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Finance\Stocks\Canadian_Dividend_All_Star_Lists\"/>
    </mc:Choice>
  </mc:AlternateContent>
  <xr:revisionPtr revIDLastSave="0" documentId="13_ncr:1_{2A4F9317-5E2D-46F8-B0F8-CB105D87FCEF}" xr6:coauthVersionLast="47" xr6:coauthVersionMax="47" xr10:uidLastSave="{00000000-0000-0000-0000-000000000000}"/>
  <bookViews>
    <workbookView xWindow="-120" yWindow="-120" windowWidth="29040" windowHeight="15720" tabRatio="829" xr2:uid="{E5FC9D05-78F9-48A8-9F99-E061F6215BD5}"/>
  </bookViews>
  <sheets>
    <sheet name="Canadian Dividend All-Star List" sheetId="1" r:id="rId1"/>
    <sheet name="Others" sheetId="2" r:id="rId2"/>
    <sheet name="Historical" sheetId="3" r:id="rId3"/>
    <sheet name="All" sheetId="7" r:id="rId4"/>
    <sheet name="Div Yield Charts" sheetId="8" r:id="rId5"/>
    <sheet name="Payout Ratio Charts" sheetId="11" r:id="rId6"/>
    <sheet name="Notes" sheetId="12" r:id="rId7"/>
    <sheet name="Additions and Deletions" sheetId="13" r:id="rId8"/>
    <sheet name="Revisions" sheetId="14" r:id="rId9"/>
    <sheet name="Company List" sheetId="9" state="hidden" r:id="rId10"/>
  </sheets>
  <definedNames>
    <definedName name="_xlnm._FilterDatabase" localSheetId="7" hidden="1">'Additions and Deletions'!$A$1:$D$326</definedName>
    <definedName name="_xlnm._FilterDatabase" localSheetId="3" hidden="1">All!$A$2:$GA$126</definedName>
    <definedName name="_xlnm._FilterDatabase" localSheetId="0" hidden="1">'Canadian Dividend All-Star List'!$A$2:$GA$85</definedName>
    <definedName name="_xlnm._FilterDatabase" localSheetId="2" hidden="1">Historical!$A$2:$UVU$126</definedName>
    <definedName name="_xlnm._FilterDatabase" localSheetId="1" hidden="1">Others!$A$1:$TVG$35</definedName>
    <definedName name="_xlnm._FilterDatabase" localSheetId="8" hidden="1">Revisions!$A$1:$D$184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7" i="11" l="1"/>
  <c r="AB5" i="11"/>
  <c r="AB2" i="11"/>
  <c r="AA7" i="11"/>
  <c r="Z7" i="11"/>
  <c r="Y7" i="11"/>
  <c r="X7" i="11"/>
  <c r="W7" i="11"/>
  <c r="V7" i="11"/>
  <c r="U7" i="11"/>
  <c r="T7" i="11"/>
  <c r="S7" i="11"/>
  <c r="R7" i="11"/>
  <c r="Q7" i="11"/>
  <c r="P7" i="11"/>
  <c r="O7" i="11"/>
  <c r="N7" i="11"/>
  <c r="M7" i="11"/>
  <c r="L7" i="11"/>
  <c r="K7" i="11"/>
  <c r="J7" i="11"/>
  <c r="I7" i="11"/>
  <c r="H7" i="11"/>
  <c r="G7" i="11"/>
  <c r="F7" i="11"/>
  <c r="E7" i="11"/>
  <c r="D7" i="11"/>
  <c r="C7" i="11"/>
  <c r="AA5" i="11"/>
  <c r="Z5" i="11"/>
  <c r="Y5" i="11"/>
  <c r="X5" i="11"/>
  <c r="W5" i="11"/>
  <c r="V5" i="11"/>
  <c r="U5" i="11"/>
  <c r="T5" i="11"/>
  <c r="S5" i="11"/>
  <c r="R5" i="11"/>
  <c r="Q5" i="11"/>
  <c r="P5" i="11"/>
  <c r="O5" i="11"/>
  <c r="N5" i="11"/>
  <c r="M5" i="11"/>
  <c r="L5" i="11"/>
  <c r="K5" i="11"/>
  <c r="J5" i="11"/>
  <c r="I5" i="11"/>
  <c r="H5" i="11"/>
  <c r="G5" i="11"/>
  <c r="F5" i="11"/>
  <c r="E5" i="11"/>
  <c r="D5" i="11"/>
  <c r="C5" i="11"/>
  <c r="AA2" i="11"/>
  <c r="Z2" i="11"/>
  <c r="Y2" i="11"/>
  <c r="X2" i="11"/>
  <c r="W2" i="11"/>
  <c r="V2" i="11"/>
  <c r="U2" i="11"/>
  <c r="T2" i="11"/>
  <c r="S2" i="11"/>
  <c r="R2" i="11"/>
  <c r="Q2" i="11"/>
  <c r="P2" i="11"/>
  <c r="O2" i="11"/>
  <c r="N2" i="11"/>
  <c r="M2" i="11"/>
  <c r="L2" i="11"/>
  <c r="K2" i="11"/>
  <c r="J2" i="11"/>
  <c r="I2" i="11"/>
  <c r="H2" i="11"/>
  <c r="G2" i="11"/>
  <c r="F2" i="11"/>
  <c r="E2" i="11"/>
  <c r="D2" i="11"/>
  <c r="C2" i="11"/>
  <c r="N114" i="11"/>
  <c r="M114" i="11"/>
  <c r="L114" i="11"/>
  <c r="K114" i="11"/>
  <c r="J114" i="11"/>
  <c r="I114" i="11"/>
  <c r="H114" i="11"/>
  <c r="G114" i="11"/>
  <c r="F114" i="11"/>
  <c r="E114" i="11"/>
  <c r="D114" i="11"/>
  <c r="C114" i="11"/>
  <c r="N81" i="11"/>
  <c r="M81" i="11"/>
  <c r="L81" i="11"/>
  <c r="K81" i="11"/>
  <c r="J81" i="11"/>
  <c r="I81" i="11"/>
  <c r="H81" i="11"/>
  <c r="G81" i="11"/>
  <c r="F81" i="11"/>
  <c r="E81" i="11"/>
  <c r="D81" i="11"/>
  <c r="C81" i="11"/>
  <c r="Q48" i="11"/>
  <c r="P48" i="11"/>
  <c r="O48" i="11"/>
  <c r="N48" i="11"/>
  <c r="M48" i="11"/>
  <c r="L48" i="11"/>
  <c r="K48" i="11"/>
  <c r="J48" i="11"/>
  <c r="I48" i="11"/>
  <c r="H48" i="11"/>
  <c r="G48" i="11"/>
  <c r="F48" i="11"/>
  <c r="E48" i="11"/>
  <c r="D48" i="11"/>
  <c r="C48" i="11"/>
  <c r="BE4" i="8"/>
  <c r="BE3" i="8"/>
  <c r="BE2" i="8"/>
  <c r="BD4" i="8"/>
  <c r="BC4" i="8"/>
  <c r="BB4" i="8"/>
  <c r="BA4" i="8"/>
  <c r="AZ4" i="8"/>
  <c r="AY4" i="8"/>
  <c r="AX4" i="8"/>
  <c r="AW4" i="8"/>
  <c r="AV4" i="8"/>
  <c r="AU4" i="8"/>
  <c r="AT4" i="8"/>
  <c r="AS4" i="8"/>
  <c r="AR4" i="8"/>
  <c r="AQ4" i="8"/>
  <c r="AP4" i="8"/>
  <c r="AO4" i="8"/>
  <c r="AN4" i="8"/>
  <c r="AM4" i="8"/>
  <c r="AL4" i="8"/>
  <c r="AK4" i="8"/>
  <c r="AJ4" i="8"/>
  <c r="AI4" i="8"/>
  <c r="AH4" i="8"/>
  <c r="AG4" i="8"/>
  <c r="BD3" i="8"/>
  <c r="BC3" i="8"/>
  <c r="BB3" i="8"/>
  <c r="BA3" i="8"/>
  <c r="AZ3" i="8"/>
  <c r="AY3" i="8"/>
  <c r="AX3" i="8"/>
  <c r="AW3" i="8"/>
  <c r="AV3" i="8"/>
  <c r="AU3" i="8"/>
  <c r="AT3" i="8"/>
  <c r="AS3" i="8"/>
  <c r="AR3" i="8"/>
  <c r="AQ3" i="8"/>
  <c r="AP3" i="8"/>
  <c r="AO3" i="8"/>
  <c r="AN3" i="8"/>
  <c r="AM3" i="8"/>
  <c r="AL3" i="8"/>
  <c r="AK3" i="8"/>
  <c r="AJ3" i="8"/>
  <c r="AI3" i="8"/>
  <c r="AH3" i="8"/>
  <c r="AG3" i="8"/>
  <c r="BD2" i="8"/>
  <c r="BC2" i="8"/>
  <c r="BB2" i="8"/>
  <c r="BA2" i="8"/>
  <c r="AZ2" i="8"/>
  <c r="AY2" i="8"/>
  <c r="AX2" i="8"/>
  <c r="AW2" i="8"/>
  <c r="AV2" i="8"/>
  <c r="AU2" i="8"/>
  <c r="AT2" i="8"/>
  <c r="AS2" i="8"/>
  <c r="AR2" i="8"/>
  <c r="AQ2" i="8"/>
  <c r="AP2" i="8"/>
  <c r="AO2" i="8"/>
  <c r="AN2" i="8"/>
  <c r="AM2" i="8"/>
  <c r="AL2" i="8"/>
  <c r="AK2" i="8"/>
  <c r="AJ2" i="8"/>
  <c r="AI2" i="8"/>
  <c r="AH2" i="8"/>
  <c r="AG2" i="8"/>
  <c r="AA4" i="8"/>
  <c r="AA3" i="8"/>
  <c r="AA2" i="8"/>
  <c r="Z4" i="8"/>
  <c r="Y4" i="8"/>
  <c r="X4" i="8"/>
  <c r="W4" i="8"/>
  <c r="V4" i="8"/>
  <c r="U4" i="8"/>
  <c r="T4" i="8"/>
  <c r="S4" i="8"/>
  <c r="R4" i="8"/>
  <c r="Q4" i="8"/>
  <c r="P4" i="8"/>
  <c r="O4" i="8"/>
  <c r="N4" i="8"/>
  <c r="M4" i="8"/>
  <c r="L4" i="8"/>
  <c r="K4" i="8"/>
  <c r="J4" i="8"/>
  <c r="I4" i="8"/>
  <c r="H4" i="8"/>
  <c r="G4" i="8"/>
  <c r="F4" i="8"/>
  <c r="E4" i="8"/>
  <c r="D4" i="8"/>
  <c r="C4" i="8"/>
  <c r="Z3" i="8"/>
  <c r="Y3" i="8"/>
  <c r="X3" i="8"/>
  <c r="W3" i="8"/>
  <c r="V3" i="8"/>
  <c r="U3" i="8"/>
  <c r="T3" i="8"/>
  <c r="S3" i="8"/>
  <c r="R3" i="8"/>
  <c r="Q3" i="8"/>
  <c r="P3" i="8"/>
  <c r="O3" i="8"/>
  <c r="N3" i="8"/>
  <c r="M3" i="8"/>
  <c r="L3" i="8"/>
  <c r="K3" i="8"/>
  <c r="J3" i="8"/>
  <c r="I3" i="8"/>
  <c r="H3" i="8"/>
  <c r="G3" i="8"/>
  <c r="F3" i="8"/>
  <c r="E3" i="8"/>
  <c r="D3" i="8"/>
  <c r="C3" i="8"/>
  <c r="Z2" i="8"/>
  <c r="Y2" i="8"/>
  <c r="X2" i="8"/>
  <c r="W2" i="8"/>
  <c r="V2" i="8"/>
  <c r="U2" i="8"/>
  <c r="T2" i="8"/>
  <c r="S2" i="8"/>
  <c r="R2" i="8"/>
  <c r="Q2" i="8"/>
  <c r="P2" i="8"/>
  <c r="O2" i="8"/>
  <c r="N2" i="8"/>
  <c r="M2" i="8"/>
  <c r="L2" i="8"/>
  <c r="K2" i="8"/>
  <c r="J2" i="8"/>
  <c r="I2" i="8"/>
  <c r="H2" i="8"/>
  <c r="G2" i="8"/>
  <c r="F2" i="8"/>
  <c r="E2" i="8"/>
  <c r="D2" i="8"/>
  <c r="C2" i="8"/>
  <c r="C5" i="8"/>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D111" i="8"/>
  <c r="AD77" i="8"/>
  <c r="AG5" i="8"/>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O12" i="8"/>
  <c r="AD12" i="8"/>
  <c r="C453" i="12"/>
  <c r="A453" i="12"/>
  <c r="J68" i="12"/>
  <c r="H68" i="12"/>
  <c r="F68" i="12"/>
  <c r="D68" i="12"/>
  <c r="J63" i="12"/>
  <c r="H63" i="12"/>
  <c r="F63" i="12"/>
  <c r="D63" i="12"/>
  <c r="J58" i="12"/>
  <c r="H58" i="12"/>
  <c r="F58" i="12"/>
  <c r="D58" i="12"/>
  <c r="G1" i="7"/>
  <c r="G1" i="2"/>
  <c r="O11" i="8"/>
  <c r="O110" i="8"/>
  <c r="AD45" i="8"/>
  <c r="O45" i="8" l="1"/>
  <c r="C8" i="1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O111" i="8"/>
  <c r="O78" i="8"/>
  <c r="C6" i="1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D11" i="8"/>
  <c r="AD110" i="8"/>
  <c r="AD44" i="8"/>
  <c r="O77" i="8"/>
  <c r="O44" i="8"/>
  <c r="C3" i="1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D78" i="8"/>
  <c r="C4" i="1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S12" i="8"/>
  <c r="Q15" i="11"/>
  <c r="E15" i="11"/>
  <c r="D12" i="8"/>
  <c r="AG7" i="8" l="1"/>
  <c r="AH7" i="8"/>
  <c r="AH8" i="8"/>
  <c r="D8" i="8"/>
  <c r="D7" i="8"/>
  <c r="C11" i="11"/>
  <c r="C12" i="11"/>
  <c r="C10" i="11"/>
  <c r="AG8" i="8"/>
  <c r="C8" i="8"/>
  <c r="C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D129F6C9-9E1D-49B7-B0EC-BEFD4FA1F99D}">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0958CE99-514F-4BE7-9FE9-8B6229AD05A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E36F3F57-8A6A-4BE1-A34A-A0D3F9998865}">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D08F1427-4A28-4CE6-ADC4-86E44D27FFEF}">
      <text>
        <r>
          <rPr>
            <b/>
            <u/>
            <sz val="9"/>
            <color indexed="81"/>
            <rFont val="Tahoma"/>
            <family val="2"/>
          </rPr>
          <t>Sector:</t>
        </r>
        <r>
          <rPr>
            <sz val="9"/>
            <color indexed="81"/>
            <rFont val="Tahoma"/>
            <family val="2"/>
          </rPr>
          <t xml:space="preserve">
The industry sector the company operates in.</t>
        </r>
      </text>
    </comment>
    <comment ref="E2" authorId="1" shapeId="0" xr:uid="{F7019C41-321D-4493-8465-36A211EB2A1F}">
      <text>
        <r>
          <rPr>
            <b/>
            <u/>
            <sz val="9"/>
            <color indexed="81"/>
            <rFont val="Tahoma"/>
            <family val="2"/>
          </rPr>
          <t>Industry:</t>
        </r>
        <r>
          <rPr>
            <sz val="9"/>
            <color indexed="81"/>
            <rFont val="Tahoma"/>
            <family val="2"/>
          </rPr>
          <t xml:space="preserve">
The industry the company operates in.</t>
        </r>
      </text>
    </comment>
    <comment ref="F2" authorId="1" shapeId="0" xr:uid="{C709789B-A4E5-4D5E-A9B7-0FF5CF1FAF6D}">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5D67E165-8AF0-418E-A8DA-A9E3A0EBC38D}">
      <text>
        <r>
          <rPr>
            <b/>
            <u/>
            <sz val="9"/>
            <color indexed="81"/>
            <rFont val="Tahoma"/>
            <family val="2"/>
          </rPr>
          <t xml:space="preserve">Stock Price:
</t>
        </r>
        <r>
          <rPr>
            <sz val="9"/>
            <color indexed="81"/>
            <rFont val="Tahoma"/>
            <family val="2"/>
          </rPr>
          <t>The stock price.</t>
        </r>
      </text>
    </comment>
    <comment ref="H2" authorId="0" shapeId="0" xr:uid="{170A42C0-7857-44C7-83AD-4A4C96BA8A4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54DBF4B0-EC2E-4F76-A099-BD1D2D44006B}">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665A5901-F191-4998-9E82-547486F80E3C}">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80A04765-DAD0-4621-BD4C-F701A2D22B4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7F5B3AE9-8B92-43E3-8B8F-8C1A40056FFE}">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C6C1F50C-7F88-447B-9B57-57ED6D4FCC9D}">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51661278-E43E-4016-919A-D109AEFB266D}">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04FC32C7-6DED-40EC-9DDA-94F8AF3ED24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8373FA37-A1B6-45B0-96F4-82DE24AF32FC}">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E59C466-2413-406A-ACC9-58D3E3A27743}">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034D859-DD51-497E-BB61-B2674A1A46C7}">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CFA61AE2-E8FE-4A5A-884E-B5867F8D15C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81A3640C-6F2B-4932-8DCC-C1FDD485B44A}">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782DC066-4484-4740-B5F8-AB67E92306F3}">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423D6F4A-3408-4682-9DDA-5EF7C3399A6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4EBFBA39-5692-4607-A378-C280A16D8D77}">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70581E-F385-4457-939C-B583C239D619}">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10D2B1FB-A8AB-49CA-8837-9E82A9088F6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562FA491-00EC-4F4C-8F3D-858CE19F56F1}">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C4B940F7-1517-4EB1-B9FD-FDE75727B208}">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6B6F188A-1836-4742-93B3-4B691D941D28}">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F6D9BA8-54CC-4913-AAA4-00F7021D4C7D}">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C92DEBDB-9A32-427B-920A-092D063811AE}">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70CCD8B-6E14-411C-B47B-81D725A8F4E9}">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8688FC5C-D34A-4B64-80C5-F3DEF56EE3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6BAF1DA0-9627-49F1-8DBB-B0A1A57F4FBD}">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FD65784A-D0E5-459C-A376-C1CD7CDD7C98}">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4D4E732-260F-4005-8BA8-2765C5C8B28B}">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8DDCF0CC-9281-44E6-913F-AB94DAAD608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8EC1ABB8-F97B-4AC4-98DE-8CD9E150880F}">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16D7283F-0089-4B4B-BB75-5FA3EDA5A5B1}">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8403291D-788D-4A9B-897D-53EE4CB9170E}">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AE74724-5D0C-4C7B-B8BC-C8B60F4FD6C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89B6964C-B834-466D-8FD7-9A9BF414DFAA}">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17329556-CA92-4282-B27A-801CB1AB968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9AC1EC1-9CD2-4940-99F7-5C4A74977064}">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11DF4D62-0469-4345-99EE-11E7FBA4BDF1}">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8748C8C-954C-457A-8F92-C976AC026F9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0451E149-14E8-4050-A8CC-6B17A14BFFDE}">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EC5E38AB-AFDD-41FA-9969-E2CA55AA87F9}">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203C9AF-03E9-4BC9-8690-4C54C21AEA2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BCCA226-6211-403E-9E4E-442BD906BB37}">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D410094A-5F71-4284-B879-A36A6A32D1F8}">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3AE18412-19D9-4004-9771-602D7EB34995}">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5CE85CDE-2528-40B4-B412-7B5E6F658A25}">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FFB9D06-EA2C-43E2-B1F0-09A03147B240}">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925DA709-4BD0-4E9D-9D31-40111AEF1B25}">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F10BEE54-65EE-4CD6-BEE3-549B796843FD}">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4EDD02A2-913A-428A-9016-96A37141A4C8}">
      <text>
        <r>
          <rPr>
            <b/>
            <u/>
            <sz val="9"/>
            <color indexed="81"/>
            <rFont val="Tahoma"/>
            <family val="2"/>
          </rPr>
          <t>P/E TTM % off 5-Yr FY Average P/E:</t>
        </r>
        <r>
          <rPr>
            <sz val="9"/>
            <color indexed="81"/>
            <rFont val="Tahoma"/>
            <family val="2"/>
          </rPr>
          <t xml:space="preserve">
</t>
        </r>
      </text>
    </comment>
    <comment ref="BE2" authorId="0" shapeId="0" xr:uid="{BA6C887B-48FC-47FE-B3BC-4C01B6B97920}">
      <text>
        <r>
          <rPr>
            <b/>
            <u/>
            <sz val="9"/>
            <color indexed="81"/>
            <rFont val="Tahoma"/>
            <family val="2"/>
          </rPr>
          <t>P/E N12 Est % off 5-Yr FY Average P/E:</t>
        </r>
        <r>
          <rPr>
            <sz val="9"/>
            <color indexed="81"/>
            <rFont val="Tahoma"/>
            <family val="2"/>
          </rPr>
          <t xml:space="preserve">
</t>
        </r>
      </text>
    </comment>
    <comment ref="BF2" authorId="0" shapeId="0" xr:uid="{3906FEF2-9999-43D2-9191-51EBB2F198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65AA3571-7154-4F44-8888-22C61A2EC670}">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EB823C9A-6792-4175-ABE9-DC2668F28293}">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D454B2A1-D70D-47D8-ABCC-A4FA3EE34201}">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79C7AD7A-A3E4-4CD3-83F1-7786C385CAC5}">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1D95AE5E-F6DB-4C40-8B9F-ED69E2E7E62E}">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6071686-8072-4BC9-95FC-A46517F0F973}">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A60A2DF7-2023-4AE5-BBF9-488A9BABB1A0}">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039D0258-2F38-433A-BBB9-37D75403BCD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582E868D-7C27-4917-8DF6-9DAD65BE3B6C}">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60926E30-D0C8-4725-9B62-347513537090}">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BFF82143-94CC-436E-9B8C-DFF7F255B3DC}">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20E761DD-485D-4550-A9D8-AB9176D53ED6}">
      <text>
        <r>
          <rPr>
            <b/>
            <u/>
            <sz val="9"/>
            <color indexed="81"/>
            <rFont val="Tahoma"/>
            <family val="2"/>
          </rPr>
          <t>% off 5-Yr FY Average P/B:</t>
        </r>
        <r>
          <rPr>
            <sz val="9"/>
            <color indexed="81"/>
            <rFont val="Tahoma"/>
            <family val="2"/>
          </rPr>
          <t xml:space="preserve">
</t>
        </r>
      </text>
    </comment>
    <comment ref="BS2" authorId="0" shapeId="0" xr:uid="{2D19E313-0BF2-4653-9852-C7C40BAC0EED}">
      <text>
        <r>
          <rPr>
            <b/>
            <u/>
            <sz val="9"/>
            <color indexed="81"/>
            <rFont val="Tahoma"/>
            <family val="2"/>
          </rPr>
          <t>3-yr Lowest P/B FY Average
Negatives ignored:</t>
        </r>
        <r>
          <rPr>
            <sz val="9"/>
            <color indexed="81"/>
            <rFont val="Tahoma"/>
            <family val="2"/>
          </rPr>
          <t xml:space="preserve">
</t>
        </r>
      </text>
    </comment>
    <comment ref="BT2" authorId="0" shapeId="0" xr:uid="{18B2C250-2945-46B7-B9B5-C275DE44B90C}">
      <text>
        <r>
          <rPr>
            <b/>
            <u/>
            <sz val="9"/>
            <color indexed="81"/>
            <rFont val="Tahoma"/>
            <family val="2"/>
          </rPr>
          <t>5-yr Lowest P/B FY Average
Negatives ignored:</t>
        </r>
        <r>
          <rPr>
            <sz val="9"/>
            <color indexed="81"/>
            <rFont val="Tahoma"/>
            <family val="2"/>
          </rPr>
          <t xml:space="preserve">
</t>
        </r>
      </text>
    </comment>
    <comment ref="BU2" authorId="0" shapeId="0" xr:uid="{E8E54061-00A8-4F31-988E-29F160CFA33D}">
      <text>
        <r>
          <rPr>
            <b/>
            <u/>
            <sz val="9"/>
            <color indexed="81"/>
            <rFont val="Tahoma"/>
            <family val="2"/>
          </rPr>
          <t>10-yr Lowest P/B FY Average
Negatives ignored:</t>
        </r>
        <r>
          <rPr>
            <sz val="9"/>
            <color indexed="81"/>
            <rFont val="Tahoma"/>
            <family val="2"/>
          </rPr>
          <t xml:space="preserve">
</t>
        </r>
      </text>
    </comment>
    <comment ref="BV2" authorId="0" shapeId="0" xr:uid="{F49F67D3-D371-42D3-A1AA-3264C1839EB8}">
      <text>
        <r>
          <rPr>
            <b/>
            <u/>
            <sz val="9"/>
            <color indexed="81"/>
            <rFont val="Tahoma"/>
            <family val="2"/>
          </rPr>
          <t>Lowest P/B in Past 5 FY Years
Negatives ignored:</t>
        </r>
        <r>
          <rPr>
            <sz val="9"/>
            <color indexed="81"/>
            <rFont val="Tahoma"/>
            <family val="2"/>
          </rPr>
          <t xml:space="preserve">
</t>
        </r>
      </text>
    </comment>
    <comment ref="BW2" authorId="0" shapeId="0" xr:uid="{5658262B-13A3-44C4-B354-1741234AD4FB}">
      <text>
        <r>
          <rPr>
            <b/>
            <u/>
            <sz val="9"/>
            <color indexed="81"/>
            <rFont val="Tahoma"/>
            <family val="2"/>
          </rPr>
          <t>Highest P/B in Past 5 FY Years
Negatives ignored:</t>
        </r>
        <r>
          <rPr>
            <sz val="9"/>
            <color indexed="81"/>
            <rFont val="Tahoma"/>
            <family val="2"/>
          </rPr>
          <t xml:space="preserve">
</t>
        </r>
      </text>
    </comment>
    <comment ref="BX2" authorId="0" shapeId="0" xr:uid="{90A604F2-5A7C-46EE-89E2-1822E0A3E3C7}">
      <text>
        <r>
          <rPr>
            <b/>
            <u/>
            <sz val="9"/>
            <color indexed="81"/>
            <rFont val="Tahoma"/>
            <family val="2"/>
          </rPr>
          <t>Lowest P/B in Past 10 FY Years
Negatives ignored:</t>
        </r>
        <r>
          <rPr>
            <sz val="9"/>
            <color indexed="81"/>
            <rFont val="Tahoma"/>
            <family val="2"/>
          </rPr>
          <t xml:space="preserve">
</t>
        </r>
      </text>
    </comment>
    <comment ref="BY2" authorId="0" shapeId="0" xr:uid="{C0ED4738-6BE7-44A1-A90C-BE687225B16E}">
      <text>
        <r>
          <rPr>
            <b/>
            <u/>
            <sz val="9"/>
            <color indexed="81"/>
            <rFont val="Tahoma"/>
            <family val="2"/>
          </rPr>
          <t>10-yr FY P/B Average
Negatives ignored:</t>
        </r>
        <r>
          <rPr>
            <sz val="9"/>
            <color indexed="81"/>
            <rFont val="Tahoma"/>
            <family val="2"/>
          </rPr>
          <t xml:space="preserve">
</t>
        </r>
      </text>
    </comment>
    <comment ref="BZ2" authorId="0" shapeId="0" xr:uid="{BDC6C998-0B14-4A3C-AA8E-D66E441C15FF}">
      <text>
        <r>
          <rPr>
            <b/>
            <u/>
            <sz val="9"/>
            <color indexed="81"/>
            <rFont val="Tahoma"/>
            <family val="2"/>
          </rPr>
          <t>Highest P/B in Past 10 FY Years
Negatives ignored:</t>
        </r>
        <r>
          <rPr>
            <sz val="9"/>
            <color indexed="81"/>
            <rFont val="Tahoma"/>
            <family val="2"/>
          </rPr>
          <t xml:space="preserve">
</t>
        </r>
      </text>
    </comment>
    <comment ref="CA2" authorId="0" shapeId="0" xr:uid="{B2A6671A-221E-4527-8065-02EFE984C72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1AB7062C-BBA1-4442-BB65-529BB75FF262}">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FE5B73C0-A73E-4E22-A578-86A26EEC93A8}">
      <text>
        <r>
          <rPr>
            <b/>
            <u/>
            <sz val="9"/>
            <color indexed="81"/>
            <rFont val="Tahoma"/>
            <family val="2"/>
          </rPr>
          <t>5-yr FY P/Sales PS Average:</t>
        </r>
        <r>
          <rPr>
            <u/>
            <sz val="9"/>
            <color indexed="81"/>
            <rFont val="Tahoma"/>
            <family val="2"/>
          </rPr>
          <t xml:space="preserve">
</t>
        </r>
      </text>
    </comment>
    <comment ref="CD2" authorId="0" shapeId="0" xr:uid="{3B40D980-0002-4BE3-A99E-7AED92956D2A}">
      <text>
        <r>
          <rPr>
            <b/>
            <u/>
            <sz val="9"/>
            <color indexed="81"/>
            <rFont val="Tahoma"/>
            <family val="2"/>
          </rPr>
          <t>% off 5-Yr FY Average P/Sales PS:</t>
        </r>
        <r>
          <rPr>
            <sz val="9"/>
            <color indexed="81"/>
            <rFont val="Tahoma"/>
            <family val="2"/>
          </rPr>
          <t xml:space="preserve">
</t>
        </r>
      </text>
    </comment>
    <comment ref="CE2" authorId="0" shapeId="0" xr:uid="{F7C56E02-69A7-4C53-8F46-EC8152A4B0FB}">
      <text>
        <r>
          <rPr>
            <b/>
            <u/>
            <sz val="9"/>
            <color indexed="81"/>
            <rFont val="Tahoma"/>
            <family val="2"/>
          </rPr>
          <t>3-yr Lowest P/Sales PS FY Average:</t>
        </r>
        <r>
          <rPr>
            <sz val="9"/>
            <color indexed="81"/>
            <rFont val="Tahoma"/>
            <family val="2"/>
          </rPr>
          <t xml:space="preserve">
</t>
        </r>
      </text>
    </comment>
    <comment ref="CF2" authorId="0" shapeId="0" xr:uid="{AA13A438-B93B-4862-9D83-9CF9FDD0F3E7}">
      <text>
        <r>
          <rPr>
            <b/>
            <u/>
            <sz val="9"/>
            <color indexed="81"/>
            <rFont val="Tahoma"/>
            <family val="2"/>
          </rPr>
          <t>5-yr Lowest P/Sales PS FY Average:</t>
        </r>
        <r>
          <rPr>
            <sz val="9"/>
            <color indexed="81"/>
            <rFont val="Tahoma"/>
            <family val="2"/>
          </rPr>
          <t xml:space="preserve">
</t>
        </r>
      </text>
    </comment>
    <comment ref="CG2" authorId="0" shapeId="0" xr:uid="{4B125143-789A-4949-A1BF-8BA47791AE84}">
      <text>
        <r>
          <rPr>
            <b/>
            <u/>
            <sz val="9"/>
            <color indexed="81"/>
            <rFont val="Tahoma"/>
            <family val="2"/>
          </rPr>
          <t>10-yr Lowest P/Sales PS FY Average:</t>
        </r>
        <r>
          <rPr>
            <sz val="9"/>
            <color indexed="81"/>
            <rFont val="Tahoma"/>
            <family val="2"/>
          </rPr>
          <t xml:space="preserve">
</t>
        </r>
      </text>
    </comment>
    <comment ref="CH2" authorId="0" shapeId="0" xr:uid="{9197D476-48C8-4C59-B9C5-547B57C4DA67}">
      <text>
        <r>
          <rPr>
            <b/>
            <u/>
            <sz val="9"/>
            <color indexed="81"/>
            <rFont val="Tahoma"/>
            <family val="2"/>
          </rPr>
          <t>Lowest P/Sales PS in Past 5 FY Years:</t>
        </r>
        <r>
          <rPr>
            <sz val="9"/>
            <color indexed="81"/>
            <rFont val="Tahoma"/>
            <family val="2"/>
          </rPr>
          <t xml:space="preserve">
</t>
        </r>
      </text>
    </comment>
    <comment ref="CI2" authorId="0" shapeId="0" xr:uid="{D6AF97F3-916A-4BFD-AE7C-52208D826111}">
      <text>
        <r>
          <rPr>
            <b/>
            <u/>
            <sz val="9"/>
            <color indexed="81"/>
            <rFont val="Tahoma"/>
            <family val="2"/>
          </rPr>
          <t>Highest P/Sales PS in Past 5 FY Years:</t>
        </r>
        <r>
          <rPr>
            <sz val="9"/>
            <color indexed="81"/>
            <rFont val="Tahoma"/>
            <family val="2"/>
          </rPr>
          <t xml:space="preserve">
</t>
        </r>
      </text>
    </comment>
    <comment ref="CJ2" authorId="0" shapeId="0" xr:uid="{C0F7B2DC-6BD4-490A-B640-2BE4ADE094A3}">
      <text>
        <r>
          <rPr>
            <b/>
            <u/>
            <sz val="9"/>
            <color indexed="81"/>
            <rFont val="Tahoma"/>
            <family val="2"/>
          </rPr>
          <t>Lowest P/Sales PS in Past 10 FY Years:</t>
        </r>
        <r>
          <rPr>
            <sz val="9"/>
            <color indexed="81"/>
            <rFont val="Tahoma"/>
            <family val="2"/>
          </rPr>
          <t xml:space="preserve">
</t>
        </r>
      </text>
    </comment>
    <comment ref="CK2" authorId="0" shapeId="0" xr:uid="{5DF9FD62-C1EB-46D2-9874-FBAFD71A7814}">
      <text>
        <r>
          <rPr>
            <b/>
            <u/>
            <sz val="9"/>
            <color indexed="81"/>
            <rFont val="Tahoma"/>
            <family val="2"/>
          </rPr>
          <t>10-yr FY P/Sales PS Average:</t>
        </r>
        <r>
          <rPr>
            <sz val="9"/>
            <color indexed="81"/>
            <rFont val="Tahoma"/>
            <family val="2"/>
          </rPr>
          <t xml:space="preserve">
</t>
        </r>
      </text>
    </comment>
    <comment ref="CL2" authorId="0" shapeId="0" xr:uid="{A17C8345-6193-40B3-96D2-57878C3AB956}">
      <text>
        <r>
          <rPr>
            <b/>
            <u/>
            <sz val="9"/>
            <color indexed="81"/>
            <rFont val="Tahoma"/>
            <family val="2"/>
          </rPr>
          <t>Highest P/Sales PS in Past 10 FY Years:</t>
        </r>
        <r>
          <rPr>
            <sz val="9"/>
            <color indexed="81"/>
            <rFont val="Tahoma"/>
            <family val="2"/>
          </rPr>
          <t xml:space="preserve">
</t>
        </r>
      </text>
    </comment>
    <comment ref="CM2" authorId="0" shapeId="0" xr:uid="{56AAC4FC-F1AC-45A4-BD72-BBFAD37D18A4}">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41A2D128-015A-4886-A453-7988B64E9F3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618C9A1-565D-497C-9D58-CFA0CF2C49CD}">
      <text>
        <r>
          <rPr>
            <b/>
            <u/>
            <sz val="9"/>
            <color indexed="81"/>
            <rFont val="Tahoma"/>
            <family val="2"/>
          </rPr>
          <t>5-yr FY P/Operating CFPS Average
Negatives ignored:</t>
        </r>
        <r>
          <rPr>
            <sz val="9"/>
            <color indexed="81"/>
            <rFont val="Tahoma"/>
            <family val="2"/>
          </rPr>
          <t xml:space="preserve">
</t>
        </r>
      </text>
    </comment>
    <comment ref="CP2" authorId="0" shapeId="0" xr:uid="{47EF9B0F-706B-40AD-9FD3-78C065E33A63}">
      <text>
        <r>
          <rPr>
            <b/>
            <u/>
            <sz val="9"/>
            <color indexed="81"/>
            <rFont val="Tahoma"/>
            <family val="2"/>
          </rPr>
          <t>% off 5-Yr FY Average P/Operating CFPS:</t>
        </r>
        <r>
          <rPr>
            <sz val="9"/>
            <color indexed="81"/>
            <rFont val="Tahoma"/>
            <family val="2"/>
          </rPr>
          <t xml:space="preserve">
</t>
        </r>
      </text>
    </comment>
    <comment ref="CQ2" authorId="0" shapeId="0" xr:uid="{A573B20A-3B42-4FC5-9556-256BF46E6C08}">
      <text>
        <r>
          <rPr>
            <b/>
            <u/>
            <sz val="9"/>
            <color indexed="81"/>
            <rFont val="Tahoma"/>
            <family val="2"/>
          </rPr>
          <t>3-yr Lowest P/Operating CFPS FY Average
Negatives ignored:</t>
        </r>
        <r>
          <rPr>
            <sz val="9"/>
            <color indexed="81"/>
            <rFont val="Tahoma"/>
            <family val="2"/>
          </rPr>
          <t xml:space="preserve">
</t>
        </r>
      </text>
    </comment>
    <comment ref="CR2" authorId="0" shapeId="0" xr:uid="{995C48C5-BB31-4BFA-9558-45CEE94AC0C3}">
      <text>
        <r>
          <rPr>
            <b/>
            <u/>
            <sz val="9"/>
            <color indexed="81"/>
            <rFont val="Tahoma"/>
            <family val="2"/>
          </rPr>
          <t>5-yr Lowest P/Operating CFPS FY Average
Negatives ignored:</t>
        </r>
        <r>
          <rPr>
            <sz val="9"/>
            <color indexed="81"/>
            <rFont val="Tahoma"/>
            <family val="2"/>
          </rPr>
          <t xml:space="preserve">
</t>
        </r>
      </text>
    </comment>
    <comment ref="CS2" authorId="0" shapeId="0" xr:uid="{D9AFCCD9-2FB8-4F26-B203-9C21067E1330}">
      <text>
        <r>
          <rPr>
            <b/>
            <u/>
            <sz val="9"/>
            <color indexed="81"/>
            <rFont val="Tahoma"/>
            <family val="2"/>
          </rPr>
          <t>10-yr Lowest P/Operating CFPS FY Average
Negatives ignored:</t>
        </r>
        <r>
          <rPr>
            <sz val="9"/>
            <color indexed="81"/>
            <rFont val="Tahoma"/>
            <family val="2"/>
          </rPr>
          <t xml:space="preserve">
</t>
        </r>
      </text>
    </comment>
    <comment ref="CT2" authorId="0" shapeId="0" xr:uid="{43CB03E6-B8F7-452C-81A6-295760A2F3EC}">
      <text>
        <r>
          <rPr>
            <b/>
            <u/>
            <sz val="9"/>
            <color indexed="81"/>
            <rFont val="Tahoma"/>
            <family val="2"/>
          </rPr>
          <t>Lowest P/Operating CFPS in Past 5 FY Years
Negatives ignored:</t>
        </r>
        <r>
          <rPr>
            <sz val="9"/>
            <color indexed="81"/>
            <rFont val="Tahoma"/>
            <family val="2"/>
          </rPr>
          <t xml:space="preserve">
</t>
        </r>
      </text>
    </comment>
    <comment ref="CU2" authorId="0" shapeId="0" xr:uid="{D876E4DD-2A09-465D-A9B7-52E49FC57369}">
      <text>
        <r>
          <rPr>
            <b/>
            <u/>
            <sz val="9"/>
            <color indexed="81"/>
            <rFont val="Tahoma"/>
            <family val="2"/>
          </rPr>
          <t>Lowest P/Operating CFPS in Past 5 FY Years
Negatives ignored:</t>
        </r>
        <r>
          <rPr>
            <sz val="9"/>
            <color indexed="81"/>
            <rFont val="Tahoma"/>
            <family val="2"/>
          </rPr>
          <t xml:space="preserve">
</t>
        </r>
      </text>
    </comment>
    <comment ref="CV2" authorId="0" shapeId="0" xr:uid="{16250BE1-888D-4750-B8A1-59225C63ECE3}">
      <text>
        <r>
          <rPr>
            <b/>
            <u/>
            <sz val="9"/>
            <color indexed="81"/>
            <rFont val="Tahoma"/>
            <family val="2"/>
          </rPr>
          <t>Lowest P/Operating CFPS in Past 10 FY Years
Negatives ignored:</t>
        </r>
        <r>
          <rPr>
            <sz val="9"/>
            <color indexed="81"/>
            <rFont val="Tahoma"/>
            <family val="2"/>
          </rPr>
          <t xml:space="preserve">
</t>
        </r>
      </text>
    </comment>
    <comment ref="CW2" authorId="0" shapeId="0" xr:uid="{379F6DEF-9FD0-4526-A82B-8F1690AA3D1A}">
      <text>
        <r>
          <rPr>
            <b/>
            <u/>
            <sz val="9"/>
            <color indexed="81"/>
            <rFont val="Tahoma"/>
            <family val="2"/>
          </rPr>
          <t>10-yr FY P/Operating Cash Flow Average
Negatives ignored:</t>
        </r>
        <r>
          <rPr>
            <sz val="9"/>
            <color indexed="81"/>
            <rFont val="Tahoma"/>
            <family val="2"/>
          </rPr>
          <t xml:space="preserve">
</t>
        </r>
      </text>
    </comment>
    <comment ref="CX2" authorId="0" shapeId="0" xr:uid="{C6DFD4F9-B2BF-4E62-9D00-D0B07E0AAF0F}">
      <text>
        <r>
          <rPr>
            <b/>
            <u/>
            <sz val="9"/>
            <color indexed="81"/>
            <rFont val="Tahoma"/>
            <family val="2"/>
          </rPr>
          <t>Highest P/Operating CFPS in Past 10 FY Years
Negatives ignored:</t>
        </r>
        <r>
          <rPr>
            <sz val="9"/>
            <color indexed="81"/>
            <rFont val="Tahoma"/>
            <family val="2"/>
          </rPr>
          <t xml:space="preserve">
</t>
        </r>
      </text>
    </comment>
    <comment ref="CY2" authorId="0" shapeId="0" xr:uid="{528EFE3E-AFD6-490A-ABB4-38766254B80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232C5788-B9EC-4C5A-AFB0-7862C91215F7}">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AF082A52-F362-45D9-9C98-8FEFB81E02C5}">
      <text>
        <r>
          <rPr>
            <b/>
            <u/>
            <sz val="9"/>
            <color indexed="81"/>
            <rFont val="Tahoma"/>
            <family val="2"/>
          </rPr>
          <t>PEG Ratio
(5 yr expected):</t>
        </r>
        <r>
          <rPr>
            <sz val="9"/>
            <color indexed="81"/>
            <rFont val="Tahoma"/>
            <family val="2"/>
          </rPr>
          <t xml:space="preserve">
</t>
        </r>
      </text>
    </comment>
    <comment ref="DB2" authorId="0" shapeId="0" xr:uid="{E4800C0C-99CE-41E8-AC32-B049F4D2A654}">
      <text>
        <r>
          <rPr>
            <b/>
            <u/>
            <sz val="9"/>
            <color indexed="81"/>
            <rFont val="Tahoma"/>
            <family val="2"/>
          </rPr>
          <t>CAPE Ratio:</t>
        </r>
        <r>
          <rPr>
            <sz val="9"/>
            <color indexed="81"/>
            <rFont val="Tahoma"/>
            <family val="2"/>
          </rPr>
          <t xml:space="preserve">
</t>
        </r>
      </text>
    </comment>
    <comment ref="DC2" authorId="0" shapeId="0" xr:uid="{600FF956-FCD4-4DC9-A269-A10E4838EC47}">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C0C0CEFB-AF55-4244-941F-F389E08E26E4}">
      <text>
        <r>
          <rPr>
            <b/>
            <u/>
            <sz val="9"/>
            <color indexed="81"/>
            <rFont val="Tahoma"/>
            <family val="2"/>
          </rPr>
          <t>Tweed Factor:</t>
        </r>
        <r>
          <rPr>
            <sz val="9"/>
            <color indexed="81"/>
            <rFont val="Tahoma"/>
            <family val="2"/>
          </rPr>
          <t xml:space="preserve">
</t>
        </r>
      </text>
    </comment>
    <comment ref="DE2" authorId="0" shapeId="0" xr:uid="{10870F64-B648-47D4-A300-E3DD7DBD005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47E32458-635C-44CD-A5D8-04F3039F99EE}">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3F7CABF5-AF00-4554-A2B5-810D4179EC06}">
      <text>
        <r>
          <rPr>
            <b/>
            <u/>
            <sz val="9"/>
            <color indexed="81"/>
            <rFont val="Tahoma"/>
            <family val="2"/>
          </rPr>
          <t>EPS Current Year Est:</t>
        </r>
        <r>
          <rPr>
            <sz val="9"/>
            <color indexed="81"/>
            <rFont val="Tahoma"/>
            <family val="2"/>
          </rPr>
          <t xml:space="preserve">
</t>
        </r>
      </text>
    </comment>
    <comment ref="DH2" authorId="0" shapeId="0" xr:uid="{437F44AA-AA1C-45A6-9203-72B189F74F7A}">
      <text>
        <r>
          <rPr>
            <b/>
            <u/>
            <sz val="9"/>
            <color indexed="81"/>
            <rFont val="Tahoma"/>
            <family val="2"/>
          </rPr>
          <t>EPS Next Year Est:</t>
        </r>
        <r>
          <rPr>
            <sz val="9"/>
            <color indexed="81"/>
            <rFont val="Tahoma"/>
            <family val="2"/>
          </rPr>
          <t xml:space="preserve">
</t>
        </r>
      </text>
    </comment>
    <comment ref="DI2" authorId="0" shapeId="0" xr:uid="{B509ECD7-37F8-480C-9BC4-CA903A64EE28}">
      <text>
        <r>
          <rPr>
            <b/>
            <u/>
            <sz val="9"/>
            <color indexed="81"/>
            <rFont val="Tahoma"/>
            <family val="2"/>
          </rPr>
          <t>Next 5 Years EPS Growth Est
(per annum):</t>
        </r>
        <r>
          <rPr>
            <sz val="9"/>
            <color indexed="81"/>
            <rFont val="Tahoma"/>
            <family val="2"/>
          </rPr>
          <t xml:space="preserve">
</t>
        </r>
      </text>
    </comment>
    <comment ref="DJ2" authorId="0" shapeId="0" xr:uid="{01BC9094-9F8D-41AE-8145-3DBC3EFFBA14}">
      <text>
        <r>
          <rPr>
            <b/>
            <u/>
            <sz val="9"/>
            <color indexed="81"/>
            <rFont val="Tahoma"/>
            <family val="2"/>
          </rPr>
          <t>EPS Chg Y/Y %:</t>
        </r>
        <r>
          <rPr>
            <sz val="9"/>
            <color indexed="81"/>
            <rFont val="Tahoma"/>
            <family val="2"/>
          </rPr>
          <t xml:space="preserve">
</t>
        </r>
      </text>
    </comment>
    <comment ref="DK2" authorId="1" shapeId="0" xr:uid="{5760DD25-16FE-4D80-8868-5DC4F7BDB110}">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DAEC8FDE-A84A-4ABD-86F3-7920E5324D19}">
      <text>
        <r>
          <rPr>
            <b/>
            <u/>
            <sz val="9"/>
            <color indexed="81"/>
            <rFont val="Tahoma"/>
            <family val="2"/>
          </rPr>
          <t>1-yr EPS Growth Rate FY/FY:</t>
        </r>
        <r>
          <rPr>
            <sz val="9"/>
            <color indexed="81"/>
            <rFont val="Tahoma"/>
            <family val="2"/>
          </rPr>
          <t xml:space="preserve">
</t>
        </r>
      </text>
    </comment>
    <comment ref="DM2" authorId="0" shapeId="0" xr:uid="{E8E35876-A8C6-4689-AF15-907BD728A066}">
      <text>
        <r>
          <rPr>
            <b/>
            <u/>
            <sz val="9"/>
            <color indexed="81"/>
            <rFont val="Tahoma"/>
            <family val="2"/>
          </rPr>
          <t>3-yr EPS Growth Rate FY/FY:</t>
        </r>
        <r>
          <rPr>
            <sz val="9"/>
            <color indexed="81"/>
            <rFont val="Tahoma"/>
            <family val="2"/>
          </rPr>
          <t xml:space="preserve">
</t>
        </r>
      </text>
    </comment>
    <comment ref="DN2" authorId="0" shapeId="0" xr:uid="{19390271-7DE6-4172-AD55-C79370F748F4}">
      <text>
        <r>
          <rPr>
            <b/>
            <u/>
            <sz val="9"/>
            <color indexed="81"/>
            <rFont val="Tahoma"/>
            <family val="2"/>
          </rPr>
          <t>5-yr EPS Growth Rate FY/FY:</t>
        </r>
        <r>
          <rPr>
            <sz val="9"/>
            <color indexed="81"/>
            <rFont val="Tahoma"/>
            <family val="2"/>
          </rPr>
          <t xml:space="preserve">
</t>
        </r>
      </text>
    </comment>
    <comment ref="DO2" authorId="0" shapeId="0" xr:uid="{157E4D52-3ABD-49B6-93F7-6F3CC9A27692}">
      <text>
        <r>
          <rPr>
            <b/>
            <u/>
            <sz val="9"/>
            <color indexed="81"/>
            <rFont val="Tahoma"/>
            <family val="2"/>
          </rPr>
          <t>10-yr EPS Growth Rate FY/FY:</t>
        </r>
        <r>
          <rPr>
            <sz val="9"/>
            <color indexed="81"/>
            <rFont val="Tahoma"/>
            <family val="2"/>
          </rPr>
          <t xml:space="preserve">
</t>
        </r>
      </text>
    </comment>
    <comment ref="DP2" authorId="0" shapeId="0" xr:uid="{97E67B8C-CFC4-42CD-B08C-4EBD8C9636DB}">
      <text>
        <r>
          <rPr>
            <b/>
            <u/>
            <sz val="9"/>
            <color indexed="81"/>
            <rFont val="Tahoma"/>
            <family val="2"/>
          </rPr>
          <t>20-yr EPS Growth Rate FY/FY:</t>
        </r>
        <r>
          <rPr>
            <sz val="9"/>
            <color indexed="81"/>
            <rFont val="Tahoma"/>
            <family val="2"/>
          </rPr>
          <t xml:space="preserve">
</t>
        </r>
      </text>
    </comment>
    <comment ref="DQ2" authorId="0" shapeId="0" xr:uid="{6DDDCC12-F38A-4DC0-952E-58EE433467C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779807AB-543C-45E2-A630-F7EC5648B862}">
      <text>
        <r>
          <rPr>
            <b/>
            <u/>
            <sz val="9"/>
            <color indexed="81"/>
            <rFont val="Tahoma"/>
            <family val="2"/>
          </rPr>
          <t>1-yr Sales Per Share Growth Rate FY/FY:</t>
        </r>
        <r>
          <rPr>
            <sz val="9"/>
            <color indexed="81"/>
            <rFont val="Tahoma"/>
            <family val="2"/>
          </rPr>
          <t xml:space="preserve">
</t>
        </r>
      </text>
    </comment>
    <comment ref="DS2" authorId="0" shapeId="0" xr:uid="{F1B94369-750A-4195-B916-38B032617DDD}">
      <text>
        <r>
          <rPr>
            <b/>
            <u/>
            <sz val="9"/>
            <color indexed="81"/>
            <rFont val="Tahoma"/>
            <family val="2"/>
          </rPr>
          <t>3-yr Sales Per Share Growth Rate FY/FY:</t>
        </r>
        <r>
          <rPr>
            <sz val="9"/>
            <color indexed="81"/>
            <rFont val="Tahoma"/>
            <family val="2"/>
          </rPr>
          <t xml:space="preserve">
</t>
        </r>
      </text>
    </comment>
    <comment ref="DT2" authorId="0" shapeId="0" xr:uid="{31B9C4B5-0347-470E-A905-D5A3E07BA40E}">
      <text>
        <r>
          <rPr>
            <b/>
            <u/>
            <sz val="9"/>
            <color indexed="81"/>
            <rFont val="Tahoma"/>
            <family val="2"/>
          </rPr>
          <t>5-yr Sales Per Share Growth Rate FY/FY:</t>
        </r>
        <r>
          <rPr>
            <sz val="9"/>
            <color indexed="81"/>
            <rFont val="Tahoma"/>
            <family val="2"/>
          </rPr>
          <t xml:space="preserve">
</t>
        </r>
      </text>
    </comment>
    <comment ref="DU2" authorId="0" shapeId="0" xr:uid="{7739359E-24B9-4468-98C5-AB0EAD57280F}">
      <text>
        <r>
          <rPr>
            <b/>
            <u/>
            <sz val="9"/>
            <color indexed="81"/>
            <rFont val="Tahoma"/>
            <family val="2"/>
          </rPr>
          <t>10-yr Sales Per Share Growth Rate FY/FY:</t>
        </r>
        <r>
          <rPr>
            <sz val="9"/>
            <color indexed="81"/>
            <rFont val="Tahoma"/>
            <family val="2"/>
          </rPr>
          <t xml:space="preserve">
</t>
        </r>
      </text>
    </comment>
    <comment ref="DV2" authorId="0" shapeId="0" xr:uid="{C08B6672-735D-49B8-A87B-0B1205DDEC3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06F6EFF4-4D0C-47E0-B6B3-1DE62E82ACAB}">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973E065B-38F0-438E-AABD-83D63A2935B6}">
      <text>
        <r>
          <rPr>
            <b/>
            <u/>
            <sz val="9"/>
            <color indexed="81"/>
            <rFont val="Tahoma"/>
            <family val="2"/>
          </rPr>
          <t>1-yr OCF Per Share Growth Rate FY/FY:</t>
        </r>
        <r>
          <rPr>
            <sz val="9"/>
            <color indexed="81"/>
            <rFont val="Tahoma"/>
            <family val="2"/>
          </rPr>
          <t xml:space="preserve">
</t>
        </r>
      </text>
    </comment>
    <comment ref="DY2" authorId="0" shapeId="0" xr:uid="{F3517F7F-7807-4B75-8AEE-F2480FE51E66}">
      <text>
        <r>
          <rPr>
            <b/>
            <u/>
            <sz val="9"/>
            <color indexed="81"/>
            <rFont val="Tahoma"/>
            <family val="2"/>
          </rPr>
          <t>3-yr OCF Per Share Growth Rate FY/FY:</t>
        </r>
        <r>
          <rPr>
            <sz val="9"/>
            <color indexed="81"/>
            <rFont val="Tahoma"/>
            <family val="2"/>
          </rPr>
          <t xml:space="preserve">
</t>
        </r>
      </text>
    </comment>
    <comment ref="DZ2" authorId="0" shapeId="0" xr:uid="{B300747D-74B9-4198-8D90-FCC685139636}">
      <text>
        <r>
          <rPr>
            <b/>
            <u/>
            <sz val="9"/>
            <color indexed="81"/>
            <rFont val="Tahoma"/>
            <family val="2"/>
          </rPr>
          <t>5-yr OCF Per Share Growth Rate FY/FY:</t>
        </r>
        <r>
          <rPr>
            <sz val="9"/>
            <color indexed="81"/>
            <rFont val="Tahoma"/>
            <family val="2"/>
          </rPr>
          <t xml:space="preserve">
</t>
        </r>
      </text>
    </comment>
    <comment ref="EA2" authorId="0" shapeId="0" xr:uid="{8781E335-F53E-4201-B7A6-8AD3C324B31E}">
      <text>
        <r>
          <rPr>
            <b/>
            <u/>
            <sz val="9"/>
            <color indexed="81"/>
            <rFont val="Tahoma"/>
            <family val="2"/>
          </rPr>
          <t>10-yr OCF Per Share Growth Rate FY/FY:</t>
        </r>
        <r>
          <rPr>
            <sz val="9"/>
            <color indexed="81"/>
            <rFont val="Tahoma"/>
            <family val="2"/>
          </rPr>
          <t xml:space="preserve">
</t>
        </r>
      </text>
    </comment>
    <comment ref="EB2" authorId="0" shapeId="0" xr:uid="{E2BE3F0F-12A7-4B42-BCB0-4A79D0B775F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16D6FF36-4671-4D54-8166-9EC391379FB8}">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0B3915C4-4449-4447-8732-073191F1D35A}">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49C61DCD-DB06-4609-B854-FB1653F85928}">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D5E7787A-8E7E-48B2-A109-25821F767C05}">
      <text>
        <r>
          <rPr>
            <b/>
            <u/>
            <sz val="9"/>
            <color indexed="81"/>
            <rFont val="Tahoma"/>
            <family val="2"/>
          </rPr>
          <t>Beta
(5Y Monthly):</t>
        </r>
        <r>
          <rPr>
            <sz val="9"/>
            <color indexed="81"/>
            <rFont val="Tahoma"/>
            <family val="2"/>
          </rPr>
          <t xml:space="preserve">
</t>
        </r>
      </text>
    </comment>
    <comment ref="EG2" authorId="0" shapeId="0" xr:uid="{EA8348E2-2CD5-42EA-BE25-DFBF6B61923E}">
      <text>
        <r>
          <rPr>
            <b/>
            <u/>
            <sz val="9"/>
            <color indexed="81"/>
            <rFont val="Tahoma"/>
            <family val="2"/>
          </rPr>
          <t>52-wk Low:</t>
        </r>
        <r>
          <rPr>
            <sz val="9"/>
            <color indexed="81"/>
            <rFont val="Tahoma"/>
            <family val="2"/>
          </rPr>
          <t xml:space="preserve">
The percentage off of the 52 week low price.</t>
        </r>
      </text>
    </comment>
    <comment ref="EH2" authorId="0" shapeId="0" xr:uid="{5D2348F0-D30A-4B73-BA70-69A58B820E99}">
      <text>
        <r>
          <rPr>
            <b/>
            <u/>
            <sz val="9"/>
            <color indexed="81"/>
            <rFont val="Tahoma"/>
            <family val="2"/>
          </rPr>
          <t>52-wk High:</t>
        </r>
        <r>
          <rPr>
            <sz val="9"/>
            <color indexed="81"/>
            <rFont val="Tahoma"/>
            <family val="2"/>
          </rPr>
          <t xml:space="preserve">
The percentage off of the 52 week high price.</t>
        </r>
      </text>
    </comment>
    <comment ref="EI2" authorId="0" shapeId="0" xr:uid="{A8FC2F32-06E9-4569-B34F-D7C874EE9AE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4EAB5E9-6EB6-475F-BEE2-E2555E8F8ED4}">
      <text>
        <r>
          <rPr>
            <b/>
            <u/>
            <sz val="9"/>
            <color indexed="81"/>
            <rFont val="Tahoma"/>
            <family val="2"/>
          </rPr>
          <t># Analyst Ratings:</t>
        </r>
        <r>
          <rPr>
            <sz val="9"/>
            <color indexed="81"/>
            <rFont val="Tahoma"/>
            <family val="2"/>
          </rPr>
          <t xml:space="preserve">
Number of analysts currently covering the stock.</t>
        </r>
      </text>
    </comment>
    <comment ref="EK2" authorId="0" shapeId="0" xr:uid="{73413109-102D-4F55-AC17-7A18681B2492}">
      <text>
        <r>
          <rPr>
            <b/>
            <u/>
            <sz val="9"/>
            <color indexed="81"/>
            <rFont val="Tahoma"/>
            <family val="2"/>
          </rPr>
          <t>Avg Analyst Price Target:</t>
        </r>
        <r>
          <rPr>
            <sz val="9"/>
            <color indexed="81"/>
            <rFont val="Tahoma"/>
            <family val="2"/>
          </rPr>
          <t xml:space="preserve">
Average of the analyst's price target.</t>
        </r>
      </text>
    </comment>
    <comment ref="EL2" authorId="0" shapeId="0" xr:uid="{3A495EB5-8CF1-4EED-A52F-8038F08CFCCA}">
      <text>
        <r>
          <rPr>
            <b/>
            <u/>
            <sz val="9"/>
            <color indexed="81"/>
            <rFont val="Tahoma"/>
            <family val="2"/>
          </rPr>
          <t># of Analyst Targets:</t>
        </r>
        <r>
          <rPr>
            <sz val="9"/>
            <color indexed="81"/>
            <rFont val="Tahoma"/>
            <family val="2"/>
          </rPr>
          <t xml:space="preserve">
Number of analysts providing a target price.</t>
        </r>
      </text>
    </comment>
    <comment ref="EM2" authorId="0" shapeId="0" xr:uid="{92A2F1CE-BDB9-42AA-B8FC-4D1D9DB00DD5}">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2E33C74A-54E1-4883-98F6-E76170AB0D9B}">
      <text>
        <r>
          <rPr>
            <b/>
            <u/>
            <sz val="9"/>
            <color indexed="81"/>
            <rFont val="Tahoma"/>
            <family val="2"/>
          </rPr>
          <t>1-yr CAGR Stock Return   'YY:</t>
        </r>
        <r>
          <rPr>
            <sz val="9"/>
            <color indexed="81"/>
            <rFont val="Tahoma"/>
            <family val="2"/>
          </rPr>
          <t xml:space="preserve">
</t>
        </r>
      </text>
    </comment>
    <comment ref="EO2" authorId="0" shapeId="0" xr:uid="{C841319E-66F7-4C87-87F5-0132F809CEE1}">
      <text>
        <r>
          <rPr>
            <b/>
            <u/>
            <sz val="9"/>
            <color indexed="81"/>
            <rFont val="Tahoma"/>
            <family val="2"/>
          </rPr>
          <t>3-yr CAGR Stock Return   'YY-'YY:</t>
        </r>
        <r>
          <rPr>
            <sz val="9"/>
            <color indexed="81"/>
            <rFont val="Tahoma"/>
            <family val="2"/>
          </rPr>
          <t xml:space="preserve">
</t>
        </r>
      </text>
    </comment>
    <comment ref="EP2" authorId="0" shapeId="0" xr:uid="{629ACF57-98CF-4822-AE26-504011AD6654}">
      <text>
        <r>
          <rPr>
            <b/>
            <u/>
            <sz val="9"/>
            <color indexed="81"/>
            <rFont val="Tahoma"/>
            <family val="2"/>
          </rPr>
          <t>5-yr CAGR Stock Return   'YY-'YY:</t>
        </r>
        <r>
          <rPr>
            <sz val="9"/>
            <color indexed="81"/>
            <rFont val="Tahoma"/>
            <family val="2"/>
          </rPr>
          <t xml:space="preserve">
</t>
        </r>
      </text>
    </comment>
    <comment ref="EQ2" authorId="0" shapeId="0" xr:uid="{F9FCE79F-DAE1-40B1-BE38-EE4C8574B4A9}">
      <text>
        <r>
          <rPr>
            <b/>
            <u/>
            <sz val="9"/>
            <color indexed="81"/>
            <rFont val="Tahoma"/>
            <family val="2"/>
          </rPr>
          <t>10-yr CAGR Stock Return   'YY-'YY:</t>
        </r>
        <r>
          <rPr>
            <sz val="9"/>
            <color indexed="81"/>
            <rFont val="Tahoma"/>
            <family val="2"/>
          </rPr>
          <t xml:space="preserve">
</t>
        </r>
      </text>
    </comment>
    <comment ref="ER2" authorId="0" shapeId="0" xr:uid="{B2FB3565-79D1-462A-827D-CA74C7663E8D}">
      <text>
        <r>
          <rPr>
            <b/>
            <u/>
            <sz val="9"/>
            <color indexed="81"/>
            <rFont val="Tahoma"/>
            <family val="2"/>
          </rPr>
          <t>1-yr CAGR Div Return   'YY:</t>
        </r>
        <r>
          <rPr>
            <sz val="9"/>
            <color indexed="81"/>
            <rFont val="Tahoma"/>
            <family val="2"/>
          </rPr>
          <t xml:space="preserve">
</t>
        </r>
      </text>
    </comment>
    <comment ref="ES2" authorId="0" shapeId="0" xr:uid="{3BF7487F-3468-45D1-8236-3C56C19C8C7C}">
      <text>
        <r>
          <rPr>
            <b/>
            <u/>
            <sz val="9"/>
            <color indexed="81"/>
            <rFont val="Tahoma"/>
            <family val="2"/>
          </rPr>
          <t>3-yr CAGR Div Return   'YY-'YY:</t>
        </r>
        <r>
          <rPr>
            <sz val="9"/>
            <color indexed="81"/>
            <rFont val="Tahoma"/>
            <family val="2"/>
          </rPr>
          <t xml:space="preserve">
</t>
        </r>
      </text>
    </comment>
    <comment ref="ET2" authorId="0" shapeId="0" xr:uid="{00A40DA5-0C6E-4D7E-9ECD-90C3EE60D9EA}">
      <text>
        <r>
          <rPr>
            <b/>
            <u/>
            <sz val="9"/>
            <color indexed="81"/>
            <rFont val="Tahoma"/>
            <family val="2"/>
          </rPr>
          <t>5-yr CAGR Div Return   'YY-'YY:</t>
        </r>
        <r>
          <rPr>
            <sz val="9"/>
            <color indexed="81"/>
            <rFont val="Tahoma"/>
            <family val="2"/>
          </rPr>
          <t xml:space="preserve">
</t>
        </r>
      </text>
    </comment>
    <comment ref="EU2" authorId="0" shapeId="0" xr:uid="{6D488178-027F-4952-B2B9-656DE130D502}">
      <text>
        <r>
          <rPr>
            <b/>
            <u/>
            <sz val="9"/>
            <color indexed="81"/>
            <rFont val="Tahoma"/>
            <family val="2"/>
          </rPr>
          <t>10-yr CAGR Div Return   'YY-'YY:</t>
        </r>
        <r>
          <rPr>
            <sz val="9"/>
            <color indexed="81"/>
            <rFont val="Tahoma"/>
            <family val="2"/>
          </rPr>
          <t xml:space="preserve">
</t>
        </r>
      </text>
    </comment>
    <comment ref="EV2" authorId="0" shapeId="0" xr:uid="{1029A714-D756-42C5-974C-55F2C12EAAC8}">
      <text>
        <r>
          <rPr>
            <b/>
            <u/>
            <sz val="9"/>
            <color indexed="81"/>
            <rFont val="Tahoma"/>
            <family val="2"/>
          </rPr>
          <t>1-yr CAGR TR ($ + Div)   'YY:</t>
        </r>
        <r>
          <rPr>
            <sz val="9"/>
            <color indexed="81"/>
            <rFont val="Tahoma"/>
            <family val="2"/>
          </rPr>
          <t xml:space="preserve">
</t>
        </r>
      </text>
    </comment>
    <comment ref="EW2" authorId="0" shapeId="0" xr:uid="{D62C4A36-4235-415E-8149-ABFAFDCF847D}">
      <text>
        <r>
          <rPr>
            <b/>
            <sz val="9"/>
            <color indexed="81"/>
            <rFont val="Tahoma"/>
            <family val="2"/>
          </rPr>
          <t>3-yr CAGR TR ($ + Div)   'YY-'YY:</t>
        </r>
        <r>
          <rPr>
            <sz val="9"/>
            <color indexed="81"/>
            <rFont val="Tahoma"/>
            <family val="2"/>
          </rPr>
          <t xml:space="preserve">
</t>
        </r>
      </text>
    </comment>
    <comment ref="EX2" authorId="0" shapeId="0" xr:uid="{293D34F1-74B2-46A4-947B-DB3265F2CC65}">
      <text>
        <r>
          <rPr>
            <b/>
            <u/>
            <sz val="9"/>
            <color indexed="81"/>
            <rFont val="Tahoma"/>
            <family val="2"/>
          </rPr>
          <t>5-yr CAGR TR ($ + Div)   'YY-'YY:</t>
        </r>
        <r>
          <rPr>
            <sz val="9"/>
            <color indexed="81"/>
            <rFont val="Tahoma"/>
            <family val="2"/>
          </rPr>
          <t xml:space="preserve">
</t>
        </r>
      </text>
    </comment>
    <comment ref="EY2" authorId="0" shapeId="0" xr:uid="{7A36F6E3-3B13-4C71-B012-15913561E330}">
      <text>
        <r>
          <rPr>
            <b/>
            <u/>
            <sz val="9"/>
            <color indexed="81"/>
            <rFont val="Tahoma"/>
            <family val="2"/>
          </rPr>
          <t>10-yr CAGR TR ($ + Div)   'YY-'YY:</t>
        </r>
        <r>
          <rPr>
            <sz val="9"/>
            <color indexed="81"/>
            <rFont val="Tahoma"/>
            <family val="2"/>
          </rPr>
          <t xml:space="preserve">
</t>
        </r>
      </text>
    </comment>
    <comment ref="EZ2" authorId="0" shapeId="0" xr:uid="{DC129D85-FA7B-4705-8355-1C66DAC0A0F9}">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9891EAE5-B9BE-4233-B7AA-0689A7DEF87E}">
      <text>
        <r>
          <rPr>
            <b/>
            <u/>
            <sz val="9"/>
            <color indexed="81"/>
            <rFont val="Tahoma"/>
            <family val="2"/>
          </rPr>
          <t>ROE % 5-Yr FY Average
Negative ROE ignored:</t>
        </r>
        <r>
          <rPr>
            <sz val="9"/>
            <color indexed="81"/>
            <rFont val="Tahoma"/>
            <family val="2"/>
          </rPr>
          <t xml:space="preserve">
</t>
        </r>
      </text>
    </comment>
    <comment ref="FB2" authorId="0" shapeId="0" xr:uid="{804A4D02-FEF5-45F3-83D6-EDD27F88F5CA}">
      <text>
        <r>
          <rPr>
            <b/>
            <u/>
            <sz val="9"/>
            <color indexed="81"/>
            <rFont val="Tahoma"/>
            <family val="2"/>
          </rPr>
          <t>ROE % 10-Yr FY Average
Negative ROE ignored:</t>
        </r>
        <r>
          <rPr>
            <sz val="9"/>
            <color indexed="81"/>
            <rFont val="Tahoma"/>
            <family val="2"/>
          </rPr>
          <t xml:space="preserve">
</t>
        </r>
      </text>
    </comment>
    <comment ref="FC2" authorId="0" shapeId="0" xr:uid="{66CBA279-F2F6-463C-80BE-D7437283E612}">
      <text>
        <r>
          <rPr>
            <b/>
            <u/>
            <sz val="9"/>
            <color indexed="81"/>
            <rFont val="Tahoma"/>
            <family val="2"/>
          </rPr>
          <t>ROE % 10-Yr FY Standard Deviation:</t>
        </r>
        <r>
          <rPr>
            <sz val="9"/>
            <color indexed="81"/>
            <rFont val="Tahoma"/>
            <family val="2"/>
          </rPr>
          <t xml:space="preserve">
</t>
        </r>
      </text>
    </comment>
    <comment ref="FD2" authorId="0" shapeId="0" xr:uid="{C34428C2-DD42-4BF4-9228-C3323CD3C641}">
      <text>
        <r>
          <rPr>
            <b/>
            <u/>
            <sz val="9"/>
            <color indexed="81"/>
            <rFont val="Tahoma"/>
            <family val="2"/>
          </rPr>
          <t>ROIC % 5-Yr FY Average
Negative ROIC ignored:</t>
        </r>
        <r>
          <rPr>
            <sz val="9"/>
            <color indexed="81"/>
            <rFont val="Tahoma"/>
            <family val="2"/>
          </rPr>
          <t xml:space="preserve">
</t>
        </r>
      </text>
    </comment>
    <comment ref="FE2" authorId="0" shapeId="0" xr:uid="{22712C70-96B3-4E1F-90F5-7BEB8A82A0F2}">
      <text>
        <r>
          <rPr>
            <b/>
            <u/>
            <sz val="9"/>
            <color indexed="81"/>
            <rFont val="Tahoma"/>
            <family val="2"/>
          </rPr>
          <t>ROIC % 10-Yr FY Average
Negative ROIC ignored:</t>
        </r>
        <r>
          <rPr>
            <sz val="9"/>
            <color indexed="81"/>
            <rFont val="Tahoma"/>
            <family val="2"/>
          </rPr>
          <t xml:space="preserve">
</t>
        </r>
      </text>
    </comment>
    <comment ref="FF2" authorId="0" shapeId="0" xr:uid="{51C7D23F-83E6-4EAE-A221-0FBD61108E42}">
      <text>
        <r>
          <rPr>
            <b/>
            <u/>
            <sz val="9"/>
            <color indexed="81"/>
            <rFont val="Tahoma"/>
            <family val="2"/>
          </rPr>
          <t>ROIC % 10-Yr FY Standard Deviation:</t>
        </r>
        <r>
          <rPr>
            <sz val="9"/>
            <color indexed="81"/>
            <rFont val="Tahoma"/>
            <family val="2"/>
          </rPr>
          <t xml:space="preserve">
</t>
        </r>
      </text>
    </comment>
    <comment ref="FG2" authorId="0" shapeId="0" xr:uid="{2627A52F-C19D-430F-9301-305269BC9D3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9FA7DA7E-CD5B-479E-A7EC-C5780631D6DF}">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D307CFC-9A45-42D7-B9B0-A2FD9EB817E1}">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5CB3F1BB-4166-421E-94B7-F9C098DF2E36}">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91AAC41A-1048-44E4-AF8D-92618210CEBA}">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E9F0742C-453F-46DB-885D-F1ED189F0E8F}">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6CAA53A3-81BE-40E8-9994-1323DA6B7D51}">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3AF0AEFC-A1C8-4FE2-9589-F4B816FAC401}">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83215D1A-2123-485D-9F20-632E92AE868E}">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46AAA1EE-7EF0-4981-A54F-0A0EACFAB55A}">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5AB205A3-B4A5-4A33-BF73-8C29D277F4B2}">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653C766F-FAC0-4199-B1ED-F7DD1920095C}">
      <text>
        <r>
          <rPr>
            <b/>
            <u/>
            <sz val="9"/>
            <color indexed="81"/>
            <rFont val="Tahoma"/>
            <family val="2"/>
          </rPr>
          <t>Annual Div (CAD)   USD Div adj @ 1 USD = X.XXXX CAD:</t>
        </r>
        <r>
          <rPr>
            <sz val="9"/>
            <color indexed="81"/>
            <rFont val="Tahoma"/>
            <family val="2"/>
          </rPr>
          <t xml:space="preserve">
</t>
        </r>
      </text>
    </comment>
    <comment ref="FS2" authorId="0" shapeId="0" xr:uid="{DA1228AF-8353-4487-84F7-FCF0A1D47F2A}">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1A12F52-A386-4757-91CF-F8B3D90D5DBA}">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15820689-CF52-4C62-A53B-FCF608D0F2E9}">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F99C18A0-3040-40D7-95C9-4CC1D6CF22C8}">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C0E4102A-7657-4F2E-BF70-3FA86749F7B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F354C3EF-3218-42B8-B475-C876EE118836}">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CF1D3A25-5175-48BD-86CD-1FC93BEC4585}">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5F7474FC-5A33-411A-B0D0-D96874045A50}">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E4BE1611-1C90-4F74-8658-8DB30B7D62C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F0941A8-EFCD-41F6-B5BE-81ECD39F6F0E}">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59DD6DDD-39B3-4E7E-97A7-8C08E25B97BD}">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96F0A0DA-2107-46B4-91E8-AFB8590A74EF}">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E56CD77A-BC47-48BA-8ED8-100B546FA4EF}">
      <text>
        <r>
          <rPr>
            <b/>
            <u/>
            <sz val="9"/>
            <color indexed="81"/>
            <rFont val="Tahoma"/>
            <family val="2"/>
          </rPr>
          <t>Sector:</t>
        </r>
        <r>
          <rPr>
            <sz val="9"/>
            <color indexed="81"/>
            <rFont val="Tahoma"/>
            <family val="2"/>
          </rPr>
          <t xml:space="preserve">
The industry sector the company operates in.</t>
        </r>
      </text>
    </comment>
    <comment ref="E2" authorId="1" shapeId="0" xr:uid="{86F2631D-C018-4ED9-AE17-A2DFD70BFADF}">
      <text>
        <r>
          <rPr>
            <b/>
            <u/>
            <sz val="9"/>
            <color indexed="81"/>
            <rFont val="Tahoma"/>
            <family val="2"/>
          </rPr>
          <t>Industry:</t>
        </r>
        <r>
          <rPr>
            <sz val="9"/>
            <color indexed="81"/>
            <rFont val="Tahoma"/>
            <family val="2"/>
          </rPr>
          <t xml:space="preserve">
The industry the company operates in.</t>
        </r>
      </text>
    </comment>
    <comment ref="F2" authorId="1" shapeId="0" xr:uid="{48A4D79F-FE3E-492B-ADDC-9AF182074E98}">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87D3DDFE-BF90-40DE-884E-C66EF3301725}">
      <text>
        <r>
          <rPr>
            <b/>
            <u/>
            <sz val="9"/>
            <color indexed="81"/>
            <rFont val="Tahoma"/>
            <family val="2"/>
          </rPr>
          <t xml:space="preserve">Stock Price:
</t>
        </r>
        <r>
          <rPr>
            <sz val="9"/>
            <color indexed="81"/>
            <rFont val="Tahoma"/>
            <family val="2"/>
          </rPr>
          <t>The stock price.</t>
        </r>
      </text>
    </comment>
    <comment ref="H2" authorId="0" shapeId="0" xr:uid="{3D425604-F531-4804-A45B-E86B6AC18B33}">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D321A389-969B-44F6-9FBB-66F2B3E5F3B8}">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4A63467B-8C92-4DAE-BEF5-5A80C1F84CC0}">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05510B45-D334-4FB6-A014-349D9E3130BD}">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ADB517DF-B076-426E-BF5C-04A55B498914}">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E024C96C-3F20-4828-AE94-1029B4DC0DA5}">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616267C7-4E94-4A10-93D0-7C5D5F0B95BC}">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9040005A-D819-4695-8296-FD1C99985E80}">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4FDFD24A-9D01-48FD-ACD4-7BF4FA30AAED}">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6233D94-E7F9-498A-B2ED-30A9C1D9525A}">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EC27FD4F-1527-4F77-BD29-8300E7142078}">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E5624C11-B3D8-4455-8972-23DFD3ABBDE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DE0532FE-0E3D-4281-8B88-2A8E3D2CB8C5}">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FF9A82D8-26C6-4A4C-87CB-8C84254597FB}">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C7DDEFDE-3C98-4EB7-BE5F-4E018F938B1D}">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7F16CFE9-3F00-4AB9-978F-19EE41A34B04}">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F018F99A-B303-41DA-9FE2-A69364F2A74C}">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B0E9FDD3-3569-48DA-8114-0E8FC2DF0D5E}">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673D8AAB-C3E6-446F-AC36-988B053B6226}">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5FC8F49A-8D86-42F9-BDCC-B4B0487ACA04}">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E83B0995-0465-484F-BFD1-DDB76F59F885}">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DAF9D7F4-02FA-4D5E-8FF7-D1C40B0F5D4F}">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E2B31A7F-35F6-4DE4-8EDD-E7EBC5817C3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49AC3E3-45EB-463F-88A6-209211BF5DC3}">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F55D25E0-C634-427A-83B3-3C238F3004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AC753A55-3614-4312-8B39-76D83DF94901}">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B6F17305-C125-41D6-B77D-04AD9878FCB9}">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8E273C0C-FF5B-4775-9820-CDE2EEAD2F07}">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526791D8-227A-4EDF-A64B-3D6CB2FBF7E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15DBE32A-73B9-464E-9D35-F7C40598A7E3}">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2670015B-9CFF-465A-AC79-7B98F25CE6A3}">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55900596-EEBB-4740-B99E-B1A0531CC7B8}">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33274F3D-5484-46D0-9E8F-73D836F7E8B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57A97F07-ECAF-4DA2-9AC4-DAB176CDECAB}">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CCA42511-9469-48F3-87C6-8F04FEF7DC3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AAEDBA0-5D40-4E9A-BD67-19BDE4DCB143}">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93E417A5-D63F-4B76-8A03-34C50DEB11D0}">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BF1D791-1E43-4B50-92B2-DAAF9468F446}">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5735971-AB5A-4B96-A8FE-002C15CEAEE6}">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20146692-F0AD-4FA4-B953-E552EDE371F6}">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40577CFB-0FF1-4288-AC2A-51E1F29FFCF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CF296B74-D2E8-4383-8757-297784DFC9C5}">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14D1A311-DCFE-4EAC-8B52-95868286B3F3}">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EA71DA35-E3E0-42E0-86B0-E90A3C99763A}">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B9596249-7C4D-43BC-86DC-8BD8D791B0B6}">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94CF49D-7D6F-4720-B99B-88DCC7318E04}">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BD46C14E-F18A-46DB-B0FA-3396778FABEC}">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838EB8B8-98DA-4ADA-876A-B248BFB9BD68}">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7406EC27-EFFD-45AE-8900-390FD3AFB123}">
      <text>
        <r>
          <rPr>
            <b/>
            <u/>
            <sz val="9"/>
            <color indexed="81"/>
            <rFont val="Tahoma"/>
            <family val="2"/>
          </rPr>
          <t>P/E TTM % off 5-Yr FY Average P/E:</t>
        </r>
        <r>
          <rPr>
            <sz val="9"/>
            <color indexed="81"/>
            <rFont val="Tahoma"/>
            <family val="2"/>
          </rPr>
          <t xml:space="preserve">
</t>
        </r>
      </text>
    </comment>
    <comment ref="BE2" authorId="0" shapeId="0" xr:uid="{BC7E47B4-01C0-4223-8295-C2FA6C4B8E18}">
      <text>
        <r>
          <rPr>
            <b/>
            <u/>
            <sz val="9"/>
            <color indexed="81"/>
            <rFont val="Tahoma"/>
            <family val="2"/>
          </rPr>
          <t>P/E N12 Est % off 5-Yr FY Average P/E:</t>
        </r>
        <r>
          <rPr>
            <sz val="9"/>
            <color indexed="81"/>
            <rFont val="Tahoma"/>
            <family val="2"/>
          </rPr>
          <t xml:space="preserve">
</t>
        </r>
      </text>
    </comment>
    <comment ref="BF2" authorId="0" shapeId="0" xr:uid="{E803A9E0-10CA-4F80-8602-B934DFA4EBA4}">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4DD9CF1F-992C-4E6C-88A4-43AFF56CF2D5}">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F5D1597D-0A03-49E8-A517-59AC9D32E4BE}">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E3A27CF7-ABDB-48FE-85C1-E46B46C1E005}">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F126BAA-2B91-4FB2-858D-6DD351729678}">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8C133B59-9FD1-42BA-AF29-1FDB4B660DF8}">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D01AD45-AFC4-450A-8291-C2C4560A2A79}">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6E3A29AE-4ECA-443B-99A6-E4F686493BB6}">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A271A199-95D7-4A78-ACC1-96C03432A905}">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6BA08760-2810-4D06-9E41-F0993CD4FC29}">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CEA0171A-4EA0-41FD-8792-6C918E8CE849}">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24BBB34-DCC9-4CC2-B4BA-84370FCB39D1}">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C67334A5-6A8F-4333-BD59-2CD3B954848A}">
      <text>
        <r>
          <rPr>
            <b/>
            <u/>
            <sz val="9"/>
            <color indexed="81"/>
            <rFont val="Tahoma"/>
            <family val="2"/>
          </rPr>
          <t>% off 5-Yr FY Average P/B:</t>
        </r>
        <r>
          <rPr>
            <sz val="9"/>
            <color indexed="81"/>
            <rFont val="Tahoma"/>
            <family val="2"/>
          </rPr>
          <t xml:space="preserve">
</t>
        </r>
      </text>
    </comment>
    <comment ref="BS2" authorId="0" shapeId="0" xr:uid="{6A10FC9E-B754-469F-ABAF-8BD7ED1BEA14}">
      <text>
        <r>
          <rPr>
            <b/>
            <u/>
            <sz val="9"/>
            <color indexed="81"/>
            <rFont val="Tahoma"/>
            <family val="2"/>
          </rPr>
          <t>3-yr Lowest P/B FY Average
Negatives ignored:</t>
        </r>
        <r>
          <rPr>
            <sz val="9"/>
            <color indexed="81"/>
            <rFont val="Tahoma"/>
            <family val="2"/>
          </rPr>
          <t xml:space="preserve">
</t>
        </r>
      </text>
    </comment>
    <comment ref="BT2" authorId="0" shapeId="0" xr:uid="{43CFCD28-7092-44BE-991B-670914B768B0}">
      <text>
        <r>
          <rPr>
            <b/>
            <u/>
            <sz val="9"/>
            <color indexed="81"/>
            <rFont val="Tahoma"/>
            <family val="2"/>
          </rPr>
          <t>5-yr Lowest P/B FY Average
Negatives ignored:</t>
        </r>
        <r>
          <rPr>
            <sz val="9"/>
            <color indexed="81"/>
            <rFont val="Tahoma"/>
            <family val="2"/>
          </rPr>
          <t xml:space="preserve">
</t>
        </r>
      </text>
    </comment>
    <comment ref="BU2" authorId="0" shapeId="0" xr:uid="{219AFC58-F028-4878-BDE2-90A8D57A5949}">
      <text>
        <r>
          <rPr>
            <b/>
            <u/>
            <sz val="9"/>
            <color indexed="81"/>
            <rFont val="Tahoma"/>
            <family val="2"/>
          </rPr>
          <t>10-yr Lowest P/B FY Average
Negatives ignored:</t>
        </r>
        <r>
          <rPr>
            <sz val="9"/>
            <color indexed="81"/>
            <rFont val="Tahoma"/>
            <family val="2"/>
          </rPr>
          <t xml:space="preserve">
</t>
        </r>
      </text>
    </comment>
    <comment ref="BV2" authorId="0" shapeId="0" xr:uid="{A901AF61-33C9-46AA-8F2F-19960D7698E0}">
      <text>
        <r>
          <rPr>
            <b/>
            <u/>
            <sz val="9"/>
            <color indexed="81"/>
            <rFont val="Tahoma"/>
            <family val="2"/>
          </rPr>
          <t>Lowest P/B in Past 5 FY Years
Negatives ignored:</t>
        </r>
        <r>
          <rPr>
            <sz val="9"/>
            <color indexed="81"/>
            <rFont val="Tahoma"/>
            <family val="2"/>
          </rPr>
          <t xml:space="preserve">
</t>
        </r>
      </text>
    </comment>
    <comment ref="BW2" authorId="0" shapeId="0" xr:uid="{B681036F-9596-44D7-8E78-1D8D89295C09}">
      <text>
        <r>
          <rPr>
            <b/>
            <u/>
            <sz val="9"/>
            <color indexed="81"/>
            <rFont val="Tahoma"/>
            <family val="2"/>
          </rPr>
          <t>Highest P/B in Past 5 FY Years
Negatives ignored:</t>
        </r>
        <r>
          <rPr>
            <sz val="9"/>
            <color indexed="81"/>
            <rFont val="Tahoma"/>
            <family val="2"/>
          </rPr>
          <t xml:space="preserve">
</t>
        </r>
      </text>
    </comment>
    <comment ref="BX2" authorId="0" shapeId="0" xr:uid="{6447490C-184F-4E15-8918-FFE5791CCB4F}">
      <text>
        <r>
          <rPr>
            <b/>
            <u/>
            <sz val="9"/>
            <color indexed="81"/>
            <rFont val="Tahoma"/>
            <family val="2"/>
          </rPr>
          <t>Lowest P/B in Past 10 FY Years
Negatives ignored:</t>
        </r>
        <r>
          <rPr>
            <sz val="9"/>
            <color indexed="81"/>
            <rFont val="Tahoma"/>
            <family val="2"/>
          </rPr>
          <t xml:space="preserve">
</t>
        </r>
      </text>
    </comment>
    <comment ref="BY2" authorId="0" shapeId="0" xr:uid="{98752403-DC90-4521-8C39-A7073E46CADF}">
      <text>
        <r>
          <rPr>
            <b/>
            <u/>
            <sz val="9"/>
            <color indexed="81"/>
            <rFont val="Tahoma"/>
            <family val="2"/>
          </rPr>
          <t>10-yr FY P/B Average
Negatives ignored:</t>
        </r>
        <r>
          <rPr>
            <sz val="9"/>
            <color indexed="81"/>
            <rFont val="Tahoma"/>
            <family val="2"/>
          </rPr>
          <t xml:space="preserve">
</t>
        </r>
      </text>
    </comment>
    <comment ref="BZ2" authorId="0" shapeId="0" xr:uid="{C345050D-1396-4266-8C67-65A8E08126A5}">
      <text>
        <r>
          <rPr>
            <b/>
            <u/>
            <sz val="9"/>
            <color indexed="81"/>
            <rFont val="Tahoma"/>
            <family val="2"/>
          </rPr>
          <t>Highest P/B in Past 10 FY Years
Negatives ignored:</t>
        </r>
        <r>
          <rPr>
            <sz val="9"/>
            <color indexed="81"/>
            <rFont val="Tahoma"/>
            <family val="2"/>
          </rPr>
          <t xml:space="preserve">
</t>
        </r>
      </text>
    </comment>
    <comment ref="CA2" authorId="0" shapeId="0" xr:uid="{7A13EEC4-5BA9-44EB-B477-7795A24B919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1BB39D8-9093-4F9D-9562-251F33888CDD}">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13283412-8C0C-40EB-9F12-285A52CB6C8B}">
      <text>
        <r>
          <rPr>
            <b/>
            <u/>
            <sz val="9"/>
            <color indexed="81"/>
            <rFont val="Tahoma"/>
            <family val="2"/>
          </rPr>
          <t>5-yr FY P/Sales PS Average:</t>
        </r>
        <r>
          <rPr>
            <u/>
            <sz val="9"/>
            <color indexed="81"/>
            <rFont val="Tahoma"/>
            <family val="2"/>
          </rPr>
          <t xml:space="preserve">
</t>
        </r>
      </text>
    </comment>
    <comment ref="CD2" authorId="0" shapeId="0" xr:uid="{5FAEE103-186B-484B-9BD5-15B5AA39FBCE}">
      <text>
        <r>
          <rPr>
            <b/>
            <u/>
            <sz val="9"/>
            <color indexed="81"/>
            <rFont val="Tahoma"/>
            <family val="2"/>
          </rPr>
          <t>% off 5-Yr FY Average P/Sales PS:</t>
        </r>
        <r>
          <rPr>
            <sz val="9"/>
            <color indexed="81"/>
            <rFont val="Tahoma"/>
            <family val="2"/>
          </rPr>
          <t xml:space="preserve">
</t>
        </r>
      </text>
    </comment>
    <comment ref="CE2" authorId="0" shapeId="0" xr:uid="{A2D8D737-8FD5-4733-887E-9E58F0D5A60E}">
      <text>
        <r>
          <rPr>
            <b/>
            <u/>
            <sz val="9"/>
            <color indexed="81"/>
            <rFont val="Tahoma"/>
            <family val="2"/>
          </rPr>
          <t>3-yr Lowest P/Sales PS FY Average:</t>
        </r>
        <r>
          <rPr>
            <sz val="9"/>
            <color indexed="81"/>
            <rFont val="Tahoma"/>
            <family val="2"/>
          </rPr>
          <t xml:space="preserve">
</t>
        </r>
      </text>
    </comment>
    <comment ref="CF2" authorId="0" shapeId="0" xr:uid="{1DBE08FB-8679-46C0-A72A-26715A6570FC}">
      <text>
        <r>
          <rPr>
            <b/>
            <u/>
            <sz val="9"/>
            <color indexed="81"/>
            <rFont val="Tahoma"/>
            <family val="2"/>
          </rPr>
          <t>5-yr Lowest P/Sales PS FY Average:</t>
        </r>
        <r>
          <rPr>
            <sz val="9"/>
            <color indexed="81"/>
            <rFont val="Tahoma"/>
            <family val="2"/>
          </rPr>
          <t xml:space="preserve">
</t>
        </r>
      </text>
    </comment>
    <comment ref="CG2" authorId="0" shapeId="0" xr:uid="{EE6F5504-FE1A-4429-A4F5-DAF5B6E5D7A3}">
      <text>
        <r>
          <rPr>
            <b/>
            <u/>
            <sz val="9"/>
            <color indexed="81"/>
            <rFont val="Tahoma"/>
            <family val="2"/>
          </rPr>
          <t>10-yr Lowest P/Sales PS FY Average:</t>
        </r>
        <r>
          <rPr>
            <sz val="9"/>
            <color indexed="81"/>
            <rFont val="Tahoma"/>
            <family val="2"/>
          </rPr>
          <t xml:space="preserve">
</t>
        </r>
      </text>
    </comment>
    <comment ref="CH2" authorId="0" shapeId="0" xr:uid="{BAC6599B-EDED-4521-959F-C199C620E203}">
      <text>
        <r>
          <rPr>
            <b/>
            <u/>
            <sz val="9"/>
            <color indexed="81"/>
            <rFont val="Tahoma"/>
            <family val="2"/>
          </rPr>
          <t>Lowest P/Sales PS in Past 5 FY Years:</t>
        </r>
        <r>
          <rPr>
            <sz val="9"/>
            <color indexed="81"/>
            <rFont val="Tahoma"/>
            <family val="2"/>
          </rPr>
          <t xml:space="preserve">
</t>
        </r>
      </text>
    </comment>
    <comment ref="CI2" authorId="0" shapeId="0" xr:uid="{C4DB95AE-71CA-480B-960D-AB94ACABF8EF}">
      <text>
        <r>
          <rPr>
            <b/>
            <u/>
            <sz val="9"/>
            <color indexed="81"/>
            <rFont val="Tahoma"/>
            <family val="2"/>
          </rPr>
          <t>Highest P/Sales PS in Past 5 FY Years:</t>
        </r>
        <r>
          <rPr>
            <sz val="9"/>
            <color indexed="81"/>
            <rFont val="Tahoma"/>
            <family val="2"/>
          </rPr>
          <t xml:space="preserve">
</t>
        </r>
      </text>
    </comment>
    <comment ref="CJ2" authorId="0" shapeId="0" xr:uid="{0644A75F-170C-4D7E-BEA4-AE651E950E64}">
      <text>
        <r>
          <rPr>
            <b/>
            <u/>
            <sz val="9"/>
            <color indexed="81"/>
            <rFont val="Tahoma"/>
            <family val="2"/>
          </rPr>
          <t>Lowest P/Sales PS in Past 10 FY Years:</t>
        </r>
        <r>
          <rPr>
            <sz val="9"/>
            <color indexed="81"/>
            <rFont val="Tahoma"/>
            <family val="2"/>
          </rPr>
          <t xml:space="preserve">
</t>
        </r>
      </text>
    </comment>
    <comment ref="CK2" authorId="0" shapeId="0" xr:uid="{397B8F12-BB93-4740-ADEB-9766640B3D46}">
      <text>
        <r>
          <rPr>
            <b/>
            <u/>
            <sz val="9"/>
            <color indexed="81"/>
            <rFont val="Tahoma"/>
            <family val="2"/>
          </rPr>
          <t>10-yr FY P/Sales PS Average:</t>
        </r>
        <r>
          <rPr>
            <sz val="9"/>
            <color indexed="81"/>
            <rFont val="Tahoma"/>
            <family val="2"/>
          </rPr>
          <t xml:space="preserve">
</t>
        </r>
      </text>
    </comment>
    <comment ref="CL2" authorId="0" shapeId="0" xr:uid="{F0CBF3BD-1DFC-46F7-ACDF-334328BB50B1}">
      <text>
        <r>
          <rPr>
            <b/>
            <u/>
            <sz val="9"/>
            <color indexed="81"/>
            <rFont val="Tahoma"/>
            <family val="2"/>
          </rPr>
          <t>Highest P/Sales PS in Past 10 FY Years:</t>
        </r>
        <r>
          <rPr>
            <sz val="9"/>
            <color indexed="81"/>
            <rFont val="Tahoma"/>
            <family val="2"/>
          </rPr>
          <t xml:space="preserve">
</t>
        </r>
      </text>
    </comment>
    <comment ref="CM2" authorId="0" shapeId="0" xr:uid="{233278F5-F1F8-46DC-B49C-7411BA97555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A052C554-5EA3-4973-A324-873DB9EF1E7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954B235-2FEC-4B64-A2BE-609C9A485050}">
      <text>
        <r>
          <rPr>
            <b/>
            <u/>
            <sz val="9"/>
            <color indexed="81"/>
            <rFont val="Tahoma"/>
            <family val="2"/>
          </rPr>
          <t>5-yr FY P/Operating CFPS Average
Negatives ignored:</t>
        </r>
        <r>
          <rPr>
            <sz val="9"/>
            <color indexed="81"/>
            <rFont val="Tahoma"/>
            <family val="2"/>
          </rPr>
          <t xml:space="preserve">
</t>
        </r>
      </text>
    </comment>
    <comment ref="CP2" authorId="0" shapeId="0" xr:uid="{7A6CD6D7-D562-484B-9B85-71602ACB2750}">
      <text>
        <r>
          <rPr>
            <b/>
            <u/>
            <sz val="9"/>
            <color indexed="81"/>
            <rFont val="Tahoma"/>
            <family val="2"/>
          </rPr>
          <t>% off 5-Yr FY Average P/Operating CFPS:</t>
        </r>
        <r>
          <rPr>
            <sz val="9"/>
            <color indexed="81"/>
            <rFont val="Tahoma"/>
            <family val="2"/>
          </rPr>
          <t xml:space="preserve">
</t>
        </r>
      </text>
    </comment>
    <comment ref="CQ2" authorId="0" shapeId="0" xr:uid="{E268D64B-1CA5-47CF-9FF2-8BE78F8D16F5}">
      <text>
        <r>
          <rPr>
            <b/>
            <u/>
            <sz val="9"/>
            <color indexed="81"/>
            <rFont val="Tahoma"/>
            <family val="2"/>
          </rPr>
          <t>3-yr Lowest P/Operating CFPS FY Average
Negatives ignored:</t>
        </r>
        <r>
          <rPr>
            <sz val="9"/>
            <color indexed="81"/>
            <rFont val="Tahoma"/>
            <family val="2"/>
          </rPr>
          <t xml:space="preserve">
</t>
        </r>
      </text>
    </comment>
    <comment ref="CR2" authorId="0" shapeId="0" xr:uid="{2B3D891C-29D5-497A-9C2A-A19103C83855}">
      <text>
        <r>
          <rPr>
            <b/>
            <u/>
            <sz val="9"/>
            <color indexed="81"/>
            <rFont val="Tahoma"/>
            <family val="2"/>
          </rPr>
          <t>5-yr Lowest P/Operating CFPS FY Average
Negatives ignored:</t>
        </r>
        <r>
          <rPr>
            <sz val="9"/>
            <color indexed="81"/>
            <rFont val="Tahoma"/>
            <family val="2"/>
          </rPr>
          <t xml:space="preserve">
</t>
        </r>
      </text>
    </comment>
    <comment ref="CS2" authorId="0" shapeId="0" xr:uid="{E7484687-8F78-4BA5-B10B-3EA00498D9D4}">
      <text>
        <r>
          <rPr>
            <b/>
            <u/>
            <sz val="9"/>
            <color indexed="81"/>
            <rFont val="Tahoma"/>
            <family val="2"/>
          </rPr>
          <t>10-yr Lowest P/Operating CFPS FY Average
Negatives ignored:</t>
        </r>
        <r>
          <rPr>
            <sz val="9"/>
            <color indexed="81"/>
            <rFont val="Tahoma"/>
            <family val="2"/>
          </rPr>
          <t xml:space="preserve">
</t>
        </r>
      </text>
    </comment>
    <comment ref="CT2" authorId="0" shapeId="0" xr:uid="{D3D7D45F-372D-4E66-95FB-5CD8F185298D}">
      <text>
        <r>
          <rPr>
            <b/>
            <u/>
            <sz val="9"/>
            <color indexed="81"/>
            <rFont val="Tahoma"/>
            <family val="2"/>
          </rPr>
          <t>Lowest P/Operating CFPS in Past 5 FY Years
Negatives ignored:</t>
        </r>
        <r>
          <rPr>
            <sz val="9"/>
            <color indexed="81"/>
            <rFont val="Tahoma"/>
            <family val="2"/>
          </rPr>
          <t xml:space="preserve">
</t>
        </r>
      </text>
    </comment>
    <comment ref="CU2" authorId="0" shapeId="0" xr:uid="{024DBB86-1577-4932-9F4D-C2BE7DE41F9A}">
      <text>
        <r>
          <rPr>
            <b/>
            <u/>
            <sz val="9"/>
            <color indexed="81"/>
            <rFont val="Tahoma"/>
            <family val="2"/>
          </rPr>
          <t>Lowest P/Operating CFPS in Past 5 FY Years
Negatives ignored:</t>
        </r>
        <r>
          <rPr>
            <sz val="9"/>
            <color indexed="81"/>
            <rFont val="Tahoma"/>
            <family val="2"/>
          </rPr>
          <t xml:space="preserve">
</t>
        </r>
      </text>
    </comment>
    <comment ref="CV2" authorId="0" shapeId="0" xr:uid="{3E970AE4-DA23-4332-9BC5-E84E0BEF6BDE}">
      <text>
        <r>
          <rPr>
            <b/>
            <u/>
            <sz val="9"/>
            <color indexed="81"/>
            <rFont val="Tahoma"/>
            <family val="2"/>
          </rPr>
          <t>Lowest P/Operating CFPS in Past 10 FY Years
Negatives ignored:</t>
        </r>
        <r>
          <rPr>
            <sz val="9"/>
            <color indexed="81"/>
            <rFont val="Tahoma"/>
            <family val="2"/>
          </rPr>
          <t xml:space="preserve">
</t>
        </r>
      </text>
    </comment>
    <comment ref="CW2" authorId="0" shapeId="0" xr:uid="{CD116DA4-0E87-4BD7-BDD3-E75DEB4CB751}">
      <text>
        <r>
          <rPr>
            <b/>
            <u/>
            <sz val="9"/>
            <color indexed="81"/>
            <rFont val="Tahoma"/>
            <family val="2"/>
          </rPr>
          <t>10-yr FY P/Operating Cash Flow Average
Negatives ignored:</t>
        </r>
        <r>
          <rPr>
            <sz val="9"/>
            <color indexed="81"/>
            <rFont val="Tahoma"/>
            <family val="2"/>
          </rPr>
          <t xml:space="preserve">
</t>
        </r>
      </text>
    </comment>
    <comment ref="CX2" authorId="0" shapeId="0" xr:uid="{9BEBA6DA-4577-469B-9E8F-A01D9E39E9A3}">
      <text>
        <r>
          <rPr>
            <b/>
            <u/>
            <sz val="9"/>
            <color indexed="81"/>
            <rFont val="Tahoma"/>
            <family val="2"/>
          </rPr>
          <t>Highest P/Operating CFPS in Past 10 FY Years
Negatives ignored:</t>
        </r>
        <r>
          <rPr>
            <sz val="9"/>
            <color indexed="81"/>
            <rFont val="Tahoma"/>
            <family val="2"/>
          </rPr>
          <t xml:space="preserve">
</t>
        </r>
      </text>
    </comment>
    <comment ref="CY2" authorId="0" shapeId="0" xr:uid="{6F619818-C2BE-41C5-9350-C75440E2BF8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06AE35-D409-453C-B12B-A26B70465E5D}">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9A05A477-BEDB-4442-B331-089AC58D0E0B}">
      <text>
        <r>
          <rPr>
            <b/>
            <u/>
            <sz val="9"/>
            <color indexed="81"/>
            <rFont val="Tahoma"/>
            <family val="2"/>
          </rPr>
          <t>PEG Ratio
(5 yr expected):</t>
        </r>
        <r>
          <rPr>
            <sz val="9"/>
            <color indexed="81"/>
            <rFont val="Tahoma"/>
            <family val="2"/>
          </rPr>
          <t xml:space="preserve">
</t>
        </r>
      </text>
    </comment>
    <comment ref="DB2" authorId="0" shapeId="0" xr:uid="{158E47F7-AE86-43ED-A0FF-C407D5C857BC}">
      <text>
        <r>
          <rPr>
            <b/>
            <u/>
            <sz val="9"/>
            <color indexed="81"/>
            <rFont val="Tahoma"/>
            <family val="2"/>
          </rPr>
          <t>CAPE Ratio:</t>
        </r>
        <r>
          <rPr>
            <sz val="9"/>
            <color indexed="81"/>
            <rFont val="Tahoma"/>
            <family val="2"/>
          </rPr>
          <t xml:space="preserve">
</t>
        </r>
      </text>
    </comment>
    <comment ref="DC2" authorId="0" shapeId="0" xr:uid="{4AA2C105-6A0F-47F8-9D7F-D95C1E1FF711}">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00B879A-73DD-4712-9FB2-9BB236C8BE6F}">
      <text>
        <r>
          <rPr>
            <b/>
            <u/>
            <sz val="9"/>
            <color indexed="81"/>
            <rFont val="Tahoma"/>
            <family val="2"/>
          </rPr>
          <t>Tweed Factor:</t>
        </r>
        <r>
          <rPr>
            <sz val="9"/>
            <color indexed="81"/>
            <rFont val="Tahoma"/>
            <family val="2"/>
          </rPr>
          <t xml:space="preserve">
</t>
        </r>
      </text>
    </comment>
    <comment ref="DE2" authorId="0" shapeId="0" xr:uid="{2271F121-AFEA-40ED-BEAF-D5D9E4EBE4C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281DDDBB-49B7-4F45-B6D8-3EDCEB5BB463}">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6CCC331B-3786-4552-A8C9-40C705373583}">
      <text>
        <r>
          <rPr>
            <b/>
            <u/>
            <sz val="9"/>
            <color indexed="81"/>
            <rFont val="Tahoma"/>
            <family val="2"/>
          </rPr>
          <t>EPS Current Year Est:</t>
        </r>
        <r>
          <rPr>
            <sz val="9"/>
            <color indexed="81"/>
            <rFont val="Tahoma"/>
            <family val="2"/>
          </rPr>
          <t xml:space="preserve">
</t>
        </r>
      </text>
    </comment>
    <comment ref="DH2" authorId="0" shapeId="0" xr:uid="{FFF64985-438B-4506-B740-25AA9137EF3F}">
      <text>
        <r>
          <rPr>
            <b/>
            <u/>
            <sz val="9"/>
            <color indexed="81"/>
            <rFont val="Tahoma"/>
            <family val="2"/>
          </rPr>
          <t>EPS Next Year Est:</t>
        </r>
        <r>
          <rPr>
            <sz val="9"/>
            <color indexed="81"/>
            <rFont val="Tahoma"/>
            <family val="2"/>
          </rPr>
          <t xml:space="preserve">
</t>
        </r>
      </text>
    </comment>
    <comment ref="DI2" authorId="0" shapeId="0" xr:uid="{5CDFA083-BAE2-4B87-9971-CD8A4C2A3C12}">
      <text>
        <r>
          <rPr>
            <b/>
            <u/>
            <sz val="9"/>
            <color indexed="81"/>
            <rFont val="Tahoma"/>
            <family val="2"/>
          </rPr>
          <t>Next 5 Years EPS Growth Est
(per annum):</t>
        </r>
        <r>
          <rPr>
            <sz val="9"/>
            <color indexed="81"/>
            <rFont val="Tahoma"/>
            <family val="2"/>
          </rPr>
          <t xml:space="preserve">
</t>
        </r>
      </text>
    </comment>
    <comment ref="DJ2" authorId="0" shapeId="0" xr:uid="{A6EE99E0-45D3-4E52-9F9E-6961A9B142C9}">
      <text>
        <r>
          <rPr>
            <b/>
            <u/>
            <sz val="9"/>
            <color indexed="81"/>
            <rFont val="Tahoma"/>
            <family val="2"/>
          </rPr>
          <t>EPS Chg Y/Y %:</t>
        </r>
        <r>
          <rPr>
            <sz val="9"/>
            <color indexed="81"/>
            <rFont val="Tahoma"/>
            <family val="2"/>
          </rPr>
          <t xml:space="preserve">
</t>
        </r>
      </text>
    </comment>
    <comment ref="DK2" authorId="1" shapeId="0" xr:uid="{A98171E4-87E8-41C5-9033-107F326B9A8A}">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6ACBC761-5137-45FB-AA02-A00B9EE0F9DC}">
      <text>
        <r>
          <rPr>
            <b/>
            <u/>
            <sz val="9"/>
            <color indexed="81"/>
            <rFont val="Tahoma"/>
            <family val="2"/>
          </rPr>
          <t>1-yr EPS Growth Rate FY/FY:</t>
        </r>
        <r>
          <rPr>
            <sz val="9"/>
            <color indexed="81"/>
            <rFont val="Tahoma"/>
            <family val="2"/>
          </rPr>
          <t xml:space="preserve">
</t>
        </r>
      </text>
    </comment>
    <comment ref="DM2" authorId="0" shapeId="0" xr:uid="{5B4443CB-F7E1-403D-8DA1-B1E714D9D443}">
      <text>
        <r>
          <rPr>
            <b/>
            <u/>
            <sz val="9"/>
            <color indexed="81"/>
            <rFont val="Tahoma"/>
            <family val="2"/>
          </rPr>
          <t>3-yr EPS Growth Rate FY/FY:</t>
        </r>
        <r>
          <rPr>
            <sz val="9"/>
            <color indexed="81"/>
            <rFont val="Tahoma"/>
            <family val="2"/>
          </rPr>
          <t xml:space="preserve">
</t>
        </r>
      </text>
    </comment>
    <comment ref="DN2" authorId="0" shapeId="0" xr:uid="{F79BC719-7A01-4C81-B65D-53FF5FBAD261}">
      <text>
        <r>
          <rPr>
            <b/>
            <u/>
            <sz val="9"/>
            <color indexed="81"/>
            <rFont val="Tahoma"/>
            <family val="2"/>
          </rPr>
          <t>5-yr EPS Growth Rate FY/FY:</t>
        </r>
        <r>
          <rPr>
            <sz val="9"/>
            <color indexed="81"/>
            <rFont val="Tahoma"/>
            <family val="2"/>
          </rPr>
          <t xml:space="preserve">
</t>
        </r>
      </text>
    </comment>
    <comment ref="DO2" authorId="0" shapeId="0" xr:uid="{B716AC6F-4AF3-496C-B993-0AD485B42387}">
      <text>
        <r>
          <rPr>
            <b/>
            <u/>
            <sz val="9"/>
            <color indexed="81"/>
            <rFont val="Tahoma"/>
            <family val="2"/>
          </rPr>
          <t>10-yr EPS Growth Rate FY/FY:</t>
        </r>
        <r>
          <rPr>
            <sz val="9"/>
            <color indexed="81"/>
            <rFont val="Tahoma"/>
            <family val="2"/>
          </rPr>
          <t xml:space="preserve">
</t>
        </r>
      </text>
    </comment>
    <comment ref="DP2" authorId="0" shapeId="0" xr:uid="{3C31DB44-5716-4954-9D45-4069444F9693}">
      <text>
        <r>
          <rPr>
            <b/>
            <u/>
            <sz val="9"/>
            <color indexed="81"/>
            <rFont val="Tahoma"/>
            <family val="2"/>
          </rPr>
          <t>20-yr EPS Growth Rate FY/FY:</t>
        </r>
        <r>
          <rPr>
            <sz val="9"/>
            <color indexed="81"/>
            <rFont val="Tahoma"/>
            <family val="2"/>
          </rPr>
          <t xml:space="preserve">
</t>
        </r>
      </text>
    </comment>
    <comment ref="DQ2" authorId="0" shapeId="0" xr:uid="{C979397B-E13C-43DD-8028-58AE5FEFC1E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672B19CB-CC72-44B2-81AC-E9BA5337AA6D}">
      <text>
        <r>
          <rPr>
            <b/>
            <u/>
            <sz val="9"/>
            <color indexed="81"/>
            <rFont val="Tahoma"/>
            <family val="2"/>
          </rPr>
          <t>1-yr Sales Per Share Growth Rate FY/FY:</t>
        </r>
        <r>
          <rPr>
            <sz val="9"/>
            <color indexed="81"/>
            <rFont val="Tahoma"/>
            <family val="2"/>
          </rPr>
          <t xml:space="preserve">
</t>
        </r>
      </text>
    </comment>
    <comment ref="DS2" authorId="0" shapeId="0" xr:uid="{037D42F6-DF4B-4605-80C5-0AAF413EAF9C}">
      <text>
        <r>
          <rPr>
            <b/>
            <u/>
            <sz val="9"/>
            <color indexed="81"/>
            <rFont val="Tahoma"/>
            <family val="2"/>
          </rPr>
          <t>3-yr Sales Per Share Growth Rate FY/FY:</t>
        </r>
        <r>
          <rPr>
            <sz val="9"/>
            <color indexed="81"/>
            <rFont val="Tahoma"/>
            <family val="2"/>
          </rPr>
          <t xml:space="preserve">
</t>
        </r>
      </text>
    </comment>
    <comment ref="DT2" authorId="0" shapeId="0" xr:uid="{99C10097-4BFE-4008-B515-CADE4F1BC20D}">
      <text>
        <r>
          <rPr>
            <b/>
            <u/>
            <sz val="9"/>
            <color indexed="81"/>
            <rFont val="Tahoma"/>
            <family val="2"/>
          </rPr>
          <t>5-yr Sales Per Share Growth Rate FY/FY:</t>
        </r>
        <r>
          <rPr>
            <sz val="9"/>
            <color indexed="81"/>
            <rFont val="Tahoma"/>
            <family val="2"/>
          </rPr>
          <t xml:space="preserve">
</t>
        </r>
      </text>
    </comment>
    <comment ref="DU2" authorId="0" shapeId="0" xr:uid="{37AFFFB9-F514-42B8-B655-F6D45F752DD7}">
      <text>
        <r>
          <rPr>
            <b/>
            <u/>
            <sz val="9"/>
            <color indexed="81"/>
            <rFont val="Tahoma"/>
            <family val="2"/>
          </rPr>
          <t>10-yr Sales Per Share Growth Rate FY/FY:</t>
        </r>
        <r>
          <rPr>
            <sz val="9"/>
            <color indexed="81"/>
            <rFont val="Tahoma"/>
            <family val="2"/>
          </rPr>
          <t xml:space="preserve">
</t>
        </r>
      </text>
    </comment>
    <comment ref="DV2" authorId="0" shapeId="0" xr:uid="{D6F12DDF-F018-416D-9C31-79B6AEEBE40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4C67D531-223A-4FBC-86A7-DE46EE4677C9}">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18286FF9-3112-49CC-B164-86491ACEF61E}">
      <text>
        <r>
          <rPr>
            <b/>
            <u/>
            <sz val="9"/>
            <color indexed="81"/>
            <rFont val="Tahoma"/>
            <family val="2"/>
          </rPr>
          <t>1-yr OCF Per Share Growth Rate FY/FY:</t>
        </r>
        <r>
          <rPr>
            <sz val="9"/>
            <color indexed="81"/>
            <rFont val="Tahoma"/>
            <family val="2"/>
          </rPr>
          <t xml:space="preserve">
</t>
        </r>
      </text>
    </comment>
    <comment ref="DY2" authorId="0" shapeId="0" xr:uid="{1AFDDBA9-BD09-4EC0-BA51-93E693CE9EDC}">
      <text>
        <r>
          <rPr>
            <b/>
            <u/>
            <sz val="9"/>
            <color indexed="81"/>
            <rFont val="Tahoma"/>
            <family val="2"/>
          </rPr>
          <t>3-yr OCF Per Share Growth Rate FY/FY:</t>
        </r>
        <r>
          <rPr>
            <sz val="9"/>
            <color indexed="81"/>
            <rFont val="Tahoma"/>
            <family val="2"/>
          </rPr>
          <t xml:space="preserve">
</t>
        </r>
      </text>
    </comment>
    <comment ref="DZ2" authorId="0" shapeId="0" xr:uid="{711D69FF-FC3D-4D70-A666-8A1B8A8F31B3}">
      <text>
        <r>
          <rPr>
            <b/>
            <u/>
            <sz val="9"/>
            <color indexed="81"/>
            <rFont val="Tahoma"/>
            <family val="2"/>
          </rPr>
          <t>5-yr OCF Per Share Growth Rate FY/FY:</t>
        </r>
        <r>
          <rPr>
            <sz val="9"/>
            <color indexed="81"/>
            <rFont val="Tahoma"/>
            <family val="2"/>
          </rPr>
          <t xml:space="preserve">
</t>
        </r>
      </text>
    </comment>
    <comment ref="EA2" authorId="0" shapeId="0" xr:uid="{05E0C458-6926-4D86-9FFC-8C7D21BD59AB}">
      <text>
        <r>
          <rPr>
            <b/>
            <u/>
            <sz val="9"/>
            <color indexed="81"/>
            <rFont val="Tahoma"/>
            <family val="2"/>
          </rPr>
          <t>10-yr OCF Per Share Growth Rate FY/FY:</t>
        </r>
        <r>
          <rPr>
            <sz val="9"/>
            <color indexed="81"/>
            <rFont val="Tahoma"/>
            <family val="2"/>
          </rPr>
          <t xml:space="preserve">
</t>
        </r>
      </text>
    </comment>
    <comment ref="EB2" authorId="0" shapeId="0" xr:uid="{16C9E2AA-B815-429D-A865-02C57D9EC39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A5552198-93B1-480F-B581-0B3F2A4A9912}">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C9053803-E495-4A3C-8876-012A37E742E3}">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E1C827E6-5ECB-48A5-8FA8-62FE7B7FFB8A}">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59D57315-6F6F-48A5-BF66-866F3F168B18}">
      <text>
        <r>
          <rPr>
            <b/>
            <u/>
            <sz val="9"/>
            <color indexed="81"/>
            <rFont val="Tahoma"/>
            <family val="2"/>
          </rPr>
          <t>Beta
(5Y Monthly):</t>
        </r>
        <r>
          <rPr>
            <sz val="9"/>
            <color indexed="81"/>
            <rFont val="Tahoma"/>
            <family val="2"/>
          </rPr>
          <t xml:space="preserve">
</t>
        </r>
      </text>
    </comment>
    <comment ref="EG2" authorId="0" shapeId="0" xr:uid="{7FE0BBFA-C538-47F5-A0DA-D2E2B2ADC679}">
      <text>
        <r>
          <rPr>
            <b/>
            <u/>
            <sz val="9"/>
            <color indexed="81"/>
            <rFont val="Tahoma"/>
            <family val="2"/>
          </rPr>
          <t>52-wk Low:</t>
        </r>
        <r>
          <rPr>
            <sz val="9"/>
            <color indexed="81"/>
            <rFont val="Tahoma"/>
            <family val="2"/>
          </rPr>
          <t xml:space="preserve">
The percentage off of the 52 week low price.</t>
        </r>
      </text>
    </comment>
    <comment ref="EH2" authorId="0" shapeId="0" xr:uid="{4213114C-44F9-4E49-B72B-1F56695D6593}">
      <text>
        <r>
          <rPr>
            <b/>
            <u/>
            <sz val="9"/>
            <color indexed="81"/>
            <rFont val="Tahoma"/>
            <family val="2"/>
          </rPr>
          <t>52-wk High:</t>
        </r>
        <r>
          <rPr>
            <sz val="9"/>
            <color indexed="81"/>
            <rFont val="Tahoma"/>
            <family val="2"/>
          </rPr>
          <t xml:space="preserve">
The percentage off of the 52 week high price.</t>
        </r>
      </text>
    </comment>
    <comment ref="EI2" authorId="0" shapeId="0" xr:uid="{731131E8-9D6C-46CD-BC23-527AC8342D85}">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B3C77E1-7DB0-44F5-9AFD-9DEDA38789D7}">
      <text>
        <r>
          <rPr>
            <b/>
            <u/>
            <sz val="9"/>
            <color indexed="81"/>
            <rFont val="Tahoma"/>
            <family val="2"/>
          </rPr>
          <t># Analyst Ratings:</t>
        </r>
        <r>
          <rPr>
            <sz val="9"/>
            <color indexed="81"/>
            <rFont val="Tahoma"/>
            <family val="2"/>
          </rPr>
          <t xml:space="preserve">
Number of analysts currently covering the stock.</t>
        </r>
      </text>
    </comment>
    <comment ref="EK2" authorId="0" shapeId="0" xr:uid="{F7517D97-ECF7-4741-A43F-E0A0070493A8}">
      <text>
        <r>
          <rPr>
            <b/>
            <u/>
            <sz val="9"/>
            <color indexed="81"/>
            <rFont val="Tahoma"/>
            <family val="2"/>
          </rPr>
          <t>Avg Analyst Price Target:</t>
        </r>
        <r>
          <rPr>
            <sz val="9"/>
            <color indexed="81"/>
            <rFont val="Tahoma"/>
            <family val="2"/>
          </rPr>
          <t xml:space="preserve">
Average of the analyst's price target.</t>
        </r>
      </text>
    </comment>
    <comment ref="EL2" authorId="0" shapeId="0" xr:uid="{A1F6D8B7-F9AD-4D80-B3B8-FD97E504DFC3}">
      <text>
        <r>
          <rPr>
            <b/>
            <u/>
            <sz val="9"/>
            <color indexed="81"/>
            <rFont val="Tahoma"/>
            <family val="2"/>
          </rPr>
          <t># of Analyst Targets:</t>
        </r>
        <r>
          <rPr>
            <sz val="9"/>
            <color indexed="81"/>
            <rFont val="Tahoma"/>
            <family val="2"/>
          </rPr>
          <t xml:space="preserve">
Number of analysts providing a target price.</t>
        </r>
      </text>
    </comment>
    <comment ref="EM2" authorId="0" shapeId="0" xr:uid="{914D7057-66F1-459D-99D6-496B88E3F124}">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34F9FB17-6A5C-4633-A455-740E7610739F}">
      <text>
        <r>
          <rPr>
            <b/>
            <u/>
            <sz val="9"/>
            <color indexed="81"/>
            <rFont val="Tahoma"/>
            <family val="2"/>
          </rPr>
          <t>1-yr CAGR Stock Return   'YY:</t>
        </r>
        <r>
          <rPr>
            <sz val="9"/>
            <color indexed="81"/>
            <rFont val="Tahoma"/>
            <family val="2"/>
          </rPr>
          <t xml:space="preserve">
</t>
        </r>
      </text>
    </comment>
    <comment ref="EO2" authorId="0" shapeId="0" xr:uid="{72E14364-D071-49AA-95BA-F06E65E50861}">
      <text>
        <r>
          <rPr>
            <b/>
            <u/>
            <sz val="9"/>
            <color indexed="81"/>
            <rFont val="Tahoma"/>
            <family val="2"/>
          </rPr>
          <t>3-yr CAGR Stock Return   'YY-'YY:</t>
        </r>
        <r>
          <rPr>
            <sz val="9"/>
            <color indexed="81"/>
            <rFont val="Tahoma"/>
            <family val="2"/>
          </rPr>
          <t xml:space="preserve">
</t>
        </r>
      </text>
    </comment>
    <comment ref="EP2" authorId="0" shapeId="0" xr:uid="{7873D5DD-4D84-4F51-8044-5BBF7C21507A}">
      <text>
        <r>
          <rPr>
            <b/>
            <u/>
            <sz val="9"/>
            <color indexed="81"/>
            <rFont val="Tahoma"/>
            <family val="2"/>
          </rPr>
          <t>5-yr CAGR Stock Return   'YY-'YY:</t>
        </r>
        <r>
          <rPr>
            <sz val="9"/>
            <color indexed="81"/>
            <rFont val="Tahoma"/>
            <family val="2"/>
          </rPr>
          <t xml:space="preserve">
</t>
        </r>
      </text>
    </comment>
    <comment ref="EQ2" authorId="0" shapeId="0" xr:uid="{09D588BE-7659-477E-A434-6D1D57F07AB3}">
      <text>
        <r>
          <rPr>
            <b/>
            <u/>
            <sz val="9"/>
            <color indexed="81"/>
            <rFont val="Tahoma"/>
            <family val="2"/>
          </rPr>
          <t>10-yr CAGR Stock Return   'YY-'YY:</t>
        </r>
        <r>
          <rPr>
            <sz val="9"/>
            <color indexed="81"/>
            <rFont val="Tahoma"/>
            <family val="2"/>
          </rPr>
          <t xml:space="preserve">
</t>
        </r>
      </text>
    </comment>
    <comment ref="ER2" authorId="0" shapeId="0" xr:uid="{57C900DA-538C-459F-B9DA-9B397D17D14A}">
      <text>
        <r>
          <rPr>
            <b/>
            <u/>
            <sz val="9"/>
            <color indexed="81"/>
            <rFont val="Tahoma"/>
            <family val="2"/>
          </rPr>
          <t>1-yr CAGR Div Return   'YY:</t>
        </r>
        <r>
          <rPr>
            <sz val="9"/>
            <color indexed="81"/>
            <rFont val="Tahoma"/>
            <family val="2"/>
          </rPr>
          <t xml:space="preserve">
</t>
        </r>
      </text>
    </comment>
    <comment ref="ES2" authorId="0" shapeId="0" xr:uid="{EA80DB69-3070-43EB-9631-2B35BAEBD958}">
      <text>
        <r>
          <rPr>
            <b/>
            <u/>
            <sz val="9"/>
            <color indexed="81"/>
            <rFont val="Tahoma"/>
            <family val="2"/>
          </rPr>
          <t>3-yr CAGR Div Return   'YY-'YY:</t>
        </r>
        <r>
          <rPr>
            <sz val="9"/>
            <color indexed="81"/>
            <rFont val="Tahoma"/>
            <family val="2"/>
          </rPr>
          <t xml:space="preserve">
</t>
        </r>
      </text>
    </comment>
    <comment ref="ET2" authorId="0" shapeId="0" xr:uid="{31C1FAC3-2568-4DCF-86F1-CCA87389E551}">
      <text>
        <r>
          <rPr>
            <b/>
            <u/>
            <sz val="9"/>
            <color indexed="81"/>
            <rFont val="Tahoma"/>
            <family val="2"/>
          </rPr>
          <t>5-yr CAGR Div Return   'YY-'YY:</t>
        </r>
        <r>
          <rPr>
            <sz val="9"/>
            <color indexed="81"/>
            <rFont val="Tahoma"/>
            <family val="2"/>
          </rPr>
          <t xml:space="preserve">
</t>
        </r>
      </text>
    </comment>
    <comment ref="EU2" authorId="0" shapeId="0" xr:uid="{1A846522-38F9-4452-AFC3-9E0BF783AC1F}">
      <text>
        <r>
          <rPr>
            <b/>
            <u/>
            <sz val="9"/>
            <color indexed="81"/>
            <rFont val="Tahoma"/>
            <family val="2"/>
          </rPr>
          <t>10-yr CAGR Div Return   'YY-'YY:</t>
        </r>
        <r>
          <rPr>
            <sz val="9"/>
            <color indexed="81"/>
            <rFont val="Tahoma"/>
            <family val="2"/>
          </rPr>
          <t xml:space="preserve">
</t>
        </r>
      </text>
    </comment>
    <comment ref="EV2" authorId="0" shapeId="0" xr:uid="{50982583-7AD0-420E-AE74-F23C410365C0}">
      <text>
        <r>
          <rPr>
            <b/>
            <u/>
            <sz val="9"/>
            <color indexed="81"/>
            <rFont val="Tahoma"/>
            <family val="2"/>
          </rPr>
          <t>1-yr CAGR TR ($ + Div)   'YY:</t>
        </r>
        <r>
          <rPr>
            <sz val="9"/>
            <color indexed="81"/>
            <rFont val="Tahoma"/>
            <family val="2"/>
          </rPr>
          <t xml:space="preserve">
</t>
        </r>
      </text>
    </comment>
    <comment ref="EW2" authorId="0" shapeId="0" xr:uid="{978F4936-9EED-4C52-A43A-9C9FC712A29B}">
      <text>
        <r>
          <rPr>
            <b/>
            <sz val="9"/>
            <color indexed="81"/>
            <rFont val="Tahoma"/>
            <family val="2"/>
          </rPr>
          <t>3-yr CAGR TR ($ + Div)   'YY-'YY:</t>
        </r>
        <r>
          <rPr>
            <sz val="9"/>
            <color indexed="81"/>
            <rFont val="Tahoma"/>
            <family val="2"/>
          </rPr>
          <t xml:space="preserve">
</t>
        </r>
      </text>
    </comment>
    <comment ref="EX2" authorId="0" shapeId="0" xr:uid="{9DD3BE90-3960-4C37-AB3B-F38C96DA4371}">
      <text>
        <r>
          <rPr>
            <b/>
            <u/>
            <sz val="9"/>
            <color indexed="81"/>
            <rFont val="Tahoma"/>
            <family val="2"/>
          </rPr>
          <t>5-yr CAGR TR ($ + Div)   'YY-'YY:</t>
        </r>
        <r>
          <rPr>
            <sz val="9"/>
            <color indexed="81"/>
            <rFont val="Tahoma"/>
            <family val="2"/>
          </rPr>
          <t xml:space="preserve">
</t>
        </r>
      </text>
    </comment>
    <comment ref="EY2" authorId="0" shapeId="0" xr:uid="{6708C9F6-66E8-41D7-A6BC-1AA1749684D9}">
      <text>
        <r>
          <rPr>
            <b/>
            <u/>
            <sz val="9"/>
            <color indexed="81"/>
            <rFont val="Tahoma"/>
            <family val="2"/>
          </rPr>
          <t>10-yr CAGR TR ($ + Div)   'YY-'YY:</t>
        </r>
        <r>
          <rPr>
            <sz val="9"/>
            <color indexed="81"/>
            <rFont val="Tahoma"/>
            <family val="2"/>
          </rPr>
          <t xml:space="preserve">
</t>
        </r>
      </text>
    </comment>
    <comment ref="EZ2" authorId="0" shapeId="0" xr:uid="{E9C7AB46-1A17-4B74-9EE5-893B0781CA8C}">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43718F92-A961-417D-9059-6D69075F4AE3}">
      <text>
        <r>
          <rPr>
            <b/>
            <u/>
            <sz val="9"/>
            <color indexed="81"/>
            <rFont val="Tahoma"/>
            <family val="2"/>
          </rPr>
          <t>ROE % 5-Yr FY Average
Negative ROE ignored:</t>
        </r>
        <r>
          <rPr>
            <sz val="9"/>
            <color indexed="81"/>
            <rFont val="Tahoma"/>
            <family val="2"/>
          </rPr>
          <t xml:space="preserve">
</t>
        </r>
      </text>
    </comment>
    <comment ref="FB2" authorId="0" shapeId="0" xr:uid="{1E80908C-0EF0-4EF1-9828-24A87FC612C5}">
      <text>
        <r>
          <rPr>
            <b/>
            <u/>
            <sz val="9"/>
            <color indexed="81"/>
            <rFont val="Tahoma"/>
            <family val="2"/>
          </rPr>
          <t>ROE % 10-Yr FY Average
Negative ROE ignored:</t>
        </r>
        <r>
          <rPr>
            <sz val="9"/>
            <color indexed="81"/>
            <rFont val="Tahoma"/>
            <family val="2"/>
          </rPr>
          <t xml:space="preserve">
</t>
        </r>
      </text>
    </comment>
    <comment ref="FC2" authorId="0" shapeId="0" xr:uid="{A0E4B654-A7C1-489F-B018-42A178D569A7}">
      <text>
        <r>
          <rPr>
            <b/>
            <u/>
            <sz val="9"/>
            <color indexed="81"/>
            <rFont val="Tahoma"/>
            <family val="2"/>
          </rPr>
          <t>ROE % 10-Yr FY Standard Deviation:</t>
        </r>
        <r>
          <rPr>
            <sz val="9"/>
            <color indexed="81"/>
            <rFont val="Tahoma"/>
            <family val="2"/>
          </rPr>
          <t xml:space="preserve">
</t>
        </r>
      </text>
    </comment>
    <comment ref="FD2" authorId="0" shapeId="0" xr:uid="{24AA0A93-08E9-4C49-8738-14112751B729}">
      <text>
        <r>
          <rPr>
            <b/>
            <u/>
            <sz val="9"/>
            <color indexed="81"/>
            <rFont val="Tahoma"/>
            <family val="2"/>
          </rPr>
          <t>ROIC % 5-Yr FY Average
Negative ROIC ignored:</t>
        </r>
        <r>
          <rPr>
            <sz val="9"/>
            <color indexed="81"/>
            <rFont val="Tahoma"/>
            <family val="2"/>
          </rPr>
          <t xml:space="preserve">
</t>
        </r>
      </text>
    </comment>
    <comment ref="FE2" authorId="0" shapeId="0" xr:uid="{CA95B640-E958-4063-A4F1-C6F2898C3658}">
      <text>
        <r>
          <rPr>
            <b/>
            <u/>
            <sz val="9"/>
            <color indexed="81"/>
            <rFont val="Tahoma"/>
            <family val="2"/>
          </rPr>
          <t>ROIC % 10-Yr FY Average
Negative ROIC ignored:</t>
        </r>
        <r>
          <rPr>
            <sz val="9"/>
            <color indexed="81"/>
            <rFont val="Tahoma"/>
            <family val="2"/>
          </rPr>
          <t xml:space="preserve">
</t>
        </r>
      </text>
    </comment>
    <comment ref="FF2" authorId="0" shapeId="0" xr:uid="{271B0A08-BC23-4140-A407-2DC983FA868A}">
      <text>
        <r>
          <rPr>
            <b/>
            <u/>
            <sz val="9"/>
            <color indexed="81"/>
            <rFont val="Tahoma"/>
            <family val="2"/>
          </rPr>
          <t>ROIC % 10-Yr FY Standard Deviation:</t>
        </r>
        <r>
          <rPr>
            <sz val="9"/>
            <color indexed="81"/>
            <rFont val="Tahoma"/>
            <family val="2"/>
          </rPr>
          <t xml:space="preserve">
</t>
        </r>
      </text>
    </comment>
    <comment ref="FG2" authorId="0" shapeId="0" xr:uid="{1101B330-D973-4C71-9078-996BE929735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37AF3E95-6B39-47E0-8280-0C77602B87DB}">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8D94997-28E4-476F-A6EE-7ADF40B2F1EF}">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F13C625-5D52-49FC-8B8A-F1F41D6FCCDF}">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8215D681-DEF7-4186-8A90-0AFCC8256E31}">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92EA2E5A-8A6A-4501-93B8-56F9D2218D07}">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72C66765-8D31-4B97-A314-5D1A32518EB9}">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F1280D02-CDD0-4208-A29F-907150215E9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22666583-8214-4DE9-AE4A-0D00151E5B76}">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5522CE2F-B6BA-4A7B-B2A4-F5D960D3CB3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86415E2A-C06E-430C-A7D5-AA91473FA6E3}">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16BFCD3A-1D25-4939-9439-D6B096556ED2}">
      <text>
        <r>
          <rPr>
            <b/>
            <u/>
            <sz val="9"/>
            <color indexed="81"/>
            <rFont val="Tahoma"/>
            <family val="2"/>
          </rPr>
          <t>Annual Div (CAD)   USD Div adj @ 1 USD = X.XXXX CAD:</t>
        </r>
        <r>
          <rPr>
            <sz val="9"/>
            <color indexed="81"/>
            <rFont val="Tahoma"/>
            <family val="2"/>
          </rPr>
          <t xml:space="preserve">
</t>
        </r>
      </text>
    </comment>
    <comment ref="FS2" authorId="0" shapeId="0" xr:uid="{A7BB4DD0-8993-472F-BFBC-02556377178B}">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221E9FA-2273-4AEC-A457-7795F751103C}">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29F36948-5075-4C61-B8A8-44258C117068}">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A1C2CD69-8912-4FF1-83A2-9A70C5EFF09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9DE0E7CD-3BAE-40D6-A45B-A8F0660B25F6}">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BCC1718E-CCD4-4811-A099-945234844870}">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E87B11A2-B5E4-4CE4-83F4-1CEC0D858581}">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E8103A32-96DE-40E9-99E7-606CF757DDCA}">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9564253C-0F3C-4BE0-8B34-E247C4302569}">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F2F20626-67CB-45C1-9A11-EF09F96672F0}">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C9DAB00B-11A6-4AC4-98FF-EF24372A8B36}">
      <text>
        <r>
          <rPr>
            <b/>
            <u/>
            <sz val="9"/>
            <color indexed="81"/>
            <rFont val="Tahoma"/>
            <family val="2"/>
          </rPr>
          <t>Stock Ticker:</t>
        </r>
        <r>
          <rPr>
            <sz val="9"/>
            <color indexed="81"/>
            <rFont val="Tahoma"/>
            <family val="2"/>
          </rPr>
          <t xml:space="preserve">
Stock ticker used to identify the company.
.TO = Toronto Stock Exchange
.V = TSX Venture Exchange</t>
        </r>
      </text>
    </comment>
    <comment ref="C2" authorId="0" shapeId="0" xr:uid="{F7748241-2DCB-4D1E-A6A5-502D896F1F27}">
      <text>
        <r>
          <rPr>
            <b/>
            <u/>
            <sz val="9"/>
            <color indexed="81"/>
            <rFont val="Tahoma"/>
            <family val="2"/>
          </rPr>
          <t>Company:</t>
        </r>
        <r>
          <rPr>
            <sz val="9"/>
            <color indexed="81"/>
            <rFont val="Tahoma"/>
            <family val="2"/>
          </rPr>
          <t xml:space="preserve">
The name of the company.</t>
        </r>
      </text>
    </comment>
    <comment ref="D2" authorId="0" shapeId="0" xr:uid="{64057C98-A032-4B64-80CE-99744224C941}">
      <text>
        <r>
          <rPr>
            <b/>
            <u/>
            <sz val="9"/>
            <color indexed="81"/>
            <rFont val="Tahoma"/>
            <family val="2"/>
          </rPr>
          <t>Old Dividend Rate
Qtly/Mthly/Semi/Ann:</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E2" authorId="0" shapeId="0" xr:uid="{451705CA-FD94-4755-BA01-C913D4E32438}">
      <text>
        <r>
          <rPr>
            <b/>
            <u/>
            <sz val="9"/>
            <color indexed="81"/>
            <rFont val="Tahoma"/>
            <family val="2"/>
          </rPr>
          <t>New Dividend Rate
Qtly/Mthly/Semi/Ann:</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2" authorId="0" shapeId="0" xr:uid="{417557FF-0F0E-4FFA-990B-15771A710494}">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G2" authorId="0" shapeId="0" xr:uid="{18B11343-DB1A-4C19-BAE1-2DB0EBB84E50}">
      <text>
        <r>
          <rPr>
            <b/>
            <u/>
            <sz val="9"/>
            <color indexed="81"/>
            <rFont val="Tahoma"/>
            <family val="2"/>
          </rPr>
          <t>Current Dividend Currency:</t>
        </r>
        <r>
          <rPr>
            <sz val="9"/>
            <color indexed="81"/>
            <rFont val="Tahoma"/>
            <family val="2"/>
          </rPr>
          <t xml:space="preserve">
The currency of the dividend payments.
CAD - Canadian dollars, 
USD - US dollars.
</t>
        </r>
      </text>
    </comment>
    <comment ref="H2" authorId="0" shapeId="0" xr:uid="{48946681-558C-4522-9E17-223E107ECCB0}">
      <text>
        <r>
          <rPr>
            <b/>
            <u/>
            <sz val="9"/>
            <color indexed="81"/>
            <rFont val="Tahoma"/>
            <family val="2"/>
          </rPr>
          <t>Annual Div (CAD)   USD Div adj @ 1 USD = X.XXXX CAD:</t>
        </r>
        <r>
          <rPr>
            <sz val="9"/>
            <color indexed="81"/>
            <rFont val="Tahoma"/>
            <family val="2"/>
          </rPr>
          <t xml:space="preserve">
</t>
        </r>
      </text>
    </comment>
    <comment ref="I2" authorId="0" shapeId="0" xr:uid="{4B544E9E-F2AF-4AC7-B7B9-7A09E01DDCAE}">
      <text>
        <r>
          <rPr>
            <b/>
            <u/>
            <sz val="9"/>
            <color indexed="81"/>
            <rFont val="Tahoma"/>
            <family val="2"/>
          </rPr>
          <t>Dividend Currency Notes:</t>
        </r>
        <r>
          <rPr>
            <sz val="9"/>
            <color indexed="81"/>
            <rFont val="Tahoma"/>
            <family val="2"/>
          </rPr>
          <t xml:space="preserve">
</t>
        </r>
      </text>
    </comment>
    <comment ref="J2" authorId="0" shapeId="0" xr:uid="{B6078739-FC02-40D8-824A-BA6F0D5147FC}">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K2" authorId="0" shapeId="0" xr:uid="{C74A5D50-9904-4E89-944E-CF625CAC87A9}">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 ref="L2" authorId="0" shapeId="0" xr:uid="{4ED62998-709C-4D41-864F-5262031C02B9}">
      <text>
        <r>
          <rPr>
            <b/>
            <u/>
            <sz val="9"/>
            <color indexed="81"/>
            <rFont val="Tahoma"/>
            <family val="2"/>
          </rPr>
          <t>Dividend Notes:</t>
        </r>
        <r>
          <rPr>
            <sz val="9"/>
            <color indexed="81"/>
            <rFont val="Tahoma"/>
            <family val="2"/>
          </rPr>
          <t xml:space="preserve">
Used for additional dividend notes. Could mention details about the last dividend cut, spin-off history, dividend changes, etc.
A good column to check for unusual dividend history events. </t>
        </r>
      </text>
    </comment>
    <comment ref="O2" authorId="0" shapeId="0" xr:uid="{7ED2C938-1672-49ED-9F33-86B0D7269656}">
      <text>
        <r>
          <rPr>
            <b/>
            <u/>
            <sz val="9"/>
            <color indexed="81"/>
            <rFont val="Tahoma"/>
            <family val="2"/>
          </rPr>
          <t>YYYY Calendar Year Dividends:</t>
        </r>
        <r>
          <rPr>
            <sz val="9"/>
            <color indexed="81"/>
            <rFont val="Tahoma"/>
            <family val="2"/>
          </rPr>
          <t xml:space="preserve">
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t>
        </r>
      </text>
    </comment>
    <comment ref="BO2" authorId="0" shapeId="0" xr:uid="{48EB6F2E-0B1E-4398-91AF-9AB20B626C6D}">
      <text>
        <r>
          <rPr>
            <b/>
            <u/>
            <sz val="9"/>
            <color indexed="81"/>
            <rFont val="Tahoma"/>
            <family val="2"/>
          </rPr>
          <t>YY vs. 'YY Year Over Year Dividend Increase / Decrease:</t>
        </r>
        <r>
          <rPr>
            <b/>
            <sz val="9"/>
            <color indexed="81"/>
            <rFont val="Tahoma"/>
            <family val="2"/>
          </rPr>
          <t xml:space="preserve">
</t>
        </r>
        <r>
          <rPr>
            <sz val="9"/>
            <color indexed="81"/>
            <rFont val="Tahoma"/>
            <family val="2"/>
          </rPr>
          <t>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t>
        </r>
      </text>
    </comment>
    <comment ref="DN2" authorId="0" shapeId="0" xr:uid="{CA58589F-1CC4-40A3-9B61-D4777B8F54BC}">
      <text>
        <r>
          <rPr>
            <b/>
            <u/>
            <sz val="9"/>
            <color indexed="81"/>
            <rFont val="Tahoma"/>
            <family val="2"/>
          </rPr>
          <t>YYYY Low Dividend Yield:</t>
        </r>
        <r>
          <rPr>
            <sz val="9"/>
            <color indexed="81"/>
            <rFont val="Tahoma"/>
            <family val="2"/>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EXAMPLE:</t>
        </r>
        <r>
          <rPr>
            <sz val="9"/>
            <color indexed="81"/>
            <rFont val="Tahoma"/>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9"/>
            <color indexed="81"/>
            <rFont val="Tahoma"/>
            <family val="2"/>
          </rPr>
          <t>Forward Looking Lowest Yield</t>
        </r>
        <r>
          <rPr>
            <sz val="9"/>
            <color indexed="81"/>
            <rFont val="Tahoma"/>
            <family val="2"/>
          </rPr>
          <t xml:space="preserve">
$0.15 x 4 = $0.60
$0.60 / $20 = 3.0% Dividend Yield
</t>
        </r>
        <r>
          <rPr>
            <u/>
            <sz val="9"/>
            <color indexed="81"/>
            <rFont val="Tahoma"/>
            <family val="2"/>
          </rPr>
          <t>Lowest Yield Calculation Used in Canadian Dividend All-Star List</t>
        </r>
        <r>
          <rPr>
            <sz val="9"/>
            <color indexed="81"/>
            <rFont val="Tahoma"/>
            <family val="2"/>
          </rPr>
          <t xml:space="preserve">
$0.10 + $0.10 + $0.15 +$0.15 = $0.50
$0.50 / $20 = 2.5% Dividend Yield</t>
        </r>
      </text>
    </comment>
    <comment ref="EO2" authorId="0" shapeId="0" xr:uid="{B51BDDE8-A7CC-4991-987E-837E296278B5}">
      <text>
        <r>
          <rPr>
            <b/>
            <u/>
            <sz val="9"/>
            <color indexed="81"/>
            <rFont val="Tahoma"/>
            <family val="2"/>
          </rPr>
          <t>YYYY Average Dividend Yield:</t>
        </r>
        <r>
          <rPr>
            <sz val="9"/>
            <color indexed="81"/>
            <rFont val="Tahoma"/>
            <family val="2"/>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
</t>
        </r>
      </text>
    </comment>
    <comment ref="FP2" authorId="0" shapeId="0" xr:uid="{3AE8B88B-0CDF-4CF4-8633-6F020226A884}">
      <text>
        <r>
          <rPr>
            <b/>
            <u/>
            <sz val="9"/>
            <color indexed="81"/>
            <rFont val="Tahoma"/>
            <family val="2"/>
          </rPr>
          <t>YYYY High Dividend Yield:</t>
        </r>
        <r>
          <rPr>
            <sz val="9"/>
            <color indexed="81"/>
            <rFont val="Tahoma"/>
            <family val="2"/>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 xml:space="preserve">EXAMPLE: </t>
        </r>
        <r>
          <rPr>
            <sz val="9"/>
            <color indexed="81"/>
            <rFont val="Tahoma"/>
            <family val="2"/>
          </rPr>
          <t>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text>
    </comment>
    <comment ref="GO2" authorId="0" shapeId="0" xr:uid="{EC0C1937-5B20-4640-BEAA-72A42D97394C}">
      <text>
        <r>
          <rPr>
            <b/>
            <u/>
            <sz val="9"/>
            <color indexed="81"/>
            <rFont val="Tahoma"/>
            <family val="2"/>
          </rPr>
          <t>YYYY FY EPS:</t>
        </r>
        <r>
          <rPr>
            <sz val="9"/>
            <color indexed="81"/>
            <rFont val="Tahoma"/>
            <family val="2"/>
          </rPr>
          <t xml:space="preserve">
Fiscal Year (FY) Earnings Per Share (EPS) for the relevant fiscal year.</t>
        </r>
      </text>
    </comment>
    <comment ref="GP2" authorId="0" shapeId="0" xr:uid="{242D72D6-3A69-4B37-9B67-CFEF552782D6}">
      <text>
        <r>
          <rPr>
            <b/>
            <u/>
            <sz val="9"/>
            <color indexed="81"/>
            <rFont val="Tahoma"/>
            <family val="2"/>
          </rPr>
          <t>YYYY FY EPS:</t>
        </r>
        <r>
          <rPr>
            <sz val="9"/>
            <color indexed="81"/>
            <rFont val="Tahoma"/>
            <family val="2"/>
          </rPr>
          <t xml:space="preserve">
Fiscal Year (FY) Earnings Per Share (EPS) for the relevant fiscal year.</t>
        </r>
      </text>
    </comment>
    <comment ref="HP2" authorId="0" shapeId="0" xr:uid="{A780C5C5-ED10-4859-AF53-E322D5837F4C}">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HQ2" authorId="0" shapeId="0" xr:uid="{2D551423-363E-4972-9D9B-F02B9FE08034}">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IQ2" authorId="0" shapeId="0" xr:uid="{7CB2C6EA-D6A1-45DF-96B7-9E16885F9A35}">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IR2" authorId="0" shapeId="0" xr:uid="{5CEBE579-50DF-4B6A-B3B3-7CAA95D50FB6}">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JR2" authorId="0" shapeId="0" xr:uid="{AA48C5EA-9D1C-44B6-8E02-C72C0BD08E44}">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JS2" authorId="0" shapeId="0" xr:uid="{F0FEF5A5-816A-4787-A710-A5C4F8AB71EA}">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KS2" authorId="0" shapeId="0" xr:uid="{ECF24CE1-AB93-42CB-981E-03FF1E967ED0}">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KT2" authorId="0" shapeId="0" xr:uid="{4A1306F8-51CE-4258-A422-77BE9054CBD6}">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LT2" authorId="0" shapeId="0" xr:uid="{6FE3F086-5C15-405E-83EB-546CA3164F09}">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LU2" authorId="0" shapeId="0" xr:uid="{ED6C5DF7-2040-46FE-B400-7CB52A21B868}">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MU2" authorId="0" shapeId="0" xr:uid="{19C420CF-3B55-4841-875E-67EE55FA38C1}">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MV2" authorId="0" shapeId="0" xr:uid="{45D87651-17A1-4E31-A2FC-C834D7F30E7C}">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NV2" authorId="0" shapeId="0" xr:uid="{919A83B6-4FFB-406F-9EBA-D33BC88C8FA1}">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NW2" authorId="0" shapeId="0" xr:uid="{90DCCA9B-D79E-47F8-9451-111E43F91489}">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OW2" authorId="0" shapeId="0" xr:uid="{2BC0C186-AE31-4D4B-88AB-3ADEDF00CB4E}">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OX2" authorId="0" shapeId="0" xr:uid="{168AAAF6-F44E-417D-A2D7-96575706C572}">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PX2" authorId="0" shapeId="0" xr:uid="{BD275030-08C3-40DD-94CB-DBB3518300F8}">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PY2" authorId="0" shapeId="0" xr:uid="{135B47A5-CBE0-4E43-AD24-16F7A9442119}">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QY2" authorId="0" shapeId="0" xr:uid="{8A46C08A-B6F1-4F44-8236-BFBAFAD66EC7}">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QZ2" authorId="0" shapeId="0" xr:uid="{C8DB2ECD-1FC5-4177-9446-161A3C34F95B}">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RZ2" authorId="0" shapeId="0" xr:uid="{84C2E961-FAB3-47E5-8BF0-A50C7A000925}">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SA2" authorId="0" shapeId="0" xr:uid="{92B9BC1C-4C31-4176-B5C2-CDDF5D0A3FEE}">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TA2" authorId="0" shapeId="0" xr:uid="{DD523188-24FE-40E4-8B1B-105D3B37A3EF}">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TB2" authorId="0" shapeId="0" xr:uid="{7BAF1FF9-0CCB-4453-B391-1C1383BFD526}">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UB2" authorId="0" shapeId="0" xr:uid="{311981D9-201D-49C9-8AA5-CB4EE5EB404F}">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UC2" authorId="0" shapeId="0" xr:uid="{3CDE491F-638B-4FEE-AFF1-58C098192843}">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VC2" authorId="0" shapeId="0" xr:uid="{15166CD3-1FC1-4CDA-8CBE-90DD6725EED5}">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VD2" authorId="0" shapeId="0" xr:uid="{010D86E2-744D-4236-9C90-75B3EAF20F73}">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WD2" authorId="0" shapeId="0" xr:uid="{08EE16DA-9B78-492D-9010-ED3335DAA2DF}">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WE2" authorId="0" shapeId="0" xr:uid="{9B89A284-6DCB-42A1-B82B-D922A1889519}">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XE2" authorId="0" shapeId="0" xr:uid="{3542F2F3-45ED-44FB-82D6-D324F88E5B27}">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XF2" authorId="0" shapeId="0" xr:uid="{ADC263D1-26E5-48A3-B0DD-3EFF5BCAA2ED}">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YF2" authorId="0" shapeId="0" xr:uid="{B96904F9-9FC8-49CA-B20B-86867822911F}">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YG2" authorId="0" shapeId="0" xr:uid="{3EB8B04A-2F4C-46AE-84D4-9A230806519B}">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ZG2" authorId="0" shapeId="0" xr:uid="{A3AF511D-0DE5-499D-BB3B-2DEF994C1FF5}">
      <text>
        <r>
          <rPr>
            <b/>
            <u/>
            <sz val="9"/>
            <color indexed="81"/>
            <rFont val="Tahoma"/>
            <family val="2"/>
          </rPr>
          <t>Return-on-Equity:</t>
        </r>
        <r>
          <rPr>
            <sz val="9"/>
            <color indexed="81"/>
            <rFont val="Tahoma"/>
            <family val="2"/>
          </rPr>
          <t xml:space="preserve">
Fiscal Year (FY) Return-on-Equity (ROE).</t>
        </r>
      </text>
    </comment>
    <comment ref="ZH2" authorId="0" shapeId="0" xr:uid="{AD06C277-2F89-4B43-ADEA-622D5D0E4629}">
      <text>
        <r>
          <rPr>
            <b/>
            <u/>
            <sz val="9"/>
            <color indexed="81"/>
            <rFont val="Tahoma"/>
            <family val="2"/>
          </rPr>
          <t>Return-on-Equity:</t>
        </r>
        <r>
          <rPr>
            <sz val="9"/>
            <color indexed="81"/>
            <rFont val="Tahoma"/>
            <family val="2"/>
          </rPr>
          <t xml:space="preserve">
Fiscal Year (FY) Return-on-Equity (ROE).</t>
        </r>
      </text>
    </comment>
    <comment ref="ZT2" authorId="0" shapeId="0" xr:uid="{D7A2F2B4-E551-41E1-BB0E-86E449D3D4E0}">
      <text>
        <r>
          <rPr>
            <b/>
            <u/>
            <sz val="9"/>
            <color indexed="81"/>
            <rFont val="Tahoma"/>
            <family val="2"/>
          </rPr>
          <t>FY YYYY ROIC:</t>
        </r>
        <r>
          <rPr>
            <sz val="9"/>
            <color indexed="81"/>
            <rFont val="Tahoma"/>
            <family val="2"/>
          </rPr>
          <t xml:space="preserve">
Fiscal Year (FY) Return-on-Invested Capital (ROIC).</t>
        </r>
      </text>
    </comment>
    <comment ref="ZU2" authorId="0" shapeId="0" xr:uid="{5AB80866-DBD9-4FCC-9D65-79037CFB72E9}">
      <text>
        <r>
          <rPr>
            <b/>
            <u/>
            <sz val="9"/>
            <color indexed="81"/>
            <rFont val="Tahoma"/>
            <family val="2"/>
          </rPr>
          <t>FY YYYY ROIC:</t>
        </r>
        <r>
          <rPr>
            <sz val="9"/>
            <color indexed="81"/>
            <rFont val="Tahoma"/>
            <family val="2"/>
          </rPr>
          <t xml:space="preserve">
Fiscal Year (FY) Return-on-Invested Capital (ROIC).</t>
        </r>
      </text>
    </comment>
    <comment ref="AAG2" authorId="0" shapeId="0" xr:uid="{C39CD794-2A46-470E-A20E-10B153BA7A82}">
      <text>
        <r>
          <rPr>
            <b/>
            <u/>
            <sz val="9"/>
            <color indexed="81"/>
            <rFont val="Tahoma"/>
            <family val="2"/>
          </rPr>
          <t>FY YYYY Sales:</t>
        </r>
        <r>
          <rPr>
            <sz val="9"/>
            <color indexed="81"/>
            <rFont val="Tahoma"/>
            <family val="2"/>
          </rPr>
          <t xml:space="preserve">
Fiscal Year (FY) sales in millions of dollars.</t>
        </r>
      </text>
    </comment>
    <comment ref="AAH2" authorId="0" shapeId="0" xr:uid="{7A4642D3-54FD-421E-AF7E-CB066BEC1AF5}">
      <text>
        <r>
          <rPr>
            <b/>
            <u/>
            <sz val="9"/>
            <color indexed="81"/>
            <rFont val="Tahoma"/>
            <family val="2"/>
          </rPr>
          <t>FY YYYY Sales:</t>
        </r>
        <r>
          <rPr>
            <sz val="9"/>
            <color indexed="81"/>
            <rFont val="Tahoma"/>
            <family val="2"/>
          </rPr>
          <t xml:space="preserve">
Fiscal Year (FY) sales in millions of dollars.</t>
        </r>
      </text>
    </comment>
    <comment ref="ABH2" authorId="0" shapeId="0" xr:uid="{FFEC0122-1177-4ABE-92CC-B277F501A880}">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BI2" authorId="0" shapeId="0" xr:uid="{B4376432-FD7B-4235-935D-B5536CBA98CE}">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CI2" authorId="0" shapeId="0" xr:uid="{3E133E3E-D780-4ABA-A164-C5E764E3BC98}">
      <text>
        <r>
          <rPr>
            <b/>
            <u/>
            <sz val="9"/>
            <color indexed="81"/>
            <rFont val="Tahoma"/>
            <family val="2"/>
          </rPr>
          <t>FY YYYY Free Cash Flow (Millions):</t>
        </r>
        <r>
          <rPr>
            <sz val="9"/>
            <color indexed="81"/>
            <rFont val="Tahoma"/>
            <family val="2"/>
          </rPr>
          <t xml:space="preserve">
Fiscal Year (FY) Free Cash Flow in millions of dollars.</t>
        </r>
      </text>
    </comment>
    <comment ref="ACJ2" authorId="0" shapeId="0" xr:uid="{FB73FD1D-AD20-4B8A-B1D5-FE03F126F91A}">
      <text>
        <r>
          <rPr>
            <b/>
            <u/>
            <sz val="9"/>
            <color indexed="81"/>
            <rFont val="Tahoma"/>
            <family val="2"/>
          </rPr>
          <t>FY YYYY Free Cash Flow (Millions):</t>
        </r>
        <r>
          <rPr>
            <sz val="9"/>
            <color indexed="81"/>
            <rFont val="Tahoma"/>
            <family val="2"/>
          </rPr>
          <t xml:space="preserve">
Fiscal Year (FY) Free Cash Flow in millions of dollars.</t>
        </r>
      </text>
    </comment>
    <comment ref="ADJ2" authorId="0" shapeId="0" xr:uid="{7626FF61-645B-43C2-A326-97CAA12208BD}">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DK2" authorId="0" shapeId="0" xr:uid="{DE7D151C-6A7E-40C6-90EC-7E0F4011ACE3}">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EK2" authorId="0" shapeId="0" xr:uid="{8CC66572-40E8-488F-A1BC-9AA192D89739}">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EL2" authorId="0" shapeId="0" xr:uid="{1DC54714-2F29-4884-BABC-3DA9F5DCA261}">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FL2" authorId="0" shapeId="0" xr:uid="{1AC17F3C-8FE0-4690-9B26-A4EA2592A0BD}">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AFM2" authorId="0" shapeId="0" xr:uid="{1C59850C-A55E-427B-AC56-2155E7904354}">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AA18" authorId="1" shapeId="0" xr:uid="{14E1B1DB-6A1C-45C1-8A23-57ED9A5FCD6E}">
      <text>
        <r>
          <rPr>
            <b/>
            <sz val="9"/>
            <color indexed="81"/>
            <rFont val="Tahoma"/>
            <family val="2"/>
          </rPr>
          <t>DGI&amp;R:</t>
        </r>
        <r>
          <rPr>
            <sz val="9"/>
            <color indexed="81"/>
            <rFont val="Tahoma"/>
            <family val="2"/>
          </rPr>
          <t xml:space="preserve">
In 2008 the company suspended its dividend for two quarters to preserve cash while finalizing a buyout deal. However, the deal fell apart by the end of the year, and BCE resumed its dividend.</t>
        </r>
      </text>
    </comment>
    <comment ref="U25" authorId="1" shapeId="0" xr:uid="{722278B7-CBCF-45D5-8A4D-7574E6E92EC9}">
      <text>
        <r>
          <rPr>
            <b/>
            <sz val="9"/>
            <color indexed="81"/>
            <rFont val="Tahoma"/>
            <family val="2"/>
          </rPr>
          <t>DGI&amp;R:</t>
        </r>
        <r>
          <rPr>
            <sz val="9"/>
            <color indexed="81"/>
            <rFont val="Tahoma"/>
            <family val="2"/>
          </rPr>
          <t xml:space="preserve">
Dividends changed from being recorded at the end of March to End of Feb in 2014, so the regular $0.3875 recorded on Feb 28, 2014 was prorated for a two month period and was actually $0.2583. The dividend streak remains intact.</t>
        </r>
      </text>
    </comment>
    <comment ref="Y74" authorId="0" shapeId="0" xr:uid="{206A68B6-1450-4C9E-9754-C6695F3D0007}">
      <text>
        <r>
          <rPr>
            <b/>
            <sz val="9"/>
            <color indexed="81"/>
            <rFont val="Tahoma"/>
            <family val="2"/>
          </rPr>
          <t>DGI R:</t>
        </r>
        <r>
          <rPr>
            <sz val="9"/>
            <color indexed="81"/>
            <rFont val="Tahoma"/>
            <family val="2"/>
          </rPr>
          <t xml:space="preserve">
On February 1, 2010, Innergex Power Income Fund became Innergex Renewable Energy Inc. through a reverse take-over. This converted the fund into a corporation. 
2010 dividends are shown as $0.58 as "following completion of the Combination, it is intended that Combined Innergex will adopt a dividend policy of $0.58 per share per annum (equivalent to $0.85 per Fund unit, based on an exchange ratio of 1.460 shares per Fund unit)."</t>
        </r>
      </text>
    </comment>
    <comment ref="AG95" authorId="0" shapeId="0" xr:uid="{E296ECBD-1857-4C10-BCBD-CD0488538FAB}">
      <text>
        <r>
          <rPr>
            <b/>
            <sz val="9"/>
            <color indexed="81"/>
            <rFont val="Tahoma"/>
            <family val="2"/>
          </rPr>
          <t>DGI R:</t>
        </r>
        <r>
          <rPr>
            <sz val="9"/>
            <color indexed="81"/>
            <rFont val="Tahoma"/>
            <family val="2"/>
          </rPr>
          <t xml:space="preserve">
Parkland Income Fund: 6 months x $0.14 / 3 (3:1 split) 
Parkland Industires:
$0.1 x 2 semi annual payyments (Jan &amp; June/July 2002) /3 (3:1 split)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2BB0F3E-725F-4845-9B95-C5BBB8B240F8}">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D2B196B8-0ADF-402E-A627-A724956AD1D1}">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5BBA06C9-EE8E-4963-A402-BC0F33612898}">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92229684-8A4C-4FB8-A4F3-F9B85FF3D2C9}">
      <text>
        <r>
          <rPr>
            <b/>
            <u/>
            <sz val="9"/>
            <color indexed="81"/>
            <rFont val="Tahoma"/>
            <family val="2"/>
          </rPr>
          <t>Sector:</t>
        </r>
        <r>
          <rPr>
            <sz val="9"/>
            <color indexed="81"/>
            <rFont val="Tahoma"/>
            <family val="2"/>
          </rPr>
          <t xml:space="preserve">
The industry sector the company operates in.</t>
        </r>
      </text>
    </comment>
    <comment ref="E2" authorId="1" shapeId="0" xr:uid="{E7B8FA35-2E14-4AE0-8870-F991EC61014B}">
      <text>
        <r>
          <rPr>
            <b/>
            <u/>
            <sz val="9"/>
            <color indexed="81"/>
            <rFont val="Tahoma"/>
            <family val="2"/>
          </rPr>
          <t>Industry:</t>
        </r>
        <r>
          <rPr>
            <sz val="9"/>
            <color indexed="81"/>
            <rFont val="Tahoma"/>
            <family val="2"/>
          </rPr>
          <t xml:space="preserve">
The industry the company operates in.</t>
        </r>
      </text>
    </comment>
    <comment ref="F2" authorId="1" shapeId="0" xr:uid="{F76A8EA1-397F-4347-BB09-C3DF047C598A}">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9C670EDF-02CC-4689-84F7-336F0C391E54}">
      <text>
        <r>
          <rPr>
            <b/>
            <u/>
            <sz val="9"/>
            <color indexed="81"/>
            <rFont val="Tahoma"/>
            <family val="2"/>
          </rPr>
          <t xml:space="preserve">Stock Price:
</t>
        </r>
        <r>
          <rPr>
            <sz val="9"/>
            <color indexed="81"/>
            <rFont val="Tahoma"/>
            <family val="2"/>
          </rPr>
          <t>The stock price.</t>
        </r>
      </text>
    </comment>
    <comment ref="H2" authorId="0" shapeId="0" xr:uid="{1405C44A-7BDC-4BE1-B29C-3A8FF7ABDA9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76C89AE8-8F34-4941-B059-A24EC1362AB5}">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98DDF92A-D32E-4702-A617-817A32DAC9D1}">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D7AF55B9-5007-4A1A-A811-E8DB84EB78A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4C9997F5-36E6-4F72-A6FB-8DC7ACA98C05}">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4B23CA87-405A-484C-B397-A3CE96CAD8B3}">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986A65DA-C11C-4185-8663-9370BBCA54F9}">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531AAC03-665A-491B-9DF9-5FE7107F519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C5F6FAD3-2E2D-486E-88BF-3CC433B6B970}">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61704050-C3B4-496C-9605-7F5CD8F767F7}">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919B25C-EF7E-4A8E-984B-DF16B03E36A4}">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BF7B9F1C-939E-4ADD-BE9F-804254CFFFF4}">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41B452F7-042B-4880-A0C0-12C52063B9D6}">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D75D0617-5F9F-4114-96AC-8E349149709E}">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0BC50EE6-B4D8-4E77-8924-5FDDDE3343B7}">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1364D283-684E-4F2C-A66A-539E835DA15C}">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4DD5B9-E89C-475D-8DD6-4D0C76A0F164}">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DB3189D4-ADED-4E21-B884-1F4FE535E3DC}">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E00C4BF5-1D1D-4F8C-BD9B-53F3F3A1FE82}">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BDF21029-3AA0-4663-A782-53439C677253}">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996CB051-C947-48FA-A08C-AEC181AB78C3}">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0CF7752-3456-48BF-BBEC-87EBD3A95CA5}">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7ACB0D89-47DA-413C-86E4-C069E692435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4F6B39F9-6AD4-4E33-9C8D-EE59361E857E}">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0D817E03-3933-40D2-AF4F-650C370FBEED}">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B1953E1B-D26B-4F49-842E-AC284FF72E9A}">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249173C2-4E02-4C28-8971-41583B424867}">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CC15BF1-D4A7-488D-B550-982CA2AA4DC3}">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E3F7BCD3-77F3-48BC-A216-98AC1A303E7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E8C5C20F-ED70-45D4-835D-0245E3F0FAAE}">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F152A535-3EE7-4E78-B6EE-D16F2157C39D}">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6AC4EFA2-A4A4-4735-A398-AE19F565533A}">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0566794-3E9F-437D-B037-2325B80D4385}">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7D69D8B2-B8A0-4794-B4CA-7E4A469C4DC1}">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02EC9F37-1389-4997-9AA6-A7D992147941}">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61B03787-01C6-479B-9D85-DDD05A67690E}">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B9D1EBE7-A9A5-468A-9195-199484B10169}">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33C46059-610C-4EAD-93A8-572F57424B5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DA355DB-28ED-44BE-82E7-D826EAF5B320}">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3220B005-37ED-48E2-817D-BBFC97142424}">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DE412E3-E4F5-43E0-AECA-8DF604DC46F1}">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364C470-828B-403D-A0BB-DC36AD5D9F5A}">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3AFE3E99-89D2-450E-B0FE-BEFB493B76FE}">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647015ED-E21C-4F89-A128-6144EA103678}">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7700A68F-A2A1-432C-A5F3-B3F223C64DBE}">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2534742A-6A80-48C8-BBC2-61F09B9F3A21}">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228C3468-9262-4EB6-86B7-690A44E89064}">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429D0212-39F9-457B-B906-E8813451690E}">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FAA589F9-D40B-413A-A055-EAA10E950978}">
      <text>
        <r>
          <rPr>
            <b/>
            <u/>
            <sz val="9"/>
            <color indexed="81"/>
            <rFont val="Tahoma"/>
            <family val="2"/>
          </rPr>
          <t>P/E TTM % off 5-Yr FY Average P/E:</t>
        </r>
        <r>
          <rPr>
            <sz val="9"/>
            <color indexed="81"/>
            <rFont val="Tahoma"/>
            <family val="2"/>
          </rPr>
          <t xml:space="preserve">
</t>
        </r>
      </text>
    </comment>
    <comment ref="BE2" authorId="0" shapeId="0" xr:uid="{884E7634-6275-435A-BDEE-B3440AA678B2}">
      <text>
        <r>
          <rPr>
            <b/>
            <u/>
            <sz val="9"/>
            <color indexed="81"/>
            <rFont val="Tahoma"/>
            <family val="2"/>
          </rPr>
          <t>P/E N12 Est % off 5-Yr FY Average P/E:</t>
        </r>
        <r>
          <rPr>
            <sz val="9"/>
            <color indexed="81"/>
            <rFont val="Tahoma"/>
            <family val="2"/>
          </rPr>
          <t xml:space="preserve">
</t>
        </r>
      </text>
    </comment>
    <comment ref="BF2" authorId="0" shapeId="0" xr:uid="{00EC196A-3D5C-477A-8DBC-E23D9C976B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A915B99E-360E-4511-AB6A-A443BCF52EC9}">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47EDC34B-0C5E-41C9-B7DD-4A7761CD5CE2}">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0100670B-5BD0-45FB-8F5A-37BF0D068F16}">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820DF60-B8CB-4E2F-907E-795FD3E8490A}">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E94FDFBB-34DF-49A4-B4BA-4385AB297154}">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D3743926-56B9-4466-A7D3-00905C14E4BE}">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9CA92FED-F358-410B-8561-4216F70F90B9}">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C3A88C6D-A83D-48D8-B393-105075EEE19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F9DBB3B5-6CE3-4AE3-AD2C-9D29651D2F88}">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BF9F8B1F-6967-4B77-87F3-483D6A9B89DB}">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51C4923-2518-484F-885E-756405F5AE0A}">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4A20DFE8-148C-4A47-90A6-C4EA1BC4B069}">
      <text>
        <r>
          <rPr>
            <b/>
            <u/>
            <sz val="9"/>
            <color indexed="81"/>
            <rFont val="Tahoma"/>
            <family val="2"/>
          </rPr>
          <t>% off 5-Yr FY Average P/B:</t>
        </r>
        <r>
          <rPr>
            <sz val="9"/>
            <color indexed="81"/>
            <rFont val="Tahoma"/>
            <family val="2"/>
          </rPr>
          <t xml:space="preserve">
</t>
        </r>
      </text>
    </comment>
    <comment ref="BS2" authorId="0" shapeId="0" xr:uid="{9D4117D1-6AFE-41DF-B9C7-4CA9C58F241A}">
      <text>
        <r>
          <rPr>
            <b/>
            <u/>
            <sz val="9"/>
            <color indexed="81"/>
            <rFont val="Tahoma"/>
            <family val="2"/>
          </rPr>
          <t>3-yr Lowest P/B FY Average
Negatives ignored:</t>
        </r>
        <r>
          <rPr>
            <sz val="9"/>
            <color indexed="81"/>
            <rFont val="Tahoma"/>
            <family val="2"/>
          </rPr>
          <t xml:space="preserve">
</t>
        </r>
      </text>
    </comment>
    <comment ref="BT2" authorId="0" shapeId="0" xr:uid="{C69B2591-57FB-4577-BA41-66C18039B678}">
      <text>
        <r>
          <rPr>
            <b/>
            <u/>
            <sz val="9"/>
            <color indexed="81"/>
            <rFont val="Tahoma"/>
            <family val="2"/>
          </rPr>
          <t>5-yr Lowest P/B FY Average
Negatives ignored:</t>
        </r>
        <r>
          <rPr>
            <sz val="9"/>
            <color indexed="81"/>
            <rFont val="Tahoma"/>
            <family val="2"/>
          </rPr>
          <t xml:space="preserve">
</t>
        </r>
      </text>
    </comment>
    <comment ref="BU2" authorId="0" shapeId="0" xr:uid="{3D131715-8B02-48F6-BECE-92C0A0186335}">
      <text>
        <r>
          <rPr>
            <b/>
            <u/>
            <sz val="9"/>
            <color indexed="81"/>
            <rFont val="Tahoma"/>
            <family val="2"/>
          </rPr>
          <t>10-yr Lowest P/B FY Average
Negatives ignored:</t>
        </r>
        <r>
          <rPr>
            <sz val="9"/>
            <color indexed="81"/>
            <rFont val="Tahoma"/>
            <family val="2"/>
          </rPr>
          <t xml:space="preserve">
</t>
        </r>
      </text>
    </comment>
    <comment ref="BV2" authorId="0" shapeId="0" xr:uid="{DE01DDB5-78D2-43EF-8A6A-DB18DE7F71B0}">
      <text>
        <r>
          <rPr>
            <b/>
            <u/>
            <sz val="9"/>
            <color indexed="81"/>
            <rFont val="Tahoma"/>
            <family val="2"/>
          </rPr>
          <t>Lowest P/B in Past 5 FY Years
Negatives ignored:</t>
        </r>
        <r>
          <rPr>
            <sz val="9"/>
            <color indexed="81"/>
            <rFont val="Tahoma"/>
            <family val="2"/>
          </rPr>
          <t xml:space="preserve">
</t>
        </r>
      </text>
    </comment>
    <comment ref="BW2" authorId="0" shapeId="0" xr:uid="{F160F96B-774D-4AC1-A0C5-8D20B825D6E2}">
      <text>
        <r>
          <rPr>
            <b/>
            <u/>
            <sz val="9"/>
            <color indexed="81"/>
            <rFont val="Tahoma"/>
            <family val="2"/>
          </rPr>
          <t>Highest P/B in Past 5 FY Years
Negatives ignored:</t>
        </r>
        <r>
          <rPr>
            <sz val="9"/>
            <color indexed="81"/>
            <rFont val="Tahoma"/>
            <family val="2"/>
          </rPr>
          <t xml:space="preserve">
</t>
        </r>
      </text>
    </comment>
    <comment ref="BX2" authorId="0" shapeId="0" xr:uid="{BCF79CB9-AED3-4336-8037-1477686A5A3A}">
      <text>
        <r>
          <rPr>
            <b/>
            <u/>
            <sz val="9"/>
            <color indexed="81"/>
            <rFont val="Tahoma"/>
            <family val="2"/>
          </rPr>
          <t>Lowest P/B in Past 10 FY Years
Negatives ignored:</t>
        </r>
        <r>
          <rPr>
            <sz val="9"/>
            <color indexed="81"/>
            <rFont val="Tahoma"/>
            <family val="2"/>
          </rPr>
          <t xml:space="preserve">
</t>
        </r>
      </text>
    </comment>
    <comment ref="BY2" authorId="0" shapeId="0" xr:uid="{089CC4A8-2EF0-49A1-A60A-0E8A72F1FA9C}">
      <text>
        <r>
          <rPr>
            <b/>
            <u/>
            <sz val="9"/>
            <color indexed="81"/>
            <rFont val="Tahoma"/>
            <family val="2"/>
          </rPr>
          <t>10-yr FY P/B Average
Negatives ignored:</t>
        </r>
        <r>
          <rPr>
            <sz val="9"/>
            <color indexed="81"/>
            <rFont val="Tahoma"/>
            <family val="2"/>
          </rPr>
          <t xml:space="preserve">
</t>
        </r>
      </text>
    </comment>
    <comment ref="BZ2" authorId="0" shapeId="0" xr:uid="{B8865C79-944F-4EAC-95FB-2134901360C9}">
      <text>
        <r>
          <rPr>
            <b/>
            <u/>
            <sz val="9"/>
            <color indexed="81"/>
            <rFont val="Tahoma"/>
            <family val="2"/>
          </rPr>
          <t>Highest P/B in Past 10 FY Years
Negatives ignored:</t>
        </r>
        <r>
          <rPr>
            <sz val="9"/>
            <color indexed="81"/>
            <rFont val="Tahoma"/>
            <family val="2"/>
          </rPr>
          <t xml:space="preserve">
</t>
        </r>
      </text>
    </comment>
    <comment ref="CA2" authorId="0" shapeId="0" xr:uid="{7668307E-F20F-4389-803D-F56BB505CE5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307CAF2-06B1-46D3-9FCE-20558F986733}">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ACD1F25F-0D24-4A9F-AEBB-9030D2485F6C}">
      <text>
        <r>
          <rPr>
            <b/>
            <u/>
            <sz val="9"/>
            <color indexed="81"/>
            <rFont val="Tahoma"/>
            <family val="2"/>
          </rPr>
          <t>5-yr FY P/Sales PS Average:</t>
        </r>
        <r>
          <rPr>
            <u/>
            <sz val="9"/>
            <color indexed="81"/>
            <rFont val="Tahoma"/>
            <family val="2"/>
          </rPr>
          <t xml:space="preserve">
</t>
        </r>
      </text>
    </comment>
    <comment ref="CD2" authorId="0" shapeId="0" xr:uid="{6D9B40B7-EE32-4B74-AF51-2ECC87D80504}">
      <text>
        <r>
          <rPr>
            <b/>
            <u/>
            <sz val="9"/>
            <color indexed="81"/>
            <rFont val="Tahoma"/>
            <family val="2"/>
          </rPr>
          <t>% off 5-Yr FY Average P/Sales PS:</t>
        </r>
        <r>
          <rPr>
            <sz val="9"/>
            <color indexed="81"/>
            <rFont val="Tahoma"/>
            <family val="2"/>
          </rPr>
          <t xml:space="preserve">
</t>
        </r>
      </text>
    </comment>
    <comment ref="CE2" authorId="0" shapeId="0" xr:uid="{7242F2E3-D23C-4B78-8A66-F15F68F82620}">
      <text>
        <r>
          <rPr>
            <b/>
            <u/>
            <sz val="9"/>
            <color indexed="81"/>
            <rFont val="Tahoma"/>
            <family val="2"/>
          </rPr>
          <t>3-yr Lowest P/Sales PS FY Average:</t>
        </r>
        <r>
          <rPr>
            <sz val="9"/>
            <color indexed="81"/>
            <rFont val="Tahoma"/>
            <family val="2"/>
          </rPr>
          <t xml:space="preserve">
</t>
        </r>
      </text>
    </comment>
    <comment ref="CF2" authorId="0" shapeId="0" xr:uid="{D9BD1D99-72E4-4BAB-A809-7252671DD9AC}">
      <text>
        <r>
          <rPr>
            <b/>
            <u/>
            <sz val="9"/>
            <color indexed="81"/>
            <rFont val="Tahoma"/>
            <family val="2"/>
          </rPr>
          <t>5-yr Lowest P/Sales PS FY Average:</t>
        </r>
        <r>
          <rPr>
            <sz val="9"/>
            <color indexed="81"/>
            <rFont val="Tahoma"/>
            <family val="2"/>
          </rPr>
          <t xml:space="preserve">
</t>
        </r>
      </text>
    </comment>
    <comment ref="CG2" authorId="0" shapeId="0" xr:uid="{EEA42CED-3ABE-4AC0-8843-9AC1C07A68D9}">
      <text>
        <r>
          <rPr>
            <b/>
            <u/>
            <sz val="9"/>
            <color indexed="81"/>
            <rFont val="Tahoma"/>
            <family val="2"/>
          </rPr>
          <t>10-yr Lowest P/Sales PS FY Average:</t>
        </r>
        <r>
          <rPr>
            <sz val="9"/>
            <color indexed="81"/>
            <rFont val="Tahoma"/>
            <family val="2"/>
          </rPr>
          <t xml:space="preserve">
</t>
        </r>
      </text>
    </comment>
    <comment ref="CH2" authorId="0" shapeId="0" xr:uid="{194FE76F-0CED-4DB3-8F53-D86ADE080A6F}">
      <text>
        <r>
          <rPr>
            <b/>
            <u/>
            <sz val="9"/>
            <color indexed="81"/>
            <rFont val="Tahoma"/>
            <family val="2"/>
          </rPr>
          <t>Lowest P/Sales PS in Past 5 FY Years:</t>
        </r>
        <r>
          <rPr>
            <sz val="9"/>
            <color indexed="81"/>
            <rFont val="Tahoma"/>
            <family val="2"/>
          </rPr>
          <t xml:space="preserve">
</t>
        </r>
      </text>
    </comment>
    <comment ref="CI2" authorId="0" shapeId="0" xr:uid="{EDE4254A-F1EF-4002-9FFE-26BB1E23804D}">
      <text>
        <r>
          <rPr>
            <b/>
            <u/>
            <sz val="9"/>
            <color indexed="81"/>
            <rFont val="Tahoma"/>
            <family val="2"/>
          </rPr>
          <t>Highest P/Sales PS in Past 5 FY Years:</t>
        </r>
        <r>
          <rPr>
            <sz val="9"/>
            <color indexed="81"/>
            <rFont val="Tahoma"/>
            <family val="2"/>
          </rPr>
          <t xml:space="preserve">
</t>
        </r>
      </text>
    </comment>
    <comment ref="CJ2" authorId="0" shapeId="0" xr:uid="{F2562F82-4BCE-4A9B-820E-24D706314825}">
      <text>
        <r>
          <rPr>
            <b/>
            <u/>
            <sz val="9"/>
            <color indexed="81"/>
            <rFont val="Tahoma"/>
            <family val="2"/>
          </rPr>
          <t>Lowest P/Sales PS in Past 10 FY Years:</t>
        </r>
        <r>
          <rPr>
            <sz val="9"/>
            <color indexed="81"/>
            <rFont val="Tahoma"/>
            <family val="2"/>
          </rPr>
          <t xml:space="preserve">
</t>
        </r>
      </text>
    </comment>
    <comment ref="CK2" authorId="0" shapeId="0" xr:uid="{2E7331D7-E470-4BE5-B541-710CFFBC3A5E}">
      <text>
        <r>
          <rPr>
            <b/>
            <u/>
            <sz val="9"/>
            <color indexed="81"/>
            <rFont val="Tahoma"/>
            <family val="2"/>
          </rPr>
          <t>10-yr FY P/Sales PS Average:</t>
        </r>
        <r>
          <rPr>
            <sz val="9"/>
            <color indexed="81"/>
            <rFont val="Tahoma"/>
            <family val="2"/>
          </rPr>
          <t xml:space="preserve">
</t>
        </r>
      </text>
    </comment>
    <comment ref="CL2" authorId="0" shapeId="0" xr:uid="{5F6193BA-B483-4AF7-A121-81B42BBEE284}">
      <text>
        <r>
          <rPr>
            <b/>
            <u/>
            <sz val="9"/>
            <color indexed="81"/>
            <rFont val="Tahoma"/>
            <family val="2"/>
          </rPr>
          <t>Highest P/Sales PS in Past 10 FY Years:</t>
        </r>
        <r>
          <rPr>
            <sz val="9"/>
            <color indexed="81"/>
            <rFont val="Tahoma"/>
            <family val="2"/>
          </rPr>
          <t xml:space="preserve">
</t>
        </r>
      </text>
    </comment>
    <comment ref="CM2" authorId="0" shapeId="0" xr:uid="{7113F6DD-5509-4D8D-A3E0-73863B21DCF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0D1DB1AD-BB2C-4CA9-82B3-63011B5A638B}">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B4D0794-8B94-413F-A17B-C32351606CFD}">
      <text>
        <r>
          <rPr>
            <b/>
            <u/>
            <sz val="9"/>
            <color indexed="81"/>
            <rFont val="Tahoma"/>
            <family val="2"/>
          </rPr>
          <t>5-yr FY P/Operating CFPS Average
Negatives ignored:</t>
        </r>
        <r>
          <rPr>
            <sz val="9"/>
            <color indexed="81"/>
            <rFont val="Tahoma"/>
            <family val="2"/>
          </rPr>
          <t xml:space="preserve">
</t>
        </r>
      </text>
    </comment>
    <comment ref="CP2" authorId="0" shapeId="0" xr:uid="{F2060120-E885-468E-9B0C-6BD762AE8AE3}">
      <text>
        <r>
          <rPr>
            <b/>
            <u/>
            <sz val="9"/>
            <color indexed="81"/>
            <rFont val="Tahoma"/>
            <family val="2"/>
          </rPr>
          <t>% off 5-Yr FY Average P/Operating CFPS:</t>
        </r>
        <r>
          <rPr>
            <sz val="9"/>
            <color indexed="81"/>
            <rFont val="Tahoma"/>
            <family val="2"/>
          </rPr>
          <t xml:space="preserve">
</t>
        </r>
      </text>
    </comment>
    <comment ref="CQ2" authorId="0" shapeId="0" xr:uid="{2138D6A1-13AA-4A0B-8924-680EBE76B2FC}">
      <text>
        <r>
          <rPr>
            <b/>
            <u/>
            <sz val="9"/>
            <color indexed="81"/>
            <rFont val="Tahoma"/>
            <family val="2"/>
          </rPr>
          <t>3-yr Lowest P/Operating CFPS FY Average
Negatives ignored:</t>
        </r>
        <r>
          <rPr>
            <sz val="9"/>
            <color indexed="81"/>
            <rFont val="Tahoma"/>
            <family val="2"/>
          </rPr>
          <t xml:space="preserve">
</t>
        </r>
      </text>
    </comment>
    <comment ref="CR2" authorId="0" shapeId="0" xr:uid="{DE2148CE-5419-4C1F-8615-1EB64ED21798}">
      <text>
        <r>
          <rPr>
            <b/>
            <u/>
            <sz val="9"/>
            <color indexed="81"/>
            <rFont val="Tahoma"/>
            <family val="2"/>
          </rPr>
          <t>5-yr Lowest P/Operating CFPS FY Average
Negatives ignored:</t>
        </r>
        <r>
          <rPr>
            <sz val="9"/>
            <color indexed="81"/>
            <rFont val="Tahoma"/>
            <family val="2"/>
          </rPr>
          <t xml:space="preserve">
</t>
        </r>
      </text>
    </comment>
    <comment ref="CS2" authorId="0" shapeId="0" xr:uid="{399B78DE-E3E4-43EB-9FA1-16CF5D18B072}">
      <text>
        <r>
          <rPr>
            <b/>
            <u/>
            <sz val="9"/>
            <color indexed="81"/>
            <rFont val="Tahoma"/>
            <family val="2"/>
          </rPr>
          <t>10-yr Lowest P/Operating CFPS FY Average
Negatives ignored:</t>
        </r>
        <r>
          <rPr>
            <sz val="9"/>
            <color indexed="81"/>
            <rFont val="Tahoma"/>
            <family val="2"/>
          </rPr>
          <t xml:space="preserve">
</t>
        </r>
      </text>
    </comment>
    <comment ref="CT2" authorId="0" shapeId="0" xr:uid="{23DC64BE-F344-4805-844F-77C7990BF69F}">
      <text>
        <r>
          <rPr>
            <b/>
            <u/>
            <sz val="9"/>
            <color indexed="81"/>
            <rFont val="Tahoma"/>
            <family val="2"/>
          </rPr>
          <t>Lowest P/Operating CFPS in Past 5 FY Years
Negatives ignored:</t>
        </r>
        <r>
          <rPr>
            <sz val="9"/>
            <color indexed="81"/>
            <rFont val="Tahoma"/>
            <family val="2"/>
          </rPr>
          <t xml:space="preserve">
</t>
        </r>
      </text>
    </comment>
    <comment ref="CU2" authorId="0" shapeId="0" xr:uid="{9179C16A-F43F-4378-956E-8615F62D1F5D}">
      <text>
        <r>
          <rPr>
            <b/>
            <u/>
            <sz val="9"/>
            <color indexed="81"/>
            <rFont val="Tahoma"/>
            <family val="2"/>
          </rPr>
          <t>Lowest P/Operating CFPS in Past 5 FY Years
Negatives ignored:</t>
        </r>
        <r>
          <rPr>
            <sz val="9"/>
            <color indexed="81"/>
            <rFont val="Tahoma"/>
            <family val="2"/>
          </rPr>
          <t xml:space="preserve">
</t>
        </r>
      </text>
    </comment>
    <comment ref="CV2" authorId="0" shapeId="0" xr:uid="{CC17E83F-86C1-4102-A80D-2CE16C991E1E}">
      <text>
        <r>
          <rPr>
            <b/>
            <u/>
            <sz val="9"/>
            <color indexed="81"/>
            <rFont val="Tahoma"/>
            <family val="2"/>
          </rPr>
          <t>Lowest P/Operating CFPS in Past 10 FY Years
Negatives ignored:</t>
        </r>
        <r>
          <rPr>
            <sz val="9"/>
            <color indexed="81"/>
            <rFont val="Tahoma"/>
            <family val="2"/>
          </rPr>
          <t xml:space="preserve">
</t>
        </r>
      </text>
    </comment>
    <comment ref="CW2" authorId="0" shapeId="0" xr:uid="{BD247EE5-C7A9-41EC-A229-5EF9CA0D8FEF}">
      <text>
        <r>
          <rPr>
            <b/>
            <u/>
            <sz val="9"/>
            <color indexed="81"/>
            <rFont val="Tahoma"/>
            <family val="2"/>
          </rPr>
          <t>10-yr FY P/Operating Cash Flow Average
Negatives ignored:</t>
        </r>
        <r>
          <rPr>
            <sz val="9"/>
            <color indexed="81"/>
            <rFont val="Tahoma"/>
            <family val="2"/>
          </rPr>
          <t xml:space="preserve">
</t>
        </r>
      </text>
    </comment>
    <comment ref="CX2" authorId="0" shapeId="0" xr:uid="{DCAF0233-F5BB-4ABB-8814-564A7AB443A0}">
      <text>
        <r>
          <rPr>
            <b/>
            <u/>
            <sz val="9"/>
            <color indexed="81"/>
            <rFont val="Tahoma"/>
            <family val="2"/>
          </rPr>
          <t>Highest P/Operating CFPS in Past 10 FY Years
Negatives ignored:</t>
        </r>
        <r>
          <rPr>
            <sz val="9"/>
            <color indexed="81"/>
            <rFont val="Tahoma"/>
            <family val="2"/>
          </rPr>
          <t xml:space="preserve">
</t>
        </r>
      </text>
    </comment>
    <comment ref="CY2" authorId="0" shapeId="0" xr:uid="{218C83A6-F634-4BCA-B3E8-65BFBEA7EB5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2A5E85-C001-405A-B2AE-0373F99EBB66}">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BA9562F8-FDE3-486F-BCAA-AEEA4BD905B3}">
      <text>
        <r>
          <rPr>
            <b/>
            <u/>
            <sz val="9"/>
            <color indexed="81"/>
            <rFont val="Tahoma"/>
            <family val="2"/>
          </rPr>
          <t>PEG Ratio
(5 yr expected):</t>
        </r>
        <r>
          <rPr>
            <sz val="9"/>
            <color indexed="81"/>
            <rFont val="Tahoma"/>
            <family val="2"/>
          </rPr>
          <t xml:space="preserve">
</t>
        </r>
      </text>
    </comment>
    <comment ref="DB2" authorId="0" shapeId="0" xr:uid="{8A2E8CCA-28CC-4D8A-B6BD-3599F781EE7C}">
      <text>
        <r>
          <rPr>
            <b/>
            <u/>
            <sz val="9"/>
            <color indexed="81"/>
            <rFont val="Tahoma"/>
            <family val="2"/>
          </rPr>
          <t>CAPE Ratio:</t>
        </r>
        <r>
          <rPr>
            <sz val="9"/>
            <color indexed="81"/>
            <rFont val="Tahoma"/>
            <family val="2"/>
          </rPr>
          <t xml:space="preserve">
</t>
        </r>
      </text>
    </comment>
    <comment ref="DC2" authorId="0" shapeId="0" xr:uid="{043C9469-55E2-4874-A206-426CA9DE14A4}">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F6A8872-B935-44B5-B87C-93A133B2FA63}">
      <text>
        <r>
          <rPr>
            <b/>
            <u/>
            <sz val="9"/>
            <color indexed="81"/>
            <rFont val="Tahoma"/>
            <family val="2"/>
          </rPr>
          <t>Tweed Factor:</t>
        </r>
        <r>
          <rPr>
            <sz val="9"/>
            <color indexed="81"/>
            <rFont val="Tahoma"/>
            <family val="2"/>
          </rPr>
          <t xml:space="preserve">
</t>
        </r>
      </text>
    </comment>
    <comment ref="DE2" authorId="0" shapeId="0" xr:uid="{B5AEBE0B-BA08-4617-A280-773BE0A1FD5C}">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A4924A15-FEFB-4C4D-B184-4730EEF6C2BA}">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144F3781-2FCA-4107-880F-686D3ED6AD14}">
      <text>
        <r>
          <rPr>
            <b/>
            <u/>
            <sz val="9"/>
            <color indexed="81"/>
            <rFont val="Tahoma"/>
            <family val="2"/>
          </rPr>
          <t>EPS Current Year Est:</t>
        </r>
        <r>
          <rPr>
            <sz val="9"/>
            <color indexed="81"/>
            <rFont val="Tahoma"/>
            <family val="2"/>
          </rPr>
          <t xml:space="preserve">
</t>
        </r>
      </text>
    </comment>
    <comment ref="DH2" authorId="0" shapeId="0" xr:uid="{DAA68D73-1469-4384-810A-26B78C2E1498}">
      <text>
        <r>
          <rPr>
            <b/>
            <u/>
            <sz val="9"/>
            <color indexed="81"/>
            <rFont val="Tahoma"/>
            <family val="2"/>
          </rPr>
          <t>EPS Next Year Est:</t>
        </r>
        <r>
          <rPr>
            <sz val="9"/>
            <color indexed="81"/>
            <rFont val="Tahoma"/>
            <family val="2"/>
          </rPr>
          <t xml:space="preserve">
</t>
        </r>
      </text>
    </comment>
    <comment ref="DI2" authorId="0" shapeId="0" xr:uid="{811AA6F4-1580-4CAF-A142-FAFEE21393F9}">
      <text>
        <r>
          <rPr>
            <b/>
            <u/>
            <sz val="9"/>
            <color indexed="81"/>
            <rFont val="Tahoma"/>
            <family val="2"/>
          </rPr>
          <t>Next 5 Years EPS Growth Est
(per annum):</t>
        </r>
        <r>
          <rPr>
            <sz val="9"/>
            <color indexed="81"/>
            <rFont val="Tahoma"/>
            <family val="2"/>
          </rPr>
          <t xml:space="preserve">
</t>
        </r>
      </text>
    </comment>
    <comment ref="DJ2" authorId="0" shapeId="0" xr:uid="{8839710A-32E3-41D2-BF0C-29CF7E50AF24}">
      <text>
        <r>
          <rPr>
            <b/>
            <u/>
            <sz val="9"/>
            <color indexed="81"/>
            <rFont val="Tahoma"/>
            <family val="2"/>
          </rPr>
          <t>EPS Chg Y/Y %:</t>
        </r>
        <r>
          <rPr>
            <sz val="9"/>
            <color indexed="81"/>
            <rFont val="Tahoma"/>
            <family val="2"/>
          </rPr>
          <t xml:space="preserve">
</t>
        </r>
      </text>
    </comment>
    <comment ref="DK2" authorId="1" shapeId="0" xr:uid="{8659F818-1446-42BB-AD31-AC8D0D7B13C7}">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7F38952B-16D5-4769-B58B-813268816FF3}">
      <text>
        <r>
          <rPr>
            <b/>
            <u/>
            <sz val="9"/>
            <color indexed="81"/>
            <rFont val="Tahoma"/>
            <family val="2"/>
          </rPr>
          <t>1-yr EPS Growth Rate FY/FY:</t>
        </r>
        <r>
          <rPr>
            <sz val="9"/>
            <color indexed="81"/>
            <rFont val="Tahoma"/>
            <family val="2"/>
          </rPr>
          <t xml:space="preserve">
</t>
        </r>
      </text>
    </comment>
    <comment ref="DM2" authorId="0" shapeId="0" xr:uid="{E9B45AAC-FF0A-4F51-BAA4-741E91B4CE88}">
      <text>
        <r>
          <rPr>
            <b/>
            <u/>
            <sz val="9"/>
            <color indexed="81"/>
            <rFont val="Tahoma"/>
            <family val="2"/>
          </rPr>
          <t>3-yr EPS Growth Rate FY/FY:</t>
        </r>
        <r>
          <rPr>
            <sz val="9"/>
            <color indexed="81"/>
            <rFont val="Tahoma"/>
            <family val="2"/>
          </rPr>
          <t xml:space="preserve">
</t>
        </r>
      </text>
    </comment>
    <comment ref="DN2" authorId="0" shapeId="0" xr:uid="{30449AA0-7E57-45C3-96BA-876C928599F7}">
      <text>
        <r>
          <rPr>
            <b/>
            <u/>
            <sz val="9"/>
            <color indexed="81"/>
            <rFont val="Tahoma"/>
            <family val="2"/>
          </rPr>
          <t>5-yr EPS Growth Rate FY/FY:</t>
        </r>
        <r>
          <rPr>
            <sz val="9"/>
            <color indexed="81"/>
            <rFont val="Tahoma"/>
            <family val="2"/>
          </rPr>
          <t xml:space="preserve">
</t>
        </r>
      </text>
    </comment>
    <comment ref="DO2" authorId="0" shapeId="0" xr:uid="{57D9F753-AD35-4CFD-87ED-11D489C52792}">
      <text>
        <r>
          <rPr>
            <b/>
            <u/>
            <sz val="9"/>
            <color indexed="81"/>
            <rFont val="Tahoma"/>
            <family val="2"/>
          </rPr>
          <t>10-yr EPS Growth Rate FY/FY:</t>
        </r>
        <r>
          <rPr>
            <sz val="9"/>
            <color indexed="81"/>
            <rFont val="Tahoma"/>
            <family val="2"/>
          </rPr>
          <t xml:space="preserve">
</t>
        </r>
      </text>
    </comment>
    <comment ref="DP2" authorId="0" shapeId="0" xr:uid="{35431926-377B-49D2-91BE-EBD4D613706C}">
      <text>
        <r>
          <rPr>
            <b/>
            <u/>
            <sz val="9"/>
            <color indexed="81"/>
            <rFont val="Tahoma"/>
            <family val="2"/>
          </rPr>
          <t>20-yr EPS Growth Rate FY/FY:</t>
        </r>
        <r>
          <rPr>
            <sz val="9"/>
            <color indexed="81"/>
            <rFont val="Tahoma"/>
            <family val="2"/>
          </rPr>
          <t xml:space="preserve">
</t>
        </r>
      </text>
    </comment>
    <comment ref="DQ2" authorId="0" shapeId="0" xr:uid="{2CD9818A-8425-43F2-8593-7AF78A3D5C9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CD76A59F-6E9F-48BC-8BA4-B141FA61EA46}">
      <text>
        <r>
          <rPr>
            <b/>
            <u/>
            <sz val="9"/>
            <color indexed="81"/>
            <rFont val="Tahoma"/>
            <family val="2"/>
          </rPr>
          <t>1-yr Sales Per Share Growth Rate FY/FY:</t>
        </r>
        <r>
          <rPr>
            <sz val="9"/>
            <color indexed="81"/>
            <rFont val="Tahoma"/>
            <family val="2"/>
          </rPr>
          <t xml:space="preserve">
</t>
        </r>
      </text>
    </comment>
    <comment ref="DS2" authorId="0" shapeId="0" xr:uid="{12171A8D-9BD6-4C00-AE67-6C7C153DEB9D}">
      <text>
        <r>
          <rPr>
            <b/>
            <u/>
            <sz val="9"/>
            <color indexed="81"/>
            <rFont val="Tahoma"/>
            <family val="2"/>
          </rPr>
          <t>3-yr Sales Per Share Growth Rate FY/FY:</t>
        </r>
        <r>
          <rPr>
            <sz val="9"/>
            <color indexed="81"/>
            <rFont val="Tahoma"/>
            <family val="2"/>
          </rPr>
          <t xml:space="preserve">
</t>
        </r>
      </text>
    </comment>
    <comment ref="DT2" authorId="0" shapeId="0" xr:uid="{5120206B-85ED-480E-84BD-EBB508CF92DF}">
      <text>
        <r>
          <rPr>
            <b/>
            <u/>
            <sz val="9"/>
            <color indexed="81"/>
            <rFont val="Tahoma"/>
            <family val="2"/>
          </rPr>
          <t>5-yr Sales Per Share Growth Rate FY/FY:</t>
        </r>
        <r>
          <rPr>
            <sz val="9"/>
            <color indexed="81"/>
            <rFont val="Tahoma"/>
            <family val="2"/>
          </rPr>
          <t xml:space="preserve">
</t>
        </r>
      </text>
    </comment>
    <comment ref="DU2" authorId="0" shapeId="0" xr:uid="{37AFDE64-212B-40BA-B43F-A953F5AF65E8}">
      <text>
        <r>
          <rPr>
            <b/>
            <u/>
            <sz val="9"/>
            <color indexed="81"/>
            <rFont val="Tahoma"/>
            <family val="2"/>
          </rPr>
          <t>10-yr Sales Per Share Growth Rate FY/FY:</t>
        </r>
        <r>
          <rPr>
            <sz val="9"/>
            <color indexed="81"/>
            <rFont val="Tahoma"/>
            <family val="2"/>
          </rPr>
          <t xml:space="preserve">
</t>
        </r>
      </text>
    </comment>
    <comment ref="DV2" authorId="0" shapeId="0" xr:uid="{DD8E0063-1A2A-49AD-BDC3-296DCF132648}">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2203FA20-00D9-48BE-80A0-3F301F09B0A8}">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D4A23633-DD09-413F-9839-0CBB312DF006}">
      <text>
        <r>
          <rPr>
            <b/>
            <u/>
            <sz val="9"/>
            <color indexed="81"/>
            <rFont val="Tahoma"/>
            <family val="2"/>
          </rPr>
          <t>1-yr OCF Per Share Growth Rate FY/FY:</t>
        </r>
        <r>
          <rPr>
            <sz val="9"/>
            <color indexed="81"/>
            <rFont val="Tahoma"/>
            <family val="2"/>
          </rPr>
          <t xml:space="preserve">
</t>
        </r>
      </text>
    </comment>
    <comment ref="DY2" authorId="0" shapeId="0" xr:uid="{28D943FF-8516-403D-B55C-A829F6865214}">
      <text>
        <r>
          <rPr>
            <b/>
            <u/>
            <sz val="9"/>
            <color indexed="81"/>
            <rFont val="Tahoma"/>
            <family val="2"/>
          </rPr>
          <t>3-yr OCF Per Share Growth Rate FY/FY:</t>
        </r>
        <r>
          <rPr>
            <sz val="9"/>
            <color indexed="81"/>
            <rFont val="Tahoma"/>
            <family val="2"/>
          </rPr>
          <t xml:space="preserve">
</t>
        </r>
      </text>
    </comment>
    <comment ref="DZ2" authorId="0" shapeId="0" xr:uid="{575148F4-3893-44C3-9851-DC1D3E5D5337}">
      <text>
        <r>
          <rPr>
            <b/>
            <u/>
            <sz val="9"/>
            <color indexed="81"/>
            <rFont val="Tahoma"/>
            <family val="2"/>
          </rPr>
          <t>5-yr OCF Per Share Growth Rate FY/FY:</t>
        </r>
        <r>
          <rPr>
            <sz val="9"/>
            <color indexed="81"/>
            <rFont val="Tahoma"/>
            <family val="2"/>
          </rPr>
          <t xml:space="preserve">
</t>
        </r>
      </text>
    </comment>
    <comment ref="EA2" authorId="0" shapeId="0" xr:uid="{E7F23029-A9C4-41AF-B272-44F20BC5D027}">
      <text>
        <r>
          <rPr>
            <b/>
            <u/>
            <sz val="9"/>
            <color indexed="81"/>
            <rFont val="Tahoma"/>
            <family val="2"/>
          </rPr>
          <t>10-yr OCF Per Share Growth Rate FY/FY:</t>
        </r>
        <r>
          <rPr>
            <sz val="9"/>
            <color indexed="81"/>
            <rFont val="Tahoma"/>
            <family val="2"/>
          </rPr>
          <t xml:space="preserve">
</t>
        </r>
      </text>
    </comment>
    <comment ref="EB2" authorId="0" shapeId="0" xr:uid="{6FB1F543-7A51-4950-9EF0-99C680B2227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6A372A14-0EA2-4BF4-BCB2-EAF50B947251}">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65DFEE48-AF31-4720-8564-E4FC55ABB1EC}">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1533E8AB-4951-4BB4-AFD1-8D4E7EEC8299}">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329778A8-09B9-4A89-93F5-8689878E73C5}">
      <text>
        <r>
          <rPr>
            <b/>
            <u/>
            <sz val="9"/>
            <color indexed="81"/>
            <rFont val="Tahoma"/>
            <family val="2"/>
          </rPr>
          <t>Beta
(5Y Monthly):</t>
        </r>
        <r>
          <rPr>
            <sz val="9"/>
            <color indexed="81"/>
            <rFont val="Tahoma"/>
            <family val="2"/>
          </rPr>
          <t xml:space="preserve">
</t>
        </r>
      </text>
    </comment>
    <comment ref="EG2" authorId="0" shapeId="0" xr:uid="{015667CE-75BE-4D79-8D0A-99E63306660A}">
      <text>
        <r>
          <rPr>
            <b/>
            <u/>
            <sz val="9"/>
            <color indexed="81"/>
            <rFont val="Tahoma"/>
            <family val="2"/>
          </rPr>
          <t>52-wk Low:</t>
        </r>
        <r>
          <rPr>
            <sz val="9"/>
            <color indexed="81"/>
            <rFont val="Tahoma"/>
            <family val="2"/>
          </rPr>
          <t xml:space="preserve">
The percentage off of the 52 week low price.</t>
        </r>
      </text>
    </comment>
    <comment ref="EH2" authorId="0" shapeId="0" xr:uid="{712023A1-F986-492D-9B58-883084208767}">
      <text>
        <r>
          <rPr>
            <b/>
            <u/>
            <sz val="9"/>
            <color indexed="81"/>
            <rFont val="Tahoma"/>
            <family val="2"/>
          </rPr>
          <t>52-wk High:</t>
        </r>
        <r>
          <rPr>
            <sz val="9"/>
            <color indexed="81"/>
            <rFont val="Tahoma"/>
            <family val="2"/>
          </rPr>
          <t xml:space="preserve">
The percentage off of the 52 week high price.</t>
        </r>
      </text>
    </comment>
    <comment ref="EI2" authorId="0" shapeId="0" xr:uid="{0B713A26-BF12-4B58-A1AD-F466F8F0427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6BC5455D-C500-4966-9634-F32724B9D058}">
      <text>
        <r>
          <rPr>
            <b/>
            <u/>
            <sz val="9"/>
            <color indexed="81"/>
            <rFont val="Tahoma"/>
            <family val="2"/>
          </rPr>
          <t># Analyst Ratings:</t>
        </r>
        <r>
          <rPr>
            <sz val="9"/>
            <color indexed="81"/>
            <rFont val="Tahoma"/>
            <family val="2"/>
          </rPr>
          <t xml:space="preserve">
Number of analysts currently covering the stock.</t>
        </r>
      </text>
    </comment>
    <comment ref="EK2" authorId="0" shapeId="0" xr:uid="{1681EEDD-8941-4B3A-A5D5-A7D85341A048}">
      <text>
        <r>
          <rPr>
            <b/>
            <u/>
            <sz val="9"/>
            <color indexed="81"/>
            <rFont val="Tahoma"/>
            <family val="2"/>
          </rPr>
          <t>Avg Analyst Price Target:</t>
        </r>
        <r>
          <rPr>
            <sz val="9"/>
            <color indexed="81"/>
            <rFont val="Tahoma"/>
            <family val="2"/>
          </rPr>
          <t xml:space="preserve">
Average of the analyst's price target.</t>
        </r>
      </text>
    </comment>
    <comment ref="EL2" authorId="0" shapeId="0" xr:uid="{FEC6E420-F105-4012-A986-C27D4495725E}">
      <text>
        <r>
          <rPr>
            <b/>
            <u/>
            <sz val="9"/>
            <color indexed="81"/>
            <rFont val="Tahoma"/>
            <family val="2"/>
          </rPr>
          <t># of Analyst Targets:</t>
        </r>
        <r>
          <rPr>
            <sz val="9"/>
            <color indexed="81"/>
            <rFont val="Tahoma"/>
            <family val="2"/>
          </rPr>
          <t xml:space="preserve">
Number of analysts providing a target price.</t>
        </r>
      </text>
    </comment>
    <comment ref="EM2" authorId="0" shapeId="0" xr:uid="{569FAD64-BC36-41AE-B1A4-F299138FCEB7}">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19767FCB-C9AD-4794-8553-443859591D53}">
      <text>
        <r>
          <rPr>
            <b/>
            <u/>
            <sz val="9"/>
            <color indexed="81"/>
            <rFont val="Tahoma"/>
            <family val="2"/>
          </rPr>
          <t>1-yr CAGR Stock Return   'YY:</t>
        </r>
        <r>
          <rPr>
            <sz val="9"/>
            <color indexed="81"/>
            <rFont val="Tahoma"/>
            <family val="2"/>
          </rPr>
          <t xml:space="preserve">
</t>
        </r>
      </text>
    </comment>
    <comment ref="EO2" authorId="0" shapeId="0" xr:uid="{004E80A1-D01F-4A58-ACDD-2AC75B7B0963}">
      <text>
        <r>
          <rPr>
            <b/>
            <u/>
            <sz val="9"/>
            <color indexed="81"/>
            <rFont val="Tahoma"/>
            <family val="2"/>
          </rPr>
          <t>3-yr CAGR Stock Return   'YY-'YY:</t>
        </r>
        <r>
          <rPr>
            <sz val="9"/>
            <color indexed="81"/>
            <rFont val="Tahoma"/>
            <family val="2"/>
          </rPr>
          <t xml:space="preserve">
</t>
        </r>
      </text>
    </comment>
    <comment ref="EP2" authorId="0" shapeId="0" xr:uid="{508B830A-6C49-4EE8-9137-97D881D828B8}">
      <text>
        <r>
          <rPr>
            <b/>
            <u/>
            <sz val="9"/>
            <color indexed="81"/>
            <rFont val="Tahoma"/>
            <family val="2"/>
          </rPr>
          <t>5-yr CAGR Stock Return   'YY-'YY:</t>
        </r>
        <r>
          <rPr>
            <sz val="9"/>
            <color indexed="81"/>
            <rFont val="Tahoma"/>
            <family val="2"/>
          </rPr>
          <t xml:space="preserve">
</t>
        </r>
      </text>
    </comment>
    <comment ref="EQ2" authorId="0" shapeId="0" xr:uid="{A3C63BD0-FE74-455E-AC91-DCB5F3585AFF}">
      <text>
        <r>
          <rPr>
            <b/>
            <u/>
            <sz val="9"/>
            <color indexed="81"/>
            <rFont val="Tahoma"/>
            <family val="2"/>
          </rPr>
          <t>10-yr CAGR Stock Return   'YY-'YY:</t>
        </r>
        <r>
          <rPr>
            <sz val="9"/>
            <color indexed="81"/>
            <rFont val="Tahoma"/>
            <family val="2"/>
          </rPr>
          <t xml:space="preserve">
</t>
        </r>
      </text>
    </comment>
    <comment ref="ER2" authorId="0" shapeId="0" xr:uid="{B329A862-CA7C-4DB7-AF21-FE9C16F47BA7}">
      <text>
        <r>
          <rPr>
            <b/>
            <u/>
            <sz val="9"/>
            <color indexed="81"/>
            <rFont val="Tahoma"/>
            <family val="2"/>
          </rPr>
          <t>1-yr CAGR Div Return   'YY:</t>
        </r>
        <r>
          <rPr>
            <sz val="9"/>
            <color indexed="81"/>
            <rFont val="Tahoma"/>
            <family val="2"/>
          </rPr>
          <t xml:space="preserve">
</t>
        </r>
      </text>
    </comment>
    <comment ref="ES2" authorId="0" shapeId="0" xr:uid="{F416B230-F602-4CB9-8AA5-3189261628CB}">
      <text>
        <r>
          <rPr>
            <b/>
            <u/>
            <sz val="9"/>
            <color indexed="81"/>
            <rFont val="Tahoma"/>
            <family val="2"/>
          </rPr>
          <t>3-yr CAGR Div Return   'YY-'YY:</t>
        </r>
        <r>
          <rPr>
            <sz val="9"/>
            <color indexed="81"/>
            <rFont val="Tahoma"/>
            <family val="2"/>
          </rPr>
          <t xml:space="preserve">
</t>
        </r>
      </text>
    </comment>
    <comment ref="ET2" authorId="0" shapeId="0" xr:uid="{C031B2BC-2334-4524-9AB0-508194E7FF73}">
      <text>
        <r>
          <rPr>
            <b/>
            <u/>
            <sz val="9"/>
            <color indexed="81"/>
            <rFont val="Tahoma"/>
            <family val="2"/>
          </rPr>
          <t>5-yr CAGR Div Return   'YY-'YY:</t>
        </r>
        <r>
          <rPr>
            <sz val="9"/>
            <color indexed="81"/>
            <rFont val="Tahoma"/>
            <family val="2"/>
          </rPr>
          <t xml:space="preserve">
</t>
        </r>
      </text>
    </comment>
    <comment ref="EU2" authorId="0" shapeId="0" xr:uid="{E482B3EB-5FCD-4ECA-9994-B60A70B624F2}">
      <text>
        <r>
          <rPr>
            <b/>
            <u/>
            <sz val="9"/>
            <color indexed="81"/>
            <rFont val="Tahoma"/>
            <family val="2"/>
          </rPr>
          <t>10-yr CAGR Div Return   'YY-'YY:</t>
        </r>
        <r>
          <rPr>
            <sz val="9"/>
            <color indexed="81"/>
            <rFont val="Tahoma"/>
            <family val="2"/>
          </rPr>
          <t xml:space="preserve">
</t>
        </r>
      </text>
    </comment>
    <comment ref="EV2" authorId="0" shapeId="0" xr:uid="{A28B8A93-8163-494A-B509-038CC0AE09DB}">
      <text>
        <r>
          <rPr>
            <b/>
            <u/>
            <sz val="9"/>
            <color indexed="81"/>
            <rFont val="Tahoma"/>
            <family val="2"/>
          </rPr>
          <t>1-yr CAGR TR ($ + Div)   'YY:</t>
        </r>
        <r>
          <rPr>
            <sz val="9"/>
            <color indexed="81"/>
            <rFont val="Tahoma"/>
            <family val="2"/>
          </rPr>
          <t xml:space="preserve">
</t>
        </r>
      </text>
    </comment>
    <comment ref="EW2" authorId="0" shapeId="0" xr:uid="{6C619DCC-29B3-479E-90B8-BABEB9FEA73B}">
      <text>
        <r>
          <rPr>
            <b/>
            <sz val="9"/>
            <color indexed="81"/>
            <rFont val="Tahoma"/>
            <family val="2"/>
          </rPr>
          <t>3-yr CAGR TR ($ + Div)   'YY-'YY:</t>
        </r>
        <r>
          <rPr>
            <sz val="9"/>
            <color indexed="81"/>
            <rFont val="Tahoma"/>
            <family val="2"/>
          </rPr>
          <t xml:space="preserve">
</t>
        </r>
      </text>
    </comment>
    <comment ref="EX2" authorId="0" shapeId="0" xr:uid="{A95EC1C9-6E6C-415C-8999-4B91B88924B7}">
      <text>
        <r>
          <rPr>
            <b/>
            <u/>
            <sz val="9"/>
            <color indexed="81"/>
            <rFont val="Tahoma"/>
            <family val="2"/>
          </rPr>
          <t>5-yr CAGR TR ($ + Div)   'YY-'YY:</t>
        </r>
        <r>
          <rPr>
            <sz val="9"/>
            <color indexed="81"/>
            <rFont val="Tahoma"/>
            <family val="2"/>
          </rPr>
          <t xml:space="preserve">
</t>
        </r>
      </text>
    </comment>
    <comment ref="EY2" authorId="0" shapeId="0" xr:uid="{4B6EFE84-44F6-48C6-BBD2-62286E3DA3ED}">
      <text>
        <r>
          <rPr>
            <b/>
            <u/>
            <sz val="9"/>
            <color indexed="81"/>
            <rFont val="Tahoma"/>
            <family val="2"/>
          </rPr>
          <t>10-yr CAGR TR ($ + Div)   'YY-'YY:</t>
        </r>
        <r>
          <rPr>
            <sz val="9"/>
            <color indexed="81"/>
            <rFont val="Tahoma"/>
            <family val="2"/>
          </rPr>
          <t xml:space="preserve">
</t>
        </r>
      </text>
    </comment>
    <comment ref="EZ2" authorId="0" shapeId="0" xr:uid="{68826636-449E-472C-8ACC-8DD722A165B0}">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835C49C9-2239-437A-9C89-BC9C85A1A426}">
      <text>
        <r>
          <rPr>
            <b/>
            <u/>
            <sz val="9"/>
            <color indexed="81"/>
            <rFont val="Tahoma"/>
            <family val="2"/>
          </rPr>
          <t>ROE % 5-Yr FY Average
Negative ROE ignored:</t>
        </r>
        <r>
          <rPr>
            <sz val="9"/>
            <color indexed="81"/>
            <rFont val="Tahoma"/>
            <family val="2"/>
          </rPr>
          <t xml:space="preserve">
</t>
        </r>
      </text>
    </comment>
    <comment ref="FB2" authorId="0" shapeId="0" xr:uid="{67B22EAA-8853-4C9C-AA92-5FC656790A9C}">
      <text>
        <r>
          <rPr>
            <b/>
            <u/>
            <sz val="9"/>
            <color indexed="81"/>
            <rFont val="Tahoma"/>
            <family val="2"/>
          </rPr>
          <t>ROE % 10-Yr FY Average
Negative ROE ignored:</t>
        </r>
        <r>
          <rPr>
            <sz val="9"/>
            <color indexed="81"/>
            <rFont val="Tahoma"/>
            <family val="2"/>
          </rPr>
          <t xml:space="preserve">
</t>
        </r>
      </text>
    </comment>
    <comment ref="FC2" authorId="0" shapeId="0" xr:uid="{690FB000-803A-4D88-B67B-61262739C24E}">
      <text>
        <r>
          <rPr>
            <b/>
            <u/>
            <sz val="9"/>
            <color indexed="81"/>
            <rFont val="Tahoma"/>
            <family val="2"/>
          </rPr>
          <t>ROE % 10-Yr FY Standard Deviation:</t>
        </r>
        <r>
          <rPr>
            <sz val="9"/>
            <color indexed="81"/>
            <rFont val="Tahoma"/>
            <family val="2"/>
          </rPr>
          <t xml:space="preserve">
</t>
        </r>
      </text>
    </comment>
    <comment ref="FD2" authorId="0" shapeId="0" xr:uid="{F47A5430-CA43-4486-AFCB-79E70F853B8A}">
      <text>
        <r>
          <rPr>
            <b/>
            <u/>
            <sz val="9"/>
            <color indexed="81"/>
            <rFont val="Tahoma"/>
            <family val="2"/>
          </rPr>
          <t>ROIC % 5-Yr FY Average
Negative ROIC ignored:</t>
        </r>
        <r>
          <rPr>
            <sz val="9"/>
            <color indexed="81"/>
            <rFont val="Tahoma"/>
            <family val="2"/>
          </rPr>
          <t xml:space="preserve">
</t>
        </r>
      </text>
    </comment>
    <comment ref="FE2" authorId="0" shapeId="0" xr:uid="{2E682450-6FE5-4002-8D0F-63BCC0CE5C0A}">
      <text>
        <r>
          <rPr>
            <b/>
            <u/>
            <sz val="9"/>
            <color indexed="81"/>
            <rFont val="Tahoma"/>
            <family val="2"/>
          </rPr>
          <t>ROIC % 10-Yr FY Average
Negative ROIC ignored:</t>
        </r>
        <r>
          <rPr>
            <sz val="9"/>
            <color indexed="81"/>
            <rFont val="Tahoma"/>
            <family val="2"/>
          </rPr>
          <t xml:space="preserve">
</t>
        </r>
      </text>
    </comment>
    <comment ref="FF2" authorId="0" shapeId="0" xr:uid="{917883B0-367B-44CB-ADE7-A3FFDA06DBC0}">
      <text>
        <r>
          <rPr>
            <b/>
            <u/>
            <sz val="9"/>
            <color indexed="81"/>
            <rFont val="Tahoma"/>
            <family val="2"/>
          </rPr>
          <t>ROIC % 10-Yr FY Standard Deviation:</t>
        </r>
        <r>
          <rPr>
            <sz val="9"/>
            <color indexed="81"/>
            <rFont val="Tahoma"/>
            <family val="2"/>
          </rPr>
          <t xml:space="preserve">
</t>
        </r>
      </text>
    </comment>
    <comment ref="FG2" authorId="0" shapeId="0" xr:uid="{95374697-7428-4640-AFC9-1CB7C7E5F4F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8EF6EFE5-3302-459B-A52E-3097B231B271}">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26B68131-7929-48A1-BBC6-FC0FBE9ED334}">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12CB4A4-7EAF-4AEE-AE78-BB4E125BAB90}">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D55342F1-8134-4A1B-8D44-4D91CEC00FC5}">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88E50CE1-0862-44DF-889F-E3CF1C2ED00D}">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9C129C6A-2CBD-4549-9738-226FDEA076BA}">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128C8ADF-C9B1-4C15-A9F5-D653DD72B73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7D76D398-B405-42F8-AC3D-2C56B27A41C7}">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93FF1141-E222-463F-AD79-819FED1ABCE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C468E685-0651-4CD3-BB37-A50C8C911527}">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30F9DD58-3E41-451E-8A48-8EE42E649EC5}">
      <text>
        <r>
          <rPr>
            <b/>
            <u/>
            <sz val="9"/>
            <color indexed="81"/>
            <rFont val="Tahoma"/>
            <family val="2"/>
          </rPr>
          <t>Annual Div (CAD)   USD Div adj @ 1 USD = X.XXXX CAD:</t>
        </r>
        <r>
          <rPr>
            <sz val="9"/>
            <color indexed="81"/>
            <rFont val="Tahoma"/>
            <family val="2"/>
          </rPr>
          <t xml:space="preserve">
</t>
        </r>
      </text>
    </comment>
    <comment ref="FS2" authorId="0" shapeId="0" xr:uid="{861AC6EC-80B4-43F3-8CD3-988ABC01F264}">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E578C219-4ACC-485E-A067-0AAD6CA4C587}">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0FCB7630-E156-4708-984B-A50818326881}">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DC26D065-9F72-400C-8124-DD99E830141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AEC0474D-39D6-4C37-B0AB-1B130E68D3D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4BF53566-3E5A-49EA-8257-186FB4210A58}">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58DCEA22-AFE2-41C4-8926-EF0C0102D1DA}">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1D15D16E-E50D-4F29-9EA3-5AF9133C2243}">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7BEFF65C-124E-4370-B769-1B171EB61B2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D11" authorId="0" shapeId="0" xr:uid="{3A8A72E0-8F50-47E3-A6E3-0BB8F3D79543}">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N11" authorId="0" shapeId="0" xr:uid="{8777E487-4703-4887-B0F9-175B1BCC81B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S11" authorId="0" shapeId="0" xr:uid="{B9FF01EF-3044-4731-91B9-B257B5A6E87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AC11" authorId="0" shapeId="0" xr:uid="{84F6036F-6773-48D5-B9EF-A86703B021F0}">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2" authorId="0" shapeId="0" xr:uid="{CE3C4853-2A34-4CF7-8C66-DB1D5A6C21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2" authorId="0" shapeId="0" xr:uid="{9D636745-58D4-481B-873E-A8F8C8464EE5}">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44" authorId="0" shapeId="0" xr:uid="{1EA2C89A-49F8-40A6-B549-314E77785EAC}">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44" authorId="0" shapeId="0" xr:uid="{A4537158-0D38-4C24-8158-4633370EB61F}">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45" authorId="0" shapeId="0" xr:uid="{B94BF1C7-2DD1-4177-BDB5-5F4883A71CD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45" authorId="0" shapeId="0" xr:uid="{3D2D61AD-32DE-4ABB-9607-F71ADD247EB2}">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77" authorId="0" shapeId="0" xr:uid="{78AD36B4-762B-456B-A6FB-1ECF8BFED83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77" authorId="0" shapeId="0" xr:uid="{09920861-BEB8-4BEF-98BD-D36CFCBCFB1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78" authorId="0" shapeId="0" xr:uid="{106CC7A0-B6FE-42C3-969A-30ECE6A2D4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78" authorId="0" shapeId="0" xr:uid="{DC1AD358-79EF-4982-A7C8-529CA4BBA4F0}">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110" authorId="0" shapeId="0" xr:uid="{4AB117F9-50F7-4C6D-A2B5-ACB8CE68D259}">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110" authorId="0" shapeId="0" xr:uid="{5DE3A2AB-529F-4A4D-95D2-B2957D601288}">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11" authorId="0" shapeId="0" xr:uid="{D441466F-6669-4E59-B9B3-95065A41339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11" authorId="0" shapeId="0" xr:uid="{7D8BA798-9586-4D9B-B7AA-4B062DF77FE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E14" authorId="0" shapeId="0" xr:uid="{A48F1683-6FB6-4613-91AB-57F4852D4047}">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P15" authorId="0" shapeId="0" xr:uid="{EE25B837-9CA4-47C2-939A-CBF0406F173D}">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List>
</comments>
</file>

<file path=xl/sharedStrings.xml><?xml version="1.0" encoding="utf-8"?>
<sst xmlns="http://schemas.openxmlformats.org/spreadsheetml/2006/main" count="69409" uniqueCount="2899">
  <si>
    <t>Others</t>
  </si>
  <si>
    <t>Historical</t>
  </si>
  <si>
    <t xml:space="preserve">Canadian Dividend All-Star List </t>
  </si>
  <si>
    <t>http://www.dividendgrowthinvestingandretirement.com/canadian-dividend-all-star-list/</t>
  </si>
  <si>
    <t>YTD Stock Price Returns</t>
  </si>
  <si>
    <t/>
  </si>
  <si>
    <t>Dividend Growth Rates (Calendar Year)</t>
  </si>
  <si>
    <t>Payout Ratios %</t>
  </si>
  <si>
    <t>Dividend Valuation Tools</t>
  </si>
  <si>
    <t>P/Earnings (P/E) Valuation Tools</t>
  </si>
  <si>
    <t>P/Book (P/B) Valuation Tools</t>
  </si>
  <si>
    <t>P/Sales Per Share (Sales PS) Valuation Tools</t>
  </si>
  <si>
    <t>P/Operating Cash Flow Per Share (CFPS) Valuation Tools</t>
  </si>
  <si>
    <t>Other Valution Tools</t>
  </si>
  <si>
    <t>Hide</t>
  </si>
  <si>
    <t>EPS Growth Rates (Fiscal Year)</t>
  </si>
  <si>
    <t>Sales Per Share Growth Rates (Fiscal Year)</t>
  </si>
  <si>
    <t>Operating Cash Flow Per Share Growth (Fiscal Year)</t>
  </si>
  <si>
    <t>Calendar Year Stock Price Returns</t>
  </si>
  <si>
    <t>CAGR Regular Dividend Returns</t>
  </si>
  <si>
    <t>CAGR Total Returns (Price + Reg Div)</t>
  </si>
  <si>
    <t>Dividend Reinvestment Plan (DRIP) Info</t>
  </si>
  <si>
    <t>Seq</t>
  </si>
  <si>
    <t>Ticker</t>
  </si>
  <si>
    <t>Company</t>
  </si>
  <si>
    <t>Sector</t>
  </si>
  <si>
    <t>Industry</t>
  </si>
  <si>
    <t>Dividend Growth Streak</t>
  </si>
  <si>
    <t>Stock Price</t>
  </si>
  <si>
    <t>YTD Stock Price Return</t>
  </si>
  <si>
    <t># Days Since Last Div. Incr.
Div. Record Date Used</t>
  </si>
  <si>
    <t>Most Recent Div Incr. %</t>
  </si>
  <si>
    <t>5/10 A/D*</t>
  </si>
  <si>
    <t>Dividend Frequency
A = Annual
M = Monthly
Q = Quarterly
S = Semi-Annual</t>
  </si>
  <si>
    <t>Dividend Initiation Year</t>
  </si>
  <si>
    <t>Year Dividend Growth Streak Began</t>
  </si>
  <si>
    <t>Dividend Notes</t>
  </si>
  <si>
    <t>TTM EPS Payout Ratio %</t>
  </si>
  <si>
    <t>N12 EPS Payout Ratio %</t>
  </si>
  <si>
    <t>TTM Cash Flow Per Share Payout Ratio %</t>
  </si>
  <si>
    <t>TTM Free Cash Flow Per Share Payout Ratio %</t>
  </si>
  <si>
    <t>10-Yr FY EPS Payout Ratios
Lowest - Average - Highest
Negative EPS ignored</t>
  </si>
  <si>
    <t>10-Yr FY Operating Cash Flow / Share Payout Ratios
Lowest - Average - Highest
Negative OCF ignored</t>
  </si>
  <si>
    <t>FY Ending</t>
  </si>
  <si>
    <t>5-Yr Avg Div Yield</t>
  </si>
  <si>
    <t>% off 5-Yr Avg Div Yield
Current Div / 5-Yr Avg</t>
  </si>
  <si>
    <t>P/E TTM</t>
  </si>
  <si>
    <t>P/E N12 Est</t>
  </si>
  <si>
    <t>5-yr FY Average P/E
Negative P/E ignored.</t>
  </si>
  <si>
    <t>P/E TTM % off 5-Yr FY Average P/E</t>
  </si>
  <si>
    <t>P/E N12 Est % off 5-Yr FY Average P/E</t>
  </si>
  <si>
    <t>3-yr Lowest P/E FY Average
Negative P/E ignored.</t>
  </si>
  <si>
    <t>5-yr Lowest P/E FY Average
Negative P/E ignored.</t>
  </si>
  <si>
    <t>10-yr Lowest P/E FY Average
Negative P/E ignored.</t>
  </si>
  <si>
    <t>Lowest P/E in Past 5 FY Years
Negative P/E ignored.</t>
  </si>
  <si>
    <t>Highest P/E in Past 5 FY Years
Negative P/E ignored.</t>
  </si>
  <si>
    <t>Lowest P/E in Past 10 FY Years
Negative P/E ignored.</t>
  </si>
  <si>
    <t>10-yr FY Average P/E
Negative P/E ignored.</t>
  </si>
  <si>
    <t>Highest P/E in Past 10 FY Years
Negative P/E ignored.</t>
  </si>
  <si>
    <t>MRQ P/TnBk</t>
  </si>
  <si>
    <t>MRQ P/Book</t>
  </si>
  <si>
    <t>5-yr FY P/B Average
Negatives ignored</t>
  </si>
  <si>
    <t>% off 5-Yr FY Average P/B</t>
  </si>
  <si>
    <t>3-yr Lowest P/B FY Average
Negatives ignored</t>
  </si>
  <si>
    <t>5-yr Lowest P/B FY Average
Negatives ignored</t>
  </si>
  <si>
    <t>10-yr Lowest P/B FY Average
Negatives ignored</t>
  </si>
  <si>
    <t>Lowest P/B in Past 5 FY Years
Negatives ignored</t>
  </si>
  <si>
    <t>Highest P/B in Past 5 FY Years
Negatives ignored</t>
  </si>
  <si>
    <t>Lowest P/B in Past 10 FY Years
Negatives ignored</t>
  </si>
  <si>
    <t>10-yr FY P/B Average
Negatives ignored</t>
  </si>
  <si>
    <t>Highest P/B in Past 10 FY Years
Negatives ignored</t>
  </si>
  <si>
    <t>TTM P/Sales</t>
  </si>
  <si>
    <t>5-yr FY P/Sales PS Average</t>
  </si>
  <si>
    <t>% off 5-Yr FY Average P/Sales PS</t>
  </si>
  <si>
    <t>3-yr Lowest P/Sales PS FY Average</t>
  </si>
  <si>
    <t>5-yr Lowest P/Sales PS FY Average</t>
  </si>
  <si>
    <t>10-yr Lowest P/Sales PS FY Average</t>
  </si>
  <si>
    <t>Lowest P/Sales PS in Past 5 FY Years</t>
  </si>
  <si>
    <t>Highest P/Sales PS in Past 5 FY Years</t>
  </si>
  <si>
    <t>Lowest P/Sales PS in Past 10 FY Years</t>
  </si>
  <si>
    <t xml:space="preserve">10-yr FY P/Sales PS Average
</t>
  </si>
  <si>
    <t>Highest P/Sales PS in Past 10 FY Years</t>
  </si>
  <si>
    <t>TTM P/CFPS</t>
  </si>
  <si>
    <t xml:space="preserve">5-yr FY P/Operating CFPS Average
Negatives ignored
</t>
  </si>
  <si>
    <t>% off 5-Yr FY Average P/Operating CFPS</t>
  </si>
  <si>
    <t>3-yr Lowest P/Operating CFPS FY Average
Negatives ignored</t>
  </si>
  <si>
    <t>5-yr Lowest P/Operating CFPS FY Average
Negatives ignored</t>
  </si>
  <si>
    <t>10-yr Lowest P/Operating CFPS FY Average
Negatives ignored</t>
  </si>
  <si>
    <t>Lowest P/Operating CFPS in Past 5 FY Years
Negatives ignored</t>
  </si>
  <si>
    <t>Highest P/Operating CFPS in Past 5 FY Years
Negatives ignored</t>
  </si>
  <si>
    <t>Lowest P/Operating CFPS in Past 10 FY Years
Negatives ignored</t>
  </si>
  <si>
    <t xml:space="preserve">10-yr FY P/Operating Cash Flow Average
Negatives ignored
</t>
  </si>
  <si>
    <t>Highest P/Operating CFPS in Past 10 FY Years
Negatives ignored.</t>
  </si>
  <si>
    <t>PEG Ratio
(5 yr expected)</t>
  </si>
  <si>
    <t>CAPE Ratio</t>
  </si>
  <si>
    <t>Chowder Rule</t>
  </si>
  <si>
    <t>Tweed Factor</t>
  </si>
  <si>
    <t>EPS TTM</t>
  </si>
  <si>
    <t>EPS N12 Est</t>
  </si>
  <si>
    <t>EPS Current Year Est</t>
  </si>
  <si>
    <t>EPS Next Year Est</t>
  </si>
  <si>
    <t>Next 5 Years EPS Growth Est
(per annum)</t>
  </si>
  <si>
    <t>EPS Chg Y/Y %</t>
  </si>
  <si>
    <t>5Yr EPS CAGR % (Excluding Extraordinary Items &amp; Discontinued Operations)</t>
  </si>
  <si>
    <t>1-yr EPS Growth Rate FY/FY</t>
  </si>
  <si>
    <t>3-yr EPS Growth Rate FY/FY</t>
  </si>
  <si>
    <t>5-yr EPS Growth Rate FY/FY</t>
  </si>
  <si>
    <t>10-yr EPS Growth Rate FY/FY</t>
  </si>
  <si>
    <t>1-yr Sales Per Share Growth Rate FY/FY</t>
  </si>
  <si>
    <t>3-yr Sales Per Share Growth Rate FY/FY</t>
  </si>
  <si>
    <t>5-yr Sales Per Share Growth Rate FY/FY</t>
  </si>
  <si>
    <t>10-yr Sales Per Share Growth Rate FY/FY</t>
  </si>
  <si>
    <t>TTM Cash Flow Per Share</t>
  </si>
  <si>
    <t>1-yr OCF Per Share Growth Rate FY/FY</t>
  </si>
  <si>
    <t>3-yr OCF Per Share Growth Rate FY/FY</t>
  </si>
  <si>
    <t>5-yr OCF Per Share Growth Rate FY/FY</t>
  </si>
  <si>
    <t>10-yr OCF Per Share Growth Rate FY/FY</t>
  </si>
  <si>
    <t>TTM Free Cash Flow Per Share</t>
  </si>
  <si>
    <t>Market Capitalization</t>
  </si>
  <si>
    <t>Beta</t>
  </si>
  <si>
    <t>Beta
(5Y Monthly)</t>
  </si>
  <si>
    <t>52-wk Low</t>
  </si>
  <si>
    <t>52-wk High</t>
  </si>
  <si>
    <t>Avg Analyst Rating</t>
  </si>
  <si>
    <t># Analyst Ratings</t>
  </si>
  <si>
    <t>Avg Analyst Price Target</t>
  </si>
  <si>
    <t># of Analyst Targets</t>
  </si>
  <si>
    <t>% off Avg Analyst Price Target</t>
  </si>
  <si>
    <t>Current ROE %</t>
  </si>
  <si>
    <t>ROE % 5-Yr FY Average
Negative ROE ignored</t>
  </si>
  <si>
    <t>ROE % 10-Yr FY Average
Negative ROE ignored</t>
  </si>
  <si>
    <t>ROE % 10-Yr FY Standard Deviation</t>
  </si>
  <si>
    <t>ROIC % 5-Yr FY Average
Negative ROIC ignored</t>
  </si>
  <si>
    <t>ROIC % 10-Yr FY Average
Negative ROIC ignored</t>
  </si>
  <si>
    <t>ROIC % 10-Yr FY Standard Deviation</t>
  </si>
  <si>
    <t>Current Ratio</t>
  </si>
  <si>
    <t>Quick Ratio</t>
  </si>
  <si>
    <t>LTD / Equity %</t>
  </si>
  <si>
    <t>Total Debt / Total Equity %</t>
  </si>
  <si>
    <t>Most Recent Div Incr. Rec. Date</t>
  </si>
  <si>
    <t>Next Ex-Div Date (M/D/Y)</t>
  </si>
  <si>
    <t>Annual Div.</t>
  </si>
  <si>
    <t>Current Dividend Currency</t>
  </si>
  <si>
    <t>F/S Curr</t>
  </si>
  <si>
    <t>DRIP Available?</t>
  </si>
  <si>
    <t>DRIP Fees DR</t>
  </si>
  <si>
    <t>DRIP Fees SP</t>
  </si>
  <si>
    <t>DRIP Disc.</t>
  </si>
  <si>
    <t>SPP Min</t>
  </si>
  <si>
    <t>SPP Freq</t>
  </si>
  <si>
    <t>PAD</t>
  </si>
  <si>
    <t>Transfer Agent</t>
  </si>
  <si>
    <t>CU.TO</t>
  </si>
  <si>
    <t>Canadian Utilities</t>
  </si>
  <si>
    <t>Utilities</t>
  </si>
  <si>
    <t>Utilities - Diversified</t>
  </si>
  <si>
    <t>Q</t>
  </si>
  <si>
    <t>No Div Cut</t>
  </si>
  <si>
    <t>n/a</t>
  </si>
  <si>
    <t>CAD</t>
  </si>
  <si>
    <t>No</t>
  </si>
  <si>
    <t>FTS.TO</t>
  </si>
  <si>
    <t>Fortis Inc</t>
  </si>
  <si>
    <t>Utilities - Regulated Electric</t>
  </si>
  <si>
    <t>Went public in 1966. Not 100% sure about dividend initiation year. 1966 or 1949?</t>
  </si>
  <si>
    <t>Yes</t>
  </si>
  <si>
    <t>N</t>
  </si>
  <si>
    <t>Qrtly</t>
  </si>
  <si>
    <t>Y</t>
  </si>
  <si>
    <t>CompSh</t>
  </si>
  <si>
    <t>TIH.TO</t>
  </si>
  <si>
    <t>Toromont Industries Ltd</t>
  </si>
  <si>
    <t>Industrials</t>
  </si>
  <si>
    <t>Industrial Distribution</t>
  </si>
  <si>
    <t>CWB.TO</t>
  </si>
  <si>
    <t>Canadian Western Bank</t>
  </si>
  <si>
    <t>Financial Services</t>
  </si>
  <si>
    <t>Banks - Regional - Canada</t>
  </si>
  <si>
    <t>Valiant</t>
  </si>
  <si>
    <t>ACO-X.TO</t>
  </si>
  <si>
    <t xml:space="preserve">Atco Ltd., Cl.I, </t>
  </si>
  <si>
    <t>TRI.TO</t>
  </si>
  <si>
    <t>Thomson Reuters</t>
  </si>
  <si>
    <t>Consumer Cyclical</t>
  </si>
  <si>
    <t>Publishing</t>
  </si>
  <si>
    <t>USD</t>
  </si>
  <si>
    <t>EMP-A.TO</t>
  </si>
  <si>
    <t>Empire Company Ltd</t>
  </si>
  <si>
    <t>Consumer Defensive</t>
  </si>
  <si>
    <t>Grocery Stores</t>
  </si>
  <si>
    <t>6% - 10% - 16%</t>
  </si>
  <si>
    <t>IMO.TO</t>
  </si>
  <si>
    <t>Imperial Oil</t>
  </si>
  <si>
    <t>Energy</t>
  </si>
  <si>
    <t>Oil &amp; Gas Integrated</t>
  </si>
  <si>
    <t>"Imperial hasn't reduced its regular quarterly dividend since the beginning of the Second World War." - Source: 1986 Annual Report, Financial review, page 24.</t>
  </si>
  <si>
    <t>MRU.TO</t>
  </si>
  <si>
    <t>Metro Inc</t>
  </si>
  <si>
    <t>CNR.TO</t>
  </si>
  <si>
    <t>Canadian National Railway</t>
  </si>
  <si>
    <t>Railroads</t>
  </si>
  <si>
    <t>ENB.TO</t>
  </si>
  <si>
    <t>Enbridge Inc</t>
  </si>
  <si>
    <t>Oil &amp; Gas Midstream</t>
  </si>
  <si>
    <t>SAP.TO</t>
  </si>
  <si>
    <t>Saputo Inc.</t>
  </si>
  <si>
    <t>Packaged Foods</t>
  </si>
  <si>
    <t>CNQ.TO</t>
  </si>
  <si>
    <t>Canadian Natural Resources</t>
  </si>
  <si>
    <t>Oil &amp; Gas Exploration &amp; Production</t>
  </si>
  <si>
    <t>TRP.TO</t>
  </si>
  <si>
    <t>TC Energy Corporation</t>
  </si>
  <si>
    <t>'00 Div &lt; '99</t>
  </si>
  <si>
    <t>Dividend cut announced December 8, 1999. From news release: "a reduction in the common dividend payment from $1.12 to $0.80 per share per annum beginning in first quarter 2000". Dividends in 1998 and prior reflect the merger with Nova Corporation completed July 2, 1998.</t>
  </si>
  <si>
    <t>CCL-B.TO</t>
  </si>
  <si>
    <t>CCL Industries Inc.</t>
  </si>
  <si>
    <t>Packaging &amp; Containers</t>
  </si>
  <si>
    <t>9% - 12% - 16%</t>
  </si>
  <si>
    <t>FTT.TO</t>
  </si>
  <si>
    <t>Finning International</t>
  </si>
  <si>
    <t>'92 Div &lt; '91</t>
  </si>
  <si>
    <t>TCL-A.TO</t>
  </si>
  <si>
    <t>Transcontinental Inc</t>
  </si>
  <si>
    <t>11% - 17% - 22%</t>
  </si>
  <si>
    <t>RBA.TO</t>
  </si>
  <si>
    <t>Ritchie Bros. Auctioneers Inc</t>
  </si>
  <si>
    <t>Business Services</t>
  </si>
  <si>
    <t>CCA.TO</t>
  </si>
  <si>
    <t>Cogeco Communications Inc.</t>
  </si>
  <si>
    <t>Communication Services</t>
  </si>
  <si>
    <t>Pay TV</t>
  </si>
  <si>
    <t>'01 Div &lt; '00</t>
  </si>
  <si>
    <t>Last dividend cut announced in Jan 15, 2001 news release: "the Board of Directors did not declare a quarterly dividend for subordinate and multiple voting shares (a dividend of $0.03 per share was declared in the previous quarter). This reflects the lower than planned first quarter financial results and the anticipated need of the Corporation to focus more of its available cash flows on investments, in system upgrades, new technologies and growth through acquisitions."</t>
  </si>
  <si>
    <t>T.TO</t>
  </si>
  <si>
    <t>Telus Corporation</t>
  </si>
  <si>
    <t>Telecom Services</t>
  </si>
  <si>
    <t>'02 Div &lt; '01</t>
  </si>
  <si>
    <t>Incorporated as BCT.TELUS Communications Inc. on October 26, 1998. BC TELECOM Inc. &amp; TELUS Corporation (old) merged on January 31, 1999. May 8, 2000, changed its name to TELUS Corporation. Not 100% sure about dividend initiation year. 1999 or 1916? Went public in 1999. 2001 Dividend cut announced Oct 25, 2001: "The Board of Directors of TELUS Corporation has declared a quarterly dividend of fifteen cents ($0.15) Canadian per share ... This represents a reduction from the thirtyfive cents ($0.35) declared last quarter ... This dividend decision will enable us to invest a greater proportion of internally generated funds into our national data, IP and wireless growth initiatives while maintaining a strong balance sheet."</t>
  </si>
  <si>
    <t>Mthly</t>
  </si>
  <si>
    <t>CGO.TO</t>
  </si>
  <si>
    <t>Cogeco Inc</t>
  </si>
  <si>
    <t>'91 Div &lt; '90</t>
  </si>
  <si>
    <t>2% - 3% - 4%</t>
  </si>
  <si>
    <t>IFC.TO</t>
  </si>
  <si>
    <t xml:space="preserve">Intact Financial </t>
  </si>
  <si>
    <t>Insurance - Property &amp; Casualty</t>
  </si>
  <si>
    <t>SJ.TO</t>
  </si>
  <si>
    <t>Stella-Jones Inc.</t>
  </si>
  <si>
    <t>Basic Materials</t>
  </si>
  <si>
    <t>Lumber &amp; Wood Production</t>
  </si>
  <si>
    <t>ADW-A.TO</t>
  </si>
  <si>
    <t>Andrew Peller Ltd.</t>
  </si>
  <si>
    <t>Beverages - Wineries &amp; Distilleries</t>
  </si>
  <si>
    <t>2 Double Check This</t>
  </si>
  <si>
    <t>XTC.TO</t>
  </si>
  <si>
    <t>Exco Technologies Ltd</t>
  </si>
  <si>
    <t>Auto Parts</t>
  </si>
  <si>
    <t>BYD.TO</t>
  </si>
  <si>
    <t>Boyd Group Services Inc.</t>
  </si>
  <si>
    <t>Personal Services</t>
  </si>
  <si>
    <t>'06 Div &lt; '05</t>
  </si>
  <si>
    <t>EMA.TO</t>
  </si>
  <si>
    <t>Emera Incorporated</t>
  </si>
  <si>
    <t>ENGH.TO</t>
  </si>
  <si>
    <t>Enghouse Systems Limited</t>
  </si>
  <si>
    <t>Technology</t>
  </si>
  <si>
    <t>Software - Application</t>
  </si>
  <si>
    <t>BIP-UN.TO</t>
  </si>
  <si>
    <t>Brookfield Infrastructure Partners LP</t>
  </si>
  <si>
    <t>FNV.TO</t>
  </si>
  <si>
    <t>Franco-Nevada Corp</t>
  </si>
  <si>
    <t>Gold</t>
  </si>
  <si>
    <t>Dividend payments switched from Canadian to US in July 2011. Dividends shown in USD from 2008-Current.</t>
  </si>
  <si>
    <t>TCS.TO</t>
  </si>
  <si>
    <t>Tecsys Inc.</t>
  </si>
  <si>
    <t>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 2014 dividends are shown as $0.0875 (0.0225*3+0.02) to show the intended annual dividend. I converted the semi-annual dividend of $0.04 into a $0.02 quarterly dividend and added the three remaining $0.0225 dividends for the 2014 year. $0.1075 was actually recorded in 2014, but $0.0875 is showing to adjust for the semi-annual to quarterly dividend conversion.</t>
  </si>
  <si>
    <t>BCE.TO</t>
  </si>
  <si>
    <t>BCE Inc</t>
  </si>
  <si>
    <t>'08 Div &lt; '07</t>
  </si>
  <si>
    <t>In 2008 the company suspended its dividend for two quarters to preserve cash while finalizing a buyout deal. However, the deal fell apart by the end of the year, and BCE resumed its dividend. 2008 dividends are showing as $0.73, but had BCE paid the two suspended dividends then 2008 dividends would have been the same as 2007's $1.46.</t>
  </si>
  <si>
    <t>MIC.TO</t>
  </si>
  <si>
    <t>ATD-B.TO</t>
  </si>
  <si>
    <t>Alimentation Couche-Tard Inc</t>
  </si>
  <si>
    <t>BEP-UN.TO</t>
  </si>
  <si>
    <t>Brookfield Renewable Energy Partners LP</t>
  </si>
  <si>
    <t>Utilities - Independent Power Producers</t>
  </si>
  <si>
    <t>LGT-B.TO</t>
  </si>
  <si>
    <t>Logistec Corporation</t>
  </si>
  <si>
    <t>Shipping &amp; Ports</t>
  </si>
  <si>
    <t>MG.TO</t>
  </si>
  <si>
    <t>Magna International Inc</t>
  </si>
  <si>
    <t>'09 Div &lt; '08</t>
  </si>
  <si>
    <t>NA.TO</t>
  </si>
  <si>
    <t>National Bank</t>
  </si>
  <si>
    <t>'93 Div &lt; '92</t>
  </si>
  <si>
    <t>WCN.TO</t>
  </si>
  <si>
    <t>Waste Connections Inc.</t>
  </si>
  <si>
    <t>Waste Management</t>
  </si>
  <si>
    <t>TSX listing started in 2016, but was listed in US prior to that which is why dividend history is longer than the low price history.</t>
  </si>
  <si>
    <t>AQN.TO</t>
  </si>
  <si>
    <t>Algonquin Power &amp; Utilities Corp.</t>
  </si>
  <si>
    <t>BNS.TO</t>
  </si>
  <si>
    <t>Bank of Nova Scotia</t>
  </si>
  <si>
    <t xml:space="preserve">The Bank declared its initial dividend at the rate of 3% per annum on July 1, 1833. Payments have been made continuously since. </t>
  </si>
  <si>
    <t>CM.TO</t>
  </si>
  <si>
    <t>Canadian Imperial Bank of Commerce</t>
  </si>
  <si>
    <t>Banks - Global</t>
  </si>
  <si>
    <t>CIBC hasn't missed a regular dividend since its first dividend payment in 1868.</t>
  </si>
  <si>
    <t>CTC-A.TO</t>
  </si>
  <si>
    <t>Canadian Tire Corp Ltd A Nvtg</t>
  </si>
  <si>
    <t>Specialty Retail</t>
  </si>
  <si>
    <t>Listed January 2, 1945.</t>
  </si>
  <si>
    <t>DOL.TO</t>
  </si>
  <si>
    <t>Dollarama Inc.</t>
  </si>
  <si>
    <t>Discount Stores</t>
  </si>
  <si>
    <t>EQB.TO</t>
  </si>
  <si>
    <t>Equitable Group Inc</t>
  </si>
  <si>
    <t>Specialty Finance</t>
  </si>
  <si>
    <t>EIF.TO</t>
  </si>
  <si>
    <t>Exchange Income Corporation</t>
  </si>
  <si>
    <t>Airlines</t>
  </si>
  <si>
    <t>M</t>
  </si>
  <si>
    <t>GRT-UN.TO</t>
  </si>
  <si>
    <t>Granite Real Estate Investment Trust</t>
  </si>
  <si>
    <t>Real Estate</t>
  </si>
  <si>
    <t>REIT - Industrial</t>
  </si>
  <si>
    <t>'10 Div &lt; '09</t>
  </si>
  <si>
    <t>2012 Div is $0.50 USD + $0.50 CAD x 3. Prior to 2012 dividends were in USD. For 2012 and prior USD annual dividends were converted to CAD using the average currency exchange for the year. Formerly MI Developments Inc.</t>
  </si>
  <si>
    <t>GCG-A.TO</t>
  </si>
  <si>
    <t>Guardian Capital Group Ltd.</t>
  </si>
  <si>
    <t>Asset Management</t>
  </si>
  <si>
    <t>'90 Div &lt; '89</t>
  </si>
  <si>
    <t>GCG switched from an annual dividend of $0.20 to quarterly dividends of $0.05 in 2013 so dividends in 2013 were $0.30 ($0.20 + 0.05 + 0.05) which was higher than 2014, but quarterly dividends where increased in 2014 so the dividend streak was maintained. 2013 dividends have been shown as $0.20 for the calendar year to reflect the annual intended dividends even though $0.30 were recorded in 2013. Not 100% sure about dividend initiation year of 1984.</t>
  </si>
  <si>
    <t>HDI.TO</t>
  </si>
  <si>
    <t>Hardwoods Distribution Inc.</t>
  </si>
  <si>
    <t>KEY.TO</t>
  </si>
  <si>
    <t>Keyera Corp.</t>
  </si>
  <si>
    <t>RY.TO</t>
  </si>
  <si>
    <t>Royal Bank of Canada</t>
  </si>
  <si>
    <t>SYZ.V</t>
  </si>
  <si>
    <t>Sylogist Ltd.</t>
  </si>
  <si>
    <t>TD.TO</t>
  </si>
  <si>
    <t>Toronto Dominion Bank</t>
  </si>
  <si>
    <t>TFII.TO</t>
  </si>
  <si>
    <t>TFI International Inc.</t>
  </si>
  <si>
    <t>Trucking</t>
  </si>
  <si>
    <t>AP-UN.TO</t>
  </si>
  <si>
    <t>Allied Properties Real Estate Investment Trust</t>
  </si>
  <si>
    <t>REIT - Office</t>
  </si>
  <si>
    <t>BMO.TO</t>
  </si>
  <si>
    <t>Bank of Montreal</t>
  </si>
  <si>
    <t>BAM-A.TO</t>
  </si>
  <si>
    <t>Brookfield Asset Management Inc</t>
  </si>
  <si>
    <t>'87 Div &lt; '86</t>
  </si>
  <si>
    <t>CAR-UN.TO</t>
  </si>
  <si>
    <t>Canadian Apartment Properties Real Estate Investment Trust</t>
  </si>
  <si>
    <t>REIT - Residential</t>
  </si>
  <si>
    <t>Firm Capital Property Trust</t>
  </si>
  <si>
    <t>REIT - Diversified</t>
  </si>
  <si>
    <t>FN.TO</t>
  </si>
  <si>
    <t>First National Financial Corp</t>
  </si>
  <si>
    <t>'11 Div &lt; '10</t>
  </si>
  <si>
    <t>2011 dividends dropped because the company converted from an income trust to a corporation.</t>
  </si>
  <si>
    <t>WN.TO</t>
  </si>
  <si>
    <t>George Weston Ltd</t>
  </si>
  <si>
    <t>'77 Div &lt; '76</t>
  </si>
  <si>
    <t>IIP-UN.TO</t>
  </si>
  <si>
    <t>InterRent Real Estate Investment Trust</t>
  </si>
  <si>
    <t>L.TO</t>
  </si>
  <si>
    <t>Loblaw Companies Limited</t>
  </si>
  <si>
    <t>PPL.TO</t>
  </si>
  <si>
    <t>Pembina Pipeline</t>
  </si>
  <si>
    <t>STN.TO</t>
  </si>
  <si>
    <t>Stantec Inc</t>
  </si>
  <si>
    <t>Engineering &amp; Construction</t>
  </si>
  <si>
    <t>BPY-UN.TO</t>
  </si>
  <si>
    <t>Brookfield Property Partners L.P.</t>
  </si>
  <si>
    <t>Real Estate Services</t>
  </si>
  <si>
    <t>CGI.TO</t>
  </si>
  <si>
    <t>Canadian General Investments, Limited</t>
  </si>
  <si>
    <t>'99 Div &lt; '98</t>
  </si>
  <si>
    <t>CRT-UN.TO</t>
  </si>
  <si>
    <t>CT Real Estate Investment Trust</t>
  </si>
  <si>
    <t>REIT - Retail</t>
  </si>
  <si>
    <t>MAL.TO</t>
  </si>
  <si>
    <t>Magellan Aerospace Corporation</t>
  </si>
  <si>
    <t>ONEX.TO</t>
  </si>
  <si>
    <t>Onex Corp</t>
  </si>
  <si>
    <t>Conglomerates</t>
  </si>
  <si>
    <t>OTEX.TO</t>
  </si>
  <si>
    <t>Open Text Corporation</t>
  </si>
  <si>
    <t>PKI.TO</t>
  </si>
  <si>
    <t>Parkland Corporation</t>
  </si>
  <si>
    <t>Oil &amp; Gas Refining &amp; Marketing</t>
  </si>
  <si>
    <t>PBH.TO</t>
  </si>
  <si>
    <t>Premium Brands Holdings Corp</t>
  </si>
  <si>
    <t>SIS.TO</t>
  </si>
  <si>
    <t>Savaria Corporation</t>
  </si>
  <si>
    <t>Diversified Industrials</t>
  </si>
  <si>
    <t>'12 Div &lt; '11</t>
  </si>
  <si>
    <t>CPX.TO</t>
  </si>
  <si>
    <t>Capital Power Corporation</t>
  </si>
  <si>
    <t>GWR.TO</t>
  </si>
  <si>
    <t>Global Water Resources Inc.</t>
  </si>
  <si>
    <t>IAG.TO</t>
  </si>
  <si>
    <t>iA Financial Corporation Inc.</t>
  </si>
  <si>
    <t>Insurance - Diversified</t>
  </si>
  <si>
    <t>INE.TO</t>
  </si>
  <si>
    <t>Innergex Renewable Energy Inc.</t>
  </si>
  <si>
    <t>On February 1, 2010, Innergex Power Income Fund became Innergex Renewable Energy Inc. through a reverse take-over. This converted the fund into a corporation. The conversion resulted in a dividend cut.
2010 dividends are shown as $0.58 as "following completion of the Combination, it is intended that Combined Innergex will adopt a dividend policy of $0.58 per share per annum (equivalent to $0.85 per Fund unit, based on an exchange ratio of 1.460 shares per Fund unit)."</t>
  </si>
  <si>
    <t>135% - 255% - 358%</t>
  </si>
  <si>
    <t>MFC.TO</t>
  </si>
  <si>
    <t>Manulife Financial Corporation</t>
  </si>
  <si>
    <t xml:space="preserve">Financial Services </t>
  </si>
  <si>
    <t>Insurance - Life</t>
  </si>
  <si>
    <t>SGR-UN.TO</t>
  </si>
  <si>
    <t>Slate Grocery REIT</t>
  </si>
  <si>
    <t>SRU-UN.TO</t>
  </si>
  <si>
    <t>SmartCentres Real Estate Investment Trust</t>
  </si>
  <si>
    <t>CSH-UN.TO</t>
  </si>
  <si>
    <t>Chartwell Retirement Residences</t>
  </si>
  <si>
    <t>REIT - Healthcare Facilities</t>
  </si>
  <si>
    <t>FSV.TO</t>
  </si>
  <si>
    <t>FirstService Corporation</t>
  </si>
  <si>
    <t>Dividends in 2014 and earlier adjusted to 41.43% of the reported amount to adjust for the June 1, 2015 spin-off. On June 1, 2015, former FirstService Corporation (“FirstService”) completed a restructuring whereby FirstService’s Residential Real Estate Services and Property Services divisions were spun out into a new public company named FirstService Corporation (“New FSV”). The former FirstService public company was then renamed to Colliers International Group, Inc. (“CIG”). A holder of shares of FirstService held immediately prior to the completion of the Arrangement should be allocated as follows: 41.43% to the shares of New FSV received by the holder pursuant to the Arrangement and 58.57% to the shares of CIG received by the holder pursuant to the Arrangement.</t>
  </si>
  <si>
    <t>TSX Trust</t>
  </si>
  <si>
    <t>GSY.TO</t>
  </si>
  <si>
    <t>goeasy Ltd.</t>
  </si>
  <si>
    <t>Credit Services</t>
  </si>
  <si>
    <t>GWO.TO</t>
  </si>
  <si>
    <t>Great-West Lifeco Inc.</t>
  </si>
  <si>
    <t>MFI.TO</t>
  </si>
  <si>
    <t>Maple Leaf Foods Inc.</t>
  </si>
  <si>
    <t>'96 Div &lt; '95</t>
  </si>
  <si>
    <t xml:space="preserve">Founded in 1927 as Canada Packers, Canada Packers and Maple Leaf Mills merged in 1991 to become Maple Leaf Foods. </t>
  </si>
  <si>
    <t>POW.TO</t>
  </si>
  <si>
    <t>Power Corporation of Canada</t>
  </si>
  <si>
    <t>QBR-B.TO</t>
  </si>
  <si>
    <t>Quebecor Inc.</t>
  </si>
  <si>
    <t>QSR.TO</t>
  </si>
  <si>
    <t>Restaurant Brands International Inc.</t>
  </si>
  <si>
    <t xml:space="preserve"> Restaurants</t>
  </si>
  <si>
    <t>QSP-UN.TO</t>
  </si>
  <si>
    <t>Restaurant Brands International Limited Partnership</t>
  </si>
  <si>
    <t>RAY-A.TO</t>
  </si>
  <si>
    <t>Stingray Digital Group Inc.</t>
  </si>
  <si>
    <t>Media - Diversified</t>
  </si>
  <si>
    <t>SLF.TO</t>
  </si>
  <si>
    <t>AEM.TO</t>
  </si>
  <si>
    <t>Agnico Eagle Mines Limited</t>
  </si>
  <si>
    <t>'14 Div &lt; '13</t>
  </si>
  <si>
    <t>BAD.TO</t>
  </si>
  <si>
    <t>Badger Daylighting Ltd.</t>
  </si>
  <si>
    <t>CP.TO</t>
  </si>
  <si>
    <t>Canadian Pacific Railway Ltd</t>
  </si>
  <si>
    <t>Not 100% sure about dividend initiation year. Canadian Pacific Limited split into 5 separate companies in 2001. One of these 5 seperate companies was Canadian Pacific Railway Company. Prior to 2001 Canadian Pacific Limited has a history of dividend payments going back to 1886.</t>
  </si>
  <si>
    <t>H.TO</t>
  </si>
  <si>
    <t>Hydro One Limited</t>
  </si>
  <si>
    <t>Adjusted 1st dividend of $0.34 (recorded Mar 17, 2016) to $0.21 as it includes 13 cents for the post IPO fourth quarter period of Nov 5 through Dec 31 2015, plus 21 cents for the full first quarter ending Mar 31, 2016.</t>
  </si>
  <si>
    <t>MRG-UN.TO</t>
  </si>
  <si>
    <t>Morguard North American Residential Real Estate Investment Trust</t>
  </si>
  <si>
    <t>SVI.V</t>
  </si>
  <si>
    <t>StorageVault Canada Inc.</t>
  </si>
  <si>
    <t>Rental &amp; Leasing Services</t>
  </si>
  <si>
    <t>X.TO</t>
  </si>
  <si>
    <t>TMX Group Limited</t>
  </si>
  <si>
    <t>Financial Exchanges</t>
  </si>
  <si>
    <t>29% - 36% - 42%</t>
  </si>
  <si>
    <t>WBR.TO</t>
  </si>
  <si>
    <t>Waterloo Brewing Ltd.</t>
  </si>
  <si>
    <t>ALC.TO</t>
  </si>
  <si>
    <t>Algoma Central Corporation</t>
  </si>
  <si>
    <t>Listed March 11, 1959.</t>
  </si>
  <si>
    <t>JWEL.TO</t>
  </si>
  <si>
    <t>Jamieson Wellness Inc.</t>
  </si>
  <si>
    <t>KMP-UN.TO</t>
  </si>
  <si>
    <t>Killam Apartment Real Estate Investment Trust</t>
  </si>
  <si>
    <t>KL.TO</t>
  </si>
  <si>
    <t>Kirkland Lake Gold Ltd.</t>
  </si>
  <si>
    <t>SMU-UN.TO</t>
  </si>
  <si>
    <t>Summit Industrial Income REIT</t>
  </si>
  <si>
    <t>ALS.TO</t>
  </si>
  <si>
    <t>Altius Minerals Corporation</t>
  </si>
  <si>
    <t>Industrial Metals &amp; Minerals</t>
  </si>
  <si>
    <t>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</si>
  <si>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ARE.TO</t>
  </si>
  <si>
    <t>Aecon Group Inc</t>
  </si>
  <si>
    <t>'04 Div &lt; '03</t>
  </si>
  <si>
    <t>Dividend initiated in 1989. Armbro Enterprises Inc., the brand predecessor to Aecon, was first listed on the Toronto Stock Exchange (TSX) on December 31, 1987</t>
  </si>
  <si>
    <t>ITP.TO</t>
  </si>
  <si>
    <t>Intertape Polymer Group Inc.</t>
  </si>
  <si>
    <t>NWC.TO</t>
  </si>
  <si>
    <t>The North West Co Inc</t>
  </si>
  <si>
    <t>Cut the dividend in 2011 when North West Company Income Fund converted to a corporation.</t>
  </si>
  <si>
    <t>GEI.TO</t>
  </si>
  <si>
    <t>Gibson Energy Inc.</t>
  </si>
  <si>
    <t>No Div Streak</t>
  </si>
  <si>
    <t>ADN.TO</t>
  </si>
  <si>
    <t>Acadian Timber Corp.</t>
  </si>
  <si>
    <t>BOS.TO</t>
  </si>
  <si>
    <t>AirBoss of America</t>
  </si>
  <si>
    <t>Rubber &amp; Plastics</t>
  </si>
  <si>
    <t>AI.TO</t>
  </si>
  <si>
    <t>Atrium Mortgage Investment Corporation</t>
  </si>
  <si>
    <t>BLX.TO</t>
  </si>
  <si>
    <t>Boralex Inc. (Class A Shares)</t>
  </si>
  <si>
    <t>BRE.TO</t>
  </si>
  <si>
    <t>Bridgemarq Real Estate Services Inc.</t>
  </si>
  <si>
    <t>2011 dividends dropped because the company coverted from an income trust to a corporation.</t>
  </si>
  <si>
    <t>CGY.TO</t>
  </si>
  <si>
    <t>Calian Group Ltd.</t>
  </si>
  <si>
    <t>Staffing &amp; Outsourcing Services</t>
  </si>
  <si>
    <t>Dividend initiated in 1998 for one year, then re-initiated in 2002.</t>
  </si>
  <si>
    <t>CJT.TO</t>
  </si>
  <si>
    <t>Cargojet Inc.</t>
  </si>
  <si>
    <t>Integrated Shipping &amp; Logistics</t>
  </si>
  <si>
    <t>CUP-U.TO</t>
  </si>
  <si>
    <t>Caribbean Utilities Company Ltd.</t>
  </si>
  <si>
    <t>Hurricane caused them to hold off on two quarterly $0.165 dividends, one in 2015 and another in 2014. 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</si>
  <si>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CHP-UN.TO</t>
  </si>
  <si>
    <t>Choice Properties Real Estate Investment Trust</t>
  </si>
  <si>
    <t>CSU.TO</t>
  </si>
  <si>
    <t>Constellation Software</t>
  </si>
  <si>
    <t>FSZ.TO</t>
  </si>
  <si>
    <t>Fiera Capital Corporation</t>
  </si>
  <si>
    <t>IGM.TO</t>
  </si>
  <si>
    <t>IGM Financial Inc</t>
  </si>
  <si>
    <t>KBL.TO</t>
  </si>
  <si>
    <t>K-Bro Linen Inc.</t>
  </si>
  <si>
    <t>OR.TO</t>
  </si>
  <si>
    <t>Osisko Gold Royalties Ltd</t>
  </si>
  <si>
    <t>1% - 32% - 47%</t>
  </si>
  <si>
    <t>PLZ-UN.TO</t>
  </si>
  <si>
    <t>Plaza Retail REIT</t>
  </si>
  <si>
    <t>PIF.TO</t>
  </si>
  <si>
    <t>Polaris Infrastructure Inc.</t>
  </si>
  <si>
    <t>RPI-UN.TO</t>
  </si>
  <si>
    <t>Richards Packaging Income Fund</t>
  </si>
  <si>
    <t>RCI-B.TO</t>
  </si>
  <si>
    <t>Rogers Communications Inc</t>
  </si>
  <si>
    <t>Not 100% sure about dividend initiation year. 1960 or earlier?</t>
  </si>
  <si>
    <t>RUS.TO</t>
  </si>
  <si>
    <t>Russel Metals Inc</t>
  </si>
  <si>
    <t>Steel</t>
  </si>
  <si>
    <t>Not 100% sure about dividend initiation year. 1968 or earlier</t>
  </si>
  <si>
    <t>SJR-B.TO</t>
  </si>
  <si>
    <t>Shaw Communications</t>
  </si>
  <si>
    <t>Not 100% sure about dividend initiation year. 1979 or earlier?</t>
  </si>
  <si>
    <t>28% - 35% - 44%</t>
  </si>
  <si>
    <t>RNW.TO</t>
  </si>
  <si>
    <t>TransAlta Renewables Inc</t>
  </si>
  <si>
    <t>Calendar Year Dividend History</t>
  </si>
  <si>
    <t>Year over Year Calendar Year Dividend Increases</t>
  </si>
  <si>
    <t>Low Dividend Yield (Calendar Year)</t>
  </si>
  <si>
    <t>Average Dividend Yield (Calendar Year)</t>
  </si>
  <si>
    <t>High Dividend Yield (Calendar Year)</t>
  </si>
  <si>
    <t>FY EPS</t>
  </si>
  <si>
    <t>Low P/E (Fiscal Year)</t>
  </si>
  <si>
    <t>Average P/E (Fiscal Year)</t>
  </si>
  <si>
    <t>High P/E (Fiscal Year)</t>
  </si>
  <si>
    <t>FY Sales Per Share</t>
  </si>
  <si>
    <t>Low P/Sales (Fiscal Year)</t>
  </si>
  <si>
    <t>Average P/Sales (Fiscal Year)</t>
  </si>
  <si>
    <t>High P/Sales (Fiscal Year)</t>
  </si>
  <si>
    <t>FY Operating Cash Flow Per Share</t>
  </si>
  <si>
    <t>Low P/Operating Cash Flow (Fiscal Year)</t>
  </si>
  <si>
    <t>Average P/Operating Cash Flow (Fiscal Year)</t>
  </si>
  <si>
    <t>High  P/Operating Cash Flow (Fiscal Year)</t>
  </si>
  <si>
    <t>FY Free Cash Flow Per Share</t>
  </si>
  <si>
    <t>FY Book Value Per Share</t>
  </si>
  <si>
    <t>Low P/B (Fiscal Year)</t>
  </si>
  <si>
    <t>Average P/B (Fiscal Year)</t>
  </si>
  <si>
    <t>High P/B (Fiscal Year)</t>
  </si>
  <si>
    <t>Shares Outstanding (Millions)</t>
  </si>
  <si>
    <t>Return On Equity</t>
  </si>
  <si>
    <t>Return On Invested Capital</t>
  </si>
  <si>
    <t>FY Sales (Millions)</t>
  </si>
  <si>
    <t>FY Operating Cash Flow (Millions)</t>
  </si>
  <si>
    <t>FY Free Cash Flow (Millions)</t>
  </si>
  <si>
    <t>EPS Payout Ratio (Fiscal Year)</t>
  </si>
  <si>
    <t>Operating Cash Flow Payout Ratio (Fiscal Year)</t>
  </si>
  <si>
    <t>Free Cash Flow Payout Ratio (Fiscal Year)</t>
  </si>
  <si>
    <t>Dividend Currency Notes</t>
  </si>
  <si>
    <t>Current Fiscal Year End (FY)</t>
  </si>
  <si>
    <t>2021 Calendar Year Dividends</t>
  </si>
  <si>
    <t>2020 Calendar Year Dividends</t>
  </si>
  <si>
    <t>2019 Calendar Year Dividends</t>
  </si>
  <si>
    <t>2018 Calendar Year Dividends</t>
  </si>
  <si>
    <t>2017 Calendar Year Dividends</t>
  </si>
  <si>
    <t>2016 Calendar Year Dividends</t>
  </si>
  <si>
    <t>2015 Calendar Year Dividends</t>
  </si>
  <si>
    <t>2014 Calendar Year Dividends</t>
  </si>
  <si>
    <t>2013 Calendar Year Dividends</t>
  </si>
  <si>
    <t>2012 Calendar Year Dividends</t>
  </si>
  <si>
    <t>2011 Calendar Year Dividends</t>
  </si>
  <si>
    <t>2010 Calendar Year Dividends</t>
  </si>
  <si>
    <t>2009 Calendar Year Dividends</t>
  </si>
  <si>
    <t>2008 Calendar Year Dividends</t>
  </si>
  <si>
    <t>2007 Calendar Year Dividends</t>
  </si>
  <si>
    <t>2006 Calendar Year Dividends</t>
  </si>
  <si>
    <t>2005 Calendar Year Dividends</t>
  </si>
  <si>
    <t>2004 Calendar Year Dividends</t>
  </si>
  <si>
    <t>2003 Calendar Year Dividends</t>
  </si>
  <si>
    <t>2002 Calendar Year Dividends</t>
  </si>
  <si>
    <t>2001 Calendar Year Dividends</t>
  </si>
  <si>
    <t>2000 Calendar Year Dividends</t>
  </si>
  <si>
    <t>1999 Calendar Year Dividends</t>
  </si>
  <si>
    <t>1998 Calendar Year Dividends</t>
  </si>
  <si>
    <t>1997 Calendar Year Dividends</t>
  </si>
  <si>
    <t>1996 Calendar Year Dividends</t>
  </si>
  <si>
    <t>1995 Calendar Year Dividends</t>
  </si>
  <si>
    <t>1994 Calendar Year Dividends</t>
  </si>
  <si>
    <t>1993 Calendar Year Dividends</t>
  </si>
  <si>
    <t>1992 Calendar Year Dividends</t>
  </si>
  <si>
    <t>1991 Calendar Year Dividends</t>
  </si>
  <si>
    <t>1990 Calendar Year Dividends</t>
  </si>
  <si>
    <t>1989 Calendar Year Dividends</t>
  </si>
  <si>
    <t>1988 Calendar Year Dividends</t>
  </si>
  <si>
    <t>1987 Calendar Year Dividends</t>
  </si>
  <si>
    <t>1986 Calendar Year Dividends</t>
  </si>
  <si>
    <t>1985 Calendar Year Dividends</t>
  </si>
  <si>
    <t>1984 Calendar Year Dividends</t>
  </si>
  <si>
    <t>1983 Calendar Year Dividends</t>
  </si>
  <si>
    <t>1982 Calendar Year Dividends</t>
  </si>
  <si>
    <t>1981 Calendar Year Dividends</t>
  </si>
  <si>
    <t>1980 Calendar Year Dividends</t>
  </si>
  <si>
    <t>1979 Calendar Year Dividends</t>
  </si>
  <si>
    <t>1978 Calendar Year Dividends</t>
  </si>
  <si>
    <t>1977 Calendar Year Dividends</t>
  </si>
  <si>
    <t>1976 Calendar Year Dividends</t>
  </si>
  <si>
    <t>1975 Calendar Year Dividends</t>
  </si>
  <si>
    <t>1974 Calendar Year Dividends</t>
  </si>
  <si>
    <t>1973 Calendar Year Dividends</t>
  </si>
  <si>
    <t>1972 Calendar Year Dividends</t>
  </si>
  <si>
    <t>1971 Calendar Year Dividends</t>
  </si>
  <si>
    <t>'21 vs. '20 Year Over Year Dividend Increase / Decrease</t>
  </si>
  <si>
    <t>20 vs. '19 Year Over Year Dividend Increase / Decrease</t>
  </si>
  <si>
    <t>19 vs. '18 Year Over Year Dividend Increase / Decrease</t>
  </si>
  <si>
    <t>18 vs. '17 Year Over Year Dividend Increase / Decrease</t>
  </si>
  <si>
    <t>17 vs. '16 Year Over Year Dividend Increase / Decrease</t>
  </si>
  <si>
    <t>16 vs. '15 Year Over Year Dividend Increase / Decrease</t>
  </si>
  <si>
    <t>15 vs. '14 Year Over Year Dividend Increase / Decrease</t>
  </si>
  <si>
    <t>14 vs. '13 Year Over Year Dividend Increase / Decrease</t>
  </si>
  <si>
    <t>13 vs. '12 Year Over Year Dividend Increase / Decrease</t>
  </si>
  <si>
    <t>12 vs. '11 Year Over Year Dividend Increase / Decrease</t>
  </si>
  <si>
    <t>11 vs. '10 Year Over Year Dividend Increase / Decrease</t>
  </si>
  <si>
    <t>10 vs. '09 Year Over Year Dividend Increase / Decrease</t>
  </si>
  <si>
    <t>09 vs. '08 Year Over Year Dividend Increase / Decrease</t>
  </si>
  <si>
    <t>08 vs. '07 Year Over Year Dividend Increase / Decrease</t>
  </si>
  <si>
    <t>07 vs. '06 Year Over Year Dividend Increase / Decrease</t>
  </si>
  <si>
    <t>06 vs. '05 Year Over Year Dividend Increase / Decrease</t>
  </si>
  <si>
    <t>05 vs. '04 Year Over Year Dividend Increase / Decrease</t>
  </si>
  <si>
    <t>04 vs. '03 Year Over Year Dividend Increase / Decrease</t>
  </si>
  <si>
    <t>03 vs. '02 Year Over Year Dividend Increase / Decrease</t>
  </si>
  <si>
    <t>02 vs. '01 Year Over Year Dividend Increase / Decrease</t>
  </si>
  <si>
    <t>01 vs. '00 Year Over Year Dividend Increase / Decrease</t>
  </si>
  <si>
    <t>00 vs. '99 Year Over Year Dividend Increase / Decrease</t>
  </si>
  <si>
    <t>99 vs. '98 Year Over Year Dividend Increase / Decrease</t>
  </si>
  <si>
    <t>98 vs. '97 Year Over Year Dividend Increase / Decrease</t>
  </si>
  <si>
    <t>97 vs. '96 Year Over Year Dividend Increase / Decrease</t>
  </si>
  <si>
    <t>96 vs. '95 Year Over Year Dividend Increase / Decrease</t>
  </si>
  <si>
    <t>95 vs. '94 Year Over Year Dividend Increase / Decrease</t>
  </si>
  <si>
    <t>94 vs. '93 Year Over Year Dividend Increase / Decrease</t>
  </si>
  <si>
    <t>93 vs. '92 Year Over Year Dividend Increase / Decrease</t>
  </si>
  <si>
    <t>92 vs. '91 Year Over Year Dividend Increase / Decrease</t>
  </si>
  <si>
    <t>91 vs. '90 Year Over Year Dividend Increase / Decrease</t>
  </si>
  <si>
    <t>90 vs. '89 Year Over Year Dividend Increase / Decrease</t>
  </si>
  <si>
    <t>89 vs. '88 Year Over Year Dividend Increase / Decrease</t>
  </si>
  <si>
    <t>88 vs. '87 Year Over Year Dividend Increase / Decrease</t>
  </si>
  <si>
    <t>87 vs. '86 Year Over Year Dividend Increase / Decrease</t>
  </si>
  <si>
    <t>86 vs. '85 Year Over Year Dividend Increase / Decrease</t>
  </si>
  <si>
    <t>85 vs. '84 Year Over Year Dividend Increase / Decrease</t>
  </si>
  <si>
    <t>84 vs. '83 Year Over Year Dividend Increase / Decrease</t>
  </si>
  <si>
    <t>83 vs. '82 Year Over Year Dividend Increase / Decrease</t>
  </si>
  <si>
    <t>82 vs. '81 Year Over Year Dividend Increase / Decrease</t>
  </si>
  <si>
    <t>81 vs. '80 Year Over Year Dividend Increase / Decrease</t>
  </si>
  <si>
    <t>80 vs. '79 Year Over Year Dividend Increase / Decrease</t>
  </si>
  <si>
    <t>79 vs. '78 Year Over Year Dividend Increase / Decrease</t>
  </si>
  <si>
    <t>78 vs. '77 Year Over Year Dividend Increase / Decrease</t>
  </si>
  <si>
    <t>77 vs. '76 Year Over Year Dividend Increase / Decrease</t>
  </si>
  <si>
    <t>76 vs. '75 Year Over Year Dividend Increase / Decrease</t>
  </si>
  <si>
    <t>75 vs. '74 Year Over Year Dividend Increase / Decrease</t>
  </si>
  <si>
    <t>74 vs. '73 Year Over Year Dividend Increase / Decrease</t>
  </si>
  <si>
    <t>73 vs. '72 Year Over Year Dividend Increase / Decrease</t>
  </si>
  <si>
    <t>72 vs. '71 Year Over Year Dividend Increase / Decrease</t>
  </si>
  <si>
    <t>2021 Low Dividend Yield</t>
  </si>
  <si>
    <t>2020 Low Dividend Yield</t>
  </si>
  <si>
    <t>2019 Low Dividend Yield</t>
  </si>
  <si>
    <t>2018 Low Dividend Yield</t>
  </si>
  <si>
    <t>2017 Low Dividend Yield</t>
  </si>
  <si>
    <t>2016 Low Dividend Yield</t>
  </si>
  <si>
    <t>2015 Low Dividend Yield</t>
  </si>
  <si>
    <t>2014 Low Dividend Yield</t>
  </si>
  <si>
    <t>2013 Low Dividend Yield</t>
  </si>
  <si>
    <t>2012 Low Dividend Yield</t>
  </si>
  <si>
    <t>2011 Low Dividend Yield</t>
  </si>
  <si>
    <t>2010 Low Dividend Yield</t>
  </si>
  <si>
    <t>2009 Low Dividend Yield</t>
  </si>
  <si>
    <t>2008 Low Dividend Yield</t>
  </si>
  <si>
    <t>2007 Low Dividend Yield</t>
  </si>
  <si>
    <t>2006 Low Dividend Yield</t>
  </si>
  <si>
    <t>2005 Low Dividend Yield</t>
  </si>
  <si>
    <t>2004 Low Dividend Yield</t>
  </si>
  <si>
    <t>2003 Low Dividend Yield</t>
  </si>
  <si>
    <t>2002 Low Dividend Yield</t>
  </si>
  <si>
    <t>2001 Low Dividend Yield</t>
  </si>
  <si>
    <t>2000 Low Dividend Yield</t>
  </si>
  <si>
    <t>1999 Low Dividend Yield</t>
  </si>
  <si>
    <t>1998 Low Dividend Yield</t>
  </si>
  <si>
    <t>1997 Low Dividend Yield</t>
  </si>
  <si>
    <t>1996 Low Dividend Yield</t>
  </si>
  <si>
    <t>2021 Average Dividend Yield</t>
  </si>
  <si>
    <t>2020 Average Dividend Yield</t>
  </si>
  <si>
    <t>2019 Average Dividend Yield</t>
  </si>
  <si>
    <t>2018 Average Dividend Yield</t>
  </si>
  <si>
    <t>2017 Average Dividend Yield</t>
  </si>
  <si>
    <t>2016 Average Dividend Yield</t>
  </si>
  <si>
    <t>2015 Average Dividend Yield</t>
  </si>
  <si>
    <t>2014 Average Dividend Yield</t>
  </si>
  <si>
    <t>2013 Average Dividend Yield</t>
  </si>
  <si>
    <t>2012 Average Dividend Yield</t>
  </si>
  <si>
    <t>2011 Average Dividend Yield</t>
  </si>
  <si>
    <t>2010 Average Dividend Yield</t>
  </si>
  <si>
    <t>2009 Average Dividend Yield</t>
  </si>
  <si>
    <t>2008 Average Dividend Yield</t>
  </si>
  <si>
    <t>2007 Average Dividend Yield</t>
  </si>
  <si>
    <t>2006 Average Dividend Yield</t>
  </si>
  <si>
    <t>2005 Average Dividend Yield</t>
  </si>
  <si>
    <t>2004 Average Dividend Yield</t>
  </si>
  <si>
    <t>2003 Average Dividend Yield</t>
  </si>
  <si>
    <t>2002 Average Dividend Yield</t>
  </si>
  <si>
    <t>2001 Average Dividend Yield</t>
  </si>
  <si>
    <t>2000 Average Dividend Yield</t>
  </si>
  <si>
    <t>1999 Average Dividend Yield</t>
  </si>
  <si>
    <t>1998 Average Dividend Yield</t>
  </si>
  <si>
    <t>1997 Average Dividend Yield</t>
  </si>
  <si>
    <t>1996 Average Dividend Yield</t>
  </si>
  <si>
    <t>2021 High Dividend Yield</t>
  </si>
  <si>
    <t>2020 High Dividend Yield</t>
  </si>
  <si>
    <t>2019 High Dividend Yield</t>
  </si>
  <si>
    <t>2018 High Dividend Yield</t>
  </si>
  <si>
    <t>2017 High Dividend Yield</t>
  </si>
  <si>
    <t>2016 High Dividend Yield</t>
  </si>
  <si>
    <t>2015 High Dividend Yield</t>
  </si>
  <si>
    <t>2014 High Dividend Yield</t>
  </si>
  <si>
    <t>2013 High Dividend Yield</t>
  </si>
  <si>
    <t>2012 High Dividend Yield</t>
  </si>
  <si>
    <t>2011 High Dividend Yield</t>
  </si>
  <si>
    <t>2010 High Dividend Yield</t>
  </si>
  <si>
    <t>2009 High Dividend Yield</t>
  </si>
  <si>
    <t>2008 High Dividend Yield</t>
  </si>
  <si>
    <t>2007 High Dividend Yield</t>
  </si>
  <si>
    <t>2006 High Dividend Yield</t>
  </si>
  <si>
    <t>2005 High Dividend Yield</t>
  </si>
  <si>
    <t>2004 High Dividend Yield</t>
  </si>
  <si>
    <t>2003 High Dividend Yield</t>
  </si>
  <si>
    <t>2002 High Dividend Yield</t>
  </si>
  <si>
    <t>2001 High Dividend Yield</t>
  </si>
  <si>
    <t>2000 High Dividend Yield</t>
  </si>
  <si>
    <t>1999 High Dividend Yield</t>
  </si>
  <si>
    <t>1998 High Dividend Yield</t>
  </si>
  <si>
    <t>1997 High Dividend Yield</t>
  </si>
  <si>
    <t>1996 High Dividend Yield</t>
  </si>
  <si>
    <t>2021 FY EPS</t>
  </si>
  <si>
    <t>2020 FY EPS</t>
  </si>
  <si>
    <t>2019 FY EPS</t>
  </si>
  <si>
    <t>2018 FY EPS</t>
  </si>
  <si>
    <t>2017 FY EPS</t>
  </si>
  <si>
    <t>2016 FY EPS</t>
  </si>
  <si>
    <t>2015 FY EPS</t>
  </si>
  <si>
    <t>2014 FY EPS</t>
  </si>
  <si>
    <t>2013 FY EPS</t>
  </si>
  <si>
    <t>2012 FY EPS</t>
  </si>
  <si>
    <t>2011 FY EPS</t>
  </si>
  <si>
    <t>2010 FY EPS</t>
  </si>
  <si>
    <t>2009 FY EPS</t>
  </si>
  <si>
    <t>2008 FY EPS</t>
  </si>
  <si>
    <t>2007 FY EPS</t>
  </si>
  <si>
    <t>2006 FY EPS</t>
  </si>
  <si>
    <t>2005 FY EPS</t>
  </si>
  <si>
    <t>2004 FY EPS</t>
  </si>
  <si>
    <t>2003 FY EPS</t>
  </si>
  <si>
    <t>2002 FY EPS</t>
  </si>
  <si>
    <t>2001 FY EPS</t>
  </si>
  <si>
    <t>2000 FY EPS</t>
  </si>
  <si>
    <t>1999 FY EPS</t>
  </si>
  <si>
    <t>1998 FY EPS</t>
  </si>
  <si>
    <t>1997 FY EPS</t>
  </si>
  <si>
    <t>1996 FY EPS</t>
  </si>
  <si>
    <t>FY2021 Low P/E</t>
  </si>
  <si>
    <t>FY2020 Low P/E</t>
  </si>
  <si>
    <t>FY2019 Low P/E</t>
  </si>
  <si>
    <t>FY2018 Low P/E</t>
  </si>
  <si>
    <t>FY2017 Low P/E</t>
  </si>
  <si>
    <t>FY2016 Low P/E</t>
  </si>
  <si>
    <t>FY2015 Low P/E</t>
  </si>
  <si>
    <t>FY2014 Low P/E</t>
  </si>
  <si>
    <t>FY2013 Low P/E</t>
  </si>
  <si>
    <t>FY2012 Low P/E</t>
  </si>
  <si>
    <t>FY2011 Low P/E</t>
  </si>
  <si>
    <t>FY2010 Low P/E</t>
  </si>
  <si>
    <t>FY2009 Low P/E</t>
  </si>
  <si>
    <t>FY2008 Low P/E</t>
  </si>
  <si>
    <t>FY2007 Low P/E</t>
  </si>
  <si>
    <t>FY2006 Low P/E</t>
  </si>
  <si>
    <t>FY2005 Low P/E</t>
  </si>
  <si>
    <t>FY2004 Low P/E</t>
  </si>
  <si>
    <t>FY2003 Low P/E</t>
  </si>
  <si>
    <t>FY2002 Low P/E</t>
  </si>
  <si>
    <t>FY2001 Low P/E</t>
  </si>
  <si>
    <t>FY2000 Low P/E</t>
  </si>
  <si>
    <t>FY1999 Low P/E</t>
  </si>
  <si>
    <t>FY1998 Low P/E</t>
  </si>
  <si>
    <t>FY1997 Low P/E</t>
  </si>
  <si>
    <t>FY1996 Low P/E</t>
  </si>
  <si>
    <t>FY2021 Average  P/E</t>
  </si>
  <si>
    <t>FY2020 Average  P/E</t>
  </si>
  <si>
    <t>FY2019 Average  P/E</t>
  </si>
  <si>
    <t>FY2018 Average  P/E</t>
  </si>
  <si>
    <t>FY2017 Average  P/E</t>
  </si>
  <si>
    <t>FY2016 Average  P/E</t>
  </si>
  <si>
    <t>FY2015 Average  P/E</t>
  </si>
  <si>
    <t>FY2014 Average  P/E</t>
  </si>
  <si>
    <t>FY2013 Average  P/E</t>
  </si>
  <si>
    <t>FY2012 Average  P/E</t>
  </si>
  <si>
    <t>FY2011 Average  P/E</t>
  </si>
  <si>
    <t>FY2010 Average  P/E</t>
  </si>
  <si>
    <t>FY2009 Average  P/E</t>
  </si>
  <si>
    <t>FY2008 Average  P/E</t>
  </si>
  <si>
    <t>FY2007 Average  P/E</t>
  </si>
  <si>
    <t>FY2006 Average  P/E</t>
  </si>
  <si>
    <t>FY2005 Average  P/E</t>
  </si>
  <si>
    <t>FY2004 Average  P/E</t>
  </si>
  <si>
    <t>FY2003 Average  P/E</t>
  </si>
  <si>
    <t>FY2002 Average  P/E</t>
  </si>
  <si>
    <t>FY2001 Average  P/E</t>
  </si>
  <si>
    <t>FY2000 Average  P/E</t>
  </si>
  <si>
    <t>FY1999 Average  P/E</t>
  </si>
  <si>
    <t>FY1998 Average  P/E</t>
  </si>
  <si>
    <t>FY1997 Average  P/E</t>
  </si>
  <si>
    <t>FY1996 Average  P/E</t>
  </si>
  <si>
    <t>FY2021 High P/E</t>
  </si>
  <si>
    <t>FY2020 High P/E</t>
  </si>
  <si>
    <t>FY2019 High P/E</t>
  </si>
  <si>
    <t>FY2018 High P/E</t>
  </si>
  <si>
    <t>FY2017 High P/E</t>
  </si>
  <si>
    <t>FY2016 High P/E</t>
  </si>
  <si>
    <t>FY2015 High P/E</t>
  </si>
  <si>
    <t>FY2014 High P/E</t>
  </si>
  <si>
    <t>FY2013 High P/E</t>
  </si>
  <si>
    <t>FY2012 High P/E</t>
  </si>
  <si>
    <t>FY2011 High P/E</t>
  </si>
  <si>
    <t>FY2010 High P/E</t>
  </si>
  <si>
    <t>FY2009 High P/E</t>
  </si>
  <si>
    <t>FY2008 High P/E</t>
  </si>
  <si>
    <t>FY2007 High P/E</t>
  </si>
  <si>
    <t>FY2006 High P/E</t>
  </si>
  <si>
    <t>FY2005 High P/E</t>
  </si>
  <si>
    <t>FY2004 High P/E</t>
  </si>
  <si>
    <t>FY2003 High P/E</t>
  </si>
  <si>
    <t>FY2002 High P/E</t>
  </si>
  <si>
    <t>FY2001 High P/E</t>
  </si>
  <si>
    <t>FY2000 High P/E</t>
  </si>
  <si>
    <t>FY1999 High P/E</t>
  </si>
  <si>
    <t>FY1998 High P/E</t>
  </si>
  <si>
    <t>FY1997 High P/E</t>
  </si>
  <si>
    <t>FY1996 High P/E</t>
  </si>
  <si>
    <t>2021 FY Sales Per Share</t>
  </si>
  <si>
    <t>2020 FY Sales Per Share</t>
  </si>
  <si>
    <t>2019 FY Sales Per Share</t>
  </si>
  <si>
    <t>2018 FY Sales Per Share</t>
  </si>
  <si>
    <t>2017 FY Sales Per Share</t>
  </si>
  <si>
    <t>2016 FY Sales Per Share</t>
  </si>
  <si>
    <t>2015 FY Sales Per Share</t>
  </si>
  <si>
    <t>2014 FY Sales Per Share</t>
  </si>
  <si>
    <t>2013 FY Sales Per Share</t>
  </si>
  <si>
    <t>2012 FY Sales Per Share</t>
  </si>
  <si>
    <t>2011 FY Sales Per Share</t>
  </si>
  <si>
    <t>2010 FY Sales Per Share</t>
  </si>
  <si>
    <t>2009 FY Sales Per Share</t>
  </si>
  <si>
    <t>2008 FY Sales Per Share</t>
  </si>
  <si>
    <t>2007 FY Sales Per Share</t>
  </si>
  <si>
    <t>2006 FY Sales Per Share</t>
  </si>
  <si>
    <t>2005 FY Sales Per Share</t>
  </si>
  <si>
    <t>2004 FY Sales Per Share</t>
  </si>
  <si>
    <t>2003 FY Sales Per Share</t>
  </si>
  <si>
    <t>2002 FY Sales Per Share</t>
  </si>
  <si>
    <t>2001 FY Sales Per Share</t>
  </si>
  <si>
    <t>2000 FY Sales Per Share</t>
  </si>
  <si>
    <t>1999 FY Sales Per Share</t>
  </si>
  <si>
    <t>1998 FY Sales Per Share</t>
  </si>
  <si>
    <t>1997 FY Sales Per Share</t>
  </si>
  <si>
    <t>1996 FY Sales Per Share</t>
  </si>
  <si>
    <t>FY2020 Low  P/Sales</t>
  </si>
  <si>
    <t>FY2019 Low  P/Sales</t>
  </si>
  <si>
    <t>FY2018 Low  P/Sales</t>
  </si>
  <si>
    <t>FY2017 Low  P/Sales</t>
  </si>
  <si>
    <t>FY2016 Low  P/Sales</t>
  </si>
  <si>
    <t>FY2015 Low  P/Sales</t>
  </si>
  <si>
    <t>FY2014 Low  P/Sales</t>
  </si>
  <si>
    <t>FY2013 Low  P/Sales</t>
  </si>
  <si>
    <t>FY2012 Low  P/Sales</t>
  </si>
  <si>
    <t>FY2011 Low  P/Sales</t>
  </si>
  <si>
    <t>FY2010 Low  P/Sales</t>
  </si>
  <si>
    <t>FY2009 Low  P/Sales</t>
  </si>
  <si>
    <t>FY2008 Low  P/Sales</t>
  </si>
  <si>
    <t>FY2007 Low  P/Sales</t>
  </si>
  <si>
    <t>FY2006 Low  P/Sales</t>
  </si>
  <si>
    <t>FY2005 Low  P/Sales</t>
  </si>
  <si>
    <t>FY2004 Low  P/Sales</t>
  </si>
  <si>
    <t>FY2003 Low  P/Sales</t>
  </si>
  <si>
    <t>FY2002 Low  P/Sales</t>
  </si>
  <si>
    <t>FY2001 Low  P/Sales</t>
  </si>
  <si>
    <t>FY2000 Low  P/Sales</t>
  </si>
  <si>
    <t>FY1999 Low  P/Sales</t>
  </si>
  <si>
    <t>FY1998 Low  P/Sales</t>
  </si>
  <si>
    <t>FY1997 Low  P/Sales</t>
  </si>
  <si>
    <t>FY1996 Low  P/Sales</t>
  </si>
  <si>
    <t>FY2021 Average  P/Sales</t>
  </si>
  <si>
    <t>FY2020 Average  P/Sales</t>
  </si>
  <si>
    <t>FY2019 Average  P/Sales</t>
  </si>
  <si>
    <t>FY2018 Average  P/Sales</t>
  </si>
  <si>
    <t>FY2017 Average  P/Sales</t>
  </si>
  <si>
    <t>FY2016 Average  P/Sales</t>
  </si>
  <si>
    <t>FY2015 Average  P/Sales</t>
  </si>
  <si>
    <t>FY2014 Average  P/Sales</t>
  </si>
  <si>
    <t>FY2013 Average  P/Sales</t>
  </si>
  <si>
    <t>FY2012 Average  P/Sales</t>
  </si>
  <si>
    <t>FY2011 Average  P/Sales</t>
  </si>
  <si>
    <t>FY2010 Average  P/Sales</t>
  </si>
  <si>
    <t>FY2009 Average  P/Sales</t>
  </si>
  <si>
    <t>FY2008 Average  P/Sales</t>
  </si>
  <si>
    <t>FY2007 Average  P/Sales</t>
  </si>
  <si>
    <t>FY2006 Average  P/Sales</t>
  </si>
  <si>
    <t>FY2005 Average  P/Sales</t>
  </si>
  <si>
    <t>FY2004 Average  P/Sales</t>
  </si>
  <si>
    <t>FY2003 Average  P/Sales</t>
  </si>
  <si>
    <t>FY2002 Average  P/Sales</t>
  </si>
  <si>
    <t>FY2001 Average  P/Sales</t>
  </si>
  <si>
    <t>FY2000 Average  P/Sales</t>
  </si>
  <si>
    <t>FY1999 Average  P/Sales</t>
  </si>
  <si>
    <t>FY1998 Average  P/Sales</t>
  </si>
  <si>
    <t>FY1997 Average  P/Sales</t>
  </si>
  <si>
    <t>FY1996 Average  P/Sales</t>
  </si>
  <si>
    <t>FY2021 High  P/Sales</t>
  </si>
  <si>
    <t>FY2020 High  P/Sales</t>
  </si>
  <si>
    <t>FY2019 High  P/Sales</t>
  </si>
  <si>
    <t>FY2018 High  P/Sales</t>
  </si>
  <si>
    <t>FY2017 High  P/Sales</t>
  </si>
  <si>
    <t>FY2016 High  P/Sales</t>
  </si>
  <si>
    <t>FY2015 High  P/Sales</t>
  </si>
  <si>
    <t>FY2014 High  P/Sales</t>
  </si>
  <si>
    <t>FY2013 High  P/Sales</t>
  </si>
  <si>
    <t>FY2012 High  P/Sales</t>
  </si>
  <si>
    <t>FY2011 High  P/Sales</t>
  </si>
  <si>
    <t>FY2010 High  P/Sales</t>
  </si>
  <si>
    <t>FY2009 High  P/Sales</t>
  </si>
  <si>
    <t>FY2008 High  P/Sales</t>
  </si>
  <si>
    <t>FY2007 High  P/Sales</t>
  </si>
  <si>
    <t>FY2006 High  P/Sales</t>
  </si>
  <si>
    <t>FY2005 High  P/Sales</t>
  </si>
  <si>
    <t>FY2004 High  P/Sales</t>
  </si>
  <si>
    <t>FY2003 High  P/Sales</t>
  </si>
  <si>
    <t>FY2002 High  P/Sales</t>
  </si>
  <si>
    <t>FY2001 High  P/Sales</t>
  </si>
  <si>
    <t>FY2000 High  P/Sales</t>
  </si>
  <si>
    <t>FY1999 High  P/Sales</t>
  </si>
  <si>
    <t>FY1998 High  P/Sales</t>
  </si>
  <si>
    <t>FY1997 High  P/Sales</t>
  </si>
  <si>
    <t>FY1996 High  P/Sales</t>
  </si>
  <si>
    <t>FY2021 Operating Cash Flow Per Share</t>
  </si>
  <si>
    <t>FY2020 Operating Cash Flow Per Share</t>
  </si>
  <si>
    <t>FY2019 Operating Cash Flow Per Share</t>
  </si>
  <si>
    <t>FY2018 Operating Cash Flow Per Share</t>
  </si>
  <si>
    <t>FY2017 Operating Cash Flow Per Share</t>
  </si>
  <si>
    <t>FY2016 Operating Cash Flow Per Share</t>
  </si>
  <si>
    <t>FY2015 Operating Cash Flow Per Share</t>
  </si>
  <si>
    <t>FY2014 Operating Cash Flow Per Share</t>
  </si>
  <si>
    <t>FY2013 Operating Cash Flow Per Share</t>
  </si>
  <si>
    <t>FY2012 Operating Cash Flow Per Share</t>
  </si>
  <si>
    <t>FY2011 Operating Cash Flow Per Share</t>
  </si>
  <si>
    <t>FY2010 Operating Cash Flow Per Share</t>
  </si>
  <si>
    <t>FY2009 Operating Cash Flow Per Share</t>
  </si>
  <si>
    <t>FY2008 Operating Cash Flow Per Share</t>
  </si>
  <si>
    <t>FY2007 Operating Cash Flow Per Share</t>
  </si>
  <si>
    <t>FY2006 Operating Cash Flow Per Share</t>
  </si>
  <si>
    <t>FY2005 Operating Cash Flow Per Share</t>
  </si>
  <si>
    <t>FY2004 Operating Cash Flow Per Share</t>
  </si>
  <si>
    <t>FY2003 Operating Cash Flow Per Share</t>
  </si>
  <si>
    <t>FY2002 Operating Cash Flow Per Share</t>
  </si>
  <si>
    <t>FY2001 Operating Cash Flow Per Share</t>
  </si>
  <si>
    <t>FY2000 Operating Cash Flow Per Share</t>
  </si>
  <si>
    <t>FY1999 Operating Cash Flow Per Share</t>
  </si>
  <si>
    <t>FY1998 Operating Cash Flow Per Share</t>
  </si>
  <si>
    <t>FY1997 Operating Cash Flow Per Share</t>
  </si>
  <si>
    <t>FY1996 Operating Cash Flow Per Share</t>
  </si>
  <si>
    <t>FY2021 Low  P/Operating Cash Flow</t>
  </si>
  <si>
    <t>FY2020 Low  P/Operating Cash Flow</t>
  </si>
  <si>
    <t>FY2019 Low  P/Operating Cash Flow</t>
  </si>
  <si>
    <t>FY2018 Low  P/Operating Cash Flow</t>
  </si>
  <si>
    <t>FY2017 Low  P/Operating Cash Flow</t>
  </si>
  <si>
    <t>FY2016 Low  P/Operating Cash Flow</t>
  </si>
  <si>
    <t>FY2015 Low  P/Operating Cash Flow</t>
  </si>
  <si>
    <t>FY2014 Low  P/Operating Cash Flow</t>
  </si>
  <si>
    <t>FY2013 Low  P/Operating Cash Flow</t>
  </si>
  <si>
    <t>FY2012 Low  P/Operating Cash Flow</t>
  </si>
  <si>
    <t>FY2011 Low  P/Operating Cash Flow</t>
  </si>
  <si>
    <t>FY2010 Low  P/Operating Cash Flow</t>
  </si>
  <si>
    <t>FY2009 Low  P/Operating Cash Flow</t>
  </si>
  <si>
    <t>FY2008 Low  P/Operating Cash Flow</t>
  </si>
  <si>
    <t>FY2007 Low  P/Operating Cash Flow</t>
  </si>
  <si>
    <t>FY2006 Low  P/Operating Cash Flow</t>
  </si>
  <si>
    <t>FY2005 Low  P/Operating Cash Flow</t>
  </si>
  <si>
    <t>FY2004 Low  P/Operating Cash Flow</t>
  </si>
  <si>
    <t>FY2003 Low  P/Operating Cash Flow</t>
  </si>
  <si>
    <t>FY2002 Low  P/Operating Cash Flow</t>
  </si>
  <si>
    <t>FY2001 Low  P/Operating Cash Flow</t>
  </si>
  <si>
    <t>FY2000 Low  P/Operating Cash Flow</t>
  </si>
  <si>
    <t>FY1999 Low  P/Operating Cash Flow</t>
  </si>
  <si>
    <t>FY1998 Low  P/Operating Cash Flow</t>
  </si>
  <si>
    <t>FY1997 Low  P/Operating Cash Flow</t>
  </si>
  <si>
    <t>FY1996 Low  P/Operating Cash Flow</t>
  </si>
  <si>
    <t>FY2021 Average  P/Operating Cash Flow</t>
  </si>
  <si>
    <t>FY2020 Average  P/Operating Cash Flow</t>
  </si>
  <si>
    <t>FY2019 Average  P/Operating Cash Flow</t>
  </si>
  <si>
    <t>FY2018 Average  P/Operating Cash Flow</t>
  </si>
  <si>
    <t>FY2017 Average  P/Operating Cash Flow</t>
  </si>
  <si>
    <t>FY2016 Average  P/Operating Cash Flow</t>
  </si>
  <si>
    <t>FY2015 Average  P/Operating Cash Flow</t>
  </si>
  <si>
    <t>FY2014 Average  P/Operating Cash Flow</t>
  </si>
  <si>
    <t>FY2013 Average  P/Operating Cash Flow</t>
  </si>
  <si>
    <t>FY2012 Average  P/Operating Cash Flow</t>
  </si>
  <si>
    <t>FY2011 Average  P/Operating Cash Flow</t>
  </si>
  <si>
    <t>FY2010 Average  P/Operating Cash Flow</t>
  </si>
  <si>
    <t>FY2009 Average  P/Operating Cash Flow</t>
  </si>
  <si>
    <t>FY2008 Average  P/Operating Cash Flow</t>
  </si>
  <si>
    <t>FY2007 Average  P/Operating Cash Flow</t>
  </si>
  <si>
    <t>FY2006 Average  P/Operating Cash Flow</t>
  </si>
  <si>
    <t>FY2005 Average  P/Operating Cash Flow</t>
  </si>
  <si>
    <t>FY2004 Average  P/Operating Cash Flow</t>
  </si>
  <si>
    <t>FY2003 Average  P/Operating Cash Flow</t>
  </si>
  <si>
    <t>FY2002 Average  P/Operating Cash Flow</t>
  </si>
  <si>
    <t>FY2001 Average  P/Operating Cash Flow</t>
  </si>
  <si>
    <t>FY2000 Average  P/Operating Cash Flow</t>
  </si>
  <si>
    <t>FY1999 Average  P/Operating Cash Flow</t>
  </si>
  <si>
    <t>FY1998 Average  P/Operating Cash Flow</t>
  </si>
  <si>
    <t>FY1997 Average  P/Operating Cash Flow</t>
  </si>
  <si>
    <t>FY1996 Average  P/Operating Cash Flow</t>
  </si>
  <si>
    <t>FY2021 High  P/Operating Cash Flow</t>
  </si>
  <si>
    <t>FY2020 High  P/Operating Cash Flow</t>
  </si>
  <si>
    <t>FY2019 High  P/Operating Cash Flow</t>
  </si>
  <si>
    <t>FY2018 High  P/Operating Cash Flow</t>
  </si>
  <si>
    <t>FY2017 High  P/Operating Cash Flow</t>
  </si>
  <si>
    <t>FY2016 High  P/Operating Cash Flow</t>
  </si>
  <si>
    <t>FY2015 High  P/Operating Cash Flow</t>
  </si>
  <si>
    <t>FY2014 High  P/Operating Cash Flow</t>
  </si>
  <si>
    <t>FY2013 High  P/Operating Cash Flow</t>
  </si>
  <si>
    <t>FY2012 High  P/Operating Cash Flow</t>
  </si>
  <si>
    <t>FY2011 High  P/Operating Cash Flow</t>
  </si>
  <si>
    <t>FY2010 High  P/Operating Cash Flow</t>
  </si>
  <si>
    <t>FY2009 High  P/Operating Cash Flow</t>
  </si>
  <si>
    <t>FY2008 High  P/Operating Cash Flow</t>
  </si>
  <si>
    <t>FY2007 High  P/Operating Cash Flow</t>
  </si>
  <si>
    <t>FY2006 High  P/Operating Cash Flow</t>
  </si>
  <si>
    <t>FY2005 High  P/Operating Cash Flow</t>
  </si>
  <si>
    <t>FY2004 High  P/Operating Cash Flow</t>
  </si>
  <si>
    <t>FY2003 High  P/Operating Cash Flow</t>
  </si>
  <si>
    <t>FY2002 High  P/Operating Cash Flow</t>
  </si>
  <si>
    <t>FY2001 High  P/Operating Cash Flow</t>
  </si>
  <si>
    <t>FY2000 High  P/Operating Cash Flow</t>
  </si>
  <si>
    <t>FY1999 High  P/Operating Cash Flow</t>
  </si>
  <si>
    <t>FY1998 High  P/Operating Cash Flow</t>
  </si>
  <si>
    <t>FY1997 High  P/Operating Cash Flow</t>
  </si>
  <si>
    <t>FY1996 High  P/Operating Cash Flow</t>
  </si>
  <si>
    <t>FY2021 Free Cash Flow Per Share</t>
  </si>
  <si>
    <t>FY2020 Free Cash Flow Per Share</t>
  </si>
  <si>
    <t>FY2019 Free Cash Flow Per Share</t>
  </si>
  <si>
    <t>FY2018 Free Cash Flow Per Share</t>
  </si>
  <si>
    <t>FY2017 Free Cash Flow Per Share</t>
  </si>
  <si>
    <t>FY2016 Free Cash Flow Per Share</t>
  </si>
  <si>
    <t>FY2015 Free Cash Flow Per Share</t>
  </si>
  <si>
    <t>FY2014 Free Cash Flow Per Share</t>
  </si>
  <si>
    <t>FY2013 Free Cash Flow Per Share</t>
  </si>
  <si>
    <t>FY2012 Free Cash Flow Per Share</t>
  </si>
  <si>
    <t>FY2011 Free Cash Flow Per Share</t>
  </si>
  <si>
    <t>FY2010 Free Cash Flow Per Share</t>
  </si>
  <si>
    <t>FY2009 Free Cash Flow Per Share</t>
  </si>
  <si>
    <t>FY2008 Free Cash Flow Per Share</t>
  </si>
  <si>
    <t>FY2007 Free Cash Flow Per Share</t>
  </si>
  <si>
    <t>FY2006 Free Cash Flow Per Share</t>
  </si>
  <si>
    <t>FY2005 Free Cash Flow Per Share</t>
  </si>
  <si>
    <t>FY2004 Free Cash Flow Per Share</t>
  </si>
  <si>
    <t>FY2003 Free Cash Flow Per Share</t>
  </si>
  <si>
    <t>FY2002 Free Cash Flow Per Share</t>
  </si>
  <si>
    <t>FY2001 Free Cash Flow Per Share</t>
  </si>
  <si>
    <t>FY2000 Free Cash Flow Per Share</t>
  </si>
  <si>
    <t>FY1999 Free Cash Flow Per Share</t>
  </si>
  <si>
    <t>FY1998 Free Cash Flow Per Share</t>
  </si>
  <si>
    <t>FY1997 Free Cash Flow Per Share</t>
  </si>
  <si>
    <t>FY1996 Free Cash Flow Per Share</t>
  </si>
  <si>
    <t>FY2021 Shares Outstanding (Millions)</t>
  </si>
  <si>
    <t>FY2020 Shares Outstanding (Millions)</t>
  </si>
  <si>
    <t>FY2019 Shares Outstanding (Millions)</t>
  </si>
  <si>
    <t>FY2018 Shares Outstanding (Millions)</t>
  </si>
  <si>
    <t>FY2017 Shares Outstanding (Millions)</t>
  </si>
  <si>
    <t>FY2016 Shares Outstanding (Millions)</t>
  </si>
  <si>
    <t>FY2015 Shares Outstanding (Millions)</t>
  </si>
  <si>
    <t>FY2014 Shares Outstanding (Millions)</t>
  </si>
  <si>
    <t>FY2013 Shares Outstanding (Millions)</t>
  </si>
  <si>
    <t>FY2012 Shares Outstanding (Millions)</t>
  </si>
  <si>
    <t>FY2011 Shares Outstanding (Millions)</t>
  </si>
  <si>
    <t>FY2010 Shares Outstanding (Millions)</t>
  </si>
  <si>
    <t>FY2009 Shares Outstanding (Millions)</t>
  </si>
  <si>
    <t>FY2008 Shares Outstanding (Millions)</t>
  </si>
  <si>
    <t>FY2007 Shares Outstanding (Millions)</t>
  </si>
  <si>
    <t>FY2006 Shares Outstanding (Millions)</t>
  </si>
  <si>
    <t>FY2005 Shares Outstanding (Millions)</t>
  </si>
  <si>
    <t>FY2004 Shares Outstanding (Millions)</t>
  </si>
  <si>
    <t>FY2003 Shares Outstanding (Millions)</t>
  </si>
  <si>
    <t>FY2002 Shares Outstanding (Millions)</t>
  </si>
  <si>
    <t>FY2001 Shares Outstanding (Millions)</t>
  </si>
  <si>
    <t>FY2000 Shares Outstanding (Millions)</t>
  </si>
  <si>
    <t>FY1999 Shares Outstanding (Millions)</t>
  </si>
  <si>
    <t>FY1998 Shares Outstanding (Millions)</t>
  </si>
  <si>
    <t>FY1997 Shares Outstanding (Millions)</t>
  </si>
  <si>
    <t>FY1996 Shares Outstanding (Millions)</t>
  </si>
  <si>
    <t>FY2021 ROE</t>
  </si>
  <si>
    <t>FY2020 ROE</t>
  </si>
  <si>
    <t>FY2019 ROE</t>
  </si>
  <si>
    <t>FY2018 ROE</t>
  </si>
  <si>
    <t>FY2017 ROE</t>
  </si>
  <si>
    <t>FY2016 ROE</t>
  </si>
  <si>
    <t>FY2015 ROE</t>
  </si>
  <si>
    <t>FY2014 ROE</t>
  </si>
  <si>
    <t>FY2013 ROE</t>
  </si>
  <si>
    <t>FY2012 ROE</t>
  </si>
  <si>
    <t>FY2011 ROE</t>
  </si>
  <si>
    <t>FY2010 ROE</t>
  </si>
  <si>
    <t>FY2021 ROIC</t>
  </si>
  <si>
    <t>FY2020 ROIC</t>
  </si>
  <si>
    <t>FY2019 ROIC</t>
  </si>
  <si>
    <t>FY2018 ROIC</t>
  </si>
  <si>
    <t>FY2017 ROIC</t>
  </si>
  <si>
    <t>FY2016 ROIC</t>
  </si>
  <si>
    <t>FY2015 ROIC</t>
  </si>
  <si>
    <t>FY2014 ROIC</t>
  </si>
  <si>
    <t>FY2013 ROIC</t>
  </si>
  <si>
    <t>FY2012 ROIC</t>
  </si>
  <si>
    <t>FY2011 ROIC</t>
  </si>
  <si>
    <t>FY2010 ROIC</t>
  </si>
  <si>
    <t>FY2021 Operating Cash Flow (Millions)</t>
  </si>
  <si>
    <t>FY2020 Operating Cash Flow (Millions)</t>
  </si>
  <si>
    <t>FY2019 Operating Cash Flow (Millions)</t>
  </si>
  <si>
    <t>FY2018 Operating Cash Flow (Millions)</t>
  </si>
  <si>
    <t>FY2017 Operating Cash Flow (Millions)</t>
  </si>
  <si>
    <t>FY2016 Operating Cash Flow (Millions)</t>
  </si>
  <si>
    <t>FY2015 Operating Cash Flow (Millions)</t>
  </si>
  <si>
    <t>FY2014 Operating Cash Flow (Millions)</t>
  </si>
  <si>
    <t>FY2013 Operating Cash Flow (Millions)</t>
  </si>
  <si>
    <t>FY2012 Operating Cash Flow (Millions)</t>
  </si>
  <si>
    <t>FY2011 Operating Cash Flow (Millions)</t>
  </si>
  <si>
    <t>FY2010 Operating Cash Flow (Millions)</t>
  </si>
  <si>
    <t>FY2009 Operating Cash Flow (Millions)</t>
  </si>
  <si>
    <t>FY2008 Operating Cash Flow (Millions)</t>
  </si>
  <si>
    <t>FY2007 Operating Cash Flow (Millions)</t>
  </si>
  <si>
    <t>FY2006 Operating Cash Flow (Millions)</t>
  </si>
  <si>
    <t>FY2005 Operating Cash Flow (Millions)</t>
  </si>
  <si>
    <t>FY2004 Operating Cash Flow (Millions)</t>
  </si>
  <si>
    <t>FY2003 Operating Cash Flow (Millions)</t>
  </si>
  <si>
    <t>FY2002 Operating Cash Flow (Millions)</t>
  </si>
  <si>
    <t>FY2001 Operating Cash Flow (Millions)</t>
  </si>
  <si>
    <t>FY2000 Operating Cash Flow (Millions)</t>
  </si>
  <si>
    <t>FY1999 Operating Cash Flow (Millions)</t>
  </si>
  <si>
    <t>FY1998 Operating Cash Flow (Millions)</t>
  </si>
  <si>
    <t>FY1997 Operating Cash Flow (Millions)</t>
  </si>
  <si>
    <t>FY1996 Operating Cash Flow (Millions)</t>
  </si>
  <si>
    <t>FY2021 Free Cash Flow (Millions)</t>
  </si>
  <si>
    <t>FY2020 Free Cash Flow (Millions)</t>
  </si>
  <si>
    <t>FY2019 Free Cash Flow (Millions)</t>
  </si>
  <si>
    <t>FY2018 Free Cash Flow (Millions)</t>
  </si>
  <si>
    <t>FY2017 Free Cash Flow (Millions)</t>
  </si>
  <si>
    <t>FY2016 Free Cash Flow (Millions)</t>
  </si>
  <si>
    <t>FY2015 Free Cash Flow (Millions)</t>
  </si>
  <si>
    <t>FY2014 Free Cash Flow (Millions)</t>
  </si>
  <si>
    <t>FY2013 Free Cash Flow (Millions)</t>
  </si>
  <si>
    <t>FY2012 Free Cash Flow (Millions)</t>
  </si>
  <si>
    <t>FY2011 Free Cash Flow (Millions)</t>
  </si>
  <si>
    <t>FY2010 Free Cash Flow (Millions)</t>
  </si>
  <si>
    <t>FY2009 Free Cash Flow (Millions)</t>
  </si>
  <si>
    <t>FY2008 Free Cash Flow (Millions)</t>
  </si>
  <si>
    <t>FY2007 Free Cash Flow (Millions)</t>
  </si>
  <si>
    <t>FY2006 Free Cash Flow (Millions)</t>
  </si>
  <si>
    <t>FY2005 Free Cash Flow (Millions)</t>
  </si>
  <si>
    <t>FY2004 Free Cash Flow (Millions)</t>
  </si>
  <si>
    <t>FY2003 Free Cash Flow (Millions)</t>
  </si>
  <si>
    <t>FY2002 Free Cash Flow (Millions)</t>
  </si>
  <si>
    <t>FY2001 Free Cash Flow (Millions)</t>
  </si>
  <si>
    <t>FY2000 Free Cash Flow (Millions)</t>
  </si>
  <si>
    <t>FY1999 Free Cash Flow (Millions)</t>
  </si>
  <si>
    <t>FY1998 Free Cash Flow (Millions)</t>
  </si>
  <si>
    <t>FY1997 Free Cash Flow (Millions)</t>
  </si>
  <si>
    <t>FY1996 Free Cash Flow (Millions)</t>
  </si>
  <si>
    <t>FY2021 EPS Payout Ratio</t>
  </si>
  <si>
    <t>FY2020 EPS Payout Ratio</t>
  </si>
  <si>
    <t>FY2019 EPS Payout Ratio</t>
  </si>
  <si>
    <t>FY2018 EPS Payout Ratio</t>
  </si>
  <si>
    <t>FY2017 EPS Payout Ratio</t>
  </si>
  <si>
    <t>FY2016 EPS Payout Ratio</t>
  </si>
  <si>
    <t>FY2015 EPS Payout Ratio</t>
  </si>
  <si>
    <t>FY2014 EPS Payout Ratio</t>
  </si>
  <si>
    <t>FY2013 EPS Payout Ratio</t>
  </si>
  <si>
    <t>FY2012 EPS Payout Ratio</t>
  </si>
  <si>
    <t>FY2011 EPS Payout Ratio</t>
  </si>
  <si>
    <t>FY2010 EPS Payout Ratio</t>
  </si>
  <si>
    <t>FY2009 EPS Payout Ratio</t>
  </si>
  <si>
    <t>FY2008 EPS Payout Ratio</t>
  </si>
  <si>
    <t>FY2007 EPS Payout Ratio</t>
  </si>
  <si>
    <t>FY2006 EPS Payout Ratio</t>
  </si>
  <si>
    <t>FY2005 EPS Payout Ratio</t>
  </si>
  <si>
    <t>FY2004 EPS Payout Ratio</t>
  </si>
  <si>
    <t>FY2003 EPS Payout Ratio</t>
  </si>
  <si>
    <t>FY2002 EPS Payout Ratio</t>
  </si>
  <si>
    <t>FY2001 EPS Payout Ratio</t>
  </si>
  <si>
    <t>FY2000 EPS Payout Ratio</t>
  </si>
  <si>
    <t>FY1999 EPS Payout Ratio</t>
  </si>
  <si>
    <t>FY1998 EPS Payout Ratio</t>
  </si>
  <si>
    <t>FY1997 EPS Payout Ratio</t>
  </si>
  <si>
    <t>FY1996 EPS Payout Ratio</t>
  </si>
  <si>
    <t>FY2021 Operating Cash Flow Payout Ratio</t>
  </si>
  <si>
    <t>FY2020 Operating Cash Flow Payout Ratio</t>
  </si>
  <si>
    <t>FY2019 Operating Cash Flow Payout Ratio</t>
  </si>
  <si>
    <t>FY2018 Operating Cash Flow Payout Ratio</t>
  </si>
  <si>
    <t>FY2017 Operating Cash Flow Payout Ratio</t>
  </si>
  <si>
    <t>FY2016 Operating Cash Flow Payout Ratio</t>
  </si>
  <si>
    <t>FY2015 Operating Cash Flow Payout Ratio</t>
  </si>
  <si>
    <t>FY2014 Operating Cash Flow Payout Ratio</t>
  </si>
  <si>
    <t>FY2013 Operating Cash Flow Payout Ratio</t>
  </si>
  <si>
    <t>FY2012 Operating Cash Flow Payout Ratio</t>
  </si>
  <si>
    <t>FY2011 Operating Cash Flow Payout Ratio</t>
  </si>
  <si>
    <t>FY2010 Operating Cash Flow Payout Ratio</t>
  </si>
  <si>
    <t>FY2009 Operating Cash Flow Payout Ratio</t>
  </si>
  <si>
    <t>FY2008 Operating Cash Flow Payout Ratio</t>
  </si>
  <si>
    <t>FY2007 Operating Cash Flow Payout Ratio</t>
  </si>
  <si>
    <t>FY2006 Operating Cash Flow Payout Ratio</t>
  </si>
  <si>
    <t>FY2005 Operating Cash Flow Payout Ratio</t>
  </si>
  <si>
    <t>FY2004 Operating Cash Flow Payout Ratio</t>
  </si>
  <si>
    <t>FY2003 Operating Cash Flow Payout Ratio</t>
  </si>
  <si>
    <t>FY2002 Operating Cash Flow Payout Ratio</t>
  </si>
  <si>
    <t>FY2001 Operating Cash Flow Payout Ratio</t>
  </si>
  <si>
    <t>FY2000 Operating Cash Flow Payout Ratio</t>
  </si>
  <si>
    <t>FY1999 Operating Cash Flow Payout Ratio</t>
  </si>
  <si>
    <t>FY1998 Operating Cash Flow Payout Ratio</t>
  </si>
  <si>
    <t>FY1997 Operating Cash Flow Payout Ratio</t>
  </si>
  <si>
    <t>FY1996 Operating Cash Flow Payout Ratio</t>
  </si>
  <si>
    <t>FY2021 Free Cash Flow Payout Ratio</t>
  </si>
  <si>
    <t>FY2020 Free Cash Flow Payout Ratio</t>
  </si>
  <si>
    <t>FY2019 Free Cash Flow Payout Ratio</t>
  </si>
  <si>
    <t>FY2018 Free Cash Flow Payout Ratio</t>
  </si>
  <si>
    <t>FY2017 Free Cash Flow Payout Ratio</t>
  </si>
  <si>
    <t>FY2016 Free Cash Flow Payout Ratio</t>
  </si>
  <si>
    <t>FY2015 Free Cash Flow Payout Ratio</t>
  </si>
  <si>
    <t>FY2014 Free Cash Flow Payout Ratio</t>
  </si>
  <si>
    <t>FY2013 Free Cash Flow Payout Ratio</t>
  </si>
  <si>
    <t>FY2012 Free Cash Flow Payout Ratio</t>
  </si>
  <si>
    <t>FY2011 Free Cash Flow Payout Ratio</t>
  </si>
  <si>
    <t>FY2010 Free Cash Flow Payout Ratio</t>
  </si>
  <si>
    <t>FY2009 Free Cash Flow Payout Ratio</t>
  </si>
  <si>
    <t>FY2008 Free Cash Flow Payout Ratio</t>
  </si>
  <si>
    <t>FY2007 Free Cash Flow Payout Ratio</t>
  </si>
  <si>
    <t>FY2006 Free Cash Flow Payout Ratio</t>
  </si>
  <si>
    <t>FY2005 Free Cash Flow Payout Ratio</t>
  </si>
  <si>
    <t>FY2004 Free Cash Flow Payout Ratio</t>
  </si>
  <si>
    <t>FY2003 Free Cash Flow Payout Ratio</t>
  </si>
  <si>
    <t>FY2002 Free Cash Flow Payout Ratio</t>
  </si>
  <si>
    <t>FY2001 Free Cash Flow Payout Ratio</t>
  </si>
  <si>
    <t>FY2000 Free Cash Flow Payout Ratio</t>
  </si>
  <si>
    <t>FY1999 Free Cash Flow Payout Ratio</t>
  </si>
  <si>
    <t>FY1998 Free Cash Flow Payout Ratio</t>
  </si>
  <si>
    <t>FY1997 Free Cash Flow Payout Ratio</t>
  </si>
  <si>
    <t>FY1996 Free Cash Flow Payout Ratio</t>
  </si>
  <si>
    <t>12/31</t>
  </si>
  <si>
    <t>WIP</t>
  </si>
  <si>
    <t>Negative</t>
  </si>
  <si>
    <t>?</t>
  </si>
  <si>
    <t>10/31</t>
  </si>
  <si>
    <t>The bank was formed by amalgamation of The Bank of Alberta and Western &amp; Pacific Bank of Canada on November 1, 1987.</t>
  </si>
  <si>
    <t>Dividends initiated in 1974.</t>
  </si>
  <si>
    <t>The Thomson Corporation was formed through the merger of Thomson Newspapers Limited and International Thomson Organisation Limited effective June 5, 1989. On April 17, 2008 the name was changed to Thomson Reuters Corporation.</t>
  </si>
  <si>
    <t>Negative EPS</t>
  </si>
  <si>
    <t>04/30</t>
  </si>
  <si>
    <t>Empire first publicly traded in July 1982. Dividends prior to this are from 1991 Annual Report showing 10 year history.</t>
  </si>
  <si>
    <t>09/30</t>
  </si>
  <si>
    <t>Dividend initiated in 1995</t>
  </si>
  <si>
    <t>On Nov. 28, 1995, the company completed its initial public offering and began trading on the TSX. Feb. 27, 1995, the Canadian government announced its intention to sell its 100% stake in the company.</t>
  </si>
  <si>
    <t>03/31</t>
  </si>
  <si>
    <t>On October 15, 1997, the Company completed its initial public offering. Dividend initiated in 1998.</t>
  </si>
  <si>
    <t>Dividend initiated in 2001.</t>
  </si>
  <si>
    <t>Listed June 27, 1980</t>
  </si>
  <si>
    <t>Dividend Iniated in 1993.</t>
  </si>
  <si>
    <t>Dividend initiated in 2003.</t>
  </si>
  <si>
    <t>08/31</t>
  </si>
  <si>
    <t>Listed on July 5, 1993.</t>
  </si>
  <si>
    <t>Incorporated as BCT.TELUS Communications Inc. on October 26, 1998. BC TELECOM Inc. &amp; TELUS Corporation (old) merged on January 31, 1999. May 8, 2000, changed its name to TELUS Corporation.</t>
  </si>
  <si>
    <t>Listed Nov. 26, 1985</t>
  </si>
  <si>
    <t>Listed December 10, 2004 on TSX. Dividend initiated in 2005.</t>
  </si>
  <si>
    <t>Listed June 29, 1994 on TSX. Dividend initiated in 1995.</t>
  </si>
  <si>
    <t>Dividend Initiated 1974</t>
  </si>
  <si>
    <t>EPS =$0.00</t>
  </si>
  <si>
    <t>Dividend initiated in 2003. Listed October 21, 1986 on TSX.</t>
  </si>
  <si>
    <t>Dividend initiated in 2003. Listed February 9, 1998 on the Winnipeg Stock Exchange (class A shares). Listed November 17, 1999 on TSX.</t>
  </si>
  <si>
    <t>Dividend initiated in 1992. Listed Jan 6, 1999 on TSX under the symbol NSH. Results for 1998 and prior years pertain to Nova Scotia Power Incorporated. On August 10, 1992, Nova Scotia Power Inc. acquired the operating assets of Nova Scotia Power Corporation, a Crown Corporation which had generated, transmitted and distributed electricity in Nova Scotia since 1919</t>
  </si>
  <si>
    <t>Dividend in initiated in 2007. Listed June 29, 1995 on CNQ under the symbol ENGX. On Feb 26, 1998 delisted from CNQ and listed on TSX under the symbol ESL.</t>
  </si>
  <si>
    <t>Brookfield Infrastructure Partners L.P. began trading on the NYSE on January 31, 2008.</t>
  </si>
  <si>
    <t>On Jan 1, 2008, the company amalgamated with wholly owned Franco-Nevada Canada Corporation.</t>
  </si>
  <si>
    <t>Dividend initiated in 2008. Listed July 27, 1998 on the TSX.</t>
  </si>
  <si>
    <t xml:space="preserve">Dividend initiated in 2005. </t>
  </si>
  <si>
    <t>Dividend initiated in 1999. Brookfield Renewable Power Fund trust units listed on the TSX on November 18, 1999. On November 30, 2011 Brookfield Asset Management and Brookfield Renewable Power Fund merged the Fund and the power generating assets owned by Brookfield Renewable Power Inc to form Brookfield Renewable Energy Partners, LP.</t>
  </si>
  <si>
    <t>Dividend initiated in 1986.</t>
  </si>
  <si>
    <t xml:space="preserve">
1999 Transitional Period: Changed from July 31st YE to Dec 31st YE. Changed from Canadian Dividend Payments to USD. </t>
  </si>
  <si>
    <t>Dividend initiated in 2010</t>
  </si>
  <si>
    <t>01/31</t>
  </si>
  <si>
    <t>Dividend initiated 2011. Listed October 16, 2009 on the TSX.</t>
  </si>
  <si>
    <t>Dividend initiated in 2004. Listed January 1, 2004 on TSX.</t>
  </si>
  <si>
    <t>Dividends initiated in 2004.</t>
  </si>
  <si>
    <t>Switched to CAD Dividends from USD in 2012 Q2.</t>
  </si>
  <si>
    <t>Dividend in initiated in 2004. On August 19, 2003 the shareholders of Magna approved the spinoff of 100% of MI Developments Inc (which later became Granite REIT). Trading of shares on the TSX and NYSE commenced on September 2, 2003.</t>
  </si>
  <si>
    <t>Dividend in 2004. Listed March 23, 2004.</t>
  </si>
  <si>
    <t>Dividend initiated in 2002. Predecessor Keyera Facilities Income Fund listed on TSX on May 30, 2003. Converted to Keyera on January 17, 2011.</t>
  </si>
  <si>
    <t>Dividend initiated in 2002.</t>
  </si>
  <si>
    <t>Dividend initiated in 2003. Listed February 20, 2003 on TSX.</t>
  </si>
  <si>
    <t>In April 2004, the Corporation’s Board of Directors decided to change the declaration currency for the dividend payable on its Class A and Class B Limited Voting Shares from Canadian to US funds, commencing with the dividend paid on August 31, 2004 of US$0.14 per share. Registered Canadian shareholders receive their dividends in Canadian funds, unless they elect otherwise. This declared dividend was also pro-rated to reflect the three-for-two stock split implemented in June 2004.</t>
  </si>
  <si>
    <t>Dividend initiated in 1997. Listed May 21, 1997.</t>
  </si>
  <si>
    <t>Dividend initiated in 2012.</t>
  </si>
  <si>
    <t>Dividend initiated in 2006. Went public June 15, 2006.</t>
  </si>
  <si>
    <t>Dividend in initiated in 2007.</t>
  </si>
  <si>
    <t>Dividend initiated in 1998. Pembina Pipeline Income Fund listed October 23, 1998. Converted to corporation (Pembina Pipeline Corporation) in 2010. Dividends prior to 1998 are before it went public.</t>
  </si>
  <si>
    <t>Dividend initiated in 2013.</t>
  </si>
  <si>
    <t>Dividend initiated in 1987.</t>
  </si>
  <si>
    <t>06/30</t>
  </si>
  <si>
    <t>Dividend initiated in 1988.</t>
  </si>
  <si>
    <t>Dividend in inititated in 2005 when it became an income trust.</t>
  </si>
  <si>
    <t>Dividend in inititated in 2005.</t>
  </si>
  <si>
    <t>Dividend initiated in 2009.</t>
  </si>
  <si>
    <t>Dividend initiated in 2014.</t>
  </si>
  <si>
    <t>Dividend initiation in 2000.</t>
  </si>
  <si>
    <t>Date of formation: Apr 26 1999. First dividends recorded in 2000.</t>
  </si>
  <si>
    <t>Dividend initiated in 1986. Went public in 1986.</t>
  </si>
  <si>
    <t>Listed November 16, 1972.</t>
  </si>
  <si>
    <t>Dividend initiated in 2015.</t>
  </si>
  <si>
    <t>Dividend initiated in 2000. Listed on Mar. 29, 2000.</t>
  </si>
  <si>
    <t>Dividend initiated in 1979.</t>
  </si>
  <si>
    <t>Dividend initiated in 2001 with the $0.1275 recorded on December 27, 2001. Listed on TSX on October 3, 2001. Canadian Pacific Limited split into 5 separate companies in 2001. One of these 5 seperate companies was Canadian Pacific Railway Company.</t>
  </si>
  <si>
    <t>Dividend initiated in 2016. Adjusted 1st dividend of $0.34 (recorded Mar 17, 2016) to $0.21 as it includes 13 cents for the post IPO fourth quarter period of Nov 5 through Dec 31 2015, plus 21 cents for the full first quarter ending Mar 31, 2016.</t>
  </si>
  <si>
    <t>Dividend initiated in 2016.</t>
  </si>
  <si>
    <t>Dividend initiated in 2003. Listed November 11, 2002 on TSX.</t>
  </si>
  <si>
    <t>Dividend initiated 2017</t>
  </si>
  <si>
    <t>On Sept. 28, 1990, the company was listed on the Toronto Stock Exchange. Listed September 28, 1990 on TSX. Dividends prior to this are from the listing statement.</t>
  </si>
  <si>
    <t>Dividend initiated 2011.</t>
  </si>
  <si>
    <t>Dividend initiated in 2006.</t>
  </si>
  <si>
    <t>Dividend initiated in 2003. Listed in 2003.</t>
  </si>
  <si>
    <t>Dividend initiated in 1998 for one year, then re-initiated in 2002. Listed September 16, 1993.</t>
  </si>
  <si>
    <t>Dividends initiated in 2005. Cargojet Income Fund listed June 1, 2005 and converted to Cargojet Inc. on Jan 1, 2011.</t>
  </si>
  <si>
    <t>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</si>
  <si>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Dividend initiated in 2007. Listed on the TSX on May 18, 2006.</t>
  </si>
  <si>
    <t>Dividend initiated in 1987. Aug. 12, 1986, the class A non-voting shares of the company were listed on the Toronto Stock Exchange.</t>
  </si>
  <si>
    <t>Dividend initiated in 1986. Listed on November 12, 1986.</t>
  </si>
  <si>
    <t>Dividend initiated in 2002. 1st dividend =The Board has declared the first dividend of $.02 per share to be made on November 15, 2002 for shareholders of record on November 1, 2002.</t>
  </si>
  <si>
    <t>Listed August 19, 1975. </t>
  </si>
  <si>
    <t>FY Ending3</t>
  </si>
  <si>
    <t>FY Ending4</t>
  </si>
  <si>
    <t>FY Ending5</t>
  </si>
  <si>
    <t>FY Ending6</t>
  </si>
  <si>
    <t>FY Ending7</t>
  </si>
  <si>
    <t>FY Ending8</t>
  </si>
  <si>
    <t>Select Company Below</t>
  </si>
  <si>
    <t>Current Dividend Yield</t>
  </si>
  <si>
    <t>Low Yield</t>
  </si>
  <si>
    <t>Average Yield</t>
  </si>
  <si>
    <t>High Yield</t>
  </si>
  <si>
    <t>EPS Payout Ratio</t>
  </si>
  <si>
    <t>Operating Cash Flow Payout Ratio</t>
  </si>
  <si>
    <t>Free Cash Flow Payout Ratio</t>
  </si>
  <si>
    <t>20-yr EPS Growth Rate FY/FY</t>
  </si>
  <si>
    <t>Stock Ticker</t>
  </si>
  <si>
    <t>5-Yr YTD CAGR Stock Price Return</t>
  </si>
  <si>
    <t>P/Graham</t>
  </si>
  <si>
    <r>
      <t xml:space="preserve">Recessions Survived With Dividend Growth
</t>
    </r>
    <r>
      <rPr>
        <sz val="9"/>
        <rFont val="Arial"/>
        <family val="2"/>
      </rPr>
      <t>Recession yrs: '20, '08, '01, '90, '80, '73, '60 &amp; '57</t>
    </r>
  </si>
  <si>
    <t>All</t>
  </si>
  <si>
    <r>
      <rPr>
        <b/>
        <u/>
        <sz val="11"/>
        <color theme="1"/>
        <rFont val="Calibri"/>
        <family val="2"/>
        <scheme val="minor"/>
      </rPr>
      <t>Low Dividend Yield:</t>
    </r>
    <r>
      <rPr>
        <sz val="11"/>
        <color theme="1"/>
        <rFont val="Calibri"/>
        <family val="2"/>
        <scheme val="minor"/>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Forward Looking Lowest Yield
$0.15 x 4 = $0.60
$0.60 / $20 = 3.0% Dividend Yield
Lowest Yield Calculation Used in Canadian Dividend All-Star List
$0.10 + $0.10 + $0.15 +$0.15 = $0.50
$0.50 / $20 = 2.5% Dividend Yield</t>
    </r>
  </si>
  <si>
    <r>
      <rPr>
        <b/>
        <u/>
        <sz val="11"/>
        <color theme="1"/>
        <rFont val="Calibri"/>
        <family val="2"/>
        <scheme val="minor"/>
      </rPr>
      <t>High Dividend Yield:</t>
    </r>
    <r>
      <rPr>
        <sz val="11"/>
        <color theme="1"/>
        <rFont val="Calibri"/>
        <family val="2"/>
        <scheme val="minor"/>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</si>
  <si>
    <r>
      <rPr>
        <b/>
        <u/>
        <sz val="11"/>
        <color theme="1"/>
        <rFont val="Calibri"/>
        <family val="2"/>
        <scheme val="minor"/>
      </rPr>
      <t>Average Dividend Yield:</t>
    </r>
    <r>
      <rPr>
        <sz val="11"/>
        <color theme="1"/>
        <rFont val="Calibri"/>
        <family val="2"/>
        <scheme val="minor"/>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r>
  </si>
  <si>
    <r>
      <rPr>
        <b/>
        <u/>
        <sz val="11"/>
        <color theme="1"/>
        <rFont val="Calibri"/>
        <family val="2"/>
        <scheme val="minor"/>
      </rPr>
      <t>FY EPS Payout Ratio:</t>
    </r>
    <r>
      <rPr>
        <sz val="11"/>
        <color theme="1"/>
        <rFont val="Calibri"/>
        <family val="2"/>
        <scheme val="minor"/>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</si>
  <si>
    <r>
      <rPr>
        <b/>
        <u/>
        <sz val="11"/>
        <color theme="1"/>
        <rFont val="Calibri"/>
        <family val="2"/>
        <scheme val="minor"/>
      </rPr>
      <t>FY Operating Cash Flow Payout Ratio:</t>
    </r>
    <r>
      <rPr>
        <sz val="11"/>
        <color theme="1"/>
        <rFont val="Calibri"/>
        <family val="2"/>
        <scheme val="minor"/>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</si>
  <si>
    <r>
      <rPr>
        <b/>
        <u/>
        <sz val="11"/>
        <color theme="1"/>
        <rFont val="Calibri"/>
        <family val="2"/>
        <scheme val="minor"/>
      </rPr>
      <t>FY Free Cash Flow Payout Ratio:</t>
    </r>
    <r>
      <rPr>
        <u/>
        <sz val="11"/>
        <color theme="1"/>
        <rFont val="Calibri"/>
        <family val="2"/>
        <scheme val="minor"/>
      </rPr>
      <t xml:space="preserve">
</t>
    </r>
    <r>
      <rPr>
        <sz val="11"/>
        <color theme="1"/>
        <rFont val="Calibri"/>
        <family val="2"/>
        <scheme val="minor"/>
      </rPr>
      <t>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</si>
  <si>
    <t>2002 dividend cut: "March 15, 2002 – Further to enquiries from shareholders following the release of year end results on March 13, 2002, the Board of Directors of Stella-Jones Inc. (Symbol : SJ) wishes to advise that in light of the Company’s reduced profitability for the year ended December 31, 2001, no dividend is being declared on the outstanding Common Shares of the Corporation this year."</t>
  </si>
  <si>
    <t>Sagen MI Canada Inc.</t>
  </si>
  <si>
    <t>Disclaimers:</t>
  </si>
  <si>
    <r>
      <t>1. Accuracy of the information:</t>
    </r>
    <r>
      <rPr>
        <sz val="11"/>
        <color indexed="8"/>
        <rFont val="Calibri"/>
        <family val="2"/>
      </rPr>
      <t xml:space="preserve"> While I have tried my best to provide accurate information, I am subject to human error. Finding the dividend history to four decimal places can be difficult when looking at older payments and considering splits and rounding. The file contains a mix of information pulled from various stock sources and data I entered manually. Some of the stock information is pulled directly from various sources, and while I am assuming it to be correct, I have not confirmed this. I have tried my hardest to provide accurate information, but I cannot and do not guarantee the accuracy of the information.
</t>
    </r>
  </si>
  <si>
    <r>
      <t>2. Intended use of the Canadian Dividend All-Star List:</t>
    </r>
    <r>
      <rPr>
        <sz val="11"/>
        <color indexed="8"/>
        <rFont val="Calibri"/>
        <family val="2"/>
      </rPr>
      <t xml:space="preserve"> I am happy to share this information to as many individual investors as possible for free, but this list is not intended to be used for commercial use, unless you have received written permission by me. Contact is dgiretirement@gmail.com.</t>
    </r>
  </si>
  <si>
    <t>How a dividend streak is calculated:</t>
  </si>
  <si>
    <r>
      <t xml:space="preserve">Dividend Growth Streak: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Example: Dividend Streak as of Jan 1, 2021 = 3 years
Dividend Record Dates shown below.
2016-03-31  $0.20  | 2017-03-31  $0.20  | 2018-03-31  $0.20  | 2019-03-31  $0.25  | 2020-03-31  $0.25
2016-03-31  $0.20  | 2017-03-31  $0.20  | 2018-06-30  $0.25↑ | 2019-06-30  $0.25 | 2020-06-30  $0.25
2016-03-31  $0.20  | 2017-03-31  $0.20  | 2018-09-30  $0.25  | 2019-09-30  $0.25  | 2020-09-30  $0.25
2016-03-31  $0.20  | 2017-03-31  $0.20  | 2018-12-31  $0.25  | 2019-12-31  $0.25 | 2020-12-31  $0.30 ↑  
</t>
    </r>
    <r>
      <rPr>
        <b/>
        <sz val="11"/>
        <color rgb="FF000000"/>
        <rFont val="Calibri"/>
        <family val="2"/>
      </rPr>
      <t>2016 Total $0.80   | 2017 Total $0.80     | 2018 total $0.95      |2019 total $1.00     |2020 Total $1.05</t>
    </r>
    <r>
      <rPr>
        <sz val="11"/>
        <color indexed="8"/>
        <rFont val="Calibri"/>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t>
    </r>
  </si>
  <si>
    <t>Examples:</t>
  </si>
  <si>
    <t>Dividend Record Date</t>
  </si>
  <si>
    <r>
      <t xml:space="preserve">Example #1
Dividend Streak as of Jan 1, 2018 = </t>
    </r>
    <r>
      <rPr>
        <b/>
        <sz val="11"/>
        <color indexed="8"/>
        <rFont val="Calibri"/>
        <family val="2"/>
      </rPr>
      <t>3 years</t>
    </r>
  </si>
  <si>
    <r>
      <t xml:space="preserve">Example #2
Dividend Streak as of Jan 1, 2018 = </t>
    </r>
    <r>
      <rPr>
        <b/>
        <sz val="11"/>
        <color indexed="8"/>
        <rFont val="Calibri"/>
        <family val="2"/>
      </rPr>
      <t>3 years</t>
    </r>
  </si>
  <si>
    <r>
      <t xml:space="preserve">Example #3
Dividend Streak as of Jan 1, 2018 = </t>
    </r>
    <r>
      <rPr>
        <b/>
        <sz val="11"/>
        <color indexed="8"/>
        <rFont val="Calibri"/>
        <family val="2"/>
      </rPr>
      <t>1 year</t>
    </r>
  </si>
  <si>
    <r>
      <t xml:space="preserve">Example #4
Dividend Streak as of Jan 1, 2018 = </t>
    </r>
    <r>
      <rPr>
        <b/>
        <sz val="11"/>
        <color indexed="8"/>
        <rFont val="Calibri"/>
        <family val="2"/>
      </rPr>
      <t>0 years</t>
    </r>
  </si>
  <si>
    <t>2015 total</t>
  </si>
  <si>
    <t>2016 total</t>
  </si>
  <si>
    <t>2017 total</t>
  </si>
  <si>
    <t>"Canadian Dividend All-Star List" tab:</t>
  </si>
  <si>
    <t>The stocks in this tab need to have a dividend streak of 5 years or more.</t>
  </si>
  <si>
    <t>"Others" tab:</t>
  </si>
  <si>
    <t>The stocks in this tab pay a dividend, but there is no specific criteria to be included in the "Others" tab. This is just an assortment of stocks that people have asked to be included, or are thought of as dividend growth stocks. Pay particular attention to the number of days since the last recorded dividend increase as some of these stocks have not increased their dividend for a number of years.</t>
  </si>
  <si>
    <t>Source of Information/Data</t>
  </si>
  <si>
    <t>Blue</t>
  </si>
  <si>
    <t>Information taken from various sources.</t>
  </si>
  <si>
    <t>Green</t>
  </si>
  <si>
    <t>This is a formula that uses a combination of information from various sources and information manually inputted by me.</t>
  </si>
  <si>
    <t>Black</t>
  </si>
  <si>
    <t>Information is manually entered by me.</t>
  </si>
  <si>
    <t>Exchange Rates Used</t>
  </si>
  <si>
    <t>PACIFIC Exchange Rate Service Exchange Rates (https://fx.sauder.ubc.ca/etc/USDpages.pdf)
USD$/CDN$ Exchange Rates</t>
  </si>
  <si>
    <t>Bank of Canada Average Annual USD$/CDN$ Exchange Rates</t>
  </si>
  <si>
    <t>Year</t>
  </si>
  <si>
    <t>Rate</t>
  </si>
  <si>
    <t>Column Header Details and Description</t>
  </si>
  <si>
    <t>Canadian Dividend All-Star List &amp; Others Column Header Descriptions</t>
  </si>
  <si>
    <t>Column Header</t>
  </si>
  <si>
    <t>Explanation</t>
  </si>
  <si>
    <t>The ranking of companies based on the length of their dividend streak. The closer it is to number one, the longer the streak. For example in 2021 Canadian Utilities had the longest streak for Canadian companies with a dividend streak of 49 years in a row so it was ranked #1.</t>
  </si>
  <si>
    <t>Stock ticker used to identify the company.
.TO = Toronto Stock Exchange
.V = TSX Venture Exchange</t>
  </si>
  <si>
    <t>The name of the company.</t>
  </si>
  <si>
    <t>The industry sector the company operates in.</t>
  </si>
  <si>
    <t>The industry the company operates in.</t>
  </si>
  <si>
    <t>The number of consecutive calendar years the company has increased their regular dividend. I've removed special dividends when determining the streak. For instance if a company pays out a one time special dividend on top of their regular dividends that results in a higher dividend in the previous year they will not be penalized because of this. I'm only focusing on the increases of regular dividends. I've used the record date based on a calendar year to determine the streak length. There are a variety of different key dividend dates that occur (record date, payable date, ex-date, and declared date). Because of the timing differences between these dates it is possible for a company to have a longer or shorter dividend streak based on the payable date, but not on the record date. This is just one example, but it is something to be aware of. I have used the record date based on a calendar year (January-December) to determine streak lengths.</t>
  </si>
  <si>
    <r>
      <t>Other Notes:</t>
    </r>
    <r>
      <rPr>
        <sz val="11"/>
        <color indexed="8"/>
        <rFont val="Calibri"/>
        <family val="2"/>
      </rPr>
      <t xml:space="preserve"> If the company initiated a dividend I count that as an increase. For instance if a company was not paying a dividend and then start this year, their streak would be 1. The dividend streaks are updated annually at the end of the calendar year. </t>
    </r>
  </si>
  <si>
    <t>The stock price.</t>
  </si>
  <si>
    <t>The year to date (YTD) stock price return as a percent %.
Formula = (Stock Price / Dec 31st closing stock price of prior year) - 1
Not the total return as it doesn't include returns from dividends. Stock price returns only.</t>
  </si>
  <si>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</si>
  <si>
    <t>10-Yr YTD CAGR Stock Price Return</t>
  </si>
  <si>
    <t>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t>
  </si>
  <si>
    <r>
      <t xml:space="preserve">Div Yield % (CAD)
USD Exch = </t>
    </r>
    <r>
      <rPr>
        <i/>
        <sz val="11"/>
        <color rgb="FF000000"/>
        <rFont val="Calibri"/>
        <family val="2"/>
      </rPr>
      <t>X.XXXX</t>
    </r>
  </si>
  <si>
    <t>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</si>
  <si>
    <r>
      <t xml:space="preserve"># Days Since Last Div. Incr.
</t>
    </r>
    <r>
      <rPr>
        <i/>
        <sz val="11"/>
        <color rgb="FF000000"/>
        <rFont val="Calibri"/>
        <family val="2"/>
      </rPr>
      <t>Div. Record Date Used</t>
    </r>
  </si>
  <si>
    <t>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</si>
  <si>
    <t>The most recent dividend increase shown as a percentage (%).</t>
  </si>
  <si>
    <t>1-yr DGR
'YY</t>
  </si>
  <si>
    <r>
      <t xml:space="preserve">The </t>
    </r>
    <r>
      <rPr>
        <b/>
        <sz val="11"/>
        <color rgb="FF000000"/>
        <rFont val="Calibri"/>
        <family val="2"/>
      </rPr>
      <t>one year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t>
    </r>
  </si>
  <si>
    <t>3-yr DGR
'YY-'YY</t>
  </si>
  <si>
    <r>
      <t xml:space="preserve">The </t>
    </r>
    <r>
      <rPr>
        <b/>
        <sz val="11"/>
        <color rgb="FF000000"/>
        <rFont val="Calibri"/>
        <family val="2"/>
      </rPr>
      <t>three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</si>
  <si>
    <t>5-yr DGR
'YY-'YY</t>
  </si>
  <si>
    <r>
      <t xml:space="preserve">The </t>
    </r>
    <r>
      <rPr>
        <b/>
        <sz val="11"/>
        <color rgb="FF000000"/>
        <rFont val="Calibri"/>
        <family val="2"/>
      </rPr>
      <t>five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</si>
  <si>
    <t>10-yr DGR
'YY-'YY</t>
  </si>
  <si>
    <r>
      <t xml:space="preserve">The </t>
    </r>
    <r>
      <rPr>
        <b/>
        <sz val="11"/>
        <color rgb="FF000000"/>
        <rFont val="Calibri"/>
        <family val="2"/>
      </rPr>
      <t>ten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</si>
  <si>
    <t>15-yr DGR
'YY-'YY</t>
  </si>
  <si>
    <r>
      <t xml:space="preserve">The </t>
    </r>
    <r>
      <rPr>
        <b/>
        <sz val="11"/>
        <color rgb="FF000000"/>
        <rFont val="Calibri"/>
        <family val="2"/>
      </rPr>
      <t>fifteen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</si>
  <si>
    <t>20-yr DGR
'YY-'YY</t>
  </si>
  <si>
    <r>
      <t xml:space="preserve">The </t>
    </r>
    <r>
      <rPr>
        <b/>
        <sz val="11"/>
        <color rgb="FF000000"/>
        <rFont val="Calibri"/>
        <family val="2"/>
      </rPr>
      <t>twenty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t>
    </r>
  </si>
  <si>
    <t xml:space="preserve">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</si>
  <si>
    <r>
      <t xml:space="preserve">Dividend Frequency
</t>
    </r>
    <r>
      <rPr>
        <i/>
        <sz val="11"/>
        <color rgb="FF000000"/>
        <rFont val="Calibri"/>
        <family val="2"/>
      </rPr>
      <t>A = Annual
M = Monthly
Q = Quarterly
S = Semi-Annual</t>
    </r>
  </si>
  <si>
    <t>The current dividend frequency. How often the dividend is paid out each year. 
A = Annual
M = Monthly
Q = Quarterly
S = Semi-Annual</t>
  </si>
  <si>
    <r>
      <t xml:space="preserve">The year the company first started paying a dividend. 
In some cases the dividend initiation year can be decades ago, so if I'm not sure when the correct dividend initiation year is, I'll put the most recent year that I know they paid a dividend. 
</t>
    </r>
    <r>
      <rPr>
        <b/>
        <sz val="11"/>
        <color rgb="FF000000"/>
        <rFont val="Calibri"/>
        <family val="2"/>
      </rPr>
      <t>Check the "Dividend Notes" column too!</t>
    </r>
    <r>
      <rPr>
        <sz val="11"/>
        <color indexed="8"/>
        <rFont val="Calibri"/>
        <family val="2"/>
      </rPr>
      <t xml:space="preserve"> I include comments in the "Dividend Notes" column if I'm not sure what the dividend initiation year is and what my best guesses are.</t>
    </r>
  </si>
  <si>
    <t>The year that the current dividend growth streak began. If the dividend growth streak is 0 years, "No Div Streak" will show.</t>
  </si>
  <si>
    <t>Most Recent Year-Over-Year Dividend Decrease From Past 50 Years
'YY-'YY</t>
  </si>
  <si>
    <r>
      <t xml:space="preserve">If there has been a year over year dividend </t>
    </r>
    <r>
      <rPr>
        <u/>
        <sz val="11"/>
        <color rgb="FF000000"/>
        <rFont val="Calibri"/>
        <family val="2"/>
      </rPr>
      <t>decrease</t>
    </r>
    <r>
      <rPr>
        <sz val="11"/>
        <color indexed="8"/>
        <rFont val="Calibri"/>
        <family val="2"/>
      </rPr>
      <t xml:space="preserv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</si>
  <si>
    <t># Yrs Div Increased In Past 25 Yrs
'YY-'YY</t>
  </si>
  <si>
    <r>
      <t xml:space="preserve">The number of year over year dividend </t>
    </r>
    <r>
      <rPr>
        <u/>
        <sz val="11"/>
        <color rgb="FF000000"/>
        <rFont val="Calibri"/>
        <family val="2"/>
      </rPr>
      <t>increases</t>
    </r>
    <r>
      <rPr>
        <sz val="11"/>
        <color indexed="8"/>
        <rFont val="Calibri"/>
        <family val="2"/>
      </rPr>
      <t xml:space="preserve"> in the past full 25 calendar years.
The years covered are shown in the header as YY-YY. For example '96-'20 means the 25 year calendar year period from 1996 to 2020, or Jan 1, 1996 to Dec 31, 2020.</t>
    </r>
  </si>
  <si>
    <t># Yrs Div Maintained In Past 25 Yrs
'YY-'YY:</t>
  </si>
  <si>
    <t>The number of years the year over year dividend was maintained in the past full 25 calendar years.
The years covered are shown in the header as YY-YY. For example '96-'20 means the 25 year calendar year period from 1996 to 2020, or Jan 1, 1996 to Dec 31, 2020.</t>
  </si>
  <si>
    <t># Yrs With Yr-Over-Yr Div Decreases In Past 25 Yrs
'YY-'YY:</t>
  </si>
  <si>
    <t>The number of year over year dividend decreases in the past full 25 calendar years.
The years covered are shown in the header as YY-YY. For example '96-'20 means the 25 year calendar year period from 1996 to 2020, or Jan 1, 1996 to Dec 31, 2020.</t>
  </si>
  <si>
    <t xml:space="preserve">Used for additional dividend notes. Could mention details about the last dividend cut, spin-off history, dividend changes, etc.
A good column to check for unusual dividend history events. </t>
  </si>
  <si>
    <t>The payout ratio is the annual dividend divided by the trailing twelve months (TTM) earnings per share (EPS). This ratio is used by investors to gauge dividend sustainability.
Formula example for a company with quarterly dividends =
Current quarterly dividend x 4 / TTM EPS.</t>
  </si>
  <si>
    <t>Payout Ratio % - N12 EPS</t>
  </si>
  <si>
    <t>The annual dividend divided by the analyst forecast estimate of earnings-per-share (EPS) for the next twelve months (N12). This ratio is used by investors to gauge dividend sustainability.
Formula example for a company with quarterly dividends =
Current quarterly dividend x 4 / N12 EPS.</t>
  </si>
  <si>
    <t>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</si>
  <si>
    <t>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</si>
  <si>
    <r>
      <t xml:space="preserve">Shows three different payout ratios from the past 10 fiscal years as 
Lowest FY EPS Payout Ratio % - Average FY EPS Payout Ratio % - Highest FY EPS Payout Ratio %
</t>
    </r>
    <r>
      <rPr>
        <b/>
        <sz val="11"/>
        <color rgb="FF000000"/>
        <rFont val="Calibri"/>
        <family val="2"/>
      </rPr>
      <t xml:space="preserve">Lowest FY EPS Payout Ratio = </t>
    </r>
    <r>
      <rPr>
        <sz val="11"/>
        <color indexed="8"/>
        <rFont val="Calibri"/>
        <family val="2"/>
      </rPr>
      <t xml:space="preserve">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11"/>
        <color rgb="FF000000"/>
        <rFont val="Calibri"/>
        <family val="2"/>
      </rPr>
      <t>Average FY EPS Payout Ratio =</t>
    </r>
    <r>
      <rPr>
        <sz val="11"/>
        <color indexed="8"/>
        <rFont val="Calibri"/>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11"/>
        <color rgb="FF000000"/>
        <rFont val="Calibri"/>
        <family val="2"/>
      </rPr>
      <t>Highest FY EPS Payout Ratio =</t>
    </r>
    <r>
      <rPr>
        <sz val="11"/>
        <color indexed="8"/>
        <rFont val="Calibri"/>
        <family val="2"/>
      </rPr>
      <t xml:space="preserve"> The highest EPS payout ratio from the past 10 fiscal years. If EPS were negative in a year then the payout ratio which would show as negative is ignored. The highest positive EPS payout ratio from the past 10 fiscal years.
</t>
    </r>
    <r>
      <rPr>
        <b/>
        <u/>
        <sz val="11"/>
        <color rgb="FF000000"/>
        <rFont val="Calibri"/>
        <family val="2"/>
      </rPr>
      <t xml:space="preserve">
</t>
    </r>
    <r>
      <rPr>
        <sz val="11"/>
        <color rgb="FF000000"/>
        <rFont val="Calibri"/>
        <family val="2"/>
      </rPr>
      <t xml:space="preserve">Check the "FY Ending" column to the right to see the fiscal year-end that the 10 year period ends in.
</t>
    </r>
    <r>
      <rPr>
        <b/>
        <u/>
        <sz val="11"/>
        <color rgb="FF000000"/>
        <rFont val="Calibri"/>
        <family val="2"/>
      </rPr>
      <t xml:space="preserve">
</t>
    </r>
    <r>
      <rPr>
        <b/>
        <sz val="11"/>
        <color rgb="FF000000"/>
        <rFont val="Calibri"/>
        <family val="2"/>
      </rPr>
      <t xml:space="preserve">Example: 
</t>
    </r>
    <r>
      <rPr>
        <sz val="11"/>
        <color indexed="8"/>
        <rFont val="Calibri"/>
        <family val="2"/>
      </rPr>
      <t>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</si>
  <si>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r>
      <t xml:space="preserve">Shows three different payout ratios from the past 10 fiscal years (FYs) as 
Lowest FY OCF Payout Ratio % - Average FY OCF Payout Ratio % - Highest FY OCF Payout Ratio %
OCF = Operating Cash Flow
</t>
    </r>
    <r>
      <rPr>
        <b/>
        <sz val="11"/>
        <color rgb="FF000000"/>
        <rFont val="Calibri"/>
        <family val="2"/>
      </rPr>
      <t>Lowest FY OCF Payout Ratio =</t>
    </r>
    <r>
      <rPr>
        <sz val="11"/>
        <color indexed="8"/>
        <rFont val="Calibri"/>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11"/>
        <color rgb="FF000000"/>
        <rFont val="Calibri"/>
        <family val="2"/>
      </rPr>
      <t>Average FY OCF Payout Ratio =</t>
    </r>
    <r>
      <rPr>
        <sz val="11"/>
        <color indexed="8"/>
        <rFont val="Calibri"/>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11"/>
        <color rgb="FF000000"/>
        <rFont val="Calibri"/>
        <family val="2"/>
      </rPr>
      <t>Highest FY OCF Payout Ratio =</t>
    </r>
    <r>
      <rPr>
        <sz val="11"/>
        <color indexed="8"/>
        <rFont val="Calibri"/>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11"/>
        <color rgb="FF000000"/>
        <rFont val="Calibri"/>
        <family val="2"/>
      </rPr>
      <t>Example:</t>
    </r>
    <r>
      <rPr>
        <sz val="11"/>
        <color indexed="8"/>
        <rFont val="Calibri"/>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</si>
  <si>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t>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</si>
  <si>
    <t>5 Yr Avg Yield</t>
  </si>
  <si>
    <t>The five year average dividend yield.
The average of the dividend yield over the last 60 months.</t>
  </si>
  <si>
    <t>% Off 5 Yr Avg Yield</t>
  </si>
  <si>
    <t>This shows how far off the current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</si>
  <si>
    <t>3-yr/5-yr/10-yr Highest Yield Average 'YY-'YY</t>
  </si>
  <si>
    <t>The 3, 5, or 10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</si>
  <si>
    <t>Lowest Yield in Past 5 Years
'YY-'YY</t>
  </si>
  <si>
    <t>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</si>
  <si>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5-yr Average Div Yield
'YY-'YY</t>
  </si>
  <si>
    <t>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</si>
  <si>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5 Years
'YY-'YY</t>
  </si>
  <si>
    <t>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</si>
  <si>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Lowest Yield in Past 10 Years
'YY-'YY</t>
  </si>
  <si>
    <t>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</si>
  <si>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10-yr Average Div Yield
'YY-'YY</t>
  </si>
  <si>
    <t>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</si>
  <si>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10 Years
'YY-'YY</t>
  </si>
  <si>
    <t>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</si>
  <si>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P/E - TTM</t>
  </si>
  <si>
    <t>The Trailing Twelve Month (TTM) Price to Earnings (P/E) ratio. 
Calculated by dividing the current price by the sum of the diluted EPS from continuing operations BEFORE Extraordinary Items and Accounting Changes over the last four interim periods.</t>
  </si>
  <si>
    <t>P/E - N12 Est</t>
  </si>
  <si>
    <t>The Price-to-Earnings (P/E) ratio using the analyst forecast estimate of earnings-per-share (EPS) for the next twelve months.
Calculated as the stock price divided by the analyst forecast estimate of EPS for the next twelve months.</t>
  </si>
  <si>
    <r>
      <t xml:space="preserve">The average P/E ratio for the past 5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</si>
  <si>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r>
      <t xml:space="preserve">The average P/E ratio for the past 10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</si>
  <si>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t>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t>
  </si>
  <si>
    <t>The Most Recent Quarter (MRQ) Price-to-Book (P/B) ratio is the Current Price divided by the latest interim period Book Value Per Share.</t>
  </si>
  <si>
    <t>The Trailing-Twelve-Month (TTM) Price-to-Sales (P/Sale) ratio is the Current Price divided by the TTM Total Revenue divided by the TTM average diluted shares outstanding.</t>
  </si>
  <si>
    <t>10-yr FY P/Sales PS Average</t>
  </si>
  <si>
    <t>5-yr FY P/Operating CFPS Average
Negatives ignored</t>
  </si>
  <si>
    <t>10-yr FY P/Operating Cash Flow Average
Negatives ignored</t>
  </si>
  <si>
    <r>
      <t xml:space="preserve">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11"/>
        <color rgb="FF000000"/>
        <rFont val="Calibri"/>
        <family val="2"/>
      </rPr>
      <t>Example:</t>
    </r>
    <r>
      <rPr>
        <sz val="11"/>
        <color indexed="8"/>
        <rFont val="Calibri"/>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</si>
  <si>
    <t>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</si>
  <si>
    <t>EPS - TTM</t>
  </si>
  <si>
    <t>The trailing-twelve-months (TTM) Earnings Per Share (EPS) is the Adjusted Income Available to Common Stockholders for the trailing twelve months divided by the trailing twelve month Diluted Weighted Average Shares Outstanding.</t>
  </si>
  <si>
    <t>EPS - N12 Est</t>
  </si>
  <si>
    <t>Analyst forecast estimate of Earnings-Per-Share (EPS) for the next twelve months (N12).</t>
  </si>
  <si>
    <t>The Earnings-Per-Share (EPS) year-over-year (Y/Y) change as a percent % is the most recent interim period EPS minus the EPS for the same interim period 1 year ago divided by the EPS for the same interim period one year ago.
Formula = [ (most recent interim period EPS) - (EPS for the same interim period 1 year ago) ] / (EPS for the same interim period 1 year ago) - 1
NOTE: EPS must be positive for both periods. If either EPS value is negative, the result in not meaningful.</t>
  </si>
  <si>
    <t>Check this One against IB.</t>
  </si>
  <si>
    <t>Compound annual growth rate (CAGR) of Earnings Per Share (EPS) Excluding Extraordinary Items and Discontinued Operations over the last 5 years.
NOTE: If the value for either the most recent year or the oldest year is zero or negative, the growth rate cannot be calculated.</t>
  </si>
  <si>
    <t>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t>
  </si>
  <si>
    <t>Market capitalization is the total market value of the company's outstanding shares of stock.
This value is calculated by multiplying the current Price by the current number of Shares Outstanding.</t>
  </si>
  <si>
    <t>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t>
  </si>
  <si>
    <t>The percentage off of the 52 week low price.</t>
  </si>
  <si>
    <t>The percentage off of the 52 week high price.</t>
  </si>
  <si>
    <t>Average of the analyst's ratings. 
Ranking is from 1-5. 
1 = BUY, 
2 = OUTPERFORM, 
3 = HOLD, 
4 = UNDERPERFORM, 
5 = SELL
If there is ranking number (1-5) followed by "Double Check This", then there could be a mistake with the average analyst rating and you'll need to double check this.</t>
  </si>
  <si>
    <t>Number of analysts currently covering the stock.</t>
  </si>
  <si>
    <t>Avg Price Target</t>
  </si>
  <si>
    <t>Average of the analyst's price target.</t>
  </si>
  <si>
    <t># of Targets</t>
  </si>
  <si>
    <t>Number of analysts providing a target price.</t>
  </si>
  <si>
    <t>This shows how far off the current stock price is compared to the average analyst target price.
Formula = (Current Stock Price / Average Analyst Price Target) - 1
Lower negative % values are considered better in this column.</t>
  </si>
  <si>
    <t>1-yr CAGR Stock Return
'YY</t>
  </si>
  <si>
    <t>3-yr CAGR Stock Return
'YY-'YY</t>
  </si>
  <si>
    <t>5-yr CAGR Stock Return
'YY-'YY</t>
  </si>
  <si>
    <t>10-yr CAGR Stock Return
'YY-'YY</t>
  </si>
  <si>
    <t>1-yr CAGR Div Return
'YY</t>
  </si>
  <si>
    <t>3-yr CAGR Div Return
'YY-'YY</t>
  </si>
  <si>
    <t>5-yr CAGR Div Return
'YY-'YY</t>
  </si>
  <si>
    <t>10-yr CAGR Div Return
'YY-'YY</t>
  </si>
  <si>
    <t>1-yr CAGR TR ($ + Div)
'YY</t>
  </si>
  <si>
    <t>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</si>
  <si>
    <t>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t>
  </si>
  <si>
    <t>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</si>
  <si>
    <t xml:space="preserve">LTD/Equity </t>
  </si>
  <si>
    <t>Total Long Term Debt for the most recent interim period divided by Total Shareholder Equity for the same period.</t>
  </si>
  <si>
    <t xml:space="preserve">Total debt/Total equity </t>
  </si>
  <si>
    <t>Total Debt for the most recent interim period divided by Total Shareholder Equity for the same period.
NOTE: This is not meaningful for banks.</t>
  </si>
  <si>
    <t>Old Dividend Rate
Qtly/Mthly/Semi/Ann</t>
  </si>
  <si>
    <t>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</si>
  <si>
    <t>New Dividend Rate
Qtly/Mthly/Semi/Ann</t>
  </si>
  <si>
    <t>The most recent dividend amount. The dividend amount will be the quarterly, monthly, semi-annual, or annual dividend depending on the company. For instance if the company pays out regular quarterly dividends the amount shown would be the most recent quarterly dividend.</t>
  </si>
  <si>
    <t>The dividend record date for the most recent dividend increase. 
FYI - This can sometimes be a date in the future as the dividend record date comes after the dividend declared date.</t>
  </si>
  <si>
    <t>The next Ex-dividend date. Date is formatted as month/day/year.</t>
  </si>
  <si>
    <t>The annual dividend is calculated by taking the most recent dividend multiplying it by the relevant factor (4 -quarterly dividend, 2- semi-annual, 12 - monthly, etc.) to get an annual dividend amount.</t>
  </si>
  <si>
    <t>The currency of the dividend payments.
CAD - Canadian dollars, 
USD - US dollars.</t>
  </si>
  <si>
    <t>Annual Div (CAD)
USD Div adj @ 1 USD = X.XXXX CAD</t>
  </si>
  <si>
    <t>The currency used by the company on their financial statements. Some Canadian companies report their figures in USD.</t>
  </si>
  <si>
    <t>Whether or not the company offers a dividend reinvestment plan (DRIP).</t>
  </si>
  <si>
    <t>DRIP Fees - DR</t>
  </si>
  <si>
    <t>If there is a dividend reinvestment plan (DRIP) this will tell you if the plan has fees or not. If the plan has fees it will be a "Y". If the plan doesn't have fees it will be an "N". If there is no DRIP it will be "n/a".</t>
  </si>
  <si>
    <t>DRIP Fees - SP</t>
  </si>
  <si>
    <t>If there is a share purchase plan (SPP) this will tell you if the plan has fees or not. If the plan has fees it will be a "Y". If the plan doesn't have fees it will be an "N". If there is no SPP it will be "n/a".</t>
  </si>
  <si>
    <t>The discount the DRIP offers. If "n/a" is shown there is no DRIP.</t>
  </si>
  <si>
    <t>The minimum amount you can pay to buy additional shares through the share purchase plan (SPP).</t>
  </si>
  <si>
    <t>How often you can buy additional shares through the share purchase plan (SPP). Qrtly - Quarterly, Mthly - Monthly, Wkly - Weekly.</t>
  </si>
  <si>
    <t>Whether the SPP offers pre-authorized debits so you can buy more shares through the online system instead of mailing a cheque to the transfer agent.</t>
  </si>
  <si>
    <t>The transfer agent that administers the dividend reinvestment plan (DRIP). CompSh - Computershare,
AST - AST Trust Company (Canada) [Formerly CST - CST Trust Company],
Valiant - Valiant Trust Company.</t>
  </si>
  <si>
    <t>Historical Column Header Descriptions</t>
  </si>
  <si>
    <t>Indicates the fiscal year end of the company shown in a month/day format (MM/DD).</t>
  </si>
  <si>
    <t>YYYY Calendar Year Dividends</t>
  </si>
  <si>
    <t>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
In cases where a company pays dividends in US dollars an extra row is shown below that converts the US dollar dividends to Canadian dollars using the average annual exchange rates shown below.</t>
  </si>
  <si>
    <t>YY vs. 'YY Year Over Year Dividend Increase / Decrease</t>
  </si>
  <si>
    <t xml:space="preserve">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
</t>
  </si>
  <si>
    <t>YYYY Low Dividend Yield</t>
  </si>
  <si>
    <r>
      <t xml:space="preserve">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rgb="FF000000"/>
        <rFont val="Calibri"/>
        <family val="2"/>
      </rPr>
      <t>NOTE:</t>
    </r>
    <r>
      <rPr>
        <sz val="11"/>
        <color indexed="8"/>
        <rFont val="Calibri"/>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r>
      <rPr>
        <sz val="11"/>
        <color indexed="8"/>
        <rFont val="Calibri"/>
        <family val="2"/>
      </rPr>
      <t xml:space="preserve">
</t>
    </r>
    <r>
      <rPr>
        <b/>
        <sz val="11"/>
        <color rgb="FF000000"/>
        <rFont val="Calibri"/>
        <family val="2"/>
      </rPr>
      <t>EXAMPLE:</t>
    </r>
    <r>
      <rPr>
        <sz val="11"/>
        <color indexed="8"/>
        <rFont val="Calibri"/>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11"/>
        <color rgb="FF000000"/>
        <rFont val="Calibri"/>
        <family val="2"/>
      </rPr>
      <t xml:space="preserve">Forward Looking Lowest Yield
</t>
    </r>
    <r>
      <rPr>
        <sz val="11"/>
        <color indexed="8"/>
        <rFont val="Calibri"/>
        <family val="2"/>
      </rPr>
      <t xml:space="preserve">$0.15 x 4 = $0.60
$0.60 / $20 = 3.0% Dividend Yield
</t>
    </r>
    <r>
      <rPr>
        <u/>
        <sz val="11"/>
        <color rgb="FF000000"/>
        <rFont val="Calibri"/>
        <family val="2"/>
      </rPr>
      <t xml:space="preserve">Lowest Yield Calculation Used in Canadian Dividend All-Star List
</t>
    </r>
    <r>
      <rPr>
        <sz val="11"/>
        <color rgb="FF000000"/>
        <rFont val="Calibri"/>
        <family val="2"/>
      </rPr>
      <t>$0.10 + $0.10 + $0.15 +$0.15 = $0.50</t>
    </r>
    <r>
      <rPr>
        <u/>
        <sz val="11"/>
        <color rgb="FF000000"/>
        <rFont val="Calibri"/>
        <family val="2"/>
      </rPr>
      <t xml:space="preserve">
</t>
    </r>
    <r>
      <rPr>
        <sz val="11"/>
        <color indexed="8"/>
        <rFont val="Calibri"/>
        <family val="2"/>
      </rPr>
      <t>$0.50 / $20 = 2.5% Dividend Yield</t>
    </r>
  </si>
  <si>
    <t>YYYY Average Dividend Yield</t>
  </si>
  <si>
    <t>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</si>
  <si>
    <t>YYYY High Dividend Yield</t>
  </si>
  <si>
    <r>
      <t xml:space="preserve">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u/>
        <sz val="11"/>
        <color rgb="FF000000"/>
        <rFont val="Calibri"/>
        <family val="2"/>
      </rPr>
      <t>NOTE:</t>
    </r>
    <r>
      <rPr>
        <b/>
        <sz val="11"/>
        <color rgb="FF000000"/>
        <rFont val="Calibri"/>
        <family val="2"/>
      </rPr>
      <t xml:space="preserve"> </t>
    </r>
    <r>
      <rPr>
        <sz val="11"/>
        <color indexed="8"/>
        <rFont val="Calibri"/>
        <family val="2"/>
      </rPr>
      <t xml:space="preserve">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t>
    </r>
    <r>
      <rPr>
        <u/>
        <sz val="11"/>
        <color rgb="FF000000"/>
        <rFont val="Calibri"/>
        <family val="2"/>
      </rPr>
      <t>forward looking</t>
    </r>
    <r>
      <rPr>
        <sz val="11"/>
        <color indexed="8"/>
        <rFont val="Calibri"/>
        <family val="2"/>
      </rPr>
      <t xml:space="preserve"> highest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</si>
  <si>
    <t>EXAMPLE:</t>
  </si>
  <si>
    <t xml:space="preserve">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t>
  </si>
  <si>
    <t>Forward Looking Highest Yield</t>
  </si>
  <si>
    <t>$0.15 x 4 = $0.60</t>
  </si>
  <si>
    <r>
      <t xml:space="preserve">$0.60 / $20 = </t>
    </r>
    <r>
      <rPr>
        <b/>
        <sz val="11"/>
        <color indexed="8"/>
        <rFont val="Calibri"/>
        <family val="2"/>
      </rPr>
      <t>3.0% Dividend Yield</t>
    </r>
  </si>
  <si>
    <t>Highest Yield Calculation Used in Canadian Dividend All-Star List</t>
  </si>
  <si>
    <t>$0.10 + $0.10 + $0.15 +$0.15 = $0.50</t>
  </si>
  <si>
    <r>
      <t xml:space="preserve">$0.50 / $20 = </t>
    </r>
    <r>
      <rPr>
        <b/>
        <sz val="11"/>
        <color indexed="8"/>
        <rFont val="Calibri"/>
        <family val="2"/>
      </rPr>
      <t>2.5% Dividend Yield</t>
    </r>
  </si>
  <si>
    <t>YYYY FY EPS</t>
  </si>
  <si>
    <t>Fiscal Year (FY) Earnings Per Share (EPS) for the relevant fiscal year.</t>
  </si>
  <si>
    <r>
      <t xml:space="preserve">FY </t>
    </r>
    <r>
      <rPr>
        <i/>
        <sz val="11"/>
        <color rgb="FF000000"/>
        <rFont val="Calibri"/>
        <family val="2"/>
      </rPr>
      <t xml:space="preserve">YYYY </t>
    </r>
    <r>
      <rPr>
        <sz val="11"/>
        <color rgb="FF000000"/>
        <rFont val="Calibri"/>
        <family val="2"/>
      </rPr>
      <t>Low P/E</t>
    </r>
  </si>
  <si>
    <t>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t>
  </si>
  <si>
    <t>FY YYYY Average P/E</t>
  </si>
  <si>
    <t>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</si>
  <si>
    <t>FY YYYY High P/E</t>
  </si>
  <si>
    <t>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t>
  </si>
  <si>
    <t>YYYY FY Sales Per Share</t>
  </si>
  <si>
    <t>Fiscal Year (FY) Sales Per Share for the relevant fiscal year is the the total sales divided by the shares outstanding.</t>
  </si>
  <si>
    <t>FY YYYY Low P/Sales</t>
  </si>
  <si>
    <t>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</si>
  <si>
    <t>FY YYYY Average P/Sales</t>
  </si>
  <si>
    <t>The Fiscal Year (FY) Average Price-per-Sales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</si>
  <si>
    <t>FY YYYY High P/Sales</t>
  </si>
  <si>
    <t>The Fiscal Year (FY) High Price-per-Sales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</si>
  <si>
    <t>FY YYYY Operating Cash Flow Per Share</t>
  </si>
  <si>
    <t>Fiscal Year (FY) Operating Cash Flow Per Share for the relevant fiscal year is the the total Operating Cash Flow divided by the shares outstanding.</t>
  </si>
  <si>
    <t>FY YYYY Low P/Operating Cash Flow</t>
  </si>
  <si>
    <t>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</si>
  <si>
    <t>FY YYYY Average P/Operating Cash Flow</t>
  </si>
  <si>
    <t>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</si>
  <si>
    <t>FY YYYY High P/Operating Cash Flow</t>
  </si>
  <si>
    <t>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</si>
  <si>
    <t>FY YYYY Free Cash Flow Per Share</t>
  </si>
  <si>
    <t>Fiscal Year (FY) Free Cash Flow Per Share for the relevant fiscal year is the the total Free Cash Flow divided by the shares outstanding.</t>
  </si>
  <si>
    <t>FY YYYY Book Value Per Share</t>
  </si>
  <si>
    <t>Fiscal Year (FY) Book Value Per Share for the relevant fiscal year is the the book value divided by the shares outstanding.</t>
  </si>
  <si>
    <t>FY YYYY Low P/B</t>
  </si>
  <si>
    <t>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</si>
  <si>
    <t>FY YYYY Average P/B</t>
  </si>
  <si>
    <t>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</si>
  <si>
    <t>FY YYYY High P/B</t>
  </si>
  <si>
    <t>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</si>
  <si>
    <t>FY YYYY Shares Outstanding (Millions)</t>
  </si>
  <si>
    <t>Fiscal Year (FY) shares outstanding for the relevant fiscal year showns in millions.</t>
  </si>
  <si>
    <t>FY YYYY ROE</t>
  </si>
  <si>
    <t>Fiscal Year (FY) Return-on-Equity (ROE).</t>
  </si>
  <si>
    <t>FY YYYY ROIC</t>
  </si>
  <si>
    <t>Fiscal Year (FY) Return-on-Invested Capital (ROIC).</t>
  </si>
  <si>
    <t>FY YYYY Sales</t>
  </si>
  <si>
    <t>Fiscal Year (FY) sales in millions of dollars.</t>
  </si>
  <si>
    <t>FY YYYY Operating Cash Flow (Millions)</t>
  </si>
  <si>
    <t>Fiscal Year (FY) Operating Cash Flow in millions of dollars.</t>
  </si>
  <si>
    <t>FY YYYY Free Cash Flow (Millions)</t>
  </si>
  <si>
    <t>Fiscal Year (FY) Free Cash Flow in millions of dollars.</t>
  </si>
  <si>
    <t>FY YYYY EPS Payout Ratio</t>
  </si>
  <si>
    <t>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</si>
  <si>
    <t>FY YYYY Operating Cash Flow Payout Ratio</t>
  </si>
  <si>
    <t>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</si>
  <si>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FY YYYY Free Cash Flow Payout Ratio</t>
  </si>
  <si>
    <t>Fiscal Year (FY) Payout ratio using Free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</si>
  <si>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Date</t>
  </si>
  <si>
    <t>Notes</t>
  </si>
  <si>
    <t>RioCan REIT</t>
  </si>
  <si>
    <t>REI-UN.TO</t>
  </si>
  <si>
    <r>
      <t xml:space="preserve">Removed RioCan REIT (REI-UN.TO) from the Others tab as they cut their monthly dividend by 33% from $0.12 to $0.08.
</t>
    </r>
    <r>
      <rPr>
        <i/>
        <sz val="10"/>
        <rFont val="Arial"/>
        <family val="2"/>
      </rPr>
      <t>TORONTO, Dec. 03, 2020 (GLOBE NEWSWIRE) -- Today, RioCan Real Estate Investment Trust (“RioCan” or the “Trust”) (TSX: REI.UN) announced a reduction of RioCan’s monthly distribution to unitholders from $0.12 per unit to $0.08 per unit, or from $1.44 to $0.96 on an annualized basis. RioCan’s Board of Trustees has determined the reduction is appropriate given ongoing uncertainty as a result of the pandemic. This decrease will be effective for the Trust’s January 2021 distribution, payable in February 2021.</t>
    </r>
  </si>
  <si>
    <t>Northview Apartment REIT</t>
  </si>
  <si>
    <t>NVU-UN.TO</t>
  </si>
  <si>
    <r>
      <t xml:space="preserve">Removed Northview Apartment REIT (TSE:NVU.UN) from the Others tab as the company was bought by Starlight and KingSett and delisted from the TSX.
</t>
    </r>
    <r>
      <rPr>
        <i/>
        <sz val="10"/>
        <rFont val="Arial"/>
        <family val="2"/>
      </rPr>
      <t>Northview Apartment REIT Announces Close of Sale to Starlight and KingSett
CALGARY, Alberta, Nov. 02, 2020 (GLOBE NEWSWIRE) -- Northview Apartment Real Estate Investment Trust (“Northview”) (TSX:NVU.UN) today announced that the previously announced arrangement agreement with affiliates of Starlight Group Property Holdings Inc. (“Starlight”) and KingSett Capital Inc. (“KingSett”) (collectively, the “Purchasers”), pursuant to which the Purchasers acquired Northview in a $4.9 billion transaction (the “Transaction”), including net debt, has closed as of today. Unitholders of Northview received $36.25 per unit in the Transaction. In addition, pursuant to the Transaction unitholders received a stub distribution pro-rated for the month of November of $0.004526667 per unit in cash. Northview’s distribution reinvestment plan was not applicable for this stub distribution. As a result of the Transaction closing, Northview’s units will cease to be traded on the Toronto Stock Exchange as of November 3, 2020.</t>
    </r>
  </si>
  <si>
    <t>ET.TO</t>
  </si>
  <si>
    <r>
      <t xml:space="preserve">Removed Evertz Technologies Limited (ET.TO) from the Others tab as they cut their quartery dividend by 50% from $0.18 to $0.09.
</t>
    </r>
    <r>
      <rPr>
        <i/>
        <sz val="10"/>
        <rFont val="Arial"/>
        <family val="2"/>
      </rPr>
      <t>Burlington, June 30, 2020, Evertz Technologies Limited (TSX:ET)</t>
    </r>
    <r>
      <rPr>
        <sz val="10"/>
        <rFont val="Arial"/>
        <family val="2"/>
      </rPr>
      <t xml:space="preserve">
</t>
    </r>
    <r>
      <rPr>
        <i/>
        <u/>
        <sz val="10"/>
        <rFont val="Arial"/>
        <family val="2"/>
      </rPr>
      <t>Dividend Declared</t>
    </r>
    <r>
      <rPr>
        <i/>
        <sz val="10"/>
        <rFont val="Arial"/>
        <family val="2"/>
      </rPr>
      <t xml:space="preserve">
Evertz Board of Directors declared a regular quarterly dividend on June 30, 2020 of $0.09 per share. The dividend is payable to shareholders of record on July 10, 2020 and will be paid on or about July 17, 2020. Evertz remains committed to increasing its financial flexibility and given the current environment dominated by Covid-19, the Company believes it is prudent to conserve cash. Evertz Board of Directors will reassess its decision regarding the reduction of the regularly quarterly dividends on September 9, 2020.</t>
    </r>
  </si>
  <si>
    <t>ZZZ.TO</t>
  </si>
  <si>
    <r>
      <t xml:space="preserve">Removed Sleep Country Canada Holdings Inc. (ZZZ.TO) from the Canadian Dividend All-Star List as they supsended their dividend.
</t>
    </r>
    <r>
      <rPr>
        <i/>
        <sz val="10"/>
        <rFont val="Arial"/>
        <family val="2"/>
      </rPr>
      <t xml:space="preserve">TORONTO, May 4, 2020 /CNW/ - Sleep Country Canada Inc. ("Sleep Country" or "Sleep Country Canada" or the "Company") (TSX: ZZZ) today released financial results for the first quarter and three months ended March 31, 2020. All financial results are reported in Canadian dollars unless otherwise stated.
Actions to Manage Liquidity Subsequent to Quarter End
Sleep Country is implementing proactive measures which include the following:  
- Expanding the Company's senior secured credit agreement with an incremental $50 million
- </t>
    </r>
    <r>
      <rPr>
        <b/>
        <i/>
        <sz val="10"/>
        <rFont val="Arial"/>
        <family val="2"/>
      </rPr>
      <t>Suspending both the dividend and NCIB program, intending to resume both initiatives upon return to normal operating conditions</t>
    </r>
    <r>
      <rPr>
        <i/>
        <sz val="10"/>
        <rFont val="Arial"/>
        <family val="2"/>
      </rPr>
      <t xml:space="preserve">
- Postponing capital expenditure and guidance for 2020 related to the new store openings and renovations, continued investment in a new in-store Point-of-Sale system and - - Phase 2 of the ERP system
- Qualification and application to the CEWS program, providing the Company with 75% wage subsidy on eligible remuneration for up to 12 weeks, subject to limits per employee and retroactive to March 15, 2020
- Deferring 100% of the Board of Director's 2020 unpaid cash compensation
- Deferring 50% of the salaries of the Chief Executive Officer and President, Dormez-vous? &amp; Chief Business Development Officer, and 25% of the salaries of remaining named executive officers
- Implementing additional cost-saving measures across the business including marketing, procurement and sales expenditure
- Investing in online capabilities to service customers virtually
The Company continues to actively monitor market conditions and remains in close contact with its landlords and suppliers to assess impacts and mitigate risks.</t>
    </r>
  </si>
  <si>
    <t>SU.TO</t>
  </si>
  <si>
    <r>
      <t xml:space="preserve">Removed Suncor Energy Inc (SU.TO) from the Canadian Dividend All-Star List as they cut their dividend by 55%.
</t>
    </r>
    <r>
      <rPr>
        <i/>
        <sz val="10"/>
        <rFont val="Arial"/>
        <family val="2"/>
      </rPr>
      <t xml:space="preserve">CALGARY, Alberta, May 05, 2020 (GLOBE NEWSWIRE) -- The convergence of two global events has created a turbulent market situation. The COVID-19 pandemic and the associated rapid demand reduction and the crude oil supply shock as a result of the OPEC+ production decisions are expected to keep crude oil prices lower for at least the next 12-24 months. The fundamentals necessary for a recovery include: product demand returning as a result of global economies restarting and oil production and inventories coming back into balance.  Given the unprecedented size of global crude inventories, we know that bringing the market back into balance will take some time, although the exact pace is uncertain. 
</t>
    </r>
    <r>
      <rPr>
        <sz val="10"/>
        <rFont val="Arial"/>
        <family val="2"/>
      </rPr>
      <t xml:space="preserve">
</t>
    </r>
    <r>
      <rPr>
        <i/>
        <sz val="10"/>
        <rFont val="Arial"/>
        <family val="2"/>
      </rPr>
      <t>In order to maintain the financial health and resiliency of the company to navigate the current market conditions, the company has reduced operating costs by $1 billion (10%) compared to 2019 levels. It has also increased its liquidity by $4 billion. In addition, we have reduced 2020 capital expenditures by $1.9 billion (33%) compared to the original 2020 plan.
“Suncor’s Board of Directors remains committed to leveraging our long life, low decline resource base and providing the energy that society needs, while continuing to return value to shareholders,” said Mark Little, president and chief executive officer. “However, after taking significant action in reducing capital and operating costs, the Board believes that reducing the current level of dividends is required to drive down the cash breakeven of the company to a WTI price of US$35 per barrel.  As a result, the Board has decided to reduce the quarterly cash dividend by 55% to $0.21 per common share from $0.465 per common share.” This dividend will be payable on June 25, 2020 to shareholders of record at the close of business on June 4, 2020.</t>
    </r>
  </si>
  <si>
    <t>UFS.TO</t>
  </si>
  <si>
    <r>
      <t xml:space="preserve">Removed Domtar Corp (UFS.TO) from the Canadian Dividend All-Star List as they supsended their dividend.
</t>
    </r>
    <r>
      <rPr>
        <i/>
        <sz val="10"/>
        <rFont val="Arial"/>
        <family val="2"/>
      </rPr>
      <t>05/08/2020
Domtar Corporation Reports Preliminary First Quarter 2020 Financial Results
SUSPENSION OF CAPITAL RETURN PROGRAM
Due to the unprecedented market conditions and uncertainty caused by COVID-19, the Company has suspended the payment of its regular quarterly dividend and stock repurchase program in order to preserve cash and provide additional flexibility in the current environment. The Board of Directors will continue to evaluate the Company’s capital return program based upon customary considerations, including market conditions.</t>
    </r>
  </si>
  <si>
    <t>LB.TO</t>
  </si>
  <si>
    <r>
      <t xml:space="preserve">Removed Laurentian Bank Of Canada (LB.TO) from the Canadian Dividend All-Star List as they cut their dividend by 40%.
</t>
    </r>
    <r>
      <rPr>
        <i/>
        <sz val="10"/>
        <rFont val="Arial"/>
        <family val="2"/>
      </rPr>
      <t>Laurentian Bank Financial Group Announces Reduced Common Share Dividend and Declares Dividends on Common and Preferred Shares
Fri, 29 May 2020 11:31 GMT
MONTREAL, May 29, 2020 (GLOBE NEWSWIRE) -- At its meeting held on May 28, 2020, given the highly uncertain economic environment, the Board of Directors of the Laurentian Bank of Canada (TSX: LB) (the “Bank”) has approved a reduction of the quarterly dividend on its common shares by $0.27 or 40% to provide greater financial strength and flexibility to support continued growth, the pursuit of the Bank’s Strategic Plan, and the alignment of the Bank’s payout ratio with the Bank’s policy.
The Board of Directors declared the following dividends:
a regular quarterly dividend of $0.40 per share on the common shares, payable on August 1, 2020, to shareholders at the close of business on July 2, 2020.</t>
    </r>
  </si>
  <si>
    <t>AD.TO</t>
  </si>
  <si>
    <r>
      <t xml:space="preserve">Removed Alaris Royalty Corporation (AD.TO) from the Others tab as they cut their dividend by 30%.
</t>
    </r>
    <r>
      <rPr>
        <i/>
        <sz val="10"/>
        <rFont val="Arial"/>
        <family val="2"/>
      </rPr>
      <t>CALGARY, May 5, 2020 /CNW/ - Alaris Royalty Corp. ("Alaris" or the "Corporation") is pleased to announce its results for the three months ended March 31, 2020. The results are prepared under International Financial Reporting Standards ("IFRS") as issued by the International Accounting Standards Board ("IASB").
Due to the current and expected future impact of the COVID-19 pandemic on our Partners (as defined below), the Corporation is announcing a reduction in its dividend of approximately 30% to $1.16 annually and $0.29 per quarter (from $1.65 annually and $0.4125 per quarter). This reduction will come into effect with the Q2 dividend to be declared in June 2020;</t>
    </r>
  </si>
  <si>
    <t>LNR.TO</t>
  </si>
  <si>
    <r>
      <t xml:space="preserve">Removed Linamar Corporation (LNR.TO) from the Others tab as they cut their dividend by 50%.
</t>
    </r>
    <r>
      <rPr>
        <i/>
        <sz val="10"/>
        <rFont val="Arial"/>
        <family val="2"/>
      </rPr>
      <t>As part of these cash conservation efforts the board has approved to temporarily reduce the Q1 2020 dividend to CAD$0.06 per share.</t>
    </r>
  </si>
  <si>
    <t>HR-UN.TO</t>
  </si>
  <si>
    <r>
      <t xml:space="preserve">Removed H&amp;R REIT (HR-UN.TO) from the Others tab as they cut their dividend by 50%.
</t>
    </r>
    <r>
      <rPr>
        <i/>
        <sz val="10"/>
        <rFont val="Arial"/>
        <family val="2"/>
      </rPr>
      <t xml:space="preserve">Toronto, Ontario, May 14, 2020 - H&amp;R Real Estate Investment Trust (“H&amp;R" or “the REIT”) (TSX: HR.UN) announces its financial results for the three months ended March 31, 2020. </t>
    </r>
    <r>
      <rPr>
        <sz val="10"/>
        <rFont val="Arial"/>
        <family val="2"/>
      </rPr>
      <t xml:space="preserve">
</t>
    </r>
    <r>
      <rPr>
        <i/>
        <sz val="10"/>
        <rFont val="Arial"/>
        <family val="2"/>
      </rPr>
      <t xml:space="preserve">Change in Distribution
Management and the Board have spent considerable time in recent years reviewing the REIT’s strategy, capital structure and operations, which has led to many of the changes outlined above. In light of current operating and capital market conditions, and consistent with the prior conclusions management and the Board reached in the above reference review, management has recommended and the Board approved a 50% reduction of monthly distributions effective May 2020, from $0.115 per unit to $0.0575 per unit, or $0.690 per unit annually.
This new distribution rate provides additional financial flexibility to absorb any income interruption related to the pandemic in the near term, and allows for significant capital reinvestment into our properties to address tenant turnover without increasing the REIT’s financial leverage. The new distribution rate is also expected to satisfy the REIT’s requirement to distribute all of its taxable income. </t>
    </r>
  </si>
  <si>
    <t>SXP.TO</t>
  </si>
  <si>
    <r>
      <t xml:space="preserve">Removed Supremex Inc. (SXP.TO) from the Others tab as they supsended their dividend.
</t>
    </r>
    <r>
      <rPr>
        <i/>
        <sz val="10"/>
        <rFont val="Arial"/>
        <family val="2"/>
      </rPr>
      <t xml:space="preserve">Suspended the regular quarterly dividend as a prudent and preventative measure as a result of the COVID-19 pandemic.
Financial Position and Capital Resources Summary
In light of the recent COVID-19 pandemic, the Company expects its operations and financial results to be negatively affected, but it is not possible at this time for the Company to reliably estimate the duration and scope of the pandemic’s ensuing economic impact. Although there was no material impact on demand in March, overall in April, including the effects of COVID19, Canadian Envelope secular decline and U.S. Envelope growth, the Company experienced a revenue decline of approximately 20% on our legacy businesses. Including Royal Envelope operations, sales were down approximately 6% in April. In order to mitigate the effect that this situation will have on the Company’s operations and financial results, management is tightly controlling variable expenses and working capital and has reduced all non-critical capital expenditures. The Company is at an advanced stage of discussion with its lenders to obtain a more favorable Debt to EBITDA covenant ratio for the remainder of fiscal year 2020. Furthermore, the Company’s Board of Directors announced that it had decided to suspend the quarterly dividend until further notice.
Based on current and anticipated market conditions and management’s projections, the Company expects to have sufficient liquidity to meet its currently anticipated needs for the next twelve months. However, these projections are inherently uncertain due to the evolving impact of the COVID-19 pandemic.
Dividends
Supremex’ previous practice was to declare quarterly dividends. Dividends are subject to the discretion of the Board of Directors and may vary depending on, among other things, Supremex’ earnings, financial requirements, compliance to the covenants of the Secured Credit Facility (the “Credit Agreement’’) and the satisfaction of the solvency tests imposed by the CBCA for the declaration of dividends and other conditions existing at such future time. Due to the unpredictable impact of the COVID-19 pandemic and potential future impact on the Company’s results and its available cash, the Company’s Board of Directors announced that it had decided to suspend the Company’s quarterly dividend until further notice. </t>
    </r>
  </si>
  <si>
    <t>TPX-B.TO</t>
  </si>
  <si>
    <r>
      <t xml:space="preserve">Removed Molson Coors Canada Inc. (TPX-B.TO) from the Others tab as they supsended their dividend.
</t>
    </r>
    <r>
      <rPr>
        <i/>
        <sz val="10"/>
        <rFont val="Arial"/>
        <family val="2"/>
      </rPr>
      <t>https://business.financialpost.com/pmn/business-pmn/molson-coors-suspends-quarterly-dividend-furloughs-employees
May 22, 2020
Molson Coors Beverage said on Friday it had suspended quarterly dividends for fiscal 2020 and furloughed some employees in Europe and North America, as the Miller Lite beer maker looks to save cash amid the coronavirus crisis.
Liquor companies are among the worst-hit from the fallout of the pandemic, as pubs and restaurants remain closed or are operating in limited capacity across the globe to curb the spread of the virus.
Molson Coors will also cut capital expenditure by about $200 million, reduce marketing expenses and limit the number of new hires, while also evaluating various European government liquidity programs.
The U.S.-listed shares of the Coors Light beer maker slipped after the bell, having shed about one-third of their value so far this year.
Molson Coors Canada also suspended its regular quarterly dividends for fiscal 2020.</t>
    </r>
  </si>
  <si>
    <t>CMG.TO</t>
  </si>
  <si>
    <r>
      <t xml:space="preserve">Removed Computer Modelling Group (CMG.TO) from the Others tab as they cut their dividend by 50%.
</t>
    </r>
    <r>
      <rPr>
        <i/>
        <sz val="10"/>
        <rFont val="Arial"/>
        <family val="2"/>
      </rPr>
      <t>CALGARY, Alberta, May 27, 2020 (Globe Newswire) – The Board of Directors of Computer Modelling Group Ltd. ("CMG" or the “Company”) has approved a dividend of $0.05 per Common Share, payable on June 15, 2020 to shareholders of record at the close of business on June 5, 2020. This represents a decrease from the Company’s previous quarterly dividend of $0.10 per share. The cash retained from the dividend reduction will provide financial flexibility to the Company in the current volatile market environment brought about by the COVID-19 pandemic and deteriorated commodity pricing. We believe this is a prudent part of managing our liquidity, and supports our objectives of maintaining a strong balance sheet and delivering a sustainable dividend. We will continue to monitor the market conditions and adjust our strategies accordingly in order to preserve long-term value for our shareholders. 
The Board of Directors will evaluate the dividend payments on a quarterly basis, based upon cash flow generation and prevailing market conditions.</t>
    </r>
    <r>
      <rPr>
        <sz val="10"/>
        <rFont val="Arial"/>
        <family val="2"/>
      </rPr>
      <t xml:space="preserve">
</t>
    </r>
  </si>
  <si>
    <t>LNF.TO</t>
  </si>
  <si>
    <r>
      <t xml:space="preserve">Removed Leon's Furniture Limited (LNF.TO) from the Others tab as they cut their dividend by 25%.
</t>
    </r>
    <r>
      <rPr>
        <i/>
        <sz val="10"/>
        <rFont val="Arial"/>
        <family val="2"/>
      </rPr>
      <t>https://www.lflgroup.ca/English/news/news-details/2020/LFL-Releases-Financial-Results-for-the-First-Quarter-Ended-March-31-2020/default.aspx
Dividends
As previously announced, we paid a quarterly dividend of $0.16 on April 9, 2020. Today the Directors have declared a quarterly dividend of $0.12 per common share payable on the 6th day of July, 2020 to shareholders of record at the close of business on the 5th day of June, 2020. This represents a 25% reduction from our previous dividend.  The Board has decided to take this proactive and prudent step in light of the ongoing economic uncertainty. As of 2007, dividends paid by Leon's Furniture Limited are "eligible dividends" pursuant to the changes to the Income Tax Act under Bill C-28, Canada.
Outlook
In the short-term, the duration and full financial effect of COVID-19 is unknown, as is the efficacy of government and central bank interventions to curb the spread of COVID-19 and stimulate the economy. Federal and provincial governments have instituted shelter-in-place guidelines, social distancing requirements, bans on non-essential travel and other measures that have directly led to reductions in store traffic and sales figures at the Company's bricks and mortar retail locations commencing in the early part of March 2020 and continuing today. The Company continues to actively monitor the situation and will continue to respond as the impact of the COVID-19 pandemic evolves, which will depend on a number of factors including the course of the virus, our customer and employee reactions and any further government actions, none of which can be predicted with any degree of certainty.
Management anticipates that actions taken to date, including necessary layoffs and store closures, have positioned the Company strongly to weather the current crisis and to take advantage of any accretive opportunities that may arise. Several of the Company's existing attributes are expected to function as operating positions of strength which will act as offsets in the current environment:
Essential nature of some of the Company's products and services.  Household appliances that are necessary to cook and clean have been deemed essential by most provincial governments.  The Company also owns the largest third-party appliance service company in Canada, Transglobal Service, that has been operating across the country with enhanced health and safety protocols to protect both our customers and our technicians.
Rapidly scaling our eCommerce business.  The Company's eCommerce revenue has grown more than fivefold subsequent to the quarter end of March 31, 2020.  In late 2018, we moved the Company's online stores to the Shopify Plus platform, which has enabled a richer and more interactive eCommerce offering, has resulted in improved scalability and enabled significant operating leverage.
Unencumbered ownership of substantial real estate assets across the country.  The Company owns 4.2 million square feet (office, retail, industrial) of approximately 13.4 million square feet in use today by the Company. This is a significant competitive advantage in the current environment, resulting in a far lower carrying cost for closed stores or other properties than similar leased properties. In addition, the value inherent in this portfolio would enable the Company to readily access additional liquidity to support existing operations and take advantage of accretive opportunities as they arise.
Pristine balance sheet as evidenced by the Company's commitment to deleveraging over $440,000,000 in various forms of debt since purchasing The Brick in 2013.  Furthermore, the Company is currently in a net cash position. as at March 31, 2020 this amounted to a total of $33,751,000. In addition, the Company has unrestricted liquidity of approximately $300,000,000 currently with room to further expand if necessary.
The Company believes that its existing financing resources together with cash flow provided from its operations and its expanded revolving credit facility that was amended after the quarter end of March 31, 2020, will provide a sound liquidity and working capital position throughout the next twelve months.
On a longer-term basis, we still believe that the underlying Canadian economy remains relatively strong. Although it is difficult to gauge future consumer confidence and what impact it may have on retail, we remain confident that our sales and profitability will increase. Given the Company's strong and continuously improving financial position, our principal objective is to increase our market share and profitability. We remain focused on our commitment to effectively manage our costs but to also continuously invest in digital innovation that we believe will drive more customers to both our online eCommerce presence and our 304 physical locations across Canada.</t>
    </r>
  </si>
  <si>
    <t>CSW-A.TO</t>
  </si>
  <si>
    <r>
      <t xml:space="preserve">Removed Corby Spirit and Wine Ltd (CSW-A.TO) from the Others tab as they cut their dividend by 9%.
</t>
    </r>
    <r>
      <rPr>
        <i/>
        <sz val="10"/>
        <rFont val="Arial"/>
        <family val="2"/>
      </rPr>
      <t>TORONTO, May 13, 2020 /CNW/ - Corby Spirit and Wine Limited ("Corby" or the "Company") (TSX: CSW.A, CSW.B) today reported its financial results for the third quarter ended March 31, 2020. The Corby Board of Directors today also declared a dividend of $0.20 per share payable on June 12, 2020 on the Voting Class A Common Shares and Non-Voting Class B Common Shares of the Company to shareholders of record as at the close of business on May 27, 2020.
"Notwithstanding the strong results to date, we face into a period of unprecedented uncertainty and volatility," said George McCarthy, Chairman of the Corby Board of Directors, "and in such circumstances the Board feels it appropriate to exercise prudence and to moderate the dividend compared to the previous quarters."</t>
    </r>
  </si>
  <si>
    <t>CLR.TO</t>
  </si>
  <si>
    <r>
      <rPr>
        <sz val="10"/>
        <rFont val="Arial"/>
        <family val="2"/>
      </rPr>
      <t xml:space="preserve">Removed Clearwater Seafoods Incorporated (CLR.TO) from the Others tab as they supsended their dividend.
</t>
    </r>
    <r>
      <rPr>
        <i/>
        <sz val="10"/>
        <rFont val="Arial"/>
        <family val="2"/>
      </rPr>
      <t>https://www.clearwater.ca/news/clearwater-reports-first-quarter-2020-results/
Dividends
On May 15, 2020, the Board of Directors suspended dividends for the balance of 2020 given the uncertainty related to the duration and impact of COVID-19. The dividend reinvestment program is also suspended.
The Board reviews Clearwater’s dividends on a regular basis to ensure the dividend level remains consistent with Clearwater’s dividend policy.</t>
    </r>
  </si>
  <si>
    <t>PSI.TO</t>
  </si>
  <si>
    <r>
      <t xml:space="preserve">Removed Pason Systems Inc (PSI.TO) from the "Others" tab as they cut their dividend. 
</t>
    </r>
    <r>
      <rPr>
        <i/>
        <sz val="10"/>
        <rFont val="Arial"/>
        <family val="2"/>
      </rPr>
      <t>CALGARY, Alberta (April 30, 2020) – Pason Systems Inc. (TSX: PSI) announced today that the Board of Directors declared a quarterly dividend of nineteen cents (C$0.19) per share on the company’s common shares. The dividend will be paid on June 29, 2020 to shareholders of record at the close of business on June 15, 2020.
In light of the uncertainties related to COVID-19 and the significant negative impact that a weakened commodity price environment have on the outlook for industry activity, the Board of Directors intends to reduce the next quarterly dividend, expected to be declared following the second quarter, to five cents (C$0.05) per share on the company’s common shares. The decision to pay dividends and the amount of any future dividends is at the discretion of the Board of Directors, which regularly reviews the Company’s financial position, operating results, industry outlook, and other factors the Board deems relevant.</t>
    </r>
  </si>
  <si>
    <t>GIL.TO</t>
  </si>
  <si>
    <r>
      <t xml:space="preserve">Removed Gildan Activewear Inc. (GIL.TO) from the Canadian Dividend All-Star List as they suspended their dividend.
</t>
    </r>
    <r>
      <rPr>
        <i/>
        <sz val="10"/>
        <rFont val="Arial"/>
        <family val="2"/>
      </rPr>
      <t>Montreal, Wednesday, April 29, 2020 – Gildan Activewear Inc. (GIL: TSX and NYSE)
• In order to preserve cash and pre-emptively ensure that we maintain ample liquidity to manage through the current and future environment, we are deferring non-critical capital spend and discretionary expenses and have drawn down funds under our long-term bank credit facility. Further, on April 6, 2020, we took additional cautionary measures to enhance liquidity by securing an additional $400 million of long-term debt with members of our existing bank syndicate. With the proceeds from the new debt financing, as at April 27, 2020, our overall available liquidity position was over $950 million comprised of cash on hand of over $650 million and available lines of credit of approximately $300 million. 
• Given the severity of the crisis and the uncertain economic outlook, out of an abundance of caution, we have suspended share repurchases and starting with the first quarter of 2020, we are also suspending the quarterly cash dividend. The Company’s previously declared quarterly cash dividend for the fourth quarter of 2019 was paid on April 6, 2020. We remain committed to returning capital to shareholders through our dividend and share repurchases and expect to resume the programs when the environment normalizes.</t>
    </r>
  </si>
  <si>
    <t>MX.TO</t>
  </si>
  <si>
    <r>
      <t xml:space="preserve">Removed Methanex Corporation (MX.TO) from the Canadian Dividend All-Star List as they cut their dividend.
</t>
    </r>
    <r>
      <rPr>
        <i/>
        <sz val="10"/>
        <rFont val="Arial"/>
        <family val="2"/>
      </rPr>
      <t>METHANEX TAKES ADDITIONAL STEPS TO STRENGTHEN BALANCE SHEET AND LIQUIDITY
• Negotiated covenant flexibility for the Company’s existing credit facilities
• Reduced quarterly cash dividend to $0.0375 per share
Except where otherwise noted, all currency amounts are stated in United States dollars.
VANCOUVER, British Columbia, April 29, 2020 (GLOBE NEWSWIRE) -- Methanex Corporation (TSX:MX) (NASDAQ:MEOH) announced today that, in addition to the actions previously announced, it is taking additional measures to enable greater financial flexibility and preserve liquidity in response to the current uncertain market conditions caused by the COVID-19 pandemic and low oil price environment.
The Company is working with its banking partners to obtain flexibility on certain financial covenants in its existing $300 million committed revolving credit facility and $800 million non-revolving construction facility. The Company has agreed on key parameters with its lead bank and is working with the other members of the bank syndicate to finalize these changes to the credit facilities, which is expected in the second half of May.
In addition, the board of directors approved a 90 percent reduction in the quarterly cash dividend to $0.0375 per share from $0.36 per share. The reduction of our dividend represents approximately $100 million in annualized cash savings. The new dividend declared will be payable on June 30, 2020 to holders of common shares of record on June 16, 2020.
John Floren, President &amp; CEO, commented, “We remain committed to creating long-term value for our shareholders while maintaining a strong financial position. We believe that the changes to our credit facilities and taking the prudent decision to reduce the dividend will provide us with enhanced financial flexibility and will preserve liquidity to enable us to navigate the current challenging business and commodity price environment and emerge financially strong.”</t>
    </r>
  </si>
  <si>
    <t>RCH.TO</t>
  </si>
  <si>
    <r>
      <t xml:space="preserve">Removed Richelieu Hardware Ltd. (RCH.TO) from the Canadian Dividend All-Star List as they cancelled their dividend.
</t>
    </r>
    <r>
      <rPr>
        <i/>
        <sz val="10"/>
        <rFont val="Arial"/>
        <family val="2"/>
      </rPr>
      <t>Dividends
In an effort to protect Richelieu’s current cash position and mitigate financial impacts likely to result from the COVID-19 crisis, Richelieu’s Board of Directors has elected not to declare any dividends for the 1st quarter of 2020.</t>
    </r>
  </si>
  <si>
    <t>CAE.TO</t>
  </si>
  <si>
    <r>
      <t xml:space="preserve">Removed CAE Inc. (CAE.TO) from the Canadian Dividend All-Star List as they suspended their dividend.
</t>
    </r>
    <r>
      <rPr>
        <i/>
        <sz val="10"/>
        <rFont val="Arial"/>
        <family val="2"/>
      </rPr>
      <t>Montreal, Canada, April 6, 2020 (NYSE: CAE; TSX: CAE) CAE announced today that it has taken a series of flexible measures to protect its financial position in response to the COVID-19 crisis and mitigate the impact on its employees. The measures include temporarily suspending its common share dividend and share repurchase plan, as well temporarily laying off 2,600 of its 10,500 employees and placing another 900 employees on a reduced work week. CAE also announced that, in an effort to help save lives, it is developing an easy-to-manufacture ventilator which will provide life support to patients in intensive care.
Dividend and share repurchase plan (NCIB) suspended
CAE’s Board of Directors has approved the suspension of dividend payments to common shareholders until further notice and will review this position on a quarterly basis. Core to its capital allocation priorities, CAE remains committed to paying dividends over the long-term that are commensurate with the long-term growth of its business and will seek to resume dividend payments as soon as it is appropriate.
CAE’s Board of Directors has also approved the temporary suspension of all share repurchases under its normal course issuer bid program.</t>
    </r>
  </si>
  <si>
    <t>MTY.TO</t>
  </si>
  <si>
    <r>
      <t xml:space="preserve">Removed MTY Food Group (MTY.TO) from the "Others" tab as they suspended their dividend. 
</t>
    </r>
    <r>
      <rPr>
        <i/>
        <sz val="10"/>
        <rFont val="Arial"/>
        <family val="2"/>
      </rPr>
      <t>Montreal, April 6, 2020 - In response to the impact of the global pandemic on MTY's busisness, the following actions have been taken to preserve captial resources during this very difficult and unpredictable time:
- The quarterly dividen that would normally have been paid in May 2020 is suspended
- The Company has temporarily laid off over hald of its global workforce
- The Company's leadership team has voluntarily reduced their base salary on a temporary basis
- Capital and operational spending has been reduced to a minimum
- The Company's Annual General Meeting is scheduled to be held on May 1st, 2020 under a hybrid format</t>
    </r>
  </si>
  <si>
    <t>KEG-UN.TO</t>
  </si>
  <si>
    <r>
      <t xml:space="preserve">Removed Keg Royalties (KEG-UN.TO) from the "Others" tab as they cut their distribution. 
</t>
    </r>
    <r>
      <rPr>
        <i/>
        <sz val="10"/>
        <rFont val="Arial"/>
        <family val="2"/>
      </rPr>
      <t>VANCOUVER, British Columbia, April 13, 2020 (GLOBE NEWSWIRE) – The Keg Royalties Income Fund (TSX: KEG.UN or the “Fund”) today announced that it would be reducing the monthly distributions on units of the Fund (“Units”) commencing with the March 2020 distribution. Monthly distributions will be reduced from their current level of $0.0946 per Unit to $0.035 per Unit. The revised monthly distribution of $0.035 per Unit has therefore been declared and will be paid on
April 30, 2020 to unitholders of record on April 21, 2020. Annually, the revised distributions result in a decrease from the current level of $1.1352 per Unit to $0.42 per Unit. The Fund currently plans to make those distributions each month for the next six months on the traditional pattern beginning on April 30, 2020, as noted above.
On March 16, 2020, Keg Restaurants Ltd. (“KRL”) and the Fund announced the temporary closure of all 107 Keg locations across Canada and in select US states. At that time, KRL explained the decision was a result of the impending COVID-19 spread. The company felt it was a necessary step in order to protect the health and safety of The Keg’s guests, employees and the communities in which The Keg operates. Very quickly thereafter, Governments at various levels in each of their jurisdictions validated KRL’s decision by ordering the closure of all dine-in restaurants until further notice.
In that initial announcement, senior management of KRL anticipated the closures would last at least two weeks and indicated more updates would be provided as the situation evolved. Unfortunately, and tragically, the spread of COVID-19 has escalated since that time at great human loss and with far reaching lifestyle changes as we all try to do our part to minimize the spread of the virus. It would now appear to be nearly certain that no re-openings will be possible for The Keg or our fellow restaurant companies before June in a best case scenario.
“In its forty-nine year history, The Keg has been through many different cycles and events - some good and some difficult.” said David Aisenstat, CEO of KRL. “We have come through them all with our brand and business fully intact. We have not seen anything like the magnitude of COVID-19 and its devastating trail, but we are confident we will survive these dark days with our brand and business fully intact once again.”</t>
    </r>
  </si>
  <si>
    <t>PZA.TO</t>
  </si>
  <si>
    <r>
      <t xml:space="preserve">Removed Pizza Pizza Royalty Corp (PZA.TO) from the "Others" tab as they cut their dividend. 
</t>
    </r>
    <r>
      <rPr>
        <i/>
        <sz val="10"/>
        <rFont val="Arial"/>
        <family val="2"/>
      </rPr>
      <t>TORONTO, April 15, 2020 /CNW/ - Pizza Pizza Royalty Corp. (the "Company") (TSX: PZA) today provided an update on the business impact of the coronavirus (COVID-19) pandemic on Pizza Pizza Limited's restaurant operations and the impact on its monthly dividend policy.   
Pizza Pizza and Pizza 73 System Sales have been negatively impacted as its restaurant operators have taken significant measures in their restaurants to protect the health of employees and guests in compliance with social-distancing recommendations and requirements of applicable health authorities, including the closure of restaurant seating areas.
Pizza Pizza and Pizza 73 operate traditional and non-traditional restaurants. By brand, Pizza Pizza traditional restaurant sales have historically consisted of approximately 60% delivery sales and 40% walk-in sales, whereas Pizza 73 traditional restaurants have been approximately 90% delivery sales and 10% walk-in sales.  As a result of government-mandated social distancing policies, the majority of walk-in sales at both brands has disappeared. Similarly, with the exception of a few locations, non-traditional Pizza Pizza and Pizza 73 restaurants have closed, causing those sales to decrease to near zero. These non-traditional locations, which account for nearly 10% of System Sales, offer a limited menu and operate, for example, in sporting arenas, outdoor entertainment venues, universities, hospitals, and cinemas.  
With the decrease in System Sales, the Company's royalty income has also decreased and, as a result, the Company has announced its monthly dividend will be reduced from $0.0713 per share to $0.05 per share beginning with the April 2020 dividend. The dividend will be payable to shareholders of record at the close of business on April 30, 2020, and will be paid on May 15, 2020. For tax purposes, the 2020 dividend will be considered a taxable eligible dividend. 
Jay Swartz, the Company's chair, said, "Without clear visibility as to how, and for how long, COVID-19 will negatively impact System Sales, the Board decided to reduce the dividend at this time. We recognize that certain segments of System Sales have significantly decreased, but the royalty income generated from delivery sales, backstopped by the Company's cash reserve, provides the ability to continue the majority of the shareholder dividend during these unprecedented times,"
The Company will continue to monitor System Sales and royalty income, and will consider further changes to the monthly dividend taking into account the duration and impacts of the COVID-19 pandemic on restaurant operations, and the timing and pace of economic recovery in the markets that Pizza Pizza and Pizza 73 serve.</t>
    </r>
  </si>
  <si>
    <t>UNS.TO</t>
  </si>
  <si>
    <r>
      <t xml:space="preserve">Removed Uni-Select (UNS.TO) from the "Others" tab as they cut their dividend. 
</t>
    </r>
    <r>
      <rPr>
        <i/>
        <sz val="10"/>
        <rFont val="Arial"/>
        <family val="2"/>
      </rPr>
      <t>Boucherville (Québec), April 20, 2020 – Uni-Select Inc. (TSX: UNS) (“Uni-Select” or the “Corporation”) today provided an update regarding previously implemented and current measures in response to the COVID-19 global pandemic.
The COVID-19 pandemic (“COVID-19”) has created unprecedented challenges for the entire automotive aftermarket. While Uni-Select and its customers continue to provide essential services where appropriate and permitted, demand has decreased and is expected to be under pressure in the near term. Uni-Select will continue to optimise its operations accordingly.
As the uncertainty regarding the full extent and duration of the pandemic continues, Uni-Select’s Board of Directors and its executive management team is focusing on a cash conservation plan aimed at ensuring maximum available liquidity and financial flexibility until the crisis abates and market conditions stabilize.
As such, Uni-Select announced in early April that it began implementing measures in early March in order to protect the health and safety of its employees, customers and suppliers. The measures included, amongst others:
Ensuring that all government-issued regulations applicable to the jurisdictions in which Uni-Select operates are followed;
Operational changes such as curb-side pick ups where possible, order intake procedures and deliveries that minimize contact and work-from-home policies wherever possible;
Reduced work hours, reduced number of open store locations, 20% salary cuts for executive management and 25% for the Board of Directors, and made the difficult decision to furlough approximately 50% of its employees across all 3 business units;
More recently, Uni-Select has been working with customers and suppliers to find ways to accommodate and meet our respective needs as we weather the storm together;
The Board has made the decision to suspend all future dividend payments for the time being with the exception of the dividend declared on February 19, 2020 that will be paid on April 21, 2020 to shareholders of record as of March 31, 2020. 
“These important and difficult decisions were made by our team in a quick and nimble fashion, all within a very volatile environment, but always with the best interest of the Corporation as a whole in mind, recognizing the sacrifices and hardships being imposed on so many. These decisions are being made to ensure that the Corporation comes out of the COVID-19 crisis strong and ready to continue its plans for growth, overall performance improvement and value creation for its shareholders. We are particularly grateful to all those working on the front lines of defense for the security and well-being of us all. To that end, we are pleased to have donated thousands of much-needed N95 respirators to various governmental authorities over the past few days in the hope that they will offer some reprieve for healthcare professionals,” stated Brent Windom, President and Chief Executive Officer of Uni-Select.</t>
    </r>
  </si>
  <si>
    <t>CHW.TO</t>
  </si>
  <si>
    <r>
      <t xml:space="preserve">Removed Chesswood Group (CHW.TO) from the "Others" tab as they cut their dividend. 
</t>
    </r>
    <r>
      <rPr>
        <i/>
        <sz val="10"/>
        <rFont val="Arial"/>
        <family val="2"/>
      </rPr>
      <t xml:space="preserve">TORONTO, April 20, 2020 – Chesswood Group Limited (“Chesswood” or the “Company”) (TSX: CHW), a North American commercial equipment finance provider for small and medium-sized businesses, today announced a temporary change in its monthly dividend from seven cents ($0.07) per share to three and a half cents ($0.035) per share, effective for April’s dividend, to be paid on May 15th.
“In these unprecedented times, we are temporarily reducing our dividend, in anticipation of the effects of COVID-19 on the performance of Chesswood’s portfolios” said Barry Shafran, Chesswood’s President and CEO. “Our Board will make decisions about future dividends during this extraordinary period on a monthly basis as the effects of COVID-19 emerge and management and the Board can assess their impact” added Shafran.
The April dividend of three and a half cents per share will be payable to shareholders of record at the close of business on April 30, 2020, and will be paid on May 15, 2020. Chesswood has designated its dividends as eligible dividends for the purposes of the Income Tax Act (Canada).
COVID-19 Update
We continue to monitor and assess the impact of COVID-19 in order to protect the health and safety of our employees and communities and to better understand and address the anticipated effects on our businesses. Steps already taken for the protection of our teams include:
 All staff are working in a fully remote work environment in Canada and the U.S.
 Suspension of all gatherings, events and air travel
 Self-isolating any employee that has returned from travel abroad, become ill or has been in contact with someone demonstrating symptoms
 Expansion of our technology to facilitate more effective communications in a remote work environment
In addition, we have taken a number of steps for the benefit of the businesses, based on what is known today and recognizing that we are in a rapidly changing environment:
 Reduced our team by 31, to 119 from 150 team members
 Management throughout Chesswood has taken a 20% reduction in salary
 Chesswood Directors’ compensation has been suspended
 Underwriting standards have been raised considerably, resulting in very modest new business flow
 Redeployed administrative and other staff to support our customer service and collections teams, while they provide continued support to our customers
What are Chesswood’s businesses experiencing?
Like most in our industry, our businesses have been receiving and processing requests for temporary payment accommodations and deferrals from our small and medium-sized small business customers in the U.S. and Canada. These are not forgiven payments. They are amounts that our customers still have an obligation to pay. In general, we are initially providing 1 or 2 months of payment deferral to accommodate our customers whose businesses may have been mandated to close or had other adverse impacts on their operations. These accommodations and deferred payments are generally being reflected in modifications to our customer contracts which require that these payments are to be made up through a revised future payment schedule.
While it is too early to assess the ultimate impact of these payment accommodations and deferrals in terms of future credit losses, once businesses begin to reopen we expect to experience charge-offs in excess of pre-COVID levels for some number of months. 
A large majority of our customers continue to make their payments - to date we have only provided payment accommodations and deferrals to approximately 16% of our more than 30,000 customers - and requests for payment relief have begun to slow over the last week. In addition, some customers are making partial payments. Consistent with our service-driven approach, accommodations and deferrals are being granted on a one-on-one basis following communication with the customer about their specific business circumstances. 
Our origination volumes today are modest in this uncertain environment. Transactions being funded are in industries that are believed to be less affected by COVID-19 or have excellent credit profiles and the ability to service their contractual obligation despite the pandemic.
Balance Sheet and Liquidity
Following our many treasury accomplishments in the fall of 2019, Chesswoood enhanced its liquidity considerably while our leverage remains moderate. We have ample capacity today to fund new business, although in the short run we expect volumes to remain modest. 
“In these most uncertain times we must be as nimble as possible while our collections and customer service teams work very hard to reach acceptable and helpful solutions for our customers seeking payment accommodation. We believe that our skills in collections and risk mitigation will help us manage effectively through these challenges” said Shafran. </t>
    </r>
  </si>
  <si>
    <t>RME.TO</t>
  </si>
  <si>
    <r>
      <t xml:space="preserve">Removed Rocky Mountain Dealerships (RME.TO) from the "Others" tab as they cut their dividend. 
</t>
    </r>
    <r>
      <rPr>
        <i/>
        <sz val="10"/>
        <rFont val="Arial"/>
        <family val="2"/>
      </rPr>
      <t>ROCKY MOUNTAIN DEALERSHIPS INC. REVISES DIVIDEND POLICY; ADDS NEW AND AMENDED LENDING FACILITIES; REPORTS FIRST QUARTER 2020 RESULTS
APRIL, 29, 2020
CALGARY, Alberta--(BUSINESS WIRE)-- Rocky Mountain Dealerships Inc. (TSX: RME, and hereinafter “RME”), Canada’s largest agriculture equipment dealer, today announced a reduction of its quarterly dividend to an anticipated $0.06 per common share from $0.1225 per share, an expected net $30.0 million of additional borrowing capacity, lowered debt repayments and reported its financial results for the three months ended March 31, 2020. Unless otherwise stated, all amounts are expressed in Canadian dollars.
The reduced dividend and debt restructuring generate almost $10.0 million in annualized cash flow to buttress the anticipated $30.0 million increase in liquidity from the net new lending facilities. “Today’s COVID-19, oil, and capital markets realities demand a response from all businesses” said Garrett Ganden, President and Chief Executive Officer. “The moves we announced today reinforce RME’s ability to serve its customers as the agriculture and agriculture support industries remain open and continue to operate through current market uncertainties.”
RME strengthened its liquidity position by temporarily rebasing certain Syndicate covenant calculations on a forward rather than trailing basis, thereby reflecting dividend and debt repayment reductions immediately. The Syndicate commitments were also reduced by $30.0 million, reducing standby fees on these committed facilities. RME has received approval for financing from Farm Credit Canada (FCC) to provide, subject to the execution of the definitive documents, $50.0 million in additional floor plan capacity. RME has also signed definitive loan documents for an additional $10.0 million parts financing facility with CNH Capital. Taken together these changes are anticipated to provide $30.0 million in net new borrowing capacity. Details can be found in RME’s MD&amp;A.
Mr. Ganden went on to say “Operationally, the first quarter was Canada’s fourth under China’s canola embargo while rail protests also disrupted grain shipments and farmers’ cash-flows. Our equipment sales are down, as would be expected with those headwinds, but we are pleased to note our product support activities held steady and even increased a little despite a later start to seeding this year relative to 2019.
COVID-19 has also impacted first quarter operations. Externally, RME is designated an essential business and will remain open and operating; however, there will be capital market and supply-chain disruptions. RME did not recognize $11.2 million of revenue from first quarter sales because OEM work-force reductions trapped equipment in plants and ports. The equipment is expected to arrive in the second quarter. Parts inventories are stocked for the seeding season, with RME monitoring this supply chain closely. Internally, work processes have been redesigned to support social distancing with minimal on-site visits and increased cleaning protocol.</t>
    </r>
  </si>
  <si>
    <t>ACD.TO</t>
  </si>
  <si>
    <r>
      <t xml:space="preserve">Removed Accord Financial Corp. (ACD.TO) from the "Others" tab as they cut their dividend. 
</t>
    </r>
    <r>
      <rPr>
        <i/>
        <sz val="10"/>
        <rFont val="Arial"/>
        <family val="2"/>
      </rPr>
      <t>Toronto – April 23, 2020: Accord Financial Corp. (TSX – ACD) (“Accord” or the “Company”) today announced that its Board of Directors has approved a reduction of its quarterly dividend from nine cents ($0.09) per common share to five cents ($0.05) per common share. The dividend is payable June 1, 2020 to shareholders of record at the close of business on May 15, 2020.
Simon Hitzig, the Company’s President and CEO advised, "We’re in a period of unparalleled economic disruption. We entered the economic downturn with a well-diversified portfolio and strong capital base, but the length and scale of the disruption remains to be seen.” Mr. Hitzig added, “We’ve chosen to decrease the quarterly dividend for two reasons: first, to retain more capital in the business, maintaining balance sheet strength through this challenging period, and second, to make sure we can capitalize on the growth opportunities we’re beginning to see as some of our competitors back away.”</t>
    </r>
  </si>
  <si>
    <t>AFN.TO</t>
  </si>
  <si>
    <r>
      <rPr>
        <sz val="10"/>
        <rFont val="Arial"/>
        <family val="2"/>
      </rPr>
      <t xml:space="preserve">Removed Ag Growth International Inc (AFN.TO) from the "Others" tab as they cut their dividend. </t>
    </r>
    <r>
      <rPr>
        <i/>
        <sz val="10"/>
        <rFont val="Arial"/>
        <family val="2"/>
      </rPr>
      <t xml:space="preserve">
Winnipeg, MB, April 14, 2020 – Ag Growth International Inc. (TSX: AFN) (“AGI”, or the “Company”) today announced a reduction of its dividend to an annual level of $0.60 per common share. At the same time the dividend will move from monthly to quarterly payments, and accordingly the next dividend of $0.15 per share will relate to the months of April, May and June 2020, and is expected to be declared in June 2020 and payable on July 15, 2020.
AGI has sufficient liquidity and is well within its required financial covenants, however the dividend reduction is appropriate to facilitate cash conservation, leverage reduction, and a stronger balance sheet in these highly uncertain times as we better understand the impact COVID will have on our business in the near-term through to stabilization as we emerge to a post COVID world.  New capital projects and new hires are also being restricted to strategic exceptions to further prioritize capital availability.
“This decision was made in the context of significant uncertainties created by the global COVID crisis, facilitates leverage reduction, and gives us greater flexibility to act on substantial strategic and accretive internal investment opportunities across AGI”, said Tim Close, President and CEO of AGI. “Over the past several years AGI has invested in expanding our business into new products and regions and in growth within existing markets.  We are currently a week from launching V2.0 of our AGI SureTrack platform, a platform that is building rapidly and poised to significantly enhance the value we deliver to our customers and grow our market shares.  Our Brazil business is at an inflection point as we build backlogs and the scale needed to operate in this strategic region, our Italian operations just completed a substantial expansion and automation project and we also have scheduled critical automation projects in our busy portable equipment business. 
Within the context of that strategic growth, COVID has impacted our near-term results.  COVID will have further impact on our business while we determine the depth and duration of the global disruptions.  Recent days have confirmed our core infrastructure strategy as our operations have been captured as essential services, providing us with the relatively unique right to operate in this environment.  Like much of the world we must use the levers we have to protect our business, to prepare for a deep and extended impact while finding the time and resources to advance our strategic projects.  The dividend reduction is an important element of our Preparation with Progress initiative that we are now implementing to further address capital allocation.”</t>
    </r>
  </si>
  <si>
    <t>CGX.TO</t>
  </si>
  <si>
    <r>
      <t xml:space="preserve">Removed Cineplex Inc. (CGX.TO) from the Canadian Dividend All-Star List as they are being bought out and stopped paying their dividend until the deal closes. 
</t>
    </r>
    <r>
      <rPr>
        <i/>
        <sz val="10"/>
        <rFont val="Arial"/>
        <family val="2"/>
      </rPr>
      <t xml:space="preserve">In December 2019, we announced that we had entered into an agreement to be acquired by Cineworld. As the entertainment industry continues to transform, the pending transaction ensures that Cineplex is part of the next era of global entertainment. It means that our business, particularly our network of 165 movie theatres across Canada, has access to global opportunities in an evolving entertainment landscape.
Subsequent to year end, Cineplex and Cineworld shareholders approved the proposed acquisition and management is working to obtain the remaining required approvals to complete the transaction. Since going public in 2003, we have worked hard to deliver value to our shareholders, and we are confident that the pending transaction with Cineworld does just that. 
As a result of the Arrangement Agreement, Cineplex does not expect to pay any further dividends after the dividend payable on February 28, 2020, assuming the Cineworld Transaction is completed. </t>
    </r>
  </si>
  <si>
    <t>AW-UN.TO</t>
  </si>
  <si>
    <r>
      <t xml:space="preserve">Removed A&amp;W Revenue Royalties Income Fund (AW-UN.TO) from the Canadian Dividend All-Star List as they suspended their dividend.
</t>
    </r>
    <r>
      <rPr>
        <i/>
        <sz val="10"/>
        <rFont val="Arial"/>
        <family val="2"/>
      </rPr>
      <t>Temporary Suspension of Monthly Distributions
While the extent and duration of the financial impact of COVID-19 and the proactive measures being taken by A&amp;W Food Services and its franchisees is unknown, as noted above, such measures have resulted in significant declines in restaurant performance. As a result, the top-line royalty payable to the Fund by A&amp;W Food Services will also decline significantly for an uncertain period of time. Without a clear understanding of the duration of the impact of COVID-19 on the revenues of the A&amp;W Restaurants, the Trustees have determined to temporarily suspend monthly distributions on the Units commencing with the distribution that would ordinarily have been declared in April 2020 and been payable on or about April 30, 2020 to unitholders of record on or about April 15, 2020. The previously announced distribution of $0.159 per Unit payable on March 31, 2020 has been paid to unitholders of record as of March 15, 2020.  
John McLernon, the Chairman of the Fund noted, "This is a difficult time for Canada, our communities, our guests, franchisees and the staff who work in the restaurants. We therefore believe it is appropriate, and in the long-term best interests of the Fund and its unitholders, to pause distributions until we have much greater clarity around the sales levels in the restaurants."
The Fund (and A&amp;W Food Services) currently have a strong cash position and the temporary suspension of its monthly distributions will allow it to preserve liquidity until the sales by A&amp;W restaurants improve. The board of trustees of the Fund will continue to regularly monitor the performance of A&amp;W Food Services in order to determine an appropriate time for reinstatement of monthly distributions. In addition, to the extent royalty payments from A&amp;W Food Services are not paid as they become due, the unpaid amounts will accrue interest in accordance with the terms of the existing agreements governing the royalty payments until such amounts are paid.</t>
    </r>
  </si>
  <si>
    <t>IPL.TO</t>
  </si>
  <si>
    <t>NFI.TO</t>
  </si>
  <si>
    <r>
      <t xml:space="preserve">Removed NFI Group Inc. (NFI.TO) from the Canadian Dividend All-Star List as they reduced their quarterly dividend from $0.4250 to $0.2125.
https://www.nfigroup.com/2020/03/23/nfi-group-update-on-impact-of-covid-19-pandemic/
</t>
    </r>
    <r>
      <rPr>
        <i/>
        <sz val="10"/>
        <rFont val="Arial"/>
        <family val="2"/>
      </rPr>
      <t>Given the ongoing economic uncertainty and the impact that COVID-19 has had on NFI’s operating businesses, the Board of Directors (“Board”) has determined to temporarily reduce the Company’s quarterly dividend, for the period January 1 to March 31, 2020, to C$0.2125 per common share. Holders of record at the close of business on March 31, 2020 will receive the dividend to be paid on April 15, 2020.  The quarterly dividend reflects the Board’s confidence in the Company’s business while maintaining the financial flexibility required to operate during a period of significant uncertainty.  Due to the unpredictable impact of the COVID-19 pandemic on the global economy it is nearly impossible to forecast the ultimate effects on NFI’s operations, financial performance and cash flow.  Therefore, future dividends will depend on prevailing circumstances and are not assured. In support of cash preservation efforts, the Board has directed the Company to temporarily suspend Board fees that are due April 1, 2020.</t>
    </r>
  </si>
  <si>
    <t>EFX.TO</t>
  </si>
  <si>
    <r>
      <t xml:space="preserve">Removed Enerflex (EFX.TO) from the "Others" tab as they reduced their quarterly dividend from $0.115 to $0.02.
http://www.enerflex.com/Investors/Press-Releases/news.php?year=2020&amp;id=2002259
</t>
    </r>
    <r>
      <rPr>
        <i/>
        <sz val="10"/>
        <rFont val="Arial"/>
        <family val="2"/>
      </rPr>
      <t>Commensurate with taking a defensive approach to capital allocation, after payment of the April dividend, Enerflex’s Board of Directors intends to reduce future quarterly dividends by 83% to $0.02/share.  The quarterly dividend of $0.115/share declared on February 20, 2020 will be paid as planned on April 2, 2020.  This measure is consistent with Enerflex’s long-term strategy of maintaining a strong balance sheet and delivering a sustainable dividend to shareholders. Enerflex’s Board will continue to evaluate dividend payments on a quarterly basis, based on the availability of cash flow and anticipated market conditions. In the short term, maintaining balance sheet strength and a strong cash position are overarching priorities for the Company.</t>
    </r>
  </si>
  <si>
    <t>SES.TO</t>
  </si>
  <si>
    <r>
      <t xml:space="preserve">Removed Secure Energy Services Inc. (SES.TO) from the "Others" tab as they reduced their dividend.
</t>
    </r>
    <r>
      <rPr>
        <i/>
        <sz val="10"/>
        <rFont val="Arial"/>
        <family val="2"/>
      </rPr>
      <t>SECURE Energy Provides Operational and Corporate Update, Capital Spending Cut and Dividend Reduction
CALGARY, March 24, 2020
Maintaining significant financial flexibility while serving our customers and stakeholders is our priority. The Board of Directors has approved a dividend reduction from 2.25 cents per month to 0.25 cents per month effective May 1, 2020. This reduction of the dividend results in annualized cash savings of approximately $38 million. SECURE believes the sharing of excess cash flow with shareholders is a core business principle and will look for opportunities to increase the dividend as business conditions warrant;</t>
    </r>
  </si>
  <si>
    <t>TOT.TO</t>
  </si>
  <si>
    <r>
      <t xml:space="preserve">Removed Total Energy Services Inc. (TOT.TO) from the "Others" tab as they suspended their dividend.
</t>
    </r>
    <r>
      <rPr>
        <i/>
        <sz val="10"/>
        <rFont val="Arial"/>
        <family val="2"/>
      </rPr>
      <t xml:space="preserve">CALGARY, Alberta, March 12, 2020 (GLOBE NEWSWIRE) -- Total Energy Services Inc. (“Total Energy” or the “Company”) (TSX:TOT) announces its consolidated financial results for the three months and the year ended December 31, 2019.
</t>
    </r>
    <r>
      <rPr>
        <sz val="10"/>
        <rFont val="Arial"/>
        <family val="2"/>
      </rPr>
      <t xml:space="preserve">
</t>
    </r>
    <r>
      <rPr>
        <i/>
        <sz val="10"/>
        <rFont val="Arial"/>
        <family val="2"/>
      </rPr>
      <t>Global economic uncertainty and market volatility remain high, compounded by increasing concerns over the potential economic impact of the coronavirus and recent turmoil in global oil markets.  Total Energy expects that North American industry activity levels will decrease in the near term and remains focused on preserving its liquidity and balance sheet strength.  As such, the Board of Directors has determined to suspend payment of a dividend effective immediately and reduce the Company’s 2020 capital expenditure budget from $23.0 million to $10.0 million.  Until such time as market conditions stabilize and visibility improves, free cash flow will be directed towards the accelerated repayment of debt and share buybacks.</t>
    </r>
  </si>
  <si>
    <t>DOO.TO</t>
  </si>
  <si>
    <r>
      <t xml:space="preserve">Removed BRP Inc. (DOO.TO) from the "Others" tab as they suspended their dividend. 
</t>
    </r>
    <r>
      <rPr>
        <i/>
        <sz val="10"/>
        <rFont val="Arial"/>
        <family val="2"/>
      </rPr>
      <t xml:space="preserve">2020/03/20
BRP REPORTS RESULTS FOR ITS FOURTH QUARTER AND FY20 YEAR-END
</t>
    </r>
    <r>
      <rPr>
        <sz val="10"/>
        <rFont val="Arial"/>
        <family val="2"/>
      </rPr>
      <t xml:space="preserve">
</t>
    </r>
    <r>
      <rPr>
        <i/>
        <sz val="10"/>
        <rFont val="Arial"/>
        <family val="2"/>
      </rPr>
      <t>SUSPENSION OF DIVIDEND
As part of BRP’s measures to preserve its financial flexilibility, the Board of Directors has decided to suspend the Company’s quarterly cash dividend until further notice.</t>
    </r>
  </si>
  <si>
    <t>SCL.TO</t>
  </si>
  <si>
    <r>
      <t xml:space="preserve">Removed Shawcor Ltd (SCL.TO) from the "Others" tab as they suspended their dividend. 
</t>
    </r>
    <r>
      <rPr>
        <i/>
        <sz val="10"/>
        <rFont val="Arial"/>
        <family val="2"/>
      </rPr>
      <t>SHAWCOR PROVIDES BUSINESS UPDATE AND ANNOUNCES DIVIDEND SUSPENSION
03/16/2020
TORONTO, March 16, 2020 (GLOBE NEWSWIRE) -- Shawcor Ltd. (TSX: SCL) announced today that it will be undertaking a series of measures to address the uncertainty and expected market slowdown caused by the COVID-19 pandemic and recent changes in oil and gas supply and demand that are expected to reduce capital investments by operators.  These measures will include the acceleration of already planned plant closures, exiting of expected low profitability markets, selling of select businesses and assets and additional reductions to our working capital and fixed cost structure, all designed to further strengthen the Company’s balance sheet.  To date, already identified cost reduction opportunities should provide a 6 to 12 month payback.  Initially, the target is in excess of $60 million in annualized SG&amp;A and other cost savings and in excess of $40 million in cash generated from working capital reductions and asset sales.
In addition, the Company will suspend the regular quarterly dividend until further notice, commencing in the second quarter.  The dividend declared on February 27, 2020 will be paid as planned on March 31, 2020.  On an annual basis, the regular dividend was in excess of $40 million.</t>
    </r>
  </si>
  <si>
    <t>PEGI.TO</t>
  </si>
  <si>
    <r>
      <t>Removed Pattern Energy Group Inc. (PEGI.TO) from the "Others" tab because the were bought out by CPPIB.</t>
    </r>
    <r>
      <rPr>
        <i/>
        <sz val="10"/>
        <rFont val="Arial"/>
        <family val="2"/>
      </rPr>
      <t xml:space="preserve">
Pattern Energy and Canada Pension Plan Investment Board Complete Transaction
March 16, 2020 at 8:57 AM EDT
SAN FRANCISCO and TORONTO, March 16, 2020 /PRNewswire/ -- Pattern Energy Group Inc. (NASDAQ and TSX: PEGI) ("Pattern Energy" or "the Company") and Canada Pension Plan Investment Board ("CPP Investments") today announced the completion of the previously announced merger transaction (the "Transaction"). Under the terms of the merger agreement, CPP Investments acquired all of the outstanding common shares of Pattern Energy for $26.75 per share in cash.
"We are pleased to close this transaction and deliver to Pattern Energy stockholders compelling and certain value," said Alan Batkin, Chairman of the Pattern Energy Board of Directors. "I want to thank my colleagues on the Special Committee of the Board for their leadership in helping guide the Company through this extensive sale process."
"This is an exciting day for Pattern Energy. We are proud of everything we accomplished and are pleased that our stockholders have reaped the benefit of the growth of our Company into a multinational operator of world-class wind and solar assets," said Mike Garland, CEO of Pattern Energy. "With the completion of the Transaction, we are moving forward with strong partners in CPP Investments and Riverstone, and are better positioned to advance our mission of transitioning the world to renewable energy."
"Pattern Energy has a high-quality operating portfolio of contracted assets and an ownership interest in a strong development business, which align well with CPP Investments' renewable energy investment strategy," said Bruce Hogg, Managing Director, Head of Power and Renewables, CPP Investments. "We look forward to working with Pattern Energy's management team to grow the Company by capturing opportunities presented by the increasing global demand for low-carbon energy."  
Pattern Energy's common shares are no longer traded on NASDAQ and are expected to be delisted from the Toronto Stock Exchange shortly following the closing date of the Transaction. The Company has applied to cease to be a reporting issuer under Canadian securities laws.</t>
    </r>
  </si>
  <si>
    <t>PWF.TO</t>
  </si>
  <si>
    <r>
      <t xml:space="preserve">Removed Power Financial Corp (PWF.TO) from the Canadian Dividend All-Star List because they were delisted from the Toronto Stock Exchange as part of a reorganization where they were bought out by Power Corporation of Canada (POW.TO).
https://www.powerfinancial.com/en/investors/stock-information/
</t>
    </r>
    <r>
      <rPr>
        <i/>
        <sz val="10"/>
        <rFont val="Arial"/>
        <family val="2"/>
      </rPr>
      <t>Upon the successful completion of the reorganization transaction, on February 13, 2020, Power Corporation of Canada acquired all of the issued and outstanding common shares of Power Financial held by holders other than Power Corporation and its wholly owned subsidiaries. 
Accordingly, Power Financial common shares were delisted from the Toronto Stock Exchange effective as of the close of business on February 18, 2020.</t>
    </r>
  </si>
  <si>
    <t>BPF-UN.TO</t>
  </si>
  <si>
    <r>
      <t xml:space="preserve">Removed Boston Pizza Royalties Income Fund (BPF-UN.TO) from the "Others" tab as they reduced their monthly dividend from $0.1150 to $0.1020.
</t>
    </r>
    <r>
      <rPr>
        <i/>
        <sz val="10"/>
        <rFont val="Arial"/>
        <family val="2"/>
      </rPr>
      <t>VANCOUVER, Feb. 13, 2020
Monthly distribution reduced by 11.3%, providing the Fund a greater ability to maintain a payout ratio of 100% over time.
Toronto Stock Exchange: BPF.UN
VANCOUVER, Feb. 13, 2020 /CNW/ - Boston Pizza Royalties Income Fund (the "Fund") and Boston Pizza International Inc. ("BPI") reported financial results today for the fourth quarter period from October 1, 2019 to December 31, 2019 (the "Period") and January 1, 2019 to December 31, 2019 (the "Year").  A copy of this press release, the annual consolidated financial statements and related Management's Discussion and Analysis ("MD&amp;A") of the Fund and BPI are available at www.sedar.com and www.bpincomefund.com. The Fund will host a conference call to discuss the results on February 13, 2020 at 8:30 am Pacific Time (11:30 am Eastern Time). The call can be accessed by dialling 1-800-319-4610 or 604-638-5340. A replay will be available until March 13, 2020 by dialling 1-800-319-6413 or 604-638-9010. and entering the access code: 3975 followed by the # sign. The replay will also be available at www.bpincomefund.com.
"The Trustees of the Fund decided to reduce the monthly cash distribution from $0.115 to $0.102 per unit for the January 2020 distribution," said Marc Guay, Chairman of the Fund. "Adjusting the distribution level to align with anticipated future revenues provides the Fund with greater certainty over its ability to sustain distributions into the foreseeable future. We are optimistic about the long-term prospects for the business and, because of the expanded credit facilities that the Fund entered into in January 2020, we are prepared to be active with a Normal Course Issuer Bid in the periods ahead. The Trustees believe that current market conditions may provide an opportunity for the Fund to acquire units at an attractive price and in a manner that is immediately accretive to Unitholders."
"This quarter and most of 2019 have been challenging for Boston Pizza and the full-service restaurant industry in Canada," said Jordan Holm, President of BPI. "As Canada's largest full-service restaurant brand, Boston Pizza is well-positioned to leverage its scale and push through current economic headwinds.  We are aggressively pursuing strategies to increase guest visits to our restaurants.  Initiatives include new menu innovation, targeted promotional campaigns and substantial renovations of existing Boston Pizza restaurants across the country.  In addition, we are taking advantage of the growing consumer preference for take-out and delivery meal occasions by enhancing our online ordering capabilities via www.bostonpizza.com and the MyBP app, and by partnering with third party delivery service providers."
Highlights
System-Wide Gross Sales1 of $276.5 million for the Period and $1.1 billion for the Year, representing decreases of 0.7% and 0.8%, respectively, versus the same periods one year ago.
Franchise Sales2 from royalty pool restaurants of $211.2 million for the Period and $853.7 million for the Year, representing decreases of 0.1% and 0.2%, respectively, versus the same periods one year ago.
Same Restaurant Sales3 of negative 2.1% for the Period and negative 2.2% for the Year.
Same Restaurant Sales on a Franchise Sales basis of negative 1.8% for the Period and negative 1.5% for the Year.
Distributable Cash3 per Unit decreased 3.9% for the Period and decreased 1.4% for the Year.
Payout Ratio4 of 108.0% for the Period and 104.8% for the Year.  Cash balance at the end of the Year was $1.8 million.
Boston Pizza opened five new full-service restaurants and closed five full-service and one quick express restaurants for a net decrease of one restaurant in 2019.
Boston Pizza completed 36 restaurant renovations in 2019.
On January 24, 2020, the Fund amended and extended its credit facilities with a Canadian chartered bank, increasing available credit from approximately $90.3 million to $97.0 million and extending the maturity date from May 5, 2020 to January 24, 2025.
Cash distribution of $0.102 per unit declared for January 2020, being a reduction of 1.3 cents or 11.3% from previous distribution rate of $0.115 per unit, and payable on February 28, 2020 to unitholders of record on February 21, 2020.</t>
    </r>
  </si>
  <si>
    <t>Moved Plaza Retail REIT (PLZ-UN.TO) from the Canadian Dividend All-Star List tab to the Others tab at it now has a dividend streak of 0 years. The recorded dividends in 2019 were the same as 2018. Previous dividend streak was 16 years.</t>
  </si>
  <si>
    <t>Moved Corby Spirit and Wine Ltd (CSW-A.TO) from the Canadian Dividend All-Star List tab to the Others tab at it now has a dividend streak of 0 years. The recorded dividends in 2019 were the same as 2018. Previous dividend streak was 8 years.</t>
  </si>
  <si>
    <t>Moved Atrium Mortgage Invt Corp (AI.TO) from the Canadian Dividend All-Star List tab to the Others tab at it now has a dividend streak of 0 years. The recorded dividends in 2019 were the same as 2018. Previous dividend streak was 7 years.</t>
  </si>
  <si>
    <t>Moved Pattern Energy Group Inc. (PEGI.TO) from the Canadian Dividend All-Star List tab to the Others tab at it now has a dividend streak of 0 years. The recorded dividends in 2019 were the same as 2018. Previous dividend streak was 6 years.</t>
  </si>
  <si>
    <t>Moved Supremex Inc. (SXP.TO) from the Canadian Dividend All-Star List tab to the Others tab at it now has a dividend streak of 0 years. The recorded dividends in 2019 were the same as 2018. Previous dividend streak was 6 years.</t>
  </si>
  <si>
    <t>Moved TransAlta Renewables Inc. (RNW.TO) from the Canadian Dividend All-Star List tab to the Others tab at it now has a dividend streak of 0 years. The recorded dividends in 2019 were the same as 2018. Previous dividend streak was 6 years.</t>
  </si>
  <si>
    <t>Moved Bridgemarq Real Estate Services Inc. (BRE.TO) from the Canadian Dividend All-Star List tab to the Others tab at it now has a dividend streak of 0 years. The recorded dividends in 2019 were the same as 2018. Previous dividend streak was 5 years.</t>
  </si>
  <si>
    <t>Moved Osisko Gold Royalties Ltd (OR.TO) from the Canadian Dividend All-Star List tab to the Others tab at it now has a dividend streak of 0 years. The recorded dividends in 2019 were the same as 2018. Previous dividend streak was 5 years.</t>
  </si>
  <si>
    <t>Moved Richards Packaging Income Fund (RPI-UN.TO) from the Canadian Dividend All-Star List tab to the Others tab at it now has a dividend streak of 0 years. The recorded dividends in 2019 were the same as 2018. Previous dividend streak was 5 years.</t>
  </si>
  <si>
    <t>Moved Uni-Select Inc. (UNS.TO) from the Canadian Dividend All-Star List tab to the Others tab at it now has a dividend streak of 0 years. The recorded dividends in 2019 were the same as 2018. Previous dividend streak was 5 years.</t>
  </si>
  <si>
    <t>LUC.TO</t>
  </si>
  <si>
    <r>
      <t xml:space="preserve">Removed Lucara Diamond Corp. (LUC.TO) from the Others tab as they suspended their dividend. 
</t>
    </r>
    <r>
      <rPr>
        <i/>
        <sz val="10"/>
        <rFont val="Arial"/>
        <family val="2"/>
      </rPr>
      <t xml:space="preserve">With the November 4, 2019 announcement of a positive feasibility study for development of an underground mine at Lucara’s 100% owned Karowe Diamond Mine, Lucara’s Board of Directors has determined that it is in the best interest of the Company and its shareholders to suspend the quarterly dividend payment of C$0.025 per share, effective immediately.  The feasibility study demonstrates the potential to extend the mine life at Karowe to 2040 while generating significant economic benefits for the Company, its shareholders, and employees, the communities surrounding the mine and the country of Botswana.  In anticipation of a decision to proceed with construction of an underground mine at Karowe, the Board of Directors are of the view that it would be prudent to re-direct the Company’s available cash so that those funds can be available for early works including detailed engineering, procurement initiatives, and project financing. </t>
    </r>
  </si>
  <si>
    <t>WJA.TO</t>
  </si>
  <si>
    <t>Removed Westjet Airlines Ltd. (WJA.TO) from the Others tab as the company was purchased by the Onex Group and delisted.</t>
  </si>
  <si>
    <t>ESI.TO</t>
  </si>
  <si>
    <r>
      <t xml:space="preserve">Removed Ensign Energy Services (ESI.TO) from the Others tab, as they cut their quarterly dividend from $0.12 to $0.06.
https://www.ensignenergy.com/company-news
</t>
    </r>
    <r>
      <rPr>
        <i/>
        <sz val="10"/>
        <rFont val="Arial"/>
        <family val="2"/>
      </rPr>
      <t>The Board of Directors of the Company has declared a fourth quarter cash dividend of $0.06 per common share to be payable on January 3, 2020 to all Common Shareholders of record as of December 19, 2019, which constitutes a 50 percent reduction of the dividend declared and paid in respect of the prior quarter. The Board of Directors also decided to discontinue the Company Dividend Reinvestment Plan ("DRIP"). The dividend is being paid pursuant to subsection 89(1) of the Canadian Income Tax Act ("ITA") and is designated as an eligible dividend as defined in subsection 89(1) therein. The reduction in quarterly dividend from $0.12 per share in prior quarters and discontinuation of the DRIP were implemented by the Board of Directors in recognition of prevailing industry conditions, to enable the Company to pursue alternative uses of available cash and to curtail the dilution resulting from the DRIP.</t>
    </r>
  </si>
  <si>
    <t>VNR.TO</t>
  </si>
  <si>
    <r>
      <t xml:space="preserve">Removed Valener Inc. (TSE:VNR) from the Others tab as the company was taken private.
</t>
    </r>
    <r>
      <rPr>
        <i/>
        <sz val="10"/>
        <rFont val="Arial"/>
        <family val="2"/>
      </rPr>
      <t xml:space="preserve">Since September 27th, 2019, Valener Inc. is a private company 100% owned by Noverco Inc. Prior to this date, it was a 100% publicly held company. More information about Energir, LP is available on its website: https://www.energir.com/en/
</t>
    </r>
  </si>
  <si>
    <r>
      <rPr>
        <sz val="10"/>
        <rFont val="Arial"/>
        <family val="2"/>
      </rPr>
      <t xml:space="preserve">Removed Crius Energy Trust (KWH-UN.TO) from the Others tab as Vistal Energy purchased them.
</t>
    </r>
    <r>
      <rPr>
        <i/>
        <sz val="10"/>
        <rFont val="Arial"/>
        <family val="2"/>
      </rPr>
      <t xml:space="preserve">
http://www.criusenergytrust.ca/For-Investors/Investor-News/press-release-details/2019/Vistra-Energy-Completes-Acquisition-of-Crius-Energy-Trust/default.aspx
Vistra Energy Completes Acquisition of Crius Energy Trust
July 15, 2019
IRVING, Texas and TORONTO, July 15, 2019 /CNW/ - Vistra Energy (NYSE: VST) and Crius Energy Trust ("Crius Energy") (TSX: KWH.UN) today announced the successful completion of the previously announced acquisition by Vistra of the business of Crius Energy. The closing of the transaction follows the overwhelming approval of the transaction by Crius Energy unitholders at the special meeting of unitholders held on March 28, 2019, and the receipt of all required regulatory approvals, including approval from the Federal Energy Regulatory Commission on July 8, 2019. As a result of the closing today, Crius Energy unitholders are entitled to receive C$8.80 per trust unit upon the redemption of such units. In addition, Crius Energy unitholders that were holders of record on March 26, 2019 will receive C$0.209 per unit for the distribution previously declared by Crius Energy on Jan. 16, 2019. The combination of these amounts results in total cash payable to Crius Energy unitholders of C$9.009 per unit. Crius Energy expects that the distribution of C$0.209 per unit will be payable today, with the transaction consideration of C$8.80 payable within three business days of today's date. The units of Crius Energy are expected to be delisted from the Toronto Stock Exchange as of the close of markets on July 17, 2019, and Crius Energy is expected to be wound-up following the redemption of the trust units on July 18, 2019.</t>
    </r>
  </si>
  <si>
    <r>
      <t xml:space="preserve">Removed Gluskin Sheff (GS.TO) from the Others tab as Onex purchased them.
https://ir.onex.com/static-files/67a17e44-cc50-4eb3-b367-bc8381dd36db
</t>
    </r>
    <r>
      <rPr>
        <i/>
        <sz val="10"/>
        <rFont val="Arial"/>
        <family val="2"/>
      </rPr>
      <t>Toronto, June 3, 2019 – Onex Corporation (“Onex”) (TSX: ONEX) and Gluskin Sheff + Associates Inc. (“Gluskin Sheff”) (TSX: GS) today announced they have completed their transaction, under which Onex acquired 100% of Gluskin Sheff for a total consideration of approximately C$445 million ($330 million).</t>
    </r>
  </si>
  <si>
    <r>
      <t xml:space="preserve">Removed High Liner Foods (HLF.TO) from the Canadian Dividend All-Star List, as they cut their dividend.
http://www.highlinerfoods.com/en/home/news/news-overview/release.aspx?SourceParams=id-122686
</t>
    </r>
    <r>
      <rPr>
        <i/>
        <sz val="10"/>
        <rFont val="Arial"/>
        <family val="2"/>
      </rPr>
      <t>Dividend and Capital Structure
After an extensive review of its capital allocation strategy, the Board of Directors (the "Board") elected to revise the quarterly dividend to CAD$0.05 per common share from CAD$0.145 per common share. The revised dividend will free up approximately $10 million annually in cash flow that will support the reduction and refinancing of debt to create a stronger balance sheet. It also brings the dividend back in line with the Company's previously disclosed guidance for the dividend to provide a payout of 30 - 35% of trailing Adjusted Diluted EPS relative to 2018 and Q1 2019 financial results.
"The Board has already reduced its size and cut its compensation. In addition, following a careful consideration of our capital allocation priorities, the Board has taken the step to right size the dividend to support our de-leveraging objectives," said incoming Chair of the Board Robert Pace.
Today, the Board of Directors of the Company approved a quarterly dividend of CAD$0.05 per share on the Company's common shares payable on June 15, 2019 to holders of record on June 1, 2019. The Board will continue to review capital allocation priorities through the course of the turnaround plan and expects to revisit the dividend level once the Company has returned to profitable organic growth.</t>
    </r>
  </si>
  <si>
    <r>
      <t xml:space="preserve">Removed Lassone Industries (LAS-A.TO) from the Canadian Dividend All-Star List, as they cut their quarterly dividend from $0.81 to $0.595.
https://www.lassonde.com/en/communications/lassonde-industries-inc-declares-a-quarterly-dividend-of-0-595-per-share/
</t>
    </r>
    <r>
      <rPr>
        <i/>
        <sz val="10"/>
        <rFont val="Arial"/>
        <family val="2"/>
      </rPr>
      <t>Lassonde Industries Inc. declares a quarterly dividend of $0.595 per share
Rougemont, Quebec, May 10, 2019 – Lassonde Industries Inc. (TSX : LAS.A) is pleased to announce that, in accordance with its dividend policy, holders of Class A subordinate voting shares and Class B multiple voting shares registered as at May 23, 2019, will receive a quarterly dividend of $0.595 per share, payable on June 14, 2019. The dividend is an eligible dividend.</t>
    </r>
    <r>
      <rPr>
        <sz val="10"/>
        <rFont val="Arial"/>
        <family val="2"/>
      </rPr>
      <t xml:space="preserve">
Prior dividend was $0.81.</t>
    </r>
  </si>
  <si>
    <t>Removed ZCL Composites Inc. (ZCL.TO) as they were purchased by Shawcor.
EDMONTON, April 2, 2019 /CNW/ - ZCL Composites Inc. ("ZCL" or the "Company") (TSX:ZCL) is pleased to announce the closing today of the previously announced plan of arrangement (the "Arrangement") under section 192 of the Canada Business Corporations Act, involving ZCL, Shawcor Ltd. ("Shawcor") (TSX:SCL) and the holders (the "Shareholders") of common shares of ZCL (the "Common Shares") and holders of options to purchase Common Shares of ZCL (the "Optionholders" and together with the Shareholders, the "Securityholders").
Pursuant to the Arrangement, Shawcor acquired all of the issued and outstanding Common Shares for a purchase price of $10.00 per Common Share payable entirely in cash. Upon the closing of the Arrangement, ZCL and Shawcor intend to amalgamate to continue as Shawcor Ltd. The Arrangement was approved by 99.37% of the votes cast by Securityholders (voting together as a single class) and 99.42% of the Shareholders (voting separately). The Court of Queen's Bench of Alberta issued a final order approving the Arrangement on March 29, 2019.</t>
  </si>
  <si>
    <r>
      <t xml:space="preserve">Removed Dorel Industries (DII-B.TO) from the Others tab, as they cut their dividend.
</t>
    </r>
    <r>
      <rPr>
        <i/>
        <sz val="9"/>
        <color indexed="8"/>
        <rFont val="Arial"/>
        <family val="2"/>
      </rPr>
      <t>Montréal, March 14, 2019
Dorel is committed to reducing its leverage. We recognize that a market-competitive dividend is important to its shareholders, as is maintaining Dorel’s long-term strategy of investing in new products development. In order to strike a balance and to ensure financial flexibility, Dorel will adjust its dividend from the current annual US$1.20 a share to US$0.60 on the outstanding number of the Company’s Class “A” Multiple Voting Shares, Class “B” Subordinate Voting Shares, Deferred Share Units, cash-settled Restricted Share Units and cash-settled Performance Share Units.
The reduction in the dividend will allow Dorel to retain approximately US$19.5 million annually in cash, which will be used to enhance Dorel’s financial position and give us additional flexibility to enhance long-term value. The Board of Directors will continue to assess potential future dividend levels on a quarterly basis.</t>
    </r>
  </si>
  <si>
    <r>
      <t xml:space="preserve">Removed SNC-Lavalin (SNC.TO) from the Canadian Dividend All-Star List, as they cut their dividend.
http://www.snclavalin.com/en/media/press-releases/2019/snc-lavalin-announces-its-q4-2018-results.aspx
</t>
    </r>
    <r>
      <rPr>
        <i/>
        <sz val="10"/>
        <rFont val="Arial"/>
        <family val="2"/>
      </rPr>
      <t>BALANCE SHEET AND DIVIDEND
In order to strengthen the Company’s balance sheet, the Board of Directors has reduced the quarterly dividend by $0.187 per share. On an annual basis, this would allow SNC-Lavalin to retain approximately $131 million of cash, which will be used to deleverage the balance sheet and give the Company additional flexibility in the future. Therefore, the Board of Directors today declared a cash dividend of $0.10 per share, payable on March 22, 2019, to shareholders of record on March 8, 2019. This dividend is an “eligible dividend” for income tax purposes. The Board of Directors will continue to assess potential future dividend levels on a quarterly basis, as required.</t>
    </r>
  </si>
  <si>
    <t>Added Brookfield Real Estate Services Inc. (BRE.TO) to the Canadian Dividend All-Star List tab from the Others tab as it now has a dividend streak of 5 years.</t>
  </si>
  <si>
    <t>Added Capital Power Corporation (CPX.TO) to the Canadian Dividend All-Star List tab from the Others tab as it now has a dividend streak of 5 years.</t>
  </si>
  <si>
    <t>Added Industrial Alliance (IAG.TO) to the Canadian Dividend All-Star List tab from the Others tab as it now has a dividend streak of 5 years.</t>
  </si>
  <si>
    <t>Added Innergex Renewable Energy Inc. (INE.TO) to the Canadian Dividend All-Star List tab from the Others tab as it now has a dividend streak of 5 years.</t>
  </si>
  <si>
    <t>Added Manulife Financial Corporation (MFC.TO) to the Canadian Dividend All-Star List tab from the Others tab as it now has a dividend streak of 5 years.</t>
  </si>
  <si>
    <t>Added Richards Packaging Income Fund (RPI-UN.TO) to the Canadian Dividend All-Star List tab from the Others tab as it now has a dividend streak of 5 years.</t>
  </si>
  <si>
    <t>Added Slate Retail REIT (SRT-UN.TO) to the Canadian Dividend All-Star List tab from the Others tab as it now has a dividend streak of 5 years.</t>
  </si>
  <si>
    <t>Added Smart Real Estate Investment Trust (SRU-UN.TO) to the Canadian Dividend All-Star List tab from the Others tab as it now has a dividend streak of 5 years.</t>
  </si>
  <si>
    <t>Added Uni-Select Inc (UNS.TO) to the Canadian Dividend All-Star List tab from the Others tab as it now has a dividend streak of 5 years.</t>
  </si>
  <si>
    <t>Added Osisko Gold Royalties Ltd (OR.TO) to the Canadian Dividend All-Star List tab. It has a dividend streak of 5 years as of the end of 2018 which is when dividend streaks are updated.</t>
  </si>
  <si>
    <t>Added Global Water Resources Inc. (GWR.TO) to the Canadian Dividend All-Star List tab. It has a dividend streak of 5 years as of the end of 2018 which is when dividend streaks are updated.</t>
  </si>
  <si>
    <t>Added Caribbean Utilities Company Ltd. (CUP-U.TO) to the Others tab. It has a dividend streak of 3 years as of the end of 2018 which is when dividend streaks are updated.</t>
  </si>
  <si>
    <t>Added FirstService Corporation (FSV.TO) to the Others tab. It has a dividend streak of 4 years as of the end of 2018 which is when dividend streaks are updated.</t>
  </si>
  <si>
    <t>Added NFI Group Inc. (NFI.TO) to the Others tab. It has a dividend streak of 4 years as of the end of 2018 which is when dividend streaks are updated.</t>
  </si>
  <si>
    <t>Added Restaurant Brands International Limited Partnership (QSP-UN.TO) to the Others tab. It has a dividend streak of 4 years as of the end of 2018 which is when dividend streaks are updated.</t>
  </si>
  <si>
    <t>Added Sleep Country Canada Holdings Inc. (ZZZ.TO) to the Others tab. It has a dividend streak of 4 years as of the end of 2018 which is when dividend streaks are updated.</t>
  </si>
  <si>
    <t>Added Stingray Digital Group Inc. (RAY-A.TO) to the Others tab. It has a dividend streak of 4 years as of the end of 2018 which is when dividend streaks are updated.</t>
  </si>
  <si>
    <t>Added The Keg Royalties Income Fund (KEG-UN.TO) to the Others tab. It has a dividend streak of 4 years as of the end of 2018 which is when dividend streaks are updated.</t>
  </si>
  <si>
    <t>Added Agnico Eagle Mines Limited (AEM.TO) to the Others tab. It has a dividend streak of 3 years as of the end of 2018 which is when dividend streaks are updated.</t>
  </si>
  <si>
    <t>Added Boralex Inc. (Class A Shares) (BLX.TO) to the Others tab. It has a dividend streak of 3 years as of the end of 2018 which is when dividend streaks are updated.</t>
  </si>
  <si>
    <t>Added Brick Brewing Co. Limited (BRB.TO) to the Others tab. It has a dividend streak of 3 years as of the end of 2018 which is when dividend streaks are updated.</t>
  </si>
  <si>
    <t>Added Choice Properties Real Estate Investment Trust (CHP-UN.TO) to the Others tab. It has a dividend streak of 3 years as of the end of 2018 which is when dividend streaks are updated.</t>
  </si>
  <si>
    <t>Added Crius Energy Trust (KWH-UN.TO) to the Others tab. It has a dividend streak of 3 years as of the end of 2018 which is when dividend streaks are updated.</t>
  </si>
  <si>
    <t>Added Hydro One Limited (H.TO) to the Others tab. It has a dividend streak of 3 years as of the end of 2018 which is when dividend streaks are updated.</t>
  </si>
  <si>
    <t>Added Lucara Diamond Corp. (LUC.TO) to the Others tab. It has a dividend streak of 0 years as of the end of 2018 which is when dividend streaks are updated.</t>
  </si>
  <si>
    <t>Added Morguard North American Residential Real Estate Investment Trust (MRG-UN.TO) to the Others tab. It has a dividend streak of 3 years as of the end of 2018 which is when dividend streaks are updated.</t>
  </si>
  <si>
    <t>Added Polaris Infrastructure Inc. (PIF.TO) to the Others tab. It has a dividend streak of 3 years as of the end of 2018 which is when dividend streaks are updated.</t>
  </si>
  <si>
    <t>Added StorageVault Canada Inc. (SVI.V) to the Others tab. It has a dividend streak of 3 years as of the end of 2018 which is when dividend streaks are updated.</t>
  </si>
  <si>
    <t>Added Algoma Central Corporation (ALC.TO) to the Others tab. It has a dividend streak of 2 years as of the end of 2018 which is when dividend streaks are updated.</t>
  </si>
  <si>
    <t>Added BRP Inc. (Subordinate Voting Shares) (DOO.TO) to the Others tab. It has a dividend streak of 2 years as of the end of 2018 which is when dividend streaks are updated.</t>
  </si>
  <si>
    <t>Added Jamieson Wellness Inc. (JWEL.TO) to the Others tab. It has a dividend streak of 2 years as of the end of 2018 which is when dividend streaks are updated.</t>
  </si>
  <si>
    <t>Added Killam Apartment Real Estate Investment Trust (KMP-UN.TO) to the Others tab. It has a dividend streak of 2 years as of the end of 2018 which is when dividend streaks are updated.</t>
  </si>
  <si>
    <t>Added Kirkland Lake Gold Ltd. (KL.TO) to the Others tab. It has a dividend streak of 2 years as of the end of 2018 which is when dividend streaks are updated.</t>
  </si>
  <si>
    <t>Added Leon's Furniture Limited (LNF.TO) to the Others tab. It has a dividend streak of 2 years as of the end of 2018 which is when dividend streaks are updated.</t>
  </si>
  <si>
    <t>Added Linamar Corporation (LNR.TO) to the Others tab. It has a dividend streak of 0 years as of the end of 2018 which is when dividend streaks are updated.</t>
  </si>
  <si>
    <t>Added Secure Energy Services Inc. (SES.TO) to the Others tab. It has a dividend streak of 2 years as of the end of 2018 which is when dividend streaks are updated.</t>
  </si>
  <si>
    <t>Added Summit Industrial Income REIT (SMU-UN.TO) to the Others tab. It has a dividend streak of 2 years as of the end of 2018 which is when dividend streaks are updated.</t>
  </si>
  <si>
    <t>Moved Pizza Pizza Royalty Corp. (PZA.TO) from the Canadian Dividend All-Star List tab to the Others tab at it now has a dividend streak of 0 years. The recorded dividends in 2018 were the same as 2017.</t>
  </si>
  <si>
    <t>Moved North West Company  (NWC.TO) from the Canadian Dividend All-Star List tab to the Others tab at it now has a dividend streak of 0 years. The recorded dividends in 2018 were the same as 2017.</t>
  </si>
  <si>
    <t>Moved Aecon Group Inc (ARE.TO) from the Canadian Dividend All-Star List tab to the Others tab at it now has a dividend streak of 0 years. The recorded dividends in 2018 were the same as 2017.</t>
  </si>
  <si>
    <t>Moved Intertape Polymer Group Inc. (ITP.TO) from the Canadian Dividend All-Star List tab to the Others tab at it now has a dividend streak of 0 years. The recorded dividends in 2018 were the same as 2017.</t>
  </si>
  <si>
    <r>
      <t xml:space="preserve">Removed Altagas Ltd. (ALA.TO) from the Canadian Dividend All-Star List, as they cut their dividend.
https://www.altagas.ca/newsroom/news-releases/altagas-announces-its-2019-balanced-funding-plan-including-financial-outlook
</t>
    </r>
    <r>
      <rPr>
        <i/>
        <sz val="10"/>
        <rFont val="Arial"/>
        <family val="2"/>
      </rPr>
      <t>A comprehensive review of the dividend policy has been completed by the Board of Directors, and approval has been secured to reset the monthly dividend to $0.08 per common share or $0.96 per common share annually, to improve financial strength and ensure greater funding flexibility. This represents a 56 percent reduction.</t>
    </r>
  </si>
  <si>
    <r>
      <t xml:space="preserve">Removed Enbridge Income Fund Holdings Inc. (ENF.TO) from the Canadian Dividend All-Star List as they were bought out by Enbridge (ENB.TO) and will be delisted.
http://www.enbridgeincomefund.com/Read-the-Latest-News/News-Releases.aspx?yearTab=en2018&amp;id=122729
</t>
    </r>
    <r>
      <rPr>
        <i/>
        <sz val="10"/>
        <rFont val="Arial"/>
        <family val="2"/>
      </rPr>
      <t>Enbridge Inc. and Enbridge Income Fund Holdings Inc. Complete Plan of Arrangement
November 8, 2018
CALGARY, Nov. 8, 2018 /CNW/ - Enbridge Inc. (TSX: ENB) (NYSE: ENB) (Enbridge) and Enbridge Income Fund Holdings Inc. (TSX: ENF) (ENF or the Company) today completed the previously announced plan of arrangement (the Arrangement).  The Arrangement involved the acquisition by Enbridge of all of the issued and outstanding ENF shares not already owned by Enbridge, resulting in ENF becoming a wholly-owned subsidiary of Enbridge. 
Effective today, ENF shareholders are entitled to receive, for each ENF share held, 0.7350 of a common share of Enbridge and a cash payment of $0.45.  In addition, each ENF shareholder who continues to hold their Enbridge shares on November 15, 2018 will receive, as an Enbridge shareholder, Enbridge's fourth quarter dividend, declared in the amount of $0.67100 per common share of Enbridge, payable on December 1, 2018 to Enbridge shareholders of record on November 15, 2018.  Each ENF shareholder will also receive the ENF dividend in the amount of $0.1883 per ENF share, payable on November 15, 2018 to ENF shareholders of record on October 31, 2018. 
The Arrangement was approved by ENF shareholders at a special shareholders meeting held on November 6, 2018 (Meeting) and by the Court of Queen's Bench of Alberta.
The ENF shares will be delisted from the Toronto Stock Exchange.  Common shares of Enbridge will continue to trade on both the New York Stock Exchange and the Toronto Stock Exchange under the symbol "ENB".  
If you are a registered ENF shareholder, to receive your Enbridge shares and cash payment, you must properly submit your Letter of Transmittal and Election Form (including tendering your share certificate(s)), which accompanied the Meeting materials, to AST Trust Company (Canada), the depositary under the Arrangement.  If you are not a registered ENF shareholder, your ENF shares will be automatically exchanged for Enbridge shares and cash without further action on your part.  Please contact your broker or other nominee through which you held your ENF Shares for further information and assistance.</t>
    </r>
  </si>
  <si>
    <r>
      <t xml:space="preserve">Removed DHX Media (DHX.TO) from the Canadian Dividend All-Star List, as they cut their dividend.
https://www.dhxmedia.com/trade-news/dhx-media-concludes-strategic-review/
</t>
    </r>
    <r>
      <rPr>
        <i/>
        <sz val="10"/>
        <rFont val="Arial"/>
        <family val="2"/>
      </rPr>
      <t>Halifax, NS – 24 September 2018 – DHX Media (or the “Company”) (TSX: DHX, NASDAQ: DHXM), announced today that the Special Committee of its Board of Directors has concluded its Strategic Review. As part of the Strategic Review, the Company has signed a multi-million-dollar agency agreement for Peanuts in China and Asia with CAA Global Brand Management Group LLP, a division of Global Brands Group (“CAA-GBG”) (HK: 787), which follows the previously announced sale of a minority stake in Peanuts to Sony for $235.6 million (US$178.0 million). The Company also announces that it has refocused its content strategy to prioritize investment in WildBrain, and the development of premium content for major streaming services and broadcasters.
Additionally, as an outcome of the Strategic Review, DHX Media’s Board of Directors has suspended the Company’s quarterly dividend, effective immediately, freeing up approximately $10 million in annual funds, to invest in our rapidly growing WildBrain business and to continue paying down debt.</t>
    </r>
  </si>
  <si>
    <r>
      <t xml:space="preserve">Removed Enercare Inc. (ECI.TO) from the Canadian Dividend All-Star List as they were bought out by Brookfield Infrastructure.
https://corporate.enercare.ca/2018-10-16-Brookfield-Infrastructure-completes-C-4-3-billion-acquisition-of-Enercare-Inc
</t>
    </r>
    <r>
      <rPr>
        <i/>
        <sz val="10"/>
        <rFont val="Arial"/>
        <family val="2"/>
      </rPr>
      <t>Brookfield Infrastructure completes C$4.3 billion acquisition of Enercare Inc.
TORONTO, Oct. 16, 2018 /CNW/ - Enercare Inc. (TSX: ECI, "Enercare"), Enercare Solutions Inc. and Brookfield Infrastructure (NYSE: BIP; TSX: BIP.UN) and its institutional partners (collectively, "Brookfield") today announced the completion of their previously announced plan of arrangement under section 192 of the Canada Business Corporations Act (the "Arrangement").  Pursuant to the terms of the Arrangement, Brookfield has acquired all the issued and outstanding common shares of Enercare (each a "Share") for C$29.00per Share, without interest, or, in the case of a shareholder resident in Canada who is not exempt from tax under the Income Tax Act (Canada) and who elected to receive class B limited partnership units of Brookfield Infrastructure Partners Exchange LP ("Exchangeable LP Units"), 0.5509 of an Exchangeable LP Unit for each Share elected. An aggregate of 5,726,170 Exchangeable LP Units were issued pursuant to the Arrangement. Each Exchangeable LP Unit is exchangeable for one non-voting limited partnership unit of Brookfield Infrastructure Partners L.P. ("BIP Units"). The BIP Units issuable on exchange of the Exchangeable LP Units have been conditionally approved for listing on the Toronto Stock Exchange (BIP.UN) and the New York Stock Exchange (BIP).
With the Arrangement now complete, Enercare's common shares will be delisted from the Toronto Stock Exchange at the close of business on October 17, 2018. Enercare will also apply to cease to be a reporting issuer under applicable Canadian securities laws; however, Enercare's subsidiary, Enercare Solutions Inc., will continue to be a reporting issuer in connection with its outstanding public debt.</t>
    </r>
  </si>
  <si>
    <r>
      <t xml:space="preserve">Removed MCAN Mortgage Corporation (MKP.TO) from the Others tab, as the quarterly dividend was cut from $0.37 to $0.32.
</t>
    </r>
    <r>
      <rPr>
        <i/>
        <sz val="10"/>
        <rFont val="Arial"/>
        <family val="2"/>
      </rPr>
      <t xml:space="preserve">MCAN MORTGAGE CORPORATION ANNOUNCES QUARTERLY DIVIDEND
Toronto, Ontario – September 24, 2018. MCAN Mortgage Corporation (“MCAN”, the “Company” or “we”) announced today that it has declared a dividend of $0.32 per share payable on January 2, 2019 to common shareholders of record as of December 14, 2018. This declared dividend represents a decrease of $0.05 per share from the prior quarterly period dividend payable on September 28, 2018 to shareholders of record as of September 14, 2018.
In the Q2 2018 Outlook, we discussed the Company’s shift to a more conservative asset mix with growth focused on single family mortgages. In addition to our current general outlook for the mortgage market, the dividend decrease to $0.32 per share reflects the expected impact from this shift to a more conservative asset mix, growth from the
single family mortgage origination business not materializing as anticipated and the delay in expected asset growth and improvements to MCAN’s net interest income.
As indicated in our Q2 2018 Outlook, we continue to explore the acquisition of single family mortgages through third parties to increase single family originations that satisfy a more conservative risk tolerance.
The dividend decrease is consistent with our dividend policy and the trending in the Company’s taxable income. As a result of the dividend decrease, the Company’s shareholders’ equity will be positively impacted, further strengthening its balance sheet.
</t>
    </r>
  </si>
  <si>
    <t>Added Slate Retail REIT (SRT-UN.TO) to the Others tab. It has a dividend streak of 4 years as of the end of 2017 which is when dividend streaks are updated.</t>
  </si>
  <si>
    <t>Added Waste Connections Inc. (WCN.TO) to the Canadian Dividend All-Star List as it has a dividend streak of 8 years.</t>
  </si>
  <si>
    <r>
      <t xml:space="preserve">Removed CI Financial (CIX.TO) from the Canadian Dividend All-Star List tab as they cut their dividend. Change was from a monthly dividend of $0.1175 to a quarterly dividend of $0.18.
</t>
    </r>
    <r>
      <rPr>
        <i/>
        <sz val="10"/>
        <rFont val="Arial"/>
        <family val="2"/>
      </rPr>
      <t>TORONTO (August 9, 2018)
Under the new capital allocation strategy, the Board has set an annual dividend rate of $0.72 per share, to be paid quarterly for the next six quarters. The quarterly dividend represented a yield of 3.1% on CI’s closing share price of $22.98 on August 8, 2018, a yield that is in line with the current yield of the S&amp;P/TSX Composite Index. The first quarterly dividend of $0.18 per share will be payable on October 15, 2018 to shareholders of record on September 30, 2018.</t>
    </r>
  </si>
  <si>
    <t>Added CT Real Estate Investment Trust (CRT-UN.TO) to the Canadian Dividend All-Star List as it has a dividend streak of 5 years.</t>
  </si>
  <si>
    <t>Added Firm Capital Property Trust (FCD-UN.V) to the Canadian Dividend All-Star List as it has a dividend streak of 6 years.</t>
  </si>
  <si>
    <t>Added Pattern Energy Group Inc. (PEGI.TO) to the Canadian Dividend All-Star List as it has a dividend streak of 5 years.</t>
  </si>
  <si>
    <t>Added Savaria Corporation (SIS.TO) to the Canadian Dividend All-Star List as it has a dividend streak of 5 years.</t>
  </si>
  <si>
    <r>
      <t xml:space="preserve">Removed Corus Entertainment (CJR-B.TO) from the Others tab as they cut their dividend. 
</t>
    </r>
    <r>
      <rPr>
        <i/>
        <sz val="10"/>
        <rFont val="Arial"/>
        <family val="2"/>
      </rPr>
      <t>Corus changed its monthly dividend of 9.5 cents to a quarterly dividend of 6 cents per class B share starting in September 2018.</t>
    </r>
  </si>
  <si>
    <r>
      <t xml:space="preserve">Removed Canadian Real Estate Investment Trust (REF-UN.TO) from the Canadian Dividend All-Star List as they were bought out by Choice Properties REIT. 
http://www.snl.com/irweblinkx/file.aspx?IID=4105059&amp;FID=393346133
</t>
    </r>
    <r>
      <rPr>
        <i/>
        <sz val="10"/>
        <rFont val="Arial"/>
        <family val="2"/>
      </rPr>
      <t>Choice Properties and CREIT Complete Transaction to Create Canada's Preeminent Diversified REIT
Company Release - 05/04/2018 09:20
TORONTO, May 4, 2018 /CNW/ - Choice Properties Real Estate Investment Trust (TSX:CHP.UN, "Choice Properties") and Canadian Real Estate Investment Trust (TSX:REF.UN, "CREIT") today announced the successful completion of the previously announced plan of arrangement (the "Transaction"), which immediately results in the creation of Canada's premier diversified real estate investment trust. The combined entity will operate as Choice Properties and will continue to trade on the Toronto Stock Exchange under the symbol CHP.UN.  The enterprise value will be approximately $16 billion.</t>
    </r>
  </si>
  <si>
    <r>
      <t xml:space="preserve">Changed the stock ticker of DHX Media Ltd. to DHX.TO from DHX-A.TO and DHX-B.TO. Merged the old DHX-A.TO and DHX-B.TO listings into the single DHX.TO listing.
</t>
    </r>
    <r>
      <rPr>
        <i/>
        <sz val="10"/>
        <rFont val="Arial"/>
        <family val="2"/>
      </rPr>
      <t>Halifax, NS – 31 May 2018 – DHX Media Ltd. (or the “Company”) (TSX: DHX.A, DHX.B, NASDAQ: DHXM), announces that its common voting shares and variable voting shares now trade under the single ticker “DHX” on the Toronto Stock Exchange (“TSX”). As previously announced, this consolidation is solely an administrative change for trading purposes, which is designed to enhance the liquidity and trading volume of DHX Media’s shares. The Company’s shares will continue to trade under the ticker “DHXM” on the NASDAQ Global Select Market (“NASDAQ”).</t>
    </r>
  </si>
  <si>
    <r>
      <t xml:space="preserve">Removed Jean Coutu Group (PJC-A.TO) from the Canadian Dividend All-Star List as they were bought out by Metro.
</t>
    </r>
    <r>
      <rPr>
        <i/>
        <sz val="10"/>
        <rFont val="Arial"/>
        <family val="2"/>
      </rPr>
      <t>METRO receives Competition Bureau authorization to proceed with the acquisition of the Jean Coutu Group
Montréal, April 23, 2018 – METRO INC. (“METRO”) (TSX: MRU) and The Jean Coutu Group (PJC) Inc. (the “Jean Coutu Group”) (TSX: PJC.A) announced today that the Competition Bureau has authorized the transaction announced on October 2, 2017, pursuant to which METRO will acquire the shares of the Jean Coutu Group. The transaction is expected to close on May 11, 2018.</t>
    </r>
  </si>
  <si>
    <t>Added Brookfield Real Estate Services Inc. (BRE.TO) to the Others tab. It has a dividend streak of 4 years as of the end of 2017 which is when dividend streaks are updated.</t>
  </si>
  <si>
    <t>Removed Boardwalk Real Estate Investment Trust (BEI-UN.TO) from the Canadian Dividend All-Star List as they cut their monthly distribution from $0.1875 ($2.25 annual) to $0.0833 ($1.00 annual) for the January 2018 distribution.</t>
  </si>
  <si>
    <r>
      <t xml:space="preserve">Removed AlarmForce Industries Inc (AF.TO) from the Canadian Dividend All-Star List as they were purchased by BCE and will not trade on the TSX starting in January 2018.
</t>
    </r>
    <r>
      <rPr>
        <i/>
        <sz val="10"/>
        <rFont val="Arial"/>
        <family val="2"/>
      </rPr>
      <t>BCE acquisition of AlarmForce set to close January 5, 2018 with today's receipt of court approval
TORONTO, ONTARIO--(Marketwired - Dec. 21, 2017) - AlarmForce Industries Inc. ("AlarmForce" or the "Company") (TSX:AF) announced today that the Ontario Superior Court of Justice (Commercial List) has issued a final order approving the previously announced statutory plan of arrangement under section 192 of the Canada Business Corporations Act, pursuant to which, among other things, BCE Inc. ("BCE") (TSX:BCE)(NYSE:BCE) will directly or indirectly acquire all of the issued common shares in the capital of AlarmForce (the "Arrangement").
"We are pleased to receive the approval of the Ontario Superior Court of Justice for our proposed transaction with BCE," said Graham Badun, the President and Chief Executive Officer of AlarmForce. "This builds on the overwhelming support we received from our shareholders earlier this week. Having received the final order and the requisite shareholder approval, we look forward to closing the Arrangement transaction in a timely manner early in January, 2018".</t>
    </r>
  </si>
  <si>
    <t>Moved Corus Entertainment (CJR-B.TO) from the Canadian Dividend All-Star List tab to the Others tab at it now has a dividend streak of 0 years. The recorded dividends in 2017 were the same as 2016.</t>
  </si>
  <si>
    <t>Moved Shaw Communications (SJR-B.TO) from the Canadian Dividend All-Star List tab to the Others tab at it now has a dividend streak of 0 years. The recorded dividends in 2017 were the same as 2016.</t>
  </si>
  <si>
    <t>Moved Accord Financial Corp. (ACD.TO) from the Canadian Dividend All-Star List tab to the Others tab at it now has a dividend streak of 0 years. The recorded dividends in 2017 were the same as 2016.</t>
  </si>
  <si>
    <t>Moved Gluskin Sheff + Associates (GS.TO) from the Canadian Dividend All-Star List tab to the Others tab at it now has a dividend streak of 0 years. The recorded dividends in 2017 were the same as 2016.</t>
  </si>
  <si>
    <t>Moved Alaris Royalty Corporation (AD.TO) from the Canadian Dividend All-Star List tab to the Others tab at it now has a dividend streak of 0 years. The recorded dividends in 2017 were the same as 2016.</t>
  </si>
  <si>
    <t>Moved Mty Food Group Inc. (MTY.TO) from the Canadian Dividend All-Star List tab to the Others tab at it now has a dividend streak of 0 years. The recorded dividends in 2017 were the same as 2016.</t>
  </si>
  <si>
    <t>Moved Gibson Energy Inc. (GEI.TO) from the Canadian Dividend All-Star List tab to the Others tab at it now has a dividend streak of 0 years. The recorded dividends in 2017 were the same as 2016.</t>
  </si>
  <si>
    <t>Moved Boston Pizza Royalties Income Fund (BPF-UN.TO) from the Canadian Dividend All-Star List tab to the Others tab at it now has a dividend streak of 0 years. The recorded dividends in 2017 were the same as 2016.</t>
  </si>
  <si>
    <t>Added Brookfield Property Partners L.P. (BPY-UN.TO) to the Canadian Dividend All-Star List tab from the Others tab as it now has a dividend streak of 5 years.</t>
  </si>
  <si>
    <t>Added Canadian General Investments, Limited (CGI.TO) to the Canadian Dividend All-Star List tab from the Others tab as it now has a dividend streak of 5 years.</t>
  </si>
  <si>
    <t>Added DHX Media Ltd. (DHX-A.TO) to the Canadian Dividend All-Star List tab from the Others tab as it now has a dividend streak of 5 years.</t>
  </si>
  <si>
    <t>Added DHX Media Ltd. (DHX-B.TO) to the Canadian Dividend All-Star List tab from the Others tab as it now has a dividend streak of 5 years.</t>
  </si>
  <si>
    <t>Added Fiera Capital Corporation (FSZ.TO) to the Canadian Dividend All-Star List tab from the Others tab as it now has a dividend streak of 5 years.</t>
  </si>
  <si>
    <t>Added Magellan Aerospace Corporation (MAL.TO) to the Canadian Dividend All-Star List tab from the Others tab as it now has a dividend streak of 5 years.</t>
  </si>
  <si>
    <t>Added Onex Corp (ONEX.TO) to the Canadian Dividend All-Star List tab from the Others tab as it now has a dividend streak of 5 years.</t>
  </si>
  <si>
    <t>Added Open Text Corporation (OTEX.TO) to the Canadian Dividend All-Star List tab from the Others tab as it now has a dividend streak of 5 years.</t>
  </si>
  <si>
    <t>Added Parkland Fuel Corporation (PKI.TO) to the Canadian Dividend All-Star List tab from the Others tab as it now has a dividend streak of 5 years.</t>
  </si>
  <si>
    <t>Added Premium Brands Holdings Corp (PBH.TO) to the Canadian Dividend All-Star List tab from the Others tab as it now has a dividend streak of 5 years.</t>
  </si>
  <si>
    <t>Added Supremex Inc. (SXP.TO) to the Canadian Dividend All-Star List tab from the Others tab as it now has a dividend streak of 5 years.</t>
  </si>
  <si>
    <t>Added Toromont Industries Ltd (TIH.TO) to the Canadian Dividend All-Star List tab from the Others tab as it now has a dividend streak of 5 years.</t>
  </si>
  <si>
    <t>Added Transalta Renewables Inc. (RNW.TO) to the Canadian Dividend All-Star List tab from the Others tab as it now has a dividend streak of 5 years.</t>
  </si>
  <si>
    <r>
      <t xml:space="preserve">Removed Agrium Inc. (AGU.TO) from the Canadian Dividend All-Star List as they merged with Potash to form Nutrien (NTR.TO). 
</t>
    </r>
    <r>
      <rPr>
        <i/>
        <sz val="10"/>
        <rFont val="Arial"/>
        <family val="2"/>
      </rPr>
      <t>Final Regulatory Clearance and Set Closing Date for Merger of Equals
SASKATOON and CALGARY, Dec. 27, 2017 /CNW/ - Potash Corporation of Saskatchewan Inc. (PotashCorp) (TSX and NYSE: POT) and Agrium Inc. (TSX and NYSE: AGU) are pleased to announce today that they have received clearance from the United States' Federal Trade Commission and have now obtained all regulatory approvals required to close their proposed merger of equals transaction. The transaction is expected to close effective January 1, 2018 and remains subject to customary closing conditions.
With the closing of the transaction on January 1, 2018, the common shares of Nutrien are expected to commence trading on the Toronto Stock Exchange (TSX) and the New York Stock Exchange under the ticker symbol "NTR" at the opening of market on January 2, 2018. Trading of Agrium common shares and PotashCorp common shares is expected to be suspended at the opening of market on January 2, 2018, and such shares will be delisted at the close of market on the same date. Cash entitlements in lieu of fractional Nutrien common shares will be based on the trading price of the Nutrien common shares on the TSX on the first five days of trading on such exchange. Such entitlements will be delivered as soon as practicable thereafter to former Agrium and PotashCorp shareholders who have submitted their duly completed letters of transmittal and elections forms in accordance with the procedures described in the applicable letter of transmittal and election form.</t>
    </r>
  </si>
  <si>
    <r>
      <t xml:space="preserve">Removed Cameco (CCO.TO) from the Others tab as the company cut its dividend.
</t>
    </r>
    <r>
      <rPr>
        <i/>
        <sz val="10"/>
        <rFont val="Arial"/>
        <family val="2"/>
      </rPr>
      <t xml:space="preserve">SASKATOON, SASKATCHEWAN--(Marketwired - Nov. 8, 2017) - Currency: Cdn (unless noted)
Cameco (TSX:CCO)(NYSE:CCJ) announced today that due to continued uranium price weakness, production from the McArthur River mining and Key Lake milling operations in northern Saskatchewan will be temporarily suspended by the end of January 2018 and that the </t>
    </r>
    <r>
      <rPr>
        <b/>
        <i/>
        <sz val="10"/>
        <rFont val="Arial"/>
        <family val="2"/>
      </rPr>
      <t>company's annual dividend will be reduced to $0.08 per common share in 2018.</t>
    </r>
  </si>
  <si>
    <r>
      <rPr>
        <sz val="10"/>
        <rFont val="Arial"/>
        <family val="2"/>
      </rPr>
      <t>Removed Brookfield Canada Office Properties (BOX-UN.TO) from the Canadian Dividend All-Star List as the company went private.</t>
    </r>
    <r>
      <rPr>
        <i/>
        <sz val="10"/>
        <rFont val="Arial"/>
        <family val="2"/>
      </rPr>
      <t xml:space="preserve">
Brookfield Canada Office Properties Closes Going Private Transaction With Brookfield Property Partners - June 30, 2017
All dollar references are in Canadian dollars unless noted otherwise
BROOKFIELD NEWS, June 30, 2017 (GLOBE NEWSWIRE) --  Brookfield Canada Office Properties (TSX:BOX.UN) (NYSE:BOXC) (“BOX”) announced today the closing of the going private transaction of BOX, pursuant to which BOX redeemed all of its issued and outstanding trust units not already owned by Brookfield Property Partners L.P. (“BPY”) and its subsidiaries for cash consideration of $32.50 per trust unit (the “Redemption”).
As a result of the 15.9 million trust units of BOX redeemed by BOX pursuant to the Redemption, BPY now owns 100% of the issued and outstanding trust units of BOX. Payment of the cash consideration of $32.50 per trust unit redeemed pursuant to the Redemption will be made by the depositary (contact information below).
BOX unitholders who hold their trust units through a broker or other intermediary may contact that broker or other intermediary for instructions and assistance in receiving the consideration for their trust units. Unitholders who hold their trust units in certificated form are required to complete and sign a letter of transmittal and deliver it, together with their unit certificates and any other required documents, to the depositary. Further information concerning these processes is outlined in BOX’s management information circular dated May 8, 2017, a copy of which is available, along with the letter of transmittal, under BOX’s profile on SEDAR at www.sedar.com, on EDGAR at www.sec.gov and on BOX’s website at https://www.brookfieldcanadareit.com.</t>
    </r>
  </si>
  <si>
    <r>
      <t xml:space="preserve">Removed Aimia Inc. (AIM.TO) from the Canadian Dividend All-Star List as they suspended their dividend.
</t>
    </r>
    <r>
      <rPr>
        <i/>
        <sz val="10"/>
        <rFont val="Arial"/>
        <family val="2"/>
      </rPr>
      <t>MONTREAL, June 14, 2017 /CNW Telbec/ - Data-driven marketing and loyalty analytics company Aimia Inc. (TSX: AIM) (the "Company") today announced that its Board of Directors has suspended payment of all dividends on both its outstanding common shares and its Series 1, Series 2 and Series 3 Cumulative Rate Reset Preferred Shares (collectively, the "Preferred Shares") effective immediately. This includes the previously declared dividends originally scheduled to have been paid on June 30, 2017, to shareholders of record as of June 16, 2017.</t>
    </r>
  </si>
  <si>
    <r>
      <t xml:space="preserve">Removed Home Capital Group (HCG.TO) from the Canadian Dividend All-Star List as they suspended their dividend.
</t>
    </r>
    <r>
      <rPr>
        <i/>
        <sz val="10"/>
        <rFont val="Arial"/>
        <family val="2"/>
      </rPr>
      <t xml:space="preserve">TORONTO – May 8, 2017 – Home Capital Group Inc. (“The Company” TSX: HCG) today announced that it has drawn down a total of $1.4 billion from its $2 billion credit line, the terms of which were announced by the Company on April 27, 2017. The Company and its advisers continue to work towards seeking lower cost sustainable funding solutions and to evaluate strategic alternatives to solidify and strengthen its successful mortgage origination platform. In addition, the Company announced the suspension of its quarterly dividend to prudently manage liquidity. </t>
    </r>
  </si>
  <si>
    <t>Added Hardwoods Distribution Inc. (HWD.TO) to the Canadian Dividend All-Star List as it will have a dividend streak of 6 years.</t>
  </si>
  <si>
    <t>Added Atrium Mortgage Investment Corporation (AI.TO) to the Canadian Dividend All-Star List as it will have a dividend streak of 5 years.</t>
  </si>
  <si>
    <r>
      <t xml:space="preserve">Removed Royal Gold Inc. (RGL.TO) from the Canadian Dividend All-Star List as they have been de-listed from the Toronto Stock Exchange. 
</t>
    </r>
    <r>
      <rPr>
        <i/>
        <sz val="10"/>
        <rFont val="Arial"/>
        <family val="2"/>
      </rPr>
      <t>Royal Gold, Inc. Announces Voluntary Delisting from Toronto Stock Exchange
06/21/2016
DENVER--(BUSINESS WIRE)-- Royal Gold, Inc. (NASDAQ:RGLD; TSX:RGL) (together with its subsidiaries, “Royal Gold” or the “Company”) today announced that it applied to voluntarily delist its common stock from the Toronto Stock Exchange (“TSX”) in Canada. Effective at the close of markets on July 8, 2016, the Company’s shares will no longer be traded on the TSX, but will continue to trade on the NASDAQ Stock Exchange (“NASDAQ”) under the symbol “RGLD.” Canadian stockholders may continue trading their shares on NASDAQ.
The Company believes that the low trading volume of its shares on the TSX over a long period does not justify the financial and administrative costs associated with maintaining a dual listing.</t>
    </r>
  </si>
  <si>
    <t>Removed Nevsun Resources Ltd (NSU.TO) from the Others tab as they lowered their quarterly dividend from $0.04 to $0.01.</t>
  </si>
  <si>
    <r>
      <t xml:space="preserve">Removed DirectCash Payments Inc. (DCI.TO) from the Others tab as they were delisted and acquired.
</t>
    </r>
    <r>
      <rPr>
        <i/>
        <sz val="10"/>
        <rFont val="Arial"/>
        <family val="2"/>
      </rPr>
      <t>DIRECTCASH ANNOUNCES COMPLETION OF PLAN OF ARRANGEMENT WITH CARDTRONICS
Calgary, Alberta – DirectCash Payments Inc. (“DirectCash”) is pleased to announce that the acquisition of DirectCash by Cardtronics Holdings Limited ("Cardtronics"), through 1999162 Alberta ULC ("AcquisitionCo"), an indirect, wholly-owned subsidiary of Cardtronics, by way of a plan of arrangement under the Business Corporations Act (Alberta) (the "Arrangement") has been completed. Pursuant to the Arrangement, AcquisitionCo acquired 17,534,279 common shares of DirectCash (the "Common Shares"), being all of the issued and outstanding Common Shares for cash consideration of $19.00 per Common Share (totaling $333,151,301) and subsequently amalgamated with DirectCash to continue as “DirectCash Payments ULC”. This, together with the repayment of DirectCash’s third party indebtedness, represents a transaction value of approximately $623 million (USD$464 million), net of estimated cash acquired and certain debt prepayment expenses. The Common Shares are expected to be delisted from the Toronto Stock Exchange effective as of the close of trading on or about January 9, 2017.</t>
    </r>
  </si>
  <si>
    <t>Added ZCL Composites Inc (ZCL.TO) to the Canadian Dividend All-Star List as it will have a dividend streak of 5 years.</t>
  </si>
  <si>
    <t>Removed Ensign Energy Services (ESI.TO) from the Canadian Dividend All-Star List as the 2016 dividends were the same as 2015. Moved them to the Others tab, as the dividend was not cut, but just stayed the same.</t>
  </si>
  <si>
    <t>Removed Pason Systems Inc (PSI.TO) from the Canadian Dividend All-Star List as the 2016 dividends were the same as 2015. Moved them to the Others tab, as the dividend was not cut, but just stayed the same.</t>
  </si>
  <si>
    <t>Removed Computer Modelling Group (CMG.TO) from the Canadian Dividend All-Star List as the 2016 dividends were the same as 2015. Moved them to the Others tab, as the dividend was not cut, but just stayed the same.</t>
  </si>
  <si>
    <t>Removed Rogers Communications Inc (RCI-B.TO) from the Canadian Dividend All-Star List as the 2016 dividends were the same as 2015. Moved them to the Others tab, as the dividend was not cut, but just stayed the same.</t>
  </si>
  <si>
    <t>Removed Shawcor Ltd (SCL.TO) from the Canadian Dividend All-Star List as the 2016 dividends were the same as 2015. Moved them to the Others tab, as the dividend was not cut, but just stayed the same.</t>
  </si>
  <si>
    <t>Removed Evertz Technologies Ltd. (ET.TO) from the Canadian Dividend All-Star List as the 2016 dividends were the same as 2015. Moved them to the Others tab, as the dividend was not cut, but just stayed the same.</t>
  </si>
  <si>
    <t>Removed Westjet Airlines Ltd. (WJA.TO) from the Canadian Dividend All-Star List as the 2016 dividends were the same as 2015. Moved them to the Others tab, as the dividend was not cut, but just stayed the same.</t>
  </si>
  <si>
    <t>Removed Enerflex Ltd (EFX.TO) from the Canadian Dividend All-Star List as the 2016 dividends were the same as 2015. Moved them to the Others tab, as the dividend was not cut, but just stayed the same.</t>
  </si>
  <si>
    <t>Removed IGM Financial Inc (IGM.TO) from the Canadian Dividend All-Star List as the 2016 dividends were the same as 2015. Moved them to the Others tab, as the dividend was not cut, but just stayed the same.</t>
  </si>
  <si>
    <t>NSU.TO</t>
  </si>
  <si>
    <t>Removed Nevsun Resources Ltd (NSU.TO) from the Canadian Dividend All-Star List as the 2016 dividends were the same as 2015. Moved them to the Others tab, as the dividend was not cut, but just stayed the same.</t>
  </si>
  <si>
    <t>Removed Russel Metals Inc (RUS.TO) from the Canadian Dividend All-Star List as the 2016 dividends were the same as 2015. Moved them to the Others tab, as the dividend was not cut, but just stayed the same.</t>
  </si>
  <si>
    <t>Added Chartwell Retirement Residences (CSH-UN.TO) to the Others tab. It will have a dividend streak of 2 years by the end of 2016 which is when dividend streaks are updated.</t>
  </si>
  <si>
    <t>Added Molson Coors Canada Inc. (TPX-B.TO) to the Others tab. It will have a dividend streak of 0 years by the end of 2016 which is when dividend streaks are updated. 
Dividends are paid in CAD, but are based on USD amounts that are converted at the relevant currency rate for that date. USD dividend amounts were used to determine the streak. The Canadian equivalent rate shown in the dividend streak data is not the actual dividends paid, but rather the USD dividends for the year multiplied by the average annual exchange rate for that year.</t>
  </si>
  <si>
    <t>Added Manulife Financial Corporation (MFC.TO) to the Others tab. It will have a dividend streak of 3 years by the end of 2016 which is when dividend streaks are updated.</t>
  </si>
  <si>
    <t>Added Altius Minerals Corporation (ALS.TO) to the Others tab. It will have a dividend streak of 2 years by the end of 2016 which is when dividend streaks are updated.
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</si>
  <si>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Added TMX Group Limited (X.TO) to the Others tab. It will have a dividend streak of 1 years by the end of 2016 which is when dividend streaks are updated.</t>
  </si>
  <si>
    <t>Added Badger Daylighting Ltd. (BAD.TO) to the Others tab. It will have a dividend streak of 1 years by the end of 2016 which is when dividend streaks are updated.</t>
  </si>
  <si>
    <t xml:space="preserve">Added Rocky Mountain Dealerships Inc. (RME.TO) to the Others tab. It will have a dividend streak of 0 years by the end of 2016 which is when dividend streaks are updated. </t>
  </si>
  <si>
    <t xml:space="preserve">Added K-Bro Linen Inc. (KBL.TO) to the Others tab. It will have a dividend streak of 0 years by the end of 2016 which is when dividend streaks are updated. </t>
  </si>
  <si>
    <t>Added Cargojet Inc. (CJT.TO) to the Others tab. It will have a dividend streak of 1 years by the end of 2016 which is when dividend streaks are updated.</t>
  </si>
  <si>
    <t>DCI.TO</t>
  </si>
  <si>
    <t>Added DirectCash Payments Inc. (DCI.TO) to the Others tab. It will have a dividend streak of 0 years by the end of 2016 which is when dividend streaks are updated.</t>
  </si>
  <si>
    <t>Added TransAlta Renewables Inc (RNW.TO) to the Others tab. It will have a dividend streak of 4 years by the end of 2016 which is when dividend streaks are updated.</t>
  </si>
  <si>
    <t>Added Open Text Corporation (OTEX.TO) to the Others tab. It will have a dividend streak of 4 years by the end of 2016 which is when dividend streaks are updated.</t>
  </si>
  <si>
    <t>Added Innergex Renewable Energy Inc. (INE.TO) to the Others tab. It will have a dividend streak of 3 years by the end of 2016 which is when dividend streaks are updated.</t>
  </si>
  <si>
    <t>Added Smart Real Estate Investment Trust (SRU-UN.TO) to the Others tab. It will have a dividend streak of 3 years by the end of 2016 which is when dividend streaks are updated.</t>
  </si>
  <si>
    <t>DHX.TO</t>
  </si>
  <si>
    <t>Added DHX Media Ltd. (DHX-A.TO &amp; DHX-B.TO) to the Others tab. It will have a dividend streak of 4 years by the end of 2016 which is when dividend streaks are updated. DHX-B.TO typically has more volume than DHX-A.TO.</t>
  </si>
  <si>
    <t>Added Capital Power Corporation (CPX.TO) to the Others tab. It will have a dividend streak of 3 years by the end of 2016 which is when dividend streaks are updated.</t>
  </si>
  <si>
    <t>Added Richards Packaging Income Fund (RPI-UN.TO) to the Others tab. It will have a dividend streak of 3 years by the end of 2016 which is when dividend streaks are updated.</t>
  </si>
  <si>
    <t>Added goeasy Ltd. (GSY.TO) to the Others tab. It will have a dividend streak of 2 years by the end of 2016 which is when dividend streaks are updated.</t>
  </si>
  <si>
    <t>AND.TO</t>
  </si>
  <si>
    <t>Added Acadian Timber Corp. (ADN.TO) to the Others tab. It will have a dividend streak of 2 years by the end of 2016 which is when dividend streaks are updated.</t>
  </si>
  <si>
    <t>Added A&amp;W Revenue Royalties Income Fund (AW-UN.TO) to the Others tab. It will have a dividend streak of 2 years by the end of 2016 which is when dividend streaks are updated.</t>
  </si>
  <si>
    <t>Added Maple Leaf Foods Inc. (MFI.TO) to the Others tab. It will have a dividend streak of 2 years by the end of 2016 which is when dividend streaks are updated.</t>
  </si>
  <si>
    <t>Added Quebecor Inc. (QBR-B.TO) to the Others tab. It will have a dividend streak of 2 years by the end of 2016 which is when dividend streaks are updated.</t>
  </si>
  <si>
    <t>Added Power Corporation of Canada (POW.TO) to the Others tab. It will have a dividend streak of 2 years by the end of 2016 which is when dividend streaks are updated.</t>
  </si>
  <si>
    <t>Added Power Financial Corporation (PWF.TO) to the Others tab. It will have a dividend streak of 2 years by the end of 2016 which is when dividend streaks are updated.</t>
  </si>
  <si>
    <t>Added Great-West Lifeco Inc. (GWO.TO) to the Others tab. It will have a dividend streak of 2 years by the end of 2016 which is when dividend streaks are updated.</t>
  </si>
  <si>
    <t>Added Valener Inc. (VNR.TO) to the Others tab. It will have a dividend streak of 2 years by the end of 2016 which is when dividend streaks are updated.</t>
  </si>
  <si>
    <t>Added Fiera Capital Corporation (FSZ.TO) to the Others tab. It will have a dividend streak of 4 years by the end of 2016 which is when dividend streaks are updated.</t>
  </si>
  <si>
    <t>Added InterRent Real Estate Investment Trust (IIP-UN.TO) to the Canadian Dividend All-Star List as it will have a dividend streak of 5 years by the end of 2016 which is when dividend streaks are updated.</t>
  </si>
  <si>
    <t>Added Loblaw Companies Limited (L.TO) to the Canadian Dividend All-Star List as it will have a dividend streak of 5 years by the end of 2016 which is when dividend streaks are updated.</t>
  </si>
  <si>
    <t>Added George Weston Ltd (WN.TO) to the Canadian Dividend All-Star List as it will have a dividend streak of 5 years by the end of 2016 which is when dividend streaks are updated.</t>
  </si>
  <si>
    <t>BEI-UN.TO</t>
  </si>
  <si>
    <t>Added Boardwalk Real Estate Investment Trust (BEI-UN.TO) to the Canadian Dividend All-Star List as it will have a dividend streak of 5 years by the end of 2016 which is when dividend streaks are updated.</t>
  </si>
  <si>
    <t>Added Allied Properties Real Estate Investment Trust (AP-UN.TO) to the Canadian Dividend All-Star List as it will have a dividend streak of 5 years by the end of 2016 which is when dividend streaks are updated.</t>
  </si>
  <si>
    <t>Added Canadian Apartment Properties Real Estate Investment Trust (CAR-UN.TO) to the Canadian Dividend All-Star List as it will have a dividend streak of 5 years by the end of 2016 which is when dividend streaks are updated.</t>
  </si>
  <si>
    <t>Added Intertape Polymer Group Inc.(ITP.TO) to the Canadian Dividend All-Star List as it will have a dividend streak of 5 years by the end of 2016 which is when dividend streaks are updated.</t>
  </si>
  <si>
    <t>Added Stantec Inc. (STN.TO) to the Canadian Dividend All-Star List as it will have a dividend streak of 5 years by the end of 2016 which is when dividend streaks are updated.</t>
  </si>
  <si>
    <t>AF.TO</t>
  </si>
  <si>
    <t>Added AlarmForce Industries Inc (AF.TO) to the Canadian Dividend All-Star List as it will have a dividend streak of 5 years by the end of 2016 which is when dividend streaks are updated.</t>
  </si>
  <si>
    <t>Added Brookfield Property Partners L.P. (BPY-UN.TO) to the Others tab. It will have a dividend streak of 4 years by the end of 2016 which is when dividend streaks are updated.</t>
  </si>
  <si>
    <t>Added Restaurant Brands International Inc. (QSR.TO) to the Others tab. It will have a dividend streak of 2 years by the end of 2016 which is when dividend streaks are updated.</t>
  </si>
  <si>
    <t>Added Clearwater Seafoods Incorporated (CLR.TO) to the Others tab. It will have a dividend streak of 4 years by the end of 2016 which is when dividend streaks are updated.</t>
  </si>
  <si>
    <t>Added Magellan Aerospace Corporation (MAL.TO) to the Others tab. It will have a dividend streak of 4 years by the end of 2016 which is when dividend streaks are updated.</t>
  </si>
  <si>
    <t>BOX-UN.TO</t>
  </si>
  <si>
    <t>Added Brookfield Canada Office Properties (BOX-UN.TO) to the Canadian Dividend All-Star List as it will have a dividend streak of 7 years by the end of 2016 which is when dividend streaks are updated.</t>
  </si>
  <si>
    <t>Added Pizza Pizza Royalty Corp. (PZA.TO) to the Canadian Dividend All-Star List as it will have a dividend streak of 5 years by the end of 2016 which is when dividend streaks are updated.</t>
  </si>
  <si>
    <t>Added Onex Corp (ONEX.TO) to the Others tab. It will have a dividend streak of 4 years by the end of 2016 which is when dividend streaks are updated.</t>
  </si>
  <si>
    <t>Added Aecon Group Inc (ARE.TO) to the Canadian Dividend All-Star List as it will have a dividend streak of 5 years by the end of 2016 which is when dividend streaks are updated.</t>
  </si>
  <si>
    <t>BPN-UN.TO</t>
  </si>
  <si>
    <t>Added Boston Pizza Royalties Income Fund (BPN-UN.TO) to the Canadian Dividend All-Star List as it will have a dividend streak of 5 years by the end of 2016 which is when dividend streaks are updated.</t>
  </si>
  <si>
    <t>Added The North West Co Inc (NWC.TO) to the Canadian Dividend All-Star List as it will have a dividend streak of 5 years by the end of 2016 which is when dividend streaks are updated.</t>
  </si>
  <si>
    <t>Added Sylogist Ltd. (SYZ.V) which trades on the TSX Venture Exchange to the Canadian Dividend All-Star List as it will have a dividend streak of 6 years by the end of 2016 which is when dividend streaks are updated.</t>
  </si>
  <si>
    <t>Added Supremex Inc. (SXP.TO) to the Others tab. It will have a dividend streak of 4 years by the end of 2016 which is when dividend streaks are updated.</t>
  </si>
  <si>
    <t>Added Logistec Corporation (LGT-B.TO) to the Canadian Dividend All-Star List as it will have a dividend streak of 7 years by the end of 2016 which is when dividend streaks are updated.</t>
  </si>
  <si>
    <t>Added Guardian Capital Group Ltd (GCG) to the Canadian Dividend All-Star List as it will have a dividend streak of 6 years by the end of 2016 which is when dividend streaks are updated. GCG switched from an annual dividend of $0.20 to quarterly dividends of $0.05 in 2013 so dividends in 2013 were $0.30 ($0.20 + 0.05 + 0.05) which was higher than 2014, but quarterly dividends where increased in 2014 so the dividend streak was maintained.</t>
  </si>
  <si>
    <t>Added Parkland Fuel Corporation (PKI.TO) to the Others tab. Parkland Fuel Corporation has a dividend streak of 3 years.</t>
  </si>
  <si>
    <t>BDT.TO</t>
  </si>
  <si>
    <r>
      <t xml:space="preserve">Bird Construction cut its monthly dividend from $0.0633 to $0.0325 so it was removed from the Others list.
</t>
    </r>
    <r>
      <rPr>
        <i/>
        <sz val="10"/>
        <rFont val="Arial"/>
        <family val="2"/>
      </rPr>
      <t>Publication Date: 10 November 2016</t>
    </r>
    <r>
      <rPr>
        <sz val="10"/>
        <rFont val="Arial"/>
        <family val="2"/>
      </rPr>
      <t xml:space="preserve">
</t>
    </r>
    <r>
      <rPr>
        <i/>
        <sz val="10"/>
        <rFont val="Arial"/>
        <family val="2"/>
      </rPr>
      <t xml:space="preserve">Bird Construction Inc. announced today that its Board of Directors (the “Board”) has approved a reduction to its monthly dividend by 48.7% to $0.0325 per share from $0.0633 per share. On an annualized basis, the new dividend rate is $0.39 per share down from $0.76 per share. Management estimates that this change will preserve approximately $15.7 million in cash annually and help to maintain the strength of the Company’s balance sheet. The new dividend will be effective in January 2017 and will be paid on February 17, 2017 to shareholders of record as of January 31, 2017. </t>
    </r>
  </si>
  <si>
    <t>Added MTY Food Group Inc. (MTY.TO) to the Canadian Dividend All-Star List as it has a dividend streak of 6 years.</t>
  </si>
  <si>
    <t>CIX.TO</t>
  </si>
  <si>
    <t>CI Financial Corp. (CIX.TO) was moved back to Canadian Dividend All-Star List from the Others tab as they did increase their 2015 dividend compared to 2014 contrary to the January 1, 2016 comment I made above when it was moved from the Canadian Dividend All-Star List tab to the Others tab. CI Financial Corp. (CIX.TO) has a dividend streak of 6 years.</t>
  </si>
  <si>
    <t>Autocanada Inc. cut its quarterly dividend from $0.25 to $0.10 so it was removed from the Canadian Dividend All-Star List.</t>
  </si>
  <si>
    <r>
      <rPr>
        <sz val="10"/>
        <rFont val="Arial"/>
        <family val="2"/>
      </rPr>
      <t xml:space="preserve">Melcor Developments cut its quarterly dividend from $0.15 to $0.12 so it was removed from the Canadian Dividend All-Star List. </t>
    </r>
    <r>
      <rPr>
        <i/>
        <sz val="10"/>
        <rFont val="Arial"/>
        <family val="2"/>
      </rPr>
      <t xml:space="preserve">
"Melcor continues its tradition of distributing profit to investors. During 2015, the company paid annual dividends of $0.60 per share, representing 3% growth over 2014 regular dividends. The dividend is an eligible dividend for Canadian tax purposes.
Melcor declared a $0.12 per share dividend on March 16, 2016 payable on April 5, 2016 to shareholders of record on March 29, 2016. The company's dividend has been reduced to ensure the appropriate balance between returning profit to shareholders and conserving cash for investment opportunities and our capital allocation strategy.
Melcor has been paying dividends since 1969."</t>
    </r>
  </si>
  <si>
    <t>Added the following twelve companies to the Canadian Dividend All-Star List as they all had a dividend streak of 5 years:
• Aimia Inc. (AIM.TO)
• Algonquin Power &amp; Utilities Corp. (AQN.TO)
• Autocanada Inc. (ACQ.TO)
• Dollarama Inc. (DOL.TO)
• Enercare Inc. (ECI.TO)
• Enerflex Ltd (EFX.TO)
• Gibson Energy Inc. (GEI.TO)
• Gildan Activewear Inc. (GIL.TO)
• Granite Real Estate Investment Trust (GRT-UN.TO)
• Nevsun Resources Ltd (NSU.TO)
• Russel Metals Inc (RUS.TO)
• Transforce Inc. (TFI.TO)</t>
  </si>
  <si>
    <t>POT.TO</t>
  </si>
  <si>
    <t xml:space="preserve">Potash Corporation of Saskatchewan cut its quarterly dividend from $0.38 to $0.25 so it was removed from the Canadian Dividend All-Star List. </t>
  </si>
  <si>
    <t>CEU.TO</t>
  </si>
  <si>
    <r>
      <t xml:space="preserve">Removed Canadian Energy Services &amp; Technology Corp. (CEU.TO)  from the Others tab as it reduced its monthly dividend from $0.0275 to $0.018.
http://www.canadianenergyservices.com/cms_content/files/CES%20Press%20Release%20Monthly%20Dividend%20and%20Sialco%20Acquistion%20%2012%2010%202015.pdf
</t>
    </r>
    <r>
      <rPr>
        <i/>
        <sz val="10"/>
        <rFont val="Arial"/>
        <family val="2"/>
      </rPr>
      <t>"Canadian Energy Services &amp; Technology Corp. (“CESTC” or the “Corporation”) (TSX: CEU) (OTCQX:CESDF) announced today that it will pay a cash dividend of $0.018 per common share on January 15, 2016, to the shareholders of record at the close of business on December 31, 2015. On an annualized basis the new dividend would be $0.216 per common share representing a 35% decrease from the previous annualized level of $0.33 per common share. CESTC estimates that it will conserve approximately $25 million in cash in 2016 based on the new dividend level. CESTC will use the cash to fund growth opportunities and preserve balance sheet strength. "</t>
    </r>
  </si>
  <si>
    <t>NAL.TO</t>
  </si>
  <si>
    <r>
      <t xml:space="preserve">Removed Newalta Corp. (NAL.TO) from the All-Star tab as it cut its dividend by 50%. Prior quarterly dividend was $0.125. New dividend is $0.0625.
http://newalta.mwnewsroom.com/press-releases/newalta-announces-quarterly-dividend-tsx-nal-201512151036900001
</t>
    </r>
    <r>
      <rPr>
        <i/>
        <sz val="9"/>
        <color indexed="8"/>
        <rFont val="Arial"/>
        <family val="2"/>
      </rPr>
      <t>CALGARY, ALBERTA--(Marketwired - Dec. 15, 2015) - Newalta Corporation (TSX:NAL) announced that it has declared a quarterly cash dividend of $0.0625 per common share for the fourth quarter of 2015, payable on January 15, 2016 to all shareholders of record on December 31, 2015. The ex-dividend date is December 29, 2015.</t>
    </r>
    <r>
      <rPr>
        <sz val="9"/>
        <color indexed="8"/>
        <rFont val="Arial"/>
        <family val="2"/>
      </rPr>
      <t xml:space="preserve">
</t>
    </r>
  </si>
  <si>
    <t>Bird Construction Inc (BDT.TO) was moved to the Others tab as they did not increase their 2015 dividend compared to 2014.</t>
  </si>
  <si>
    <t>Chesswood Group Ltd. (CHW.TO) was moved to the Others tab as they did not increase their 2015 dividend compared to 2014.</t>
  </si>
  <si>
    <t>CI Financial Corp. (CIX.TO) was moved to the Others tab as they did not increase their 2015 dividend compared to 2014.</t>
  </si>
  <si>
    <t>Moved the following companies to the Canadian Dividend All-Star List from the Others tab as they now have a dividend streak of 5 years.
• Agrium Inc. (AGU.TO)
• Bank of Nova Scotia (BNS.TO)
• Canadian Imperial Bank of Commerce (CM.TO)
• Canadian Tire Corp Ltd A Nvtg (CTC-A.TO)
• Cineplex Inc. (CGX.TO)
• Corby Spirit and Wine Ltd (CSW-A.TO)
• Enbridge Income Fund Holdings Inc. (ENF.TO)
• Equitable Group Inc (EQB.TO)
• Exchange Income Corporation (EIF.TO)
• IGM Financial Inc (IGM.TO)
• Keyera Corp. (KEY.TO)
• Methanex Corp (MX.TO)
• Potash Corporation of Saskatchewan (POT.TO)
• Royal Bank of Canada (RY.TO)
• Toronto Dominion Bank (TD.TO)</t>
  </si>
  <si>
    <t>BDI.TO</t>
  </si>
  <si>
    <r>
      <t xml:space="preserve">Removed Black Diamond Group Limited (BDI.TO) from the Others tab as it reduced its monthly dividend from $0.08 to $0.05.
http://www.blackdiamondlimited.com/main/marketwire/552
</t>
    </r>
    <r>
      <rPr>
        <i/>
        <sz val="10"/>
        <rFont val="Arial"/>
        <family val="2"/>
      </rPr>
      <t>Dividend and Payout Ratio
The Payout Ratio (see "Non-GAAP Measures") for the Quarter increased to 43% compared with 32% during the same period last year as the result of lower distributable cash flow. To maintain financial flexibility and adjust our Payout Ratio to a sustainable level, Black Diamond will set its monthly dividend to 5 cents per share compared with 8 cents per share previously, for an annual reduction in outgoing cash flow of approximately $15.0 million. This will take effect for the November dividend paid on December 15, 2015 to shareholders of record on November 30, 2015. This will allow us to continue to run a conservative balance sheet which positions us for market opportunities as they arise.</t>
    </r>
  </si>
  <si>
    <t>WIN.TO</t>
  </si>
  <si>
    <r>
      <t xml:space="preserve">Removed Wi-Lan Inc (WIN.TO) from the All-Star tab as it cut its dividend. 
http://www.wilan.com/news/news-releases/news-release-details/2015/WiLAN-Reports-Third-Quarter-2015-Financial-Results-and-Announces-Plan-to-Reposition-for-Long-Term-Growth/default.aspx
</t>
    </r>
    <r>
      <rPr>
        <i/>
        <sz val="10"/>
        <rFont val="Arial"/>
        <family val="2"/>
      </rPr>
      <t>Dividend Announcement
The Company's Board of Directors (the "Board") has decided to reduce WiLAN's annual dividend from CDN $0.21 to CDN $0.05 per share. The Board believes this is a prudent step to support the Company's efforts to adapt to an evolving and challenging patent licensing business environment and to position the Company for long-term growth opportunities. WiLAN will focus its cash resources on monetizing its existing patent portfolio and acquiring other high quality patents, which in the view of management and the Board, present the best use of capital to create value for shareholders.
As always, future dividend payments will be subject to an ongoing evaluation and approval by the Board on a quarterly basis. The decision as to the amount and timing of future dividends paid by WiLAN, if any, will be made by the Board in light of the Company's financial position, capital requirements and growth plans. There can be no assurance as to whether any such future dividend will be declared or, if declared, as to the amount and timing of the payment of any such future dividends.
The Board has declared an eligible quarterly dividend of CDN $0.0125 per common share to be paid on January 6, 2016 to shareholders of record on December 15, 2015.</t>
    </r>
  </si>
  <si>
    <t>MRD.TO</t>
  </si>
  <si>
    <t>Added Melcor Developments Ltd. (MRD.TO) to the Canadian Dividend All-Star List as it has a dividend streak of 5 years.</t>
  </si>
  <si>
    <t>Added Chesswood Group Ltd. (CHW.TO) to the Canadian Dividend All-Star List as it has a dividend streak of 5 years.</t>
  </si>
  <si>
    <t>Added Newalta Corp. (NAL.TO) to the All-Star tab as the company has a dividend streak of 5 years.</t>
  </si>
  <si>
    <t>Added Westjet Airlines Ltd. (WJA.TO) to the All-Star tab as the company has a dividend streak of 5 years.</t>
  </si>
  <si>
    <t>AGU.TO</t>
  </si>
  <si>
    <t>Added Agrium Inc. (AGU.TO) to the Others tab. The company has a dividend streak of 4 years.</t>
  </si>
  <si>
    <r>
      <t xml:space="preserve">Glentel Inc. was removed from the All-Star list as the company was bought out by BCE Inc.
http://www.broadcastermagazine.com/news/bell-completes-acquisition-of-glentel-and-to-divest-50-to-rogers/1003634796/?&amp;er=NA
</t>
    </r>
    <r>
      <rPr>
        <i/>
        <sz val="10"/>
        <rFont val="Arial"/>
        <family val="2"/>
      </rPr>
      <t>Glentel Inc. and BCE Inc. today announced that they have completed their previously announced transaction pursuant to which BCE acquired all of the issued and outstanding common shares of Glentel, the Canadian-based multi-carrier mobile products distributor.
BCE acquired all of Glentel's common shares for a total consideration of approximately $594 million. Glentel shareholders were entitled to elect and receive either $26.50 in cash, or 0.4974 of a common BCE share, for each Glentel common share, subject to pro-ration. As a result of pro-ration, Glentel shareholders that elected cash will receive $26.50 per Glentel share, shareholders that elected shares will receive approximately 0.3127 BCE common shares and $9.84 in cash per Glentel share and shareholders that did not make a valid election will receive $26.50 in cash. BCE funded the approximate $295.6 million cash component with available liquidity and issued approximately 5,548,908 BCE common shares to fund the equity component. The acquisition gave BCE ownership of 100% of Glentel's 22,311,665 common shares.
A former Glentel shareholder who has elected to receive only shares but, because of pro-ration, receives a combination of BCE common shares and cash, will be required to make a joint election to obtain a full or partial tax deferral.
Glentel is expected to be delisted from the Toronto Stock Exchange effective at the close of business on May 22, 2015 and has applied to cease to be a reporting issuer under applicable Canadian securities laws.</t>
    </r>
  </si>
  <si>
    <r>
      <t xml:space="preserve">Removed Talisman Energy as it is being bought out by Repsol.
http://www.businesswire.com/news/home/20150428006417/en/Talisman-Energy-UK-Regulatory-Announcement-Talisman-Declares#.VUMZ9iFViko
</t>
    </r>
    <r>
      <rPr>
        <i/>
        <sz val="10"/>
        <rFont val="Arial"/>
        <family val="2"/>
      </rPr>
      <t>Talisman Declares Dividend On Common Shares
CALGARY, Alberta – April 8, 2015 – Talisman Energy Inc. (TSX:TLM) (NYSE:TLM) announced today that the company has declared a dividend on the company's common shares of US$0.1125 per share. The dividend will be paid on April 29, 2015 to shareholders of record at the close of business on April 20, 2015.
This is the dividend which was previously anticipated to be declared prior to completion of the company's arrangement transaction with Repsol S.A. The completion of the arrangement remains subject to the receipt of required regulatory approvals and other customary closing conditions. The completion of the arrangement is still anticipated to occur in the second quarter of 2015.
Talisman Energy Inc. is a global upstream oil and gas company, headquartered in Canada. Talisman has two core operating areas: the Americas (North America and Colombia) and Asia-Pacific. Talisman is committed to conducting business safely, in a socially and environmentally responsible manner, and is included in the Dow Jones Sustainability (North America) Index. Talisman is listed on the Toronto and New York stock exchanges under the symbol TLM. Please visit our website at www.talisman-energy.com.</t>
    </r>
  </si>
  <si>
    <t>Added Corby Spirit and Wine Ltd. (CSW-A.TO) to the Others tab. They have a dividend streak of 4 years.</t>
  </si>
  <si>
    <r>
      <t xml:space="preserve">Removed Major Drilling Group Intl Inc as they decreased their semi-annual dividend from $0.10 to $0.02.
http://www.majordrilling.com/Investors/Press%20Releases/Press%20Release%20Fins%20Notes%20Q3%2015.pdf
</t>
    </r>
    <r>
      <rPr>
        <i/>
        <sz val="10"/>
        <rFont val="Arial"/>
        <family val="2"/>
      </rPr>
      <t xml:space="preserve">The Company has declared a semi-annual dividend of $0.02 per share to be paid on May 1, 2015. This represents a reduction from the previous semi-annual dividend of $0.10 per share, in order to preserve the Company’s ability to promptly respond to an increase in activity or to opportunities should they arise. </t>
    </r>
  </si>
  <si>
    <t>Added Richelieu Hardware Ltd. to the Canadian Dividend All-Star List as it has a dividend streak of 5 years.</t>
  </si>
  <si>
    <t>Added Alimentation Couche-Tard Inc to the Canadian Dividend All-Star List as it has a dividend streak of 5 years.</t>
  </si>
  <si>
    <t>Added Wi-Lan Inc to the Canadian Dividend All-Star List as it has a dividend streak of 6 years.</t>
  </si>
  <si>
    <r>
      <t>Added Uni-Select Inc to the Others tab. They have a dividend streak of 1 year.
Feb 7, 2014 http://www.uniselect.com/eng/stock.php :
"</t>
    </r>
    <r>
      <rPr>
        <i/>
        <sz val="10"/>
        <rFont val="Arial"/>
        <family val="2"/>
      </rPr>
      <t>Uni-Select has paid quarterly dividends to its shareholders since 1988. The Corporation’s practice is to declare quarterly dividends, subject to profitability, liquidity requirements to finance growth, the general financial health of the Corporation and other factors determined by the Board of Directors from time to time. Its practice has been to declare a dividend at a rate of approximately 20% of the previous year’s net recurring earnings.</t>
    </r>
    <r>
      <rPr>
        <sz val="10"/>
        <rFont val="Arial"/>
        <family val="2"/>
      </rPr>
      <t>"</t>
    </r>
  </si>
  <si>
    <t>Added CI Financial Corp. to the Canadian Dividend All-Star List as it has a dividend streak of 5 years.</t>
  </si>
  <si>
    <r>
      <t>Added Canadian General Investments, Limited to the Others tab. They have a dividend streak of 2 year.
Feb 7, 2014 http://www.mmainvestments.com/closed-end-funds/cgi/dividends :
"</t>
    </r>
    <r>
      <rPr>
        <i/>
        <sz val="10"/>
        <rFont val="Arial"/>
        <family val="2"/>
      </rPr>
      <t>For many years, CGI had followed the practice of paying quarterly regular dividends, with the Board of Directors of the Company considering the payment of a year-end special capital gains dividend. From the fourth quarter of 1999 to the third quarter of 2013, the quarterly dividend amount remained static at $0.06 per common share, with the year-end special capital gains dividend having extreme variability and generally representing a very large portion of common share dividends paid in a given year.  In early 2014 the Board advanced a change in its approach to common share dividend payments. Henceforth, it is the Board’s intention, when prudent, for CGI to provide its common shareholders with steady to rising quarterly dividends.  The payment of capital gains dividends would continue, but the year-end special dividend would be de-emphasized and more of the annual distributions would be paid to common shareholders in the form of the four quarterly dividends.  The Board believes this change should provide common shareholders with greater reliability as to their expected dividend income and potentially greater scope for share price appreciation.</t>
    </r>
    <r>
      <rPr>
        <sz val="10"/>
        <rFont val="Arial"/>
        <family val="2"/>
      </rPr>
      <t>"
The company issued special dividends fairly frequently in the past, so I added an extra row with the special dividends.</t>
    </r>
  </si>
  <si>
    <t>Added Canadian Energy Services &amp; Technology Corp. to the Others tab. They have a dividend streak of 4 years.</t>
  </si>
  <si>
    <t>Added Black Diamond Group Limited to the Others tab. They have a dividend streak of 4 years.</t>
  </si>
  <si>
    <t>Added Total Energy Services Inc. to the Others tab. They have a dividend streak of 1 year.</t>
  </si>
  <si>
    <t>Added Equitable Group Inc to the Others tab. They have a dividend streak of 4 years.</t>
  </si>
  <si>
    <t>Added Premium Brands Holdings Corp to the Others tab. They have a dividend streak of 2 years.</t>
  </si>
  <si>
    <t>Added Domtar Corp to the Canadian Dividend All-Star List as it has a dividend streak of 5 years.</t>
  </si>
  <si>
    <t>Added Brookfield Asset Management Inc to the Others tab. They have a dividend streak of 3 years.</t>
  </si>
  <si>
    <t>Added First National Financial Corp to the Others tab. They have a dividend streak of 3 years.</t>
  </si>
  <si>
    <t>Added Brookfield Infrastructure Partners LP to the Canadian Dividend All-Star List as it has a dividend streak of 7 years.</t>
  </si>
  <si>
    <t>Added Brookfield Renewable Energy Partners LP to the Canadian Dividend All-Star List as it has a dividend streak of 5 years.</t>
  </si>
  <si>
    <t>Added Alaris Royalty Corporation to the Canadian Dividend All-Star List as it has a dividend streak of 7 years.</t>
  </si>
  <si>
    <t>Added Magna International Inc to the Canadian Dividend All-Star List as it has a dividend streak of 5 years.</t>
  </si>
  <si>
    <t>CTY.TO</t>
  </si>
  <si>
    <t>Removed Calian Technologies Ltd (CTY.TO) from the Canadian Dividend All-Star List as the 2014 dividends were the same as 2013. Moved them to the Others tab, as the dividend was not cut, but just stayed the same.</t>
  </si>
  <si>
    <t>MKP.TO</t>
  </si>
  <si>
    <t>Removed MCAN Mortgage Corporation (MKP.TO) from the Canadian Dividend All-Star List as the 2014 dividends were the same as 2013. Moved them to the Others tab, as the dividend was not cut, but just stayed the same.</t>
  </si>
  <si>
    <t>Removed Tim Hortons Inc (THI.TO) from the Canadian Dividend All-Star List as they were bought out. 
"On December 12, 2014, Restaurant Brands International announced the successful completion of the transaction with Tim Hortons Inc. (TSX, NYSE: THI) and Burger King Worldwide, Inc. (NYSE: BKW).
The transaction creates Restaurant Brands International, a new global quick service restaurant leader operating two iconic, independent brands, with approximately $23 billion in system sales and over 18,000 restaurants in 100 countries.
Effective as of the close of trading December 12, 2014, Tim Hortons common shares and Burger King Worldwide common stock will cease trading on the Toronto Stock Exchange and New York Stock Exchange. Restaurant Brands International common shares will begin trading on the Toronto Stock Exchange and New York Stock Exchange under the trading symbol QSR on Monday, December 15, 2014. Exchangeable units of Restaurant Brands International Limited Partnership, a subsidiary of Restaurant Brands International, will also commence trading on the Toronto Stock Exchange under the trading symbol QSP on Monday, December 15, 2014."</t>
  </si>
  <si>
    <t>MDI.TO</t>
  </si>
  <si>
    <t>Removed Major Drilling Group Intl Inc (MDI.TO) from the Canadian Dividend All-Star List as the 2014 dividends were the same as 2013. Moved them to the Others tab, as the dividend was not cut, but just stayed the same.</t>
  </si>
  <si>
    <t>Removed AirBoss of America (BOS.TO) from the Canadian Dividend All-Star List as the 2014 dividends were the same as 2013. Moved them to the Others tab, as the dividend was not cut, but just stayed the same.</t>
  </si>
  <si>
    <t xml:space="preserve">Moved National Bank of Canada (NA.TO) from the Others tab to the Canadian Dividend All-Star List their dividend streak is now 5 years. </t>
  </si>
  <si>
    <t>Removed AGF Management Ltd from Others tab as it decreased its quarterly dividend from $0.27 to $0.08. 
https://www.agf.com/static/en/about-agf/media-resource-centre/press-releases/2014-12-09-agf-management-limited-declares-dividend-updates-capital-allocation-strategy-in-support-of-growth.html</t>
  </si>
  <si>
    <t>Removed Waterfurnace Renewable Energy, Inc. as their shares were purchased by NIBE.
FORT WAYNE, IN , Aug. 21, 2014 /CNW/ - WaterFurnace Renewable Energy, Inc. ("WaterFurnace") (TSX: WFI; TSX: WFI.U) is pleased to announce that the Ontario Superior Court of Justice has approved the proposed plan of arrangement under the Canada Business Corproations Act pursuant to which NIBE Industrier AB (publ) of Sweden ("NIBE") will acquire all of the issued and outstanding shares of WaterFurnace (the "Arrangement").
Closing of the Arrangment is scheduled to occur on or about August 25, 2014 .</t>
  </si>
  <si>
    <t>Removed McGraw-Hill Ryerson Ltd as the company is going private. On April 17, 2014 they announced that McGraw-Hill Ryerson and McGraw-Hill Global Education Announce Going Private Transaction. As a result of the entering into the transaction, McGraw-Hill Ryerson will not be declaring or paying any dividends prior to the closing of the transaction.</t>
  </si>
  <si>
    <t>Removed Shoppers Drug Mart Inc from the Others tab as the company was bought out by Loblaws and is no longer listed on the TSX.</t>
  </si>
  <si>
    <t>Added Plaza Retail REIT (PLZ.TO) to the Canadian Dividend All-Star list as its dividend streak is 11 years.</t>
  </si>
  <si>
    <t xml:space="preserve">Added Toromont Industries Ltd to the Others tab. 
On June 1, 2011 TIH completed the spinoff of Toromont's natural gas compression business, Enerflex Ltd., which trades on the Toronto Stock Exchange (TSX: EFX). For Canadian tax purposes, Toromont shareholders are required to allocate the adjusted cost base of their Toromont common shares to their post-spinoff Toromont common shares and Enerflex common shares, based on their relative fair market value at the effective time of the arrangement. Toromont's estimate of this allocation is: Post-spinoff Toromont common shares 56.4% and Post-spinoff Enerflex common shares 43.6%.
Because of this spinoff the dividend was decreased in 2011. Had there been no spin-off the dividend streak would have been over 20 years.
</t>
  </si>
  <si>
    <t>Added Inter Pipeline Ltd. to the Canadian Dividend All-Star list as its dividend streak is 5 years.</t>
  </si>
  <si>
    <t>Added Exco Technologies Ltd to the Canadian Dividend All-Star list as its dividend streak is 8 years.</t>
  </si>
  <si>
    <t>Added Tecsys Inc. to the Canadian Dividend All-Star list as its dividend streak is 6 years.</t>
  </si>
  <si>
    <t>Added Andrew Peller Ltd. to the Canadian Dividend All-Star list as its dividend streak is 8 years.</t>
  </si>
  <si>
    <t>Added AirBoss of America to the Canadian Dividend All-Star list as its dividend streak is 5 years.</t>
  </si>
  <si>
    <t>Added BCE to the Canadian Dividend All-Star list as its dividend streak is now 5 years.</t>
  </si>
  <si>
    <t>Added Genworth MI Canada Inc to the Canadian Dividend All-Star list as its dividend streak is now 5 years.</t>
  </si>
  <si>
    <t>Added Gluskin Sheff + Associates to the Canadian Dividend All-Star list as its dividend streak is 8 years when you include the dividends paid as a private company.</t>
  </si>
  <si>
    <t>Added High Liner Foods Inc to the Canadian Dividend All-Star list as its dividend streak is 6 years.</t>
  </si>
  <si>
    <t>Added Franco-Nevada Corp to the Canadian Dividend All-Star list as its dividend streak is 6 years.</t>
  </si>
  <si>
    <t>Removed AGF Management Ltd from Canadian Dividend All-Star list as it didn't increase its total dividends recorded in 2013 from 2012 levels. This ended a 15 year streak.</t>
  </si>
  <si>
    <t>Removed Constellation Software from the Canadian Dividend All-Star list as it didn't increase its total dividends recorded in 2013 from 2012 levels. This ended a 6 year streak.</t>
  </si>
  <si>
    <t>Added Royal Gold Inc to the list as it had a dividend streak of 11 years.</t>
  </si>
  <si>
    <t>Added Transcontinental Inc to the list as it had a dividend streak of 11 years.</t>
  </si>
  <si>
    <t>Removed Atlantic Power from the list as they announced a dividend cut.</t>
  </si>
  <si>
    <t>Revision/Explanation</t>
  </si>
  <si>
    <t>Completed 2nd phase of major annual update. Stock prices and data as of Feb 16th. Feb 16th version will be sent out to DGI&amp;R subscribers.</t>
  </si>
  <si>
    <t>Corrected the 2020 dividends. A mistake was made and 5 dividends were included in the 2020 total when it should have been the 4 quarterly dividends. Correct 2020 dividends are $0.8950. Dividend growth rates, etc. have also been corrected.</t>
  </si>
  <si>
    <r>
      <t xml:space="preserve">Updated the current financial statement currency to USD from CAD based on the change announced. Will monitor the next dividend announcement to see if dividends will also be declared in USD going forward or if it will continue to be in CAD. News release below:
</t>
    </r>
    <r>
      <rPr>
        <i/>
        <sz val="10"/>
        <rFont val="Arial"/>
        <family val="2"/>
      </rPr>
      <t xml:space="preserve">CHANGE IN PRESENTATION CURRENCY
</t>
    </r>
    <r>
      <rPr>
        <b/>
        <i/>
        <sz val="10"/>
        <rFont val="Arial"/>
        <family val="2"/>
      </rPr>
      <t>The Company has elected to change its presentation currency from Canadian dollars (“CAD”) to United States dollars (“U.S. Dollars” or “USD”) effective December 31st, 2020.</t>
    </r>
    <r>
      <rPr>
        <i/>
        <sz val="10"/>
        <rFont val="Arial"/>
        <family val="2"/>
      </rPr>
      <t xml:space="preserve"> Due to the Company’s growing market presence in the U.S. with our equity listing in the U.S., financial reporting in USD provides a more relevant presentation of the Company’s financial position in comparison to its peers. The change in presentation currency is a voluntary change which is accounted for retrospectively. For comparative purposes, the historical consolidated financial statements have been restated to U.S. dollars using the procedures
outlined below:
• Consolidated Statements of Income, Comprehensive Income, and Cash Flows have been translated into U.S. dollars using average foreign currency rates prevailing for the relevant periods.
• Assets and liabilities in the Consolidated Statement of Financial Position have been translated into U.S. dollars at the closing foreign currency rates on the relevant balance sheet dates.
• Equity in the Consolidated Statement of Financial Position and Consolidated Statements of changes in Equity, including foreign currency translation reserve and net investment hedge, retained earnings, share capital, contributed surplus and other reserves, have been translated into U.S. dollars using historical rates.
• Consolidated Earnings per share and dividend disclosures have also been translated to U.S. dollars to reflect the change in presentation currency</t>
    </r>
  </si>
  <si>
    <r>
      <t xml:space="preserve">Updated company name of Genworth MI Canada Inc to Sagen MI Canada Inc. 
</t>
    </r>
    <r>
      <rPr>
        <i/>
        <sz val="10"/>
        <rFont val="Arial"/>
        <family val="2"/>
      </rPr>
      <t>Feb. 5, 2021 /CNW/ - Sagen MI Canada Inc. (formerly Genworth MI Canada Inc.) (the "Company") (TSX: MIC), is pleased to announce that the Company has amended its articles in accordance with the Canada Business Corporations Act and, effective today, has changed its name to Sagen MI Canada Inc. (the "Name Change"). The Company's common shares are expected to begin trading on the Toronto Stock Exchange ("TSX") under the new name at market open on or around February 9, 2021. The Company's common shares will continue to trade under the TSX ticker symbol "MIC".</t>
    </r>
  </si>
  <si>
    <t>Updated dividend streak to 8 years from 6. New dividends for 2013 and 2014 were added. These are dividends from before the 2015 spin-off adjusted by 41.43% for the spin-off %.</t>
  </si>
  <si>
    <t>Updated the name of Industrial Alliance to iA Financial Corporation Inc. due to its name change.</t>
  </si>
  <si>
    <t>Updated dividend streak to 11 years from 10.</t>
  </si>
  <si>
    <t>Completed 1st phase of major annual update. Added 2020 dividends and updated relevant data in the list. Updated dividend streaks, etc.</t>
  </si>
  <si>
    <r>
      <t xml:space="preserve">Adjusted Brookfield Renewable Partners LP (BEP-UN.TO) for the 3:2 unit split. Adjusted the dividends, stock price history, and EPS history by 2/3. 
</t>
    </r>
    <r>
      <rPr>
        <i/>
        <sz val="10"/>
        <rFont val="Arial"/>
        <family val="2"/>
      </rPr>
      <t>November 04, 2020
Stock Split
Brookfield Renewable announced today that the Board of Directors of BEP has approved a three-for-two unit split of BEP’s outstanding units. The split will be implemented by way of a subdivision whereby unitholders will receive an additional one-half of a unit for each unit held (i.e. one additional unit for every two units held).
In conjunction with BEP’s unit split, the Board of Directors of Brookfield Renewable Corporation ("BEPC") has approved a concurrent three-for-two share split of BEPC’s outstanding shares. The BEPC split will also be implemented by way of a subdivision whereby shareholders will receive an additional one-half of a share for each share held.
On December 11, 2020, the additional units/shares required to give effect to the unit/share splits will be issued to holders of record at the close of business on December 7, 2020. Any fractional units/shares to be issued to registered holders as a result of the unit/share splits will be rounded up to the nearest whole unit/share. Brookfield Renewable's preferred units will not be affected by the unit/share splits.
As a result of the three-for-two unit/share splits, BEP and BEPC will adjust their distribution/dividend following the effective date to reflect the additional number of units/shares that will be outstanding. The unit/share splits will not dilute holders’ equity and will not be taxable in Canada or the United States .
BEP’s units and BEPC’s shares will begin trading with “due bills” on the Toronto Stock Exchange (“TSX”) and New York Stock Exchange (“NYSE”) at the opening of business on Friday, December 4, 2020 (one trading day before the record date) until Friday, December 11, 2020 (the payment date), inclusively. During such period, anyone who purchases units or shares on the TSX and/or NYSE will receive the entitlement to be issued additional units or shares pursuant to the stock splits. The units and shares will commence trading on an “ex-dividend” (post-split) basis on the TSX and NYSE at the opening of business on Monday, December 14, 2020, as of which date purchases of units and shares will no longer have an attaching entitlement to additional units and shares issued pursuant to the unit/share splits.</t>
    </r>
  </si>
  <si>
    <t>Changed the EPS Growth 9-yr to EPS Growth 10-yr rate.</t>
  </si>
  <si>
    <t>Added Morguard North American Residential REIT (MRG-UN.TO) to the Canadian Dividend All-Star List tab from the Others tab as it now has a dividend streak of 5 years.</t>
  </si>
  <si>
    <t>Added Badger Daylighting Ltd. (BAD.TO) to the Canadian Dividend All-Star List tab from the Others tab as it now has a dividend streak of 5 years.</t>
  </si>
  <si>
    <t>Added Waterloo Brewing Ltd. (WBR.TO) to the Canadian Dividend All-Star List tab from the Others tab as it now has a dividend streak of 5 years.</t>
  </si>
  <si>
    <t>Added Agnico Eagle Mines Limited (AEM.TO) to the Canadian Dividend All-Star List tab from the Others tab as it now has a dividend streak of 5 years.</t>
  </si>
  <si>
    <t>Added StorageVault Canada Inc. (SVI.V) to the Canadian Dividend All-Star List tab from the Others tab as it now has a dividend streak of 5 years.</t>
  </si>
  <si>
    <t>Added Hydro One Limited (H.TO) to the Canadian Dividend All-Star List tab from the Others tab as it now has a dividend streak of 5 years.</t>
  </si>
  <si>
    <t>Added Canadian Pacific Railway Ltd (CP.TO) to the Canadian Dividend All-Star List tab from the Others tab as it now has a dividend streak of 5 years.</t>
  </si>
  <si>
    <t>Added TMX Group Limited (X.TO) to the Canadian Dividend All-Star List tab from the Others tab as it now has a dividend streak of 5 years.</t>
  </si>
  <si>
    <t>Changed the dividend streak of Rogers Communication (RCI-B.TO) in the Others tab to 0 as they didn't increase their dividend in 2020. The recorded dividends in 2020 were the same as 2019. Previous dividend streak was 1 years.</t>
  </si>
  <si>
    <t>Changed the dividend streak of Cargojet Inc. (CJT.TO) in the Others tab to 0 as they didn't increase their dividend in 2020. The recorded dividends in 2020 were the same as 2019. Previous dividend streak was 4 years.</t>
  </si>
  <si>
    <t>Moved Acadian Timber Corp. (ADN.TO) from the Canadian Dividend All-Star List tab to the Others tab at it now has a dividend streak of 0 years. The recorded dividends in 2020 were the same as 2019. Previous dividend streak was 5 years.</t>
  </si>
  <si>
    <t>Moved Fiera Capital Corporation (FSZ.TO) from the Canadian Dividend All-Star List tab to the Others tab at it now has a dividend streak of 0 years. The recorded dividends in 2020 were the same as 2019. Previous dividend streak was 7 years.</t>
  </si>
  <si>
    <t>Changed the dividend streak of Caribbean Utilities Company Ltd. (CUP-U.TO) in the Others tab to 0 as they didn't increase their dividend in 2019. The recorded dividends in 2019 were the same as 2018. Previous dividend streak was 4 years.</t>
  </si>
  <si>
    <t>Changed the dividend streak of Boralex Inc. Class A Shares (BLX.TO) in the Others tab to 0 as they didn't increase their dividend in 2019. The recorded dividends in 2019 were the same as 2018. Previous dividend streak was 4 years.</t>
  </si>
  <si>
    <r>
      <t xml:space="preserve">Adjusted Brookfield Renewable Partners LP (BEP-UN.TO) for the unit split. Adjusted the dividends, stock price history, and EPS history by 4/5. 
</t>
    </r>
    <r>
      <rPr>
        <i/>
        <sz val="10"/>
        <rFont val="Arial"/>
        <family val="2"/>
      </rPr>
      <t>July 16, 2020
BROOKFIELD, News, July 16, 2020 (GLOBE NEWSWIRE) -- Brookfield Renewable Partners L.P. (“Brookfield Renewable” or “BEP”) (NYSE: BEP; TSX: BEP.UN) today announced that it has set July 27, 2020 as the record date for the previously announced special distribution of class A exchangeable subordinate voting shares (the “Shares”) of Brookfield Renewable Corporation (“BEPC”). From an economic and accounting perspective, the special distribution will be analogous to a unit split as it does not result in any underlying change to aggregate cash flows or net asset value except for the adjustment for the aggregate number of units/shares outstanding.
On July 30, 2020, the holders of BEP’s limited partnership units (“BEPunits”) of record as of July 27, 2020 will receive one (1) Share of BEPC for every four (4) BEP units held, or 0.25 Shares for each BEP unit. The Shares will be structured with the intention of being economically equivalent to BEP units, including identical distributions, and each Share will be exchangeable at the option of the holder for one BEP unit at any time. The Shares will provide investors with the equivalent economic exposure to BEP but through a traditional corporate structure.
The timing of the special distribution will help facilitate the pending merger of TerraForm Power, Inc. (“TerraForm Power”) into Brookfield Renewable (the “TERP acquisition”), which is expected to close on or about July 31, 20201, as TerraForm Power stockholders are being offered the right to receive BEPC Shares as consideration in the TERP acquisition. Stockholders of TerraForm Power will not participate in the special distribution.
“BEPC Shares will provide investors greater flexibility to invest in Brookfield Renewable’s globally-diverse portfolio of renewable assets,” said Sachin Shah, Chief Executive Officer of Brookfield Renewable. “This positions us well to continue attracting new investors to our high-quality renewable power portfolio.”
BEPC has received conditional approval to list the Shares on the New York Stock Exchange (the “NYSE”) and the Toronto Stock Exchange (the “TSX”) under the symbol BEPC. Listing of the Shares on the NYSE and the TSX is subject to BEPC fulfilling all of the requirements of the NYSE and the TSX, respectively.
BEP and BEPC have filed a final prospectus in respect of the special distribution of the Shares, and the registration statement relating to the special distribution has been declared effective.
BEP unitholders will receive a cash payment in lieu of any fractional interests in a Share. Brookfield Renewable will use the five-day volume-weighted average trading price of the Shares immediately following the special distribution to determine the value of any fractional interests in a Share.
Holders of the Shares will be entitled to dividends as and when they are declared by the Board of Directors of BEPC. It is anticipated that BEPC’s dividend policy will be to declare and pay dividends on the Shares at the same time and in the same amount per Share as distributions are declared and paid on a BEP unit. This dividend policy has been set to provide holders of the Shares with an economic return equivalent to holders of BEP units. Regarding distributions on the BEP units and dividends on the Shares, BEP unitholders and holders of the Shares should note the following:
Following completion of the special distribution and subject to Board approval, the regular quarterly distribution received on BEP units and Shares going forward will be $0.4340 per BEP unit/Share. As a result, the aggregate distribution received by a holder on its BEP units and Shares (assuming the securities are retained) will be the same as the holder would have received if the special distribution had not occurred
BEPC anticipates that its first quarterly dividend of $0.4340 will be paid on September 30, 2020 to holders of record as of August 31, 2020, subject to Board approval.</t>
    </r>
  </si>
  <si>
    <r>
      <t xml:space="preserve">Changed company name and the ticker of Slate Retail REIT (SRT-UN.TO) to Slate Grocery REIT (SGR-UN.TO).
https://news.slategroceryreit.com/news/news-details/2020/Slate-Grocery-REIT-Announces-Completion-of-Name-Change-from-Slate-Retail-REIT/default.aspx
</t>
    </r>
    <r>
      <rPr>
        <i/>
        <sz val="10"/>
        <rFont val="Arial"/>
        <family val="2"/>
      </rPr>
      <t>August 21, 2020
Slate Grocery REIT Announces Completion of Name Change from Slate Retail REIT
TORONTO --(BUSINESS WIRE)-- Slate Grocery REIT (TSX: SGR.U) (TSX: SGR.UN) (the “REIT”), an owner and operator of U.S. grocery-anchored real estate, announced today the completion of its previously announced name change from Slate Retail REIT .
“Slate Grocery REIT stands alone as the only 100% grocery-anchored business in the REIT sector and our name now reflects that differentiation,” said David Dunn , Chief Executive Officer of the REIT. “We own the critical real estate infrastructure that communities continue to rely upon for their daily needs. Although our name has changed, our strategy has remained the same and will continue to be centered around investing in high quality, grocery-anchored assets in major markets across the United States.”
The REIT’s units are expected to begin trading under its new name and ticker symbols “SGR.U” and “SGR.UN”, quoted in U.S. and Canadian dollars, respectively, on the Toronto Stock Exchange at the opening of trading on August 21, 2020 . The REIT’s new website can be accessed by visiting slategroceryreit.com . The previous website, slateretailreit.com , will redirect visitors to the new website effective immediately. No action is needed from current unitholders in relation to the name or ticker symbol changes.</t>
    </r>
  </si>
  <si>
    <t>Changed the "Additions and Deletions" and "Revisions" tabs so that they are sorted by newest to oldest, with newest at the top.</t>
  </si>
  <si>
    <t>Changed the name of Parkland Fuel Corporation to Parkland Corporation as they changed it in May 2020.</t>
  </si>
  <si>
    <r>
      <t xml:space="preserve">Adjusted Brookfield Infrastructure Partners LP (BIP-UN.TO) for the unit split. Adjusted the dividends, stock price history, and EPS history by 9/10. 
</t>
    </r>
    <r>
      <rPr>
        <i/>
        <sz val="10"/>
        <rFont val="Arial"/>
        <family val="2"/>
      </rPr>
      <t>March 31, 2020
BROOKFIELD, News, March 31, 2020 (GLOBE NEWSWIRE) -- Brookfield Infrastructure Partners L.P. (“Brookfield Infrastructure” or “BIP”) (NYSE: BIP; TSX: BIP.UN) and Brookfield Infrastructure Corporation (“BIPC”) (NYSE, TSX: BIPC) today jointly announced that Brookfield Infrastructure has completed the previously announced creation of BIPC.  From an economic and accounting perspective, the transaction was analogous to a unit split as the transaction did not result in any underlying change to aggregate cash flows or net asset value except for the adjustment for the number of units/shares outstanding.
“We are excited to be launching this new offering to investors, providing an alternative way to access our globally diversified portfolio of high-quality infrastructure assets,” said Sam Pollock, Chief Executive Officer of Brookfield Infrastructure. “We see many potential benefits in establishing BIPC, including expanding our investor base, broader index inclusion and tax advantages for some investors.”
Each unitholder of record on March 20, 2020 received one (1) class A exchangeable subordinate voting share (the “Share”) of BIPC for every nine (9) BIP units held, or approximately 0.11 Shares for each BIP unit. BIP unitholders now own approximately 32,800,000 Shares, or 70.4% of BIPC’s issued and outstanding Shares, with Brookfield Asset Management Inc. and its affiliates holding 29.6% of the remaining Shares. The Shares have commenced regular-way trading on the Toronto Stock Exchange and the New York Stock Exchange under the symbol “BIPC”.
For beneficial unitholders who hold their BIP units in an account with a broker or other intermediary, their account will be automatically updated to reflect the receipt of the Shares.
BIP unitholders will receive a cash payment in lieu of any fractional interests in the Shares. Brookfield Infrastructure will use the volume-weighted average trading price of the Shares for the five trading days immediately following the special distribution (March 31 through April 6) to determine the value of the Shares for the purpose of calculating the cash payable in lieu of any fractional interests.
As contemplated in BIPC’s final prospectuses filed with the U.S. Securities and Exchange Commission and the Ontario Securities Commission and dated March 12, 2020, BIPC’s board of directors is comprised of the following eight members: Anne Schaumburg (Chair), Jeffrey Blidner, William J. Cox, John Fees, Roslyn Kelly, Daniel Muniz Quintanilla, Derek Pannell and Rajeev Vasudeva. In connection with the completion of the special distribution, John Fees stepped down from the board of directors of BIP’s general partner so that he could serve on the board of directors of BIPC as its initial non-overlapping director to assist BIPC with, among other things, resolving any conflicts of interest that may arise from BIPC’s relationship with Brookfield Infrastructure. For biographical information about BIPC’s directors, please refer to the section entitled “Governance” beginning on page 113 of the final U.S. prospectus and page 111 of the final Canadian prospectus.</t>
    </r>
  </si>
  <si>
    <r>
      <rPr>
        <sz val="10"/>
        <rFont val="Arial"/>
        <family val="2"/>
      </rPr>
      <t>Adjusted Brookfield Asset Management Inc. (BAM-A.TO) for a 3:2 split.</t>
    </r>
    <r>
      <rPr>
        <i/>
        <sz val="10"/>
        <rFont val="Arial"/>
        <family val="2"/>
      </rPr>
      <t xml:space="preserve">
Brookfield Asset Management Announces Completion of Three-for-Two Stock Split
April 01, 2020
BROOKFIELD, NEWS, April 01, 2020 (GLOBE NEWSWIRE) -- Brookfield Asset Management Inc. (“Brookfield”) (TSX: BAM.A, NYSE: BAM) announced today the completion of its previously announced three-for-two stock split. By way of a stock dividend, shareholders received one-half of a Brookfield Class A Limited Voting Share (“Class A Share”) for each Class A and Class B Limited Voting Share held (i.e., one additional share for every two shares held). Fractional shares were paid in cash based on the closing price of the Class A Shares on the Toronto Stock Exchange on the record date of February 28, 2020. Class A Shares will trade on a post-split basis as of market open on Thursday, April 2, 2020.</t>
    </r>
  </si>
  <si>
    <r>
      <rPr>
        <sz val="10"/>
        <rFont val="Arial"/>
        <family val="2"/>
      </rPr>
      <t>Adjusted Telus (T.TO) for a 2:1 split.</t>
    </r>
    <r>
      <rPr>
        <i/>
        <sz val="10"/>
        <rFont val="Arial"/>
        <family val="2"/>
      </rPr>
      <t xml:space="preserve">
Two-for-one share-split – March 2020
On February 13, 2020, TELUS announced that its Board of Directors approved a two-for-one share split of the Company's outstanding common shares. On March 17, 2020, TELUS shareholders received one additional common share for each common share owned on the record date of March 13, 2020.</t>
    </r>
  </si>
  <si>
    <r>
      <t xml:space="preserve">Changed Boyd Group Income Fund (BYD-UN.TO) to Boyd Group Services Inc. (BYD.TO) as a result of the conversion from an Income Fund to a Corporate structure. Conversion is at a 1:1 ratio. Dividend has changed from monthly to quarterly. Monthly dividend was $0.0460, and expected quarterly dividend is $0.1380 (3 x 0.0460) so dividend has remained the same after the conversion.
</t>
    </r>
    <r>
      <rPr>
        <i/>
        <sz val="10"/>
        <rFont val="Arial"/>
        <family val="2"/>
      </rPr>
      <t xml:space="preserve">https://www.boydgroup.com/investors/investor-faqs
</t>
    </r>
    <r>
      <rPr>
        <b/>
        <i/>
        <sz val="10"/>
        <rFont val="Arial"/>
        <family val="2"/>
      </rPr>
      <t xml:space="preserve">How did my original units of Boyd Group Income Fund and/or shares of Boyd Group Holdings Inc. get converted to shares of BGSI?
</t>
    </r>
    <r>
      <rPr>
        <i/>
        <sz val="10"/>
        <rFont val="Arial"/>
        <family val="2"/>
      </rPr>
      <t xml:space="preserve">
On January 1, 2020 the Fund converted to a corporation, named Boyd Group Services Inc. on a 1:1 basis. Unitholders of the Fund and shareholders of BGSI received one common share of BGSI for each unit and/or share held on December 31, 2019.
https://www.boydgroup.com/news/boyd-group-services-news/boyd-group-services-inc-announces-the-completion-of-the-conversion-of-boyd-group-income-fund-to-a-corporate-structure
It is expected that BGSI will adopt a quarterly dividend policy, with an initial quarterly dividend of $0.138 per common share, or $0.552 on an annual basis. The first such quarterly dividend is expected to be declared on March 17, 2020 payable to shareholders of record on March 31, 2020, payable on April 28, 2020.</t>
    </r>
  </si>
  <si>
    <t>A&amp;W Revenue Royalties Income Fund (AW-UN.TO): Corrected the 2019 annual total dividends. Previously it was $1.694, but correct amount is $1.853. They have two dividends recorded in December and the 2nd one was missed.</t>
  </si>
  <si>
    <t>Completed major annual update. Added 2019 dividends and updated relevant data in the list. Updated dividend streaks, etc.</t>
  </si>
  <si>
    <t>Changed the dividend streak of Keg Royalties Income Fund (The) (KEG-UN.TO) in the Others tab to 0 as they didn't increase their dividend in 2019. The recorded dividends in 2019 were the same as 2018. Previous dividend streak was 4 years.</t>
  </si>
  <si>
    <t>Changed the dividend streak of Choice Properties Real Estate Investment Trust (CHP-UN.TO) in the Others tab to 0 as they didn't increase their dividend in 2019. The recorded dividends in 2019 were the same as 2018. Previous dividend streak was 3 years.</t>
  </si>
  <si>
    <t>Changed the dividend streak of Polaris Infrastructure Inc. (PIF.TO) in the Others tab to 0 as they didn't increase their dividend in 2019. The recorded dividends in 2019 were the same as 2018. Previous dividend streak was 3 years.</t>
  </si>
  <si>
    <t>Changed the dividend streak of Secure Energy Services Inc. (SES.TO) in the Others tab to 0 as they didn't increase their dividend in 2019. The recorded dividends in 2019 were the same as 2018. Previous dividend streak was 2 years.</t>
  </si>
  <si>
    <t>Changed the dividend streak of RioCan REIT (REI-UN.TO) in the Others tab to 0 as they didn't increase their dividend in 2019. The recorded dividends in 2019 were the same as 2018. Previous dividend streak was 1 year.</t>
  </si>
  <si>
    <r>
      <t xml:space="preserve">Updated the old name Smart REIT (TSE:SRU.UN) to SmartCentres REIT to reflect a name change. 
</t>
    </r>
    <r>
      <rPr>
        <i/>
        <sz val="10"/>
        <rFont val="Arial"/>
        <family val="2"/>
      </rPr>
      <t xml:space="preserve">Toronto, Ontario (October 20, 2017) – Smart Real Estate Investment Trust (TSX: SRU.UN) announced today that it is changing its name to SmartCentres Real Estate Investment Trust and will be commonly referred to as SmartCentres. This change is a recognition of the high level of brand awareness of the SmartCentres name and its iconic penguin logo, well known with consumers, tenants and municipalities across the country. The TSX stock symbol will remain the same. </t>
    </r>
  </si>
  <si>
    <r>
      <t xml:space="preserve">Updated the old name TransCanada Corp (TSE:TRP) to TC Energy Corporation.
</t>
    </r>
    <r>
      <rPr>
        <i/>
        <sz val="10"/>
        <rFont val="Arial"/>
        <family val="2"/>
      </rPr>
      <t>We changed the name of our company from TransCanada to TC Energy, following the approval of our shareholders at our Annual and Special Meeting of Shareholders on May 3, 2019.
Our new name TC Energy better reflects the scope of our operations and reinforces our position as a leading North American energy infrastructure company.</t>
    </r>
  </si>
  <si>
    <r>
      <t xml:space="preserve">Adjusted Alimentation Couche-Tard Inc (ATD-B.TO) for a 2:1 split.
https://www.newswire.ca/news-releases/couche-tard-announces-a-share-split-of-its-class-a-and-class-b-shares-890293774.html
</t>
    </r>
    <r>
      <rPr>
        <i/>
        <sz val="10"/>
        <rFont val="Arial"/>
        <family val="2"/>
      </rPr>
      <t>LAVAL, QC, Sept. 4, 2019 /CNW Telbec/ - Alimentation Couche-Tard Inc. ("Couche-Tard") (TSX: ATD.A) (TSX: ATD.B) announces that the Board of Directors of Couche-Tard has approved a two-for-one split of its Class A multiple voting shares (ATD.A) (the "Class A Shares") and Class B subordinate voting shares (ATD.B) (the "Class B Shares") (the "Share Split"). Couche-Tard confirms that it has received the regulatory approval from the Toronto Stock Exchange ("TSX") with respect to the Share Split.
The record date of the Share Split will be Friday, September 20, 2019, and the payment date will be Friday, September 27, 2019, at which time Couche-Tard's transfer agent AST Trust Company (Canada) ("AST") will send shareholders of record a physical share certificate representing one additional Class A Share and one additional Class B Share, respectively for each Class A Share and Class B Share held as of such record date. In addition, AST will electronically issue the appropriate number of Class A Shares and Class B Shares to CDS &amp; Co for distribution to non‑registered shareholders.</t>
    </r>
  </si>
  <si>
    <r>
      <t xml:space="preserve">Updated Telus's DRIP discount to 2%.
</t>
    </r>
    <r>
      <rPr>
        <i/>
        <u/>
        <sz val="10"/>
        <rFont val="Arial"/>
        <family val="2"/>
      </rPr>
      <t>August 2, 2019 TELUS 2019 Q2 results</t>
    </r>
    <r>
      <rPr>
        <sz val="10"/>
        <rFont val="Arial"/>
        <family val="2"/>
      </rPr>
      <t xml:space="preserve">
</t>
    </r>
    <r>
      <rPr>
        <i/>
        <sz val="10"/>
        <rFont val="Arial"/>
        <family val="2"/>
      </rPr>
      <t xml:space="preserve">TELUS amends pricing of shares under the dividend reinvestment program Effective October 1, 2019 TELUS will issue shares from treasury at a two per cent discount from the average market price for shares acquired through the reinvestment of dividends. These changes will apply to the dividends payable on October 1, 2019 to shareholders of record on September 10, 2019. Shares acquired with optional cash payments will be issued from treasury at 100 per cent of the average market price. </t>
    </r>
  </si>
  <si>
    <r>
      <t xml:space="preserve">Changed the name and stock ticker of Brick Brewing Co. Limited (BRB.TO) to Waterloo Brewing Ltd. (WBR.TO)
http://www.globenewswire.com/news-release/2019/06/12/1867428/0/en/Brick-Brewing-officially-changes-its-name-to-Waterloo-Brewing-Ltd-TSX-WBR.html
</t>
    </r>
    <r>
      <rPr>
        <i/>
        <sz val="10"/>
        <rFont val="Arial"/>
        <family val="2"/>
      </rPr>
      <t>KITCHENER, Ontario, June 12, 2019 (GLOBE NEWSWIRE) -- Waterloo Brewing Ltd. (“Waterloo Brewing” or the “Company”) (TSX: WBR), formerly Brick Brewing Co. Limited, today announced it has formally amended its corporate name to Waterloo Brewing Ltd. to align with the Waterloo brand names under which it has been brewing and marketing craft beers for the last 35 years. Originally established in 1984 as Brick Brewing Co. Limited, the Company was the first craft brewer in Ontario and has paved the way for over 270 craft brewers now operating in the province.</t>
    </r>
  </si>
  <si>
    <r>
      <t xml:space="preserve">Updated Kirkland Lake Gold Ltd. (KL.TO) as they switched from a Canadian $0.04/quarter dividend to a US  $0.04/quarter dividend.
</t>
    </r>
    <r>
      <rPr>
        <i/>
        <sz val="10"/>
        <rFont val="Arial"/>
        <family val="2"/>
      </rPr>
      <t>Quarterly dividend raised 34%: The Company announced on May 7, 2019 that the Q2 2019 dividend payment will total $0.04 in US funds (formerly $0.04 in Canadian funds) and will be  paid on July 12, 2019 to shareholders of record on June 28, 2019. The change in the quarterly dividend to US funds represents an increase in value of approximately 34% based on current exchange rates.</t>
    </r>
  </si>
  <si>
    <t>Updated the DRIP information for Allied Properties Real Estate Investment Trust (AP-UN.TO).</t>
  </si>
  <si>
    <r>
      <t xml:space="preserve">Changed the name of Brookfield Real Estate Services Inc. (BRE.TO) to Bridgemarq Real Estate Services Inc.
https://www.bridgemarq.com/copy-of-may-8-2019-press-release
</t>
    </r>
    <r>
      <rPr>
        <i/>
        <sz val="10"/>
        <rFont val="Arial"/>
        <family val="2"/>
      </rPr>
      <t>(TORONTO, ON) May 27, 2019 – Bridgemarq Real Estate Services Inc. (‘Bridgemarq’ or the ‘Company’) (TSX: BRE) is pleased to announce it has received TSX regulatory approval to change the Company name to Bridgemarq Real Estate Services Inc. from Brookfield Real Estate Services Inc. 
Effective today, the Company will begin trading under its new name Bridgemarq Real Estate Services Inc. The Company’s trading symbol BRE remains the same.</t>
    </r>
  </si>
  <si>
    <r>
      <rPr>
        <sz val="10"/>
        <rFont val="Arial"/>
        <family val="2"/>
      </rPr>
      <t>Adjusted Enghouse Systems Limited (ENGH.TO) for a 2:1 split.</t>
    </r>
    <r>
      <rPr>
        <i/>
        <sz val="10"/>
        <rFont val="Arial"/>
        <family val="2"/>
      </rPr>
      <t xml:space="preserve">
https://enghouse.com/news/2018/Share%20Split%20Final.pdf
Enghouse Announces Two-For-One Share Split
Markham, Ontario; – December 21, 2018 – Enghouse Systems Limited (TSX:ENGH) (“Enghouse”) announced today that its board of directors has approved a 2-for-1 share split (the “Share Split”) of its outstanding common shares (the “Common Shares”). The Share Split will be implemented by way of a share dividend whereby shareholders of record at close of business on January 22, 2019 (the “Record Date”) will receive, on January 25, 2019 (the “Payment Date”) one Common Share for each Common Share held as of the Record Date. There were 27,301,012 Common Shares outstanding as of December 20, 2018. Adjusting for the Share Split, as of December 20, 2018, there would be 54,602,024 Common Shares outstanding.</t>
    </r>
  </si>
  <si>
    <t>Changed Toromont Industries Ltd's (TIH.TO) dividend streak from 6 years to 29 years to reflect the Enerflex spin-off in 2011. Dividends have now been adjusted for the Enerflex spin-off which resulted in a longer dividend streak of 29 years.</t>
  </si>
  <si>
    <t>KWH-UN.TO</t>
  </si>
  <si>
    <r>
      <t xml:space="preserve">Changed the dividend frequency from monthly to quarterly for Crius Energy Trust (KWH-UN.TO).
http://www.criusenergytrust.ca/For-Investors/Investor-News/press-release-details/2019/Crius-Announces-First-Quarter-2019-Distribution-and-Change-to-Quarterly-Distribution-Schedule/default.aspx
</t>
    </r>
    <r>
      <rPr>
        <i/>
        <sz val="10"/>
        <rFont val="Arial"/>
        <family val="2"/>
      </rPr>
      <t>TORONTO, Jan. 16, 2019 /CNW/ -  Crius Energy Trust (the "Trust" or "Crius Energy") (TSX: KWH.UN) announced today that the Board of Directors of Crius Energy Administrator Inc., the administrator of the Trust (the "Board") has approved a change in the Trust's distribution schedule from a monthly distribution to a quarterly distribution. In conjunction with the change to a quarterly distribution schedule, the Board also approved a distribution of $0.209 per Unit for the first quarter of 2019.
Under the new quarterly distribution schedule, any future distributions declared by the Board would be for the three-month period ending on March 31, June 30, September 30 or December 31, as applicable. The distribution record date for each quarterly distribution period will be the last Business Day (as defined in the Trust indenture) of the second calendar month following the end of the applicable quarter, with the distribution payment date to be the 15th day of the month following the distribution record date (or if such day is not a Business Day, on the following Business Day).
In accordance with the new quarterly distribution schedule, the distribution record date and distribution payment date for the distribution of $0.209 per Unit for the first quarter of 2019 will be May 31, 2019 and June 17, 2019, respectively.
With the exception of the distribution for the first quarter of 2019, which was approved by the Board on January 14, 2019, the Board expects that any future quarterly distributions will normally be declared on or about the 15th day of the month immediately following the end of the applicable quarterly distribution period.
"We are pleased to maintain our distribution for the first quarter of 2019 at the same level paid to unitholders in the fourth quarter of 2018. We are confident that the strategic changes we've made to our business, which result in a $35 million annual improvement to our earnings, support the sustainability of the distribution going forward," commented Michael Fallquist, Chief Executive Officer of Crius Energy. "The change to a quarterly distribution schedule aligns with our strategy to simplify and streamline operations, allows us to better manage our intra-quarter liquidity and brings our distribution payment policy in line with our industry peers as well as the majority of TSX-listed companies that pay dividends regularly."</t>
    </r>
  </si>
  <si>
    <t>Completed major annual update. Added 2018 dividends and updated relevant data in the list. Updated dividend streaks, etc.</t>
  </si>
  <si>
    <t>Changed the dividend streak of Chesswood Group Ltd. (CHW.TO) in the Others tab to 0 as they didn't increase their dividend in 2018. The recorded dividends in 2018 were the same as 2017.</t>
  </si>
  <si>
    <t>Changed the dividend streak of H&amp;R REIT (HR-UN.TO) in the Others tab to 0 as they didn't increase their dividend in 2018. The recorded dividends in 2018 were the same as 2017.</t>
  </si>
  <si>
    <t>Changed the dividend streak of AirBoss of America (BOS.TO) in the Others tab to 0 as they didn't increase their dividend in 2018. The recorded dividends in 2018 were the same as 2017.</t>
  </si>
  <si>
    <t xml:space="preserve">Corrected A&amp;W Revenue Royalties Income Fund's (AW-UN.TO) 2007 to 2010 dividends to remove special dividends that were erroroneously included in the annual totals for these years. </t>
  </si>
  <si>
    <r>
      <t xml:space="preserve">Updated name of Cogeco Cable Inc. (CCA.TO) to Cogeco Communications Inc. (CCA.TO).
</t>
    </r>
    <r>
      <rPr>
        <i/>
        <sz val="10"/>
        <rFont val="Arial"/>
        <family val="2"/>
      </rPr>
      <t>http://corpo.cogeco.com/cgo/en/press-room/press-releases/cogeco-inc-unveils-new-brand-logos-and-names/</t>
    </r>
    <r>
      <rPr>
        <sz val="10"/>
        <rFont val="Arial"/>
        <family val="2"/>
      </rPr>
      <t xml:space="preserve">
</t>
    </r>
    <r>
      <rPr>
        <i/>
        <sz val="10"/>
        <rFont val="Arial"/>
        <family val="2"/>
      </rPr>
      <t>COGECO INC. UNVEILS NEW BRAND LOGOS AND NAMES
The company and its subsidiaries head into 2016 as one strong and unified entity under a compelling and recognizable brand
Montréal, January 13, 2016 – Cogeco Inc. ("Cogeco" or the "Corporation) is pleased to present its new and unified brand identity, encompassing most of its subsidiaries. Unveiled at its Annual Shareholders' Meeting today, the Corporation now boasts one master brand for all its subsidiaries in Canada, the United States and Western Europe, with the exception of its American cable subsidiary, Atlantic Broadband. The launch was made in conjunction with the passing by shareholders' vote of the proposition to change the name of Cogeco's subsidiary, also a public company,</t>
    </r>
    <r>
      <rPr>
        <b/>
        <i/>
        <sz val="10"/>
        <rFont val="Arial"/>
        <family val="2"/>
      </rPr>
      <t xml:space="preserve"> from Cogeco Cable Inc. to Cogeco Communications Inc. ("Cogeco Communications").</t>
    </r>
  </si>
  <si>
    <r>
      <t xml:space="preserve">Corrected TFI International's (TFII.TO) 2008 dividend. Changed from $0.7963 to $0.8463 as the May 2018 $0.05 interim dividend was not included in the prior amount. In May 2008 they converted from an income trust to a corporation. The last income trust payment was for 1/2 of May ($0.06625), and the first corporate dividend was an interim dividend of $0.05 which represented 1/2 of the new regular quarterly dividend of $0.10.
Total 2008 dividends recorded = 0.1325 x 4 + 0.06625 + 0.05 + 0.1 x 2.
2008 Annual Information Form (SEDAR):
</t>
    </r>
    <r>
      <rPr>
        <i/>
        <sz val="10"/>
        <rFont val="Arial"/>
        <family val="2"/>
      </rPr>
      <t xml:space="preserve">Dividends
When it converted back to a corporation in May 2008, the Corporation adopted a dividend policy which provides for the payment of a quarterly dividend payable on the 15th day following the end of each quarter to shareholders of record as of the last trading day of such quarter. </t>
    </r>
    <r>
      <rPr>
        <b/>
        <i/>
        <sz val="10"/>
        <rFont val="Arial"/>
        <family val="2"/>
      </rPr>
      <t>For its fiscal year 2008, the Corporation declared two regular dividends of $0.10 per common share for each of the third and fourth quarters and one interim dividend of $0.05 per share. The interim dividend was paid on August 15, 2008 to shareholders of record on August, 7, 2008. The amount of this interim dividend was half of the regular quarterly dividend reflecting the timing of the conversion of the Fund to a corporation in the middle of the second quarter of 2008.</t>
    </r>
  </si>
  <si>
    <t>Corrected TFI International's (TFII.TO) 2004 dividend. Dividend was changed to $1.17 from $0.58 to fix a calculation error. Correct 2004 dividends are 0.095 x 4 + 0.0975 x 5 + 0.1 x 2 + 0.1025</t>
  </si>
  <si>
    <t>Updated the Low P/E ratios and notes so that if the EPS are reported in USD, then the average USD/CAD exchange for the year (Source is Bank of Canada) is used to convert the USD EPS to a CAD EPS so that the low P/E is on a same currency basis as it wasn't previously.</t>
  </si>
  <si>
    <r>
      <rPr>
        <sz val="10"/>
        <rFont val="Arial"/>
        <family val="2"/>
      </rPr>
      <t>Adjusted Dollarama Inc. (DOL.TO) for a 3:1 split.</t>
    </r>
    <r>
      <rPr>
        <i/>
        <sz val="10"/>
        <rFont val="Arial"/>
        <family val="2"/>
      </rPr>
      <t xml:space="preserve">
MONTREAL, June 7, 2018 /CNW Telbec/ - Dollarama Inc. (TSX: DOL) ("Dollarama" or the "Corporation")
Approval of Three-for-One Share Split
At the Meeting, Dollarama's shareholders approved the Share Split. Consequently, shareholders of record as at the close of business on June 14, 2018 (the "Record Date") will receive, on June 19, 2018 (the "Payment Date"), two additional common shares for each common share held. As at the close of markets on June 6, 2018, Dollarama had 109,242,359 common shares issued and outstanding. Adjusting for the Share Split, as of June 6, 2018, there would have been 327,727,077 common shares issued and outstanding.</t>
    </r>
  </si>
  <si>
    <t>ENF.TO</t>
  </si>
  <si>
    <t>Corrected Enbridge Income Fund Holdings Inc. (ENF.TO) sector and industry.</t>
  </si>
  <si>
    <r>
      <rPr>
        <sz val="10"/>
        <rFont val="Arial"/>
        <family val="2"/>
      </rPr>
      <t xml:space="preserve">Changed ticker symbol of Hardwoods Distribution Inc. from HWD.TO to HDI.TO </t>
    </r>
    <r>
      <rPr>
        <i/>
        <sz val="10"/>
        <rFont val="Arial"/>
        <family val="2"/>
      </rPr>
      <t xml:space="preserve">
Hardwoods Distribution Announces Change of Ticker Symbol
Trading Symbol: Toronto Stock Exchange – HWD
LANGLEY, BC, March 13, 2018 /CNW/ - Hardwoods Distribution Inc. ("Hardwoods"or the"Company") is pleased to announce that the Toronto Stock Exchange (the"TSX") has approved a change to the Company's ticker symbol. The Company's common shares will trade on the TSX under the ticker symbol "HDI" effective at the opening of the market on Wednesday, March 14, 2018. The previous ticker symbol was "HWD". There is no action required by current shareholders in connection with this change.
</t>
    </r>
  </si>
  <si>
    <r>
      <t xml:space="preserve">Changed all CST [CST Trust Company] transfer agents to AST [AST Trust Company (Canada)] as there was a name change. Updated the "Notes" tab with the new AST acronym.
</t>
    </r>
    <r>
      <rPr>
        <i/>
        <sz val="10"/>
        <rFont val="Arial"/>
        <family val="2"/>
      </rPr>
      <t>AST, a full-service, tech-enabled leader in equity servicing solutions, today announces the Canadian launch of a unified corporate identity for its North American operations. As part of this enterprise-wide rebranding, CST Trust Company has relaunched as AST Trust Company (Canada) and has adopted the brand name AST.</t>
    </r>
  </si>
  <si>
    <t>Added 2017 dividends and updated relevant data in the list. Updated dividend streaks.</t>
  </si>
  <si>
    <r>
      <t xml:space="preserve">Adjusted Quebecor Inc. (QBR-B.TO) for a 2:1 split.
</t>
    </r>
    <r>
      <rPr>
        <i/>
        <sz val="10"/>
        <rFont val="Arial"/>
        <family val="2"/>
      </rPr>
      <t>MONTREAL, Nov. 16, 2017 /CNW Telbec/ - Quebecor Inc. ("Quebecor" or the "Corporation") announced today that it has completed its previously announced two-for-one stock split of the Corporation's Class A Multiple Voting Shares (the "Class A Shares") and Class B Subordinate Voting Shares (the "Class B Shares"). Each Quebecor shareholder of record on November 15, 2017, received today one additional share for each share owned. The Class A Shares and the Class B Shares will stop trading on the Toronto Stock Exchange on a due bill basis at the close of business today. Consequently, the Class A Shares and the Class B Shares will commence trading on a two-for-one split basis on the Toronto Stock Exchange at the opening of business on Friday, November 17, 2017.</t>
    </r>
  </si>
  <si>
    <t>Fixed payout ratios for companies that have different EPS vs. dividend currencies.</t>
  </si>
  <si>
    <t>Updated Notes tab.</t>
  </si>
  <si>
    <t>Updated and re-arranged the list with major changes to make it more useful. Updated the Notes tab with new descriptions.</t>
  </si>
  <si>
    <t>Corrected the monthly dividend for Boardwalk Real Estate Investment Trust (BEI-UN.TO). Previously it was shown as $0.1825 when it should have been $0.1875.</t>
  </si>
  <si>
    <t>DII-B.TO</t>
  </si>
  <si>
    <t>Corrected the dividend yield of Dorel Industries (DII-B.TO) as it had not been adjusted for the USD/CAD conversion. Dorel Industries pays dividends in USD.</t>
  </si>
  <si>
    <r>
      <t xml:space="preserve">Adjusted CCL Industries Inc. (CCL-B.TO) for a 5:1 split.
</t>
    </r>
    <r>
      <rPr>
        <i/>
        <sz val="10"/>
        <rFont val="Arial"/>
        <family val="2"/>
      </rPr>
      <t>CCL Industries Inc. Approves a Five-for-One Stock Split and 2017 Annual and Special Meeting Results
TORONTO, ON--(Marketwired - May 10, 2017) - CCL Industries Inc. (TSX: CCL.A) (TSX: CCL.B) ("CCLInd" or "the Company"), a world leader in specialty label and packaging solutions for global corporations, government institutions, small businesses and consumers, announced today that the previously announced split of the Company's outstanding Class A voting shares and Class B non-voting shares on a five for one basis was approved by shareholders at the Annual and Special Meeting of Shareholders of the Company held on May 9, 2017. The Company will proceed to file articles of amendment under the Canada Business Corporations Act to effect the stock split. The stock split has been conditionally approved by the Toronto Stock Exchange ("TSX"), subject to the delivery of certain documents.
The stock split will not change the rights of holders of Class A voting shares and Class B non-voting shares and will not change a shareholder's proportionate ownership in the Company. The Company believes that the stock split may encourage greater market liquidity and wider distribution of its shares among a broader investor base.
Shareholders of record as of the close of business on May 26, 2017 (the "Record Date") will be provided with additional share certificates representing the additional Class A voting shares or Class B non-voting shares, as applicable, to which they are entitled as a result of the stock split. Shareholders will receive four additional Class A voting shares or four additional Class B non-voting shares, as applicable, for each Class A voting share or Class B non-voting share held. The Company or its transfer agent, CST Trust Company, will mail these certificates on or about June 5, 2017 (the "Payment Date").</t>
    </r>
  </si>
  <si>
    <r>
      <t xml:space="preserve">Changed stock ticker of Open Text Corporation OTC.TO to OTEX.TO per the name change company announcement.
</t>
    </r>
    <r>
      <rPr>
        <i/>
        <sz val="10"/>
        <rFont val="Arial"/>
        <family val="2"/>
      </rPr>
      <t xml:space="preserve">Open Text Corporation will change from “OTC” to “OTEX”. The company will start trading under the new symbol on the Toronto Stock Exchange at the opening of business on February 6, 2017. </t>
    </r>
  </si>
  <si>
    <t>HCG.TO</t>
  </si>
  <si>
    <t>Updated Home Capital Group Inc (HCG.TO) dividend reinvestment plan details.</t>
  </si>
  <si>
    <r>
      <t xml:space="preserve">Changed name and stock ticker of Transforce Inc. (TFI.TO) to TFI International Inc. (TFII.TO) per the name change company announcement.
</t>
    </r>
    <r>
      <rPr>
        <i/>
        <sz val="10"/>
        <rFont val="Arial"/>
        <family val="2"/>
      </rPr>
      <t>TransForce Changes Corporate Name to TFI International Inc.
MONTREAL, QUEBEC--(Marketwired - Dec. 23, 2016) - TransForce Inc. (TSX:TFI)(OTCQX:TFIFF), a North American leader in the transportation and logistics industry, today announced that it has changed its corporate name to TFI International Inc. so as to reflect the increased geographic scope of its operations. The change of corporate name was approved by shareholders at a special meeting held on December 23, 2016, following which the Company filed and obtained Articles of Amendment effecting the change of name. The Company's shares will commence trading on the Toronto Stock Exchange under the name TFI International Inc. and under the new stock symbol TFII on December 30, 2016. As previously announced, registered shareholders may continue to use their current share certificates and beneficial shareholders are not required to take any action.</t>
    </r>
  </si>
  <si>
    <r>
      <t xml:space="preserve">Adjusted Open Text Corporation (OTC.TO) for a 2:1 split.
</t>
    </r>
    <r>
      <rPr>
        <i/>
        <sz val="10"/>
        <rFont val="Arial"/>
        <family val="2"/>
      </rPr>
      <t xml:space="preserve">WATERLOO, Ontario, Dec. 21, 2016 /CNW/ -- Open Text Corporation (NASDAQ: OTEX) (TSX: OTC) ("OpenText") announced today that its board of directors has approved a 2-for-1 share split (the "Share Split") of the outstanding common shares of OpenText (the "Common Shares"). The Share Split will be implemented by way of a share dividend whereby shareholders of record at close of business on Monday, January 9, 2017 (the "Record Date") will receive on Tuesday, January 24, 2017 (the "Payment Date") one Common Share for each Common Share held as of the Record Date. There were 130,845,146 Common Shares outstanding as of December 20, 2016.  Adjusting for the Share Split, as of December 20, 2016, there would be 261,690,292 Common Shares outstanding. </t>
    </r>
  </si>
  <si>
    <t>Fixed the Market Cap as it was reported with three too many zeros.</t>
  </si>
  <si>
    <t>Added 10 years worth of earnings per share (EPS) data for the companies in the list. 1, 3, 5 and 9 years EPS Average Annual Growth Rates were also added. The fiscal year end was added. Where the currency of the dividend payments did not match the currency of EPS data the USD or CAD equivalent was calculated based on the annual exchange rate for that year.</t>
  </si>
  <si>
    <t>If the company had a fiscal year end of December 31st payout ratio and the lowest P/E ratio data was calculated. If the company didn't have a fiscal year end of December 31st then the data wasn't calculated as the dividends recorded and the lowest stock price in the calendar year would not match the EPS data which was based on a different fiscal year end.</t>
  </si>
  <si>
    <t>Updated the Notes tab with the new column information.</t>
  </si>
  <si>
    <t>Changed currency of dividend from CAD to USD for Methanex Corp (MX.TO) and updated other relevant information in the list.</t>
  </si>
  <si>
    <t>Corrected Tecsys Inc.'s 2015 annual dividend. 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t>
  </si>
  <si>
    <t>Added 2016 dividends and updated relevant data in the list. Updated dividend streaks.</t>
  </si>
  <si>
    <t>Added Chowder Rule to the list. The Chowder Rule adds the 5 year average annual dividend growth rate and the current dividend yield together to get the Chowder number. It was invented by the Seeking Alpha contributor Chowder (http://seekingalpha.com/author/chowder/articles#regular_articles). There is a good article that explains the Chowder rule here: http://www.suredividend.com/the-chowder-rule-explained/</t>
  </si>
  <si>
    <r>
      <t xml:space="preserve">Changed the stock ticker of Enghouse Systems Limited from ESL.TO to ENGH.TO.
</t>
    </r>
    <r>
      <rPr>
        <i/>
        <sz val="10"/>
        <rFont val="Arial"/>
        <family val="2"/>
      </rPr>
      <t xml:space="preserve">
Markham, Ontario – November 2, 2016 – Enghouse Systems Limited (TSX:ENGH) announces that the
Toronto Stock Exchange (the “TSX”) has approved a change of its trading symbol and the common shares of
Enghouse will trade on the TSX under the symbol “ENGH” effective immediately.</t>
    </r>
  </si>
  <si>
    <t>Updated Enercare Inc., Andrew Peller Ltd., and Ensign Energy Services's Dividend Reinvestment Plan (DRIP) Info.</t>
  </si>
  <si>
    <r>
      <t xml:space="preserve">Adjusted Brookfield Infrastructure Partners LP (BIP-UN.TO) amounts for a 3:2 split.
</t>
    </r>
    <r>
      <rPr>
        <i/>
        <sz val="10"/>
        <rFont val="Arial"/>
        <family val="2"/>
      </rPr>
      <t>Brookfield, News, August 15, 2016 – Brookfield Infrastructure (NYSE: BIP; TSX: BIP.UN) today reminded unitholders of the record and effective dates of the previously announced three-for-two unit split of Brookfield Infrastructure’s outstanding units. The split will be implemented by way of a subdivision whereby unitholders will receive an additional one-half of a unit for each unit held (i.e. one additional unit for every two units held). On September 14, 2016, the additional units required to give effect to the unit split will be issued to unitholders of record at the close of business on September 6, 2016. Any fractional units to be issued to registered unitholders as a result of the unit split will be rounded up to the nearest whole unit. Brookfield Infrastructure’s preferred units will not be affected by the unit split.</t>
    </r>
  </si>
  <si>
    <r>
      <t xml:space="preserve">Adjusted Andrew Peller Ltd. (ADW-A.TO) amounts for a 3:1 split.
</t>
    </r>
    <r>
      <rPr>
        <i/>
        <sz val="10"/>
        <rFont val="Arial"/>
        <family val="2"/>
      </rPr>
      <t>ANDREW PELLER LIMITED SHAREHOLDERS APPROVE THREE‐FOR‐ONE STOCK SPLIT
Grimsby, ON ‐ September 13, 2016 – Andrew Peller Limited/Andrew Peller Limitée (the “Company”) (TSX:ADW.A/ADW.B) announced today that at the Annual and Special Meeting of Shareholders of the Company held on September 9, 2016, shareholders approved an amendment to the Company’s articles to provide for a stock split of the Company’s issued and outstanding Class A shares and Class B shares on a three‐for‐one basis. The stock split has been approved by the Board of Directors of the Company and has been conditionally approved by the Toronto Stock Exchange, subject to the delivery of certain documents. The Company believes the stock split and the resulting tripling in the number of common shares outstanding will provide a wider opportunity for investors to become shareholders of the Company, thereby increasing liquidity in the Company’s listed securities.  
The record date for the stock split is the close of business on September 23, 2016.  The payment date, being the date that additional Class A shares and Class B shares issuable as a result of the stock split will be issued, will be October 14, 2016.  The Class A shares and Class B shares will trade on a due bill basis from September 21, 2016
to October 14, 2016, inclusively. A due bill is an entitlement attached to listed securities undergoing a material corporate action, such as a stock split.  In this instance, the entitlement is to the additional Class A shares and Class B shares issuable as a result of the stock split.    Any trades that are executed on the Toronto Stock
Exchange during this period will be flagged to ensure purchasers receive the entitlement to the additional shares issuable as a result of the stock split.  Ex‐distribution trading in the Class A shares and Class B shares on a split‐adjusted basis will commence on October 17, 2016.    The due bill redemption date will be October 19, 2016.</t>
    </r>
  </si>
  <si>
    <r>
      <t xml:space="preserve">Changed TransCanada's DRIP discount to 2.0% from 0.0%. 
</t>
    </r>
    <r>
      <rPr>
        <i/>
        <sz val="10"/>
        <rFont val="Arial"/>
        <family val="2"/>
      </rPr>
      <t>Beginning with dividends declared on July 27, 2016, common shares purchased with reinvested cash dividends are issued from Treasury at a 2% discount to the daily average of the weighted average price of all common shares of the Corporation traded on the Toronto Stock Exchange during each of the five trading days preceding the applicable dividend payment date.</t>
    </r>
  </si>
  <si>
    <t>Changed Calian Technologies Ltd (CTY.TO) to Calian Group Ltd. (CGY.TO) as they changed their name and ticker.</t>
  </si>
  <si>
    <t>Adjusted Uni-Select Inc. (UNS.TO) amounts for a 2:1 split.</t>
  </si>
  <si>
    <t xml:space="preserve">Corrected 2015 lowest prices for all stocks. 2015 lowest price was previously showing 52 week low amounts from December 31, 2015 and on. </t>
  </si>
  <si>
    <t>Adjusted Richelieu Hardware Ltd. (RCH.TO) amounts for a 3:1 split.</t>
  </si>
  <si>
    <r>
      <t xml:space="preserve">Changed RioCan REIT's DRIP discount to 0.0% from 3.1%. 
</t>
    </r>
    <r>
      <rPr>
        <i/>
        <sz val="10"/>
        <rFont val="Arial"/>
        <family val="2"/>
      </rPr>
      <t>http://investor.riocan.com/English/investor-relations/press-releases/press-release-details/2016/RioCan-Real-Estate-Investment-Trust-Announces-March-2016-Distribution-and-Amendment-to-Its-Distribution-Reinvestment-Plan/default.aspx</t>
    </r>
    <r>
      <rPr>
        <sz val="10"/>
        <rFont val="Arial"/>
        <family val="2"/>
      </rPr>
      <t xml:space="preserve">
</t>
    </r>
    <r>
      <rPr>
        <i/>
        <sz val="10"/>
        <rFont val="Arial"/>
        <family val="2"/>
      </rPr>
      <t>"RioCan announced today that the effective discount participants currently receive on units purchased with the reinvestment of their regular monthly distributions will be decreased from 3.1% to 0%, to take effect with the March 2016 distribution, payable on April 7, 2016"</t>
    </r>
    <r>
      <rPr>
        <sz val="10"/>
        <rFont val="Arial"/>
        <family val="2"/>
      </rPr>
      <t xml:space="preserve">
</t>
    </r>
  </si>
  <si>
    <t>Updated the "Sector" and "Industry" for Tecsys Inc. (TCS.TO) to "Technology" and "Software - Application" from "Industrials" and "Business Services".</t>
  </si>
  <si>
    <t>Updated the description of "Seq" in the Notes tab.</t>
  </si>
  <si>
    <t>Agrium Inc.'s Lowest Price and Highest Dividend Yield was wrong, so the information was update for all years.</t>
  </si>
  <si>
    <t>Added 2015 information and columns for the annual update.</t>
  </si>
  <si>
    <r>
      <rPr>
        <sz val="10"/>
        <rFont val="Arial"/>
        <family val="2"/>
      </rPr>
      <t>Changed name and ticker of Northern Property REIT (NPR.UN) to Northview Apartment REIT (NVU.UN) as a result of an acquisition.</t>
    </r>
    <r>
      <rPr>
        <i/>
        <sz val="10"/>
        <rFont val="Arial"/>
        <family val="2"/>
      </rPr>
      <t xml:space="preserve">
</t>
    </r>
    <r>
      <rPr>
        <sz val="10"/>
        <rFont val="Arial"/>
        <family val="2"/>
      </rPr>
      <t>http://www.northviewreit.com/investor-relations/news-releases/1979404</t>
    </r>
    <r>
      <rPr>
        <i/>
        <sz val="10"/>
        <rFont val="Arial"/>
        <family val="2"/>
      </rPr>
      <t xml:space="preserve">
"Northern Property REIT to Create $3 Billion National Multi-Family REIT Through Acquisition of True North Apartment REIT and $535MM Multi-Family Portfolio from Starlight Investments Ltd.
← Return to Headlines
CALGARY, ALBERTA and TORONTO, ONTARIO--(Marketwired - Aug. 10, 2015) - Northern Property Real Estate Investment Trust ("NPR") (TSX:NPR.UN) and True North Apartment Real Estate Investment Trust ("True North") (TSX:TN.UN)(TSX:TN.DB) today announced the creation of Canada's third-largest publicly-traded multi-family REIT. NPR will acquire True North through a plan of arrangement whereby True North unitholders will receive 0.3908 NPR trust units for each of their True North trust units, representing a premium of 16.4% over the closing price of True North units on Friday, August 7 (the "Arrangement"). In addition, NPR has agreed to acquire a 4,650 suite, multi-family portfolio from Starlight Investments Ltd. ("Starlight") as well as from a joint venture between the Public Sector Pension Investment Board ("PSP Investments") and Starlight (collectively, the "Institutional Portfolio") for an aggregate purchase price of $535 million to be satisfied by the payment of cash, the assumption of debt, and the issuance of NPR trust units and class B limited partnership units ("Class B LP Units"), which are economically equivalent to and exchangeable for trust units of NPR. As part of the transactions, </t>
    </r>
    <r>
      <rPr>
        <b/>
        <i/>
        <sz val="10"/>
        <rFont val="Arial"/>
        <family val="2"/>
      </rPr>
      <t>NPR will change its name to Northview Apartment Real Estate Investment Trust ("Northview") to reflect the new national character of Northview's portfolio and its future growth strategy."</t>
    </r>
  </si>
  <si>
    <t xml:space="preserve">Adjusted Empire Company Ltd to reflect 3:1 Split. Adjusted the dividends and historic stock prices. </t>
  </si>
  <si>
    <r>
      <t xml:space="preserve">Adjusted Brookfield Asset Management Inc. to reflect 3:2 Split. Adjusted the dividends and historic stock prices. 
http://www.brookfield.com/content/2015_press_releases/brookfield_announces_threefortwo_stock_split_an-42093.html
</t>
    </r>
    <r>
      <rPr>
        <i/>
        <sz val="9"/>
        <color indexed="8"/>
        <rFont val="Arial"/>
        <family val="2"/>
      </rPr>
      <t>Toronto, Ontario – April 8, 2015 – Brookfield Asset Management Inc. (NYSE: BAM) (TSX: BAM.A) (Euronext: BAMA) (“Brookfield”) announced today that the Board of Directors approved a three-for-two stock split of the company’s outstanding Class A Shares. The split will be implemented by way of a stock dividend whereby shareholders will receive one-half of a Brookfield Class A Share for each Class A and Class B Share held (i.e. one additional share for every two shares held). The stock dividend will be payable on May 12, 2015 to shareholders of record at the close of business on May 5, 2015. Fractional shares will be paid in cash based on the closing price of the Class A Shares on the Toronto Stock Exchange on the record date.</t>
    </r>
  </si>
  <si>
    <t xml:space="preserve">Corrected Home Capital Group's (TSE:HCG) lowest prices as some years were incorrect when compared to Morningstar's data. </t>
  </si>
  <si>
    <t>Adjusted the dividend streak for Canadian Utilities (CU.TO) to 43 years from 32 years old based on the 2014 annual report:
"The Board of Directors has approved an increase in Canadian Utilities’ common share dividends each year since 1972; a track record we are very proud of."</t>
  </si>
  <si>
    <r>
      <t xml:space="preserve">Adjusted Keyera Corp. to reflect 2:1 Split. Adjusted the dividends and historic stock prices. 
http://www.stockhouse.com/news/press-releases/2015/02/11/keyera-announces-two-for-one-share-split
</t>
    </r>
    <r>
      <rPr>
        <i/>
        <sz val="9"/>
        <color indexed="8"/>
        <rFont val="Arial"/>
        <family val="2"/>
      </rPr>
      <t>CALGARY, Feb. 11, 2015 /CNW/ - Keyera Corp. (TSX:KEY) ("Keyera") announced today a two-for-one split of Keyera's outstanding common shares. The record date for the share split will be April 1, 2015. Each Keyera shareholder will receive one additional common share of Keyera for each common share held on the share split record date.</t>
    </r>
  </si>
  <si>
    <r>
      <t xml:space="preserve">Adjusted Magna International to reflect 2:1 Split. Adjusted the dividends and historic stock prices. 
http://www.magna.com/media/press-releases-news/news-page/2015/02/25/press-release---magna-announces-fourth-quarter-and-2014-results--and-stock-split
</t>
    </r>
    <r>
      <rPr>
        <i/>
        <sz val="10"/>
        <rFont val="Arial"/>
        <family val="2"/>
      </rPr>
      <t>Our Board of Directors has approved a two-for-one stock split of the Company's outstanding Common Shares. The two-for-one stock split will be implemented by way of a stock dividend. Subject to regulatory approval, shareholders will receive one additional Common Share of the Company for each Common Share held. The stock dividend will be payable on March 25, 2015, to shareholders of record at the close of business on March 11, 2015.
The Company's Common Shares will commence trading on a "due bill" basis, at the opening of business on Monday, March 9, 2015 until Wednesday, March 25, 2015, inclusively. Accordingly, ex-dividend (post-split) trading in the Common Shares will commence on the Toronto Stock Exchange ("TSX") at the opening of business on Thursday, March 26, 2015.</t>
    </r>
  </si>
  <si>
    <t>Updated Canadian Bank of Commerce to Canadian Imperial Bank of Commerce as it was missing the word "Imperial".</t>
  </si>
  <si>
    <r>
      <t xml:space="preserve">Adjusted Metro Inc to reflect 3:1 Split. Adjusted the dividends and historic stock prices. 
http://www.thestar.com/business/2015/01/27/metro-hiking-dividend-as-profit-surges-past-expectations.html
</t>
    </r>
    <r>
      <rPr>
        <i/>
        <sz val="10"/>
        <rFont val="Arial"/>
        <family val="2"/>
      </rPr>
      <t>Metro also announced a three-for-one stock split, which will result in shareholders of record getting two additional shares for each share they own at Feb. 6. The split is expected to take effect Feb. 11.
Metro says it will increase its dividend with the March 16 payout to shareholders of record as of Feb. 6. Prior to the split, the quarterly dividend will rise by five cents to 35 cents per share. On a split-adjusted basis, the dividend will go to 11.7 cents per share after Feb. 18.</t>
    </r>
  </si>
  <si>
    <t>An extra comma was in the formula for Standard Deviation of a few companies in the list. The formula was corrected and Standard Deviation is correct now.</t>
  </si>
  <si>
    <t>Changed the way the dividend yield is calculated on companies that pay dividends in USD. Before the yield was sourced from Yahoo Finance and the currency was supposed to be taken into consideration, but the data doesn't appear to be reliable for this type of information. 
Instead, when dividends are paid in USD the yield is converted using the exchange rate calculated as the price of DLR.TO divided by DLR-U.TO at that time. DLR.TO and DLR-U.TO are ETFs that track the currency exchange for Canadian and US dollars. The DLR.TO price divided by the DLR-U.TO price will result in an exchange rate that shows what 1 USD will be in CAD dollars. This exchange rate is used to calculate the dividend yield of the company in Canadian dollars. A note will be added below the yield showing the exchange rate used to calculate the Canadian equivalent yield in the list. 
All companies that pay USD dividends were updated in the Canadian Dividend All-Star List tab and the Others tab.
I also updated the Notes tab with additional information on how the yield is calculated when the company pays dividends in USD.</t>
  </si>
  <si>
    <t>Changed Monthly dividend of The Boyd Group (TSE:BYD.UN) to $0.041 instead of $0.04. Updated other fields which were affected by revised dividend. An error was made and the spreadsheet did not update properly. This error affected versions going back to November so these versions were also corrected.</t>
  </si>
  <si>
    <t>Changed the 2014 dividends of Enbridge Income Fund Holdings Inc. from to $1.4030. A mistake was made because the Enbridge Income Fund Holdings dividend webpage wasn't updated properly last month. The December 31, 2014 version has been updated as well.</t>
  </si>
  <si>
    <t>Changed quarterly dividend of Gluskin Sheff to $0.2250 instead of $0.2000. Updated other fields which were affected by revised dividend. An error was made and the spreadsheet did not update properly. This error affected versions going back to November 2014 so these versions were also corrected.</t>
  </si>
  <si>
    <t>Changed Gluskin Sheff's 2013 dividend to $0.725 from $0.900 to correct a mistake made. Revised other fields that used the 2013 dividend. Prior versions going back to the beginning of 2014 have been updated too.</t>
  </si>
  <si>
    <t>Lowered IPL DRIP discount from 5% to 2%. http://www.interpipeline.com/news/news-releases.cfm?newsReleaseAction=view&amp;releaseId=191</t>
  </si>
  <si>
    <t xml:space="preserve">Adjusted Saputo Inc to reflect 2:1 Split. Adjusted the dividends and historic stock prices. 
On August 5, 2014, the Board of Directors of Saputo declared a stock dividend of one common share of Saputo per each issued and outstanding common share, which has the same effect as a two-for-one stock split of Saputo’s outstanding common shares. Each shareholder will receive one common share for each common share held. The stock dividend on the common shares will be paid on Monday, September 29, 2014 to shareholders of record as of the close of business on Friday, September 19, 2014, the record date for the stock dividend. </t>
  </si>
  <si>
    <t>Changed Bank of Nova Scotia's DRIP discount from 2% to 0% as they discontinued the DRIP discount.</t>
  </si>
  <si>
    <t>Adjusted High Liner Foods to reflect 2:1 Split. Adjusted the dividends and historic stock prices.
CALGARY, ALBERTA – (Marketwired – May 21, 2014) – Computer Modelling Group Ltd. ("CMG" or the “Company”) announces that its Board of Directors has approved a stock split of CMG's issued and outstanding Common Shares on a two-for-one basis. The record date for the stock split is June 25, 2014. 
Each CMG shareholder will receive one additional Common Share for every Common Share held on the stock split record date. It is expected that certificates representing the additional Common Shares resulting from the stock split will be mailed to CMG's registered shareholders on or about July 2, 2014. No action is required to be taken by the shareholders. 
CMG's name and trading symbol will not change as a result of the stock split. The Common Shares are expected to commence trading on the Toronto Stock Exchange on a post-stock split basis on June 23, 2014, being the second trading day preceding the stock split record date. 
The previously declared quarterly dividend payable on June 13, 2014 will be paid on a pre-split basis at $0.20 per Common Share and, going forward, the Company intends to maintain its dividend policy as adjusted to take into account the stock split.</t>
  </si>
  <si>
    <t>Adjusted High Liner Foods to reflect 2:1 Split. Adjusted the dividends and historic stock prices.
May 8, 2014 - Accordingly, the Shareholders have approved a 2-for-1 share split of its outstanding common shares (the "Split"). In accordance with its applicable rules, Toronto Stock Exchange ("TSX") has determined to implement due bill trading in connection with the Company's Split, which will take the form of a stock 'push out' whereby shareholders will receive one additional common share for each common share held. The Split will be payable on May 30, 2014, to all shareholders of record at the close of business on May 16, 2014.</t>
  </si>
  <si>
    <t>Changed Tecsys's dividend schedule from semi-annual to quarterly. 
TECSYS also announced that the Company's Board of Directors has approved changing the dividend policy from a semi-annual basis to a quarterly basis. To this effect, the Board has declared a quarterly dividend of $0.0225 per share, an increase of 12.5%, to be paid on August 6th, 2014 to shareholders of record on July 22nd, 2014</t>
  </si>
  <si>
    <t>Changed the stock ticker of Plaza Retail REIT from PLZ.TO to PLZ-UN.TO as the company changed to a REIT.</t>
  </si>
  <si>
    <t>Home Capital Group had a 2:1 stock split. Adjusted the dividends and historic stock prices.
TORONTO – February 12, 2014 – Home Capital Group Inc. (TSX: HCG) is pleased to announce that its 
Board of Directors has approved a stock dividend of one common share per each issued and outstanding 
common share, which has the same effect as a two-for-one split of the common shares. 
The stock dividend will be paid on March 10, 2014 to shareholders of record at the close of business on 
February 28, 2014. Share certificates representing common shares issued pursuant to the stock dividend 
will be mailed to Home Capital’s registered shareholders on or about March 10, 2014. Non-registered 
shareholders’ brokerage accounts will be credited for the additional shares representing the stock 
dividend on or about March 10, 2014.</t>
  </si>
  <si>
    <t>Franco-Nevada switched from a monthly dividend to a quarterly dividend. I updated the dividend frequency and adjusted the previous monthly dividend of $0.06 to show as a $0.18 quarterly dividend. 
The Board of Directors of Franco-Nevada is pleased to announce that today it has declared an increased quarterly 
dividend of $0.20 per share. The dividend is an 11.1% increase from the previous $0.06 per share monthly 
dividend. The dividend will be paid on June 26, 2014 to shareholders of record on June 12, 2014.</t>
  </si>
  <si>
    <t>Updated Franco-Nevada's DRIP information.</t>
  </si>
  <si>
    <t>Added additional DRIP and SPP information. This involved adding 5 new columns: DRIP Disc., SPP Min, SPP Freq, PAD, and Transfer Agent.</t>
  </si>
  <si>
    <t>Added additional companies to a new tab called "Others". There are companies that have a dividend streak of less than 5 years that are still considered dividend growth stocks like the Canadian Banks that I wanted to add, so I created another tab. I have no specific criteria for this Others tab, other than the company has to pay a dividend.</t>
  </si>
  <si>
    <t>Cogeco Inc (CGO) and Cogeco Cable Inc (CCA) had the 2013 dividend slighlty understated, so I corrected the amounts and fixed the January 1, 2014 list too.</t>
  </si>
  <si>
    <t>Canadian National Railway had a 2:1 stock split. Adjusted the dividends and historic stock prices</t>
  </si>
  <si>
    <t>Updated Bank of Canada US/CDN exchange rates in the Notes tab for 2013.</t>
  </si>
  <si>
    <t>Added low prices for 2013.</t>
  </si>
  <si>
    <t>Updated averages and standard deviations.</t>
  </si>
  <si>
    <t>Ritchie Bros Auction pays out its dividends in USD. Added a note to the list and changed the yield so that it gets the information directly from Yahoo Finance instead of a calculation. Before it was showing as a Canadian dollar dividend.</t>
  </si>
  <si>
    <t>Stella Jones had a 4:1 stock split in October 2013. Adjusted the dividends and historic stock prices.</t>
  </si>
  <si>
    <t>Added the sector and industry manually for all the companies. I got this information primarily from Morningstar, but there were a few instances where I had to use Yahoo Finance, or another source.</t>
  </si>
  <si>
    <t>Adjusted the market capitalization to show the actual number versus 1.234B or 1.2M. This way the information can be sorted more easily by market capitalization.</t>
  </si>
  <si>
    <t>Adjusted Atco to reflect 2:1 Split</t>
  </si>
  <si>
    <t>Adjusted Canadian Utilities to reflect 2:1 Split</t>
  </si>
  <si>
    <t>Added in low stock prices for the past 10 years.
Added in the highest yield for each of the past 10 years. Included a 3, 5 and 10 year highest yield average columns. Included 3 columns to see how far off (%) the current yield was compared to the 3, 5, and 10 year highest yield averages.</t>
  </si>
  <si>
    <t>Shawcor Ltd changed their dual class share structure to a single share structure. Changed the stock ticker from SCL-A.TO to SCL.TO. http://investors.shawcor.com/file.aspx?IID=4313817&amp;FID=16291856</t>
  </si>
  <si>
    <t>Added an extra row for companies that pay out their dividends in US dollars. The extra row shows the US dividend amounts converted to Canadian dollars using the average annual exchange rate. The exchange rates were taken from the Bank of Canada website and are shown in the Notes tab.</t>
  </si>
  <si>
    <t>Pason Systems switched from a semi-annual dividend to a quarterly dividend. I updated the dividend information to relfect the new quaterly dividend of $0.1300 recorded in March, June, September, December. I missed the March dividend, so I added the information in. Prior to the March dividend of $0.1300 the company was paying out a semi-annual dividend of $0.2400. In the list I changed the old dividend to $0.12 instead of $0.24 to show the quarterly amount of the semi-annual dividend so that the increase is properly shown.</t>
  </si>
  <si>
    <t>WaterFurnace Renewable Energy, Inc. pays out its dividends in USD. Added a note to the list and changed the yield so that it gets the information directly from Yahoo Finance instead of a calculation. Before it was showing as a Canadian dollar dividend.</t>
  </si>
  <si>
    <t>Adjusted Telus to reflect 2:1 Split</t>
  </si>
  <si>
    <t>Added a description of each of the columns to the Notes tab.</t>
  </si>
  <si>
    <t>Added Additions and Deletions tab.</t>
  </si>
  <si>
    <t>Upload first version of Canadian Dividend All-Star List.</t>
  </si>
  <si>
    <t>Added a 2nd column of Dividend Yield Charts so users can compare two stocks side by side. Created older excel and Open Office versions of the list. The Dividend Yield and Payout Ratio Charts along with some data in the Historical tab is not included in the older version of excel copy due to compatibility issues.</t>
  </si>
  <si>
    <t>All stocks with USD as their financial statement currency, or with a fiscal year end that was not Dec 31st.</t>
  </si>
  <si>
    <t>Corrected a mistake to do with historical P/B ratios. Changed P/B ratios headers to correctly show calendar year values. Fiscal year was incorrectly shown before.</t>
  </si>
  <si>
    <t>15% - 38% - 100%</t>
  </si>
  <si>
    <t>19% - 22% - 27%</t>
  </si>
  <si>
    <t>17% - 23% - 29%</t>
  </si>
  <si>
    <t>14% - 39% - 71%</t>
  </si>
  <si>
    <t>25% - 37% - 53%</t>
  </si>
  <si>
    <t>10% - 58% - 368%</t>
  </si>
  <si>
    <t>Negative CAPE</t>
  </si>
  <si>
    <t>SYZ.TO</t>
  </si>
  <si>
    <t>7% - 11% - 14%</t>
  </si>
  <si>
    <t>89% - 190% - 457%</t>
  </si>
  <si>
    <t>44% - 47% - 49%</t>
  </si>
  <si>
    <t>63% - 69% - 83%</t>
  </si>
  <si>
    <t>25% - 206% - 696%</t>
  </si>
  <si>
    <t>FRO-UN.V</t>
  </si>
  <si>
    <t>Fronsac REIT</t>
  </si>
  <si>
    <t>6% - 8% - 12%</t>
  </si>
  <si>
    <t>19% - 47% - 72%</t>
  </si>
  <si>
    <t>9% - 14% - 18%</t>
  </si>
  <si>
    <t>21% - 43% - 131%</t>
  </si>
  <si>
    <t>4% - 14% - 22%</t>
  </si>
  <si>
    <t>1% - 2% - 4%</t>
  </si>
  <si>
    <t>25% - 33% - 44%</t>
  </si>
  <si>
    <t>9% - 10% - 13%</t>
  </si>
  <si>
    <t>9% - 10% - 11%</t>
  </si>
  <si>
    <t>30% - 74% - 128%</t>
  </si>
  <si>
    <t>17% - 44% - 82%</t>
  </si>
  <si>
    <t>UFC.V</t>
  </si>
  <si>
    <t>Urbanfund Corp</t>
  </si>
  <si>
    <t>Real Estate - Diversified</t>
  </si>
  <si>
    <t>6% - 28% - 74%</t>
  </si>
  <si>
    <t>9% - 17% - 35%</t>
  </si>
  <si>
    <t>34% - 64% - 79%</t>
  </si>
  <si>
    <t>PFB.TO</t>
  </si>
  <si>
    <t>PFB Corp</t>
  </si>
  <si>
    <t>Leon's Furniture Ltd</t>
  </si>
  <si>
    <t>'82 Div &lt; '81</t>
  </si>
  <si>
    <t>Dividend was cut in 2020 due to the COVID-19 pandemic, but was increased back up later in the year. Despite the dividend cut in 2020, 2020 dividends were still higher than 2019, so dividend streak continues. In 1994 they switched from a semi-annual dividend to a quarterly dividend. 1994 dividends adjusted to reflect this. Dividend cut in 1982.</t>
  </si>
  <si>
    <t>15% - 41% - 69%</t>
  </si>
  <si>
    <t>47% - 88% - 97%</t>
  </si>
  <si>
    <t>101% - 553% - 1688%</t>
  </si>
  <si>
    <t>19% - 49% - 92%</t>
  </si>
  <si>
    <t>30% - 44% - 73%</t>
  </si>
  <si>
    <t>20% - 24% - 28%</t>
  </si>
  <si>
    <t>Book Value Per Share = $0.00</t>
  </si>
  <si>
    <t>On June 17, 2015, Urbanfund adopted a dividend policy and a dividend reinvestment plan for holders of common shares and Series A, first preferred shares (the “DRIP”). The Company intends to pay an annual aggregate dividend of $0.005 per common share and $0.005 per preferred share, payable quarterly in the amount of $0.00125 per common and preferred share.</t>
  </si>
  <si>
    <t xml:space="preserve">Added Fronsac REIT to the Canadian Dividend All-Star List as it has a dividend growth streak of 9 years. </t>
  </si>
  <si>
    <t>Added Leon's Furniture back to the Others tab. They cut their dividend in early 2020, but re-raised it later in the year. End result was total dividends in 2020 were higher than 2019.</t>
  </si>
  <si>
    <t xml:space="preserve">Added PFB Corp to the Canadian Dividend All-Star List as it has a dividend growth streak of 5 years. </t>
  </si>
  <si>
    <t xml:space="preserve">Added Urbanfund Corp to the Canadian Dividend All-Star List as it has a dividend growth streak of 6 years. </t>
  </si>
  <si>
    <t>Updated Dividend Currency to USD from CAD, as the company changed dividend currency in 2021. Prior quarterly $0.29 CAD is now $0.23 USD as of March 2021.</t>
  </si>
  <si>
    <t>Updated DRIP information. The DRIP discount was reduced from 2% to 0%.</t>
  </si>
  <si>
    <t>Updated DRIP information. They reinstated the DRIP with a 3% discount.</t>
  </si>
  <si>
    <t>Updated DRIP information. The DRIP discount was increased from 0% to 2%.</t>
  </si>
  <si>
    <t>Updated DRIP information. The SPP Min was cahnged to $1 from $500.</t>
  </si>
  <si>
    <t>Updated DRIP information. The DRIP discount was reduced from 5% to 2%.</t>
  </si>
  <si>
    <t>Updated DRIP information. They have a DRIP with a 2% discount.</t>
  </si>
  <si>
    <r>
      <t>Updated Sylogist Ltd.'s ticker to SYZ.TO from SYZ.V as they are now listed on the TSX exchange and have been delisted from the TSX Venture exchange. 
SYLOGIST ANNOUNCES LISTING ON TORONTO STOCK EXCHANGE</t>
    </r>
    <r>
      <rPr>
        <i/>
        <sz val="10"/>
        <rFont val="Arial"/>
        <family val="2"/>
      </rPr>
      <t xml:space="preserve">
March 30, 2021 - Sylogist Ltd. (TSXV: SYZ) ("Sylogist" or the "Company"), is pleased to announce that it has received final approval to list its common shares on the Toronto Stock Exchange (the "TSX"). Effective at the market opening on Wednesday March 31st , 2021 the Company's common shares will commence trading on the TSX under its existing symbol, "SYZ", and will be concurrently delisted from the TSX Venture Exchange.</t>
    </r>
  </si>
  <si>
    <t>Fixed an error in the list and re-sent to everyone.</t>
  </si>
  <si>
    <t>ADN</t>
  </si>
  <si>
    <t>ARE</t>
  </si>
  <si>
    <t>AEM</t>
  </si>
  <si>
    <t>BOS</t>
  </si>
  <si>
    <t>ALC</t>
  </si>
  <si>
    <t>AQN</t>
  </si>
  <si>
    <t>AP-UN</t>
  </si>
  <si>
    <t>ALS</t>
  </si>
  <si>
    <t>ADW-A</t>
  </si>
  <si>
    <t>ACO-X</t>
  </si>
  <si>
    <t>AI</t>
  </si>
  <si>
    <t>BMO</t>
  </si>
  <si>
    <t>BNS</t>
  </si>
  <si>
    <t>BCE</t>
  </si>
  <si>
    <t>BLX</t>
  </si>
  <si>
    <t>BYD</t>
  </si>
  <si>
    <t>BRE</t>
  </si>
  <si>
    <t>BIP-UN</t>
  </si>
  <si>
    <t>BEP-UN</t>
  </si>
  <si>
    <t>CGY</t>
  </si>
  <si>
    <t>CAR-UN</t>
  </si>
  <si>
    <t>CGI</t>
  </si>
  <si>
    <t>CM</t>
  </si>
  <si>
    <t>CNR</t>
  </si>
  <si>
    <t>CNQ</t>
  </si>
  <si>
    <t>CP</t>
  </si>
  <si>
    <t>CTC-A</t>
  </si>
  <si>
    <t>CU</t>
  </si>
  <si>
    <t>CWB</t>
  </si>
  <si>
    <t>CPX</t>
  </si>
  <si>
    <t>CJT</t>
  </si>
  <si>
    <t>CUP-U</t>
  </si>
  <si>
    <t>CCL-B</t>
  </si>
  <si>
    <t>CSH-UN</t>
  </si>
  <si>
    <t>CHP-UN</t>
  </si>
  <si>
    <t>CCA</t>
  </si>
  <si>
    <t>CGO</t>
  </si>
  <si>
    <t>CSU</t>
  </si>
  <si>
    <t>CRT-UN</t>
  </si>
  <si>
    <t>DOL</t>
  </si>
  <si>
    <t>EMA</t>
  </si>
  <si>
    <t>EMP-A</t>
  </si>
  <si>
    <t>ENB</t>
  </si>
  <si>
    <t>ENGH</t>
  </si>
  <si>
    <t>EQB</t>
  </si>
  <si>
    <t>EIF</t>
  </si>
  <si>
    <t>XTC</t>
  </si>
  <si>
    <t>FSZ</t>
  </si>
  <si>
    <t>FTT</t>
  </si>
  <si>
    <t>FN</t>
  </si>
  <si>
    <t>FSV</t>
  </si>
  <si>
    <t>FTS</t>
  </si>
  <si>
    <t>FNV</t>
  </si>
  <si>
    <t>WN</t>
  </si>
  <si>
    <t>GEI</t>
  </si>
  <si>
    <t>GWR</t>
  </si>
  <si>
    <t>GSY</t>
  </si>
  <si>
    <t>GRT-UN</t>
  </si>
  <si>
    <t>GWO</t>
  </si>
  <si>
    <t>GCG-A</t>
  </si>
  <si>
    <t>H</t>
  </si>
  <si>
    <t>IAG</t>
  </si>
  <si>
    <t>IGM</t>
  </si>
  <si>
    <t>IMO</t>
  </si>
  <si>
    <t>INE</t>
  </si>
  <si>
    <t>IFC</t>
  </si>
  <si>
    <t>IIP-UN</t>
  </si>
  <si>
    <t>JWEL</t>
  </si>
  <si>
    <t>KBL</t>
  </si>
  <si>
    <t>KEY</t>
  </si>
  <si>
    <t>KMP-UN</t>
  </si>
  <si>
    <t>L</t>
  </si>
  <si>
    <t>LGT-B</t>
  </si>
  <si>
    <t>MG</t>
  </si>
  <si>
    <t>MFC</t>
  </si>
  <si>
    <t>MFI</t>
  </si>
  <si>
    <t>MRU</t>
  </si>
  <si>
    <t>MRG-UN</t>
  </si>
  <si>
    <t>NA</t>
  </si>
  <si>
    <t>ONEX</t>
  </si>
  <si>
    <t>OTEX</t>
  </si>
  <si>
    <t>OR</t>
  </si>
  <si>
    <t>PKI</t>
  </si>
  <si>
    <t>PPL</t>
  </si>
  <si>
    <t>PLZ-UN</t>
  </si>
  <si>
    <t>PIF</t>
  </si>
  <si>
    <t>POW</t>
  </si>
  <si>
    <t>PBH</t>
  </si>
  <si>
    <t>QBR-B</t>
  </si>
  <si>
    <t>QSR</t>
  </si>
  <si>
    <t>QSP-UN</t>
  </si>
  <si>
    <t>RPI-UN</t>
  </si>
  <si>
    <t>RBA</t>
  </si>
  <si>
    <t>RCI-B</t>
  </si>
  <si>
    <t>RY</t>
  </si>
  <si>
    <t>RUS</t>
  </si>
  <si>
    <t>SAP</t>
  </si>
  <si>
    <t>SIS</t>
  </si>
  <si>
    <t>SJR-B</t>
  </si>
  <si>
    <t>SGR-UN</t>
  </si>
  <si>
    <t>SRU-UN</t>
  </si>
  <si>
    <t>STN</t>
  </si>
  <si>
    <t>SJ</t>
  </si>
  <si>
    <t>RAY-A</t>
  </si>
  <si>
    <t>SLF</t>
  </si>
  <si>
    <t>TRP</t>
  </si>
  <si>
    <t>TCS</t>
  </si>
  <si>
    <t>T</t>
  </si>
  <si>
    <t>TFII</t>
  </si>
  <si>
    <t>NWC</t>
  </si>
  <si>
    <t>TRI</t>
  </si>
  <si>
    <t>X</t>
  </si>
  <si>
    <t>TIH</t>
  </si>
  <si>
    <t>TD</t>
  </si>
  <si>
    <t>RNW</t>
  </si>
  <si>
    <t>TCL-A</t>
  </si>
  <si>
    <t>WCN</t>
  </si>
  <si>
    <t>WBR</t>
  </si>
  <si>
    <t>FCD-UN</t>
  </si>
  <si>
    <t>SVI</t>
  </si>
  <si>
    <t>Sun Life Financial Inc</t>
  </si>
  <si>
    <t>UFC</t>
  </si>
  <si>
    <t>LNF</t>
  </si>
  <si>
    <t>On June 1, 2011, the spin-off of the Toromont Industries Ltd's natural gas compression business Enerflex Ltd. was completed. Shareholders received one Enerflex common share for each share of Toromont 
held. Per the June 1, 2011 press release, Toromont's relative fair market value estimate post-spinoff was: "Post-spinoff Toromont common shares 56.4%" &amp; "Post-spinoff Enerflex common shares 43.6%". Dividends shown are the actual dividends paid, but dividend growth rates and year over year dividend increases have been adjusted to reflect the spinoff.
As a result, pre-spinoff dividends were adjusted by 56.4%.</t>
  </si>
  <si>
    <t>The dividend policy was amended to be semi-annual instead of annual during the third quarter of fiscal 1999. The dividend rate for fiscal 1999 appears unusually high on the annual report as it includes the last annual dividend of $0.32 per share paid in the first quarter and the first semi-annual dividend of $0.16 paid in the third quarter.</t>
  </si>
  <si>
    <t>The Thomson Corporation was formed through the merger of Thomson Newspapers Limited and International Thomson Organisation Limited on June 5, 1989. On April 17, 2008 the name was changed to Thomson Reuters Corporation. Prior to the 1989 merger, Thomson Newspapers Limited was listed on December 31, 1965 and International Thomson Organisation Limited was listed Listed March 13, 1980. Not 100% sure about dividend initiation year as pre-merger companies also paid dividends. 1989 or 1980 or 1965?</t>
  </si>
  <si>
    <t>On October 15, 1997, Saputo was listed on the Montreal Exchange and TSX.</t>
  </si>
  <si>
    <t>On May 12, 2005, Boyd Group Income Fund (now Boyd Group Services Inc.) announced a 38.6% cut to its monthly distribution from $0.095 to $0.0583. On December 15, 2005, they announced a 100% dividend supsension.</t>
  </si>
  <si>
    <t>Dividends changed from being recorded at the end of March to End of Feb in 2014, so the regular $0.3875 recorded on Feb 28, 2014, was prorated for a two-month period and was actually $0.2583. The dividend streak remains intact. 2014 calendar year dividends shown as $1.55 (0.3875 x 4), even though only $1.4208 (0.2583 + 0.3875 x 3) was actually recorded in the year. Since 2014 there has been a 3:2 stock split and the BEPC spin-off so the $1.55 2014 dividend has been adjusted to $0.8267 ($1.55 x 4/5 for BEPC spin-off x 2/3 for 3:2 split).</t>
  </si>
  <si>
    <t>Listed on TSX on May 30, 2003. Converted to the corporation Keyera Corp on January 1, 2011, from Keyera Facilities Income Fund.</t>
  </si>
  <si>
    <t>Dividend &amp; Financial Statement currency changed to USD from CAD in 2021. * In 2008, the dividend was cut 74.8%, as a result of the conversion from the income trust TransForce Income Fund to the corporation TransForce Inc. Prior to the conversion a monthly distribution of $0.1325 was being paid, and this was switched to a $0.10 quarterly dividend after the conversion. Listed December 24, 1986 on the Montreal Stock Exchange as Groupe Cabano d’Anjou Inc. Name changes: August 7, 1987 to Cabano Expeditex Inc, Dec 4, 1990 to Groupe Transport Cabano Inc, May 30, 1995 to Cabano Kingsway Inc, April 23, 1999 to TransForce Inc. Sept 30, 2002 TransForce Inc coverted to the income trust TransForce Income Fund, and initiated its dividend/distribution. May 12, 2008 converted back to a corporation and TransForce Income Fund became TransForce Inc. On Dec 23, 2016, TransForce Inc changed its name to TFI International Inc.</t>
  </si>
  <si>
    <t>Pembina Pipeline Income Fund listed on TSX on October 23, 1998. Income fund converted to the corporation Pembina Pipeline Corp on October 1, 2010.</t>
  </si>
  <si>
    <t>Listed on the TSX on April 30, 1994.</t>
  </si>
  <si>
    <t>Canadian General Investments has paid out a lot of special dividends over the years, but only regular dividends are shown.</t>
  </si>
  <si>
    <t>On December 31, 2010 Parkland Income Fund converted to the corporate entity Parkland Fuel Corporation. It cut its dividend in 2011. Parkland Industries Ltd (listed on the Alberta Stock Exchange on March 31, 1969) reorganized into Parkland Income Fund and started trading on the TSX on July 5, 2002. Parkland Income Fund converted from an income fund into the corporation Parkland Corporation on December 31, 2010. Dividend was cut when the income fund converted to a corporation.</t>
  </si>
  <si>
    <t>Founded in 1917 in Vancouver, BC and initially carried on business under the name "Fletcher's" and later "Fletcher's Fine Foods Ltd.". Fletcher's Fine Food Ltd. completed an initial public offering in Nov 1996 and began trading on the TSX under the symbol FFF. In the spring of 2000, the Company’s name was changed to Premium Brands Inc. On July 27, 2005, Premium Brands Inc. converted into the income fund, Premium Brands Income Fund as started paying a distribution/dividend. On July 22, 2009, Premium Brands Income Fund converted to the corporation Premium Brands Holdings Corporation.</t>
  </si>
  <si>
    <t>In 2005-2006, the dividend policy was to pay 25% of net earnings of the prior year. From 2007-2013, Savaria's dividend policy was to pay 50% of the prior year’s earnings before income taxes and depreciation and amortization as the dividend. These dividend policies are why the dividend fluctuates up and down prior to 2014. As of March 2014, the dividend policy was changed to a more stable dividend policy. In 2017 they switch from a quarterly dividend of $0.065 to a monthly dividend of $0.03. Total for 2017 is calculated as $0.065 x 3 + $0.03 x 3.</t>
  </si>
  <si>
    <t>Listed April 15, 2014, on the TSX.</t>
  </si>
  <si>
    <t>Listed on the VSE on February 18, 2002, then delisted from the VSE on Nov. 1, 2002. Listed on the TSX on November 4, 2002. On October 20, 2017, Calloway REIT changed its name to SmartCentres REIT.</t>
  </si>
  <si>
    <t>Listed November 16, 1972. Not 100% sure about dividend initiation year. Sometime between 1972-1977. On October 31, 2001, Quebecor Inc announced it was suspending its dividend by 100.0%.</t>
  </si>
  <si>
    <t>Switched to USD Dividends from CAD in 2011 Q4. 2011 exchange rate was close to 1 around time of switch so no adjustment in 2011 to dividend amounts.</t>
  </si>
  <si>
    <r>
      <t xml:space="preserve">Removed Sagen MI Canada In (MIC.TO) as they were delisted and taken private. 
</t>
    </r>
    <r>
      <rPr>
        <i/>
        <sz val="10"/>
        <rFont val="Arial"/>
        <family val="2"/>
      </rPr>
      <t xml:space="preserve">April 1, 2021 - Sagen MI Canada Inc. (formerly Genworth MI Canada Inc.) (the "Company") (TSX: MIC) and Brookfield Business Partners L.P. (NSYE: BBU) (TSX: BBU.UN) ("BBU") are pleased to announce the completion of the previously announced plan of arrangement (the "Transaction") pursuant to which BBU, together with certain of its affiliates and institutional partners (collectively, "Brookfield"), purchased all of the outstanding common shares of the Company (the "Common Shares") that were not already owned by Brookfield at a price of $43.50 in cash per Common Share.
The </t>
    </r>
    <r>
      <rPr>
        <b/>
        <i/>
        <sz val="10"/>
        <rFont val="Arial"/>
        <family val="2"/>
      </rPr>
      <t>Common Shares are expected to be de-listed from the Toronto Stock Exchange (the "TSX") at the close of business on April 6, 2021.</t>
    </r>
    <r>
      <rPr>
        <i/>
        <sz val="10"/>
        <rFont val="Arial"/>
        <family val="2"/>
      </rPr>
      <t xml:space="preserve"> The Company's outstanding Class A Preferred Shares, Series 1 will remain listed on the TSX, and the Company will remain a reporting issuer in each of the provinces and territories of Canada.
In connection with the closing of the Transaction, all of the Common Shares were exchanged in a reorganization transaction pursuant to which 1,000,000 Class A Common Shares were issued to Brookfield (the "Share Exchange"), resulting in no Common Shares outstanding and Brookfield holding all of the Class A Common Shares. The Class A Common Shares will not be listed on the TSX.</t>
    </r>
  </si>
  <si>
    <t>BDGI.TO</t>
  </si>
  <si>
    <t>BDGI</t>
  </si>
  <si>
    <t>Badger Infrastructure Solutions Ltd</t>
  </si>
  <si>
    <r>
      <t xml:space="preserve">Adjusted data for the 5:1 Stock Split.
</t>
    </r>
    <r>
      <rPr>
        <i/>
        <sz val="10"/>
        <rFont val="Arial"/>
        <family val="2"/>
      </rPr>
      <t>5:1 Share Split
As the shareholders approved the Share Split at the 2021 annual and special meeting of shareholders held earlier today, CP will proceed to file articles of amendment under the Canada Business Corporations Act to effect the Share Split. Shareholders of record as of the close of business on May 5, 2021 (the "Record Date") will receive from Computershare Investor Services Inc. ("Computershare"), CP's registrar and transfer agent, on (the "Payment Date") four additional common shares for every one common share held.</t>
    </r>
  </si>
  <si>
    <r>
      <t xml:space="preserve">Updated the name and stock ticker of Badger Daylighting Ltd (BAD.TO) to Badger Infrastructure Solutions Ltd. (BADI.TO) due to the name change and stock ticker change.
</t>
    </r>
    <r>
      <rPr>
        <i/>
        <sz val="10"/>
        <rFont val="Arial"/>
        <family val="2"/>
      </rPr>
      <t>CALGARY, Alberta, May 05, 2021 (GLOBE NEWSWIRE) -- Badger Infrastructure Solutions Ltd. (formerly Badger Daylighting Ltd.) (the “Company” or “Badger”) (TSX: BAD) today announced that it has filed articles of amendment changing its corporate name to “Badger Infrastructure Solutions Ltd.”. The shareholder approval required to authorize the change in the Company’s name was obtained at the Company’s annual and special meeting of shareholders held earlier today.
All materials necessary to effect the change in the Company’s name have been filed with the Toronto Stock Exchange (the “TSX”) and, subject to final approval being received from the TSX, it is expected that the Company’s common shares will commence trading under the new name on or about May 11, 2021 and under the trading symbol “BDGI”.</t>
    </r>
  </si>
  <si>
    <t>NET-UN.V</t>
  </si>
  <si>
    <t>Canadian Net REIT</t>
  </si>
  <si>
    <t>Changed Name and Ticker of Fronsac REIT (FRO-UN.V) to Canadian Net REIT (NET-UN.V)
FRONSAC REIT ANNOUNCES COMPANY NAME CHANGE TO CANADIAN NET REIT AND TICKER CHANGE TO NET.UN
Montreal (Québec) - (TSX-V: FRO.UN) Fronsac Real Estate Investment Trust (“Fronsac” or the “Trust”) announces that effective today, the Trust will be operating under the name of Canadian Net Real Estate Investment Trust. The Trust also announces that it will change its trading symbol from FRO.UN to NET.UN. This rebranding of the Trust better reflects Fronsac’s activities as a leading investor in Canadian commercial
real estate leased on a triple net basis. The change in name and ticker should become effective on or about June 22, 2021, on the TSX Venture Exchange.</t>
  </si>
  <si>
    <t>NET-UN</t>
  </si>
  <si>
    <t>Brookfield Property Partners LP</t>
  </si>
  <si>
    <r>
      <t xml:space="preserve">Removed Brookfield Property Partners LP (BPY-UN.TO) as they were delisted and taken private. 
</t>
    </r>
    <r>
      <rPr>
        <i/>
        <sz val="10"/>
        <rFont val="Arial"/>
        <family val="2"/>
      </rPr>
      <t>Brookfield Asset Management Completes Privatization of Brookfield Property Partners
July 26, 2021
BROOKFIELD NEWS, July 26, 2021 (GLOBE NEWSWIRE) -- Brookfield Asset Management Inc. (“BAM”) (NYSE: BAM; TSX: BAM.A) and Brookfield Property Partners L.P. (“BPY”) (Nasdaq: BPY; TSX: BPY.UN) today announced that BAM has completed its previously announced acquisition of all of the limited partnership units of BPY and the exchangeable limited partnership units of Brookfield Office Properties Exchange LP.
Pursuant to the terms of the transaction and subject to pro-ration, unitholders were able to elect to receive, per unit, $18.17 in cash, 0.4006 of a BAM class A limited voting share (“BAM shares”), or 0.7268 of a BPY preferred unit with a liquidation preference of $25.00 per unit (“BPY preferred units”). The BPY preferred units (Nasdaq: BPYPM; TSX: BPYP.PR.A) are expected to begin trading on the Nasdaq Stock Market (“Nasdaq”) and the Toronto Stock Exchange (“TSX”) at market open on July 27, 2021.
The BPY units are expected to be de-listed from the TSX and Nasdaq at market close on July 26, 2021. BPY’s 6.50% Class A Cumulative Redeemable Perpetual Preferred Units, Series 1 (NASDAQ: BPYPP), 6.375% Class A Cumulative Redeemable Perpetual Preferred Units, Series 2 (NASDAQ: BPYPO), and 5.75% Class A Cumulative Redeemable Perpetual Preferred Units, Series 3 (NASDAQ: BPYPN) will continue to be listed on Nasdaq.</t>
    </r>
  </si>
  <si>
    <t>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</si>
  <si>
    <t>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t>
  </si>
  <si>
    <r>
      <t xml:space="preserve">Adjusted data for the 2:1 Stock Split.
http://eqbank.investorroom.com/2021-10-05-Equitable-Announces-Two-for-One-Split-of-its-Common-Shares
</t>
    </r>
    <r>
      <rPr>
        <i/>
        <sz val="10"/>
        <rFont val="Arial"/>
        <family val="2"/>
      </rPr>
      <t xml:space="preserve">Equitable Announces Two for One Split of its Common Shares
TORONTO, Oct. 5, 2021 /CNW/ - Equitable Group Inc. (TSX: EQB) (TSX: EQB.PR.C), (the "Company") is pleased to announce that the resolution placed in front of shareholders at the special meeting held earlier today, which was to amend the articles of the Company to effect a two-for-one share split, has been passed (the "Share Split"). The Share Split received 99.99 percent approval. Final voting results on all matters voted on at the special meeting will be filed on SEDAR (www.sedar.com).
After consideration, the Company's board of directors has decided to proceed with the two-for-one Share Split, and the Company will proceed to file articles of amendment under the Business Corporations Act (Ontario) to effect the Share Split.
The Share Split will be implemented by way of a subdivision whereby shareholders receive one additional share for each share held. The Share Split will not impact a shareholder's proportionate interest in the Company. All future dividends declared by the Company will reflect the Share Split.
"We are pleased that both our shareholders and our board have approved the share split," said Chadwick Westlake, Chief Financial Officer of the Company. "This encourages greater market liquidity and wider distribution of our common shares among a broader investor base."
Shareholders of record as of the close of business on October 15, 2021 (the "Record Date") will receive from Computershare Investor Services Inc. ("Computershare"), the Company's registrar and transfer agent, on October 25, 2021 (the "Payment Date") one additional common share for every one common share held. As at the close of markets on October 5, 2021, the Company had 17,014,633 common shares issued and outstanding. Adjusting for the Share Split, as of October 5, there would have been 34,029,266 common shares issued and outstanding.
</t>
    </r>
  </si>
  <si>
    <t>Most Recent Year-Over-Year Dividend Decrease From Past 50 Years
'72-'21</t>
  </si>
  <si>
    <t>10-yr YTD  CAGR Stock Price Return</t>
  </si>
  <si>
    <t>FY Ending2</t>
  </si>
  <si>
    <t>Calendar Year (CY) Ending</t>
  </si>
  <si>
    <t>Recessions Survived With Dividend Growth
Recession yrs: '20, '08, '01, '90, '80, '73, '60 &amp; '57</t>
  </si>
  <si>
    <t>5-yr CY P/B Average
Negatives ignored</t>
  </si>
  <si>
    <t>% off 5-Yr CY Average P/B</t>
  </si>
  <si>
    <t>3-yr Lowest P/B CY Average
Negatives ignored</t>
  </si>
  <si>
    <t>5-yr Lowest P/B CY Average
Negatives ignored</t>
  </si>
  <si>
    <t>10-yr Lowest P/B CY Average
Negatives ignored</t>
  </si>
  <si>
    <t>Lowest P/B in Past 5 CY Years
Negatives ignored</t>
  </si>
  <si>
    <t>Highest P/B in Past 5 CY Years
Negatives ignored</t>
  </si>
  <si>
    <t>Lowest P/B in Past 10 CY Years
Negatives ignored</t>
  </si>
  <si>
    <t>10-yr CY P/B Average
Negatives ignored</t>
  </si>
  <si>
    <t>Highest P/B in Past 10 CY Years
Negatives ignored</t>
  </si>
  <si>
    <t>Calendar Year 2021 Book Value Per Share</t>
  </si>
  <si>
    <t>Calendar Year 2020 Book Value Per Share</t>
  </si>
  <si>
    <t>Calendar Year 2019 Book Value Per Share</t>
  </si>
  <si>
    <t>Calendar Year 2018 Book Value Per Share</t>
  </si>
  <si>
    <t>Calendar Year 2017 Book Value Per Share</t>
  </si>
  <si>
    <t>Calendar Year 2016 Book Value Per Share</t>
  </si>
  <si>
    <t>Calendar Year 2015 Book Value Per Share</t>
  </si>
  <si>
    <t>Calendar Year 2014 Book Value Per Share</t>
  </si>
  <si>
    <t>Calendar Year 2013 Book Value Per Share</t>
  </si>
  <si>
    <t>Calendar Year 2012 Book Value Per Share</t>
  </si>
  <si>
    <t>Calendar Year 2011 Book Value Per Share</t>
  </si>
  <si>
    <t>Calendar Year 2010 Book Value Per Share</t>
  </si>
  <si>
    <t>Calendar Year 2009 Book Value Per Share</t>
  </si>
  <si>
    <t>Calendar Year 2008 Book Value Per Share</t>
  </si>
  <si>
    <t>Calendar Year 2007 Book Value Per Share</t>
  </si>
  <si>
    <t>Calendar Year 2006 Book Value Per Share</t>
  </si>
  <si>
    <t>Calendar Year 2005 Book Value Per Share</t>
  </si>
  <si>
    <t>Calendar Year 2004 Book Value Per Share</t>
  </si>
  <si>
    <t>Calendar Year 2003 Book Value Per Share</t>
  </si>
  <si>
    <t>Calendar Year 2002 Book Value Per Share</t>
  </si>
  <si>
    <t>Calendar Year 2001 Book Value Per Share</t>
  </si>
  <si>
    <t>Calendar Year 2000 Book Value Per Share</t>
  </si>
  <si>
    <t>Calendar Year 1999 Book Value Per Share</t>
  </si>
  <si>
    <t>Calendar Year 1998 Book Value Per Share</t>
  </si>
  <si>
    <t>Calendar Year 1997 Book Value Per Share</t>
  </si>
  <si>
    <t>Calendar Year 1996 Book Value Per Share</t>
  </si>
  <si>
    <t>Calendar Year 2021 Low P/B</t>
  </si>
  <si>
    <t>Calendar Year 2020 Low P/B</t>
  </si>
  <si>
    <t>Calendar Year 2019 Low P/B</t>
  </si>
  <si>
    <t>Calendar Year 2018 Low P/B</t>
  </si>
  <si>
    <t>Calendar Year 2017 Low P/B</t>
  </si>
  <si>
    <t>Calendar Year 2016 Low P/B</t>
  </si>
  <si>
    <t>Calendar Year 2015 Low P/B</t>
  </si>
  <si>
    <t>Calendar Year 2014 Low P/B</t>
  </si>
  <si>
    <t>Calendar Year 2013 Low P/B</t>
  </si>
  <si>
    <t>Calendar Year 2012 Low P/B</t>
  </si>
  <si>
    <t>Calendar Year 2011 Low P/B</t>
  </si>
  <si>
    <t>Calendar Year 2010 Low P/B</t>
  </si>
  <si>
    <t>Calendar Year 2009 Low P/B</t>
  </si>
  <si>
    <t>Calendar Year 2008 Low P/B</t>
  </si>
  <si>
    <t>Calendar Year 2007 Low P/B</t>
  </si>
  <si>
    <t>Calendar Year 2006 Low P/B</t>
  </si>
  <si>
    <t>Calendar Year 2005 Low P/B</t>
  </si>
  <si>
    <t>Calendar Year 2004 Low P/B</t>
  </si>
  <si>
    <t>Calendar Year 2003 Low P/B</t>
  </si>
  <si>
    <t>Calendar Year 2002 Low P/B</t>
  </si>
  <si>
    <t>Calendar Year 2001 Low P/B</t>
  </si>
  <si>
    <t>Calendar Year 2000 Low P/B</t>
  </si>
  <si>
    <t>Calendar Year 1999 Low P/B</t>
  </si>
  <si>
    <t>Calendar Year 1998 Low P/B</t>
  </si>
  <si>
    <t>Calendar Year 1997 Low P/B</t>
  </si>
  <si>
    <t>Calendar Year 1996 Low P/B</t>
  </si>
  <si>
    <t>Calendar Year 2021 Average P/B</t>
  </si>
  <si>
    <t>Calendar Year 2020 Average P/B</t>
  </si>
  <si>
    <t>Calendar Year 2019 Average P/B</t>
  </si>
  <si>
    <t>Calendar Year 2018 Average P/B</t>
  </si>
  <si>
    <t>Calendar Year 2017 Average P/B</t>
  </si>
  <si>
    <t>Calendar Year 2016 Average P/B</t>
  </si>
  <si>
    <t>Calendar Year 2015 Average P/B</t>
  </si>
  <si>
    <t>Calendar Year 2014 Average P/B</t>
  </si>
  <si>
    <t>Calendar Year 2013 Average P/B</t>
  </si>
  <si>
    <t>Calendar Year 2012 Average P/B</t>
  </si>
  <si>
    <t>Calendar Year 2011 Average P/B</t>
  </si>
  <si>
    <t>Calendar Year 2010 Average P/B</t>
  </si>
  <si>
    <t>Calendar Year 2009 Average P/B</t>
  </si>
  <si>
    <t>Calendar Year 2008 Average P/B</t>
  </si>
  <si>
    <t>Calendar Year 2007 Average P/B</t>
  </si>
  <si>
    <t>Calendar Year 2006 Average P/B</t>
  </si>
  <si>
    <t>Calendar Year 2005 Average P/B</t>
  </si>
  <si>
    <t>Calendar Year 2004 Average P/B</t>
  </si>
  <si>
    <t>Calendar Year 2003 Average P/B</t>
  </si>
  <si>
    <t>Calendar Year 2002 Average P/B</t>
  </si>
  <si>
    <t>Calendar Year 2001 Average P/B</t>
  </si>
  <si>
    <t>Calendar Year 2000 Average P/B</t>
  </si>
  <si>
    <t>Calendar Year 1999 Average P/B</t>
  </si>
  <si>
    <t>Calendar Year 1998 Average P/B</t>
  </si>
  <si>
    <t>Calendar Year 1997 Average P/B</t>
  </si>
  <si>
    <t>Calendar Year 1996 Average P/B</t>
  </si>
  <si>
    <t>Calendar Year 2021 High P/B</t>
  </si>
  <si>
    <t>Calendar Year 2020 High P/B</t>
  </si>
  <si>
    <t>Calendar Year 2019 High P/B</t>
  </si>
  <si>
    <t>Calendar Year 2018 High P/B</t>
  </si>
  <si>
    <t>Calendar Year 2017 High P/B</t>
  </si>
  <si>
    <t>Calendar Year 2016 High P/B</t>
  </si>
  <si>
    <t>Calendar Year 2015 High P/B</t>
  </si>
  <si>
    <t>Calendar Year 2014 High P/B</t>
  </si>
  <si>
    <t>Calendar Year 2013 High P/B</t>
  </si>
  <si>
    <t>Calendar Year 2012 High P/B</t>
  </si>
  <si>
    <t>Calendar Year 2011 High P/B</t>
  </si>
  <si>
    <t>Calendar Year 2010 High P/B</t>
  </si>
  <si>
    <t>Calendar Year 2009 High P/B</t>
  </si>
  <si>
    <t>Calendar Year 2008 High P/B</t>
  </si>
  <si>
    <t>Calendar Year 2007 High P/B</t>
  </si>
  <si>
    <t>Calendar Year 2006 High P/B</t>
  </si>
  <si>
    <t>Calendar Year 2005 High P/B</t>
  </si>
  <si>
    <t>Calendar Year 2004 High P/B</t>
  </si>
  <si>
    <t>Calendar Year 2003 High P/B</t>
  </si>
  <si>
    <t>Calendar Year 2002 High P/B</t>
  </si>
  <si>
    <t>Calendar Year 2001 High P/B</t>
  </si>
  <si>
    <t>Calendar Year 2000 High P/B</t>
  </si>
  <si>
    <t>Calendar Year 1999 High P/B</t>
  </si>
  <si>
    <t>Calendar Year 1998 High P/B</t>
  </si>
  <si>
    <t>Calendar Year 1997 High P/B</t>
  </si>
  <si>
    <t>Calendar Year 1996 High P/B</t>
  </si>
  <si>
    <t>FY2021 Sales (Millions)</t>
  </si>
  <si>
    <t>FY2020 Sales (Millions)</t>
  </si>
  <si>
    <t>FY2019 Sales (Millions)</t>
  </si>
  <si>
    <t>FY2018 Sales (Millions)</t>
  </si>
  <si>
    <t>FY2017 Sales (Millions)</t>
  </si>
  <si>
    <t>FY2016 Sales (Millions)</t>
  </si>
  <si>
    <t>FY2015 Sales (Millions)</t>
  </si>
  <si>
    <t>FY2014 Sales (Millions)</t>
  </si>
  <si>
    <t>FY2013 Sales (Millions)</t>
  </si>
  <si>
    <t>FY2012 Sales (Millions)</t>
  </si>
  <si>
    <t>FY2011 Sales (Millions)</t>
  </si>
  <si>
    <t>FY2010 Sales (Millions)</t>
  </si>
  <si>
    <t>FY2009 Sales (Millions)</t>
  </si>
  <si>
    <t>FY2008 Sales (Millions)</t>
  </si>
  <si>
    <t>FY2007 Sales (Millions)</t>
  </si>
  <si>
    <t>FY2006 Sales (Millions)</t>
  </si>
  <si>
    <t>FY2005 Sales (Millions)</t>
  </si>
  <si>
    <t>FY2004 Sales (Millions)</t>
  </si>
  <si>
    <t>FY2003 Sales (Millions)</t>
  </si>
  <si>
    <t>FY2002 Sales (Millions)</t>
  </si>
  <si>
    <t>FY2001 Sales (Millions)</t>
  </si>
  <si>
    <t>FY2000 Sales (Millions)</t>
  </si>
  <si>
    <t>FY1999 Sales (Millions)</t>
  </si>
  <si>
    <t>FY1998 Sales (Millions)</t>
  </si>
  <si>
    <t>FY1997 Sales (Millions)</t>
  </si>
  <si>
    <t>FY1996 Sales (Millions)</t>
  </si>
  <si>
    <t>Moved Bank of Montreal (BMO.TO) from the Canadian Dividend All-Star List tab to the Others tab at it now has a dividend streak of 0 years. The recorded dividends in 2021 were the same as 2020. Previous dividend streak was 9 years.</t>
  </si>
  <si>
    <t>Moved Bank of Nova Scotia (BNS.TO) from the Canadian Dividend All-Star List tab to the Others tab at it now has a dividend streak of 0 years. The recorded dividends in 2021 were the same as 2020. Previous dividend streak was 10 years.</t>
  </si>
  <si>
    <t>Moved Equitable Group Inc. (EQB.TO) from the Canadian Dividend All-Star List tab to the Others tab at it now has a dividend streak of 0 years. The recorded dividends in 2021 were the same as 2020. Previous dividend streak was 10 years.</t>
  </si>
  <si>
    <t>Moved Exchange Income Corporation (EIF.TO) from the Canadian Dividend All-Star List tab to the Others tab at it now has a dividend streak of 0 years. The recorded dividends in 2021 were the same as 2020. Previous dividend streak was 10 years.</t>
  </si>
  <si>
    <t>Moved Innergex Renewable Energy Inc. (INE.TO) from the Canadian Dividend All-Star List tab to the Others tab at it now has a dividend streak of 0 years. The recorded dividends in 2021 were the same as 2020. Previous dividend streak was 7 years.</t>
  </si>
  <si>
    <t>Moved Keyera Corp. (KEY.TO) from the Canadian Dividend All-Star List tab to the Others tab at it now has a dividend streak of 0 years. The recorded dividends in 2021 were the same as 2020. Previous dividend streak was 10 years.</t>
  </si>
  <si>
    <t>Moved Magellan Aerospace Corporation (MAL.TO) from the Canadian Dividend All-Star List tab to the Others tab at it now has a dividend streak of 0 years. The recorded dividends in 2021 were the same as 2020. Previous dividend streak was 8 years.</t>
  </si>
  <si>
    <t>Moved Morguard North American Residential Real Estat.. (MRG-UN.TO) from the Canadian Dividend All-Star List tab to the Others tab at it now has a dividend streak of 0 years. The recorded dividends in 2021 were the same as 2020. Previous dividend streak was 5 years.</t>
  </si>
  <si>
    <t>Moved Onex Corp (ONEX.TO) from the Canadian Dividend All-Star List tab to the Others tab at it now has a dividend streak of 0 years. The recorded dividends in 2021 were the same as 2020. Previous dividend streak was 8 years.</t>
  </si>
  <si>
    <t>Moved Pembina Pipeline (PPL.TO) from the Canadian Dividend All-Star List tab to the Others tab at it now has a dividend streak of 0 years. The recorded dividends in 2021 were the same as 2020. Previous dividend streak was 9 years.</t>
  </si>
  <si>
    <t>Moved Slate Grocery REIT (SGR-UN.TO) from the Canadian Dividend All-Star List tab to the Others tab at it now has a dividend streak of 0 years. The recorded dividends in 2021 were the same as 2020. Previous dividend streak was 7 years.</t>
  </si>
  <si>
    <t>Moved SmartCentres Real Estate Investment Trust (SRU-UN.TO) from the Canadian Dividend All-Star List tab to the Others tab at it now has a dividend streak of 0 years. The recorded dividends in 2021 were the same as 2020. Previous dividend streak was 7 years.</t>
  </si>
  <si>
    <t>Moved Stingray Digital Group Inc. (RAY-A.TO) from the Canadian Dividend All-Star List tab to the Others tab at it now has a dividend streak of 0 years. The recorded dividends in 2021 were the same as 2020. Previous dividend streak was 6 years.</t>
  </si>
  <si>
    <t>Added Algoma Central Corporation (ALC.TO) to the Canadian Dividend All-Star List tab from the Others tab as it now has a dividend streak of 5 years.</t>
  </si>
  <si>
    <t>Added Jamieson Wellness Inc. (JWEL.TO) to the Canadian Dividend All-Star List tab from the Others tab as it now has a dividend streak of 5 years.</t>
  </si>
  <si>
    <t>Added Killam Apartment Real Estate Investment Trust (KMP-UN.TO) to the Canadian Dividend All-Star List tab from the Others tab as it now has a dividend streak of 5 years.</t>
  </si>
  <si>
    <t>Added Kirkland Lake Gold Ltd. (KL.TO) to the Canadian Dividend All-Star List tab from the Others tab as it now has a dividend streak of 5 years.</t>
  </si>
  <si>
    <t>Added Leon's Furniture Limited (LNF.TO) to the Canadian Dividend All-Star List tab from the Others tab as it now has a dividend streak of 5 years.</t>
  </si>
  <si>
    <t>Added Summit Industrial Income REIT (SMU-UN.TO) to the Canadian Dividend All-Star List tab from the Others tab as it now has a dividend streak of 5 years.</t>
  </si>
  <si>
    <t>PFB Corp.</t>
  </si>
  <si>
    <r>
      <t xml:space="preserve">Removed PFB Corp. (PFB.TO) as they were delisted and taken private. 
</t>
    </r>
    <r>
      <rPr>
        <i/>
        <sz val="10"/>
        <rFont val="Arial"/>
        <family val="2"/>
      </rPr>
      <t>CALGARY, AB, Nov. 4, 2021 /CNW/ - (TSX: PFB) — PFB Corporation ("PFB") has entered into an arrangement agreement (the "Arrangement Agreement") under which an affiliate of The Riverside Company ("Riverside") has agreed to indirectly acquire all of the outstanding common shares of PFB (the "Shares") for a cash payment of $24.10 per Share (the "Arrangement"), which, on a fully diluted basis, is a total purchase price of $178 million. Closing date of the transaction, which is subject to shareholder and Court approvals, is expected to occur on December 17, 2021.</t>
    </r>
  </si>
  <si>
    <t>Completed 1st phase of major annual update. Added 2021 dividends and updated relevant data in the list. Updated dividend streaks, etc.</t>
  </si>
  <si>
    <t>Corrected Logistec Corportation (LGT-B.TO) 2020 Calendar and Fiscal Year dividends. Changed 2020 total dividends to $0.4114 from $0.51425. 2020 was totalling 5 quarterly dividends in error.</t>
  </si>
  <si>
    <t>ATD.TO</t>
  </si>
  <si>
    <t xml:space="preserve">Updated Alimentation Couche-Tard ticker to ATD.TO from ATD-B.TO as they went from a dual class share structure to a single class share structure. Class B shares were converted to Class A shares on December 8, 2021 and the ticker was updated to ATD.
</t>
  </si>
  <si>
    <t>4% - 9% - 17%</t>
  </si>
  <si>
    <t>15% - 19% - 29%</t>
  </si>
  <si>
    <t>21% - 27% - 30%</t>
  </si>
  <si>
    <t>8% - 11% - 14%</t>
  </si>
  <si>
    <t>10% - 42% - 108%</t>
  </si>
  <si>
    <t>8% - 10% - 12%</t>
  </si>
  <si>
    <t>4% - 6% - 8%</t>
  </si>
  <si>
    <t>221% - 3118% - 8853%</t>
  </si>
  <si>
    <t>5% - 24% - 81%</t>
  </si>
  <si>
    <t>8% - 36% - 86%</t>
  </si>
  <si>
    <t>42% - 49% - 71%</t>
  </si>
  <si>
    <t>6% - 10% - 13%</t>
  </si>
  <si>
    <t>39% - 46% - 55%</t>
  </si>
  <si>
    <t>2% - 213% - 1962%</t>
  </si>
  <si>
    <t>6% - 19% - 28%</t>
  </si>
  <si>
    <t>20% - 44% - 69%</t>
  </si>
  <si>
    <t>0% - 70% - 200%</t>
  </si>
  <si>
    <t>Removed Inter Pipeline (IPL.TO) from the Canadian Dividend All-Star List as they reduced their monthly dividend from $0.1425 to $0.04.
http://www.interpipeline.com/news/news-releases.cfm?newsReleaseAction=view&amp;releaseId=1346
Inter Pipeline Announces Reduction to Monthly Cash Dividend, Suspension of Dividend Reinvestment Plan and Business Update
IPL Announces Reduction to Monthly Cash Dividend, Suspension of DRIP and Business Update (CNW Group/Inter Pipeline Ltd.)
CALGARY, March 30, 2020 /CNW/ - Inter Pipeline Ltd. ("Inter Pipeline") (TSX:IPL) announced today measures to provide greater financial strength and flexibility for its capital program in response to the significant decrease in global energy prices and the COVID-19 pandemic.
In summary, these measures include:
Dividend reduction of 72%
Suspension of the Premium DividendTM and Dividend Reinvestment Plan
Suspension of the European Bulk Liquid Storage sales process
Expense reductions including compensation adjustments for management and the board of directors
Exploring partnership opportunities on the Heartland Petrochemical Complex
Dividend Reduction and Dividend Reinvestment Plan Suspension
The board of directors has conducted a comprehensive review of the dividend policy and approved a 72 percent reduction to the monthly cash dividend from $0.1425 per share to $0.04 per share, or $0.48 per share on an annualized basis. The new declared dividend will be paid on or about May 15, 2020 to shareholders of record on April 22, 2020. Inter Pipeline's dividend payments to shareholders are designated as "eligible dividends" for Canadian tax purposes.
Inter Pipeline has also suspended its Premium DividendTM and Dividend Reinvestment Plan ("DRIP"). Both the dividend reinvestment and premium dividend components of the DRIP have been suspended and will not be in effect for any future dividends declared, until further notice. Shareholders who have been participating in either component of the DRIP will receive the full cash dividend declared beginning with the May 2020 payment.
"The cost-of-service and fee-based cash flow from our pipeline and storage franchises are resilient as history has shown over many economic cycles," stated Christian Bayle, Inter Pipeline's President and Chief Executive Officer. "It is important to be clear that the decision of the board of directors to reset the dividend in no way reflects a lack of confidence in our core businesses. However, we are currently in a unique and very challenging business environment driven by the COVID-19 pandemic and oil supply conflict between OPEC+ member nations.
"Against this difficult backdrop, Inter Pipeline has a large and well-advanced capital program focused on the development of the Heartland Petrochemical Complex. Well considered action to improve our financial flexibility was necessary and the Board has determined that retained cash flow is the most effective form of equity financing for our capital program.
"The reduction in the dividend results in annualized cash savings of approximately $525 million, which positions us to self-fund the remaining equity portion of the financing requirements of the Heartland Complex without the need for external equity or DRIP financing."
Inter Pipeline holds delivering a meaningful and sustainable dividend to its shareholders as a core business objective and will look for opportunities to increase the dividend in the future as business conditions permit.</t>
  </si>
  <si>
    <t>Dividend cut in 2011 when Badger Income Fund converted to the corporation Badger Daylighting Ltd. Changed from monthly dividend to quarterly dividend in 2022. Last monthly dividend was December 2021, first quarterly dividend was March 2022.</t>
  </si>
  <si>
    <t>SVI.TO</t>
  </si>
  <si>
    <t>Added 4 columns (AN to AQ)
% off 10-Yr Avg Div Yield 'YY-'YY
% off 3-yr Highest Yield Average 'YY-'YY
% off 5-yr Highest Yield Average 'YY-'YY
% off 10-yr Highest Yield Average 'YY-'YY</t>
  </si>
  <si>
    <r>
      <t xml:space="preserve">Changed Badger Infrastructure Solutions Ltd's dividend frequency from Monthly to Quarterly and updated 2022 financial statement currency to USD from CAD.
</t>
    </r>
    <r>
      <rPr>
        <i/>
        <sz val="10"/>
        <rFont val="Arial"/>
        <family val="2"/>
      </rPr>
      <t>Change to Quarterly Cash Dividend
As previously announced on November 4, 2021, Badger’s board of directors approved a change in the frequency of the Company’s cash dividend payment from monthly to quarterly effective with its March 2022 dividend. The March 2022 quarterly cash dividend will be payable on April 15, 2022 to all shareholders of record at the close of business on March 31, 2022.
The change to Badger's presentation currency from Canadian to U.S. Dollars in 2022;</t>
    </r>
  </si>
  <si>
    <r>
      <t xml:space="preserve">Updated StorageVault Canada Inc.'s ticker to SVI.TO from SVI.V as they are now listed on the TSX exchange and have been delisted from the TSX Venture exchange. 
</t>
    </r>
    <r>
      <rPr>
        <i/>
        <sz val="10"/>
        <rFont val="Arial"/>
        <family val="2"/>
      </rPr>
      <t xml:space="preserve">
TORONTO, Jan. 26, 2022 (GLOBE NEWSWIRE) -- STORAGEVAULT CANADA INC. (“ StorageVault ”) ( SVI-TSX ) is pleased to announce that, further to its December 8, 2021 news release, StorageVault’s common shares, its 5.75% senior unsecured hybrid debentures and its 5.50% senior unsecured hybrid debentures will be listed and commence trading on the Toronto Stock Exchange (the “ TSX ”) at the opening on Wednesday, January 26, 2022, under the symbols SVI, SVI.DB and SVI.DB.B, respectively. As a result of the graduation to the TSX, such securities will be voluntarily de-listed from the TSX Venture Exchange at the commencement of trading on the TSX. Holders of such securities are not required to take any action in connection with the graduation to the TSX.</t>
    </r>
  </si>
  <si>
    <t>% off 10-Yr Avg Div Yield 'YY-'YY  
Current Div / 10-Yr Avg</t>
  </si>
  <si>
    <t>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5-year average. This could be an indication of over-valuation.
Formula = (Current Dividend Yield / 10-Year Average Dividend Yield) - 1</t>
  </si>
  <si>
    <t>% Off 3-yr/5-yr/10-yr Highest Yield Average 'YY-'YY</t>
  </si>
  <si>
    <t>This shows how far off the current dividend yield is compared to the 3/5/10 year highest yield average.
Formula = (Current Dividend Yield / 3/5/10-Year Highest Dividend Yield Average) - 1</t>
  </si>
  <si>
    <r>
      <t xml:space="preserve">Removed Kirkland Lake Gold Ltd. (KL.TO) as they merged with Agnico Eagle Mines Limited and were delisted.
</t>
    </r>
    <r>
      <rPr>
        <i/>
        <sz val="10"/>
        <rFont val="Arial"/>
        <family val="2"/>
      </rPr>
      <t>TORONTO, Feb. 8, 2022 /CNW/ - Agnico Eagle Mines Limited (TSX:AEM) (NYSE:AEM) ("Agnico Eagle") and Kirkland Lake Gold Ltd. (TSX:KL) (NYSE:KL) (ASX:KLA) ("Kirkland Lake Gold") are pleased to announce the successful completion of the previously announced merger of equals transaction (the "Merger").</t>
    </r>
  </si>
  <si>
    <t>Updated the Dividend Reinvestment Plan (DRIP) Information for all stocks. The following stocks/companies had a change in their DRIP status (If a DRIP is available or not): 
Canadian Utilities (CU.TO), Andrew Peller Ltd. (ADW-A.TO), goeasy Ltd. (GSY.TO), StorageVault Canada Inc. (SVI.TO), Altius Minerals Corporation (ALS.TO), Gibson Energy Inc. (GEI.TO), and Acadian Timber Corp. (ADN.TO).</t>
  </si>
  <si>
    <t>Updated the Dividend Reinvestment Plan (DRIP) Information. The following stocks/companies had a change in their DRIP discount %: 
Canadian Western Bank (CWB.TO), TC Energy Corporation (TRP.TO), Toronto Dominion Bank (TD.TO), Parkland Corporation (PKI.TO), Capital Power Corporation (CPX.TO), Summit Industrial Income REIT (SMU-UN.TO), and Bank of Montreal (BMO.TO)</t>
  </si>
  <si>
    <t>FCD-UN.TO</t>
  </si>
  <si>
    <r>
      <t xml:space="preserve">Updated Firm Capital Property Trust's ticker to FCD-UN.TO from FCD-UN.V as they are now listed on the TSX exchange and have been delisted from the TSX Venture exchange. 
</t>
    </r>
    <r>
      <rPr>
        <i/>
        <sz val="10"/>
        <rFont val="Arial"/>
        <family val="2"/>
      </rPr>
      <t>TORONTO , March 17, 2022 /CNW/ - Robert McKee , President and Chief Executive Officer, Firm Capital Property Trust ("FCPT" or the "Trust") (TSX: FCD.UN) and his team joined Michael Kousaie , Vice President, Strategy and Product Innovation, Toronto Stock Exchange, to celebrate the Company's graduation to Toronto Stock Exchange and open the market.</t>
    </r>
  </si>
  <si>
    <t>Adjusted data for the 2:1 Stock Split.
On April 7, 2022, CIBC shareholders approved a two-for-one share split (Share Split) of CIBC's issued and outstanding common shares. Each shareholder of record at the close of business on May 6, 2022 (Record Date) received one additional share on May 13, 2022 (Payment Date) for every one share held on the Record Date.</t>
  </si>
  <si>
    <t>117% - 607% - 3015%</t>
  </si>
  <si>
    <t>12/31 FY21</t>
  </si>
  <si>
    <t>EQB Inc</t>
  </si>
  <si>
    <r>
      <t xml:space="preserve">Removed Magellan Aerospace Corporation (MAL.TO) from the Others tab as they cut their quarterly dividend by 24% from $0.105 to $0.08.
</t>
    </r>
    <r>
      <rPr>
        <i/>
        <sz val="10"/>
        <rFont val="Arial"/>
        <family val="2"/>
      </rPr>
      <t>Magellan Aerospace Corporation ("Magellan Aerospace") (TSX: MAL) announced today that its Board of Directors declared a quarterly cash dividend of $0.08 (eight cents) per share on the Corporation’s common shares, a decrease of $0.025 (two and half cents) from the quarterly dividend paid in the fourth quarter of 2021. The ongoing COVID-19 pandemic, continued low production levels largely related to wide-body aircraft, and supply chain and labour constraints negatively impacted the Corporation’s operation in the first quarter of 2022. In light of these operational challenges, the dividend level has been reduced but a dividend was still declared given the Corporation’s strong balance sheet and cash reserves. The Board of Directors of the Corporation continues to review its dividends on a quarterly basis for more visibility of recovery, and ensure that the dividend declared balances the return of capital to shareholders while maintaining adequate financial flexibility and investment in growth initiatives. The dividend is payable on June 30, 2022, to stockholders of record at the close of business on June 16, 2022.</t>
    </r>
  </si>
  <si>
    <r>
      <t xml:space="preserve">Adjusted Brookfield Infrastructure Partners LP (BIP-UN.TO) for the 3:2 unit split. Adjusted the dividends, stock price history, and EPS history by 2/3. 
</t>
    </r>
    <r>
      <rPr>
        <i/>
        <sz val="10"/>
        <rFont val="Arial"/>
        <family val="2"/>
      </rPr>
      <t>BROOKFIELD, NEWS, May 04, 2022 (GLOBE NEWSWIRE) -- Brookfield Infrastructure Partners Exchange L.P. (“BIPExchange LP”), a subsidiary of Brookfield Infrastructure Partners L.P. (“BIP”), today announced that, in connection with the announcement by BIP of a three-for-two unit split, the board of directors of BIP Exchange LP has approved a three-for-two unit split (the “Unit Split”) of the outstanding exchangeable units of BIP Exchange LP (“Exchangeable Units”).
The Unit Split will be implemented by way of a subdivision on June 10, 2022 to holders of record at the close of business on June 6, 2022. Any fractional Exchangeable Units to be issued to registered BIP Exchange LP unitholders as a result of the Unit Split will be rounded to the nearest whole Exchangeable Unit, with each half unit being rounded to the next higher unit. The Unit Split should not be taxable in Canada.</t>
    </r>
  </si>
  <si>
    <r>
      <rPr>
        <sz val="10"/>
        <rFont val="Arial"/>
        <family val="2"/>
      </rPr>
      <t>Changed Parkland Corporation's dividend frequency from Monthly to Quarterly.</t>
    </r>
    <r>
      <rPr>
        <i/>
        <sz val="10"/>
        <rFont val="Arial"/>
        <family val="2"/>
      </rPr>
      <t xml:space="preserve">
Announcing a 5.3 percent annual dividend increase and adoption of quarterly payment schedule
Parkland's annualized common share dividend will increase 5.3 percent from $1.235 to $1.300, effective with the monthly dividend payable on April 15, 2022 to shareholders of record at the close of business on March 22, 2022. Starting in the second quarter, any declared dividends will be paid on a quarterly basis, at the expected rate of $0.325 per share.</t>
    </r>
  </si>
  <si>
    <r>
      <t xml:space="preserve">Updated EQB.TO's name to EQB Inc from Equitable Group Inc.
</t>
    </r>
    <r>
      <rPr>
        <i/>
        <sz val="10"/>
        <rFont val="Arial"/>
        <family val="2"/>
      </rPr>
      <t>TORONTO, June 6, 2022 /CNW/ - EQB Inc. (TSX: EQB) (TSX: EQB.PR.C) (TSX: EQB.R) (formerly Equitable Group Inc.) ("EQB"), announced today that it has filed articles of amendment and has changed its legal name to "EQB Inc." (the "name change"), effective June 6, 2022. Shareholders of EQB approved the name change at the company's annual and special meeting of shareholders held on May 18, 2022.</t>
    </r>
  </si>
  <si>
    <t>Polaris Renewable Energy Inc.</t>
  </si>
  <si>
    <r>
      <t xml:space="preserve">Updated name of Polaris Infrastructure Inc. to Polaris Renewable Energy Inc.
</t>
    </r>
    <r>
      <rPr>
        <i/>
        <sz val="10"/>
        <rFont val="Arial"/>
        <family val="2"/>
      </rPr>
      <t xml:space="preserve">POLARIS INFRASTRUCTURE INC. CHANGES ITS NAME TO POLARIS RENEWABLE ENERGY INC.
TORONTO, ON (July 13, 2022) – Polaris Infrastructure Inc. (TSX:PIF) ("Polaris" or the “Company”), is pleased to announce that it will change its name to Polaris Renewable Energy Inc. (the “Name Change”). The Name Change was approved by way of special resolution at the Company’s annual general and special meeting of shareholders held on June 23, 2022. The Company expects the Name Change to take effect at market open on July 18, 2022. </t>
    </r>
  </si>
  <si>
    <r>
      <t xml:space="preserve">Removed Intertape Polymer Group Inc. (ITP.TO) as they were delisted and taken private. 
</t>
    </r>
    <r>
      <rPr>
        <i/>
        <sz val="10"/>
        <rFont val="Arial"/>
        <family val="2"/>
      </rPr>
      <t>MONTREAL, SARASOTA, Fla. and SANTA MONICA, Calif., June 28, 2022 (GLOBE NEWSWIRE) -- Intertape Polymer Group Inc. (TSX: ITP) (“IPG” or the “Company”) is pleased to announce that the acquisition of the Company by an affiliate of Clearlake Capital Group, L.P. (the “Purchaser”) by way of a plan of arrangement in accordance with Section 192 of the Canada Business Corporations Act (the “Arrangement”) was completed earlier today. Under the terms of the Arrangement, the Purchaser has acquired all of the outstanding shares of the Company for CDN$40.50 per share.</t>
    </r>
  </si>
  <si>
    <t>Corrected the formatting for P/Graham columns so that it showed as a % and not a number.</t>
  </si>
  <si>
    <r>
      <t xml:space="preserve">Removed Sylogist Ltd. (TSE:SYZ) as they cut their quarterly dividend from $0.125 to $0.01. 
</t>
    </r>
    <r>
      <rPr>
        <i/>
        <sz val="10"/>
        <rFont val="Arial"/>
        <family val="2"/>
      </rPr>
      <t>Capital Allocation Strategy: The Board has decided to materialize the Company's self-funding capabilities. Sylogist will continue investing in its primary platforms and go-to-market capabilities to expand its footprint while steadily amassing readily deployable capital. Given Sylogist's investments in its platform and M&amp;A pipeline, the Company is confident in its ability to attractively redeploy capital for a foreseeable period. Sylogist has therefore declared a new quarterly dividend of $0.01 per share. Sylogist also intends to make a Normal Course Issuer Bid, subject to TSX approval.</t>
    </r>
  </si>
  <si>
    <r>
      <rPr>
        <sz val="10"/>
        <rFont val="Arial"/>
        <family val="2"/>
      </rPr>
      <t xml:space="preserve">Removed Summit Industrial Income REIT (TSE:SMU.UN) as they suspended their dividend until they are bought out. 
</t>
    </r>
    <r>
      <rPr>
        <i/>
        <sz val="10"/>
        <rFont val="Arial"/>
        <family val="2"/>
      </rPr>
      <t>On November 7, 2022 , the REIT announced that it had entered into an Arrangement Agreement with GIC and Dream Industrial REIT, pursuant to which a joint venture (the "Joint Venture") between GIC and Dream Industrial REIT will acquire all of the assets and assume all of the liabilities of the REIT in an all-cash transaction (the "Transaction").
The Transaction, expected to close in the first quarter of 2023, is subject to customary conditions, including REIT Unitholder, court and regulatory approvals, and is expected to occur via a plan of arrangement under the Canada Business Corporations Act , pursuant to which the Joint Venture will acquire all of the assets and assume all of the liabilities of the REIT, and the REIT will pay a special distribution and redeem all of its units for $23.50 per unit in cash. The Arrangement Agreement contains customary terms and conditions, including deal protections. REIT Unitholders of record as of October 31, 2022 will receive the previously-declared monthly distribution for October that will be paid on November 15, 2022 , following which the REIT has agreed to suspend its monthly distribution through closing.</t>
    </r>
  </si>
  <si>
    <t>2022 Calendar Year Dividends</t>
  </si>
  <si>
    <t>'22 vs. '21 Year Over Year Dividend Increase / Decrease</t>
  </si>
  <si>
    <t>2022 Low Dividend Yield</t>
  </si>
  <si>
    <t>2022 Average Dividend Yield</t>
  </si>
  <si>
    <t>2022 High Dividend Yield</t>
  </si>
  <si>
    <t>2022 FY EPS</t>
  </si>
  <si>
    <t>FY2022 Low P/E</t>
  </si>
  <si>
    <t>FY2022 Average  P/E</t>
  </si>
  <si>
    <t>FY2022 High P/E</t>
  </si>
  <si>
    <t>2022 FY Sales Per Share</t>
  </si>
  <si>
    <t>FY2021 Low  P/Sales2</t>
  </si>
  <si>
    <t>FY2022 Low  P/Sales</t>
  </si>
  <si>
    <t>FY2022 Average  P/Sales</t>
  </si>
  <si>
    <t>FY2022 Free Cash Flow Payout Ratio</t>
  </si>
  <si>
    <t>FY2022 Operating Cash Flow Payout Ratio</t>
  </si>
  <si>
    <t>FY2022 EPS Payout Ratio</t>
  </si>
  <si>
    <t>FY2022 Free Cash Flow (Millions)</t>
  </si>
  <si>
    <t>FY2022 Operating Cash Flow (Millions)</t>
  </si>
  <si>
    <t>FY2022 Sales (Millions)</t>
  </si>
  <si>
    <t>FY2022 ROIC</t>
  </si>
  <si>
    <t>FY2022 ROE</t>
  </si>
  <si>
    <t>FY2022 Shares Outstanding (Millions)</t>
  </si>
  <si>
    <t>Calendar Year 2022 High P/B</t>
  </si>
  <si>
    <t>Calendar Year 2022 Average P/B</t>
  </si>
  <si>
    <t>Calendar Year 2022 Low P/B</t>
  </si>
  <si>
    <t>Calendar Year 2022 Book Value Per Share</t>
  </si>
  <si>
    <t>FY2022 Free Cash Flow Per Share</t>
  </si>
  <si>
    <t>FY2022 High  P/Operating Cash Flow</t>
  </si>
  <si>
    <t>FY2022 Average  P/Operating Cash Flow</t>
  </si>
  <si>
    <t>FY2022 Low  P/Operating Cash Flow</t>
  </si>
  <si>
    <t>FY2022 Operating Cash Flow Per Share</t>
  </si>
  <si>
    <t>FY2022 High  P/Sales</t>
  </si>
  <si>
    <t>42% - 79% - 145%</t>
  </si>
  <si>
    <t>14% - 26% - 49%</t>
  </si>
  <si>
    <t>12/31 20Y2</t>
  </si>
  <si>
    <t>48% - 71% - 91%</t>
  </si>
  <si>
    <t>24% - 28% - 33%</t>
  </si>
  <si>
    <t>30% - 34% - 40%</t>
  </si>
  <si>
    <t>22% - 34% - 43%</t>
  </si>
  <si>
    <t>9% - 106% - 480%</t>
  </si>
  <si>
    <t>10/31 FY22</t>
  </si>
  <si>
    <t>20% - 50% - 83%</t>
  </si>
  <si>
    <t>14% - 114% - 722%</t>
  </si>
  <si>
    <t>31% - 47% - 103%</t>
  </si>
  <si>
    <t>17% - 35% - 71%</t>
  </si>
  <si>
    <t>04/30 FY22</t>
  </si>
  <si>
    <t>11% - 33% - 109%</t>
  </si>
  <si>
    <t>10% - 23% - 31%</t>
  </si>
  <si>
    <t>09/30 FY22</t>
  </si>
  <si>
    <t>23% - 31% - 46%</t>
  </si>
  <si>
    <t>102% - 152% - 229%</t>
  </si>
  <si>
    <t>29% - 43% - 108%</t>
  </si>
  <si>
    <t>03/31 FY22</t>
  </si>
  <si>
    <t>24% - 37% - 63%</t>
  </si>
  <si>
    <t>68% - 237% - 1413%</t>
  </si>
  <si>
    <t>29% - 62% - 192%</t>
  </si>
  <si>
    <t>47% - 65% - 99%</t>
  </si>
  <si>
    <t>25% - 28% - 31%</t>
  </si>
  <si>
    <t>08/31 FY22</t>
  </si>
  <si>
    <t>66% - 82% - 126%</t>
  </si>
  <si>
    <t>27% - 46% - 60%</t>
  </si>
  <si>
    <t>14% - 19% - 24%</t>
  </si>
  <si>
    <t>25% - 40% - 85%</t>
  </si>
  <si>
    <t>15% - 31% - 74%</t>
  </si>
  <si>
    <t>24% - 40% - 85%</t>
  </si>
  <si>
    <t>14% - 33% - 81%</t>
  </si>
  <si>
    <t>52% - 96% - 172%</t>
  </si>
  <si>
    <t>27% - 33% - 41%</t>
  </si>
  <si>
    <t>4% - 31% - 48%</t>
  </si>
  <si>
    <t>30% - 209% - 900%</t>
  </si>
  <si>
    <t>26% - 65% - 128%</t>
  </si>
  <si>
    <t>70% - 93% - 121%</t>
  </si>
  <si>
    <t>9% - 15% - 26%</t>
  </si>
  <si>
    <t>18% - 25% - 63%</t>
  </si>
  <si>
    <t>32% - 44% - 66%</t>
  </si>
  <si>
    <t>17% - 36% - 97%</t>
  </si>
  <si>
    <t>20% - 27% - 37%</t>
  </si>
  <si>
    <t>01/31 FY22</t>
  </si>
  <si>
    <t>15% - 53% - 148%</t>
  </si>
  <si>
    <t>10% - 20% - 40%</t>
  </si>
  <si>
    <t>ADEN.TO</t>
  </si>
  <si>
    <t>ADENTRA Inc.</t>
  </si>
  <si>
    <t>7% - 19% - 26%</t>
  </si>
  <si>
    <t>10% - 36% - 81%</t>
  </si>
  <si>
    <t>38% - 44% - 48%</t>
  </si>
  <si>
    <t>20% - 39% - 66%</t>
  </si>
  <si>
    <t>BN.TO</t>
  </si>
  <si>
    <t>Brookfield Corporation</t>
  </si>
  <si>
    <t>Brookfield Corporation Successfully Completes Distribution of 25% Interest in its Asset Management Business
Dec 9, 2022
BROOKFIELD, NEWS, December 9, 2022 – Brookfield Corporation (NYSE: BN, TSX: BN) (the “Corporation”) and Brookfield Asset Management Ltd. (NYSE: BAM, TSX: BAM) (the “Manager”) today jointly announced the completion of the public listing and distribution of a 25% interest in the Corporation’s asset management business, through the Manager, by way of a plan of arrangement (“Arrangement”).
The Corporation has changed its name from Brookfield Asset Management Inc. to Brookfield Corporation, with effect from today and at the open of markets on December 12, 2022, its shares will trade under the new ticker “BN” on both stock exchanges. The Manager takes the name Brookfield Asset Management Ltd. and has been successfully listed on the New York Stock Exchange and the Toronto Stock Exchange. At the open of markets on December 12, 2022, its shares will trade under the ticker “BAM” on both stock exchanges.
Shareholders can now access a leading pure-play global alternative asset management business, through the Manager. The Corporation will continue focusing on deploying capital across its operating businesses, growing its cash flows and compounding capital over the long term.
https://bn.brookfield.com/press-releases/brookfield-announces-2023-dividend-manager-and-corporation
Brookfield Announces 2023 Dividend for the Manager and Corporation
BROOKFIELD, NEWS, December 6, 2022 – Brookfield Asset Management Inc. (NYSE: BAM, TSX: BAM.A) (“Brookfield”) and Brookfield Asset Management Ltd. (the “Manager”) today jointly announced the expected 2023 dividends for the Corporation (defined below) and the Manager.
As previously announced, the transaction for the public listing and distribution of a 25% interest in Brookfield’s asset management business, through the Manager, by way of a plan of arrangement (“Arrangement”) is expected to be effective at the close of business on December 9, 2022. On the Arrangement becoming effective, Brookfield Asset Management Inc. will be renamed Brookfield Corporation (the "Corporation”).
Beginning in the first quarter of 2023:
the Corporation is expected to pay a quarterly dividend of $0.07 per Corporation class A limited voting share (representing $0.28 per annum) and;
the Manager is expected to pay a quarterly dividend of $0.32 per Manager class A limited voting share.
Combined, and assuming Corporation shareholders retain their Manager shares received in the Arrangement, the Corporation’s quarterly dividend of $0.07 per share and the Manager’s quarterly dividend of $0.32 per share (equivalent to $0.08 per share held today, adjusted for the shares being distributed to the public), would equate to $0.15 per current Class A share; representing a 7% increase.
Brookfield shareholders of record at November 30, 2022 will receive the previously declared fourth quarter 2022 dividend of $0.14 on December 30, 2022.</t>
  </si>
  <si>
    <t>15% - 25% - 42%</t>
  </si>
  <si>
    <t>16% - 29% - 44%</t>
  </si>
  <si>
    <t>22% - 38% - 62%</t>
  </si>
  <si>
    <t>30% - 53% - 93%</t>
  </si>
  <si>
    <t>50% - 67% - 92%</t>
  </si>
  <si>
    <t>32% - 80% - 262%</t>
  </si>
  <si>
    <t>7% - 24% - 50%</t>
  </si>
  <si>
    <t>26% - 109% - 696%</t>
  </si>
  <si>
    <t>42% - 65% - 103%</t>
  </si>
  <si>
    <t>24% - 51% - 138%</t>
  </si>
  <si>
    <t>12% - 46% - 81%</t>
  </si>
  <si>
    <t>06/30 FY22</t>
  </si>
  <si>
    <t>47% - 150% - 239%</t>
  </si>
  <si>
    <t>62% - 137% - 288%</t>
  </si>
  <si>
    <t>52% - 95% - 256%</t>
  </si>
  <si>
    <t>61% - 234% - 544%</t>
  </si>
  <si>
    <t>24% - 29% - 34%</t>
  </si>
  <si>
    <t>32% - 47% - 84%</t>
  </si>
  <si>
    <t>18% - 26% - 37%</t>
  </si>
  <si>
    <t>47% - 56% - 68%</t>
  </si>
  <si>
    <t>3% - 53% - 110%</t>
  </si>
  <si>
    <t>32% - 52% - 66%</t>
  </si>
  <si>
    <t>7% - 18% - 48%</t>
  </si>
  <si>
    <t>31% - 76% - 130%</t>
  </si>
  <si>
    <t>35% - 51% - 93%</t>
  </si>
  <si>
    <t>6% - 15% - 25%</t>
  </si>
  <si>
    <t>28% - 80% - 291%</t>
  </si>
  <si>
    <t>24% - 39% - 84%</t>
  </si>
  <si>
    <t>30% - 73% - 222%</t>
  </si>
  <si>
    <t>42% - 47% - 51%</t>
  </si>
  <si>
    <t>23% - 60% - 113%</t>
  </si>
  <si>
    <t>26% - 202% - 533%</t>
  </si>
  <si>
    <t>24% - 59% - 109%</t>
  </si>
  <si>
    <t>46% - 76% - 94%</t>
  </si>
  <si>
    <t>04/27/2023</t>
  </si>
  <si>
    <t>92% - 174% - 455%</t>
  </si>
  <si>
    <t>11% - 112% - 295%</t>
  </si>
  <si>
    <t>115% - 211% - 583%</t>
  </si>
  <si>
    <t>26% - 45% - 56%</t>
  </si>
  <si>
    <t>45% - 50% - 68%</t>
  </si>
  <si>
    <t>5% - 28% - 60%</t>
  </si>
  <si>
    <t>88% - 142% - 188%</t>
  </si>
  <si>
    <t>32% - 98% - 192%</t>
  </si>
  <si>
    <t>21% - 34% - 65%</t>
  </si>
  <si>
    <t>120% - 246% - 413%</t>
  </si>
  <si>
    <t>44% - 69% - 105%</t>
  </si>
  <si>
    <t>13% - 21% - 48%</t>
  </si>
  <si>
    <t>83% - 95% - 116%</t>
  </si>
  <si>
    <t>28% - 1495% - 5980%</t>
  </si>
  <si>
    <t>17% - 473% - 2467%</t>
  </si>
  <si>
    <t>55% - 72% - 90%</t>
  </si>
  <si>
    <t>69% - 137% - 333%</t>
  </si>
  <si>
    <t>89% - 168% - 686%</t>
  </si>
  <si>
    <t>24% - 40% - 62%</t>
  </si>
  <si>
    <t>26% - 79% - 233%</t>
  </si>
  <si>
    <t>35% - 528% - 2000%</t>
  </si>
  <si>
    <t>30% - 162% - 695%</t>
  </si>
  <si>
    <t>48% - 65% - 119%</t>
  </si>
  <si>
    <t>22% - 118% - 390%</t>
  </si>
  <si>
    <t>47% - 299% - 2380%</t>
  </si>
  <si>
    <t>41% - 841% - 3789%</t>
  </si>
  <si>
    <t>23% - 110% - 420%</t>
  </si>
  <si>
    <t>45% - 154% - 525%</t>
  </si>
  <si>
    <t>20% - 37% - 60%</t>
  </si>
  <si>
    <t>53% - 406% - 2250%</t>
  </si>
  <si>
    <t>20% - 43% - 60%</t>
  </si>
  <si>
    <t>Moved Chartwell Retirement Residences (CSH-UN.TO) from the Canadian Dividend All-Star List tab to the Others tab at it now has a dividend streak of 0 years. The recorded dividends in 2022 were the same as 2021. Previous dividend streak was 7 years.</t>
  </si>
  <si>
    <t>Moved Algoma Central Corporation (ALC.TO) from the Canadian Dividend All-Star List tab to the Others tab at it now has a dividend streak of 0 years. The recorded dividends in 2022 were the same as 2021. Previous dividend streak was 5 years.</t>
  </si>
  <si>
    <t>Moved Canadian Pacific Railway Ltd (CP.TO) from the Canadian Dividend All-Star List tab to the Others tab at it now has a dividend streak of 0 years. The recorded dividends in 2022 were the same as 2021. Previous dividend streak was 6 years.</t>
  </si>
  <si>
    <t>Moved Trancontinental Inc. (TCL-A.TO) from the Canadian Dividend All-Star List tab to the Others tab at it now has a dividend streak of 0 years. The recorded dividends in 2022 were the same as 2021. Previous dividend streak was 20 years.</t>
  </si>
  <si>
    <t>Moved Leon's Furniture Limited (LNF.TO) from the Canadian Dividend All-Star List tab to the Others tab at it now has a dividend streak of 0 years. The recorded dividends in 2022 were the same as 2021. Previous dividend growth streak was 5 years.</t>
  </si>
  <si>
    <t>Added Altius Minerals Corporation (ALS.TO) to the Canadian Dividend All-Star List tab from the Others tab as it now has a dividend streak of 5 years.</t>
  </si>
  <si>
    <t xml:space="preserve">Completed 1st phase of major annual update. Added 2022 dividends and updated relevant data in the list. Updated dividend streaks, etc. Some Sales, Book Value Per Share, ROIC, Operating Cash Flow, and Free Cash Flow data still needs to be updated. </t>
  </si>
  <si>
    <t xml:space="preserve">Changed name and ticker of Brookfield Asset Management Inc. (BAM-A.TO) to Brookfield Corporation (BN.TO). Updated Sector and Industry to Financial Services and Asset Management.
https://bam.brookfield.com/press-releases/brookfield-corporation-successfully-completes-distribution-25-interest-its-asset
Brookfield Corporation Successfully Completes Distribution of 25% Interest in its Asset Management Business
BROOKFIELD, NEWS, December 9, 2022 – Brookfield Corporation (NYSE: BN, TSX: BN) (the “Corporation”) and Brookfield Asset Management Ltd. (NYSE: BAM, TSX: BAM) (the “Manager”) today jointly announced the completion of the public listing and distribution of a 25% interest in the Corporation’s asset management business, through the Manager, by way of a plan of arrangement (“Arrangement”).
The Corporation has changed its name from Brookfield Asset Management Inc. to Brookfield Corporation, with effect from today and at the open of markets on December 12, 2022, its shares will trade under the new ticker “BN” on both stock exchanges. The Manager takes the name Brookfield Asset Management Ltd. and has been successfully listed on the New York Stock Exchange and the Toronto Stock Exchange. At the open of markets on December 12, 2022, its shares will trade under the ticker “BAM” on both stock exchanges.
https://bn.brookfield.com/press-releases/brookfield-announces-2023-dividend-manager-and-corporation
Brookfield Announces 2023 Dividend for the Manager and Corporation
BROOKFIELD, NEWS, December 6, 2022 – Brookfield Asset Management Inc. (NYSE: BAM, TSX: BAM.A) (“Brookfield”) and Brookfield Asset Management Ltd. (the “Manager”) today jointly announced the expected 2023 dividends for the Corporation (defined below) and the Manager.
As previously announced, the transaction for the public listing and distribution of a 25% interest in Brookfield’s asset management business, through the Manager, by way of a plan of arrangement (“Arrangement”) is expected to be effective at the close of business on December 9, 2022. On the Arrangement becoming effective, Brookfield Asset Management Inc. will be renamed Brookfield Corporation (the "Corporation”).
Beginning in the first quarter of 2023:
the Corporation is expected to pay a quarterly dividend of $0.07 per Corporation class A limited voting share (representing $0.28 per annum) and;
the Manager is expected to pay a quarterly dividend of $0.32 per Manager class A limited voting share.
Combined, and assuming Corporation shareholders retain their Manager shares received in the Arrangement, the Corporation’s quarterly dividend of $0.07 per share and the Manager’s quarterly dividend of $0.32 per share (equivalent to $0.08 per share held today, adjusted for the shares being distributed to the public), would equate to $0.15 per current Class A share; representing a 7% increase.
Brookfield shareholders of record at November 30, 2022 will receive the previously declared fourth quarter 2022 dividend of $0.14 on December 30, 2022.
</t>
  </si>
  <si>
    <t xml:space="preserve">Updated the ticker and name of Hardwoods Distribution Inc. (TSE:HDI) to ADENTRA Inc. (TSE:ADEN).
Rebrands to ADENTRA Inc. 
Launches New Corporate Identity
LANGLEY, B.C., December 5, 2022 - Hardwoods Distribution Inc. (the “Company”) (TSX: HDI) today announced it has completed its re-branding of the Company from Hardwoods Distribution Inc. to ADENTRA Inc. (“ADENTRA”). The name change was formally approved at a special meeting of shareholders held on December 2, 2022. ADENTRA has launched its new website at www.ADENTRAgroup.com as well as its new logo and social media accounts. The new website offers users a contemporary look along with easy navigation to valuable information about ADENTRA’s business and service offerings tailored toward our supply chain partners, prospective employees and investors.
Shares to Commence Trading Under New Name and Ticker Symbol
Subject to satisfaction of The Toronto Stock Exchange’s filing requirements, the Company expects that its common shares will commence trading under the new name at the market open on Thursday, December 8, 2022, at which time the Company’s stock trading symbol will also be changed to “ADEN”. Securities filings for the Company will be reported on SEDAR under “ADENTRA Inc. (formerly Hardwoods Distribution Inc.)”.
The Company’s new CUSIP number is 00686A108 and its new ISIN number is CA00686A1084. </t>
  </si>
  <si>
    <t>9% - 22% - 81%</t>
  </si>
  <si>
    <t>19% - 23% - 27%</t>
  </si>
  <si>
    <t>31% - 48% - 73%</t>
  </si>
  <si>
    <t>7% - 19% - 43%</t>
  </si>
  <si>
    <t>33% - 38% - 49%</t>
  </si>
  <si>
    <t>9% - 13% - 18%</t>
  </si>
  <si>
    <t>25% - 31% - 39%</t>
  </si>
  <si>
    <t>18% - 40% - 126%</t>
  </si>
  <si>
    <t>18% - 29% - 69%</t>
  </si>
  <si>
    <t>5% - 12% - 31%</t>
  </si>
  <si>
    <t>28% - 37% - 56%</t>
  </si>
  <si>
    <t>16% - 24% - 37%</t>
  </si>
  <si>
    <t>23% - 35% - 51%</t>
  </si>
  <si>
    <t>28% - 35% - 40%</t>
  </si>
  <si>
    <t>20% - 29% - 46%</t>
  </si>
  <si>
    <t>5% - 9% - 17%</t>
  </si>
  <si>
    <t>12% - 13% - 18%</t>
  </si>
  <si>
    <t>4% - 25% - 86%</t>
  </si>
  <si>
    <t>11% - 19% - 29%</t>
  </si>
  <si>
    <t>04/13/2023</t>
  </si>
  <si>
    <t>68% - 80% - 111%</t>
  </si>
  <si>
    <t>17% - 25% - 32%</t>
  </si>
  <si>
    <t>9% - 41% - 164%</t>
  </si>
  <si>
    <t>4% - 25% - 51%</t>
  </si>
  <si>
    <t>10% - 17% - 23%</t>
  </si>
  <si>
    <t>04/05/2023</t>
  </si>
  <si>
    <t>58% - 71% - 90%</t>
  </si>
  <si>
    <t>9% - 14% - 24%</t>
  </si>
  <si>
    <t>59% - 68% - 97%</t>
  </si>
  <si>
    <t>21% - 69% - 92%</t>
  </si>
  <si>
    <t>20% - 42% - 65%</t>
  </si>
  <si>
    <t>28% - 79% - 172%</t>
  </si>
  <si>
    <t>39% - 51% - 71%</t>
  </si>
  <si>
    <t>8% - 45% - 120%</t>
  </si>
  <si>
    <t>6% - 22% - 39%</t>
  </si>
  <si>
    <t>16% - 22% - 26%</t>
  </si>
  <si>
    <t>9% - 20% - 29%</t>
  </si>
  <si>
    <t>1% - 6% - 23%</t>
  </si>
  <si>
    <t>17% - 50% - 106%</t>
  </si>
  <si>
    <t>18% - 56% - 141%</t>
  </si>
  <si>
    <t>14% - 20% - 41%</t>
  </si>
  <si>
    <t>29% - 32% - 35%</t>
  </si>
  <si>
    <t>7% - 14% - 29%</t>
  </si>
  <si>
    <t>17% - 51% - 95%</t>
  </si>
  <si>
    <t>53% - 68% - 95%</t>
  </si>
  <si>
    <t>21% - 41% - 86%</t>
  </si>
  <si>
    <t>10% - 38% - 123%</t>
  </si>
  <si>
    <t>34% - 56% - 96%</t>
  </si>
  <si>
    <t>5% - 66% - 394%</t>
  </si>
  <si>
    <t>5% - 14% - 27%</t>
  </si>
  <si>
    <t>50% - 69% - 132%</t>
  </si>
  <si>
    <t>5% - 36% - 90%</t>
  </si>
  <si>
    <t>04/03/2023</t>
  </si>
  <si>
    <t>30% - 42% - 60%</t>
  </si>
  <si>
    <t>33% - 60% - 221%</t>
  </si>
  <si>
    <t>48% - 68% - 115%</t>
  </si>
  <si>
    <t>78% - 93% - 119%</t>
  </si>
  <si>
    <t>11% - 15% - 22%</t>
  </si>
  <si>
    <t>49% - 90% - 121%</t>
  </si>
  <si>
    <t>18% - 25% - 38%</t>
  </si>
  <si>
    <t>80% - 93% - 117%</t>
  </si>
  <si>
    <t>25% - 54% - 81%</t>
  </si>
  <si>
    <t>35% - 40% - 56%</t>
  </si>
  <si>
    <t>56% - 74% - 92%</t>
  </si>
  <si>
    <t>11% - 38% - 84%</t>
  </si>
  <si>
    <t>7% - 21% - 58%</t>
  </si>
  <si>
    <t>57% - 75% - 90%</t>
  </si>
  <si>
    <t>37% - 178% - 1277%</t>
  </si>
  <si>
    <t>37% - 56% - 73%</t>
  </si>
  <si>
    <t>9% - 29% - 60%</t>
  </si>
  <si>
    <t>1% - 3% - 8%</t>
  </si>
  <si>
    <t>59% - 105% - 330%</t>
  </si>
  <si>
    <t>21% - 49% - 73%</t>
  </si>
  <si>
    <t>23% - 24% - 26%</t>
  </si>
  <si>
    <t>25% - 91% - 355%</t>
  </si>
  <si>
    <t>57% - 80% - 104%</t>
  </si>
  <si>
    <t>77% - 88% - 106%</t>
  </si>
  <si>
    <t>17% - 66% - 94%</t>
  </si>
  <si>
    <t>11% - 20% - 35%</t>
  </si>
  <si>
    <t xml:space="preserve">Finished 1st phase of major annual update. Sales, Book Value Per Share, ROIC, Operating Cash Flow, and Free Cash Flow data are now updated. </t>
  </si>
  <si>
    <t>ATD</t>
  </si>
  <si>
    <t>BN</t>
  </si>
  <si>
    <t>ADEN</t>
  </si>
  <si>
    <t>04/26/2023</t>
  </si>
  <si>
    <t>05/01/2023</t>
  </si>
  <si>
    <t>04/14/2023</t>
  </si>
  <si>
    <r>
      <t xml:space="preserve">Removed Algonquin Power &amp; Utilities Corp. (TSE:AQN) as they cut their quarterly dividend 40% from $0.1808 to $0.1085.
</t>
    </r>
    <r>
      <rPr>
        <i/>
        <sz val="10"/>
        <rFont val="Arial"/>
        <family val="2"/>
      </rPr>
      <t>Effective for its first quarter 2023 dividend (expected to be payable in April 2023 ), AQN intends to lower its quarterly dividend from $0.1808 to $0.1085 per common share, improving financial flexibility. AQN will continue distributions to shareholders with a sustainable dividend that is expected to grow in general alignment with Adjusted Net Earnings per share (see "Non-GAAP Measures" below).</t>
    </r>
  </si>
  <si>
    <t>05/03/2023</t>
  </si>
  <si>
    <t>05/16/2023</t>
  </si>
  <si>
    <t>05/31/2023</t>
  </si>
  <si>
    <t>05/24/2023</t>
  </si>
  <si>
    <t>05/12/2023</t>
  </si>
  <si>
    <t>05/30/2023</t>
  </si>
  <si>
    <t>05/25/2023</t>
  </si>
  <si>
    <t>05/22/2023</t>
  </si>
  <si>
    <t>04/28/2023</t>
  </si>
  <si>
    <t>05/17/2023</t>
  </si>
  <si>
    <t>05/23/2023</t>
  </si>
  <si>
    <t>05/15/2023</t>
  </si>
  <si>
    <r>
      <t xml:space="preserve">Removed Global Water Resources, Inc. GWR.TO as they delisted from the TSX.
</t>
    </r>
    <r>
      <rPr>
        <i/>
        <sz val="10"/>
        <rFont val="Arial"/>
        <family val="2"/>
      </rPr>
      <t>(“Global Water” or the “Company”) (NASDAQ: GWRS), (TSX: GWR.TO from the Canadian Global Water Resources to Voluntarily Delist from Toronto Stock Exchange
PHOENIX, AZ – February 9, 2023 – Global Water Resources, Inc. (“Global Water” or the “Company”) (NASDAQ: GWRS), (TSX: GWR), a pure-play water resource management company, announces that it has applied for a voluntary delisting of its common shares (each a “Common Share”) from the Toronto Stock Exchange (the “TSX”). Subject to such application being accepted by the TSX, it is expected that the Common Shares will be delisted from the TSX effective as of close of markets on February 24, 2023.</t>
    </r>
  </si>
  <si>
    <t xml:space="preserve">Changed dividend to quarterly from monthly. </t>
  </si>
  <si>
    <t>Mar 31/2023</t>
  </si>
  <si>
    <t>1-yr DGR
'22</t>
  </si>
  <si>
    <t>3-yr DGR
'20-'22</t>
  </si>
  <si>
    <t>5-yr DGR
'18-'22</t>
  </si>
  <si>
    <t>10-yr DGR
'13-'22</t>
  </si>
  <si>
    <t>15-yr DGR
'08-'22</t>
  </si>
  <si>
    <t>20-yr DGR
'03-'22</t>
  </si>
  <si>
    <t>Most Recent Year-Over-Year Dividend Decrease From Past 50 Years
'73-'22</t>
  </si>
  <si>
    <t># Yrs Div Increased In Past 25 Yrs
'98-'22</t>
  </si>
  <si>
    <t># Yrs Div Maintained In Past 25 Yrs
'98-'22</t>
  </si>
  <si>
    <t># Yrs With Yr-Over-Yr Div Decreases In Past 25 Yrs
'98-'22</t>
  </si>
  <si>
    <t>1-yr CAGR Stock Return
'22</t>
  </si>
  <si>
    <t>1-yr CAGR Div Return
'22</t>
  </si>
  <si>
    <t>1-yr CAGR TR ($ + Div)
'22</t>
  </si>
  <si>
    <t>% off 3-yr Highest Yield Average
'20-'22</t>
  </si>
  <si>
    <t>3-yr Highest Yield Average
'20-'22</t>
  </si>
  <si>
    <t>3-yr CAGR Stock Return
'20-'22</t>
  </si>
  <si>
    <t>3-yr CAGR Div Return
'20-'22</t>
  </si>
  <si>
    <t>3-yr  CAGR TR ($ + Div)
'20-'22</t>
  </si>
  <si>
    <t>% off 5-yr Highest Yield Average
'18-'22</t>
  </si>
  <si>
    <t>5-yr Highest Yield Average
'18-'22</t>
  </si>
  <si>
    <t>Lowest Yield in Past 5 Years
'18-'22</t>
  </si>
  <si>
    <t>5-yr Average Div Yield
'18-'22</t>
  </si>
  <si>
    <t>Highest Yield in Past 5 Years
'18-'22</t>
  </si>
  <si>
    <t>5-yr CAGR Stock Return
'18-'22</t>
  </si>
  <si>
    <t>5-yr CAGR Div Return
'18-'22</t>
  </si>
  <si>
    <t>5-yr CAGR TR ($ + Div)
'18-'22</t>
  </si>
  <si>
    <t>% off 10-Yr Avg Div Yield
'13-'22
Current Div / 10-Yr Avg</t>
  </si>
  <si>
    <t>% off 10-yr Highest Yield Average
'13-'22</t>
  </si>
  <si>
    <t>10-yr Highest Yield Average
'13-'22</t>
  </si>
  <si>
    <t>Lowest Yield in Past 10 Years
'13-'22</t>
  </si>
  <si>
    <t>10-yr Average Div Yield
'13-'22</t>
  </si>
  <si>
    <t>Highest Yield in Past 10 Years
'13-'22</t>
  </si>
  <si>
    <t>10-yr CAGR Stock Return
'13-'22</t>
  </si>
  <si>
    <t>10-yr CAGR Div Return
'13-'22</t>
  </si>
  <si>
    <t>10-yr CAGR TR ($ + Div)
'13-'22</t>
  </si>
  <si>
    <t>06/08/2023</t>
  </si>
  <si>
    <t>06/07/2023</t>
  </si>
  <si>
    <t>06/01/2023</t>
  </si>
  <si>
    <t>06/20/2023</t>
  </si>
  <si>
    <t>06/15/2023</t>
  </si>
  <si>
    <t>06/29/2023</t>
  </si>
  <si>
    <t>06/14/2023</t>
  </si>
  <si>
    <t>06/05/2023</t>
  </si>
  <si>
    <t>07/20/2023</t>
  </si>
  <si>
    <t>07/05/2023</t>
  </si>
  <si>
    <t>06/22/2023</t>
  </si>
  <si>
    <t>06/27/2023</t>
  </si>
  <si>
    <t>04/11/2023</t>
  </si>
  <si>
    <t>04/24/2023</t>
  </si>
  <si>
    <t>06/21/2023</t>
  </si>
  <si>
    <t>06/13/2023</t>
  </si>
  <si>
    <t>06/16/2023</t>
  </si>
  <si>
    <t>04/20/2023</t>
  </si>
  <si>
    <t>06/30/2023</t>
  </si>
  <si>
    <t>Div Yield % (CAD)
[USD Exch = 1.3517]</t>
  </si>
  <si>
    <t>Div Yield % (CAD)
USD Exch = 1.3517</t>
  </si>
  <si>
    <t>Annual Div (CAD)
USD Div adj @ 1 USD = 1.3517 CAD</t>
  </si>
  <si>
    <r>
      <t xml:space="preserve">Removed Waterloo Brewing Ltd. (WBR.TO) as they were bought out by Carlsberg Canada and delisted. 
</t>
    </r>
    <r>
      <rPr>
        <i/>
        <sz val="10"/>
        <rFont val="Arial"/>
        <family val="2"/>
      </rPr>
      <t>CARLSBERG CANADA COMPLETES ACQUISITION OF WATERLOO BREWING
KITCHENER, ON, March 7, 2023 /CNW/ - Waterloo Brewing Ltd. ("Waterloo Brewing") (TSX: WBR) is pleased to announce the completion of its previously announced arrangement involving Carlsberg Canada Inc. (the "Purchaser"), a wholly-owned subsidiary of Carlsberg Breweries A/S (the "Parent"), pursuant to a plan of arrangement under Section 182 of the Business Corporations Act (Ontario) (the "Arrangement"). The Arrangement became effective at 12:01 a.m. (Toronto Time) on March 7, 2023 (the "Effective Time").
Completion of the Arrangement
Pursuant to the terms of the Arrangement, each holder of common shares in the capital of Waterloo Brewing ("Common Shares") received, for each Common Share held immediately prior to the Effective Time, $4.00 in cash per share (without interest) (the "Consideration"), and holders of outstanding in-the-money options to purchase Common Shares ("Options") received, for each in-the-money Option held immediately prior to the Effective Time, an amount equal to the product obtained by multiplying: (i) the amount by which the Consideration exceeded the exercise price per Common Share of such Option by (ii) the number of unexercised Common Shares underlying each such Option. 
The Common Shares are expected to be de-listed from the Toronto Stock Exchange on or about March 8, 2023 and applications will be made for Waterloo Brewing to cease to be a reporting issuer and an offering corporation.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</si>
</sst>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8" formatCode="&quot;$&quot;#,##0.00_);[Red]\(&quot;$&quot;#,##0.00\)"/>
    <numFmt numFmtId="44" formatCode="_(&quot;$&quot;* #,##0.00_);_(&quot;$&quot;* \(#,##0.00\);_(&quot;$&quot;* &quot;-&quot;??_);_(@_)"/>
    <numFmt numFmtId="43" formatCode="_(* #,##0.00_);_(* \(#,##0.00\);_(* &quot;-&quot;??_);_(@_)"/>
    <numFmt numFmtId="164" formatCode="_-&quot;$&quot;* #,##0.00_-;\-&quot;$&quot;* #,##0.00_-;_-&quot;$&quot;* &quot;-&quot;??_-;_-@_-"/>
    <numFmt numFmtId="165" formatCode="_-* #,##0.00_-;\-* #,##0.00_-;_-* &quot;-&quot;??_-;_-@_-"/>
    <numFmt numFmtId="166" formatCode="_-&quot;$&quot;* #,##0.0000_-;\-&quot;$&quot;* #,##0.0000_-;_-&quot;$&quot;* &quot;-&quot;??_-;_-@_-"/>
    <numFmt numFmtId="167" formatCode="_-* #,##0.0_-;\-* #,##0.0_-;_-* &quot;-&quot;??_-;_-@_-"/>
    <numFmt numFmtId="168" formatCode="_-* #,##0_-;\-* #,##0_-;_-* &quot;-&quot;??_-;_-@_-"/>
    <numFmt numFmtId="169" formatCode="[$-1009]d/mmm/yy;@"/>
    <numFmt numFmtId="170" formatCode="0.0%"/>
    <numFmt numFmtId="171" formatCode="_-&quot;$&quot;* #,##0_-;\-&quot;$&quot;* #,##0_-;_-&quot;$&quot;* &quot;-&quot;??_-;_-@_-"/>
    <numFmt numFmtId="172" formatCode="0.0_);[Red]\(0.0\)"/>
    <numFmt numFmtId="173" formatCode="0.0_);\(0.0\)"/>
    <numFmt numFmtId="174" formatCode="_(\$* #,##0.00_);_(\$* \(#,##0.00\);_(\$* \-??_);_(@_)"/>
    <numFmt numFmtId="175" formatCode="_-* #,##0.0000_-;\-* #,##0.0000_-;_-* &quot;-&quot;??_-;_-@_-"/>
    <numFmt numFmtId="176" formatCode="[$-1009]mmmm\ d\,\ yyyy;@"/>
    <numFmt numFmtId="177" formatCode="_-\$* #,##0.0000_-;&quot;-$&quot;* #,##0.0000_-;_-\$* \-??_-;_-@_-"/>
  </numFmts>
  <fonts count="90" x14ac:knownFonts="1">
    <font>
      <sz val="11"/>
      <color theme="1"/>
      <name val="Calibri"/>
      <family val="2"/>
      <scheme val="minor"/>
    </font>
    <font>
      <sz val="10"/>
      <name val="Arial"/>
      <family val="2"/>
    </font>
    <font>
      <b/>
      <u/>
      <sz val="11"/>
      <name val="Arial"/>
      <family val="2"/>
    </font>
    <font>
      <sz val="9"/>
      <color indexed="8"/>
      <name val="Arial"/>
      <family val="2"/>
    </font>
    <font>
      <b/>
      <sz val="9"/>
      <color indexed="8"/>
      <name val="Arial"/>
      <family val="2"/>
    </font>
    <font>
      <u/>
      <sz val="11"/>
      <color indexed="12"/>
      <name val="Calibri"/>
      <family val="2"/>
    </font>
    <font>
      <u/>
      <sz val="9"/>
      <color indexed="12"/>
      <name val="Arial"/>
      <family val="2"/>
    </font>
    <font>
      <b/>
      <sz val="9"/>
      <name val="Arial"/>
      <family val="2"/>
    </font>
    <font>
      <sz val="11"/>
      <color indexed="8"/>
      <name val="Calibri"/>
      <family val="2"/>
    </font>
    <font>
      <b/>
      <sz val="9"/>
      <color indexed="18"/>
      <name val="Arial"/>
      <family val="2"/>
    </font>
    <font>
      <b/>
      <sz val="9"/>
      <color indexed="58"/>
      <name val="Arial"/>
      <family val="2"/>
    </font>
    <font>
      <sz val="9"/>
      <name val="Arial"/>
      <family val="2"/>
    </font>
    <font>
      <b/>
      <sz val="9"/>
      <color rgb="FF002060"/>
      <name val="Arial"/>
      <family val="2"/>
    </font>
    <font>
      <sz val="9"/>
      <color theme="1"/>
      <name val="Arial"/>
      <family val="2"/>
    </font>
    <font>
      <sz val="9"/>
      <color indexed="18"/>
      <name val="Arial"/>
      <family val="2"/>
    </font>
    <font>
      <sz val="9"/>
      <color indexed="58"/>
      <name val="Arial"/>
      <family val="2"/>
    </font>
    <font>
      <i/>
      <sz val="9"/>
      <name val="Arial"/>
      <family val="2"/>
    </font>
    <font>
      <sz val="9"/>
      <color rgb="FF002060"/>
      <name val="Arial"/>
      <family val="2"/>
    </font>
    <font>
      <b/>
      <sz val="9"/>
      <color indexed="81"/>
      <name val="Tahoma"/>
      <family val="2"/>
    </font>
    <font>
      <sz val="9"/>
      <color indexed="81"/>
      <name val="Tahoma"/>
      <family val="2"/>
    </font>
    <font>
      <b/>
      <sz val="9"/>
      <color theme="1"/>
      <name val="Arial"/>
      <family val="2"/>
    </font>
    <font>
      <i/>
      <sz val="9"/>
      <color theme="1"/>
      <name val="Arial"/>
      <family val="2"/>
    </font>
    <font>
      <i/>
      <sz val="9"/>
      <color indexed="8"/>
      <name val="Arial"/>
      <family val="2"/>
    </font>
    <font>
      <i/>
      <sz val="9"/>
      <color rgb="FF000000"/>
      <name val="Arial"/>
      <family val="2"/>
    </font>
    <font>
      <b/>
      <u/>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u/>
      <sz val="10"/>
      <color indexed="12"/>
      <name val="Arial"/>
      <family val="2"/>
    </font>
    <font>
      <u/>
      <sz val="11"/>
      <color theme="10"/>
      <name val="Calibri"/>
      <family val="2"/>
      <scheme val="minor"/>
    </font>
    <font>
      <sz val="11"/>
      <color rgb="FF9C6500"/>
      <name val="Calibri"/>
      <family val="2"/>
      <scheme val="minor"/>
    </font>
    <font>
      <b/>
      <sz val="18"/>
      <color theme="3"/>
      <name val="Calibri Light"/>
      <family val="2"/>
      <scheme val="major"/>
    </font>
    <font>
      <b/>
      <u/>
      <sz val="9"/>
      <color indexed="81"/>
      <name val="Tahoma"/>
      <family val="2"/>
    </font>
    <font>
      <i/>
      <u/>
      <sz val="9"/>
      <color indexed="81"/>
      <name val="Tahoma"/>
      <family val="2"/>
    </font>
    <font>
      <u/>
      <sz val="9"/>
      <color indexed="81"/>
      <name val="Tahoma"/>
      <family val="2"/>
    </font>
    <font>
      <b/>
      <i/>
      <u/>
      <sz val="9"/>
      <color indexed="81"/>
      <name val="Tahoma"/>
      <family val="2"/>
    </font>
    <font>
      <u/>
      <sz val="11"/>
      <color theme="1"/>
      <name val="Calibri"/>
      <family val="2"/>
      <scheme val="minor"/>
    </font>
    <font>
      <b/>
      <u/>
      <sz val="12"/>
      <color indexed="8"/>
      <name val="Calibri"/>
      <family val="2"/>
    </font>
    <font>
      <b/>
      <sz val="11"/>
      <color rgb="FF000000"/>
      <name val="Calibri"/>
      <family val="2"/>
    </font>
    <font>
      <u/>
      <sz val="11"/>
      <color indexed="8"/>
      <name val="Calibri"/>
      <family val="2"/>
    </font>
    <font>
      <sz val="12"/>
      <color indexed="8"/>
      <name val="Calibri"/>
      <family val="2"/>
    </font>
    <font>
      <sz val="11"/>
      <color indexed="18"/>
      <name val="Calibri"/>
      <family val="2"/>
    </font>
    <font>
      <sz val="11"/>
      <color indexed="58"/>
      <name val="Calibri"/>
      <family val="2"/>
    </font>
    <font>
      <sz val="11"/>
      <name val="Calibri"/>
      <family val="2"/>
    </font>
    <font>
      <i/>
      <sz val="11"/>
      <color rgb="FF000000"/>
      <name val="Calibri"/>
      <family val="2"/>
    </font>
    <font>
      <u/>
      <sz val="11"/>
      <color rgb="FF000000"/>
      <name val="Calibri"/>
      <family val="2"/>
    </font>
    <font>
      <b/>
      <u/>
      <sz val="11"/>
      <color rgb="FF000000"/>
      <name val="Calibri"/>
      <family val="2"/>
    </font>
    <font>
      <sz val="11"/>
      <color rgb="FF000000"/>
      <name val="Calibri"/>
      <family val="2"/>
    </font>
    <font>
      <b/>
      <sz val="9"/>
      <name val="Calibri"/>
      <family val="2"/>
    </font>
    <font>
      <b/>
      <sz val="10"/>
      <name val="Arial"/>
      <family val="2"/>
    </font>
    <font>
      <i/>
      <sz val="10"/>
      <name val="Arial"/>
      <family val="2"/>
    </font>
    <font>
      <i/>
      <u/>
      <sz val="10"/>
      <name val="Arial"/>
      <family val="2"/>
    </font>
    <font>
      <b/>
      <i/>
      <sz val="10"/>
      <name val="Arial"/>
      <family val="2"/>
    </font>
    <font>
      <sz val="8"/>
      <name val="Calibri"/>
      <family val="2"/>
      <scheme val="minor"/>
    </font>
    <font>
      <sz val="9"/>
      <color rgb="FFFF0000"/>
      <name val="Arial"/>
      <family val="2"/>
    </font>
    <font>
      <b/>
      <sz val="9"/>
      <color rgb="FFFF0000"/>
      <name val="Arial"/>
      <family val="2"/>
    </font>
    <font>
      <i/>
      <sz val="9"/>
      <color rgb="FFFF0000"/>
      <name val="Arial"/>
      <family val="2"/>
    </font>
    <font>
      <b/>
      <i/>
      <sz val="9"/>
      <color rgb="FFFF0000"/>
      <name val="Arial"/>
      <family val="2"/>
    </font>
    <font>
      <b/>
      <sz val="9"/>
      <color rgb="FF00B050"/>
      <name val="Arial"/>
      <family val="2"/>
    </font>
    <font>
      <b/>
      <i/>
      <sz val="9"/>
      <color rgb="FF00B050"/>
      <name val="Arial"/>
      <family val="2"/>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4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8"/>
      </top>
      <bottom style="thin">
        <color indexed="64"/>
      </bottom>
      <diagonal/>
    </border>
  </borders>
  <cellStyleXfs count="282">
    <xf numFmtId="0" fontId="0"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4" fontId="1"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30" fillId="2" borderId="0" applyNumberFormat="0" applyBorder="0" applyAlignment="0" applyProtection="0"/>
    <xf numFmtId="0" fontId="31" fillId="3" borderId="0" applyNumberFormat="0" applyBorder="0" applyAlignment="0" applyProtection="0"/>
    <xf numFmtId="0" fontId="33" fillId="5" borderId="7" applyNumberFormat="0" applyAlignment="0" applyProtection="0"/>
    <xf numFmtId="0" fontId="34" fillId="6" borderId="8" applyNumberFormat="0" applyAlignment="0" applyProtection="0"/>
    <xf numFmtId="0" fontId="35" fillId="6" borderId="7" applyNumberFormat="0" applyAlignment="0" applyProtection="0"/>
    <xf numFmtId="0" fontId="36" fillId="0" borderId="9" applyNumberFormat="0" applyFill="0" applyAlignment="0" applyProtection="0"/>
    <xf numFmtId="0" fontId="37" fillId="7" borderId="10" applyNumberFormat="0" applyAlignment="0" applyProtection="0"/>
    <xf numFmtId="0" fontId="38" fillId="0" borderId="0" applyNumberFormat="0" applyFill="0" applyBorder="0" applyAlignment="0" applyProtection="0"/>
    <xf numFmtId="0" fontId="25" fillId="8" borderId="11" applyNumberFormat="0" applyFont="0" applyAlignment="0" applyProtection="0"/>
    <xf numFmtId="0" fontId="39" fillId="0" borderId="0" applyNumberFormat="0" applyFill="0" applyBorder="0" applyAlignment="0" applyProtection="0"/>
    <xf numFmtId="0" fontId="40" fillId="0" borderId="12" applyNumberFormat="0" applyFill="0" applyAlignment="0" applyProtection="0"/>
    <xf numFmtId="0" fontId="41"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41"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41"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41"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41"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41"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8" fillId="33" borderId="0" applyNumberFormat="0" applyBorder="0" applyAlignment="0" applyProtection="0"/>
    <xf numFmtId="0" fontId="25" fillId="10" borderId="0" applyNumberFormat="0" applyBorder="0" applyAlignment="0" applyProtection="0"/>
    <xf numFmtId="0" fontId="8" fillId="34" borderId="0" applyNumberFormat="0" applyBorder="0" applyAlignment="0" applyProtection="0"/>
    <xf numFmtId="0" fontId="25" fillId="14" borderId="0" applyNumberFormat="0" applyBorder="0" applyAlignment="0" applyProtection="0"/>
    <xf numFmtId="0" fontId="8" fillId="35" borderId="0" applyNumberFormat="0" applyBorder="0" applyAlignment="0" applyProtection="0"/>
    <xf numFmtId="0" fontId="25" fillId="18" borderId="0" applyNumberFormat="0" applyBorder="0" applyAlignment="0" applyProtection="0"/>
    <xf numFmtId="0" fontId="8" fillId="36" borderId="0" applyNumberFormat="0" applyBorder="0" applyAlignment="0" applyProtection="0"/>
    <xf numFmtId="0" fontId="25" fillId="22"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0" borderId="0" applyNumberFormat="0" applyBorder="0" applyAlignment="0" applyProtection="0"/>
    <xf numFmtId="0" fontId="8" fillId="41" borderId="0" applyNumberFormat="0" applyBorder="0" applyAlignment="0" applyProtection="0"/>
    <xf numFmtId="0" fontId="25" fillId="19" borderId="0" applyNumberFormat="0" applyBorder="0" applyAlignment="0" applyProtection="0"/>
    <xf numFmtId="0" fontId="8" fillId="36" borderId="0" applyNumberFormat="0" applyBorder="0" applyAlignment="0" applyProtection="0"/>
    <xf numFmtId="0" fontId="8" fillId="39" borderId="0" applyNumberFormat="0" applyBorder="0" applyAlignment="0" applyProtection="0"/>
    <xf numFmtId="0" fontId="8" fillId="42" borderId="0" applyNumberFormat="0" applyBorder="0" applyAlignment="0" applyProtection="0"/>
    <xf numFmtId="0" fontId="41" fillId="12" borderId="0" applyNumberFormat="0" applyBorder="0" applyAlignment="0" applyProtection="0"/>
    <xf numFmtId="0" fontId="43" fillId="43" borderId="0" applyNumberFormat="0" applyBorder="0" applyAlignment="0" applyProtection="0"/>
    <xf numFmtId="0" fontId="41" fillId="16"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1" fillId="20" borderId="0" applyNumberFormat="0" applyBorder="0" applyAlignment="0" applyProtection="0"/>
    <xf numFmtId="0" fontId="43" fillId="44" borderId="0" applyNumberFormat="0" applyBorder="0" applyAlignment="0" applyProtection="0"/>
    <xf numFmtId="0" fontId="41" fillId="24" borderId="0" applyNumberFormat="0" applyBorder="0" applyAlignment="0" applyProtection="0"/>
    <xf numFmtId="0" fontId="41" fillId="28" borderId="0" applyNumberFormat="0" applyBorder="0" applyAlignment="0" applyProtection="0"/>
    <xf numFmtId="0" fontId="43" fillId="45" borderId="0" applyNumberFormat="0" applyBorder="0" applyAlignment="0" applyProtection="0"/>
    <xf numFmtId="0" fontId="43" fillId="46" borderId="0" applyNumberFormat="0" applyBorder="0" applyAlignment="0" applyProtection="0"/>
    <xf numFmtId="0" fontId="41" fillId="32"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49"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50" borderId="0" applyNumberFormat="0" applyBorder="0" applyAlignment="0" applyProtection="0"/>
    <xf numFmtId="0" fontId="44" fillId="34" borderId="0" applyNumberFormat="0" applyBorder="0" applyAlignment="0" applyProtection="0"/>
    <xf numFmtId="0" fontId="45" fillId="51" borderId="13" applyNumberFormat="0" applyAlignment="0" applyProtection="0"/>
    <xf numFmtId="0" fontId="46" fillId="52" borderId="14"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174" fontId="8" fillId="0" borderId="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47" fillId="0" borderId="0" applyNumberFormat="0" applyFill="0" applyBorder="0" applyAlignment="0" applyProtection="0"/>
    <xf numFmtId="0" fontId="48" fillId="35" borderId="0" applyNumberFormat="0" applyBorder="0" applyAlignment="0" applyProtection="0"/>
    <xf numFmtId="0" fontId="49" fillId="0" borderId="15"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59" fillId="0" borderId="0" applyNumberFormat="0" applyFill="0" applyBorder="0" applyAlignment="0" applyProtection="0"/>
    <xf numFmtId="0" fontId="58" fillId="0" borderId="0" applyNumberFormat="0" applyFill="0" applyBorder="0" applyAlignment="0" applyProtection="0">
      <alignment vertical="top"/>
      <protection locked="0"/>
    </xf>
    <xf numFmtId="0" fontId="52" fillId="38" borderId="13" applyNumberFormat="0" applyAlignment="0" applyProtection="0"/>
    <xf numFmtId="0" fontId="53" fillId="0" borderId="18" applyNumberFormat="0" applyFill="0" applyAlignment="0" applyProtection="0"/>
    <xf numFmtId="0" fontId="60" fillId="4" borderId="0" applyNumberFormat="0" applyBorder="0" applyAlignment="0" applyProtection="0"/>
    <xf numFmtId="0" fontId="54" fillId="53" borderId="0" applyNumberFormat="0" applyBorder="0" applyAlignment="0" applyProtection="0"/>
    <xf numFmtId="0" fontId="8" fillId="0" borderId="0"/>
    <xf numFmtId="0" fontId="1" fillId="0" borderId="0"/>
    <xf numFmtId="0" fontId="1" fillId="0" borderId="0"/>
    <xf numFmtId="0" fontId="1" fillId="0" borderId="0"/>
    <xf numFmtId="0" fontId="8" fillId="54" borderId="19" applyNumberFormat="0" applyFont="0" applyAlignment="0" applyProtection="0"/>
    <xf numFmtId="0" fontId="25" fillId="8" borderId="11" applyNumberFormat="0" applyFont="0" applyAlignment="0" applyProtection="0"/>
    <xf numFmtId="0" fontId="55" fillId="51" borderId="20" applyNumberFormat="0" applyAlignment="0" applyProtection="0"/>
    <xf numFmtId="9" fontId="1" fillId="0" borderId="0" applyFont="0" applyFill="0" applyBorder="0" applyAlignment="0" applyProtection="0"/>
    <xf numFmtId="9" fontId="8" fillId="0" borderId="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56" fillId="0" borderId="0" applyNumberFormat="0" applyFill="0" applyBorder="0" applyAlignment="0" applyProtection="0"/>
    <xf numFmtId="0" fontId="61" fillId="0" borderId="0" applyNumberFormat="0" applyFill="0" applyBorder="0" applyAlignment="0" applyProtection="0"/>
    <xf numFmtId="0" fontId="42" fillId="0" borderId="21" applyNumberFormat="0" applyFill="0" applyAlignment="0" applyProtection="0"/>
    <xf numFmtId="0" fontId="57"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32" fillId="4" borderId="0" applyNumberFormat="0" applyBorder="0" applyAlignment="0" applyProtection="0"/>
    <xf numFmtId="0" fontId="25" fillId="12" borderId="0" applyNumberFormat="0" applyBorder="0" applyAlignment="0" applyProtection="0"/>
    <xf numFmtId="0" fontId="25" fillId="16" borderId="0" applyNumberFormat="0" applyBorder="0" applyAlignment="0" applyProtection="0"/>
    <xf numFmtId="0" fontId="25" fillId="28"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54" borderId="19" applyNumberFormat="0" applyFont="0" applyAlignment="0" applyProtection="0"/>
    <xf numFmtId="0" fontId="25" fillId="0" borderId="0"/>
    <xf numFmtId="0" fontId="25" fillId="26" borderId="0" applyNumberFormat="0" applyBorder="0" applyAlignment="0" applyProtection="0"/>
    <xf numFmtId="0" fontId="25" fillId="30" borderId="0" applyNumberFormat="0" applyBorder="0" applyAlignment="0" applyProtection="0"/>
    <xf numFmtId="0" fontId="25" fillId="11" borderId="0" applyNumberFormat="0" applyBorder="0" applyAlignment="0" applyProtection="0"/>
    <xf numFmtId="0" fontId="25" fillId="15" borderId="0" applyNumberFormat="0" applyBorder="0" applyAlignment="0" applyProtection="0"/>
    <xf numFmtId="0" fontId="25" fillId="23" borderId="0" applyNumberFormat="0" applyBorder="0" applyAlignment="0" applyProtection="0"/>
    <xf numFmtId="0" fontId="25" fillId="27" borderId="0" applyNumberFormat="0" applyBorder="0" applyAlignment="0" applyProtection="0"/>
    <xf numFmtId="0" fontId="25" fillId="31" borderId="0" applyNumberFormat="0" applyBorder="0" applyAlignment="0" applyProtection="0"/>
    <xf numFmtId="0" fontId="41" fillId="12" borderId="0" applyNumberFormat="0" applyBorder="0" applyAlignment="0" applyProtection="0"/>
    <xf numFmtId="0" fontId="41" fillId="16" borderId="0" applyNumberFormat="0" applyBorder="0" applyAlignment="0" applyProtection="0"/>
    <xf numFmtId="0" fontId="41" fillId="28" borderId="0" applyNumberFormat="0" applyBorder="0" applyAlignment="0" applyProtection="0"/>
    <xf numFmtId="0" fontId="41" fillId="9" borderId="0" applyNumberFormat="0" applyBorder="0" applyAlignment="0" applyProtection="0"/>
    <xf numFmtId="0" fontId="41" fillId="13" borderId="0" applyNumberFormat="0" applyBorder="0" applyAlignment="0" applyProtection="0"/>
    <xf numFmtId="0" fontId="41" fillId="17"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9" borderId="0" applyNumberFormat="0" applyBorder="0" applyAlignment="0" applyProtection="0"/>
    <xf numFmtId="0" fontId="31" fillId="3" borderId="0" applyNumberFormat="0" applyBorder="0" applyAlignment="0" applyProtection="0"/>
    <xf numFmtId="0" fontId="35" fillId="6" borderId="7" applyNumberFormat="0" applyAlignment="0" applyProtection="0"/>
    <xf numFmtId="0" fontId="37" fillId="7" borderId="10"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39" fillId="0" borderId="0" applyNumberFormat="0" applyFill="0" applyBorder="0" applyAlignment="0" applyProtection="0"/>
    <xf numFmtId="0" fontId="30" fillId="2" borderId="0" applyNumberFormat="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5" fillId="0" borderId="0" applyNumberFormat="0" applyFill="0" applyBorder="0" applyAlignment="0" applyProtection="0">
      <alignment vertical="top"/>
      <protection locked="0"/>
    </xf>
    <xf numFmtId="0" fontId="33" fillId="5" borderId="7" applyNumberFormat="0" applyAlignment="0" applyProtection="0"/>
    <xf numFmtId="0" fontId="36" fillId="0" borderId="9" applyNumberFormat="0" applyFill="0" applyAlignment="0" applyProtection="0"/>
    <xf numFmtId="0" fontId="60" fillId="4" borderId="0" applyNumberFormat="0" applyBorder="0" applyAlignment="0" applyProtection="0"/>
    <xf numFmtId="0" fontId="34" fillId="6" borderId="8" applyNumberFormat="0" applyAlignment="0" applyProtection="0"/>
    <xf numFmtId="9" fontId="8" fillId="0" borderId="0" applyFont="0" applyFill="0" applyBorder="0" applyAlignment="0" applyProtection="0"/>
    <xf numFmtId="0" fontId="40" fillId="0" borderId="12" applyNumberFormat="0" applyFill="0" applyAlignment="0" applyProtection="0"/>
    <xf numFmtId="0" fontId="38"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26" fillId="0" borderId="0" applyNumberFormat="0" applyFill="0" applyBorder="0" applyAlignment="0" applyProtection="0"/>
    <xf numFmtId="0" fontId="25" fillId="8" borderId="11" applyNumberFormat="0" applyFont="0" applyAlignment="0" applyProtection="0"/>
    <xf numFmtId="0" fontId="25" fillId="10"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2" borderId="0" applyNumberFormat="0" applyBorder="0" applyAlignment="0" applyProtection="0"/>
    <xf numFmtId="0" fontId="25" fillId="24" borderId="0" applyNumberFormat="0" applyBorder="0" applyAlignment="0" applyProtection="0"/>
    <xf numFmtId="0" fontId="25" fillId="32" borderId="0" applyNumberFormat="0" applyBorder="0" applyAlignment="0" applyProtection="0"/>
    <xf numFmtId="43" fontId="1" fillId="0" borderId="0" applyFont="0" applyFill="0" applyBorder="0" applyAlignment="0" applyProtection="0"/>
    <xf numFmtId="44" fontId="25"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cellStyleXfs>
  <cellXfs count="633">
    <xf numFmtId="0" fontId="0" fillId="0" borderId="0" xfId="0"/>
    <xf numFmtId="0" fontId="3" fillId="0" borderId="0" xfId="0" applyFont="1"/>
    <xf numFmtId="0" fontId="11" fillId="0" borderId="0" xfId="6" applyFont="1"/>
    <xf numFmtId="0" fontId="13" fillId="0" borderId="1" xfId="0" applyFont="1" applyBorder="1" applyAlignment="1">
      <alignment vertical="top" wrapText="1"/>
    </xf>
    <xf numFmtId="0" fontId="13" fillId="0" borderId="0" xfId="0" applyFont="1" applyAlignment="1">
      <alignment vertical="top" wrapText="1"/>
    </xf>
    <xf numFmtId="0" fontId="13" fillId="0" borderId="3" xfId="0" applyFont="1" applyBorder="1"/>
    <xf numFmtId="0" fontId="13" fillId="0" borderId="2" xfId="0" applyFont="1" applyBorder="1"/>
    <xf numFmtId="0" fontId="11" fillId="0" borderId="0" xfId="6" applyFont="1" applyAlignment="1">
      <alignment horizontal="left"/>
    </xf>
    <xf numFmtId="0" fontId="11" fillId="0" borderId="0" xfId="0" applyFont="1"/>
    <xf numFmtId="0" fontId="11" fillId="0" borderId="0" xfId="6" applyFont="1" applyAlignment="1">
      <alignment horizontal="center"/>
    </xf>
    <xf numFmtId="44" fontId="14" fillId="0" borderId="1" xfId="2" applyFont="1" applyBorder="1"/>
    <xf numFmtId="170" fontId="11" fillId="0" borderId="0" xfId="3" quotePrefix="1" applyNumberFormat="1" applyFont="1" applyBorder="1" applyAlignment="1">
      <alignment horizontal="center"/>
    </xf>
    <xf numFmtId="10" fontId="15" fillId="0" borderId="1" xfId="3" applyNumberFormat="1" applyFont="1" applyBorder="1" applyAlignment="1">
      <alignment horizontal="right"/>
    </xf>
    <xf numFmtId="168" fontId="11" fillId="0" borderId="0" xfId="1" applyNumberFormat="1" applyFont="1" applyAlignment="1">
      <alignment horizontal="center"/>
    </xf>
    <xf numFmtId="170" fontId="11" fillId="0" borderId="0" xfId="3" applyNumberFormat="1" applyFont="1"/>
    <xf numFmtId="170" fontId="11" fillId="0" borderId="1" xfId="3" applyNumberFormat="1" applyFont="1" applyBorder="1" applyAlignment="1">
      <alignment horizontal="center"/>
    </xf>
    <xf numFmtId="170" fontId="11" fillId="0" borderId="0" xfId="3" applyNumberFormat="1" applyFont="1" applyAlignment="1">
      <alignment horizontal="center"/>
    </xf>
    <xf numFmtId="170" fontId="11" fillId="0" borderId="0" xfId="3" applyNumberFormat="1" applyFont="1" applyBorder="1" applyAlignment="1">
      <alignment horizontal="center"/>
    </xf>
    <xf numFmtId="172" fontId="11" fillId="0" borderId="1" xfId="6" applyNumberFormat="1" applyFont="1" applyBorder="1" applyAlignment="1">
      <alignment horizontal="center"/>
    </xf>
    <xf numFmtId="166" fontId="11" fillId="0" borderId="0" xfId="2" applyNumberFormat="1" applyFont="1" applyBorder="1" applyAlignment="1">
      <alignment horizontal="center"/>
    </xf>
    <xf numFmtId="0" fontId="13" fillId="0" borderId="0" xfId="0" applyFont="1" applyAlignment="1">
      <alignment horizontal="center"/>
    </xf>
    <xf numFmtId="0" fontId="11" fillId="0" borderId="0" xfId="1" applyNumberFormat="1" applyFont="1" applyAlignment="1">
      <alignment horizontal="center"/>
    </xf>
    <xf numFmtId="1" fontId="11" fillId="0" borderId="0" xfId="1" applyNumberFormat="1" applyFont="1" applyAlignment="1">
      <alignment horizontal="center"/>
    </xf>
    <xf numFmtId="9" fontId="15" fillId="0" borderId="1" xfId="3" applyFont="1" applyBorder="1" applyAlignment="1">
      <alignment horizontal="right"/>
    </xf>
    <xf numFmtId="9" fontId="15" fillId="0" borderId="0" xfId="3" applyFont="1" applyAlignment="1">
      <alignment horizontal="right"/>
    </xf>
    <xf numFmtId="9" fontId="11" fillId="0" borderId="0" xfId="3" applyFont="1" applyAlignment="1">
      <alignment horizontal="center"/>
    </xf>
    <xf numFmtId="9" fontId="16" fillId="0" borderId="0" xfId="3" applyFont="1" applyAlignment="1">
      <alignment horizontal="left"/>
    </xf>
    <xf numFmtId="170" fontId="15" fillId="0" borderId="1" xfId="3" applyNumberFormat="1" applyFont="1" applyBorder="1" applyAlignment="1">
      <alignment horizontal="center"/>
    </xf>
    <xf numFmtId="170" fontId="14" fillId="0" borderId="0" xfId="3" applyNumberFormat="1" applyFont="1" applyBorder="1" applyAlignment="1">
      <alignment horizontal="center"/>
    </xf>
    <xf numFmtId="170" fontId="17" fillId="0" borderId="0" xfId="3" applyNumberFormat="1" applyFont="1" applyBorder="1" applyAlignment="1">
      <alignment horizontal="center"/>
    </xf>
    <xf numFmtId="170" fontId="11" fillId="0" borderId="0" xfId="1" applyNumberFormat="1" applyFont="1" applyBorder="1" applyAlignment="1">
      <alignment horizontal="right"/>
    </xf>
    <xf numFmtId="2" fontId="14" fillId="0" borderId="1" xfId="6" applyNumberFormat="1" applyFont="1" applyBorder="1" applyAlignment="1">
      <alignment horizontal="right"/>
    </xf>
    <xf numFmtId="2" fontId="14" fillId="0" borderId="0" xfId="6" applyNumberFormat="1" applyFont="1" applyAlignment="1">
      <alignment horizontal="right"/>
    </xf>
    <xf numFmtId="167" fontId="11" fillId="0" borderId="0" xfId="1" applyNumberFormat="1" applyFont="1" applyAlignment="1">
      <alignment horizontal="center"/>
    </xf>
    <xf numFmtId="2" fontId="16" fillId="0" borderId="0" xfId="6" applyNumberFormat="1" applyFont="1" applyAlignment="1">
      <alignment horizontal="right"/>
    </xf>
    <xf numFmtId="2" fontId="11" fillId="0" borderId="0" xfId="6" applyNumberFormat="1" applyFont="1" applyAlignment="1">
      <alignment horizontal="right"/>
    </xf>
    <xf numFmtId="43" fontId="11" fillId="0" borderId="0" xfId="1" applyFont="1" applyAlignment="1">
      <alignment horizontal="center"/>
    </xf>
    <xf numFmtId="2" fontId="16" fillId="0" borderId="0" xfId="6" applyNumberFormat="1" applyFont="1" applyAlignment="1">
      <alignment horizontal="left"/>
    </xf>
    <xf numFmtId="173" fontId="14" fillId="0" borderId="1" xfId="6" applyNumberFormat="1" applyFont="1" applyBorder="1" applyAlignment="1">
      <alignment horizontal="right"/>
    </xf>
    <xf numFmtId="173" fontId="14" fillId="0" borderId="0" xfId="6" applyNumberFormat="1" applyFont="1" applyAlignment="1">
      <alignment horizontal="right"/>
    </xf>
    <xf numFmtId="172" fontId="11" fillId="0" borderId="0" xfId="6" applyNumberFormat="1" applyFont="1" applyAlignment="1">
      <alignment horizontal="right"/>
    </xf>
    <xf numFmtId="43" fontId="14" fillId="0" borderId="1" xfId="1" applyFont="1" applyBorder="1" applyAlignment="1">
      <alignment horizontal="right"/>
    </xf>
    <xf numFmtId="43" fontId="14" fillId="0" borderId="0" xfId="1" applyFont="1" applyAlignment="1">
      <alignment horizontal="right"/>
    </xf>
    <xf numFmtId="170" fontId="14" fillId="0" borderId="0" xfId="3" applyNumberFormat="1" applyFont="1" applyAlignment="1">
      <alignment horizontal="right"/>
    </xf>
    <xf numFmtId="170" fontId="16" fillId="0" borderId="0" xfId="3" applyNumberFormat="1" applyFont="1" applyBorder="1" applyAlignment="1">
      <alignment horizontal="center"/>
    </xf>
    <xf numFmtId="168" fontId="14" fillId="0" borderId="1" xfId="1" applyNumberFormat="1" applyFont="1" applyBorder="1" applyAlignment="1">
      <alignment horizontal="right"/>
    </xf>
    <xf numFmtId="43" fontId="14" fillId="0" borderId="1" xfId="1" applyFont="1" applyBorder="1" applyAlignment="1">
      <alignment horizontal="center"/>
    </xf>
    <xf numFmtId="168" fontId="14" fillId="0" borderId="0" xfId="1" applyNumberFormat="1" applyFont="1" applyAlignment="1">
      <alignment horizontal="right"/>
    </xf>
    <xf numFmtId="168" fontId="14" fillId="0" borderId="0" xfId="1" applyNumberFormat="1" applyFont="1" applyAlignment="1">
      <alignment horizontal="center"/>
    </xf>
    <xf numFmtId="170" fontId="14" fillId="0" borderId="0" xfId="3" applyNumberFormat="1" applyFont="1" applyAlignment="1">
      <alignment horizontal="center"/>
    </xf>
    <xf numFmtId="10" fontId="14" fillId="0" borderId="1" xfId="3" applyNumberFormat="1" applyFont="1" applyBorder="1" applyAlignment="1">
      <alignment horizontal="center"/>
    </xf>
    <xf numFmtId="170" fontId="16" fillId="0" borderId="0" xfId="3" applyNumberFormat="1" applyFont="1" applyAlignment="1">
      <alignment horizontal="center"/>
    </xf>
    <xf numFmtId="0" fontId="11" fillId="0" borderId="0" xfId="8" applyNumberFormat="1" applyFont="1" applyBorder="1" applyAlignment="1">
      <alignment horizontal="center" vertical="top" wrapText="1"/>
    </xf>
    <xf numFmtId="166" fontId="11" fillId="0" borderId="1" xfId="2" applyNumberFormat="1" applyFont="1" applyBorder="1"/>
    <xf numFmtId="166" fontId="11" fillId="0" borderId="0" xfId="2" applyNumberFormat="1" applyFont="1"/>
    <xf numFmtId="169" fontId="11" fillId="0" borderId="0" xfId="2" applyNumberFormat="1" applyFont="1" applyAlignment="1">
      <alignment horizontal="right"/>
    </xf>
    <xf numFmtId="169" fontId="17" fillId="0" borderId="0" xfId="2" applyNumberFormat="1" applyFont="1" applyAlignment="1">
      <alignment horizontal="right"/>
    </xf>
    <xf numFmtId="2" fontId="11" fillId="0" borderId="0" xfId="6" applyNumberFormat="1" applyFont="1"/>
    <xf numFmtId="2" fontId="11" fillId="0" borderId="0" xfId="6" applyNumberFormat="1" applyFont="1" applyAlignment="1">
      <alignment horizontal="center"/>
    </xf>
    <xf numFmtId="0" fontId="11" fillId="0" borderId="1" xfId="6" applyFont="1" applyBorder="1" applyAlignment="1">
      <alignment horizontal="center"/>
    </xf>
    <xf numFmtId="170" fontId="11" fillId="0" borderId="0" xfId="7" applyNumberFormat="1" applyFont="1" applyAlignment="1">
      <alignment horizontal="center"/>
    </xf>
    <xf numFmtId="171" fontId="11" fillId="0" borderId="0" xfId="9" applyNumberFormat="1" applyFont="1" applyAlignment="1">
      <alignment horizontal="center"/>
    </xf>
    <xf numFmtId="0" fontId="13" fillId="0" borderId="1" xfId="0" applyFont="1" applyBorder="1"/>
    <xf numFmtId="0" fontId="13" fillId="0" borderId="0" xfId="0" applyFont="1"/>
    <xf numFmtId="44" fontId="14" fillId="0" borderId="1" xfId="2" applyFont="1" applyFill="1" applyBorder="1"/>
    <xf numFmtId="170" fontId="11" fillId="0" borderId="0" xfId="3" quotePrefix="1" applyNumberFormat="1" applyFont="1" applyFill="1" applyBorder="1" applyAlignment="1">
      <alignment horizontal="center"/>
    </xf>
    <xf numFmtId="10" fontId="15" fillId="0" borderId="1" xfId="3" applyNumberFormat="1" applyFont="1" applyFill="1" applyBorder="1" applyAlignment="1">
      <alignment horizontal="right"/>
    </xf>
    <xf numFmtId="168" fontId="11" fillId="0" borderId="0" xfId="1" applyNumberFormat="1" applyFont="1" applyFill="1" applyBorder="1" applyAlignment="1">
      <alignment horizontal="center"/>
    </xf>
    <xf numFmtId="170" fontId="11" fillId="0" borderId="0" xfId="3" applyNumberFormat="1" applyFont="1" applyFill="1" applyBorder="1"/>
    <xf numFmtId="170" fontId="11" fillId="0" borderId="1" xfId="3" applyNumberFormat="1" applyFont="1" applyFill="1" applyBorder="1" applyAlignment="1">
      <alignment horizontal="center"/>
    </xf>
    <xf numFmtId="170" fontId="11" fillId="0" borderId="0" xfId="3" applyNumberFormat="1" applyFont="1" applyFill="1" applyBorder="1" applyAlignment="1">
      <alignment horizontal="center"/>
    </xf>
    <xf numFmtId="166" fontId="11" fillId="0" borderId="0" xfId="2" applyNumberFormat="1" applyFont="1" applyFill="1" applyBorder="1" applyAlignment="1">
      <alignment horizontal="center"/>
    </xf>
    <xf numFmtId="0" fontId="11" fillId="0" borderId="0" xfId="1" applyNumberFormat="1" applyFont="1" applyFill="1" applyBorder="1" applyAlignment="1">
      <alignment horizontal="center"/>
    </xf>
    <xf numFmtId="1" fontId="11" fillId="0" borderId="0" xfId="1" applyNumberFormat="1" applyFont="1" applyFill="1" applyBorder="1" applyAlignment="1">
      <alignment horizontal="center"/>
    </xf>
    <xf numFmtId="9" fontId="15" fillId="0" borderId="1" xfId="3" applyFont="1" applyFill="1" applyBorder="1" applyAlignment="1">
      <alignment horizontal="right"/>
    </xf>
    <xf numFmtId="9" fontId="15" fillId="0" borderId="0" xfId="3" applyFont="1" applyFill="1" applyBorder="1" applyAlignment="1">
      <alignment horizontal="right"/>
    </xf>
    <xf numFmtId="9" fontId="11" fillId="0" borderId="0" xfId="3" applyFont="1" applyFill="1" applyBorder="1" applyAlignment="1">
      <alignment horizontal="center"/>
    </xf>
    <xf numFmtId="9" fontId="16" fillId="0" borderId="0" xfId="3" applyFont="1" applyFill="1" applyBorder="1" applyAlignment="1">
      <alignment horizontal="left"/>
    </xf>
    <xf numFmtId="170" fontId="15" fillId="0" borderId="1" xfId="3" applyNumberFormat="1" applyFont="1" applyFill="1" applyBorder="1" applyAlignment="1">
      <alignment horizontal="center"/>
    </xf>
    <xf numFmtId="170" fontId="14" fillId="0" borderId="0" xfId="3" applyNumberFormat="1" applyFont="1" applyFill="1" applyBorder="1" applyAlignment="1">
      <alignment horizontal="center"/>
    </xf>
    <xf numFmtId="170" fontId="17" fillId="0" borderId="0" xfId="3" applyNumberFormat="1" applyFont="1" applyFill="1" applyBorder="1" applyAlignment="1">
      <alignment horizontal="center"/>
    </xf>
    <xf numFmtId="170" fontId="11" fillId="0" borderId="0" xfId="1" applyNumberFormat="1" applyFont="1" applyFill="1" applyBorder="1" applyAlignment="1">
      <alignment horizontal="right"/>
    </xf>
    <xf numFmtId="167" fontId="11" fillId="0" borderId="0" xfId="1" applyNumberFormat="1" applyFont="1" applyFill="1" applyBorder="1" applyAlignment="1">
      <alignment horizontal="center"/>
    </xf>
    <xf numFmtId="43" fontId="11" fillId="0" borderId="0" xfId="1" applyFont="1" applyFill="1" applyBorder="1" applyAlignment="1">
      <alignment horizontal="center"/>
    </xf>
    <xf numFmtId="43" fontId="14" fillId="0" borderId="1" xfId="1" applyFont="1" applyFill="1" applyBorder="1" applyAlignment="1">
      <alignment horizontal="right"/>
    </xf>
    <xf numFmtId="43" fontId="14" fillId="0" borderId="0" xfId="1" applyFont="1" applyFill="1" applyBorder="1" applyAlignment="1">
      <alignment horizontal="right"/>
    </xf>
    <xf numFmtId="170" fontId="14" fillId="0" borderId="0" xfId="3" applyNumberFormat="1" applyFont="1" applyFill="1" applyBorder="1" applyAlignment="1">
      <alignment horizontal="right"/>
    </xf>
    <xf numFmtId="170" fontId="16" fillId="0" borderId="0" xfId="3" applyNumberFormat="1" applyFont="1" applyFill="1" applyBorder="1" applyAlignment="1">
      <alignment horizontal="center"/>
    </xf>
    <xf numFmtId="168" fontId="14" fillId="0" borderId="1" xfId="1" applyNumberFormat="1" applyFont="1" applyFill="1" applyBorder="1" applyAlignment="1">
      <alignment horizontal="right"/>
    </xf>
    <xf numFmtId="43" fontId="14" fillId="0" borderId="1" xfId="1" applyFont="1" applyFill="1" applyBorder="1" applyAlignment="1">
      <alignment horizontal="center"/>
    </xf>
    <xf numFmtId="168" fontId="14" fillId="0" borderId="0" xfId="1" applyNumberFormat="1" applyFont="1" applyFill="1" applyBorder="1" applyAlignment="1">
      <alignment horizontal="right"/>
    </xf>
    <xf numFmtId="168" fontId="14" fillId="0" borderId="0" xfId="1" applyNumberFormat="1" applyFont="1" applyFill="1" applyBorder="1" applyAlignment="1">
      <alignment horizontal="center"/>
    </xf>
    <xf numFmtId="10" fontId="14" fillId="0" borderId="1" xfId="3" applyNumberFormat="1" applyFont="1" applyFill="1" applyBorder="1" applyAlignment="1">
      <alignment horizontal="center"/>
    </xf>
    <xf numFmtId="0" fontId="11" fillId="0" borderId="0" xfId="8" applyNumberFormat="1" applyFont="1" applyFill="1" applyBorder="1" applyAlignment="1">
      <alignment horizontal="center" vertical="top" wrapText="1"/>
    </xf>
    <xf numFmtId="166" fontId="11" fillId="0" borderId="1" xfId="2" applyNumberFormat="1" applyFont="1" applyFill="1" applyBorder="1"/>
    <xf numFmtId="166" fontId="11" fillId="0" borderId="0" xfId="2" applyNumberFormat="1" applyFont="1" applyFill="1" applyBorder="1"/>
    <xf numFmtId="169" fontId="11" fillId="0" borderId="0" xfId="2" applyNumberFormat="1" applyFont="1" applyFill="1" applyBorder="1" applyAlignment="1">
      <alignment horizontal="right"/>
    </xf>
    <xf numFmtId="169" fontId="17" fillId="0" borderId="0" xfId="2" applyNumberFormat="1" applyFont="1" applyFill="1" applyBorder="1" applyAlignment="1">
      <alignment horizontal="right"/>
    </xf>
    <xf numFmtId="0" fontId="11" fillId="0" borderId="0" xfId="2" applyNumberFormat="1" applyFont="1" applyFill="1" applyBorder="1" applyAlignment="1">
      <alignment horizontal="center"/>
    </xf>
    <xf numFmtId="170" fontId="11" fillId="0" borderId="0" xfId="7" applyNumberFormat="1" applyFont="1" applyFill="1" applyBorder="1" applyAlignment="1">
      <alignment horizontal="center"/>
    </xf>
    <xf numFmtId="171" fontId="11" fillId="0" borderId="0" xfId="9" applyNumberFormat="1" applyFont="1" applyFill="1" applyBorder="1" applyAlignment="1">
      <alignment horizontal="center"/>
    </xf>
    <xf numFmtId="0" fontId="13" fillId="0" borderId="2" xfId="0" applyFont="1" applyBorder="1" applyAlignment="1">
      <alignment vertical="top" wrapText="1"/>
    </xf>
    <xf numFmtId="166" fontId="11" fillId="0" borderId="0" xfId="4" applyNumberFormat="1" applyFont="1"/>
    <xf numFmtId="166" fontId="3" fillId="0" borderId="0" xfId="4" applyNumberFormat="1" applyFont="1"/>
    <xf numFmtId="170" fontId="11" fillId="0" borderId="0" xfId="3" applyNumberFormat="1" applyFont="1" applyAlignment="1">
      <alignment horizontal="right"/>
    </xf>
    <xf numFmtId="170" fontId="11" fillId="0" borderId="1" xfId="3" applyNumberFormat="1" applyFont="1" applyBorder="1" applyAlignment="1">
      <alignment horizontal="right"/>
    </xf>
    <xf numFmtId="170" fontId="13" fillId="0" borderId="1" xfId="3" applyNumberFormat="1" applyFont="1" applyBorder="1" applyAlignment="1">
      <alignment horizontal="center"/>
    </xf>
    <xf numFmtId="170" fontId="13" fillId="0" borderId="0" xfId="3" applyNumberFormat="1" applyFont="1" applyBorder="1" applyAlignment="1">
      <alignment horizontal="center"/>
    </xf>
    <xf numFmtId="170" fontId="13" fillId="0" borderId="0" xfId="3" applyNumberFormat="1" applyFont="1" applyAlignment="1">
      <alignment horizontal="center"/>
    </xf>
    <xf numFmtId="44" fontId="3" fillId="0" borderId="1" xfId="0" applyNumberFormat="1" applyFont="1" applyBorder="1" applyAlignment="1">
      <alignment horizontal="right"/>
    </xf>
    <xf numFmtId="44" fontId="3" fillId="0" borderId="0" xfId="0" applyNumberFormat="1" applyFont="1" applyAlignment="1">
      <alignment horizontal="right"/>
    </xf>
    <xf numFmtId="8" fontId="3" fillId="0" borderId="0" xfId="0" applyNumberFormat="1" applyFont="1" applyAlignment="1">
      <alignment horizontal="right"/>
    </xf>
    <xf numFmtId="44" fontId="3" fillId="0" borderId="0" xfId="2" applyFont="1" applyAlignment="1">
      <alignment horizontal="right"/>
    </xf>
    <xf numFmtId="167" fontId="13" fillId="0" borderId="1" xfId="1" applyNumberFormat="1" applyFont="1" applyBorder="1" applyAlignment="1">
      <alignment horizontal="center"/>
    </xf>
    <xf numFmtId="167" fontId="13" fillId="0" borderId="0" xfId="1" applyNumberFormat="1" applyFont="1" applyBorder="1" applyAlignment="1">
      <alignment horizontal="center"/>
    </xf>
    <xf numFmtId="167" fontId="13" fillId="0" borderId="0" xfId="1" applyNumberFormat="1" applyFont="1" applyAlignment="1">
      <alignment horizontal="center"/>
    </xf>
    <xf numFmtId="0" fontId="21" fillId="0" borderId="1" xfId="0" applyFont="1" applyBorder="1"/>
    <xf numFmtId="43" fontId="13" fillId="0" borderId="0" xfId="1" applyFont="1"/>
    <xf numFmtId="43" fontId="13" fillId="0" borderId="1" xfId="1" applyFont="1" applyBorder="1"/>
    <xf numFmtId="170" fontId="13" fillId="0" borderId="0" xfId="3" applyNumberFormat="1" applyFont="1"/>
    <xf numFmtId="170" fontId="13" fillId="0" borderId="0" xfId="3" applyNumberFormat="1" applyFont="1" applyBorder="1"/>
    <xf numFmtId="9" fontId="13" fillId="0" borderId="1" xfId="3" applyFont="1" applyBorder="1" applyAlignment="1">
      <alignment horizontal="center"/>
    </xf>
    <xf numFmtId="9" fontId="13" fillId="0" borderId="0" xfId="3" applyFont="1" applyBorder="1" applyAlignment="1">
      <alignment horizontal="center"/>
    </xf>
    <xf numFmtId="166" fontId="11" fillId="0" borderId="0" xfId="4" applyNumberFormat="1" applyFont="1" applyFill="1" applyBorder="1"/>
    <xf numFmtId="166" fontId="3" fillId="0" borderId="0" xfId="4" applyNumberFormat="1" applyFont="1" applyFill="1" applyBorder="1"/>
    <xf numFmtId="170" fontId="11" fillId="0" borderId="0" xfId="3" applyNumberFormat="1" applyFont="1" applyFill="1" applyBorder="1" applyAlignment="1">
      <alignment horizontal="right"/>
    </xf>
    <xf numFmtId="170" fontId="11" fillId="0" borderId="1" xfId="3" applyNumberFormat="1" applyFont="1" applyFill="1" applyBorder="1" applyAlignment="1">
      <alignment horizontal="right"/>
    </xf>
    <xf numFmtId="170" fontId="13" fillId="0" borderId="1" xfId="3" applyNumberFormat="1" applyFont="1" applyFill="1" applyBorder="1" applyAlignment="1">
      <alignment horizontal="center"/>
    </xf>
    <xf numFmtId="170" fontId="13" fillId="0" borderId="0" xfId="3" applyNumberFormat="1" applyFont="1" applyFill="1" applyBorder="1" applyAlignment="1">
      <alignment horizontal="center"/>
    </xf>
    <xf numFmtId="44" fontId="3" fillId="0" borderId="0" xfId="2" applyFont="1" applyFill="1" applyBorder="1" applyAlignment="1">
      <alignment horizontal="right"/>
    </xf>
    <xf numFmtId="167" fontId="13" fillId="0" borderId="1" xfId="1" applyNumberFormat="1" applyFont="1" applyFill="1" applyBorder="1" applyAlignment="1">
      <alignment horizontal="center"/>
    </xf>
    <xf numFmtId="167" fontId="13" fillId="0" borderId="0" xfId="1" applyNumberFormat="1" applyFont="1" applyFill="1" applyBorder="1" applyAlignment="1">
      <alignment horizontal="center"/>
    </xf>
    <xf numFmtId="43" fontId="13" fillId="0" borderId="0" xfId="1" applyFont="1" applyFill="1" applyBorder="1"/>
    <xf numFmtId="170" fontId="13" fillId="0" borderId="0" xfId="3" applyNumberFormat="1" applyFont="1" applyFill="1" applyBorder="1"/>
    <xf numFmtId="9" fontId="13" fillId="0" borderId="1" xfId="3" applyFont="1" applyFill="1" applyBorder="1" applyAlignment="1">
      <alignment horizontal="center"/>
    </xf>
    <xf numFmtId="9" fontId="13" fillId="0" borderId="0" xfId="3" applyFont="1" applyFill="1" applyBorder="1" applyAlignment="1">
      <alignment horizontal="center"/>
    </xf>
    <xf numFmtId="166" fontId="3" fillId="0" borderId="0" xfId="4" applyNumberFormat="1" applyFont="1" applyFill="1" applyBorder="1" applyAlignment="1">
      <alignment horizontal="center"/>
    </xf>
    <xf numFmtId="166" fontId="22" fillId="0" borderId="0" xfId="4" applyNumberFormat="1" applyFont="1" applyFill="1" applyBorder="1" applyAlignment="1">
      <alignment horizontal="center"/>
    </xf>
    <xf numFmtId="8" fontId="3" fillId="0" borderId="0" xfId="2" applyNumberFormat="1" applyFont="1" applyFill="1" applyBorder="1" applyAlignment="1">
      <alignment horizontal="right"/>
    </xf>
    <xf numFmtId="0" fontId="23" fillId="0" borderId="0" xfId="0" applyFont="1"/>
    <xf numFmtId="166" fontId="22" fillId="0" borderId="0" xfId="4" applyNumberFormat="1" applyFont="1" applyFill="1" applyBorder="1" applyAlignment="1">
      <alignment horizontal="left"/>
    </xf>
    <xf numFmtId="44" fontId="11" fillId="0" borderId="0" xfId="2" applyFont="1" applyFill="1" applyBorder="1" applyAlignment="1">
      <alignment horizontal="right"/>
    </xf>
    <xf numFmtId="0" fontId="16" fillId="0" borderId="0" xfId="6" applyFont="1"/>
    <xf numFmtId="166" fontId="22" fillId="0" borderId="0" xfId="4" applyNumberFormat="1" applyFont="1" applyFill="1" applyBorder="1"/>
    <xf numFmtId="166" fontId="11" fillId="0" borderId="0" xfId="10" applyNumberFormat="1" applyFont="1" applyFill="1" applyBorder="1"/>
    <xf numFmtId="166" fontId="22" fillId="0" borderId="0" xfId="4" applyNumberFormat="1" applyFont="1" applyFill="1" applyBorder="1" applyAlignment="1"/>
    <xf numFmtId="8" fontId="11" fillId="0" borderId="0" xfId="2" applyNumberFormat="1" applyFont="1" applyFill="1" applyBorder="1" applyAlignment="1">
      <alignment horizontal="right"/>
    </xf>
    <xf numFmtId="166" fontId="16" fillId="0" borderId="0" xfId="4" applyNumberFormat="1" applyFont="1" applyFill="1" applyBorder="1"/>
    <xf numFmtId="166" fontId="13" fillId="0" borderId="0" xfId="2" applyNumberFormat="1" applyFont="1" applyFill="1" applyBorder="1"/>
    <xf numFmtId="166" fontId="11" fillId="0" borderId="1" xfId="4" applyNumberFormat="1" applyFont="1" applyBorder="1"/>
    <xf numFmtId="166" fontId="11" fillId="0" borderId="1" xfId="4" applyNumberFormat="1" applyFont="1" applyFill="1" applyBorder="1"/>
    <xf numFmtId="166" fontId="3" fillId="0" borderId="1" xfId="4" applyNumberFormat="1" applyFont="1" applyFill="1" applyBorder="1"/>
    <xf numFmtId="170" fontId="0" fillId="0" borderId="0" xfId="3" applyNumberFormat="1" applyFont="1"/>
    <xf numFmtId="0" fontId="0" fillId="0" borderId="0" xfId="0" applyAlignment="1">
      <alignment vertical="center"/>
    </xf>
    <xf numFmtId="170" fontId="0" fillId="0" borderId="0" xfId="3" applyNumberFormat="1" applyFont="1" applyAlignment="1">
      <alignment vertical="center"/>
    </xf>
    <xf numFmtId="0" fontId="24" fillId="0" borderId="0" xfId="0" applyFont="1"/>
    <xf numFmtId="0" fontId="0" fillId="0" borderId="0" xfId="0" applyAlignment="1">
      <alignment horizontal="left" indent="2"/>
    </xf>
    <xf numFmtId="0" fontId="0" fillId="0" borderId="0" xfId="0" applyProtection="1">
      <protection locked="0"/>
    </xf>
    <xf numFmtId="0" fontId="0" fillId="0" borderId="0" xfId="0" applyAlignment="1">
      <alignment horizontal="center"/>
    </xf>
    <xf numFmtId="0" fontId="7" fillId="55" borderId="2" xfId="6" applyFont="1" applyFill="1" applyBorder="1" applyAlignment="1">
      <alignment horizontal="left" vertical="top"/>
    </xf>
    <xf numFmtId="0" fontId="4" fillId="55" borderId="2" xfId="0" applyFont="1" applyFill="1" applyBorder="1" applyAlignment="1">
      <alignment vertical="top"/>
    </xf>
    <xf numFmtId="0" fontId="7" fillId="55" borderId="2" xfId="6" applyFont="1" applyFill="1" applyBorder="1" applyAlignment="1">
      <alignment horizontal="center" vertical="top" wrapText="1"/>
    </xf>
    <xf numFmtId="44" fontId="9" fillId="55" borderId="3" xfId="2" applyFont="1" applyFill="1" applyBorder="1" applyAlignment="1">
      <alignment horizontal="center" vertical="top" wrapText="1"/>
    </xf>
    <xf numFmtId="0" fontId="7" fillId="55" borderId="2" xfId="6" quotePrefix="1" applyFont="1" applyFill="1" applyBorder="1" applyAlignment="1">
      <alignment horizontal="center" vertical="top" wrapText="1"/>
    </xf>
    <xf numFmtId="2" fontId="10" fillId="55" borderId="3" xfId="6" applyNumberFormat="1" applyFont="1" applyFill="1" applyBorder="1" applyAlignment="1">
      <alignment horizontal="center" vertical="top" wrapText="1"/>
    </xf>
    <xf numFmtId="0" fontId="7" fillId="55" borderId="3" xfId="6" quotePrefix="1" applyFont="1" applyFill="1" applyBorder="1" applyAlignment="1">
      <alignment horizontal="center" vertical="top" wrapText="1"/>
    </xf>
    <xf numFmtId="0" fontId="10" fillId="55" borderId="3" xfId="6" quotePrefix="1" applyFont="1" applyFill="1" applyBorder="1" applyAlignment="1">
      <alignment horizontal="center" vertical="top" wrapText="1"/>
    </xf>
    <xf numFmtId="0" fontId="10" fillId="55" borderId="2" xfId="6" quotePrefix="1" applyFont="1" applyFill="1" applyBorder="1" applyAlignment="1">
      <alignment horizontal="center" vertical="top" wrapText="1"/>
    </xf>
    <xf numFmtId="43" fontId="9" fillId="55" borderId="2" xfId="1" applyFont="1" applyFill="1" applyBorder="1" applyAlignment="1">
      <alignment horizontal="center" vertical="top" wrapText="1"/>
    </xf>
    <xf numFmtId="0" fontId="9" fillId="55" borderId="3" xfId="6" applyFont="1" applyFill="1" applyBorder="1" applyAlignment="1">
      <alignment horizontal="center" vertical="top" wrapText="1"/>
    </xf>
    <xf numFmtId="0" fontId="9" fillId="55" borderId="2" xfId="6" applyFont="1" applyFill="1" applyBorder="1" applyAlignment="1">
      <alignment horizontal="center" vertical="top" wrapText="1"/>
    </xf>
    <xf numFmtId="43" fontId="7" fillId="55" borderId="2" xfId="1" applyFont="1" applyFill="1" applyBorder="1" applyAlignment="1">
      <alignment horizontal="center" vertical="top" wrapText="1"/>
    </xf>
    <xf numFmtId="0" fontId="9" fillId="55" borderId="3" xfId="6" quotePrefix="1" applyFont="1" applyFill="1" applyBorder="1" applyAlignment="1">
      <alignment horizontal="center" vertical="top" wrapText="1"/>
    </xf>
    <xf numFmtId="0" fontId="9" fillId="55" borderId="2" xfId="6" quotePrefix="1" applyFont="1" applyFill="1" applyBorder="1" applyAlignment="1">
      <alignment horizontal="center" vertical="top" wrapText="1"/>
    </xf>
    <xf numFmtId="43" fontId="9" fillId="55" borderId="3" xfId="1" applyFont="1" applyFill="1" applyBorder="1" applyAlignment="1">
      <alignment horizontal="center" vertical="top" wrapText="1"/>
    </xf>
    <xf numFmtId="167" fontId="9" fillId="55" borderId="2" xfId="1" applyNumberFormat="1" applyFont="1" applyFill="1" applyBorder="1" applyAlignment="1">
      <alignment horizontal="center" vertical="top" wrapText="1"/>
    </xf>
    <xf numFmtId="168" fontId="9" fillId="55" borderId="2" xfId="1" applyNumberFormat="1" applyFont="1" applyFill="1" applyBorder="1" applyAlignment="1">
      <alignment horizontal="center" vertical="top" wrapText="1"/>
    </xf>
    <xf numFmtId="43" fontId="9" fillId="55" borderId="3" xfId="1" quotePrefix="1" applyFont="1" applyFill="1" applyBorder="1" applyAlignment="1">
      <alignment horizontal="center" vertical="top" wrapText="1"/>
    </xf>
    <xf numFmtId="0" fontId="7" fillId="55" borderId="2" xfId="8" applyNumberFormat="1" applyFont="1" applyFill="1" applyBorder="1" applyAlignment="1">
      <alignment horizontal="center" vertical="top" wrapText="1"/>
    </xf>
    <xf numFmtId="0" fontId="7" fillId="55" borderId="3" xfId="8" applyNumberFormat="1" applyFont="1" applyFill="1" applyBorder="1" applyAlignment="1">
      <alignment horizontal="center" vertical="top" wrapText="1"/>
    </xf>
    <xf numFmtId="43" fontId="9" fillId="55" borderId="2" xfId="1" quotePrefix="1" applyFont="1" applyFill="1" applyBorder="1" applyAlignment="1">
      <alignment horizontal="center" vertical="top" wrapText="1"/>
    </xf>
    <xf numFmtId="0" fontId="7" fillId="55" borderId="3" xfId="6" applyFont="1" applyFill="1" applyBorder="1" applyAlignment="1">
      <alignment horizontal="center" vertical="top" wrapText="1"/>
    </xf>
    <xf numFmtId="169" fontId="7" fillId="55" borderId="2" xfId="6" applyNumberFormat="1" applyFont="1" applyFill="1" applyBorder="1" applyAlignment="1">
      <alignment horizontal="center" vertical="top" wrapText="1"/>
    </xf>
    <xf numFmtId="169" fontId="12" fillId="55" borderId="2" xfId="6" applyNumberFormat="1" applyFont="1" applyFill="1" applyBorder="1" applyAlignment="1">
      <alignment horizontal="right" vertical="top" wrapText="1"/>
    </xf>
    <xf numFmtId="170" fontId="7" fillId="55" borderId="2" xfId="7" applyNumberFormat="1" applyFont="1" applyFill="1" applyBorder="1" applyAlignment="1">
      <alignment horizontal="center" vertical="top" wrapText="1"/>
    </xf>
    <xf numFmtId="171" fontId="7" fillId="55" borderId="2" xfId="9" applyNumberFormat="1" applyFont="1" applyFill="1" applyBorder="1" applyAlignment="1">
      <alignment horizontal="center" vertical="top" wrapText="1"/>
    </xf>
    <xf numFmtId="166" fontId="2" fillId="55" borderId="0" xfId="4" applyNumberFormat="1" applyFont="1" applyFill="1"/>
    <xf numFmtId="0" fontId="3" fillId="55" borderId="0" xfId="0" applyFont="1" applyFill="1"/>
    <xf numFmtId="0" fontId="4" fillId="55" borderId="0" xfId="0" applyFont="1" applyFill="1"/>
    <xf numFmtId="166" fontId="6" fillId="55" borderId="0" xfId="5" applyNumberFormat="1" applyFont="1" applyFill="1" applyAlignment="1" applyProtection="1"/>
    <xf numFmtId="0" fontId="7" fillId="55" borderId="0" xfId="6" applyFont="1" applyFill="1"/>
    <xf numFmtId="44" fontId="9" fillId="55" borderId="1" xfId="2" applyFont="1" applyFill="1" applyBorder="1" applyAlignment="1">
      <alignment horizontal="center"/>
    </xf>
    <xf numFmtId="0" fontId="7" fillId="55" borderId="0" xfId="6" quotePrefix="1" applyFont="1" applyFill="1" applyAlignment="1">
      <alignment horizontal="left"/>
    </xf>
    <xf numFmtId="0" fontId="7" fillId="55" borderId="0" xfId="6" quotePrefix="1" applyFont="1" applyFill="1" applyAlignment="1">
      <alignment horizontal="center"/>
    </xf>
    <xf numFmtId="2" fontId="10" fillId="55" borderId="1" xfId="6" applyNumberFormat="1" applyFont="1" applyFill="1" applyBorder="1" applyAlignment="1">
      <alignment horizontal="center"/>
    </xf>
    <xf numFmtId="0" fontId="7" fillId="55" borderId="1" xfId="6" applyFont="1" applyFill="1" applyBorder="1"/>
    <xf numFmtId="0" fontId="7" fillId="55" borderId="0" xfId="6" applyFont="1" applyFill="1" applyAlignment="1">
      <alignment horizontal="center"/>
    </xf>
    <xf numFmtId="0" fontId="7" fillId="55" borderId="1" xfId="6" quotePrefix="1" applyFont="1" applyFill="1" applyBorder="1" applyAlignment="1">
      <alignment horizontal="center"/>
    </xf>
    <xf numFmtId="0" fontId="11" fillId="55" borderId="0" xfId="6" applyFont="1" applyFill="1"/>
    <xf numFmtId="0" fontId="10" fillId="55" borderId="1" xfId="6" applyFont="1" applyFill="1" applyBorder="1"/>
    <xf numFmtId="0" fontId="10" fillId="55" borderId="0" xfId="6" applyFont="1" applyFill="1"/>
    <xf numFmtId="0" fontId="10" fillId="55" borderId="0" xfId="6" applyFont="1" applyFill="1" applyAlignment="1">
      <alignment horizontal="center"/>
    </xf>
    <xf numFmtId="0" fontId="7" fillId="55" borderId="1" xfId="6" applyFont="1" applyFill="1" applyBorder="1" applyAlignment="1">
      <alignment horizontal="left"/>
    </xf>
    <xf numFmtId="43" fontId="9" fillId="55" borderId="0" xfId="1" quotePrefix="1" applyFont="1" applyFill="1" applyBorder="1" applyAlignment="1">
      <alignment horizontal="center"/>
    </xf>
    <xf numFmtId="43" fontId="9" fillId="55" borderId="0" xfId="1" quotePrefix="1" applyFont="1" applyFill="1" applyAlignment="1">
      <alignment horizontal="center"/>
    </xf>
    <xf numFmtId="0" fontId="9" fillId="55" borderId="0" xfId="6" applyFont="1" applyFill="1"/>
    <xf numFmtId="0" fontId="9" fillId="55" borderId="0" xfId="6" applyFont="1" applyFill="1" applyAlignment="1">
      <alignment horizontal="center"/>
    </xf>
    <xf numFmtId="0" fontId="7" fillId="55" borderId="0" xfId="6" quotePrefix="1" applyFont="1" applyFill="1" applyAlignment="1">
      <alignment horizontal="center" vertical="top" wrapText="1"/>
    </xf>
    <xf numFmtId="43" fontId="7" fillId="55" borderId="0" xfId="1" applyFont="1" applyFill="1" applyBorder="1" applyAlignment="1">
      <alignment horizontal="center" vertical="top" wrapText="1"/>
    </xf>
    <xf numFmtId="0" fontId="7" fillId="55" borderId="0" xfId="6" applyFont="1" applyFill="1" applyAlignment="1">
      <alignment horizontal="left"/>
    </xf>
    <xf numFmtId="43" fontId="9" fillId="55" borderId="1" xfId="1" applyFont="1" applyFill="1" applyBorder="1" applyAlignment="1"/>
    <xf numFmtId="43" fontId="9" fillId="55" borderId="0" xfId="1" applyFont="1" applyFill="1" applyBorder="1" applyAlignment="1"/>
    <xf numFmtId="167" fontId="9" fillId="55" borderId="0" xfId="1" applyNumberFormat="1" applyFont="1" applyFill="1" applyAlignment="1">
      <alignment horizontal="center"/>
    </xf>
    <xf numFmtId="0" fontId="9" fillId="55" borderId="1" xfId="6" applyFont="1" applyFill="1" applyBorder="1" applyAlignment="1">
      <alignment horizontal="center"/>
    </xf>
    <xf numFmtId="0" fontId="9" fillId="55" borderId="0" xfId="6" quotePrefix="1" applyFont="1" applyFill="1" applyAlignment="1">
      <alignment horizontal="center"/>
    </xf>
    <xf numFmtId="43" fontId="9" fillId="55" borderId="1" xfId="1" quotePrefix="1" applyFont="1" applyFill="1" applyBorder="1" applyAlignment="1">
      <alignment horizontal="center"/>
    </xf>
    <xf numFmtId="168" fontId="9" fillId="55" borderId="0" xfId="1" quotePrefix="1" applyNumberFormat="1" applyFont="1" applyFill="1" applyAlignment="1">
      <alignment horizontal="center"/>
    </xf>
    <xf numFmtId="0" fontId="7" fillId="55" borderId="1" xfId="6" quotePrefix="1" applyFont="1" applyFill="1" applyBorder="1" applyAlignment="1">
      <alignment horizontal="left"/>
    </xf>
    <xf numFmtId="0" fontId="9" fillId="55" borderId="1" xfId="6" quotePrefix="1" applyFont="1" applyFill="1" applyBorder="1" applyAlignment="1">
      <alignment horizontal="center"/>
    </xf>
    <xf numFmtId="169" fontId="7" fillId="55" borderId="0" xfId="6" applyNumberFormat="1" applyFont="1" applyFill="1" applyAlignment="1">
      <alignment horizontal="center"/>
    </xf>
    <xf numFmtId="169" fontId="12" fillId="55" borderId="0" xfId="6" applyNumberFormat="1" applyFont="1" applyFill="1" applyAlignment="1">
      <alignment horizontal="right"/>
    </xf>
    <xf numFmtId="170" fontId="7" fillId="55" borderId="0" xfId="7" applyNumberFormat="1" applyFont="1" applyFill="1" applyAlignment="1">
      <alignment horizontal="center"/>
    </xf>
    <xf numFmtId="0" fontId="13" fillId="55" borderId="0" xfId="0" applyFont="1" applyFill="1"/>
    <xf numFmtId="0" fontId="20" fillId="55" borderId="1" xfId="0" applyFont="1" applyFill="1" applyBorder="1"/>
    <xf numFmtId="0" fontId="7" fillId="55" borderId="2" xfId="8" quotePrefix="1" applyNumberFormat="1" applyFont="1" applyFill="1" applyBorder="1" applyAlignment="1">
      <alignment horizontal="center" vertical="top" wrapText="1"/>
    </xf>
    <xf numFmtId="0" fontId="7" fillId="55" borderId="3" xfId="8" quotePrefix="1" applyNumberFormat="1" applyFont="1" applyFill="1" applyBorder="1" applyAlignment="1">
      <alignment horizontal="center" vertical="top" wrapText="1"/>
    </xf>
    <xf numFmtId="2" fontId="11" fillId="0" borderId="0" xfId="6" applyNumberFormat="1" applyFont="1" applyAlignment="1">
      <alignment horizontal="left"/>
    </xf>
    <xf numFmtId="0" fontId="11" fillId="0" borderId="0" xfId="0" applyFont="1" applyAlignment="1">
      <alignment horizontal="center"/>
    </xf>
    <xf numFmtId="0" fontId="11" fillId="0" borderId="0" xfId="0" applyFont="1" applyAlignment="1">
      <alignment horizontal="left"/>
    </xf>
    <xf numFmtId="0" fontId="11" fillId="55" borderId="0" xfId="0" applyFont="1" applyFill="1"/>
    <xf numFmtId="0" fontId="7" fillId="55" borderId="1" xfId="0" applyFont="1" applyFill="1" applyBorder="1"/>
    <xf numFmtId="0" fontId="16" fillId="0" borderId="0" xfId="0" applyFont="1"/>
    <xf numFmtId="167" fontId="11" fillId="0" borderId="1" xfId="1" applyNumberFormat="1" applyFont="1" applyFill="1" applyBorder="1" applyAlignment="1">
      <alignment horizontal="center"/>
    </xf>
    <xf numFmtId="167" fontId="11" fillId="0" borderId="1" xfId="1" applyNumberFormat="1" applyFont="1" applyBorder="1" applyAlignment="1">
      <alignment horizontal="center"/>
    </xf>
    <xf numFmtId="0" fontId="11" fillId="0" borderId="1" xfId="0" applyFont="1" applyBorder="1"/>
    <xf numFmtId="0" fontId="16" fillId="0" borderId="1" xfId="0" applyFont="1" applyBorder="1"/>
    <xf numFmtId="2" fontId="11" fillId="0" borderId="0" xfId="0" applyNumberFormat="1" applyFont="1"/>
    <xf numFmtId="166" fontId="16" fillId="0" borderId="0" xfId="4" applyNumberFormat="1" applyFont="1" applyFill="1" applyBorder="1" applyAlignment="1">
      <alignment horizontal="center"/>
    </xf>
    <xf numFmtId="166" fontId="11" fillId="0" borderId="0" xfId="4" applyNumberFormat="1" applyFont="1" applyFill="1" applyBorder="1" applyAlignment="1">
      <alignment horizontal="center"/>
    </xf>
    <xf numFmtId="3" fontId="11" fillId="0" borderId="0" xfId="0" applyNumberFormat="1" applyFont="1"/>
    <xf numFmtId="0" fontId="24" fillId="0" borderId="0" xfId="0" applyFont="1" applyAlignment="1">
      <alignment horizontal="right"/>
    </xf>
    <xf numFmtId="0" fontId="0" fillId="0" borderId="0" xfId="0" applyAlignment="1">
      <alignment horizontal="left" indent="1"/>
    </xf>
    <xf numFmtId="0" fontId="0" fillId="0" borderId="0" xfId="0" applyAlignment="1">
      <alignment vertical="top"/>
    </xf>
    <xf numFmtId="0" fontId="0" fillId="0" borderId="0" xfId="0" applyAlignment="1">
      <alignment vertical="top" wrapText="1"/>
    </xf>
    <xf numFmtId="170" fontId="0" fillId="0" borderId="3" xfId="3" applyNumberFormat="1" applyFont="1" applyBorder="1" applyAlignment="1">
      <alignment horizontal="center"/>
    </xf>
    <xf numFmtId="170" fontId="0" fillId="0" borderId="2" xfId="3" applyNumberFormat="1" applyFont="1" applyBorder="1" applyAlignment="1">
      <alignment horizontal="center"/>
    </xf>
    <xf numFmtId="170" fontId="0" fillId="0" borderId="25" xfId="3" applyNumberFormat="1" applyFont="1" applyBorder="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24" fillId="0" borderId="0" xfId="0" applyFont="1" applyAlignment="1">
      <alignment horizontal="center"/>
    </xf>
    <xf numFmtId="44" fontId="9" fillId="55" borderId="1" xfId="2" quotePrefix="1" applyFont="1" applyFill="1" applyBorder="1" applyAlignment="1">
      <alignment horizontal="center"/>
    </xf>
    <xf numFmtId="0" fontId="67" fillId="0" borderId="0" xfId="0" applyFont="1"/>
    <xf numFmtId="0" fontId="8" fillId="0" borderId="0" xfId="0" applyFont="1"/>
    <xf numFmtId="0" fontId="8" fillId="0" borderId="0" xfId="0" applyFont="1" applyAlignment="1">
      <alignment horizontal="left" vertical="top" wrapText="1"/>
    </xf>
    <xf numFmtId="0" fontId="69" fillId="56" borderId="0" xfId="0" applyFont="1" applyFill="1" applyAlignment="1">
      <alignment horizontal="left" vertical="top" wrapText="1"/>
    </xf>
    <xf numFmtId="0" fontId="8" fillId="56" borderId="0" xfId="0" applyFont="1" applyFill="1" applyAlignment="1">
      <alignment horizontal="left" vertical="top" wrapText="1"/>
    </xf>
    <xf numFmtId="0" fontId="8" fillId="56" borderId="0" xfId="0" applyFont="1" applyFill="1"/>
    <xf numFmtId="0" fontId="8" fillId="56" borderId="27" xfId="0" applyFont="1" applyFill="1" applyBorder="1" applyAlignment="1">
      <alignment horizontal="center" vertical="top" wrapText="1"/>
    </xf>
    <xf numFmtId="14" fontId="8" fillId="56" borderId="31" xfId="0" applyNumberFormat="1" applyFont="1" applyFill="1" applyBorder="1" applyAlignment="1">
      <alignment horizontal="left" vertical="top" wrapText="1"/>
    </xf>
    <xf numFmtId="44" fontId="8" fillId="56" borderId="1" xfId="2" applyFont="1" applyFill="1" applyBorder="1" applyAlignment="1">
      <alignment horizontal="left" vertical="top" wrapText="1"/>
    </xf>
    <xf numFmtId="44" fontId="8" fillId="56" borderId="26" xfId="2" applyFont="1" applyFill="1" applyBorder="1" applyAlignment="1">
      <alignment horizontal="left" vertical="top" wrapText="1"/>
    </xf>
    <xf numFmtId="44" fontId="8" fillId="56" borderId="0" xfId="2" applyFont="1" applyFill="1" applyAlignment="1">
      <alignment horizontal="left" vertical="top" wrapText="1"/>
    </xf>
    <xf numFmtId="44" fontId="8" fillId="56" borderId="32" xfId="2" applyFont="1" applyFill="1" applyBorder="1" applyAlignment="1">
      <alignment horizontal="left" vertical="top" wrapText="1"/>
    </xf>
    <xf numFmtId="44" fontId="8" fillId="57" borderId="1" xfId="2" applyFont="1" applyFill="1" applyBorder="1" applyAlignment="1">
      <alignment horizontal="left" vertical="top" wrapText="1"/>
    </xf>
    <xf numFmtId="14" fontId="8" fillId="56" borderId="33" xfId="0" applyNumberFormat="1" applyFont="1" applyFill="1" applyBorder="1" applyAlignment="1">
      <alignment horizontal="left" vertical="top" wrapText="1"/>
    </xf>
    <xf numFmtId="44" fontId="8" fillId="56" borderId="3" xfId="2" applyFont="1" applyFill="1" applyBorder="1" applyAlignment="1">
      <alignment horizontal="left" vertical="top" wrapText="1"/>
    </xf>
    <xf numFmtId="44" fontId="8" fillId="56" borderId="25" xfId="2" applyFont="1" applyFill="1" applyBorder="1" applyAlignment="1">
      <alignment horizontal="left" vertical="top" wrapText="1"/>
    </xf>
    <xf numFmtId="44" fontId="8" fillId="56" borderId="2" xfId="2" applyFont="1" applyFill="1" applyBorder="1" applyAlignment="1">
      <alignment horizontal="left" vertical="top" wrapText="1"/>
    </xf>
    <xf numFmtId="44" fontId="8" fillId="56" borderId="34" xfId="2" applyFont="1" applyFill="1" applyBorder="1" applyAlignment="1">
      <alignment horizontal="left" vertical="top" wrapText="1"/>
    </xf>
    <xf numFmtId="44" fontId="8" fillId="56" borderId="37" xfId="2" applyFont="1" applyFill="1" applyBorder="1" applyAlignment="1">
      <alignment horizontal="left" vertical="top" wrapText="1"/>
    </xf>
    <xf numFmtId="14" fontId="8" fillId="56" borderId="38"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9" xfId="2" applyFont="1" applyFill="1" applyBorder="1" applyAlignment="1">
      <alignment horizontal="left" vertical="top" wrapText="1"/>
    </xf>
    <xf numFmtId="44" fontId="8" fillId="57" borderId="0" xfId="2" applyFont="1" applyFill="1" applyAlignment="1">
      <alignment horizontal="left" vertical="top" wrapText="1"/>
    </xf>
    <xf numFmtId="44" fontId="8" fillId="56" borderId="38"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7" borderId="3" xfId="2" applyFont="1" applyFill="1" applyBorder="1" applyAlignment="1">
      <alignment horizontal="left" vertical="top" wrapText="1"/>
    </xf>
    <xf numFmtId="14" fontId="8" fillId="56" borderId="0" xfId="0" applyNumberFormat="1" applyFont="1" applyFill="1" applyAlignment="1">
      <alignment horizontal="left" vertical="top" wrapText="1"/>
    </xf>
    <xf numFmtId="44" fontId="8" fillId="56" borderId="42" xfId="2" applyFont="1" applyFill="1" applyBorder="1" applyAlignment="1">
      <alignment horizontal="left" vertical="top" wrapText="1"/>
    </xf>
    <xf numFmtId="44" fontId="8" fillId="56" borderId="43" xfId="2" applyFont="1" applyFill="1" applyBorder="1" applyAlignment="1">
      <alignment horizontal="right" vertical="top" wrapText="1"/>
    </xf>
    <xf numFmtId="44" fontId="8" fillId="56" borderId="44" xfId="2" applyFont="1" applyFill="1" applyBorder="1" applyAlignment="1">
      <alignment horizontal="right" vertical="top" wrapText="1"/>
    </xf>
    <xf numFmtId="44" fontId="8" fillId="56" borderId="45" xfId="2" applyFont="1" applyFill="1" applyBorder="1" applyAlignment="1">
      <alignment horizontal="left" vertical="top" wrapText="1"/>
    </xf>
    <xf numFmtId="0" fontId="70" fillId="0" borderId="0" xfId="0" applyFont="1"/>
    <xf numFmtId="0" fontId="70" fillId="0" borderId="0" xfId="0" applyFont="1" applyAlignment="1">
      <alignment horizontal="left" wrapText="1"/>
    </xf>
    <xf numFmtId="44" fontId="71" fillId="0" borderId="0" xfId="2" applyFont="1"/>
    <xf numFmtId="0" fontId="71" fillId="0" borderId="0" xfId="0" applyFont="1"/>
    <xf numFmtId="44" fontId="72" fillId="0" borderId="0" xfId="2" applyFont="1"/>
    <xf numFmtId="0" fontId="72" fillId="0" borderId="0" xfId="0" applyFont="1"/>
    <xf numFmtId="44" fontId="73" fillId="0" borderId="0" xfId="2" applyFont="1"/>
    <xf numFmtId="0" fontId="73" fillId="0" borderId="0" xfId="0" applyFont="1"/>
    <xf numFmtId="0" fontId="8" fillId="0" borderId="1" xfId="0" applyFont="1" applyBorder="1" applyAlignment="1">
      <alignment horizontal="left" vertical="top" wrapText="1"/>
    </xf>
    <xf numFmtId="0" fontId="42" fillId="0" borderId="38" xfId="0" applyFont="1" applyBorder="1" applyAlignment="1">
      <alignment horizontal="center" vertical="top" wrapText="1"/>
    </xf>
    <xf numFmtId="0" fontId="42" fillId="0" borderId="36" xfId="0" applyFont="1" applyBorder="1" applyAlignment="1">
      <alignment horizontal="center" vertical="top" wrapText="1"/>
    </xf>
    <xf numFmtId="0" fontId="42" fillId="0" borderId="37" xfId="0" applyFont="1" applyBorder="1" applyAlignment="1">
      <alignment horizontal="center" vertical="top" wrapText="1"/>
    </xf>
    <xf numFmtId="0" fontId="8" fillId="0" borderId="1" xfId="0" applyFont="1" applyBorder="1" applyAlignment="1">
      <alignment horizontal="center" vertical="top" wrapText="1"/>
    </xf>
    <xf numFmtId="175" fontId="8" fillId="0" borderId="0" xfId="1" applyNumberFormat="1" applyFont="1" applyBorder="1"/>
    <xf numFmtId="175" fontId="8" fillId="0" borderId="26" xfId="1" applyNumberFormat="1" applyFont="1" applyBorder="1"/>
    <xf numFmtId="0" fontId="8" fillId="0" borderId="26" xfId="0" applyFont="1" applyBorder="1" applyAlignment="1">
      <alignment horizontal="left" vertical="top" wrapText="1"/>
    </xf>
    <xf numFmtId="0" fontId="8" fillId="0" borderId="1" xfId="0" applyFont="1" applyBorder="1" applyAlignment="1">
      <alignment horizontal="center"/>
    </xf>
    <xf numFmtId="175" fontId="8" fillId="0" borderId="26" xfId="1" applyNumberFormat="1" applyFont="1" applyBorder="1" applyAlignment="1">
      <alignment horizontal="left" vertical="top" wrapText="1"/>
    </xf>
    <xf numFmtId="0" fontId="8" fillId="0" borderId="26" xfId="0" applyFont="1" applyBorder="1"/>
    <xf numFmtId="0" fontId="8" fillId="0" borderId="3" xfId="0" applyFont="1" applyBorder="1" applyAlignment="1">
      <alignment horizontal="center" vertical="top" wrapText="1"/>
    </xf>
    <xf numFmtId="175" fontId="8" fillId="0" borderId="2" xfId="1" applyNumberFormat="1" applyFont="1" applyBorder="1"/>
    <xf numFmtId="0" fontId="8" fillId="0" borderId="3" xfId="0" applyFont="1" applyBorder="1" applyAlignment="1">
      <alignment horizontal="center"/>
    </xf>
    <xf numFmtId="175" fontId="8" fillId="0" borderId="25" xfId="1" applyNumberFormat="1" applyFont="1" applyBorder="1" applyAlignment="1">
      <alignment horizontal="left" vertical="top" wrapText="1"/>
    </xf>
    <xf numFmtId="0" fontId="8" fillId="0" borderId="25" xfId="0" applyFont="1" applyBorder="1"/>
    <xf numFmtId="0" fontId="8" fillId="0" borderId="0" xfId="0" applyFont="1" applyAlignment="1">
      <alignment horizontal="center" vertical="top" wrapText="1"/>
    </xf>
    <xf numFmtId="0" fontId="8" fillId="0" borderId="0" xfId="0" applyFont="1" applyAlignment="1">
      <alignment horizontal="center"/>
    </xf>
    <xf numFmtId="175" fontId="8" fillId="0" borderId="0" xfId="1" applyNumberFormat="1" applyFont="1" applyBorder="1" applyAlignment="1">
      <alignment horizontal="left" vertical="top" wrapText="1"/>
    </xf>
    <xf numFmtId="0" fontId="42" fillId="0" borderId="38" xfId="0" applyFont="1" applyBorder="1"/>
    <xf numFmtId="0" fontId="8" fillId="0" borderId="36" xfId="0" applyFont="1" applyBorder="1"/>
    <xf numFmtId="0" fontId="42" fillId="0" borderId="36" xfId="0" applyFont="1" applyBorder="1"/>
    <xf numFmtId="0" fontId="8" fillId="0" borderId="37" xfId="0" applyFont="1" applyBorder="1"/>
    <xf numFmtId="0" fontId="8" fillId="0" borderId="22" xfId="0" applyFont="1" applyBorder="1"/>
    <xf numFmtId="0" fontId="8" fillId="0" borderId="23" xfId="0" applyFont="1" applyBorder="1"/>
    <xf numFmtId="0" fontId="8" fillId="0" borderId="1" xfId="0" applyFont="1" applyBorder="1"/>
    <xf numFmtId="0" fontId="8" fillId="0" borderId="3" xfId="0" applyFont="1" applyBorder="1"/>
    <xf numFmtId="0" fontId="8" fillId="0" borderId="2" xfId="0" applyFont="1" applyBorder="1"/>
    <xf numFmtId="0" fontId="8" fillId="0" borderId="24" xfId="0" applyFont="1" applyBorder="1"/>
    <xf numFmtId="0" fontId="8" fillId="0" borderId="38" xfId="0" applyFont="1" applyBorder="1"/>
    <xf numFmtId="0" fontId="8" fillId="0" borderId="0" xfId="0" applyFont="1" applyAlignment="1">
      <alignment wrapText="1"/>
    </xf>
    <xf numFmtId="44" fontId="8" fillId="0" borderId="0" xfId="2" applyFont="1"/>
    <xf numFmtId="0" fontId="78" fillId="0" borderId="3" xfId="6" applyFont="1" applyBorder="1" applyAlignment="1">
      <alignment horizontal="center"/>
    </xf>
    <xf numFmtId="0" fontId="8" fillId="0" borderId="0" xfId="0" applyFont="1" applyAlignment="1">
      <alignment vertical="top" wrapText="1"/>
    </xf>
    <xf numFmtId="0" fontId="8" fillId="0" borderId="1" xfId="0" quotePrefix="1" applyFont="1" applyBorder="1"/>
    <xf numFmtId="0" fontId="8" fillId="0" borderId="3" xfId="0" quotePrefix="1" applyFont="1" applyBorder="1"/>
    <xf numFmtId="0" fontId="78" fillId="0" borderId="1" xfId="6" applyFont="1" applyBorder="1" applyAlignment="1">
      <alignment horizontal="center"/>
    </xf>
    <xf numFmtId="0" fontId="78" fillId="0" borderId="1" xfId="8" applyNumberFormat="1" applyFont="1" applyBorder="1" applyAlignment="1">
      <alignment horizontal="center"/>
    </xf>
    <xf numFmtId="0" fontId="69" fillId="0" borderId="0" xfId="0" applyFont="1"/>
    <xf numFmtId="44" fontId="8" fillId="0" borderId="1" xfId="2" applyFont="1" applyBorder="1"/>
    <xf numFmtId="9" fontId="8" fillId="0" borderId="0" xfId="3" applyFont="1"/>
    <xf numFmtId="44" fontId="8" fillId="0" borderId="3" xfId="2" applyFont="1" applyBorder="1"/>
    <xf numFmtId="44" fontId="8" fillId="0" borderId="38" xfId="2" applyFont="1" applyBorder="1"/>
    <xf numFmtId="44" fontId="8" fillId="0" borderId="22" xfId="2" applyFont="1" applyBorder="1"/>
    <xf numFmtId="0" fontId="79" fillId="0" borderId="33" xfId="223" applyFont="1" applyBorder="1"/>
    <xf numFmtId="176" fontId="79" fillId="0" borderId="2" xfId="223" applyNumberFormat="1" applyFont="1" applyBorder="1" applyAlignment="1">
      <alignment vertical="top" wrapText="1"/>
    </xf>
    <xf numFmtId="176" fontId="79" fillId="0" borderId="2" xfId="223" applyNumberFormat="1" applyFont="1" applyBorder="1" applyAlignment="1">
      <alignment vertical="top"/>
    </xf>
    <xf numFmtId="0" fontId="79" fillId="0" borderId="2" xfId="223" applyFont="1" applyBorder="1"/>
    <xf numFmtId="0" fontId="1" fillId="0" borderId="0" xfId="223"/>
    <xf numFmtId="176" fontId="1" fillId="0" borderId="31" xfId="223" applyNumberFormat="1" applyBorder="1" applyAlignment="1">
      <alignment vertical="top"/>
    </xf>
    <xf numFmtId="176" fontId="1" fillId="0" borderId="0" xfId="223" applyNumberFormat="1" applyAlignment="1">
      <alignment vertical="top" wrapText="1"/>
    </xf>
    <xf numFmtId="176" fontId="1" fillId="0" borderId="0" xfId="223" applyNumberFormat="1" applyAlignment="1">
      <alignment vertical="top"/>
    </xf>
    <xf numFmtId="0" fontId="1" fillId="0" borderId="0" xfId="223" applyAlignment="1">
      <alignment vertical="top" wrapText="1"/>
    </xf>
    <xf numFmtId="0" fontId="80" fillId="0" borderId="0" xfId="223" applyFont="1" applyAlignment="1">
      <alignment vertical="top" wrapText="1"/>
    </xf>
    <xf numFmtId="0" fontId="40" fillId="0" borderId="0" xfId="0" applyFont="1"/>
    <xf numFmtId="0" fontId="3" fillId="0" borderId="0" xfId="0" applyFont="1" applyAlignment="1">
      <alignment wrapText="1"/>
    </xf>
    <xf numFmtId="0" fontId="1" fillId="0" borderId="0" xfId="223" applyAlignment="1">
      <alignment wrapText="1"/>
    </xf>
    <xf numFmtId="0" fontId="80" fillId="0" borderId="0" xfId="223" applyFont="1" applyAlignment="1">
      <alignment wrapText="1"/>
    </xf>
    <xf numFmtId="176" fontId="1" fillId="0" borderId="0" xfId="223" applyNumberFormat="1"/>
    <xf numFmtId="0" fontId="1" fillId="0" borderId="31" xfId="223" applyBorder="1"/>
    <xf numFmtId="0" fontId="79" fillId="0" borderId="0" xfId="6" applyFont="1"/>
    <xf numFmtId="0" fontId="4" fillId="0" borderId="0" xfId="0" applyFont="1"/>
    <xf numFmtId="0" fontId="1" fillId="0" borderId="0" xfId="6"/>
    <xf numFmtId="176" fontId="1" fillId="0" borderId="0" xfId="224" applyNumberFormat="1" applyAlignment="1">
      <alignment vertical="top"/>
    </xf>
    <xf numFmtId="0" fontId="1" fillId="0" borderId="0" xfId="0" applyFont="1" applyAlignment="1">
      <alignment vertical="top" wrapText="1"/>
    </xf>
    <xf numFmtId="177" fontId="3" fillId="0" borderId="0" xfId="4" applyNumberFormat="1" applyFont="1"/>
    <xf numFmtId="15" fontId="1" fillId="0" borderId="0" xfId="223" applyNumberFormat="1" applyAlignment="1">
      <alignment vertical="top" wrapText="1"/>
    </xf>
    <xf numFmtId="166" fontId="3" fillId="0" borderId="0" xfId="4" applyNumberFormat="1" applyFont="1" applyFill="1" applyBorder="1" applyAlignment="1">
      <alignment horizontal="left"/>
    </xf>
    <xf numFmtId="0" fontId="0" fillId="0" borderId="0" xfId="0" applyAlignment="1">
      <alignment horizontal="left" vertical="top" wrapText="1"/>
    </xf>
    <xf numFmtId="170" fontId="11" fillId="0" borderId="0" xfId="3" applyNumberFormat="1" applyFont="1" applyFill="1" applyAlignment="1">
      <alignment horizontal="center"/>
    </xf>
    <xf numFmtId="0" fontId="20" fillId="0" borderId="0" xfId="0" applyFont="1" applyAlignment="1">
      <alignment horizontal="center" vertical="top" wrapText="1"/>
    </xf>
    <xf numFmtId="0" fontId="20" fillId="0" borderId="0" xfId="0" applyFont="1" applyAlignment="1">
      <alignment horizontal="right" vertical="center"/>
    </xf>
    <xf numFmtId="0" fontId="20" fillId="0" borderId="1" xfId="0" applyFont="1" applyBorder="1" applyAlignment="1">
      <alignment horizontal="center" vertical="top" wrapText="1"/>
    </xf>
    <xf numFmtId="0" fontId="7" fillId="0" borderId="0" xfId="0" applyFont="1" applyAlignment="1">
      <alignment horizontal="center" vertical="top" wrapText="1"/>
    </xf>
    <xf numFmtId="0" fontId="3" fillId="58" borderId="0" xfId="0" applyFont="1" applyFill="1"/>
    <xf numFmtId="0" fontId="4" fillId="55" borderId="2" xfId="0" applyFont="1" applyFill="1" applyBorder="1" applyAlignment="1">
      <alignment vertical="top" wrapText="1"/>
    </xf>
    <xf numFmtId="0" fontId="7" fillId="55" borderId="46" xfId="6" quotePrefix="1" applyFont="1" applyFill="1" applyBorder="1" applyAlignment="1">
      <alignment horizontal="center" vertical="top" wrapText="1"/>
    </xf>
    <xf numFmtId="170" fontId="11" fillId="0" borderId="0" xfId="1" applyNumberFormat="1" applyFont="1" applyFill="1" applyBorder="1" applyAlignment="1">
      <alignment horizontal="center"/>
    </xf>
    <xf numFmtId="0" fontId="4" fillId="55" borderId="0" xfId="0" applyFont="1" applyFill="1" applyAlignment="1">
      <alignment horizontal="center"/>
    </xf>
    <xf numFmtId="0" fontId="4" fillId="55" borderId="0" xfId="0" applyFont="1" applyFill="1" applyAlignment="1">
      <alignment horizontal="center" vertical="top"/>
    </xf>
    <xf numFmtId="170" fontId="11" fillId="0" borderId="0" xfId="1" applyNumberFormat="1" applyFont="1" applyBorder="1" applyAlignment="1">
      <alignment horizontal="center" vertical="top"/>
    </xf>
    <xf numFmtId="170" fontId="11" fillId="0" borderId="0" xfId="1" applyNumberFormat="1" applyFont="1" applyFill="1" applyBorder="1" applyAlignment="1">
      <alignment horizontal="center" vertical="top"/>
    </xf>
    <xf numFmtId="0" fontId="13" fillId="0" borderId="0" xfId="0" applyFont="1" applyAlignment="1">
      <alignment horizontal="center" vertical="top"/>
    </xf>
    <xf numFmtId="0" fontId="20" fillId="55" borderId="3" xfId="6" quotePrefix="1" applyFont="1" applyFill="1" applyBorder="1" applyAlignment="1">
      <alignment horizontal="center" vertical="top" wrapText="1"/>
    </xf>
    <xf numFmtId="0" fontId="20" fillId="55" borderId="2" xfId="6" quotePrefix="1" applyFont="1" applyFill="1" applyBorder="1" applyAlignment="1">
      <alignment horizontal="center" vertical="top" wrapText="1"/>
    </xf>
    <xf numFmtId="9" fontId="14" fillId="0" borderId="1" xfId="3" applyFont="1" applyBorder="1" applyAlignment="1">
      <alignment horizontal="right"/>
    </xf>
    <xf numFmtId="9" fontId="14" fillId="0" borderId="1" xfId="3" applyFont="1" applyFill="1" applyBorder="1" applyAlignment="1">
      <alignment horizontal="right"/>
    </xf>
    <xf numFmtId="43" fontId="13" fillId="0" borderId="1" xfId="1" applyFont="1" applyFill="1" applyBorder="1"/>
    <xf numFmtId="170" fontId="13" fillId="0" borderId="1" xfId="3" applyNumberFormat="1" applyFont="1" applyFill="1" applyBorder="1"/>
    <xf numFmtId="170" fontId="13" fillId="0" borderId="1" xfId="3" applyNumberFormat="1" applyFont="1" applyBorder="1"/>
    <xf numFmtId="0" fontId="0" fillId="0" borderId="0" xfId="0" applyAlignment="1">
      <alignment horizontal="left" vertical="top" wrapText="1"/>
    </xf>
    <xf numFmtId="0" fontId="0" fillId="0" borderId="0" xfId="0" applyAlignment="1" applyProtection="1">
      <alignment horizontal="left"/>
      <protection locked="0"/>
    </xf>
    <xf numFmtId="0" fontId="66" fillId="0" borderId="0" xfId="0" applyFont="1" applyAlignment="1">
      <alignment horizontal="left" vertical="top" wrapText="1"/>
    </xf>
    <xf numFmtId="44" fontId="8" fillId="0" borderId="22" xfId="2" applyFont="1" applyBorder="1" applyAlignment="1">
      <alignment horizontal="left" vertical="top" wrapText="1"/>
    </xf>
    <xf numFmtId="44" fontId="8" fillId="0" borderId="23" xfId="2" applyFont="1" applyBorder="1" applyAlignment="1">
      <alignment horizontal="left" vertical="top" wrapText="1"/>
    </xf>
    <xf numFmtId="44" fontId="8" fillId="0" borderId="1" xfId="2" applyFont="1" applyBorder="1" applyAlignment="1">
      <alignment horizontal="left" vertical="top" wrapText="1"/>
    </xf>
    <xf numFmtId="44" fontId="8" fillId="0" borderId="0" xfId="2" applyFont="1" applyBorder="1" applyAlignment="1">
      <alignment horizontal="left" vertical="top" wrapText="1"/>
    </xf>
    <xf numFmtId="44" fontId="8" fillId="0" borderId="3" xfId="2" applyFont="1" applyBorder="1" applyAlignment="1">
      <alignment horizontal="left" vertical="top" wrapText="1"/>
    </xf>
    <xf numFmtId="44" fontId="8" fillId="0" borderId="2" xfId="2" applyFont="1" applyBorder="1" applyAlignment="1">
      <alignment horizontal="left" vertical="top" wrapText="1"/>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8" fillId="0" borderId="0" xfId="0" applyFont="1" applyAlignment="1">
      <alignment horizontal="left" vertical="top" wrapText="1"/>
    </xf>
    <xf numFmtId="0" fontId="8" fillId="0" borderId="26" xfId="0" applyFont="1" applyBorder="1" applyAlignment="1">
      <alignment horizontal="left" vertical="top" wrapText="1"/>
    </xf>
    <xf numFmtId="0" fontId="8" fillId="0" borderId="2" xfId="0" applyFont="1" applyBorder="1" applyAlignment="1">
      <alignment horizontal="left" vertical="top" wrapText="1"/>
    </xf>
    <xf numFmtId="0" fontId="8" fillId="0" borderId="25" xfId="0" applyFont="1" applyBorder="1" applyAlignment="1">
      <alignment horizontal="left" vertical="top" wrapText="1"/>
    </xf>
    <xf numFmtId="44" fontId="8" fillId="0" borderId="22" xfId="2" applyFont="1" applyBorder="1" applyAlignment="1">
      <alignment horizontal="left" vertical="top"/>
    </xf>
    <xf numFmtId="44" fontId="8" fillId="0" borderId="23" xfId="2" applyFont="1" applyBorder="1" applyAlignment="1">
      <alignment horizontal="left" vertical="top"/>
    </xf>
    <xf numFmtId="44" fontId="8" fillId="0" borderId="3" xfId="2" applyFont="1" applyBorder="1" applyAlignment="1">
      <alignment horizontal="left" vertical="top"/>
    </xf>
    <xf numFmtId="44" fontId="8" fillId="0" borderId="2" xfId="2" applyFont="1" applyBorder="1" applyAlignment="1">
      <alignment horizontal="left" vertical="top"/>
    </xf>
    <xf numFmtId="0" fontId="8" fillId="0" borderId="22" xfId="0" applyFont="1" applyBorder="1" applyAlignment="1">
      <alignment horizontal="left" vertical="top" wrapText="1"/>
    </xf>
    <xf numFmtId="0" fontId="8" fillId="0" borderId="1" xfId="0" applyFont="1" applyBorder="1" applyAlignment="1">
      <alignment horizontal="left" vertical="top" wrapText="1"/>
    </xf>
    <xf numFmtId="0" fontId="8" fillId="0" borderId="3" xfId="0" applyFont="1" applyBorder="1" applyAlignment="1">
      <alignment horizontal="left" vertical="top" wrapText="1"/>
    </xf>
    <xf numFmtId="0" fontId="8" fillId="0" borderId="23" xfId="0" applyFont="1" applyBorder="1" applyAlignment="1">
      <alignment horizontal="left" vertical="top"/>
    </xf>
    <xf numFmtId="0" fontId="8" fillId="0" borderId="24" xfId="0" applyFont="1" applyBorder="1" applyAlignment="1">
      <alignment horizontal="left" vertical="top"/>
    </xf>
    <xf numFmtId="0" fontId="8" fillId="0" borderId="0" xfId="0" applyFont="1" applyAlignment="1">
      <alignment horizontal="left" vertical="top"/>
    </xf>
    <xf numFmtId="0" fontId="8" fillId="0" borderId="26" xfId="0" applyFont="1" applyBorder="1" applyAlignment="1">
      <alignment horizontal="left" vertical="top"/>
    </xf>
    <xf numFmtId="0" fontId="8" fillId="0" borderId="2" xfId="0" applyFont="1" applyBorder="1" applyAlignment="1">
      <alignment horizontal="left" vertical="top"/>
    </xf>
    <xf numFmtId="0" fontId="8" fillId="0" borderId="25" xfId="0" applyFont="1" applyBorder="1" applyAlignment="1">
      <alignment horizontal="left" vertical="top"/>
    </xf>
    <xf numFmtId="0" fontId="8" fillId="0" borderId="36" xfId="0" applyFont="1" applyBorder="1" applyAlignment="1">
      <alignment horizontal="left" vertical="top" wrapText="1"/>
    </xf>
    <xf numFmtId="0" fontId="8" fillId="0" borderId="37" xfId="0" applyFont="1" applyBorder="1" applyAlignment="1">
      <alignment horizontal="left" vertical="top" wrapText="1"/>
    </xf>
    <xf numFmtId="0" fontId="8" fillId="0" borderId="22" xfId="0" quotePrefix="1" applyFont="1" applyBorder="1" applyAlignment="1">
      <alignment horizontal="left" vertical="top" wrapText="1"/>
    </xf>
    <xf numFmtId="0" fontId="8" fillId="0" borderId="22" xfId="0" applyFont="1" applyBorder="1" applyAlignment="1">
      <alignment horizontal="left" vertical="top"/>
    </xf>
    <xf numFmtId="0" fontId="8" fillId="0" borderId="1" xfId="0" applyFont="1" applyBorder="1" applyAlignment="1">
      <alignment horizontal="left" vertical="top"/>
    </xf>
    <xf numFmtId="0" fontId="8" fillId="0" borderId="3" xfId="0" applyFont="1" applyBorder="1" applyAlignment="1">
      <alignment horizontal="left" vertical="top"/>
    </xf>
    <xf numFmtId="0" fontId="8" fillId="0" borderId="23" xfId="0" quotePrefix="1" applyFont="1" applyBorder="1" applyAlignment="1">
      <alignment horizontal="left" vertical="top" wrapText="1"/>
    </xf>
    <xf numFmtId="0" fontId="8" fillId="0" borderId="1" xfId="0" quotePrefix="1" applyFont="1" applyBorder="1" applyAlignment="1">
      <alignment horizontal="left" vertical="top" wrapText="1"/>
    </xf>
    <xf numFmtId="0" fontId="8" fillId="0" borderId="0" xfId="0" quotePrefix="1" applyFont="1" applyAlignment="1">
      <alignment horizontal="left" vertical="top" wrapText="1"/>
    </xf>
    <xf numFmtId="0" fontId="8" fillId="0" borderId="3" xfId="0" quotePrefix="1" applyFont="1" applyBorder="1" applyAlignment="1">
      <alignment horizontal="left" vertical="top" wrapText="1"/>
    </xf>
    <xf numFmtId="0" fontId="8" fillId="0" borderId="2" xfId="0" quotePrefix="1" applyFont="1" applyBorder="1" applyAlignment="1">
      <alignment horizontal="left" vertical="top" wrapText="1"/>
    </xf>
    <xf numFmtId="0" fontId="42" fillId="0" borderId="22" xfId="0" applyFont="1" applyBorder="1" applyAlignment="1">
      <alignment horizontal="center" vertical="top" wrapText="1"/>
    </xf>
    <xf numFmtId="0" fontId="42" fillId="0" borderId="23" xfId="0" applyFont="1" applyBorder="1" applyAlignment="1">
      <alignment horizontal="center" vertical="top" wrapText="1"/>
    </xf>
    <xf numFmtId="0" fontId="42" fillId="0" borderId="1" xfId="0" applyFont="1" applyBorder="1" applyAlignment="1">
      <alignment horizontal="center" vertical="top" wrapText="1"/>
    </xf>
    <xf numFmtId="0" fontId="42" fillId="0" borderId="0" xfId="0" applyFont="1" applyAlignment="1">
      <alignment horizontal="center" vertical="top" wrapText="1"/>
    </xf>
    <xf numFmtId="0" fontId="42" fillId="0" borderId="3" xfId="0" applyFont="1" applyBorder="1" applyAlignment="1">
      <alignment horizontal="center" vertical="top" wrapText="1"/>
    </xf>
    <xf numFmtId="0" fontId="42" fillId="0" borderId="2" xfId="0" applyFont="1" applyBorder="1" applyAlignment="1">
      <alignment horizontal="center" vertical="top" wrapText="1"/>
    </xf>
    <xf numFmtId="0" fontId="42" fillId="0" borderId="24" xfId="0" applyFont="1" applyBorder="1" applyAlignment="1">
      <alignment horizontal="center" vertical="top" wrapText="1"/>
    </xf>
    <xf numFmtId="0" fontId="42" fillId="0" borderId="26" xfId="0" applyFont="1" applyBorder="1" applyAlignment="1">
      <alignment horizontal="center" vertical="top" wrapText="1"/>
    </xf>
    <xf numFmtId="0" fontId="42" fillId="0" borderId="25" xfId="0" applyFont="1" applyBorder="1" applyAlignment="1">
      <alignment horizontal="center" vertical="top" wrapText="1"/>
    </xf>
    <xf numFmtId="0" fontId="69" fillId="0" borderId="0" xfId="0" applyFont="1" applyAlignment="1">
      <alignment horizontal="left" vertical="top" wrapText="1"/>
    </xf>
    <xf numFmtId="0" fontId="8" fillId="56" borderId="28" xfId="0" applyFont="1" applyFill="1" applyBorder="1" applyAlignment="1">
      <alignment horizontal="center" vertical="top" wrapText="1"/>
    </xf>
    <xf numFmtId="0" fontId="8" fillId="56" borderId="30" xfId="0" applyFont="1" applyFill="1" applyBorder="1" applyAlignment="1">
      <alignment horizontal="center" vertical="top" wrapText="1"/>
    </xf>
    <xf numFmtId="14" fontId="8" fillId="56" borderId="35"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5"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6" borderId="40" xfId="2" applyFont="1" applyFill="1" applyBorder="1" applyAlignment="1">
      <alignment horizontal="right" vertical="top" wrapText="1"/>
    </xf>
    <xf numFmtId="44" fontId="8" fillId="56" borderId="41" xfId="2" applyFont="1" applyFill="1" applyBorder="1" applyAlignment="1">
      <alignment horizontal="right" vertical="top" wrapText="1"/>
    </xf>
    <xf numFmtId="0" fontId="70" fillId="0" borderId="0" xfId="0" applyFont="1" applyAlignment="1">
      <alignment horizontal="left" wrapText="1"/>
    </xf>
    <xf numFmtId="0" fontId="72" fillId="0" borderId="0" xfId="0" applyFont="1" applyAlignment="1">
      <alignment horizontal="left" wrapText="1"/>
    </xf>
    <xf numFmtId="0" fontId="42" fillId="0" borderId="0" xfId="0" applyFont="1" applyAlignment="1">
      <alignment horizontal="left" vertical="top" wrapText="1"/>
    </xf>
    <xf numFmtId="0" fontId="8" fillId="56" borderId="29" xfId="0" applyFont="1" applyFill="1" applyBorder="1" applyAlignment="1">
      <alignment horizontal="center" vertical="top"/>
    </xf>
    <xf numFmtId="10" fontId="10" fillId="0" borderId="1" xfId="3" applyNumberFormat="1" applyFont="1" applyFill="1" applyBorder="1" applyAlignment="1">
      <alignment horizontal="right"/>
    </xf>
    <xf numFmtId="0" fontId="20" fillId="0" borderId="1" xfId="0" applyFont="1" applyBorder="1"/>
    <xf numFmtId="170" fontId="7" fillId="0" borderId="1" xfId="3" applyNumberFormat="1" applyFont="1" applyFill="1" applyBorder="1" applyAlignment="1">
      <alignment horizontal="center"/>
    </xf>
    <xf numFmtId="170" fontId="7" fillId="0" borderId="0" xfId="3" applyNumberFormat="1" applyFont="1" applyFill="1" applyBorder="1" applyAlignment="1">
      <alignment horizontal="center"/>
    </xf>
    <xf numFmtId="0" fontId="20" fillId="0" borderId="0" xfId="0" applyFont="1"/>
    <xf numFmtId="0" fontId="7" fillId="0" borderId="0" xfId="1" applyNumberFormat="1" applyFont="1" applyFill="1" applyBorder="1" applyAlignment="1">
      <alignment horizontal="center"/>
    </xf>
    <xf numFmtId="1" fontId="7" fillId="0" borderId="0" xfId="1" applyNumberFormat="1" applyFont="1" applyFill="1" applyBorder="1" applyAlignment="1">
      <alignment horizontal="center"/>
    </xf>
    <xf numFmtId="9" fontId="10" fillId="0" borderId="1" xfId="3" applyFont="1" applyFill="1" applyBorder="1" applyAlignment="1">
      <alignment horizontal="right"/>
    </xf>
    <xf numFmtId="9" fontId="10" fillId="0" borderId="0" xfId="3" applyFont="1" applyFill="1" applyBorder="1" applyAlignment="1">
      <alignment horizontal="right"/>
    </xf>
    <xf numFmtId="0" fontId="84" fillId="0" borderId="0" xfId="6" applyFont="1" applyAlignment="1">
      <alignment horizontal="left"/>
    </xf>
    <xf numFmtId="0" fontId="84" fillId="0" borderId="0" xfId="6" applyFont="1"/>
    <xf numFmtId="0" fontId="84" fillId="0" borderId="0" xfId="0" applyFont="1"/>
    <xf numFmtId="0" fontId="84" fillId="0" borderId="0" xfId="6" applyFont="1" applyAlignment="1">
      <alignment horizontal="center"/>
    </xf>
    <xf numFmtId="44" fontId="84" fillId="0" borderId="1" xfId="2" applyFont="1" applyFill="1" applyBorder="1"/>
    <xf numFmtId="170" fontId="84" fillId="0" borderId="0" xfId="3" quotePrefix="1" applyNumberFormat="1" applyFont="1" applyFill="1" applyBorder="1" applyAlignment="1">
      <alignment horizontal="center"/>
    </xf>
    <xf numFmtId="10" fontId="85" fillId="0" borderId="1" xfId="3" applyNumberFormat="1" applyFont="1" applyFill="1" applyBorder="1" applyAlignment="1">
      <alignment horizontal="right"/>
    </xf>
    <xf numFmtId="168" fontId="84" fillId="0" borderId="0" xfId="1" applyNumberFormat="1" applyFont="1" applyFill="1" applyBorder="1" applyAlignment="1">
      <alignment horizontal="center"/>
    </xf>
    <xf numFmtId="170" fontId="84" fillId="0" borderId="0" xfId="3" applyNumberFormat="1" applyFont="1" applyFill="1" applyBorder="1"/>
    <xf numFmtId="170" fontId="85" fillId="0" borderId="1" xfId="3" applyNumberFormat="1" applyFont="1" applyFill="1" applyBorder="1" applyAlignment="1">
      <alignment horizontal="center"/>
    </xf>
    <xf numFmtId="170" fontId="85" fillId="0" borderId="0" xfId="3" applyNumberFormat="1" applyFont="1" applyFill="1" applyBorder="1" applyAlignment="1">
      <alignment horizontal="center"/>
    </xf>
    <xf numFmtId="172" fontId="84" fillId="0" borderId="1" xfId="6" applyNumberFormat="1" applyFont="1" applyBorder="1" applyAlignment="1">
      <alignment horizontal="center"/>
    </xf>
    <xf numFmtId="166" fontId="84" fillId="0" borderId="0" xfId="2" applyNumberFormat="1" applyFont="1" applyFill="1" applyBorder="1" applyAlignment="1">
      <alignment horizontal="center"/>
    </xf>
    <xf numFmtId="0" fontId="84" fillId="0" borderId="0" xfId="0" applyFont="1" applyAlignment="1">
      <alignment horizontal="center"/>
    </xf>
    <xf numFmtId="0" fontId="85" fillId="0" borderId="0" xfId="1" applyNumberFormat="1" applyFont="1" applyFill="1" applyBorder="1" applyAlignment="1">
      <alignment horizontal="center"/>
    </xf>
    <xf numFmtId="1" fontId="85" fillId="0" borderId="0" xfId="1" applyNumberFormat="1" applyFont="1" applyFill="1" applyBorder="1" applyAlignment="1">
      <alignment horizontal="center"/>
    </xf>
    <xf numFmtId="0" fontId="84" fillId="0" borderId="0" xfId="0" applyFont="1" applyAlignment="1">
      <alignment horizontal="left"/>
    </xf>
    <xf numFmtId="9" fontId="85" fillId="0" borderId="1" xfId="3" applyFont="1" applyFill="1" applyBorder="1" applyAlignment="1">
      <alignment horizontal="right"/>
    </xf>
    <xf numFmtId="9" fontId="85" fillId="0" borderId="0" xfId="3" applyFont="1" applyFill="1" applyBorder="1" applyAlignment="1">
      <alignment horizontal="right"/>
    </xf>
    <xf numFmtId="9" fontId="84" fillId="0" borderId="0" xfId="3" applyFont="1" applyFill="1" applyBorder="1" applyAlignment="1">
      <alignment horizontal="right"/>
    </xf>
    <xf numFmtId="9" fontId="84" fillId="0" borderId="0" xfId="3" applyFont="1" applyFill="1" applyBorder="1" applyAlignment="1">
      <alignment horizontal="center"/>
    </xf>
    <xf numFmtId="9" fontId="86" fillId="0" borderId="0" xfId="3" applyFont="1" applyFill="1" applyBorder="1" applyAlignment="1">
      <alignment horizontal="left"/>
    </xf>
    <xf numFmtId="170" fontId="84" fillId="0" borderId="1" xfId="3" applyNumberFormat="1" applyFont="1" applyFill="1" applyBorder="1" applyAlignment="1">
      <alignment horizontal="center"/>
    </xf>
    <xf numFmtId="170" fontId="84" fillId="0" borderId="0" xfId="3" applyNumberFormat="1" applyFont="1" applyFill="1" applyBorder="1" applyAlignment="1">
      <alignment horizontal="center"/>
    </xf>
    <xf numFmtId="170" fontId="84" fillId="0" borderId="0" xfId="1" applyNumberFormat="1" applyFont="1" applyFill="1" applyBorder="1" applyAlignment="1">
      <alignment horizontal="center"/>
    </xf>
    <xf numFmtId="170" fontId="84" fillId="0" borderId="0" xfId="1" applyNumberFormat="1" applyFont="1" applyFill="1" applyBorder="1" applyAlignment="1">
      <alignment horizontal="right"/>
    </xf>
    <xf numFmtId="2" fontId="84" fillId="0" borderId="1" xfId="6" applyNumberFormat="1" applyFont="1" applyBorder="1" applyAlignment="1">
      <alignment horizontal="right"/>
    </xf>
    <xf numFmtId="2" fontId="84" fillId="0" borderId="0" xfId="6" applyNumberFormat="1" applyFont="1" applyAlignment="1">
      <alignment horizontal="right"/>
    </xf>
    <xf numFmtId="167" fontId="84" fillId="0" borderId="0" xfId="1" applyNumberFormat="1" applyFont="1" applyFill="1" applyBorder="1" applyAlignment="1">
      <alignment horizontal="center"/>
    </xf>
    <xf numFmtId="2" fontId="86" fillId="0" borderId="0" xfId="6" applyNumberFormat="1" applyFont="1" applyAlignment="1">
      <alignment horizontal="right"/>
    </xf>
    <xf numFmtId="43" fontId="84" fillId="0" borderId="0" xfId="1" applyFont="1" applyFill="1" applyBorder="1" applyAlignment="1">
      <alignment horizontal="center"/>
    </xf>
    <xf numFmtId="2" fontId="86" fillId="0" borderId="0" xfId="6" applyNumberFormat="1" applyFont="1" applyAlignment="1">
      <alignment horizontal="left"/>
    </xf>
    <xf numFmtId="9" fontId="84" fillId="0" borderId="1" xfId="3" applyFont="1" applyBorder="1" applyAlignment="1">
      <alignment horizontal="right"/>
    </xf>
    <xf numFmtId="173" fontId="84" fillId="0" borderId="0" xfId="6" applyNumberFormat="1" applyFont="1" applyAlignment="1">
      <alignment horizontal="right"/>
    </xf>
    <xf numFmtId="170" fontId="84" fillId="0" borderId="0" xfId="3" applyNumberFormat="1" applyFont="1" applyBorder="1" applyAlignment="1">
      <alignment horizontal="center"/>
    </xf>
    <xf numFmtId="172" fontId="84" fillId="0" borderId="0" xfId="6" applyNumberFormat="1" applyFont="1" applyAlignment="1">
      <alignment horizontal="right"/>
    </xf>
    <xf numFmtId="43" fontId="84" fillId="0" borderId="1" xfId="1" applyFont="1" applyFill="1" applyBorder="1" applyAlignment="1">
      <alignment horizontal="right"/>
    </xf>
    <xf numFmtId="43" fontId="84" fillId="0" borderId="0" xfId="1" applyFont="1" applyFill="1" applyBorder="1" applyAlignment="1">
      <alignment horizontal="right"/>
    </xf>
    <xf numFmtId="170" fontId="84" fillId="0" borderId="0" xfId="3" applyNumberFormat="1" applyFont="1" applyFill="1" applyBorder="1" applyAlignment="1">
      <alignment horizontal="right"/>
    </xf>
    <xf numFmtId="170" fontId="86" fillId="0" borderId="0" xfId="3" applyNumberFormat="1" applyFont="1" applyFill="1" applyBorder="1" applyAlignment="1">
      <alignment horizontal="center"/>
    </xf>
    <xf numFmtId="168" fontId="84" fillId="0" borderId="1" xfId="1" applyNumberFormat="1" applyFont="1" applyFill="1" applyBorder="1" applyAlignment="1">
      <alignment horizontal="right"/>
    </xf>
    <xf numFmtId="43" fontId="84" fillId="0" borderId="1" xfId="1" applyFont="1" applyFill="1" applyBorder="1" applyAlignment="1">
      <alignment horizontal="center"/>
    </xf>
    <xf numFmtId="168" fontId="84" fillId="0" borderId="0" xfId="1" applyNumberFormat="1" applyFont="1" applyFill="1" applyBorder="1" applyAlignment="1">
      <alignment horizontal="right"/>
    </xf>
    <xf numFmtId="10" fontId="84" fillId="0" borderId="1" xfId="3" applyNumberFormat="1" applyFont="1" applyFill="1" applyBorder="1" applyAlignment="1">
      <alignment horizontal="center"/>
    </xf>
    <xf numFmtId="0" fontId="84" fillId="0" borderId="0" xfId="8" applyNumberFormat="1" applyFont="1" applyFill="1" applyBorder="1" applyAlignment="1">
      <alignment horizontal="center" vertical="top" wrapText="1"/>
    </xf>
    <xf numFmtId="166" fontId="84" fillId="0" borderId="1" xfId="2" applyNumberFormat="1" applyFont="1" applyFill="1" applyBorder="1"/>
    <xf numFmtId="166" fontId="84" fillId="0" borderId="0" xfId="2" applyNumberFormat="1" applyFont="1" applyFill="1" applyBorder="1"/>
    <xf numFmtId="169" fontId="84" fillId="0" borderId="0" xfId="2" applyNumberFormat="1" applyFont="1" applyFill="1" applyBorder="1" applyAlignment="1">
      <alignment horizontal="right"/>
    </xf>
    <xf numFmtId="2" fontId="84" fillId="0" borderId="0" xfId="6" applyNumberFormat="1" applyFont="1"/>
    <xf numFmtId="2" fontId="84" fillId="0" borderId="0" xfId="6" applyNumberFormat="1" applyFont="1" applyAlignment="1">
      <alignment horizontal="center"/>
    </xf>
    <xf numFmtId="0" fontId="84" fillId="0" borderId="0" xfId="2" applyNumberFormat="1" applyFont="1" applyFill="1" applyBorder="1" applyAlignment="1">
      <alignment horizontal="center"/>
    </xf>
    <xf numFmtId="0" fontId="84" fillId="0" borderId="1" xfId="6" applyFont="1" applyBorder="1" applyAlignment="1">
      <alignment horizontal="center"/>
    </xf>
    <xf numFmtId="170" fontId="84" fillId="0" borderId="0" xfId="7" applyNumberFormat="1" applyFont="1" applyFill="1" applyBorder="1" applyAlignment="1">
      <alignment horizontal="center"/>
    </xf>
    <xf numFmtId="171" fontId="84" fillId="0" borderId="0" xfId="9" applyNumberFormat="1" applyFont="1" applyFill="1" applyBorder="1" applyAlignment="1">
      <alignment horizontal="center"/>
    </xf>
    <xf numFmtId="0" fontId="85" fillId="0" borderId="0" xfId="6" applyFont="1" applyAlignment="1">
      <alignment horizontal="left"/>
    </xf>
    <xf numFmtId="0" fontId="85" fillId="0" borderId="0" xfId="6" applyFont="1"/>
    <xf numFmtId="0" fontId="85" fillId="0" borderId="0" xfId="0" applyFont="1"/>
    <xf numFmtId="0" fontId="85" fillId="0" borderId="0" xfId="6" applyFont="1" applyAlignment="1">
      <alignment horizontal="center"/>
    </xf>
    <xf numFmtId="44" fontId="85" fillId="0" borderId="1" xfId="2" applyFont="1" applyFill="1" applyBorder="1"/>
    <xf numFmtId="170" fontId="85" fillId="0" borderId="0" xfId="3" quotePrefix="1" applyNumberFormat="1" applyFont="1" applyFill="1" applyBorder="1" applyAlignment="1">
      <alignment horizontal="center"/>
    </xf>
    <xf numFmtId="168" fontId="85" fillId="0" borderId="0" xfId="1" applyNumberFormat="1" applyFont="1" applyFill="1" applyBorder="1" applyAlignment="1">
      <alignment horizontal="center"/>
    </xf>
    <xf numFmtId="170" fontId="85" fillId="0" borderId="0" xfId="3" applyNumberFormat="1" applyFont="1" applyFill="1" applyBorder="1"/>
    <xf numFmtId="172" fontId="85" fillId="0" borderId="1" xfId="6" applyNumberFormat="1" applyFont="1" applyBorder="1" applyAlignment="1">
      <alignment horizontal="center"/>
    </xf>
    <xf numFmtId="166" fontId="85" fillId="0" borderId="0" xfId="2" applyNumberFormat="1" applyFont="1" applyFill="1" applyBorder="1" applyAlignment="1">
      <alignment horizontal="center"/>
    </xf>
    <xf numFmtId="0" fontId="85" fillId="0" borderId="0" xfId="0" applyFont="1" applyAlignment="1">
      <alignment horizontal="center"/>
    </xf>
    <xf numFmtId="0" fontId="85" fillId="0" borderId="0" xfId="0" applyFont="1" applyAlignment="1">
      <alignment horizontal="left"/>
    </xf>
    <xf numFmtId="9" fontId="85" fillId="0" borderId="0" xfId="3" applyFont="1" applyFill="1" applyBorder="1" applyAlignment="1">
      <alignment horizontal="center"/>
    </xf>
    <xf numFmtId="9" fontId="87" fillId="0" borderId="0" xfId="3" applyFont="1" applyFill="1" applyBorder="1" applyAlignment="1">
      <alignment horizontal="left"/>
    </xf>
    <xf numFmtId="170" fontId="85" fillId="0" borderId="0" xfId="1" applyNumberFormat="1" applyFont="1" applyFill="1" applyBorder="1" applyAlignment="1">
      <alignment horizontal="center"/>
    </xf>
    <xf numFmtId="170" fontId="85" fillId="0" borderId="0" xfId="1" applyNumberFormat="1" applyFont="1" applyFill="1" applyBorder="1" applyAlignment="1">
      <alignment horizontal="right"/>
    </xf>
    <xf numFmtId="2" fontId="85" fillId="0" borderId="1" xfId="6" applyNumberFormat="1" applyFont="1" applyBorder="1" applyAlignment="1">
      <alignment horizontal="right"/>
    </xf>
    <xf numFmtId="2" fontId="85" fillId="0" borderId="0" xfId="6" applyNumberFormat="1" applyFont="1" applyAlignment="1">
      <alignment horizontal="right"/>
    </xf>
    <xf numFmtId="167" fontId="85" fillId="0" borderId="0" xfId="1" applyNumberFormat="1" applyFont="1" applyFill="1" applyBorder="1" applyAlignment="1">
      <alignment horizontal="center"/>
    </xf>
    <xf numFmtId="2" fontId="87" fillId="0" borderId="0" xfId="6" applyNumberFormat="1" applyFont="1" applyAlignment="1">
      <alignment horizontal="right"/>
    </xf>
    <xf numFmtId="43" fontId="85" fillId="0" borderId="0" xfId="1" applyFont="1" applyFill="1" applyBorder="1" applyAlignment="1">
      <alignment horizontal="center"/>
    </xf>
    <xf numFmtId="2" fontId="87" fillId="0" borderId="0" xfId="6" applyNumberFormat="1" applyFont="1" applyAlignment="1">
      <alignment horizontal="left"/>
    </xf>
    <xf numFmtId="9" fontId="85" fillId="0" borderId="1" xfId="3" applyFont="1" applyBorder="1" applyAlignment="1">
      <alignment horizontal="right"/>
    </xf>
    <xf numFmtId="173" fontId="85" fillId="0" borderId="0" xfId="6" applyNumberFormat="1" applyFont="1" applyAlignment="1">
      <alignment horizontal="right"/>
    </xf>
    <xf numFmtId="170" fontId="85" fillId="0" borderId="0" xfId="3" applyNumberFormat="1" applyFont="1" applyBorder="1" applyAlignment="1">
      <alignment horizontal="center"/>
    </xf>
    <xf numFmtId="172" fontId="85" fillId="0" borderId="0" xfId="6" applyNumberFormat="1" applyFont="1" applyAlignment="1">
      <alignment horizontal="right"/>
    </xf>
    <xf numFmtId="43" fontId="85" fillId="0" borderId="1" xfId="1" applyFont="1" applyFill="1" applyBorder="1" applyAlignment="1">
      <alignment horizontal="right"/>
    </xf>
    <xf numFmtId="43" fontId="85" fillId="0" borderId="0" xfId="1" applyFont="1" applyFill="1" applyBorder="1" applyAlignment="1">
      <alignment horizontal="right"/>
    </xf>
    <xf numFmtId="170" fontId="85" fillId="0" borderId="0" xfId="3" applyNumberFormat="1" applyFont="1" applyFill="1" applyBorder="1" applyAlignment="1">
      <alignment horizontal="right"/>
    </xf>
    <xf numFmtId="170" fontId="87" fillId="0" borderId="0" xfId="3" applyNumberFormat="1" applyFont="1" applyFill="1" applyBorder="1" applyAlignment="1">
      <alignment horizontal="center"/>
    </xf>
    <xf numFmtId="168" fontId="85" fillId="0" borderId="1" xfId="1" applyNumberFormat="1" applyFont="1" applyFill="1" applyBorder="1" applyAlignment="1">
      <alignment horizontal="right"/>
    </xf>
    <xf numFmtId="43" fontId="85" fillId="0" borderId="1" xfId="1" applyFont="1" applyFill="1" applyBorder="1" applyAlignment="1">
      <alignment horizontal="center"/>
    </xf>
    <xf numFmtId="168" fontId="85" fillId="0" borderId="0" xfId="1" applyNumberFormat="1" applyFont="1" applyFill="1" applyBorder="1" applyAlignment="1">
      <alignment horizontal="right"/>
    </xf>
    <xf numFmtId="10" fontId="85" fillId="0" borderId="1" xfId="3" applyNumberFormat="1" applyFont="1" applyFill="1" applyBorder="1" applyAlignment="1">
      <alignment horizontal="center"/>
    </xf>
    <xf numFmtId="0" fontId="85" fillId="0" borderId="0" xfId="8" applyNumberFormat="1" applyFont="1" applyFill="1" applyBorder="1" applyAlignment="1">
      <alignment horizontal="center" vertical="top" wrapText="1"/>
    </xf>
    <xf numFmtId="166" fontId="85" fillId="0" borderId="1" xfId="2" applyNumberFormat="1" applyFont="1" applyFill="1" applyBorder="1"/>
    <xf numFmtId="166" fontId="85" fillId="0" borderId="0" xfId="2" applyNumberFormat="1" applyFont="1" applyFill="1" applyBorder="1"/>
    <xf numFmtId="169" fontId="85" fillId="0" borderId="0" xfId="2" applyNumberFormat="1" applyFont="1" applyFill="1" applyBorder="1" applyAlignment="1">
      <alignment horizontal="right"/>
    </xf>
    <xf numFmtId="2" fontId="85" fillId="0" borderId="0" xfId="6" applyNumberFormat="1" applyFont="1"/>
    <xf numFmtId="2" fontId="85" fillId="0" borderId="0" xfId="6" applyNumberFormat="1" applyFont="1" applyAlignment="1">
      <alignment horizontal="center"/>
    </xf>
    <xf numFmtId="0" fontId="85" fillId="0" borderId="0" xfId="2" applyNumberFormat="1" applyFont="1" applyFill="1" applyBorder="1" applyAlignment="1">
      <alignment horizontal="center"/>
    </xf>
    <xf numFmtId="0" fontId="85" fillId="0" borderId="1" xfId="6" applyFont="1" applyBorder="1" applyAlignment="1">
      <alignment horizontal="center"/>
    </xf>
    <xf numFmtId="170" fontId="85" fillId="0" borderId="0" xfId="7" applyNumberFormat="1" applyFont="1" applyFill="1" applyBorder="1" applyAlignment="1">
      <alignment horizontal="center"/>
    </xf>
    <xf numFmtId="171" fontId="85" fillId="0" borderId="0" xfId="9" applyNumberFormat="1" applyFont="1" applyFill="1" applyBorder="1" applyAlignment="1">
      <alignment horizontal="center"/>
    </xf>
    <xf numFmtId="10" fontId="88" fillId="0" borderId="1" xfId="3" applyNumberFormat="1" applyFont="1" applyFill="1" applyBorder="1" applyAlignment="1">
      <alignment horizontal="right"/>
    </xf>
    <xf numFmtId="170" fontId="88" fillId="0" borderId="1" xfId="3" applyNumberFormat="1" applyFont="1" applyFill="1" applyBorder="1" applyAlignment="1">
      <alignment horizontal="center"/>
    </xf>
    <xf numFmtId="170" fontId="88" fillId="0" borderId="0" xfId="3" applyNumberFormat="1" applyFont="1" applyFill="1" applyBorder="1" applyAlignment="1">
      <alignment horizontal="center"/>
    </xf>
    <xf numFmtId="0" fontId="88" fillId="0" borderId="0" xfId="1" applyNumberFormat="1" applyFont="1" applyFill="1" applyBorder="1" applyAlignment="1">
      <alignment horizontal="center"/>
    </xf>
    <xf numFmtId="1" fontId="88" fillId="0" borderId="0" xfId="1" applyNumberFormat="1" applyFont="1" applyFill="1" applyBorder="1" applyAlignment="1">
      <alignment horizontal="center"/>
    </xf>
    <xf numFmtId="9" fontId="88" fillId="0" borderId="1" xfId="3" applyFont="1" applyFill="1" applyBorder="1" applyAlignment="1">
      <alignment horizontal="right"/>
    </xf>
    <xf numFmtId="9" fontId="88" fillId="0" borderId="0" xfId="3" applyFont="1" applyFill="1" applyBorder="1" applyAlignment="1">
      <alignment horizontal="right"/>
    </xf>
    <xf numFmtId="0" fontId="88" fillId="0" borderId="0" xfId="6" applyFont="1" applyAlignment="1">
      <alignment horizontal="left"/>
    </xf>
    <xf numFmtId="0" fontId="88" fillId="0" borderId="0" xfId="6" applyFont="1"/>
    <xf numFmtId="0" fontId="88" fillId="0" borderId="0" xfId="0" applyFont="1"/>
    <xf numFmtId="0" fontId="88" fillId="0" borderId="0" xfId="6" applyFont="1" applyAlignment="1">
      <alignment horizontal="center"/>
    </xf>
    <xf numFmtId="44" fontId="88" fillId="0" borderId="1" xfId="2" applyFont="1" applyFill="1" applyBorder="1"/>
    <xf numFmtId="170" fontId="88" fillId="0" borderId="0" xfId="3" quotePrefix="1" applyNumberFormat="1" applyFont="1" applyFill="1" applyBorder="1" applyAlignment="1">
      <alignment horizontal="center"/>
    </xf>
    <xf numFmtId="168" fontId="88" fillId="0" borderId="0" xfId="1" applyNumberFormat="1" applyFont="1" applyFill="1" applyBorder="1" applyAlignment="1">
      <alignment horizontal="center"/>
    </xf>
    <xf numFmtId="170" fontId="88" fillId="0" borderId="0" xfId="3" applyNumberFormat="1" applyFont="1" applyFill="1" applyBorder="1"/>
    <xf numFmtId="172" fontId="88" fillId="0" borderId="1" xfId="6" applyNumberFormat="1" applyFont="1" applyBorder="1" applyAlignment="1">
      <alignment horizontal="center"/>
    </xf>
    <xf numFmtId="166" fontId="88" fillId="0" borderId="0" xfId="2" applyNumberFormat="1" applyFont="1" applyFill="1" applyBorder="1" applyAlignment="1">
      <alignment horizontal="center"/>
    </xf>
    <xf numFmtId="0" fontId="88" fillId="0" borderId="0" xfId="0" applyFont="1" applyAlignment="1">
      <alignment horizontal="center"/>
    </xf>
    <xf numFmtId="0" fontId="88" fillId="0" borderId="0" xfId="0" applyFont="1" applyAlignment="1">
      <alignment horizontal="left"/>
    </xf>
    <xf numFmtId="9" fontId="88" fillId="0" borderId="0" xfId="3" applyFont="1" applyFill="1" applyBorder="1" applyAlignment="1">
      <alignment horizontal="center"/>
    </xf>
    <xf numFmtId="9" fontId="89" fillId="0" borderId="0" xfId="3" applyFont="1" applyFill="1" applyBorder="1" applyAlignment="1">
      <alignment horizontal="left"/>
    </xf>
    <xf numFmtId="170" fontId="88" fillId="0" borderId="0" xfId="1" applyNumberFormat="1" applyFont="1" applyFill="1" applyBorder="1" applyAlignment="1">
      <alignment horizontal="center"/>
    </xf>
    <xf numFmtId="170" fontId="88" fillId="0" borderId="0" xfId="1" applyNumberFormat="1" applyFont="1" applyFill="1" applyBorder="1" applyAlignment="1">
      <alignment horizontal="right"/>
    </xf>
    <xf numFmtId="2" fontId="88" fillId="0" borderId="1" xfId="6" applyNumberFormat="1" applyFont="1" applyBorder="1" applyAlignment="1">
      <alignment horizontal="right"/>
    </xf>
    <xf numFmtId="2" fontId="88" fillId="0" borderId="0" xfId="6" applyNumberFormat="1" applyFont="1" applyAlignment="1">
      <alignment horizontal="right"/>
    </xf>
    <xf numFmtId="167" fontId="88" fillId="0" borderId="0" xfId="1" applyNumberFormat="1" applyFont="1" applyFill="1" applyBorder="1" applyAlignment="1">
      <alignment horizontal="center"/>
    </xf>
    <xf numFmtId="2" fontId="89" fillId="0" borderId="0" xfId="6" applyNumberFormat="1" applyFont="1" applyAlignment="1">
      <alignment horizontal="right"/>
    </xf>
    <xf numFmtId="43" fontId="88" fillId="0" borderId="0" xfId="1" applyFont="1" applyFill="1" applyBorder="1" applyAlignment="1">
      <alignment horizontal="center"/>
    </xf>
    <xf numFmtId="2" fontId="89" fillId="0" borderId="0" xfId="6" applyNumberFormat="1" applyFont="1" applyAlignment="1">
      <alignment horizontal="left"/>
    </xf>
    <xf numFmtId="9" fontId="88" fillId="0" borderId="1" xfId="3" applyFont="1" applyBorder="1" applyAlignment="1">
      <alignment horizontal="right"/>
    </xf>
    <xf numFmtId="173" fontId="88" fillId="0" borderId="0" xfId="6" applyNumberFormat="1" applyFont="1" applyAlignment="1">
      <alignment horizontal="right"/>
    </xf>
    <xf numFmtId="170" fontId="88" fillId="0" borderId="0" xfId="3" applyNumberFormat="1" applyFont="1" applyBorder="1" applyAlignment="1">
      <alignment horizontal="center"/>
    </xf>
    <xf numFmtId="172" fontId="88" fillId="0" borderId="0" xfId="6" applyNumberFormat="1" applyFont="1" applyAlignment="1">
      <alignment horizontal="right"/>
    </xf>
    <xf numFmtId="43" fontId="88" fillId="0" borderId="1" xfId="1" applyFont="1" applyFill="1" applyBorder="1" applyAlignment="1">
      <alignment horizontal="right"/>
    </xf>
    <xf numFmtId="43" fontId="88" fillId="0" borderId="0" xfId="1" applyFont="1" applyFill="1" applyBorder="1" applyAlignment="1">
      <alignment horizontal="right"/>
    </xf>
    <xf numFmtId="170" fontId="88" fillId="0" borderId="0" xfId="3" applyNumberFormat="1" applyFont="1" applyFill="1" applyBorder="1" applyAlignment="1">
      <alignment horizontal="right"/>
    </xf>
    <xf numFmtId="170" fontId="89" fillId="0" borderId="0" xfId="3" applyNumberFormat="1" applyFont="1" applyFill="1" applyBorder="1" applyAlignment="1">
      <alignment horizontal="center"/>
    </xf>
    <xf numFmtId="168" fontId="88" fillId="0" borderId="1" xfId="1" applyNumberFormat="1" applyFont="1" applyFill="1" applyBorder="1" applyAlignment="1">
      <alignment horizontal="right"/>
    </xf>
    <xf numFmtId="43" fontId="88" fillId="0" borderId="1" xfId="1" applyFont="1" applyFill="1" applyBorder="1" applyAlignment="1">
      <alignment horizontal="center"/>
    </xf>
    <xf numFmtId="168" fontId="88" fillId="0" borderId="0" xfId="1" applyNumberFormat="1" applyFont="1" applyFill="1" applyBorder="1" applyAlignment="1">
      <alignment horizontal="right"/>
    </xf>
    <xf numFmtId="10" fontId="88" fillId="0" borderId="1" xfId="3" applyNumberFormat="1" applyFont="1" applyFill="1" applyBorder="1" applyAlignment="1">
      <alignment horizontal="center"/>
    </xf>
    <xf numFmtId="0" fontId="88" fillId="0" borderId="0" xfId="8" applyNumberFormat="1" applyFont="1" applyFill="1" applyBorder="1" applyAlignment="1">
      <alignment horizontal="center" vertical="top" wrapText="1"/>
    </xf>
    <xf numFmtId="166" fontId="88" fillId="0" borderId="1" xfId="2" applyNumberFormat="1" applyFont="1" applyFill="1" applyBorder="1"/>
    <xf numFmtId="166" fontId="88" fillId="0" borderId="0" xfId="2" applyNumberFormat="1" applyFont="1" applyFill="1" applyBorder="1"/>
    <xf numFmtId="169" fontId="88" fillId="0" borderId="0" xfId="2" applyNumberFormat="1" applyFont="1" applyFill="1" applyBorder="1" applyAlignment="1">
      <alignment horizontal="right"/>
    </xf>
    <xf numFmtId="2" fontId="88" fillId="0" borderId="0" xfId="6" applyNumberFormat="1" applyFont="1"/>
    <xf numFmtId="2" fontId="88" fillId="0" borderId="0" xfId="6" applyNumberFormat="1" applyFont="1" applyAlignment="1">
      <alignment horizontal="center"/>
    </xf>
    <xf numFmtId="0" fontId="88" fillId="0" borderId="0" xfId="2" applyNumberFormat="1" applyFont="1" applyFill="1" applyBorder="1" applyAlignment="1">
      <alignment horizontal="center"/>
    </xf>
    <xf numFmtId="0" fontId="88" fillId="0" borderId="1" xfId="6" applyFont="1" applyBorder="1" applyAlignment="1">
      <alignment horizontal="center"/>
    </xf>
    <xf numFmtId="170" fontId="88" fillId="0" borderId="0" xfId="7" applyNumberFormat="1" applyFont="1" applyFill="1" applyBorder="1" applyAlignment="1">
      <alignment horizontal="center"/>
    </xf>
    <xf numFmtId="171" fontId="88" fillId="0" borderId="0" xfId="9" applyNumberFormat="1" applyFont="1" applyFill="1" applyBorder="1" applyAlignment="1">
      <alignment horizontal="center"/>
    </xf>
    <xf numFmtId="10" fontId="88" fillId="0" borderId="1" xfId="3" applyNumberFormat="1" applyFont="1" applyBorder="1" applyAlignment="1">
      <alignment horizontal="right"/>
    </xf>
    <xf numFmtId="170" fontId="88" fillId="0" borderId="1" xfId="3" applyNumberFormat="1" applyFont="1" applyBorder="1" applyAlignment="1">
      <alignment horizontal="center"/>
    </xf>
    <xf numFmtId="170" fontId="88" fillId="0" borderId="0" xfId="3" applyNumberFormat="1" applyFont="1" applyAlignment="1">
      <alignment horizontal="center"/>
    </xf>
    <xf numFmtId="0" fontId="88" fillId="0" borderId="0" xfId="1" applyNumberFormat="1" applyFont="1" applyAlignment="1">
      <alignment horizontal="center"/>
    </xf>
    <xf numFmtId="1" fontId="88" fillId="0" borderId="0" xfId="1" applyNumberFormat="1" applyFont="1" applyAlignment="1">
      <alignment horizontal="center"/>
    </xf>
    <xf numFmtId="9" fontId="88" fillId="0" borderId="0" xfId="3" applyFont="1" applyAlignment="1">
      <alignment horizontal="right"/>
    </xf>
    <xf numFmtId="44" fontId="88" fillId="0" borderId="1" xfId="2" applyFont="1" applyBorder="1"/>
    <xf numFmtId="170" fontId="88" fillId="0" borderId="0" xfId="3" quotePrefix="1" applyNumberFormat="1" applyFont="1" applyBorder="1" applyAlignment="1">
      <alignment horizontal="center"/>
    </xf>
    <xf numFmtId="168" fontId="88" fillId="0" borderId="0" xfId="1" applyNumberFormat="1" applyFont="1" applyAlignment="1">
      <alignment horizontal="center"/>
    </xf>
    <xf numFmtId="170" fontId="88" fillId="0" borderId="0" xfId="3" applyNumberFormat="1" applyFont="1"/>
    <xf numFmtId="166" fontId="88" fillId="0" borderId="0" xfId="2" applyNumberFormat="1" applyFont="1" applyBorder="1" applyAlignment="1">
      <alignment horizontal="center"/>
    </xf>
    <xf numFmtId="9" fontId="88" fillId="0" borderId="0" xfId="3" applyFont="1" applyAlignment="1">
      <alignment horizontal="center"/>
    </xf>
    <xf numFmtId="9" fontId="89" fillId="0" borderId="0" xfId="3" applyFont="1" applyAlignment="1">
      <alignment horizontal="left"/>
    </xf>
    <xf numFmtId="170" fontId="88" fillId="0" borderId="0" xfId="1" applyNumberFormat="1" applyFont="1" applyBorder="1" applyAlignment="1">
      <alignment horizontal="center"/>
    </xf>
    <xf numFmtId="170" fontId="88" fillId="0" borderId="0" xfId="1" applyNumberFormat="1" applyFont="1" applyBorder="1" applyAlignment="1">
      <alignment horizontal="right"/>
    </xf>
    <xf numFmtId="167" fontId="88" fillId="0" borderId="0" xfId="1" applyNumberFormat="1" applyFont="1" applyAlignment="1">
      <alignment horizontal="center"/>
    </xf>
    <xf numFmtId="43" fontId="88" fillId="0" borderId="0" xfId="1" applyFont="1" applyAlignment="1">
      <alignment horizontal="center"/>
    </xf>
    <xf numFmtId="43" fontId="88" fillId="0" borderId="1" xfId="1" applyFont="1" applyBorder="1" applyAlignment="1">
      <alignment horizontal="right"/>
    </xf>
    <xf numFmtId="43" fontId="88" fillId="0" borderId="0" xfId="1" applyFont="1" applyAlignment="1">
      <alignment horizontal="right"/>
    </xf>
    <xf numFmtId="170" fontId="88" fillId="0" borderId="0" xfId="3" applyNumberFormat="1" applyFont="1" applyAlignment="1">
      <alignment horizontal="right"/>
    </xf>
    <xf numFmtId="170" fontId="89" fillId="0" borderId="0" xfId="3" applyNumberFormat="1" applyFont="1" applyBorder="1" applyAlignment="1">
      <alignment horizontal="center"/>
    </xf>
    <xf numFmtId="168" fontId="88" fillId="0" borderId="1" xfId="1" applyNumberFormat="1" applyFont="1" applyBorder="1" applyAlignment="1">
      <alignment horizontal="right"/>
    </xf>
    <xf numFmtId="43" fontId="88" fillId="0" borderId="1" xfId="1" applyFont="1" applyBorder="1" applyAlignment="1">
      <alignment horizontal="center"/>
    </xf>
    <xf numFmtId="168" fontId="88" fillId="0" borderId="0" xfId="1" applyNumberFormat="1" applyFont="1" applyAlignment="1">
      <alignment horizontal="right"/>
    </xf>
    <xf numFmtId="10" fontId="88" fillId="0" borderId="1" xfId="3" applyNumberFormat="1" applyFont="1" applyBorder="1" applyAlignment="1">
      <alignment horizontal="center"/>
    </xf>
    <xf numFmtId="170" fontId="89" fillId="0" borderId="0" xfId="3" applyNumberFormat="1" applyFont="1" applyAlignment="1">
      <alignment horizontal="center"/>
    </xf>
    <xf numFmtId="0" fontId="88" fillId="0" borderId="0" xfId="8" applyNumberFormat="1" applyFont="1" applyBorder="1" applyAlignment="1">
      <alignment horizontal="center" vertical="top" wrapText="1"/>
    </xf>
    <xf numFmtId="166" fontId="88" fillId="0" borderId="1" xfId="2" applyNumberFormat="1" applyFont="1" applyBorder="1"/>
    <xf numFmtId="166" fontId="88" fillId="0" borderId="0" xfId="2" applyNumberFormat="1" applyFont="1"/>
    <xf numFmtId="169" fontId="88" fillId="0" borderId="0" xfId="2" applyNumberFormat="1" applyFont="1" applyAlignment="1">
      <alignment horizontal="right"/>
    </xf>
    <xf numFmtId="170" fontId="88" fillId="0" borderId="0" xfId="7" applyNumberFormat="1" applyFont="1" applyAlignment="1">
      <alignment horizontal="center"/>
    </xf>
    <xf numFmtId="171" fontId="88" fillId="0" borderId="0" xfId="9" applyNumberFormat="1" applyFont="1" applyAlignment="1">
      <alignment horizontal="center"/>
    </xf>
    <xf numFmtId="0" fontId="88" fillId="0" borderId="1" xfId="0" applyFont="1" applyBorder="1"/>
  </cellXfs>
  <cellStyles count="282">
    <cellStyle name="20% - Accent1" xfId="28" builtinId="30" customBuiltin="1"/>
    <cellStyle name="20% - Accent1 2" xfId="48" xr:uid="{9810C886-6314-4A5B-BC82-8B105E177619}"/>
    <cellStyle name="20% - Accent1 3" xfId="49" xr:uid="{DE5680C6-90AF-44B9-80BB-C1533CA6A6D4}"/>
    <cellStyle name="20% - Accent1 4" xfId="212" xr:uid="{56E5A135-6273-48DC-B71A-4208975B9D82}"/>
    <cellStyle name="20% - Accent2" xfId="31" builtinId="34" customBuiltin="1"/>
    <cellStyle name="20% - Accent2 2" xfId="50" xr:uid="{E47962E2-EC0C-4FF1-9A04-3478DF798EA2}"/>
    <cellStyle name="20% - Accent2 3" xfId="51" xr:uid="{03D77B2B-8039-4BDD-8D79-73EC807416DE}"/>
    <cellStyle name="20% - Accent2 4" xfId="213" xr:uid="{4520E17C-1FA6-4C73-A1D8-41020AA79379}"/>
    <cellStyle name="20% - Accent3" xfId="34" builtinId="38" customBuiltin="1"/>
    <cellStyle name="20% - Accent3 2" xfId="52" xr:uid="{5A74E126-601B-4A9F-AA26-0E75E913D51E}"/>
    <cellStyle name="20% - Accent3 3" xfId="53" xr:uid="{71FF3A17-77DD-40C0-A07E-FA74E611741A}"/>
    <cellStyle name="20% - Accent3 4" xfId="214" xr:uid="{B7DB2131-AC5F-4210-887F-EDD9A9337875}"/>
    <cellStyle name="20% - Accent4" xfId="38" builtinId="42" customBuiltin="1"/>
    <cellStyle name="20% - Accent4 2" xfId="54" xr:uid="{F336867F-B14D-4D9D-9E25-B5CA26FCDBDC}"/>
    <cellStyle name="20% - Accent4 3" xfId="55" xr:uid="{A653C8B5-24AC-451C-A226-42420D173A8A}"/>
    <cellStyle name="20% - Accent4 4" xfId="217" xr:uid="{B1ED9B98-EE61-42F4-B8A7-196DA10A13E4}"/>
    <cellStyle name="20% - Accent5" xfId="42" builtinId="46" customBuiltin="1"/>
    <cellStyle name="20% - Accent5 2" xfId="56" xr:uid="{A5966A7A-B02A-4917-AF80-8AD90389A772}"/>
    <cellStyle name="20% - Accent5 3" xfId="152" xr:uid="{CCE45CF8-F17E-4075-AFC8-E06C8B5F1D40}"/>
    <cellStyle name="20% - Accent6" xfId="45" builtinId="50" customBuiltin="1"/>
    <cellStyle name="20% - Accent6 2" xfId="57" xr:uid="{F03484D5-C0AC-4208-8750-6B0A3D3F12DC}"/>
    <cellStyle name="20% - Accent6 3" xfId="153" xr:uid="{B3B71211-3B2A-4391-8842-5E95AD815BD1}"/>
    <cellStyle name="40% - Accent1" xfId="29" builtinId="31" customBuiltin="1"/>
    <cellStyle name="40% - Accent1 2" xfId="58" xr:uid="{00AC2FFF-DC8C-4C81-A44F-2A90854CECC2}"/>
    <cellStyle name="40% - Accent1 3" xfId="154" xr:uid="{4BAC09E4-5EA9-45CB-8634-BB3247E8735B}"/>
    <cellStyle name="40% - Accent2" xfId="32" builtinId="35" customBuiltin="1"/>
    <cellStyle name="40% - Accent2 2" xfId="59" xr:uid="{34D8D57E-C788-456E-B771-109DD4ACEED3}"/>
    <cellStyle name="40% - Accent2 3" xfId="155" xr:uid="{1D841B83-8739-4D7C-9034-6C784056BD87}"/>
    <cellStyle name="40% - Accent3" xfId="35" builtinId="39" customBuiltin="1"/>
    <cellStyle name="40% - Accent3 2" xfId="60" xr:uid="{B2CB9961-FD8B-4392-BB52-02BA7E7870FF}"/>
    <cellStyle name="40% - Accent3 3" xfId="61" xr:uid="{BBBC02C2-868F-4DE7-87F4-E8431CEE3524}"/>
    <cellStyle name="40% - Accent3 4" xfId="215" xr:uid="{6C63B685-705C-4851-B59C-804E5120F1BA}"/>
    <cellStyle name="40% - Accent4" xfId="39" builtinId="43" customBuiltin="1"/>
    <cellStyle name="40% - Accent4 2" xfId="62" xr:uid="{B0007A6A-287A-4BED-ACDE-2437DC2B5D54}"/>
    <cellStyle name="40% - Accent4 3" xfId="156" xr:uid="{DA47FA87-53B4-444C-BD2A-3142DD03A5EA}"/>
    <cellStyle name="40% - Accent5" xfId="43" builtinId="47" customBuiltin="1"/>
    <cellStyle name="40% - Accent5 2" xfId="63" xr:uid="{43599FD1-99D6-4BFB-8B5E-0E2606A1AD33}"/>
    <cellStyle name="40% - Accent5 3" xfId="157" xr:uid="{A2E33C6C-C954-44F8-9678-2715A7307556}"/>
    <cellStyle name="40% - Accent6" xfId="46" builtinId="51" customBuiltin="1"/>
    <cellStyle name="40% - Accent6 2" xfId="64" xr:uid="{BFED061A-7E3F-4A26-A5BA-42DDDFF4D5BD}"/>
    <cellStyle name="40% - Accent6 3" xfId="158" xr:uid="{4472FE4E-0A00-4884-A6E9-3FC23C4236B6}"/>
    <cellStyle name="60% - Accent1 2" xfId="66" xr:uid="{4ED0F5A0-E1C5-47E0-9647-B0E26F400983}"/>
    <cellStyle name="60% - Accent1 3" xfId="145" xr:uid="{E489BE84-8C87-4B63-8C94-CE67090C9E05}"/>
    <cellStyle name="60% - Accent1 4" xfId="159" xr:uid="{293B0EB6-6DBC-46F2-8241-02C0870465F3}"/>
    <cellStyle name="60% - Accent1 5" xfId="65" xr:uid="{971318F8-5427-4341-9B29-BA205BD1D3A5}"/>
    <cellStyle name="60% - Accent2 2" xfId="68" xr:uid="{A556D061-1DA0-4E8D-8A47-2C4B1D11F04F}"/>
    <cellStyle name="60% - Accent2 3" xfId="146" xr:uid="{112FF2D3-4618-4E54-8021-00914BFB7038}"/>
    <cellStyle name="60% - Accent2 4" xfId="160" xr:uid="{034F6393-90E4-4107-9EDB-0640D655CDA0}"/>
    <cellStyle name="60% - Accent2 5" xfId="67" xr:uid="{8A722D19-6863-4B70-8175-02EE6DE6F132}"/>
    <cellStyle name="60% - Accent3" xfId="36" builtinId="40" customBuiltin="1"/>
    <cellStyle name="60% - Accent3 2" xfId="69" xr:uid="{51555BA8-8934-44DD-AEE7-020706438B15}"/>
    <cellStyle name="60% - Accent3 3" xfId="70" xr:uid="{7F4A12F7-D5AD-4D9C-AA37-E17381138F56}"/>
    <cellStyle name="60% - Accent3 4" xfId="216" xr:uid="{1FDDEDD6-8C58-4CB0-868A-A9E5A7234222}"/>
    <cellStyle name="60% - Accent4" xfId="40" builtinId="44" customBuiltin="1"/>
    <cellStyle name="60% - Accent4 2" xfId="71" xr:uid="{1D7212A1-2298-4090-979D-F7EDCDCDCF32}"/>
    <cellStyle name="60% - Accent4 3" xfId="72" xr:uid="{21EC6529-3802-4822-9153-4CD7F5B4F92D}"/>
    <cellStyle name="60% - Accent4 4" xfId="218" xr:uid="{21851C6B-2031-4A60-8111-B47A8FCD1A8C}"/>
    <cellStyle name="60% - Accent5 2" xfId="74" xr:uid="{91E0FDEA-4DB2-4734-812C-90DE7B7AB1AE}"/>
    <cellStyle name="60% - Accent5 3" xfId="147" xr:uid="{6F81F7F1-5629-46C7-A0BE-83F63FF12EDD}"/>
    <cellStyle name="60% - Accent5 4" xfId="161" xr:uid="{0E9F0EEF-F379-4FA4-B79E-59077354BA96}"/>
    <cellStyle name="60% - Accent5 5" xfId="73" xr:uid="{50D5338F-F0DE-40A1-963C-2125AF374F30}"/>
    <cellStyle name="60% - Accent6" xfId="47" builtinId="52" customBuiltin="1"/>
    <cellStyle name="60% - Accent6 2" xfId="75" xr:uid="{72A39054-7BFB-430E-9075-BA6D2A264ECA}"/>
    <cellStyle name="60% - Accent6 3" xfId="76" xr:uid="{7501BA2F-36DB-420F-8EB4-F5922D3B8E18}"/>
    <cellStyle name="60% - Accent6 4" xfId="219" xr:uid="{AC750B4F-513C-4A9D-B3AE-C0BA048AC1B4}"/>
    <cellStyle name="Accent1" xfId="27" builtinId="29" customBuiltin="1"/>
    <cellStyle name="Accent1 2" xfId="77" xr:uid="{CA2CE9B9-0C50-47F5-9DA7-83BD21C36E17}"/>
    <cellStyle name="Accent1 3" xfId="162" xr:uid="{D452D731-335C-402D-AE3B-DAFA81882244}"/>
    <cellStyle name="Accent2" xfId="30" builtinId="33" customBuiltin="1"/>
    <cellStyle name="Accent2 2" xfId="78" xr:uid="{40741F2D-E81B-418F-920B-A5FB8DC415EB}"/>
    <cellStyle name="Accent2 3" xfId="163" xr:uid="{17EFFC1B-BB3E-4DE9-A9D7-05CAC7544B78}"/>
    <cellStyle name="Accent3" xfId="33" builtinId="37" customBuiltin="1"/>
    <cellStyle name="Accent3 2" xfId="79" xr:uid="{91467C15-59D0-4E10-AF34-A51FB2ED0551}"/>
    <cellStyle name="Accent3 3" xfId="164" xr:uid="{7E3E1880-9DAD-47E9-8E78-99FDD25FF293}"/>
    <cellStyle name="Accent4" xfId="37" builtinId="41" customBuiltin="1"/>
    <cellStyle name="Accent4 2" xfId="80" xr:uid="{311ABB1B-D1A1-4564-8176-E5C1F11BB4B1}"/>
    <cellStyle name="Accent4 3" xfId="165" xr:uid="{5EEB7242-01B8-4532-B03B-5C83419F0F90}"/>
    <cellStyle name="Accent5" xfId="41" builtinId="45" customBuiltin="1"/>
    <cellStyle name="Accent5 2" xfId="81" xr:uid="{70AE400E-3FB4-4E07-AC09-E022F3397EB3}"/>
    <cellStyle name="Accent5 3" xfId="166" xr:uid="{28DF96EF-D9F5-481D-B1FA-1E59589D11B4}"/>
    <cellStyle name="Accent6" xfId="44" builtinId="49" customBuiltin="1"/>
    <cellStyle name="Accent6 2" xfId="82" xr:uid="{DE97CA41-F857-439B-A067-292F08B697E9}"/>
    <cellStyle name="Accent6 3" xfId="167" xr:uid="{ADB41343-2841-4346-9B7D-F81CFCBB7506}"/>
    <cellStyle name="Bad" xfId="17" builtinId="27" customBuiltin="1"/>
    <cellStyle name="Bad 2" xfId="83" xr:uid="{23903F95-B727-4A85-BD92-8C2BC4C6B1A2}"/>
    <cellStyle name="Bad 3" xfId="168" xr:uid="{5C19206B-0BA6-4AD6-9039-D48FD63D5A9C}"/>
    <cellStyle name="Calculation" xfId="20" builtinId="22" customBuiltin="1"/>
    <cellStyle name="Calculation 2" xfId="84" xr:uid="{A69A38EB-4714-4528-A4C9-F5D04E3DB156}"/>
    <cellStyle name="Calculation 3" xfId="169" xr:uid="{E8F56E8F-A3F1-473C-89BA-FD64480EA09B}"/>
    <cellStyle name="Check Cell" xfId="22" builtinId="23" customBuiltin="1"/>
    <cellStyle name="Check Cell 2" xfId="85" xr:uid="{86B1815B-EBF9-4470-93AC-ED303E83D4A4}"/>
    <cellStyle name="Check Cell 3" xfId="170" xr:uid="{07629ABA-4A57-4813-A28D-D80687068A28}"/>
    <cellStyle name="Comma" xfId="1" builtinId="3"/>
    <cellStyle name="Comma 10" xfId="148" xr:uid="{0D755AAF-DC6E-4066-AB48-386E12857081}"/>
    <cellStyle name="Comma 10 2" xfId="251" xr:uid="{550063DF-E996-4D59-9AB2-D182FE8B6B83}"/>
    <cellStyle name="Comma 11" xfId="171" xr:uid="{2C94D7C0-FB2D-4422-B91C-B94F51A2D7D0}"/>
    <cellStyle name="Comma 11 2" xfId="253" xr:uid="{BAEA4F11-AB5C-43DF-95A1-DE3340D1F682}"/>
    <cellStyle name="Comma 12" xfId="86" xr:uid="{DF262F3B-95D0-4E98-A68F-58B091FD7FE2}"/>
    <cellStyle name="Comma 13" xfId="226" xr:uid="{23F09BF5-9C91-44F4-B0CE-F6C852FE98C3}"/>
    <cellStyle name="Comma 2" xfId="8" xr:uid="{8C785D2A-B748-4B84-AEAA-0B9319A9D58B}"/>
    <cellStyle name="Comma 2 2" xfId="143" xr:uid="{0B277B4C-8885-48BD-87FC-FA2F8F774E75}"/>
    <cellStyle name="Comma 2 2 2" xfId="209" xr:uid="{31A5777B-0E64-4F2A-8080-2186FE464076}"/>
    <cellStyle name="Comma 2 2 2 2" xfId="277" xr:uid="{B23F3391-1841-4F5E-9902-EAF42962632B}"/>
    <cellStyle name="Comma 2 2 3" xfId="250" xr:uid="{EF293DCD-78FA-4E01-B4A8-A1DFA3DE202C}"/>
    <cellStyle name="Comma 2 3" xfId="172" xr:uid="{9A37A1EC-1E1D-440F-A963-8EA4BCF10F89}"/>
    <cellStyle name="Comma 2 3 2" xfId="254" xr:uid="{B900CC05-9306-40FC-8C45-45A2F1CB65CB}"/>
    <cellStyle name="Comma 2 4" xfId="220" xr:uid="{DDA2A53C-CFE0-4F36-8F58-B66FAA5ACA8C}"/>
    <cellStyle name="Comma 2 4 2" xfId="278" xr:uid="{6E2FAD01-3AF2-40FC-8F5D-F16A1C54DDE2}"/>
    <cellStyle name="Comma 2 5" xfId="222" xr:uid="{AB7630CE-9432-4B20-BCE6-CA070CC11E27}"/>
    <cellStyle name="Comma 2 5 2" xfId="280" xr:uid="{66F2F5C8-3F6C-44B8-98C8-E7271C54A987}"/>
    <cellStyle name="Comma 2 6" xfId="87" xr:uid="{E9B3EA92-AA67-4A25-83B2-7068048D1EF5}"/>
    <cellStyle name="Comma 2 6 2" xfId="225" xr:uid="{BE7A6864-32EC-462B-A38B-8D17F7249B88}"/>
    <cellStyle name="Comma 2 6 3" xfId="281" xr:uid="{33454E4B-AA3D-491D-8692-55C6BB837B44}"/>
    <cellStyle name="Comma 2 7" xfId="227" xr:uid="{18F2C535-D916-457F-95ED-B0A565BE8C15}"/>
    <cellStyle name="Comma 3" xfId="88" xr:uid="{256CF35E-A993-479D-B612-A800A6391842}"/>
    <cellStyle name="Comma 3 2" xfId="173" xr:uid="{B169153D-F66C-4497-97C9-99FBE9149E3A}"/>
    <cellStyle name="Comma 3 2 2" xfId="255" xr:uid="{C97EE9D9-17CA-4E5A-91B2-C2C7BE07E769}"/>
    <cellStyle name="Comma 3 3" xfId="228" xr:uid="{0392E7AB-4967-4AB9-A677-B73E6BE56A9A}"/>
    <cellStyle name="Comma 4" xfId="89" xr:uid="{049A67D2-618A-4B66-830F-F79FEE862132}"/>
    <cellStyle name="Comma 4 2" xfId="90" xr:uid="{C8BB925D-2E49-4C0F-BA3E-BF3FEEAA3830}"/>
    <cellStyle name="Comma 4 2 2" xfId="175" xr:uid="{21EC9DED-9D11-47CC-82AA-ACF4B081932C}"/>
    <cellStyle name="Comma 4 2 2 2" xfId="257" xr:uid="{AAAAB5CA-33FA-431D-BA39-3CD044B41C4D}"/>
    <cellStyle name="Comma 4 2 3" xfId="230" xr:uid="{0064D6CF-612D-449A-8E32-E9AB232DD317}"/>
    <cellStyle name="Comma 4 3" xfId="174" xr:uid="{D7A390B2-E700-40B0-8183-0301130B4F98}"/>
    <cellStyle name="Comma 4 3 2" xfId="256" xr:uid="{32EBB0BE-E02F-443A-827C-09B84D846C98}"/>
    <cellStyle name="Comma 4 4" xfId="229" xr:uid="{B15E0215-9563-4386-B2AC-B1B990BA5ECC}"/>
    <cellStyle name="Comma 5" xfId="91" xr:uid="{A345A4FC-D755-4FB2-93CA-1F85D5BF6DC5}"/>
    <cellStyle name="Comma 5 2" xfId="92" xr:uid="{F29F1E71-1E57-4C6D-9807-FA0BA35F977A}"/>
    <cellStyle name="Comma 5 2 2" xfId="177" xr:uid="{E0D12F8E-E5B2-49EB-BB8B-3CB56B12EA26}"/>
    <cellStyle name="Comma 5 2 2 2" xfId="259" xr:uid="{6714D7E2-8410-4A67-B3DD-76D4AD0C0389}"/>
    <cellStyle name="Comma 5 2 3" xfId="232" xr:uid="{4B226264-885A-4E1D-918C-029B0D335FB4}"/>
    <cellStyle name="Comma 5 3" xfId="176" xr:uid="{82A94F98-CFE0-4DE1-87BC-21FDBFB7D894}"/>
    <cellStyle name="Comma 5 3 2" xfId="258" xr:uid="{DB2016E9-DC3B-4280-9871-93DF0BC2785E}"/>
    <cellStyle name="Comma 5 4" xfId="231" xr:uid="{14A2886D-730A-4562-9E7B-4608615AE067}"/>
    <cellStyle name="Comma 6" xfId="93" xr:uid="{2B9A28A0-92B9-4D84-A240-7285629A27F5}"/>
    <cellStyle name="Comma 6 2" xfId="178" xr:uid="{4468F70D-C70E-4C77-A417-FBDBBE2EDA0B}"/>
    <cellStyle name="Comma 6 2 2" xfId="260" xr:uid="{37BE30B8-FE91-4D23-8CA4-B2AD7D7FFC72}"/>
    <cellStyle name="Comma 6 3" xfId="233" xr:uid="{166C0280-1A9A-4536-891C-4B74B9A5DD20}"/>
    <cellStyle name="Comma 7" xfId="133" xr:uid="{B37BD00C-93E5-414A-A560-86F71DA0D739}"/>
    <cellStyle name="Comma 7 2" xfId="201" xr:uid="{7ADE76DA-1E8A-4A1E-9867-5C5F8D4B9D2A}"/>
    <cellStyle name="Comma 7 2 2" xfId="269" xr:uid="{5501E764-0F63-48FF-8268-2CBCBD892F7D}"/>
    <cellStyle name="Comma 7 3" xfId="242" xr:uid="{FCF595B4-8219-4C02-BF19-7574294A6441}"/>
    <cellStyle name="Comma 8" xfId="136" xr:uid="{17A7A812-F5C1-4362-B451-EC251F2CA635}"/>
    <cellStyle name="Comma 8 2" xfId="203" xr:uid="{96D8175F-C86C-4BC8-850B-19A0C6AF3A7B}"/>
    <cellStyle name="Comma 8 2 2" xfId="271" xr:uid="{F118D4F4-88AA-412A-97D0-8920D9140949}"/>
    <cellStyle name="Comma 8 3" xfId="244" xr:uid="{4DF50504-B360-4263-B549-6A8D90C6C7CB}"/>
    <cellStyle name="Comma 9" xfId="139" xr:uid="{F773A2F1-81C6-4A4D-AD44-72573ACF84D7}"/>
    <cellStyle name="Comma 9 2" xfId="205" xr:uid="{4C8729C3-CB0B-466E-9359-B3175CD66754}"/>
    <cellStyle name="Comma 9 2 2" xfId="273" xr:uid="{FBDF1F22-851C-47A2-93A9-6323791E5587}"/>
    <cellStyle name="Comma 9 3" xfId="246" xr:uid="{B6FF1B5F-C232-4451-8FE0-ED9BE1C724DE}"/>
    <cellStyle name="Currency" xfId="2" builtinId="4"/>
    <cellStyle name="Currency 10" xfId="10" xr:uid="{260B6F24-43C1-4409-8846-8FB988663216}"/>
    <cellStyle name="Currency 10 2" xfId="149" xr:uid="{C1459F76-7365-4185-ABD8-A51895CA853E}"/>
    <cellStyle name="Currency 10 3" xfId="252" xr:uid="{7ACB2196-3310-4DAC-A3BC-6BB57BC4383F}"/>
    <cellStyle name="Currency 11" xfId="179" xr:uid="{DAF46BBD-CFCE-4759-B469-980F071F28B8}"/>
    <cellStyle name="Currency 11 2" xfId="261" xr:uid="{1EF50ABB-5921-4A45-B3CB-55CA20127D12}"/>
    <cellStyle name="Currency 12" xfId="221" xr:uid="{58A25E3B-DF92-420B-AAE1-4C4221EC9EC8}"/>
    <cellStyle name="Currency 12 2" xfId="279" xr:uid="{E9DC8C44-DB48-4AD1-B7C7-99C3A9DDBC4D}"/>
    <cellStyle name="Currency 13" xfId="94" xr:uid="{F0C550C0-F221-4598-8E63-85A03D34BAFA}"/>
    <cellStyle name="Currency 14" xfId="234" xr:uid="{77F4C06E-0917-434A-8FB6-6CD12AA1C06D}"/>
    <cellStyle name="Currency 2" xfId="4" xr:uid="{08451934-57E4-4946-B1B0-77043BB41260}"/>
    <cellStyle name="Currency 2 2" xfId="96" xr:uid="{9879C6AB-26A6-498E-9007-1BF722757554}"/>
    <cellStyle name="Currency 2 3" xfId="141" xr:uid="{7AD13061-3CD7-40BA-B6E4-09B3DEE3F15C}"/>
    <cellStyle name="Currency 2 3 2" xfId="207" xr:uid="{3C739225-E748-43D3-986E-0229D74856BC}"/>
    <cellStyle name="Currency 2 3 2 2" xfId="275" xr:uid="{67C63AC5-BA2B-4DFA-A173-F81838A2E402}"/>
    <cellStyle name="Currency 2 3 3" xfId="248" xr:uid="{A0084EA0-35D8-4F59-BC8C-2EB4AD9E80B9}"/>
    <cellStyle name="Currency 2 4" xfId="180" xr:uid="{C984E969-2D06-4EE0-A98B-7920DB3E4126}"/>
    <cellStyle name="Currency 2 4 2" xfId="262" xr:uid="{4F4F1149-AEE1-4124-983E-C423F9A3EDD7}"/>
    <cellStyle name="Currency 2 5" xfId="95" xr:uid="{CCE4F710-6797-4F56-A55B-D0FB1C90DAA1}"/>
    <cellStyle name="Currency 2 6" xfId="235" xr:uid="{6D5C8780-7D0E-45C8-BF3A-C638D78AC649}"/>
    <cellStyle name="Currency 3" xfId="97" xr:uid="{B13B4D6E-0BB5-465B-86F4-3084DF26965D}"/>
    <cellStyle name="Currency 3 2" xfId="181" xr:uid="{D378A514-A808-4216-9514-9874059AB467}"/>
    <cellStyle name="Currency 3 2 2" xfId="263" xr:uid="{D6E9C38A-4C46-4E38-BB9C-F8BCFBFCECEF}"/>
    <cellStyle name="Currency 3 3" xfId="236" xr:uid="{72BFDCC0-5145-4FB9-8E6A-DD1F8277706D}"/>
    <cellStyle name="Currency 4" xfId="98" xr:uid="{6C63A11B-081F-4CC7-AC21-82A4181B7019}"/>
    <cellStyle name="Currency 4 2" xfId="99" xr:uid="{3BCF92DA-BCDB-4D2D-8756-08D63547CA84}"/>
    <cellStyle name="Currency 4 2 2" xfId="183" xr:uid="{D8811FAF-1487-4074-9901-AED30D486AE7}"/>
    <cellStyle name="Currency 4 2 2 2" xfId="265" xr:uid="{B2746563-75C5-40F1-9973-36FB8F116A10}"/>
    <cellStyle name="Currency 4 2 3" xfId="238" xr:uid="{05B2431D-A390-46B6-BE11-F90FB5059399}"/>
    <cellStyle name="Currency 4 3" xfId="182" xr:uid="{C8455D8D-260D-4E01-A3AF-D311147F21B8}"/>
    <cellStyle name="Currency 4 3 2" xfId="264" xr:uid="{7E160FEF-4B8A-4A14-98D4-0B369DAFFC38}"/>
    <cellStyle name="Currency 4 4" xfId="237" xr:uid="{5E358A38-F0E5-440C-BBEC-E3C898FFF555}"/>
    <cellStyle name="Currency 5" xfId="9" xr:uid="{A0822013-7084-466A-B506-AB3622647C61}"/>
    <cellStyle name="Currency 5 2" xfId="101" xr:uid="{14786882-47E7-4616-86C5-8BE15911A0B3}"/>
    <cellStyle name="Currency 5 2 2" xfId="185" xr:uid="{53F952A8-0566-485E-A5A9-757C618DEA9D}"/>
    <cellStyle name="Currency 5 2 2 2" xfId="267" xr:uid="{755C3B22-0FBF-4654-9641-240FD681485F}"/>
    <cellStyle name="Currency 5 2 3" xfId="240" xr:uid="{CE9B8E18-C839-4FD8-BF21-B90841B4B364}"/>
    <cellStyle name="Currency 5 3" xfId="142" xr:uid="{9BA6A23E-ECD7-4A6F-8962-8B1EB8BE954D}"/>
    <cellStyle name="Currency 5 3 2" xfId="208" xr:uid="{E0F861C5-0893-45A4-883D-061407A454C8}"/>
    <cellStyle name="Currency 5 3 2 2" xfId="276" xr:uid="{BC24E6A1-E910-4217-B47A-7C34C12889CB}"/>
    <cellStyle name="Currency 5 3 3" xfId="249" xr:uid="{15A43779-32F6-4E69-82E5-F76841B88054}"/>
    <cellStyle name="Currency 5 4" xfId="184" xr:uid="{D7FA6BE4-86DB-4432-9575-1CF24B3F4C5D}"/>
    <cellStyle name="Currency 5 4 2" xfId="266" xr:uid="{65B280BE-68F8-4E23-BD78-C51FA3C64695}"/>
    <cellStyle name="Currency 5 5" xfId="100" xr:uid="{45330C9A-B98D-4930-94BF-64F0241CDBCA}"/>
    <cellStyle name="Currency 5 6" xfId="239" xr:uid="{226B4196-CE9B-47A3-8980-D8CDE439A6BF}"/>
    <cellStyle name="Currency 6" xfId="102" xr:uid="{46172F6D-53E7-4BF8-8FD5-8BF0F13CB709}"/>
    <cellStyle name="Currency 6 2" xfId="186" xr:uid="{3550FE4D-51BF-47BE-AC3E-EE59619E5AEF}"/>
    <cellStyle name="Currency 6 2 2" xfId="268" xr:uid="{8B1DEE64-76A1-4E4F-8F54-B8F6A1F8B15F}"/>
    <cellStyle name="Currency 6 3" xfId="241" xr:uid="{67ABBEF3-7014-418E-AA13-74C66541D04B}"/>
    <cellStyle name="Currency 7" xfId="134" xr:uid="{C6086D82-4D15-4D42-96FD-974D5600E189}"/>
    <cellStyle name="Currency 7 2" xfId="202" xr:uid="{8A802676-9280-4E4C-832C-2702539BD718}"/>
    <cellStyle name="Currency 7 2 2" xfId="270" xr:uid="{B3E8E236-363D-409D-9F66-FE211FE0DFE9}"/>
    <cellStyle name="Currency 7 3" xfId="243" xr:uid="{7DD0B5AA-B89D-4E00-A1B9-BE73E1B00892}"/>
    <cellStyle name="Currency 8" xfId="137" xr:uid="{C6C24FC6-2538-4C6D-8B15-9D77715B0D6C}"/>
    <cellStyle name="Currency 8 2" xfId="204" xr:uid="{04053E21-2AAE-496D-B57A-C7E260F11082}"/>
    <cellStyle name="Currency 8 2 2" xfId="272" xr:uid="{C7210438-0BE7-44D1-88CF-5A9A44D0B580}"/>
    <cellStyle name="Currency 8 3" xfId="245" xr:uid="{1E157AF7-28BE-4FAE-83FA-8D6005ABD1E6}"/>
    <cellStyle name="Currency 9" xfId="140" xr:uid="{155C41A2-8617-4E53-A881-07177DE91594}"/>
    <cellStyle name="Currency 9 2" xfId="206" xr:uid="{65D75645-D499-40CB-B655-CCE27C054E77}"/>
    <cellStyle name="Currency 9 2 2" xfId="274" xr:uid="{6AA5FD4B-52E4-4EEC-86B2-D85E097EB45C}"/>
    <cellStyle name="Currency 9 3" xfId="247" xr:uid="{584E3A9C-A35C-4B63-8E9F-32B4ABEEB4A4}"/>
    <cellStyle name="Explanatory Text" xfId="25" builtinId="53" customBuiltin="1"/>
    <cellStyle name="Explanatory Text 2" xfId="103" xr:uid="{D85D7251-9110-4991-BEB7-29C9BD301CCC}"/>
    <cellStyle name="Explanatory Text 3" xfId="187" xr:uid="{CB36CE89-1CAE-4372-9776-1388E5D3B379}"/>
    <cellStyle name="Good" xfId="16" builtinId="26" customBuiltin="1"/>
    <cellStyle name="Good 2" xfId="104" xr:uid="{8ADAF75F-BC59-466D-A8EB-5C5BA069AAA5}"/>
    <cellStyle name="Good 3" xfId="188" xr:uid="{2CCF6FE0-5B01-4BD8-907D-4B569178DD99}"/>
    <cellStyle name="Heading 1" xfId="12" builtinId="16" customBuiltin="1"/>
    <cellStyle name="Heading 1 2" xfId="105" xr:uid="{62F5BB32-01DE-4E61-B053-985B5F80A892}"/>
    <cellStyle name="Heading 1 3" xfId="189" xr:uid="{5E194DB7-8FBE-4AB5-85C2-F39B6FA0A1C6}"/>
    <cellStyle name="Heading 2" xfId="13" builtinId="17" customBuiltin="1"/>
    <cellStyle name="Heading 2 2" xfId="106" xr:uid="{20A440DA-B413-4356-B483-3F6A6DF7494F}"/>
    <cellStyle name="Heading 2 3" xfId="190" xr:uid="{0BA368B8-05E3-44A8-A85C-63D0DD6E8151}"/>
    <cellStyle name="Heading 3" xfId="14" builtinId="18" customBuiltin="1"/>
    <cellStyle name="Heading 3 2" xfId="107" xr:uid="{93E3C756-0FCC-443E-B25B-84413C4A0F29}"/>
    <cellStyle name="Heading 3 3" xfId="191" xr:uid="{3404CEA7-A621-4B06-A0D8-E2FA83ED4EF5}"/>
    <cellStyle name="Heading 4" xfId="15" builtinId="19" customBuiltin="1"/>
    <cellStyle name="Heading 4 2" xfId="108" xr:uid="{C61FCF9D-669D-43C6-943C-AEC351D38F8F}"/>
    <cellStyle name="Heading 4 3" xfId="192" xr:uid="{C42A7C8E-663E-4AD3-BC55-2EC3A3F472DA}"/>
    <cellStyle name="Hyperlink" xfId="5" builtinId="8"/>
    <cellStyle name="Hyperlink 2" xfId="109" xr:uid="{9A98A00E-DD9F-4073-AEE4-49E0BFCF0450}"/>
    <cellStyle name="Hyperlink 3" xfId="110" xr:uid="{8C71FA76-5A97-411F-B787-A27613BA4276}"/>
    <cellStyle name="Hyperlink 4" xfId="193" xr:uid="{6EFEA268-C2BC-4518-891E-94C4191C1A19}"/>
    <cellStyle name="Input" xfId="18" builtinId="20" customBuiltin="1"/>
    <cellStyle name="Input 2" xfId="111" xr:uid="{A6041BF1-0186-4F90-B4E3-50A44A305C99}"/>
    <cellStyle name="Input 3" xfId="194" xr:uid="{DDB2666C-3D9C-476D-A1C3-C3A5F92E3053}"/>
    <cellStyle name="Linked Cell" xfId="21" builtinId="24" customBuiltin="1"/>
    <cellStyle name="Linked Cell 2" xfId="112" xr:uid="{85B1049D-E3A3-482E-9B10-2393B4A7138D}"/>
    <cellStyle name="Linked Cell 3" xfId="195" xr:uid="{E1BD14EE-347B-48AB-908E-9F22521386E9}"/>
    <cellStyle name="Neutral 2" xfId="114" xr:uid="{73A89C5D-6095-47AB-BDBA-B146AFCEE0C6}"/>
    <cellStyle name="Neutral 3" xfId="144" xr:uid="{399BC641-74E9-4CCB-A905-5D17DBF3C216}"/>
    <cellStyle name="Neutral 4" xfId="196" xr:uid="{8C1B6601-C529-4E5B-81C4-C75001F82F74}"/>
    <cellStyle name="Neutral 5" xfId="113" xr:uid="{5FFB0538-0A11-41A7-8977-6EF4BC8CBD4A}"/>
    <cellStyle name="Normal" xfId="0" builtinId="0"/>
    <cellStyle name="Normal 2" xfId="6" xr:uid="{6B86896B-D925-45BC-9EEF-68DCF59056CC}"/>
    <cellStyle name="Normal 2 2" xfId="115" xr:uid="{CE3D1B34-6B64-4C7A-9E2A-A26E7300A8F9}"/>
    <cellStyle name="Normal 3" xfId="116" xr:uid="{3B405ED6-82A6-4436-9776-B30E64505537}"/>
    <cellStyle name="Normal 3 2" xfId="117" xr:uid="{D803D8B7-132F-4433-A530-04EE1DF8115B}"/>
    <cellStyle name="Normal 4" xfId="118" xr:uid="{C8A0D2EF-2AC5-49F5-A735-ACF6593FE28F}"/>
    <cellStyle name="Normal 5" xfId="151" xr:uid="{84BEA160-621E-4FB8-984B-B6A65FABAB2E}"/>
    <cellStyle name="Normal_Canadian Dividend All Star List March 1, 2013" xfId="223" xr:uid="{4A7B7620-7725-4A89-934B-1E57AF9200AA}"/>
    <cellStyle name="Normal_Canadian Dividend All Star List March 1, 2013 2" xfId="224" xr:uid="{C9CF99BB-93D9-457F-8096-97EA5A20B0A1}"/>
    <cellStyle name="Note" xfId="24" builtinId="10" customBuiltin="1"/>
    <cellStyle name="Note 2" xfId="119" xr:uid="{78C96DDD-8B1C-4E27-9291-432C3B246527}"/>
    <cellStyle name="Note 3" xfId="120" xr:uid="{B506E4D6-2A30-42DE-81B1-C19C321316C4}"/>
    <cellStyle name="Note 4" xfId="150" xr:uid="{C38C51B0-25A3-4768-BF29-45C2DDB3362D}"/>
    <cellStyle name="Note 5" xfId="211" xr:uid="{07361A1E-378C-4213-B83F-0B7B154A0863}"/>
    <cellStyle name="Output" xfId="19" builtinId="21" customBuiltin="1"/>
    <cellStyle name="Output 2" xfId="121" xr:uid="{E192668F-A249-4319-989C-DFAF99BCCFBF}"/>
    <cellStyle name="Output 3" xfId="197" xr:uid="{4C1E785A-C490-48AA-9C90-17A607579F2A}"/>
    <cellStyle name="Percent" xfId="3" builtinId="5"/>
    <cellStyle name="Percent 2" xfId="122" xr:uid="{FC1CB7F8-B537-441D-8E1F-56CD5BDC956D}"/>
    <cellStyle name="Percent 2 2" xfId="123" xr:uid="{2109057B-C097-4A76-8A7D-72EDBD114298}"/>
    <cellStyle name="Percent 3" xfId="124" xr:uid="{1FB6A147-34D7-4D96-A833-6FEEBE15F718}"/>
    <cellStyle name="Percent 3 2" xfId="125" xr:uid="{926BF45A-DB85-4B57-86BB-1D1C25EC467D}"/>
    <cellStyle name="Percent 4" xfId="7" xr:uid="{5ABB21A0-C844-47C1-856A-4E8E1BD2BB2E}"/>
    <cellStyle name="Percent 4 2" xfId="126" xr:uid="{BD058C15-F9FD-413D-874B-623D96E3C911}"/>
    <cellStyle name="Percent 5" xfId="127" xr:uid="{28667B1C-ECE4-4CD3-B775-9A621AE9C720}"/>
    <cellStyle name="Percent 6" xfId="128" xr:uid="{D67FA4F2-439E-4B49-868F-D97E23F521FB}"/>
    <cellStyle name="Percent 7" xfId="135" xr:uid="{E9056E4D-81F8-4BD0-98D2-D2D6EF664BC4}"/>
    <cellStyle name="Percent 8" xfId="138" xr:uid="{32C0B99E-294B-42DE-8BD3-40E0D77E84F4}"/>
    <cellStyle name="Percent 9" xfId="198" xr:uid="{75B874A0-7237-44A4-9045-19C146080379}"/>
    <cellStyle name="Title" xfId="11" builtinId="15" customBuiltin="1"/>
    <cellStyle name="Title 2" xfId="129" xr:uid="{12A258ED-48F5-4238-B7EF-4D409ADD883F}"/>
    <cellStyle name="Title 3" xfId="130" xr:uid="{020C231D-D9C4-4C71-8BBF-09906E091ACC}"/>
    <cellStyle name="Title 4" xfId="210" xr:uid="{03FA9276-CA47-4CB8-8ECB-239EAA08F8A9}"/>
    <cellStyle name="Total" xfId="26" builtinId="25" customBuiltin="1"/>
    <cellStyle name="Total 2" xfId="131" xr:uid="{B0D530F6-92E8-469C-B24C-EA4DB49D588F}"/>
    <cellStyle name="Total 3" xfId="199" xr:uid="{055C92E0-F47B-4F3D-9C67-478F2C3B9B43}"/>
    <cellStyle name="Warning Text" xfId="23" builtinId="11" customBuiltin="1"/>
    <cellStyle name="Warning Text 2" xfId="132" xr:uid="{D968360B-FC05-455C-875D-31EFC9183F03}"/>
    <cellStyle name="Warning Text 3" xfId="200" xr:uid="{F975795A-C5BD-4B21-B560-774DC5060BC0}"/>
  </cellStyles>
  <dxfs count="1435">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outline="0">
        <left style="thin">
          <color indexed="64"/>
        </left>
        <right/>
        <top/>
        <bottom/>
      </border>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color rgb="FF9C0006"/>
      </font>
    </dxf>
    <dxf>
      <font>
        <color rgb="FFFFC000"/>
      </font>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rgb="FF000000"/>
        </right>
      </border>
    </dxf>
    <dxf>
      <font>
        <b val="0"/>
        <i val="0"/>
        <strike val="0"/>
        <condense val="0"/>
        <extend val="0"/>
        <outline val="0"/>
        <shadow val="0"/>
        <u val="none"/>
        <vertAlign val="baseline"/>
        <sz val="9"/>
        <color auto="1"/>
        <name val="Arial"/>
        <family val="2"/>
        <scheme val="none"/>
      </font>
      <fill>
        <patternFill patternType="none">
          <fgColor rgb="FF000000"/>
          <bgColor rgb="FFFFFFFF"/>
        </patternFill>
      </fill>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strike val="0"/>
        <condense val="0"/>
        <extend val="0"/>
        <outline val="0"/>
        <shadow val="0"/>
        <u val="none"/>
        <vertAlign val="baseline"/>
        <sz val="9"/>
        <color auto="1"/>
        <name val="Arial"/>
        <family val="2"/>
        <scheme val="none"/>
      </font>
      <numFmt numFmtId="2" formatCode="0.00"/>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4"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numFmt numFmtId="34"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numFmt numFmtId="0" formatCode="General"/>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Charts'!$C$8</c:f>
          <c:strCache>
            <c:ptCount val="1"/>
            <c:pt idx="0">
              <c:v>Royal Bank of Canada - RY.TO
 Average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Charts'!$C$3:$AA$3</c:f>
              <c:numCache>
                <c:formatCode>0.0%</c:formatCode>
                <c:ptCount val="25"/>
                <c:pt idx="0">
                  <c:v>2.2517911975435005E-2</c:v>
                </c:pt>
                <c:pt idx="1">
                  <c:v>2.7309703660662404E-2</c:v>
                </c:pt>
                <c:pt idx="2">
                  <c:v>2.9081632653061219E-2</c:v>
                </c:pt>
                <c:pt idx="3">
                  <c:v>2.8383381324557793E-2</c:v>
                </c:pt>
                <c:pt idx="4">
                  <c:v>2.8294862248696949E-2</c:v>
                </c:pt>
                <c:pt idx="5">
                  <c:v>2.8888142425260329E-2</c:v>
                </c:pt>
                <c:pt idx="6">
                  <c:v>3.2749675745784697E-2</c:v>
                </c:pt>
                <c:pt idx="7">
                  <c:v>3.0559167750325095E-2</c:v>
                </c:pt>
                <c:pt idx="8">
                  <c:v>2.9727497935590423E-2</c:v>
                </c:pt>
                <c:pt idx="9">
                  <c:v>3.2929256377781796E-2</c:v>
                </c:pt>
                <c:pt idx="10">
                  <c:v>4.3038519474930065E-2</c:v>
                </c:pt>
                <c:pt idx="11">
                  <c:v>4.3383947939262472E-2</c:v>
                </c:pt>
                <c:pt idx="12">
                  <c:v>3.6199095022624438E-2</c:v>
                </c:pt>
                <c:pt idx="13">
                  <c:v>3.9304610733182165E-2</c:v>
                </c:pt>
                <c:pt idx="14">
                  <c:v>4.1477169365108237E-2</c:v>
                </c:pt>
                <c:pt idx="15">
                  <c:v>3.9322350015542427E-2</c:v>
                </c:pt>
                <c:pt idx="16">
                  <c:v>3.7124183006535943E-2</c:v>
                </c:pt>
                <c:pt idx="17">
                  <c:v>4.0419947506561679E-2</c:v>
                </c:pt>
                <c:pt idx="18">
                  <c:v>4.1132410816300626E-2</c:v>
                </c:pt>
                <c:pt idx="19">
                  <c:v>3.6212278876170657E-2</c:v>
                </c:pt>
                <c:pt idx="20">
                  <c:v>3.7684926029588166E-2</c:v>
                </c:pt>
                <c:pt idx="21">
                  <c:v>3.9262975110939617E-2</c:v>
                </c:pt>
                <c:pt idx="22">
                  <c:v>4.4664237376366475E-2</c:v>
                </c:pt>
                <c:pt idx="23">
                  <c:v>3.5174633994822062E-2</c:v>
                </c:pt>
                <c:pt idx="24">
                  <c:v>3.7709030442350959E-2</c:v>
                </c:pt>
              </c:numCache>
            </c:numRef>
          </c:val>
          <c:smooth val="0"/>
          <c:extLst>
            <c:ext xmlns:c16="http://schemas.microsoft.com/office/drawing/2014/chart" uri="{C3380CC4-5D6E-409C-BE32-E72D297353CC}">
              <c16:uniqueId val="{00000000-C496-4EA0-83CE-92C752B5FC0E}"/>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42-4387-9277-D0CCCE7193E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Charts'!$C$5:$AA$5</c:f>
              <c:numCache>
                <c:formatCode>0.0%</c:formatCode>
                <c:ptCount val="25"/>
                <c:pt idx="0">
                  <c:v>4.0851063829787239E-2</c:v>
                </c:pt>
                <c:pt idx="1">
                  <c:v>4.0851063829787239E-2</c:v>
                </c:pt>
                <c:pt idx="2">
                  <c:v>4.0851063829787239E-2</c:v>
                </c:pt>
                <c:pt idx="3">
                  <c:v>4.0851063829787239E-2</c:v>
                </c:pt>
                <c:pt idx="4">
                  <c:v>4.0851063829787239E-2</c:v>
                </c:pt>
                <c:pt idx="5">
                  <c:v>4.0851063829787239E-2</c:v>
                </c:pt>
                <c:pt idx="6">
                  <c:v>4.0851063829787239E-2</c:v>
                </c:pt>
                <c:pt idx="7">
                  <c:v>4.0851063829787239E-2</c:v>
                </c:pt>
                <c:pt idx="8">
                  <c:v>4.0851063829787239E-2</c:v>
                </c:pt>
                <c:pt idx="9">
                  <c:v>4.0851063829787239E-2</c:v>
                </c:pt>
                <c:pt idx="10">
                  <c:v>4.0851063829787239E-2</c:v>
                </c:pt>
                <c:pt idx="11">
                  <c:v>4.0851063829787239E-2</c:v>
                </c:pt>
                <c:pt idx="12">
                  <c:v>4.0851063829787239E-2</c:v>
                </c:pt>
                <c:pt idx="13">
                  <c:v>4.0851063829787239E-2</c:v>
                </c:pt>
                <c:pt idx="14">
                  <c:v>4.0851063829787239E-2</c:v>
                </c:pt>
                <c:pt idx="15">
                  <c:v>4.0851063829787239E-2</c:v>
                </c:pt>
                <c:pt idx="16">
                  <c:v>4.0851063829787239E-2</c:v>
                </c:pt>
                <c:pt idx="17">
                  <c:v>4.0851063829787239E-2</c:v>
                </c:pt>
                <c:pt idx="18">
                  <c:v>4.0851063829787239E-2</c:v>
                </c:pt>
                <c:pt idx="19">
                  <c:v>4.0851063829787239E-2</c:v>
                </c:pt>
                <c:pt idx="20">
                  <c:v>4.0851063829787239E-2</c:v>
                </c:pt>
                <c:pt idx="21">
                  <c:v>4.0851063829787239E-2</c:v>
                </c:pt>
                <c:pt idx="22">
                  <c:v>4.0851063829787239E-2</c:v>
                </c:pt>
                <c:pt idx="23">
                  <c:v>4.0851063829787239E-2</c:v>
                </c:pt>
                <c:pt idx="24">
                  <c:v>4.0851063829787239E-2</c:v>
                </c:pt>
              </c:numCache>
            </c:numRef>
          </c:val>
          <c:smooth val="0"/>
          <c:extLst>
            <c:ext xmlns:c16="http://schemas.microsoft.com/office/drawing/2014/chart" uri="{C3380CC4-5D6E-409C-BE32-E72D297353CC}">
              <c16:uniqueId val="{00000001-C496-4EA0-83CE-92C752B5FC0E}"/>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Charts'!$C$7</c:f>
          <c:strCache>
            <c:ptCount val="1"/>
            <c:pt idx="0">
              <c:v>Royal Bank of Canada - RY.TO
 Lowest &amp; Highest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Charts'!$C$2:$AA$2</c:f>
              <c:numCache>
                <c:formatCode>0.0%</c:formatCode>
                <c:ptCount val="25"/>
                <c:pt idx="0">
                  <c:v>1.9088937093275488E-2</c:v>
                </c:pt>
                <c:pt idx="1">
                  <c:v>2.2317188983855651E-2</c:v>
                </c:pt>
                <c:pt idx="2">
                  <c:v>2.2352941176470586E-2</c:v>
                </c:pt>
                <c:pt idx="3">
                  <c:v>2.5910627112279382E-2</c:v>
                </c:pt>
                <c:pt idx="4">
                  <c:v>2.5392582692950218E-2</c:v>
                </c:pt>
                <c:pt idx="5">
                  <c:v>2.6100151745068283E-2</c:v>
                </c:pt>
                <c:pt idx="6">
                  <c:v>3.0773918342474102E-2</c:v>
                </c:pt>
                <c:pt idx="7">
                  <c:v>2.5268817204301075E-2</c:v>
                </c:pt>
                <c:pt idx="8">
                  <c:v>2.5797205302758867E-2</c:v>
                </c:pt>
                <c:pt idx="9">
                  <c:v>2.97969875573019E-2</c:v>
                </c:pt>
                <c:pt idx="10">
                  <c:v>3.8639876352395672E-2</c:v>
                </c:pt>
                <c:pt idx="11">
                  <c:v>3.4094783498124788E-2</c:v>
                </c:pt>
                <c:pt idx="12">
                  <c:v>3.1801558276355543E-2</c:v>
                </c:pt>
                <c:pt idx="13">
                  <c:v>3.3804648139119133E-2</c:v>
                </c:pt>
                <c:pt idx="14">
                  <c:v>3.7469186524239931E-2</c:v>
                </c:pt>
                <c:pt idx="15">
                  <c:v>3.5119378123264849E-2</c:v>
                </c:pt>
                <c:pt idx="16">
                  <c:v>3.3861929176105872E-2</c:v>
                </c:pt>
                <c:pt idx="17">
                  <c:v>3.7777505212805103E-2</c:v>
                </c:pt>
                <c:pt idx="18">
                  <c:v>3.5106728789684689E-2</c:v>
                </c:pt>
                <c:pt idx="19">
                  <c:v>3.3675246758273658E-2</c:v>
                </c:pt>
                <c:pt idx="20">
                  <c:v>3.4740140066347215E-2</c:v>
                </c:pt>
                <c:pt idx="21">
                  <c:v>3.7107950401167031E-2</c:v>
                </c:pt>
                <c:pt idx="22">
                  <c:v>3.9206726375434105E-2</c:v>
                </c:pt>
                <c:pt idx="23">
                  <c:v>3.1919610814825201E-2</c:v>
                </c:pt>
                <c:pt idx="24">
                  <c:v>3.4076231885455804E-2</c:v>
                </c:pt>
              </c:numCache>
            </c:numRef>
          </c:val>
          <c:smooth val="0"/>
          <c:extLst>
            <c:ext xmlns:c16="http://schemas.microsoft.com/office/drawing/2014/chart" uri="{C3380CC4-5D6E-409C-BE32-E72D297353CC}">
              <c16:uniqueId val="{00000000-4213-4306-92B6-A33F933BA81B}"/>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Charts'!$C$4:$AA$4</c:f>
              <c:numCache>
                <c:formatCode>0.0%</c:formatCode>
                <c:ptCount val="25"/>
                <c:pt idx="0">
                  <c:v>3.0598052851182195E-2</c:v>
                </c:pt>
                <c:pt idx="1">
                  <c:v>3.1692515171948751E-2</c:v>
                </c:pt>
                <c:pt idx="2">
                  <c:v>4.1819515774027871E-2</c:v>
                </c:pt>
                <c:pt idx="3">
                  <c:v>3.3173076923076916E-2</c:v>
                </c:pt>
                <c:pt idx="4">
                  <c:v>3.3732800710164226E-2</c:v>
                </c:pt>
                <c:pt idx="5">
                  <c:v>3.2294404806609091E-2</c:v>
                </c:pt>
                <c:pt idx="6">
                  <c:v>3.4803583735354929E-2</c:v>
                </c:pt>
                <c:pt idx="7">
                  <c:v>3.7854381443298973E-2</c:v>
                </c:pt>
                <c:pt idx="8">
                  <c:v>3.3088235294117641E-2</c:v>
                </c:pt>
                <c:pt idx="9">
                  <c:v>3.7487126673532448E-2</c:v>
                </c:pt>
                <c:pt idx="10">
                  <c:v>6.0790273556231005E-2</c:v>
                </c:pt>
                <c:pt idx="11">
                  <c:v>7.8369905956112859E-2</c:v>
                </c:pt>
                <c:pt idx="12">
                  <c:v>4.094165813715455E-2</c:v>
                </c:pt>
                <c:pt idx="13">
                  <c:v>4.8036951501154737E-2</c:v>
                </c:pt>
                <c:pt idx="14">
                  <c:v>4.6817248459958924E-2</c:v>
                </c:pt>
                <c:pt idx="15">
                  <c:v>4.3210930828351833E-2</c:v>
                </c:pt>
                <c:pt idx="16">
                  <c:v>4.1980783444198075E-2</c:v>
                </c:pt>
                <c:pt idx="17">
                  <c:v>4.5260837619397504E-2</c:v>
                </c:pt>
                <c:pt idx="18">
                  <c:v>5.0216986980781163E-2</c:v>
                </c:pt>
                <c:pt idx="19">
                  <c:v>3.8610895373349607E-2</c:v>
                </c:pt>
                <c:pt idx="20">
                  <c:v>4.1842397336293011E-2</c:v>
                </c:pt>
                <c:pt idx="21">
                  <c:v>4.4114459137220896E-2</c:v>
                </c:pt>
                <c:pt idx="22">
                  <c:v>5.9583333333333335E-2</c:v>
                </c:pt>
                <c:pt idx="23">
                  <c:v>4.1852353789455982E-2</c:v>
                </c:pt>
                <c:pt idx="24">
                  <c:v>4.2483940042826553E-2</c:v>
                </c:pt>
              </c:numCache>
            </c:numRef>
          </c:val>
          <c:smooth val="0"/>
          <c:extLst>
            <c:ext xmlns:c16="http://schemas.microsoft.com/office/drawing/2014/chart" uri="{C3380CC4-5D6E-409C-BE32-E72D297353CC}">
              <c16:uniqueId val="{00000001-4213-4306-92B6-A33F933BA81B}"/>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13-4306-92B6-A33F933BA81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Charts'!$C$5:$AA$5</c:f>
              <c:numCache>
                <c:formatCode>0.0%</c:formatCode>
                <c:ptCount val="25"/>
                <c:pt idx="0">
                  <c:v>4.0851063829787239E-2</c:v>
                </c:pt>
                <c:pt idx="1">
                  <c:v>4.0851063829787239E-2</c:v>
                </c:pt>
                <c:pt idx="2">
                  <c:v>4.0851063829787239E-2</c:v>
                </c:pt>
                <c:pt idx="3">
                  <c:v>4.0851063829787239E-2</c:v>
                </c:pt>
                <c:pt idx="4">
                  <c:v>4.0851063829787239E-2</c:v>
                </c:pt>
                <c:pt idx="5">
                  <c:v>4.0851063829787239E-2</c:v>
                </c:pt>
                <c:pt idx="6">
                  <c:v>4.0851063829787239E-2</c:v>
                </c:pt>
                <c:pt idx="7">
                  <c:v>4.0851063829787239E-2</c:v>
                </c:pt>
                <c:pt idx="8">
                  <c:v>4.0851063829787239E-2</c:v>
                </c:pt>
                <c:pt idx="9">
                  <c:v>4.0851063829787239E-2</c:v>
                </c:pt>
                <c:pt idx="10">
                  <c:v>4.0851063829787239E-2</c:v>
                </c:pt>
                <c:pt idx="11">
                  <c:v>4.0851063829787239E-2</c:v>
                </c:pt>
                <c:pt idx="12">
                  <c:v>4.0851063829787239E-2</c:v>
                </c:pt>
                <c:pt idx="13">
                  <c:v>4.0851063829787239E-2</c:v>
                </c:pt>
                <c:pt idx="14">
                  <c:v>4.0851063829787239E-2</c:v>
                </c:pt>
                <c:pt idx="15">
                  <c:v>4.0851063829787239E-2</c:v>
                </c:pt>
                <c:pt idx="16">
                  <c:v>4.0851063829787239E-2</c:v>
                </c:pt>
                <c:pt idx="17">
                  <c:v>4.0851063829787239E-2</c:v>
                </c:pt>
                <c:pt idx="18">
                  <c:v>4.0851063829787239E-2</c:v>
                </c:pt>
                <c:pt idx="19">
                  <c:v>4.0851063829787239E-2</c:v>
                </c:pt>
                <c:pt idx="20">
                  <c:v>4.0851063829787239E-2</c:v>
                </c:pt>
                <c:pt idx="21">
                  <c:v>4.0851063829787239E-2</c:v>
                </c:pt>
                <c:pt idx="22">
                  <c:v>4.0851063829787239E-2</c:v>
                </c:pt>
                <c:pt idx="23">
                  <c:v>4.0851063829787239E-2</c:v>
                </c:pt>
                <c:pt idx="24">
                  <c:v>4.0851063829787239E-2</c:v>
                </c:pt>
              </c:numCache>
            </c:numRef>
          </c:val>
          <c:smooth val="0"/>
          <c:extLst>
            <c:ext xmlns:c16="http://schemas.microsoft.com/office/drawing/2014/chart" uri="{C3380CC4-5D6E-409C-BE32-E72D297353CC}">
              <c16:uniqueId val="{00000003-4213-4306-92B6-A33F933BA81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Charts'!$D$7</c:f>
          <c:strCache>
            <c:ptCount val="1"/>
            <c:pt idx="0">
              <c:v>Royal Bank of Canada - RY.TO
 Lowest &amp; Highest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Charts'!$C$2:$AA$2</c15:sqref>
                  </c15:fullRef>
                </c:ext>
              </c:extLst>
              <c:f>'Div Yield Charts'!$R$2:$AA$2</c:f>
              <c:numCache>
                <c:formatCode>0.0%</c:formatCode>
                <c:ptCount val="10"/>
                <c:pt idx="0">
                  <c:v>3.5119378123264849E-2</c:v>
                </c:pt>
                <c:pt idx="1">
                  <c:v>3.3861929176105872E-2</c:v>
                </c:pt>
                <c:pt idx="2">
                  <c:v>3.7777505212805103E-2</c:v>
                </c:pt>
                <c:pt idx="3">
                  <c:v>3.5106728789684689E-2</c:v>
                </c:pt>
                <c:pt idx="4">
                  <c:v>3.3675246758273658E-2</c:v>
                </c:pt>
                <c:pt idx="5">
                  <c:v>3.4740140066347215E-2</c:v>
                </c:pt>
                <c:pt idx="6">
                  <c:v>3.7107950401167031E-2</c:v>
                </c:pt>
                <c:pt idx="7">
                  <c:v>3.9206726375434105E-2</c:v>
                </c:pt>
                <c:pt idx="8">
                  <c:v>3.1919610814825201E-2</c:v>
                </c:pt>
                <c:pt idx="9">
                  <c:v>3.4076231885455804E-2</c:v>
                </c:pt>
              </c:numCache>
            </c:numRef>
          </c:val>
          <c:smooth val="0"/>
          <c:extLst>
            <c:ext xmlns:c16="http://schemas.microsoft.com/office/drawing/2014/chart" uri="{C3380CC4-5D6E-409C-BE32-E72D297353CC}">
              <c16:uniqueId val="{00000000-DC13-4467-AC63-902321983549}"/>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Charts'!$C$4:$AA$4</c15:sqref>
                  </c15:fullRef>
                </c:ext>
              </c:extLst>
              <c:f>'Div Yield Charts'!$R$4:$AA$4</c:f>
              <c:numCache>
                <c:formatCode>0.0%</c:formatCode>
                <c:ptCount val="10"/>
                <c:pt idx="0">
                  <c:v>4.3210930828351833E-2</c:v>
                </c:pt>
                <c:pt idx="1">
                  <c:v>4.1980783444198075E-2</c:v>
                </c:pt>
                <c:pt idx="2">
                  <c:v>4.5260837619397504E-2</c:v>
                </c:pt>
                <c:pt idx="3">
                  <c:v>5.0216986980781163E-2</c:v>
                </c:pt>
                <c:pt idx="4">
                  <c:v>3.8610895373349607E-2</c:v>
                </c:pt>
                <c:pt idx="5">
                  <c:v>4.1842397336293011E-2</c:v>
                </c:pt>
                <c:pt idx="6">
                  <c:v>4.4114459137220896E-2</c:v>
                </c:pt>
                <c:pt idx="7">
                  <c:v>5.9583333333333335E-2</c:v>
                </c:pt>
                <c:pt idx="8">
                  <c:v>4.1852353789455982E-2</c:v>
                </c:pt>
                <c:pt idx="9">
                  <c:v>4.2483940042826553E-2</c:v>
                </c:pt>
              </c:numCache>
            </c:numRef>
          </c:val>
          <c:smooth val="0"/>
          <c:extLst>
            <c:ext xmlns:c16="http://schemas.microsoft.com/office/drawing/2014/chart" uri="{C3380CC4-5D6E-409C-BE32-E72D297353CC}">
              <c16:uniqueId val="{00000001-DC13-4467-AC63-902321983549}"/>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4.0851063829787239E-2</c:v>
                </c:pt>
                <c:pt idx="1">
                  <c:v>4.0851063829787239E-2</c:v>
                </c:pt>
                <c:pt idx="2">
                  <c:v>4.0851063829787239E-2</c:v>
                </c:pt>
                <c:pt idx="3">
                  <c:v>4.0851063829787239E-2</c:v>
                </c:pt>
                <c:pt idx="4">
                  <c:v>4.0851063829787239E-2</c:v>
                </c:pt>
                <c:pt idx="5">
                  <c:v>4.0851063829787239E-2</c:v>
                </c:pt>
                <c:pt idx="6">
                  <c:v>4.0851063829787239E-2</c:v>
                </c:pt>
                <c:pt idx="7">
                  <c:v>4.0851063829787239E-2</c:v>
                </c:pt>
                <c:pt idx="8">
                  <c:v>4.0851063829787239E-2</c:v>
                </c:pt>
                <c:pt idx="9">
                  <c:v>4.0851063829787239E-2</c:v>
                </c:pt>
              </c:numCache>
            </c:numRef>
          </c:val>
          <c:smooth val="0"/>
          <c:extLst>
            <c:ext xmlns:c16="http://schemas.microsoft.com/office/drawing/2014/chart" uri="{C3380CC4-5D6E-409C-BE32-E72D297353CC}">
              <c16:uniqueId val="{00000003-DC13-4467-AC63-902321983549}"/>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Charts'!$D$8</c:f>
          <c:strCache>
            <c:ptCount val="1"/>
            <c:pt idx="0">
              <c:v>Royal Bank of Canada - RY.TO
 Average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Charts'!$C$3:$AA$3</c15:sqref>
                  </c15:fullRef>
                </c:ext>
              </c:extLst>
              <c:f>'Div Yield Charts'!$R$3:$AA$3</c:f>
              <c:numCache>
                <c:formatCode>0.0%</c:formatCode>
                <c:ptCount val="10"/>
                <c:pt idx="0">
                  <c:v>3.9322350015542427E-2</c:v>
                </c:pt>
                <c:pt idx="1">
                  <c:v>3.7124183006535943E-2</c:v>
                </c:pt>
                <c:pt idx="2">
                  <c:v>4.0419947506561679E-2</c:v>
                </c:pt>
                <c:pt idx="3">
                  <c:v>4.1132410816300626E-2</c:v>
                </c:pt>
                <c:pt idx="4">
                  <c:v>3.6212278876170657E-2</c:v>
                </c:pt>
                <c:pt idx="5">
                  <c:v>3.7684926029588166E-2</c:v>
                </c:pt>
                <c:pt idx="6">
                  <c:v>3.9262975110939617E-2</c:v>
                </c:pt>
                <c:pt idx="7">
                  <c:v>4.4664237376366475E-2</c:v>
                </c:pt>
                <c:pt idx="8">
                  <c:v>3.5174633994822062E-2</c:v>
                </c:pt>
                <c:pt idx="9">
                  <c:v>3.7709030442350959E-2</c:v>
                </c:pt>
              </c:numCache>
            </c:numRef>
          </c:val>
          <c:smooth val="0"/>
          <c:extLst>
            <c:ext xmlns:c16="http://schemas.microsoft.com/office/drawing/2014/chart" uri="{C3380CC4-5D6E-409C-BE32-E72D297353CC}">
              <c16:uniqueId val="{00000000-2B4F-4C4A-93FE-C3D24E5B9B91}"/>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4.0851063829787239E-2</c:v>
                </c:pt>
                <c:pt idx="1">
                  <c:v>4.0851063829787239E-2</c:v>
                </c:pt>
                <c:pt idx="2">
                  <c:v>4.0851063829787239E-2</c:v>
                </c:pt>
                <c:pt idx="3">
                  <c:v>4.0851063829787239E-2</c:v>
                </c:pt>
                <c:pt idx="4">
                  <c:v>4.0851063829787239E-2</c:v>
                </c:pt>
                <c:pt idx="5">
                  <c:v>4.0851063829787239E-2</c:v>
                </c:pt>
                <c:pt idx="6">
                  <c:v>4.0851063829787239E-2</c:v>
                </c:pt>
                <c:pt idx="7">
                  <c:v>4.0851063829787239E-2</c:v>
                </c:pt>
                <c:pt idx="8">
                  <c:v>4.0851063829787239E-2</c:v>
                </c:pt>
                <c:pt idx="9">
                  <c:v>4.0851063829787239E-2</c:v>
                </c:pt>
              </c:numCache>
            </c:numRef>
          </c:val>
          <c:smooth val="0"/>
          <c:extLst>
            <c:ext xmlns:c16="http://schemas.microsoft.com/office/drawing/2014/chart" uri="{C3380CC4-5D6E-409C-BE32-E72D297353CC}">
              <c16:uniqueId val="{00000002-2B4F-4C4A-93FE-C3D24E5B9B91}"/>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Charts'!$AG$8</c:f>
          <c:strCache>
            <c:ptCount val="1"/>
            <c:pt idx="0">
              <c:v>Toronto Dominion Bank - TD.TO
 Average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Charts'!$AG$3:$BE$3</c:f>
              <c:numCache>
                <c:formatCode>0.0%</c:formatCode>
                <c:ptCount val="25"/>
                <c:pt idx="0">
                  <c:v>2.3689877961234746E-2</c:v>
                </c:pt>
                <c:pt idx="1">
                  <c:v>2.1454112038140644E-2</c:v>
                </c:pt>
                <c:pt idx="2">
                  <c:v>2.402088772845953E-2</c:v>
                </c:pt>
                <c:pt idx="3">
                  <c:v>2.7182044887780549E-2</c:v>
                </c:pt>
                <c:pt idx="4">
                  <c:v>3.0701754385964918E-2</c:v>
                </c:pt>
                <c:pt idx="5">
                  <c:v>3.1032637774210808E-2</c:v>
                </c:pt>
                <c:pt idx="6">
                  <c:v>2.9694323144104806E-2</c:v>
                </c:pt>
                <c:pt idx="7">
                  <c:v>2.9313543599257887E-2</c:v>
                </c:pt>
                <c:pt idx="8">
                  <c:v>2.8245001586797838E-2</c:v>
                </c:pt>
                <c:pt idx="9">
                  <c:v>2.997159090909091E-2</c:v>
                </c:pt>
                <c:pt idx="10">
                  <c:v>3.8854132367467896E-2</c:v>
                </c:pt>
                <c:pt idx="11">
                  <c:v>4.4043321299638991E-2</c:v>
                </c:pt>
                <c:pt idx="12">
                  <c:v>3.3964365256124722E-2</c:v>
                </c:pt>
                <c:pt idx="13">
                  <c:v>3.3625354290131408E-2</c:v>
                </c:pt>
                <c:pt idx="14">
                  <c:v>3.5864978902953586E-2</c:v>
                </c:pt>
                <c:pt idx="15">
                  <c:v>3.7045506517265042E-2</c:v>
                </c:pt>
                <c:pt idx="16">
                  <c:v>3.4373248645619275E-2</c:v>
                </c:pt>
                <c:pt idx="17">
                  <c:v>3.7299515106303617E-2</c:v>
                </c:pt>
                <c:pt idx="18">
                  <c:v>3.7828371278458846E-2</c:v>
                </c:pt>
                <c:pt idx="19">
                  <c:v>3.4706837985526505E-2</c:v>
                </c:pt>
                <c:pt idx="20">
                  <c:v>3.5042964554242752E-2</c:v>
                </c:pt>
                <c:pt idx="21">
                  <c:v>3.8693265497389204E-2</c:v>
                </c:pt>
                <c:pt idx="22">
                  <c:v>4.8631743549648165E-2</c:v>
                </c:pt>
                <c:pt idx="23">
                  <c:v>3.7275148919624454E-2</c:v>
                </c:pt>
                <c:pt idx="24">
                  <c:v>3.8796320209428629E-2</c:v>
                </c:pt>
              </c:numCache>
            </c:numRef>
          </c:val>
          <c:smooth val="0"/>
          <c:extLst>
            <c:ext xmlns:c16="http://schemas.microsoft.com/office/drawing/2014/chart" uri="{C3380CC4-5D6E-409C-BE32-E72D297353CC}">
              <c16:uniqueId val="{00000000-AF8C-4AB6-B734-0DDCB667AE76}"/>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8C-4AB6-B734-0DDCB667AE7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Charts'!$AG$5:$BE$5</c:f>
              <c:numCache>
                <c:formatCode>0.0%</c:formatCode>
                <c:ptCount val="25"/>
                <c:pt idx="0">
                  <c:v>4.7436689314391593E-2</c:v>
                </c:pt>
                <c:pt idx="1">
                  <c:v>4.7436689314391593E-2</c:v>
                </c:pt>
                <c:pt idx="2">
                  <c:v>4.7436689314391593E-2</c:v>
                </c:pt>
                <c:pt idx="3">
                  <c:v>4.7436689314391593E-2</c:v>
                </c:pt>
                <c:pt idx="4">
                  <c:v>4.7436689314391593E-2</c:v>
                </c:pt>
                <c:pt idx="5">
                  <c:v>4.7436689314391593E-2</c:v>
                </c:pt>
                <c:pt idx="6">
                  <c:v>4.7436689314391593E-2</c:v>
                </c:pt>
                <c:pt idx="7">
                  <c:v>4.7436689314391593E-2</c:v>
                </c:pt>
                <c:pt idx="8">
                  <c:v>4.7436689314391593E-2</c:v>
                </c:pt>
                <c:pt idx="9">
                  <c:v>4.7436689314391593E-2</c:v>
                </c:pt>
                <c:pt idx="10">
                  <c:v>4.7436689314391593E-2</c:v>
                </c:pt>
                <c:pt idx="11">
                  <c:v>4.7436689314391593E-2</c:v>
                </c:pt>
                <c:pt idx="12">
                  <c:v>4.7436689314391593E-2</c:v>
                </c:pt>
                <c:pt idx="13">
                  <c:v>4.7436689314391593E-2</c:v>
                </c:pt>
                <c:pt idx="14">
                  <c:v>4.7436689314391593E-2</c:v>
                </c:pt>
                <c:pt idx="15">
                  <c:v>4.7436689314391593E-2</c:v>
                </c:pt>
                <c:pt idx="16">
                  <c:v>4.7436689314391593E-2</c:v>
                </c:pt>
                <c:pt idx="17">
                  <c:v>4.7436689314391593E-2</c:v>
                </c:pt>
                <c:pt idx="18">
                  <c:v>4.7436689314391593E-2</c:v>
                </c:pt>
                <c:pt idx="19">
                  <c:v>4.7436689314391593E-2</c:v>
                </c:pt>
                <c:pt idx="20">
                  <c:v>4.7436689314391593E-2</c:v>
                </c:pt>
                <c:pt idx="21">
                  <c:v>4.7436689314391593E-2</c:v>
                </c:pt>
                <c:pt idx="22">
                  <c:v>4.7436689314391593E-2</c:v>
                </c:pt>
                <c:pt idx="23">
                  <c:v>4.7436689314391593E-2</c:v>
                </c:pt>
                <c:pt idx="24">
                  <c:v>4.7436689314391593E-2</c:v>
                </c:pt>
              </c:numCache>
            </c:numRef>
          </c:val>
          <c:smooth val="0"/>
          <c:extLst>
            <c:ext xmlns:c16="http://schemas.microsoft.com/office/drawing/2014/chart" uri="{C3380CC4-5D6E-409C-BE32-E72D297353CC}">
              <c16:uniqueId val="{00000002-AF8C-4AB6-B734-0DDCB667AE76}"/>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Charts'!$AG$7</c:f>
          <c:strCache>
            <c:ptCount val="1"/>
            <c:pt idx="0">
              <c:v>Toronto Dominion Bank - TD.TO
 Lowest &amp; Highest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Charts'!$AG$2:$BE$2</c:f>
              <c:numCache>
                <c:formatCode>0.0%</c:formatCode>
                <c:ptCount val="25"/>
                <c:pt idx="0">
                  <c:v>1.7656500802568219E-2</c:v>
                </c:pt>
                <c:pt idx="1">
                  <c:v>1.5824175824175828E-2</c:v>
                </c:pt>
                <c:pt idx="2">
                  <c:v>1.9717102443206173E-2</c:v>
                </c:pt>
                <c:pt idx="3">
                  <c:v>2.3924495171202809E-2</c:v>
                </c:pt>
                <c:pt idx="4">
                  <c:v>2.4866785079928955E-2</c:v>
                </c:pt>
                <c:pt idx="5">
                  <c:v>2.5904421616793214E-2</c:v>
                </c:pt>
                <c:pt idx="6">
                  <c:v>2.7145708582834334E-2</c:v>
                </c:pt>
                <c:pt idx="7">
                  <c:v>2.515923566878981E-2</c:v>
                </c:pt>
                <c:pt idx="8">
                  <c:v>2.5348903446311591E-2</c:v>
                </c:pt>
                <c:pt idx="9">
                  <c:v>2.7367055771725039E-2</c:v>
                </c:pt>
                <c:pt idx="10">
                  <c:v>3.2723239046034386E-2</c:v>
                </c:pt>
                <c:pt idx="11">
                  <c:v>3.4857142857142857E-2</c:v>
                </c:pt>
                <c:pt idx="12">
                  <c:v>3.153269578702507E-2</c:v>
                </c:pt>
                <c:pt idx="13">
                  <c:v>3.0062197650310988E-2</c:v>
                </c:pt>
                <c:pt idx="14">
                  <c:v>3.3659445609131144E-2</c:v>
                </c:pt>
                <c:pt idx="15">
                  <c:v>3.2219570405727926E-2</c:v>
                </c:pt>
                <c:pt idx="16">
                  <c:v>3.1615120274914088E-2</c:v>
                </c:pt>
                <c:pt idx="17">
                  <c:v>3.5410764872521247E-2</c:v>
                </c:pt>
                <c:pt idx="18">
                  <c:v>3.2047477744807124E-2</c:v>
                </c:pt>
                <c:pt idx="19">
                  <c:v>3.1295778399254223E-2</c:v>
                </c:pt>
                <c:pt idx="20">
                  <c:v>3.2604622111180516E-2</c:v>
                </c:pt>
                <c:pt idx="21">
                  <c:v>3.7070292457670601E-2</c:v>
                </c:pt>
                <c:pt idx="22">
                  <c:v>4.0867279894875173E-2</c:v>
                </c:pt>
                <c:pt idx="23">
                  <c:v>3.2175949823601974E-2</c:v>
                </c:pt>
                <c:pt idx="24">
                  <c:v>3.3281291468654411E-2</c:v>
                </c:pt>
              </c:numCache>
            </c:numRef>
          </c:val>
          <c:smooth val="0"/>
          <c:extLst>
            <c:ext xmlns:c16="http://schemas.microsoft.com/office/drawing/2014/chart" uri="{C3380CC4-5D6E-409C-BE32-E72D297353CC}">
              <c16:uniqueId val="{00000000-D9F2-459B-BAAE-7030D2AB8AF0}"/>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Charts'!$AG$4:$BE$4</c:f>
              <c:numCache>
                <c:formatCode>0.0%</c:formatCode>
                <c:ptCount val="25"/>
                <c:pt idx="0">
                  <c:v>3.5181236673773986E-2</c:v>
                </c:pt>
                <c:pt idx="1">
                  <c:v>2.950819672131148E-2</c:v>
                </c:pt>
                <c:pt idx="2">
                  <c:v>2.7997565429093121E-2</c:v>
                </c:pt>
                <c:pt idx="3">
                  <c:v>3.1142857142857146E-2</c:v>
                </c:pt>
                <c:pt idx="4">
                  <c:v>4.4479745830023835E-2</c:v>
                </c:pt>
                <c:pt idx="5">
                  <c:v>3.7179487179487186E-2</c:v>
                </c:pt>
                <c:pt idx="6">
                  <c:v>3.1969910672308421E-2</c:v>
                </c:pt>
                <c:pt idx="7">
                  <c:v>3.2861896838602335E-2</c:v>
                </c:pt>
                <c:pt idx="8">
                  <c:v>3.2002876663070834E-2</c:v>
                </c:pt>
                <c:pt idx="9">
                  <c:v>3.2958450484223689E-2</c:v>
                </c:pt>
                <c:pt idx="10">
                  <c:v>6.15545122587376E-2</c:v>
                </c:pt>
                <c:pt idx="11">
                  <c:v>7.5355157504632481E-2</c:v>
                </c:pt>
                <c:pt idx="12">
                  <c:v>3.9830231798889976E-2</c:v>
                </c:pt>
                <c:pt idx="13">
                  <c:v>3.8303492808922805E-2</c:v>
                </c:pt>
                <c:pt idx="14">
                  <c:v>3.8177014531043593E-2</c:v>
                </c:pt>
                <c:pt idx="15">
                  <c:v>4.0703517587939705E-2</c:v>
                </c:pt>
                <c:pt idx="16">
                  <c:v>3.8859556494192184E-2</c:v>
                </c:pt>
                <c:pt idx="17">
                  <c:v>4.1884816753926704E-2</c:v>
                </c:pt>
                <c:pt idx="18">
                  <c:v>4.4517724649629019E-2</c:v>
                </c:pt>
                <c:pt idx="19">
                  <c:v>3.8211382113821135E-2</c:v>
                </c:pt>
                <c:pt idx="20">
                  <c:v>3.9810860280658944E-2</c:v>
                </c:pt>
                <c:pt idx="21">
                  <c:v>4.3057210965435036E-2</c:v>
                </c:pt>
                <c:pt idx="22">
                  <c:v>6.345643746174251E-2</c:v>
                </c:pt>
                <c:pt idx="23">
                  <c:v>4.4103278601443724E-2</c:v>
                </c:pt>
                <c:pt idx="24">
                  <c:v>4.6072216315017095E-2</c:v>
                </c:pt>
              </c:numCache>
            </c:numRef>
          </c:val>
          <c:smooth val="0"/>
          <c:extLst>
            <c:ext xmlns:c16="http://schemas.microsoft.com/office/drawing/2014/chart" uri="{C3380CC4-5D6E-409C-BE32-E72D297353CC}">
              <c16:uniqueId val="{00000001-D9F2-459B-BAAE-7030D2AB8AF0}"/>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F2-459B-BAAE-7030D2AB8A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Charts'!$AG$5:$BE$5</c:f>
              <c:numCache>
                <c:formatCode>0.0%</c:formatCode>
                <c:ptCount val="25"/>
                <c:pt idx="0">
                  <c:v>4.7436689314391593E-2</c:v>
                </c:pt>
                <c:pt idx="1">
                  <c:v>4.7436689314391593E-2</c:v>
                </c:pt>
                <c:pt idx="2">
                  <c:v>4.7436689314391593E-2</c:v>
                </c:pt>
                <c:pt idx="3">
                  <c:v>4.7436689314391593E-2</c:v>
                </c:pt>
                <c:pt idx="4">
                  <c:v>4.7436689314391593E-2</c:v>
                </c:pt>
                <c:pt idx="5">
                  <c:v>4.7436689314391593E-2</c:v>
                </c:pt>
                <c:pt idx="6">
                  <c:v>4.7436689314391593E-2</c:v>
                </c:pt>
                <c:pt idx="7">
                  <c:v>4.7436689314391593E-2</c:v>
                </c:pt>
                <c:pt idx="8">
                  <c:v>4.7436689314391593E-2</c:v>
                </c:pt>
                <c:pt idx="9">
                  <c:v>4.7436689314391593E-2</c:v>
                </c:pt>
                <c:pt idx="10">
                  <c:v>4.7436689314391593E-2</c:v>
                </c:pt>
                <c:pt idx="11">
                  <c:v>4.7436689314391593E-2</c:v>
                </c:pt>
                <c:pt idx="12">
                  <c:v>4.7436689314391593E-2</c:v>
                </c:pt>
                <c:pt idx="13">
                  <c:v>4.7436689314391593E-2</c:v>
                </c:pt>
                <c:pt idx="14">
                  <c:v>4.7436689314391593E-2</c:v>
                </c:pt>
                <c:pt idx="15">
                  <c:v>4.7436689314391593E-2</c:v>
                </c:pt>
                <c:pt idx="16">
                  <c:v>4.7436689314391593E-2</c:v>
                </c:pt>
                <c:pt idx="17">
                  <c:v>4.7436689314391593E-2</c:v>
                </c:pt>
                <c:pt idx="18">
                  <c:v>4.7436689314391593E-2</c:v>
                </c:pt>
                <c:pt idx="19">
                  <c:v>4.7436689314391593E-2</c:v>
                </c:pt>
                <c:pt idx="20">
                  <c:v>4.7436689314391593E-2</c:v>
                </c:pt>
                <c:pt idx="21">
                  <c:v>4.7436689314391593E-2</c:v>
                </c:pt>
                <c:pt idx="22">
                  <c:v>4.7436689314391593E-2</c:v>
                </c:pt>
                <c:pt idx="23">
                  <c:v>4.7436689314391593E-2</c:v>
                </c:pt>
                <c:pt idx="24">
                  <c:v>4.7436689314391593E-2</c:v>
                </c:pt>
              </c:numCache>
            </c:numRef>
          </c:val>
          <c:smooth val="0"/>
          <c:extLst>
            <c:ext xmlns:c16="http://schemas.microsoft.com/office/drawing/2014/chart" uri="{C3380CC4-5D6E-409C-BE32-E72D297353CC}">
              <c16:uniqueId val="{00000003-D9F2-459B-BAAE-7030D2AB8AF0}"/>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Charts'!$AH$7</c:f>
          <c:strCache>
            <c:ptCount val="1"/>
            <c:pt idx="0">
              <c:v>Toronto Dominion Bank - TD.TO
 Lowest &amp; Highest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Charts'!$AG$2:$BE$2</c15:sqref>
                  </c15:fullRef>
                </c:ext>
              </c:extLst>
              <c:f>'Div Yield Charts'!$AV$2:$BE$2</c:f>
              <c:numCache>
                <c:formatCode>0.0%</c:formatCode>
                <c:ptCount val="10"/>
                <c:pt idx="0">
                  <c:v>3.2219570405727926E-2</c:v>
                </c:pt>
                <c:pt idx="1">
                  <c:v>3.1615120274914088E-2</c:v>
                </c:pt>
                <c:pt idx="2">
                  <c:v>3.5410764872521247E-2</c:v>
                </c:pt>
                <c:pt idx="3">
                  <c:v>3.2047477744807124E-2</c:v>
                </c:pt>
                <c:pt idx="4">
                  <c:v>3.1295778399254223E-2</c:v>
                </c:pt>
                <c:pt idx="5">
                  <c:v>3.2604622111180516E-2</c:v>
                </c:pt>
                <c:pt idx="6">
                  <c:v>3.7070292457670601E-2</c:v>
                </c:pt>
                <c:pt idx="7">
                  <c:v>4.0867279894875173E-2</c:v>
                </c:pt>
                <c:pt idx="8">
                  <c:v>3.2175949823601974E-2</c:v>
                </c:pt>
                <c:pt idx="9">
                  <c:v>3.3281291468654411E-2</c:v>
                </c:pt>
              </c:numCache>
            </c:numRef>
          </c:val>
          <c:smooth val="0"/>
          <c:extLst>
            <c:ext xmlns:c16="http://schemas.microsoft.com/office/drawing/2014/chart" uri="{C3380CC4-5D6E-409C-BE32-E72D297353CC}">
              <c16:uniqueId val="{00000000-3D1F-4B1C-B00F-AD4E4249C705}"/>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Charts'!$AG$4:$BE$4</c15:sqref>
                  </c15:fullRef>
                </c:ext>
              </c:extLst>
              <c:f>'Div Yield Charts'!$AV$4:$BE$4</c:f>
              <c:numCache>
                <c:formatCode>0.0%</c:formatCode>
                <c:ptCount val="10"/>
                <c:pt idx="0">
                  <c:v>4.0703517587939705E-2</c:v>
                </c:pt>
                <c:pt idx="1">
                  <c:v>3.8859556494192184E-2</c:v>
                </c:pt>
                <c:pt idx="2">
                  <c:v>4.1884816753926704E-2</c:v>
                </c:pt>
                <c:pt idx="3">
                  <c:v>4.4517724649629019E-2</c:v>
                </c:pt>
                <c:pt idx="4">
                  <c:v>3.8211382113821135E-2</c:v>
                </c:pt>
                <c:pt idx="5">
                  <c:v>3.9810860280658944E-2</c:v>
                </c:pt>
                <c:pt idx="6">
                  <c:v>4.3057210965435036E-2</c:v>
                </c:pt>
                <c:pt idx="7">
                  <c:v>6.345643746174251E-2</c:v>
                </c:pt>
                <c:pt idx="8">
                  <c:v>4.4103278601443724E-2</c:v>
                </c:pt>
                <c:pt idx="9">
                  <c:v>4.6072216315017095E-2</c:v>
                </c:pt>
              </c:numCache>
            </c:numRef>
          </c:val>
          <c:smooth val="0"/>
          <c:extLst>
            <c:ext xmlns:c16="http://schemas.microsoft.com/office/drawing/2014/chart" uri="{C3380CC4-5D6E-409C-BE32-E72D297353CC}">
              <c16:uniqueId val="{00000001-3D1F-4B1C-B00F-AD4E4249C705}"/>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1F-4B1C-B00F-AD4E4249C70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4.7436689314391593E-2</c:v>
                </c:pt>
                <c:pt idx="1">
                  <c:v>4.7436689314391593E-2</c:v>
                </c:pt>
                <c:pt idx="2">
                  <c:v>4.7436689314391593E-2</c:v>
                </c:pt>
                <c:pt idx="3">
                  <c:v>4.7436689314391593E-2</c:v>
                </c:pt>
                <c:pt idx="4">
                  <c:v>4.7436689314391593E-2</c:v>
                </c:pt>
                <c:pt idx="5">
                  <c:v>4.7436689314391593E-2</c:v>
                </c:pt>
                <c:pt idx="6">
                  <c:v>4.7436689314391593E-2</c:v>
                </c:pt>
                <c:pt idx="7">
                  <c:v>4.7436689314391593E-2</c:v>
                </c:pt>
                <c:pt idx="8">
                  <c:v>4.7436689314391593E-2</c:v>
                </c:pt>
                <c:pt idx="9">
                  <c:v>4.7436689314391593E-2</c:v>
                </c:pt>
              </c:numCache>
            </c:numRef>
          </c:val>
          <c:smooth val="0"/>
          <c:extLst>
            <c:ext xmlns:c16="http://schemas.microsoft.com/office/drawing/2014/chart" uri="{C3380CC4-5D6E-409C-BE32-E72D297353CC}">
              <c16:uniqueId val="{00000002-3D1F-4B1C-B00F-AD4E4249C705}"/>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Charts'!$AH$8</c:f>
          <c:strCache>
            <c:ptCount val="1"/>
            <c:pt idx="0">
              <c:v>Toronto Dominion Bank - TD.TO
 Average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Charts'!$AG$3:$BE$3</c15:sqref>
                  </c15:fullRef>
                </c:ext>
              </c:extLst>
              <c:f>'Div Yield Charts'!$AV$3:$BE$3</c:f>
              <c:numCache>
                <c:formatCode>0.0%</c:formatCode>
                <c:ptCount val="10"/>
                <c:pt idx="0">
                  <c:v>3.7045506517265042E-2</c:v>
                </c:pt>
                <c:pt idx="1">
                  <c:v>3.4373248645619275E-2</c:v>
                </c:pt>
                <c:pt idx="2">
                  <c:v>3.7299515106303617E-2</c:v>
                </c:pt>
                <c:pt idx="3">
                  <c:v>3.7828371278458846E-2</c:v>
                </c:pt>
                <c:pt idx="4">
                  <c:v>3.4706837985526505E-2</c:v>
                </c:pt>
                <c:pt idx="5">
                  <c:v>3.5042964554242752E-2</c:v>
                </c:pt>
                <c:pt idx="6">
                  <c:v>3.8693265497389204E-2</c:v>
                </c:pt>
                <c:pt idx="7">
                  <c:v>4.8631743549648165E-2</c:v>
                </c:pt>
                <c:pt idx="8">
                  <c:v>3.7275148919624454E-2</c:v>
                </c:pt>
                <c:pt idx="9">
                  <c:v>3.8796320209428629E-2</c:v>
                </c:pt>
              </c:numCache>
            </c:numRef>
          </c:val>
          <c:smooth val="0"/>
          <c:extLst>
            <c:ext xmlns:c16="http://schemas.microsoft.com/office/drawing/2014/chart" uri="{C3380CC4-5D6E-409C-BE32-E72D297353CC}">
              <c16:uniqueId val="{00000000-2214-4EF0-ACB2-74C06156603B}"/>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14-4EF0-ACB2-74C06156603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4.7436689314391593E-2</c:v>
                </c:pt>
                <c:pt idx="1">
                  <c:v>4.7436689314391593E-2</c:v>
                </c:pt>
                <c:pt idx="2">
                  <c:v>4.7436689314391593E-2</c:v>
                </c:pt>
                <c:pt idx="3">
                  <c:v>4.7436689314391593E-2</c:v>
                </c:pt>
                <c:pt idx="4">
                  <c:v>4.7436689314391593E-2</c:v>
                </c:pt>
                <c:pt idx="5">
                  <c:v>4.7436689314391593E-2</c:v>
                </c:pt>
                <c:pt idx="6">
                  <c:v>4.7436689314391593E-2</c:v>
                </c:pt>
                <c:pt idx="7">
                  <c:v>4.7436689314391593E-2</c:v>
                </c:pt>
                <c:pt idx="8">
                  <c:v>4.7436689314391593E-2</c:v>
                </c:pt>
                <c:pt idx="9">
                  <c:v>4.7436689314391593E-2</c:v>
                </c:pt>
              </c:numCache>
            </c:numRef>
          </c:val>
          <c:smooth val="0"/>
          <c:extLst>
            <c:ext xmlns:c16="http://schemas.microsoft.com/office/drawing/2014/chart" uri="{C3380CC4-5D6E-409C-BE32-E72D297353CC}">
              <c16:uniqueId val="{00000001-2214-4EF0-ACB2-74C06156603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Charts'!$C$10</c:f>
          <c:strCache>
            <c:ptCount val="1"/>
            <c:pt idx="0">
              <c:v>Royal Bank of Canada - RY.TO
 Fiscal Year (FY) EPS Payout Ratio % | 15 Years FY2008 -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Charts'!$B$2</c:f>
              <c:strCache>
                <c:ptCount val="1"/>
                <c:pt idx="0">
                  <c:v>EPS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Charts'!$C$2:$AB$2</c15:sqref>
                  </c15:fullRef>
                </c:ext>
              </c:extLst>
              <c:f>'Payout Ratio Charts'!$N$2:$AB$2</c:f>
              <c:numCache>
                <c:formatCode>0.0%</c:formatCode>
                <c:ptCount val="15"/>
                <c:pt idx="0">
                  <c:v>0.59171597633136097</c:v>
                </c:pt>
                <c:pt idx="1">
                  <c:v>0.77821011673151752</c:v>
                </c:pt>
                <c:pt idx="2">
                  <c:v>0.5780346820809249</c:v>
                </c:pt>
                <c:pt idx="3">
                  <c:v>0.49642004773269688</c:v>
                </c:pt>
                <c:pt idx="4">
                  <c:v>0.46435845213849281</c:v>
                </c:pt>
                <c:pt idx="5">
                  <c:v>0.4608378870673952</c:v>
                </c:pt>
                <c:pt idx="6">
                  <c:v>0.47333333333333333</c:v>
                </c:pt>
                <c:pt idx="7">
                  <c:v>0.4576523031203566</c:v>
                </c:pt>
                <c:pt idx="8">
                  <c:v>0.47787610619469029</c:v>
                </c:pt>
                <c:pt idx="9">
                  <c:v>0.46031746031746035</c:v>
                </c:pt>
                <c:pt idx="10">
                  <c:v>0.45095693779904311</c:v>
                </c:pt>
                <c:pt idx="11">
                  <c:v>0.46514285714285719</c:v>
                </c:pt>
                <c:pt idx="12">
                  <c:v>0.54859335038363166</c:v>
                </c:pt>
                <c:pt idx="13">
                  <c:v>0.39059674502712477</c:v>
                </c:pt>
                <c:pt idx="14">
                  <c:v>0.44846292947558769</c:v>
                </c:pt>
              </c:numCache>
            </c:numRef>
          </c:val>
          <c:smooth val="0"/>
          <c:extLst>
            <c:ext xmlns:c16="http://schemas.microsoft.com/office/drawing/2014/chart" uri="{C3380CC4-5D6E-409C-BE32-E72D297353CC}">
              <c16:uniqueId val="{00000000-6C63-4784-9B8E-D0A5A7BD06B7}"/>
            </c:ext>
          </c:extLst>
        </c:ser>
        <c:ser>
          <c:idx val="1"/>
          <c:order val="1"/>
          <c:tx>
            <c:strRef>
              <c:f>'Payout Ratio Charts'!$B$3</c:f>
              <c:strCache>
                <c:ptCount val="1"/>
                <c:pt idx="0">
                  <c:v>TTM EPS Payout Ratio %</c:v>
                </c:pt>
              </c:strCache>
            </c:strRef>
          </c:tx>
          <c:spPr>
            <a:ln w="28575" cap="rnd">
              <a:solidFill>
                <a:schemeClr val="accent2">
                  <a:alpha val="50000"/>
                </a:schemeClr>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07-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08-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09-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0A-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0B-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0C-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0D-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0E-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0F-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0-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1-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12-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13-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Charts'!$C$3:$AB$3</c15:sqref>
                  </c15:fullRef>
                </c:ext>
              </c:extLst>
              <c:f>'Payout Ratio Charts'!$N$3:$AB$3</c:f>
              <c:numCache>
                <c:formatCode>0.0%</c:formatCode>
                <c:ptCount val="15"/>
                <c:pt idx="0">
                  <c:v>0.50238824715979369</c:v>
                </c:pt>
                <c:pt idx="1">
                  <c:v>0.50238824715979369</c:v>
                </c:pt>
                <c:pt idx="2">
                  <c:v>0.50238824715979369</c:v>
                </c:pt>
                <c:pt idx="3">
                  <c:v>0.50238824715979369</c:v>
                </c:pt>
                <c:pt idx="4">
                  <c:v>0.50238824715979369</c:v>
                </c:pt>
                <c:pt idx="5">
                  <c:v>0.50238824715979369</c:v>
                </c:pt>
                <c:pt idx="6">
                  <c:v>0.50238824715979369</c:v>
                </c:pt>
                <c:pt idx="7">
                  <c:v>0.50238824715979369</c:v>
                </c:pt>
                <c:pt idx="8">
                  <c:v>0.50238824715979369</c:v>
                </c:pt>
                <c:pt idx="9">
                  <c:v>0.50238824715979369</c:v>
                </c:pt>
                <c:pt idx="10">
                  <c:v>0.50238824715979369</c:v>
                </c:pt>
                <c:pt idx="11">
                  <c:v>0.50238824715979369</c:v>
                </c:pt>
                <c:pt idx="12">
                  <c:v>0.50238824715979369</c:v>
                </c:pt>
                <c:pt idx="13">
                  <c:v>0.50238824715979369</c:v>
                </c:pt>
                <c:pt idx="14">
                  <c:v>0.50238824715979369</c:v>
                </c:pt>
              </c:numCache>
            </c:numRef>
          </c:val>
          <c:smooth val="0"/>
          <c:extLst>
            <c:ext xmlns:c16="http://schemas.microsoft.com/office/drawing/2014/chart" uri="{C3380CC4-5D6E-409C-BE32-E72D297353CC}">
              <c16:uniqueId val="{00000001-6C63-4784-9B8E-D0A5A7BD06B7}"/>
            </c:ext>
          </c:extLst>
        </c:ser>
        <c:ser>
          <c:idx val="2"/>
          <c:order val="2"/>
          <c:tx>
            <c:strRef>
              <c:f>'Payout Ratio Charts'!$B$4</c:f>
              <c:strCache>
                <c:ptCount val="1"/>
                <c:pt idx="0">
                  <c:v>N12 EPS Payout Ratio %</c:v>
                </c:pt>
              </c:strCache>
            </c:strRef>
          </c:tx>
          <c:spPr>
            <a:ln w="28575" cap="rnd">
              <a:solidFill>
                <a:schemeClr val="accent3"/>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4-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15-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16-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17-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18-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19-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1A-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1B-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1C-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1D-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E-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F-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20-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02-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Charts'!$C$4:$AB$4</c15:sqref>
                  </c15:fullRef>
                </c:ext>
              </c:extLst>
              <c:f>'Payout Ratio Charts'!$N$4:$AB$4</c:f>
              <c:numCache>
                <c:formatCode>0.0%</c:formatCode>
                <c:ptCount val="15"/>
                <c:pt idx="0">
                  <c:v>0.44970615790818502</c:v>
                </c:pt>
                <c:pt idx="1">
                  <c:v>0.44970615790818502</c:v>
                </c:pt>
                <c:pt idx="2">
                  <c:v>0.44970615790818502</c:v>
                </c:pt>
                <c:pt idx="3">
                  <c:v>0.44970615790818502</c:v>
                </c:pt>
                <c:pt idx="4">
                  <c:v>0.44970615790818502</c:v>
                </c:pt>
                <c:pt idx="5">
                  <c:v>0.44970615790818502</c:v>
                </c:pt>
                <c:pt idx="6">
                  <c:v>0.44970615790818502</c:v>
                </c:pt>
                <c:pt idx="7">
                  <c:v>0.44970615790818502</c:v>
                </c:pt>
                <c:pt idx="8">
                  <c:v>0.44970615790818502</c:v>
                </c:pt>
                <c:pt idx="9">
                  <c:v>0.44970615790818502</c:v>
                </c:pt>
                <c:pt idx="10">
                  <c:v>0.44970615790818502</c:v>
                </c:pt>
                <c:pt idx="11">
                  <c:v>0.44970615790818502</c:v>
                </c:pt>
                <c:pt idx="12">
                  <c:v>0.44970615790818502</c:v>
                </c:pt>
                <c:pt idx="13">
                  <c:v>0.44970615790818502</c:v>
                </c:pt>
                <c:pt idx="14">
                  <c:v>0.44970615790818502</c:v>
                </c:pt>
              </c:numCache>
            </c:numRef>
          </c:val>
          <c:smooth val="0"/>
          <c:extLst>
            <c:ext xmlns:c16="http://schemas.microsoft.com/office/drawing/2014/chart" uri="{C3380CC4-5D6E-409C-BE32-E72D297353CC}">
              <c16:uniqueId val="{00000003-6C63-4784-9B8E-D0A5A7BD06B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EPS Payout Ratio </a:t>
                </a:r>
                <a:r>
                  <a:rPr lang="en-CA" sz="1100" i="1"/>
                  <a:t>= Total fiscal</a:t>
                </a:r>
                <a:r>
                  <a:rPr lang="en-CA" sz="1100" i="1" baseline="0"/>
                  <a:t> year </a:t>
                </a:r>
                <a:r>
                  <a:rPr lang="en-CA" sz="1100" i="1"/>
                  <a:t>dividends / FY Earnings per share (EPS)</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Charts'!$C$11</c:f>
          <c:strCache>
            <c:ptCount val="1"/>
            <c:pt idx="0">
              <c:v>Royal Bank of Canada - RY.TO
 FY Operating Cash Flow Payout Ratio % | FY2011 -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Charts'!$B$5</c:f>
              <c:strCache>
                <c:ptCount val="1"/>
                <c:pt idx="0">
                  <c:v>Operating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Charts'!$C$5:$AB$5</c15:sqref>
                  </c15:fullRef>
                </c:ext>
              </c:extLst>
              <c:f>'Payout Ratio Charts'!$Q$5:$AB$5</c:f>
              <c:numCache>
                <c:formatCode>0.0%</c:formatCode>
                <c:ptCount val="12"/>
                <c:pt idx="0">
                  <c:v>0.29596440317276068</c:v>
                </c:pt>
                <c:pt idx="1">
                  <c:v>#N/A</c:v>
                </c:pt>
                <c:pt idx="2">
                  <c:v>0.51249792874896438</c:v>
                </c:pt>
                <c:pt idx="3">
                  <c:v>0.2717595887702649</c:v>
                </c:pt>
                <c:pt idx="4">
                  <c:v>0.18493519400389249</c:v>
                </c:pt>
                <c:pt idx="5">
                  <c:v>0.18024128686327079</c:v>
                </c:pt>
                <c:pt idx="6">
                  <c:v>0.1359713717693837</c:v>
                </c:pt>
                <c:pt idx="7">
                  <c:v>0.31283621380336502</c:v>
                </c:pt>
                <c:pt idx="8">
                  <c:v>0.41113704872064494</c:v>
                </c:pt>
                <c:pt idx="9">
                  <c:v>4.4161173902707844E-2</c:v>
                </c:pt>
                <c:pt idx="10">
                  <c:v>0.10079879693335955</c:v>
                </c:pt>
                <c:pt idx="11">
                  <c:v>0.31729668398505151</c:v>
                </c:pt>
              </c:numCache>
            </c:numRef>
          </c:val>
          <c:smooth val="0"/>
          <c:extLst>
            <c:ext xmlns:c16="http://schemas.microsoft.com/office/drawing/2014/chart" uri="{C3380CC4-5D6E-409C-BE32-E72D297353CC}">
              <c16:uniqueId val="{00000000-77BB-4966-9D82-6C6B4FA8DF87}"/>
            </c:ext>
          </c:extLst>
        </c:ser>
        <c:ser>
          <c:idx val="1"/>
          <c:order val="1"/>
          <c:tx>
            <c:strRef>
              <c:f>'Payout Ratio Charts'!$B$6</c:f>
              <c:strCache>
                <c:ptCount val="1"/>
                <c:pt idx="0">
                  <c:v>TTM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7BB-4966-9D82-6C6B4FA8DF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Charts'!$C$6:$AB$6</c15:sqref>
                  </c15:fullRef>
                </c:ext>
              </c:extLst>
              <c:f>'Payout Ratio Charts'!$Q$6:$AB$6</c:f>
              <c:numCache>
                <c:formatCode>0.0%</c:formatCode>
                <c:ptCount val="12"/>
                <c:pt idx="0">
                  <c:v>0.42433905976751363</c:v>
                </c:pt>
                <c:pt idx="1">
                  <c:v>0.42433905976751363</c:v>
                </c:pt>
                <c:pt idx="2">
                  <c:v>0.42433905976751363</c:v>
                </c:pt>
                <c:pt idx="3">
                  <c:v>0.42433905976751363</c:v>
                </c:pt>
                <c:pt idx="4">
                  <c:v>0.42433905976751363</c:v>
                </c:pt>
                <c:pt idx="5">
                  <c:v>0.42433905976751363</c:v>
                </c:pt>
                <c:pt idx="6">
                  <c:v>0.42433905976751363</c:v>
                </c:pt>
                <c:pt idx="7">
                  <c:v>0.42433905976751363</c:v>
                </c:pt>
                <c:pt idx="8">
                  <c:v>0.42433905976751363</c:v>
                </c:pt>
                <c:pt idx="9">
                  <c:v>0.42433905976751363</c:v>
                </c:pt>
                <c:pt idx="10">
                  <c:v>0.42433905976751363</c:v>
                </c:pt>
                <c:pt idx="11">
                  <c:v>0.42433905976751363</c:v>
                </c:pt>
              </c:numCache>
            </c:numRef>
          </c:val>
          <c:smooth val="0"/>
          <c:extLst>
            <c:ext xmlns:c16="http://schemas.microsoft.com/office/drawing/2014/chart" uri="{C3380CC4-5D6E-409C-BE32-E72D297353CC}">
              <c16:uniqueId val="{0000000F-77BB-4966-9D82-6C6B4FA8DF8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Operating Cash Flow Payout Ratio </a:t>
                </a:r>
                <a:r>
                  <a:rPr lang="en-CA" sz="1100" i="1"/>
                  <a:t>= Total fiscal</a:t>
                </a:r>
                <a:r>
                  <a:rPr lang="en-CA" sz="1100" i="1" baseline="0"/>
                  <a:t> year </a:t>
                </a:r>
                <a:r>
                  <a:rPr lang="en-CA" sz="1100" i="1"/>
                  <a:t>dividends / FY Operating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Charts'!$C$12</c:f>
          <c:strCache>
            <c:ptCount val="1"/>
            <c:pt idx="0">
              <c:v>Royal Bank of Canada - RY.TO
 FY Free Cash Flow Payout Ratio % | FY2011 -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Charts'!$B$7</c:f>
              <c:strCache>
                <c:ptCount val="1"/>
                <c:pt idx="0">
                  <c:v>Free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Charts'!$C$7:$AB$7</c15:sqref>
                  </c15:fullRef>
                </c:ext>
              </c:extLst>
              <c:f>'Payout Ratio Charts'!$Q$7:$AB$7</c:f>
              <c:numCache>
                <c:formatCode>0.0%</c:formatCode>
                <c:ptCount val="12"/>
                <c:pt idx="0">
                  <c:v>0.33996444444444446</c:v>
                </c:pt>
                <c:pt idx="1">
                  <c:v>#N/A</c:v>
                </c:pt>
                <c:pt idx="2">
                  <c:v>0.58950285895806853</c:v>
                </c:pt>
                <c:pt idx="3">
                  <c:v>0.29566788556678852</c:v>
                </c:pt>
                <c:pt idx="4">
                  <c:v>0.19577415395405925</c:v>
                </c:pt>
                <c:pt idx="5">
                  <c:v>0.18909176139692957</c:v>
                </c:pt>
                <c:pt idx="6">
                  <c:v>0.14107202772200986</c:v>
                </c:pt>
                <c:pt idx="7">
                  <c:v>0.35281399251323092</c:v>
                </c:pt>
                <c:pt idx="8">
                  <c:v>0.48857630789736761</c:v>
                </c:pt>
                <c:pt idx="9">
                  <c:v>4.5013657390410459E-2</c:v>
                </c:pt>
                <c:pt idx="10">
                  <c:v>0.1045424880220191</c:v>
                </c:pt>
                <c:pt idx="11">
                  <c:v>0.35809710112128379</c:v>
                </c:pt>
              </c:numCache>
            </c:numRef>
          </c:val>
          <c:smooth val="0"/>
          <c:extLst>
            <c:ext xmlns:c16="http://schemas.microsoft.com/office/drawing/2014/chart" uri="{C3380CC4-5D6E-409C-BE32-E72D297353CC}">
              <c16:uniqueId val="{00000000-9DA6-4108-B4F8-6006C4D201C3}"/>
            </c:ext>
          </c:extLst>
        </c:ser>
        <c:ser>
          <c:idx val="1"/>
          <c:order val="1"/>
          <c:tx>
            <c:strRef>
              <c:f>'Payout Ratio Charts'!$B$8</c:f>
              <c:strCache>
                <c:ptCount val="1"/>
                <c:pt idx="0">
                  <c:v>TTM Free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A6-4108-B4F8-6006C4D201C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Charts'!$C$8:$AB$8</c15:sqref>
                  </c15:fullRef>
                </c:ext>
              </c:extLst>
              <c:f>'Payout Ratio Charts'!$Q$8:$AB$8</c:f>
              <c:numCache>
                <c:formatCode>0.0%</c:formatCode>
                <c:ptCount val="12"/>
                <c:pt idx="0">
                  <c:v>0.34167879475393625</c:v>
                </c:pt>
                <c:pt idx="1">
                  <c:v>0.34167879475393625</c:v>
                </c:pt>
                <c:pt idx="2">
                  <c:v>0.34167879475393625</c:v>
                </c:pt>
                <c:pt idx="3">
                  <c:v>0.34167879475393625</c:v>
                </c:pt>
                <c:pt idx="4">
                  <c:v>0.34167879475393625</c:v>
                </c:pt>
                <c:pt idx="5">
                  <c:v>0.34167879475393625</c:v>
                </c:pt>
                <c:pt idx="6">
                  <c:v>0.34167879475393625</c:v>
                </c:pt>
                <c:pt idx="7">
                  <c:v>0.34167879475393625</c:v>
                </c:pt>
                <c:pt idx="8">
                  <c:v>0.34167879475393625</c:v>
                </c:pt>
                <c:pt idx="9">
                  <c:v>0.34167879475393625</c:v>
                </c:pt>
                <c:pt idx="10">
                  <c:v>0.34167879475393625</c:v>
                </c:pt>
                <c:pt idx="11">
                  <c:v>0.34167879475393625</c:v>
                </c:pt>
              </c:numCache>
            </c:numRef>
          </c:val>
          <c:smooth val="0"/>
          <c:extLst>
            <c:ext xmlns:c16="http://schemas.microsoft.com/office/drawing/2014/chart" uri="{C3380CC4-5D6E-409C-BE32-E72D297353CC}">
              <c16:uniqueId val="{00000002-9DA6-4108-B4F8-6006C4D201C3}"/>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Free Cash Flow Payout Ratio </a:t>
                </a:r>
                <a:r>
                  <a:rPr lang="en-CA" sz="1100" i="1"/>
                  <a:t>= Total fiscal</a:t>
                </a:r>
                <a:r>
                  <a:rPr lang="en-CA" sz="1100" i="1" baseline="0"/>
                  <a:t> year </a:t>
                </a:r>
                <a:r>
                  <a:rPr lang="en-CA" sz="1100" i="1"/>
                  <a:t>dividends / FY Free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79</xdr:row>
      <xdr:rowOff>0</xdr:rowOff>
    </xdr:from>
    <xdr:to>
      <xdr:col>15</xdr:col>
      <xdr:colOff>171450</xdr:colOff>
      <xdr:row>108</xdr:row>
      <xdr:rowOff>17145</xdr:rowOff>
    </xdr:to>
    <xdr:graphicFrame macro="">
      <xdr:nvGraphicFramePr>
        <xdr:cNvPr id="5" name="Chart 4">
          <a:extLst>
            <a:ext uri="{FF2B5EF4-FFF2-40B4-BE49-F238E27FC236}">
              <a16:creationId xmlns:a16="http://schemas.microsoft.com/office/drawing/2014/main" id="{172DED09-08E0-4D89-A8B9-6ED5615C0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13</xdr:row>
      <xdr:rowOff>0</xdr:rowOff>
    </xdr:from>
    <xdr:to>
      <xdr:col>15</xdr:col>
      <xdr:colOff>171450</xdr:colOff>
      <xdr:row>42</xdr:row>
      <xdr:rowOff>17145</xdr:rowOff>
    </xdr:to>
    <xdr:graphicFrame macro="">
      <xdr:nvGraphicFramePr>
        <xdr:cNvPr id="6" name="Chart 5">
          <a:extLst>
            <a:ext uri="{FF2B5EF4-FFF2-40B4-BE49-F238E27FC236}">
              <a16:creationId xmlns:a16="http://schemas.microsoft.com/office/drawing/2014/main" id="{58044F86-1C70-4E7D-B841-70FA5543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46</xdr:row>
      <xdr:rowOff>0</xdr:rowOff>
    </xdr:from>
    <xdr:to>
      <xdr:col>15</xdr:col>
      <xdr:colOff>173025</xdr:colOff>
      <xdr:row>75</xdr:row>
      <xdr:rowOff>17145</xdr:rowOff>
    </xdr:to>
    <xdr:graphicFrame macro="">
      <xdr:nvGraphicFramePr>
        <xdr:cNvPr id="8" name="Chart 7">
          <a:extLst>
            <a:ext uri="{FF2B5EF4-FFF2-40B4-BE49-F238E27FC236}">
              <a16:creationId xmlns:a16="http://schemas.microsoft.com/office/drawing/2014/main" id="{41BCA3E8-6EB3-4007-8914-311BD9820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112</xdr:row>
      <xdr:rowOff>0</xdr:rowOff>
    </xdr:from>
    <xdr:to>
      <xdr:col>15</xdr:col>
      <xdr:colOff>171450</xdr:colOff>
      <xdr:row>141</xdr:row>
      <xdr:rowOff>17145</xdr:rowOff>
    </xdr:to>
    <xdr:graphicFrame macro="">
      <xdr:nvGraphicFramePr>
        <xdr:cNvPr id="10" name="Chart 9">
          <a:extLst>
            <a:ext uri="{FF2B5EF4-FFF2-40B4-BE49-F238E27FC236}">
              <a16:creationId xmlns:a16="http://schemas.microsoft.com/office/drawing/2014/main" id="{CA579222-3196-4E1C-A28E-21F9B0E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79</xdr:row>
      <xdr:rowOff>0</xdr:rowOff>
    </xdr:from>
    <xdr:to>
      <xdr:col>30</xdr:col>
      <xdr:colOff>171450</xdr:colOff>
      <xdr:row>108</xdr:row>
      <xdr:rowOff>17145</xdr:rowOff>
    </xdr:to>
    <xdr:graphicFrame macro="">
      <xdr:nvGraphicFramePr>
        <xdr:cNvPr id="13" name="Chart 12">
          <a:extLst>
            <a:ext uri="{FF2B5EF4-FFF2-40B4-BE49-F238E27FC236}">
              <a16:creationId xmlns:a16="http://schemas.microsoft.com/office/drawing/2014/main" id="{A0C9BD81-4937-4676-B553-5ED5E7170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30</xdr:col>
      <xdr:colOff>171450</xdr:colOff>
      <xdr:row>42</xdr:row>
      <xdr:rowOff>17145</xdr:rowOff>
    </xdr:to>
    <xdr:graphicFrame macro="">
      <xdr:nvGraphicFramePr>
        <xdr:cNvPr id="14" name="Chart 13">
          <a:extLst>
            <a:ext uri="{FF2B5EF4-FFF2-40B4-BE49-F238E27FC236}">
              <a16:creationId xmlns:a16="http://schemas.microsoft.com/office/drawing/2014/main" id="{D6117C82-7FD4-48F1-B05A-27224510C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46</xdr:row>
      <xdr:rowOff>0</xdr:rowOff>
    </xdr:from>
    <xdr:to>
      <xdr:col>30</xdr:col>
      <xdr:colOff>173025</xdr:colOff>
      <xdr:row>75</xdr:row>
      <xdr:rowOff>17145</xdr:rowOff>
    </xdr:to>
    <xdr:graphicFrame macro="">
      <xdr:nvGraphicFramePr>
        <xdr:cNvPr id="15" name="Chart 14">
          <a:extLst>
            <a:ext uri="{FF2B5EF4-FFF2-40B4-BE49-F238E27FC236}">
              <a16:creationId xmlns:a16="http://schemas.microsoft.com/office/drawing/2014/main" id="{F09C78AC-E7FB-47EA-8B35-5B4E2EDD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112</xdr:row>
      <xdr:rowOff>0</xdr:rowOff>
    </xdr:from>
    <xdr:to>
      <xdr:col>30</xdr:col>
      <xdr:colOff>171450</xdr:colOff>
      <xdr:row>141</xdr:row>
      <xdr:rowOff>17145</xdr:rowOff>
    </xdr:to>
    <xdr:graphicFrame macro="">
      <xdr:nvGraphicFramePr>
        <xdr:cNvPr id="16" name="Chart 15">
          <a:extLst>
            <a:ext uri="{FF2B5EF4-FFF2-40B4-BE49-F238E27FC236}">
              <a16:creationId xmlns:a16="http://schemas.microsoft.com/office/drawing/2014/main" id="{61F1F91B-C625-449F-83D6-0B1DC2178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xdr:from>
      <xdr:col>0</xdr:col>
      <xdr:colOff>200024</xdr:colOff>
      <xdr:row>16</xdr:row>
      <xdr:rowOff>0</xdr:rowOff>
    </xdr:from>
    <xdr:to>
      <xdr:col>17</xdr:col>
      <xdr:colOff>104775</xdr:colOff>
      <xdr:row>45</xdr:row>
      <xdr:rowOff>17145</xdr:rowOff>
    </xdr:to>
    <xdr:graphicFrame macro="">
      <xdr:nvGraphicFramePr>
        <xdr:cNvPr id="3" name="Chart 2">
          <a:extLst>
            <a:ext uri="{FF2B5EF4-FFF2-40B4-BE49-F238E27FC236}">
              <a16:creationId xmlns:a16="http://schemas.microsoft.com/office/drawing/2014/main" id="{AB21124A-F045-4C79-94D9-F91A4870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49</xdr:row>
      <xdr:rowOff>0</xdr:rowOff>
    </xdr:from>
    <xdr:to>
      <xdr:col>14</xdr:col>
      <xdr:colOff>219076</xdr:colOff>
      <xdr:row>78</xdr:row>
      <xdr:rowOff>17145</xdr:rowOff>
    </xdr:to>
    <xdr:graphicFrame macro="">
      <xdr:nvGraphicFramePr>
        <xdr:cNvPr id="6" name="Chart 5">
          <a:extLst>
            <a:ext uri="{FF2B5EF4-FFF2-40B4-BE49-F238E27FC236}">
              <a16:creationId xmlns:a16="http://schemas.microsoft.com/office/drawing/2014/main" id="{07E64BAF-AD3A-44D7-BD2B-DEF81720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82</xdr:row>
      <xdr:rowOff>0</xdr:rowOff>
    </xdr:from>
    <xdr:to>
      <xdr:col>14</xdr:col>
      <xdr:colOff>190500</xdr:colOff>
      <xdr:row>111</xdr:row>
      <xdr:rowOff>17145</xdr:rowOff>
    </xdr:to>
    <xdr:graphicFrame macro="">
      <xdr:nvGraphicFramePr>
        <xdr:cNvPr id="7" name="Chart 6">
          <a:extLst>
            <a:ext uri="{FF2B5EF4-FFF2-40B4-BE49-F238E27FC236}">
              <a16:creationId xmlns:a16="http://schemas.microsoft.com/office/drawing/2014/main" id="{7DB8025B-5CCD-4FBF-A187-189BB07C5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0.01288</cdr:x>
      <cdr:y>0.79957</cdr:y>
    </cdr:from>
    <cdr:to>
      <cdr:x>0.1152</cdr:x>
      <cdr:y>0.97323</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53490" y="4210071"/>
          <a:ext cx="1219200" cy="91440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A14C-15FC-405E-B21A-222FE65E5D51}" name="CDASL" displayName="CDASL" ref="A2:GA85" totalsRowShown="0" headerRowDxfId="1434" dataDxfId="1432" headerRowBorderDxfId="1433" tableBorderDxfId="1431" headerRowCellStyle="Normal 2" dataCellStyle="Currency 5">
  <autoFilter ref="A2:GA85" xr:uid="{9A5D451F-4369-456E-AA81-114A1DED32A2}"/>
  <sortState xmlns:xlrd2="http://schemas.microsoft.com/office/spreadsheetml/2017/richdata2" ref="A3:GA85">
    <sortCondition descending="1" ref="K2:K85"/>
  </sortState>
  <tableColumns count="183">
    <tableColumn id="1" xr3:uid="{CD3001F0-F2F4-46D0-9B86-7B7F174B387F}" name="Seq" dataDxfId="1430" dataCellStyle="Normal 2"/>
    <tableColumn id="2" xr3:uid="{E26CE2C3-8A91-424C-96EC-C21948F8B217}" name="Stock Ticker" dataDxfId="1429" dataCellStyle="Normal 2"/>
    <tableColumn id="3" xr3:uid="{E985895F-72EF-40B0-B23C-89DD8ABDCBC2}" name="Company" dataDxfId="1428"/>
    <tableColumn id="4" xr3:uid="{D3458E2C-BA95-40C6-B87E-7E919B422AE5}" name="Sector" dataDxfId="1427"/>
    <tableColumn id="5" xr3:uid="{F27AD8E3-26F4-4764-85BF-3643CCC06D5C}" name="Industry" dataDxfId="1426"/>
    <tableColumn id="6" xr3:uid="{1227D8C2-3BD9-4734-A035-45DC05FAE818}" name="Dividend Growth Streak" dataDxfId="1425" dataCellStyle="Normal 2"/>
    <tableColumn id="7" xr3:uid="{9219CCE9-4F66-464D-A49A-B6C844C7D973}" name="Stock Price" dataDxfId="1424" dataCellStyle="Currency"/>
    <tableColumn id="8" xr3:uid="{E21393FD-2F96-4C72-851A-BF6463387F96}" name="YTD Stock Price Return" dataDxfId="1423" dataCellStyle="Percent"/>
    <tableColumn id="9" xr3:uid="{187393CE-4D99-44D6-A4D2-9DB82CF0C186}" name="5-Yr YTD CAGR Stock Price Return" dataDxfId="1422" dataCellStyle="Percent"/>
    <tableColumn id="10" xr3:uid="{B130642F-0172-4EB0-895E-B69111095CBE}" name="10-yr YTD  CAGR Stock Price Return" dataDxfId="19" dataCellStyle="Percent"/>
    <tableColumn id="11" xr3:uid="{5905CB6C-2DB9-4B59-8F19-E989D90B415D}" name="Div Yield % (CAD)_x000a__x000a_[USD Exch = 1.3517]" dataDxfId="17" dataCellStyle="Percent"/>
    <tableColumn id="12" xr3:uid="{DEB06E1B-7230-474C-AFFA-5C28B2699235}" name="# Days Since Last Div. Incr._x000a_Div. Record Date Used" dataDxfId="18" dataCellStyle="Comma"/>
    <tableColumn id="13" xr3:uid="{F66C7823-B8EA-4049-936D-C11DC3CAAEDB}" name="Most Recent Div Incr. %" dataDxfId="16" dataCellStyle="Percent"/>
    <tableColumn id="14" xr3:uid="{C7A08074-441A-437A-8015-17CE581C74B5}" name="1-yr DGR_x000a_'22" dataDxfId="15" dataCellStyle="Percent"/>
    <tableColumn id="15" xr3:uid="{6584828F-9FA7-4491-A9ED-E858C4652203}" name="3-yr DGR_x000a_'20-'22" dataDxfId="14" dataCellStyle="Percent"/>
    <tableColumn id="16" xr3:uid="{7D46AD4B-D75B-440B-939F-AF312C11B186}" name="5-yr DGR_x000a_'18-'22" dataDxfId="13" dataCellStyle="Percent"/>
    <tableColumn id="17" xr3:uid="{255366C9-B529-4497-B91E-5E390706E5AC}" name="10-yr DGR_x000a_'13-'22" dataDxfId="12" dataCellStyle="Percent"/>
    <tableColumn id="18" xr3:uid="{4DC3D780-55FD-4731-A564-04021921655C}" name="15-yr DGR_x000a_'08-'22" dataDxfId="11" dataCellStyle="Percent"/>
    <tableColumn id="19" xr3:uid="{2D34C6ED-D19E-4319-A455-70A3B92A884B}" name="20-yr DGR_x000a_'03-'22" dataDxfId="9" dataCellStyle="Percent"/>
    <tableColumn id="20" xr3:uid="{7E48B8A5-3965-4660-AB42-0694F70CF101}" name="5/10 A/D*" dataDxfId="10" dataCellStyle="Normal 2"/>
    <tableColumn id="21" xr3:uid="{FF9B24C9-BABE-4A10-97E7-D7C16C0C383D}" name="Dividend Frequency_x000a_A = Annual_x000a_M = Monthly_x000a_Q = Quarterly_x000a_S = Semi-Annual" dataDxfId="1421" dataCellStyle="Currency"/>
    <tableColumn id="22" xr3:uid="{E7DC2752-6372-43C0-BBA2-F01A3F04761D}" name="Dividend Initiation Year" dataDxfId="1420" dataCellStyle="Normal 2"/>
    <tableColumn id="23" xr3:uid="{1FB9041E-3361-4F2D-BC45-F2EC918F6776}" name="Year Dividend Growth Streak Began" dataDxfId="1419"/>
    <tableColumn id="179" xr3:uid="{14DE9D69-DA09-4E9D-B80B-AF496988454B}" name="Recessions Survived With Dividend Growth_x000a_Recession yrs: '20, '08, '01, '90, '80, '73, '60 &amp; '57" dataDxfId="8"/>
    <tableColumn id="24" xr3:uid="{0103ED38-9027-4ADC-B3CD-EF9A797380E8}" name="Most Recent Year-Over-Year Dividend Decrease From Past 50 Years_x000a_'73-'22" dataDxfId="7" dataCellStyle="Comma"/>
    <tableColumn id="25" xr3:uid="{7CF26CCD-7491-4D88-868D-562354032E48}" name="# Yrs Div Increased In Past 25 Yrs_x000a_'98-'22" dataDxfId="6" dataCellStyle="Comma"/>
    <tableColumn id="26" xr3:uid="{8BC800D5-CB08-42B2-B302-872EE0EE73DA}" name="# Yrs Div Maintained In Past 25 Yrs_x000a_'98-'22" dataDxfId="5" dataCellStyle="Comma"/>
    <tableColumn id="27" xr3:uid="{676D8CB7-7C1F-47A0-B4FE-6B79E699403F}" name="# Yrs With Yr-Over-Yr Div Decreases In Past 25 Yrs_x000a_'98-'22" dataDxfId="4" dataCellStyle="Comma"/>
    <tableColumn id="28" xr3:uid="{1B208F88-EF04-4E9B-B66B-8E9A9865000C}" name="Dividend Notes" dataDxfId="3"/>
    <tableColumn id="29" xr3:uid="{37C8FC90-3579-455A-B8F4-8A681C50E5E1}" name="TTM EPS Payout Ratio %" dataDxfId="2" dataCellStyle="Percent"/>
    <tableColumn id="30" xr3:uid="{302BCA1C-09A3-488D-947D-3729B336FD75}" name="N12 EPS Payout Ratio %" dataDxfId="0" dataCellStyle="Percent"/>
    <tableColumn id="31" xr3:uid="{F88E9641-6989-446B-8810-70C7F722DABD}" name="TTM Cash Flow Per Share Payout Ratio %" dataDxfId="1" dataCellStyle="Percent"/>
    <tableColumn id="32" xr3:uid="{692FB57B-6225-45EB-8CC1-04260DF4BB59}" name="TTM Free Cash Flow Per Share Payout Ratio %" dataDxfId="1418" dataCellStyle="Percent"/>
    <tableColumn id="33" xr3:uid="{7B1294F2-3B9A-424C-BF39-682B3AF5108D}" name="10-Yr FY EPS Payout Ratios_x000a_Lowest - Average - Highest_x000a_Negative EPS ignored" dataDxfId="1417" dataCellStyle="Percent"/>
    <tableColumn id="34" xr3:uid="{DC9C8AFD-7528-44AB-BE7A-6D69C04A70B6}" name="10-Yr FY Operating Cash Flow / Share Payout Ratios_x000a_Lowest - Average - Highest_x000a_Negative OCF ignored" dataDxfId="1416" dataCellStyle="Normal 2"/>
    <tableColumn id="35" xr3:uid="{0C1DAF04-C419-4DE4-8200-61897CD3C97F}" name="FY Ending" dataDxfId="1415" dataCellStyle="Percent"/>
    <tableColumn id="36" xr3:uid="{F74684A9-DAC5-4D7F-9D5E-E1FBEDEC156B}" name="Div Yield % (CAD)_x000a__x000a_USD Exch = 1.3517" dataDxfId="1414" dataCellStyle="Percent"/>
    <tableColumn id="37" xr3:uid="{67B7C75E-CFB1-4A0A-B2D6-10C88F12F753}" name="5-Yr Avg Div Yield" dataDxfId="1413" dataCellStyle="Percent"/>
    <tableColumn id="38" xr3:uid="{5CE0A50A-30DD-4889-94E4-BDCED867C7CF}" name="% off 5-Yr Avg Div Yield_x000a__x000a_Current Div / 5-Yr Avg" dataDxfId="1412" dataCellStyle="Percent"/>
    <tableColumn id="184" xr3:uid="{D6D2C111-84CC-4661-AB0F-0344A9CEAD9B}" name="% off 10-Yr Avg Div Yield_x000a_'13-'22_x000a__x000a_Current Div / 10-Yr Avg" dataDxfId="1411" dataCellStyle="Comma"/>
    <tableColumn id="185" xr3:uid="{B6D9B475-5755-4043-8400-3411ABDC1F21}" name="% off 3-yr Highest Yield Average_x000a_'20-'22" dataDxfId="1410" dataCellStyle="Comma"/>
    <tableColumn id="186" xr3:uid="{401901BE-5E68-41DC-A851-27D090AE901E}" name="% off 5-yr Highest Yield Average_x000a_'18-'22" dataDxfId="1409" dataCellStyle="Comma"/>
    <tableColumn id="187" xr3:uid="{BC876190-6885-45F1-AC6C-5523C9143C2C}" name="% off 10-yr Highest Yield Average_x000a_'13-'22" dataDxfId="1408" dataCellStyle="Comma"/>
    <tableColumn id="39" xr3:uid="{8BFC9C42-FFFB-4E57-8DDB-37DC1DBC1EE0}" name="3-yr Highest Yield Average_x000a_'20-'22" dataDxfId="1407" dataCellStyle="Comma"/>
    <tableColumn id="40" xr3:uid="{EF99B728-57BB-4C89-AB3F-D9F5F191E91C}" name="5-yr Highest Yield Average_x000a_'18-'22" dataDxfId="1406" dataCellStyle="Comma"/>
    <tableColumn id="41" xr3:uid="{88FC9039-F4DF-446B-BD96-90BCD6AA5ECE}" name="10-yr Highest Yield Average_x000a_'13-'22" dataDxfId="1405" dataCellStyle="Comma"/>
    <tableColumn id="42" xr3:uid="{926BC917-EAC4-4824-9769-261CA548F295}" name="Lowest Yield in Past 5 Years_x000a_'18-'22" dataDxfId="1404" dataCellStyle="Percent"/>
    <tableColumn id="43" xr3:uid="{C1387B70-CFCD-48AA-93A5-C7338739EA4A}" name="5-yr Average Div Yield_x000a_'18-'22" dataDxfId="1403" dataCellStyle="Percent"/>
    <tableColumn id="44" xr3:uid="{BA8BFE72-D024-4694-9AF8-65FAE64EAE74}" name="Highest Yield in Past 5 Years_x000a_'18-'22" dataDxfId="1402" dataCellStyle="Percent"/>
    <tableColumn id="45" xr3:uid="{E16BF0D8-6B7D-45A1-830C-65FFB91E1AF8}" name="Lowest Yield in Past 10 Years_x000a_'13-'22" dataDxfId="1401" dataCellStyle="Percent"/>
    <tableColumn id="46" xr3:uid="{90F112D7-78AF-4C53-9243-BA24276BCF29}" name="10-yr Average Div Yield_x000a_'13-'22" dataDxfId="1400" dataCellStyle="Percent"/>
    <tableColumn id="47" xr3:uid="{73F38946-782D-4066-BC8E-58448BDD60CD}" name="Highest Yield in Past 10 Years_x000a_'13-'22" dataDxfId="1399" dataCellStyle="Percent"/>
    <tableColumn id="48" xr3:uid="{77E620A4-6E2C-430F-BA16-34791E07A1F2}" name="P/E TTM" dataDxfId="1398" dataCellStyle="Normal 2"/>
    <tableColumn id="49" xr3:uid="{ECB9B7F6-2CF0-48E5-B762-335B628250EC}" name="P/E N12 Est" dataDxfId="1397" dataCellStyle="Normal 2"/>
    <tableColumn id="50" xr3:uid="{722137E2-5F52-45CC-8C52-2A28BCDF2087}" name="5-yr FY Average P/E_x000a_Negative P/E ignored." dataDxfId="1396" dataCellStyle="Comma"/>
    <tableColumn id="51" xr3:uid="{C8E044AE-DA03-4C8F-83ED-A5AF148F1093}" name="P/E TTM % off 5-Yr FY Average P/E" dataDxfId="1395" dataCellStyle="Percent"/>
    <tableColumn id="52" xr3:uid="{0F2D94DB-9E5C-4440-842E-B2C56595682E}" name="P/E N12 Est % off 5-Yr FY Average P/E" dataDxfId="1394" dataCellStyle="Percent"/>
    <tableColumn id="53" xr3:uid="{E0D4534F-4A07-48C6-8397-6300017B2B85}" name="3-yr Lowest P/E FY Average_x000a_Negative P/E ignored." dataDxfId="1393" dataCellStyle="Comma"/>
    <tableColumn id="54" xr3:uid="{2738827D-FCB6-4CEC-B296-3706FB47D7F2}" name="5-yr Lowest P/E FY Average_x000a_Negative P/E ignored." dataDxfId="1392" dataCellStyle="Comma"/>
    <tableColumn id="55" xr3:uid="{08044A70-359F-4C93-8068-1FD569D717C1}" name="10-yr Lowest P/E FY Average_x000a_Negative P/E ignored." dataDxfId="1391" dataCellStyle="Comma"/>
    <tableColumn id="56" xr3:uid="{B22A9AB2-81A6-4394-AA8B-B13A1177439F}" name="Lowest P/E in Past 5 FY Years_x000a_Negative P/E ignored." dataDxfId="1390" dataCellStyle="Comma"/>
    <tableColumn id="57" xr3:uid="{32F14583-0964-468D-A65D-2EC20BD25610}" name="Highest P/E in Past 5 FY Years_x000a_Negative P/E ignored." dataDxfId="1389" dataCellStyle="Comma"/>
    <tableColumn id="58" xr3:uid="{77F942C5-C240-4E5E-9764-396CF683C77D}" name="Lowest P/E in Past 10 FY Years_x000a_Negative P/E ignored." dataDxfId="1388" dataCellStyle="Comma"/>
    <tableColumn id="59" xr3:uid="{40A05A61-21C7-4AA8-97FF-076840C0609A}" name="10-yr FY Average P/E_x000a_Negative P/E ignored." dataDxfId="1387" dataCellStyle="Comma"/>
    <tableColumn id="60" xr3:uid="{6E5875AC-2C5E-491F-B860-EE1745E09FDB}" name="Highest P/E in Past 10 FY Years_x000a_Negative P/E ignored." dataDxfId="1386" dataCellStyle="Comma"/>
    <tableColumn id="61" xr3:uid="{CFAE7E75-F4F8-4879-BFE8-49D0E8E89615}" name="FY Ending2" dataDxfId="1385" dataCellStyle="Normal 2"/>
    <tableColumn id="62" xr3:uid="{1E238915-6AF9-41D3-B321-170EF0E9E93A}" name="MRQ P/TnBk" dataDxfId="1384" dataCellStyle="Normal 2"/>
    <tableColumn id="63" xr3:uid="{67E797B1-17DA-4C2C-B371-20626A3DC86A}" name="MRQ P/Book" dataDxfId="1383" dataCellStyle="Normal 2"/>
    <tableColumn id="64" xr3:uid="{85714251-7853-4FF1-9678-33BFFBB8E5E8}" name="5-yr CY P/B Average_x000a_Negatives ignored" dataDxfId="1382" dataCellStyle="Normal 2"/>
    <tableColumn id="65" xr3:uid="{F0AC31C9-977E-4474-9E0D-AAF1ACC11B3A}" name="% off 5-Yr CY Average P/B" dataDxfId="1381" dataCellStyle="Percent"/>
    <tableColumn id="66" xr3:uid="{7E4D4809-EF9F-41D9-8C38-374DDD941E96}" name="3-yr Lowest P/B CY Average_x000a_Negatives ignored" dataDxfId="1380" dataCellStyle="Comma"/>
    <tableColumn id="67" xr3:uid="{23DD36BC-61F1-4D1E-96A2-222F9B469F5E}" name="5-yr Lowest P/B CY Average_x000a_Negatives ignored" dataDxfId="1379" dataCellStyle="Comma"/>
    <tableColumn id="68" xr3:uid="{6A88C9FE-3314-421C-94EA-9F49B10C8602}" name="10-yr Lowest P/B CY Average_x000a_Negatives ignored" dataDxfId="1378" dataCellStyle="Comma"/>
    <tableColumn id="69" xr3:uid="{D2A3CCF4-178D-47CD-862B-FE741E140C4E}" name="Lowest P/B in Past 5 CY Years_x000a_Negatives ignored" dataDxfId="1377" dataCellStyle="Comma"/>
    <tableColumn id="70" xr3:uid="{F2709298-5B83-40EA-9629-FDE23F109908}" name="Highest P/B in Past 5 CY Years_x000a_Negatives ignored" dataDxfId="1376" dataCellStyle="Comma"/>
    <tableColumn id="71" xr3:uid="{5C188D23-C069-494C-81AC-08750386A89A}" name="Lowest P/B in Past 10 CY Years_x000a_Negatives ignored" dataDxfId="1375" dataCellStyle="Comma"/>
    <tableColumn id="72" xr3:uid="{DDBDA36E-218A-4376-BE25-787252F0FA99}" name="10-yr CY P/B Average_x000a_Negatives ignored" dataDxfId="1374" dataCellStyle="Comma"/>
    <tableColumn id="73" xr3:uid="{30F31B21-F21A-4B93-B9AA-843CB6492D5C}" name="Highest P/B in Past 10 CY Years_x000a_Negatives ignored" dataDxfId="1373" dataCellStyle="Comma"/>
    <tableColumn id="74" xr3:uid="{2DF82825-D188-4A06-A2C8-F43D2BE40D55}" name="Calendar Year (CY) Ending" dataDxfId="1372" dataCellStyle="Normal 2"/>
    <tableColumn id="75" xr3:uid="{B8DE7843-4DC0-4E40-B467-29C57B94EE47}" name="TTM P/Sales" dataDxfId="1371" dataCellStyle="Normal 2"/>
    <tableColumn id="76" xr3:uid="{030655EF-0CB9-4E06-A1AD-281365BE5420}" name="5-yr FY P/Sales PS Average" dataDxfId="1370" dataCellStyle="Normal 2"/>
    <tableColumn id="77" xr3:uid="{FF8CB8DC-9C0F-4AFA-BAD4-9765366F4156}" name="% off 5-Yr FY Average P/Sales PS" dataDxfId="1369" dataCellStyle="Percent"/>
    <tableColumn id="78" xr3:uid="{E91A0F71-D786-4D2B-90D2-B3D8F885B8A9}" name="3-yr Lowest P/Sales PS FY Average" dataDxfId="1368" dataCellStyle="Comma"/>
    <tableColumn id="79" xr3:uid="{55E65FB1-C893-4429-9637-5BA41E6247F7}" name="5-yr Lowest P/Sales PS FY Average" dataDxfId="1367" dataCellStyle="Comma"/>
    <tableColumn id="80" xr3:uid="{CAF38561-B4EB-4CAD-A5EF-A893ABAA505F}" name="10-yr Lowest P/Sales PS FY Average" dataDxfId="1366" dataCellStyle="Comma"/>
    <tableColumn id="81" xr3:uid="{974E67D4-F2CB-490F-937E-C620A6CEEF3C}" name="Lowest P/Sales PS in Past 5 FY Years" dataDxfId="1365" dataCellStyle="Comma"/>
    <tableColumn id="82" xr3:uid="{67D72D80-304C-4E60-BC29-B8FF57000D7E}" name="Highest P/Sales PS in Past 5 FY Years" dataDxfId="1364" dataCellStyle="Comma"/>
    <tableColumn id="83" xr3:uid="{25AB49BF-12D2-408E-9135-F1819648FA09}" name="Lowest P/Sales PS in Past 10 FY Years" dataDxfId="1363" dataCellStyle="Comma"/>
    <tableColumn id="84" xr3:uid="{8046AE95-04E8-42EB-ABEA-27DD2E2C45F4}" name="10-yr FY P/Sales PS Average_x000a_" dataDxfId="1362" dataCellStyle="Comma"/>
    <tableColumn id="85" xr3:uid="{FA2816F5-1E29-46D9-8464-8069510A6661}" name="Highest P/Sales PS in Past 10 FY Years" dataDxfId="1361" dataCellStyle="Comma"/>
    <tableColumn id="86" xr3:uid="{2784080E-3D81-4A29-AB4B-71DD72C33561}" name="FY Ending3" dataDxfId="1360" dataCellStyle="Normal 2"/>
    <tableColumn id="87" xr3:uid="{5D9A08D6-FDC1-463A-A548-4733CEA2286B}" name="TTM P/CFPS" dataDxfId="1359" dataCellStyle="Normal 2"/>
    <tableColumn id="88" xr3:uid="{1F49BCFE-BCB4-4D69-BE59-B33A19EFD467}" name="5-yr FY P/Operating CFPS Average_x000a_Negatives ignored_x000a_" dataDxfId="1358" dataCellStyle="Comma"/>
    <tableColumn id="89" xr3:uid="{D9665F25-3C94-4504-A105-D6426F79F826}" name="% off 5-Yr FY Average P/Operating CFPS" dataDxfId="1357" dataCellStyle="Percent"/>
    <tableColumn id="90" xr3:uid="{EEA7BFD3-B6DD-4649-9AA4-D801443B68DB}" name="3-yr Lowest P/Operating CFPS FY Average_x000a_Negatives ignored" dataDxfId="1356" dataCellStyle="Comma"/>
    <tableColumn id="91" xr3:uid="{6B72626B-EDCF-4ED4-A401-A10C80F0C5B9}" name="5-yr Lowest P/Operating CFPS FY Average_x000a_Negatives ignored" dataDxfId="1355" dataCellStyle="Comma"/>
    <tableColumn id="92" xr3:uid="{B6071EF5-ACED-45E3-A34F-239A5FEED552}" name="10-yr Lowest P/Operating CFPS FY Average_x000a_Negatives ignored" dataDxfId="1354" dataCellStyle="Comma"/>
    <tableColumn id="93" xr3:uid="{BACAEBDF-17ED-4FF8-83D6-F13BC4477EF7}" name="Lowest P/Operating CFPS in Past 5 FY Years_x000a_Negatives ignored" dataDxfId="1353" dataCellStyle="Comma"/>
    <tableColumn id="94" xr3:uid="{0BC57BCE-C449-4D58-A951-D2C33A3069B2}" name="Highest P/Operating CFPS in Past 5 FY Years_x000a_Negatives ignored" dataDxfId="1352" dataCellStyle="Comma"/>
    <tableColumn id="95" xr3:uid="{29113830-1613-4B97-BF4C-B0A5175AA0AC}" name="Lowest P/Operating CFPS in Past 10 FY Years_x000a_Negatives ignored" dataDxfId="1351" dataCellStyle="Comma"/>
    <tableColumn id="96" xr3:uid="{DE068107-6902-472A-8E25-942FA0BA6BCB}" name="10-yr FY P/Operating Cash Flow Average_x000a_Negatives ignored_x000a_" dataDxfId="1350" dataCellStyle="Comma"/>
    <tableColumn id="97" xr3:uid="{F6EDB472-FD0F-45A4-A71D-F8F402BEC875}" name="Highest P/Operating CFPS in Past 10 FY Years_x000a_Negatives ignored." dataDxfId="1349" dataCellStyle="Comma"/>
    <tableColumn id="98" xr3:uid="{27B585ED-343B-4AD3-9DED-5B48D82BC2F1}" name="FY Ending4" dataDxfId="1348" dataCellStyle="Normal 2"/>
    <tableColumn id="99" xr3:uid="{F5C523DD-B305-40EA-BD51-28F56750FEA4}" name="P/Graham" dataDxfId="1347" dataCellStyle="Percent"/>
    <tableColumn id="100" xr3:uid="{4E6E2795-C3CF-4F2A-B8B3-BF8FABD97946}" name="PEG Ratio_x000a_(5 yr expected)" dataDxfId="1346" dataCellStyle="Normal 2"/>
    <tableColumn id="101" xr3:uid="{C85FFC15-3148-451C-AE04-CB2ECAC98804}" name="CAPE Ratio" dataDxfId="1345" dataCellStyle="Normal 2"/>
    <tableColumn id="102" xr3:uid="{76FF6D83-748E-4D72-B258-184820CE7AE3}" name="Chowder Rule" dataDxfId="1344" dataCellStyle="Percent"/>
    <tableColumn id="103" xr3:uid="{B0CCF23D-DD5C-43C8-8CFB-DD3E57BF4672}" name="Tweed Factor" dataDxfId="1343" dataCellStyle="Normal 2"/>
    <tableColumn id="104" xr3:uid="{1878278C-32D8-4C37-A2A1-C96C63DFB251}" name="EPS TTM" dataDxfId="1342" dataCellStyle="Comma"/>
    <tableColumn id="105" xr3:uid="{91BDAD44-7748-4AB0-A569-B3A9E6269E15}" name="EPS N12 Est" dataDxfId="1341" dataCellStyle="Comma"/>
    <tableColumn id="106" xr3:uid="{C7528DE2-9BC5-478E-AD25-E25B16A3D631}" name="EPS Current Year Est" dataDxfId="1340" dataCellStyle="Comma"/>
    <tableColumn id="107" xr3:uid="{2EF05C33-A525-46E6-9ACE-84A5E4779CF2}" name="EPS Next Year Est" dataDxfId="1339" dataCellStyle="Comma"/>
    <tableColumn id="108" xr3:uid="{5A765D8C-4A47-4C19-AD9B-6C066BF6C80E}" name="Next 5 Years EPS Growth Est_x000a_(per annum)" dataDxfId="1338" dataCellStyle="Comma"/>
    <tableColumn id="109" xr3:uid="{D6A4F65C-0B2B-4315-B45B-2F40ED540E9C}" name="EPS Chg Y/Y %" dataDxfId="1337" dataCellStyle="Percent"/>
    <tableColumn id="110" xr3:uid="{FE0A0657-6053-40F8-8736-3A28BA876976}" name="5Yr EPS CAGR % (Excluding Extraordinary Items &amp; Discontinued Operations)" dataDxfId="1336" dataCellStyle="Percent"/>
    <tableColumn id="111" xr3:uid="{9D39F895-5DE6-4364-A53F-7FD962BA87FC}" name="1-yr EPS Growth Rate FY/FY" dataDxfId="1335" dataCellStyle="Percent"/>
    <tableColumn id="112" xr3:uid="{A92A14FD-F199-4141-9D21-FB24A55CB666}" name="3-yr EPS Growth Rate FY/FY" dataDxfId="1334" dataCellStyle="Percent"/>
    <tableColumn id="113" xr3:uid="{08BEE6F7-F8D0-4929-9944-0C07D54D3E61}" name="5-yr EPS Growth Rate FY/FY" dataDxfId="1333" dataCellStyle="Percent"/>
    <tableColumn id="114" xr3:uid="{80A679F0-8874-4E47-84C7-66CA2A86305E}" name="10-yr EPS Growth Rate FY/FY" dataDxfId="1332" dataCellStyle="Percent"/>
    <tableColumn id="178" xr3:uid="{DDA5C3EA-2421-4078-BD62-EB1B25201ABB}" name="20-yr EPS Growth Rate FY/FY" dataDxfId="1331" dataCellStyle="Percent"/>
    <tableColumn id="115" xr3:uid="{DA9EE225-D9C7-4C82-BD5C-1C76B2E04A89}" name="FY Ending5" dataDxfId="1330" dataCellStyle="Percent"/>
    <tableColumn id="116" xr3:uid="{4A88CEA9-BBEA-484C-8B87-AFC2D158ADD6}" name="1-yr Sales Per Share Growth Rate FY/FY" dataDxfId="1329" dataCellStyle="Percent"/>
    <tableColumn id="117" xr3:uid="{D285498D-99A0-42F6-9940-DFAB7B3CF2AE}" name="3-yr Sales Per Share Growth Rate FY/FY" dataDxfId="1328" dataCellStyle="Percent"/>
    <tableColumn id="118" xr3:uid="{929FA38F-E2DD-4B86-B1FA-5E25B95BAD26}" name="5-yr Sales Per Share Growth Rate FY/FY" dataDxfId="1327" dataCellStyle="Percent"/>
    <tableColumn id="119" xr3:uid="{0623FFF7-BD5C-4A98-81FD-2131EE8B71A5}" name="10-yr Sales Per Share Growth Rate FY/FY" dataDxfId="1326" dataCellStyle="Percent"/>
    <tableColumn id="120" xr3:uid="{A7FCED49-A6C4-4F71-9B71-854B5A2E867A}" name="FY Ending6" dataDxfId="1325" dataCellStyle="Percent"/>
    <tableColumn id="121" xr3:uid="{735B575D-95D2-4E70-8CF9-1100A2A9CEF1}" name="TTM Cash Flow Per Share" dataDxfId="1324" dataCellStyle="Normal 2"/>
    <tableColumn id="122" xr3:uid="{0A87B5BF-59B7-48B2-97B1-37DA828E7BAD}" name="1-yr OCF Per Share Growth Rate FY/FY" dataDxfId="1323" dataCellStyle="Percent"/>
    <tableColumn id="123" xr3:uid="{0F2380A4-4CD4-4D6C-9D51-8642E03A7547}" name="3-yr OCF Per Share Growth Rate FY/FY" dataDxfId="1322" dataCellStyle="Percent"/>
    <tableColumn id="124" xr3:uid="{44A6A446-AC54-4F85-A686-26FA47722991}" name="5-yr OCF Per Share Growth Rate FY/FY" dataDxfId="1321" dataCellStyle="Percent"/>
    <tableColumn id="125" xr3:uid="{A805EAD4-692F-4543-9867-A14D40F4B5B7}" name="10-yr OCF Per Share Growth Rate FY/FY" dataDxfId="1320" dataCellStyle="Percent"/>
    <tableColumn id="126" xr3:uid="{495277A0-75A3-428A-919F-D0601C585C9F}" name="FY Ending7" dataDxfId="1319" dataCellStyle="Percent"/>
    <tableColumn id="127" xr3:uid="{9EF0CBED-CEDE-46EA-A826-431601158531}" name="TTM Free Cash Flow Per Share" dataDxfId="1318" dataCellStyle="Normal 2"/>
    <tableColumn id="128" xr3:uid="{9231568A-CC8C-4867-846B-3BB5D7C533AB}" name="Market Capitalization" dataDxfId="1317" dataCellStyle="Comma"/>
    <tableColumn id="129" xr3:uid="{E6A60220-2355-44E8-918C-677C57BF5DE0}" name="Beta" dataDxfId="1316" dataCellStyle="Comma"/>
    <tableColumn id="130" xr3:uid="{698CD2DB-CE69-42DE-96CE-38C570CD494D}" name="Beta_x000a_(5Y Monthly)" dataDxfId="1315" dataCellStyle="Comma"/>
    <tableColumn id="131" xr3:uid="{1C03EC32-E7F9-4C0A-A99B-E9D8FCBB7534}" name="52-wk Low" dataDxfId="1314" dataCellStyle="Percent"/>
    <tableColumn id="132" xr3:uid="{A23882DF-CB48-4E86-89CE-72DB5EE060B8}" name="52-wk High" dataDxfId="1313" dataCellStyle="Percent"/>
    <tableColumn id="133" xr3:uid="{17561D12-20EA-495C-B3FF-649849B24034}" name="Avg Analyst Rating" dataDxfId="1312" dataCellStyle="Comma"/>
    <tableColumn id="134" xr3:uid="{28C29126-B710-4C85-AC2C-35242A4B9C55}" name="# Analyst Ratings" dataDxfId="1311" dataCellStyle="Comma"/>
    <tableColumn id="135" xr3:uid="{7E51C18B-70DD-4191-86D9-4897F3A68D24}" name="Avg Analyst Price Target" dataDxfId="1310" dataCellStyle="Comma"/>
    <tableColumn id="136" xr3:uid="{DC22B536-BB7C-4150-BB4B-56D2BD47F11C}" name="# of Analyst Targets" dataDxfId="1309" dataCellStyle="Comma"/>
    <tableColumn id="137" xr3:uid="{66802B1F-C98D-41BE-963D-386FCEB95BED}" name="% off Avg Analyst Price Target" dataDxfId="1308" dataCellStyle="Percent"/>
    <tableColumn id="138" xr3:uid="{873AB2EF-AF96-4C4A-8941-6AFE966E2EE3}" name="1-yr CAGR Stock Return_x000a_'22" dataDxfId="1307" dataCellStyle="Percent"/>
    <tableColumn id="139" xr3:uid="{074A4343-F64B-484F-85B0-676A9119F339}" name="3-yr CAGR Stock Return_x000a_'20-'22" dataDxfId="1306" dataCellStyle="Percent"/>
    <tableColumn id="140" xr3:uid="{F47CA0A7-69AF-41BB-9AC6-AAAC729FDC55}" name="5-yr CAGR Stock Return_x000a_'18-'22" dataDxfId="1305" dataCellStyle="Percent"/>
    <tableColumn id="141" xr3:uid="{94E96452-B30E-44CC-9718-CF27015C11A0}" name="10-yr CAGR Stock Return_x000a_'13-'22" dataDxfId="1304" dataCellStyle="Percent"/>
    <tableColumn id="142" xr3:uid="{9292B813-B9A2-4DF8-9FF6-351776176794}" name="1-yr CAGR Div Return_x000a_'22" dataDxfId="1303" dataCellStyle="Percent"/>
    <tableColumn id="143" xr3:uid="{5D06042C-3E50-48C4-BF36-0742573475FA}" name="3-yr CAGR Div Return_x000a_'20-'22" dataDxfId="1302" dataCellStyle="Percent"/>
    <tableColumn id="144" xr3:uid="{00FA13F4-009F-4D57-8A20-AFE79630AD3C}" name="5-yr CAGR Div Return_x000a_'18-'22" dataDxfId="1301" dataCellStyle="Percent"/>
    <tableColumn id="145" xr3:uid="{44D4996A-3717-4F91-AF95-ED6D22CA6BD2}" name="10-yr CAGR Div Return_x000a_'13-'22" dataDxfId="1300" dataCellStyle="Percent"/>
    <tableColumn id="146" xr3:uid="{C287ACA1-1622-4FD9-BAB0-E8B2BEC06850}" name="1-yr CAGR TR ($ + Div)_x000a_'22" dataDxfId="1299" dataCellStyle="Percent"/>
    <tableColumn id="147" xr3:uid="{029C102D-C362-46E0-AE0B-3AB693D5787A}" name="3-yr  CAGR TR ($ + Div)_x000a_'20-'22" dataDxfId="1298" dataCellStyle="Percent"/>
    <tableColumn id="148" xr3:uid="{36AE2795-1438-404C-AFF1-3DCA8868CE3A}" name="5-yr CAGR TR ($ + Div)_x000a_'18-'22" dataDxfId="1297" dataCellStyle="Percent"/>
    <tableColumn id="149" xr3:uid="{04432840-826B-4AC4-B051-E0892A9FD685}" name="10-yr CAGR TR ($ + Div)_x000a_'13-'22" dataDxfId="1296" dataCellStyle="Percent"/>
    <tableColumn id="150" xr3:uid="{E77C3E28-8A3E-41C9-BD87-64D670CC0075}" name="Current ROE %" dataDxfId="1295" dataCellStyle="Percent"/>
    <tableColumn id="151" xr3:uid="{613A3049-362B-4721-9ACD-C43B93A0B1F4}" name="ROE % 5-Yr FY Average_x000a_Negative ROE ignored" dataDxfId="1294" dataCellStyle="Percent"/>
    <tableColumn id="152" xr3:uid="{84231417-B723-4FD5-92F8-F1620AAF1CB9}" name="ROE % 10-Yr FY Average_x000a_Negative ROE ignored" dataDxfId="1293" dataCellStyle="Percent"/>
    <tableColumn id="153" xr3:uid="{3CAE9146-734F-47B5-B1FE-16E0B88B59E2}" name="ROE % 10-Yr FY Standard Deviation" dataDxfId="1292" dataCellStyle="Percent"/>
    <tableColumn id="154" xr3:uid="{CE5CBE30-65DB-40EA-8DFE-2B7D8DE93C9C}" name="ROIC % 5-Yr FY Average_x000a_Negative ROIC ignored" dataDxfId="1291" dataCellStyle="Percent"/>
    <tableColumn id="155" xr3:uid="{9B660ED9-C4F1-4E92-A632-991441071158}" name="ROIC % 10-Yr FY Average_x000a_Negative ROIC ignored" dataDxfId="1290" dataCellStyle="Percent"/>
    <tableColumn id="156" xr3:uid="{C7E5FD05-6481-43B1-A901-54EF899DDE0A}" name="ROIC % 10-Yr FY Standard Deviation" dataDxfId="1289" dataCellStyle="Percent"/>
    <tableColumn id="157" xr3:uid="{2AA18154-F9D4-4B9C-A4C5-EFA2852D6E6E}" name="FY Ending8" dataDxfId="1288" dataCellStyle="Comma 2"/>
    <tableColumn id="158" xr3:uid="{1D0AD08C-FEF7-43EB-A8E8-C4A78C13E0CF}" name="Current Ratio" dataDxfId="1287" dataCellStyle="Comma"/>
    <tableColumn id="159" xr3:uid="{7560021C-B384-4CC3-84B3-041EC20FD472}" name="Quick Ratio" dataDxfId="1286" dataCellStyle="Comma"/>
    <tableColumn id="160" xr3:uid="{1B0C2229-EAAD-4A10-8A8D-3721F2AC8E0F}" name="LTD / Equity %" dataDxfId="1285" dataCellStyle="Percent"/>
    <tableColumn id="161" xr3:uid="{BAE14CC4-2001-478B-BE7D-B47F06DC1DED}" name="Total Debt / Total Equity %" dataDxfId="1284" dataCellStyle="Percent"/>
    <tableColumn id="162" xr3:uid="{81500258-28FE-4D5F-A598-74D1F0969DD2}" name="Old Dividend Rate_x000a_Qtly/Mthly/Semi/Ann" dataDxfId="1283" dataCellStyle="Currency"/>
    <tableColumn id="163" xr3:uid="{F70DC49E-5FEF-4506-9E9A-23A2218E57B2}" name="New Dividend Rate_x000a_Qtly/Mthly/Semi/Ann" dataDxfId="1282" dataCellStyle="Currency"/>
    <tableColumn id="164" xr3:uid="{C891997F-995C-4C5F-9843-73556E0314E0}" name="Most Recent Div Incr. Rec. Date" dataDxfId="1281" dataCellStyle="Currency"/>
    <tableColumn id="165" xr3:uid="{292F322E-34B8-4676-A790-5229001D549F}" name="Next Ex-Div Date (M/D/Y)" dataDxfId="1280" dataCellStyle="Currency"/>
    <tableColumn id="166" xr3:uid="{6C2F6226-1F88-4E0B-8D04-A1E1987DEA72}" name="Annual Div." dataDxfId="1279" dataCellStyle="Normal 2"/>
    <tableColumn id="167" xr3:uid="{4BB0CE28-FA77-4270-9DD7-C046496AE23C}" name="Current Dividend Currency" dataDxfId="1278" dataCellStyle="Normal 2"/>
    <tableColumn id="168" xr3:uid="{CC4DC3B8-9716-49EA-B128-786E918D5F01}" name="Annual Div (CAD)_x000a__x000a_USD Div adj @ 1 USD = 1.3517 CAD" dataDxfId="1277" dataCellStyle="Normal 2"/>
    <tableColumn id="169" xr3:uid="{413A3388-B64B-4EC6-A25C-3C26D1E0A597}" name="F/S Curr" dataDxfId="1276" dataCellStyle="Currency"/>
    <tableColumn id="170" xr3:uid="{D0524D90-601C-428E-BC2B-DB4B465508C0}" name="DRIP Available?" dataDxfId="1275" dataCellStyle="Normal 2"/>
    <tableColumn id="171" xr3:uid="{9E1AF465-48BE-460E-9ED5-89B3205DAD07}" name="DRIP Fees DR" dataDxfId="1274" dataCellStyle="Normal 2"/>
    <tableColumn id="172" xr3:uid="{839A5008-493F-49BC-8208-0DD0319B9F76}" name="DRIP Fees SP" dataDxfId="1273" dataCellStyle="Normal 2"/>
    <tableColumn id="173" xr3:uid="{91EF86C0-E90E-4C98-AABE-E4ECAA1CF64F}" name="DRIP Disc." dataDxfId="1272" dataCellStyle="Percent 4"/>
    <tableColumn id="174" xr3:uid="{BB3ACFF4-C095-4FC5-BA65-70A68EC46C3E}" name="SPP Min" dataDxfId="1271" dataCellStyle="Currency 5"/>
    <tableColumn id="175" xr3:uid="{E0C11469-42B7-4FB7-B8AF-05642B8320E6}" name="SPP Freq" dataDxfId="1270" dataCellStyle="Currency 5"/>
    <tableColumn id="176" xr3:uid="{B041E7FF-186D-47AD-84CB-768553DBC795}" name="PAD" dataDxfId="1269" dataCellStyle="Currency 5"/>
    <tableColumn id="177" xr3:uid="{45018C2C-3F34-4323-81BB-86379BCEDB0B}" name="Transfer Agent" dataDxfId="1268"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11CCFF-E1E5-427C-AED5-509E520F63A1}" name="Others" displayName="Others" ref="A2:GA43" totalsRowShown="0" headerRowDxfId="1267" dataDxfId="1265" headerRowBorderDxfId="1266" tableBorderDxfId="1264" headerRowCellStyle="Normal 2" dataCellStyle="Currency 5">
  <autoFilter ref="A2:GA43" xr:uid="{5B8C27A6-EEB0-42E4-9D89-1A2AA190AC8F}"/>
  <sortState xmlns:xlrd2="http://schemas.microsoft.com/office/spreadsheetml/2017/richdata2" ref="A3:GA43">
    <sortCondition descending="1" ref="K2:K43"/>
  </sortState>
  <tableColumns count="183">
    <tableColumn id="1" xr3:uid="{D7FE476F-D7CB-4405-8AB3-C686DF87D32B}" name="Seq" dataDxfId="1263" dataCellStyle="Normal 2"/>
    <tableColumn id="2" xr3:uid="{2B144486-9611-4828-BFD5-2027B35A4C86}" name="Stock Ticker" dataDxfId="1262" dataCellStyle="Normal 2"/>
    <tableColumn id="3" xr3:uid="{3193E0D6-1670-46AD-859C-2A4C086BB2BF}" name="Company" dataDxfId="1261"/>
    <tableColumn id="4" xr3:uid="{79581C39-9431-4342-B8B4-08655076A038}" name="Sector" dataDxfId="1260"/>
    <tableColumn id="5" xr3:uid="{139CD883-8B44-4B6A-A169-C025D67A34A5}" name="Industry" dataDxfId="1259"/>
    <tableColumn id="6" xr3:uid="{5780404E-F1FD-4D59-B0D8-DDBCEBEF75FF}" name="Dividend Growth Streak" dataDxfId="1258" dataCellStyle="Normal 2"/>
    <tableColumn id="7" xr3:uid="{ED561903-3DB9-4DDC-B626-9DEDE716DE68}" name="Stock Price" dataDxfId="1257" dataCellStyle="Currency"/>
    <tableColumn id="8" xr3:uid="{072BB0D9-4474-4275-9FD0-F86B20CC0244}" name="YTD Stock Price Return" dataDxfId="1256" dataCellStyle="Percent"/>
    <tableColumn id="9" xr3:uid="{6FF2B595-5635-43CB-BAD8-47B33704E1BA}" name="5-Yr YTD CAGR Stock Price Return" dataDxfId="1255" dataCellStyle="Percent"/>
    <tableColumn id="10" xr3:uid="{55C91905-089A-49D7-86AC-92AF1F29A047}" name="10-yr YTD  CAGR Stock Price Return" dataDxfId="1254" dataCellStyle="Percent"/>
    <tableColumn id="11" xr3:uid="{CFCCA54D-A427-4AE2-9013-2B34419E4E18}" name="Div Yield % (CAD)_x000a__x000a_[USD Exch = 1.3517]" dataDxfId="1253" dataCellStyle="Percent"/>
    <tableColumn id="12" xr3:uid="{74BFE10A-4C82-4421-826E-63474AF659DB}" name="# Days Since Last Div. Incr._x000a_Div. Record Date Used" dataDxfId="1252" dataCellStyle="Comma"/>
    <tableColumn id="13" xr3:uid="{203061B0-9193-48BE-B988-9D93FF8A5D5D}" name="Most Recent Div Incr. %" dataDxfId="1251" dataCellStyle="Percent"/>
    <tableColumn id="14" xr3:uid="{23E24E40-81F0-42EF-BAAC-DB05C5464A6F}" name="1-yr DGR_x000a_'22" dataDxfId="1250" dataCellStyle="Percent"/>
    <tableColumn id="15" xr3:uid="{40E1D51C-C794-47F4-B7AC-136435C4EBA0}" name="3-yr DGR_x000a_'20-'22" dataDxfId="1249" dataCellStyle="Percent"/>
    <tableColumn id="16" xr3:uid="{E285CD9A-AEEA-42C1-B990-76AC4AE9F19E}" name="5-yr DGR_x000a_'18-'22" dataDxfId="1248" dataCellStyle="Percent"/>
    <tableColumn id="17" xr3:uid="{8A2E0C27-2693-4267-899C-8E62A9BF292D}" name="10-yr DGR_x000a_'13-'22" dataDxfId="1247" dataCellStyle="Percent"/>
    <tableColumn id="18" xr3:uid="{669178E3-7378-4F25-9700-64A8DDEFD4D1}" name="15-yr DGR_x000a_'08-'22" dataDxfId="1246" dataCellStyle="Percent"/>
    <tableColumn id="19" xr3:uid="{16AF4133-F631-4E93-9E25-EDAA372D20F3}" name="20-yr DGR_x000a_'03-'22" dataDxfId="1245" dataCellStyle="Percent"/>
    <tableColumn id="20" xr3:uid="{4199C2A5-02E7-46F8-8440-46259C5F1D99}" name="5/10 A/D*" dataDxfId="1244" dataCellStyle="Normal 2"/>
    <tableColumn id="21" xr3:uid="{B6B2DEBE-BCF0-4F0A-9091-9589172D7DEB}" name="Dividend Frequency_x000a_A = Annual_x000a_M = Monthly_x000a_Q = Quarterly_x000a_S = Semi-Annual" dataDxfId="1243" dataCellStyle="Currency"/>
    <tableColumn id="22" xr3:uid="{6310C854-C434-4515-90DA-9C8E5C91FEDD}" name="Dividend Initiation Year" dataDxfId="1242" dataCellStyle="Normal 2"/>
    <tableColumn id="23" xr3:uid="{A9B17BD3-E829-42F6-A8EC-5C92FB725EBC}" name="Year Dividend Growth Streak Began" dataDxfId="1241"/>
    <tableColumn id="179" xr3:uid="{463096A5-33E5-4703-B047-1948DF0F593E}" name="Recessions Survived With Dividend Growth_x000a_Recession yrs: '20, '08, '01, '90, '80, '73, '60 &amp; '57" dataDxfId="1240"/>
    <tableColumn id="24" xr3:uid="{0A32B43A-0C9E-46FD-B69D-F84264DBD41F}" name="Most Recent Year-Over-Year Dividend Decrease From Past 50 Years_x000a_'73-'22" dataDxfId="1239" dataCellStyle="Comma"/>
    <tableColumn id="25" xr3:uid="{BFF0FC8C-6B93-4A18-9472-F4170666E77B}" name="# Yrs Div Increased In Past 25 Yrs_x000a_'98-'22" dataDxfId="1238" dataCellStyle="Comma"/>
    <tableColumn id="26" xr3:uid="{1083C132-2D3B-401E-91F1-CB904D277392}" name="# Yrs Div Maintained In Past 25 Yrs_x000a_'98-'22" dataDxfId="1237" dataCellStyle="Comma"/>
    <tableColumn id="27" xr3:uid="{EE18A50A-2A11-40C4-BF63-7697A63BF5C8}" name="# Yrs With Yr-Over-Yr Div Decreases In Past 25 Yrs_x000a_'98-'22" dataDxfId="1236" dataCellStyle="Comma"/>
    <tableColumn id="28" xr3:uid="{46E903AE-8E48-4055-987F-169276301F49}" name="Dividend Notes" dataDxfId="1235"/>
    <tableColumn id="29" xr3:uid="{D17C0A09-3E92-4CB5-9CED-78A838039C5C}" name="TTM EPS Payout Ratio %" dataDxfId="1234" dataCellStyle="Percent"/>
    <tableColumn id="30" xr3:uid="{51E951E8-A8B7-4A3F-B987-B8F3F6F5EA66}" name="N12 EPS Payout Ratio %" dataDxfId="1233" dataCellStyle="Percent"/>
    <tableColumn id="31" xr3:uid="{18366764-D3F1-4AE3-A40B-C8EF330F3AC4}" name="TTM Cash Flow Per Share Payout Ratio %" dataDxfId="1232" dataCellStyle="Percent"/>
    <tableColumn id="32" xr3:uid="{22508F03-26A1-4CEE-ADA6-AE350F419D06}" name="TTM Free Cash Flow Per Share Payout Ratio %" dataDxfId="1231" dataCellStyle="Percent"/>
    <tableColumn id="33" xr3:uid="{556BB1D0-D081-408E-8CAF-B46ED9DAD7CA}" name="10-Yr FY EPS Payout Ratios_x000a_Lowest - Average - Highest_x000a_Negative EPS ignored" dataDxfId="1230" dataCellStyle="Percent"/>
    <tableColumn id="34" xr3:uid="{232D1158-C377-42C3-B004-C3E6C51B1EB4}" name="10-Yr FY Operating Cash Flow / Share Payout Ratios_x000a_Lowest - Average - Highest_x000a_Negative OCF ignored" dataDxfId="1229" dataCellStyle="Normal 2"/>
    <tableColumn id="35" xr3:uid="{E7AD19D0-36E6-4E07-9A94-64F523FAA60C}" name="FY Ending" dataDxfId="1228" dataCellStyle="Percent"/>
    <tableColumn id="36" xr3:uid="{5EBC08AC-A3F0-47FB-8565-7B727B841F1B}" name="Div Yield % (CAD)_x000a__x000a_USD Exch = 1.3517" dataDxfId="1227" dataCellStyle="Percent"/>
    <tableColumn id="37" xr3:uid="{9DE6F62A-769D-44BE-BF1F-9EE3BD3DB245}" name="5-Yr Avg Div Yield" dataDxfId="1226" dataCellStyle="Percent"/>
    <tableColumn id="38" xr3:uid="{0BFDE94A-2F33-4628-8142-B86D03919ADE}" name="% off 5-Yr Avg Div Yield_x000a__x000a_Current Div / 5-Yr Avg" dataDxfId="1225" dataCellStyle="Percent"/>
    <tableColumn id="184" xr3:uid="{BDF56F17-389B-4E7D-A575-C61FFCC56D9C}" name="% off 10-Yr Avg Div Yield_x000a_'13-'22_x000a__x000a_Current Div / 10-Yr Avg" dataDxfId="1224" dataCellStyle="Comma"/>
    <tableColumn id="185" xr3:uid="{81CFE8AF-1ACC-4E3B-87A3-41E90487A1F5}" name="% off 3-yr Highest Yield Average_x000a_'20-'22" dataDxfId="1223" dataCellStyle="Comma"/>
    <tableColumn id="186" xr3:uid="{0D368357-BBBE-4A2A-92CD-9458C2F5170F}" name="% off 5-yr Highest Yield Average_x000a_'18-'22" dataDxfId="1222" dataCellStyle="Comma"/>
    <tableColumn id="187" xr3:uid="{B7B2DCD9-9527-4488-8778-37B9ED23ACE5}" name="% off 10-yr Highest Yield Average_x000a_'13-'22" dataDxfId="1221" dataCellStyle="Comma"/>
    <tableColumn id="39" xr3:uid="{C1202915-75E9-4036-8529-E21C10E01E50}" name="3-yr Highest Yield Average_x000a_'20-'22" dataDxfId="1220" dataCellStyle="Comma"/>
    <tableColumn id="40" xr3:uid="{D081B841-B7C9-430B-8297-54ED2BD93058}" name="5-yr Highest Yield Average_x000a_'18-'22" dataDxfId="1219" dataCellStyle="Comma"/>
    <tableColumn id="41" xr3:uid="{86E8E6DF-DA41-4C87-B9DE-AF0724784FE2}" name="10-yr Highest Yield Average_x000a_'13-'22" dataDxfId="1218" dataCellStyle="Comma"/>
    <tableColumn id="42" xr3:uid="{B5E50A76-AD53-4661-9DDC-E3A2EBEB39BF}" name="Lowest Yield in Past 5 Years_x000a_'18-'22" dataDxfId="1217" dataCellStyle="Percent"/>
    <tableColumn id="43" xr3:uid="{A868749B-BE9D-42D4-9D2C-66FF9C326A7A}" name="5-yr Average Div Yield_x000a_'18-'22" dataDxfId="1216" dataCellStyle="Percent"/>
    <tableColumn id="44" xr3:uid="{D1241BAE-CA56-4618-A92F-EABF858B52C0}" name="Highest Yield in Past 5 Years_x000a_'18-'22" dataDxfId="1215" dataCellStyle="Percent"/>
    <tableColumn id="45" xr3:uid="{84474DBA-02B3-40CE-82C5-E9246345F9E3}" name="Lowest Yield in Past 10 Years_x000a_'13-'22" dataDxfId="1214" dataCellStyle="Percent"/>
    <tableColumn id="46" xr3:uid="{CF9C1845-D6FE-450D-BD05-B1DBC2890483}" name="10-yr Average Div Yield_x000a_'13-'22" dataDxfId="1213" dataCellStyle="Percent"/>
    <tableColumn id="47" xr3:uid="{E9083481-86A7-4EA1-96A3-EB02D8D0FAEB}" name="Highest Yield in Past 10 Years_x000a_'13-'22" dataDxfId="1212" dataCellStyle="Percent"/>
    <tableColumn id="48" xr3:uid="{6E657EA2-A3F5-45A6-8585-2207362E9F57}" name="P/E TTM" dataDxfId="1211" dataCellStyle="Normal 2"/>
    <tableColumn id="49" xr3:uid="{5E6C07DA-A34A-4CD6-9B63-B09242279EFC}" name="P/E N12 Est" dataDxfId="1210" dataCellStyle="Normal 2"/>
    <tableColumn id="50" xr3:uid="{A52ACF11-8BD1-4602-811E-5811CF91B390}" name="5-yr FY Average P/E_x000a_Negative P/E ignored." dataDxfId="1209" dataCellStyle="Comma"/>
    <tableColumn id="51" xr3:uid="{4DF9A21F-35E7-477C-9232-F8C3746EA04A}" name="P/E TTM % off 5-Yr FY Average P/E" dataDxfId="1208" dataCellStyle="Percent"/>
    <tableColumn id="52" xr3:uid="{4598CD19-1E73-439F-B827-1E47239B5651}" name="P/E N12 Est % off 5-Yr FY Average P/E" dataDxfId="1207" dataCellStyle="Percent"/>
    <tableColumn id="53" xr3:uid="{85FE1679-354C-4A6C-A3BC-EA60D981C0A5}" name="3-yr Lowest P/E FY Average_x000a_Negative P/E ignored." dataDxfId="1206" dataCellStyle="Comma"/>
    <tableColumn id="54" xr3:uid="{F831EDAA-21A6-428E-A1FB-C54875EE9882}" name="5-yr Lowest P/E FY Average_x000a_Negative P/E ignored." dataDxfId="1205" dataCellStyle="Comma"/>
    <tableColumn id="55" xr3:uid="{DC6DC478-B559-4792-9A3C-10561B013D47}" name="10-yr Lowest P/E FY Average_x000a_Negative P/E ignored." dataDxfId="1204" dataCellStyle="Comma"/>
    <tableColumn id="56" xr3:uid="{4929D230-6D63-4DC4-9B30-E9697BF69F2B}" name="Lowest P/E in Past 5 FY Years_x000a_Negative P/E ignored." dataDxfId="1203" dataCellStyle="Comma"/>
    <tableColumn id="57" xr3:uid="{DD43B4E1-1FAC-4928-8626-ECF59F540768}" name="Highest P/E in Past 5 FY Years_x000a_Negative P/E ignored." dataDxfId="1202" dataCellStyle="Comma"/>
    <tableColumn id="58" xr3:uid="{FCFDD2F1-4FDC-4612-8EE8-5AC2F46DA4ED}" name="Lowest P/E in Past 10 FY Years_x000a_Negative P/E ignored." dataDxfId="1201" dataCellStyle="Comma"/>
    <tableColumn id="59" xr3:uid="{949F7C51-0396-4112-A522-790A2D16AD0D}" name="10-yr FY Average P/E_x000a_Negative P/E ignored." dataDxfId="1200" dataCellStyle="Comma"/>
    <tableColumn id="60" xr3:uid="{70B4699A-7FE7-4669-B790-0FA2B6EF26D2}" name="Highest P/E in Past 10 FY Years_x000a_Negative P/E ignored." dataDxfId="1199" dataCellStyle="Comma"/>
    <tableColumn id="61" xr3:uid="{A13482DA-6B3A-4585-8EE4-D8C17CA6C20D}" name="FY Ending2" dataDxfId="1198" dataCellStyle="Normal 2"/>
    <tableColumn id="62" xr3:uid="{DF184B74-FF26-455F-800C-FDA2EACBA102}" name="MRQ P/TnBk" dataDxfId="1197" dataCellStyle="Normal 2"/>
    <tableColumn id="63" xr3:uid="{CFFECEEF-097E-4E40-83AD-82BFA4B36C7D}" name="MRQ P/Book" dataDxfId="1196" dataCellStyle="Normal 2"/>
    <tableColumn id="64" xr3:uid="{795FBBB3-CB5C-4388-A1B0-C2EC10CFAC20}" name="5-yr CY P/B Average_x000a_Negatives ignored" dataDxfId="1195" dataCellStyle="Normal 2"/>
    <tableColumn id="65" xr3:uid="{09B9D362-9D1B-42BC-BA5C-00A57155A2A1}" name="% off 5-Yr CY Average P/B" dataDxfId="1194" dataCellStyle="Percent"/>
    <tableColumn id="66" xr3:uid="{F17897BB-2B04-4A30-BA45-EA0E17FB92F3}" name="3-yr Lowest P/B CY Average_x000a_Negatives ignored" dataDxfId="1193" dataCellStyle="Comma"/>
    <tableColumn id="67" xr3:uid="{9B267C00-12DA-48FF-9F67-ABBDD1C74F43}" name="5-yr Lowest P/B CY Average_x000a_Negatives ignored" dataDxfId="1192" dataCellStyle="Comma"/>
    <tableColumn id="68" xr3:uid="{E2D187D5-4D44-46DA-A91D-95383FE058E6}" name="10-yr Lowest P/B CY Average_x000a_Negatives ignored" dataDxfId="1191" dataCellStyle="Comma"/>
    <tableColumn id="69" xr3:uid="{C81E52E3-83B9-4BD7-93C7-4AC1D2F01E9E}" name="Lowest P/B in Past 5 CY Years_x000a_Negatives ignored" dataDxfId="1190" dataCellStyle="Comma"/>
    <tableColumn id="70" xr3:uid="{C25F2645-DF26-41C2-8F15-F85884F69166}" name="Highest P/B in Past 5 CY Years_x000a_Negatives ignored" dataDxfId="1189" dataCellStyle="Comma"/>
    <tableColumn id="71" xr3:uid="{22433966-9D6E-4678-812E-C322C731FB8B}" name="Lowest P/B in Past 10 CY Years_x000a_Negatives ignored" dataDxfId="1188" dataCellStyle="Comma"/>
    <tableColumn id="72" xr3:uid="{C7184C02-2CA9-4FC6-B3F3-C36364F8A564}" name="10-yr CY P/B Average_x000a_Negatives ignored" dataDxfId="1187" dataCellStyle="Comma"/>
    <tableColumn id="73" xr3:uid="{54628A5F-F102-4A9C-8E51-A0168709BB3F}" name="Highest P/B in Past 10 CY Years_x000a_Negatives ignored" dataDxfId="1186" dataCellStyle="Comma"/>
    <tableColumn id="74" xr3:uid="{63E2B44B-0AD0-4D1C-9264-0133650CA758}" name="Calendar Year (CY) Ending" dataDxfId="1185" dataCellStyle="Normal 2"/>
    <tableColumn id="75" xr3:uid="{5DAAB023-4B22-4B7F-9581-92A3CE810ECE}" name="TTM P/Sales" dataDxfId="1184" dataCellStyle="Normal 2"/>
    <tableColumn id="76" xr3:uid="{AB2FE873-A9D1-452A-9104-875A39F60580}" name="5-yr FY P/Sales PS Average" dataDxfId="1183" dataCellStyle="Normal 2"/>
    <tableColumn id="77" xr3:uid="{9AA39F9E-30F3-47C7-B731-134DCBF4609F}" name="% off 5-Yr FY Average P/Sales PS" dataDxfId="1182" dataCellStyle="Percent"/>
    <tableColumn id="78" xr3:uid="{B0AA9403-1C67-4AFF-B397-D03ACF1AD5C3}" name="3-yr Lowest P/Sales PS FY Average" dataDxfId="1181" dataCellStyle="Comma"/>
    <tableColumn id="79" xr3:uid="{6279889B-9D56-46E6-8F0E-5C0F1F6EA204}" name="5-yr Lowest P/Sales PS FY Average" dataDxfId="1180" dataCellStyle="Comma"/>
    <tableColumn id="80" xr3:uid="{857D7306-E367-4A9B-A2EA-856D4E14623C}" name="10-yr Lowest P/Sales PS FY Average" dataDxfId="1179" dataCellStyle="Comma"/>
    <tableColumn id="81" xr3:uid="{A7AB79AA-B12B-4273-8A72-D964176E0317}" name="Lowest P/Sales PS in Past 5 FY Years" dataDxfId="1178" dataCellStyle="Comma"/>
    <tableColumn id="82" xr3:uid="{0544D36B-335A-421A-9A77-2149D9F3E333}" name="Highest P/Sales PS in Past 5 FY Years" dataDxfId="1177" dataCellStyle="Comma"/>
    <tableColumn id="83" xr3:uid="{5C7FDA12-C329-43B0-919C-EA4230F42880}" name="Lowest P/Sales PS in Past 10 FY Years" dataDxfId="1176" dataCellStyle="Comma"/>
    <tableColumn id="84" xr3:uid="{6D399A2D-D509-46B3-A43C-9156E8C1690B}" name="10-yr FY P/Sales PS Average_x000a_" dataDxfId="1175" dataCellStyle="Comma"/>
    <tableColumn id="85" xr3:uid="{0ADA3635-17D0-4A00-86E1-30C247118B3D}" name="Highest P/Sales PS in Past 10 FY Years" dataDxfId="1174" dataCellStyle="Comma"/>
    <tableColumn id="86" xr3:uid="{CAD3C8C9-4650-4836-A511-97648A557C55}" name="FY Ending3" dataDxfId="1173" dataCellStyle="Normal 2"/>
    <tableColumn id="87" xr3:uid="{4CFB16EE-EBF5-479D-9D45-C1B766C8881C}" name="TTM P/CFPS" dataDxfId="1172" dataCellStyle="Normal 2"/>
    <tableColumn id="88" xr3:uid="{67FC1CF4-857E-47A4-AEF2-33782F542C55}" name="5-yr FY P/Operating CFPS Average_x000a_Negatives ignored_x000a_" dataDxfId="1171" dataCellStyle="Comma"/>
    <tableColumn id="89" xr3:uid="{D788BB7A-F760-48DA-B905-DF9E0B200EEB}" name="% off 5-Yr FY Average P/Operating CFPS" dataDxfId="1170" dataCellStyle="Percent"/>
    <tableColumn id="90" xr3:uid="{14854A58-1569-44D3-92F6-F5D189B5D1D4}" name="3-yr Lowest P/Operating CFPS FY Average_x000a_Negatives ignored" dataDxfId="1169" dataCellStyle="Comma"/>
    <tableColumn id="91" xr3:uid="{AEBBF894-D33E-4849-8C35-1CDC58E4F683}" name="5-yr Lowest P/Operating CFPS FY Average_x000a_Negatives ignored" dataDxfId="1168" dataCellStyle="Comma"/>
    <tableColumn id="92" xr3:uid="{904338C7-BD04-4D59-809E-DDA5511C6D92}" name="10-yr Lowest P/Operating CFPS FY Average_x000a_Negatives ignored" dataDxfId="1167" dataCellStyle="Comma"/>
    <tableColumn id="93" xr3:uid="{58D7CFEC-E4BE-4966-A65F-9D4DA39CDCA1}" name="Lowest P/Operating CFPS in Past 5 FY Years_x000a_Negatives ignored" dataDxfId="1166" dataCellStyle="Comma"/>
    <tableColumn id="94" xr3:uid="{6E7C5B72-8C94-418A-BCB3-C1025D30FE73}" name="Highest P/Operating CFPS in Past 5 FY Years_x000a_Negatives ignored" dataDxfId="1165" dataCellStyle="Comma"/>
    <tableColumn id="95" xr3:uid="{40C45330-C0AC-4B03-B851-2FBD1A16FE8B}" name="Lowest P/Operating CFPS in Past 10 FY Years_x000a_Negatives ignored" dataDxfId="1164" dataCellStyle="Comma"/>
    <tableColumn id="96" xr3:uid="{F46F0453-0F80-488B-8113-BB0DC4935726}" name="10-yr FY P/Operating Cash Flow Average_x000a_Negatives ignored_x000a_" dataDxfId="1163" dataCellStyle="Comma"/>
    <tableColumn id="97" xr3:uid="{0DDE7531-2B83-41DC-A811-B32FE8BEB07E}" name="Highest P/Operating CFPS in Past 10 FY Years_x000a_Negatives ignored." dataDxfId="1162" dataCellStyle="Comma"/>
    <tableColumn id="98" xr3:uid="{106C2A7D-ADBC-4A19-B063-E8328DE22CC4}" name="FY Ending4" dataDxfId="1161" dataCellStyle="Normal 2"/>
    <tableColumn id="99" xr3:uid="{05270E09-0ADE-4608-B6D3-5950976863AA}" name="P/Graham" dataDxfId="1160" dataCellStyle="Percent"/>
    <tableColumn id="100" xr3:uid="{B758F714-524C-46F9-8C62-679F4D5905DF}" name="PEG Ratio_x000a_(5 yr expected)" dataDxfId="1159" dataCellStyle="Normal 2"/>
    <tableColumn id="101" xr3:uid="{82461532-53E4-4111-9E58-7C337770824D}" name="CAPE Ratio" dataDxfId="1158" dataCellStyle="Normal 2"/>
    <tableColumn id="102" xr3:uid="{6232300D-BD34-4436-B3EE-723513BB67A4}" name="Chowder Rule" dataDxfId="1157" dataCellStyle="Percent"/>
    <tableColumn id="103" xr3:uid="{999A5670-51B7-43B2-9A2C-B76E6DB01205}" name="Tweed Factor" dataDxfId="1156" dataCellStyle="Normal 2"/>
    <tableColumn id="104" xr3:uid="{CCDFA021-319F-456F-9D39-F658C7E9F226}" name="EPS TTM" dataDxfId="1155" dataCellStyle="Comma"/>
    <tableColumn id="105" xr3:uid="{DD5E5B71-AC84-45E2-9B87-58EE1C87CD4A}" name="EPS N12 Est" dataDxfId="1154" dataCellStyle="Comma"/>
    <tableColumn id="106" xr3:uid="{D6BBCD8D-5D4E-4045-866C-FB9512C23B04}" name="EPS Current Year Est" dataDxfId="1153" dataCellStyle="Comma"/>
    <tableColumn id="107" xr3:uid="{28723F6D-D4D2-43C5-BDDF-6E1B158CA0BA}" name="EPS Next Year Est" dataDxfId="1152" dataCellStyle="Comma"/>
    <tableColumn id="108" xr3:uid="{C7CC5F25-5F7E-442F-9615-1492F11E6B62}" name="Next 5 Years EPS Growth Est_x000a_(per annum)" dataDxfId="1151" dataCellStyle="Comma"/>
    <tableColumn id="109" xr3:uid="{DD78921D-9E03-49FB-9F4E-E7F1BBCDE050}" name="EPS Chg Y/Y %" dataDxfId="1150" dataCellStyle="Percent"/>
    <tableColumn id="110" xr3:uid="{C2F5F321-D792-4169-B0CF-D9893E2CA72D}" name="5Yr EPS CAGR % (Excluding Extraordinary Items &amp; Discontinued Operations)" dataDxfId="1149" dataCellStyle="Percent"/>
    <tableColumn id="111" xr3:uid="{851EA704-E03F-41C0-A31A-E8F95F423347}" name="1-yr EPS Growth Rate FY/FY" dataDxfId="1148" dataCellStyle="Percent"/>
    <tableColumn id="112" xr3:uid="{A3E94917-BE56-42D2-AE6C-9CA59908FE4F}" name="3-yr EPS Growth Rate FY/FY" dataDxfId="1147" dataCellStyle="Percent"/>
    <tableColumn id="113" xr3:uid="{52D99193-BFCF-44A6-8496-949733113209}" name="5-yr EPS Growth Rate FY/FY" dataDxfId="1146" dataCellStyle="Percent"/>
    <tableColumn id="114" xr3:uid="{47127305-E779-4E88-BA00-EA18CD21A27A}" name="10-yr EPS Growth Rate FY/FY" dataDxfId="1145" dataCellStyle="Percent"/>
    <tableColumn id="178" xr3:uid="{4383FEA3-23B9-44DC-B439-CDBBDBE23184}" name="20-yr EPS Growth Rate FY/FY" dataDxfId="1144" dataCellStyle="Percent"/>
    <tableColumn id="115" xr3:uid="{7554DB0E-CADB-46DD-847F-8C031B6330F7}" name="FY Ending5" dataDxfId="1143" dataCellStyle="Percent"/>
    <tableColumn id="116" xr3:uid="{3411C7D8-2A8C-4B5F-A987-6B418B8F8C1E}" name="1-yr Sales Per Share Growth Rate FY/FY" dataDxfId="1142" dataCellStyle="Percent"/>
    <tableColumn id="117" xr3:uid="{30F75865-7A65-465E-B069-ACC0840FB0AA}" name="3-yr Sales Per Share Growth Rate FY/FY" dataDxfId="1141" dataCellStyle="Percent"/>
    <tableColumn id="118" xr3:uid="{04E62933-D246-4BE1-90BB-48CDD8AA1206}" name="5-yr Sales Per Share Growth Rate FY/FY" dataDxfId="1140" dataCellStyle="Percent"/>
    <tableColumn id="119" xr3:uid="{0CAA6FBB-760A-4530-8E69-05610F876320}" name="10-yr Sales Per Share Growth Rate FY/FY" dataDxfId="1139" dataCellStyle="Percent"/>
    <tableColumn id="120" xr3:uid="{ACE763FC-7680-40BB-8EF1-44675B39A818}" name="FY Ending6" dataDxfId="1138" dataCellStyle="Percent"/>
    <tableColumn id="121" xr3:uid="{8F2B15EB-B65E-4E22-BF80-7E5808DE853D}" name="TTM Cash Flow Per Share" dataDxfId="1137" dataCellStyle="Normal 2"/>
    <tableColumn id="122" xr3:uid="{DD8B0807-3D57-4430-BC22-8BBF8FE20CB6}" name="1-yr OCF Per Share Growth Rate FY/FY" dataDxfId="1136" dataCellStyle="Percent"/>
    <tableColumn id="123" xr3:uid="{6318462D-C6C0-4D0B-9119-3A8F8798E35C}" name="3-yr OCF Per Share Growth Rate FY/FY" dataDxfId="1135" dataCellStyle="Percent"/>
    <tableColumn id="124" xr3:uid="{DD6D60C3-6047-469D-B204-C90CEAE2D43E}" name="5-yr OCF Per Share Growth Rate FY/FY" dataDxfId="1134" dataCellStyle="Percent"/>
    <tableColumn id="125" xr3:uid="{EFC2AD6F-DCAB-4D5D-ADAA-6B63A0FE9240}" name="10-yr OCF Per Share Growth Rate FY/FY" dataDxfId="1133" dataCellStyle="Percent"/>
    <tableColumn id="126" xr3:uid="{1DD3688C-CE6B-406A-AF8C-64D6E50A3C86}" name="FY Ending7" dataDxfId="1132" dataCellStyle="Percent"/>
    <tableColumn id="127" xr3:uid="{6642BF1D-782A-47EF-AD2E-3C44B4A874A4}" name="TTM Free Cash Flow Per Share" dataDxfId="1131" dataCellStyle="Normal 2"/>
    <tableColumn id="128" xr3:uid="{1D7BD939-1417-42E9-88D8-63D097E5945E}" name="Market Capitalization" dataDxfId="1130" dataCellStyle="Comma"/>
    <tableColumn id="129" xr3:uid="{F0FB693A-9CF9-4F3A-8A2E-409534AAB551}" name="Beta" dataDxfId="1129" dataCellStyle="Comma"/>
    <tableColumn id="130" xr3:uid="{C158BE44-0AD5-4143-8013-D7DFF9148CA6}" name="Beta_x000a_(5Y Monthly)" dataDxfId="1128" dataCellStyle="Comma"/>
    <tableColumn id="131" xr3:uid="{55B8D717-E7DB-4721-A4DE-BE586B7A279D}" name="52-wk Low" dataDxfId="1127" dataCellStyle="Percent"/>
    <tableColumn id="132" xr3:uid="{C31DEF7A-4812-46D8-84F1-A4846E5D833E}" name="52-wk High" dataDxfId="1126" dataCellStyle="Percent"/>
    <tableColumn id="133" xr3:uid="{E56E2F59-05E1-485A-96BF-EF87404A3528}" name="Avg Analyst Rating" dataDxfId="1125" dataCellStyle="Comma"/>
    <tableColumn id="134" xr3:uid="{C012A01A-AF74-4B60-B86B-46A174B0A732}" name="# Analyst Ratings" dataDxfId="1124" dataCellStyle="Comma"/>
    <tableColumn id="135" xr3:uid="{AA532471-1AE4-4B4F-9F3E-94F20C4D2C53}" name="Avg Analyst Price Target" dataDxfId="1123" dataCellStyle="Comma"/>
    <tableColumn id="136" xr3:uid="{8BC1E1D3-ED05-484E-BCAF-0B58B6532BAF}" name="# of Analyst Targets" dataDxfId="1122" dataCellStyle="Comma"/>
    <tableColumn id="137" xr3:uid="{B97DBCD2-717F-4DD8-A31E-FDF6ADA523F7}" name="% off Avg Analyst Price Target" dataDxfId="1121" dataCellStyle="Percent"/>
    <tableColumn id="138" xr3:uid="{647CEFFF-AEDD-4CFD-9578-643A0B6E58E6}" name="1-yr CAGR Stock Return_x000a_'22" dataDxfId="1120" dataCellStyle="Percent"/>
    <tableColumn id="139" xr3:uid="{089B7E6E-26A5-4886-ADB9-FDBAEFD17AFD}" name="3-yr CAGR Stock Return_x000a_'20-'22" dataDxfId="1119" dataCellStyle="Percent"/>
    <tableColumn id="140" xr3:uid="{351DECC0-F966-42FE-AF26-A620E1874E87}" name="5-yr CAGR Stock Return_x000a_'18-'22" dataDxfId="1118" dataCellStyle="Percent"/>
    <tableColumn id="141" xr3:uid="{1866A917-EC61-4A47-96B6-F77650AFBF55}" name="10-yr CAGR Stock Return_x000a_'13-'22" dataDxfId="1117" dataCellStyle="Percent"/>
    <tableColumn id="142" xr3:uid="{AE828CA4-1AB2-420A-8684-0A1EC96DCF5C}" name="1-yr CAGR Div Return_x000a_'22" dataDxfId="1116" dataCellStyle="Percent"/>
    <tableColumn id="143" xr3:uid="{9BFFED1E-01CA-40EA-80EE-3552294A2045}" name="3-yr CAGR Div Return_x000a_'20-'22" dataDxfId="1115" dataCellStyle="Percent"/>
    <tableColumn id="144" xr3:uid="{45691CCB-952A-40D8-B002-6C32E252D15D}" name="5-yr CAGR Div Return_x000a_'18-'22" dataDxfId="1114" dataCellStyle="Percent"/>
    <tableColumn id="145" xr3:uid="{4DCCC87A-5019-40EB-ACBC-A2C5272404BE}" name="10-yr CAGR Div Return_x000a_'13-'22" dataDxfId="1113" dataCellStyle="Percent"/>
    <tableColumn id="146" xr3:uid="{7A47BA9B-FE51-42E8-B38F-B9672E7AEB5C}" name="1-yr CAGR TR ($ + Div)_x000a_'22" dataDxfId="1112" dataCellStyle="Percent"/>
    <tableColumn id="147" xr3:uid="{90FE8102-9B19-4410-BAFA-D75BE63E2661}" name="3-yr  CAGR TR ($ + Div)_x000a_'20-'22" dataDxfId="1111" dataCellStyle="Percent"/>
    <tableColumn id="148" xr3:uid="{05FB3369-0C6E-4D0D-BE89-3ED46BD2746B}" name="5-yr CAGR TR ($ + Div)_x000a_'18-'22" dataDxfId="1110" dataCellStyle="Percent"/>
    <tableColumn id="149" xr3:uid="{9CD0A2EC-25C1-4534-8DEA-D2AD5CAAD0E1}" name="10-yr CAGR TR ($ + Div)_x000a_'13-'22" dataDxfId="1109" dataCellStyle="Percent"/>
    <tableColumn id="150" xr3:uid="{C308D410-EEAD-4485-BEC5-77586F260043}" name="Current ROE %" dataDxfId="1108" dataCellStyle="Percent"/>
    <tableColumn id="151" xr3:uid="{229B901D-DB2A-4A65-8B64-D42C62EFC403}" name="ROE % 5-Yr FY Average_x000a_Negative ROE ignored" dataDxfId="1107" dataCellStyle="Percent"/>
    <tableColumn id="152" xr3:uid="{B49DA367-0774-4909-AB94-058B1D7734D7}" name="ROE % 10-Yr FY Average_x000a_Negative ROE ignored" dataDxfId="1106" dataCellStyle="Percent"/>
    <tableColumn id="153" xr3:uid="{95E10863-B1BB-463D-ABE7-4CB2564B0319}" name="ROE % 10-Yr FY Standard Deviation" dataDxfId="1105" dataCellStyle="Percent"/>
    <tableColumn id="154" xr3:uid="{33F21D4F-A6AE-4834-8725-CBC064B0774A}" name="ROIC % 5-Yr FY Average_x000a_Negative ROIC ignored" dataDxfId="1104" dataCellStyle="Percent"/>
    <tableColumn id="155" xr3:uid="{785FAFDC-8838-47C8-9D20-1480D88FE0FE}" name="ROIC % 10-Yr FY Average_x000a_Negative ROIC ignored" dataDxfId="1103" dataCellStyle="Percent"/>
    <tableColumn id="156" xr3:uid="{2A7F30FB-5FAE-4B17-8CE2-1F176DC17521}" name="ROIC % 10-Yr FY Standard Deviation" dataDxfId="1102" dataCellStyle="Percent"/>
    <tableColumn id="157" xr3:uid="{7B42623F-F04F-4889-83CB-D7FB595E8566}" name="FY Ending8" dataDxfId="1101" dataCellStyle="Comma 2"/>
    <tableColumn id="158" xr3:uid="{99EBC213-8792-4955-926C-C63A1A6A9C2F}" name="Current Ratio" dataDxfId="1100" dataCellStyle="Comma"/>
    <tableColumn id="159" xr3:uid="{D4A7EAAF-12EF-4643-8057-4EFBE19ED63D}" name="Quick Ratio" dataDxfId="1099" dataCellStyle="Comma"/>
    <tableColumn id="160" xr3:uid="{8C4D072D-3CD0-4C4E-8D0B-2944308ACD14}" name="LTD / Equity %" dataDxfId="1098" dataCellStyle="Percent"/>
    <tableColumn id="161" xr3:uid="{48AFB3FE-9649-49C7-AF41-E51BEECFAC13}" name="Total Debt / Total Equity %" dataDxfId="1097" dataCellStyle="Percent"/>
    <tableColumn id="162" xr3:uid="{F2823109-C305-4F56-81F6-2A90025D8D23}" name="Old Dividend Rate_x000a_Qtly/Mthly/Semi/Ann" dataDxfId="1096" dataCellStyle="Currency"/>
    <tableColumn id="163" xr3:uid="{2E76C7ED-A334-4A94-8976-305CF3067C4E}" name="New Dividend Rate_x000a_Qtly/Mthly/Semi/Ann" dataDxfId="1095" dataCellStyle="Currency"/>
    <tableColumn id="164" xr3:uid="{7500C82E-E5BD-4AD4-B0FC-DFA97276956E}" name="Most Recent Div Incr. Rec. Date" dataDxfId="1094" dataCellStyle="Currency"/>
    <tableColumn id="165" xr3:uid="{A6980B08-4991-4AC0-830B-09FC6A4C83BD}" name="Next Ex-Div Date (M/D/Y)" dataDxfId="1093" dataCellStyle="Currency"/>
    <tableColumn id="166" xr3:uid="{A89961A9-0EAA-438B-9897-BE882AB9B771}" name="Annual Div." dataDxfId="1092" dataCellStyle="Normal 2"/>
    <tableColumn id="167" xr3:uid="{ED80B779-D6D9-4BAD-A591-C81A8CA570FD}" name="Current Dividend Currency" dataDxfId="1091" dataCellStyle="Normal 2"/>
    <tableColumn id="168" xr3:uid="{8AB6933D-3892-4583-B2E1-D50E7E43ECAA}" name="Annual Div (CAD)_x000a__x000a_USD Div adj @ 1 USD = 1.3517 CAD" dataDxfId="1090" dataCellStyle="Normal 2"/>
    <tableColumn id="169" xr3:uid="{CF96A86F-DA7F-45AA-8605-09F05C2A2D79}" name="F/S Curr" dataDxfId="1089" dataCellStyle="Currency"/>
    <tableColumn id="170" xr3:uid="{73178AA5-9C20-405F-9C11-90EA85B92C17}" name="DRIP Available?" dataDxfId="1088" dataCellStyle="Normal 2"/>
    <tableColumn id="171" xr3:uid="{54C72ACC-507F-47E2-9202-5B015C6C2AB0}" name="DRIP Fees DR" dataDxfId="1087" dataCellStyle="Normal 2"/>
    <tableColumn id="172" xr3:uid="{D7E4435B-4F88-4728-882B-0F5F18658251}" name="DRIP Fees SP" dataDxfId="1086" dataCellStyle="Normal 2"/>
    <tableColumn id="173" xr3:uid="{92F2CB34-B783-4E75-9082-0C51C64040A0}" name="DRIP Disc." dataDxfId="1085" dataCellStyle="Percent 4"/>
    <tableColumn id="174" xr3:uid="{8FD0BB3B-E018-4108-9507-81E893B0A005}" name="SPP Min" dataDxfId="1084" dataCellStyle="Currency 5"/>
    <tableColumn id="175" xr3:uid="{E5FA91F2-1CDE-4177-BBA8-F07D1B03B78C}" name="SPP Freq" dataDxfId="1083" dataCellStyle="Currency 5"/>
    <tableColumn id="176" xr3:uid="{92BE8EF5-302E-4EC8-A0D4-3CF139BA1CB4}" name="PAD" dataDxfId="1082" dataCellStyle="Currency 5"/>
    <tableColumn id="177" xr3:uid="{0A8896E3-74E2-4479-80B9-8875F7FEC1F4}" name="Transfer Agent" dataDxfId="1081"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C79299-B9EA-4373-92A1-79B2090C183D}" name="Historical" displayName="Historical" ref="A2:AGL126" totalsRowShown="0" headerRowDxfId="1080" dataDxfId="1078" headerRowBorderDxfId="1079" headerRowCellStyle="Comma 2" dataCellStyle="Percent">
  <autoFilter ref="A2:AGL126" xr:uid="{5003BBDA-7FE2-4CC7-AFF3-0C4384086C66}"/>
  <sortState xmlns:xlrd2="http://schemas.microsoft.com/office/spreadsheetml/2017/richdata2" ref="A3:AGL126">
    <sortCondition ref="A2:A126"/>
  </sortState>
  <tableColumns count="870">
    <tableColumn id="1" xr3:uid="{874CA38D-14EF-47CF-A70C-E0537796759E}" name="Seq" dataDxfId="1077" dataCellStyle="Normal 2"/>
    <tableColumn id="2" xr3:uid="{AE07624A-99F7-473C-8CE3-6C8FBF514748}" name="Stock Ticker" dataDxfId="1076"/>
    <tableColumn id="3" xr3:uid="{BD35E390-0D56-4604-BE55-732CEAA7C3CC}" name="Company" dataDxfId="1075"/>
    <tableColumn id="4" xr3:uid="{E675DFF7-52F7-4DBB-BD03-EB2A68B239BE}" name="Old Dividend Rate_x000a_Qtly/Mthly/Semi/Ann" dataDxfId="1074" dataCellStyle="Currency"/>
    <tableColumn id="5" xr3:uid="{C1441454-1AB6-427A-817C-6AE111092A48}" name="New Dividend Rate_x000a_Qtly/Mthly/Semi/Ann" dataDxfId="1073" dataCellStyle="Currency"/>
    <tableColumn id="6" xr3:uid="{60DB89AD-68C5-432A-BC36-63CBB1E6B611}" name="Annual Div." dataDxfId="1072" dataCellStyle="Normal 2"/>
    <tableColumn id="7" xr3:uid="{6F878D59-118F-459A-956C-950643BF7B75}" name="Current Dividend Currency" dataDxfId="1071"/>
    <tableColumn id="8" xr3:uid="{B1DA6FBC-F61C-4E78-9753-66A04178C560}" name="Annual Div (CAD)_x000a__x000a_USD Div adj @ 1 USD = 1.3517 CAD" dataDxfId="1070" dataCellStyle="Normal 2"/>
    <tableColumn id="9" xr3:uid="{CD4C2865-7D45-4B43-AE31-AA787FA2B331}" name="Dividend Currency Notes" dataDxfId="1069" dataCellStyle="Normal 2"/>
    <tableColumn id="10" xr3:uid="{883DE9D7-BF3C-4ECA-B2B0-B78FEF9E0894}" name="F/S Curr" dataDxfId="1068"/>
    <tableColumn id="11" xr3:uid="{A459DB65-43C1-4E23-818F-1567805445EB}" name="Current Fiscal Year End (FY)" dataDxfId="1067" dataCellStyle="Normal 2"/>
    <tableColumn id="12" xr3:uid="{653851F1-4279-468A-9065-29565E1E8FA7}" name="Dividend Notes" dataDxfId="1066" dataCellStyle="Normal 2"/>
    <tableColumn id="841" xr3:uid="{929A661B-4835-4CE2-8463-D4B4E732BFBD}" name="2022 Calendar Year Dividends" dataDxfId="1065" dataCellStyle="Currency 2"/>
    <tableColumn id="13" xr3:uid="{7E46ADCC-FD12-4B08-83DC-8FA87954171D}" name="2021 Calendar Year Dividends" dataDxfId="1064" dataCellStyle="Currency 2"/>
    <tableColumn id="14" xr3:uid="{A411A2F1-1E8E-46D6-8D22-7870C835B1F9}" name="2020 Calendar Year Dividends" dataDxfId="1063" dataCellStyle="Currency 2"/>
    <tableColumn id="15" xr3:uid="{858BAB1C-F778-421F-9173-71A72CB17307}" name="2019 Calendar Year Dividends" dataDxfId="1062" dataCellStyle="Currency 2"/>
    <tableColumn id="16" xr3:uid="{1589159B-EE17-4FE7-A3E1-DDD2B5AA5A57}" name="2018 Calendar Year Dividends" dataDxfId="1061" dataCellStyle="Currency 2"/>
    <tableColumn id="17" xr3:uid="{B9DAABA1-FE53-45BA-81F8-C53667205CA5}" name="2017 Calendar Year Dividends" dataDxfId="1060" dataCellStyle="Currency 2"/>
    <tableColumn id="18" xr3:uid="{BACB41F6-8C95-4E21-95E0-B23C47BACAEE}" name="2016 Calendar Year Dividends" dataDxfId="1059" dataCellStyle="Currency 2"/>
    <tableColumn id="19" xr3:uid="{CFE86227-5D8E-498D-BD92-C85A4CDCFFF7}" name="2015 Calendar Year Dividends" dataDxfId="1058" dataCellStyle="Currency 2"/>
    <tableColumn id="20" xr3:uid="{F7E82B20-1C6E-4B3E-B310-D870DC6AFF37}" name="2014 Calendar Year Dividends" dataDxfId="1057" dataCellStyle="Currency 2"/>
    <tableColumn id="21" xr3:uid="{5D2CA6F1-E7E8-4EF4-BBD3-E59D3B8A32FE}" name="2013 Calendar Year Dividends" dataDxfId="1056" dataCellStyle="Currency 2"/>
    <tableColumn id="22" xr3:uid="{C7D5EBC4-4B9E-42A3-A38D-6267AFC66B94}" name="2012 Calendar Year Dividends" dataDxfId="1055" dataCellStyle="Currency 2"/>
    <tableColumn id="23" xr3:uid="{4F33935B-5002-4B05-B057-85F375602237}" name="2011 Calendar Year Dividends" dataDxfId="1054" dataCellStyle="Currency 2"/>
    <tableColumn id="24" xr3:uid="{3DE5F993-0168-4123-AA5B-3140E61A58EF}" name="2010 Calendar Year Dividends" dataDxfId="1053" dataCellStyle="Currency 2"/>
    <tableColumn id="25" xr3:uid="{A0E3A7C9-78C5-4160-8E80-75F85AE82D5D}" name="2009 Calendar Year Dividends" dataDxfId="1052" dataCellStyle="Currency 2"/>
    <tableColumn id="26" xr3:uid="{D03A2543-F16A-4D8A-AA0D-0C2D9835F707}" name="2008 Calendar Year Dividends" dataDxfId="1051" dataCellStyle="Currency 2"/>
    <tableColumn id="27" xr3:uid="{EBF6C192-B4A4-4AC3-AE22-3E42765374C3}" name="2007 Calendar Year Dividends" dataDxfId="1050" dataCellStyle="Currency 2"/>
    <tableColumn id="28" xr3:uid="{FCFE7264-A11F-4134-88DE-0BAC7481FF0B}" name="2006 Calendar Year Dividends" dataDxfId="1049" dataCellStyle="Currency 2"/>
    <tableColumn id="29" xr3:uid="{410E90D3-7EE3-4021-9867-2D92C69D5685}" name="2005 Calendar Year Dividends" dataDxfId="1048" dataCellStyle="Currency 2"/>
    <tableColumn id="30" xr3:uid="{0C319BCC-71B9-4BEC-985C-FFBF468F82A7}" name="2004 Calendar Year Dividends" dataDxfId="1047" dataCellStyle="Currency 2"/>
    <tableColumn id="31" xr3:uid="{7ED7BF18-65D4-4595-869B-B6C8DF4BCD5A}" name="2003 Calendar Year Dividends" dataDxfId="1046" dataCellStyle="Currency 2"/>
    <tableColumn id="32" xr3:uid="{94C0E58F-B2EF-4ED2-984B-5539C95DD926}" name="2002 Calendar Year Dividends" dataDxfId="1045" dataCellStyle="Currency 2"/>
    <tableColumn id="33" xr3:uid="{9BC3A820-2065-45F2-A3F9-54A4126220BC}" name="2001 Calendar Year Dividends" dataDxfId="1044" dataCellStyle="Currency 2"/>
    <tableColumn id="34" xr3:uid="{69EC9559-DD57-4AD7-8F00-4B6C730EB2B0}" name="2000 Calendar Year Dividends" dataDxfId="1043" dataCellStyle="Currency 2"/>
    <tableColumn id="35" xr3:uid="{BBBC4278-C520-44AD-BC7D-B5E98FFB8C5F}" name="1999 Calendar Year Dividends" dataDxfId="1042" dataCellStyle="Currency 2"/>
    <tableColumn id="36" xr3:uid="{6069D03A-3B2B-40A1-ADE4-55AAC4AB621A}" name="1998 Calendar Year Dividends" dataDxfId="1041" dataCellStyle="Currency 2"/>
    <tableColumn id="37" xr3:uid="{7B596BC4-BBCD-4F23-9271-574015A0DE01}" name="1997 Calendar Year Dividends" dataDxfId="1040" dataCellStyle="Currency 2"/>
    <tableColumn id="38" xr3:uid="{7F7CC193-2A27-48B8-B10C-A4CCDBFA7B37}" name="1996 Calendar Year Dividends" dataDxfId="1039" dataCellStyle="Currency 2"/>
    <tableColumn id="39" xr3:uid="{0B2593DB-17BC-4A60-AA23-B17A660FD452}" name="1995 Calendar Year Dividends" dataDxfId="1038" dataCellStyle="Currency 2"/>
    <tableColumn id="40" xr3:uid="{D043407D-1EC3-4D03-8F02-63ED0076C39F}" name="1994 Calendar Year Dividends" dataDxfId="1037" dataCellStyle="Currency 2"/>
    <tableColumn id="41" xr3:uid="{39CE7247-1F5C-47C1-B21C-EC4B7D93AC9C}" name="1993 Calendar Year Dividends" dataDxfId="1036" dataCellStyle="Currency 2"/>
    <tableColumn id="42" xr3:uid="{F718CDAB-34A1-42FD-AD60-0818BB044FD7}" name="1992 Calendar Year Dividends" dataDxfId="1035" dataCellStyle="Currency 2"/>
    <tableColumn id="43" xr3:uid="{216975D1-20D9-4482-AD1B-6E47D91314F5}" name="1991 Calendar Year Dividends" dataDxfId="1034" dataCellStyle="Currency 2"/>
    <tableColumn id="44" xr3:uid="{12BB9B5C-1121-4558-9C20-86CF52A57DC1}" name="1990 Calendar Year Dividends" dataDxfId="1033" dataCellStyle="Currency 2"/>
    <tableColumn id="45" xr3:uid="{E34895E0-FFA4-4B0E-9B8A-2DA4A76AD505}" name="1989 Calendar Year Dividends" dataDxfId="1032" dataCellStyle="Currency 2"/>
    <tableColumn id="46" xr3:uid="{CFB9DB02-CDC2-4FA8-8504-0324ABECCE98}" name="1988 Calendar Year Dividends" dataDxfId="1031" dataCellStyle="Currency 2"/>
    <tableColumn id="47" xr3:uid="{CEB97951-6B7C-44FA-8223-4F00F2B3C5BF}" name="1987 Calendar Year Dividends" dataDxfId="1030" dataCellStyle="Currency 2"/>
    <tableColumn id="48" xr3:uid="{8046E70D-0350-4830-B75C-16952631C4C8}" name="1986 Calendar Year Dividends" dataDxfId="1029" dataCellStyle="Currency 2"/>
    <tableColumn id="49" xr3:uid="{FB65E215-C921-4412-A8E3-258C93B8EF95}" name="1985 Calendar Year Dividends" dataDxfId="1028" dataCellStyle="Currency 2"/>
    <tableColumn id="50" xr3:uid="{F323C0D3-8E48-4209-8FC5-C158BAEC35DA}" name="1984 Calendar Year Dividends" dataDxfId="1027" dataCellStyle="Currency 2"/>
    <tableColumn id="51" xr3:uid="{FE91D51F-13CC-4A49-A7D0-24B553C3CE99}" name="1983 Calendar Year Dividends" dataDxfId="1026" dataCellStyle="Currency 2"/>
    <tableColumn id="52" xr3:uid="{E6B95917-C6DE-42E0-B43F-12599297D1D6}" name="1982 Calendar Year Dividends" dataDxfId="1025" dataCellStyle="Currency 2"/>
    <tableColumn id="53" xr3:uid="{A8484772-257A-4701-9E80-1385911EF6DD}" name="1981 Calendar Year Dividends" dataDxfId="1024" dataCellStyle="Currency 2"/>
    <tableColumn id="54" xr3:uid="{06D08E73-AFA9-4872-90E6-683D7B7E7F8D}" name="1980 Calendar Year Dividends" dataDxfId="1023" dataCellStyle="Currency 2"/>
    <tableColumn id="55" xr3:uid="{1C591476-AFF8-41CE-8F91-3D8767833EBE}" name="1979 Calendar Year Dividends" dataDxfId="1022" dataCellStyle="Currency 2"/>
    <tableColumn id="56" xr3:uid="{7C7F8DAD-AC6F-4542-8A06-345A3C4382CD}" name="1978 Calendar Year Dividends" dataDxfId="1021" dataCellStyle="Currency 2"/>
    <tableColumn id="57" xr3:uid="{AEBB8932-06B2-4B23-B448-B409F85E3746}" name="1977 Calendar Year Dividends" dataDxfId="1020" dataCellStyle="Currency 2"/>
    <tableColumn id="58" xr3:uid="{CE0BEEF0-18CD-48D8-B57E-61F2911A6050}" name="1976 Calendar Year Dividends" dataDxfId="1019" dataCellStyle="Currency 2"/>
    <tableColumn id="59" xr3:uid="{64230CD3-7973-4213-84D6-FDE5FD644D20}" name="1975 Calendar Year Dividends" dataDxfId="1018" dataCellStyle="Currency 2"/>
    <tableColumn id="60" xr3:uid="{720D3BD2-63B4-4B35-9A7F-EF5E20DDB45D}" name="1974 Calendar Year Dividends"/>
    <tableColumn id="61" xr3:uid="{33EB59F6-0AF2-475D-AEF6-A5AF13F0F99D}" name="1973 Calendar Year Dividends" dataDxfId="1017" dataCellStyle="Currency 2"/>
    <tableColumn id="62" xr3:uid="{75EDFE72-59B3-407A-B2E5-51BC00518515}" name="1972 Calendar Year Dividends" dataDxfId="1016" dataCellStyle="Currency 2"/>
    <tableColumn id="63" xr3:uid="{865E064B-86EA-4658-8E05-327D6C28F7C2}" name="1971 Calendar Year Dividends" dataDxfId="1015" dataCellStyle="Currency 2"/>
    <tableColumn id="843" xr3:uid="{EB8EAFEA-CD66-4FB7-B2BB-5C7BB95EE1EC}" name="'22 vs. '21 Year Over Year Dividend Increase / Decrease" dataDxfId="1014" dataCellStyle="Percent"/>
    <tableColumn id="64" xr3:uid="{C97A2406-0529-412C-9E62-619AD085B463}" name="'21 vs. '20 Year Over Year Dividend Increase / Decrease" dataDxfId="1013" dataCellStyle="Percent"/>
    <tableColumn id="65" xr3:uid="{ED268AE5-1908-498D-9DDA-5C6259446B88}" name="20 vs. '19 Year Over Year Dividend Increase / Decrease" dataDxfId="1012" dataCellStyle="Percent"/>
    <tableColumn id="66" xr3:uid="{624E6F9A-7F70-4EC9-84A0-BA121C36102F}" name="19 vs. '18 Year Over Year Dividend Increase / Decrease" dataDxfId="1011" dataCellStyle="Percent"/>
    <tableColumn id="67" xr3:uid="{16D56466-1D9C-45B2-9941-17DD409BFCE3}" name="18 vs. '17 Year Over Year Dividend Increase / Decrease" dataDxfId="1010" dataCellStyle="Percent"/>
    <tableColumn id="68" xr3:uid="{FA1BF305-473A-46E0-A58F-C70C6BFFAC47}" name="17 vs. '16 Year Over Year Dividend Increase / Decrease" dataDxfId="1009" dataCellStyle="Percent"/>
    <tableColumn id="69" xr3:uid="{133DD651-053C-4FDA-AB29-89EF4226F8B6}" name="16 vs. '15 Year Over Year Dividend Increase / Decrease" dataDxfId="1008" dataCellStyle="Percent"/>
    <tableColumn id="70" xr3:uid="{E73FD08B-A001-4143-B0FB-CB5B8B2F0A7D}" name="15 vs. '14 Year Over Year Dividend Increase / Decrease" dataDxfId="1007" dataCellStyle="Percent"/>
    <tableColumn id="71" xr3:uid="{010CE562-DED6-4909-9715-D0F59BEC0E56}" name="14 vs. '13 Year Over Year Dividend Increase / Decrease" dataDxfId="1006" dataCellStyle="Percent"/>
    <tableColumn id="72" xr3:uid="{69DBE6EE-969C-4D43-97A8-043FA36F728E}" name="13 vs. '12 Year Over Year Dividend Increase / Decrease" dataDxfId="1005" dataCellStyle="Percent"/>
    <tableColumn id="73" xr3:uid="{CDC660D8-10FB-4673-9FA7-C2C3B6795B3C}" name="12 vs. '11 Year Over Year Dividend Increase / Decrease" dataDxfId="1004" dataCellStyle="Percent"/>
    <tableColumn id="74" xr3:uid="{A28B64F4-4FC3-46B1-9A6E-5328C7A1746C}" name="11 vs. '10 Year Over Year Dividend Increase / Decrease" dataDxfId="1003" dataCellStyle="Percent"/>
    <tableColumn id="75" xr3:uid="{189358F9-C119-41F0-95D4-9935D26753F3}" name="10 vs. '09 Year Over Year Dividend Increase / Decrease" dataDxfId="1002" dataCellStyle="Percent"/>
    <tableColumn id="76" xr3:uid="{FB249A50-A915-4ED8-9006-8EF32AA7653B}" name="09 vs. '08 Year Over Year Dividend Increase / Decrease" dataDxfId="1001" dataCellStyle="Percent"/>
    <tableColumn id="77" xr3:uid="{1E6F28CD-27B8-4762-8A7D-EE2CFA0A839E}" name="08 vs. '07 Year Over Year Dividend Increase / Decrease" dataDxfId="1000" dataCellStyle="Percent"/>
    <tableColumn id="78" xr3:uid="{60EEB77E-F781-43C3-ACFA-EC1922739E5E}" name="07 vs. '06 Year Over Year Dividend Increase / Decrease" dataDxfId="999" dataCellStyle="Percent"/>
    <tableColumn id="79" xr3:uid="{178C027D-5CBB-42CB-B776-7B1001789AA9}" name="06 vs. '05 Year Over Year Dividend Increase / Decrease" dataDxfId="998" dataCellStyle="Percent"/>
    <tableColumn id="80" xr3:uid="{282287FC-6D5A-4515-AB28-95189B03F432}" name="05 vs. '04 Year Over Year Dividend Increase / Decrease" dataDxfId="997" dataCellStyle="Percent"/>
    <tableColumn id="81" xr3:uid="{E2792445-D9E9-4CA3-8E3D-2FCEB8F7EBA8}" name="04 vs. '03 Year Over Year Dividend Increase / Decrease" dataDxfId="996" dataCellStyle="Percent"/>
    <tableColumn id="82" xr3:uid="{6E68A4AE-3F95-4CB1-9DE4-52C844A2BCB0}" name="03 vs. '02 Year Over Year Dividend Increase / Decrease" dataDxfId="995" dataCellStyle="Percent"/>
    <tableColumn id="83" xr3:uid="{A3A29AC1-D84F-4EE6-9197-8EE159D06104}" name="02 vs. '01 Year Over Year Dividend Increase / Decrease" dataDxfId="994" dataCellStyle="Percent"/>
    <tableColumn id="84" xr3:uid="{C7F3C3AF-0EF7-4454-9B57-0E7F22148498}" name="01 vs. '00 Year Over Year Dividend Increase / Decrease" dataDxfId="993" dataCellStyle="Percent"/>
    <tableColumn id="85" xr3:uid="{EE2F091C-194A-4E81-9227-CC3AAEB4B979}" name="00 vs. '99 Year Over Year Dividend Increase / Decrease" dataDxfId="992" dataCellStyle="Percent"/>
    <tableColumn id="86" xr3:uid="{AAA15AC9-DFB9-4904-A7ED-1445E19D8B5F}" name="99 vs. '98 Year Over Year Dividend Increase / Decrease" dataDxfId="991" dataCellStyle="Percent"/>
    <tableColumn id="87" xr3:uid="{5A212FE7-AB89-49FC-9C41-97A78285684A}" name="98 vs. '97 Year Over Year Dividend Increase / Decrease" dataDxfId="990" dataCellStyle="Percent"/>
    <tableColumn id="88" xr3:uid="{E9DEC9E4-522F-42A9-8C81-9DEE4B8BF4BA}" name="97 vs. '96 Year Over Year Dividend Increase / Decrease" dataDxfId="989" dataCellStyle="Percent"/>
    <tableColumn id="89" xr3:uid="{DFB3EB46-5070-4CFD-B30E-6E1F5F1D100D}" name="96 vs. '95 Year Over Year Dividend Increase / Decrease" dataDxfId="988" dataCellStyle="Percent"/>
    <tableColumn id="90" xr3:uid="{1BEA4B15-E22F-413C-B7FE-2FC6549AD502}" name="95 vs. '94 Year Over Year Dividend Increase / Decrease" dataDxfId="987" dataCellStyle="Percent"/>
    <tableColumn id="91" xr3:uid="{BB168D6B-B4B9-4C45-86F0-8FE7D23AA69E}" name="94 vs. '93 Year Over Year Dividend Increase / Decrease" dataDxfId="986" dataCellStyle="Percent"/>
    <tableColumn id="92" xr3:uid="{9BA31D92-213B-460F-9F28-7DE0876C152E}" name="93 vs. '92 Year Over Year Dividend Increase / Decrease" dataDxfId="985" dataCellStyle="Percent"/>
    <tableColumn id="93" xr3:uid="{1461E151-D555-4940-B7A2-FCAC9C9C2908}" name="92 vs. '91 Year Over Year Dividend Increase / Decrease" dataDxfId="984" dataCellStyle="Percent"/>
    <tableColumn id="94" xr3:uid="{D1B9C035-38AB-45AD-8E45-D311C1C6792A}" name="91 vs. '90 Year Over Year Dividend Increase / Decrease" dataDxfId="983" dataCellStyle="Percent"/>
    <tableColumn id="95" xr3:uid="{C0DA41D6-021A-44F8-9C06-74008C3A4814}" name="90 vs. '89 Year Over Year Dividend Increase / Decrease" dataDxfId="982" dataCellStyle="Percent"/>
    <tableColumn id="96" xr3:uid="{CCD9E345-325F-467D-AD51-54734CE6ED1B}" name="89 vs. '88 Year Over Year Dividend Increase / Decrease" dataDxfId="981" dataCellStyle="Percent"/>
    <tableColumn id="97" xr3:uid="{B9076247-7923-474C-AF9C-6F75025BBB30}" name="88 vs. '87 Year Over Year Dividend Increase / Decrease" dataDxfId="980" dataCellStyle="Percent"/>
    <tableColumn id="98" xr3:uid="{791ABE6B-AA9A-4CEF-AA82-505455AFFF16}" name="87 vs. '86 Year Over Year Dividend Increase / Decrease" dataDxfId="979" dataCellStyle="Percent"/>
    <tableColumn id="99" xr3:uid="{2458B4B4-602B-4076-B1BF-C960341E2828}" name="86 vs. '85 Year Over Year Dividend Increase / Decrease" dataDxfId="978" dataCellStyle="Percent"/>
    <tableColumn id="100" xr3:uid="{B27571F5-1CE7-41EA-B33A-8C27B47D77A0}" name="85 vs. '84 Year Over Year Dividend Increase / Decrease" dataDxfId="977" dataCellStyle="Percent"/>
    <tableColumn id="101" xr3:uid="{4BF08146-7B16-4877-ACB2-001F92BF2EB0}" name="84 vs. '83 Year Over Year Dividend Increase / Decrease" dataDxfId="976" dataCellStyle="Percent"/>
    <tableColumn id="102" xr3:uid="{5E7A7042-CE76-48A9-9BA0-FACEC4EC3649}" name="83 vs. '82 Year Over Year Dividend Increase / Decrease" dataDxfId="975" dataCellStyle="Percent"/>
    <tableColumn id="103" xr3:uid="{1F6794E5-B954-4C05-AA44-3B8B5E146851}" name="82 vs. '81 Year Over Year Dividend Increase / Decrease" dataDxfId="974" dataCellStyle="Percent"/>
    <tableColumn id="104" xr3:uid="{68C3EAA5-A9BD-4E7D-BB9A-67F5C2261550}" name="81 vs. '80 Year Over Year Dividend Increase / Decrease" dataDxfId="973" dataCellStyle="Percent"/>
    <tableColumn id="105" xr3:uid="{BFAD254A-4937-4B14-AA62-61BCD76BEC28}" name="80 vs. '79 Year Over Year Dividend Increase / Decrease" dataDxfId="972" dataCellStyle="Percent"/>
    <tableColumn id="106" xr3:uid="{9D22DCC9-1B9F-4A8B-9158-800959E43EAF}" name="79 vs. '78 Year Over Year Dividend Increase / Decrease" dataDxfId="971" dataCellStyle="Percent"/>
    <tableColumn id="107" xr3:uid="{FEFB2E41-75BF-4240-89C1-FB3369EC71A8}" name="78 vs. '77 Year Over Year Dividend Increase / Decrease" dataDxfId="970" dataCellStyle="Percent"/>
    <tableColumn id="108" xr3:uid="{0BA8D678-A4B1-4F3E-B099-FCB3FA46F699}" name="77 vs. '76 Year Over Year Dividend Increase / Decrease" dataDxfId="969" dataCellStyle="Percent"/>
    <tableColumn id="109" xr3:uid="{ECC2B94E-9BBE-47FD-987F-84CF57ECA6A0}" name="76 vs. '75 Year Over Year Dividend Increase / Decrease" dataDxfId="968" dataCellStyle="Percent"/>
    <tableColumn id="110" xr3:uid="{AC82C5E3-F0AC-498C-971C-0CB12719C01C}" name="75 vs. '74 Year Over Year Dividend Increase / Decrease" dataDxfId="967" dataCellStyle="Percent"/>
    <tableColumn id="111" xr3:uid="{5831A3BB-524D-473C-863C-C08DEF9261D4}" name="74 vs. '73 Year Over Year Dividend Increase / Decrease" dataDxfId="966" dataCellStyle="Percent"/>
    <tableColumn id="112" xr3:uid="{06F94C8A-2BD7-41CF-ABF3-4D25E3ABEEDD}" name="73 vs. '72 Year Over Year Dividend Increase / Decrease" dataDxfId="965" dataCellStyle="Percent"/>
    <tableColumn id="113" xr3:uid="{9E559DC8-A447-49C3-A575-8DEB1EEC926C}" name="72 vs. '71 Year Over Year Dividend Increase / Decrease" dataDxfId="964" dataCellStyle="Percent"/>
    <tableColumn id="846" xr3:uid="{9A05A9E0-5C12-4822-B1E7-F110F5706440}" name="2022 Low Dividend Yield" dataDxfId="963" dataCellStyle="Percent"/>
    <tableColumn id="114" xr3:uid="{61CBB4AC-D9C8-4624-93E3-B97C6A3FF14E}" name="2021 Low Dividend Yield" dataDxfId="962" dataCellStyle="Percent"/>
    <tableColumn id="115" xr3:uid="{F3BC5DC7-9C33-447E-BC22-C4908AC4081A}" name="2020 Low Dividend Yield" dataDxfId="961" dataCellStyle="Percent"/>
    <tableColumn id="116" xr3:uid="{0ECDD3BE-AF7F-49E6-9D22-672750711F8C}" name="2019 Low Dividend Yield" dataDxfId="960" dataCellStyle="Percent"/>
    <tableColumn id="117" xr3:uid="{F79E4336-271F-4C6A-B341-86AAA754C6B5}" name="2018 Low Dividend Yield" dataDxfId="959" dataCellStyle="Percent"/>
    <tableColumn id="118" xr3:uid="{1D99CF69-FFA7-4B0D-9229-1C4907D3B75B}" name="2017 Low Dividend Yield" dataDxfId="958" dataCellStyle="Percent"/>
    <tableColumn id="119" xr3:uid="{22E76D28-483A-4715-8530-8415DCBA28AB}" name="2016 Low Dividend Yield" dataDxfId="957" dataCellStyle="Percent"/>
    <tableColumn id="120" xr3:uid="{430EB6B8-18A0-4304-9D5F-C64DDD0003A5}" name="2015 Low Dividend Yield" dataDxfId="956" dataCellStyle="Percent"/>
    <tableColumn id="121" xr3:uid="{AE444A50-4CAC-44FF-A313-63949EED0711}" name="2014 Low Dividend Yield" dataDxfId="955" dataCellStyle="Percent"/>
    <tableColumn id="122" xr3:uid="{2070BD3E-1C04-44CC-91B8-75C976857887}" name="2013 Low Dividend Yield" dataDxfId="954" dataCellStyle="Percent"/>
    <tableColumn id="123" xr3:uid="{2245BC9B-DC5A-49F2-BA9E-C85380D91D62}" name="2012 Low Dividend Yield" dataDxfId="953" dataCellStyle="Percent"/>
    <tableColumn id="124" xr3:uid="{5B913065-46F7-4478-9FE3-14D83AE09BEB}" name="2011 Low Dividend Yield" dataDxfId="952" dataCellStyle="Percent"/>
    <tableColumn id="125" xr3:uid="{3069F6F9-848F-4FB4-BD7A-08CAFEC52DD4}" name="2010 Low Dividend Yield" dataDxfId="951" dataCellStyle="Percent"/>
    <tableColumn id="126" xr3:uid="{232B5A86-5C9F-4024-AE56-45D13814DAE8}" name="2009 Low Dividend Yield" dataDxfId="950" dataCellStyle="Percent"/>
    <tableColumn id="127" xr3:uid="{357E3E8C-C9EE-452D-A85D-39A74F02A4F8}" name="2008 Low Dividend Yield" dataDxfId="949" dataCellStyle="Percent"/>
    <tableColumn id="128" xr3:uid="{C5F8B66C-21B5-4227-9B2D-E12D679A840C}" name="2007 Low Dividend Yield" dataDxfId="948" dataCellStyle="Percent"/>
    <tableColumn id="129" xr3:uid="{6587B080-C3FA-42DA-B579-924A5AA42A37}" name="2006 Low Dividend Yield" dataDxfId="947" dataCellStyle="Percent"/>
    <tableColumn id="130" xr3:uid="{E4DAC1F1-EAA4-4019-B5BC-0D9027D258CE}" name="2005 Low Dividend Yield" dataDxfId="946" dataCellStyle="Percent"/>
    <tableColumn id="131" xr3:uid="{CC43CFF6-E2DB-4770-B5FD-12861F1E7C17}" name="2004 Low Dividend Yield" dataDxfId="945" dataCellStyle="Percent"/>
    <tableColumn id="132" xr3:uid="{0537206E-84C5-49A6-BB0F-271D9D395D16}" name="2003 Low Dividend Yield" dataDxfId="944" dataCellStyle="Percent"/>
    <tableColumn id="133" xr3:uid="{EB3698FF-4B30-4F4D-A7B6-9951FF5A303E}" name="2002 Low Dividend Yield" dataDxfId="943" dataCellStyle="Percent"/>
    <tableColumn id="134" xr3:uid="{79A78708-45D5-4FFF-93A3-6688E126EA67}" name="2001 Low Dividend Yield" dataDxfId="942" dataCellStyle="Percent"/>
    <tableColumn id="135" xr3:uid="{E39BCFF4-BFBB-4BF2-9094-FDDDFF91ADBD}" name="2000 Low Dividend Yield" dataDxfId="941" dataCellStyle="Percent"/>
    <tableColumn id="136" xr3:uid="{AFBCD946-801B-45B7-979C-24C70825FA94}" name="1999 Low Dividend Yield" dataDxfId="940" dataCellStyle="Percent"/>
    <tableColumn id="137" xr3:uid="{2C2763EE-A6FF-4F91-B76F-1FBAD500E7EB}" name="1998 Low Dividend Yield" dataDxfId="939" dataCellStyle="Percent"/>
    <tableColumn id="138" xr3:uid="{4DB3E305-A905-4E50-A38C-A15799E63DB2}" name="1997 Low Dividend Yield" dataDxfId="938" dataCellStyle="Percent"/>
    <tableColumn id="139" xr3:uid="{685898AC-ABA7-45CE-A796-1B49A3CC6BEF}" name="1996 Low Dividend Yield" dataDxfId="937" dataCellStyle="Percent"/>
    <tableColumn id="848" xr3:uid="{5AA39454-5EE5-440B-9128-D615636855BA}" name="2022 Average Dividend Yield" dataDxfId="936" dataCellStyle="Percent"/>
    <tableColumn id="140" xr3:uid="{C3A45199-3473-47E3-A0F8-F24A81627C36}" name="2021 Average Dividend Yield" dataDxfId="935" dataCellStyle="Percent"/>
    <tableColumn id="141" xr3:uid="{10E1C914-DE3F-4E75-876B-9682EEF2AF25}" name="2020 Average Dividend Yield" dataDxfId="934" dataCellStyle="Percent"/>
    <tableColumn id="142" xr3:uid="{7AC78D88-995C-4E4B-AE25-C5E42B4E9937}" name="2019 Average Dividend Yield" dataDxfId="933" dataCellStyle="Percent"/>
    <tableColumn id="143" xr3:uid="{9049827A-1B7F-4A24-8ED5-E755DB505C05}" name="2018 Average Dividend Yield" dataDxfId="932" dataCellStyle="Percent"/>
    <tableColumn id="144" xr3:uid="{EA9B5DD2-AF9A-4982-A9D5-C3B18FBB7B69}" name="2017 Average Dividend Yield" dataDxfId="931" dataCellStyle="Percent"/>
    <tableColumn id="145" xr3:uid="{96D59D4B-946F-4F2F-BF05-F33DE7A10765}" name="2016 Average Dividend Yield" dataDxfId="930" dataCellStyle="Percent"/>
    <tableColumn id="146" xr3:uid="{09A7CCDA-60D4-4DEB-94DF-81E32DC2483B}" name="2015 Average Dividend Yield" dataDxfId="929" dataCellStyle="Percent"/>
    <tableColumn id="147" xr3:uid="{04F73095-105A-433A-BF2C-6CED3CA0FE10}" name="2014 Average Dividend Yield" dataDxfId="928" dataCellStyle="Percent"/>
    <tableColumn id="148" xr3:uid="{55392BF8-4778-42AD-97C6-94D683A23EE8}" name="2013 Average Dividend Yield" dataDxfId="927" dataCellStyle="Percent"/>
    <tableColumn id="149" xr3:uid="{4E203720-24B7-4E24-A727-0048E2A85ED1}" name="2012 Average Dividend Yield" dataDxfId="926" dataCellStyle="Percent"/>
    <tableColumn id="150" xr3:uid="{B7901ABF-AD37-4CCA-9CD1-E3CBF3BCFEA5}" name="2011 Average Dividend Yield" dataDxfId="925" dataCellStyle="Percent"/>
    <tableColumn id="151" xr3:uid="{35034004-162D-4E1C-AADC-A660A4A74A4D}" name="2010 Average Dividend Yield" dataDxfId="924" dataCellStyle="Percent"/>
    <tableColumn id="152" xr3:uid="{D3524202-D33C-4A7E-828F-5361C43E1BB3}" name="2009 Average Dividend Yield" dataDxfId="923" dataCellStyle="Percent"/>
    <tableColumn id="153" xr3:uid="{E61BD63E-3AAF-43B6-8A6A-37A3188B7D48}" name="2008 Average Dividend Yield" dataDxfId="922" dataCellStyle="Percent"/>
    <tableColumn id="154" xr3:uid="{8B0D5BA2-1A10-4529-AF29-DD0DF95BECC5}" name="2007 Average Dividend Yield" dataDxfId="921" dataCellStyle="Percent"/>
    <tableColumn id="155" xr3:uid="{10244C96-1FC8-454F-85D1-8B870318C105}" name="2006 Average Dividend Yield" dataDxfId="920" dataCellStyle="Percent"/>
    <tableColumn id="156" xr3:uid="{9A03DF02-2B3F-427C-B3EB-D46F7EAB6F86}" name="2005 Average Dividend Yield" dataDxfId="919" dataCellStyle="Percent"/>
    <tableColumn id="157" xr3:uid="{4AE7F44A-FE88-4CBA-8F40-34A00D551036}" name="2004 Average Dividend Yield" dataDxfId="918" dataCellStyle="Percent"/>
    <tableColumn id="158" xr3:uid="{8C187DCC-6088-4EA8-817E-FE1534A9195E}" name="2003 Average Dividend Yield" dataDxfId="917" dataCellStyle="Percent"/>
    <tableColumn id="159" xr3:uid="{1D10EA52-60E7-4EA7-9D84-85866886D009}" name="2002 Average Dividend Yield" dataDxfId="916" dataCellStyle="Percent"/>
    <tableColumn id="160" xr3:uid="{FFC65567-BB48-4051-A9A9-A43664005625}" name="2001 Average Dividend Yield" dataDxfId="915" dataCellStyle="Percent"/>
    <tableColumn id="161" xr3:uid="{3839B51F-1C27-4320-B414-96374DA362E9}" name="2000 Average Dividend Yield" dataDxfId="914" dataCellStyle="Percent"/>
    <tableColumn id="162" xr3:uid="{AA4509DB-BBD8-4CC7-AEB7-2441632A00D6}" name="1999 Average Dividend Yield" dataDxfId="913" dataCellStyle="Percent"/>
    <tableColumn id="163" xr3:uid="{B692FA7B-2F7A-4E20-9F8F-56D317AFB999}" name="1998 Average Dividend Yield" dataDxfId="912" dataCellStyle="Percent"/>
    <tableColumn id="164" xr3:uid="{AA213ADE-0218-4E4E-A445-5E040A8E9D1E}" name="1997 Average Dividend Yield" dataDxfId="911" dataCellStyle="Percent"/>
    <tableColumn id="165" xr3:uid="{7652B14A-327A-4B2B-B619-2B819195123C}" name="1996 Average Dividend Yield" dataDxfId="910" dataCellStyle="Percent"/>
    <tableColumn id="850" xr3:uid="{738EBD3D-7655-49F9-89D7-39378E23D017}" name="2022 High Dividend Yield" dataDxfId="909" dataCellStyle="Percent"/>
    <tableColumn id="166" xr3:uid="{8A095A60-2D5D-44B6-B907-211AFF1756E9}" name="2021 High Dividend Yield" dataDxfId="908" dataCellStyle="Percent"/>
    <tableColumn id="167" xr3:uid="{9754A2DE-0F8B-498A-9A30-94853BBE9A40}" name="2020 High Dividend Yield" dataDxfId="907" dataCellStyle="Percent"/>
    <tableColumn id="168" xr3:uid="{8A04F477-C176-4539-B3EA-35AA0BAE4413}" name="2019 High Dividend Yield" dataDxfId="906" dataCellStyle="Percent"/>
    <tableColumn id="169" xr3:uid="{193E3515-0B13-4589-919C-0507E51A8861}" name="2018 High Dividend Yield" dataDxfId="905" dataCellStyle="Percent"/>
    <tableColumn id="170" xr3:uid="{2D89137C-E717-4412-8094-93202FAEBF83}" name="2017 High Dividend Yield" dataDxfId="904" dataCellStyle="Percent"/>
    <tableColumn id="171" xr3:uid="{70297E06-E338-44B5-A135-BC981BA7ADF2}" name="2016 High Dividend Yield" dataDxfId="903" dataCellStyle="Percent"/>
    <tableColumn id="172" xr3:uid="{ACF7B474-C98E-4946-8513-0A80BE11CF45}" name="2015 High Dividend Yield" dataDxfId="902" dataCellStyle="Percent"/>
    <tableColumn id="173" xr3:uid="{1AF1719F-036E-4F06-98C9-3BD4BCCDEBA6}" name="2014 High Dividend Yield" dataDxfId="901" dataCellStyle="Percent"/>
    <tableColumn id="174" xr3:uid="{E3E315D9-F5F3-41AF-BBFD-61A7A7AF7E11}" name="2013 High Dividend Yield" dataDxfId="900" dataCellStyle="Percent"/>
    <tableColumn id="175" xr3:uid="{178FDC1E-59ED-44F7-9C89-E29DF7068056}" name="2012 High Dividend Yield" dataDxfId="899" dataCellStyle="Percent"/>
    <tableColumn id="176" xr3:uid="{E541A792-3F45-44E8-9328-3A299D8C9695}" name="2011 High Dividend Yield" dataDxfId="898" dataCellStyle="Percent"/>
    <tableColumn id="177" xr3:uid="{C4661773-ABBA-4512-8602-43E9E78248EE}" name="2010 High Dividend Yield" dataDxfId="897" dataCellStyle="Percent"/>
    <tableColumn id="178" xr3:uid="{C3BEB9D2-79E3-4717-BE69-A38F1B4049DA}" name="2009 High Dividend Yield" dataDxfId="896" dataCellStyle="Percent"/>
    <tableColumn id="179" xr3:uid="{8CBDCD2D-FDFA-4D6B-B5EB-C1A2DD51AA7C}" name="2008 High Dividend Yield" dataDxfId="895" dataCellStyle="Percent"/>
    <tableColumn id="180" xr3:uid="{36767A72-FA25-478A-8BC9-FFACDBD26984}" name="2007 High Dividend Yield" dataDxfId="894" dataCellStyle="Percent"/>
    <tableColumn id="181" xr3:uid="{D1B344CC-DF16-4CF1-9BC4-E3645B7B4351}" name="2006 High Dividend Yield" dataDxfId="893" dataCellStyle="Percent"/>
    <tableColumn id="182" xr3:uid="{0C28D090-F4FF-4D0F-B4CD-FC1A994A472F}" name="2005 High Dividend Yield" dataDxfId="892" dataCellStyle="Percent"/>
    <tableColumn id="183" xr3:uid="{35FACF52-381F-482F-8EEB-89D25A9CE28E}" name="2004 High Dividend Yield" dataDxfId="891" dataCellStyle="Percent"/>
    <tableColumn id="184" xr3:uid="{8B012CD3-6FD2-4490-8B98-ED5EED27B927}" name="2003 High Dividend Yield" dataDxfId="890" dataCellStyle="Percent"/>
    <tableColumn id="185" xr3:uid="{719152B4-DFD6-4978-B49D-BF82342A868A}" name="2002 High Dividend Yield" dataDxfId="889" dataCellStyle="Percent"/>
    <tableColumn id="186" xr3:uid="{180F51A7-6756-499C-9799-1914897A3A2E}" name="2001 High Dividend Yield" dataDxfId="888" dataCellStyle="Percent"/>
    <tableColumn id="187" xr3:uid="{745A404F-CD46-4E88-9359-038DAC3C69D3}" name="2000 High Dividend Yield" dataDxfId="887" dataCellStyle="Percent"/>
    <tableColumn id="188" xr3:uid="{994ADF91-A07F-4831-9698-C60E0DB76012}" name="1999 High Dividend Yield" dataDxfId="886" dataCellStyle="Percent"/>
    <tableColumn id="189" xr3:uid="{E16AA995-66FD-4AAC-B64D-BD463E368F99}" name="1998 High Dividend Yield" dataDxfId="885" dataCellStyle="Percent"/>
    <tableColumn id="190" xr3:uid="{9C76A2CA-C134-452A-BABE-3EF3A83BFF67}" name="1997 High Dividend Yield" dataDxfId="884" dataCellStyle="Percent"/>
    <tableColumn id="191" xr3:uid="{B5CE3957-364D-45D7-80F9-A634CD3FE04F}" name="1996 High Dividend Yield" dataDxfId="883" dataCellStyle="Percent"/>
    <tableColumn id="852" xr3:uid="{82888D7B-BC03-4A33-B23D-B02BC181E774}" name="2022 FY EPS" dataDxfId="882"/>
    <tableColumn id="192" xr3:uid="{FA84FD2B-AB5A-434C-8C18-E6C39826F331}" name="2021 FY EPS" dataDxfId="881"/>
    <tableColumn id="193" xr3:uid="{4CE53305-2A78-40F3-BCFA-2115E3D1C657}" name="2020 FY EPS" dataDxfId="880" dataCellStyle="Currency"/>
    <tableColumn id="194" xr3:uid="{4EDBE427-3902-496D-B3E0-47F53208990D}" name="2019 FY EPS" dataDxfId="879" dataCellStyle="Currency"/>
    <tableColumn id="195" xr3:uid="{5834FEF9-F518-4B21-BB28-045086BA35A8}" name="2018 FY EPS" dataDxfId="878" dataCellStyle="Currency"/>
    <tableColumn id="196" xr3:uid="{88681748-89BB-4835-B20D-70B6DD36BCB5}" name="2017 FY EPS" dataDxfId="877" dataCellStyle="Currency"/>
    <tableColumn id="197" xr3:uid="{1029A254-C68D-4B96-B1E9-0FAA13B083B8}" name="2016 FY EPS" dataDxfId="876" dataCellStyle="Currency"/>
    <tableColumn id="198" xr3:uid="{DC9F0C47-9D6D-4AD1-A979-79BF1CDBB935}" name="2015 FY EPS" dataDxfId="875" dataCellStyle="Currency"/>
    <tableColumn id="199" xr3:uid="{B1BB7EA4-3230-4006-B9D3-B9BE8A0E417A}" name="2014 FY EPS" dataDxfId="874" dataCellStyle="Currency"/>
    <tableColumn id="200" xr3:uid="{B3F35DF5-4276-40B3-8C93-F283428C8031}" name="2013 FY EPS" dataDxfId="873" dataCellStyle="Currency"/>
    <tableColumn id="201" xr3:uid="{E8BF10AF-EB7D-4BFB-8864-7107BEF45081}" name="2012 FY EPS" dataDxfId="872" dataCellStyle="Currency"/>
    <tableColumn id="202" xr3:uid="{59F8B1A9-1EBA-4231-950B-1C3D0509895C}" name="2011 FY EPS" dataDxfId="871" dataCellStyle="Currency"/>
    <tableColumn id="203" xr3:uid="{3B73BE55-B95A-42EC-A2D4-18C035EB49AD}" name="2010 FY EPS" dataDxfId="870" dataCellStyle="Currency"/>
    <tableColumn id="204" xr3:uid="{B8E8BBA1-7DA3-47C9-ABD5-F5D07B9DBB57}" name="2009 FY EPS" dataDxfId="869" dataCellStyle="Currency"/>
    <tableColumn id="205" xr3:uid="{A3A8D237-8F24-4FD2-862A-E52DF8FEC239}" name="2008 FY EPS" dataDxfId="868" dataCellStyle="Currency"/>
    <tableColumn id="206" xr3:uid="{F4E3E526-A826-42EE-9FF6-2C677362879E}" name="2007 FY EPS" dataDxfId="867" dataCellStyle="Currency"/>
    <tableColumn id="207" xr3:uid="{C565711E-2B77-466C-BCA1-388BB73B938F}" name="2006 FY EPS" dataDxfId="866" dataCellStyle="Currency"/>
    <tableColumn id="208" xr3:uid="{A6A60114-87A1-4F2F-9211-3217E700DF17}" name="2005 FY EPS" dataDxfId="865"/>
    <tableColumn id="209" xr3:uid="{E20019B4-99EE-4FB9-95E5-7EB171E085AA}" name="2004 FY EPS" dataDxfId="864"/>
    <tableColumn id="210" xr3:uid="{63087968-CC53-491F-8629-81D294B3B4E8}" name="2003 FY EPS" dataDxfId="863"/>
    <tableColumn id="211" xr3:uid="{AC01E32C-B5DA-4CE8-994C-006F35CD35DC}" name="2002 FY EPS" dataDxfId="862"/>
    <tableColumn id="212" xr3:uid="{EC445281-E276-4059-BFBD-0B7D43DBBE4D}" name="2001 FY EPS" dataDxfId="861"/>
    <tableColumn id="213" xr3:uid="{062C7A5E-D947-4583-B3AE-41DC29AAB3CD}" name="2000 FY EPS" dataDxfId="860"/>
    <tableColumn id="214" xr3:uid="{D40AB16A-B695-47ED-A031-706B7D052E4D}" name="1999 FY EPS" dataDxfId="859"/>
    <tableColumn id="215" xr3:uid="{540F9113-D602-4F01-8360-E342308A263F}" name="1998 FY EPS" dataDxfId="858"/>
    <tableColumn id="216" xr3:uid="{9928B2C4-2F22-4702-BFDD-FAAC70275000}" name="1997 FY EPS" dataDxfId="857"/>
    <tableColumn id="217" xr3:uid="{E87D874C-46A2-4860-949C-30A5BDBD8CAC}" name="1996 FY EPS" dataDxfId="856"/>
    <tableColumn id="854" xr3:uid="{FF29FF19-68AD-4DC3-9AE1-54A93E75B899}" name="FY2022 Low P/E" dataDxfId="855" dataCellStyle="Comma"/>
    <tableColumn id="218" xr3:uid="{784742E0-4C1C-4B02-A0D0-C1681741367F}" name="FY2021 Low P/E" dataDxfId="854" dataCellStyle="Comma"/>
    <tableColumn id="219" xr3:uid="{F2B118E5-601F-41DA-9125-B6C9AC81E7B7}" name="FY2020 Low P/E" dataDxfId="853" dataCellStyle="Comma"/>
    <tableColumn id="220" xr3:uid="{E3F74500-56BE-49E2-8894-1E630326DAFC}" name="FY2019 Low P/E" dataDxfId="852" dataCellStyle="Comma"/>
    <tableColumn id="221" xr3:uid="{CC9E4A15-1568-4773-9C95-331FFED421F3}" name="FY2018 Low P/E" dataDxfId="851" dataCellStyle="Comma"/>
    <tableColumn id="222" xr3:uid="{948C9363-C807-40E7-AC07-260031F0FB4F}" name="FY2017 Low P/E" dataDxfId="850" dataCellStyle="Comma"/>
    <tableColumn id="223" xr3:uid="{FB432AC7-EB62-40CF-B0BC-3CBEC1F6ADC8}" name="FY2016 Low P/E" dataDxfId="849" dataCellStyle="Comma"/>
    <tableColumn id="224" xr3:uid="{0EE2D702-9FE9-4351-B630-A9C7EBF4C52F}" name="FY2015 Low P/E" dataDxfId="848" dataCellStyle="Comma"/>
    <tableColumn id="225" xr3:uid="{4BDB79F1-261D-4010-A864-030F0EBB6DB5}" name="FY2014 Low P/E" dataDxfId="847" dataCellStyle="Comma"/>
    <tableColumn id="226" xr3:uid="{51576F46-7C6E-41D0-B4CA-31713B5B721F}" name="FY2013 Low P/E" dataDxfId="846" dataCellStyle="Comma"/>
    <tableColumn id="227" xr3:uid="{C70F913A-5E29-47A5-8F34-6F9EE57E5B40}" name="FY2012 Low P/E" dataDxfId="845" dataCellStyle="Comma"/>
    <tableColumn id="228" xr3:uid="{4498C81B-11F4-46A9-9BF5-2FFBD39A2772}" name="FY2011 Low P/E" dataDxfId="844" dataCellStyle="Comma"/>
    <tableColumn id="229" xr3:uid="{02704E72-9C08-480E-A811-16F2001B07DA}" name="FY2010 Low P/E" dataDxfId="843" dataCellStyle="Comma"/>
    <tableColumn id="230" xr3:uid="{DFE0DA95-AA92-4D94-9040-85226005F78B}" name="FY2009 Low P/E" dataDxfId="842" dataCellStyle="Comma"/>
    <tableColumn id="231" xr3:uid="{1FFEC588-A74F-444B-9BED-7FDFB1408E5D}" name="FY2008 Low P/E" dataDxfId="841" dataCellStyle="Comma"/>
    <tableColumn id="232" xr3:uid="{B68DF6C6-8488-4D1D-A9E2-0527D7D4A631}" name="FY2007 Low P/E" dataDxfId="840" dataCellStyle="Comma"/>
    <tableColumn id="233" xr3:uid="{45CE0934-BCCA-405F-9D7E-095357AE0E63}" name="FY2006 Low P/E" dataDxfId="839" dataCellStyle="Comma"/>
    <tableColumn id="234" xr3:uid="{8EEDC717-0052-4961-B77D-A84F00E72C96}" name="FY2005 Low P/E" dataDxfId="838" dataCellStyle="Comma"/>
    <tableColumn id="235" xr3:uid="{07777A03-0337-4453-A99F-599B004B5E30}" name="FY2004 Low P/E" dataDxfId="837" dataCellStyle="Comma"/>
    <tableColumn id="236" xr3:uid="{3A766D46-D297-4999-AE84-79AB059DD496}" name="FY2003 Low P/E" dataDxfId="836" dataCellStyle="Comma"/>
    <tableColumn id="237" xr3:uid="{981E90E3-BBE1-4AF5-A730-6897D8C4B447}" name="FY2002 Low P/E" dataDxfId="835" dataCellStyle="Comma"/>
    <tableColumn id="238" xr3:uid="{6624E6C7-E8ED-4BA2-9B3E-727475ACCD63}" name="FY2001 Low P/E" dataDxfId="834" dataCellStyle="Comma"/>
    <tableColumn id="239" xr3:uid="{7BBBE73E-5ED6-4813-AF38-F21A989B7B50}" name="FY2000 Low P/E" dataDxfId="833" dataCellStyle="Comma"/>
    <tableColumn id="240" xr3:uid="{2EED2F5E-A93F-4449-922E-D7FE614E17B7}" name="FY1999 Low P/E" dataDxfId="832" dataCellStyle="Comma"/>
    <tableColumn id="241" xr3:uid="{592C52E2-054F-4C3A-8710-9E5FBBC5D8B8}" name="FY1998 Low P/E" dataDxfId="831" dataCellStyle="Comma"/>
    <tableColumn id="242" xr3:uid="{D8EC5297-4E3F-480F-B4D4-AE60AF813AEF}" name="FY1997 Low P/E" dataDxfId="830" dataCellStyle="Comma"/>
    <tableColumn id="243" xr3:uid="{2A553355-2BB3-49C6-B646-11C0F30D67AA}" name="FY1996 Low P/E" dataDxfId="829" dataCellStyle="Comma"/>
    <tableColumn id="856" xr3:uid="{BA7A0B0F-4FF6-4758-B37B-8557DFBF0E43}" name="FY2022 Average  P/E" dataDxfId="828" dataCellStyle="Comma"/>
    <tableColumn id="244" xr3:uid="{9E153E4A-6C12-451B-985B-78C8502F8484}" name="FY2021 Average  P/E" dataDxfId="827" dataCellStyle="Comma"/>
    <tableColumn id="245" xr3:uid="{63D53D77-67B2-4113-A03D-FD2994A678CC}" name="FY2020 Average  P/E" dataDxfId="826" dataCellStyle="Comma"/>
    <tableColumn id="246" xr3:uid="{E585CED2-EB7E-4A72-92FA-4120D4FD8E6A}" name="FY2019 Average  P/E" dataDxfId="825" dataCellStyle="Comma"/>
    <tableColumn id="247" xr3:uid="{ED0671CE-968B-40C1-8B8B-56AF7990A294}" name="FY2018 Average  P/E" dataDxfId="824" dataCellStyle="Comma"/>
    <tableColumn id="248" xr3:uid="{338AEF91-7770-42EE-8707-4812AD7EFCD1}" name="FY2017 Average  P/E" dataDxfId="823" dataCellStyle="Comma"/>
    <tableColumn id="249" xr3:uid="{EF081347-F2BF-405C-8C84-224FCB488983}" name="FY2016 Average  P/E" dataDxfId="822" dataCellStyle="Comma"/>
    <tableColumn id="250" xr3:uid="{1EA54D69-935F-4C68-A8BE-EC5C5D2A2A91}" name="FY2015 Average  P/E" dataDxfId="821" dataCellStyle="Comma"/>
    <tableColumn id="251" xr3:uid="{82B22E32-14B8-4916-873F-673E104EA385}" name="FY2014 Average  P/E" dataDxfId="820" dataCellStyle="Comma"/>
    <tableColumn id="252" xr3:uid="{CE088836-47F1-45A4-B034-108FD32B4BF7}" name="FY2013 Average  P/E" dataDxfId="819" dataCellStyle="Comma"/>
    <tableColumn id="253" xr3:uid="{5D7558B1-15CD-408B-B164-480403EC0C4E}" name="FY2012 Average  P/E" dataDxfId="818" dataCellStyle="Comma"/>
    <tableColumn id="254" xr3:uid="{1B798F15-6D01-49C3-9B61-16E6A7BE28A5}" name="FY2011 Average  P/E" dataDxfId="817" dataCellStyle="Comma"/>
    <tableColumn id="255" xr3:uid="{D115F5D9-4EBB-4B12-ACA7-7698D44B81AB}" name="FY2010 Average  P/E" dataDxfId="816" dataCellStyle="Comma"/>
    <tableColumn id="256" xr3:uid="{7938D21A-96A1-4E9F-A4E8-C237913914FA}" name="FY2009 Average  P/E" dataDxfId="815" dataCellStyle="Comma"/>
    <tableColumn id="257" xr3:uid="{18112D95-C214-4065-B1BA-9B7448994AC0}" name="FY2008 Average  P/E" dataDxfId="814" dataCellStyle="Comma"/>
    <tableColumn id="258" xr3:uid="{25E90BE5-8F5E-486A-AAC4-178370CFA6DE}" name="FY2007 Average  P/E" dataDxfId="813" dataCellStyle="Comma"/>
    <tableColumn id="259" xr3:uid="{DA9C5312-9698-42AB-834D-915EE49DCF90}" name="FY2006 Average  P/E" dataDxfId="812" dataCellStyle="Comma"/>
    <tableColumn id="260" xr3:uid="{18B27928-B115-4657-AF83-725C0C689402}" name="FY2005 Average  P/E" dataDxfId="811" dataCellStyle="Comma"/>
    <tableColumn id="261" xr3:uid="{9C18553A-34C7-4DEE-B4B6-6A17B45FC289}" name="FY2004 Average  P/E" dataDxfId="810" dataCellStyle="Comma"/>
    <tableColumn id="262" xr3:uid="{86DE3D05-04CC-4AD0-BA37-5C6ADC580EC7}" name="FY2003 Average  P/E" dataDxfId="809" dataCellStyle="Comma"/>
    <tableColumn id="263" xr3:uid="{6BAEF18A-E863-4120-9964-3452437C4611}" name="FY2002 Average  P/E" dataDxfId="808" dataCellStyle="Comma"/>
    <tableColumn id="264" xr3:uid="{89523696-FA48-4180-A105-1A4E6E6A8493}" name="FY2001 Average  P/E" dataDxfId="807" dataCellStyle="Comma"/>
    <tableColumn id="265" xr3:uid="{C2BA2724-2B98-4CD6-9AE4-FCC3C77F949D}" name="FY2000 Average  P/E" dataDxfId="806" dataCellStyle="Comma"/>
    <tableColumn id="266" xr3:uid="{0183BF7E-EF5E-424B-8F02-BD2C5F1DC213}" name="FY1999 Average  P/E" dataDxfId="805" dataCellStyle="Comma"/>
    <tableColumn id="267" xr3:uid="{72B19A67-52AF-4D2A-BF24-536585C808E5}" name="FY1998 Average  P/E" dataDxfId="804" dataCellStyle="Comma"/>
    <tableColumn id="268" xr3:uid="{22164724-26C6-4304-8E68-4E0C921606A9}" name="FY1997 Average  P/E" dataDxfId="803" dataCellStyle="Comma"/>
    <tableColumn id="269" xr3:uid="{D358D4E6-29CC-4509-8261-235F321F0938}" name="FY1996 Average  P/E" dataDxfId="802" dataCellStyle="Comma"/>
    <tableColumn id="857" xr3:uid="{70B07F74-1503-456F-8FD1-CEC5693B0E8C}" name="FY2022 High P/E" dataDxfId="801" dataCellStyle="Comma"/>
    <tableColumn id="270" xr3:uid="{49FFD278-C3BE-4167-A0BF-AAE5DF78EBCA}" name="FY2021 High P/E" dataDxfId="800" dataCellStyle="Comma"/>
    <tableColumn id="271" xr3:uid="{D1A75A2C-615E-4AC7-B000-ECCB67C78431}" name="FY2020 High P/E" dataDxfId="799" dataCellStyle="Comma"/>
    <tableColumn id="272" xr3:uid="{ECD1094D-96E4-449D-B470-6A7AD489AF8F}" name="FY2019 High P/E" dataDxfId="798" dataCellStyle="Comma"/>
    <tableColumn id="273" xr3:uid="{9A2FE403-695A-447F-9449-D39F1DFAF7EA}" name="FY2018 High P/E" dataDxfId="797" dataCellStyle="Comma"/>
    <tableColumn id="274" xr3:uid="{F5AEAEFD-25F8-4ED4-9ADC-4D5C78DC164A}" name="FY2017 High P/E" dataDxfId="796" dataCellStyle="Comma"/>
    <tableColumn id="275" xr3:uid="{4F72728A-BA2E-4FE0-A721-75F77639F37B}" name="FY2016 High P/E" dataDxfId="795" dataCellStyle="Comma"/>
    <tableColumn id="276" xr3:uid="{CA233D21-D1A8-487E-937B-32AB941255A9}" name="FY2015 High P/E" dataDxfId="794" dataCellStyle="Comma"/>
    <tableColumn id="277" xr3:uid="{E2F36564-4EE2-43C3-821A-B4E7A7401FB3}" name="FY2014 High P/E" dataDxfId="793" dataCellStyle="Comma"/>
    <tableColumn id="278" xr3:uid="{05275A3D-8239-4A3C-9A50-A2B6C1AC9401}" name="FY2013 High P/E" dataDxfId="792" dataCellStyle="Comma"/>
    <tableColumn id="279" xr3:uid="{97804BC0-9FA4-4CFE-87A2-2C7B1CDEED3E}" name="FY2012 High P/E" dataDxfId="791" dataCellStyle="Comma"/>
    <tableColumn id="280" xr3:uid="{B3B0E181-41E4-4102-AE8D-F8B3D80DF952}" name="FY2011 High P/E" dataDxfId="790" dataCellStyle="Comma"/>
    <tableColumn id="281" xr3:uid="{F992AA6F-672A-4D0E-8F1D-C70E882D8391}" name="FY2010 High P/E" dataDxfId="789" dataCellStyle="Comma"/>
    <tableColumn id="282" xr3:uid="{0EA364D4-4E85-43D3-B42C-0A9BCFE7B032}" name="FY2009 High P/E" dataDxfId="788" dataCellStyle="Comma"/>
    <tableColumn id="283" xr3:uid="{5CE75612-71E9-4E50-A1FB-C2A1BEA84921}" name="FY2008 High P/E" dataDxfId="787" dataCellStyle="Comma"/>
    <tableColumn id="284" xr3:uid="{563E4F77-7F88-4F69-B4CD-AAA7ACDBA37A}" name="FY2007 High P/E" dataDxfId="786" dataCellStyle="Comma"/>
    <tableColumn id="285" xr3:uid="{BF1D2296-E145-4CC0-8ED0-890BB88B5A07}" name="FY2006 High P/E" dataDxfId="785" dataCellStyle="Comma"/>
    <tableColumn id="286" xr3:uid="{B9873A1B-A671-466E-BAF5-8E154230A0B0}" name="FY2005 High P/E" dataDxfId="784" dataCellStyle="Comma"/>
    <tableColumn id="287" xr3:uid="{356DB823-2108-47D3-91C7-6783DB2854A1}" name="FY2004 High P/E" dataDxfId="783" dataCellStyle="Comma"/>
    <tableColumn id="288" xr3:uid="{088F2906-E52E-4ED3-9AB2-034F58715C76}" name="FY2003 High P/E" dataDxfId="782" dataCellStyle="Comma"/>
    <tableColumn id="289" xr3:uid="{371258BC-C212-4797-B93C-218330CDD295}" name="FY2002 High P/E" dataDxfId="781" dataCellStyle="Comma"/>
    <tableColumn id="290" xr3:uid="{84C201B8-AD9C-4FFF-A006-775726504C31}" name="FY2001 High P/E" dataDxfId="780" dataCellStyle="Comma"/>
    <tableColumn id="291" xr3:uid="{7D5C8260-BDDD-410A-821C-6D95D58F6064}" name="FY2000 High P/E" dataDxfId="779" dataCellStyle="Comma"/>
    <tableColumn id="292" xr3:uid="{828A5E63-07BD-40C9-9A6C-32272F7D7892}" name="FY1999 High P/E" dataDxfId="778" dataCellStyle="Comma"/>
    <tableColumn id="293" xr3:uid="{66867030-7AB0-440C-8871-B73B1177257A}" name="FY1998 High P/E" dataDxfId="777" dataCellStyle="Comma"/>
    <tableColumn id="294" xr3:uid="{EE24E7E9-8CF4-49B4-B257-EDDA45ABE054}" name="FY1997 High P/E" dataDxfId="776" dataCellStyle="Comma"/>
    <tableColumn id="295" xr3:uid="{40C5895F-83E0-4647-913C-243ABE8FB8E9}" name="FY1996 High P/E" dataDxfId="775" dataCellStyle="Comma"/>
    <tableColumn id="859" xr3:uid="{9EA5FC70-498C-4F60-AF7B-340E4264335C}" name="2022 FY Sales Per Share" dataDxfId="774"/>
    <tableColumn id="296" xr3:uid="{21661ED4-C2DA-45F7-A84E-0196B5DB12D1}" name="2021 FY Sales Per Share" dataDxfId="773" dataCellStyle="Comma"/>
    <tableColumn id="297" xr3:uid="{5713BC58-F57F-4E8A-92BD-60F84C3060C8}" name="2020 FY Sales Per Share" dataDxfId="772" dataCellStyle="Comma"/>
    <tableColumn id="298" xr3:uid="{31E50DCC-D43C-4D1E-B839-42F95BEF3923}" name="2019 FY Sales Per Share" dataDxfId="771" dataCellStyle="Comma"/>
    <tableColumn id="299" xr3:uid="{4BAFC7C6-C5DB-443F-AEFA-A4E3FD5D4938}" name="2018 FY Sales Per Share" dataDxfId="770" dataCellStyle="Comma"/>
    <tableColumn id="300" xr3:uid="{80F42A57-1D4B-464A-AFC6-2B19AB67F8A9}" name="2017 FY Sales Per Share" dataDxfId="769" dataCellStyle="Comma"/>
    <tableColumn id="301" xr3:uid="{AB693DA0-9AEC-42B2-9A61-F1912D37117F}" name="2016 FY Sales Per Share" dataDxfId="768" dataCellStyle="Comma"/>
    <tableColumn id="302" xr3:uid="{84575E0E-3E07-48E8-853D-941F7F13FE30}" name="2015 FY Sales Per Share" dataDxfId="767" dataCellStyle="Comma"/>
    <tableColumn id="303" xr3:uid="{DE8774AC-C544-4A8D-A032-1969D43773CD}" name="2014 FY Sales Per Share" dataDxfId="766" dataCellStyle="Comma"/>
    <tableColumn id="304" xr3:uid="{81A815DE-C047-400F-858D-451ACCB6C43B}" name="2013 FY Sales Per Share" dataDxfId="765" dataCellStyle="Comma"/>
    <tableColumn id="305" xr3:uid="{C4F1AF74-5952-48AA-B081-DA36B8F82E7E}" name="2012 FY Sales Per Share" dataDxfId="764" dataCellStyle="Comma"/>
    <tableColumn id="306" xr3:uid="{478B900B-5262-4342-B029-EB281ED080B5}" name="2011 FY Sales Per Share" dataDxfId="763" dataCellStyle="Comma"/>
    <tableColumn id="307" xr3:uid="{1A64E31D-4079-4C6C-81EF-F2171D8B7988}" name="2010 FY Sales Per Share" dataDxfId="762" dataCellStyle="Comma"/>
    <tableColumn id="308" xr3:uid="{E4612661-21ED-4C08-BB45-7C4D0841149D}" name="2009 FY Sales Per Share" dataDxfId="761" dataCellStyle="Comma"/>
    <tableColumn id="309" xr3:uid="{1AEE5DA7-9B34-4D72-AF3A-36F9181253B1}" name="2008 FY Sales Per Share" dataDxfId="760" dataCellStyle="Comma"/>
    <tableColumn id="310" xr3:uid="{746FA325-31A8-4E13-A11D-229278E17C2D}" name="2007 FY Sales Per Share" dataDxfId="759" dataCellStyle="Comma"/>
    <tableColumn id="311" xr3:uid="{B4AD18B7-839F-4748-9B22-66087F77C195}" name="2006 FY Sales Per Share" dataDxfId="758" dataCellStyle="Comma"/>
    <tableColumn id="312" xr3:uid="{F9ACED1F-D00B-4953-88CE-CD4B2106E9BC}" name="2005 FY Sales Per Share" dataDxfId="757" dataCellStyle="Comma"/>
    <tableColumn id="313" xr3:uid="{444F7B41-14F0-4516-8B99-FAA761547CCF}" name="2004 FY Sales Per Share" dataDxfId="756" dataCellStyle="Comma"/>
    <tableColumn id="314" xr3:uid="{52A70909-FC98-4916-A70A-BB6AEA73DC7A}" name="2003 FY Sales Per Share" dataDxfId="755" dataCellStyle="Comma"/>
    <tableColumn id="315" xr3:uid="{B4ACF584-4E64-4E7D-871A-C508D526C8EC}" name="2002 FY Sales Per Share" dataDxfId="754" dataCellStyle="Comma"/>
    <tableColumn id="316" xr3:uid="{59214D99-A198-40F2-979D-D1F4A750E0C3}" name="2001 FY Sales Per Share" dataDxfId="753" dataCellStyle="Comma"/>
    <tableColumn id="317" xr3:uid="{1F5D5A71-396B-44E4-BD44-7C884FF4C068}" name="2000 FY Sales Per Share" dataDxfId="752" dataCellStyle="Comma"/>
    <tableColumn id="318" xr3:uid="{587CE7EE-9BA0-48F4-9AC0-6A8B88541941}" name="1999 FY Sales Per Share" dataDxfId="751" dataCellStyle="Comma"/>
    <tableColumn id="319" xr3:uid="{0B6D2EE9-84F2-4AA1-9AED-6DDDEEBD5757}" name="1998 FY Sales Per Share" dataDxfId="750" dataCellStyle="Comma"/>
    <tableColumn id="320" xr3:uid="{E9B818ED-F9A2-4F30-AF7E-D4DAF9AA077F}" name="1997 FY Sales Per Share" dataDxfId="749" dataCellStyle="Comma"/>
    <tableColumn id="321" xr3:uid="{F90E8480-1DB3-41DA-B0C5-A36F4AB637BF}" name="1996 FY Sales Per Share" dataDxfId="748" dataCellStyle="Comma"/>
    <tableColumn id="861" xr3:uid="{BD4F408B-60DC-4C96-BF93-7FF72A11823A}" name="FY2022 Low  P/Sales" dataDxfId="747" dataCellStyle="Comma"/>
    <tableColumn id="322" xr3:uid="{97F14B6F-0918-4BD1-9E9B-EA033A497B90}" name="FY2021 Low  P/Sales2" dataDxfId="746" dataCellStyle="Comma"/>
    <tableColumn id="323" xr3:uid="{BE5FA6C3-FE36-4249-A684-A958F5824799}" name="FY2020 Low  P/Sales" dataDxfId="745" dataCellStyle="Comma"/>
    <tableColumn id="324" xr3:uid="{6977DDAD-B873-4950-AD39-E1898E7FD4C9}" name="FY2019 Low  P/Sales" dataDxfId="744" dataCellStyle="Comma"/>
    <tableColumn id="325" xr3:uid="{CA35507C-684B-47AE-BB8F-6F0BDFECD780}" name="FY2018 Low  P/Sales" dataDxfId="743" dataCellStyle="Comma"/>
    <tableColumn id="326" xr3:uid="{0C07CE8B-D161-4940-A0A5-1C45F8B021DD}" name="FY2017 Low  P/Sales" dataDxfId="742" dataCellStyle="Comma"/>
    <tableColumn id="327" xr3:uid="{BA8BE68E-C5D7-41FF-A359-C55CA9529B19}" name="FY2016 Low  P/Sales" dataDxfId="741" dataCellStyle="Comma"/>
    <tableColumn id="328" xr3:uid="{B65B22C2-1BF9-419E-B538-1A50F6E3BFB8}" name="FY2015 Low  P/Sales" dataDxfId="740" dataCellStyle="Comma"/>
    <tableColumn id="329" xr3:uid="{602AD847-D74F-4882-9223-F51B7F32C8C7}" name="FY2014 Low  P/Sales" dataDxfId="739" dataCellStyle="Comma"/>
    <tableColumn id="330" xr3:uid="{23B50E7F-C827-48F9-A474-50A3EDE6327C}" name="FY2013 Low  P/Sales" dataDxfId="738" dataCellStyle="Comma"/>
    <tableColumn id="331" xr3:uid="{552F1BD8-42D1-4A7E-AB1A-5395D600B1D4}" name="FY2012 Low  P/Sales" dataDxfId="737" dataCellStyle="Comma"/>
    <tableColumn id="332" xr3:uid="{8836ED4B-3C44-4FB7-B7F2-EC58C2002C44}" name="FY2011 Low  P/Sales" dataDxfId="736" dataCellStyle="Comma"/>
    <tableColumn id="333" xr3:uid="{D482B5C3-DC97-44A9-9539-88EF662C6A93}" name="FY2010 Low  P/Sales" dataDxfId="735" dataCellStyle="Comma"/>
    <tableColumn id="334" xr3:uid="{9C28BB47-06D8-4921-BD9B-6D183A787E05}" name="FY2009 Low  P/Sales" dataDxfId="734" dataCellStyle="Comma"/>
    <tableColumn id="335" xr3:uid="{C209CE8E-1776-4C34-AFDE-70D7C5A34AF2}" name="FY2008 Low  P/Sales" dataDxfId="733" dataCellStyle="Comma"/>
    <tableColumn id="336" xr3:uid="{82158D7F-3137-4B56-B269-013F4DC03772}" name="FY2007 Low  P/Sales" dataDxfId="732" dataCellStyle="Comma"/>
    <tableColumn id="337" xr3:uid="{FCFF836E-36BD-44E9-BE4C-FF732B2319E7}" name="FY2006 Low  P/Sales" dataDxfId="731" dataCellStyle="Comma"/>
    <tableColumn id="338" xr3:uid="{29FCBC6C-E2A9-4A80-BEBE-0D9FEAF83234}" name="FY2005 Low  P/Sales" dataDxfId="730" dataCellStyle="Comma"/>
    <tableColumn id="339" xr3:uid="{949B312E-33D4-45D3-ABB0-ACF16FC34E3C}" name="FY2004 Low  P/Sales" dataDxfId="729" dataCellStyle="Comma"/>
    <tableColumn id="340" xr3:uid="{43989FFD-62C2-4B01-8652-C12F3DCBD4B6}" name="FY2003 Low  P/Sales" dataDxfId="728" dataCellStyle="Comma"/>
    <tableColumn id="341" xr3:uid="{5B171EE3-6298-4B40-A2F5-903BFF9DBA41}" name="FY2002 Low  P/Sales" dataDxfId="727" dataCellStyle="Comma"/>
    <tableColumn id="342" xr3:uid="{17F28AD8-E6D6-478F-8787-7D693D86B727}" name="FY2001 Low  P/Sales" dataDxfId="726" dataCellStyle="Comma"/>
    <tableColumn id="343" xr3:uid="{48D93B61-9BB4-43BF-8292-3BC09CA7F2DD}" name="FY2000 Low  P/Sales" dataDxfId="725" dataCellStyle="Comma"/>
    <tableColumn id="344" xr3:uid="{65AE9A94-A6FF-433D-8230-5F062792F1F2}" name="FY1999 Low  P/Sales" dataDxfId="724" dataCellStyle="Comma"/>
    <tableColumn id="345" xr3:uid="{85B6658B-F352-4C04-ABAC-5E5F7DA39FF4}" name="FY1998 Low  P/Sales" dataDxfId="723" dataCellStyle="Comma"/>
    <tableColumn id="346" xr3:uid="{2AEEED1E-9E2A-4244-9AF2-DE7730F96D10}" name="FY1997 Low  P/Sales" dataDxfId="722" dataCellStyle="Comma"/>
    <tableColumn id="347" xr3:uid="{E69B03BA-8DFD-4821-B1C5-E5AE23BF0DFE}" name="FY1996 Low  P/Sales" dataDxfId="721" dataCellStyle="Comma"/>
    <tableColumn id="863" xr3:uid="{59072DF5-BBD0-4EB5-9070-010850C84EB6}" name="FY2022 Average  P/Sales" dataDxfId="720" dataCellStyle="Comma"/>
    <tableColumn id="348" xr3:uid="{819271A8-F3F0-42E5-8581-0C12D34402BF}" name="FY2021 Average  P/Sales" dataDxfId="719" dataCellStyle="Comma"/>
    <tableColumn id="349" xr3:uid="{1F8D8893-00B7-49D1-9BD5-4F870CEB46B9}" name="FY2020 Average  P/Sales" dataDxfId="718" dataCellStyle="Comma"/>
    <tableColumn id="350" xr3:uid="{554939F5-1525-407F-86FD-2B0D02AD8F37}" name="FY2019 Average  P/Sales" dataDxfId="717" dataCellStyle="Comma"/>
    <tableColumn id="351" xr3:uid="{054D2AFD-ABD5-42F9-942C-945A5CAF8508}" name="FY2018 Average  P/Sales" dataDxfId="716" dataCellStyle="Comma"/>
    <tableColumn id="352" xr3:uid="{5DD3E9DF-F0A0-4318-AC48-1E8B2C3A89E2}" name="FY2017 Average  P/Sales" dataDxfId="715" dataCellStyle="Comma"/>
    <tableColumn id="353" xr3:uid="{FA6F3D2A-782F-4506-8563-55789B7A2ADF}" name="FY2016 Average  P/Sales" dataDxfId="714" dataCellStyle="Comma"/>
    <tableColumn id="354" xr3:uid="{817D478B-E28E-4412-A3A4-21AE0BC5AEBD}" name="FY2015 Average  P/Sales" dataDxfId="713" dataCellStyle="Comma"/>
    <tableColumn id="355" xr3:uid="{09915FB5-0009-4010-B35A-1BFC555B0631}" name="FY2014 Average  P/Sales" dataDxfId="712" dataCellStyle="Comma"/>
    <tableColumn id="356" xr3:uid="{F0AA1878-72C7-474C-87AB-25C331FA7980}" name="FY2013 Average  P/Sales" dataDxfId="711" dataCellStyle="Comma"/>
    <tableColumn id="357" xr3:uid="{74EA493D-24E4-4D4E-A1E1-2692EC9C11C1}" name="FY2012 Average  P/Sales" dataDxfId="710" dataCellStyle="Comma"/>
    <tableColumn id="358" xr3:uid="{F2ACFA22-C5BE-4077-8959-A32AC204D2F8}" name="FY2011 Average  P/Sales" dataDxfId="709" dataCellStyle="Comma"/>
    <tableColumn id="359" xr3:uid="{5161F2F8-967A-4227-8D7E-247721E9E9B3}" name="FY2010 Average  P/Sales" dataDxfId="708" dataCellStyle="Comma"/>
    <tableColumn id="360" xr3:uid="{2AA7FDFC-68DB-4B49-9000-3226F7C4E2F7}" name="FY2009 Average  P/Sales" dataDxfId="707" dataCellStyle="Comma"/>
    <tableColumn id="361" xr3:uid="{65CF1E19-6C9A-4084-A04B-59A284F93B81}" name="FY2008 Average  P/Sales" dataDxfId="706" dataCellStyle="Comma"/>
    <tableColumn id="362" xr3:uid="{3B26C8AD-35C5-4565-9489-557EF06F043B}" name="FY2007 Average  P/Sales" dataDxfId="705" dataCellStyle="Comma"/>
    <tableColumn id="363" xr3:uid="{DF4EEE85-5CDB-4702-8293-64CDCC90E7CF}" name="FY2006 Average  P/Sales" dataDxfId="704" dataCellStyle="Comma"/>
    <tableColumn id="364" xr3:uid="{E9F3C6FF-994F-4740-BC24-6B11849E5A4D}" name="FY2005 Average  P/Sales" dataDxfId="703" dataCellStyle="Comma"/>
    <tableColumn id="365" xr3:uid="{4EB4F63B-7170-499B-9A04-40C53F8B869F}" name="FY2004 Average  P/Sales" dataDxfId="702" dataCellStyle="Comma"/>
    <tableColumn id="366" xr3:uid="{203C9EFE-78EA-4738-BE07-BBCC64A29639}" name="FY2003 Average  P/Sales" dataDxfId="701" dataCellStyle="Comma"/>
    <tableColumn id="367" xr3:uid="{365F2287-63BF-4016-BB47-530CD40D9FD5}" name="FY2002 Average  P/Sales" dataDxfId="700" dataCellStyle="Comma"/>
    <tableColumn id="368" xr3:uid="{6B05092B-1D2B-454A-9909-9006B2F6206C}" name="FY2001 Average  P/Sales" dataDxfId="699" dataCellStyle="Comma"/>
    <tableColumn id="369" xr3:uid="{F5CDE7A6-B46C-40E8-9A4E-A1703F16627C}" name="FY2000 Average  P/Sales" dataDxfId="698" dataCellStyle="Comma"/>
    <tableColumn id="370" xr3:uid="{502F6AC5-0C0E-498D-93C0-0412F190CDC8}" name="FY1999 Average  P/Sales" dataDxfId="697" dataCellStyle="Comma"/>
    <tableColumn id="371" xr3:uid="{22BB0670-872D-4CE8-ABE3-2D8D7621B359}" name="FY1998 Average  P/Sales" dataDxfId="696" dataCellStyle="Comma"/>
    <tableColumn id="372" xr3:uid="{143E9B4F-1AA8-4D86-A7AF-B83E8BFEF878}" name="FY1997 Average  P/Sales" dataDxfId="695" dataCellStyle="Comma"/>
    <tableColumn id="373" xr3:uid="{EE55E3D1-30B4-49BB-B024-483E0EA1A0A6}" name="FY1996 Average  P/Sales" dataDxfId="694" dataCellStyle="Comma"/>
    <tableColumn id="864" xr3:uid="{083CA829-F5F9-4945-8780-6FEE51106C71}" name="FY2022 High  P/Sales" dataDxfId="693" dataCellStyle="Comma"/>
    <tableColumn id="374" xr3:uid="{1CB5A788-D558-44A5-B083-1A93A5CCD9D5}" name="FY2021 High  P/Sales" dataDxfId="692" dataCellStyle="Comma"/>
    <tableColumn id="375" xr3:uid="{182D53D2-3509-4A04-9069-6973987EAE88}" name="FY2020 High  P/Sales" dataDxfId="691" dataCellStyle="Comma"/>
    <tableColumn id="376" xr3:uid="{CE9B83FA-5E09-4488-9F46-04EAC19B7A43}" name="FY2019 High  P/Sales" dataDxfId="690" dataCellStyle="Comma"/>
    <tableColumn id="377" xr3:uid="{E64DB8FC-ADB1-4B29-B8B7-FFFD2B74BB52}" name="FY2018 High  P/Sales" dataDxfId="689" dataCellStyle="Comma"/>
    <tableColumn id="378" xr3:uid="{032DA401-258D-4E71-A610-1361CC643F80}" name="FY2017 High  P/Sales" dataDxfId="688" dataCellStyle="Comma"/>
    <tableColumn id="379" xr3:uid="{46DBFFE4-F832-4F65-B95B-C395293DA314}" name="FY2016 High  P/Sales" dataDxfId="687" dataCellStyle="Comma"/>
    <tableColumn id="380" xr3:uid="{AE523FE3-6B63-41C9-B429-700A208902DE}" name="FY2015 High  P/Sales" dataDxfId="686" dataCellStyle="Comma"/>
    <tableColumn id="381" xr3:uid="{EF280D30-CF27-4057-A5C7-5305F69E802E}" name="FY2014 High  P/Sales" dataDxfId="685" dataCellStyle="Comma"/>
    <tableColumn id="382" xr3:uid="{3DEACB87-2FE3-488E-A3E4-55AB8F7E02BD}" name="FY2013 High  P/Sales" dataDxfId="684" dataCellStyle="Comma"/>
    <tableColumn id="383" xr3:uid="{9EDDE1CF-27BD-4AC1-A95A-171FDA8AF8CE}" name="FY2012 High  P/Sales" dataDxfId="683" dataCellStyle="Comma"/>
    <tableColumn id="384" xr3:uid="{B63672E2-0D62-4A46-BAFF-C52C5DB475BD}" name="FY2011 High  P/Sales" dataDxfId="682" dataCellStyle="Comma"/>
    <tableColumn id="385" xr3:uid="{69496C0A-E253-4C75-B666-28CB0F613F07}" name="FY2010 High  P/Sales" dataDxfId="681" dataCellStyle="Comma"/>
    <tableColumn id="386" xr3:uid="{C030E995-89A1-4537-8D1A-A2D5A7893FAB}" name="FY2009 High  P/Sales" dataDxfId="680" dataCellStyle="Comma"/>
    <tableColumn id="387" xr3:uid="{BAE3684A-98E8-4C38-AE56-BA4493E6A448}" name="FY2008 High  P/Sales" dataDxfId="679" dataCellStyle="Comma"/>
    <tableColumn id="388" xr3:uid="{930BD599-F883-4ED9-B7D4-44410603C8BA}" name="FY2007 High  P/Sales" dataDxfId="678" dataCellStyle="Comma"/>
    <tableColumn id="389" xr3:uid="{7C92D036-29A3-41C8-9B19-2CBE3D3F0DF5}" name="FY2006 High  P/Sales" dataDxfId="677" dataCellStyle="Comma"/>
    <tableColumn id="390" xr3:uid="{EEF5E599-4A7F-4202-BE3E-D4BF6C3BD7C2}" name="FY2005 High  P/Sales" dataDxfId="676" dataCellStyle="Comma"/>
    <tableColumn id="391" xr3:uid="{8AA5B508-3D8B-4067-B73B-2BAC882058A8}" name="FY2004 High  P/Sales" dataDxfId="675" dataCellStyle="Comma"/>
    <tableColumn id="392" xr3:uid="{D527C4B1-65D3-481E-853C-CEE4BE86DB7F}" name="FY2003 High  P/Sales" dataDxfId="674" dataCellStyle="Comma"/>
    <tableColumn id="393" xr3:uid="{6648FA4C-2960-4BB4-8B96-4D5A85EADA4D}" name="FY2002 High  P/Sales" dataDxfId="673" dataCellStyle="Comma"/>
    <tableColumn id="394" xr3:uid="{82B719B4-CC8D-40E0-AC45-6C5106CD49E5}" name="FY2001 High  P/Sales" dataDxfId="672" dataCellStyle="Comma"/>
    <tableColumn id="395" xr3:uid="{8143167F-6D12-4216-ACDE-9791C054EDD1}" name="FY2000 High  P/Sales" dataDxfId="671" dataCellStyle="Comma"/>
    <tableColumn id="396" xr3:uid="{60183C17-B375-40F0-BA47-6E8751DB4380}" name="FY1999 High  P/Sales" dataDxfId="670" dataCellStyle="Comma"/>
    <tableColumn id="397" xr3:uid="{61C90B29-8CE8-49F0-8065-3DE71FF73E53}" name="FY1998 High  P/Sales" dataDxfId="669" dataCellStyle="Comma"/>
    <tableColumn id="398" xr3:uid="{30BD685C-397B-44B9-9E73-87AA1031A369}" name="FY1997 High  P/Sales" dataDxfId="668" dataCellStyle="Comma"/>
    <tableColumn id="399" xr3:uid="{6E8F2F5B-FAC0-44CF-A384-2BE60D022E2B}" name="FY1996 High  P/Sales" dataDxfId="667" dataCellStyle="Comma"/>
    <tableColumn id="865" xr3:uid="{B4D79A15-9893-412D-9E9D-3A8EF760EDF7}" name="FY2022 Operating Cash Flow Per Share" dataDxfId="666" dataCellStyle="Comma"/>
    <tableColumn id="400" xr3:uid="{BA8F1F49-DCBC-4E81-AA99-1D03C330B6CA}" name="FY2021 Operating Cash Flow Per Share" dataDxfId="665" dataCellStyle="Comma"/>
    <tableColumn id="401" xr3:uid="{BA77BA53-D6B7-4633-8EA1-BB9B17FB1489}" name="FY2020 Operating Cash Flow Per Share" dataDxfId="664" dataCellStyle="Comma"/>
    <tableColumn id="402" xr3:uid="{3AF5A77D-D742-4112-BB22-3E27CC2BCB24}" name="FY2019 Operating Cash Flow Per Share" dataDxfId="663" dataCellStyle="Comma"/>
    <tableColumn id="403" xr3:uid="{46302F12-4415-4D1E-A90A-E661EFA064CD}" name="FY2018 Operating Cash Flow Per Share" dataDxfId="662" dataCellStyle="Comma"/>
    <tableColumn id="404" xr3:uid="{AA46E629-B649-4B6E-8796-5A3C952B97EE}" name="FY2017 Operating Cash Flow Per Share" dataDxfId="661" dataCellStyle="Comma"/>
    <tableColumn id="405" xr3:uid="{F123BA68-0BA1-4A35-89C1-6C79ACC113A7}" name="FY2016 Operating Cash Flow Per Share" dataDxfId="660" dataCellStyle="Comma"/>
    <tableColumn id="406" xr3:uid="{B8559B2F-E9D0-4972-B250-4FE18E1E1DA2}" name="FY2015 Operating Cash Flow Per Share" dataDxfId="659" dataCellStyle="Comma"/>
    <tableColumn id="407" xr3:uid="{89341777-F5CC-4FB9-A186-2E15046CF89C}" name="FY2014 Operating Cash Flow Per Share" dataDxfId="658" dataCellStyle="Comma"/>
    <tableColumn id="408" xr3:uid="{C40D2F44-0D1B-4B31-B2BF-85ACF3D9605B}" name="FY2013 Operating Cash Flow Per Share" dataDxfId="657" dataCellStyle="Comma"/>
    <tableColumn id="409" xr3:uid="{03BB42C3-0585-43A3-9448-A9F33F523C96}" name="FY2012 Operating Cash Flow Per Share" dataDxfId="656" dataCellStyle="Comma"/>
    <tableColumn id="410" xr3:uid="{EFAA4C81-0370-47C0-8C81-0985CDEEC067}" name="FY2011 Operating Cash Flow Per Share" dataDxfId="655" dataCellStyle="Comma"/>
    <tableColumn id="411" xr3:uid="{6138F83B-055E-4969-8355-2E38848EA6F8}" name="FY2010 Operating Cash Flow Per Share" dataDxfId="654" dataCellStyle="Comma"/>
    <tableColumn id="412" xr3:uid="{DB5E6789-B7A9-4FC7-AAE7-30F23AE8F3CB}" name="FY2009 Operating Cash Flow Per Share" dataDxfId="653" dataCellStyle="Comma"/>
    <tableColumn id="413" xr3:uid="{2BFAC94B-AE9D-471C-8373-40EE5E7A0B85}" name="FY2008 Operating Cash Flow Per Share" dataDxfId="652" dataCellStyle="Comma"/>
    <tableColumn id="414" xr3:uid="{B5F9E0B5-C10C-4E7D-BA41-948F1339E6D3}" name="FY2007 Operating Cash Flow Per Share" dataDxfId="651" dataCellStyle="Comma"/>
    <tableColumn id="415" xr3:uid="{E857D1C0-C169-42DA-8A08-0D8178A8C6C6}" name="FY2006 Operating Cash Flow Per Share" dataDxfId="650" dataCellStyle="Comma"/>
    <tableColumn id="416" xr3:uid="{D80A40C7-7D7E-405A-B8F0-A822F851D0BB}" name="FY2005 Operating Cash Flow Per Share" dataDxfId="649" dataCellStyle="Comma"/>
    <tableColumn id="417" xr3:uid="{2EFBC622-36AA-4F7C-877E-9611C1B1F73E}" name="FY2004 Operating Cash Flow Per Share" dataDxfId="648" dataCellStyle="Comma"/>
    <tableColumn id="418" xr3:uid="{F26575CD-2A12-417E-A471-D3AD50797FCF}" name="FY2003 Operating Cash Flow Per Share" dataDxfId="647" dataCellStyle="Comma"/>
    <tableColumn id="419" xr3:uid="{68E5C314-BF53-4B02-8769-43BF7229D5EF}" name="FY2002 Operating Cash Flow Per Share" dataDxfId="646" dataCellStyle="Comma"/>
    <tableColumn id="420" xr3:uid="{C3CB52BA-EDC0-4567-A3AD-26DD19838B8E}" name="FY2001 Operating Cash Flow Per Share" dataDxfId="645" dataCellStyle="Comma"/>
    <tableColumn id="421" xr3:uid="{EBB703B3-B0D5-412D-AF8C-4B876E10F16A}" name="FY2000 Operating Cash Flow Per Share" dataDxfId="644" dataCellStyle="Comma"/>
    <tableColumn id="422" xr3:uid="{3548C470-EA07-4B97-944E-3B5FB850D350}" name="FY1999 Operating Cash Flow Per Share" dataDxfId="643" dataCellStyle="Comma"/>
    <tableColumn id="423" xr3:uid="{7DB3FFC3-15C7-404B-B60B-937D6DF82BF6}" name="FY1998 Operating Cash Flow Per Share" dataDxfId="642" dataCellStyle="Comma"/>
    <tableColumn id="424" xr3:uid="{641C7B81-FDC9-4378-BD73-E74EC663A830}" name="FY1997 Operating Cash Flow Per Share" dataDxfId="641" dataCellStyle="Comma"/>
    <tableColumn id="425" xr3:uid="{41D3B78D-6984-45BC-98C3-F26C6728D141}" name="FY1996 Operating Cash Flow Per Share" dataDxfId="640" dataCellStyle="Comma"/>
    <tableColumn id="866" xr3:uid="{5CC02F4D-C233-4C4F-BB15-43DDA5874539}" name="FY2022 Low  P/Operating Cash Flow" dataDxfId="639" dataCellStyle="Comma"/>
    <tableColumn id="426" xr3:uid="{3CBD04A0-5DD5-45C6-9FA8-D1042F7F5FA6}" name="FY2021 Low  P/Operating Cash Flow" dataDxfId="638" dataCellStyle="Comma"/>
    <tableColumn id="427" xr3:uid="{2812F9DA-63F0-4510-846A-0A4BCC9E35F3}" name="FY2020 Low  P/Operating Cash Flow" dataDxfId="637" dataCellStyle="Comma"/>
    <tableColumn id="428" xr3:uid="{12934790-4E22-4682-AF3F-D8A3861BB8F5}" name="FY2019 Low  P/Operating Cash Flow" dataDxfId="636" dataCellStyle="Comma"/>
    <tableColumn id="429" xr3:uid="{5E549640-326F-4F44-9109-1AA1EC30C1EC}" name="FY2018 Low  P/Operating Cash Flow" dataDxfId="635" dataCellStyle="Comma"/>
    <tableColumn id="430" xr3:uid="{E29ADFC4-1C33-4B3A-BDB4-80B7361F79AF}" name="FY2017 Low  P/Operating Cash Flow" dataDxfId="634" dataCellStyle="Comma"/>
    <tableColumn id="431" xr3:uid="{4AC1231E-20D0-4E26-8746-ED1C59542189}" name="FY2016 Low  P/Operating Cash Flow" dataDxfId="633" dataCellStyle="Comma"/>
    <tableColumn id="432" xr3:uid="{F3DFBD46-6710-43CB-8F81-0701B05C17FE}" name="FY2015 Low  P/Operating Cash Flow" dataDxfId="632" dataCellStyle="Comma"/>
    <tableColumn id="433" xr3:uid="{DBEBC559-06AF-4CE1-BF49-10029BCBF646}" name="FY2014 Low  P/Operating Cash Flow" dataDxfId="631" dataCellStyle="Comma"/>
    <tableColumn id="434" xr3:uid="{98FBEB11-440B-4339-8F4F-00A97F2F4ECC}" name="FY2013 Low  P/Operating Cash Flow" dataDxfId="630" dataCellStyle="Comma"/>
    <tableColumn id="435" xr3:uid="{C3E00008-23EA-4C2B-88EB-305AC70DF60A}" name="FY2012 Low  P/Operating Cash Flow" dataDxfId="629" dataCellStyle="Comma"/>
    <tableColumn id="436" xr3:uid="{7DC80608-F3EF-4D3C-812C-8A303DB5A4E6}" name="FY2011 Low  P/Operating Cash Flow" dataDxfId="628" dataCellStyle="Comma"/>
    <tableColumn id="437" xr3:uid="{D7D063FE-1A9C-4989-834F-B526CD32905E}" name="FY2010 Low  P/Operating Cash Flow" dataDxfId="627" dataCellStyle="Comma"/>
    <tableColumn id="438" xr3:uid="{4247A077-36D6-41B4-8A29-FA30E34FB94C}" name="FY2009 Low  P/Operating Cash Flow" dataDxfId="626" dataCellStyle="Comma"/>
    <tableColumn id="439" xr3:uid="{4ED5F8D7-D1F6-4484-A13C-2C7420FDD51A}" name="FY2008 Low  P/Operating Cash Flow" dataDxfId="625" dataCellStyle="Comma"/>
    <tableColumn id="440" xr3:uid="{EEF16CEA-53BD-4E8A-AB7B-FCCA864E9EEA}" name="FY2007 Low  P/Operating Cash Flow" dataDxfId="624" dataCellStyle="Comma"/>
    <tableColumn id="441" xr3:uid="{73AAA2CA-79A1-45A4-ABA8-70E4B3FD8178}" name="FY2006 Low  P/Operating Cash Flow" dataDxfId="623" dataCellStyle="Comma"/>
    <tableColumn id="442" xr3:uid="{22C36534-CE68-4640-86AD-F0602802FB22}" name="FY2005 Low  P/Operating Cash Flow" dataDxfId="622" dataCellStyle="Comma"/>
    <tableColumn id="443" xr3:uid="{93F9AB33-F04D-4C84-A736-39A9BA290C9B}" name="FY2004 Low  P/Operating Cash Flow" dataDxfId="621" dataCellStyle="Comma"/>
    <tableColumn id="444" xr3:uid="{29D1513E-4AD9-4127-8FB3-FC6161F739E8}" name="FY2003 Low  P/Operating Cash Flow" dataDxfId="620" dataCellStyle="Comma"/>
    <tableColumn id="445" xr3:uid="{3AA8D556-BF35-48F5-AEAF-B6A61D011146}" name="FY2002 Low  P/Operating Cash Flow" dataDxfId="619" dataCellStyle="Comma"/>
    <tableColumn id="446" xr3:uid="{80DFA848-3FE3-401B-879F-D2AED26F0309}" name="FY2001 Low  P/Operating Cash Flow" dataDxfId="618" dataCellStyle="Comma"/>
    <tableColumn id="447" xr3:uid="{2844DD64-D126-4319-817A-4C3C2519EA79}" name="FY2000 Low  P/Operating Cash Flow" dataDxfId="617" dataCellStyle="Comma"/>
    <tableColumn id="448" xr3:uid="{090516AA-DB29-41F2-8F8C-A7126706BDF4}" name="FY1999 Low  P/Operating Cash Flow" dataDxfId="616" dataCellStyle="Comma"/>
    <tableColumn id="449" xr3:uid="{F8F5FB92-4CBA-4F15-851C-876DF936BF2C}" name="FY1998 Low  P/Operating Cash Flow" dataDxfId="615" dataCellStyle="Comma"/>
    <tableColumn id="450" xr3:uid="{45CCCA62-044A-496B-8C1A-B3497EF35227}" name="FY1997 Low  P/Operating Cash Flow" dataDxfId="614" dataCellStyle="Comma"/>
    <tableColumn id="451" xr3:uid="{15444AB4-C137-4727-975C-B3308F9622D0}" name="FY1996 Low  P/Operating Cash Flow" dataDxfId="613" dataCellStyle="Comma"/>
    <tableColumn id="867" xr3:uid="{ABDD9839-B959-4C53-8773-5D6DEA2483BA}" name="FY2022 Average  P/Operating Cash Flow" dataDxfId="612" dataCellStyle="Comma"/>
    <tableColumn id="452" xr3:uid="{00F437A4-3879-4592-A5E9-319818CD69D6}" name="FY2021 Average  P/Operating Cash Flow" dataDxfId="611" dataCellStyle="Comma"/>
    <tableColumn id="453" xr3:uid="{23EDEBE2-6C9D-4C3F-9CF2-DA2C935E59D9}" name="FY2020 Average  P/Operating Cash Flow" dataDxfId="610" dataCellStyle="Comma"/>
    <tableColumn id="454" xr3:uid="{0DDA68EE-40F9-429A-969C-89924F751338}" name="FY2019 Average  P/Operating Cash Flow" dataDxfId="609" dataCellStyle="Comma"/>
    <tableColumn id="455" xr3:uid="{B266B4DF-BCD2-4057-B19E-C57CDE05C7D6}" name="FY2018 Average  P/Operating Cash Flow" dataDxfId="608" dataCellStyle="Comma"/>
    <tableColumn id="456" xr3:uid="{DF9159A6-A2E2-4C26-B4CB-0C87D507E40C}" name="FY2017 Average  P/Operating Cash Flow" dataDxfId="607" dataCellStyle="Comma"/>
    <tableColumn id="457" xr3:uid="{12EF7B47-5B6E-4276-A0F8-664F3D91C994}" name="FY2016 Average  P/Operating Cash Flow" dataDxfId="606" dataCellStyle="Comma"/>
    <tableColumn id="458" xr3:uid="{C1CFC934-FFB9-4524-A118-985F6D2A8238}" name="FY2015 Average  P/Operating Cash Flow" dataDxfId="605" dataCellStyle="Comma"/>
    <tableColumn id="459" xr3:uid="{7AD4C386-8C02-4731-BEC1-58F0011C350C}" name="FY2014 Average  P/Operating Cash Flow" dataDxfId="604" dataCellStyle="Comma"/>
    <tableColumn id="460" xr3:uid="{4B584BBA-E34B-4232-9BA5-DBBBF84D31B4}" name="FY2013 Average  P/Operating Cash Flow" dataDxfId="603" dataCellStyle="Comma"/>
    <tableColumn id="461" xr3:uid="{F6A5255F-15A6-4C60-860D-242002F52C7F}" name="FY2012 Average  P/Operating Cash Flow" dataDxfId="602" dataCellStyle="Comma"/>
    <tableColumn id="462" xr3:uid="{E6F6ACCE-BAA6-465B-B88A-3AD5846D9849}" name="FY2011 Average  P/Operating Cash Flow" dataDxfId="601" dataCellStyle="Comma"/>
    <tableColumn id="463" xr3:uid="{F52269BE-99E6-4B3D-8B2C-9669E5EB8E15}" name="FY2010 Average  P/Operating Cash Flow" dataDxfId="600" dataCellStyle="Comma"/>
    <tableColumn id="464" xr3:uid="{913A0C1C-3DA1-4919-A853-DB2A89A83A16}" name="FY2009 Average  P/Operating Cash Flow" dataDxfId="599" dataCellStyle="Comma"/>
    <tableColumn id="465" xr3:uid="{3F5EABFA-E1E3-4647-8328-6C7ABA7F42ED}" name="FY2008 Average  P/Operating Cash Flow" dataDxfId="598" dataCellStyle="Comma"/>
    <tableColumn id="466" xr3:uid="{D2C7EFD5-2553-4BE6-A906-DE754D55961E}" name="FY2007 Average  P/Operating Cash Flow" dataDxfId="597" dataCellStyle="Comma"/>
    <tableColumn id="467" xr3:uid="{D4073F56-0310-4D46-8456-FD6CF368C17C}" name="FY2006 Average  P/Operating Cash Flow" dataDxfId="596" dataCellStyle="Comma"/>
    <tableColumn id="468" xr3:uid="{D0064AFA-5F67-43EA-B00F-D5652F7A4B5C}" name="FY2005 Average  P/Operating Cash Flow" dataDxfId="595" dataCellStyle="Comma"/>
    <tableColumn id="469" xr3:uid="{0614B843-365D-4B9C-84DF-EF1CDBAEC6F5}" name="FY2004 Average  P/Operating Cash Flow" dataDxfId="594" dataCellStyle="Comma"/>
    <tableColumn id="470" xr3:uid="{EB7AFF48-DD12-4B3D-B4CA-328CDE5BD2B3}" name="FY2003 Average  P/Operating Cash Flow" dataDxfId="593" dataCellStyle="Comma"/>
    <tableColumn id="471" xr3:uid="{5765DD50-2523-4F88-889C-59B72C1DE1A1}" name="FY2002 Average  P/Operating Cash Flow" dataDxfId="592" dataCellStyle="Comma"/>
    <tableColumn id="472" xr3:uid="{D2965611-3735-4C3B-A80F-6E1C6BA08066}" name="FY2001 Average  P/Operating Cash Flow" dataDxfId="591" dataCellStyle="Comma"/>
    <tableColumn id="473" xr3:uid="{6EABD638-CA5B-430E-9D15-7EA052C9272D}" name="FY2000 Average  P/Operating Cash Flow" dataDxfId="590" dataCellStyle="Comma"/>
    <tableColumn id="474" xr3:uid="{7C458AFD-0B3B-456F-963B-7E5BA89C5451}" name="FY1999 Average  P/Operating Cash Flow" dataDxfId="589" dataCellStyle="Comma"/>
    <tableColumn id="475" xr3:uid="{8A0D2C0D-742E-46E9-A826-116C7CD05CF7}" name="FY1998 Average  P/Operating Cash Flow" dataDxfId="588" dataCellStyle="Comma"/>
    <tableColumn id="476" xr3:uid="{4D002F31-C8F0-404F-BAB9-7C6F277D6F65}" name="FY1997 Average  P/Operating Cash Flow" dataDxfId="587" dataCellStyle="Comma"/>
    <tableColumn id="477" xr3:uid="{026562D4-EE87-4DD0-80D3-BF161F645892}" name="FY1996 Average  P/Operating Cash Flow" dataDxfId="586" dataCellStyle="Comma"/>
    <tableColumn id="868" xr3:uid="{A66A349F-DD4B-48B5-92A5-4766C1CC439F}" name="FY2022 High  P/Operating Cash Flow" dataDxfId="585" dataCellStyle="Comma"/>
    <tableColumn id="478" xr3:uid="{027E11A3-4446-46F5-BB38-A822A100CC04}" name="FY2021 High  P/Operating Cash Flow" dataDxfId="584" dataCellStyle="Comma"/>
    <tableColumn id="479" xr3:uid="{6285E9E0-EEEE-4B41-9116-089DBAF68692}" name="FY2020 High  P/Operating Cash Flow" dataDxfId="583" dataCellStyle="Comma"/>
    <tableColumn id="480" xr3:uid="{BE456BD4-687E-4449-941F-0DC6CBF2A319}" name="FY2019 High  P/Operating Cash Flow" dataDxfId="582" dataCellStyle="Comma"/>
    <tableColumn id="481" xr3:uid="{A4454440-6DE2-4BE9-9E2C-991BB3F93F2E}" name="FY2018 High  P/Operating Cash Flow" dataDxfId="581" dataCellStyle="Comma"/>
    <tableColumn id="482" xr3:uid="{CF211AED-CA01-4383-A0B1-F7CF9D1F26F3}" name="FY2017 High  P/Operating Cash Flow" dataDxfId="580" dataCellStyle="Comma"/>
    <tableColumn id="483" xr3:uid="{E66DB0F5-D5F3-40A9-903A-FF75BF575784}" name="FY2016 High  P/Operating Cash Flow" dataDxfId="579" dataCellStyle="Comma"/>
    <tableColumn id="484" xr3:uid="{18FA86AA-5D42-4A11-A71B-888DFB24ECB2}" name="FY2015 High  P/Operating Cash Flow" dataDxfId="578" dataCellStyle="Comma"/>
    <tableColumn id="485" xr3:uid="{4F49C8D8-59FB-440B-A2FB-B8D4D3AC101D}" name="FY2014 High  P/Operating Cash Flow" dataDxfId="577" dataCellStyle="Comma"/>
    <tableColumn id="486" xr3:uid="{C71A23D9-7C1B-473C-9780-C8AC9D5300AA}" name="FY2013 High  P/Operating Cash Flow" dataDxfId="576" dataCellStyle="Comma"/>
    <tableColumn id="487" xr3:uid="{84ADD3A1-71E0-41C6-81C9-6535CA4E88E9}" name="FY2012 High  P/Operating Cash Flow" dataDxfId="575" dataCellStyle="Comma"/>
    <tableColumn id="488" xr3:uid="{B79D1FB8-CFDB-473D-93B1-8B6AC895594B}" name="FY2011 High  P/Operating Cash Flow" dataDxfId="574" dataCellStyle="Comma"/>
    <tableColumn id="489" xr3:uid="{82AFBC9E-2610-4C83-938E-88120CFDFF7F}" name="FY2010 High  P/Operating Cash Flow" dataDxfId="573" dataCellStyle="Comma"/>
    <tableColumn id="490" xr3:uid="{014200FC-4115-4DE7-8FD5-879DE24C1245}" name="FY2009 High  P/Operating Cash Flow" dataDxfId="572" dataCellStyle="Comma"/>
    <tableColumn id="491" xr3:uid="{AB0E688F-A832-4681-8779-48E903578CD2}" name="FY2008 High  P/Operating Cash Flow" dataDxfId="571" dataCellStyle="Comma"/>
    <tableColumn id="492" xr3:uid="{DD9A8545-4026-49FC-AACB-C80DA38A07DF}" name="FY2007 High  P/Operating Cash Flow" dataDxfId="570" dataCellStyle="Comma"/>
    <tableColumn id="493" xr3:uid="{9FC2ED6C-5825-4300-997C-9C74053C6077}" name="FY2006 High  P/Operating Cash Flow" dataDxfId="569" dataCellStyle="Comma"/>
    <tableColumn id="494" xr3:uid="{A81CA378-B7A5-4839-8BD4-4B15D89FBF1B}" name="FY2005 High  P/Operating Cash Flow" dataDxfId="568" dataCellStyle="Comma"/>
    <tableColumn id="495" xr3:uid="{0E195EB2-FA7A-4741-AC04-E73EE18BDF25}" name="FY2004 High  P/Operating Cash Flow" dataDxfId="567" dataCellStyle="Comma"/>
    <tableColumn id="496" xr3:uid="{06D18DF5-CD97-4BC5-A372-5C3C23D8EAD8}" name="FY2003 High  P/Operating Cash Flow" dataDxfId="566" dataCellStyle="Comma"/>
    <tableColumn id="497" xr3:uid="{371ADDCB-1B6F-43C4-9925-DE84A8AD7A55}" name="FY2002 High  P/Operating Cash Flow" dataDxfId="565" dataCellStyle="Comma"/>
    <tableColumn id="498" xr3:uid="{F2FDAEC3-0A02-42CD-BF6A-1F74D6EE154A}" name="FY2001 High  P/Operating Cash Flow" dataDxfId="564" dataCellStyle="Comma"/>
    <tableColumn id="499" xr3:uid="{1DAAD8B0-7BA0-44C7-85AD-31E67E046B49}" name="FY2000 High  P/Operating Cash Flow" dataDxfId="563" dataCellStyle="Comma"/>
    <tableColumn id="500" xr3:uid="{F5DED4EB-2E40-4F18-85AA-836AD7FCEEF9}" name="FY1999 High  P/Operating Cash Flow" dataDxfId="562" dataCellStyle="Comma"/>
    <tableColumn id="501" xr3:uid="{DC2DEA85-866F-4DCD-BBCC-2B073BACF7BC}" name="FY1998 High  P/Operating Cash Flow" dataDxfId="561" dataCellStyle="Comma"/>
    <tableColumn id="502" xr3:uid="{F01ADD68-A1E7-4F0E-870C-3341A5A6CA7A}" name="FY1997 High  P/Operating Cash Flow" dataDxfId="560" dataCellStyle="Comma"/>
    <tableColumn id="503" xr3:uid="{30A24098-3BDB-455C-9ED3-678434DEA778}" name="FY1996 High  P/Operating Cash Flow" dataDxfId="559" dataCellStyle="Comma"/>
    <tableColumn id="869" xr3:uid="{95A43B27-69F6-4882-A168-A2F0522DBA52}" name="FY2022 Free Cash Flow Per Share" dataDxfId="558" dataCellStyle="Comma"/>
    <tableColumn id="504" xr3:uid="{EF6CC8A8-CC41-426B-B05C-801D11B438B9}" name="FY2021 Free Cash Flow Per Share" dataDxfId="557" dataCellStyle="Comma"/>
    <tableColumn id="505" xr3:uid="{71D71DDE-B5C5-482D-B895-3E62D6182FD0}" name="FY2020 Free Cash Flow Per Share" dataDxfId="556" dataCellStyle="Comma"/>
    <tableColumn id="506" xr3:uid="{5C3B42CA-722B-466E-B00D-0478426B160F}" name="FY2019 Free Cash Flow Per Share" dataDxfId="555" dataCellStyle="Comma"/>
    <tableColumn id="507" xr3:uid="{D4038ACF-B4AF-4D48-BC7B-EE4C4EC19387}" name="FY2018 Free Cash Flow Per Share" dataDxfId="554" dataCellStyle="Comma"/>
    <tableColumn id="508" xr3:uid="{CD403706-9B98-4BAA-AB92-E4EC84EA913C}" name="FY2017 Free Cash Flow Per Share" dataDxfId="553" dataCellStyle="Comma"/>
    <tableColumn id="509" xr3:uid="{60C85604-A322-46D4-80EF-CC1EF7D4694D}" name="FY2016 Free Cash Flow Per Share" dataDxfId="552" dataCellStyle="Comma"/>
    <tableColumn id="510" xr3:uid="{539FBADC-000C-4C4C-B5BA-F02E519EA40C}" name="FY2015 Free Cash Flow Per Share" dataDxfId="551" dataCellStyle="Comma"/>
    <tableColumn id="511" xr3:uid="{43DF072E-40E5-4252-9BB8-C4BCF6492284}" name="FY2014 Free Cash Flow Per Share" dataDxfId="550" dataCellStyle="Comma"/>
    <tableColumn id="512" xr3:uid="{79891995-0940-44E0-993B-D04B7866422B}" name="FY2013 Free Cash Flow Per Share" dataDxfId="549" dataCellStyle="Comma"/>
    <tableColumn id="513" xr3:uid="{36781054-EAA0-4C5E-81E6-A60A6404C7E9}" name="FY2012 Free Cash Flow Per Share" dataDxfId="548" dataCellStyle="Comma"/>
    <tableColumn id="514" xr3:uid="{8CBB0BDB-8AF8-4A7F-A5C2-221181EBF89D}" name="FY2011 Free Cash Flow Per Share" dataDxfId="547" dataCellStyle="Comma"/>
    <tableColumn id="515" xr3:uid="{82A346B5-37A9-4E44-BB45-10536FA111E9}" name="FY2010 Free Cash Flow Per Share" dataDxfId="546" dataCellStyle="Comma"/>
    <tableColumn id="516" xr3:uid="{3BF0FFB5-4DE4-4143-98F3-2F0C59E9B771}" name="FY2009 Free Cash Flow Per Share" dataDxfId="545" dataCellStyle="Comma"/>
    <tableColumn id="517" xr3:uid="{ED8CDE38-F712-4B3A-8105-160D88EBEC1D}" name="FY2008 Free Cash Flow Per Share" dataDxfId="544" dataCellStyle="Comma"/>
    <tableColumn id="518" xr3:uid="{A9FAFB19-0981-4B1E-BF8E-5D6F2964EA1A}" name="FY2007 Free Cash Flow Per Share" dataDxfId="543" dataCellStyle="Comma"/>
    <tableColumn id="519" xr3:uid="{CE264294-3239-4BB3-AE03-3BE2A625285B}" name="FY2006 Free Cash Flow Per Share" dataDxfId="542" dataCellStyle="Comma"/>
    <tableColumn id="520" xr3:uid="{355F781D-0C46-4400-A9F1-4F701A3FBB21}" name="FY2005 Free Cash Flow Per Share" dataDxfId="541" dataCellStyle="Comma"/>
    <tableColumn id="521" xr3:uid="{64B6C529-0722-475D-AE43-EFE21D9A104B}" name="FY2004 Free Cash Flow Per Share" dataDxfId="540" dataCellStyle="Comma"/>
    <tableColumn id="522" xr3:uid="{0CEC612E-BA17-49E1-AD3D-5D601069AF09}" name="FY2003 Free Cash Flow Per Share" dataDxfId="539" dataCellStyle="Comma"/>
    <tableColumn id="523" xr3:uid="{2AFA6F30-9C59-4C74-B7B0-A69865DAE42B}" name="FY2002 Free Cash Flow Per Share" dataDxfId="538" dataCellStyle="Comma"/>
    <tableColumn id="524" xr3:uid="{5D3BE262-E95E-41FD-85DD-1C515A1CD17F}" name="FY2001 Free Cash Flow Per Share" dataDxfId="537" dataCellStyle="Comma"/>
    <tableColumn id="525" xr3:uid="{62C00EA3-30E7-477C-8AFD-3FED166A1FD3}" name="FY2000 Free Cash Flow Per Share" dataDxfId="536" dataCellStyle="Comma"/>
    <tableColumn id="526" xr3:uid="{554659B6-DD69-45EA-8E2B-9D8ABDDAD619}" name="FY1999 Free Cash Flow Per Share" dataDxfId="535" dataCellStyle="Comma"/>
    <tableColumn id="527" xr3:uid="{D338581A-A425-4B11-8EC9-B9728ED65D13}" name="FY1998 Free Cash Flow Per Share" dataDxfId="534" dataCellStyle="Comma"/>
    <tableColumn id="528" xr3:uid="{E3735DEF-4A0B-4977-873D-9D019F95DF01}" name="FY1997 Free Cash Flow Per Share" dataDxfId="533" dataCellStyle="Comma"/>
    <tableColumn id="529" xr3:uid="{5DD64569-C902-4A88-BFDD-D769BBF8B921}" name="FY1996 Free Cash Flow Per Share" dataDxfId="532" dataCellStyle="Comma"/>
    <tableColumn id="870" xr3:uid="{D6ECB9AE-7C6A-4F4A-A4A1-AF4E3BF3F011}" name="Calendar Year 2022 Book Value Per Share" dataDxfId="531" dataCellStyle="Comma"/>
    <tableColumn id="530" xr3:uid="{E2491553-B48D-4F33-98D6-0FF33064E162}" name="Calendar Year 2021 Book Value Per Share" dataDxfId="530"/>
    <tableColumn id="531" xr3:uid="{74D169C2-B8E0-4017-AA89-244868E19CF6}" name="Calendar Year 2020 Book Value Per Share" dataDxfId="529"/>
    <tableColumn id="532" xr3:uid="{DF7633AC-B28D-4F2D-9505-EFAEC5BC5D59}" name="Calendar Year 2019 Book Value Per Share" dataDxfId="528"/>
    <tableColumn id="533" xr3:uid="{89B59558-D6B2-44C5-BFA5-661E02211D14}" name="Calendar Year 2018 Book Value Per Share" dataDxfId="527"/>
    <tableColumn id="534" xr3:uid="{817FA5C2-0303-4DDD-B562-9E7860E0DB6C}" name="Calendar Year 2017 Book Value Per Share" dataDxfId="526"/>
    <tableColumn id="535" xr3:uid="{F1951D7A-2B56-4908-997C-5D810D073CE0}" name="Calendar Year 2016 Book Value Per Share" dataDxfId="525"/>
    <tableColumn id="536" xr3:uid="{BDB00E43-288E-4253-AA31-C508AD4B3497}" name="Calendar Year 2015 Book Value Per Share" dataDxfId="524"/>
    <tableColumn id="537" xr3:uid="{65CB0425-B75D-47BF-B848-D744254ABCE1}" name="Calendar Year 2014 Book Value Per Share" dataDxfId="523"/>
    <tableColumn id="538" xr3:uid="{BAB222CE-1384-4B1C-A903-3E82A72D42B9}" name="Calendar Year 2013 Book Value Per Share" dataDxfId="522"/>
    <tableColumn id="539" xr3:uid="{4CFEB16B-F597-4576-9BB7-F0EDC3C1B6AE}" name="Calendar Year 2012 Book Value Per Share" dataDxfId="521"/>
    <tableColumn id="540" xr3:uid="{43F46223-1454-4489-ABF6-3C2F37EDF63C}" name="Calendar Year 2011 Book Value Per Share" dataDxfId="520"/>
    <tableColumn id="541" xr3:uid="{2083A319-2881-4033-B474-59688E36D8D5}" name="Calendar Year 2010 Book Value Per Share" dataDxfId="519"/>
    <tableColumn id="542" xr3:uid="{03934AA5-FEBD-4EF7-9857-C167C4651473}" name="Calendar Year 2009 Book Value Per Share" dataDxfId="518"/>
    <tableColumn id="543" xr3:uid="{093CCF0A-9CB6-4C5E-888C-FFB7642B9A01}" name="Calendar Year 2008 Book Value Per Share" dataDxfId="517"/>
    <tableColumn id="544" xr3:uid="{6EC0972E-1D99-407D-A078-3DB5DE5614AB}" name="Calendar Year 2007 Book Value Per Share" dataDxfId="516"/>
    <tableColumn id="545" xr3:uid="{40395A8B-0B98-4816-B850-BCF0648A6DDC}" name="Calendar Year 2006 Book Value Per Share" dataDxfId="515"/>
    <tableColumn id="546" xr3:uid="{B43638CD-B763-46EE-A6A9-26AA1060CE46}" name="Calendar Year 2005 Book Value Per Share" dataDxfId="514"/>
    <tableColumn id="547" xr3:uid="{69DD99FB-D526-42C0-BFD4-FEA287B0AAE0}" name="Calendar Year 2004 Book Value Per Share" dataDxfId="513"/>
    <tableColumn id="548" xr3:uid="{FA14C1C4-CE18-49E1-9D5D-FDB2BE874EF4}" name="Calendar Year 2003 Book Value Per Share" dataDxfId="512"/>
    <tableColumn id="549" xr3:uid="{50E1C163-69AE-4D39-90AE-BFC654CBAAD4}" name="Calendar Year 2002 Book Value Per Share" dataDxfId="511"/>
    <tableColumn id="550" xr3:uid="{F7A170AE-893C-438D-B6C0-FBC8071F550B}" name="Calendar Year 2001 Book Value Per Share" dataDxfId="510"/>
    <tableColumn id="551" xr3:uid="{A8D789E8-AAD9-4439-980A-1E23C59EAFC0}" name="Calendar Year 2000 Book Value Per Share" dataDxfId="509"/>
    <tableColumn id="552" xr3:uid="{42500721-6444-4D62-B2A6-7316FB275553}" name="Calendar Year 1999 Book Value Per Share" dataDxfId="508"/>
    <tableColumn id="553" xr3:uid="{32D376FC-7464-4EE4-A54D-94FCBFF59006}" name="Calendar Year 1998 Book Value Per Share" dataDxfId="507"/>
    <tableColumn id="554" xr3:uid="{79E97AE4-6E24-441B-859D-EDE4F8DD089D}" name="Calendar Year 1997 Book Value Per Share" dataDxfId="506"/>
    <tableColumn id="555" xr3:uid="{E904D4D3-CA2E-42BB-A5DF-88A839C94486}" name="Calendar Year 1996 Book Value Per Share" dataDxfId="505"/>
    <tableColumn id="871" xr3:uid="{5E683ECC-00DC-4B40-A50C-AB537D20156C}" name="Calendar Year 2022 Low P/B" dataDxfId="504" dataCellStyle="Comma"/>
    <tableColumn id="556" xr3:uid="{1B8F9AE7-D0FE-4E79-9598-A298F6ABB43E}" name="Calendar Year 2021 Low P/B" dataDxfId="503" dataCellStyle="Comma"/>
    <tableColumn id="557" xr3:uid="{9E1BCFB7-D5FD-4255-8230-75EEF11D0E20}" name="Calendar Year 2020 Low P/B" dataDxfId="502" dataCellStyle="Comma"/>
    <tableColumn id="558" xr3:uid="{CD2B3825-2E72-4E03-BD08-6A8F9D6E4FE9}" name="Calendar Year 2019 Low P/B" dataDxfId="501" dataCellStyle="Comma"/>
    <tableColumn id="559" xr3:uid="{76172009-B87D-4975-AFF3-5A6FBF476859}" name="Calendar Year 2018 Low P/B" dataDxfId="500" dataCellStyle="Comma"/>
    <tableColumn id="560" xr3:uid="{A2F790D9-5162-4237-9C4A-90B1070CA431}" name="Calendar Year 2017 Low P/B" dataDxfId="499" dataCellStyle="Comma"/>
    <tableColumn id="561" xr3:uid="{242ABFDA-D1F0-4976-B76C-E18353528A9A}" name="Calendar Year 2016 Low P/B" dataDxfId="498" dataCellStyle="Comma"/>
    <tableColumn id="562" xr3:uid="{FF887782-B5F2-46B7-B647-3FD9C48739DE}" name="Calendar Year 2015 Low P/B" dataDxfId="497" dataCellStyle="Comma"/>
    <tableColumn id="563" xr3:uid="{1561E6AE-DE36-4D54-B655-F93792B62FA3}" name="Calendar Year 2014 Low P/B" dataDxfId="496" dataCellStyle="Comma"/>
    <tableColumn id="564" xr3:uid="{F1CB9C1E-4BB9-4D5B-AED2-81422B555679}" name="Calendar Year 2013 Low P/B" dataDxfId="495" dataCellStyle="Comma"/>
    <tableColumn id="565" xr3:uid="{FF0ED732-4F41-40E6-ADFF-D0267DDBDB55}" name="Calendar Year 2012 Low P/B" dataDxfId="494" dataCellStyle="Comma"/>
    <tableColumn id="566" xr3:uid="{819EA32E-B39E-4C8A-9FB5-214EF5FDB19D}" name="Calendar Year 2011 Low P/B" dataDxfId="493" dataCellStyle="Comma"/>
    <tableColumn id="567" xr3:uid="{1BD20927-ECE9-4C6C-8948-ABB3C19C4DDB}" name="Calendar Year 2010 Low P/B" dataDxfId="492" dataCellStyle="Comma"/>
    <tableColumn id="568" xr3:uid="{AE06F2D1-A856-4057-8EA4-144B0021FDD0}" name="Calendar Year 2009 Low P/B" dataDxfId="491" dataCellStyle="Comma"/>
    <tableColumn id="569" xr3:uid="{6AF93F46-90DE-4999-994B-CE13396ED3A5}" name="Calendar Year 2008 Low P/B" dataDxfId="490" dataCellStyle="Comma"/>
    <tableColumn id="570" xr3:uid="{AEBCC261-42AE-4E07-B62B-EBD45C975EF2}" name="Calendar Year 2007 Low P/B" dataDxfId="489" dataCellStyle="Comma"/>
    <tableColumn id="571" xr3:uid="{47923290-2376-4B48-BEC3-21C02C2F7EC2}" name="Calendar Year 2006 Low P/B" dataDxfId="488" dataCellStyle="Comma"/>
    <tableColumn id="572" xr3:uid="{CA39EBDD-33B4-402F-8E43-A202ACD9F0D6}" name="Calendar Year 2005 Low P/B" dataDxfId="487" dataCellStyle="Comma"/>
    <tableColumn id="573" xr3:uid="{6BD43C95-EF2F-43AE-BAA2-CC3ABE44CBED}" name="Calendar Year 2004 Low P/B" dataDxfId="486" dataCellStyle="Comma"/>
    <tableColumn id="574" xr3:uid="{2BC2B4F6-D46A-43E2-9631-50F59720D0C2}" name="Calendar Year 2003 Low P/B" dataDxfId="485" dataCellStyle="Comma"/>
    <tableColumn id="575" xr3:uid="{681E1CA0-3B44-4C79-933E-D14D29A67490}" name="Calendar Year 2002 Low P/B" dataDxfId="484" dataCellStyle="Comma"/>
    <tableColumn id="576" xr3:uid="{08D58DEC-E613-4276-81E1-2457FC5D9DDC}" name="Calendar Year 2001 Low P/B" dataDxfId="483" dataCellStyle="Comma"/>
    <tableColumn id="577" xr3:uid="{A846E325-6064-43E7-AC28-C129906F274F}" name="Calendar Year 2000 Low P/B" dataDxfId="482" dataCellStyle="Comma"/>
    <tableColumn id="578" xr3:uid="{C8351608-D0E2-4DB8-8B7F-06A3DA4829B7}" name="Calendar Year 1999 Low P/B" dataDxfId="481" dataCellStyle="Comma"/>
    <tableColumn id="579" xr3:uid="{2423A6E4-53B9-432C-AF9F-48B681CAE54A}" name="Calendar Year 1998 Low P/B" dataDxfId="480" dataCellStyle="Comma"/>
    <tableColumn id="580" xr3:uid="{279B591E-5D17-400A-8EC3-43C4C052B403}" name="Calendar Year 1997 Low P/B" dataDxfId="479" dataCellStyle="Comma"/>
    <tableColumn id="581" xr3:uid="{2F8BB08F-06C2-4BC6-AC13-172003EBEFC0}" name="Calendar Year 1996 Low P/B" dataDxfId="478" dataCellStyle="Comma"/>
    <tableColumn id="872" xr3:uid="{9BEC0B2B-FE80-4406-9214-7469C272FFAB}" name="Calendar Year 2022 Average P/B" dataDxfId="477" dataCellStyle="Comma"/>
    <tableColumn id="582" xr3:uid="{3D34CC03-E9C4-4764-8C2B-127570A951D2}" name="Calendar Year 2021 Average P/B" dataDxfId="476" dataCellStyle="Comma"/>
    <tableColumn id="583" xr3:uid="{92405587-BEFB-4A04-81E9-1C377A0E72BB}" name="Calendar Year 2020 Average P/B" dataDxfId="475" dataCellStyle="Comma"/>
    <tableColumn id="584" xr3:uid="{221DE6B6-B0EE-48ED-BFC3-C14128E909DE}" name="Calendar Year 2019 Average P/B" dataDxfId="474" dataCellStyle="Comma"/>
    <tableColumn id="585" xr3:uid="{C04AF408-8B7D-402F-BF84-0EF8C802B816}" name="Calendar Year 2018 Average P/B" dataDxfId="473" dataCellStyle="Comma"/>
    <tableColumn id="586" xr3:uid="{0743EA9C-232A-4C38-8AFA-67732ED97608}" name="Calendar Year 2017 Average P/B" dataDxfId="472" dataCellStyle="Comma"/>
    <tableColumn id="587" xr3:uid="{F03BA3ED-7751-442A-BF75-11D882C4D477}" name="Calendar Year 2016 Average P/B" dataDxfId="471" dataCellStyle="Comma"/>
    <tableColumn id="588" xr3:uid="{8E3EC4C6-CA79-4FB0-84AC-8E0592F84B0E}" name="Calendar Year 2015 Average P/B" dataDxfId="470" dataCellStyle="Comma"/>
    <tableColumn id="589" xr3:uid="{CFE2C5C8-CC76-44F6-AAE2-9DB66E6EEDB8}" name="Calendar Year 2014 Average P/B" dataDxfId="469" dataCellStyle="Comma"/>
    <tableColumn id="590" xr3:uid="{BB29DE29-6BCD-4F89-9646-3C3E4C0B109C}" name="Calendar Year 2013 Average P/B" dataDxfId="468" dataCellStyle="Comma"/>
    <tableColumn id="591" xr3:uid="{1CE0CD2A-B90C-43FD-A36A-328BFF1C7C9C}" name="Calendar Year 2012 Average P/B" dataDxfId="467" dataCellStyle="Comma"/>
    <tableColumn id="592" xr3:uid="{E89654E5-B5E1-4031-987C-CB9B4E5E4958}" name="Calendar Year 2011 Average P/B" dataDxfId="466" dataCellStyle="Comma"/>
    <tableColumn id="593" xr3:uid="{9D031FBC-BB2F-4D07-8E6A-0E5A0069C0FB}" name="Calendar Year 2010 Average P/B" dataDxfId="465" dataCellStyle="Comma"/>
    <tableColumn id="594" xr3:uid="{669E50AE-3330-48F2-802A-EAE38A1F0F5E}" name="Calendar Year 2009 Average P/B" dataDxfId="464" dataCellStyle="Comma"/>
    <tableColumn id="595" xr3:uid="{B6C3E298-55B1-4EA2-A97A-826B2FA1ECFE}" name="Calendar Year 2008 Average P/B" dataDxfId="463" dataCellStyle="Comma"/>
    <tableColumn id="596" xr3:uid="{22EA0F07-409E-478A-BB11-BEA70F32E8B5}" name="Calendar Year 2007 Average P/B" dataDxfId="462" dataCellStyle="Comma"/>
    <tableColumn id="597" xr3:uid="{017BFB2B-8A89-47B2-A3F8-52EED46A9BBD}" name="Calendar Year 2006 Average P/B" dataDxfId="461" dataCellStyle="Comma"/>
    <tableColumn id="598" xr3:uid="{49F2A20D-17BB-401F-83A5-1F6CA93F42AA}" name="Calendar Year 2005 Average P/B" dataDxfId="460" dataCellStyle="Comma"/>
    <tableColumn id="599" xr3:uid="{B2C0C241-279E-427C-BF63-FAE0DC4F07AE}" name="Calendar Year 2004 Average P/B" dataDxfId="459" dataCellStyle="Comma"/>
    <tableColumn id="600" xr3:uid="{3C2A32D1-16A8-406A-B15B-61795DD76891}" name="Calendar Year 2003 Average P/B" dataDxfId="458" dataCellStyle="Comma"/>
    <tableColumn id="601" xr3:uid="{9E5BAF8E-C97E-4A58-ABBD-8E3A8423273E}" name="Calendar Year 2002 Average P/B" dataDxfId="457" dataCellStyle="Comma"/>
    <tableColumn id="602" xr3:uid="{2C6EB722-F6B8-401A-8E91-A8AEB6069D59}" name="Calendar Year 2001 Average P/B" dataDxfId="456" dataCellStyle="Comma"/>
    <tableColumn id="603" xr3:uid="{6A92EB73-C1AC-4053-B8E6-0B1B168D850F}" name="Calendar Year 2000 Average P/B" dataDxfId="455" dataCellStyle="Comma"/>
    <tableColumn id="604" xr3:uid="{FBA609F4-386C-4675-9A01-347260552EDC}" name="Calendar Year 1999 Average P/B" dataDxfId="454" dataCellStyle="Comma"/>
    <tableColumn id="605" xr3:uid="{7923B9FD-2066-4854-AA45-0D440FDB97BC}" name="Calendar Year 1998 Average P/B" dataDxfId="453" dataCellStyle="Comma"/>
    <tableColumn id="606" xr3:uid="{72624361-09A4-475D-A40E-9427488FF863}" name="Calendar Year 1997 Average P/B" dataDxfId="452" dataCellStyle="Comma"/>
    <tableColumn id="607" xr3:uid="{8EB38CD2-4E9D-47CD-B1A3-B17CD4F723F1}" name="Calendar Year 1996 Average P/B" dataDxfId="451" dataCellStyle="Comma"/>
    <tableColumn id="873" xr3:uid="{773B3678-6130-4546-8486-A15EBF7A5F78}" name="Calendar Year 2022 High P/B" dataDxfId="450" dataCellStyle="Comma"/>
    <tableColumn id="608" xr3:uid="{3B2AC019-E956-47EA-A9FA-D038C84C9BF8}" name="Calendar Year 2021 High P/B" dataDxfId="449" dataCellStyle="Comma"/>
    <tableColumn id="609" xr3:uid="{FD82F4FF-0A6E-487C-BBDF-00EA1F3622C5}" name="Calendar Year 2020 High P/B" dataDxfId="448" dataCellStyle="Comma"/>
    <tableColumn id="610" xr3:uid="{293E9B22-325F-446D-AF7A-4EB5FBF84502}" name="Calendar Year 2019 High P/B" dataDxfId="447" dataCellStyle="Comma"/>
    <tableColumn id="611" xr3:uid="{B9106B56-808A-41AC-8864-33F18A146980}" name="Calendar Year 2018 High P/B" dataDxfId="446" dataCellStyle="Comma"/>
    <tableColumn id="612" xr3:uid="{E6613D4C-22B8-409E-8C86-1D47D0FDE63F}" name="Calendar Year 2017 High P/B" dataDxfId="445" dataCellStyle="Comma"/>
    <tableColumn id="613" xr3:uid="{57F972A4-EB02-4FCA-A4D4-0AA7F0B6B2C0}" name="Calendar Year 2016 High P/B" dataDxfId="444" dataCellStyle="Comma"/>
    <tableColumn id="614" xr3:uid="{C9090F68-A06A-4AC5-BD97-3B3B3AC033C1}" name="Calendar Year 2015 High P/B" dataDxfId="443" dataCellStyle="Comma"/>
    <tableColumn id="615" xr3:uid="{88C38279-7AFB-4264-B074-98A845D8F6F9}" name="Calendar Year 2014 High P/B" dataDxfId="442" dataCellStyle="Comma"/>
    <tableColumn id="616" xr3:uid="{A90C9854-9DF9-4E7A-8580-FEC3A230DF63}" name="Calendar Year 2013 High P/B" dataDxfId="441" dataCellStyle="Comma"/>
    <tableColumn id="617" xr3:uid="{C32477E6-F467-47C6-BFFE-DF83B9E4CDEF}" name="Calendar Year 2012 High P/B" dataDxfId="440" dataCellStyle="Comma"/>
    <tableColumn id="618" xr3:uid="{16C68FF6-73A9-4B50-B642-1E9887780487}" name="Calendar Year 2011 High P/B" dataDxfId="439" dataCellStyle="Comma"/>
    <tableColumn id="619" xr3:uid="{43E06DBF-3877-4D3A-99CD-2B8C551DA8AF}" name="Calendar Year 2010 High P/B" dataDxfId="438" dataCellStyle="Comma"/>
    <tableColumn id="620" xr3:uid="{C7ECE2F1-1356-4DB1-B5A1-15D05023C512}" name="Calendar Year 2009 High P/B" dataDxfId="437" dataCellStyle="Comma"/>
    <tableColumn id="621" xr3:uid="{1B078431-4AA4-46FD-A164-C9633FBF2D0F}" name="Calendar Year 2008 High P/B" dataDxfId="436" dataCellStyle="Comma"/>
    <tableColumn id="622" xr3:uid="{EA422591-4DE2-40B3-9FC1-CCB449161E5B}" name="Calendar Year 2007 High P/B" dataDxfId="435" dataCellStyle="Comma"/>
    <tableColumn id="623" xr3:uid="{EB3BAABF-2EC4-4AA1-B247-078631C105F0}" name="Calendar Year 2006 High P/B" dataDxfId="434" dataCellStyle="Comma"/>
    <tableColumn id="624" xr3:uid="{698A8F97-192A-4F57-97AE-07AF9EEB255E}" name="Calendar Year 2005 High P/B" dataDxfId="433" dataCellStyle="Comma"/>
    <tableColumn id="625" xr3:uid="{41593131-C9FA-439D-B72F-05961216F9E1}" name="Calendar Year 2004 High P/B" dataDxfId="432" dataCellStyle="Comma"/>
    <tableColumn id="626" xr3:uid="{85920DB1-2B25-449A-A34E-6F4D5EFCAFB1}" name="Calendar Year 2003 High P/B" dataDxfId="431" dataCellStyle="Comma"/>
    <tableColumn id="627" xr3:uid="{CC5D2676-118E-4D4F-B663-8D7709CC26DB}" name="Calendar Year 2002 High P/B" dataDxfId="430" dataCellStyle="Comma"/>
    <tableColumn id="628" xr3:uid="{DFD483BC-11B7-4217-AF11-0ABC2CEF1CED}" name="Calendar Year 2001 High P/B" dataDxfId="429" dataCellStyle="Comma"/>
    <tableColumn id="629" xr3:uid="{5DA03A60-8FFF-4836-8B93-A23B512A5F44}" name="Calendar Year 2000 High P/B" dataDxfId="428" dataCellStyle="Comma"/>
    <tableColumn id="630" xr3:uid="{5E02DCC1-559E-4658-B547-0237208B5942}" name="Calendar Year 1999 High P/B" dataDxfId="427" dataCellStyle="Comma"/>
    <tableColumn id="631" xr3:uid="{C6CE9DA2-5555-4D1B-97EF-17698FE0499B}" name="Calendar Year 1998 High P/B" dataDxfId="426" dataCellStyle="Comma"/>
    <tableColumn id="632" xr3:uid="{9F286E5C-77AA-4705-8729-0C5E71BFF0B0}" name="Calendar Year 1997 High P/B" dataDxfId="425" dataCellStyle="Comma"/>
    <tableColumn id="633" xr3:uid="{4A710AE1-8860-4F13-856F-D20538D8B4CF}" name="Calendar Year 1996 High P/B" dataDxfId="424" dataCellStyle="Comma"/>
    <tableColumn id="874" xr3:uid="{FBEE4051-2DF7-4EC1-8AB7-982E1C1657AE}" name="FY2022 Shares Outstanding (Millions)" dataDxfId="423" dataCellStyle="Comma"/>
    <tableColumn id="634" xr3:uid="{93C3944C-0907-44FD-A657-C12887211E64}" name="FY2021 Shares Outstanding (Millions)" dataDxfId="422"/>
    <tableColumn id="635" xr3:uid="{FD2D4613-2B1C-475B-9FBA-7EE6E8F54D9B}" name="FY2020 Shares Outstanding (Millions)" dataDxfId="421"/>
    <tableColumn id="636" xr3:uid="{2E751358-E1E0-4BA8-860D-6C1B44DC82C6}" name="FY2019 Shares Outstanding (Millions)" dataDxfId="420"/>
    <tableColumn id="637" xr3:uid="{7F00CBC0-9083-42A2-A3A6-47841EE3392E}" name="FY2018 Shares Outstanding (Millions)" dataDxfId="419"/>
    <tableColumn id="638" xr3:uid="{48BF16D9-7CEC-4664-A75F-48196552631B}" name="FY2017 Shares Outstanding (Millions)" dataDxfId="418"/>
    <tableColumn id="639" xr3:uid="{F2A3B328-113C-47B4-9A1D-DFA428A374B8}" name="FY2016 Shares Outstanding (Millions)" dataDxfId="417"/>
    <tableColumn id="640" xr3:uid="{892C3BF9-2E24-41A0-B2F5-1972C88674F1}" name="FY2015 Shares Outstanding (Millions)" dataDxfId="416"/>
    <tableColumn id="641" xr3:uid="{AC026335-6598-41B4-80DA-595DDC4BFB94}" name="FY2014 Shares Outstanding (Millions)" dataDxfId="415"/>
    <tableColumn id="642" xr3:uid="{C414D92F-FCB3-4A12-ABD2-698DF6AD812C}" name="FY2013 Shares Outstanding (Millions)" dataDxfId="414"/>
    <tableColumn id="643" xr3:uid="{162854C5-D912-4CF0-8F27-02D018FBDD47}" name="FY2012 Shares Outstanding (Millions)" dataDxfId="413"/>
    <tableColumn id="644" xr3:uid="{3D4A4113-8F84-4608-8DA8-EC4BA2AB5DC9}" name="FY2011 Shares Outstanding (Millions)" dataDxfId="412"/>
    <tableColumn id="645" xr3:uid="{018D86CA-45E6-4A95-9601-851BEB6F3571}" name="FY2010 Shares Outstanding (Millions)" dataDxfId="411"/>
    <tableColumn id="646" xr3:uid="{5AE57C6C-7B37-447E-87AF-284C4B15E40C}" name="FY2009 Shares Outstanding (Millions)" dataDxfId="410"/>
    <tableColumn id="647" xr3:uid="{79E7621B-842A-4F42-978E-77CBB47AD835}" name="FY2008 Shares Outstanding (Millions)" dataDxfId="409"/>
    <tableColumn id="648" xr3:uid="{1EE50750-9316-4C01-B2C4-66FD6FD3D947}" name="FY2007 Shares Outstanding (Millions)" dataDxfId="408"/>
    <tableColumn id="649" xr3:uid="{703DEE25-7FBD-4519-B279-CE93A7E56F7E}" name="FY2006 Shares Outstanding (Millions)" dataDxfId="407"/>
    <tableColumn id="650" xr3:uid="{F73B0DE8-8F68-4934-AF86-499CE9643967}" name="FY2005 Shares Outstanding (Millions)" dataDxfId="406"/>
    <tableColumn id="651" xr3:uid="{3284C731-6E85-47CD-9431-3ACCB9A3258D}" name="FY2004 Shares Outstanding (Millions)" dataDxfId="405"/>
    <tableColumn id="652" xr3:uid="{6EFFDBF8-3020-4474-A3EA-47BC960B6CDC}" name="FY2003 Shares Outstanding (Millions)" dataDxfId="404"/>
    <tableColumn id="653" xr3:uid="{F1BB92F1-73B3-4005-86EF-E23B0FCE52BF}" name="FY2002 Shares Outstanding (Millions)" dataDxfId="403"/>
    <tableColumn id="654" xr3:uid="{1AFCF904-C0FF-491E-A0D3-E0F85054E681}" name="FY2001 Shares Outstanding (Millions)" dataDxfId="402"/>
    <tableColumn id="655" xr3:uid="{36755606-679D-4CA2-BF07-18CC4A9FA543}" name="FY2000 Shares Outstanding (Millions)" dataDxfId="401"/>
    <tableColumn id="656" xr3:uid="{077BDA07-7C93-4E5C-BBCC-9A8ACF464755}" name="FY1999 Shares Outstanding (Millions)" dataDxfId="400"/>
    <tableColumn id="657" xr3:uid="{A2CCE327-AF3D-4234-A853-518BF9B57535}" name="FY1998 Shares Outstanding (Millions)" dataDxfId="399"/>
    <tableColumn id="658" xr3:uid="{075771CC-3316-4121-8555-6DD46050DECE}" name="FY1997 Shares Outstanding (Millions)" dataDxfId="398"/>
    <tableColumn id="659" xr3:uid="{30837011-5D45-4A66-B4C4-4AEE793D63D6}" name="FY1996 Shares Outstanding (Millions)" dataDxfId="397"/>
    <tableColumn id="875" xr3:uid="{16CEDB3A-16C8-40D4-BD17-A1FFBDF065D3}" name="FY2022 ROE" dataDxfId="396"/>
    <tableColumn id="660" xr3:uid="{5500D770-2B97-42BB-AE5B-F28673CE48BD}" name="FY2021 ROE" dataDxfId="395" dataCellStyle="Percent"/>
    <tableColumn id="661" xr3:uid="{2AADCF5E-915E-4D51-9005-8DE57C3A00D1}" name="FY2020 ROE" dataDxfId="394" dataCellStyle="Percent"/>
    <tableColumn id="662" xr3:uid="{340CE7B4-6F30-470E-AA28-5D4F4CD5406B}" name="FY2019 ROE" dataDxfId="393" dataCellStyle="Percent"/>
    <tableColumn id="663" xr3:uid="{18E683D5-6B48-4D07-9301-B7A805B825D0}" name="FY2018 ROE" dataDxfId="392" dataCellStyle="Percent"/>
    <tableColumn id="664" xr3:uid="{C3FA16D7-A0C2-4EA6-BC1A-EE84B7D5166F}" name="FY2017 ROE" dataDxfId="391" dataCellStyle="Percent"/>
    <tableColumn id="665" xr3:uid="{3CABCFF6-92F9-4D82-9CC9-D48A7E7655C2}" name="FY2016 ROE" dataDxfId="390" dataCellStyle="Percent"/>
    <tableColumn id="666" xr3:uid="{EE1BE620-5216-4CB9-B124-BB81A8896B75}" name="FY2015 ROE" dataDxfId="389" dataCellStyle="Percent"/>
    <tableColumn id="667" xr3:uid="{40FC41DE-5CD5-4530-A85C-DE49CE91FFCF}" name="FY2014 ROE" dataDxfId="388" dataCellStyle="Percent"/>
    <tableColumn id="668" xr3:uid="{624E2831-C2DF-41CF-B5F9-F80E548313C0}" name="FY2013 ROE" dataDxfId="387" dataCellStyle="Percent"/>
    <tableColumn id="669" xr3:uid="{3063EA4B-8AC9-4174-84BC-8BE0FB60C55D}" name="FY2012 ROE" dataDxfId="386" dataCellStyle="Percent"/>
    <tableColumn id="670" xr3:uid="{B3FA91BA-9991-45EE-8BA6-00F279A9A152}" name="FY2011 ROE" dataDxfId="385" dataCellStyle="Percent"/>
    <tableColumn id="671" xr3:uid="{E633CB68-122A-4FDE-965C-CB52D825B8F8}" name="FY2010 ROE" dataDxfId="384" dataCellStyle="Percent"/>
    <tableColumn id="876" xr3:uid="{18FCF4A2-6A24-4272-86DB-6B950D6BA317}" name="FY2022 ROIC" dataDxfId="383" dataCellStyle="Percent"/>
    <tableColumn id="672" xr3:uid="{C31E8BB4-EDD2-43FB-987F-523A30C95CDA}" name="FY2021 ROIC" dataDxfId="382" dataCellStyle="Percent"/>
    <tableColumn id="673" xr3:uid="{A79A20F7-F34D-46E1-B967-5B0F344F636D}" name="FY2020 ROIC" dataDxfId="381" dataCellStyle="Percent"/>
    <tableColumn id="674" xr3:uid="{2DA1D95B-AFCA-4E36-84B9-9D07F3336B88}" name="FY2019 ROIC" dataDxfId="380" dataCellStyle="Percent"/>
    <tableColumn id="675" xr3:uid="{14693F3D-7131-4F56-B1CB-20077656858C}" name="FY2018 ROIC" dataDxfId="379" dataCellStyle="Percent"/>
    <tableColumn id="676" xr3:uid="{F1E8B180-FCDA-47CF-A2FD-44D846B87D33}" name="FY2017 ROIC" dataDxfId="378" dataCellStyle="Percent"/>
    <tableColumn id="677" xr3:uid="{30B2F4B9-9D96-4BCD-A25E-776881453B61}" name="FY2016 ROIC" dataDxfId="377" dataCellStyle="Percent"/>
    <tableColumn id="678" xr3:uid="{E95A0207-8FC4-4784-8734-AF57F06F3860}" name="FY2015 ROIC" dataDxfId="376" dataCellStyle="Percent"/>
    <tableColumn id="679" xr3:uid="{23827E7E-894D-49A0-8017-CF8B3F7DFBB2}" name="FY2014 ROIC" dataDxfId="375" dataCellStyle="Percent"/>
    <tableColumn id="680" xr3:uid="{481F19BB-B9DC-41AD-BC1A-3817CB1699CF}" name="FY2013 ROIC" dataDxfId="374" dataCellStyle="Percent"/>
    <tableColumn id="681" xr3:uid="{8EB45C30-875C-4F50-AD02-7D9C6F4D6875}" name="FY2012 ROIC" dataDxfId="373" dataCellStyle="Percent"/>
    <tableColumn id="682" xr3:uid="{811F122C-EA9D-4490-B834-ED085CE017A8}" name="FY2011 ROIC" dataDxfId="372" dataCellStyle="Percent"/>
    <tableColumn id="683" xr3:uid="{CCA12074-2E3C-4E01-8D91-4D6BCAEC7D90}" name="FY2010 ROIC" dataDxfId="371" dataCellStyle="Percent"/>
    <tableColumn id="877" xr3:uid="{CD8FBE6C-6ADB-4C5F-95BD-422A4FB577B7}" name="FY2022 Sales (Millions)" dataDxfId="370" dataCellStyle="Percent"/>
    <tableColumn id="684" xr3:uid="{B66A38E5-2093-459F-9B60-78E29ED0DD89}" name="FY2021 Sales (Millions)" dataDxfId="369"/>
    <tableColumn id="685" xr3:uid="{55828222-B0C2-48D9-9C8E-BD45CB5BB2BC}" name="FY2020 Sales (Millions)" dataDxfId="368"/>
    <tableColumn id="686" xr3:uid="{299302DE-F064-4D91-B999-59BF94F9C1C7}" name="FY2019 Sales (Millions)" dataDxfId="367"/>
    <tableColumn id="687" xr3:uid="{A8683E9C-2B6B-4202-BBCB-6ECAACFE54EC}" name="FY2018 Sales (Millions)" dataDxfId="366"/>
    <tableColumn id="688" xr3:uid="{809D9A0B-4947-4AD6-9E7E-1DC175C6AEF7}" name="FY2017 Sales (Millions)" dataDxfId="365"/>
    <tableColumn id="689" xr3:uid="{E044539C-2109-4BD2-93B6-1F141DD3E4FA}" name="FY2016 Sales (Millions)" dataDxfId="364"/>
    <tableColumn id="690" xr3:uid="{FBEF065A-A190-4E8B-A156-27B9F596160E}" name="FY2015 Sales (Millions)" dataDxfId="363"/>
    <tableColumn id="691" xr3:uid="{1EF9D79A-418D-44ED-96D9-41BF8A6CA964}" name="FY2014 Sales (Millions)" dataDxfId="362"/>
    <tableColumn id="692" xr3:uid="{DF156B25-183D-4E9B-8ED1-D41C911E8CF9}" name="FY2013 Sales (Millions)" dataDxfId="361"/>
    <tableColumn id="693" xr3:uid="{16B57D9E-77E7-417D-9943-4AD0E1B617AA}" name="FY2012 Sales (Millions)" dataDxfId="360"/>
    <tableColumn id="694" xr3:uid="{3039EBE3-F4AE-486F-9AE3-33000DE9E523}" name="FY2011 Sales (Millions)" dataDxfId="359"/>
    <tableColumn id="695" xr3:uid="{4C31CAF5-911F-4C2D-A073-5E43FA66744B}" name="FY2010 Sales (Millions)" dataDxfId="358"/>
    <tableColumn id="696" xr3:uid="{98D314D6-3E20-4E4E-A9C4-F51F2EE3FFBA}" name="FY2009 Sales (Millions)" dataDxfId="357"/>
    <tableColumn id="697" xr3:uid="{6986C8D0-9A1B-4ED5-ABEC-6398F954DAAA}" name="FY2008 Sales (Millions)" dataDxfId="356"/>
    <tableColumn id="698" xr3:uid="{6F0ABDE2-B1B3-4CD1-9608-97F0F8A995C1}" name="FY2007 Sales (Millions)" dataDxfId="355"/>
    <tableColumn id="699" xr3:uid="{FEAE23F2-6E1C-423A-830B-5A013CF3A334}" name="FY2006 Sales (Millions)" dataDxfId="354"/>
    <tableColumn id="700" xr3:uid="{74725E45-578D-4189-8DD2-138FBB78E897}" name="FY2005 Sales (Millions)" dataDxfId="353"/>
    <tableColumn id="701" xr3:uid="{D7E4FFD6-8AC1-4830-85DF-E43F13CD73B4}" name="FY2004 Sales (Millions)" dataDxfId="352"/>
    <tableColumn id="702" xr3:uid="{8E11FB60-CFD0-40B0-9E68-3CA151A7EF93}" name="FY2003 Sales (Millions)" dataDxfId="351"/>
    <tableColumn id="703" xr3:uid="{35C4EF90-5E38-4C20-8928-160C7C4A23AD}" name="FY2002 Sales (Millions)" dataDxfId="350"/>
    <tableColumn id="704" xr3:uid="{87F2FDA8-E2F8-47BE-B53B-443652DC6E7F}" name="FY2001 Sales (Millions)" dataDxfId="349"/>
    <tableColumn id="705" xr3:uid="{DCA4FC0C-2555-443A-AF93-9BD39D4FF414}" name="FY2000 Sales (Millions)" dataDxfId="348"/>
    <tableColumn id="706" xr3:uid="{25A57F72-9F3D-465D-9F4A-5BFB16F5614E}" name="FY1999 Sales (Millions)" dataDxfId="347"/>
    <tableColumn id="707" xr3:uid="{65DAE4DC-AE57-4452-B465-D4A7E6609C85}" name="FY1998 Sales (Millions)" dataDxfId="346"/>
    <tableColumn id="708" xr3:uid="{96740C6D-B989-4EDD-A7D8-25BA5F5AF1F3}" name="FY1997 Sales (Millions)" dataDxfId="345"/>
    <tableColumn id="709" xr3:uid="{28920861-B9E3-4D99-9ACC-383ED424FB16}" name="FY1996 Sales (Millions)" dataDxfId="344"/>
    <tableColumn id="878" xr3:uid="{0122E18D-2AA5-49D9-8EEE-96A50B782339}" name="FY2022 Operating Cash Flow (Millions)" dataDxfId="343"/>
    <tableColumn id="710" xr3:uid="{2A7DE1BE-668A-49EA-B78C-ABBBA893098D}" name="FY2021 Operating Cash Flow (Millions)" dataDxfId="342"/>
    <tableColumn id="711" xr3:uid="{623A8C17-AB0E-46AB-B1AB-2B6E0E40788C}" name="FY2020 Operating Cash Flow (Millions)" dataDxfId="341"/>
    <tableColumn id="712" xr3:uid="{8A666D43-4E8F-4B30-8946-C18B730D046C}" name="FY2019 Operating Cash Flow (Millions)" dataDxfId="340"/>
    <tableColumn id="713" xr3:uid="{C00AF3F6-1A5C-429C-870E-8EB0C087FF79}" name="FY2018 Operating Cash Flow (Millions)" dataDxfId="339"/>
    <tableColumn id="714" xr3:uid="{EDB022B5-8194-4EB0-9BF2-4B10AE3E2E45}" name="FY2017 Operating Cash Flow (Millions)" dataDxfId="338"/>
    <tableColumn id="715" xr3:uid="{707752FC-D281-44E4-9951-A2329F4A8F6B}" name="FY2016 Operating Cash Flow (Millions)" dataDxfId="337"/>
    <tableColumn id="716" xr3:uid="{0B4992B7-D4D2-4E4B-896E-807228CB7ABD}" name="FY2015 Operating Cash Flow (Millions)" dataDxfId="336"/>
    <tableColumn id="717" xr3:uid="{1F9D8FDD-177A-4E4F-A9DB-8801D0D5C788}" name="FY2014 Operating Cash Flow (Millions)" dataDxfId="335"/>
    <tableColumn id="718" xr3:uid="{B0F4494E-4AAE-404F-9C32-79088770AA78}" name="FY2013 Operating Cash Flow (Millions)" dataDxfId="334"/>
    <tableColumn id="719" xr3:uid="{2E11668D-CA6B-4B77-8917-35F28B563596}" name="FY2012 Operating Cash Flow (Millions)" dataDxfId="333"/>
    <tableColumn id="720" xr3:uid="{C852B1B4-643F-4AA8-ADB1-645FDBFE431E}" name="FY2011 Operating Cash Flow (Millions)" dataDxfId="332"/>
    <tableColumn id="721" xr3:uid="{1A4DAA49-CD84-47B9-A2B1-EC32004C6CCE}" name="FY2010 Operating Cash Flow (Millions)" dataDxfId="331"/>
    <tableColumn id="722" xr3:uid="{973A396A-A68B-406C-BAE1-C0C5E3F8619E}" name="FY2009 Operating Cash Flow (Millions)" dataDxfId="330"/>
    <tableColumn id="723" xr3:uid="{C8FD482A-23E0-49E9-8FB9-0A5B29F35F27}" name="FY2008 Operating Cash Flow (Millions)" dataDxfId="329"/>
    <tableColumn id="724" xr3:uid="{20293030-07CE-4E40-AA81-DD68E944075B}" name="FY2007 Operating Cash Flow (Millions)" dataDxfId="328"/>
    <tableColumn id="725" xr3:uid="{815EDF6D-7ACB-4807-BF12-4E19D96D288A}" name="FY2006 Operating Cash Flow (Millions)" dataDxfId="327"/>
    <tableColumn id="726" xr3:uid="{79D3CD4D-3EC9-4E5F-AC7A-DBFBE5A4E584}" name="FY2005 Operating Cash Flow (Millions)" dataDxfId="326"/>
    <tableColumn id="727" xr3:uid="{86989B4C-C149-4A79-A277-4C168BFF7770}" name="FY2004 Operating Cash Flow (Millions)" dataDxfId="325"/>
    <tableColumn id="728" xr3:uid="{4048CF03-8271-4D14-BE96-C502DDBFC462}" name="FY2003 Operating Cash Flow (Millions)" dataDxfId="324"/>
    <tableColumn id="729" xr3:uid="{9E6510BB-1849-44E5-877C-1B65911C0338}" name="FY2002 Operating Cash Flow (Millions)" dataDxfId="323"/>
    <tableColumn id="730" xr3:uid="{8C626EB4-1E27-40A5-96B3-7362B55FC107}" name="FY2001 Operating Cash Flow (Millions)" dataDxfId="322"/>
    <tableColumn id="731" xr3:uid="{DDCCE84E-B51F-41AF-A0DB-C9E035FEEE3E}" name="FY2000 Operating Cash Flow (Millions)" dataDxfId="321"/>
    <tableColumn id="732" xr3:uid="{15305498-D0B7-472D-9621-85CD93D268CE}" name="FY1999 Operating Cash Flow (Millions)" dataDxfId="320"/>
    <tableColumn id="733" xr3:uid="{6BE5B8DE-C1A8-4F21-A609-B10309E6E8B4}" name="FY1998 Operating Cash Flow (Millions)" dataDxfId="319"/>
    <tableColumn id="734" xr3:uid="{9D5308E5-77F0-4447-BFBF-83F10AFA0F6E}" name="FY1997 Operating Cash Flow (Millions)" dataDxfId="318"/>
    <tableColumn id="735" xr3:uid="{5E159ECE-2FC7-40B0-A88A-E0C67EC32593}" name="FY1996 Operating Cash Flow (Millions)" dataDxfId="317"/>
    <tableColumn id="879" xr3:uid="{B9F08632-659E-4BED-9EB6-9AA8754A5C96}" name="FY2022 Free Cash Flow (Millions)" dataDxfId="316"/>
    <tableColumn id="736" xr3:uid="{A05B2CCA-BBD6-40C5-96B8-1AA95BE0F8D5}" name="FY2021 Free Cash Flow (Millions)" dataDxfId="315"/>
    <tableColumn id="737" xr3:uid="{2217636C-9199-4686-A951-2D46FBD44D06}" name="FY2020 Free Cash Flow (Millions)" dataDxfId="314"/>
    <tableColumn id="738" xr3:uid="{7DD11540-3825-469E-841A-94041B442B9F}" name="FY2019 Free Cash Flow (Millions)" dataDxfId="313"/>
    <tableColumn id="739" xr3:uid="{4813C296-4C8C-4815-A32C-B20591AAE65B}" name="FY2018 Free Cash Flow (Millions)" dataDxfId="312"/>
    <tableColumn id="740" xr3:uid="{7A85E768-771D-4FD4-877C-964345DBABA6}" name="FY2017 Free Cash Flow (Millions)" dataDxfId="311"/>
    <tableColumn id="741" xr3:uid="{045A6FD6-9658-4ED0-AB51-36FFB109A157}" name="FY2016 Free Cash Flow (Millions)" dataDxfId="310"/>
    <tableColumn id="742" xr3:uid="{B8341BF6-C8E7-4AD5-8B49-678C052C0BC0}" name="FY2015 Free Cash Flow (Millions)" dataDxfId="309"/>
    <tableColumn id="743" xr3:uid="{DEAB72CE-9346-4F76-9585-DF163DF88131}" name="FY2014 Free Cash Flow (Millions)" dataDxfId="308"/>
    <tableColumn id="744" xr3:uid="{3116B7D7-5261-4C71-871C-EB4C292C5C53}" name="FY2013 Free Cash Flow (Millions)" dataDxfId="307"/>
    <tableColumn id="745" xr3:uid="{60D40F30-C2DF-464E-9463-CCF76D9631C4}" name="FY2012 Free Cash Flow (Millions)" dataDxfId="306"/>
    <tableColumn id="746" xr3:uid="{BFD0E95F-4E90-4276-AEDD-68DF1D7B5680}" name="FY2011 Free Cash Flow (Millions)" dataDxfId="305"/>
    <tableColumn id="747" xr3:uid="{0932E861-AED2-4C9D-AEB1-07F72FAE84CA}" name="FY2010 Free Cash Flow (Millions)" dataDxfId="304"/>
    <tableColumn id="748" xr3:uid="{E00C0354-29CE-4354-987C-ECC8AC6245BB}" name="FY2009 Free Cash Flow (Millions)" dataDxfId="303" dataCellStyle="Currency 2"/>
    <tableColumn id="749" xr3:uid="{A4E024FB-F1F5-4959-B005-C78FF33926DD}" name="FY2008 Free Cash Flow (Millions)" dataDxfId="302" dataCellStyle="Currency 2"/>
    <tableColumn id="750" xr3:uid="{D9F7D545-74CF-46C7-B5CE-96E2EB52F75C}" name="FY2007 Free Cash Flow (Millions)" dataDxfId="301" dataCellStyle="Currency 2"/>
    <tableColumn id="751" xr3:uid="{BC1DA47C-6539-44FC-86A6-4DC1513BFD23}" name="FY2006 Free Cash Flow (Millions)" dataDxfId="300" dataCellStyle="Currency 2"/>
    <tableColumn id="752" xr3:uid="{EBC81C8D-AA2E-4239-8AB4-78A3AF5592F5}" name="FY2005 Free Cash Flow (Millions)" dataDxfId="299" dataCellStyle="Currency 2"/>
    <tableColumn id="753" xr3:uid="{142EC87D-8E14-44C3-9BCE-1375A74FDAEC}" name="FY2004 Free Cash Flow (Millions)" dataDxfId="298" dataCellStyle="Currency 2"/>
    <tableColumn id="754" xr3:uid="{5FE59F62-7B93-4C98-A0EA-043C03E4C646}" name="FY2003 Free Cash Flow (Millions)" dataDxfId="297" dataCellStyle="Currency 2"/>
    <tableColumn id="755" xr3:uid="{E120C635-6E7F-4260-90E4-44DAE3A23196}" name="FY2002 Free Cash Flow (Millions)" dataDxfId="296" dataCellStyle="Currency 2"/>
    <tableColumn id="756" xr3:uid="{7D65404F-CD1C-4EA8-BA45-D638F2361D4B}" name="FY2001 Free Cash Flow (Millions)" dataDxfId="295" dataCellStyle="Currency 2"/>
    <tableColumn id="757" xr3:uid="{923A36C6-E056-4BED-88A0-AC3989F7BD14}" name="FY2000 Free Cash Flow (Millions)" dataDxfId="294" dataCellStyle="Currency 2"/>
    <tableColumn id="758" xr3:uid="{CBAB5F9C-6552-4029-953C-BF2C8F8BB356}" name="FY1999 Free Cash Flow (Millions)" dataDxfId="293" dataCellStyle="Currency 2"/>
    <tableColumn id="759" xr3:uid="{FE4915A7-6591-4D6F-9A92-F694766FCFD9}" name="FY1998 Free Cash Flow (Millions)" dataDxfId="292" dataCellStyle="Currency 2"/>
    <tableColumn id="760" xr3:uid="{51C0D8E9-64CF-44EE-BB47-CFAA52DB21D7}" name="FY1997 Free Cash Flow (Millions)" dataDxfId="291" dataCellStyle="Currency 2"/>
    <tableColumn id="761" xr3:uid="{36589294-6AE3-484A-9E75-C4175F656B99}" name="FY1996 Free Cash Flow (Millions)" dataDxfId="290" dataCellStyle="Currency 2"/>
    <tableColumn id="880" xr3:uid="{76D3DFD8-547D-4CF0-A199-C123B00E61C3}" name="FY2022 EPS Payout Ratio" dataDxfId="289" dataCellStyle="Percent"/>
    <tableColumn id="762" xr3:uid="{FB928F4C-A843-4B49-8501-932FC8A8D7C6}" name="FY2021 EPS Payout Ratio" dataDxfId="288" dataCellStyle="Percent"/>
    <tableColumn id="763" xr3:uid="{51CA814F-7C3A-435C-8D94-86E56386023D}" name="FY2020 EPS Payout Ratio" dataDxfId="287" dataCellStyle="Percent"/>
    <tableColumn id="764" xr3:uid="{F36992A6-93DD-4847-B72E-8E3AB4B92AD3}" name="FY2019 EPS Payout Ratio" dataDxfId="286" dataCellStyle="Percent"/>
    <tableColumn id="765" xr3:uid="{78FFD36E-7301-4D52-8680-C57D6C7299F2}" name="FY2018 EPS Payout Ratio" dataDxfId="285" dataCellStyle="Percent"/>
    <tableColumn id="766" xr3:uid="{5638BB41-AE0A-49D4-9A17-5C3B7FCD1A9C}" name="FY2017 EPS Payout Ratio" dataDxfId="284" dataCellStyle="Percent"/>
    <tableColumn id="767" xr3:uid="{7B0C36E4-4B07-444D-818E-C9DF18B11201}" name="FY2016 EPS Payout Ratio" dataDxfId="283" dataCellStyle="Percent"/>
    <tableColumn id="768" xr3:uid="{23673278-AC52-413D-B277-1D7C2C20A009}" name="FY2015 EPS Payout Ratio" dataDxfId="282" dataCellStyle="Percent"/>
    <tableColumn id="769" xr3:uid="{F1B3720D-427F-40FF-91C0-565BC6F194DA}" name="FY2014 EPS Payout Ratio" dataDxfId="281" dataCellStyle="Percent"/>
    <tableColumn id="770" xr3:uid="{1D9F8832-B9B6-477B-B173-1DAB5571E32E}" name="FY2013 EPS Payout Ratio" dataDxfId="280" dataCellStyle="Percent"/>
    <tableColumn id="771" xr3:uid="{519F5EE8-B571-41B5-B6EE-C2FE05679979}" name="FY2012 EPS Payout Ratio" dataDxfId="279" dataCellStyle="Percent"/>
    <tableColumn id="772" xr3:uid="{B4EE2D30-C950-46B1-BC58-93C9F20EC914}" name="FY2011 EPS Payout Ratio" dataDxfId="278" dataCellStyle="Percent"/>
    <tableColumn id="773" xr3:uid="{78F96F0C-F1F5-48C1-A892-526F4A1D8ED4}" name="FY2010 EPS Payout Ratio" dataDxfId="277" dataCellStyle="Percent"/>
    <tableColumn id="774" xr3:uid="{F3C826B3-8E8F-475F-81FD-38F0E5E90A25}" name="FY2009 EPS Payout Ratio" dataDxfId="276" dataCellStyle="Percent"/>
    <tableColumn id="775" xr3:uid="{6673EDBA-6B16-4288-BEE6-BB6FED9E38A5}" name="FY2008 EPS Payout Ratio" dataDxfId="275" dataCellStyle="Percent"/>
    <tableColumn id="776" xr3:uid="{B72A4FE8-CC37-4602-8EBB-697B118FCF25}" name="FY2007 EPS Payout Ratio" dataDxfId="274" dataCellStyle="Percent"/>
    <tableColumn id="777" xr3:uid="{ACD26C25-1446-483A-87E1-AC7E1FEF8E74}" name="FY2006 EPS Payout Ratio" dataDxfId="273" dataCellStyle="Percent"/>
    <tableColumn id="778" xr3:uid="{C7720A96-A8BE-4C04-9569-1BA4D07BEEC6}" name="FY2005 EPS Payout Ratio" dataDxfId="272" dataCellStyle="Percent"/>
    <tableColumn id="779" xr3:uid="{BC073A47-EB9A-4392-8405-9C34E8193C51}" name="FY2004 EPS Payout Ratio" dataDxfId="271" dataCellStyle="Percent"/>
    <tableColumn id="780" xr3:uid="{74301B1C-4F43-4785-9FFE-AC570D74C719}" name="FY2003 EPS Payout Ratio" dataDxfId="270" dataCellStyle="Percent"/>
    <tableColumn id="781" xr3:uid="{A5B26B52-56C8-4B02-98B0-469C7681B38C}" name="FY2002 EPS Payout Ratio" dataDxfId="269" dataCellStyle="Percent"/>
    <tableColumn id="782" xr3:uid="{ABD6067F-337A-4673-8445-C2963CF725E8}" name="FY2001 EPS Payout Ratio" dataDxfId="268" dataCellStyle="Percent"/>
    <tableColumn id="783" xr3:uid="{90F674BE-D6D3-4A1D-8E6A-2E217BF41781}" name="FY2000 EPS Payout Ratio" dataDxfId="267" dataCellStyle="Percent"/>
    <tableColumn id="784" xr3:uid="{34D02C8C-4952-4B7D-9CDD-DCA3CB82B82D}" name="FY1999 EPS Payout Ratio" dataDxfId="266" dataCellStyle="Percent"/>
    <tableColumn id="785" xr3:uid="{A040C831-287F-4B64-A95B-BEC3EB6CD7D7}" name="FY1998 EPS Payout Ratio" dataDxfId="265" dataCellStyle="Percent"/>
    <tableColumn id="786" xr3:uid="{36432464-FC87-4782-BC0E-F5C60EA4C3C5}" name="FY1997 EPS Payout Ratio" dataDxfId="264" dataCellStyle="Percent"/>
    <tableColumn id="787" xr3:uid="{DC5940C4-BAD4-456D-868A-7A7825413A53}" name="FY1996 EPS Payout Ratio" dataDxfId="263" dataCellStyle="Percent"/>
    <tableColumn id="881" xr3:uid="{6B2156D9-4FAD-47CF-B086-C6569A896338}" name="FY2022 Operating Cash Flow Payout Ratio" dataDxfId="262" dataCellStyle="Percent"/>
    <tableColumn id="788" xr3:uid="{5A4A0ADF-FEBF-4AA2-ADD1-3712F48CE6BA}" name="FY2021 Operating Cash Flow Payout Ratio" dataDxfId="261" dataCellStyle="Percent"/>
    <tableColumn id="789" xr3:uid="{CE5971AC-F257-4ACF-8D6A-4AFA46354767}" name="FY2020 Operating Cash Flow Payout Ratio" dataDxfId="260" dataCellStyle="Percent"/>
    <tableColumn id="790" xr3:uid="{33189212-6EAD-487D-BC8E-A2640E71EE9E}" name="FY2019 Operating Cash Flow Payout Ratio" dataDxfId="259" dataCellStyle="Percent"/>
    <tableColumn id="791" xr3:uid="{E5450A90-C4FA-4818-B981-9BE9C9FA9FB2}" name="FY2018 Operating Cash Flow Payout Ratio" dataDxfId="258" dataCellStyle="Percent"/>
    <tableColumn id="792" xr3:uid="{F9260998-EBE8-4B2E-BD26-F51CAD5045C6}" name="FY2017 Operating Cash Flow Payout Ratio" dataDxfId="257" dataCellStyle="Percent"/>
    <tableColumn id="793" xr3:uid="{887FA182-2795-4B97-8371-A5F709EC48FA}" name="FY2016 Operating Cash Flow Payout Ratio" dataDxfId="256" dataCellStyle="Percent"/>
    <tableColumn id="794" xr3:uid="{682F29C8-2254-4985-94F7-4977FF6778C0}" name="FY2015 Operating Cash Flow Payout Ratio" dataDxfId="255" dataCellStyle="Percent"/>
    <tableColumn id="795" xr3:uid="{3CB57456-5FB2-4873-8D4B-312317218841}" name="FY2014 Operating Cash Flow Payout Ratio" dataDxfId="254" dataCellStyle="Percent"/>
    <tableColumn id="796" xr3:uid="{B49A7AF6-4CCF-4AE5-9F2B-EA45413FC85A}" name="FY2013 Operating Cash Flow Payout Ratio" dataDxfId="253" dataCellStyle="Percent"/>
    <tableColumn id="797" xr3:uid="{3D250D21-D1A5-48DE-BD25-F8D087185A99}" name="FY2012 Operating Cash Flow Payout Ratio" dataDxfId="252" dataCellStyle="Percent"/>
    <tableColumn id="798" xr3:uid="{76550989-6E8A-4770-A26A-3DC3EAD5CC76}" name="FY2011 Operating Cash Flow Payout Ratio" dataDxfId="251" dataCellStyle="Percent"/>
    <tableColumn id="799" xr3:uid="{9A23DCEA-B1FF-4FA5-AB67-45435BF5DF5A}" name="FY2010 Operating Cash Flow Payout Ratio" dataDxfId="250" dataCellStyle="Percent"/>
    <tableColumn id="800" xr3:uid="{2C8821A1-DE39-471B-A6D2-00A447AE2610}" name="FY2009 Operating Cash Flow Payout Ratio" dataDxfId="249" dataCellStyle="Percent"/>
    <tableColumn id="801" xr3:uid="{17B3AB78-4A1D-462A-806E-4821D7167A44}" name="FY2008 Operating Cash Flow Payout Ratio" dataDxfId="248" dataCellStyle="Percent"/>
    <tableColumn id="802" xr3:uid="{E985D443-4A69-4C6C-A6B3-CF94DF35F1F4}" name="FY2007 Operating Cash Flow Payout Ratio" dataDxfId="247" dataCellStyle="Percent"/>
    <tableColumn id="803" xr3:uid="{3DF93A0B-FF9D-474B-BDE4-821987826BF2}" name="FY2006 Operating Cash Flow Payout Ratio" dataDxfId="246" dataCellStyle="Percent"/>
    <tableColumn id="804" xr3:uid="{7CCAEB50-D4D3-4EC4-894B-F6EE72F65FA5}" name="FY2005 Operating Cash Flow Payout Ratio" dataDxfId="245" dataCellStyle="Percent"/>
    <tableColumn id="805" xr3:uid="{648B5B5E-F53B-464E-BD58-99B301552705}" name="FY2004 Operating Cash Flow Payout Ratio" dataDxfId="244" dataCellStyle="Percent"/>
    <tableColumn id="806" xr3:uid="{F837DD0A-2CF9-4EA3-88B1-AEA1493CBC3F}" name="FY2003 Operating Cash Flow Payout Ratio" dataDxfId="243" dataCellStyle="Percent"/>
    <tableColumn id="807" xr3:uid="{BA4ACF9B-4734-48F8-8563-9C858268084B}" name="FY2002 Operating Cash Flow Payout Ratio" dataDxfId="242" dataCellStyle="Percent"/>
    <tableColumn id="808" xr3:uid="{878775E7-96E8-492D-BE51-0541B9D2F093}" name="FY2001 Operating Cash Flow Payout Ratio" dataDxfId="241" dataCellStyle="Percent"/>
    <tableColumn id="809" xr3:uid="{9F7E4CA2-AC11-46A5-8FF8-1EDB9ECB997B}" name="FY2000 Operating Cash Flow Payout Ratio" dataDxfId="240" dataCellStyle="Percent"/>
    <tableColumn id="810" xr3:uid="{F09A3FFF-5499-4FF7-AC67-B2DE2B69D01E}" name="FY1999 Operating Cash Flow Payout Ratio" dataDxfId="239" dataCellStyle="Percent"/>
    <tableColumn id="811" xr3:uid="{B53C4F17-0565-4DC1-889A-C83EC4F20F57}" name="FY1998 Operating Cash Flow Payout Ratio" dataDxfId="238" dataCellStyle="Percent"/>
    <tableColumn id="812" xr3:uid="{6E4A4EB5-223B-4C33-8E0F-C30A619B75F0}" name="FY1997 Operating Cash Flow Payout Ratio" dataDxfId="237" dataCellStyle="Percent"/>
    <tableColumn id="813" xr3:uid="{71C073C4-CB60-41B9-8CE0-C2DE78F432C0}" name="FY1996 Operating Cash Flow Payout Ratio" dataDxfId="236" dataCellStyle="Percent"/>
    <tableColumn id="882" xr3:uid="{F4AACA23-9E3A-4D48-A5F9-43ED9101860C}" name="FY2022 Free Cash Flow Payout Ratio" dataDxfId="235" dataCellStyle="Percent"/>
    <tableColumn id="814" xr3:uid="{98AC6F48-D336-4BA4-824C-5ED739EDA4BC}" name="FY2021 Free Cash Flow Payout Ratio" dataDxfId="234" dataCellStyle="Percent"/>
    <tableColumn id="815" xr3:uid="{92199F07-C611-4622-B519-441756577E57}" name="FY2020 Free Cash Flow Payout Ratio" dataDxfId="233" dataCellStyle="Percent"/>
    <tableColumn id="816" xr3:uid="{DCE02A3D-5E2E-46CF-8844-E583C4A30A75}" name="FY2019 Free Cash Flow Payout Ratio" dataDxfId="232" dataCellStyle="Percent"/>
    <tableColumn id="817" xr3:uid="{C74066BB-E85A-4A66-849E-931E7D1B84F3}" name="FY2018 Free Cash Flow Payout Ratio" dataDxfId="231" dataCellStyle="Percent"/>
    <tableColumn id="818" xr3:uid="{5D2300D4-0AB3-4A36-AD0A-D5AAF1C2594B}" name="FY2017 Free Cash Flow Payout Ratio" dataDxfId="230" dataCellStyle="Percent"/>
    <tableColumn id="819" xr3:uid="{87A4CE09-CFEC-4A20-AC95-4AE1E4CD4B9B}" name="FY2016 Free Cash Flow Payout Ratio" dataDxfId="229" dataCellStyle="Percent"/>
    <tableColumn id="820" xr3:uid="{BF1F389D-7B4F-4421-AC1E-3EF8A725F4D2}" name="FY2015 Free Cash Flow Payout Ratio" dataDxfId="228" dataCellStyle="Percent"/>
    <tableColumn id="821" xr3:uid="{8CB8FFCE-7AFF-4C43-A6AC-DB7F403630B7}" name="FY2014 Free Cash Flow Payout Ratio" dataDxfId="227" dataCellStyle="Percent"/>
    <tableColumn id="822" xr3:uid="{410BA7EA-95F8-410A-829B-7F17CC3D48DE}" name="FY2013 Free Cash Flow Payout Ratio" dataDxfId="226" dataCellStyle="Percent"/>
    <tableColumn id="823" xr3:uid="{F5943168-0B03-48D5-B841-6D879765CBA8}" name="FY2012 Free Cash Flow Payout Ratio" dataDxfId="225" dataCellStyle="Percent"/>
    <tableColumn id="824" xr3:uid="{598DE1FD-D6C0-4BD6-8943-E2338B18ADE9}" name="FY2011 Free Cash Flow Payout Ratio" dataDxfId="224" dataCellStyle="Percent"/>
    <tableColumn id="825" xr3:uid="{9605C811-F47C-4577-BBA7-FDA45592AA0E}" name="FY2010 Free Cash Flow Payout Ratio" dataDxfId="223" dataCellStyle="Percent"/>
    <tableColumn id="826" xr3:uid="{43344D4F-9530-419F-86C5-CDC052A338C9}" name="FY2009 Free Cash Flow Payout Ratio" dataDxfId="222" dataCellStyle="Percent"/>
    <tableColumn id="827" xr3:uid="{1EBA9B4B-E081-4EF2-9BE9-3B58291207B8}" name="FY2008 Free Cash Flow Payout Ratio" dataDxfId="221" dataCellStyle="Percent"/>
    <tableColumn id="828" xr3:uid="{9FBAE162-6804-4FE9-A6C6-3990D3BF7EDF}" name="FY2007 Free Cash Flow Payout Ratio" dataDxfId="220" dataCellStyle="Percent"/>
    <tableColumn id="829" xr3:uid="{246D55E4-B9F7-48A7-BE12-9868C5F10FA6}" name="FY2006 Free Cash Flow Payout Ratio" dataDxfId="219" dataCellStyle="Percent"/>
    <tableColumn id="830" xr3:uid="{4F1B971F-35C7-42D2-A67C-97A362D2A3A7}" name="FY2005 Free Cash Flow Payout Ratio" dataDxfId="218" dataCellStyle="Percent"/>
    <tableColumn id="831" xr3:uid="{C76068C2-8BD3-4383-9963-D5055FD0EBA7}" name="FY2004 Free Cash Flow Payout Ratio" dataDxfId="217" dataCellStyle="Percent"/>
    <tableColumn id="832" xr3:uid="{0DFB37C2-51D9-43FB-88B5-0DB29B1578EE}" name="FY2003 Free Cash Flow Payout Ratio" dataDxfId="216" dataCellStyle="Percent"/>
    <tableColumn id="833" xr3:uid="{1627299F-16BE-4DAC-9BEC-59ECBE755C38}" name="FY2002 Free Cash Flow Payout Ratio" dataDxfId="215" dataCellStyle="Percent"/>
    <tableColumn id="834" xr3:uid="{DD527ECD-9C6C-4C76-8D75-1F0F6606A922}" name="FY2001 Free Cash Flow Payout Ratio" dataDxfId="214" dataCellStyle="Percent"/>
    <tableColumn id="835" xr3:uid="{BC0F858D-E224-4379-B363-E0D55AA3EB00}" name="FY2000 Free Cash Flow Payout Ratio" dataDxfId="213" dataCellStyle="Percent"/>
    <tableColumn id="836" xr3:uid="{1B966CCE-B3F3-4A19-AACB-AEFD28347CC4}" name="FY1999 Free Cash Flow Payout Ratio" dataDxfId="212" dataCellStyle="Percent"/>
    <tableColumn id="837" xr3:uid="{DC0786C4-8DDF-43DC-828C-D1A1D8E3C2E9}" name="FY1998 Free Cash Flow Payout Ratio" dataDxfId="211" dataCellStyle="Percent"/>
    <tableColumn id="838" xr3:uid="{47C1B6B4-E3A8-43AE-871A-39A924D7B652}" name="FY1997 Free Cash Flow Payout Ratio" dataDxfId="210" dataCellStyle="Percent"/>
    <tableColumn id="839" xr3:uid="{FB596986-5440-4879-BC47-26A8E37BEBF7}" name="FY1996 Free Cash Flow Payout Ratio" dataDxfId="209" dataCellStyle="Percent"/>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5A7AC9-A15E-48B8-B53F-F543018BBCCB}" name="All" displayName="All" ref="A2:GA126" totalsRowShown="0" headerRowDxfId="208" dataDxfId="206" headerRowBorderDxfId="207" tableBorderDxfId="205" headerRowCellStyle="Normal 2" dataCellStyle="Currency 5">
  <autoFilter ref="A2:GA126" xr:uid="{9A5D451F-4369-456E-AA81-114A1DED32A2}"/>
  <tableColumns count="183">
    <tableColumn id="1" xr3:uid="{E79FB0F8-F598-415C-A7BB-29DECC0EF4FC}" name="Seq" dataDxfId="204" dataCellStyle="Normal 2"/>
    <tableColumn id="2" xr3:uid="{A23E0973-9384-4035-AEB8-7527A8B70F66}" name="Stock Ticker" dataDxfId="203" dataCellStyle="Normal 2"/>
    <tableColumn id="3" xr3:uid="{7FB12241-896F-4DB5-92CE-A3753AD7172B}" name="Company" dataDxfId="202"/>
    <tableColumn id="4" xr3:uid="{9C1A6B00-841E-436C-AE3B-05A015FCBA99}" name="Sector" dataDxfId="201"/>
    <tableColumn id="5" xr3:uid="{93E7D910-D2F4-4DCF-BDB5-77E209E636A0}" name="Industry" dataDxfId="200"/>
    <tableColumn id="6" xr3:uid="{E45BB826-6314-41E5-B55F-5C0DC46CA694}" name="Dividend Growth Streak" dataDxfId="199" dataCellStyle="Normal 2"/>
    <tableColumn id="7" xr3:uid="{1BF7576C-848F-4953-B57E-71253032A7C5}" name="Stock Price" dataDxfId="198" dataCellStyle="Currency"/>
    <tableColumn id="8" xr3:uid="{E2F1BC65-3CDB-401D-991E-312CA682D208}" name="YTD Stock Price Return" dataDxfId="197" dataCellStyle="Percent"/>
    <tableColumn id="9" xr3:uid="{0BC69C9D-7C4E-4DF3-98B5-2DC681020C64}" name="5-Yr YTD CAGR Stock Price Return" dataDxfId="196" dataCellStyle="Percent"/>
    <tableColumn id="10" xr3:uid="{F2BF6497-89B1-483B-AC96-4AB534CBCD26}" name="10-yr YTD  CAGR Stock Price Return" dataDxfId="195" dataCellStyle="Percent"/>
    <tableColumn id="11" xr3:uid="{743ED9CA-CF6F-4C2C-9E6B-8EFE9A291152}" name="Div Yield % (CAD)_x000a__x000a_[USD Exch = 1.3517]" dataDxfId="194" dataCellStyle="Percent"/>
    <tableColumn id="12" xr3:uid="{AAE719E5-33AF-4E7B-9929-5B981B257C24}" name="# Days Since Last Div. Incr._x000a_Div. Record Date Used" dataDxfId="193" dataCellStyle="Comma"/>
    <tableColumn id="13" xr3:uid="{50670182-B3F0-4C93-B247-D23CA48F474D}" name="Most Recent Div Incr. %" dataDxfId="192" dataCellStyle="Percent"/>
    <tableColumn id="14" xr3:uid="{62E07BE9-818B-4940-9290-8786CC125010}" name="1-yr DGR_x000a_'22" dataDxfId="191" dataCellStyle="Percent"/>
    <tableColumn id="15" xr3:uid="{2F960A8F-E4FA-44B8-8235-8AF1DA0D8ED2}" name="3-yr DGR_x000a_'20-'22" dataDxfId="190" dataCellStyle="Percent"/>
    <tableColumn id="16" xr3:uid="{60E47B76-5797-48A1-8E8D-8296723316F0}" name="5-yr DGR_x000a_'18-'22" dataDxfId="189" dataCellStyle="Percent"/>
    <tableColumn id="17" xr3:uid="{A177059F-5635-4BE3-8995-0AE8F5B04B1A}" name="10-yr DGR_x000a_'13-'22" dataDxfId="188" dataCellStyle="Percent"/>
    <tableColumn id="18" xr3:uid="{1B0C8AAC-5C9D-4650-931A-EADF23AA3606}" name="15-yr DGR_x000a_'08-'22" dataDxfId="187" dataCellStyle="Percent"/>
    <tableColumn id="19" xr3:uid="{015CD0BA-4008-4AFC-B3D2-54A6AB50DBCA}" name="20-yr DGR_x000a_'03-'22" dataDxfId="186" dataCellStyle="Percent"/>
    <tableColumn id="20" xr3:uid="{81400970-D1AD-4869-896A-4539CD389B11}" name="5/10 A/D*" dataDxfId="185" dataCellStyle="Normal 2"/>
    <tableColumn id="21" xr3:uid="{47D33E95-A84A-465B-92FD-1AFB6E0144F7}" name="Dividend Frequency_x000a_A = Annual_x000a_M = Monthly_x000a_Q = Quarterly_x000a_S = Semi-Annual" dataDxfId="184" dataCellStyle="Currency"/>
    <tableColumn id="22" xr3:uid="{44A589E5-7696-424E-AC16-3808903BD76E}" name="Dividend Initiation Year" dataDxfId="183" dataCellStyle="Normal 2"/>
    <tableColumn id="23" xr3:uid="{C8FDD51D-28F9-4D12-BF5F-77A6F0D5EC68}" name="Year Dividend Growth Streak Began" dataDxfId="182"/>
    <tableColumn id="179" xr3:uid="{0319B8F3-506E-488D-9334-780A1FBFEF52}" name="Recessions Survived With Dividend Growth_x000a_Recession yrs: '20, '08, '01, '90, '80, '73, '60 &amp; '57" dataDxfId="181"/>
    <tableColumn id="24" xr3:uid="{CEA2315E-CEEA-4C9E-BF7C-24B26799F575}" name="Most Recent Year-Over-Year Dividend Decrease From Past 50 Years_x000a_'73-'22" dataDxfId="180" dataCellStyle="Comma"/>
    <tableColumn id="25" xr3:uid="{8B9051F8-1680-48A3-BDA1-5565D3F902B3}" name="# Yrs Div Increased In Past 25 Yrs_x000a_'98-'22" dataDxfId="179" dataCellStyle="Comma"/>
    <tableColumn id="26" xr3:uid="{CDC423F8-AAAD-4690-914C-18DB4968A05F}" name="# Yrs Div Maintained In Past 25 Yrs_x000a_'98-'22" dataDxfId="178" dataCellStyle="Comma"/>
    <tableColumn id="27" xr3:uid="{DD30617B-873E-49F3-B867-FF5B1DEB0FA7}" name="# Yrs With Yr-Over-Yr Div Decreases In Past 25 Yrs_x000a_'98-'22" dataDxfId="177" dataCellStyle="Comma"/>
    <tableColumn id="28" xr3:uid="{3D1EE9A0-D455-4C39-8420-E1D4C917911E}" name="Dividend Notes" dataDxfId="176"/>
    <tableColumn id="29" xr3:uid="{5F6326D6-7F9D-4C0B-8196-8DB45E9B9D7B}" name="TTM EPS Payout Ratio %" dataDxfId="175" dataCellStyle="Percent"/>
    <tableColumn id="30" xr3:uid="{D2C45B78-A037-43A2-B835-D1C399BB34D1}" name="N12 EPS Payout Ratio %" dataDxfId="174" dataCellStyle="Percent"/>
    <tableColumn id="31" xr3:uid="{14F4FEA2-5700-402D-B24B-9D7238DA0029}" name="TTM Cash Flow Per Share Payout Ratio %" dataDxfId="173" dataCellStyle="Percent"/>
    <tableColumn id="32" xr3:uid="{65679625-3B37-4679-AE32-1E0C122F9EDA}" name="TTM Free Cash Flow Per Share Payout Ratio %" dataDxfId="172" dataCellStyle="Percent"/>
    <tableColumn id="33" xr3:uid="{D248ED34-FEA6-41A5-9B63-4BCC7718ACE9}" name="10-Yr FY EPS Payout Ratios_x000a_Lowest - Average - Highest_x000a_Negative EPS ignored" dataDxfId="171" dataCellStyle="Percent"/>
    <tableColumn id="34" xr3:uid="{E60956A4-2CF5-45EA-89A3-C6D000BE23A5}" name="10-Yr FY Operating Cash Flow / Share Payout Ratios_x000a_Lowest - Average - Highest_x000a_Negative OCF ignored" dataDxfId="170" dataCellStyle="Normal 2"/>
    <tableColumn id="35" xr3:uid="{24064FEF-D09F-4066-99CD-5027CF5D790C}" name="FY Ending" dataDxfId="169" dataCellStyle="Percent"/>
    <tableColumn id="36" xr3:uid="{A4674189-63DB-4162-A23A-DAF835E71637}" name="Div Yield % (CAD)_x000a__x000a_USD Exch = 1.3517" dataDxfId="168" dataCellStyle="Percent"/>
    <tableColumn id="37" xr3:uid="{551A3E69-AF53-45E1-9759-0F8D0959A064}" name="5-Yr Avg Div Yield" dataDxfId="167" dataCellStyle="Percent"/>
    <tableColumn id="38" xr3:uid="{6A7CB90A-2919-40C7-A92D-F6AA19F03BFB}" name="% off 5-Yr Avg Div Yield_x000a__x000a_Current Div / 5-Yr Avg" dataDxfId="166" dataCellStyle="Percent"/>
    <tableColumn id="184" xr3:uid="{A1279EA9-3AAB-4405-B8F2-8FFA0CED64B2}" name="% off 10-Yr Avg Div Yield_x000a_'13-'22_x000a__x000a_Current Div / 10-Yr Avg" dataDxfId="165" dataCellStyle="Comma"/>
    <tableColumn id="185" xr3:uid="{E1DC7F9F-032A-4539-AD21-406AFE03E1A4}" name="% off 3-yr Highest Yield Average_x000a_'20-'22" dataDxfId="164" dataCellStyle="Comma"/>
    <tableColumn id="186" xr3:uid="{29626996-C9CC-42E9-A1A9-68F064C84585}" name="% off 5-yr Highest Yield Average_x000a_'18-'22" dataDxfId="163" dataCellStyle="Comma"/>
    <tableColumn id="187" xr3:uid="{916DBE35-0431-4CDF-9D1E-4E52BAD74E55}" name="% off 10-yr Highest Yield Average_x000a_'13-'22" dataDxfId="162" dataCellStyle="Comma"/>
    <tableColumn id="39" xr3:uid="{4A415007-1547-42B2-AA2B-66140C17C5D3}" name="3-yr Highest Yield Average_x000a_'20-'22" dataDxfId="161" dataCellStyle="Comma"/>
    <tableColumn id="40" xr3:uid="{64C6AF90-7544-4548-AB3E-8D8A41680E19}" name="5-yr Highest Yield Average_x000a_'18-'22" dataDxfId="160" dataCellStyle="Comma"/>
    <tableColumn id="41" xr3:uid="{F1128D43-B768-411A-B005-91629FFC8605}" name="10-yr Highest Yield Average_x000a_'13-'22" dataDxfId="159" dataCellStyle="Comma"/>
    <tableColumn id="42" xr3:uid="{4EFF9259-9092-40EC-81CC-7D7F0295C7EB}" name="Lowest Yield in Past 5 Years_x000a_'18-'22" dataDxfId="158" dataCellStyle="Percent"/>
    <tableColumn id="43" xr3:uid="{1DD6E74A-510E-4821-BBF6-63EB256C7FD0}" name="5-yr Average Div Yield_x000a_'18-'22" dataDxfId="157" dataCellStyle="Percent"/>
    <tableColumn id="44" xr3:uid="{0BC70BA3-6397-45B2-B893-392F17878CD6}" name="Highest Yield in Past 5 Years_x000a_'18-'22" dataDxfId="156" dataCellStyle="Percent"/>
    <tableColumn id="45" xr3:uid="{F2F72E6E-3DFC-4B24-BECC-CCE5EE999523}" name="Lowest Yield in Past 10 Years_x000a_'13-'22" dataDxfId="155" dataCellStyle="Percent"/>
    <tableColumn id="46" xr3:uid="{AB858B51-827A-4316-AAA6-7A441D3CEA6F}" name="10-yr Average Div Yield_x000a_'13-'22" dataDxfId="154" dataCellStyle="Percent"/>
    <tableColumn id="47" xr3:uid="{272E898C-728C-4583-B876-2E8363E0EB3F}" name="Highest Yield in Past 10 Years_x000a_'13-'22" dataDxfId="153" dataCellStyle="Percent"/>
    <tableColumn id="48" xr3:uid="{18FECFEE-AFD7-4715-844F-124388B7EDB1}" name="P/E TTM" dataDxfId="152" dataCellStyle="Normal 2"/>
    <tableColumn id="49" xr3:uid="{42FF7EEF-3807-4101-8E18-6B77A558D3A3}" name="P/E N12 Est" dataDxfId="151" dataCellStyle="Normal 2"/>
    <tableColumn id="50" xr3:uid="{D5F3051A-DE6B-403D-9724-175458128437}" name="5-yr FY Average P/E_x000a_Negative P/E ignored." dataDxfId="150" dataCellStyle="Comma"/>
    <tableColumn id="51" xr3:uid="{845CD2B4-36EE-4591-B264-82830B98D392}" name="P/E TTM % off 5-Yr FY Average P/E" dataDxfId="149" dataCellStyle="Percent"/>
    <tableColumn id="52" xr3:uid="{F4EA8D8C-DED7-494B-96DF-10B4617A7A92}" name="P/E N12 Est % off 5-Yr FY Average P/E" dataDxfId="148" dataCellStyle="Percent"/>
    <tableColumn id="53" xr3:uid="{2466A47C-DACE-4401-B5F5-611B4BFC4B23}" name="3-yr Lowest P/E FY Average_x000a_Negative P/E ignored." dataDxfId="147" dataCellStyle="Comma"/>
    <tableColumn id="54" xr3:uid="{7A36DDBF-C366-495F-BE5E-B74AC3E7CC11}" name="5-yr Lowest P/E FY Average_x000a_Negative P/E ignored." dataDxfId="146" dataCellStyle="Comma"/>
    <tableColumn id="55" xr3:uid="{DFEF30B8-7BFA-48B3-8A94-608E6B2C99A6}" name="10-yr Lowest P/E FY Average_x000a_Negative P/E ignored." dataDxfId="145" dataCellStyle="Comma"/>
    <tableColumn id="56" xr3:uid="{E50BA3F6-6BE8-4D96-B9B5-555288FF820D}" name="Lowest P/E in Past 5 FY Years_x000a_Negative P/E ignored." dataDxfId="144" dataCellStyle="Comma"/>
    <tableColumn id="57" xr3:uid="{38CE6C80-23D0-4E01-B718-D2E98CA0ADA9}" name="Highest P/E in Past 5 FY Years_x000a_Negative P/E ignored." dataDxfId="143" dataCellStyle="Comma"/>
    <tableColumn id="58" xr3:uid="{E621D10A-2AD0-42F9-A257-2A05A47F7EA4}" name="Lowest P/E in Past 10 FY Years_x000a_Negative P/E ignored." dataDxfId="142" dataCellStyle="Comma"/>
    <tableColumn id="59" xr3:uid="{E903C6C2-DBCE-4112-9F22-72346AFE69ED}" name="10-yr FY Average P/E_x000a_Negative P/E ignored." dataDxfId="141" dataCellStyle="Comma"/>
    <tableColumn id="60" xr3:uid="{BABE0C94-9333-44E5-A108-BC28914F8BCA}" name="Highest P/E in Past 10 FY Years_x000a_Negative P/E ignored." dataDxfId="140" dataCellStyle="Comma"/>
    <tableColumn id="61" xr3:uid="{B528BEA9-0036-4991-89F6-4C08025DAC77}" name="FY Ending2" dataDxfId="139" dataCellStyle="Normal 2"/>
    <tableColumn id="62" xr3:uid="{5AA630A2-264A-4DBF-9BF7-D2EB5B5F0912}" name="MRQ P/TnBk" dataDxfId="138" dataCellStyle="Normal 2"/>
    <tableColumn id="63" xr3:uid="{5DCD6922-89F6-4DE4-9021-042FE54A50B3}" name="MRQ P/Book" dataDxfId="137" dataCellStyle="Normal 2"/>
    <tableColumn id="64" xr3:uid="{7E68864E-18F3-4298-85E6-EF586FC0ACE2}" name="5-yr CY P/B Average_x000a_Negatives ignored" dataDxfId="136" dataCellStyle="Normal 2"/>
    <tableColumn id="65" xr3:uid="{7BF91325-9E7D-4DA9-B7AC-158C4F3AFB48}" name="% off 5-Yr CY Average P/B" dataDxfId="135" dataCellStyle="Percent"/>
    <tableColumn id="66" xr3:uid="{08B50E83-B5D9-421F-A0E7-22C61B2B535D}" name="3-yr Lowest P/B CY Average_x000a_Negatives ignored" dataDxfId="134" dataCellStyle="Comma"/>
    <tableColumn id="67" xr3:uid="{23205634-576E-4873-8F2C-65CB500D4361}" name="5-yr Lowest P/B CY Average_x000a_Negatives ignored" dataDxfId="133" dataCellStyle="Comma"/>
    <tableColumn id="68" xr3:uid="{382EF25E-03ED-480D-ADED-84BCEA1BE45A}" name="10-yr Lowest P/B CY Average_x000a_Negatives ignored" dataDxfId="132" dataCellStyle="Comma"/>
    <tableColumn id="69" xr3:uid="{DA2FC3B6-8787-41E6-B5F2-9A54C563CCC3}" name="Lowest P/B in Past 5 CY Years_x000a_Negatives ignored" dataDxfId="131" dataCellStyle="Comma"/>
    <tableColumn id="70" xr3:uid="{744C0582-3D0A-4D5C-A97F-A0C6C546C705}" name="Highest P/B in Past 5 CY Years_x000a_Negatives ignored" dataDxfId="130" dataCellStyle="Comma"/>
    <tableColumn id="71" xr3:uid="{58AAF09C-7030-4840-86F8-CBB561E7958E}" name="Lowest P/B in Past 10 CY Years_x000a_Negatives ignored" dataDxfId="129" dataCellStyle="Comma"/>
    <tableColumn id="72" xr3:uid="{CB06EF4F-BDD5-4036-8206-B5E1685AE40F}" name="10-yr CY P/B Average_x000a_Negatives ignored" dataDxfId="128" dataCellStyle="Comma"/>
    <tableColumn id="73" xr3:uid="{C4F6CF72-FA7B-4DF1-9514-5CC4B6F4650E}" name="Highest P/B in Past 10 CY Years_x000a_Negatives ignored" dataDxfId="127" dataCellStyle="Comma"/>
    <tableColumn id="74" xr3:uid="{4115D153-1D46-4B75-9BE0-F84DF0F4B1E4}" name="Calendar Year (CY) Ending" dataDxfId="126" dataCellStyle="Normal 2"/>
    <tableColumn id="75" xr3:uid="{EEEE735E-A114-4259-B61B-A7C2ABCC8D27}" name="TTM P/Sales" dataDxfId="125" dataCellStyle="Normal 2"/>
    <tableColumn id="76" xr3:uid="{4B328E5C-9AC9-46A8-BABA-5E198985EC8A}" name="5-yr FY P/Sales PS Average" dataDxfId="124" dataCellStyle="Normal 2"/>
    <tableColumn id="77" xr3:uid="{7E7E60AA-13C1-4271-B2C8-ADEFD52881AC}" name="% off 5-Yr FY Average P/Sales PS" dataDxfId="123" dataCellStyle="Percent"/>
    <tableColumn id="78" xr3:uid="{0E8FE6B4-61DE-41E4-8FE0-8E54E243DD52}" name="3-yr Lowest P/Sales PS FY Average" dataDxfId="122" dataCellStyle="Comma"/>
    <tableColumn id="79" xr3:uid="{BD2F696B-2577-45DE-B21E-28D4D32C565B}" name="5-yr Lowest P/Sales PS FY Average" dataDxfId="121" dataCellStyle="Comma"/>
    <tableColumn id="80" xr3:uid="{3491E071-525F-49AB-A1DF-876D865BECCC}" name="10-yr Lowest P/Sales PS FY Average" dataDxfId="120" dataCellStyle="Comma"/>
    <tableColumn id="81" xr3:uid="{F9A34912-EA7A-47F5-A3DE-6A49FEC500DE}" name="Lowest P/Sales PS in Past 5 FY Years" dataDxfId="119" dataCellStyle="Comma"/>
    <tableColumn id="82" xr3:uid="{2E4D77E2-0F36-4E55-A72B-49FF012CFDC9}" name="Highest P/Sales PS in Past 5 FY Years" dataDxfId="118" dataCellStyle="Comma"/>
    <tableColumn id="83" xr3:uid="{AF578CB6-FF28-4668-809D-1C48F58EB782}" name="Lowest P/Sales PS in Past 10 FY Years" dataDxfId="117" dataCellStyle="Comma"/>
    <tableColumn id="84" xr3:uid="{BE3957B3-5152-40C7-92D9-61626AF3689A}" name="10-yr FY P/Sales PS Average_x000a_" dataDxfId="116" dataCellStyle="Comma"/>
    <tableColumn id="85" xr3:uid="{D890EA25-733F-45AD-9875-F4E218B16F7B}" name="Highest P/Sales PS in Past 10 FY Years" dataDxfId="115" dataCellStyle="Comma"/>
    <tableColumn id="86" xr3:uid="{AAB2956C-4F1A-46D7-AE4F-B7EF27B91047}" name="FY Ending3" dataDxfId="114" dataCellStyle="Normal 2"/>
    <tableColumn id="87" xr3:uid="{20116A1E-0896-40F0-897A-230EFF566DFC}" name="TTM P/CFPS" dataDxfId="113" dataCellStyle="Normal 2"/>
    <tableColumn id="88" xr3:uid="{92EE6BB4-E342-499D-BE68-0E6BFCF05829}" name="5-yr FY P/Operating CFPS Average_x000a_Negatives ignored_x000a_" dataDxfId="112" dataCellStyle="Comma"/>
    <tableColumn id="89" xr3:uid="{E4E52C66-8092-41B0-903D-69A97236FE18}" name="% off 5-Yr FY Average P/Operating CFPS" dataDxfId="111" dataCellStyle="Percent"/>
    <tableColumn id="90" xr3:uid="{C238D637-62E3-4A4A-97B2-C715660C972B}" name="3-yr Lowest P/Operating CFPS FY Average_x000a_Negatives ignored" dataDxfId="110" dataCellStyle="Comma"/>
    <tableColumn id="91" xr3:uid="{0F795FB0-7E78-4D1E-8CB3-73525CD983A9}" name="5-yr Lowest P/Operating CFPS FY Average_x000a_Negatives ignored" dataDxfId="109" dataCellStyle="Comma"/>
    <tableColumn id="92" xr3:uid="{D1DC94A7-E862-4993-AD0B-6A9BCC7A19D7}" name="10-yr Lowest P/Operating CFPS FY Average_x000a_Negatives ignored" dataDxfId="108" dataCellStyle="Comma"/>
    <tableColumn id="93" xr3:uid="{9D8F30AF-BCB8-49ED-A23D-2ED4BDF3F2C6}" name="Lowest P/Operating CFPS in Past 5 FY Years_x000a_Negatives ignored" dataDxfId="107" dataCellStyle="Comma"/>
    <tableColumn id="94" xr3:uid="{ED2BF488-0AB6-4220-9171-9E9CD489A8A9}" name="Highest P/Operating CFPS in Past 5 FY Years_x000a_Negatives ignored" dataDxfId="106" dataCellStyle="Comma"/>
    <tableColumn id="95" xr3:uid="{265DC00B-9C99-42FB-8221-438C123F3EEA}" name="Lowest P/Operating CFPS in Past 10 FY Years_x000a_Negatives ignored" dataDxfId="105" dataCellStyle="Comma"/>
    <tableColumn id="96" xr3:uid="{BAC6DAC8-6110-49A0-935F-D70D76CC3FC1}" name="10-yr FY P/Operating Cash Flow Average_x000a_Negatives ignored_x000a_" dataDxfId="104" dataCellStyle="Comma"/>
    <tableColumn id="97" xr3:uid="{F1DE39CF-0888-4245-ABBF-EE374C5ED48B}" name="Highest P/Operating CFPS in Past 10 FY Years_x000a_Negatives ignored." dataDxfId="103" dataCellStyle="Comma"/>
    <tableColumn id="98" xr3:uid="{D958BBAC-3A05-4A99-9D32-A2F2B51B8657}" name="FY Ending4" dataDxfId="102" dataCellStyle="Normal 2"/>
    <tableColumn id="99" xr3:uid="{9A60FE49-D700-4942-893C-3D1091030C13}" name="P/Graham" dataDxfId="101" dataCellStyle="Percent"/>
    <tableColumn id="100" xr3:uid="{B93F54CB-5842-4246-9E2D-AD745C867692}" name="PEG Ratio_x000a_(5 yr expected)" dataDxfId="100" dataCellStyle="Normal 2"/>
    <tableColumn id="101" xr3:uid="{6AB4C499-FF5F-436C-AC14-9E4DF49BE7D8}" name="CAPE Ratio" dataDxfId="99" dataCellStyle="Normal 2"/>
    <tableColumn id="102" xr3:uid="{8D83158D-D59B-463C-A8C9-0E0D32612C35}" name="Chowder Rule" dataDxfId="98" dataCellStyle="Percent"/>
    <tableColumn id="103" xr3:uid="{1EC8F52F-12E0-4964-AE46-2B2FFE9C36FB}" name="Tweed Factor" dataDxfId="97" dataCellStyle="Normal 2"/>
    <tableColumn id="104" xr3:uid="{B75D846F-1D86-4E38-BBD4-60DDB5437D4B}" name="EPS TTM" dataDxfId="96" dataCellStyle="Comma"/>
    <tableColumn id="105" xr3:uid="{627DC2CA-A593-4E6E-9DD0-C4E7C0985245}" name="EPS N12 Est" dataDxfId="95" dataCellStyle="Comma"/>
    <tableColumn id="106" xr3:uid="{C43B9E54-309E-432B-A198-D3D309B19D79}" name="EPS Current Year Est" dataDxfId="94" dataCellStyle="Comma"/>
    <tableColumn id="107" xr3:uid="{4B131ECE-78F9-4A38-9193-2AA919BB0DB1}" name="EPS Next Year Est" dataDxfId="93" dataCellStyle="Comma"/>
    <tableColumn id="108" xr3:uid="{8AA185BC-A8CD-4289-8E3A-7F09BA83B586}" name="Next 5 Years EPS Growth Est_x000a_(per annum)" dataDxfId="92" dataCellStyle="Comma"/>
    <tableColumn id="109" xr3:uid="{1A98C51D-B9FB-4E36-B9E9-F0A65985DAB9}" name="EPS Chg Y/Y %" dataDxfId="91" dataCellStyle="Percent"/>
    <tableColumn id="110" xr3:uid="{CC3B1BDC-4CE0-4AA0-9E6B-839D82F48CB9}" name="5Yr EPS CAGR % (Excluding Extraordinary Items &amp; Discontinued Operations)" dataDxfId="90" dataCellStyle="Percent"/>
    <tableColumn id="111" xr3:uid="{A6DF4CF4-88E1-4D75-A484-38E70F2F614E}" name="1-yr EPS Growth Rate FY/FY" dataDxfId="89" dataCellStyle="Percent"/>
    <tableColumn id="112" xr3:uid="{DF3E39B2-97A9-4414-AB18-C099610F91A1}" name="3-yr EPS Growth Rate FY/FY" dataDxfId="88" dataCellStyle="Percent"/>
    <tableColumn id="113" xr3:uid="{2010E0CB-E55D-4C05-B6EF-4473F501202F}" name="5-yr EPS Growth Rate FY/FY" dataDxfId="87" dataCellStyle="Percent"/>
    <tableColumn id="114" xr3:uid="{34314537-FBD0-4A7A-BBCB-717FAB2A990F}" name="10-yr EPS Growth Rate FY/FY" dataDxfId="86" dataCellStyle="Percent"/>
    <tableColumn id="178" xr3:uid="{0C74AD3B-1CDB-4AC2-9666-151FDA6819FA}" name="20-yr EPS Growth Rate FY/FY" dataDxfId="85" dataCellStyle="Percent"/>
    <tableColumn id="115" xr3:uid="{7B317127-416E-4480-B6CC-6FFF275F5D82}" name="FY Ending5" dataDxfId="84" dataCellStyle="Percent"/>
    <tableColumn id="116" xr3:uid="{E7B7A3F3-35E7-4031-AA7E-AD6C6C0ACCFD}" name="1-yr Sales Per Share Growth Rate FY/FY" dataDxfId="83" dataCellStyle="Percent"/>
    <tableColumn id="117" xr3:uid="{C14B21EE-9B14-4D24-9656-835E332579F1}" name="3-yr Sales Per Share Growth Rate FY/FY" dataDxfId="82" dataCellStyle="Percent"/>
    <tableColumn id="118" xr3:uid="{D36FF627-8B48-4336-AE2A-D7A664AF01F8}" name="5-yr Sales Per Share Growth Rate FY/FY" dataDxfId="81" dataCellStyle="Percent"/>
    <tableColumn id="119" xr3:uid="{647417B8-605E-40BE-8FB1-45E91E720E87}" name="10-yr Sales Per Share Growth Rate FY/FY" dataDxfId="80" dataCellStyle="Percent"/>
    <tableColumn id="120" xr3:uid="{F495B409-D12F-4993-AC48-981AB5246CD1}" name="FY Ending6" dataDxfId="79" dataCellStyle="Percent"/>
    <tableColumn id="121" xr3:uid="{E3771DFC-0E46-4DDC-B6C9-A8606EEF1B8D}" name="TTM Cash Flow Per Share" dataDxfId="78" dataCellStyle="Normal 2"/>
    <tableColumn id="122" xr3:uid="{59F4E3CB-4AFE-4300-A076-A3ECC64C3D32}" name="1-yr OCF Per Share Growth Rate FY/FY" dataDxfId="77" dataCellStyle="Percent"/>
    <tableColumn id="123" xr3:uid="{954E0752-9348-40B8-B7A2-439CC6BD8991}" name="3-yr OCF Per Share Growth Rate FY/FY" dataDxfId="76" dataCellStyle="Percent"/>
    <tableColumn id="124" xr3:uid="{AEB4FC2F-1E73-4FDB-9203-AE8D8ED553E5}" name="5-yr OCF Per Share Growth Rate FY/FY" dataDxfId="75" dataCellStyle="Percent"/>
    <tableColumn id="125" xr3:uid="{F3C235DA-0014-4BFF-BF74-F5E88561AA1D}" name="10-yr OCF Per Share Growth Rate FY/FY" dataDxfId="74" dataCellStyle="Percent"/>
    <tableColumn id="126" xr3:uid="{98EE4E08-A4AD-45EA-95EF-AAE54538DFCC}" name="FY Ending7" dataDxfId="73" dataCellStyle="Percent"/>
    <tableColumn id="127" xr3:uid="{7DA874C9-5F18-4E2D-9E22-776513097BDB}" name="TTM Free Cash Flow Per Share" dataDxfId="72" dataCellStyle="Normal 2"/>
    <tableColumn id="128" xr3:uid="{4ED64389-4773-4D03-BC07-FC8D18B1AB6A}" name="Market Capitalization" dataDxfId="71" dataCellStyle="Comma"/>
    <tableColumn id="129" xr3:uid="{D75BBD5B-9E47-42EC-9D88-3C9373E46C37}" name="Beta" dataDxfId="70" dataCellStyle="Comma"/>
    <tableColumn id="130" xr3:uid="{17DD598A-B632-4CDE-9BDD-FD008AD41075}" name="Beta_x000a_(5Y Monthly)" dataDxfId="69" dataCellStyle="Comma"/>
    <tableColumn id="131" xr3:uid="{79CB434B-AC04-44A2-B904-58A3D48A1EAF}" name="52-wk Low" dataDxfId="68" dataCellStyle="Percent"/>
    <tableColumn id="132" xr3:uid="{A0C00084-6C5B-4261-A6E6-C7144A636B29}" name="52-wk High" dataDxfId="67" dataCellStyle="Percent"/>
    <tableColumn id="133" xr3:uid="{FB52C0A4-7F0E-404F-B7B5-BC444BFD0190}" name="Avg Analyst Rating" dataDxfId="66" dataCellStyle="Comma"/>
    <tableColumn id="134" xr3:uid="{2EBC2C22-C6BB-4976-B96E-4AF57FCCD42D}" name="# Analyst Ratings" dataDxfId="65" dataCellStyle="Comma"/>
    <tableColumn id="135" xr3:uid="{2B2B1907-23D8-4B49-85F7-211DE9C6FD50}" name="Avg Analyst Price Target" dataDxfId="64" dataCellStyle="Comma"/>
    <tableColumn id="136" xr3:uid="{F4090DAE-8AE6-4D09-9216-C301A9D26BE9}" name="# of Analyst Targets" dataDxfId="63" dataCellStyle="Comma"/>
    <tableColumn id="137" xr3:uid="{D010805E-0DC4-4393-BAF5-E11CD6E5CCCE}" name="% off Avg Analyst Price Target" dataDxfId="62" dataCellStyle="Percent"/>
    <tableColumn id="138" xr3:uid="{36B4C4BF-810E-42BA-BED7-81820DC3D992}" name="1-yr CAGR Stock Return_x000a_'22" dataDxfId="61" dataCellStyle="Percent"/>
    <tableColumn id="139" xr3:uid="{86B23560-A66D-4082-BB69-3E4DD4060C9E}" name="3-yr CAGR Stock Return_x000a_'20-'22" dataDxfId="60" dataCellStyle="Percent"/>
    <tableColumn id="140" xr3:uid="{28395A1A-B671-4F09-95AF-40D18C54E1C1}" name="5-yr CAGR Stock Return_x000a_'18-'22" dataDxfId="59" dataCellStyle="Percent"/>
    <tableColumn id="141" xr3:uid="{B6B026DE-B6CE-4E8C-95F8-7127F8A70DC6}" name="10-yr CAGR Stock Return_x000a_'13-'22" dataDxfId="58" dataCellStyle="Percent"/>
    <tableColumn id="142" xr3:uid="{E07DC770-21D1-4D05-9D2B-81A5E9E76FFC}" name="1-yr CAGR Div Return_x000a_'22" dataDxfId="57" dataCellStyle="Percent"/>
    <tableColumn id="143" xr3:uid="{21B03F37-C797-4257-BF0A-ADF0EC404651}" name="3-yr CAGR Div Return_x000a_'20-'22" dataDxfId="56" dataCellStyle="Percent"/>
    <tableColumn id="144" xr3:uid="{EF68F245-1D32-4FBB-AECE-1B94E5C8825F}" name="5-yr CAGR Div Return_x000a_'18-'22" dataDxfId="55" dataCellStyle="Percent"/>
    <tableColumn id="145" xr3:uid="{B2FF4281-C4A3-46EF-8FFF-BFE90206644A}" name="10-yr CAGR Div Return_x000a_'13-'22" dataDxfId="54" dataCellStyle="Percent"/>
    <tableColumn id="146" xr3:uid="{95FA4351-6DAE-4CFF-91FB-2E0095FC48E2}" name="1-yr CAGR TR ($ + Div)_x000a_'22" dataDxfId="53" dataCellStyle="Percent"/>
    <tableColumn id="147" xr3:uid="{4E22F215-C100-4D46-8029-CF8957AAA3F7}" name="3-yr  CAGR TR ($ + Div)_x000a_'20-'22" dataDxfId="52" dataCellStyle="Percent"/>
    <tableColumn id="148" xr3:uid="{90160C61-AF0A-4E06-A19F-AC0681336CE8}" name="5-yr CAGR TR ($ + Div)_x000a_'18-'22" dataDxfId="51" dataCellStyle="Percent"/>
    <tableColumn id="149" xr3:uid="{46B56145-8F80-439C-A574-FAFD1181175B}" name="10-yr CAGR TR ($ + Div)_x000a_'13-'22" dataDxfId="50" dataCellStyle="Percent"/>
    <tableColumn id="150" xr3:uid="{D3C7F3D0-4DBD-4007-804A-796976E25A43}" name="Current ROE %" dataDxfId="49" dataCellStyle="Percent"/>
    <tableColumn id="151" xr3:uid="{54FB2F0B-2094-4AD8-879F-293C0649090F}" name="ROE % 5-Yr FY Average_x000a_Negative ROE ignored" dataDxfId="48" dataCellStyle="Percent"/>
    <tableColumn id="152" xr3:uid="{A73862DA-07DC-40F1-8AC4-2FBECB94500A}" name="ROE % 10-Yr FY Average_x000a_Negative ROE ignored" dataDxfId="47" dataCellStyle="Percent"/>
    <tableColumn id="153" xr3:uid="{BB5CB6B4-E109-4CE1-A089-8DF402FCCC53}" name="ROE % 10-Yr FY Standard Deviation" dataDxfId="46" dataCellStyle="Percent"/>
    <tableColumn id="154" xr3:uid="{5CBAD852-EB18-4EF5-8815-6494874E4EA1}" name="ROIC % 5-Yr FY Average_x000a_Negative ROIC ignored" dataDxfId="45" dataCellStyle="Percent"/>
    <tableColumn id="155" xr3:uid="{3CCD0F55-7AD4-4431-8A09-D1FEDA2FD401}" name="ROIC % 10-Yr FY Average_x000a_Negative ROIC ignored" dataDxfId="44" dataCellStyle="Percent"/>
    <tableColumn id="156" xr3:uid="{D33815C1-387C-4DD8-98E5-2B1B9D3A9C8B}" name="ROIC % 10-Yr FY Standard Deviation" dataDxfId="43" dataCellStyle="Percent"/>
    <tableColumn id="157" xr3:uid="{5BC162C6-B1A5-49E0-95F3-982827EF1B85}" name="FY Ending8" dataDxfId="42" dataCellStyle="Comma 2"/>
    <tableColumn id="158" xr3:uid="{C837032C-1775-47BA-8E95-980826D29CE8}" name="Current Ratio" dataDxfId="41" dataCellStyle="Comma"/>
    <tableColumn id="159" xr3:uid="{3CCD4316-E894-4976-8433-A1312310CFF8}" name="Quick Ratio" dataDxfId="40" dataCellStyle="Comma"/>
    <tableColumn id="160" xr3:uid="{1B97C6D1-7DD5-419A-BE5B-E3E426F8724F}" name="LTD / Equity %" dataDxfId="39" dataCellStyle="Percent"/>
    <tableColumn id="161" xr3:uid="{814374D8-2279-485C-AE39-6214F4595BAE}" name="Total Debt / Total Equity %" dataDxfId="38" dataCellStyle="Percent"/>
    <tableColumn id="162" xr3:uid="{50469CBE-5264-406A-93C4-F317DD628B3F}" name="Old Dividend Rate_x000a_Qtly/Mthly/Semi/Ann" dataDxfId="37" dataCellStyle="Currency"/>
    <tableColumn id="163" xr3:uid="{CDEEAF9A-E54B-4E01-BA24-0EFFC974DE67}" name="New Dividend Rate_x000a_Qtly/Mthly/Semi/Ann" dataDxfId="36" dataCellStyle="Currency"/>
    <tableColumn id="164" xr3:uid="{2C698CB7-C588-4BB4-9DB9-FE04DFD0239D}" name="Most Recent Div Incr. Rec. Date" dataDxfId="35" dataCellStyle="Currency"/>
    <tableColumn id="165" xr3:uid="{32CE7863-97E6-40F4-AD33-545D7FA06569}" name="Next Ex-Div Date (M/D/Y)" dataDxfId="34" dataCellStyle="Currency"/>
    <tableColumn id="166" xr3:uid="{083B8331-1DB8-4A53-B96E-2DE3F1D003A8}" name="Annual Div." dataDxfId="33" dataCellStyle="Normal 2"/>
    <tableColumn id="167" xr3:uid="{4C314945-36BD-4526-BE28-1FF4D1555499}" name="Current Dividend Currency" dataDxfId="32" dataCellStyle="Normal 2"/>
    <tableColumn id="168" xr3:uid="{C2872537-3674-4092-89D7-C8A3EED487B9}" name="Annual Div (CAD)_x000a__x000a_USD Div adj @ 1 USD = 1.3517 CAD" dataDxfId="31" dataCellStyle="Normal 2"/>
    <tableColumn id="169" xr3:uid="{82BD9F13-C762-4273-BB5B-F0032D8B20EB}" name="F/S Curr" dataDxfId="30" dataCellStyle="Currency"/>
    <tableColumn id="170" xr3:uid="{6019ED96-0BC5-4348-85A0-BA2C1B6B970B}" name="DRIP Available?" dataDxfId="29" dataCellStyle="Normal 2"/>
    <tableColumn id="171" xr3:uid="{FE9F9118-17E2-4F43-B705-BD67D8C1DA40}" name="DRIP Fees DR" dataDxfId="28" dataCellStyle="Normal 2"/>
    <tableColumn id="172" xr3:uid="{81C52737-16DE-4122-B4CC-D58208D6E4A1}" name="DRIP Fees SP" dataDxfId="27" dataCellStyle="Normal 2"/>
    <tableColumn id="173" xr3:uid="{CA74E9C4-B2A0-4D1F-A712-66A686AEC695}" name="DRIP Disc." dataDxfId="26" dataCellStyle="Percent 4"/>
    <tableColumn id="174" xr3:uid="{904707EA-28C1-4837-B10D-12AC6EF415C4}" name="SPP Min" dataDxfId="25" dataCellStyle="Currency 5"/>
    <tableColumn id="175" xr3:uid="{2CB40ED6-84FE-4310-B11E-70723A9BA6EA}" name="SPP Freq" dataDxfId="24" dataCellStyle="Currency 5"/>
    <tableColumn id="176" xr3:uid="{2416E2AA-9DD5-4410-8D66-2D290BF0E595}" name="PAD" dataDxfId="23" dataCellStyle="Currency 5"/>
    <tableColumn id="177" xr3:uid="{11182858-17CF-470E-8FAC-8CE87A51AF29}" name="Transfer Agent" dataDxfId="22" dataCellStyle="Normal 2"/>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15139-2198-4604-8153-64765C2DFBA3}">
  <dimension ref="A1:GB87"/>
  <sheetViews>
    <sheetView tabSelected="1" zoomScaleNormal="100" workbookViewId="0">
      <pane xSplit="3" ySplit="2" topLeftCell="F3" activePane="bottomRight" state="frozen"/>
      <selection activeCell="K2" sqref="K2"/>
      <selection pane="topRight" activeCell="K2" sqref="K2"/>
      <selection pane="bottomLeft" activeCell="K2" sqref="K2"/>
      <selection pane="bottomRight" activeCell="AC7" sqref="AC7"/>
    </sheetView>
  </sheetViews>
  <sheetFormatPr defaultColWidth="9.140625" defaultRowHeight="12" x14ac:dyDescent="0.2"/>
  <cols>
    <col min="1" max="1" width="4.28515625" style="63" customWidth="1"/>
    <col min="2" max="2" width="8.5703125" style="63" customWidth="1"/>
    <col min="3" max="3" width="20.1406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443" customWidth="1"/>
    <col min="12" max="12" width="9.42578125" style="63" customWidth="1"/>
    <col min="13" max="13" width="6.5703125" style="63" customWidth="1"/>
    <col min="14" max="14" width="6.85546875" style="443" customWidth="1"/>
    <col min="15" max="19" width="6.85546875" style="446" customWidth="1"/>
    <col min="20" max="20" width="5.5703125" style="62" bestFit="1" customWidth="1"/>
    <col min="21" max="21" width="13.5703125" style="63" customWidth="1"/>
    <col min="22" max="22" width="7.7109375" style="63" customWidth="1"/>
    <col min="23" max="23" width="7.7109375" style="8" customWidth="1"/>
    <col min="24" max="24" width="14" style="8" customWidth="1"/>
    <col min="25" max="25" width="13.28515625" style="446" customWidth="1"/>
    <col min="26" max="26" width="9" style="446" customWidth="1"/>
    <col min="27" max="27" width="9.5703125" style="446" customWidth="1"/>
    <col min="28" max="28" width="11.85546875" style="446" customWidth="1"/>
    <col min="29" max="29" width="11.85546875" style="8" customWidth="1"/>
    <col min="30" max="30" width="8.28515625" style="443" bestFit="1" customWidth="1"/>
    <col min="31" max="31" width="7.7109375" style="446"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2</v>
      </c>
      <c r="B1" s="187"/>
      <c r="C1" s="188"/>
      <c r="D1" s="189" t="s">
        <v>3</v>
      </c>
      <c r="E1" s="188"/>
      <c r="F1" s="190"/>
      <c r="G1" s="251" t="s">
        <v>2840</v>
      </c>
      <c r="H1" s="192" t="s">
        <v>4</v>
      </c>
      <c r="I1" s="193"/>
      <c r="J1" s="193"/>
      <c r="K1" s="194"/>
      <c r="L1" s="193"/>
      <c r="M1" s="193"/>
      <c r="N1" s="195" t="s">
        <v>6</v>
      </c>
      <c r="O1" s="190"/>
      <c r="P1" s="190"/>
      <c r="Q1" s="190"/>
      <c r="R1" s="196"/>
      <c r="S1" s="196"/>
      <c r="T1" s="197"/>
      <c r="U1" s="198"/>
      <c r="V1" s="198"/>
      <c r="W1" s="198"/>
      <c r="X1" s="198"/>
      <c r="Y1" s="190"/>
      <c r="Z1" s="190"/>
      <c r="AA1" s="190"/>
      <c r="AB1" s="190"/>
      <c r="AC1" s="198"/>
      <c r="AD1" s="199" t="s">
        <v>7</v>
      </c>
      <c r="AE1" s="200"/>
      <c r="AF1" s="201"/>
      <c r="AG1" s="201"/>
      <c r="AH1" s="201"/>
      <c r="AI1" s="201"/>
      <c r="AJ1" s="201"/>
      <c r="AK1" s="202" t="s">
        <v>8</v>
      </c>
      <c r="AL1" s="203"/>
      <c r="AM1" s="203"/>
      <c r="AN1" s="188"/>
      <c r="AO1" s="188"/>
      <c r="AP1" s="188"/>
      <c r="AQ1" s="188"/>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366" t="s">
        <v>1383</v>
      </c>
      <c r="C2" s="160" t="s">
        <v>24</v>
      </c>
      <c r="D2" s="160" t="s">
        <v>25</v>
      </c>
      <c r="E2" s="160" t="s">
        <v>26</v>
      </c>
      <c r="F2" s="161" t="s">
        <v>27</v>
      </c>
      <c r="G2" s="162" t="s">
        <v>28</v>
      </c>
      <c r="H2" s="163" t="s">
        <v>29</v>
      </c>
      <c r="I2" s="163" t="s">
        <v>1384</v>
      </c>
      <c r="J2" s="163" t="s">
        <v>2360</v>
      </c>
      <c r="K2" s="164" t="s">
        <v>2895</v>
      </c>
      <c r="L2" s="161" t="s">
        <v>30</v>
      </c>
      <c r="M2" s="161" t="s">
        <v>31</v>
      </c>
      <c r="N2" s="165" t="s">
        <v>2841</v>
      </c>
      <c r="O2" s="163" t="s">
        <v>2842</v>
      </c>
      <c r="P2" s="163" t="s">
        <v>2843</v>
      </c>
      <c r="Q2" s="163" t="s">
        <v>2844</v>
      </c>
      <c r="R2" s="163" t="s">
        <v>2845</v>
      </c>
      <c r="S2" s="163" t="s">
        <v>2846</v>
      </c>
      <c r="T2" s="165" t="s">
        <v>32</v>
      </c>
      <c r="U2" s="161" t="s">
        <v>33</v>
      </c>
      <c r="V2" s="161" t="s">
        <v>34</v>
      </c>
      <c r="W2" s="161" t="s">
        <v>35</v>
      </c>
      <c r="X2" s="161" t="s">
        <v>1386</v>
      </c>
      <c r="Y2" s="161" t="s">
        <v>2847</v>
      </c>
      <c r="Z2" s="161" t="s">
        <v>2848</v>
      </c>
      <c r="AA2" s="161" t="s">
        <v>2849</v>
      </c>
      <c r="AB2" s="161" t="s">
        <v>2850</v>
      </c>
      <c r="AC2" s="161" t="s">
        <v>36</v>
      </c>
      <c r="AD2" s="166" t="s">
        <v>37</v>
      </c>
      <c r="AE2" s="167" t="s">
        <v>38</v>
      </c>
      <c r="AF2" s="167" t="s">
        <v>39</v>
      </c>
      <c r="AG2" s="167" t="s">
        <v>40</v>
      </c>
      <c r="AH2" s="163" t="s">
        <v>41</v>
      </c>
      <c r="AI2" s="163" t="s">
        <v>42</v>
      </c>
      <c r="AJ2" s="163" t="s">
        <v>43</v>
      </c>
      <c r="AK2" s="164" t="s">
        <v>2896</v>
      </c>
      <c r="AL2" s="168" t="s">
        <v>44</v>
      </c>
      <c r="AM2" s="168" t="s">
        <v>45</v>
      </c>
      <c r="AN2" s="367" t="s">
        <v>2867</v>
      </c>
      <c r="AO2" s="367" t="s">
        <v>2854</v>
      </c>
      <c r="AP2" s="367" t="s">
        <v>2859</v>
      </c>
      <c r="AQ2" s="367" t="s">
        <v>2868</v>
      </c>
      <c r="AR2" s="163" t="s">
        <v>2855</v>
      </c>
      <c r="AS2" s="163" t="s">
        <v>2860</v>
      </c>
      <c r="AT2" s="163" t="s">
        <v>2869</v>
      </c>
      <c r="AU2" s="163" t="s">
        <v>2861</v>
      </c>
      <c r="AV2" s="163" t="s">
        <v>2862</v>
      </c>
      <c r="AW2" s="163" t="s">
        <v>2863</v>
      </c>
      <c r="AX2" s="163" t="s">
        <v>2870</v>
      </c>
      <c r="AY2" s="163" t="s">
        <v>2871</v>
      </c>
      <c r="AZ2" s="163" t="s">
        <v>2872</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2361</v>
      </c>
      <c r="BO2" s="172" t="s">
        <v>59</v>
      </c>
      <c r="BP2" s="173" t="s">
        <v>60</v>
      </c>
      <c r="BQ2" s="163" t="s">
        <v>2364</v>
      </c>
      <c r="BR2" s="171" t="s">
        <v>2365</v>
      </c>
      <c r="BS2" s="163" t="s">
        <v>2366</v>
      </c>
      <c r="BT2" s="163" t="s">
        <v>2367</v>
      </c>
      <c r="BU2" s="163" t="s">
        <v>2368</v>
      </c>
      <c r="BV2" s="163" t="s">
        <v>2369</v>
      </c>
      <c r="BW2" s="163" t="s">
        <v>2370</v>
      </c>
      <c r="BX2" s="163" t="s">
        <v>2371</v>
      </c>
      <c r="BY2" s="163" t="s">
        <v>2372</v>
      </c>
      <c r="BZ2" s="163" t="s">
        <v>2373</v>
      </c>
      <c r="CA2" s="163" t="s">
        <v>2362</v>
      </c>
      <c r="CB2" s="165" t="s">
        <v>71</v>
      </c>
      <c r="CC2" s="163" t="s">
        <v>72</v>
      </c>
      <c r="CD2" s="171" t="s">
        <v>73</v>
      </c>
      <c r="CE2" s="163" t="s">
        <v>74</v>
      </c>
      <c r="CF2" s="163" t="s">
        <v>75</v>
      </c>
      <c r="CG2" s="163" t="s">
        <v>76</v>
      </c>
      <c r="CH2" s="163" t="s">
        <v>77</v>
      </c>
      <c r="CI2" s="163" t="s">
        <v>78</v>
      </c>
      <c r="CJ2" s="163" t="s">
        <v>79</v>
      </c>
      <c r="CK2" s="163" t="s">
        <v>80</v>
      </c>
      <c r="CL2" s="163" t="s">
        <v>81</v>
      </c>
      <c r="CM2" s="163" t="s">
        <v>1368</v>
      </c>
      <c r="CN2" s="169" t="s">
        <v>82</v>
      </c>
      <c r="CO2" s="163" t="s">
        <v>83</v>
      </c>
      <c r="CP2" s="171" t="s">
        <v>84</v>
      </c>
      <c r="CQ2" s="163" t="s">
        <v>85</v>
      </c>
      <c r="CR2" s="163" t="s">
        <v>86</v>
      </c>
      <c r="CS2" s="163" t="s">
        <v>87</v>
      </c>
      <c r="CT2" s="163" t="s">
        <v>88</v>
      </c>
      <c r="CU2" s="163" t="s">
        <v>89</v>
      </c>
      <c r="CV2" s="163" t="s">
        <v>90</v>
      </c>
      <c r="CW2" s="163" t="s">
        <v>91</v>
      </c>
      <c r="CX2" s="163" t="s">
        <v>92</v>
      </c>
      <c r="CY2" s="375" t="s">
        <v>1369</v>
      </c>
      <c r="CZ2" s="374" t="s">
        <v>1385</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1382</v>
      </c>
      <c r="DQ2" s="163" t="s">
        <v>1370</v>
      </c>
      <c r="DR2" s="165" t="s">
        <v>108</v>
      </c>
      <c r="DS2" s="163" t="s">
        <v>109</v>
      </c>
      <c r="DT2" s="163" t="s">
        <v>110</v>
      </c>
      <c r="DU2" s="163" t="s">
        <v>111</v>
      </c>
      <c r="DV2" s="163" t="s">
        <v>1371</v>
      </c>
      <c r="DW2" s="169" t="s">
        <v>112</v>
      </c>
      <c r="DX2" s="163" t="s">
        <v>113</v>
      </c>
      <c r="DY2" s="163" t="s">
        <v>114</v>
      </c>
      <c r="DZ2" s="163" t="s">
        <v>115</v>
      </c>
      <c r="EA2" s="163" t="s">
        <v>116</v>
      </c>
      <c r="EB2" s="163" t="s">
        <v>1372</v>
      </c>
      <c r="EC2" s="169" t="s">
        <v>117</v>
      </c>
      <c r="ED2" s="169" t="s">
        <v>118</v>
      </c>
      <c r="EE2" s="168" t="s">
        <v>119</v>
      </c>
      <c r="EF2" s="173" t="s">
        <v>120</v>
      </c>
      <c r="EG2" s="173" t="s">
        <v>121</v>
      </c>
      <c r="EH2" s="173" t="s">
        <v>122</v>
      </c>
      <c r="EI2" s="174" t="s">
        <v>123</v>
      </c>
      <c r="EJ2" s="176" t="s">
        <v>124</v>
      </c>
      <c r="EK2" s="168" t="s">
        <v>125</v>
      </c>
      <c r="EL2" s="176" t="s">
        <v>126</v>
      </c>
      <c r="EM2" s="176" t="s">
        <v>127</v>
      </c>
      <c r="EN2" s="165" t="s">
        <v>2851</v>
      </c>
      <c r="EO2" s="163" t="s">
        <v>2856</v>
      </c>
      <c r="EP2" s="163" t="s">
        <v>2864</v>
      </c>
      <c r="EQ2" s="163" t="s">
        <v>2873</v>
      </c>
      <c r="ER2" s="165" t="s">
        <v>2852</v>
      </c>
      <c r="ES2" s="163" t="s">
        <v>2857</v>
      </c>
      <c r="ET2" s="163" t="s">
        <v>2865</v>
      </c>
      <c r="EU2" s="163" t="s">
        <v>2874</v>
      </c>
      <c r="EV2" s="165" t="s">
        <v>2853</v>
      </c>
      <c r="EW2" s="163" t="s">
        <v>2858</v>
      </c>
      <c r="EX2" s="163" t="s">
        <v>2866</v>
      </c>
      <c r="EY2" s="163" t="s">
        <v>2875</v>
      </c>
      <c r="EZ2" s="177" t="s">
        <v>128</v>
      </c>
      <c r="FA2" s="178" t="s">
        <v>129</v>
      </c>
      <c r="FB2" s="178" t="s">
        <v>130</v>
      </c>
      <c r="FC2" s="178" t="s">
        <v>131</v>
      </c>
      <c r="FD2" s="179" t="s">
        <v>132</v>
      </c>
      <c r="FE2" s="178" t="s">
        <v>133</v>
      </c>
      <c r="FF2" s="178" t="s">
        <v>134</v>
      </c>
      <c r="FG2" s="178" t="s">
        <v>1373</v>
      </c>
      <c r="FH2" s="172" t="s">
        <v>135</v>
      </c>
      <c r="FI2" s="180" t="s">
        <v>136</v>
      </c>
      <c r="FJ2" s="180" t="s">
        <v>137</v>
      </c>
      <c r="FK2" s="180" t="s">
        <v>138</v>
      </c>
      <c r="FL2" s="181" t="s">
        <v>1548</v>
      </c>
      <c r="FM2" s="161" t="s">
        <v>1550</v>
      </c>
      <c r="FN2" s="182" t="s">
        <v>139</v>
      </c>
      <c r="FO2" s="183" t="s">
        <v>140</v>
      </c>
      <c r="FP2" s="161" t="s">
        <v>141</v>
      </c>
      <c r="FQ2" s="161" t="s">
        <v>142</v>
      </c>
      <c r="FR2" s="161" t="s">
        <v>2897</v>
      </c>
      <c r="FS2" s="161" t="s">
        <v>143</v>
      </c>
      <c r="FT2" s="181" t="s">
        <v>144</v>
      </c>
      <c r="FU2" s="161" t="s">
        <v>145</v>
      </c>
      <c r="FV2" s="161" t="s">
        <v>146</v>
      </c>
      <c r="FW2" s="184" t="s">
        <v>147</v>
      </c>
      <c r="FX2" s="185" t="s">
        <v>148</v>
      </c>
      <c r="FY2" s="161" t="s">
        <v>149</v>
      </c>
      <c r="FZ2" s="161" t="s">
        <v>150</v>
      </c>
      <c r="GA2" s="161" t="s">
        <v>151</v>
      </c>
      <c r="GB2" s="5"/>
    </row>
    <row r="3" spans="1:184" s="507" customFormat="1" ht="12" customHeight="1" x14ac:dyDescent="0.2">
      <c r="A3" s="505">
        <v>51</v>
      </c>
      <c r="B3" s="506" t="s">
        <v>2559</v>
      </c>
      <c r="C3" s="507" t="s">
        <v>357</v>
      </c>
      <c r="D3" s="507" t="s">
        <v>324</v>
      </c>
      <c r="E3" s="507" t="s">
        <v>358</v>
      </c>
      <c r="F3" s="508">
        <v>11</v>
      </c>
      <c r="G3" s="509">
        <v>5.6</v>
      </c>
      <c r="H3" s="510">
        <v>-1.5817223198594133E-2</v>
      </c>
      <c r="I3" s="510">
        <v>-2.1723543174080651E-2</v>
      </c>
      <c r="J3" s="510">
        <v>1.159983104672424E-2</v>
      </c>
      <c r="K3" s="457">
        <v>9.285714285714286E-2</v>
      </c>
      <c r="L3" s="511">
        <v>425</v>
      </c>
      <c r="M3" s="512">
        <v>1.9607843137254832E-2</v>
      </c>
      <c r="N3" s="460">
        <v>1.8823529411764905E-2</v>
      </c>
      <c r="O3" s="461">
        <v>2.6776613475911981E-2</v>
      </c>
      <c r="P3" s="461">
        <v>3.3820803680192357E-2</v>
      </c>
      <c r="Q3" s="461">
        <v>0.33376167620046227</v>
      </c>
      <c r="R3" s="461" t="s">
        <v>158</v>
      </c>
      <c r="S3" s="461" t="s">
        <v>158</v>
      </c>
      <c r="T3" s="513">
        <v>0.10133219627012861</v>
      </c>
      <c r="U3" s="514" t="s">
        <v>321</v>
      </c>
      <c r="V3" s="508">
        <v>2012</v>
      </c>
      <c r="W3" s="515">
        <v>2012</v>
      </c>
      <c r="X3" s="515">
        <v>1</v>
      </c>
      <c r="Y3" s="465" t="s">
        <v>157</v>
      </c>
      <c r="Z3" s="466">
        <v>10</v>
      </c>
      <c r="AA3" s="466">
        <v>0</v>
      </c>
      <c r="AB3" s="466">
        <v>0</v>
      </c>
      <c r="AC3" s="516" t="s">
        <v>5</v>
      </c>
      <c r="AD3" s="468" t="s">
        <v>158</v>
      </c>
      <c r="AE3" s="469" t="s">
        <v>158</v>
      </c>
      <c r="AF3" s="469" t="s">
        <v>158</v>
      </c>
      <c r="AG3" s="469">
        <v>1.6743407283382168</v>
      </c>
      <c r="AH3" s="517" t="s">
        <v>2667</v>
      </c>
      <c r="AI3" s="508" t="s">
        <v>2156</v>
      </c>
      <c r="AJ3" s="518" t="s">
        <v>2563</v>
      </c>
      <c r="AK3" s="460">
        <v>9.285714285714286E-2</v>
      </c>
      <c r="AL3" s="461">
        <v>6.6135200000000005E-2</v>
      </c>
      <c r="AM3" s="461">
        <v>0.40405023130107498</v>
      </c>
      <c r="AN3" s="519">
        <v>0.24840738588269784</v>
      </c>
      <c r="AO3" s="519">
        <v>-9.9512913981917195E-2</v>
      </c>
      <c r="AP3" s="519">
        <v>-3.7158439875641269E-2</v>
      </c>
      <c r="AQ3" s="519">
        <v>5.4347589300027144E-2</v>
      </c>
      <c r="AR3" s="520">
        <v>0.10311879459343871</v>
      </c>
      <c r="AS3" s="520">
        <v>9.6440729921493634E-2</v>
      </c>
      <c r="AT3" s="520">
        <v>8.8070711973448873E-2</v>
      </c>
      <c r="AU3" s="512">
        <v>5.3332121212121213E-2</v>
      </c>
      <c r="AV3" s="512">
        <v>7.7085811455379419E-2</v>
      </c>
      <c r="AW3" s="512">
        <v>0.12541353383458648</v>
      </c>
      <c r="AX3" s="512">
        <v>5.3030303030303025E-3</v>
      </c>
      <c r="AY3" s="512">
        <v>7.4380481810020188E-2</v>
      </c>
      <c r="AZ3" s="512">
        <v>0.12541353383458648</v>
      </c>
      <c r="BA3" s="521" t="s">
        <v>158</v>
      </c>
      <c r="BB3" s="522" t="s">
        <v>158</v>
      </c>
      <c r="BC3" s="523">
        <v>6.473528589638569</v>
      </c>
      <c r="BD3" s="461" t="s">
        <v>158</v>
      </c>
      <c r="BE3" s="461" t="s">
        <v>158</v>
      </c>
      <c r="BF3" s="523">
        <v>5.2376101504008483</v>
      </c>
      <c r="BG3" s="523">
        <v>5.3187192181583427</v>
      </c>
      <c r="BH3" s="523">
        <v>12.313831862775864</v>
      </c>
      <c r="BI3" s="523">
        <v>3.5290697674418605</v>
      </c>
      <c r="BJ3" s="523">
        <v>12.87037037037037</v>
      </c>
      <c r="BK3" s="523">
        <v>3.5290697674418605</v>
      </c>
      <c r="BL3" s="523">
        <v>13.926587557102295</v>
      </c>
      <c r="BM3" s="523">
        <v>78.571428571428569</v>
      </c>
      <c r="BN3" s="524" t="s">
        <v>2563</v>
      </c>
      <c r="BO3" s="521">
        <v>0.69081999999999999</v>
      </c>
      <c r="BP3" s="522">
        <v>0.69316999999999995</v>
      </c>
      <c r="BQ3" s="522">
        <v>0.91326703931763187</v>
      </c>
      <c r="BR3" s="461">
        <v>-0.24099965272159873</v>
      </c>
      <c r="BS3" s="525">
        <v>0.72750563569362026</v>
      </c>
      <c r="BT3" s="525">
        <v>0.77706124061450443</v>
      </c>
      <c r="BU3" s="525">
        <v>0.83086215715342426</v>
      </c>
      <c r="BV3" s="525">
        <v>0.54807692307692313</v>
      </c>
      <c r="BW3" s="525">
        <v>1.3178913738019169</v>
      </c>
      <c r="BX3" s="525">
        <v>0.54807692307692313</v>
      </c>
      <c r="BY3" s="525">
        <v>0.9616695383978846</v>
      </c>
      <c r="BZ3" s="525">
        <v>1.3916083916083914</v>
      </c>
      <c r="CA3" s="526" t="s">
        <v>2609</v>
      </c>
      <c r="CB3" s="521">
        <v>3.7619997715928708</v>
      </c>
      <c r="CC3" s="522">
        <v>4.8358943911053069</v>
      </c>
      <c r="CD3" s="461">
        <v>-0.22206742593214146</v>
      </c>
      <c r="CE3" s="525">
        <v>3.9494816450092132</v>
      </c>
      <c r="CF3" s="525">
        <v>4.1133157812639016</v>
      </c>
      <c r="CG3" s="525">
        <v>4.1738955195055869</v>
      </c>
      <c r="CH3" s="525">
        <v>2.5713333333333335</v>
      </c>
      <c r="CI3" s="525">
        <v>6.0789473684210522</v>
      </c>
      <c r="CJ3" s="525">
        <v>2.5713333333333335</v>
      </c>
      <c r="CK3" s="525">
        <v>4.8123451745456833</v>
      </c>
      <c r="CL3" s="525">
        <v>6.14</v>
      </c>
      <c r="CM3" s="526" t="s">
        <v>2563</v>
      </c>
      <c r="CN3" s="521" t="s">
        <v>158</v>
      </c>
      <c r="CO3" s="523">
        <v>9.3481846046114931</v>
      </c>
      <c r="CP3" s="461" t="s">
        <v>158</v>
      </c>
      <c r="CQ3" s="523">
        <v>6.9750607575700627</v>
      </c>
      <c r="CR3" s="523">
        <v>7.942680898986481</v>
      </c>
      <c r="CS3" s="523">
        <v>8.1227512930877275</v>
      </c>
      <c r="CT3" s="523">
        <v>5.2595454545454547</v>
      </c>
      <c r="CU3" s="523">
        <v>12.833333333333332</v>
      </c>
      <c r="CV3" s="523">
        <v>5.2595454545454547</v>
      </c>
      <c r="CW3" s="523">
        <v>9.371173986688925</v>
      </c>
      <c r="CX3" s="523">
        <v>12.833333333333332</v>
      </c>
      <c r="CY3" s="526" t="s">
        <v>2563</v>
      </c>
      <c r="CZ3" s="527" t="s">
        <v>158</v>
      </c>
      <c r="DA3" s="528" t="s">
        <v>5</v>
      </c>
      <c r="DB3" s="528">
        <v>7.2241516089425302</v>
      </c>
      <c r="DC3" s="529">
        <v>0.12667794653733522</v>
      </c>
      <c r="DD3" s="530" t="s">
        <v>158</v>
      </c>
      <c r="DE3" s="531">
        <v>-7.5700000000000003E-3</v>
      </c>
      <c r="DF3" s="532" t="s">
        <v>158</v>
      </c>
      <c r="DG3" s="532" t="s">
        <v>5</v>
      </c>
      <c r="DH3" s="532" t="s">
        <v>5</v>
      </c>
      <c r="DI3" s="532" t="s">
        <v>5</v>
      </c>
      <c r="DJ3" s="533">
        <v>0.23987359999999999</v>
      </c>
      <c r="DK3" s="533" t="s">
        <v>158</v>
      </c>
      <c r="DL3" s="460">
        <v>2.1851851851851851</v>
      </c>
      <c r="DM3" s="461">
        <v>0.24097199004256376</v>
      </c>
      <c r="DN3" s="461">
        <v>0.22246822484759265</v>
      </c>
      <c r="DO3" s="461" t="s">
        <v>158</v>
      </c>
      <c r="DP3" s="461" t="s">
        <v>158</v>
      </c>
      <c r="DQ3" s="534" t="s">
        <v>2563</v>
      </c>
      <c r="DR3" s="460">
        <v>-0.1202130092456466</v>
      </c>
      <c r="DS3" s="461">
        <v>3.7561763584778474E-2</v>
      </c>
      <c r="DT3" s="461">
        <v>2.0946734251609644E-2</v>
      </c>
      <c r="DU3" s="461" t="s">
        <v>158</v>
      </c>
      <c r="DV3" s="534" t="s">
        <v>2563</v>
      </c>
      <c r="DW3" s="521" t="s">
        <v>158</v>
      </c>
      <c r="DX3" s="461">
        <v>3.1018951645237935E-2</v>
      </c>
      <c r="DY3" s="461">
        <v>0.12078233888172218</v>
      </c>
      <c r="DZ3" s="461">
        <v>4.9129114408644758E-2</v>
      </c>
      <c r="EA3" s="461" t="s">
        <v>158</v>
      </c>
      <c r="EB3" s="534" t="s">
        <v>2563</v>
      </c>
      <c r="EC3" s="521">
        <v>0.31057000000000001</v>
      </c>
      <c r="ED3" s="535">
        <v>204839200</v>
      </c>
      <c r="EE3" s="532">
        <v>1.1182799999999999</v>
      </c>
      <c r="EF3" s="532" t="s">
        <v>5</v>
      </c>
      <c r="EG3" s="533">
        <v>0.10123932956346904</v>
      </c>
      <c r="EH3" s="533">
        <v>-0.25441791014454407</v>
      </c>
      <c r="EI3" s="536" t="s">
        <v>253</v>
      </c>
      <c r="EJ3" s="537">
        <v>2</v>
      </c>
      <c r="EK3" s="532">
        <v>6.38</v>
      </c>
      <c r="EL3" s="511">
        <v>2</v>
      </c>
      <c r="EM3" s="461">
        <v>-0.12225705329153613</v>
      </c>
      <c r="EN3" s="460">
        <v>-0.28337531486146095</v>
      </c>
      <c r="EO3" s="461">
        <v>-5.4886159174598603E-2</v>
      </c>
      <c r="EP3" s="461">
        <v>-3.7828175667174668E-2</v>
      </c>
      <c r="EQ3" s="461">
        <v>1.1007108166276813E-2</v>
      </c>
      <c r="ER3" s="460">
        <v>6.5440806045339972E-2</v>
      </c>
      <c r="ES3" s="461">
        <v>7.0570333078670222E-2</v>
      </c>
      <c r="ET3" s="461">
        <v>6.3109656434294781E-2</v>
      </c>
      <c r="EU3" s="461">
        <v>6.4934104831451123E-2</v>
      </c>
      <c r="EV3" s="460">
        <v>-0.21793450881612098</v>
      </c>
      <c r="EW3" s="461">
        <v>1.5684173904071619E-2</v>
      </c>
      <c r="EX3" s="461">
        <v>2.5281480767120112E-2</v>
      </c>
      <c r="EY3" s="461">
        <v>7.5941212997727936E-2</v>
      </c>
      <c r="EZ3" s="538">
        <v>-3.9979999999999998E-3</v>
      </c>
      <c r="FA3" s="461">
        <v>0.16654000000000002</v>
      </c>
      <c r="FB3" s="461">
        <v>0.13781000000000002</v>
      </c>
      <c r="FC3" s="534">
        <v>6.3186493018682399E-2</v>
      </c>
      <c r="FD3" s="460">
        <v>9.6120000000000011E-2</v>
      </c>
      <c r="FE3" s="461">
        <v>8.1669999999999993E-2</v>
      </c>
      <c r="FF3" s="534">
        <v>3.5258390490775386E-2</v>
      </c>
      <c r="FG3" s="539" t="s">
        <v>2563</v>
      </c>
      <c r="FH3" s="531">
        <v>0.15828999999999999</v>
      </c>
      <c r="FI3" s="532" t="s">
        <v>158</v>
      </c>
      <c r="FJ3" s="533">
        <v>0.78977310000000001</v>
      </c>
      <c r="FK3" s="533">
        <v>1.09853</v>
      </c>
      <c r="FL3" s="540">
        <v>4.2500000000000003E-2</v>
      </c>
      <c r="FM3" s="541">
        <v>4.3333333333333335E-2</v>
      </c>
      <c r="FN3" s="542">
        <v>44592</v>
      </c>
      <c r="FO3" s="542" t="s">
        <v>2698</v>
      </c>
      <c r="FP3" s="543">
        <v>0.52</v>
      </c>
      <c r="FQ3" s="544" t="s">
        <v>159</v>
      </c>
      <c r="FR3" s="544">
        <v>0.52</v>
      </c>
      <c r="FS3" s="545" t="s">
        <v>159</v>
      </c>
      <c r="FT3" s="546" t="s">
        <v>165</v>
      </c>
      <c r="FU3" s="508" t="s">
        <v>166</v>
      </c>
      <c r="FV3" s="508" t="s">
        <v>166</v>
      </c>
      <c r="FW3" s="547">
        <v>0</v>
      </c>
      <c r="FX3" s="548">
        <v>1000</v>
      </c>
      <c r="FY3" s="548" t="s">
        <v>238</v>
      </c>
      <c r="FZ3" s="548" t="s">
        <v>158</v>
      </c>
      <c r="GA3" s="508" t="s">
        <v>425</v>
      </c>
    </row>
    <row r="4" spans="1:184" ht="12" customHeight="1" x14ac:dyDescent="0.2">
      <c r="A4" s="7">
        <v>47</v>
      </c>
      <c r="B4" s="2" t="s">
        <v>346</v>
      </c>
      <c r="C4" s="1" t="s">
        <v>347</v>
      </c>
      <c r="D4" s="1" t="s">
        <v>324</v>
      </c>
      <c r="E4" s="1" t="s">
        <v>348</v>
      </c>
      <c r="F4" s="9">
        <v>11</v>
      </c>
      <c r="G4" s="64">
        <v>24.36</v>
      </c>
      <c r="H4" s="65">
        <v>-4.8437500000000022E-2</v>
      </c>
      <c r="I4" s="65">
        <v>-9.6941540284374184E-2</v>
      </c>
      <c r="J4" s="65">
        <v>-2.9988524001640315E-2</v>
      </c>
      <c r="K4" s="442">
        <v>7.389162561576354E-2</v>
      </c>
      <c r="L4" s="67">
        <v>60</v>
      </c>
      <c r="M4" s="68">
        <v>2.8806584362139898E-2</v>
      </c>
      <c r="N4" s="444">
        <v>2.8934368383909836E-2</v>
      </c>
      <c r="O4" s="445">
        <v>3.0242818297998575E-2</v>
      </c>
      <c r="P4" s="445">
        <v>2.6851536688821787E-2</v>
      </c>
      <c r="Q4" s="445">
        <v>2.8319439275269254E-2</v>
      </c>
      <c r="R4" s="445">
        <v>2.2487462078914611E-2</v>
      </c>
      <c r="S4" s="445" t="s">
        <v>158</v>
      </c>
      <c r="T4" s="18">
        <v>0.9481662552644764</v>
      </c>
      <c r="U4" s="71" t="s">
        <v>321</v>
      </c>
      <c r="V4" s="9">
        <v>2003</v>
      </c>
      <c r="W4" s="227">
        <v>2012</v>
      </c>
      <c r="X4" s="227">
        <v>1</v>
      </c>
      <c r="Y4" s="447" t="s">
        <v>157</v>
      </c>
      <c r="Z4" s="448">
        <v>17</v>
      </c>
      <c r="AA4" s="448">
        <v>2</v>
      </c>
      <c r="AB4" s="448">
        <v>0</v>
      </c>
      <c r="AC4" s="228" t="s">
        <v>5</v>
      </c>
      <c r="AD4" s="449">
        <v>1.3606882058570067</v>
      </c>
      <c r="AE4" s="450" t="s">
        <v>158</v>
      </c>
      <c r="AF4" s="75">
        <v>1.400418569550232</v>
      </c>
      <c r="AG4" s="75">
        <v>2.5403277022735931</v>
      </c>
      <c r="AH4" s="76" t="s">
        <v>2660</v>
      </c>
      <c r="AI4" s="9" t="s">
        <v>2765</v>
      </c>
      <c r="AJ4" s="77" t="s">
        <v>2563</v>
      </c>
      <c r="AK4" s="78">
        <v>7.389162561576354E-2</v>
      </c>
      <c r="AL4" s="79">
        <v>4.0453500000000003E-2</v>
      </c>
      <c r="AM4" s="80">
        <v>0.82658176958145857</v>
      </c>
      <c r="AN4" s="368">
        <v>0.84274018243493565</v>
      </c>
      <c r="AO4" s="368">
        <v>0.29584936984821408</v>
      </c>
      <c r="AP4" s="368">
        <v>0.48610392096046251</v>
      </c>
      <c r="AQ4" s="368">
        <v>0.52458703962609032</v>
      </c>
      <c r="AR4" s="81">
        <v>5.702177068961236E-2</v>
      </c>
      <c r="AS4" s="81">
        <v>4.9721708269235776E-2</v>
      </c>
      <c r="AT4" s="81">
        <v>4.8466649456685454E-2</v>
      </c>
      <c r="AU4" s="68">
        <v>2.7435982707016957E-2</v>
      </c>
      <c r="AV4" s="68">
        <v>3.9323203642561554E-2</v>
      </c>
      <c r="AW4" s="68">
        <v>7.063382994212368E-2</v>
      </c>
      <c r="AX4" s="68">
        <v>2.7435982707016957E-2</v>
      </c>
      <c r="AY4" s="68">
        <v>4.0098775899120843E-2</v>
      </c>
      <c r="AZ4" s="68">
        <v>7.063382994212368E-2</v>
      </c>
      <c r="BA4" s="31">
        <v>18.2559</v>
      </c>
      <c r="BB4" s="32" t="s">
        <v>158</v>
      </c>
      <c r="BC4" s="82">
        <v>9.7753013739779639</v>
      </c>
      <c r="BD4" s="70">
        <v>0.86755367446752585</v>
      </c>
      <c r="BE4" s="70" t="s">
        <v>158</v>
      </c>
      <c r="BF4" s="82">
        <v>8.5741978597618758</v>
      </c>
      <c r="BG4" s="82">
        <v>8.1844898204380296</v>
      </c>
      <c r="BH4" s="82">
        <v>8.4839892326242747</v>
      </c>
      <c r="BI4" s="82">
        <v>7.0254083484573506</v>
      </c>
      <c r="BJ4" s="82">
        <v>14.960199004975125</v>
      </c>
      <c r="BK4" s="82">
        <v>3.8966049382716048</v>
      </c>
      <c r="BL4" s="82">
        <v>9.9102674511202409</v>
      </c>
      <c r="BM4" s="82">
        <v>18.023474178403756</v>
      </c>
      <c r="BN4" s="34" t="s">
        <v>2563</v>
      </c>
      <c r="BO4" s="31">
        <v>0.46954000000000001</v>
      </c>
      <c r="BP4" s="32">
        <v>0.46954000000000001</v>
      </c>
      <c r="BQ4" s="35">
        <v>0.99535358166819576</v>
      </c>
      <c r="BR4" s="70">
        <v>-0.52826813642137205</v>
      </c>
      <c r="BS4" s="83">
        <v>0.79789210604472804</v>
      </c>
      <c r="BT4" s="83">
        <v>0.84272433811150171</v>
      </c>
      <c r="BU4" s="83">
        <v>0.89765019430827753</v>
      </c>
      <c r="BV4" s="83">
        <v>0.65223695111847546</v>
      </c>
      <c r="BW4" s="83">
        <v>1.3068695032089375</v>
      </c>
      <c r="BX4" s="83">
        <v>0.65223695111847546</v>
      </c>
      <c r="BY4" s="83">
        <v>1.0454299343385256</v>
      </c>
      <c r="BZ4" s="83">
        <v>1.3068695032089375</v>
      </c>
      <c r="CA4" s="37" t="s">
        <v>2609</v>
      </c>
      <c r="CB4" s="31">
        <v>6.4210026885971843</v>
      </c>
      <c r="CC4" s="35">
        <v>9.4061104581359825</v>
      </c>
      <c r="CD4" s="70">
        <v>-0.31735835793388711</v>
      </c>
      <c r="CE4" s="83">
        <v>7.9774511940983208</v>
      </c>
      <c r="CF4" s="83">
        <v>7.9241438350681745</v>
      </c>
      <c r="CG4" s="83">
        <v>7.1124657320823257</v>
      </c>
      <c r="CH4" s="83">
        <v>6.9874940334128883</v>
      </c>
      <c r="CI4" s="83">
        <v>13.400178253119428</v>
      </c>
      <c r="CJ4" s="83">
        <v>5.5784883720930232</v>
      </c>
      <c r="CK4" s="83">
        <v>8.3324229446296627</v>
      </c>
      <c r="CL4" s="83">
        <v>13.400178253119428</v>
      </c>
      <c r="CM4" s="37" t="s">
        <v>2563</v>
      </c>
      <c r="CN4" s="31">
        <v>17.558199999999999</v>
      </c>
      <c r="CO4" s="82">
        <v>19.107175302125611</v>
      </c>
      <c r="CP4" s="70">
        <v>-8.1067728621995405E-2</v>
      </c>
      <c r="CQ4" s="82">
        <v>16.759462703876626</v>
      </c>
      <c r="CR4" s="82">
        <v>16.172693917189413</v>
      </c>
      <c r="CS4" s="82">
        <v>15.52579860207465</v>
      </c>
      <c r="CT4" s="82">
        <v>11.05688202247191</v>
      </c>
      <c r="CU4" s="82">
        <v>26.214092827004219</v>
      </c>
      <c r="CV4" s="82">
        <v>11.05688202247191</v>
      </c>
      <c r="CW4" s="82">
        <v>18.100010772980362</v>
      </c>
      <c r="CX4" s="82">
        <v>26.214092827004219</v>
      </c>
      <c r="CY4" s="37" t="s">
        <v>2563</v>
      </c>
      <c r="CZ4" s="376">
        <v>-0.38009271743171358</v>
      </c>
      <c r="DA4" s="39" t="s">
        <v>5</v>
      </c>
      <c r="DB4" s="39">
        <v>5.356560001679374</v>
      </c>
      <c r="DC4" s="17">
        <v>0.10074316230458533</v>
      </c>
      <c r="DD4" s="40">
        <v>-8.1815837695414686</v>
      </c>
      <c r="DE4" s="84">
        <v>1.3228599999999999</v>
      </c>
      <c r="DF4" s="85" t="s">
        <v>158</v>
      </c>
      <c r="DG4" s="85" t="s">
        <v>5</v>
      </c>
      <c r="DH4" s="85" t="s">
        <v>5</v>
      </c>
      <c r="DI4" s="85" t="s">
        <v>5</v>
      </c>
      <c r="DJ4" s="86">
        <v>-4.0611680000000003</v>
      </c>
      <c r="DK4" s="86">
        <v>-0.21295900000000001</v>
      </c>
      <c r="DL4" s="69">
        <v>-0.13432835820895517</v>
      </c>
      <c r="DM4" s="70">
        <v>-0.1420225339003196</v>
      </c>
      <c r="DN4" s="70">
        <v>-2.7953649060034946E-2</v>
      </c>
      <c r="DO4" s="70">
        <v>4.4157196641052554E-3</v>
      </c>
      <c r="DP4" s="70" t="s">
        <v>158</v>
      </c>
      <c r="DQ4" s="87" t="s">
        <v>2563</v>
      </c>
      <c r="DR4" s="69">
        <v>-4.3066039942414314E-3</v>
      </c>
      <c r="DS4" s="70">
        <v>1.4732506416177404E-3</v>
      </c>
      <c r="DT4" s="70">
        <v>-1.4810493639599076E-2</v>
      </c>
      <c r="DU4" s="70">
        <v>9.0585440860970756E-3</v>
      </c>
      <c r="DV4" s="87" t="s">
        <v>2563</v>
      </c>
      <c r="DW4" s="31">
        <v>1.2853300000000001</v>
      </c>
      <c r="DX4" s="70">
        <v>-0.33497852214371726</v>
      </c>
      <c r="DY4" s="70">
        <v>-8.0818495247937605E-2</v>
      </c>
      <c r="DZ4" s="70">
        <v>-9.6083733653554715E-3</v>
      </c>
      <c r="EA4" s="70">
        <v>1.5435235106765033E-2</v>
      </c>
      <c r="EB4" s="87" t="s">
        <v>2563</v>
      </c>
      <c r="EC4" s="31">
        <v>0.70857000000000003</v>
      </c>
      <c r="ED4" s="88">
        <v>3090137000</v>
      </c>
      <c r="EE4" s="85">
        <v>1.0261499999999999</v>
      </c>
      <c r="EF4" s="85" t="s">
        <v>5</v>
      </c>
      <c r="EG4" s="86">
        <v>4.0580955095261162E-2</v>
      </c>
      <c r="EH4" s="86">
        <v>-0.4567943965802127</v>
      </c>
      <c r="EI4" s="89">
        <v>1.9</v>
      </c>
      <c r="EJ4" s="90">
        <v>10</v>
      </c>
      <c r="EK4" s="85">
        <v>35.65</v>
      </c>
      <c r="EL4" s="91">
        <v>10</v>
      </c>
      <c r="EM4" s="79">
        <v>-0.31669004207573637</v>
      </c>
      <c r="EN4" s="69">
        <v>-0.41751992224072987</v>
      </c>
      <c r="EO4" s="70">
        <v>-0.21074478068753622</v>
      </c>
      <c r="EP4" s="70">
        <v>-9.4615934364245646E-2</v>
      </c>
      <c r="EQ4" s="70">
        <v>-2.5071867539642301E-2</v>
      </c>
      <c r="ER4" s="69">
        <v>3.9808872814360186E-2</v>
      </c>
      <c r="ES4" s="70">
        <v>3.163690891009785E-2</v>
      </c>
      <c r="ET4" s="70">
        <v>3.6509405453502453E-2</v>
      </c>
      <c r="EU4" s="70">
        <v>3.9339754739926791E-2</v>
      </c>
      <c r="EV4" s="69">
        <v>-0.37771104942636968</v>
      </c>
      <c r="EW4" s="70">
        <v>-0.17910787177743837</v>
      </c>
      <c r="EX4" s="70">
        <v>-5.8106528910743194E-2</v>
      </c>
      <c r="EY4" s="70">
        <v>1.426788720028449E-2</v>
      </c>
      <c r="EZ4" s="92">
        <v>2.5857100000000001E-2</v>
      </c>
      <c r="FA4" s="70">
        <v>0.10491999999999999</v>
      </c>
      <c r="FB4" s="70">
        <v>0.11900999999999999</v>
      </c>
      <c r="FC4" s="87">
        <v>4.9862078777363476E-2</v>
      </c>
      <c r="FD4" s="69">
        <v>7.4740000000000001E-2</v>
      </c>
      <c r="FE4" s="70">
        <v>7.8909999999999994E-2</v>
      </c>
      <c r="FF4" s="87">
        <v>2.759863945921975E-2</v>
      </c>
      <c r="FG4" s="93" t="s">
        <v>2563</v>
      </c>
      <c r="FH4" s="84">
        <v>2.1973500000000001</v>
      </c>
      <c r="FI4" s="85" t="s">
        <v>158</v>
      </c>
      <c r="FJ4" s="86">
        <v>0.59489559999999997</v>
      </c>
      <c r="FK4" s="86">
        <v>0.66390230000000006</v>
      </c>
      <c r="FL4" s="94">
        <v>0.14580000000000001</v>
      </c>
      <c r="FM4" s="95">
        <v>0.15</v>
      </c>
      <c r="FN4" s="96">
        <v>44957</v>
      </c>
      <c r="FO4" s="97" t="s">
        <v>2698</v>
      </c>
      <c r="FP4" s="57">
        <v>1.7999999999999998</v>
      </c>
      <c r="FQ4" s="58" t="s">
        <v>159</v>
      </c>
      <c r="FR4" s="58">
        <v>1.7999999999999998</v>
      </c>
      <c r="FS4" s="98" t="s">
        <v>159</v>
      </c>
      <c r="FT4" s="59" t="s">
        <v>160</v>
      </c>
      <c r="FU4" s="9" t="s">
        <v>158</v>
      </c>
      <c r="FV4" s="9" t="s">
        <v>158</v>
      </c>
      <c r="FW4" s="99" t="s">
        <v>158</v>
      </c>
      <c r="FX4" s="100" t="s">
        <v>158</v>
      </c>
      <c r="FY4" s="100" t="s">
        <v>158</v>
      </c>
      <c r="FZ4" s="100" t="s">
        <v>158</v>
      </c>
      <c r="GA4" s="9" t="s">
        <v>425</v>
      </c>
      <c r="GB4" s="63"/>
    </row>
    <row r="5" spans="1:184" s="453" customFormat="1" ht="12" customHeight="1" x14ac:dyDescent="0.2">
      <c r="A5" s="451">
        <v>14</v>
      </c>
      <c r="B5" s="452" t="s">
        <v>210</v>
      </c>
      <c r="C5" s="453" t="s">
        <v>211</v>
      </c>
      <c r="D5" s="453" t="s">
        <v>193</v>
      </c>
      <c r="E5" s="453" t="s">
        <v>203</v>
      </c>
      <c r="F5" s="454">
        <v>22</v>
      </c>
      <c r="G5" s="455">
        <v>52.57</v>
      </c>
      <c r="H5" s="456">
        <v>-2.6120785476102193E-2</v>
      </c>
      <c r="I5" s="456">
        <v>-2.6794822882609814E-3</v>
      </c>
      <c r="J5" s="456">
        <v>8.0907362195468124E-3</v>
      </c>
      <c r="K5" s="457">
        <v>7.0762792467186614E-2</v>
      </c>
      <c r="L5" s="458">
        <v>1</v>
      </c>
      <c r="M5" s="459">
        <v>3.3333333333333437E-2</v>
      </c>
      <c r="N5" s="460">
        <v>3.4482758620689724E-2</v>
      </c>
      <c r="O5" s="461">
        <v>6.2658569182611146E-2</v>
      </c>
      <c r="P5" s="461">
        <v>7.5653756932570149E-2</v>
      </c>
      <c r="Q5" s="461">
        <v>7.4184752002476984E-2</v>
      </c>
      <c r="R5" s="461">
        <v>6.704869621127485E-2</v>
      </c>
      <c r="S5" s="461">
        <v>6.6142178201090029E-2</v>
      </c>
      <c r="T5" s="462">
        <v>1.0198019793884883</v>
      </c>
      <c r="U5" s="463" t="s">
        <v>156</v>
      </c>
      <c r="V5" s="454">
        <v>1964</v>
      </c>
      <c r="W5" s="464">
        <v>2001</v>
      </c>
      <c r="X5" s="464">
        <v>3</v>
      </c>
      <c r="Y5" s="465" t="s">
        <v>212</v>
      </c>
      <c r="Z5" s="466">
        <v>22</v>
      </c>
      <c r="AA5" s="466">
        <v>1</v>
      </c>
      <c r="AB5" s="466">
        <v>2</v>
      </c>
      <c r="AC5" s="467" t="s">
        <v>213</v>
      </c>
      <c r="AD5" s="468">
        <v>5.4321636658343193</v>
      </c>
      <c r="AE5" s="469">
        <v>0.86875291919663711</v>
      </c>
      <c r="AF5" s="470">
        <v>1.135271229114214</v>
      </c>
      <c r="AG5" s="470" t="s">
        <v>158</v>
      </c>
      <c r="AH5" s="471" t="s">
        <v>2629</v>
      </c>
      <c r="AI5" s="454" t="s">
        <v>2743</v>
      </c>
      <c r="AJ5" s="472" t="s">
        <v>2563</v>
      </c>
      <c r="AK5" s="473">
        <v>7.0762792467186614E-2</v>
      </c>
      <c r="AL5" s="474">
        <v>5.9138999999999997E-2</v>
      </c>
      <c r="AM5" s="474">
        <v>0.1965503722955515</v>
      </c>
      <c r="AN5" s="475">
        <v>0.53867962295426497</v>
      </c>
      <c r="AO5" s="475">
        <v>3.9516544936239129E-2</v>
      </c>
      <c r="AP5" s="475">
        <v>9.079137251121594E-2</v>
      </c>
      <c r="AQ5" s="475">
        <v>0.27528256421057096</v>
      </c>
      <c r="AR5" s="476">
        <v>6.8072790964117835E-2</v>
      </c>
      <c r="AS5" s="476">
        <v>6.4872893433578202E-2</v>
      </c>
      <c r="AT5" s="476">
        <v>5.548793220660897E-2</v>
      </c>
      <c r="AU5" s="459">
        <v>3.832004904966279E-2</v>
      </c>
      <c r="AV5" s="459">
        <v>5.250609528935557E-2</v>
      </c>
      <c r="AW5" s="459">
        <v>6.8862911795961754E-2</v>
      </c>
      <c r="AX5" s="459">
        <v>3.0065768869401814E-2</v>
      </c>
      <c r="AY5" s="459">
        <v>4.598929589469837E-2</v>
      </c>
      <c r="AZ5" s="459">
        <v>6.8862911795961754E-2</v>
      </c>
      <c r="BA5" s="477">
        <v>76.780420000000007</v>
      </c>
      <c r="BB5" s="478">
        <v>12.276973376926669</v>
      </c>
      <c r="BC5" s="479">
        <v>18.516645020198439</v>
      </c>
      <c r="BD5" s="474">
        <v>3.1465621831733515</v>
      </c>
      <c r="BE5" s="474">
        <v>-0.33697636026749844</v>
      </c>
      <c r="BF5" s="479">
        <v>16.240611001691864</v>
      </c>
      <c r="BG5" s="479">
        <v>15.64188846690433</v>
      </c>
      <c r="BH5" s="479">
        <v>44.098942421933849</v>
      </c>
      <c r="BI5" s="479">
        <v>9.9261603375527407</v>
      </c>
      <c r="BJ5" s="479">
        <v>36.666665053763438</v>
      </c>
      <c r="BK5" s="479">
        <v>9.9261603375527407</v>
      </c>
      <c r="BL5" s="479">
        <v>56.125755575808711</v>
      </c>
      <c r="BM5" s="479">
        <v>396.31249999999994</v>
      </c>
      <c r="BN5" s="480" t="s">
        <v>2563</v>
      </c>
      <c r="BO5" s="477">
        <v>2.5246200000000001</v>
      </c>
      <c r="BP5" s="478">
        <v>1.69967</v>
      </c>
      <c r="BQ5" s="478">
        <v>2.2298702092096465</v>
      </c>
      <c r="BR5" s="474">
        <v>-0.23777178017799083</v>
      </c>
      <c r="BS5" s="481">
        <v>1.6669644806536308</v>
      </c>
      <c r="BT5" s="481">
        <v>1.8773754913858398</v>
      </c>
      <c r="BU5" s="481">
        <v>1.8511735845976169</v>
      </c>
      <c r="BV5" s="481">
        <v>1.5672884743504329</v>
      </c>
      <c r="BW5" s="481">
        <v>2.8072289156626504</v>
      </c>
      <c r="BX5" s="481">
        <v>1.5672884743504329</v>
      </c>
      <c r="BY5" s="481">
        <v>2.1807736743621069</v>
      </c>
      <c r="BZ5" s="481">
        <v>2.8072289156626504</v>
      </c>
      <c r="CA5" s="482" t="s">
        <v>2609</v>
      </c>
      <c r="CB5" s="477">
        <v>3.49425379037136</v>
      </c>
      <c r="CC5" s="478">
        <v>4.2018839351111774</v>
      </c>
      <c r="CD5" s="474">
        <v>-0.16840782745730321</v>
      </c>
      <c r="CE5" s="481">
        <v>3.4993477688710826</v>
      </c>
      <c r="CF5" s="481">
        <v>3.5018459755691453</v>
      </c>
      <c r="CG5" s="481">
        <v>3.2957571745238092</v>
      </c>
      <c r="CH5" s="481">
        <v>3.1620513195409021</v>
      </c>
      <c r="CI5" s="481">
        <v>5.5377490576198172</v>
      </c>
      <c r="CJ5" s="481">
        <v>2.5227988804478207</v>
      </c>
      <c r="CK5" s="481">
        <v>3.8891972928943268</v>
      </c>
      <c r="CL5" s="481">
        <v>5.5377490576198172</v>
      </c>
      <c r="CM5" s="482" t="s">
        <v>2563</v>
      </c>
      <c r="CN5" s="477">
        <v>16.366720000000001</v>
      </c>
      <c r="CO5" s="479">
        <v>8.624865137900013</v>
      </c>
      <c r="CP5" s="474">
        <v>0.89762039618221534</v>
      </c>
      <c r="CQ5" s="479">
        <v>6.6041897299571728</v>
      </c>
      <c r="CR5" s="479">
        <v>7.2618484407544273</v>
      </c>
      <c r="CS5" s="479">
        <v>7.4172810311122843</v>
      </c>
      <c r="CT5" s="479">
        <v>6.2662227259846972</v>
      </c>
      <c r="CU5" s="479">
        <v>10.902439770554492</v>
      </c>
      <c r="CV5" s="479">
        <v>6.2236338528309325</v>
      </c>
      <c r="CW5" s="479">
        <v>8.7082657387331004</v>
      </c>
      <c r="CX5" s="479">
        <v>11.115616572689385</v>
      </c>
      <c r="CY5" s="482" t="s">
        <v>2563</v>
      </c>
      <c r="CZ5" s="483">
        <v>1.4081026031614847</v>
      </c>
      <c r="DA5" s="484" t="s">
        <v>5</v>
      </c>
      <c r="DB5" s="484">
        <v>20.762735503921881</v>
      </c>
      <c r="DC5" s="485">
        <v>0.14641654939975676</v>
      </c>
      <c r="DD5" s="486">
        <v>-62.138765060024326</v>
      </c>
      <c r="DE5" s="487">
        <v>0.68481000000000003</v>
      </c>
      <c r="DF5" s="488">
        <v>4.282</v>
      </c>
      <c r="DG5" s="488" t="s">
        <v>5</v>
      </c>
      <c r="DH5" s="488" t="s">
        <v>5</v>
      </c>
      <c r="DI5" s="488" t="s">
        <v>5</v>
      </c>
      <c r="DJ5" s="489">
        <v>-2.2560609999999999</v>
      </c>
      <c r="DK5" s="489">
        <v>-0.2382476</v>
      </c>
      <c r="DL5" s="473">
        <v>-0.60759493670886078</v>
      </c>
      <c r="DM5" s="474">
        <v>-0.22003408218262421</v>
      </c>
      <c r="DN5" s="474">
        <v>0.63334750067692358</v>
      </c>
      <c r="DO5" s="474">
        <v>-1.5296863975959973E-2</v>
      </c>
      <c r="DP5" s="474" t="s">
        <v>158</v>
      </c>
      <c r="DQ5" s="490" t="s">
        <v>2563</v>
      </c>
      <c r="DR5" s="473">
        <v>-5.0796064872410396E-3</v>
      </c>
      <c r="DS5" s="474">
        <v>-3.1570653909968605E-2</v>
      </c>
      <c r="DT5" s="474">
        <v>-3.5149416406941247E-2</v>
      </c>
      <c r="DU5" s="474">
        <v>5.6867008575005595E-3</v>
      </c>
      <c r="DV5" s="490" t="s">
        <v>2563</v>
      </c>
      <c r="DW5" s="477">
        <v>3.2767499999999998</v>
      </c>
      <c r="DX5" s="474">
        <v>-5.6911213125601323E-2</v>
      </c>
      <c r="DY5" s="474">
        <v>-8.2387277702423711E-3</v>
      </c>
      <c r="DZ5" s="474">
        <v>1.2044331085142135E-2</v>
      </c>
      <c r="EA5" s="474">
        <v>2.2808466105429304E-2</v>
      </c>
      <c r="EB5" s="490" t="s">
        <v>2563</v>
      </c>
      <c r="EC5" s="477">
        <v>-3.6665000000000001</v>
      </c>
      <c r="ED5" s="491">
        <v>53388230000</v>
      </c>
      <c r="EE5" s="488">
        <v>0.86573999999999995</v>
      </c>
      <c r="EF5" s="488" t="s">
        <v>5</v>
      </c>
      <c r="EG5" s="489">
        <v>3.6883613588178266E-2</v>
      </c>
      <c r="EH5" s="489">
        <v>-0.26132530714616786</v>
      </c>
      <c r="EI5" s="492">
        <v>2.5710000000000002</v>
      </c>
      <c r="EJ5" s="493">
        <v>21</v>
      </c>
      <c r="EK5" s="488">
        <v>61.03</v>
      </c>
      <c r="EL5" s="458">
        <v>19</v>
      </c>
      <c r="EM5" s="474">
        <v>-0.13862035064722267</v>
      </c>
      <c r="EN5" s="473">
        <v>-8.2440962691111341E-2</v>
      </c>
      <c r="EO5" s="474">
        <v>-7.9283417172135939E-2</v>
      </c>
      <c r="EP5" s="474">
        <v>-2.4730412522635747E-2</v>
      </c>
      <c r="EQ5" s="474">
        <v>1.3899772350474349E-2</v>
      </c>
      <c r="ER5" s="473">
        <v>6.1193266660096279E-2</v>
      </c>
      <c r="ES5" s="474">
        <v>4.7452388165844628E-2</v>
      </c>
      <c r="ET5" s="474">
        <v>4.7777447092802072E-2</v>
      </c>
      <c r="EU5" s="474">
        <v>4.5968212507037309E-2</v>
      </c>
      <c r="EV5" s="473">
        <v>-2.1247696031015062E-2</v>
      </c>
      <c r="EW5" s="474">
        <v>-3.1831029006291311E-2</v>
      </c>
      <c r="EX5" s="474">
        <v>2.3047034570166325E-2</v>
      </c>
      <c r="EY5" s="474">
        <v>5.9867984857511658E-2</v>
      </c>
      <c r="EZ5" s="494">
        <v>2.0922100000000003E-2</v>
      </c>
      <c r="FA5" s="474">
        <v>0.1356</v>
      </c>
      <c r="FB5" s="474">
        <v>0.10851111111111111</v>
      </c>
      <c r="FC5" s="490">
        <v>7.3184684190068086E-2</v>
      </c>
      <c r="FD5" s="473">
        <v>6.8940000000000001E-2</v>
      </c>
      <c r="FE5" s="474">
        <v>5.9755555555555562E-2</v>
      </c>
      <c r="FF5" s="490">
        <v>2.6145737702348352E-2</v>
      </c>
      <c r="FG5" s="495" t="s">
        <v>2563</v>
      </c>
      <c r="FH5" s="487">
        <v>0.43367</v>
      </c>
      <c r="FI5" s="488">
        <v>0.37830000000000003</v>
      </c>
      <c r="FJ5" s="489">
        <v>1.4751400000000001</v>
      </c>
      <c r="FK5" s="489">
        <v>1.7152099999999999</v>
      </c>
      <c r="FL5" s="496">
        <v>0.9</v>
      </c>
      <c r="FM5" s="497">
        <v>0.93</v>
      </c>
      <c r="FN5" s="498">
        <v>45016</v>
      </c>
      <c r="FO5" s="498" t="s">
        <v>2881</v>
      </c>
      <c r="FP5" s="499">
        <v>3.72</v>
      </c>
      <c r="FQ5" s="500" t="s">
        <v>159</v>
      </c>
      <c r="FR5" s="500">
        <v>3.72</v>
      </c>
      <c r="FS5" s="501" t="s">
        <v>159</v>
      </c>
      <c r="FT5" s="502" t="s">
        <v>165</v>
      </c>
      <c r="FU5" s="454" t="s">
        <v>166</v>
      </c>
      <c r="FV5" s="454" t="s">
        <v>166</v>
      </c>
      <c r="FW5" s="503">
        <v>0</v>
      </c>
      <c r="FX5" s="504">
        <v>50</v>
      </c>
      <c r="FY5" s="504" t="s">
        <v>167</v>
      </c>
      <c r="FZ5" s="504" t="s">
        <v>168</v>
      </c>
      <c r="GA5" s="454" t="s">
        <v>169</v>
      </c>
    </row>
    <row r="6" spans="1:184" s="453" customFormat="1" ht="12" customHeight="1" x14ac:dyDescent="0.2">
      <c r="A6" s="451">
        <v>11</v>
      </c>
      <c r="B6" s="452" t="s">
        <v>201</v>
      </c>
      <c r="C6" s="453" t="s">
        <v>202</v>
      </c>
      <c r="D6" s="453" t="s">
        <v>193</v>
      </c>
      <c r="E6" s="453" t="s">
        <v>203</v>
      </c>
      <c r="F6" s="454">
        <v>27</v>
      </c>
      <c r="G6" s="455">
        <v>51.53</v>
      </c>
      <c r="H6" s="456">
        <v>-2.6266061980347755E-2</v>
      </c>
      <c r="I6" s="456">
        <v>4.9247978475312371E-2</v>
      </c>
      <c r="J6" s="456">
        <v>8.6021767002364413E-3</v>
      </c>
      <c r="K6" s="457">
        <v>6.8891907626625268E-2</v>
      </c>
      <c r="L6" s="458">
        <v>45</v>
      </c>
      <c r="M6" s="459">
        <v>3.1976744186046568E-2</v>
      </c>
      <c r="N6" s="460">
        <v>2.9940119760479167E-2</v>
      </c>
      <c r="O6" s="461">
        <v>5.2318882062958982E-2</v>
      </c>
      <c r="P6" s="461">
        <v>7.349548981922438E-2</v>
      </c>
      <c r="Q6" s="461">
        <v>0.11775854828753674</v>
      </c>
      <c r="R6" s="461">
        <v>0.12161951025872941</v>
      </c>
      <c r="S6" s="461">
        <v>0.11644862273747658</v>
      </c>
      <c r="T6" s="462">
        <v>0.62412020942859192</v>
      </c>
      <c r="U6" s="463" t="s">
        <v>156</v>
      </c>
      <c r="V6" s="454">
        <v>1952</v>
      </c>
      <c r="W6" s="464">
        <v>1996</v>
      </c>
      <c r="X6" s="464">
        <v>3</v>
      </c>
      <c r="Y6" s="465" t="s">
        <v>157</v>
      </c>
      <c r="Z6" s="466">
        <v>25</v>
      </c>
      <c r="AA6" s="466">
        <v>0</v>
      </c>
      <c r="AB6" s="466">
        <v>0</v>
      </c>
      <c r="AC6" s="467" t="s">
        <v>5</v>
      </c>
      <c r="AD6" s="468">
        <v>2.7856901841694328</v>
      </c>
      <c r="AE6" s="469">
        <v>1.164316169235815</v>
      </c>
      <c r="AF6" s="470">
        <v>1.0572556027101481</v>
      </c>
      <c r="AG6" s="470" t="s">
        <v>158</v>
      </c>
      <c r="AH6" s="471" t="s">
        <v>2625</v>
      </c>
      <c r="AI6" s="454" t="s">
        <v>2741</v>
      </c>
      <c r="AJ6" s="472" t="s">
        <v>2563</v>
      </c>
      <c r="AK6" s="473">
        <v>6.8891907626625268E-2</v>
      </c>
      <c r="AL6" s="474">
        <v>6.6036799999999993E-2</v>
      </c>
      <c r="AM6" s="474">
        <v>4.3235099620594575E-2</v>
      </c>
      <c r="AN6" s="475">
        <v>0.36476190169347822</v>
      </c>
      <c r="AO6" s="475">
        <v>-0.18327018929179395</v>
      </c>
      <c r="AP6" s="475">
        <v>-0.12968601164797922</v>
      </c>
      <c r="AQ6" s="475">
        <v>0.12753743156300823</v>
      </c>
      <c r="AR6" s="476">
        <v>8.4350915961898629E-2</v>
      </c>
      <c r="AS6" s="476">
        <v>7.9157532279901924E-2</v>
      </c>
      <c r="AT6" s="476">
        <v>6.1099441755229654E-2</v>
      </c>
      <c r="AU6" s="459">
        <v>4.1403568977350723E-2</v>
      </c>
      <c r="AV6" s="459">
        <v>6.6073447391570464E-2</v>
      </c>
      <c r="AW6" s="459">
        <v>9.8003629764065334E-2</v>
      </c>
      <c r="AX6" s="459">
        <v>2.1495470597267006E-2</v>
      </c>
      <c r="AY6" s="459">
        <v>5.0479067111369437E-2</v>
      </c>
      <c r="AZ6" s="459">
        <v>9.8003629764065334E-2</v>
      </c>
      <c r="BA6" s="477">
        <v>40.427819999999997</v>
      </c>
      <c r="BB6" s="478">
        <v>16.900623155132831</v>
      </c>
      <c r="BC6" s="479">
        <v>25.157522569666344</v>
      </c>
      <c r="BD6" s="474">
        <v>0.60698732906020703</v>
      </c>
      <c r="BE6" s="474">
        <v>-0.32820797006813629</v>
      </c>
      <c r="BF6" s="479">
        <v>17.442444077042957</v>
      </c>
      <c r="BG6" s="479">
        <v>20.9056989078281</v>
      </c>
      <c r="BH6" s="479">
        <v>31.144061968369712</v>
      </c>
      <c r="BI6" s="479">
        <v>14.156794773519163</v>
      </c>
      <c r="BJ6" s="479">
        <v>38.729729729729733</v>
      </c>
      <c r="BK6" s="479">
        <v>14.156794773519163</v>
      </c>
      <c r="BL6" s="479">
        <v>35.948542882446326</v>
      </c>
      <c r="BM6" s="479">
        <v>89.399999999999991</v>
      </c>
      <c r="BN6" s="480" t="s">
        <v>2563</v>
      </c>
      <c r="BO6" s="477">
        <v>4.4412399999999996</v>
      </c>
      <c r="BP6" s="478">
        <v>1.9658899999999999</v>
      </c>
      <c r="BQ6" s="478">
        <v>1.6643401809292757</v>
      </c>
      <c r="BR6" s="474">
        <v>0.18118280296661182</v>
      </c>
      <c r="BS6" s="481">
        <v>1.3502760724206671</v>
      </c>
      <c r="BT6" s="481">
        <v>1.3912191723918186</v>
      </c>
      <c r="BU6" s="481">
        <v>2.4833084522814315</v>
      </c>
      <c r="BV6" s="481">
        <v>1.1657263751763047</v>
      </c>
      <c r="BW6" s="481">
        <v>2.0211565585331455</v>
      </c>
      <c r="BX6" s="481">
        <v>1.1657263751763047</v>
      </c>
      <c r="BY6" s="481">
        <v>2.9602325842682449</v>
      </c>
      <c r="BZ6" s="481">
        <v>5.1731532962668778</v>
      </c>
      <c r="CA6" s="482" t="s">
        <v>2609</v>
      </c>
      <c r="CB6" s="477">
        <v>1.9595979800891461</v>
      </c>
      <c r="CC6" s="478">
        <v>1.9338696422130959</v>
      </c>
      <c r="CD6" s="474">
        <v>1.3304070406011004E-2</v>
      </c>
      <c r="CE6" s="481">
        <v>1.7118305848027102</v>
      </c>
      <c r="CF6" s="481">
        <v>1.6085056033427971</v>
      </c>
      <c r="CG6" s="481">
        <v>1.3260661120559445</v>
      </c>
      <c r="CH6" s="481">
        <v>1.3911923756953728</v>
      </c>
      <c r="CI6" s="481">
        <v>2.9637403740374038</v>
      </c>
      <c r="CJ6" s="481">
        <v>1.006805645972658</v>
      </c>
      <c r="CK6" s="481">
        <v>1.5968695276318088</v>
      </c>
      <c r="CL6" s="481">
        <v>2.9637403740374038</v>
      </c>
      <c r="CM6" s="482" t="s">
        <v>2563</v>
      </c>
      <c r="CN6" s="477">
        <v>15.28631</v>
      </c>
      <c r="CO6" s="479">
        <v>9.8226335372033891</v>
      </c>
      <c r="CP6" s="474">
        <v>0.55623336064639339</v>
      </c>
      <c r="CQ6" s="479">
        <v>8.2204102953429743</v>
      </c>
      <c r="CR6" s="479">
        <v>8.2044205125693193</v>
      </c>
      <c r="CS6" s="479">
        <v>9.0380233406547106</v>
      </c>
      <c r="CT6" s="479">
        <v>6.1436602551894879</v>
      </c>
      <c r="CU6" s="479">
        <v>13.560899149453221</v>
      </c>
      <c r="CV6" s="479">
        <v>6.1436602551894879</v>
      </c>
      <c r="CW6" s="479">
        <v>10.759666272723686</v>
      </c>
      <c r="CX6" s="479">
        <v>21.479858657243817</v>
      </c>
      <c r="CY6" s="482" t="s">
        <v>2563</v>
      </c>
      <c r="CZ6" s="483">
        <v>0.87962256170677766</v>
      </c>
      <c r="DA6" s="484" t="s">
        <v>5</v>
      </c>
      <c r="DB6" s="484">
        <v>37.359017406850271</v>
      </c>
      <c r="DC6" s="485">
        <v>0.14238739744584966</v>
      </c>
      <c r="DD6" s="486">
        <v>-26.189080255415028</v>
      </c>
      <c r="DE6" s="487">
        <v>1.27437</v>
      </c>
      <c r="DF6" s="488">
        <v>3.0489999999999999</v>
      </c>
      <c r="DG6" s="488" t="s">
        <v>5</v>
      </c>
      <c r="DH6" s="488" t="s">
        <v>5</v>
      </c>
      <c r="DI6" s="488" t="s">
        <v>5</v>
      </c>
      <c r="DJ6" s="489">
        <v>-1.5807579999999999</v>
      </c>
      <c r="DK6" s="489">
        <v>0.32206240000000003</v>
      </c>
      <c r="DL6" s="473">
        <v>0.93918918918918926</v>
      </c>
      <c r="DM6" s="474">
        <v>0.25268827831013407</v>
      </c>
      <c r="DN6" s="474">
        <v>8.2592259427070269E-2</v>
      </c>
      <c r="DO6" s="474">
        <v>0.10578134712319121</v>
      </c>
      <c r="DP6" s="474" t="s">
        <v>158</v>
      </c>
      <c r="DQ6" s="490" t="s">
        <v>2563</v>
      </c>
      <c r="DR6" s="473">
        <v>0.20307171597041074</v>
      </c>
      <c r="DS6" s="474">
        <v>-4.6664085110407649E-2</v>
      </c>
      <c r="DT6" s="474">
        <v>-9.1750227232728077E-2</v>
      </c>
      <c r="DU6" s="474">
        <v>-9.1005899351729314E-3</v>
      </c>
      <c r="DV6" s="490" t="s">
        <v>2563</v>
      </c>
      <c r="DW6" s="477">
        <v>3.3577499999999998</v>
      </c>
      <c r="DX6" s="474">
        <v>-5.4611058806750656E-2</v>
      </c>
      <c r="DY6" s="474">
        <v>-9.0472302657679471E-2</v>
      </c>
      <c r="DZ6" s="474">
        <v>-4.2211067739323926E-2</v>
      </c>
      <c r="EA6" s="474">
        <v>2.5643914203873353E-2</v>
      </c>
      <c r="EB6" s="490" t="s">
        <v>2563</v>
      </c>
      <c r="EC6" s="477">
        <v>-0.44246999999999997</v>
      </c>
      <c r="ED6" s="491">
        <v>104053900000</v>
      </c>
      <c r="EE6" s="488">
        <v>0.87163999999999997</v>
      </c>
      <c r="EF6" s="488" t="s">
        <v>5</v>
      </c>
      <c r="EG6" s="489">
        <v>7.120734965582276E-2</v>
      </c>
      <c r="EH6" s="489">
        <v>-0.10965131523746519</v>
      </c>
      <c r="EI6" s="492">
        <v>2.4550000000000001</v>
      </c>
      <c r="EJ6" s="493">
        <v>22</v>
      </c>
      <c r="EK6" s="488">
        <v>58.25</v>
      </c>
      <c r="EL6" s="458">
        <v>20</v>
      </c>
      <c r="EM6" s="474">
        <v>-0.11536480686695272</v>
      </c>
      <c r="EN6" s="473">
        <v>7.1038251366120297E-2</v>
      </c>
      <c r="EO6" s="474">
        <v>8.2600744981706775E-3</v>
      </c>
      <c r="EP6" s="474">
        <v>1.4849383568408925E-2</v>
      </c>
      <c r="EQ6" s="474">
        <v>2.0927595655113596E-2</v>
      </c>
      <c r="ER6" s="473">
        <v>6.9621534102408456E-2</v>
      </c>
      <c r="ES6" s="474">
        <v>6.0906194708500117E-2</v>
      </c>
      <c r="ET6" s="474">
        <v>5.6851748669463742E-2</v>
      </c>
      <c r="EU6" s="474">
        <v>4.643058751055662E-2</v>
      </c>
      <c r="EV6" s="473">
        <v>0.14065978546852875</v>
      </c>
      <c r="EW6" s="474">
        <v>6.9166269206670794E-2</v>
      </c>
      <c r="EX6" s="474">
        <v>7.1701132237872667E-2</v>
      </c>
      <c r="EY6" s="474">
        <v>6.7358183165670216E-2</v>
      </c>
      <c r="EZ6" s="494">
        <v>4.8780900000000002E-2</v>
      </c>
      <c r="FA6" s="474">
        <v>7.4859999999999996E-2</v>
      </c>
      <c r="FB6" s="474">
        <v>8.6088888888888881E-2</v>
      </c>
      <c r="FC6" s="490">
        <v>3.8760708197864487E-2</v>
      </c>
      <c r="FD6" s="473">
        <v>5.2799999999999993E-2</v>
      </c>
      <c r="FE6" s="474">
        <v>4.7839999999999994E-2</v>
      </c>
      <c r="FF6" s="490">
        <v>1.1770913303563162E-2</v>
      </c>
      <c r="FG6" s="495" t="s">
        <v>2563</v>
      </c>
      <c r="FH6" s="487">
        <v>0.59833999999999998</v>
      </c>
      <c r="FI6" s="488">
        <v>0.48726999999999998</v>
      </c>
      <c r="FJ6" s="489">
        <v>1.2179439999999999</v>
      </c>
      <c r="FK6" s="489">
        <v>1.3522130000000001</v>
      </c>
      <c r="FL6" s="496">
        <v>0.86</v>
      </c>
      <c r="FM6" s="497">
        <v>0.88749999999999996</v>
      </c>
      <c r="FN6" s="498">
        <v>44972</v>
      </c>
      <c r="FO6" s="498" t="s">
        <v>2830</v>
      </c>
      <c r="FP6" s="499">
        <v>3.55</v>
      </c>
      <c r="FQ6" s="500" t="s">
        <v>159</v>
      </c>
      <c r="FR6" s="500">
        <v>3.55</v>
      </c>
      <c r="FS6" s="501" t="s">
        <v>159</v>
      </c>
      <c r="FT6" s="502" t="s">
        <v>160</v>
      </c>
      <c r="FU6" s="454" t="s">
        <v>158</v>
      </c>
      <c r="FV6" s="454" t="s">
        <v>158</v>
      </c>
      <c r="FW6" s="503" t="s">
        <v>158</v>
      </c>
      <c r="FX6" s="504" t="s">
        <v>158</v>
      </c>
      <c r="FY6" s="504" t="s">
        <v>158</v>
      </c>
      <c r="FZ6" s="504" t="s">
        <v>158</v>
      </c>
      <c r="GA6" s="454" t="s">
        <v>425</v>
      </c>
    </row>
    <row r="7" spans="1:184" s="453" customFormat="1" ht="12" customHeight="1" x14ac:dyDescent="0.2">
      <c r="A7" s="451">
        <v>31</v>
      </c>
      <c r="B7" s="452" t="s">
        <v>276</v>
      </c>
      <c r="C7" s="453" t="s">
        <v>277</v>
      </c>
      <c r="D7" s="453" t="s">
        <v>229</v>
      </c>
      <c r="E7" s="453" t="s">
        <v>235</v>
      </c>
      <c r="F7" s="454">
        <v>14</v>
      </c>
      <c r="G7" s="455">
        <v>60.54</v>
      </c>
      <c r="H7" s="456">
        <v>1.7650025214321685E-2</v>
      </c>
      <c r="I7" s="456">
        <v>1.7756396526881879E-2</v>
      </c>
      <c r="J7" s="456">
        <v>2.4640385243681617E-2</v>
      </c>
      <c r="K7" s="457">
        <v>6.3924677898909821E-2</v>
      </c>
      <c r="L7" s="458">
        <v>17</v>
      </c>
      <c r="M7" s="459">
        <v>5.1630434782608647E-2</v>
      </c>
      <c r="N7" s="460">
        <v>5.1428571428571379E-2</v>
      </c>
      <c r="O7" s="461">
        <v>5.0984196094215006E-2</v>
      </c>
      <c r="P7" s="461">
        <v>5.0976933522113077E-2</v>
      </c>
      <c r="Q7" s="461">
        <v>5.1839520504064485E-2</v>
      </c>
      <c r="R7" s="461">
        <v>6.3570617439038246E-2</v>
      </c>
      <c r="S7" s="461">
        <v>5.762894654226014E-2</v>
      </c>
      <c r="T7" s="462">
        <v>0.98336043671770124</v>
      </c>
      <c r="U7" s="463" t="s">
        <v>156</v>
      </c>
      <c r="V7" s="454">
        <v>1881</v>
      </c>
      <c r="W7" s="464">
        <v>2009</v>
      </c>
      <c r="X7" s="464">
        <v>1</v>
      </c>
      <c r="Y7" s="465" t="s">
        <v>278</v>
      </c>
      <c r="Z7" s="466">
        <v>16</v>
      </c>
      <c r="AA7" s="466">
        <v>8</v>
      </c>
      <c r="AB7" s="466">
        <v>1</v>
      </c>
      <c r="AC7" s="467" t="s">
        <v>279</v>
      </c>
      <c r="AD7" s="468">
        <v>1.2991852396442851</v>
      </c>
      <c r="AE7" s="469">
        <v>1.2097530478274461</v>
      </c>
      <c r="AF7" s="470">
        <v>0.47072847359906589</v>
      </c>
      <c r="AG7" s="470" t="s">
        <v>158</v>
      </c>
      <c r="AH7" s="471" t="s">
        <v>2646</v>
      </c>
      <c r="AI7" s="454" t="s">
        <v>2752</v>
      </c>
      <c r="AJ7" s="472" t="s">
        <v>2563</v>
      </c>
      <c r="AK7" s="473">
        <v>6.3924677898909821E-2</v>
      </c>
      <c r="AL7" s="474">
        <v>5.6148300000000005E-2</v>
      </c>
      <c r="AM7" s="474">
        <v>0.13849712099760492</v>
      </c>
      <c r="AN7" s="475">
        <v>0.22152725424176212</v>
      </c>
      <c r="AO7" s="475">
        <v>-5.557625309948222E-2</v>
      </c>
      <c r="AP7" s="475">
        <v>-8.4795925082703505E-3</v>
      </c>
      <c r="AQ7" s="475">
        <v>8.8497860095076764E-2</v>
      </c>
      <c r="AR7" s="476">
        <v>6.768643642083623E-2</v>
      </c>
      <c r="AS7" s="476">
        <v>6.4471368835081713E-2</v>
      </c>
      <c r="AT7" s="476">
        <v>5.872742633901569E-2</v>
      </c>
      <c r="AU7" s="459">
        <v>4.5555555555555544E-2</v>
      </c>
      <c r="AV7" s="459">
        <v>5.5904611492508152E-2</v>
      </c>
      <c r="AW7" s="459">
        <v>7.2344123397784052E-2</v>
      </c>
      <c r="AX7" s="459">
        <v>4.3053146191452486E-2</v>
      </c>
      <c r="AY7" s="459">
        <v>5.2331765563912655E-2</v>
      </c>
      <c r="AZ7" s="459">
        <v>7.2344123397784052E-2</v>
      </c>
      <c r="BA7" s="477">
        <v>20.471399999999999</v>
      </c>
      <c r="BB7" s="478">
        <v>18.924663957486715</v>
      </c>
      <c r="BC7" s="479">
        <v>19.081221269175909</v>
      </c>
      <c r="BD7" s="474">
        <v>7.2855857138966584E-2</v>
      </c>
      <c r="BE7" s="474">
        <v>-8.2047846665925794E-3</v>
      </c>
      <c r="BF7" s="479">
        <v>16.84659244409599</v>
      </c>
      <c r="BG7" s="479">
        <v>16.955213530973722</v>
      </c>
      <c r="BH7" s="479">
        <v>16.130670094830037</v>
      </c>
      <c r="BI7" s="479">
        <v>15.741839762611274</v>
      </c>
      <c r="BJ7" s="479">
        <v>23.65217391304348</v>
      </c>
      <c r="BK7" s="479">
        <v>12.340694006309148</v>
      </c>
      <c r="BL7" s="479">
        <v>17.905944630479919</v>
      </c>
      <c r="BM7" s="479">
        <v>23.65217391304348</v>
      </c>
      <c r="BN7" s="480" t="s">
        <v>2563</v>
      </c>
      <c r="BO7" s="477" t="s">
        <v>158</v>
      </c>
      <c r="BP7" s="478">
        <v>3.03762</v>
      </c>
      <c r="BQ7" s="478">
        <v>3.1316824069536291</v>
      </c>
      <c r="BR7" s="474">
        <v>-3.0035742687308131E-2</v>
      </c>
      <c r="BS7" s="481">
        <v>2.6315832838615427</v>
      </c>
      <c r="BT7" s="481">
        <v>2.793771488667856</v>
      </c>
      <c r="BU7" s="481">
        <v>3.0465325226749758</v>
      </c>
      <c r="BV7" s="481">
        <v>2.4894537587885348</v>
      </c>
      <c r="BW7" s="481">
        <v>3.7058823529411766</v>
      </c>
      <c r="BX7" s="481">
        <v>2.4894537587885348</v>
      </c>
      <c r="BY7" s="481">
        <v>3.3683680806682537</v>
      </c>
      <c r="BZ7" s="481">
        <v>4.4404761904761907</v>
      </c>
      <c r="CA7" s="482" t="s">
        <v>2609</v>
      </c>
      <c r="CB7" s="477">
        <v>2.2837104750034798</v>
      </c>
      <c r="CC7" s="478">
        <v>2.2674468810044361</v>
      </c>
      <c r="CD7" s="474">
        <v>7.1726460872323372E-3</v>
      </c>
      <c r="CE7" s="481">
        <v>1.9690182629088702</v>
      </c>
      <c r="CF7" s="481">
        <v>2.0197375133990354</v>
      </c>
      <c r="CG7" s="481">
        <v>1.8994177107213226</v>
      </c>
      <c r="CH7" s="481">
        <v>1.8184294017392826</v>
      </c>
      <c r="CI7" s="481">
        <v>2.5926310636956797</v>
      </c>
      <c r="CJ7" s="481">
        <v>1.5177972465581977</v>
      </c>
      <c r="CK7" s="481">
        <v>2.1064192050290496</v>
      </c>
      <c r="CL7" s="481">
        <v>2.5926310636956797</v>
      </c>
      <c r="CM7" s="482" t="s">
        <v>2563</v>
      </c>
      <c r="CN7" s="477">
        <v>7.4002699999999999</v>
      </c>
      <c r="CO7" s="479">
        <v>6.8673242832830725</v>
      </c>
      <c r="CP7" s="474">
        <v>7.7606021607900644E-2</v>
      </c>
      <c r="CQ7" s="479">
        <v>5.8348270831430824</v>
      </c>
      <c r="CR7" s="479">
        <v>6.1245163854860776</v>
      </c>
      <c r="CS7" s="479">
        <v>6.0518460613757616</v>
      </c>
      <c r="CT7" s="479">
        <v>5.3664070157338148</v>
      </c>
      <c r="CU7" s="479">
        <v>7.6545256863278057</v>
      </c>
      <c r="CV7" s="479">
        <v>4.8625818406423713</v>
      </c>
      <c r="CW7" s="479">
        <v>6.7001108317643041</v>
      </c>
      <c r="CX7" s="479">
        <v>8.3044859250338696</v>
      </c>
      <c r="CY7" s="482" t="s">
        <v>2563</v>
      </c>
      <c r="CZ7" s="483">
        <v>0.6564438829832413</v>
      </c>
      <c r="DA7" s="484" t="s">
        <v>5</v>
      </c>
      <c r="DB7" s="484">
        <v>18.36853578651192</v>
      </c>
      <c r="DC7" s="485">
        <v>0.1149016114210229</v>
      </c>
      <c r="DD7" s="486">
        <v>-8.9812388578977096</v>
      </c>
      <c r="DE7" s="487">
        <v>2.97879</v>
      </c>
      <c r="DF7" s="488">
        <v>3.1989999999999998</v>
      </c>
      <c r="DG7" s="488" t="s">
        <v>5</v>
      </c>
      <c r="DH7" s="488" t="s">
        <v>5</v>
      </c>
      <c r="DI7" s="488" t="s">
        <v>5</v>
      </c>
      <c r="DJ7" s="489">
        <v>-0.16058119999999998</v>
      </c>
      <c r="DK7" s="489">
        <v>-1.4323900000000001E-2</v>
      </c>
      <c r="DL7" s="473">
        <v>8.3333333333333481E-2</v>
      </c>
      <c r="DM7" s="474">
        <v>-1.1970682438718905E-2</v>
      </c>
      <c r="DN7" s="474">
        <v>-2.1309458862329711E-2</v>
      </c>
      <c r="DO7" s="474">
        <v>3.7553430222851958E-3</v>
      </c>
      <c r="DP7" s="474" t="s">
        <v>158</v>
      </c>
      <c r="DQ7" s="490" t="s">
        <v>2563</v>
      </c>
      <c r="DR7" s="473">
        <v>2.2133957016515104E-2</v>
      </c>
      <c r="DS7" s="474">
        <v>-3.3311891574547836E-3</v>
      </c>
      <c r="DT7" s="474">
        <v>7.178287503411207E-3</v>
      </c>
      <c r="DU7" s="474">
        <v>2.2911445677942233E-3</v>
      </c>
      <c r="DV7" s="490" t="s">
        <v>2563</v>
      </c>
      <c r="DW7" s="477">
        <v>8.2212999999999994</v>
      </c>
      <c r="DX7" s="474">
        <v>3.0136364395723536E-2</v>
      </c>
      <c r="DY7" s="474">
        <v>2.4264791546635633E-2</v>
      </c>
      <c r="DZ7" s="474">
        <v>2.9630542799574222E-2</v>
      </c>
      <c r="EA7" s="474">
        <v>3.4157459214652963E-2</v>
      </c>
      <c r="EB7" s="490" t="s">
        <v>2563</v>
      </c>
      <c r="EC7" s="477">
        <v>-0.29170000000000001</v>
      </c>
      <c r="ED7" s="491">
        <v>55479840000</v>
      </c>
      <c r="EE7" s="488">
        <v>0.47696</v>
      </c>
      <c r="EF7" s="488" t="s">
        <v>5</v>
      </c>
      <c r="EG7" s="489">
        <v>0.10390448027301469</v>
      </c>
      <c r="EH7" s="489">
        <v>-0.14661720155230862</v>
      </c>
      <c r="EI7" s="492">
        <v>2.6110000000000002</v>
      </c>
      <c r="EJ7" s="493">
        <v>18</v>
      </c>
      <c r="EK7" s="488">
        <v>65.53</v>
      </c>
      <c r="EL7" s="458">
        <v>15</v>
      </c>
      <c r="EM7" s="474">
        <v>-7.6148329009613991E-2</v>
      </c>
      <c r="EN7" s="473">
        <v>-9.6034009908342322E-2</v>
      </c>
      <c r="EO7" s="474">
        <v>-3.7261899410950816E-3</v>
      </c>
      <c r="EP7" s="474">
        <v>-2.965532710919927E-3</v>
      </c>
      <c r="EQ7" s="474">
        <v>3.388649780056241E-2</v>
      </c>
      <c r="ER7" s="473">
        <v>5.5918555110729518E-2</v>
      </c>
      <c r="ES7" s="474">
        <v>5.5137571923014272E-2</v>
      </c>
      <c r="ET7" s="474">
        <v>5.0049371828980505E-2</v>
      </c>
      <c r="EU7" s="474">
        <v>5.4290548672638606E-2</v>
      </c>
      <c r="EV7" s="473">
        <v>-4.0115454797612804E-2</v>
      </c>
      <c r="EW7" s="474">
        <v>5.1411381981919191E-2</v>
      </c>
      <c r="EX7" s="474">
        <v>4.7083839118060578E-2</v>
      </c>
      <c r="EY7" s="474">
        <v>8.8177046473201015E-2</v>
      </c>
      <c r="EZ7" s="494">
        <v>0.14704929999999999</v>
      </c>
      <c r="FA7" s="474">
        <v>0.17032</v>
      </c>
      <c r="FB7" s="474">
        <v>0.19169000000000003</v>
      </c>
      <c r="FC7" s="490">
        <v>2.9415045469963073E-2</v>
      </c>
      <c r="FD7" s="473">
        <v>8.6959999999999996E-2</v>
      </c>
      <c r="FE7" s="474">
        <v>9.9760000000000015E-2</v>
      </c>
      <c r="FF7" s="490">
        <v>2.0857765939812384E-2</v>
      </c>
      <c r="FG7" s="495" t="s">
        <v>2563</v>
      </c>
      <c r="FH7" s="487">
        <v>0.56560999999999995</v>
      </c>
      <c r="FI7" s="488">
        <v>0.50841000000000003</v>
      </c>
      <c r="FJ7" s="489">
        <v>1.2527280000000001</v>
      </c>
      <c r="FK7" s="489">
        <v>1.4392640000000001</v>
      </c>
      <c r="FL7" s="496">
        <v>0.92</v>
      </c>
      <c r="FM7" s="497">
        <v>0.96750000000000003</v>
      </c>
      <c r="FN7" s="498">
        <v>45000</v>
      </c>
      <c r="FO7" s="498" t="s">
        <v>2882</v>
      </c>
      <c r="FP7" s="499">
        <v>3.87</v>
      </c>
      <c r="FQ7" s="500" t="s">
        <v>159</v>
      </c>
      <c r="FR7" s="500">
        <v>3.87</v>
      </c>
      <c r="FS7" s="501" t="s">
        <v>159</v>
      </c>
      <c r="FT7" s="502" t="s">
        <v>165</v>
      </c>
      <c r="FU7" s="454" t="s">
        <v>166</v>
      </c>
      <c r="FV7" s="454" t="s">
        <v>166</v>
      </c>
      <c r="FW7" s="503">
        <v>0</v>
      </c>
      <c r="FX7" s="504">
        <v>0</v>
      </c>
      <c r="FY7" s="504" t="s">
        <v>238</v>
      </c>
      <c r="FZ7" s="504" t="s">
        <v>166</v>
      </c>
      <c r="GA7" s="454" t="s">
        <v>425</v>
      </c>
    </row>
    <row r="8" spans="1:184" s="558" customFormat="1" ht="12" customHeight="1" x14ac:dyDescent="0.2">
      <c r="A8" s="556">
        <v>52</v>
      </c>
      <c r="B8" s="557" t="s">
        <v>359</v>
      </c>
      <c r="C8" s="558" t="s">
        <v>360</v>
      </c>
      <c r="D8" s="558" t="s">
        <v>176</v>
      </c>
      <c r="E8" s="558" t="s">
        <v>317</v>
      </c>
      <c r="F8" s="559">
        <v>11</v>
      </c>
      <c r="G8" s="560">
        <v>38.119999999999997</v>
      </c>
      <c r="H8" s="561">
        <v>4.667764964305321E-2</v>
      </c>
      <c r="I8" s="561">
        <v>8.1201502548434279E-2</v>
      </c>
      <c r="J8" s="561">
        <v>8.2835391814848114E-2</v>
      </c>
      <c r="K8" s="549">
        <v>6.2959076600209871E-2</v>
      </c>
      <c r="L8" s="562">
        <v>122</v>
      </c>
      <c r="M8" s="563">
        <v>2.1276595744680771E-2</v>
      </c>
      <c r="N8" s="550">
        <v>4.0441176470588314E-2</v>
      </c>
      <c r="O8" s="551">
        <v>7.312501290618445E-2</v>
      </c>
      <c r="P8" s="551">
        <v>5.261197268925466E-2</v>
      </c>
      <c r="Q8" s="551">
        <v>6.3793555995332207E-2</v>
      </c>
      <c r="R8" s="551">
        <v>4.9041855184594363E-2</v>
      </c>
      <c r="S8" s="551" t="s">
        <v>158</v>
      </c>
      <c r="T8" s="564">
        <v>0.82472236996953574</v>
      </c>
      <c r="U8" s="565" t="s">
        <v>321</v>
      </c>
      <c r="V8" s="559">
        <v>2006</v>
      </c>
      <c r="W8" s="566">
        <v>2012</v>
      </c>
      <c r="X8" s="566">
        <v>1</v>
      </c>
      <c r="Y8" s="552" t="s">
        <v>361</v>
      </c>
      <c r="Z8" s="553">
        <v>15</v>
      </c>
      <c r="AA8" s="553">
        <v>0</v>
      </c>
      <c r="AB8" s="553">
        <v>1</v>
      </c>
      <c r="AC8" s="567" t="s">
        <v>362</v>
      </c>
      <c r="AD8" s="554">
        <v>0.73922578419535268</v>
      </c>
      <c r="AE8" s="555">
        <v>0.87082728592162562</v>
      </c>
      <c r="AF8" s="555">
        <v>0.69088606137371167</v>
      </c>
      <c r="AG8" s="555">
        <v>0.4079821711791195</v>
      </c>
      <c r="AH8" s="568" t="s">
        <v>2668</v>
      </c>
      <c r="AI8" s="559" t="s">
        <v>2157</v>
      </c>
      <c r="AJ8" s="569" t="s">
        <v>2563</v>
      </c>
      <c r="AK8" s="550">
        <v>6.2959076600209871E-2</v>
      </c>
      <c r="AL8" s="551">
        <v>5.8172499999999995E-2</v>
      </c>
      <c r="AM8" s="551">
        <v>8.2282463366880831E-2</v>
      </c>
      <c r="AN8" s="570">
        <v>-4.2378808403614743E-3</v>
      </c>
      <c r="AO8" s="570">
        <v>-0.20995965963806529</v>
      </c>
      <c r="AP8" s="570">
        <v>-0.17843735349440548</v>
      </c>
      <c r="AQ8" s="570">
        <v>-0.2284037988588401</v>
      </c>
      <c r="AR8" s="571">
        <v>7.9690964351727844E-2</v>
      </c>
      <c r="AS8" s="571">
        <v>7.663332415123518E-2</v>
      </c>
      <c r="AT8" s="571">
        <v>8.1595887210299783E-2</v>
      </c>
      <c r="AU8" s="563">
        <v>4.2454579162031873E-2</v>
      </c>
      <c r="AV8" s="563">
        <v>5.8640066768642571E-2</v>
      </c>
      <c r="AW8" s="563">
        <v>0.10533333333333336</v>
      </c>
      <c r="AX8" s="563">
        <v>4.2454579162031873E-2</v>
      </c>
      <c r="AY8" s="563">
        <v>6.3227025198893311E-2</v>
      </c>
      <c r="AZ8" s="563">
        <v>0.10533333333333336</v>
      </c>
      <c r="BA8" s="572">
        <v>11.50112</v>
      </c>
      <c r="BB8" s="573">
        <v>13.831640058055152</v>
      </c>
      <c r="BC8" s="574">
        <v>11.004071524244523</v>
      </c>
      <c r="BD8" s="551">
        <v>4.5169506092391787E-2</v>
      </c>
      <c r="BE8" s="551">
        <v>0.25695657535311711</v>
      </c>
      <c r="BF8" s="574">
        <v>9.1854966907051274</v>
      </c>
      <c r="BG8" s="574">
        <v>8.6647842942251465</v>
      </c>
      <c r="BH8" s="574">
        <v>8.4028217173838193</v>
      </c>
      <c r="BI8" s="574">
        <v>6.0096153846153841</v>
      </c>
      <c r="BJ8" s="574">
        <v>16.640625</v>
      </c>
      <c r="BK8" s="574">
        <v>5.5090909090909088</v>
      </c>
      <c r="BL8" s="574">
        <v>10.598600214951798</v>
      </c>
      <c r="BM8" s="574">
        <v>16.640625</v>
      </c>
      <c r="BN8" s="575" t="s">
        <v>2563</v>
      </c>
      <c r="BO8" s="572">
        <v>3.3460399999999999</v>
      </c>
      <c r="BP8" s="573">
        <v>3.7221299999999999</v>
      </c>
      <c r="BQ8" s="573">
        <v>4.0664179792642274</v>
      </c>
      <c r="BR8" s="551">
        <v>-8.4666156066554366E-2</v>
      </c>
      <c r="BS8" s="576">
        <v>3.399954018510833</v>
      </c>
      <c r="BT8" s="576">
        <v>3.1750137569861692</v>
      </c>
      <c r="BU8" s="576">
        <v>3.2798033251918475</v>
      </c>
      <c r="BV8" s="576">
        <v>2.4224806201550386</v>
      </c>
      <c r="BW8" s="576">
        <v>5.8452250274423712</v>
      </c>
      <c r="BX8" s="576">
        <v>2.4224806201550386</v>
      </c>
      <c r="BY8" s="576">
        <v>4.1717865458996668</v>
      </c>
      <c r="BZ8" s="576">
        <v>5.8452250274423712</v>
      </c>
      <c r="CA8" s="577" t="s">
        <v>2609</v>
      </c>
      <c r="CB8" s="572">
        <v>1.452053844838219</v>
      </c>
      <c r="CC8" s="573">
        <v>4.5545637899791336</v>
      </c>
      <c r="CD8" s="551">
        <v>-0.68118706602968193</v>
      </c>
      <c r="CE8" s="576">
        <v>3.665691356257089</v>
      </c>
      <c r="CF8" s="576">
        <v>3.5881689063435864</v>
      </c>
      <c r="CG8" s="576">
        <v>3.4769883865574558</v>
      </c>
      <c r="CH8" s="576">
        <v>2.4456521739130435</v>
      </c>
      <c r="CI8" s="576">
        <v>6.6265356265356274</v>
      </c>
      <c r="CJ8" s="576">
        <v>2.4456521739130435</v>
      </c>
      <c r="CK8" s="576">
        <v>4.3900973495141544</v>
      </c>
      <c r="CL8" s="576">
        <v>6.6265356265356274</v>
      </c>
      <c r="CM8" s="577" t="s">
        <v>2563</v>
      </c>
      <c r="CN8" s="572">
        <v>10.749029999999999</v>
      </c>
      <c r="CO8" s="574">
        <v>6.3830368573546252</v>
      </c>
      <c r="CP8" s="551">
        <v>0.68399936271945783</v>
      </c>
      <c r="CQ8" s="574">
        <v>3.5254901960784313</v>
      </c>
      <c r="CR8" s="574">
        <v>5.1926420052557098</v>
      </c>
      <c r="CS8" s="574">
        <v>22.335570307539808</v>
      </c>
      <c r="CT8" s="574">
        <v>3.5254901960784313</v>
      </c>
      <c r="CU8" s="574">
        <v>9.2845360824742258</v>
      </c>
      <c r="CV8" s="574">
        <v>3.5254901960784313</v>
      </c>
      <c r="CW8" s="574">
        <v>28.987903970845984</v>
      </c>
      <c r="CX8" s="574">
        <v>110.72307692307692</v>
      </c>
      <c r="CY8" s="577" t="s">
        <v>2563</v>
      </c>
      <c r="CZ8" s="578">
        <v>0.39368263248583579</v>
      </c>
      <c r="DA8" s="579" t="s">
        <v>5</v>
      </c>
      <c r="DB8" s="579">
        <v>14.512681265118115</v>
      </c>
      <c r="DC8" s="580">
        <v>0.11557104928946453</v>
      </c>
      <c r="DD8" s="581">
        <v>5.5984928946452683E-2</v>
      </c>
      <c r="DE8" s="582">
        <v>3.2466400000000002</v>
      </c>
      <c r="DF8" s="583">
        <v>2.7559999999999998</v>
      </c>
      <c r="DG8" s="583" t="s">
        <v>5</v>
      </c>
      <c r="DH8" s="583" t="s">
        <v>5</v>
      </c>
      <c r="DI8" s="583" t="s">
        <v>5</v>
      </c>
      <c r="DJ8" s="584">
        <v>1.2055400000000001E-2</v>
      </c>
      <c r="DK8" s="584">
        <v>-1.0583100000000002E-2</v>
      </c>
      <c r="DL8" s="550">
        <v>2.5641025641025772E-2</v>
      </c>
      <c r="DM8" s="551">
        <v>5.4376644001945085E-2</v>
      </c>
      <c r="DN8" s="551">
        <v>-4.9263480652584901E-3</v>
      </c>
      <c r="DO8" s="551">
        <v>0.11269395674088711</v>
      </c>
      <c r="DP8" s="551" t="s">
        <v>158</v>
      </c>
      <c r="DQ8" s="585" t="s">
        <v>2563</v>
      </c>
      <c r="DR8" s="550">
        <v>0.11719777516007146</v>
      </c>
      <c r="DS8" s="551">
        <v>9.6329488275091801E-2</v>
      </c>
      <c r="DT8" s="551">
        <v>4.5196954386977461E-2</v>
      </c>
      <c r="DU8" s="551">
        <v>6.2607767593045205E-2</v>
      </c>
      <c r="DV8" s="585" t="s">
        <v>2563</v>
      </c>
      <c r="DW8" s="572">
        <v>3.4738000000000002</v>
      </c>
      <c r="DX8" s="551" t="s">
        <v>158</v>
      </c>
      <c r="DY8" s="551" t="s">
        <v>158</v>
      </c>
      <c r="DZ8" s="551" t="s">
        <v>158</v>
      </c>
      <c r="EA8" s="551" t="s">
        <v>158</v>
      </c>
      <c r="EB8" s="585" t="s">
        <v>2563</v>
      </c>
      <c r="EC8" s="572">
        <v>5.8826099999999997</v>
      </c>
      <c r="ED8" s="586">
        <v>2239184000</v>
      </c>
      <c r="EE8" s="583">
        <v>1.13317</v>
      </c>
      <c r="EF8" s="583" t="s">
        <v>5</v>
      </c>
      <c r="EG8" s="584">
        <v>0.24675395087370422</v>
      </c>
      <c r="EH8" s="584">
        <v>-5.8765432098765502E-2</v>
      </c>
      <c r="EI8" s="587">
        <v>3</v>
      </c>
      <c r="EJ8" s="588">
        <v>6</v>
      </c>
      <c r="EK8" s="583">
        <v>36.33</v>
      </c>
      <c r="EL8" s="562">
        <v>6</v>
      </c>
      <c r="EM8" s="551">
        <v>4.9270575282135853E-2</v>
      </c>
      <c r="EN8" s="550">
        <v>-0.12367663321278544</v>
      </c>
      <c r="EO8" s="551">
        <v>-1.4747223858027736E-2</v>
      </c>
      <c r="EP8" s="551">
        <v>4.8068071416877078E-2</v>
      </c>
      <c r="EQ8" s="551">
        <v>6.8361450892531872E-2</v>
      </c>
      <c r="ER8" s="550">
        <v>5.674526652040579E-2</v>
      </c>
      <c r="ES8" s="551">
        <v>5.4723789159161873E-2</v>
      </c>
      <c r="ET8" s="551">
        <v>6.342002027581084E-2</v>
      </c>
      <c r="EU8" s="551">
        <v>7.0099952523712705E-2</v>
      </c>
      <c r="EV8" s="550">
        <v>-6.6931366692379646E-2</v>
      </c>
      <c r="EW8" s="551">
        <v>3.9976565301134137E-2</v>
      </c>
      <c r="EX8" s="551">
        <v>0.11148809169268792</v>
      </c>
      <c r="EY8" s="551">
        <v>0.13846140341624458</v>
      </c>
      <c r="EZ8" s="589">
        <v>0.36000860000000001</v>
      </c>
      <c r="FA8" s="551">
        <v>0.40649999999999997</v>
      </c>
      <c r="FB8" s="551">
        <v>0.43081999999999993</v>
      </c>
      <c r="FC8" s="585">
        <v>9.2158914924168278E-2</v>
      </c>
      <c r="FD8" s="550" t="s">
        <v>158</v>
      </c>
      <c r="FE8" s="551" t="s">
        <v>158</v>
      </c>
      <c r="FF8" s="585" t="s">
        <v>158</v>
      </c>
      <c r="FG8" s="590" t="s">
        <v>2563</v>
      </c>
      <c r="FH8" s="582" t="s">
        <v>158</v>
      </c>
      <c r="FI8" s="583" t="s">
        <v>158</v>
      </c>
      <c r="FJ8" s="584">
        <v>54.943860000000001</v>
      </c>
      <c r="FK8" s="584">
        <v>61.117600000000003</v>
      </c>
      <c r="FL8" s="591">
        <v>0.19583333333333333</v>
      </c>
      <c r="FM8" s="592">
        <v>0.19999999999999998</v>
      </c>
      <c r="FN8" s="593">
        <v>44895</v>
      </c>
      <c r="FO8" s="593" t="s">
        <v>2698</v>
      </c>
      <c r="FP8" s="594">
        <v>2.4</v>
      </c>
      <c r="FQ8" s="595" t="s">
        <v>159</v>
      </c>
      <c r="FR8" s="595">
        <v>2.4</v>
      </c>
      <c r="FS8" s="596" t="s">
        <v>159</v>
      </c>
      <c r="FT8" s="597" t="s">
        <v>160</v>
      </c>
      <c r="FU8" s="559" t="s">
        <v>158</v>
      </c>
      <c r="FV8" s="559" t="s">
        <v>158</v>
      </c>
      <c r="FW8" s="598" t="s">
        <v>158</v>
      </c>
      <c r="FX8" s="599" t="s">
        <v>158</v>
      </c>
      <c r="FY8" s="599" t="s">
        <v>158</v>
      </c>
      <c r="FZ8" s="599" t="s">
        <v>158</v>
      </c>
      <c r="GA8" s="559" t="s">
        <v>158</v>
      </c>
    </row>
    <row r="9" spans="1:184" ht="12" customHeight="1" x14ac:dyDescent="0.2">
      <c r="A9" s="7">
        <v>50</v>
      </c>
      <c r="B9" s="2" t="s">
        <v>2350</v>
      </c>
      <c r="C9" s="1" t="s">
        <v>2351</v>
      </c>
      <c r="D9" s="1" t="s">
        <v>324</v>
      </c>
      <c r="E9" s="1" t="s">
        <v>358</v>
      </c>
      <c r="F9" s="9">
        <v>11</v>
      </c>
      <c r="G9" s="64">
        <v>5.6</v>
      </c>
      <c r="H9" s="65">
        <v>-9.8228663446054854E-2</v>
      </c>
      <c r="I9" s="65">
        <v>0</v>
      </c>
      <c r="J9" s="65">
        <v>5.7557050338252314E-2</v>
      </c>
      <c r="K9" s="442">
        <v>6.1714285714285722E-2</v>
      </c>
      <c r="L9" s="67">
        <v>78</v>
      </c>
      <c r="M9" s="68">
        <v>1.7667844522968323E-2</v>
      </c>
      <c r="N9" s="444">
        <v>0.1319999999999999</v>
      </c>
      <c r="O9" s="445">
        <v>0.15222749858603857</v>
      </c>
      <c r="P9" s="445">
        <v>0.13537423687969929</v>
      </c>
      <c r="Q9" s="445">
        <v>0.10511065664217467</v>
      </c>
      <c r="R9" s="445" t="s">
        <v>158</v>
      </c>
      <c r="S9" s="445" t="s">
        <v>158</v>
      </c>
      <c r="T9" s="18">
        <v>1.2879211414362113</v>
      </c>
      <c r="U9" s="71" t="s">
        <v>321</v>
      </c>
      <c r="V9" s="9">
        <v>2012</v>
      </c>
      <c r="W9" s="227">
        <v>2012</v>
      </c>
      <c r="X9" s="227">
        <v>1</v>
      </c>
      <c r="Y9" s="447" t="s">
        <v>157</v>
      </c>
      <c r="Z9" s="448">
        <v>10</v>
      </c>
      <c r="AA9" s="448">
        <v>0</v>
      </c>
      <c r="AB9" s="448">
        <v>0</v>
      </c>
      <c r="AC9" s="228" t="s">
        <v>5</v>
      </c>
      <c r="AD9" s="449" t="s">
        <v>158</v>
      </c>
      <c r="AE9" s="450" t="s">
        <v>158</v>
      </c>
      <c r="AF9" s="75" t="s">
        <v>158</v>
      </c>
      <c r="AG9" s="75">
        <v>1.6278083933870284</v>
      </c>
      <c r="AH9" s="76" t="s">
        <v>2666</v>
      </c>
      <c r="AI9" s="9" t="s">
        <v>2767</v>
      </c>
      <c r="AJ9" s="77" t="s">
        <v>2563</v>
      </c>
      <c r="AK9" s="78">
        <v>6.1714285714285722E-2</v>
      </c>
      <c r="AL9" s="79">
        <v>3.8922999999999999E-2</v>
      </c>
      <c r="AM9" s="80">
        <v>0.58554802338683354</v>
      </c>
      <c r="AN9" s="368">
        <v>0.56334578518303191</v>
      </c>
      <c r="AO9" s="368">
        <v>0.15407850161022996</v>
      </c>
      <c r="AP9" s="368">
        <v>0.24046696024053182</v>
      </c>
      <c r="AQ9" s="368">
        <v>0.24756455784372799</v>
      </c>
      <c r="AR9" s="81">
        <v>5.3474946139433988E-2</v>
      </c>
      <c r="AS9" s="81">
        <v>4.9750850036601582E-2</v>
      </c>
      <c r="AT9" s="81">
        <v>4.946780936206762E-2</v>
      </c>
      <c r="AU9" s="68">
        <v>2.9032258064516127E-2</v>
      </c>
      <c r="AV9" s="68">
        <v>4.0214910692485548E-2</v>
      </c>
      <c r="AW9" s="68">
        <v>5.7438202247190998E-2</v>
      </c>
      <c r="AX9" s="68">
        <v>2.8245614035087713E-2</v>
      </c>
      <c r="AY9" s="68">
        <v>3.9475774521028559E-2</v>
      </c>
      <c r="AZ9" s="68">
        <v>5.7438202247190998E-2</v>
      </c>
      <c r="BA9" s="31" t="s">
        <v>158</v>
      </c>
      <c r="BB9" s="32" t="s">
        <v>158</v>
      </c>
      <c r="BC9" s="82">
        <v>10.193111294121813</v>
      </c>
      <c r="BD9" s="70" t="s">
        <v>158</v>
      </c>
      <c r="BE9" s="70" t="s">
        <v>158</v>
      </c>
      <c r="BF9" s="82">
        <v>8.6067426400759732</v>
      </c>
      <c r="BG9" s="82">
        <v>8.2834151890122047</v>
      </c>
      <c r="BH9" s="82">
        <v>7.7014754710112667</v>
      </c>
      <c r="BI9" s="82">
        <v>4.8074074074074069</v>
      </c>
      <c r="BJ9" s="82">
        <v>20.277777777777779</v>
      </c>
      <c r="BK9" s="82">
        <v>4.166666666666667</v>
      </c>
      <c r="BL9" s="82">
        <v>9.6609324300052855</v>
      </c>
      <c r="BM9" s="82">
        <v>20.277777777777779</v>
      </c>
      <c r="BN9" s="34" t="s">
        <v>2563</v>
      </c>
      <c r="BO9" s="31">
        <v>0.95572999999999997</v>
      </c>
      <c r="BP9" s="32">
        <v>0.95774000000000004</v>
      </c>
      <c r="BQ9" s="35">
        <v>1.4001443612253124</v>
      </c>
      <c r="BR9" s="70">
        <v>-0.31597053380849227</v>
      </c>
      <c r="BS9" s="83">
        <v>1.0793024537806142</v>
      </c>
      <c r="BT9" s="83">
        <v>1.1473100134486713</v>
      </c>
      <c r="BU9" s="83">
        <v>1.0461839761333545</v>
      </c>
      <c r="BV9" s="83">
        <v>0.99557522123893816</v>
      </c>
      <c r="BW9" s="83">
        <v>1.9018404907975461</v>
      </c>
      <c r="BX9" s="83">
        <v>0.68965517241379315</v>
      </c>
      <c r="BY9" s="83">
        <v>1.3212781132070099</v>
      </c>
      <c r="BZ9" s="83">
        <v>2.0361990950226243</v>
      </c>
      <c r="CA9" s="37" t="s">
        <v>2609</v>
      </c>
      <c r="CB9" s="31">
        <v>4.8308762001708052</v>
      </c>
      <c r="CC9" s="35">
        <v>8.0496090330993013</v>
      </c>
      <c r="CD9" s="70">
        <v>-0.39986200816627782</v>
      </c>
      <c r="CE9" s="83">
        <v>5.9094569802328438</v>
      </c>
      <c r="CF9" s="83">
        <v>6.6106741881397069</v>
      </c>
      <c r="CG9" s="83">
        <v>7.0003370940698542</v>
      </c>
      <c r="CH9" s="83">
        <v>5.134615384615385</v>
      </c>
      <c r="CI9" s="83">
        <v>10.850000000000001</v>
      </c>
      <c r="CJ9" s="83">
        <v>2</v>
      </c>
      <c r="CK9" s="83">
        <v>8.8141792817814153</v>
      </c>
      <c r="CL9" s="83">
        <v>18</v>
      </c>
      <c r="CM9" s="37" t="s">
        <v>2563</v>
      </c>
      <c r="CN9" s="31" t="s">
        <v>158</v>
      </c>
      <c r="CO9" s="82">
        <v>16.784370984903909</v>
      </c>
      <c r="CP9" s="70" t="s">
        <v>158</v>
      </c>
      <c r="CQ9" s="82">
        <v>12.721576624203822</v>
      </c>
      <c r="CR9" s="82">
        <v>13.762945974522292</v>
      </c>
      <c r="CS9" s="82">
        <v>14.239341234076434</v>
      </c>
      <c r="CT9" s="82">
        <v>11.125</v>
      </c>
      <c r="CU9" s="82">
        <v>21.700000000000003</v>
      </c>
      <c r="CV9" s="82">
        <v>11</v>
      </c>
      <c r="CW9" s="82">
        <v>18.091006131209898</v>
      </c>
      <c r="CX9" s="82">
        <v>34.200000000000003</v>
      </c>
      <c r="CY9" s="37" t="s">
        <v>2563</v>
      </c>
      <c r="CZ9" s="376" t="s">
        <v>158</v>
      </c>
      <c r="DA9" s="39" t="s">
        <v>5</v>
      </c>
      <c r="DB9" s="39">
        <v>18.195631371743779</v>
      </c>
      <c r="DC9" s="17">
        <v>0.19708852259398502</v>
      </c>
      <c r="DD9" s="40" t="s">
        <v>158</v>
      </c>
      <c r="DE9" s="84">
        <v>-0.31474999999999997</v>
      </c>
      <c r="DF9" s="85" t="s">
        <v>158</v>
      </c>
      <c r="DG9" s="85" t="s">
        <v>5</v>
      </c>
      <c r="DH9" s="85" t="s">
        <v>5</v>
      </c>
      <c r="DI9" s="85" t="s">
        <v>5</v>
      </c>
      <c r="DJ9" s="86">
        <v>-2.270994</v>
      </c>
      <c r="DK9" s="86" t="s">
        <v>158</v>
      </c>
      <c r="DL9" s="69">
        <v>1.0769230769230771</v>
      </c>
      <c r="DM9" s="70" t="s">
        <v>158</v>
      </c>
      <c r="DN9" s="70">
        <v>0.18003897418980763</v>
      </c>
      <c r="DO9" s="70" t="s">
        <v>158</v>
      </c>
      <c r="DP9" s="70" t="e">
        <v>#DIV/0!</v>
      </c>
      <c r="DQ9" s="87" t="s">
        <v>2563</v>
      </c>
      <c r="DR9" s="69">
        <v>0.17735289831498569</v>
      </c>
      <c r="DS9" s="70">
        <v>0.15243561115691318</v>
      </c>
      <c r="DT9" s="70">
        <v>0.15334104844292207</v>
      </c>
      <c r="DU9" s="70">
        <v>2.0188118965274171E-3</v>
      </c>
      <c r="DV9" s="87" t="s">
        <v>2563</v>
      </c>
      <c r="DW9" s="31" t="s">
        <v>158</v>
      </c>
      <c r="DX9" s="70">
        <v>0.24666436866617647</v>
      </c>
      <c r="DY9" s="70">
        <v>0.14369511024293868</v>
      </c>
      <c r="DZ9" s="70">
        <v>0.24506538095228225</v>
      </c>
      <c r="EA9" s="70" t="e">
        <v>#DIV/0!</v>
      </c>
      <c r="EB9" s="87" t="s">
        <v>2563</v>
      </c>
      <c r="EC9" s="31">
        <v>0.21231</v>
      </c>
      <c r="ED9" s="88">
        <v>113433400</v>
      </c>
      <c r="EE9" s="85">
        <v>0.48596</v>
      </c>
      <c r="EF9" s="85" t="s">
        <v>5</v>
      </c>
      <c r="EG9" s="86">
        <v>4.8689108611000398E-2</v>
      </c>
      <c r="EH9" s="86">
        <v>-0.27689124686335009</v>
      </c>
      <c r="EI9" s="89">
        <v>1.6</v>
      </c>
      <c r="EJ9" s="90">
        <v>5</v>
      </c>
      <c r="EK9" s="85">
        <v>8.0500000000000007</v>
      </c>
      <c r="EL9" s="91">
        <v>5</v>
      </c>
      <c r="EM9" s="79">
        <v>-0.30434782608695665</v>
      </c>
      <c r="EN9" s="69">
        <v>-0.2276119402985074</v>
      </c>
      <c r="EO9" s="70">
        <v>-2.0098201250107417E-2</v>
      </c>
      <c r="EP9" s="70">
        <v>2.8346722100213606E-2</v>
      </c>
      <c r="EQ9" s="70">
        <v>7.9119052226595432E-2</v>
      </c>
      <c r="ER9" s="69">
        <v>4.2238805970149285E-2</v>
      </c>
      <c r="ES9" s="70">
        <v>4.3309343540029355E-2</v>
      </c>
      <c r="ET9" s="70">
        <v>4.4671124741428869E-2</v>
      </c>
      <c r="EU9" s="70">
        <v>5.5900213811737487E-2</v>
      </c>
      <c r="EV9" s="69">
        <v>-0.18537313432835811</v>
      </c>
      <c r="EW9" s="70">
        <v>2.3211142289921938E-2</v>
      </c>
      <c r="EX9" s="70">
        <v>7.3017846841642475E-2</v>
      </c>
      <c r="EY9" s="70">
        <v>0.13501926603833292</v>
      </c>
      <c r="EZ9" s="92">
        <v>-5.2262099999999999E-2</v>
      </c>
      <c r="FA9" s="70">
        <v>0.15184999999999998</v>
      </c>
      <c r="FB9" s="70">
        <v>0.14497499999999999</v>
      </c>
      <c r="FC9" s="87">
        <v>8.4840137317192046E-2</v>
      </c>
      <c r="FD9" s="69">
        <v>7.0800000000000002E-2</v>
      </c>
      <c r="FE9" s="70">
        <v>8.1077777777777776E-2</v>
      </c>
      <c r="FF9" s="87">
        <v>4.3640875334942583E-2</v>
      </c>
      <c r="FG9" s="93" t="s">
        <v>2563</v>
      </c>
      <c r="FH9" s="84">
        <v>0.21368999999999999</v>
      </c>
      <c r="FI9" s="85" t="s">
        <v>158</v>
      </c>
      <c r="FJ9" s="86">
        <v>1.2163120000000001</v>
      </c>
      <c r="FK9" s="86">
        <v>1.487968</v>
      </c>
      <c r="FL9" s="94">
        <v>2.8299999999999999E-2</v>
      </c>
      <c r="FM9" s="95">
        <v>2.8799999999999999E-2</v>
      </c>
      <c r="FN9" s="96">
        <v>44939</v>
      </c>
      <c r="FO9" s="97" t="s">
        <v>2758</v>
      </c>
      <c r="FP9" s="57">
        <v>0.34560000000000002</v>
      </c>
      <c r="FQ9" s="58" t="s">
        <v>159</v>
      </c>
      <c r="FR9" s="58">
        <v>0.34560000000000002</v>
      </c>
      <c r="FS9" s="98" t="s">
        <v>159</v>
      </c>
      <c r="FT9" s="59" t="s">
        <v>160</v>
      </c>
      <c r="FU9" s="9" t="s">
        <v>158</v>
      </c>
      <c r="FV9" s="9" t="s">
        <v>158</v>
      </c>
      <c r="FW9" s="99" t="s">
        <v>158</v>
      </c>
      <c r="FX9" s="100" t="s">
        <v>158</v>
      </c>
      <c r="FY9" s="100" t="s">
        <v>158</v>
      </c>
      <c r="FZ9" s="100" t="s">
        <v>158</v>
      </c>
      <c r="GA9" s="9" t="s">
        <v>425</v>
      </c>
      <c r="GB9" s="63"/>
    </row>
    <row r="10" spans="1:184" s="558" customFormat="1" ht="12" customHeight="1" x14ac:dyDescent="0.2">
      <c r="A10" s="556">
        <v>70</v>
      </c>
      <c r="B10" s="557" t="s">
        <v>435</v>
      </c>
      <c r="C10" s="558" t="s">
        <v>436</v>
      </c>
      <c r="D10" s="558" t="s">
        <v>176</v>
      </c>
      <c r="E10" s="558" t="s">
        <v>406</v>
      </c>
      <c r="F10" s="559">
        <v>8</v>
      </c>
      <c r="G10" s="560">
        <v>34.54</v>
      </c>
      <c r="H10" s="561">
        <v>8.4458398744112984E-2</v>
      </c>
      <c r="I10" s="561">
        <v>3.2749517065601808E-2</v>
      </c>
      <c r="J10" s="561">
        <v>2.380199198340871E-2</v>
      </c>
      <c r="K10" s="549">
        <v>6.0799073537927045E-2</v>
      </c>
      <c r="L10" s="562">
        <v>1</v>
      </c>
      <c r="M10" s="563">
        <v>6.0606060606060552E-2</v>
      </c>
      <c r="N10" s="550">
        <v>7.7551020408163085E-2</v>
      </c>
      <c r="O10" s="551">
        <v>7.4286433611291169E-2</v>
      </c>
      <c r="P10" s="551">
        <v>7.018391689223713E-2</v>
      </c>
      <c r="Q10" s="551">
        <v>5.4922900284853027E-2</v>
      </c>
      <c r="R10" s="551">
        <v>5.2331359618692952E-2</v>
      </c>
      <c r="S10" s="551">
        <v>8.3678787598593818E-2</v>
      </c>
      <c r="T10" s="564">
        <v>1.2778625405474604</v>
      </c>
      <c r="U10" s="565" t="s">
        <v>156</v>
      </c>
      <c r="V10" s="559">
        <v>1972</v>
      </c>
      <c r="W10" s="566">
        <v>2015</v>
      </c>
      <c r="X10" s="566">
        <v>1</v>
      </c>
      <c r="Y10" s="552" t="s">
        <v>241</v>
      </c>
      <c r="Z10" s="553">
        <v>20</v>
      </c>
      <c r="AA10" s="553">
        <v>5</v>
      </c>
      <c r="AB10" s="553">
        <v>0</v>
      </c>
      <c r="AC10" s="567" t="s">
        <v>5</v>
      </c>
      <c r="AD10" s="554">
        <v>0.73935331230283907</v>
      </c>
      <c r="AE10" s="555">
        <v>0.56255022769890173</v>
      </c>
      <c r="AF10" s="555" t="s">
        <v>158</v>
      </c>
      <c r="AG10" s="555">
        <v>0.26609561702505102</v>
      </c>
      <c r="AH10" s="568" t="s">
        <v>2685</v>
      </c>
      <c r="AI10" s="559" t="s">
        <v>2168</v>
      </c>
      <c r="AJ10" s="569" t="s">
        <v>2563</v>
      </c>
      <c r="AK10" s="550">
        <v>6.0799073537927045E-2</v>
      </c>
      <c r="AL10" s="551">
        <v>5.3580800000000005E-2</v>
      </c>
      <c r="AM10" s="551">
        <v>0.13471753945306975</v>
      </c>
      <c r="AN10" s="570">
        <v>0.25037065658079172</v>
      </c>
      <c r="AO10" s="570">
        <v>-0.21641778856414884</v>
      </c>
      <c r="AP10" s="570">
        <v>-0.16325508997390081</v>
      </c>
      <c r="AQ10" s="570">
        <v>1.7240044828432888E-2</v>
      </c>
      <c r="AR10" s="571">
        <v>7.7591186541253465E-2</v>
      </c>
      <c r="AS10" s="571">
        <v>7.2661420236223059E-2</v>
      </c>
      <c r="AT10" s="571">
        <v>5.9768659174424643E-2</v>
      </c>
      <c r="AU10" s="563">
        <v>4.1264317117995004E-2</v>
      </c>
      <c r="AV10" s="563">
        <v>5.5499039175629074E-2</v>
      </c>
      <c r="AW10" s="563">
        <v>0.10246136233543218</v>
      </c>
      <c r="AX10" s="563">
        <v>3.5175337740730096E-2</v>
      </c>
      <c r="AY10" s="563">
        <v>4.8624840336693044E-2</v>
      </c>
      <c r="AZ10" s="563">
        <v>0.10246136233543218</v>
      </c>
      <c r="BA10" s="572">
        <v>12.0761</v>
      </c>
      <c r="BB10" s="573">
        <v>9.2526118403428868</v>
      </c>
      <c r="BC10" s="574">
        <v>10.174775759391919</v>
      </c>
      <c r="BD10" s="551">
        <v>0.18686645146484415</v>
      </c>
      <c r="BE10" s="551">
        <v>-9.0632357985660827E-2</v>
      </c>
      <c r="BF10" s="574">
        <v>7.3228524673473361</v>
      </c>
      <c r="BG10" s="574">
        <v>8.1437114804084025</v>
      </c>
      <c r="BH10" s="574">
        <v>9.3329009485877705</v>
      </c>
      <c r="BI10" s="574">
        <v>5.6720779220779214</v>
      </c>
      <c r="BJ10" s="574">
        <v>13.893280632411068</v>
      </c>
      <c r="BK10" s="574">
        <v>5.6720779220779214</v>
      </c>
      <c r="BL10" s="574">
        <v>11.022090727135875</v>
      </c>
      <c r="BM10" s="574">
        <v>15.778846153846153</v>
      </c>
      <c r="BN10" s="575" t="s">
        <v>2563</v>
      </c>
      <c r="BO10" s="572">
        <v>18.768229999999999</v>
      </c>
      <c r="BP10" s="573">
        <v>0.99175999999999997</v>
      </c>
      <c r="BQ10" s="573">
        <v>1.0013100717560952</v>
      </c>
      <c r="BR10" s="551">
        <v>-9.5375768460476129E-3</v>
      </c>
      <c r="BS10" s="576">
        <v>0.74045414120225617</v>
      </c>
      <c r="BT10" s="576">
        <v>0.79690236085372568</v>
      </c>
      <c r="BU10" s="576">
        <v>0.94000928397152683</v>
      </c>
      <c r="BV10" s="576">
        <v>0.578668433256045</v>
      </c>
      <c r="BW10" s="576">
        <v>1.3073986788021137</v>
      </c>
      <c r="BX10" s="576">
        <v>0.578668433256045</v>
      </c>
      <c r="BY10" s="576">
        <v>1.1131551362428007</v>
      </c>
      <c r="BZ10" s="576">
        <v>1.5862735621072981</v>
      </c>
      <c r="CA10" s="577" t="s">
        <v>2609</v>
      </c>
      <c r="CB10" s="572">
        <v>0.47770464990293077</v>
      </c>
      <c r="CC10" s="573">
        <v>0.29239477301991446</v>
      </c>
      <c r="CD10" s="551">
        <v>0.63376603818562516</v>
      </c>
      <c r="CE10" s="576">
        <v>0.22389205014914024</v>
      </c>
      <c r="CF10" s="576">
        <v>0.23122418643975373</v>
      </c>
      <c r="CG10" s="576">
        <v>0.27102140720511264</v>
      </c>
      <c r="CH10" s="576">
        <v>0.17519747430976845</v>
      </c>
      <c r="CI10" s="576">
        <v>0.43325862657523606</v>
      </c>
      <c r="CJ10" s="576">
        <v>0.17519747430976845</v>
      </c>
      <c r="CK10" s="576">
        <v>0.32239980941059365</v>
      </c>
      <c r="CL10" s="576">
        <v>0.51042507253221781</v>
      </c>
      <c r="CM10" s="577" t="s">
        <v>2563</v>
      </c>
      <c r="CN10" s="572" t="s">
        <v>158</v>
      </c>
      <c r="CO10" s="574">
        <v>1.993309355191546</v>
      </c>
      <c r="CP10" s="551" t="s">
        <v>158</v>
      </c>
      <c r="CQ10" s="574">
        <v>1.4931495178353218</v>
      </c>
      <c r="CR10" s="574">
        <v>1.585761470188368</v>
      </c>
      <c r="CS10" s="574">
        <v>1.8036845763020186</v>
      </c>
      <c r="CT10" s="574">
        <v>1.1207365607365607</v>
      </c>
      <c r="CU10" s="574">
        <v>2.726671792563105</v>
      </c>
      <c r="CV10" s="574">
        <v>1.1207365607365607</v>
      </c>
      <c r="CW10" s="574">
        <v>2.1413592502731</v>
      </c>
      <c r="CX10" s="574">
        <v>2.8687684378887504</v>
      </c>
      <c r="CY10" s="577" t="s">
        <v>2563</v>
      </c>
      <c r="CZ10" s="578">
        <v>-0.26786770275723693</v>
      </c>
      <c r="DA10" s="579" t="s">
        <v>5</v>
      </c>
      <c r="DB10" s="579">
        <v>12.159095101425558</v>
      </c>
      <c r="DC10" s="580">
        <v>0.13098299043016418</v>
      </c>
      <c r="DD10" s="581">
        <v>1.0221990430164176</v>
      </c>
      <c r="DE10" s="582">
        <v>2.8403200000000002</v>
      </c>
      <c r="DF10" s="583">
        <v>3.7330000000000001</v>
      </c>
      <c r="DG10" s="583" t="s">
        <v>5</v>
      </c>
      <c r="DH10" s="583" t="s">
        <v>5</v>
      </c>
      <c r="DI10" s="583" t="s">
        <v>5</v>
      </c>
      <c r="DJ10" s="584">
        <v>-0.208312</v>
      </c>
      <c r="DK10" s="584">
        <v>-2.5047700000000003E-2</v>
      </c>
      <c r="DL10" s="550">
        <v>0.38636363636363624</v>
      </c>
      <c r="DM10" s="551">
        <v>0.15657268423938264</v>
      </c>
      <c r="DN10" s="551">
        <v>0.1297646405287407</v>
      </c>
      <c r="DO10" s="551">
        <v>6.2903871725350724E-2</v>
      </c>
      <c r="DP10" s="551" t="s">
        <v>158</v>
      </c>
      <c r="DQ10" s="585" t="s">
        <v>2563</v>
      </c>
      <c r="DR10" s="550">
        <v>3.0719286969303594E-2</v>
      </c>
      <c r="DS10" s="551">
        <v>-1.407909601062296E-3</v>
      </c>
      <c r="DT10" s="551">
        <v>-1.2362707711748966E-2</v>
      </c>
      <c r="DU10" s="551">
        <v>3.6885741470515487E-2</v>
      </c>
      <c r="DV10" s="585" t="s">
        <v>2563</v>
      </c>
      <c r="DW10" s="572" t="s">
        <v>158</v>
      </c>
      <c r="DX10" s="551">
        <v>4.7684345556685992E-2</v>
      </c>
      <c r="DY10" s="551">
        <v>2.2641153445160489E-2</v>
      </c>
      <c r="DZ10" s="551">
        <v>2.3646039478979475E-2</v>
      </c>
      <c r="EA10" s="551">
        <v>3.3089127440156796E-2</v>
      </c>
      <c r="EB10" s="585" t="s">
        <v>2563</v>
      </c>
      <c r="EC10" s="572">
        <v>7.8918999999999997</v>
      </c>
      <c r="ED10" s="586">
        <v>20945350000</v>
      </c>
      <c r="EE10" s="583">
        <v>1.06128</v>
      </c>
      <c r="EF10" s="583" t="s">
        <v>5</v>
      </c>
      <c r="EG10" s="584">
        <v>0.17880340135567452</v>
      </c>
      <c r="EH10" s="584">
        <v>-8.7556547698225629E-2</v>
      </c>
      <c r="EI10" s="587">
        <v>3</v>
      </c>
      <c r="EJ10" s="588">
        <v>9</v>
      </c>
      <c r="EK10" s="583">
        <v>37.380000000000003</v>
      </c>
      <c r="EL10" s="562">
        <v>8</v>
      </c>
      <c r="EM10" s="551">
        <v>-7.5976457998930047E-2</v>
      </c>
      <c r="EN10" s="550">
        <v>-0.23803825928321187</v>
      </c>
      <c r="EO10" s="551">
        <v>-1.6205391436606709E-2</v>
      </c>
      <c r="EP10" s="551">
        <v>-3.2336974854998424E-3</v>
      </c>
      <c r="EQ10" s="551">
        <v>2.2967371939127457E-2</v>
      </c>
      <c r="ER10" s="550">
        <v>4.736842218584747E-2</v>
      </c>
      <c r="ES10" s="551">
        <v>5.3018755246258209E-2</v>
      </c>
      <c r="ET10" s="551">
        <v>4.880665082755975E-2</v>
      </c>
      <c r="EU10" s="551">
        <v>4.7479219532133632E-2</v>
      </c>
      <c r="EV10" s="550">
        <v>-0.1906698370973644</v>
      </c>
      <c r="EW10" s="551">
        <v>3.68133638096515E-2</v>
      </c>
      <c r="EX10" s="551">
        <v>4.5572953342059908E-2</v>
      </c>
      <c r="EY10" s="551">
        <v>7.0446591471261089E-2</v>
      </c>
      <c r="EZ10" s="589">
        <v>8.23575E-2</v>
      </c>
      <c r="FA10" s="551">
        <v>0.10338</v>
      </c>
      <c r="FB10" s="551">
        <v>0.10629999999999999</v>
      </c>
      <c r="FC10" s="585">
        <v>2.0847493854178251E-2</v>
      </c>
      <c r="FD10" s="550" t="s">
        <v>158</v>
      </c>
      <c r="FE10" s="551" t="s">
        <v>158</v>
      </c>
      <c r="FF10" s="585" t="s">
        <v>158</v>
      </c>
      <c r="FG10" s="590" t="s">
        <v>2563</v>
      </c>
      <c r="FH10" s="582" t="s">
        <v>158</v>
      </c>
      <c r="FI10" s="583" t="s">
        <v>158</v>
      </c>
      <c r="FJ10" s="584">
        <v>0.83193870000000003</v>
      </c>
      <c r="FK10" s="584">
        <v>0.83193870000000003</v>
      </c>
      <c r="FL10" s="591">
        <v>0.495</v>
      </c>
      <c r="FM10" s="592">
        <v>0.52500000000000002</v>
      </c>
      <c r="FN10" s="593">
        <v>45016</v>
      </c>
      <c r="FO10" s="593" t="s">
        <v>2881</v>
      </c>
      <c r="FP10" s="594">
        <v>2.1</v>
      </c>
      <c r="FQ10" s="595" t="s">
        <v>159</v>
      </c>
      <c r="FR10" s="595">
        <v>2.1</v>
      </c>
      <c r="FS10" s="596" t="s">
        <v>159</v>
      </c>
      <c r="FT10" s="597" t="s">
        <v>160</v>
      </c>
      <c r="FU10" s="559" t="s">
        <v>158</v>
      </c>
      <c r="FV10" s="559" t="s">
        <v>158</v>
      </c>
      <c r="FW10" s="598" t="s">
        <v>158</v>
      </c>
      <c r="FX10" s="599" t="s">
        <v>158</v>
      </c>
      <c r="FY10" s="599" t="s">
        <v>158</v>
      </c>
      <c r="FZ10" s="599" t="s">
        <v>158</v>
      </c>
      <c r="GA10" s="559" t="s">
        <v>169</v>
      </c>
    </row>
    <row r="11" spans="1:184" s="558" customFormat="1" ht="12" customHeight="1" x14ac:dyDescent="0.2">
      <c r="A11" s="556">
        <v>38</v>
      </c>
      <c r="B11" s="557" t="s">
        <v>304</v>
      </c>
      <c r="C11" s="558" t="s">
        <v>305</v>
      </c>
      <c r="D11" s="558" t="s">
        <v>176</v>
      </c>
      <c r="E11" s="558" t="s">
        <v>306</v>
      </c>
      <c r="F11" s="559">
        <v>12</v>
      </c>
      <c r="G11" s="560">
        <v>57.31</v>
      </c>
      <c r="H11" s="561">
        <v>4.6375753149534349E-2</v>
      </c>
      <c r="I11" s="561">
        <v>1.5778462009161665E-3</v>
      </c>
      <c r="J11" s="561">
        <v>3.7029493049210105E-2</v>
      </c>
      <c r="K11" s="549">
        <v>5.932647007503053E-2</v>
      </c>
      <c r="L11" s="562">
        <v>94</v>
      </c>
      <c r="M11" s="563">
        <v>2.4096385542168752E-2</v>
      </c>
      <c r="N11" s="550">
        <v>0.10684474123539234</v>
      </c>
      <c r="O11" s="551">
        <v>5.2903083535520867E-2</v>
      </c>
      <c r="P11" s="551">
        <v>5.2228551446702243E-2</v>
      </c>
      <c r="Q11" s="551">
        <v>6.0636505929591022E-2</v>
      </c>
      <c r="R11" s="551">
        <v>4.8035464453265453E-2</v>
      </c>
      <c r="S11" s="551">
        <v>7.2342414458041793E-2</v>
      </c>
      <c r="T11" s="564">
        <v>0.86133840738363454</v>
      </c>
      <c r="U11" s="565" t="s">
        <v>156</v>
      </c>
      <c r="V11" s="559">
        <v>1868</v>
      </c>
      <c r="W11" s="566">
        <v>2011</v>
      </c>
      <c r="X11" s="566">
        <v>1</v>
      </c>
      <c r="Y11" s="552" t="s">
        <v>157</v>
      </c>
      <c r="Z11" s="553">
        <v>22</v>
      </c>
      <c r="AA11" s="553">
        <v>3</v>
      </c>
      <c r="AB11" s="553">
        <v>0</v>
      </c>
      <c r="AC11" s="567" t="s">
        <v>307</v>
      </c>
      <c r="AD11" s="554">
        <v>0.67224764021306294</v>
      </c>
      <c r="AE11" s="555">
        <v>0.49875311720698251</v>
      </c>
      <c r="AF11" s="555">
        <v>0.54253645366259973</v>
      </c>
      <c r="AG11" s="555">
        <v>0.15500645784257452</v>
      </c>
      <c r="AH11" s="568" t="s">
        <v>2539</v>
      </c>
      <c r="AI11" s="559" t="s">
        <v>2756</v>
      </c>
      <c r="AJ11" s="569" t="s">
        <v>2615</v>
      </c>
      <c r="AK11" s="550">
        <v>5.932647007503053E-2</v>
      </c>
      <c r="AL11" s="551">
        <v>4.8591599999999999E-2</v>
      </c>
      <c r="AM11" s="551">
        <v>0.22092028406207098</v>
      </c>
      <c r="AN11" s="570">
        <v>0.23484325080808532</v>
      </c>
      <c r="AO11" s="570">
        <v>-0.12804360978248375</v>
      </c>
      <c r="AP11" s="570">
        <v>-6.2496042868081636E-2</v>
      </c>
      <c r="AQ11" s="570">
        <v>2.8471972092377618E-2</v>
      </c>
      <c r="AR11" s="571">
        <v>6.8038345427150412E-2</v>
      </c>
      <c r="AS11" s="571">
        <v>6.3281300973412918E-2</v>
      </c>
      <c r="AT11" s="571">
        <v>5.7684090266780563E-2</v>
      </c>
      <c r="AU11" s="563">
        <v>3.9183621350939411E-2</v>
      </c>
      <c r="AV11" s="563">
        <v>5.0264085933753033E-2</v>
      </c>
      <c r="AW11" s="563">
        <v>8.6492890995260668E-2</v>
      </c>
      <c r="AX11" s="563">
        <v>3.7347489987892328E-2</v>
      </c>
      <c r="AY11" s="563">
        <v>4.8043725417138652E-2</v>
      </c>
      <c r="AZ11" s="563">
        <v>8.6492890995260668E-2</v>
      </c>
      <c r="BA11" s="572">
        <v>11.2384</v>
      </c>
      <c r="BB11" s="573">
        <v>8.4069238668035791</v>
      </c>
      <c r="BC11" s="574">
        <v>10.297384308440693</v>
      </c>
      <c r="BD11" s="551">
        <v>9.138395376658548E-2</v>
      </c>
      <c r="BE11" s="551">
        <v>-0.18358647060375488</v>
      </c>
      <c r="BF11" s="574">
        <v>7.869240391162557</v>
      </c>
      <c r="BG11" s="574">
        <v>8.3534772527585694</v>
      </c>
      <c r="BH11" s="574">
        <v>8.7422549921538515</v>
      </c>
      <c r="BI11" s="574">
        <v>7.1076814070351757</v>
      </c>
      <c r="BJ11" s="574">
        <v>14.107055961070557</v>
      </c>
      <c r="BK11" s="574">
        <v>7.1076814070351757</v>
      </c>
      <c r="BL11" s="574">
        <v>10.324338922737102</v>
      </c>
      <c r="BM11" s="574">
        <v>14.107055961070557</v>
      </c>
      <c r="BN11" s="575" t="s">
        <v>2615</v>
      </c>
      <c r="BO11" s="572">
        <v>1.2277800000000001</v>
      </c>
      <c r="BP11" s="573">
        <v>1.1571499999999999</v>
      </c>
      <c r="BQ11" s="573">
        <v>1.412044592879687</v>
      </c>
      <c r="BR11" s="551">
        <v>-0.18051454901991559</v>
      </c>
      <c r="BS11" s="576">
        <v>1.0346261266218011</v>
      </c>
      <c r="BT11" s="576">
        <v>1.1433156633118116</v>
      </c>
      <c r="BU11" s="576">
        <v>1.4336860627426857</v>
      </c>
      <c r="BV11" s="576">
        <v>0.81320004817535829</v>
      </c>
      <c r="BW11" s="576">
        <v>1.7258442453480358</v>
      </c>
      <c r="BX11" s="576">
        <v>0.81320004817535829</v>
      </c>
      <c r="BY11" s="576">
        <v>1.6846652191479605</v>
      </c>
      <c r="BZ11" s="576">
        <v>2.4963961869332714</v>
      </c>
      <c r="CA11" s="577" t="s">
        <v>2609</v>
      </c>
      <c r="CB11" s="572">
        <v>2.331212828626366</v>
      </c>
      <c r="CC11" s="573">
        <v>2.7443358849800084</v>
      </c>
      <c r="CD11" s="551">
        <v>-0.15053662294571923</v>
      </c>
      <c r="CE11" s="576">
        <v>2.0459798282938984</v>
      </c>
      <c r="CF11" s="576">
        <v>2.2491024135826478</v>
      </c>
      <c r="CG11" s="576">
        <v>2.3254379616038561</v>
      </c>
      <c r="CH11" s="576">
        <v>1.613649126567356</v>
      </c>
      <c r="CI11" s="576">
        <v>3.4760328983642714</v>
      </c>
      <c r="CJ11" s="576">
        <v>1.613649126567356</v>
      </c>
      <c r="CK11" s="576">
        <v>2.7345848722911352</v>
      </c>
      <c r="CL11" s="576">
        <v>3.4760328983642714</v>
      </c>
      <c r="CM11" s="577" t="s">
        <v>2615</v>
      </c>
      <c r="CN11" s="572">
        <v>9.0509799999999991</v>
      </c>
      <c r="CO11" s="574">
        <v>2.8489494211980846</v>
      </c>
      <c r="CP11" s="551">
        <v>2.1769535579167076</v>
      </c>
      <c r="CQ11" s="574">
        <v>1.3502788193698123</v>
      </c>
      <c r="CR11" s="574">
        <v>2.4977531986346859</v>
      </c>
      <c r="CS11" s="574">
        <v>4.6276791184931847</v>
      </c>
      <c r="CT11" s="574">
        <v>0.49944307156480633</v>
      </c>
      <c r="CU11" s="574">
        <v>5.6469494273842091</v>
      </c>
      <c r="CV11" s="574">
        <v>0.49944307156480633</v>
      </c>
      <c r="CW11" s="574">
        <v>5.2312850877753565</v>
      </c>
      <c r="CX11" s="574">
        <v>20.359633699633697</v>
      </c>
      <c r="CY11" s="577" t="s">
        <v>2615</v>
      </c>
      <c r="CZ11" s="578">
        <v>-0.23661440659786526</v>
      </c>
      <c r="DA11" s="579" t="s">
        <v>5</v>
      </c>
      <c r="DB11" s="579">
        <v>11.468214969595977</v>
      </c>
      <c r="DC11" s="580">
        <v>0.11155502152173277</v>
      </c>
      <c r="DD11" s="581">
        <v>-8.2897847826723492E-2</v>
      </c>
      <c r="DE11" s="582">
        <v>5.0576600000000003</v>
      </c>
      <c r="DF11" s="583">
        <v>6.8170000000000002</v>
      </c>
      <c r="DG11" s="583" t="s">
        <v>5</v>
      </c>
      <c r="DH11" s="583" t="s">
        <v>5</v>
      </c>
      <c r="DI11" s="583" t="s">
        <v>5</v>
      </c>
      <c r="DJ11" s="584">
        <v>-0.80803160000000007</v>
      </c>
      <c r="DK11" s="584">
        <v>3.5192599999999997E-2</v>
      </c>
      <c r="DL11" s="550">
        <v>-4.0918880114860001E-2</v>
      </c>
      <c r="DM11" s="551">
        <v>6.0861748997799392E-2</v>
      </c>
      <c r="DN11" s="551">
        <v>3.5161304910044322E-2</v>
      </c>
      <c r="DO11" s="551">
        <v>5.5831157100783901E-2</v>
      </c>
      <c r="DP11" s="551" t="s">
        <v>158</v>
      </c>
      <c r="DQ11" s="585" t="s">
        <v>2615</v>
      </c>
      <c r="DR11" s="550">
        <v>8.3855221735250174E-2</v>
      </c>
      <c r="DS11" s="551">
        <v>5.0085038768311829E-2</v>
      </c>
      <c r="DT11" s="551">
        <v>4.2787747987254487E-2</v>
      </c>
      <c r="DU11" s="551">
        <v>4.4889386664665798E-2</v>
      </c>
      <c r="DV11" s="585" t="s">
        <v>2615</v>
      </c>
      <c r="DW11" s="572">
        <v>6.2668600000000003</v>
      </c>
      <c r="DX11" s="551" t="s">
        <v>158</v>
      </c>
      <c r="DY11" s="551">
        <v>6.294760327045501E-2</v>
      </c>
      <c r="DZ11" s="551">
        <v>0.53327490746438522</v>
      </c>
      <c r="EA11" s="551">
        <v>0.28776652260323154</v>
      </c>
      <c r="EB11" s="585" t="s">
        <v>2615</v>
      </c>
      <c r="EC11" s="572">
        <v>21.934570000000001</v>
      </c>
      <c r="ED11" s="586">
        <v>51364300000</v>
      </c>
      <c r="EE11" s="583">
        <v>1.04935</v>
      </c>
      <c r="EF11" s="583" t="s">
        <v>5</v>
      </c>
      <c r="EG11" s="584">
        <v>7.5512954787784414E-2</v>
      </c>
      <c r="EH11" s="584">
        <v>-0.21510032795162193</v>
      </c>
      <c r="EI11" s="587">
        <v>3</v>
      </c>
      <c r="EJ11" s="588">
        <v>17</v>
      </c>
      <c r="EK11" s="583">
        <v>64.75</v>
      </c>
      <c r="EL11" s="562">
        <v>16</v>
      </c>
      <c r="EM11" s="551">
        <v>-0.11490347490347486</v>
      </c>
      <c r="EN11" s="550">
        <v>-0.25710408797092066</v>
      </c>
      <c r="EO11" s="551">
        <v>4.544679520010364E-3</v>
      </c>
      <c r="EP11" s="551">
        <v>-2.21798734917934E-2</v>
      </c>
      <c r="EQ11" s="551">
        <v>3.196404001047104E-2</v>
      </c>
      <c r="ER11" s="550">
        <v>4.4964395624911502E-2</v>
      </c>
      <c r="ES11" s="551">
        <v>5.397766234533119E-2</v>
      </c>
      <c r="ET11" s="551">
        <v>4.4112805115781084E-2</v>
      </c>
      <c r="EU11" s="551">
        <v>5.1168801444300804E-2</v>
      </c>
      <c r="EV11" s="550">
        <v>-0.21213969234600916</v>
      </c>
      <c r="EW11" s="551">
        <v>5.8522341865341554E-2</v>
      </c>
      <c r="EX11" s="551">
        <v>2.1932931623987684E-2</v>
      </c>
      <c r="EY11" s="551">
        <v>8.3132841454771844E-2</v>
      </c>
      <c r="EZ11" s="589">
        <v>0.1045478</v>
      </c>
      <c r="FA11" s="551">
        <v>0.14246</v>
      </c>
      <c r="FB11" s="551">
        <v>0.16677999999999998</v>
      </c>
      <c r="FC11" s="585">
        <v>3.0258050168508924E-2</v>
      </c>
      <c r="FD11" s="550" t="s">
        <v>158</v>
      </c>
      <c r="FE11" s="551" t="s">
        <v>158</v>
      </c>
      <c r="FF11" s="585" t="s">
        <v>158</v>
      </c>
      <c r="FG11" s="590" t="s">
        <v>2615</v>
      </c>
      <c r="FH11" s="582" t="s">
        <v>158</v>
      </c>
      <c r="FI11" s="583" t="s">
        <v>158</v>
      </c>
      <c r="FJ11" s="584">
        <v>0.14720849999999999</v>
      </c>
      <c r="FK11" s="584">
        <v>2.0215270000000003</v>
      </c>
      <c r="FL11" s="591">
        <v>0.83</v>
      </c>
      <c r="FM11" s="592">
        <v>0.85</v>
      </c>
      <c r="FN11" s="593">
        <v>44923</v>
      </c>
      <c r="FO11" s="593" t="s">
        <v>2887</v>
      </c>
      <c r="FP11" s="594">
        <v>3.4</v>
      </c>
      <c r="FQ11" s="595" t="s">
        <v>159</v>
      </c>
      <c r="FR11" s="595">
        <v>3.4</v>
      </c>
      <c r="FS11" s="596" t="s">
        <v>159</v>
      </c>
      <c r="FT11" s="597" t="s">
        <v>165</v>
      </c>
      <c r="FU11" s="559" t="s">
        <v>166</v>
      </c>
      <c r="FV11" s="559" t="s">
        <v>166</v>
      </c>
      <c r="FW11" s="598">
        <v>0</v>
      </c>
      <c r="FX11" s="599">
        <v>100</v>
      </c>
      <c r="FY11" s="599" t="s">
        <v>238</v>
      </c>
      <c r="FZ11" s="599" t="s">
        <v>166</v>
      </c>
      <c r="GA11" s="559" t="s">
        <v>425</v>
      </c>
    </row>
    <row r="12" spans="1:184" s="558" customFormat="1" ht="12" customHeight="1" x14ac:dyDescent="0.2">
      <c r="A12" s="556">
        <v>66</v>
      </c>
      <c r="B12" s="557" t="s">
        <v>411</v>
      </c>
      <c r="C12" s="558" t="s">
        <v>412</v>
      </c>
      <c r="D12" s="558" t="s">
        <v>413</v>
      </c>
      <c r="E12" s="558" t="s">
        <v>414</v>
      </c>
      <c r="F12" s="559">
        <v>9</v>
      </c>
      <c r="G12" s="560">
        <v>24.8</v>
      </c>
      <c r="H12" s="561">
        <v>2.6915113871635699E-2</v>
      </c>
      <c r="I12" s="561">
        <v>7.2519135032298454E-3</v>
      </c>
      <c r="J12" s="561">
        <v>5.1845634268356866E-2</v>
      </c>
      <c r="K12" s="549">
        <v>5.8870967741935482E-2</v>
      </c>
      <c r="L12" s="562">
        <v>32</v>
      </c>
      <c r="M12" s="563">
        <v>0.10606060606060597</v>
      </c>
      <c r="N12" s="550">
        <v>0.12820512820512819</v>
      </c>
      <c r="O12" s="551">
        <v>9.6961310486523677E-2</v>
      </c>
      <c r="P12" s="551">
        <v>9.9896995609093597E-2</v>
      </c>
      <c r="Q12" s="551">
        <v>9.7632755519074577E-2</v>
      </c>
      <c r="R12" s="551">
        <v>2.7399659063716442E-2</v>
      </c>
      <c r="S12" s="551">
        <v>7.6893197991025453E-2</v>
      </c>
      <c r="T12" s="564">
        <v>1.0231913979891376</v>
      </c>
      <c r="U12" s="565" t="s">
        <v>156</v>
      </c>
      <c r="V12" s="559">
        <v>2000</v>
      </c>
      <c r="W12" s="566">
        <v>2014</v>
      </c>
      <c r="X12" s="566">
        <v>1</v>
      </c>
      <c r="Y12" s="552" t="s">
        <v>326</v>
      </c>
      <c r="Z12" s="553">
        <v>17</v>
      </c>
      <c r="AA12" s="553">
        <v>3</v>
      </c>
      <c r="AB12" s="553">
        <v>2</v>
      </c>
      <c r="AC12" s="567" t="s">
        <v>5</v>
      </c>
      <c r="AD12" s="554">
        <v>0.39790364735925515</v>
      </c>
      <c r="AE12" s="555">
        <v>0.43857014118353854</v>
      </c>
      <c r="AF12" s="555">
        <v>0.37444346416627339</v>
      </c>
      <c r="AG12" s="555">
        <v>0.18687091059890848</v>
      </c>
      <c r="AH12" s="568" t="s">
        <v>2681</v>
      </c>
      <c r="AI12" s="559" t="s">
        <v>2167</v>
      </c>
      <c r="AJ12" s="569" t="s">
        <v>2563</v>
      </c>
      <c r="AK12" s="550">
        <v>5.8870967741935482E-2</v>
      </c>
      <c r="AL12" s="551">
        <v>4.8568199999999999E-2</v>
      </c>
      <c r="AM12" s="551">
        <v>0.21212990685130362</v>
      </c>
      <c r="AN12" s="570">
        <v>0.47741130809120258</v>
      </c>
      <c r="AO12" s="570">
        <v>-0.1378728076676542</v>
      </c>
      <c r="AP12" s="570">
        <v>-4.2128076269300152E-2</v>
      </c>
      <c r="AQ12" s="570">
        <v>0.18719079221946844</v>
      </c>
      <c r="AR12" s="571">
        <v>6.8285710351705289E-2</v>
      </c>
      <c r="AS12" s="571">
        <v>6.1460166316020672E-2</v>
      </c>
      <c r="AT12" s="571">
        <v>4.958846389961924E-2</v>
      </c>
      <c r="AU12" s="563">
        <v>2.9774872912127812E-2</v>
      </c>
      <c r="AV12" s="563">
        <v>4.7715037929897029E-2</v>
      </c>
      <c r="AW12" s="563">
        <v>8.9030206677265508E-2</v>
      </c>
      <c r="AX12" s="563">
        <v>2.4597918637653739E-2</v>
      </c>
      <c r="AY12" s="563">
        <v>3.9847378600341196E-2</v>
      </c>
      <c r="AZ12" s="563">
        <v>8.9030206677265508E-2</v>
      </c>
      <c r="BA12" s="572">
        <v>6.6962299999999999</v>
      </c>
      <c r="BB12" s="573">
        <v>7.4496845899669566</v>
      </c>
      <c r="BC12" s="574">
        <v>11.575573484773205</v>
      </c>
      <c r="BD12" s="551">
        <v>-0.42152066946761768</v>
      </c>
      <c r="BE12" s="551">
        <v>-0.35643062525010483</v>
      </c>
      <c r="BF12" s="574">
        <v>5.8129900297451131</v>
      </c>
      <c r="BG12" s="574">
        <v>9.6305723308890236</v>
      </c>
      <c r="BH12" s="574">
        <v>10.696877700814955</v>
      </c>
      <c r="BI12" s="574">
        <v>4.2935153583617742</v>
      </c>
      <c r="BJ12" s="574">
        <v>28.102040816326529</v>
      </c>
      <c r="BK12" s="574">
        <v>4.2935153583617742</v>
      </c>
      <c r="BL12" s="574">
        <v>12.752996424779449</v>
      </c>
      <c r="BM12" s="574">
        <v>28.102040816326529</v>
      </c>
      <c r="BN12" s="575" t="s">
        <v>2563</v>
      </c>
      <c r="BO12" s="572">
        <v>1.02989</v>
      </c>
      <c r="BP12" s="573">
        <v>0.95355000000000001</v>
      </c>
      <c r="BQ12" s="573">
        <v>1.0387778240071974</v>
      </c>
      <c r="BR12" s="551">
        <v>-8.2046249002911797E-2</v>
      </c>
      <c r="BS12" s="576">
        <v>0.73157320191815745</v>
      </c>
      <c r="BT12" s="576">
        <v>0.84298409637878569</v>
      </c>
      <c r="BU12" s="576">
        <v>0.90160938452713835</v>
      </c>
      <c r="BV12" s="576">
        <v>0.50159489633173848</v>
      </c>
      <c r="BW12" s="576">
        <v>1.3888048411497731</v>
      </c>
      <c r="BX12" s="576">
        <v>0.50159489633173848</v>
      </c>
      <c r="BY12" s="576">
        <v>1.0886829107163707</v>
      </c>
      <c r="BZ12" s="576">
        <v>1.6374903175832689</v>
      </c>
      <c r="CA12" s="577" t="s">
        <v>2609</v>
      </c>
      <c r="CB12" s="572">
        <v>3.1044626650810541</v>
      </c>
      <c r="CC12" s="573">
        <v>0.80780262444598905</v>
      </c>
      <c r="CD12" s="551">
        <v>2.8430955423178665</v>
      </c>
      <c r="CE12" s="576">
        <v>0.50637143234493587</v>
      </c>
      <c r="CF12" s="576">
        <v>0.65638747719480628</v>
      </c>
      <c r="CG12" s="576">
        <v>0.77848982505527364</v>
      </c>
      <c r="CH12" s="576">
        <v>0.31694272636506271</v>
      </c>
      <c r="CI12" s="576">
        <v>1.4815038643194502</v>
      </c>
      <c r="CJ12" s="576">
        <v>0.31694272636506271</v>
      </c>
      <c r="CK12" s="576">
        <v>0.94175154961103102</v>
      </c>
      <c r="CL12" s="576">
        <v>2.2492960000000002</v>
      </c>
      <c r="CM12" s="577" t="s">
        <v>2563</v>
      </c>
      <c r="CN12" s="572">
        <v>6.1014699999999999</v>
      </c>
      <c r="CO12" s="574">
        <v>2.3012449403796977</v>
      </c>
      <c r="CP12" s="551">
        <v>1.6513779098166221</v>
      </c>
      <c r="CQ12" s="574">
        <v>1.6336729440245021</v>
      </c>
      <c r="CR12" s="574">
        <v>1.8599016962623041</v>
      </c>
      <c r="CS12" s="574">
        <v>2.232216746935578</v>
      </c>
      <c r="CT12" s="574">
        <v>1.2192208699122107</v>
      </c>
      <c r="CU12" s="574">
        <v>3.0742757574054296</v>
      </c>
      <c r="CV12" s="574">
        <v>1.2192208699122107</v>
      </c>
      <c r="CW12" s="574">
        <v>2.6889519413346923</v>
      </c>
      <c r="CX12" s="574">
        <v>4.6297077607896258</v>
      </c>
      <c r="CY12" s="577" t="s">
        <v>2563</v>
      </c>
      <c r="CZ12" s="578">
        <v>-0.46479661844156406</v>
      </c>
      <c r="DA12" s="579" t="s">
        <v>5</v>
      </c>
      <c r="DB12" s="579">
        <v>14.699612886125939</v>
      </c>
      <c r="DC12" s="580">
        <v>0.15876796335102908</v>
      </c>
      <c r="DD12" s="581">
        <v>9.1805663351029079</v>
      </c>
      <c r="DE12" s="582">
        <v>3.6692300000000002</v>
      </c>
      <c r="DF12" s="583">
        <v>3.3290000000000002</v>
      </c>
      <c r="DG12" s="583" t="s">
        <v>5</v>
      </c>
      <c r="DH12" s="583" t="s">
        <v>5</v>
      </c>
      <c r="DI12" s="583" t="s">
        <v>5</v>
      </c>
      <c r="DJ12" s="584">
        <v>-7.8980700000000001E-2</v>
      </c>
      <c r="DK12" s="584">
        <v>0.24749269999999998</v>
      </c>
      <c r="DL12" s="550">
        <v>0.20819112627986347</v>
      </c>
      <c r="DM12" s="551">
        <v>0.14960624319567173</v>
      </c>
      <c r="DN12" s="551">
        <v>0.20214493199953965</v>
      </c>
      <c r="DO12" s="551">
        <v>0.6780207489546366</v>
      </c>
      <c r="DP12" s="551" t="s">
        <v>158</v>
      </c>
      <c r="DQ12" s="585" t="s">
        <v>2563</v>
      </c>
      <c r="DR12" s="550">
        <v>-0.22366392929077927</v>
      </c>
      <c r="DS12" s="551">
        <v>0.18020878192329981</v>
      </c>
      <c r="DT12" s="551">
        <v>3.3399555555128746E-2</v>
      </c>
      <c r="DU12" s="551">
        <v>7.8443303627850902E-3</v>
      </c>
      <c r="DV12" s="585" t="s">
        <v>2563</v>
      </c>
      <c r="DW12" s="572">
        <v>3.8991199999999999</v>
      </c>
      <c r="DX12" s="551">
        <v>0.15557278905498073</v>
      </c>
      <c r="DY12" s="551">
        <v>7.2986052418475111E-2</v>
      </c>
      <c r="DZ12" s="551">
        <v>6.7104421855833429E-2</v>
      </c>
      <c r="EA12" s="551">
        <v>8.6171650747696837E-2</v>
      </c>
      <c r="EB12" s="585" t="s">
        <v>2563</v>
      </c>
      <c r="EC12" s="572">
        <v>7.8128799999999998</v>
      </c>
      <c r="ED12" s="586">
        <v>45516930000</v>
      </c>
      <c r="EE12" s="583">
        <v>1.1212200000000001</v>
      </c>
      <c r="EF12" s="583" t="s">
        <v>5</v>
      </c>
      <c r="EG12" s="584">
        <v>0.20881854625780161</v>
      </c>
      <c r="EH12" s="584">
        <v>-9.8181818181818148E-2</v>
      </c>
      <c r="EI12" s="587">
        <v>2.75</v>
      </c>
      <c r="EJ12" s="588">
        <v>16</v>
      </c>
      <c r="EK12" s="583">
        <v>28.87</v>
      </c>
      <c r="EL12" s="562">
        <v>15</v>
      </c>
      <c r="EM12" s="551">
        <v>-0.14097679251818496</v>
      </c>
      <c r="EN12" s="550">
        <v>1.6590210842379882E-3</v>
      </c>
      <c r="EO12" s="551">
        <v>-2.8765927603693675E-2</v>
      </c>
      <c r="EP12" s="551">
        <v>-1.6313096091895352E-2</v>
      </c>
      <c r="EQ12" s="551">
        <v>5.9805523412336248E-2</v>
      </c>
      <c r="ER12" s="550">
        <v>5.474906450646766E-2</v>
      </c>
      <c r="ES12" s="551">
        <v>4.3711444637736241E-2</v>
      </c>
      <c r="ET12" s="551">
        <v>3.8950477489882784E-2</v>
      </c>
      <c r="EU12" s="551">
        <v>5.1604657723111957E-2</v>
      </c>
      <c r="EV12" s="550">
        <v>5.6408085590705648E-2</v>
      </c>
      <c r="EW12" s="551">
        <v>1.4945517034042566E-2</v>
      </c>
      <c r="EX12" s="551">
        <v>2.2637381397987433E-2</v>
      </c>
      <c r="EY12" s="551">
        <v>0.11141018113544821</v>
      </c>
      <c r="EZ12" s="589">
        <v>0.1423181</v>
      </c>
      <c r="FA12" s="551">
        <v>0.11028</v>
      </c>
      <c r="FB12" s="551">
        <v>9.9599999999999994E-2</v>
      </c>
      <c r="FC12" s="585">
        <v>3.0346004679364366E-2</v>
      </c>
      <c r="FD12" s="550" t="s">
        <v>158</v>
      </c>
      <c r="FE12" s="551" t="s">
        <v>158</v>
      </c>
      <c r="FF12" s="585" t="s">
        <v>158</v>
      </c>
      <c r="FG12" s="590" t="s">
        <v>2563</v>
      </c>
      <c r="FH12" s="582" t="s">
        <v>158</v>
      </c>
      <c r="FI12" s="583" t="s">
        <v>158</v>
      </c>
      <c r="FJ12" s="584">
        <v>0.22582470000000002</v>
      </c>
      <c r="FK12" s="584">
        <v>0.22582470000000002</v>
      </c>
      <c r="FL12" s="591">
        <v>0.33</v>
      </c>
      <c r="FM12" s="592">
        <v>0.36499999999999999</v>
      </c>
      <c r="FN12" s="593">
        <v>44985</v>
      </c>
      <c r="FO12" s="593" t="s">
        <v>2833</v>
      </c>
      <c r="FP12" s="594">
        <v>1.46</v>
      </c>
      <c r="FQ12" s="595" t="s">
        <v>159</v>
      </c>
      <c r="FR12" s="595">
        <v>1.46</v>
      </c>
      <c r="FS12" s="596" t="s">
        <v>159</v>
      </c>
      <c r="FT12" s="597" t="s">
        <v>165</v>
      </c>
      <c r="FU12" s="559" t="s">
        <v>166</v>
      </c>
      <c r="FV12" s="559" t="s">
        <v>166</v>
      </c>
      <c r="FW12" s="598">
        <v>0</v>
      </c>
      <c r="FX12" s="599">
        <v>100</v>
      </c>
      <c r="FY12" s="599" t="s">
        <v>167</v>
      </c>
      <c r="FZ12" s="599" t="s">
        <v>166</v>
      </c>
      <c r="GA12" s="559" t="s">
        <v>425</v>
      </c>
    </row>
    <row r="13" spans="1:184" s="558" customFormat="1" ht="12" customHeight="1" x14ac:dyDescent="0.2">
      <c r="A13" s="556">
        <v>68</v>
      </c>
      <c r="B13" s="557" t="s">
        <v>429</v>
      </c>
      <c r="C13" s="558" t="s">
        <v>430</v>
      </c>
      <c r="D13" s="558" t="s">
        <v>176</v>
      </c>
      <c r="E13" s="558" t="s">
        <v>414</v>
      </c>
      <c r="F13" s="559">
        <v>8</v>
      </c>
      <c r="G13" s="560">
        <v>35.82</v>
      </c>
      <c r="H13" s="561">
        <v>0.14440894568690088</v>
      </c>
      <c r="I13" s="561">
        <v>1.727589067104196E-2</v>
      </c>
      <c r="J13" s="561">
        <v>2.7798060973566407E-2</v>
      </c>
      <c r="K13" s="549">
        <v>5.8068118369625908E-2</v>
      </c>
      <c r="L13" s="562">
        <v>29</v>
      </c>
      <c r="M13" s="563">
        <v>6.1224489795918435E-2</v>
      </c>
      <c r="N13" s="550">
        <v>8.6474501108647628E-2</v>
      </c>
      <c r="O13" s="551">
        <v>5.8640918086765748E-2</v>
      </c>
      <c r="P13" s="551">
        <v>5.9512300743294944E-2</v>
      </c>
      <c r="Q13" s="551">
        <v>4.7695542055442575E-2</v>
      </c>
      <c r="R13" s="551">
        <v>4.1829571578210212E-2</v>
      </c>
      <c r="S13" s="551">
        <v>7.3724129323556653E-2</v>
      </c>
      <c r="T13" s="564">
        <v>1.2477539446792796</v>
      </c>
      <c r="U13" s="565" t="s">
        <v>156</v>
      </c>
      <c r="V13" s="559">
        <v>1986</v>
      </c>
      <c r="W13" s="566">
        <v>2015</v>
      </c>
      <c r="X13" s="566">
        <v>1</v>
      </c>
      <c r="Y13" s="552" t="s">
        <v>157</v>
      </c>
      <c r="Z13" s="553">
        <v>20</v>
      </c>
      <c r="AA13" s="553">
        <v>5</v>
      </c>
      <c r="AB13" s="553">
        <v>0</v>
      </c>
      <c r="AC13" s="567" t="s">
        <v>5</v>
      </c>
      <c r="AD13" s="554">
        <v>0.60246547409398465</v>
      </c>
      <c r="AE13" s="555">
        <v>0.55868922911630414</v>
      </c>
      <c r="AF13" s="555">
        <v>0.51348008660039157</v>
      </c>
      <c r="AG13" s="555">
        <v>0.38094959011289292</v>
      </c>
      <c r="AH13" s="568" t="s">
        <v>2683</v>
      </c>
      <c r="AI13" s="559" t="s">
        <v>2774</v>
      </c>
      <c r="AJ13" s="569" t="s">
        <v>2563</v>
      </c>
      <c r="AK13" s="550">
        <v>5.8068118369625908E-2</v>
      </c>
      <c r="AL13" s="551">
        <v>5.4169500000000002E-2</v>
      </c>
      <c r="AM13" s="551">
        <v>7.1970728354995073E-2</v>
      </c>
      <c r="AN13" s="570">
        <v>0.22024503726729572</v>
      </c>
      <c r="AO13" s="570">
        <v>-0.22696761261535758</v>
      </c>
      <c r="AP13" s="570">
        <v>-0.15445237764669817</v>
      </c>
      <c r="AQ13" s="570">
        <v>1.9354932575961881E-2</v>
      </c>
      <c r="AR13" s="571">
        <v>7.5117316321098207E-2</v>
      </c>
      <c r="AS13" s="571">
        <v>6.8675160138245706E-2</v>
      </c>
      <c r="AT13" s="571">
        <v>5.6965553914459233E-2</v>
      </c>
      <c r="AU13" s="563">
        <v>3.8846255623180732E-2</v>
      </c>
      <c r="AV13" s="563">
        <v>5.5034490214836404E-2</v>
      </c>
      <c r="AW13" s="563">
        <v>9.2796610169491534E-2</v>
      </c>
      <c r="AX13" s="563">
        <v>3.4588859416445621E-2</v>
      </c>
      <c r="AY13" s="563">
        <v>4.7587260424076641E-2</v>
      </c>
      <c r="AZ13" s="563">
        <v>9.2796610169491534E-2</v>
      </c>
      <c r="BA13" s="572">
        <v>10.26219</v>
      </c>
      <c r="BB13" s="573">
        <v>9.6212731668009681</v>
      </c>
      <c r="BC13" s="574">
        <v>11.758685647838536</v>
      </c>
      <c r="BD13" s="551">
        <v>-0.12726725525770133</v>
      </c>
      <c r="BE13" s="551">
        <v>-0.18177307779551566</v>
      </c>
      <c r="BF13" s="574">
        <v>8.531451440431999</v>
      </c>
      <c r="BG13" s="574">
        <v>9.955916007054693</v>
      </c>
      <c r="BH13" s="574">
        <v>10.461600978742783</v>
      </c>
      <c r="BI13" s="574">
        <v>5.9558359621451098</v>
      </c>
      <c r="BJ13" s="574">
        <v>17.414746543778801</v>
      </c>
      <c r="BK13" s="574">
        <v>5.9558359621451098</v>
      </c>
      <c r="BL13" s="574">
        <v>12.126631727356301</v>
      </c>
      <c r="BM13" s="574">
        <v>17.414746543778801</v>
      </c>
      <c r="BN13" s="575" t="s">
        <v>2563</v>
      </c>
      <c r="BO13" s="572">
        <v>2.1458200000000001</v>
      </c>
      <c r="BP13" s="573">
        <v>1.1814100000000001</v>
      </c>
      <c r="BQ13" s="573">
        <v>1.4691385273984303</v>
      </c>
      <c r="BR13" s="551">
        <v>-0.1958484663171578</v>
      </c>
      <c r="BS13" s="576">
        <v>1.0841466844706458</v>
      </c>
      <c r="BT13" s="576">
        <v>1.233980161641379</v>
      </c>
      <c r="BU13" s="576">
        <v>1.4249478932888162</v>
      </c>
      <c r="BV13" s="576">
        <v>0.83650863978732826</v>
      </c>
      <c r="BW13" s="576">
        <v>1.8951855566700098</v>
      </c>
      <c r="BX13" s="576">
        <v>0.83650863978732826</v>
      </c>
      <c r="BY13" s="576">
        <v>1.6558449062887626</v>
      </c>
      <c r="BZ13" s="576">
        <v>2.3305555555555557</v>
      </c>
      <c r="CA13" s="577" t="s">
        <v>2609</v>
      </c>
      <c r="CB13" s="572">
        <v>0.74687924576455655</v>
      </c>
      <c r="CC13" s="573">
        <v>0.61216729760493305</v>
      </c>
      <c r="CD13" s="551">
        <v>0.22005740699752452</v>
      </c>
      <c r="CE13" s="576">
        <v>0.42941933789201192</v>
      </c>
      <c r="CF13" s="576">
        <v>0.51735717545687154</v>
      </c>
      <c r="CG13" s="576">
        <v>0.64103766332524414</v>
      </c>
      <c r="CH13" s="576">
        <v>0.28912424297430644</v>
      </c>
      <c r="CI13" s="576">
        <v>0.79938476562500005</v>
      </c>
      <c r="CJ13" s="576">
        <v>0.28912424297430644</v>
      </c>
      <c r="CK13" s="576">
        <v>0.74374676191374334</v>
      </c>
      <c r="CL13" s="576">
        <v>1.2575799742872269</v>
      </c>
      <c r="CM13" s="577" t="s">
        <v>2563</v>
      </c>
      <c r="CN13" s="572">
        <v>8.7224699999999995</v>
      </c>
      <c r="CO13" s="574">
        <v>4.1492117275713358</v>
      </c>
      <c r="CP13" s="551">
        <v>1.1021993025903103</v>
      </c>
      <c r="CQ13" s="574">
        <v>2.8912050345759184</v>
      </c>
      <c r="CR13" s="574">
        <v>3.5202021870200495</v>
      </c>
      <c r="CS13" s="574">
        <v>4.2457177158769719</v>
      </c>
      <c r="CT13" s="574">
        <v>1.8231675338189386</v>
      </c>
      <c r="CU13" s="574">
        <v>5.54238419416901</v>
      </c>
      <c r="CV13" s="574">
        <v>1.8231675338189386</v>
      </c>
      <c r="CW13" s="574">
        <v>4.9079274356414562</v>
      </c>
      <c r="CX13" s="574">
        <v>7.3442514151864149</v>
      </c>
      <c r="CY13" s="577" t="s">
        <v>2563</v>
      </c>
      <c r="CZ13" s="578">
        <v>-0.26191519036890143</v>
      </c>
      <c r="DA13" s="579" t="s">
        <v>5</v>
      </c>
      <c r="DB13" s="579">
        <v>13.183886870332149</v>
      </c>
      <c r="DC13" s="580">
        <v>0.11758041911292086</v>
      </c>
      <c r="DD13" s="581">
        <v>1.4958519112920854</v>
      </c>
      <c r="DE13" s="582">
        <v>3.45248</v>
      </c>
      <c r="DF13" s="583">
        <v>3.7229999999999999</v>
      </c>
      <c r="DG13" s="583" t="s">
        <v>5</v>
      </c>
      <c r="DH13" s="583" t="s">
        <v>5</v>
      </c>
      <c r="DI13" s="583" t="s">
        <v>5</v>
      </c>
      <c r="DJ13" s="584">
        <v>0.34236319999999998</v>
      </c>
      <c r="DK13" s="584">
        <v>9.7427100000000003E-2</v>
      </c>
      <c r="DL13" s="550">
        <v>5.9936908517350229E-2</v>
      </c>
      <c r="DM13" s="551">
        <v>3.965527880945996E-2</v>
      </c>
      <c r="DN13" s="551">
        <v>4.7831688302757414E-2</v>
      </c>
      <c r="DO13" s="551">
        <v>4.7624586410073277E-2</v>
      </c>
      <c r="DP13" s="551" t="s">
        <v>158</v>
      </c>
      <c r="DQ13" s="585" t="s">
        <v>2563</v>
      </c>
      <c r="DR13" s="550">
        <v>6.182730801074876E-2</v>
      </c>
      <c r="DS13" s="551">
        <v>0.15913250220495834</v>
      </c>
      <c r="DT13" s="551">
        <v>8.2003304539397082E-2</v>
      </c>
      <c r="DU13" s="551">
        <v>8.3553677934357529E-2</v>
      </c>
      <c r="DV13" s="585" t="s">
        <v>2563</v>
      </c>
      <c r="DW13" s="572">
        <v>4.0507900000000001</v>
      </c>
      <c r="DX13" s="551">
        <v>7.7699378149269638E-2</v>
      </c>
      <c r="DY13" s="551">
        <v>0.19339903868663844</v>
      </c>
      <c r="DZ13" s="551">
        <v>0.12099936811468437</v>
      </c>
      <c r="EA13" s="551">
        <v>8.2840269127345101E-2</v>
      </c>
      <c r="EB13" s="585" t="s">
        <v>2563</v>
      </c>
      <c r="EC13" s="572">
        <v>5.4600400000000002</v>
      </c>
      <c r="ED13" s="586">
        <v>32944780000</v>
      </c>
      <c r="EE13" s="583">
        <v>0.81852999999999998</v>
      </c>
      <c r="EF13" s="583" t="s">
        <v>5</v>
      </c>
      <c r="EG13" s="584">
        <v>0.29974276161481139</v>
      </c>
      <c r="EH13" s="584">
        <v>-4.9489221316913912E-2</v>
      </c>
      <c r="EI13" s="587">
        <v>3</v>
      </c>
      <c r="EJ13" s="588">
        <v>10</v>
      </c>
      <c r="EK13" s="583">
        <v>37.200000000000003</v>
      </c>
      <c r="EL13" s="562">
        <v>10</v>
      </c>
      <c r="EM13" s="551">
        <v>-3.7096774193548399E-2</v>
      </c>
      <c r="EN13" s="550">
        <v>-0.17544781810979504</v>
      </c>
      <c r="EO13" s="551">
        <v>-2.0042222150692401E-2</v>
      </c>
      <c r="EP13" s="551">
        <v>-2.2656015572727228E-2</v>
      </c>
      <c r="EQ13" s="551">
        <v>2.5426501225371823E-2</v>
      </c>
      <c r="ER13" s="550">
        <v>5.1633299568843549E-2</v>
      </c>
      <c r="ES13" s="551">
        <v>5.2479358942565835E-2</v>
      </c>
      <c r="ET13" s="551">
        <v>4.5396350633200244E-2</v>
      </c>
      <c r="EU13" s="551">
        <v>5.0069908762217175E-2</v>
      </c>
      <c r="EV13" s="550">
        <v>-0.12381451854095149</v>
      </c>
      <c r="EW13" s="551">
        <v>3.2437136791873433E-2</v>
      </c>
      <c r="EX13" s="551">
        <v>2.2740335060473016E-2</v>
      </c>
      <c r="EY13" s="551">
        <v>7.5496409987588997E-2</v>
      </c>
      <c r="EZ13" s="589">
        <v>0.11904590000000001</v>
      </c>
      <c r="FA13" s="551">
        <v>0.12957999999999997</v>
      </c>
      <c r="FB13" s="551">
        <v>0.14030000000000001</v>
      </c>
      <c r="FC13" s="585">
        <v>1.6789044046639487E-2</v>
      </c>
      <c r="FD13" s="550" t="s">
        <v>158</v>
      </c>
      <c r="FE13" s="551" t="s">
        <v>158</v>
      </c>
      <c r="FF13" s="585" t="s">
        <v>158</v>
      </c>
      <c r="FG13" s="590" t="s">
        <v>2563</v>
      </c>
      <c r="FH13" s="582" t="s">
        <v>158</v>
      </c>
      <c r="FI13" s="583" t="s">
        <v>158</v>
      </c>
      <c r="FJ13" s="584">
        <v>0.32671139999999999</v>
      </c>
      <c r="FK13" s="584">
        <v>0.32671139999999999</v>
      </c>
      <c r="FL13" s="591">
        <v>0.49</v>
      </c>
      <c r="FM13" s="592">
        <v>0.52</v>
      </c>
      <c r="FN13" s="593">
        <v>44988</v>
      </c>
      <c r="FO13" s="593" t="s">
        <v>2878</v>
      </c>
      <c r="FP13" s="594">
        <v>2.08</v>
      </c>
      <c r="FQ13" s="595" t="s">
        <v>159</v>
      </c>
      <c r="FR13" s="595">
        <v>2.08</v>
      </c>
      <c r="FS13" s="596" t="s">
        <v>159</v>
      </c>
      <c r="FT13" s="597" t="s">
        <v>160</v>
      </c>
      <c r="FU13" s="559" t="s">
        <v>158</v>
      </c>
      <c r="FV13" s="559" t="s">
        <v>158</v>
      </c>
      <c r="FW13" s="598" t="s">
        <v>158</v>
      </c>
      <c r="FX13" s="599" t="s">
        <v>158</v>
      </c>
      <c r="FY13" s="599" t="s">
        <v>158</v>
      </c>
      <c r="FZ13" s="599" t="s">
        <v>158</v>
      </c>
      <c r="GA13" s="559" t="s">
        <v>169</v>
      </c>
    </row>
    <row r="14" spans="1:184" s="558" customFormat="1" ht="12" customHeight="1" x14ac:dyDescent="0.2">
      <c r="A14" s="556">
        <v>75</v>
      </c>
      <c r="B14" s="557" t="s">
        <v>2171</v>
      </c>
      <c r="C14" s="558" t="s">
        <v>2172</v>
      </c>
      <c r="D14" s="558" t="s">
        <v>324</v>
      </c>
      <c r="E14" s="558" t="s">
        <v>2173</v>
      </c>
      <c r="F14" s="559">
        <v>8</v>
      </c>
      <c r="G14" s="560">
        <v>0.88</v>
      </c>
      <c r="H14" s="561">
        <v>8.6419753086419693E-2</v>
      </c>
      <c r="I14" s="561">
        <v>4.683184708394994E-2</v>
      </c>
      <c r="J14" s="561">
        <v>0.11361774277778713</v>
      </c>
      <c r="K14" s="549">
        <v>5.6818181818181823E-2</v>
      </c>
      <c r="L14" s="562">
        <v>640</v>
      </c>
      <c r="M14" s="563">
        <v>0.66666666666666674</v>
      </c>
      <c r="N14" s="550">
        <v>0.11111111111111094</v>
      </c>
      <c r="O14" s="551">
        <v>0.22052244447028491</v>
      </c>
      <c r="P14" s="551">
        <v>0.41707354463808599</v>
      </c>
      <c r="Q14" s="551" t="s">
        <v>158</v>
      </c>
      <c r="R14" s="551" t="s">
        <v>158</v>
      </c>
      <c r="S14" s="551" t="s">
        <v>158</v>
      </c>
      <c r="T14" s="564" t="s">
        <v>158</v>
      </c>
      <c r="U14" s="565" t="s">
        <v>156</v>
      </c>
      <c r="V14" s="559">
        <v>2015</v>
      </c>
      <c r="W14" s="566">
        <v>2015</v>
      </c>
      <c r="X14" s="566">
        <v>1</v>
      </c>
      <c r="Y14" s="552" t="s">
        <v>157</v>
      </c>
      <c r="Z14" s="553">
        <v>7</v>
      </c>
      <c r="AA14" s="553">
        <v>0</v>
      </c>
      <c r="AB14" s="553">
        <v>0</v>
      </c>
      <c r="AC14" s="567" t="s">
        <v>5</v>
      </c>
      <c r="AD14" s="554">
        <v>0.3895597974289054</v>
      </c>
      <c r="AE14" s="555" t="s">
        <v>158</v>
      </c>
      <c r="AF14" s="555" t="s">
        <v>158</v>
      </c>
      <c r="AG14" s="555" t="s">
        <v>158</v>
      </c>
      <c r="AH14" s="568" t="s">
        <v>2689</v>
      </c>
      <c r="AI14" s="559" t="s">
        <v>2174</v>
      </c>
      <c r="AJ14" s="569" t="s">
        <v>2563</v>
      </c>
      <c r="AK14" s="550">
        <v>5.6818181818181823E-2</v>
      </c>
      <c r="AL14" s="551">
        <v>3.0949499999999998E-2</v>
      </c>
      <c r="AM14" s="551">
        <v>0.8358352095569177</v>
      </c>
      <c r="AN14" s="570">
        <v>0.86090166968050275</v>
      </c>
      <c r="AO14" s="570">
        <v>-0.10864818277572552</v>
      </c>
      <c r="AP14" s="570">
        <v>2.9715889899259107E-2</v>
      </c>
      <c r="AQ14" s="570">
        <v>0.31096499888556051</v>
      </c>
      <c r="AR14" s="571">
        <v>6.3743833490032265E-2</v>
      </c>
      <c r="AS14" s="571">
        <v>5.517850348384986E-2</v>
      </c>
      <c r="AT14" s="571">
        <v>4.3340731344072833E-2</v>
      </c>
      <c r="AU14" s="563">
        <v>1.3461538461538461E-2</v>
      </c>
      <c r="AV14" s="563">
        <v>3.9270331800174398E-2</v>
      </c>
      <c r="AW14" s="563">
        <v>6.5217391304347824E-2</v>
      </c>
      <c r="AX14" s="563">
        <v>1.0416666666666668E-2</v>
      </c>
      <c r="AY14" s="563">
        <v>3.0532608328486754E-2</v>
      </c>
      <c r="AZ14" s="563">
        <v>6.5217391304347824E-2</v>
      </c>
      <c r="BA14" s="572">
        <v>6.9341600000000003</v>
      </c>
      <c r="BB14" s="573" t="s">
        <v>158</v>
      </c>
      <c r="BC14" s="574">
        <v>5.8096470618232825</v>
      </c>
      <c r="BD14" s="551">
        <v>0.19355959599786843</v>
      </c>
      <c r="BE14" s="551" t="s">
        <v>158</v>
      </c>
      <c r="BF14" s="574">
        <v>3.7804232804232805</v>
      </c>
      <c r="BG14" s="574">
        <v>4.07936507936508</v>
      </c>
      <c r="BH14" s="574">
        <v>3.415396825396825</v>
      </c>
      <c r="BI14" s="574">
        <v>2.4999999999999996</v>
      </c>
      <c r="BJ14" s="574">
        <v>10.333333333333334</v>
      </c>
      <c r="BK14" s="574">
        <v>2.166666666666667</v>
      </c>
      <c r="BL14" s="574">
        <v>4.9689194988007106</v>
      </c>
      <c r="BM14" s="574">
        <v>10.333333333333334</v>
      </c>
      <c r="BN14" s="575" t="s">
        <v>2563</v>
      </c>
      <c r="BO14" s="572">
        <v>0.68898000000000004</v>
      </c>
      <c r="BP14" s="573">
        <v>0.69567999999999997</v>
      </c>
      <c r="BQ14" s="573">
        <v>0.77740351716682632</v>
      </c>
      <c r="BR14" s="551">
        <v>-0.10512367819566859</v>
      </c>
      <c r="BS14" s="576">
        <v>0.52393556585092116</v>
      </c>
      <c r="BT14" s="576">
        <v>0.54154020376806866</v>
      </c>
      <c r="BU14" s="576">
        <v>0.42858415132919847</v>
      </c>
      <c r="BV14" s="576">
        <v>0.44230769230769229</v>
      </c>
      <c r="BW14" s="576">
        <v>1.3596491228070178</v>
      </c>
      <c r="BX14" s="576">
        <v>0.28000000000000003</v>
      </c>
      <c r="BY14" s="576">
        <v>0.62552907173099803</v>
      </c>
      <c r="BZ14" s="576">
        <v>1.3596491228070178</v>
      </c>
      <c r="CA14" s="577" t="s">
        <v>2609</v>
      </c>
      <c r="CB14" s="572">
        <v>6.3268387375080888</v>
      </c>
      <c r="CC14" s="573">
        <v>5.938170705121653</v>
      </c>
      <c r="CD14" s="551">
        <v>6.5452485569539309E-2</v>
      </c>
      <c r="CE14" s="576">
        <v>4.7515964966671831</v>
      </c>
      <c r="CF14" s="576">
        <v>4.0830245646669763</v>
      </c>
      <c r="CG14" s="576">
        <v>3.0136622823334882</v>
      </c>
      <c r="CH14" s="576">
        <v>2.5760000000000001</v>
      </c>
      <c r="CI14" s="576">
        <v>13.903033870717719</v>
      </c>
      <c r="CJ14" s="576">
        <v>1.4280000000000002</v>
      </c>
      <c r="CK14" s="576">
        <v>4.4240137050512462</v>
      </c>
      <c r="CL14" s="576">
        <v>13.903033870717719</v>
      </c>
      <c r="CM14" s="577" t="s">
        <v>2563</v>
      </c>
      <c r="CN14" s="572" t="s">
        <v>158</v>
      </c>
      <c r="CO14" s="574">
        <v>10.632572976075583</v>
      </c>
      <c r="CP14" s="551" t="s">
        <v>158</v>
      </c>
      <c r="CQ14" s="574">
        <v>8.8966666666666665</v>
      </c>
      <c r="CR14" s="574">
        <v>7.3127083333333331</v>
      </c>
      <c r="CS14" s="574">
        <v>7.2389814814814821</v>
      </c>
      <c r="CT14" s="574">
        <v>3.6399999999999997</v>
      </c>
      <c r="CU14" s="574">
        <v>23.490000000000002</v>
      </c>
      <c r="CV14" s="574">
        <v>3.06</v>
      </c>
      <c r="CW14" s="574">
        <v>10.768921322700248</v>
      </c>
      <c r="CX14" s="574">
        <v>24.959999999999997</v>
      </c>
      <c r="CY14" s="577" t="s">
        <v>2563</v>
      </c>
      <c r="CZ14" s="578">
        <v>-0.53957711738465663</v>
      </c>
      <c r="DA14" s="579" t="s">
        <v>5</v>
      </c>
      <c r="DB14" s="579">
        <v>9.5268605042541719</v>
      </c>
      <c r="DC14" s="580">
        <v>0.47389172645626781</v>
      </c>
      <c r="DD14" s="581">
        <v>40.45501264562678</v>
      </c>
      <c r="DE14" s="582">
        <v>0.12834999999999999</v>
      </c>
      <c r="DF14" s="583" t="s">
        <v>158</v>
      </c>
      <c r="DG14" s="583" t="s">
        <v>5</v>
      </c>
      <c r="DH14" s="583" t="s">
        <v>5</v>
      </c>
      <c r="DI14" s="583" t="s">
        <v>5</v>
      </c>
      <c r="DJ14" s="584">
        <v>-0.68405060000000006</v>
      </c>
      <c r="DK14" s="584">
        <v>0.2148563</v>
      </c>
      <c r="DL14" s="550">
        <v>0.28571428571428559</v>
      </c>
      <c r="DM14" s="551">
        <v>0.25992104989487319</v>
      </c>
      <c r="DN14" s="551">
        <v>0.20791087977228595</v>
      </c>
      <c r="DO14" s="551">
        <v>9.9049989660290993E-2</v>
      </c>
      <c r="DP14" s="551" t="e">
        <v>#DIV/0!</v>
      </c>
      <c r="DQ14" s="585" t="s">
        <v>2563</v>
      </c>
      <c r="DR14" s="550">
        <v>-0.37567583588488296</v>
      </c>
      <c r="DS14" s="551">
        <v>-0.16086340286049472</v>
      </c>
      <c r="DT14" s="551">
        <v>3.0032887491818538E-2</v>
      </c>
      <c r="DU14" s="551">
        <v>3.5793616597451061E-2</v>
      </c>
      <c r="DV14" s="585" t="s">
        <v>2563</v>
      </c>
      <c r="DW14" s="572" t="s">
        <v>158</v>
      </c>
      <c r="DX14" s="551" t="s">
        <v>158</v>
      </c>
      <c r="DY14" s="551" t="s">
        <v>158</v>
      </c>
      <c r="DZ14" s="551" t="s">
        <v>158</v>
      </c>
      <c r="EA14" s="551" t="s">
        <v>158</v>
      </c>
      <c r="EB14" s="585" t="s">
        <v>2563</v>
      </c>
      <c r="EC14" s="572">
        <v>-3.8339999999999999E-2</v>
      </c>
      <c r="ED14" s="586">
        <v>46236030</v>
      </c>
      <c r="EE14" s="583">
        <v>0.85963000000000001</v>
      </c>
      <c r="EF14" s="583" t="s">
        <v>5</v>
      </c>
      <c r="EG14" s="584">
        <v>0.11392402037694138</v>
      </c>
      <c r="EH14" s="584">
        <v>-0.26068435501852605</v>
      </c>
      <c r="EI14" s="587" t="s">
        <v>158</v>
      </c>
      <c r="EJ14" s="588" t="s">
        <v>158</v>
      </c>
      <c r="EK14" s="583" t="s">
        <v>158</v>
      </c>
      <c r="EL14" s="562" t="s">
        <v>158</v>
      </c>
      <c r="EM14" s="551" t="e">
        <v>#VALUE!</v>
      </c>
      <c r="EN14" s="550">
        <v>-0.32499999999999996</v>
      </c>
      <c r="EO14" s="551">
        <v>4.1494251232543355E-3</v>
      </c>
      <c r="EP14" s="551">
        <v>4.4995288668442823E-2</v>
      </c>
      <c r="EQ14" s="551">
        <v>0.12474611314209483</v>
      </c>
      <c r="ER14" s="550">
        <v>4.1666666666666741E-2</v>
      </c>
      <c r="ES14" s="551">
        <v>4.9584113452102008E-2</v>
      </c>
      <c r="ET14" s="551">
        <v>4.7562875622858991E-2</v>
      </c>
      <c r="EU14" s="551">
        <v>5.7557050338252314E-2</v>
      </c>
      <c r="EV14" s="550">
        <v>-0.28333333333333321</v>
      </c>
      <c r="EW14" s="551">
        <v>5.3733538575356343E-2</v>
      </c>
      <c r="EX14" s="551">
        <v>9.2558164291301814E-2</v>
      </c>
      <c r="EY14" s="551">
        <v>0.18230316348034714</v>
      </c>
      <c r="EZ14" s="589">
        <v>0.11859439999999999</v>
      </c>
      <c r="FA14" s="551">
        <v>0.1593</v>
      </c>
      <c r="FB14" s="551">
        <v>0.14613999999999999</v>
      </c>
      <c r="FC14" s="585">
        <v>2.7915773319039522E-2</v>
      </c>
      <c r="FD14" s="550">
        <v>9.5019999999999993E-2</v>
      </c>
      <c r="FE14" s="551">
        <v>9.1420000000000001E-2</v>
      </c>
      <c r="FF14" s="585">
        <v>1.3744875408675103E-2</v>
      </c>
      <c r="FG14" s="590" t="s">
        <v>2563</v>
      </c>
      <c r="FH14" s="582">
        <v>0.4919</v>
      </c>
      <c r="FI14" s="583" t="s">
        <v>158</v>
      </c>
      <c r="FJ14" s="584">
        <v>0.88785749999999997</v>
      </c>
      <c r="FK14" s="584">
        <v>1.079863</v>
      </c>
      <c r="FL14" s="591">
        <v>7.4999999999999997E-3</v>
      </c>
      <c r="FM14" s="592">
        <v>1.2500000000000001E-2</v>
      </c>
      <c r="FN14" s="593">
        <v>44377</v>
      </c>
      <c r="FO14" s="593" t="s">
        <v>2881</v>
      </c>
      <c r="FP14" s="594">
        <v>0.05</v>
      </c>
      <c r="FQ14" s="595" t="s">
        <v>159</v>
      </c>
      <c r="FR14" s="595">
        <v>0.05</v>
      </c>
      <c r="FS14" s="596" t="s">
        <v>159</v>
      </c>
      <c r="FT14" s="597" t="s">
        <v>165</v>
      </c>
      <c r="FU14" s="559" t="s">
        <v>166</v>
      </c>
      <c r="FV14" s="559" t="s">
        <v>158</v>
      </c>
      <c r="FW14" s="598">
        <v>0.05</v>
      </c>
      <c r="FX14" s="599" t="s">
        <v>158</v>
      </c>
      <c r="FY14" s="599" t="s">
        <v>158</v>
      </c>
      <c r="FZ14" s="599" t="s">
        <v>158</v>
      </c>
      <c r="GA14" s="559" t="s">
        <v>169</v>
      </c>
    </row>
    <row r="15" spans="1:184" ht="12" customHeight="1" x14ac:dyDescent="0.2">
      <c r="A15" s="7">
        <v>64</v>
      </c>
      <c r="B15" s="2" t="s">
        <v>400</v>
      </c>
      <c r="C15" s="1" t="s">
        <v>401</v>
      </c>
      <c r="D15" s="1" t="s">
        <v>154</v>
      </c>
      <c r="E15" s="1" t="s">
        <v>163</v>
      </c>
      <c r="F15" s="9">
        <v>9</v>
      </c>
      <c r="G15" s="64">
        <v>41.64</v>
      </c>
      <c r="H15" s="65">
        <v>-0.1012303043384416</v>
      </c>
      <c r="I15" s="65">
        <v>0.11428329837081974</v>
      </c>
      <c r="J15" s="65">
        <v>6.9836680192665312E-2</v>
      </c>
      <c r="K15" s="442">
        <v>5.571565802113352E-2</v>
      </c>
      <c r="L15" s="67">
        <v>183</v>
      </c>
      <c r="M15" s="68">
        <v>5.9360730593607247E-2</v>
      </c>
      <c r="N15" s="444">
        <v>6.3679245283018826E-2</v>
      </c>
      <c r="O15" s="445">
        <v>6.7253392767329556E-2</v>
      </c>
      <c r="P15" s="445">
        <v>6.9042088655335121E-2</v>
      </c>
      <c r="Q15" s="445">
        <v>5.993101434457726E-2</v>
      </c>
      <c r="R15" s="445" t="s">
        <v>158</v>
      </c>
      <c r="S15" s="445" t="s">
        <v>158</v>
      </c>
      <c r="T15" s="18">
        <v>1.152026032103731</v>
      </c>
      <c r="U15" s="71" t="s">
        <v>156</v>
      </c>
      <c r="V15" s="9">
        <v>2009</v>
      </c>
      <c r="W15" s="227">
        <v>2014</v>
      </c>
      <c r="X15" s="227">
        <v>1</v>
      </c>
      <c r="Y15" s="447" t="s">
        <v>157</v>
      </c>
      <c r="Z15" s="448">
        <v>10</v>
      </c>
      <c r="AA15" s="448">
        <v>3</v>
      </c>
      <c r="AB15" s="448">
        <v>0</v>
      </c>
      <c r="AC15" s="228" t="s">
        <v>5</v>
      </c>
      <c r="AD15" s="449">
        <v>2.7466022635791068</v>
      </c>
      <c r="AE15" s="450">
        <v>0.54678293660146116</v>
      </c>
      <c r="AF15" s="75">
        <v>0.42308204326743337</v>
      </c>
      <c r="AG15" s="75" t="s">
        <v>158</v>
      </c>
      <c r="AH15" s="76" t="s">
        <v>2679</v>
      </c>
      <c r="AI15" s="9" t="s">
        <v>2166</v>
      </c>
      <c r="AJ15" s="77" t="s">
        <v>2563</v>
      </c>
      <c r="AK15" s="78">
        <v>5.571565802113352E-2</v>
      </c>
      <c r="AL15" s="79">
        <v>5.4718000000000003E-2</v>
      </c>
      <c r="AM15" s="80">
        <v>1.8232720880396069E-2</v>
      </c>
      <c r="AN15" s="368">
        <v>-8.9738382359746738E-2</v>
      </c>
      <c r="AO15" s="368">
        <v>-0.25925694672167521</v>
      </c>
      <c r="AP15" s="368">
        <v>-0.25613088741273937</v>
      </c>
      <c r="AQ15" s="368">
        <v>-0.26266819870124547</v>
      </c>
      <c r="AR15" s="81">
        <v>7.5215903510065144E-2</v>
      </c>
      <c r="AS15" s="81">
        <v>7.4899813795666528E-2</v>
      </c>
      <c r="AT15" s="81">
        <v>7.5563888500393681E-2</v>
      </c>
      <c r="AU15" s="68">
        <v>4.7058824574002768E-2</v>
      </c>
      <c r="AV15" s="68">
        <v>5.9339581949603301E-2</v>
      </c>
      <c r="AW15" s="68">
        <v>9.8121601581809187E-2</v>
      </c>
      <c r="AX15" s="68">
        <v>4.5628700801114593E-2</v>
      </c>
      <c r="AY15" s="68">
        <v>6.1208400905192341E-2</v>
      </c>
      <c r="AZ15" s="68">
        <v>9.8121601581809187E-2</v>
      </c>
      <c r="BA15" s="31">
        <v>49.202060000000003</v>
      </c>
      <c r="BB15" s="32">
        <v>9.8138109827951912</v>
      </c>
      <c r="BC15" s="82">
        <v>43.832382063436967</v>
      </c>
      <c r="BD15" s="70">
        <v>0.12250481684503711</v>
      </c>
      <c r="BE15" s="70">
        <v>-0.77610591711415478</v>
      </c>
      <c r="BF15" s="82">
        <v>49.366550971250966</v>
      </c>
      <c r="BG15" s="82">
        <v>35.997959312414821</v>
      </c>
      <c r="BH15" s="82">
        <v>32.744547421775181</v>
      </c>
      <c r="BI15" s="82">
        <v>10.254629629629628</v>
      </c>
      <c r="BJ15" s="82">
        <v>115.51281794871794</v>
      </c>
      <c r="BK15" s="82">
        <v>9.5</v>
      </c>
      <c r="BL15" s="82">
        <v>40.146099456626914</v>
      </c>
      <c r="BM15" s="82">
        <v>115.51281794871794</v>
      </c>
      <c r="BN15" s="34" t="s">
        <v>2563</v>
      </c>
      <c r="BO15" s="31">
        <v>2.95994</v>
      </c>
      <c r="BP15" s="32">
        <v>2.6244200000000002</v>
      </c>
      <c r="BQ15" s="35">
        <v>1.0723468803734564</v>
      </c>
      <c r="BR15" s="70">
        <v>1.4473610620156956</v>
      </c>
      <c r="BS15" s="83">
        <v>0.95829990267948706</v>
      </c>
      <c r="BT15" s="83">
        <v>0.8837928358499394</v>
      </c>
      <c r="BU15" s="83">
        <v>0.84122845673218816</v>
      </c>
      <c r="BV15" s="83">
        <v>0.7148409893992933</v>
      </c>
      <c r="BW15" s="83">
        <v>1.6562499632352941</v>
      </c>
      <c r="BX15" s="83">
        <v>0.53899965022735219</v>
      </c>
      <c r="BY15" s="83">
        <v>1.0126164314786099</v>
      </c>
      <c r="BZ15" s="83">
        <v>1.6562499632352941</v>
      </c>
      <c r="CA15" s="37" t="s">
        <v>2609</v>
      </c>
      <c r="CB15" s="31">
        <v>1.6644202589204771</v>
      </c>
      <c r="CC15" s="35">
        <v>2.1238386699501839</v>
      </c>
      <c r="CD15" s="70">
        <v>-0.21631511730619479</v>
      </c>
      <c r="CE15" s="83">
        <v>1.6048237707423472</v>
      </c>
      <c r="CF15" s="83">
        <v>1.7752835314131636</v>
      </c>
      <c r="CG15" s="83">
        <v>1.5220933721694556</v>
      </c>
      <c r="CH15" s="83">
        <v>1.1973087660524846</v>
      </c>
      <c r="CI15" s="83">
        <v>2.7183936241224873</v>
      </c>
      <c r="CJ15" s="83">
        <v>1.076878388845856</v>
      </c>
      <c r="CK15" s="83">
        <v>1.8319824573883317</v>
      </c>
      <c r="CL15" s="83">
        <v>2.7183936241224873</v>
      </c>
      <c r="CM15" s="37" t="s">
        <v>2563</v>
      </c>
      <c r="CN15" s="31">
        <v>7.5473699999999999</v>
      </c>
      <c r="CO15" s="82">
        <v>5.5150562929727558</v>
      </c>
      <c r="CP15" s="70">
        <v>0.36850280379128741</v>
      </c>
      <c r="CQ15" s="82">
        <v>3.8794970227421874</v>
      </c>
      <c r="CR15" s="82">
        <v>4.5987458838962088</v>
      </c>
      <c r="CS15" s="82">
        <v>4.4749858000047125</v>
      </c>
      <c r="CT15" s="82">
        <v>3.50962356792144</v>
      </c>
      <c r="CU15" s="82">
        <v>7.1976075268817201</v>
      </c>
      <c r="CV15" s="82">
        <v>3.50962356792144</v>
      </c>
      <c r="CW15" s="82">
        <v>5.3770047711321158</v>
      </c>
      <c r="CX15" s="82">
        <v>7.1976075268817201</v>
      </c>
      <c r="CY15" s="37" t="s">
        <v>2563</v>
      </c>
      <c r="CZ15" s="376">
        <v>1.3979198627555967</v>
      </c>
      <c r="DA15" s="39" t="s">
        <v>5</v>
      </c>
      <c r="DB15" s="39">
        <v>34.242655051892427</v>
      </c>
      <c r="DC15" s="17">
        <v>0.12475774667646863</v>
      </c>
      <c r="DD15" s="40">
        <v>-36.726285332353143</v>
      </c>
      <c r="DE15" s="84">
        <v>0.84467999999999999</v>
      </c>
      <c r="DF15" s="85">
        <v>4.2430000000000003</v>
      </c>
      <c r="DG15" s="85" t="s">
        <v>5</v>
      </c>
      <c r="DH15" s="85" t="s">
        <v>5</v>
      </c>
      <c r="DI15" s="85" t="s">
        <v>5</v>
      </c>
      <c r="DJ15" s="86">
        <v>-0.34981769999999995</v>
      </c>
      <c r="DK15" s="86">
        <v>-9.2884399999999992E-2</v>
      </c>
      <c r="DL15" s="69">
        <v>-0.49350649350649345</v>
      </c>
      <c r="DM15" s="70">
        <v>-0.43479809283097215</v>
      </c>
      <c r="DN15" s="70">
        <v>-0.15587912015589001</v>
      </c>
      <c r="DO15" s="70">
        <v>-0.13110610006677914</v>
      </c>
      <c r="DP15" s="70" t="s">
        <v>158</v>
      </c>
      <c r="DQ15" s="87" t="s">
        <v>2563</v>
      </c>
      <c r="DR15" s="69">
        <v>-1.9172300612597448E-2</v>
      </c>
      <c r="DS15" s="70">
        <v>0.10973447074225273</v>
      </c>
      <c r="DT15" s="70">
        <v>5.5569900415171292E-2</v>
      </c>
      <c r="DU15" s="70">
        <v>-1.5886800463839168E-2</v>
      </c>
      <c r="DV15" s="87" t="s">
        <v>2563</v>
      </c>
      <c r="DW15" s="31">
        <v>5.4835700000000003</v>
      </c>
      <c r="DX15" s="70">
        <v>0.34231453078911422</v>
      </c>
      <c r="DY15" s="70">
        <v>0.20986835006457616</v>
      </c>
      <c r="DZ15" s="70">
        <v>0.14647851472767659</v>
      </c>
      <c r="EA15" s="70">
        <v>4.3261090790142509E-2</v>
      </c>
      <c r="EB15" s="87" t="s">
        <v>2563</v>
      </c>
      <c r="EC15" s="31">
        <v>-0.36728</v>
      </c>
      <c r="ED15" s="88">
        <v>4845414000</v>
      </c>
      <c r="EE15" s="85">
        <v>0.59628000000000003</v>
      </c>
      <c r="EF15" s="85" t="s">
        <v>5</v>
      </c>
      <c r="EG15" s="86">
        <v>6.6847062604163066E-2</v>
      </c>
      <c r="EH15" s="86">
        <v>-0.17815197517035786</v>
      </c>
      <c r="EI15" s="89">
        <v>2.5379999999999998</v>
      </c>
      <c r="EJ15" s="90">
        <v>13</v>
      </c>
      <c r="EK15" s="85">
        <v>52.35</v>
      </c>
      <c r="EL15" s="91">
        <v>13</v>
      </c>
      <c r="EM15" s="79">
        <v>-0.20458452722063036</v>
      </c>
      <c r="EN15" s="69">
        <v>0.17410038454385157</v>
      </c>
      <c r="EO15" s="70">
        <v>0.10444317248875712</v>
      </c>
      <c r="EP15" s="70">
        <v>0.13599050920715783</v>
      </c>
      <c r="EQ15" s="70">
        <v>7.3807137733477024E-2</v>
      </c>
      <c r="ER15" s="69">
        <v>5.7146478893727259E-2</v>
      </c>
      <c r="ES15" s="70">
        <v>5.8193636984581465E-2</v>
      </c>
      <c r="ET15" s="70">
        <v>7.0538425814954842E-2</v>
      </c>
      <c r="EU15" s="70">
        <v>5.7563696854130431E-2</v>
      </c>
      <c r="EV15" s="69">
        <v>0.23124686343757883</v>
      </c>
      <c r="EW15" s="70">
        <v>0.16263680947333858</v>
      </c>
      <c r="EX15" s="70">
        <v>0.20652893502211267</v>
      </c>
      <c r="EY15" s="70">
        <v>0.13137083458760745</v>
      </c>
      <c r="EZ15" s="92">
        <v>4.2199500000000001E-2</v>
      </c>
      <c r="FA15" s="70">
        <v>3.7439999999999994E-2</v>
      </c>
      <c r="FB15" s="70">
        <v>3.5779999999999992E-2</v>
      </c>
      <c r="FC15" s="87">
        <v>2.0280424058682814E-2</v>
      </c>
      <c r="FD15" s="69">
        <v>3.3720000000000007E-2</v>
      </c>
      <c r="FE15" s="70">
        <v>3.3340000000000002E-2</v>
      </c>
      <c r="FF15" s="87">
        <v>1.2482483727207486E-2</v>
      </c>
      <c r="FG15" s="93" t="s">
        <v>2563</v>
      </c>
      <c r="FH15" s="84">
        <v>0.76221000000000005</v>
      </c>
      <c r="FI15" s="85">
        <v>0.65280000000000005</v>
      </c>
      <c r="FJ15" s="86">
        <v>1.5236349999999999</v>
      </c>
      <c r="FK15" s="86">
        <v>1.5778319999999999</v>
      </c>
      <c r="FL15" s="94">
        <v>0.54749999999999999</v>
      </c>
      <c r="FM15" s="95">
        <v>0.57999999999999996</v>
      </c>
      <c r="FN15" s="96">
        <v>44834</v>
      </c>
      <c r="FO15" s="97" t="s">
        <v>2881</v>
      </c>
      <c r="FP15" s="57">
        <v>2.3199999999999998</v>
      </c>
      <c r="FQ15" s="58" t="s">
        <v>159</v>
      </c>
      <c r="FR15" s="58">
        <v>2.3199999999999998</v>
      </c>
      <c r="FS15" s="98" t="s">
        <v>159</v>
      </c>
      <c r="FT15" s="59" t="s">
        <v>165</v>
      </c>
      <c r="FU15" s="9" t="s">
        <v>166</v>
      </c>
      <c r="FV15" s="9" t="s">
        <v>158</v>
      </c>
      <c r="FW15" s="99">
        <v>0.01</v>
      </c>
      <c r="FX15" s="100" t="s">
        <v>158</v>
      </c>
      <c r="FY15" s="100" t="s">
        <v>158</v>
      </c>
      <c r="FZ15" s="100" t="s">
        <v>158</v>
      </c>
      <c r="GA15" s="9" t="s">
        <v>169</v>
      </c>
      <c r="GB15" s="63"/>
    </row>
    <row r="16" spans="1:184" s="558" customFormat="1" ht="12" customHeight="1" x14ac:dyDescent="0.2">
      <c r="A16" s="556">
        <v>24</v>
      </c>
      <c r="B16" s="557" t="s">
        <v>254</v>
      </c>
      <c r="C16" s="558" t="s">
        <v>255</v>
      </c>
      <c r="D16" s="558" t="s">
        <v>183</v>
      </c>
      <c r="E16" s="558" t="s">
        <v>256</v>
      </c>
      <c r="F16" s="559">
        <v>17</v>
      </c>
      <c r="G16" s="560">
        <v>7.65</v>
      </c>
      <c r="H16" s="561">
        <v>-6.4935064935064402E-3</v>
      </c>
      <c r="I16" s="561">
        <v>-3.3905720851946763E-2</v>
      </c>
      <c r="J16" s="561">
        <v>2.0418072590455916E-2</v>
      </c>
      <c r="K16" s="549">
        <v>5.4901960784313718E-2</v>
      </c>
      <c r="L16" s="562">
        <v>380</v>
      </c>
      <c r="M16" s="563">
        <v>4.9999999999999822E-2</v>
      </c>
      <c r="N16" s="550">
        <v>4.9999999999999822E-2</v>
      </c>
      <c r="O16" s="551">
        <v>5.2726599609396629E-2</v>
      </c>
      <c r="P16" s="551">
        <v>5.5892882483376871E-2</v>
      </c>
      <c r="Q16" s="551">
        <v>0.11414943045338477</v>
      </c>
      <c r="R16" s="551">
        <v>0.13851791642936417</v>
      </c>
      <c r="S16" s="551" t="s">
        <v>158</v>
      </c>
      <c r="T16" s="564">
        <v>0.48964661725755926</v>
      </c>
      <c r="U16" s="565" t="s">
        <v>156</v>
      </c>
      <c r="V16" s="559">
        <v>2003</v>
      </c>
      <c r="W16" s="566">
        <v>2006</v>
      </c>
      <c r="X16" s="566">
        <v>2</v>
      </c>
      <c r="Y16" s="552" t="s">
        <v>157</v>
      </c>
      <c r="Z16" s="553">
        <v>17</v>
      </c>
      <c r="AA16" s="553">
        <v>2</v>
      </c>
      <c r="AB16" s="553">
        <v>0</v>
      </c>
      <c r="AC16" s="567" t="s">
        <v>5</v>
      </c>
      <c r="AD16" s="554">
        <v>0.77939429928741089</v>
      </c>
      <c r="AE16" s="555" t="s">
        <v>158</v>
      </c>
      <c r="AF16" s="555">
        <v>0.33663017168138754</v>
      </c>
      <c r="AG16" s="555" t="s">
        <v>158</v>
      </c>
      <c r="AH16" s="568" t="s">
        <v>2639</v>
      </c>
      <c r="AI16" s="559" t="s">
        <v>2747</v>
      </c>
      <c r="AJ16" s="569" t="s">
        <v>2623</v>
      </c>
      <c r="AK16" s="550">
        <v>5.4901960784313718E-2</v>
      </c>
      <c r="AL16" s="551">
        <v>4.5742900000000003E-2</v>
      </c>
      <c r="AM16" s="551">
        <v>0.20022912373972157</v>
      </c>
      <c r="AN16" s="570">
        <v>0.63338967635075671</v>
      </c>
      <c r="AO16" s="570">
        <v>-0.1164951377758795</v>
      </c>
      <c r="AP16" s="570">
        <v>-1.2028195895735561E-2</v>
      </c>
      <c r="AQ16" s="570">
        <v>0.29885842534661045</v>
      </c>
      <c r="AR16" s="571">
        <v>6.2141096367148936E-2</v>
      </c>
      <c r="AS16" s="571">
        <v>5.557037210600365E-2</v>
      </c>
      <c r="AT16" s="571">
        <v>4.2269395734691177E-2</v>
      </c>
      <c r="AU16" s="563">
        <v>2.5019546520719315E-2</v>
      </c>
      <c r="AV16" s="563">
        <v>4.4112440076834313E-2</v>
      </c>
      <c r="AW16" s="563">
        <v>8.0508474576271194E-2</v>
      </c>
      <c r="AX16" s="563">
        <v>1.3208585580627406E-2</v>
      </c>
      <c r="AY16" s="563">
        <v>3.3612285897981875E-2</v>
      </c>
      <c r="AZ16" s="563">
        <v>8.0508474576271194E-2</v>
      </c>
      <c r="BA16" s="572">
        <v>13.82497</v>
      </c>
      <c r="BB16" s="573" t="s">
        <v>158</v>
      </c>
      <c r="BC16" s="574">
        <v>12.392328382397242</v>
      </c>
      <c r="BD16" s="551">
        <v>0.11560713801272104</v>
      </c>
      <c r="BE16" s="551" t="s">
        <v>158</v>
      </c>
      <c r="BF16" s="574">
        <v>9.6543428965789229</v>
      </c>
      <c r="BG16" s="574">
        <v>9.6864518917935065</v>
      </c>
      <c r="BH16" s="574">
        <v>9.4226366840439706</v>
      </c>
      <c r="BI16" s="574">
        <v>6.6122448979591839</v>
      </c>
      <c r="BJ16" s="574">
        <v>23.469387755102041</v>
      </c>
      <c r="BK16" s="574">
        <v>6.6122448979591839</v>
      </c>
      <c r="BL16" s="574">
        <v>12.26686855300018</v>
      </c>
      <c r="BM16" s="574">
        <v>23.469387755102041</v>
      </c>
      <c r="BN16" s="575" t="s">
        <v>2623</v>
      </c>
      <c r="BO16" s="572">
        <v>1.24824</v>
      </c>
      <c r="BP16" s="573">
        <v>0.81118000000000001</v>
      </c>
      <c r="BQ16" s="573">
        <v>1.051046416228925</v>
      </c>
      <c r="BR16" s="551">
        <v>-0.2282167680943602</v>
      </c>
      <c r="BS16" s="576">
        <v>0.80125708486495861</v>
      </c>
      <c r="BT16" s="576">
        <v>0.86742411648769602</v>
      </c>
      <c r="BU16" s="576">
        <v>1.2257594346056095</v>
      </c>
      <c r="BV16" s="576">
        <v>0.5632458233890214</v>
      </c>
      <c r="BW16" s="576">
        <v>1.3372093023255816</v>
      </c>
      <c r="BX16" s="576">
        <v>0.5632458233890214</v>
      </c>
      <c r="BY16" s="576">
        <v>1.5325386756353783</v>
      </c>
      <c r="BZ16" s="576">
        <v>3.3096539162112935</v>
      </c>
      <c r="CA16" s="577" t="s">
        <v>2609</v>
      </c>
      <c r="CB16" s="572">
        <v>0.55866003382631735</v>
      </c>
      <c r="CC16" s="573">
        <v>0.73211919675111004</v>
      </c>
      <c r="CD16" s="551">
        <v>-0.23692748898614324</v>
      </c>
      <c r="CE16" s="576">
        <v>0.53884438059967354</v>
      </c>
      <c r="CF16" s="576">
        <v>0.56339661849787115</v>
      </c>
      <c r="CG16" s="576">
        <v>0.66277710485860086</v>
      </c>
      <c r="CH16" s="576">
        <v>0.45825242718446596</v>
      </c>
      <c r="CI16" s="576">
        <v>0.97876752475054229</v>
      </c>
      <c r="CJ16" s="576">
        <v>0.45825242718446596</v>
      </c>
      <c r="CK16" s="576">
        <v>0.87177715143909429</v>
      </c>
      <c r="CL16" s="576">
        <v>1.5688955823293176</v>
      </c>
      <c r="CM16" s="577" t="s">
        <v>2623</v>
      </c>
      <c r="CN16" s="572">
        <v>6.0098000000000003</v>
      </c>
      <c r="CO16" s="574">
        <v>8.2672566345295344</v>
      </c>
      <c r="CP16" s="551">
        <v>-0.27305994410538814</v>
      </c>
      <c r="CQ16" s="574">
        <v>6.96874396294956</v>
      </c>
      <c r="CR16" s="574">
        <v>6.5557518722752306</v>
      </c>
      <c r="CS16" s="574">
        <v>7.0898078433078577</v>
      </c>
      <c r="CT16" s="574">
        <v>2.9499999999999997</v>
      </c>
      <c r="CU16" s="574">
        <v>19.148691496613132</v>
      </c>
      <c r="CV16" s="574">
        <v>2.9499999999999997</v>
      </c>
      <c r="CW16" s="574">
        <v>9.2391073687676961</v>
      </c>
      <c r="CX16" s="574">
        <v>19.148691496613132</v>
      </c>
      <c r="CY16" s="577" t="s">
        <v>2623</v>
      </c>
      <c r="CZ16" s="578">
        <v>-0.28459488164193181</v>
      </c>
      <c r="DA16" s="579" t="s">
        <v>5</v>
      </c>
      <c r="DB16" s="579">
        <v>9.2602887088698047</v>
      </c>
      <c r="DC16" s="580">
        <v>0.1107948432676906</v>
      </c>
      <c r="DD16" s="581">
        <v>-2.7454856732309416</v>
      </c>
      <c r="DE16" s="582">
        <v>0.53888000000000003</v>
      </c>
      <c r="DF16" s="583" t="s">
        <v>158</v>
      </c>
      <c r="DG16" s="583" t="s">
        <v>5</v>
      </c>
      <c r="DH16" s="583" t="s">
        <v>5</v>
      </c>
      <c r="DI16" s="583" t="s">
        <v>5</v>
      </c>
      <c r="DJ16" s="584">
        <v>0.669875</v>
      </c>
      <c r="DK16" s="584">
        <v>-0.13433429999999999</v>
      </c>
      <c r="DL16" s="550">
        <v>-0.5</v>
      </c>
      <c r="DM16" s="551">
        <v>-8.9889256384627192E-2</v>
      </c>
      <c r="DN16" s="551">
        <v>-0.13295983561887659</v>
      </c>
      <c r="DO16" s="551">
        <v>-2.0048723500501242E-2</v>
      </c>
      <c r="DP16" s="551" t="s">
        <v>158</v>
      </c>
      <c r="DQ16" s="585" t="s">
        <v>2623</v>
      </c>
      <c r="DR16" s="550">
        <v>6.7813036904584179E-2</v>
      </c>
      <c r="DS16" s="551">
        <v>4.5476251071621121E-3</v>
      </c>
      <c r="DT16" s="551">
        <v>-1.5902199884627044E-2</v>
      </c>
      <c r="DU16" s="551">
        <v>7.7782997061775161E-2</v>
      </c>
      <c r="DV16" s="585" t="s">
        <v>2623</v>
      </c>
      <c r="DW16" s="572">
        <v>1.24766</v>
      </c>
      <c r="DX16" s="551">
        <v>-0.50866472109870164</v>
      </c>
      <c r="DY16" s="551">
        <v>-0.2764368967674008</v>
      </c>
      <c r="DZ16" s="551">
        <v>-0.17111047444038896</v>
      </c>
      <c r="EA16" s="551">
        <v>-2.2767076654882423E-2</v>
      </c>
      <c r="EB16" s="585" t="s">
        <v>2623</v>
      </c>
      <c r="EC16" s="572">
        <v>-1.0407500000000001</v>
      </c>
      <c r="ED16" s="586">
        <v>289149300</v>
      </c>
      <c r="EE16" s="583">
        <v>1.17797</v>
      </c>
      <c r="EF16" s="583" t="s">
        <v>5</v>
      </c>
      <c r="EG16" s="584">
        <v>0.14087664928197485</v>
      </c>
      <c r="EH16" s="584">
        <v>-0.14810876069018242</v>
      </c>
      <c r="EI16" s="587">
        <v>2.5</v>
      </c>
      <c r="EJ16" s="588">
        <v>2</v>
      </c>
      <c r="EK16" s="583">
        <v>8.8800000000000008</v>
      </c>
      <c r="EL16" s="562">
        <v>2</v>
      </c>
      <c r="EM16" s="551">
        <v>-0.1385135135135136</v>
      </c>
      <c r="EN16" s="550">
        <v>-0.25315227934044615</v>
      </c>
      <c r="EO16" s="551">
        <v>-9.7629323649376376E-3</v>
      </c>
      <c r="EP16" s="551">
        <v>-5.3565519694332653E-2</v>
      </c>
      <c r="EQ16" s="551">
        <v>2.2399329769070109E-2</v>
      </c>
      <c r="ER16" s="550">
        <v>4.0737148399611955E-2</v>
      </c>
      <c r="ES16" s="551">
        <v>4.8091494835117654E-2</v>
      </c>
      <c r="ET16" s="551">
        <v>3.4946038189864748E-2</v>
      </c>
      <c r="EU16" s="551">
        <v>4.1772898094185384E-2</v>
      </c>
      <c r="EV16" s="550">
        <v>-0.2124151309408342</v>
      </c>
      <c r="EW16" s="551">
        <v>3.8328562470180016E-2</v>
      </c>
      <c r="EX16" s="551">
        <v>-1.8619481504467905E-2</v>
      </c>
      <c r="EY16" s="551">
        <v>6.4172227863255493E-2</v>
      </c>
      <c r="EZ16" s="589">
        <v>5.9504299999999996E-2</v>
      </c>
      <c r="FA16" s="551">
        <v>9.3200000000000005E-2</v>
      </c>
      <c r="FB16" s="551">
        <v>0.12966</v>
      </c>
      <c r="FC16" s="585">
        <v>4.2598830969875254E-2</v>
      </c>
      <c r="FD16" s="550">
        <v>8.7540000000000007E-2</v>
      </c>
      <c r="FE16" s="551">
        <v>0.11978</v>
      </c>
      <c r="FF16" s="585">
        <v>3.9135094225004788E-2</v>
      </c>
      <c r="FG16" s="590" t="s">
        <v>2623</v>
      </c>
      <c r="FH16" s="582">
        <v>2.54047</v>
      </c>
      <c r="FI16" s="583">
        <v>1.47035</v>
      </c>
      <c r="FJ16" s="584">
        <v>0.3135252</v>
      </c>
      <c r="FK16" s="584">
        <v>0.32949150000000005</v>
      </c>
      <c r="FL16" s="591">
        <v>0.1</v>
      </c>
      <c r="FM16" s="592">
        <v>0.105</v>
      </c>
      <c r="FN16" s="593">
        <v>44637</v>
      </c>
      <c r="FO16" s="593" t="s">
        <v>2880</v>
      </c>
      <c r="FP16" s="594">
        <v>0.42</v>
      </c>
      <c r="FQ16" s="595" t="s">
        <v>159</v>
      </c>
      <c r="FR16" s="595">
        <v>0.42</v>
      </c>
      <c r="FS16" s="596" t="s">
        <v>159</v>
      </c>
      <c r="FT16" s="597" t="s">
        <v>160</v>
      </c>
      <c r="FU16" s="559" t="s">
        <v>158</v>
      </c>
      <c r="FV16" s="559" t="s">
        <v>158</v>
      </c>
      <c r="FW16" s="598" t="s">
        <v>158</v>
      </c>
      <c r="FX16" s="599" t="s">
        <v>158</v>
      </c>
      <c r="FY16" s="599" t="s">
        <v>158</v>
      </c>
      <c r="FZ16" s="599" t="s">
        <v>158</v>
      </c>
      <c r="GA16" s="559" t="s">
        <v>158</v>
      </c>
    </row>
    <row r="17" spans="1:184" ht="12" customHeight="1" x14ac:dyDescent="0.2">
      <c r="A17" s="7">
        <v>58</v>
      </c>
      <c r="B17" s="2" t="s">
        <v>381</v>
      </c>
      <c r="C17" s="1" t="s">
        <v>382</v>
      </c>
      <c r="D17" s="1" t="s">
        <v>324</v>
      </c>
      <c r="E17" s="1" t="s">
        <v>383</v>
      </c>
      <c r="F17" s="9">
        <v>10</v>
      </c>
      <c r="G17" s="64">
        <v>16.03</v>
      </c>
      <c r="H17" s="65">
        <v>2.8223220012828731E-2</v>
      </c>
      <c r="I17" s="65">
        <v>3.8045466989140575E-2</v>
      </c>
      <c r="J17" s="65" t="s">
        <v>158</v>
      </c>
      <c r="K17" s="442">
        <v>5.4138490330630062E-2</v>
      </c>
      <c r="L17" s="67">
        <v>275</v>
      </c>
      <c r="M17" s="68">
        <v>3.4029167858164122E-2</v>
      </c>
      <c r="N17" s="444">
        <v>3.8472271089380117E-2</v>
      </c>
      <c r="O17" s="445">
        <v>4.0634434841979372E-2</v>
      </c>
      <c r="P17" s="445">
        <v>4.0361161365354503E-2</v>
      </c>
      <c r="Q17" s="445" t="s">
        <v>158</v>
      </c>
      <c r="R17" s="445" t="s">
        <v>158</v>
      </c>
      <c r="S17" s="445" t="s">
        <v>158</v>
      </c>
      <c r="T17" s="18" t="s">
        <v>158</v>
      </c>
      <c r="U17" s="71" t="s">
        <v>321</v>
      </c>
      <c r="V17" s="9">
        <v>2013</v>
      </c>
      <c r="W17" s="227">
        <v>2013</v>
      </c>
      <c r="X17" s="227">
        <v>1</v>
      </c>
      <c r="Y17" s="447" t="s">
        <v>157</v>
      </c>
      <c r="Z17" s="448">
        <v>9</v>
      </c>
      <c r="AA17" s="448">
        <v>0</v>
      </c>
      <c r="AB17" s="448">
        <v>0</v>
      </c>
      <c r="AC17" s="228" t="s">
        <v>5</v>
      </c>
      <c r="AD17" s="449">
        <v>1.8975401771072482</v>
      </c>
      <c r="AE17" s="450" t="s">
        <v>158</v>
      </c>
      <c r="AF17" s="75">
        <v>0.86839577329490869</v>
      </c>
      <c r="AG17" s="75">
        <v>0.86143950448170081</v>
      </c>
      <c r="AH17" s="76" t="s">
        <v>2672</v>
      </c>
      <c r="AI17" s="9" t="s">
        <v>2768</v>
      </c>
      <c r="AJ17" s="77" t="s">
        <v>2563</v>
      </c>
      <c r="AK17" s="78">
        <v>5.4138490330630062E-2</v>
      </c>
      <c r="AL17" s="79">
        <v>5.1838699999999995E-2</v>
      </c>
      <c r="AM17" s="80">
        <v>4.4364351934559787E-2</v>
      </c>
      <c r="AN17" s="368">
        <v>3.6724541502187291E-2</v>
      </c>
      <c r="AO17" s="368">
        <v>-0.19682574413675824</v>
      </c>
      <c r="AP17" s="368">
        <v>-0.18786070993976556</v>
      </c>
      <c r="AQ17" s="368">
        <v>-0.13090438458194398</v>
      </c>
      <c r="AR17" s="81">
        <v>6.7405659401324661E-2</v>
      </c>
      <c r="AS17" s="81">
        <v>6.6661582555148563E-2</v>
      </c>
      <c r="AT17" s="81">
        <v>6.2292904681826217E-2</v>
      </c>
      <c r="AU17" s="68">
        <v>4.4746471226927265E-2</v>
      </c>
      <c r="AV17" s="68">
        <v>5.3202507996317969E-2</v>
      </c>
      <c r="AW17" s="68">
        <v>8.6869803063457332E-2</v>
      </c>
      <c r="AX17" s="68">
        <v>4.3255076142131976E-2</v>
      </c>
      <c r="AY17" s="68">
        <v>5.2220708745048881E-2</v>
      </c>
      <c r="AZ17" s="68">
        <v>8.6869803063457332E-2</v>
      </c>
      <c r="BA17" s="31">
        <v>34.87482</v>
      </c>
      <c r="BB17" s="32" t="s">
        <v>158</v>
      </c>
      <c r="BC17" s="82">
        <v>12.530299153688677</v>
      </c>
      <c r="BD17" s="70">
        <v>1.783239216577964</v>
      </c>
      <c r="BE17" s="70" t="s">
        <v>158</v>
      </c>
      <c r="BF17" s="82">
        <v>9.7262786979120222</v>
      </c>
      <c r="BG17" s="82">
        <v>10.096048076101241</v>
      </c>
      <c r="BH17" s="82">
        <v>10.31041845203384</v>
      </c>
      <c r="BI17" s="82">
        <v>7.6700507614213196</v>
      </c>
      <c r="BJ17" s="82">
        <v>22.363636363636363</v>
      </c>
      <c r="BK17" s="82">
        <v>7.6700507614213196</v>
      </c>
      <c r="BL17" s="82">
        <v>12.373992853124987</v>
      </c>
      <c r="BM17" s="82">
        <v>22.363636363636363</v>
      </c>
      <c r="BN17" s="34" t="s">
        <v>2563</v>
      </c>
      <c r="BO17" s="31">
        <v>1.0087999999999999</v>
      </c>
      <c r="BP17" s="32">
        <v>2.2042700000000002</v>
      </c>
      <c r="BQ17" s="35">
        <v>2.4005720773856938</v>
      </c>
      <c r="BR17" s="70">
        <v>-8.1773040366058702E-2</v>
      </c>
      <c r="BS17" s="83">
        <v>1.816446771920015</v>
      </c>
      <c r="BT17" s="83">
        <v>2.0058863829370388</v>
      </c>
      <c r="BU17" s="83">
        <v>2.0722084140144772</v>
      </c>
      <c r="BV17" s="83">
        <v>1.4148606811145512</v>
      </c>
      <c r="BW17" s="83">
        <v>2.91588785046729</v>
      </c>
      <c r="BX17" s="83">
        <v>1.4148606811145512</v>
      </c>
      <c r="BY17" s="83">
        <v>2.4538690375888268</v>
      </c>
      <c r="BZ17" s="83">
        <v>3.0191570881226055</v>
      </c>
      <c r="CA17" s="37" t="s">
        <v>2609</v>
      </c>
      <c r="CB17" s="31">
        <v>9.7727217304362686</v>
      </c>
      <c r="CC17" s="35">
        <v>8.2729675620091889</v>
      </c>
      <c r="CD17" s="70">
        <v>0.18128369985568349</v>
      </c>
      <c r="CE17" s="83">
        <v>5.4580039618408307</v>
      </c>
      <c r="CF17" s="83">
        <v>6.8011399827975776</v>
      </c>
      <c r="CG17" s="83">
        <v>7.8875593163127045</v>
      </c>
      <c r="CH17" s="83">
        <v>3.1044452441126684</v>
      </c>
      <c r="CI17" s="83">
        <v>11.079800796812748</v>
      </c>
      <c r="CJ17" s="83">
        <v>3.1044452441126684</v>
      </c>
      <c r="CK17" s="83">
        <v>9.2811925621153168</v>
      </c>
      <c r="CL17" s="83">
        <v>12.077101449275363</v>
      </c>
      <c r="CM17" s="37" t="s">
        <v>2563</v>
      </c>
      <c r="CN17" s="31">
        <v>5.2776300000000003</v>
      </c>
      <c r="CO17" s="82">
        <v>11.347317557698194</v>
      </c>
      <c r="CP17" s="70">
        <v>-0.53490065179152624</v>
      </c>
      <c r="CQ17" s="82">
        <v>7.2870092584134243</v>
      </c>
      <c r="CR17" s="82">
        <v>9.3389910820139637</v>
      </c>
      <c r="CS17" s="82">
        <v>11.16076855543144</v>
      </c>
      <c r="CT17" s="82">
        <v>3.9227603629902679</v>
      </c>
      <c r="CU17" s="82">
        <v>15.403154574132493</v>
      </c>
      <c r="CV17" s="82">
        <v>3.9227603629902679</v>
      </c>
      <c r="CW17" s="82">
        <v>13.110582441009019</v>
      </c>
      <c r="CX17" s="82">
        <v>17.805982905982908</v>
      </c>
      <c r="CY17" s="37" t="s">
        <v>2563</v>
      </c>
      <c r="CZ17" s="376">
        <v>0.85303471443570289</v>
      </c>
      <c r="DA17" s="39" t="s">
        <v>5</v>
      </c>
      <c r="DB17" s="39">
        <v>13.984442519150631</v>
      </c>
      <c r="DC17" s="17">
        <v>9.4499651695984566E-2</v>
      </c>
      <c r="DD17" s="40">
        <v>-25.424854830401543</v>
      </c>
      <c r="DE17" s="84">
        <v>0.45734999999999998</v>
      </c>
      <c r="DF17" s="85" t="s">
        <v>158</v>
      </c>
      <c r="DG17" s="85" t="s">
        <v>5</v>
      </c>
      <c r="DH17" s="85" t="s">
        <v>5</v>
      </c>
      <c r="DI17" s="85" t="s">
        <v>5</v>
      </c>
      <c r="DJ17" s="86">
        <v>-0.40424300000000002</v>
      </c>
      <c r="DK17" s="86">
        <v>-0.21327190000000001</v>
      </c>
      <c r="DL17" s="69">
        <v>1.5584415584415585</v>
      </c>
      <c r="DM17" s="70">
        <v>0.21438906234025668</v>
      </c>
      <c r="DN17" s="70">
        <v>0.12983881262526764</v>
      </c>
      <c r="DO17" s="70" t="s">
        <v>158</v>
      </c>
      <c r="DP17" s="70" t="s">
        <v>158</v>
      </c>
      <c r="DQ17" s="87" t="s">
        <v>2563</v>
      </c>
      <c r="DR17" s="69">
        <v>2.1316936039308003</v>
      </c>
      <c r="DS17" s="70">
        <v>0.51318692361327267</v>
      </c>
      <c r="DT17" s="70">
        <v>0.29707439226278809</v>
      </c>
      <c r="DU17" s="70" t="s">
        <v>158</v>
      </c>
      <c r="DV17" s="87" t="s">
        <v>2563</v>
      </c>
      <c r="DW17" s="31">
        <v>0.99936000000000003</v>
      </c>
      <c r="DX17" s="70">
        <v>2.3535230725684229</v>
      </c>
      <c r="DY17" s="70">
        <v>0.57383050880472419</v>
      </c>
      <c r="DZ17" s="70">
        <v>0.34069405275909315</v>
      </c>
      <c r="EA17" s="70" t="s">
        <v>158</v>
      </c>
      <c r="EB17" s="87" t="s">
        <v>2563</v>
      </c>
      <c r="EC17" s="31">
        <v>1.00743</v>
      </c>
      <c r="ED17" s="88">
        <v>1713187000</v>
      </c>
      <c r="EE17" s="85">
        <v>0.89548000000000005</v>
      </c>
      <c r="EF17" s="85" t="s">
        <v>5</v>
      </c>
      <c r="EG17" s="86">
        <v>0.15402612726391229</v>
      </c>
      <c r="EH17" s="86">
        <v>-8.888879782477721E-2</v>
      </c>
      <c r="EI17" s="89">
        <v>2.6669999999999998</v>
      </c>
      <c r="EJ17" s="90">
        <v>6</v>
      </c>
      <c r="EK17" s="85">
        <v>17.329999999999998</v>
      </c>
      <c r="EL17" s="91">
        <v>6</v>
      </c>
      <c r="EM17" s="79">
        <v>-7.5014425851125055E-2</v>
      </c>
      <c r="EN17" s="69">
        <v>-9.9884526558891462E-2</v>
      </c>
      <c r="EO17" s="70">
        <v>-1.1490467735758902E-2</v>
      </c>
      <c r="EP17" s="70">
        <v>1.4601786284192508E-2</v>
      </c>
      <c r="EQ17" s="70" t="s">
        <v>158</v>
      </c>
      <c r="ER17" s="69">
        <v>4.9419168591223972E-2</v>
      </c>
      <c r="ES17" s="70">
        <v>4.8688818467419903E-2</v>
      </c>
      <c r="ET17" s="70">
        <v>4.9523732273931254E-2</v>
      </c>
      <c r="EU17" s="70" t="s">
        <v>158</v>
      </c>
      <c r="EV17" s="69">
        <v>-5.046535796766749E-2</v>
      </c>
      <c r="EW17" s="70">
        <v>3.7198350731661001E-2</v>
      </c>
      <c r="EX17" s="70">
        <v>6.4125518558123762E-2</v>
      </c>
      <c r="EY17" s="70" t="s">
        <v>158</v>
      </c>
      <c r="EZ17" s="92">
        <v>8.9299099999999992E-2</v>
      </c>
      <c r="FA17" s="70">
        <v>0.20074</v>
      </c>
      <c r="FB17" s="70">
        <v>0.18207000000000001</v>
      </c>
      <c r="FC17" s="87">
        <v>0.10890790650820537</v>
      </c>
      <c r="FD17" s="69">
        <v>0.15664000000000003</v>
      </c>
      <c r="FE17" s="70">
        <v>0.15605000000000002</v>
      </c>
      <c r="FF17" s="87">
        <v>0.10038659522067674</v>
      </c>
      <c r="FG17" s="93" t="s">
        <v>2563</v>
      </c>
      <c r="FH17" s="84">
        <v>3.5619999999999999E-2</v>
      </c>
      <c r="FI17" s="85" t="s">
        <v>158</v>
      </c>
      <c r="FJ17" s="86">
        <v>1.6097779999999999</v>
      </c>
      <c r="FK17" s="86">
        <v>1.7020500000000001</v>
      </c>
      <c r="FL17" s="94">
        <v>6.9940000000000002E-2</v>
      </c>
      <c r="FM17" s="95">
        <v>7.2319999999999995E-2</v>
      </c>
      <c r="FN17" s="96">
        <v>44742</v>
      </c>
      <c r="FO17" s="97" t="s">
        <v>2698</v>
      </c>
      <c r="FP17" s="57">
        <v>0.86783999999999994</v>
      </c>
      <c r="FQ17" s="58" t="s">
        <v>159</v>
      </c>
      <c r="FR17" s="58">
        <v>0.86783999999999994</v>
      </c>
      <c r="FS17" s="98" t="s">
        <v>159</v>
      </c>
      <c r="FT17" s="59" t="s">
        <v>165</v>
      </c>
      <c r="FU17" s="9" t="s">
        <v>166</v>
      </c>
      <c r="FV17" s="9" t="s">
        <v>158</v>
      </c>
      <c r="FW17" s="99">
        <v>0.03</v>
      </c>
      <c r="FX17" s="100" t="s">
        <v>158</v>
      </c>
      <c r="FY17" s="100" t="s">
        <v>158</v>
      </c>
      <c r="FZ17" s="100" t="s">
        <v>158</v>
      </c>
      <c r="GA17" s="9" t="s">
        <v>169</v>
      </c>
      <c r="GB17" s="63"/>
    </row>
    <row r="18" spans="1:184" ht="12" customHeight="1" x14ac:dyDescent="0.2">
      <c r="A18" s="7">
        <v>23</v>
      </c>
      <c r="B18" s="2" t="s">
        <v>250</v>
      </c>
      <c r="C18" s="1" t="s">
        <v>251</v>
      </c>
      <c r="D18" s="1" t="s">
        <v>188</v>
      </c>
      <c r="E18" s="1" t="s">
        <v>252</v>
      </c>
      <c r="F18" s="9">
        <v>17</v>
      </c>
      <c r="G18" s="64">
        <v>4.6900000000000004</v>
      </c>
      <c r="H18" s="65">
        <v>-6.1999999999999944E-2</v>
      </c>
      <c r="I18" s="65">
        <v>-0.23703060615656923</v>
      </c>
      <c r="J18" s="65">
        <v>2.2619706288894648E-2</v>
      </c>
      <c r="K18" s="442">
        <v>5.2452025586353937E-2</v>
      </c>
      <c r="L18" s="67">
        <v>640</v>
      </c>
      <c r="M18" s="68">
        <v>9.0425531914893664E-2</v>
      </c>
      <c r="N18" s="444">
        <v>2.1170610211705965E-2</v>
      </c>
      <c r="O18" s="445">
        <v>5.0006669292038897E-2</v>
      </c>
      <c r="P18" s="445">
        <v>6.9465906441697145E-2</v>
      </c>
      <c r="Q18" s="445">
        <v>7.4423221352840185E-2</v>
      </c>
      <c r="R18" s="445">
        <v>6.4680345435536468E-2</v>
      </c>
      <c r="S18" s="445">
        <v>6.3688472239976202E-2</v>
      </c>
      <c r="T18" s="18">
        <v>0.9333902131481191</v>
      </c>
      <c r="U18" s="71" t="s">
        <v>156</v>
      </c>
      <c r="V18" s="9">
        <v>1974</v>
      </c>
      <c r="W18" s="227">
        <v>2006</v>
      </c>
      <c r="X18" s="227">
        <v>2</v>
      </c>
      <c r="Y18" s="447" t="s">
        <v>157</v>
      </c>
      <c r="Z18" s="448">
        <v>17</v>
      </c>
      <c r="AA18" s="448">
        <v>8</v>
      </c>
      <c r="AB18" s="448">
        <v>0</v>
      </c>
      <c r="AC18" s="228" t="s">
        <v>5</v>
      </c>
      <c r="AD18" s="449" t="s">
        <v>158</v>
      </c>
      <c r="AE18" s="450" t="s">
        <v>158</v>
      </c>
      <c r="AF18" s="75">
        <v>0.4847099621689786</v>
      </c>
      <c r="AG18" s="75" t="s">
        <v>158</v>
      </c>
      <c r="AH18" s="76" t="s">
        <v>2637</v>
      </c>
      <c r="AI18" s="9" t="s">
        <v>2638</v>
      </c>
      <c r="AJ18" s="77" t="s">
        <v>2627</v>
      </c>
      <c r="AK18" s="78">
        <v>5.2452025586353937E-2</v>
      </c>
      <c r="AL18" s="79">
        <v>1.3843099999999999E-2</v>
      </c>
      <c r="AM18" s="80">
        <v>2.7890375411832569</v>
      </c>
      <c r="AN18" s="368">
        <v>1.2605734702789508</v>
      </c>
      <c r="AO18" s="368">
        <v>0.30348322977438791</v>
      </c>
      <c r="AP18" s="368">
        <v>0.6787376804614389</v>
      </c>
      <c r="AQ18" s="368">
        <v>0.75594548793247429</v>
      </c>
      <c r="AR18" s="81">
        <v>4.0239892917864804E-2</v>
      </c>
      <c r="AS18" s="81">
        <v>3.1244920631040052E-2</v>
      </c>
      <c r="AT18" s="81">
        <v>2.9871101322235923E-2</v>
      </c>
      <c r="AU18" s="68">
        <v>1.0438550420168068E-2</v>
      </c>
      <c r="AV18" s="68">
        <v>2.2886993623642451E-2</v>
      </c>
      <c r="AW18" s="68">
        <v>5.3478261978279332E-2</v>
      </c>
      <c r="AX18" s="68">
        <v>1.0438550420168068E-2</v>
      </c>
      <c r="AY18" s="68">
        <v>2.3202973172945115E-2</v>
      </c>
      <c r="AZ18" s="68">
        <v>5.3478261978279332E-2</v>
      </c>
      <c r="BA18" s="31" t="s">
        <v>158</v>
      </c>
      <c r="BB18" s="32" t="s">
        <v>158</v>
      </c>
      <c r="BC18" s="82">
        <v>23.461226980860118</v>
      </c>
      <c r="BD18" s="70" t="s">
        <v>158</v>
      </c>
      <c r="BE18" s="70" t="s">
        <v>158</v>
      </c>
      <c r="BF18" s="82">
        <v>15.316823406478578</v>
      </c>
      <c r="BG18" s="82">
        <v>16.740715419197834</v>
      </c>
      <c r="BH18" s="82">
        <v>14.039959817067237</v>
      </c>
      <c r="BI18" s="82">
        <v>10.799999999999999</v>
      </c>
      <c r="BJ18" s="82">
        <v>40</v>
      </c>
      <c r="BK18" s="82">
        <v>8.9904857142857146</v>
      </c>
      <c r="BL18" s="82">
        <v>18.421232374177713</v>
      </c>
      <c r="BM18" s="82">
        <v>40</v>
      </c>
      <c r="BN18" s="34" t="s">
        <v>2627</v>
      </c>
      <c r="BO18" s="31">
        <v>1.20608</v>
      </c>
      <c r="BP18" s="32">
        <v>0.99097999999999997</v>
      </c>
      <c r="BQ18" s="35">
        <v>1.9919387901767933</v>
      </c>
      <c r="BR18" s="70">
        <v>-0.50250479337668497</v>
      </c>
      <c r="BS18" s="83">
        <v>0.99721279473469793</v>
      </c>
      <c r="BT18" s="83">
        <v>1.4913746190680524</v>
      </c>
      <c r="BU18" s="83">
        <v>1.5470111626825407</v>
      </c>
      <c r="BV18" s="83">
        <v>0.72440943380040324</v>
      </c>
      <c r="BW18" s="83">
        <v>3.7852882703777331</v>
      </c>
      <c r="BX18" s="83">
        <v>0.72440943380040324</v>
      </c>
      <c r="BY18" s="83">
        <v>1.9731680176599926</v>
      </c>
      <c r="BZ18" s="83">
        <v>3.7852882703777331</v>
      </c>
      <c r="CA18" s="37" t="s">
        <v>2609</v>
      </c>
      <c r="CB18" s="31">
        <v>0.53078376050674569</v>
      </c>
      <c r="CC18" s="35">
        <v>1.2575583652784705</v>
      </c>
      <c r="CD18" s="70">
        <v>-0.57792514831770037</v>
      </c>
      <c r="CE18" s="83">
        <v>0.81222176351704567</v>
      </c>
      <c r="CF18" s="83">
        <v>0.90137349183976312</v>
      </c>
      <c r="CG18" s="83">
        <v>0.72193943878721767</v>
      </c>
      <c r="CH18" s="83">
        <v>0.56544502617801051</v>
      </c>
      <c r="CI18" s="83">
        <v>1.8307692307692307</v>
      </c>
      <c r="CJ18" s="83">
        <v>0.45018050541516247</v>
      </c>
      <c r="CK18" s="83">
        <v>0.94034481493625266</v>
      </c>
      <c r="CL18" s="83">
        <v>1.8307692307692307</v>
      </c>
      <c r="CM18" s="37" t="s">
        <v>2627</v>
      </c>
      <c r="CN18" s="31">
        <v>9.2354900000000004</v>
      </c>
      <c r="CO18" s="82">
        <v>14.756955748928897</v>
      </c>
      <c r="CP18" s="70">
        <v>-0.37416021589206572</v>
      </c>
      <c r="CQ18" s="82">
        <v>7.5744575053857632</v>
      </c>
      <c r="CR18" s="82">
        <v>10.690349391343346</v>
      </c>
      <c r="CS18" s="82">
        <v>10.535801284582762</v>
      </c>
      <c r="CT18" s="82">
        <v>6.75</v>
      </c>
      <c r="CU18" s="82">
        <v>30.290909090909089</v>
      </c>
      <c r="CV18" s="82">
        <v>6.4155999999999995</v>
      </c>
      <c r="CW18" s="82">
        <v>13.229169968989618</v>
      </c>
      <c r="CX18" s="82">
        <v>30.290909090909089</v>
      </c>
      <c r="CY18" s="37" t="s">
        <v>2627</v>
      </c>
      <c r="CZ18" s="376" t="s">
        <v>158</v>
      </c>
      <c r="DA18" s="39" t="s">
        <v>5</v>
      </c>
      <c r="DB18" s="39">
        <v>9.7531731881964649</v>
      </c>
      <c r="DC18" s="17">
        <v>0.12191793202805108</v>
      </c>
      <c r="DD18" s="40" t="s">
        <v>158</v>
      </c>
      <c r="DE18" s="84">
        <v>-5.2300000000000003E-3</v>
      </c>
      <c r="DF18" s="85" t="s">
        <v>158</v>
      </c>
      <c r="DG18" s="85" t="s">
        <v>5</v>
      </c>
      <c r="DH18" s="85" t="s">
        <v>5</v>
      </c>
      <c r="DI18" s="85" t="s">
        <v>5</v>
      </c>
      <c r="DJ18" s="86">
        <v>0.25079809999999997</v>
      </c>
      <c r="DK18" s="86">
        <v>-0.14200989999999999</v>
      </c>
      <c r="DL18" s="69">
        <v>-0.55384615384615388</v>
      </c>
      <c r="DM18" s="70">
        <v>-0.17153161396021632</v>
      </c>
      <c r="DN18" s="70">
        <v>-0.14642123020207087</v>
      </c>
      <c r="DO18" s="70">
        <v>-6.6469481080305703E-3</v>
      </c>
      <c r="DP18" s="70" t="s">
        <v>158</v>
      </c>
      <c r="DQ18" s="87" t="s">
        <v>2627</v>
      </c>
      <c r="DR18" s="69">
        <v>-0.14554113884155517</v>
      </c>
      <c r="DS18" s="70">
        <v>-4.4700478357496687E-2</v>
      </c>
      <c r="DT18" s="70">
        <v>3.1418226721460663E-2</v>
      </c>
      <c r="DU18" s="70">
        <v>4.4099447613971332E-2</v>
      </c>
      <c r="DV18" s="87" t="s">
        <v>2627</v>
      </c>
      <c r="DW18" s="31">
        <v>0.50751999999999997</v>
      </c>
      <c r="DX18" s="70">
        <v>6.4132846967522639E-2</v>
      </c>
      <c r="DY18" s="70">
        <v>0.14594268496723695</v>
      </c>
      <c r="DZ18" s="70">
        <v>0.13077922327659519</v>
      </c>
      <c r="EA18" s="70">
        <v>6.3488505849966348E-2</v>
      </c>
      <c r="EB18" s="87" t="s">
        <v>2627</v>
      </c>
      <c r="EC18" s="31">
        <v>-0.73160999999999998</v>
      </c>
      <c r="ED18" s="88">
        <v>203310200</v>
      </c>
      <c r="EE18" s="85">
        <v>1.00041</v>
      </c>
      <c r="EF18" s="85" t="s">
        <v>5</v>
      </c>
      <c r="EG18" s="86">
        <v>7.568804045416444E-2</v>
      </c>
      <c r="EH18" s="86">
        <v>-0.33547192125042791</v>
      </c>
      <c r="EI18" s="89">
        <v>2</v>
      </c>
      <c r="EJ18" s="90">
        <v>1</v>
      </c>
      <c r="EK18" s="85">
        <v>8</v>
      </c>
      <c r="EL18" s="91">
        <v>1</v>
      </c>
      <c r="EM18" s="79">
        <v>-0.41374999999999995</v>
      </c>
      <c r="EN18" s="69">
        <v>-0.38725490196078427</v>
      </c>
      <c r="EO18" s="70">
        <v>-0.24911510348731569</v>
      </c>
      <c r="EP18" s="70">
        <v>-0.203530625419444</v>
      </c>
      <c r="EQ18" s="70">
        <v>4.0241103743134499E-2</v>
      </c>
      <c r="ER18" s="69">
        <v>3.0147058823529305E-2</v>
      </c>
      <c r="ES18" s="70">
        <v>1.9430889804517237E-2</v>
      </c>
      <c r="ET18" s="70">
        <v>1.3880435077759268E-2</v>
      </c>
      <c r="EU18" s="70">
        <v>4.5026135476982976E-2</v>
      </c>
      <c r="EV18" s="69">
        <v>-0.35710784313725497</v>
      </c>
      <c r="EW18" s="70">
        <v>-0.22968421368279845</v>
      </c>
      <c r="EX18" s="70">
        <v>-0.18965019034168473</v>
      </c>
      <c r="EY18" s="70">
        <v>8.5267239220117474E-2</v>
      </c>
      <c r="EZ18" s="92">
        <v>-1.3412999999999999E-3</v>
      </c>
      <c r="FA18" s="70">
        <v>0.11002000000000001</v>
      </c>
      <c r="FB18" s="70">
        <v>0.11200000000000002</v>
      </c>
      <c r="FC18" s="87">
        <v>2.9265269518663262E-2</v>
      </c>
      <c r="FD18" s="69">
        <v>7.2399999999999992E-2</v>
      </c>
      <c r="FE18" s="70">
        <v>8.022E-2</v>
      </c>
      <c r="FF18" s="87">
        <v>1.8639356212058391E-2</v>
      </c>
      <c r="FG18" s="93" t="s">
        <v>2627</v>
      </c>
      <c r="FH18" s="84">
        <v>4.2016900000000001</v>
      </c>
      <c r="FI18" s="85">
        <v>0.79559000000000002</v>
      </c>
      <c r="FJ18" s="86">
        <v>0.77195809999999998</v>
      </c>
      <c r="FK18" s="86">
        <v>0.85096149999999993</v>
      </c>
      <c r="FL18" s="94">
        <v>5.6399999999999999E-2</v>
      </c>
      <c r="FM18" s="95">
        <v>6.1499999999999999E-2</v>
      </c>
      <c r="FN18" s="96">
        <v>44377</v>
      </c>
      <c r="FO18" s="97" t="s">
        <v>2881</v>
      </c>
      <c r="FP18" s="57">
        <v>0.246</v>
      </c>
      <c r="FQ18" s="58" t="s">
        <v>159</v>
      </c>
      <c r="FR18" s="58">
        <v>0.246</v>
      </c>
      <c r="FS18" s="98" t="s">
        <v>159</v>
      </c>
      <c r="FT18" s="59" t="s">
        <v>160</v>
      </c>
      <c r="FU18" s="9" t="s">
        <v>158</v>
      </c>
      <c r="FV18" s="9" t="s">
        <v>158</v>
      </c>
      <c r="FW18" s="99" t="s">
        <v>158</v>
      </c>
      <c r="FX18" s="100" t="s">
        <v>158</v>
      </c>
      <c r="FY18" s="100" t="s">
        <v>158</v>
      </c>
      <c r="FZ18" s="100" t="s">
        <v>158</v>
      </c>
      <c r="GA18" s="9" t="s">
        <v>169</v>
      </c>
      <c r="GB18" s="63"/>
    </row>
    <row r="19" spans="1:184" ht="12" customHeight="1" x14ac:dyDescent="0.2">
      <c r="A19" s="7">
        <v>19</v>
      </c>
      <c r="B19" s="2" t="s">
        <v>233</v>
      </c>
      <c r="C19" s="1" t="s">
        <v>234</v>
      </c>
      <c r="D19" s="1" t="s">
        <v>229</v>
      </c>
      <c r="E19" s="1" t="s">
        <v>235</v>
      </c>
      <c r="F19" s="9">
        <v>19</v>
      </c>
      <c r="G19" s="64">
        <v>26.83</v>
      </c>
      <c r="H19" s="65">
        <v>2.6789131266743205E-2</v>
      </c>
      <c r="I19" s="65">
        <v>3.4726592420821545E-2</v>
      </c>
      <c r="J19" s="65">
        <v>4.341987742045661E-2</v>
      </c>
      <c r="K19" s="442">
        <v>5.2344390607528893E-2</v>
      </c>
      <c r="L19" s="67">
        <v>113</v>
      </c>
      <c r="M19" s="68">
        <v>3.691671588895451E-2</v>
      </c>
      <c r="N19" s="444">
        <v>6.6640440597954598E-2</v>
      </c>
      <c r="O19" s="445">
        <v>6.3758224041346345E-2</v>
      </c>
      <c r="P19" s="445">
        <v>6.5971204572498721E-2</v>
      </c>
      <c r="Q19" s="445">
        <v>8.3136961344761895E-2</v>
      </c>
      <c r="R19" s="445">
        <v>8.5915924574923919E-2</v>
      </c>
      <c r="S19" s="445">
        <v>0.11635832876916385</v>
      </c>
      <c r="T19" s="18">
        <v>0.79352436636361723</v>
      </c>
      <c r="U19" s="71" t="s">
        <v>156</v>
      </c>
      <c r="V19" s="9">
        <v>1999</v>
      </c>
      <c r="W19" s="227">
        <v>2004</v>
      </c>
      <c r="X19" s="227">
        <v>2</v>
      </c>
      <c r="Y19" s="447" t="s">
        <v>236</v>
      </c>
      <c r="Z19" s="448">
        <v>19</v>
      </c>
      <c r="AA19" s="448">
        <v>2</v>
      </c>
      <c r="AB19" s="448">
        <v>2</v>
      </c>
      <c r="AC19" s="228" t="s">
        <v>237</v>
      </c>
      <c r="AD19" s="449">
        <v>1.2159833759037189</v>
      </c>
      <c r="AE19" s="450">
        <v>1.2276223776223778</v>
      </c>
      <c r="AF19" s="75">
        <v>0.380844942089549</v>
      </c>
      <c r="AG19" s="75" t="s">
        <v>158</v>
      </c>
      <c r="AH19" s="76" t="s">
        <v>2634</v>
      </c>
      <c r="AI19" s="9" t="s">
        <v>2745</v>
      </c>
      <c r="AJ19" s="77" t="s">
        <v>2563</v>
      </c>
      <c r="AK19" s="78">
        <v>5.2344390607528893E-2</v>
      </c>
      <c r="AL19" s="79">
        <v>4.5690700000000001E-2</v>
      </c>
      <c r="AM19" s="80">
        <v>0.14562461523961967</v>
      </c>
      <c r="AN19" s="368">
        <v>0.19491780058854169</v>
      </c>
      <c r="AO19" s="368">
        <v>-6.0381375548603233E-2</v>
      </c>
      <c r="AP19" s="368">
        <v>-1.4517237683022377E-2</v>
      </c>
      <c r="AQ19" s="368">
        <v>5.1214594823181026E-2</v>
      </c>
      <c r="AR19" s="81">
        <v>5.5708123748707671E-2</v>
      </c>
      <c r="AS19" s="81">
        <v>5.3115480664990541E-2</v>
      </c>
      <c r="AT19" s="81">
        <v>4.979420078954807E-2</v>
      </c>
      <c r="AU19" s="68">
        <v>4.025337147527585E-2</v>
      </c>
      <c r="AV19" s="68">
        <v>4.6495681550784256E-2</v>
      </c>
      <c r="AW19" s="68">
        <v>6.3878706199460913E-2</v>
      </c>
      <c r="AX19" s="68">
        <v>3.4482758620689655E-2</v>
      </c>
      <c r="AY19" s="68">
        <v>4.3805850562898409E-2</v>
      </c>
      <c r="AZ19" s="68">
        <v>6.3878706199460913E-2</v>
      </c>
      <c r="BA19" s="31">
        <v>23.550799999999999</v>
      </c>
      <c r="BB19" s="32">
        <v>23.452797202797203</v>
      </c>
      <c r="BC19" s="82">
        <v>19.854155054112606</v>
      </c>
      <c r="BD19" s="70">
        <v>0.1861899907506599</v>
      </c>
      <c r="BE19" s="70">
        <v>0.18125385537065064</v>
      </c>
      <c r="BF19" s="82">
        <v>18.506730973543576</v>
      </c>
      <c r="BG19" s="82">
        <v>17.589311837630486</v>
      </c>
      <c r="BH19" s="82">
        <v>16.654721854890987</v>
      </c>
      <c r="BI19" s="82">
        <v>15.351724137931036</v>
      </c>
      <c r="BJ19" s="82">
        <v>29.51063829787234</v>
      </c>
      <c r="BK19" s="82">
        <v>14.686567164179106</v>
      </c>
      <c r="BL19" s="82">
        <v>18.868157101946402</v>
      </c>
      <c r="BM19" s="82">
        <v>29.51063829787234</v>
      </c>
      <c r="BN19" s="34" t="s">
        <v>2563</v>
      </c>
      <c r="BO19" s="31" t="s">
        <v>158</v>
      </c>
      <c r="BP19" s="32">
        <v>2.3491599999999999</v>
      </c>
      <c r="BQ19" s="35">
        <v>2.7518668037548162</v>
      </c>
      <c r="BR19" s="70">
        <v>-0.14633949695724313</v>
      </c>
      <c r="BS19" s="83">
        <v>2.2506587665631717</v>
      </c>
      <c r="BT19" s="83">
        <v>2.4735192175979037</v>
      </c>
      <c r="BU19" s="83">
        <v>2.541777326151613</v>
      </c>
      <c r="BV19" s="83">
        <v>1.9734042553191489</v>
      </c>
      <c r="BW19" s="83">
        <v>3.4416315049226438</v>
      </c>
      <c r="BX19" s="83">
        <v>1.9734042553191489</v>
      </c>
      <c r="BY19" s="83">
        <v>2.8604101097846679</v>
      </c>
      <c r="BZ19" s="83">
        <v>3.6217948717948718</v>
      </c>
      <c r="CA19" s="37" t="s">
        <v>2609</v>
      </c>
      <c r="CB19" s="31">
        <v>2.0563988264040689</v>
      </c>
      <c r="CC19" s="35">
        <v>2.0380077969710158</v>
      </c>
      <c r="CD19" s="70">
        <v>9.0240230976479374E-3</v>
      </c>
      <c r="CE19" s="83">
        <v>1.7917538242436224</v>
      </c>
      <c r="CF19" s="83">
        <v>1.8260465174967955</v>
      </c>
      <c r="CG19" s="83">
        <v>1.7781609786966466</v>
      </c>
      <c r="CH19" s="83">
        <v>1.5453295091584642</v>
      </c>
      <c r="CI19" s="83">
        <v>2.4013446576790591</v>
      </c>
      <c r="CJ19" s="83">
        <v>1.5453295091584642</v>
      </c>
      <c r="CK19" s="83">
        <v>2.001898545963543</v>
      </c>
      <c r="CL19" s="83">
        <v>2.4013446576790591</v>
      </c>
      <c r="CM19" s="37" t="s">
        <v>2563</v>
      </c>
      <c r="CN19" s="31">
        <v>7.4859200000000001</v>
      </c>
      <c r="CO19" s="82">
        <v>7.2356621273566217</v>
      </c>
      <c r="CP19" s="70">
        <v>3.4586727273679951E-2</v>
      </c>
      <c r="CQ19" s="82">
        <v>6.5516504475048967</v>
      </c>
      <c r="CR19" s="82">
        <v>6.4907197396886076</v>
      </c>
      <c r="CS19" s="82">
        <v>6.3274009735938677</v>
      </c>
      <c r="CT19" s="82">
        <v>5.1829689549628339</v>
      </c>
      <c r="CU19" s="82">
        <v>9.214640233819507</v>
      </c>
      <c r="CV19" s="82">
        <v>5.1829689549628339</v>
      </c>
      <c r="CW19" s="82">
        <v>7.1224356279053413</v>
      </c>
      <c r="CX19" s="82">
        <v>9.214640233819507</v>
      </c>
      <c r="CY19" s="37" t="s">
        <v>2563</v>
      </c>
      <c r="CZ19" s="376">
        <v>0.55737709966075277</v>
      </c>
      <c r="DA19" s="39" t="s">
        <v>5</v>
      </c>
      <c r="DB19" s="39">
        <v>22.018672655803517</v>
      </c>
      <c r="DC19" s="17">
        <v>0.11831559518002761</v>
      </c>
      <c r="DD19" s="40">
        <v>-11.719240481997238</v>
      </c>
      <c r="DE19" s="84">
        <v>1.1549499999999999</v>
      </c>
      <c r="DF19" s="85">
        <v>1.1439999999999999</v>
      </c>
      <c r="DG19" s="85" t="s">
        <v>5</v>
      </c>
      <c r="DH19" s="85" t="s">
        <v>5</v>
      </c>
      <c r="DI19" s="85" t="s">
        <v>5</v>
      </c>
      <c r="DJ19" s="86">
        <v>-0.63126649999999995</v>
      </c>
      <c r="DK19" s="86">
        <v>-2.61984E-2</v>
      </c>
      <c r="DL19" s="69">
        <v>0.2978723404255319</v>
      </c>
      <c r="DM19" s="70">
        <v>-3.0788978549776247E-2</v>
      </c>
      <c r="DN19" s="70">
        <v>3.4438131609215938E-2</v>
      </c>
      <c r="DO19" s="70">
        <v>2.696305936905441E-2</v>
      </c>
      <c r="DP19" s="70" t="s">
        <v>158</v>
      </c>
      <c r="DQ19" s="87" t="s">
        <v>2563</v>
      </c>
      <c r="DR19" s="69">
        <v>4.2131754072572747E-2</v>
      </c>
      <c r="DS19" s="70">
        <v>1.9517998751762633E-2</v>
      </c>
      <c r="DT19" s="70">
        <v>3.1179970293118364E-2</v>
      </c>
      <c r="DU19" s="70">
        <v>4.6798996497360301E-2</v>
      </c>
      <c r="DV19" s="87" t="s">
        <v>2563</v>
      </c>
      <c r="DW19" s="31">
        <v>3.6875900000000001</v>
      </c>
      <c r="DX19" s="70">
        <v>-8.9130306253252578E-2</v>
      </c>
      <c r="DY19" s="70">
        <v>-1.3785732760477787E-2</v>
      </c>
      <c r="DZ19" s="70">
        <v>3.7330277604688877E-2</v>
      </c>
      <c r="EA19" s="70">
        <v>5.2436488780718271E-2</v>
      </c>
      <c r="EB19" s="87" t="s">
        <v>2563</v>
      </c>
      <c r="EC19" s="31">
        <v>-0.49143999999999999</v>
      </c>
      <c r="ED19" s="88">
        <v>38702180000</v>
      </c>
      <c r="EE19" s="85">
        <v>0.65605999999999998</v>
      </c>
      <c r="EF19" s="85" t="s">
        <v>5</v>
      </c>
      <c r="EG19" s="86">
        <v>3.4309924734730934E-2</v>
      </c>
      <c r="EH19" s="86">
        <v>-0.19828604107281167</v>
      </c>
      <c r="EI19" s="89">
        <v>2.0590000000000002</v>
      </c>
      <c r="EJ19" s="90">
        <v>17</v>
      </c>
      <c r="EK19" s="85">
        <v>31.47</v>
      </c>
      <c r="EL19" s="91">
        <v>15</v>
      </c>
      <c r="EM19" s="79">
        <v>-0.14744200826183673</v>
      </c>
      <c r="EN19" s="69">
        <v>-0.122860049585094</v>
      </c>
      <c r="EO19" s="70">
        <v>1.2957860269242172E-2</v>
      </c>
      <c r="EP19" s="70">
        <v>1.8769660265402166E-2</v>
      </c>
      <c r="EQ19" s="70">
        <v>4.8451875516422271E-2</v>
      </c>
      <c r="ER19" s="69">
        <v>4.5508558391790688E-2</v>
      </c>
      <c r="ES19" s="70">
        <v>4.8180354083742438E-2</v>
      </c>
      <c r="ET19" s="70">
        <v>4.5888174460526399E-2</v>
      </c>
      <c r="EU19" s="70">
        <v>4.9740345150370624E-2</v>
      </c>
      <c r="EV19" s="69">
        <v>-7.7351491193303312E-2</v>
      </c>
      <c r="EW19" s="70">
        <v>6.113821435298461E-2</v>
      </c>
      <c r="EX19" s="70">
        <v>6.4657834725928565E-2</v>
      </c>
      <c r="EY19" s="70">
        <v>9.8192220666792895E-2</v>
      </c>
      <c r="EZ19" s="92">
        <v>0.101941</v>
      </c>
      <c r="FA19" s="70">
        <v>0.15006</v>
      </c>
      <c r="FB19" s="70">
        <v>0.16123000000000004</v>
      </c>
      <c r="FC19" s="87">
        <v>2.5055300836349693E-2</v>
      </c>
      <c r="FD19" s="69">
        <v>7.6539999999999997E-2</v>
      </c>
      <c r="FE19" s="70">
        <v>8.7550000000000003E-2</v>
      </c>
      <c r="FF19" s="87">
        <v>1.6567634109914416E-2</v>
      </c>
      <c r="FG19" s="93" t="s">
        <v>2563</v>
      </c>
      <c r="FH19" s="84">
        <v>0.73565999999999998</v>
      </c>
      <c r="FI19" s="85">
        <v>0.67081000000000002</v>
      </c>
      <c r="FJ19" s="86">
        <v>1.3577160000000001</v>
      </c>
      <c r="FK19" s="86">
        <v>1.5173519999999998</v>
      </c>
      <c r="FL19" s="94">
        <v>0.33860000000000001</v>
      </c>
      <c r="FM19" s="95">
        <v>0.35110000000000002</v>
      </c>
      <c r="FN19" s="96">
        <v>44904</v>
      </c>
      <c r="FO19" s="97" t="s">
        <v>2876</v>
      </c>
      <c r="FP19" s="57">
        <v>1.4044000000000001</v>
      </c>
      <c r="FQ19" s="58" t="s">
        <v>159</v>
      </c>
      <c r="FR19" s="58">
        <v>1.4044000000000001</v>
      </c>
      <c r="FS19" s="98" t="s">
        <v>159</v>
      </c>
      <c r="FT19" s="59" t="s">
        <v>165</v>
      </c>
      <c r="FU19" s="9" t="s">
        <v>166</v>
      </c>
      <c r="FV19" s="9" t="s">
        <v>166</v>
      </c>
      <c r="FW19" s="99">
        <v>0.02</v>
      </c>
      <c r="FX19" s="100">
        <v>100</v>
      </c>
      <c r="FY19" s="100" t="s">
        <v>238</v>
      </c>
      <c r="FZ19" s="100" t="s">
        <v>168</v>
      </c>
      <c r="GA19" s="9" t="s">
        <v>169</v>
      </c>
      <c r="GB19" s="63"/>
    </row>
    <row r="20" spans="1:184" s="558" customFormat="1" ht="12" customHeight="1" x14ac:dyDescent="0.2">
      <c r="A20" s="556">
        <v>4</v>
      </c>
      <c r="B20" s="557" t="s">
        <v>174</v>
      </c>
      <c r="C20" s="558" t="s">
        <v>175</v>
      </c>
      <c r="D20" s="558" t="s">
        <v>176</v>
      </c>
      <c r="E20" s="558" t="s">
        <v>177</v>
      </c>
      <c r="F20" s="559">
        <v>31</v>
      </c>
      <c r="G20" s="560">
        <v>24.76</v>
      </c>
      <c r="H20" s="561">
        <v>2.9093931837074205E-2</v>
      </c>
      <c r="I20" s="561">
        <v>-5.6122055847553809E-2</v>
      </c>
      <c r="J20" s="561">
        <v>-1.3448508008792048E-2</v>
      </c>
      <c r="K20" s="549">
        <v>5.1696284329563809E-2</v>
      </c>
      <c r="L20" s="562">
        <v>107</v>
      </c>
      <c r="M20" s="563">
        <v>3.2258064516129004E-2</v>
      </c>
      <c r="N20" s="550">
        <v>5.9829059829059839E-2</v>
      </c>
      <c r="O20" s="551">
        <v>4.0741805351937943E-2</v>
      </c>
      <c r="P20" s="551">
        <v>5.6960521553572674E-2</v>
      </c>
      <c r="Q20" s="551">
        <v>6.837611722221415E-2</v>
      </c>
      <c r="R20" s="551">
        <v>8.5945289022001603E-2</v>
      </c>
      <c r="S20" s="551">
        <v>0.13005780982357051</v>
      </c>
      <c r="T20" s="564">
        <v>0.83304703261312474</v>
      </c>
      <c r="U20" s="565" t="s">
        <v>156</v>
      </c>
      <c r="V20" s="559">
        <v>1992</v>
      </c>
      <c r="W20" s="566">
        <v>1992</v>
      </c>
      <c r="X20" s="566">
        <v>3</v>
      </c>
      <c r="Y20" s="552" t="s">
        <v>157</v>
      </c>
      <c r="Z20" s="553">
        <v>25</v>
      </c>
      <c r="AA20" s="553">
        <v>0</v>
      </c>
      <c r="AB20" s="553">
        <v>0</v>
      </c>
      <c r="AC20" s="567" t="s">
        <v>2327</v>
      </c>
      <c r="AD20" s="554">
        <v>0.37538968675490281</v>
      </c>
      <c r="AE20" s="555">
        <v>0.35213204951856947</v>
      </c>
      <c r="AF20" s="555">
        <v>0.29834117644316716</v>
      </c>
      <c r="AG20" s="555">
        <v>0.22544221017906804</v>
      </c>
      <c r="AH20" s="568" t="s">
        <v>2613</v>
      </c>
      <c r="AI20" s="559" t="s">
        <v>2614</v>
      </c>
      <c r="AJ20" s="569" t="s">
        <v>2615</v>
      </c>
      <c r="AK20" s="550">
        <v>5.1696284329563809E-2</v>
      </c>
      <c r="AL20" s="551">
        <v>3.6966300000000001E-2</v>
      </c>
      <c r="AM20" s="551">
        <v>0.39847061592758282</v>
      </c>
      <c r="AN20" s="570">
        <v>0.56243075566522616</v>
      </c>
      <c r="AO20" s="570">
        <v>-0.10845795995860208</v>
      </c>
      <c r="AP20" s="570">
        <v>-1.2869208954091604E-3</v>
      </c>
      <c r="AQ20" s="570">
        <v>0.16840916916369331</v>
      </c>
      <c r="AR20" s="571">
        <v>5.7985245796332095E-2</v>
      </c>
      <c r="AS20" s="571">
        <v>5.1762899086004545E-2</v>
      </c>
      <c r="AT20" s="571">
        <v>4.4245017664972804E-2</v>
      </c>
      <c r="AU20" s="563">
        <v>2.3924662764062101E-2</v>
      </c>
      <c r="AV20" s="563">
        <v>3.7141207890460735E-2</v>
      </c>
      <c r="AW20" s="563">
        <v>7.3885350318471335E-2</v>
      </c>
      <c r="AX20" s="563">
        <v>1.8475750577367209E-2</v>
      </c>
      <c r="AY20" s="563">
        <v>3.3087088270707658E-2</v>
      </c>
      <c r="AZ20" s="563">
        <v>7.3885350318471335E-2</v>
      </c>
      <c r="BA20" s="572">
        <v>7.1939900000000003</v>
      </c>
      <c r="BB20" s="573">
        <v>6.8115543328748291</v>
      </c>
      <c r="BC20" s="574">
        <v>10.058458509606366</v>
      </c>
      <c r="BD20" s="551">
        <v>-0.28478205749625007</v>
      </c>
      <c r="BE20" s="551">
        <v>-0.32280335735645471</v>
      </c>
      <c r="BF20" s="574">
        <v>6.0932198983688366</v>
      </c>
      <c r="BG20" s="574">
        <v>7.3935073964821587</v>
      </c>
      <c r="BH20" s="574">
        <v>8.4678823337812119</v>
      </c>
      <c r="BI20" s="574">
        <v>5.4895104895104891</v>
      </c>
      <c r="BJ20" s="574">
        <v>14.634408602150536</v>
      </c>
      <c r="BK20" s="574">
        <v>5.2997481108312341</v>
      </c>
      <c r="BL20" s="574">
        <v>10.75478246415614</v>
      </c>
      <c r="BM20" s="574">
        <v>16.037037037037035</v>
      </c>
      <c r="BN20" s="575" t="s">
        <v>2615</v>
      </c>
      <c r="BO20" s="572">
        <v>0.67029000000000005</v>
      </c>
      <c r="BP20" s="573">
        <v>0.71596000000000004</v>
      </c>
      <c r="BQ20" s="573">
        <v>0.99770870542374135</v>
      </c>
      <c r="BR20" s="551">
        <v>-0.28239575729078015</v>
      </c>
      <c r="BS20" s="576">
        <v>0.61790162773601687</v>
      </c>
      <c r="BT20" s="576">
        <v>0.73682469667254602</v>
      </c>
      <c r="BU20" s="576">
        <v>0.95548674575167514</v>
      </c>
      <c r="BV20" s="576">
        <v>0.49841269841269836</v>
      </c>
      <c r="BW20" s="576">
        <v>1.5788863109048723</v>
      </c>
      <c r="BX20" s="576">
        <v>0.49841269841269836</v>
      </c>
      <c r="BY20" s="576">
        <v>1.232321736617316</v>
      </c>
      <c r="BZ20" s="576">
        <v>2.2868900646678423</v>
      </c>
      <c r="CA20" s="577" t="s">
        <v>2609</v>
      </c>
      <c r="CB20" s="572">
        <v>2.1231804832036358</v>
      </c>
      <c r="CC20" s="573">
        <v>3.0480719902809179</v>
      </c>
      <c r="CD20" s="551">
        <v>-0.30343492871112987</v>
      </c>
      <c r="CE20" s="576">
        <v>1.8135519836292617</v>
      </c>
      <c r="CF20" s="576">
        <v>2.2523362362164603</v>
      </c>
      <c r="CG20" s="576">
        <v>2.7601678685667266</v>
      </c>
      <c r="CH20" s="576">
        <v>1.5381756756756755</v>
      </c>
      <c r="CI20" s="576">
        <v>4.5709056603773579</v>
      </c>
      <c r="CJ20" s="576">
        <v>1.5381756756756755</v>
      </c>
      <c r="CK20" s="576">
        <v>3.4936239607596917</v>
      </c>
      <c r="CL20" s="576">
        <v>5.666074313408723</v>
      </c>
      <c r="CM20" s="577" t="s">
        <v>2615</v>
      </c>
      <c r="CN20" s="572">
        <v>5.9082999999999997</v>
      </c>
      <c r="CO20" s="574">
        <v>34.973683784975314</v>
      </c>
      <c r="CP20" s="551">
        <v>-0.83106440727475772</v>
      </c>
      <c r="CQ20" s="574">
        <v>1.9598635286254709</v>
      </c>
      <c r="CR20" s="574">
        <v>28.232897646469102</v>
      </c>
      <c r="CS20" s="574">
        <v>23.453615827098947</v>
      </c>
      <c r="CT20" s="574">
        <v>1.5882558139534884</v>
      </c>
      <c r="CU20" s="574">
        <v>149.11600000000001</v>
      </c>
      <c r="CV20" s="574">
        <v>1.5882558139534884</v>
      </c>
      <c r="CW20" s="574">
        <v>29.142726997445902</v>
      </c>
      <c r="CX20" s="574">
        <v>149.11600000000001</v>
      </c>
      <c r="CY20" s="577" t="s">
        <v>2615</v>
      </c>
      <c r="CZ20" s="578">
        <v>-0.51931051244668136</v>
      </c>
      <c r="DA20" s="579" t="s">
        <v>5</v>
      </c>
      <c r="DB20" s="579">
        <v>8.6413548245287135</v>
      </c>
      <c r="DC20" s="580">
        <v>0.10865680588313648</v>
      </c>
      <c r="DD20" s="581">
        <v>3.6716905883136475</v>
      </c>
      <c r="DE20" s="582">
        <v>3.4097900000000001</v>
      </c>
      <c r="DF20" s="583">
        <v>3.6349999999999998</v>
      </c>
      <c r="DG20" s="583" t="s">
        <v>5</v>
      </c>
      <c r="DH20" s="583" t="s">
        <v>5</v>
      </c>
      <c r="DI20" s="583" t="s">
        <v>5</v>
      </c>
      <c r="DJ20" s="584">
        <v>1.7519199999999999E-2</v>
      </c>
      <c r="DK20" s="584">
        <v>6.9956599999999994E-2</v>
      </c>
      <c r="DL20" s="550">
        <v>-9.1152815013404775E-2</v>
      </c>
      <c r="DM20" s="551">
        <v>3.6991917733711022E-2</v>
      </c>
      <c r="DN20" s="551">
        <v>6.9736628133653333E-2</v>
      </c>
      <c r="DO20" s="551">
        <v>4.3241061536235303E-2</v>
      </c>
      <c r="DP20" s="551">
        <v>9.6711243305283912E-2</v>
      </c>
      <c r="DQ20" s="585" t="s">
        <v>2615</v>
      </c>
      <c r="DR20" s="550">
        <v>1.470779753900664E-2</v>
      </c>
      <c r="DS20" s="551">
        <v>6.3172194264206505E-2</v>
      </c>
      <c r="DT20" s="551">
        <v>7.8199951183784533E-2</v>
      </c>
      <c r="DU20" s="551">
        <v>5.7956094312954898E-2</v>
      </c>
      <c r="DV20" s="585" t="s">
        <v>2615</v>
      </c>
      <c r="DW20" s="572">
        <v>4.2903900000000004</v>
      </c>
      <c r="DX20" s="551">
        <v>0.42552474528033701</v>
      </c>
      <c r="DY20" s="551">
        <v>2.8567387682618688</v>
      </c>
      <c r="DZ20" s="551" t="s">
        <v>158</v>
      </c>
      <c r="EA20" s="551">
        <v>0.14553378242999471</v>
      </c>
      <c r="EB20" s="585" t="s">
        <v>2615</v>
      </c>
      <c r="EC20" s="572">
        <v>5.6777300000000004</v>
      </c>
      <c r="ED20" s="586">
        <v>2354534000</v>
      </c>
      <c r="EE20" s="583">
        <v>1.7149799999999999</v>
      </c>
      <c r="EF20" s="583" t="s">
        <v>5</v>
      </c>
      <c r="EG20" s="584">
        <v>0.18300783063012549</v>
      </c>
      <c r="EH20" s="584">
        <v>-0.28980162829429046</v>
      </c>
      <c r="EI20" s="587">
        <v>2.286</v>
      </c>
      <c r="EJ20" s="588">
        <v>14</v>
      </c>
      <c r="EK20" s="583">
        <v>31.57</v>
      </c>
      <c r="EL20" s="562">
        <v>14</v>
      </c>
      <c r="EM20" s="551">
        <v>-0.21571111815014254</v>
      </c>
      <c r="EN20" s="550">
        <v>-0.33719006438540122</v>
      </c>
      <c r="EO20" s="551">
        <v>-8.9638880425280454E-2</v>
      </c>
      <c r="EP20" s="551">
        <v>-9.3242424903826504E-2</v>
      </c>
      <c r="EQ20" s="551">
        <v>-1.6585509921586916E-2</v>
      </c>
      <c r="ER20" s="550">
        <v>3.4159780555365948E-2</v>
      </c>
      <c r="ES20" s="551">
        <v>3.6003932702218133E-2</v>
      </c>
      <c r="ET20" s="551">
        <v>2.7445232747870918E-2</v>
      </c>
      <c r="EU20" s="551">
        <v>3.0454575591884137E-2</v>
      </c>
      <c r="EV20" s="550">
        <v>-0.30303028383003527</v>
      </c>
      <c r="EW20" s="551">
        <v>-5.3634947723062321E-2</v>
      </c>
      <c r="EX20" s="551">
        <v>-6.5797192155955586E-2</v>
      </c>
      <c r="EY20" s="551">
        <v>1.386906567029722E-2</v>
      </c>
      <c r="EZ20" s="589">
        <v>0.10014250000000001</v>
      </c>
      <c r="FA20" s="551">
        <v>0.10588</v>
      </c>
      <c r="FB20" s="551">
        <v>0.12008999999999999</v>
      </c>
      <c r="FC20" s="585">
        <v>2.9376094022180787E-2</v>
      </c>
      <c r="FD20" s="550">
        <v>5.5160000000000001E-2</v>
      </c>
      <c r="FE20" s="551">
        <v>6.4939999999999998E-2</v>
      </c>
      <c r="FF20" s="585">
        <v>1.4747081067112949E-2</v>
      </c>
      <c r="FG20" s="590" t="s">
        <v>2615</v>
      </c>
      <c r="FH20" s="582" t="s">
        <v>158</v>
      </c>
      <c r="FI20" s="583" t="s">
        <v>158</v>
      </c>
      <c r="FJ20" s="584">
        <v>0.98354399999999997</v>
      </c>
      <c r="FK20" s="584">
        <v>0.99200529999999998</v>
      </c>
      <c r="FL20" s="591">
        <v>0.31</v>
      </c>
      <c r="FM20" s="592">
        <v>0.32</v>
      </c>
      <c r="FN20" s="593">
        <v>44910</v>
      </c>
      <c r="FO20" s="593" t="s">
        <v>2877</v>
      </c>
      <c r="FP20" s="594">
        <v>1.28</v>
      </c>
      <c r="FQ20" s="595" t="s">
        <v>159</v>
      </c>
      <c r="FR20" s="595">
        <v>1.28</v>
      </c>
      <c r="FS20" s="596" t="s">
        <v>159</v>
      </c>
      <c r="FT20" s="597" t="s">
        <v>165</v>
      </c>
      <c r="FU20" s="559" t="s">
        <v>166</v>
      </c>
      <c r="FV20" s="559" t="s">
        <v>158</v>
      </c>
      <c r="FW20" s="598">
        <v>0</v>
      </c>
      <c r="FX20" s="599" t="s">
        <v>158</v>
      </c>
      <c r="FY20" s="599" t="s">
        <v>158</v>
      </c>
      <c r="FZ20" s="599" t="s">
        <v>158</v>
      </c>
      <c r="GA20" s="559" t="s">
        <v>178</v>
      </c>
    </row>
    <row r="21" spans="1:184" s="558" customFormat="1" ht="12" customHeight="1" x14ac:dyDescent="0.2">
      <c r="A21" s="556">
        <v>26</v>
      </c>
      <c r="B21" s="557" t="s">
        <v>261</v>
      </c>
      <c r="C21" s="558" t="s">
        <v>262</v>
      </c>
      <c r="D21" s="558" t="s">
        <v>154</v>
      </c>
      <c r="E21" s="558" t="s">
        <v>155</v>
      </c>
      <c r="F21" s="559">
        <v>16</v>
      </c>
      <c r="G21" s="560">
        <v>55.52</v>
      </c>
      <c r="H21" s="561">
        <v>7.2850241545893812E-2</v>
      </c>
      <c r="I21" s="561">
        <v>6.3758542454103395E-2</v>
      </c>
      <c r="J21" s="561">
        <v>4.6921784045946158E-2</v>
      </c>
      <c r="K21" s="549">
        <v>4.9711815561959645E-2</v>
      </c>
      <c r="L21" s="562">
        <v>151</v>
      </c>
      <c r="M21" s="563">
        <v>4.1509433962264142E-2</v>
      </c>
      <c r="N21" s="550">
        <v>3.9805825242718695E-2</v>
      </c>
      <c r="O21" s="551">
        <v>4.0771253918925554E-2</v>
      </c>
      <c r="P21" s="551">
        <v>4.6569533535693042E-2</v>
      </c>
      <c r="Q21" s="551">
        <v>6.9890415253939908E-2</v>
      </c>
      <c r="R21" s="551">
        <v>7.5389515481537384E-2</v>
      </c>
      <c r="S21" s="551">
        <v>5.8428563251693211E-2</v>
      </c>
      <c r="T21" s="564">
        <v>0.66632217545835504</v>
      </c>
      <c r="U21" s="565" t="s">
        <v>156</v>
      </c>
      <c r="V21" s="559">
        <v>1992</v>
      </c>
      <c r="W21" s="566">
        <v>2007</v>
      </c>
      <c r="X21" s="566">
        <v>2</v>
      </c>
      <c r="Y21" s="552" t="s">
        <v>157</v>
      </c>
      <c r="Z21" s="553">
        <v>23</v>
      </c>
      <c r="AA21" s="553">
        <v>2</v>
      </c>
      <c r="AB21" s="553">
        <v>0</v>
      </c>
      <c r="AC21" s="567" t="s">
        <v>5</v>
      </c>
      <c r="AD21" s="554">
        <v>0.78102892070858565</v>
      </c>
      <c r="AE21" s="555">
        <v>0.86249999999999993</v>
      </c>
      <c r="AF21" s="555">
        <v>0.38709786002204771</v>
      </c>
      <c r="AG21" s="555" t="s">
        <v>158</v>
      </c>
      <c r="AH21" s="568" t="s">
        <v>2641</v>
      </c>
      <c r="AI21" s="559" t="s">
        <v>2749</v>
      </c>
      <c r="AJ21" s="569" t="s">
        <v>2563</v>
      </c>
      <c r="AK21" s="550">
        <v>4.9711815561959645E-2</v>
      </c>
      <c r="AL21" s="551">
        <v>4.6114599999999999E-2</v>
      </c>
      <c r="AM21" s="551">
        <v>7.8006001612496823E-2</v>
      </c>
      <c r="AN21" s="570">
        <v>0.10796657803881193</v>
      </c>
      <c r="AO21" s="570">
        <v>-9.9814396554051887E-2</v>
      </c>
      <c r="AP21" s="570">
        <v>-0.11563848489668593</v>
      </c>
      <c r="AQ21" s="570">
        <v>-3.9379446617455738E-2</v>
      </c>
      <c r="AR21" s="571">
        <v>5.5223962004791828E-2</v>
      </c>
      <c r="AS21" s="571">
        <v>5.6212097330074505E-2</v>
      </c>
      <c r="AT21" s="571">
        <v>5.1749689705174462E-2</v>
      </c>
      <c r="AU21" s="563">
        <v>4.0329427746646287E-2</v>
      </c>
      <c r="AV21" s="563">
        <v>4.7127502154292164E-2</v>
      </c>
      <c r="AW21" s="563">
        <v>5.9923864531373064E-2</v>
      </c>
      <c r="AX21" s="563">
        <v>3.4992633129867397E-2</v>
      </c>
      <c r="AY21" s="563">
        <v>4.4867612929221631E-2</v>
      </c>
      <c r="AZ21" s="563">
        <v>5.9923864531373064E-2</v>
      </c>
      <c r="BA21" s="572">
        <v>15.80452</v>
      </c>
      <c r="BB21" s="573">
        <v>17.350000000000001</v>
      </c>
      <c r="BC21" s="574">
        <v>22.813334141880667</v>
      </c>
      <c r="BD21" s="551">
        <v>-0.30722445471106752</v>
      </c>
      <c r="BE21" s="551">
        <v>-0.23947986330727034</v>
      </c>
      <c r="BF21" s="574">
        <v>17.246052659096136</v>
      </c>
      <c r="BG21" s="574">
        <v>20.060004260992486</v>
      </c>
      <c r="BH21" s="574">
        <v>19.269842030950372</v>
      </c>
      <c r="BI21" s="574">
        <v>11.142857142857142</v>
      </c>
      <c r="BJ21" s="574">
        <v>39.903225806451609</v>
      </c>
      <c r="BK21" s="574">
        <v>10.75177304964539</v>
      </c>
      <c r="BL21" s="574">
        <v>21.656348479867578</v>
      </c>
      <c r="BM21" s="574">
        <v>39.903225806451609</v>
      </c>
      <c r="BN21" s="575" t="s">
        <v>2563</v>
      </c>
      <c r="BO21" s="572">
        <v>2.7918400000000001</v>
      </c>
      <c r="BP21" s="573">
        <v>1.50692</v>
      </c>
      <c r="BQ21" s="573">
        <v>1.6998551675635025</v>
      </c>
      <c r="BR21" s="551">
        <v>-0.11350094481287321</v>
      </c>
      <c r="BS21" s="576">
        <v>1.418052241485638</v>
      </c>
      <c r="BT21" s="576">
        <v>1.4671614957999137</v>
      </c>
      <c r="BU21" s="576">
        <v>1.7127700567905069</v>
      </c>
      <c r="BV21" s="576">
        <v>1.2814116215393976</v>
      </c>
      <c r="BW21" s="576">
        <v>1.9971786520376178</v>
      </c>
      <c r="BX21" s="576">
        <v>1.2814116215393976</v>
      </c>
      <c r="BY21" s="576">
        <v>1.9354255991445892</v>
      </c>
      <c r="BZ21" s="576">
        <v>2.8214849921011056</v>
      </c>
      <c r="CA21" s="577" t="s">
        <v>2609</v>
      </c>
      <c r="CB21" s="572">
        <v>1.9477366682476827</v>
      </c>
      <c r="CC21" s="573">
        <v>2.0388014492095072</v>
      </c>
      <c r="CD21" s="551">
        <v>-4.466584080422964E-2</v>
      </c>
      <c r="CE21" s="576">
        <v>1.9314606528188849</v>
      </c>
      <c r="CF21" s="576">
        <v>1.7392635974578572</v>
      </c>
      <c r="CG21" s="576">
        <v>1.7551123717125372</v>
      </c>
      <c r="CH21" s="576">
        <v>1.3661955855303496</v>
      </c>
      <c r="CI21" s="576">
        <v>2.8423611002254989</v>
      </c>
      <c r="CJ21" s="576">
        <v>1.3661955855303496</v>
      </c>
      <c r="CK21" s="576">
        <v>2.0014270940110706</v>
      </c>
      <c r="CL21" s="576">
        <v>2.8423611002254989</v>
      </c>
      <c r="CM21" s="577" t="s">
        <v>2563</v>
      </c>
      <c r="CN21" s="572">
        <v>7.9651300000000003</v>
      </c>
      <c r="CO21" s="574">
        <v>8.6350346367909907</v>
      </c>
      <c r="CP21" s="551">
        <v>-7.7579843621790601E-2</v>
      </c>
      <c r="CQ21" s="574">
        <v>7.9661495418166686</v>
      </c>
      <c r="CR21" s="574">
        <v>7.4374268583674539</v>
      </c>
      <c r="CS21" s="574">
        <v>7.5030306456303393</v>
      </c>
      <c r="CT21" s="574">
        <v>5.274</v>
      </c>
      <c r="CU21" s="574">
        <v>13.828026787172996</v>
      </c>
      <c r="CV21" s="574">
        <v>5.274</v>
      </c>
      <c r="CW21" s="574">
        <v>8.5026821334653633</v>
      </c>
      <c r="CX21" s="574">
        <v>13.828026787172996</v>
      </c>
      <c r="CY21" s="577" t="s">
        <v>2563</v>
      </c>
      <c r="CZ21" s="578">
        <v>2.5787930752566801E-2</v>
      </c>
      <c r="DA21" s="579" t="s">
        <v>5</v>
      </c>
      <c r="DB21" s="579">
        <v>22.321412337240041</v>
      </c>
      <c r="DC21" s="580">
        <v>9.628134909765268E-2</v>
      </c>
      <c r="DD21" s="581">
        <v>-6.1763850902347315</v>
      </c>
      <c r="DE21" s="582">
        <v>3.5337999999999998</v>
      </c>
      <c r="DF21" s="583">
        <v>3.2</v>
      </c>
      <c r="DG21" s="583" t="s">
        <v>5</v>
      </c>
      <c r="DH21" s="583" t="s">
        <v>5</v>
      </c>
      <c r="DI21" s="583" t="s">
        <v>5</v>
      </c>
      <c r="DJ21" s="584">
        <v>0.44509599999999999</v>
      </c>
      <c r="DK21" s="584">
        <v>5.4530200000000001E-2</v>
      </c>
      <c r="DL21" s="550">
        <v>-0.47619047619047616</v>
      </c>
      <c r="DM21" s="551">
        <v>-0.13317678180148829</v>
      </c>
      <c r="DN21" s="551">
        <v>8.4471771197698553E-2</v>
      </c>
      <c r="DO21" s="551">
        <v>5.0645840242569129E-4</v>
      </c>
      <c r="DP21" s="551" t="s">
        <v>158</v>
      </c>
      <c r="DQ21" s="585" t="s">
        <v>2563</v>
      </c>
      <c r="DR21" s="550">
        <v>9.5871660436599448E-3</v>
      </c>
      <c r="DS21" s="551">
        <v>-7.0156019068556841E-2</v>
      </c>
      <c r="DT21" s="551">
        <v>-2.0547207448928906E-2</v>
      </c>
      <c r="DU21" s="551">
        <v>3.1855586875090713E-2</v>
      </c>
      <c r="DV21" s="585" t="s">
        <v>2563</v>
      </c>
      <c r="DW21" s="572">
        <v>7.1299799999999998</v>
      </c>
      <c r="DX21" s="551">
        <v>-0.30200809241196247</v>
      </c>
      <c r="DY21" s="551">
        <v>-0.13915390654986626</v>
      </c>
      <c r="DZ21" s="551">
        <v>-5.5266115474572164E-2</v>
      </c>
      <c r="EA21" s="551">
        <v>3.7948472219954121E-2</v>
      </c>
      <c r="EB21" s="585" t="s">
        <v>2563</v>
      </c>
      <c r="EC21" s="572">
        <v>-8.3320799999999995</v>
      </c>
      <c r="ED21" s="586">
        <v>15117810000</v>
      </c>
      <c r="EE21" s="583">
        <v>0.22708999999999999</v>
      </c>
      <c r="EF21" s="583" t="s">
        <v>5</v>
      </c>
      <c r="EG21" s="584">
        <v>0.15742139200539751</v>
      </c>
      <c r="EH21" s="584">
        <v>-0.12395721773206092</v>
      </c>
      <c r="EI21" s="587">
        <v>2.5630000000000002</v>
      </c>
      <c r="EJ21" s="588">
        <v>16</v>
      </c>
      <c r="EK21" s="583">
        <v>58.8</v>
      </c>
      <c r="EL21" s="562">
        <v>15</v>
      </c>
      <c r="EM21" s="551">
        <v>-5.5782312925169997E-2</v>
      </c>
      <c r="EN21" s="550">
        <v>-0.1814299401861762</v>
      </c>
      <c r="EO21" s="551">
        <v>-2.4745422141649098E-2</v>
      </c>
      <c r="EP21" s="551">
        <v>1.952872945659534E-2</v>
      </c>
      <c r="EQ21" s="551">
        <v>4.0658064247806713E-2</v>
      </c>
      <c r="ER21" s="550">
        <v>4.2352103094715154E-2</v>
      </c>
      <c r="ES21" s="551">
        <v>4.4188754249788076E-2</v>
      </c>
      <c r="ET21" s="551">
        <v>4.7908810862646867E-2</v>
      </c>
      <c r="EU21" s="551">
        <v>4.8533678029502925E-2</v>
      </c>
      <c r="EV21" s="550">
        <v>-0.13907783709146104</v>
      </c>
      <c r="EW21" s="551">
        <v>1.9443332108138978E-2</v>
      </c>
      <c r="EX21" s="551">
        <v>6.7437540319242206E-2</v>
      </c>
      <c r="EY21" s="551">
        <v>8.9191742277309638E-2</v>
      </c>
      <c r="EZ21" s="589">
        <v>0.10107490000000001</v>
      </c>
      <c r="FA21" s="551">
        <v>8.3019999999999997E-2</v>
      </c>
      <c r="FB21" s="551">
        <v>0.10192999999999999</v>
      </c>
      <c r="FC21" s="585">
        <v>3.9633017800818578E-2</v>
      </c>
      <c r="FD21" s="550">
        <v>5.0559999999999994E-2</v>
      </c>
      <c r="FE21" s="551">
        <v>5.8499999999999983E-2</v>
      </c>
      <c r="FF21" s="585">
        <v>1.5420181581291492E-2</v>
      </c>
      <c r="FG21" s="590" t="s">
        <v>2563</v>
      </c>
      <c r="FH21" s="582">
        <v>0.67188000000000003</v>
      </c>
      <c r="FI21" s="583">
        <v>0.56635000000000002</v>
      </c>
      <c r="FJ21" s="584">
        <v>1.3777889999999999</v>
      </c>
      <c r="FK21" s="584">
        <v>1.666579</v>
      </c>
      <c r="FL21" s="591">
        <v>0.66249999999999998</v>
      </c>
      <c r="FM21" s="592">
        <v>0.69</v>
      </c>
      <c r="FN21" s="593">
        <v>44866</v>
      </c>
      <c r="FO21" s="593" t="s">
        <v>2823</v>
      </c>
      <c r="FP21" s="594">
        <v>2.76</v>
      </c>
      <c r="FQ21" s="595" t="s">
        <v>159</v>
      </c>
      <c r="FR21" s="595">
        <v>2.76</v>
      </c>
      <c r="FS21" s="596" t="s">
        <v>159</v>
      </c>
      <c r="FT21" s="597" t="s">
        <v>165</v>
      </c>
      <c r="FU21" s="559" t="s">
        <v>166</v>
      </c>
      <c r="FV21" s="559" t="s">
        <v>166</v>
      </c>
      <c r="FW21" s="598">
        <v>0.02</v>
      </c>
      <c r="FX21" s="599">
        <v>25</v>
      </c>
      <c r="FY21" s="599" t="s">
        <v>167</v>
      </c>
      <c r="FZ21" s="599" t="s">
        <v>166</v>
      </c>
      <c r="GA21" s="559" t="s">
        <v>169</v>
      </c>
    </row>
    <row r="22" spans="1:184" s="558" customFormat="1" ht="12" customHeight="1" x14ac:dyDescent="0.2">
      <c r="A22" s="556">
        <v>13</v>
      </c>
      <c r="B22" s="557" t="s">
        <v>207</v>
      </c>
      <c r="C22" s="558" t="s">
        <v>208</v>
      </c>
      <c r="D22" s="558" t="s">
        <v>193</v>
      </c>
      <c r="E22" s="558" t="s">
        <v>209</v>
      </c>
      <c r="F22" s="559">
        <v>22</v>
      </c>
      <c r="G22" s="560">
        <v>74.790000000000006</v>
      </c>
      <c r="H22" s="561">
        <v>-5.319856363878106E-3</v>
      </c>
      <c r="I22" s="561">
        <v>0.13051857390845423</v>
      </c>
      <c r="J22" s="561">
        <v>8.6682260424611579E-2</v>
      </c>
      <c r="K22" s="549">
        <v>4.8134777376654628E-2</v>
      </c>
      <c r="L22" s="562">
        <v>-260</v>
      </c>
      <c r="M22" s="563">
        <v>5.8823529411764719E-2</v>
      </c>
      <c r="N22" s="550">
        <v>0.55193992490613275</v>
      </c>
      <c r="O22" s="551">
        <v>0.2737674448553733</v>
      </c>
      <c r="P22" s="551">
        <v>0.23025121250227842</v>
      </c>
      <c r="Q22" s="551">
        <v>0.22126873844775452</v>
      </c>
      <c r="R22" s="551">
        <v>0.21355887726527856</v>
      </c>
      <c r="S22" s="551">
        <v>0.21555351589020866</v>
      </c>
      <c r="T22" s="564">
        <v>1.0405953146275331</v>
      </c>
      <c r="U22" s="565" t="s">
        <v>156</v>
      </c>
      <c r="V22" s="559">
        <v>2001</v>
      </c>
      <c r="W22" s="566">
        <v>2001</v>
      </c>
      <c r="X22" s="566">
        <v>3</v>
      </c>
      <c r="Y22" s="552" t="s">
        <v>157</v>
      </c>
      <c r="Z22" s="553">
        <v>21</v>
      </c>
      <c r="AA22" s="553">
        <v>0</v>
      </c>
      <c r="AB22" s="553">
        <v>0</v>
      </c>
      <c r="AC22" s="567" t="s">
        <v>5</v>
      </c>
      <c r="AD22" s="554">
        <v>0.37996367125120983</v>
      </c>
      <c r="AE22" s="555">
        <v>0.40811699353814762</v>
      </c>
      <c r="AF22" s="555">
        <v>0.22511635701703317</v>
      </c>
      <c r="AG22" s="555">
        <v>0.44352454169130695</v>
      </c>
      <c r="AH22" s="568" t="s">
        <v>2628</v>
      </c>
      <c r="AI22" s="559" t="s">
        <v>2742</v>
      </c>
      <c r="AJ22" s="569" t="s">
        <v>2563</v>
      </c>
      <c r="AK22" s="550">
        <v>4.8134777376654628E-2</v>
      </c>
      <c r="AL22" s="551">
        <v>4.1743200000000001E-2</v>
      </c>
      <c r="AM22" s="551">
        <v>0.15311661244597019</v>
      </c>
      <c r="AN22" s="570">
        <v>0.3944651076028094</v>
      </c>
      <c r="AO22" s="570">
        <v>-0.52406187920981373</v>
      </c>
      <c r="AP22" s="570">
        <v>-0.39513477218481863</v>
      </c>
      <c r="AQ22" s="570">
        <v>-0.13855311316499441</v>
      </c>
      <c r="AR22" s="571">
        <v>0.10113662947766792</v>
      </c>
      <c r="AS22" s="571">
        <v>7.9579342906718337E-2</v>
      </c>
      <c r="AT22" s="571">
        <v>5.5876662986738455E-2</v>
      </c>
      <c r="AU22" s="563">
        <v>2.3404255319148939E-2</v>
      </c>
      <c r="AV22" s="563">
        <v>4.541459487006512E-2</v>
      </c>
      <c r="AW22" s="563">
        <v>0.17346938775510201</v>
      </c>
      <c r="AX22" s="563">
        <v>1.0214007782101167E-2</v>
      </c>
      <c r="AY22" s="563">
        <v>3.4518452354395539E-2</v>
      </c>
      <c r="AZ22" s="563">
        <v>0.17346938775510201</v>
      </c>
      <c r="BA22" s="572">
        <v>7.8420300000000003</v>
      </c>
      <c r="BB22" s="573">
        <v>8.4786305407550167</v>
      </c>
      <c r="BC22" s="574">
        <v>13.644686782043081</v>
      </c>
      <c r="BD22" s="551">
        <v>-0.42526859536853523</v>
      </c>
      <c r="BE22" s="551">
        <v>-0.37861303258985668</v>
      </c>
      <c r="BF22" s="574">
        <v>5.5241063269731736</v>
      </c>
      <c r="BG22" s="574">
        <v>10.733942976666251</v>
      </c>
      <c r="BH22" s="574">
        <v>11.448594247156104</v>
      </c>
      <c r="BI22" s="574">
        <v>4.4380804953560373</v>
      </c>
      <c r="BJ22" s="574">
        <v>23.152709359605915</v>
      </c>
      <c r="BK22" s="574">
        <v>4.4380804953560373</v>
      </c>
      <c r="BL22" s="574">
        <v>14.290612571177368</v>
      </c>
      <c r="BM22" s="574">
        <v>23.906976744186046</v>
      </c>
      <c r="BN22" s="575" t="s">
        <v>2563</v>
      </c>
      <c r="BO22" s="572">
        <v>2.1495799999999998</v>
      </c>
      <c r="BP22" s="573">
        <v>2.1460599999999999</v>
      </c>
      <c r="BQ22" s="573">
        <v>1.3450009613140432</v>
      </c>
      <c r="BR22" s="551">
        <v>0.59558250270939239</v>
      </c>
      <c r="BS22" s="576">
        <v>0.77566911451168108</v>
      </c>
      <c r="BT22" s="576">
        <v>0.96231658713233759</v>
      </c>
      <c r="BU22" s="576">
        <v>1.0301454488281085</v>
      </c>
      <c r="BV22" s="576">
        <v>0.36069193963930807</v>
      </c>
      <c r="BW22" s="576">
        <v>1.8337885290674991</v>
      </c>
      <c r="BX22" s="576">
        <v>0.36069193963930807</v>
      </c>
      <c r="BY22" s="576">
        <v>1.4136493068306755</v>
      </c>
      <c r="BZ22" s="576">
        <v>2.0251299826689779</v>
      </c>
      <c r="CA22" s="577" t="s">
        <v>2609</v>
      </c>
      <c r="CB22" s="572">
        <v>2.0322347925443967</v>
      </c>
      <c r="CC22" s="573">
        <v>2.0303890870270984</v>
      </c>
      <c r="CD22" s="551">
        <v>9.0904030616156817E-4</v>
      </c>
      <c r="CE22" s="576">
        <v>1.0535766551473118</v>
      </c>
      <c r="CF22" s="576">
        <v>1.4436734605177151</v>
      </c>
      <c r="CG22" s="576">
        <v>1.6467589364004909</v>
      </c>
      <c r="CH22" s="576">
        <v>0.66226059116116864</v>
      </c>
      <c r="CI22" s="576">
        <v>3.1468107985737732</v>
      </c>
      <c r="CJ22" s="576">
        <v>0.66226059116116864</v>
      </c>
      <c r="CK22" s="576">
        <v>2.2968498187563959</v>
      </c>
      <c r="CL22" s="576">
        <v>4.632726617408542</v>
      </c>
      <c r="CM22" s="577" t="s">
        <v>2563</v>
      </c>
      <c r="CN22" s="572">
        <v>4.4646499999999998</v>
      </c>
      <c r="CO22" s="574">
        <v>5.3590750242486473</v>
      </c>
      <c r="CP22" s="551">
        <v>-0.16689914214702517</v>
      </c>
      <c r="CQ22" s="574">
        <v>2.9504931998785291</v>
      </c>
      <c r="CR22" s="574">
        <v>3.6682184965190148</v>
      </c>
      <c r="CS22" s="574">
        <v>4.2827750958888604</v>
      </c>
      <c r="CT22" s="574">
        <v>2.3391654579361791</v>
      </c>
      <c r="CU22" s="574">
        <v>10.67410691557064</v>
      </c>
      <c r="CV22" s="574">
        <v>2.3391654579361791</v>
      </c>
      <c r="CW22" s="574">
        <v>6.1305687119470509</v>
      </c>
      <c r="CX22" s="574">
        <v>14.893974507531865</v>
      </c>
      <c r="CY22" s="577" t="s">
        <v>2563</v>
      </c>
      <c r="CZ22" s="578">
        <v>-0.13229674876309638</v>
      </c>
      <c r="DA22" s="579" t="s">
        <v>5</v>
      </c>
      <c r="DB22" s="579">
        <v>39.433966385346793</v>
      </c>
      <c r="DC22" s="580">
        <v>0.27838598987893304</v>
      </c>
      <c r="DD22" s="581">
        <v>19.996568987893301</v>
      </c>
      <c r="DE22" s="582">
        <v>9.4745899999999992</v>
      </c>
      <c r="DF22" s="583">
        <v>8.8209999999999997</v>
      </c>
      <c r="DG22" s="583" t="s">
        <v>5</v>
      </c>
      <c r="DH22" s="583" t="s">
        <v>5</v>
      </c>
      <c r="DI22" s="583" t="s">
        <v>5</v>
      </c>
      <c r="DJ22" s="584">
        <v>-0.36491319999999999</v>
      </c>
      <c r="DK22" s="584">
        <v>0.36254890000000001</v>
      </c>
      <c r="DL22" s="550" t="s">
        <v>158</v>
      </c>
      <c r="DM22" s="551">
        <v>0.44976925560461267</v>
      </c>
      <c r="DN22" s="551" t="s">
        <v>158</v>
      </c>
      <c r="DO22" s="551">
        <v>0.10408402884651502</v>
      </c>
      <c r="DP22" s="551" t="s">
        <v>158</v>
      </c>
      <c r="DQ22" s="585" t="s">
        <v>2563</v>
      </c>
      <c r="DR22" s="550">
        <v>0.87953002587271634</v>
      </c>
      <c r="DS22" s="551">
        <v>0.15174913052295902</v>
      </c>
      <c r="DT22" s="551">
        <v>0.22483864167461731</v>
      </c>
      <c r="DU22" s="551">
        <v>7.0605365744069504E-2</v>
      </c>
      <c r="DV22" s="585" t="s">
        <v>2563</v>
      </c>
      <c r="DW22" s="572">
        <v>15.99173</v>
      </c>
      <c r="DX22" s="551">
        <v>2.0732270642665211</v>
      </c>
      <c r="DY22" s="551">
        <v>0.14018392712529826</v>
      </c>
      <c r="DZ22" s="551">
        <v>0.31322073018170382</v>
      </c>
      <c r="EA22" s="551">
        <v>8.0326160518969125E-2</v>
      </c>
      <c r="EB22" s="585" t="s">
        <v>2563</v>
      </c>
      <c r="EC22" s="572">
        <v>8.1167999999999996</v>
      </c>
      <c r="ED22" s="586">
        <v>82060320000</v>
      </c>
      <c r="EE22" s="583">
        <v>2.0169000000000001</v>
      </c>
      <c r="EF22" s="583" t="s">
        <v>5</v>
      </c>
      <c r="EG22" s="584">
        <v>0.32971344262090607</v>
      </c>
      <c r="EH22" s="584">
        <v>-0.10624554974714551</v>
      </c>
      <c r="EI22" s="587">
        <v>2.1819999999999999</v>
      </c>
      <c r="EJ22" s="588">
        <v>22</v>
      </c>
      <c r="EK22" s="583">
        <v>91.9</v>
      </c>
      <c r="EL22" s="562">
        <v>20</v>
      </c>
      <c r="EM22" s="551">
        <v>-0.18618063112078342</v>
      </c>
      <c r="EN22" s="550">
        <v>0.40673524028558949</v>
      </c>
      <c r="EO22" s="551">
        <v>0.21423737930303854</v>
      </c>
      <c r="EP22" s="551">
        <v>0.10852136391590173</v>
      </c>
      <c r="EQ22" s="551">
        <v>0.1013331385505758</v>
      </c>
      <c r="ER22" s="550">
        <v>5.7998128007518579E-2</v>
      </c>
      <c r="ES22" s="551">
        <v>5.1274412705377692E-2</v>
      </c>
      <c r="ET22" s="551">
        <v>3.9639909466177015E-2</v>
      </c>
      <c r="EU22" s="551">
        <v>4.0778225982706973E-2</v>
      </c>
      <c r="EV22" s="550">
        <v>0.46473336829310807</v>
      </c>
      <c r="EW22" s="551">
        <v>0.26551179200841624</v>
      </c>
      <c r="EX22" s="551">
        <v>0.14816127338207874</v>
      </c>
      <c r="EY22" s="551">
        <v>0.14211136453328277</v>
      </c>
      <c r="EZ22" s="589">
        <v>0.29118739999999999</v>
      </c>
      <c r="FA22" s="551">
        <v>0.13677500000000001</v>
      </c>
      <c r="FB22" s="551">
        <v>0.12311428571428573</v>
      </c>
      <c r="FC22" s="585">
        <v>7.5888853595241515E-2</v>
      </c>
      <c r="FD22" s="550">
        <v>7.6819999999999999E-2</v>
      </c>
      <c r="FE22" s="551">
        <v>7.0222222222222228E-2</v>
      </c>
      <c r="FF22" s="585">
        <v>5.0311632849670072E-2</v>
      </c>
      <c r="FG22" s="590" t="s">
        <v>2563</v>
      </c>
      <c r="FH22" s="582">
        <v>0.81574000000000002</v>
      </c>
      <c r="FI22" s="583">
        <v>0.60594000000000003</v>
      </c>
      <c r="FJ22" s="584">
        <v>0.3231696</v>
      </c>
      <c r="FK22" s="584">
        <v>0.3401441</v>
      </c>
      <c r="FL22" s="591">
        <v>0.85</v>
      </c>
      <c r="FM22" s="592">
        <v>0.9</v>
      </c>
      <c r="FN22" s="593">
        <v>45277</v>
      </c>
      <c r="FO22" s="593" t="s">
        <v>2880</v>
      </c>
      <c r="FP22" s="594">
        <v>3.6</v>
      </c>
      <c r="FQ22" s="595" t="s">
        <v>159</v>
      </c>
      <c r="FR22" s="595">
        <v>3.6</v>
      </c>
      <c r="FS22" s="596" t="s">
        <v>159</v>
      </c>
      <c r="FT22" s="597" t="s">
        <v>160</v>
      </c>
      <c r="FU22" s="559" t="s">
        <v>158</v>
      </c>
      <c r="FV22" s="559" t="s">
        <v>158</v>
      </c>
      <c r="FW22" s="598" t="s">
        <v>158</v>
      </c>
      <c r="FX22" s="599" t="s">
        <v>158</v>
      </c>
      <c r="FY22" s="599" t="s">
        <v>158</v>
      </c>
      <c r="FZ22" s="599" t="s">
        <v>158</v>
      </c>
      <c r="GA22" s="559" t="s">
        <v>158</v>
      </c>
    </row>
    <row r="23" spans="1:184" s="558" customFormat="1" ht="12" customHeight="1" x14ac:dyDescent="0.2">
      <c r="A23" s="556">
        <v>20</v>
      </c>
      <c r="B23" s="557" t="s">
        <v>239</v>
      </c>
      <c r="C23" s="558" t="s">
        <v>240</v>
      </c>
      <c r="D23" s="558" t="s">
        <v>229</v>
      </c>
      <c r="E23" s="558" t="s">
        <v>230</v>
      </c>
      <c r="F23" s="559">
        <v>18</v>
      </c>
      <c r="G23" s="560">
        <v>60.83</v>
      </c>
      <c r="H23" s="561">
        <v>-4.3102092181846796E-2</v>
      </c>
      <c r="I23" s="561">
        <v>-2.3441796590016106E-2</v>
      </c>
      <c r="J23" s="561">
        <v>3.6875092783139163E-2</v>
      </c>
      <c r="K23" s="549">
        <v>4.8068387308893637E-2</v>
      </c>
      <c r="L23" s="562">
        <v>142</v>
      </c>
      <c r="M23" s="563">
        <v>0.16959999999999997</v>
      </c>
      <c r="N23" s="550">
        <v>0.15309734513274331</v>
      </c>
      <c r="O23" s="551">
        <v>0.13870152047453033</v>
      </c>
      <c r="P23" s="551">
        <v>0.13070954869265305</v>
      </c>
      <c r="Q23" s="551">
        <v>0.13570399930505483</v>
      </c>
      <c r="R23" s="551">
        <v>0.16034666580219459</v>
      </c>
      <c r="S23" s="551">
        <v>0.13419507162881028</v>
      </c>
      <c r="T23" s="564">
        <v>0.96319599541665279</v>
      </c>
      <c r="U23" s="565" t="s">
        <v>156</v>
      </c>
      <c r="V23" s="559">
        <v>1985</v>
      </c>
      <c r="W23" s="566">
        <v>2005</v>
      </c>
      <c r="X23" s="566">
        <v>2</v>
      </c>
      <c r="Y23" s="552" t="s">
        <v>241</v>
      </c>
      <c r="Z23" s="553">
        <v>20</v>
      </c>
      <c r="AA23" s="553">
        <v>5</v>
      </c>
      <c r="AB23" s="553">
        <v>0</v>
      </c>
      <c r="AC23" s="567" t="s">
        <v>5</v>
      </c>
      <c r="AD23" s="554">
        <v>0.30424834323042238</v>
      </c>
      <c r="AE23" s="555" t="s">
        <v>158</v>
      </c>
      <c r="AF23" s="555">
        <v>4.2561051601490561E-2</v>
      </c>
      <c r="AG23" s="555">
        <v>1.7336756413829086</v>
      </c>
      <c r="AH23" s="568" t="s">
        <v>2146</v>
      </c>
      <c r="AI23" s="559" t="s">
        <v>242</v>
      </c>
      <c r="AJ23" s="569" t="s">
        <v>2633</v>
      </c>
      <c r="AK23" s="550">
        <v>4.8068387308893637E-2</v>
      </c>
      <c r="AL23" s="551">
        <v>2.53601E-2</v>
      </c>
      <c r="AM23" s="551">
        <v>0.8954336658330857</v>
      </c>
      <c r="AN23" s="570">
        <v>1.1242778760537333</v>
      </c>
      <c r="AO23" s="570">
        <v>0.33823866797929192</v>
      </c>
      <c r="AP23" s="570">
        <v>0.43413743830295548</v>
      </c>
      <c r="AQ23" s="570">
        <v>0.69830416343570123</v>
      </c>
      <c r="AR23" s="571">
        <v>3.5919143915842562E-2</v>
      </c>
      <c r="AS23" s="571">
        <v>3.3517280858223711E-2</v>
      </c>
      <c r="AT23" s="571">
        <v>2.8303756384633942E-2</v>
      </c>
      <c r="AU23" s="563">
        <v>1.4555589965933726E-2</v>
      </c>
      <c r="AV23" s="563">
        <v>2.6019785982534498E-2</v>
      </c>
      <c r="AW23" s="563">
        <v>5.0057624495895403E-2</v>
      </c>
      <c r="AX23" s="563">
        <v>1.3396953569462286E-2</v>
      </c>
      <c r="AY23" s="563">
        <v>2.2628107109127448E-2</v>
      </c>
      <c r="AZ23" s="563">
        <v>5.0057624495895403E-2</v>
      </c>
      <c r="BA23" s="572">
        <v>6.0017300000000002</v>
      </c>
      <c r="BB23" s="573" t="s">
        <v>158</v>
      </c>
      <c r="BC23" s="574">
        <v>9.6081542269291607</v>
      </c>
      <c r="BD23" s="551">
        <v>-0.37535036821341705</v>
      </c>
      <c r="BE23" s="551" t="s">
        <v>158</v>
      </c>
      <c r="BF23" s="574">
        <v>8.0995908204701088</v>
      </c>
      <c r="BG23" s="574">
        <v>7.601750945645577</v>
      </c>
      <c r="BH23" s="574">
        <v>8.2087106668812666</v>
      </c>
      <c r="BI23" s="574">
        <v>6.2491467576791813</v>
      </c>
      <c r="BJ23" s="574">
        <v>13.518796992481201</v>
      </c>
      <c r="BK23" s="574">
        <v>6.2491467576791813</v>
      </c>
      <c r="BL23" s="574">
        <v>10.153782815200596</v>
      </c>
      <c r="BM23" s="574">
        <v>14.92537313432836</v>
      </c>
      <c r="BN23" s="575" t="s">
        <v>2633</v>
      </c>
      <c r="BO23" s="572" t="s">
        <v>158</v>
      </c>
      <c r="BP23" s="573">
        <v>0.94952000000000003</v>
      </c>
      <c r="BQ23" s="573">
        <v>1.6571338163576779</v>
      </c>
      <c r="BR23" s="551">
        <v>-0.42701066707635493</v>
      </c>
      <c r="BS23" s="576">
        <v>1.3104823421148337</v>
      </c>
      <c r="BT23" s="576">
        <v>1.2946821787358425</v>
      </c>
      <c r="BU23" s="576">
        <v>1.3907006400510693</v>
      </c>
      <c r="BV23" s="576">
        <v>0.92485346195222962</v>
      </c>
      <c r="BW23" s="576">
        <v>2.3075935828877006</v>
      </c>
      <c r="BX23" s="576">
        <v>0.92485346195222962</v>
      </c>
      <c r="BY23" s="576">
        <v>1.7225133745671795</v>
      </c>
      <c r="BZ23" s="576">
        <v>2.8209085614443796</v>
      </c>
      <c r="CA23" s="577" t="s">
        <v>2609</v>
      </c>
      <c r="CB23" s="572">
        <v>0.31805122386717455</v>
      </c>
      <c r="CC23" s="573">
        <v>0.50669575102410735</v>
      </c>
      <c r="CD23" s="551">
        <v>-0.37230335319697117</v>
      </c>
      <c r="CE23" s="576">
        <v>0.42030837194478715</v>
      </c>
      <c r="CF23" s="576">
        <v>0.40066674711668132</v>
      </c>
      <c r="CG23" s="576">
        <v>0.37388794458529251</v>
      </c>
      <c r="CH23" s="576">
        <v>0.33287323108555156</v>
      </c>
      <c r="CI23" s="576">
        <v>0.69628075837031056</v>
      </c>
      <c r="CJ23" s="576">
        <v>0.2892039258451472</v>
      </c>
      <c r="CK23" s="576">
        <v>0.46001907322682961</v>
      </c>
      <c r="CL23" s="576">
        <v>0.69628075837031056</v>
      </c>
      <c r="CM23" s="577" t="s">
        <v>2633</v>
      </c>
      <c r="CN23" s="572">
        <v>0.73938000000000004</v>
      </c>
      <c r="CO23" s="574">
        <v>1.4048585749261018</v>
      </c>
      <c r="CP23" s="551">
        <v>-0.47369791294551278</v>
      </c>
      <c r="CQ23" s="574">
        <v>1.0619573050576001</v>
      </c>
      <c r="CR23" s="574">
        <v>1.1075828100008522</v>
      </c>
      <c r="CS23" s="574">
        <v>1.061076928820625</v>
      </c>
      <c r="CT23" s="574">
        <v>0.79222658253518086</v>
      </c>
      <c r="CU23" s="574">
        <v>2.3129073033707868</v>
      </c>
      <c r="CV23" s="574">
        <v>0.79222658253518086</v>
      </c>
      <c r="CW23" s="574">
        <v>1.3046997792398929</v>
      </c>
      <c r="CX23" s="574">
        <v>2.3129073033707868</v>
      </c>
      <c r="CY23" s="577" t="s">
        <v>2633</v>
      </c>
      <c r="CZ23" s="578">
        <v>-0.48317307079430794</v>
      </c>
      <c r="DA23" s="579" t="s">
        <v>5</v>
      </c>
      <c r="DB23" s="579">
        <v>12.439912486816876</v>
      </c>
      <c r="DC23" s="580">
        <v>0.17877793600154668</v>
      </c>
      <c r="DD23" s="581">
        <v>11.876063600154668</v>
      </c>
      <c r="DE23" s="582">
        <v>9.6105699999999992</v>
      </c>
      <c r="DF23" s="583" t="s">
        <v>158</v>
      </c>
      <c r="DG23" s="583" t="s">
        <v>5</v>
      </c>
      <c r="DH23" s="583" t="s">
        <v>5</v>
      </c>
      <c r="DI23" s="583" t="s">
        <v>5</v>
      </c>
      <c r="DJ23" s="584">
        <v>0.1083813</v>
      </c>
      <c r="DK23" s="584">
        <v>7.5473200000000004E-2</v>
      </c>
      <c r="DL23" s="550">
        <v>5.6369785794813998E-2</v>
      </c>
      <c r="DM23" s="551">
        <v>2.1527914137808635E-2</v>
      </c>
      <c r="DN23" s="551">
        <v>7.5222636720219116E-2</v>
      </c>
      <c r="DO23" s="551">
        <v>7.4205598017969887E-2</v>
      </c>
      <c r="DP23" s="551" t="s">
        <v>158</v>
      </c>
      <c r="DQ23" s="585" t="s">
        <v>2633</v>
      </c>
      <c r="DR23" s="550">
        <v>0.15575562950104116</v>
      </c>
      <c r="DS23" s="551">
        <v>7.4169382772293568E-2</v>
      </c>
      <c r="DT23" s="551">
        <v>6.5099231214243103E-2</v>
      </c>
      <c r="DU23" s="551">
        <v>8.6341355397309361E-2</v>
      </c>
      <c r="DV23" s="585" t="s">
        <v>2633</v>
      </c>
      <c r="DW23" s="572">
        <v>68.701310000000007</v>
      </c>
      <c r="DX23" s="551">
        <v>0.22771972530733642</v>
      </c>
      <c r="DY23" s="551">
        <v>0.12664299654475242</v>
      </c>
      <c r="DZ23" s="551">
        <v>6.717752211693595E-2</v>
      </c>
      <c r="EA23" s="551">
        <v>0.1165628058612338</v>
      </c>
      <c r="EB23" s="585" t="s">
        <v>2633</v>
      </c>
      <c r="EC23" s="572">
        <v>1.68659</v>
      </c>
      <c r="ED23" s="586">
        <v>807244400</v>
      </c>
      <c r="EE23" s="583">
        <v>0.28687000000000001</v>
      </c>
      <c r="EF23" s="583" t="s">
        <v>5</v>
      </c>
      <c r="EG23" s="584">
        <v>0.18383613902199381</v>
      </c>
      <c r="EH23" s="584">
        <v>-0.26309449469939905</v>
      </c>
      <c r="EI23" s="587">
        <v>2.5</v>
      </c>
      <c r="EJ23" s="588">
        <v>2</v>
      </c>
      <c r="EK23" s="583">
        <v>88.5</v>
      </c>
      <c r="EL23" s="562">
        <v>2</v>
      </c>
      <c r="EM23" s="551">
        <v>-0.31265536723163845</v>
      </c>
      <c r="EN23" s="550">
        <v>-0.21740739071497994</v>
      </c>
      <c r="EO23" s="551">
        <v>-0.15157315611568711</v>
      </c>
      <c r="EP23" s="551">
        <v>-6.8224838268990506E-2</v>
      </c>
      <c r="EQ23" s="551">
        <v>6.5268920668735353E-2</v>
      </c>
      <c r="ER23" s="550">
        <v>3.2081742013477355E-2</v>
      </c>
      <c r="ES23" s="551">
        <v>2.1428836947412044E-2</v>
      </c>
      <c r="ET23" s="551">
        <v>2.1588672274168941E-2</v>
      </c>
      <c r="EU23" s="551">
        <v>3.8699741460316073E-2</v>
      </c>
      <c r="EV23" s="550">
        <v>-0.18532564870150259</v>
      </c>
      <c r="EW23" s="551">
        <v>-0.13014431916827507</v>
      </c>
      <c r="EX23" s="551">
        <v>-4.6636165994821566E-2</v>
      </c>
      <c r="EY23" s="551">
        <v>0.10396866212905143</v>
      </c>
      <c r="EZ23" s="589">
        <v>0.16998930000000001</v>
      </c>
      <c r="FA23" s="551">
        <v>0.18253999999999998</v>
      </c>
      <c r="FB23" s="551">
        <v>0.17287777777777777</v>
      </c>
      <c r="FC23" s="585">
        <v>6.9633015876091484E-2</v>
      </c>
      <c r="FD23" s="550">
        <v>6.5339999999999995E-2</v>
      </c>
      <c r="FE23" s="551">
        <v>5.7319999999999996E-2</v>
      </c>
      <c r="FF23" s="585">
        <v>1.4648740560198365E-2</v>
      </c>
      <c r="FG23" s="590" t="s">
        <v>2633</v>
      </c>
      <c r="FH23" s="582">
        <v>0.69655999999999996</v>
      </c>
      <c r="FI23" s="583" t="s">
        <v>158</v>
      </c>
      <c r="FJ23" s="584">
        <v>4.8822399999999995</v>
      </c>
      <c r="FK23" s="584">
        <v>5.2405059999999999</v>
      </c>
      <c r="FL23" s="591">
        <v>0.625</v>
      </c>
      <c r="FM23" s="592">
        <v>0.73099999999999998</v>
      </c>
      <c r="FN23" s="593">
        <v>44875</v>
      </c>
      <c r="FO23" s="593" t="s">
        <v>2822</v>
      </c>
      <c r="FP23" s="594">
        <v>2.9239999999999999</v>
      </c>
      <c r="FQ23" s="595" t="s">
        <v>159</v>
      </c>
      <c r="FR23" s="595">
        <v>2.9239999999999999</v>
      </c>
      <c r="FS23" s="596" t="s">
        <v>159</v>
      </c>
      <c r="FT23" s="597" t="s">
        <v>160</v>
      </c>
      <c r="FU23" s="559" t="s">
        <v>158</v>
      </c>
      <c r="FV23" s="559" t="s">
        <v>158</v>
      </c>
      <c r="FW23" s="598" t="s">
        <v>158</v>
      </c>
      <c r="FX23" s="599" t="s">
        <v>158</v>
      </c>
      <c r="FY23" s="599" t="s">
        <v>158</v>
      </c>
      <c r="FZ23" s="599" t="s">
        <v>158</v>
      </c>
      <c r="GA23" s="559" t="s">
        <v>158</v>
      </c>
    </row>
    <row r="24" spans="1:184" s="558" customFormat="1" ht="12" customHeight="1" x14ac:dyDescent="0.2">
      <c r="A24" s="556">
        <v>1</v>
      </c>
      <c r="B24" s="558" t="s">
        <v>152</v>
      </c>
      <c r="C24" s="558" t="s">
        <v>153</v>
      </c>
      <c r="D24" s="558" t="s">
        <v>154</v>
      </c>
      <c r="E24" s="558" t="s">
        <v>155</v>
      </c>
      <c r="F24" s="559">
        <v>51</v>
      </c>
      <c r="G24" s="606">
        <v>37.659999999999997</v>
      </c>
      <c r="H24" s="607">
        <v>2.7557980900409174E-2</v>
      </c>
      <c r="I24" s="607">
        <v>1.8332561047102347E-2</v>
      </c>
      <c r="J24" s="607">
        <v>-6.6414197715864987E-3</v>
      </c>
      <c r="K24" s="600">
        <v>4.7647371216144457E-2</v>
      </c>
      <c r="L24" s="608">
        <v>58</v>
      </c>
      <c r="M24" s="609">
        <v>9.9054479963980313E-3</v>
      </c>
      <c r="N24" s="601">
        <v>1.0004547521600626E-2</v>
      </c>
      <c r="O24" s="602">
        <v>1.667490103374103E-2</v>
      </c>
      <c r="P24" s="602">
        <v>4.4384701764255796E-2</v>
      </c>
      <c r="Q24" s="580">
        <v>7.2184507192837755E-2</v>
      </c>
      <c r="R24" s="580">
        <v>7.2137702463372255E-2</v>
      </c>
      <c r="S24" s="580">
        <v>6.6527660190302873E-2</v>
      </c>
      <c r="T24" s="564">
        <v>0.61487850357811558</v>
      </c>
      <c r="U24" s="610" t="s">
        <v>156</v>
      </c>
      <c r="V24" s="559">
        <v>1963</v>
      </c>
      <c r="W24" s="566">
        <v>1972</v>
      </c>
      <c r="X24" s="566">
        <v>6</v>
      </c>
      <c r="Y24" s="603" t="s">
        <v>157</v>
      </c>
      <c r="Z24" s="604">
        <v>25</v>
      </c>
      <c r="AA24" s="604">
        <v>0</v>
      </c>
      <c r="AB24" s="604">
        <v>0</v>
      </c>
      <c r="AC24" s="567" t="s">
        <v>5</v>
      </c>
      <c r="AD24" s="578">
        <v>0.86860130212745346</v>
      </c>
      <c r="AE24" s="605">
        <v>0.77983485441112554</v>
      </c>
      <c r="AF24" s="605">
        <v>0.40122711458137689</v>
      </c>
      <c r="AG24" s="605">
        <v>2.0503445044962691</v>
      </c>
      <c r="AH24" s="611" t="s">
        <v>2607</v>
      </c>
      <c r="AI24" s="559" t="s">
        <v>2608</v>
      </c>
      <c r="AJ24" s="612" t="s">
        <v>2563</v>
      </c>
      <c r="AK24" s="601">
        <v>4.7647371216144457E-2</v>
      </c>
      <c r="AL24" s="580">
        <v>4.88315E-2</v>
      </c>
      <c r="AM24" s="580">
        <v>-2.4249281383032284E-2</v>
      </c>
      <c r="AN24" s="613">
        <v>0.18974046640135867</v>
      </c>
      <c r="AO24" s="613">
        <v>-0.21090202592999741</v>
      </c>
      <c r="AP24" s="613">
        <v>-0.17812995733712234</v>
      </c>
      <c r="AQ24" s="613">
        <v>8.5536188475128228E-3</v>
      </c>
      <c r="AR24" s="614">
        <v>6.0382072672660991E-2</v>
      </c>
      <c r="AS24" s="614">
        <v>5.7974337477694024E-2</v>
      </c>
      <c r="AT24" s="614">
        <v>4.7243270288982474E-2</v>
      </c>
      <c r="AU24" s="609">
        <v>4.0530602746101936E-2</v>
      </c>
      <c r="AV24" s="609">
        <v>4.8586429671324691E-2</v>
      </c>
      <c r="AW24" s="609">
        <v>6.8974257425742577E-2</v>
      </c>
      <c r="AX24" s="609">
        <v>2.3272552783109406E-2</v>
      </c>
      <c r="AY24" s="609">
        <v>4.0048542149923504E-2</v>
      </c>
      <c r="AZ24" s="609">
        <v>6.8974257425742577E-2</v>
      </c>
      <c r="BA24" s="572">
        <v>18.20074</v>
      </c>
      <c r="BB24" s="573">
        <v>16.366797044763143</v>
      </c>
      <c r="BC24" s="615">
        <v>20.971828082172671</v>
      </c>
      <c r="BD24" s="602">
        <v>-0.13213383551089974</v>
      </c>
      <c r="BE24" s="602">
        <v>-0.21958176556501929</v>
      </c>
      <c r="BF24" s="615">
        <v>17.809747029214705</v>
      </c>
      <c r="BG24" s="615">
        <v>17.772595205480631</v>
      </c>
      <c r="BH24" s="615">
        <v>17.48773690644364</v>
      </c>
      <c r="BI24" s="615">
        <v>9.5401234567901234</v>
      </c>
      <c r="BJ24" s="615">
        <v>32.553030303030297</v>
      </c>
      <c r="BK24" s="615">
        <v>9.5401234567901234</v>
      </c>
      <c r="BL24" s="615">
        <v>20.591397662838165</v>
      </c>
      <c r="BM24" s="615">
        <v>39.882882882882882</v>
      </c>
      <c r="BN24" s="575" t="s">
        <v>2563</v>
      </c>
      <c r="BO24" s="572">
        <v>1.6666399999999999</v>
      </c>
      <c r="BP24" s="573">
        <v>1.91191</v>
      </c>
      <c r="BQ24" s="573">
        <v>1.9289866649855256</v>
      </c>
      <c r="BR24" s="602">
        <v>-8.8526609828346592E-3</v>
      </c>
      <c r="BS24" s="616">
        <v>1.5227413353298143</v>
      </c>
      <c r="BT24" s="616">
        <v>1.6447183158581047</v>
      </c>
      <c r="BU24" s="616">
        <v>1.795880890572527</v>
      </c>
      <c r="BV24" s="616">
        <v>1.3409453000531069</v>
      </c>
      <c r="BW24" s="616">
        <v>2.3696259073143495</v>
      </c>
      <c r="BX24" s="616">
        <v>1.3409453000531069</v>
      </c>
      <c r="BY24" s="616">
        <v>2.0901097950291669</v>
      </c>
      <c r="BZ24" s="616">
        <v>2.6017478152309614</v>
      </c>
      <c r="CA24" s="577" t="s">
        <v>2609</v>
      </c>
      <c r="CB24" s="572">
        <v>2.5087533241314621</v>
      </c>
      <c r="CC24" s="573">
        <v>2.6147617860949053</v>
      </c>
      <c r="CD24" s="602">
        <v>-4.0542301989874407E-2</v>
      </c>
      <c r="CE24" s="616">
        <v>2.2139485327643547</v>
      </c>
      <c r="CF24" s="616">
        <v>2.2153343150082714</v>
      </c>
      <c r="CG24" s="616">
        <v>2.4485303284287263</v>
      </c>
      <c r="CH24" s="616">
        <v>1.899434052757794</v>
      </c>
      <c r="CI24" s="616">
        <v>3.6284596350139187</v>
      </c>
      <c r="CJ24" s="616">
        <v>1.899434052757794</v>
      </c>
      <c r="CK24" s="616">
        <v>2.8624491059711716</v>
      </c>
      <c r="CL24" s="616">
        <v>3.8501969149983593</v>
      </c>
      <c r="CM24" s="577" t="s">
        <v>2563</v>
      </c>
      <c r="CN24" s="572">
        <v>8.3746799999999997</v>
      </c>
      <c r="CO24" s="615">
        <v>7.3599031159627035</v>
      </c>
      <c r="CP24" s="602">
        <v>0.13787910901114619</v>
      </c>
      <c r="CQ24" s="615">
        <v>5.0487435223154113</v>
      </c>
      <c r="CR24" s="615">
        <v>6.3145036267057595</v>
      </c>
      <c r="CS24" s="615">
        <v>5.7756244733213897</v>
      </c>
      <c r="CT24" s="615">
        <v>4.2263948497854074</v>
      </c>
      <c r="CU24" s="615">
        <v>11.714758620689654</v>
      </c>
      <c r="CV24" s="615">
        <v>4.2263948497854074</v>
      </c>
      <c r="CW24" s="615">
        <v>6.714314205656521</v>
      </c>
      <c r="CX24" s="615">
        <v>11.714758620689654</v>
      </c>
      <c r="CY24" s="577" t="s">
        <v>2563</v>
      </c>
      <c r="CZ24" s="578">
        <v>0.24460983618017296</v>
      </c>
      <c r="DA24" s="579" t="s">
        <v>5</v>
      </c>
      <c r="DB24" s="579">
        <v>17.378908523606292</v>
      </c>
      <c r="DC24" s="580">
        <v>9.2032072980400254E-2</v>
      </c>
      <c r="DD24" s="581">
        <v>-8.9975327019599742</v>
      </c>
      <c r="DE24" s="617">
        <v>2.0658500000000002</v>
      </c>
      <c r="DF24" s="618">
        <v>2.3010000000000002</v>
      </c>
      <c r="DG24" s="618" t="s">
        <v>5</v>
      </c>
      <c r="DH24" s="618" t="s">
        <v>5</v>
      </c>
      <c r="DI24" s="618" t="s">
        <v>5</v>
      </c>
      <c r="DJ24" s="619">
        <v>-0.2201236</v>
      </c>
      <c r="DK24" s="619">
        <v>4.5284000000000005E-2</v>
      </c>
      <c r="DL24" s="601">
        <v>-8.333333333333337E-2</v>
      </c>
      <c r="DM24" s="580">
        <v>-0.16521620129816694</v>
      </c>
      <c r="DN24" s="580">
        <v>-0.10095044586942192</v>
      </c>
      <c r="DO24" s="580">
        <v>-3.9999634842570853E-2</v>
      </c>
      <c r="DP24" s="580">
        <v>1.2974908501896865E-2</v>
      </c>
      <c r="DQ24" s="620" t="s">
        <v>2563</v>
      </c>
      <c r="DR24" s="601">
        <v>9.9896390273767066E-2</v>
      </c>
      <c r="DS24" s="580">
        <v>-5.2870796352108451E-2</v>
      </c>
      <c r="DT24" s="580">
        <v>1.9984453994288387E-2</v>
      </c>
      <c r="DU24" s="580">
        <v>1.0266273631393874E-2</v>
      </c>
      <c r="DV24" s="620" t="s">
        <v>2563</v>
      </c>
      <c r="DW24" s="572">
        <v>4.4722799999999996</v>
      </c>
      <c r="DX24" s="580">
        <v>6.5617515739105903E-2</v>
      </c>
      <c r="DY24" s="580">
        <v>0.25790382763078146</v>
      </c>
      <c r="DZ24" s="580">
        <v>1.0171988779698715E-2</v>
      </c>
      <c r="EA24" s="580">
        <v>1.846384259385303E-2</v>
      </c>
      <c r="EB24" s="620" t="s">
        <v>2563</v>
      </c>
      <c r="EC24" s="572">
        <v>0.87517</v>
      </c>
      <c r="ED24" s="621">
        <v>10099860000</v>
      </c>
      <c r="EE24" s="618">
        <v>0.55193999999999999</v>
      </c>
      <c r="EF24" s="618" t="s">
        <v>5</v>
      </c>
      <c r="EG24" s="619">
        <v>0.14719838486773407</v>
      </c>
      <c r="EH24" s="619">
        <v>-8.1573220081998188E-2</v>
      </c>
      <c r="EI24" s="622">
        <v>3.222</v>
      </c>
      <c r="EJ24" s="623">
        <v>9</v>
      </c>
      <c r="EK24" s="618">
        <v>38.17</v>
      </c>
      <c r="EL24" s="608">
        <v>9</v>
      </c>
      <c r="EM24" s="602">
        <v>-1.3361278490961581E-2</v>
      </c>
      <c r="EN24" s="601">
        <v>-1.0901880918557927E-3</v>
      </c>
      <c r="EO24" s="602">
        <v>-2.1922047849567861E-2</v>
      </c>
      <c r="EP24" s="602">
        <v>-4.0965103213818077E-3</v>
      </c>
      <c r="EQ24" s="580">
        <v>1.8745718797004152E-3</v>
      </c>
      <c r="ER24" s="601">
        <v>4.8427365724376337E-2</v>
      </c>
      <c r="ES24" s="580">
        <v>4.30334778882695E-2</v>
      </c>
      <c r="ET24" s="580">
        <v>4.1987684390641267E-2</v>
      </c>
      <c r="EU24" s="580">
        <v>3.4432264321657691E-2</v>
      </c>
      <c r="EV24" s="601">
        <v>4.7337177632520544E-2</v>
      </c>
      <c r="EW24" s="580">
        <v>2.111143003870164E-2</v>
      </c>
      <c r="EX24" s="580">
        <v>3.7891174069259459E-2</v>
      </c>
      <c r="EY24" s="580">
        <v>3.6306836201358106E-2</v>
      </c>
      <c r="EZ24" s="624">
        <v>0.1074046</v>
      </c>
      <c r="FA24" s="602">
        <v>0.10246000000000002</v>
      </c>
      <c r="FB24" s="602">
        <v>0.1129</v>
      </c>
      <c r="FC24" s="625">
        <v>3.7836358175701884E-2</v>
      </c>
      <c r="FD24" s="601">
        <v>5.7759999999999999E-2</v>
      </c>
      <c r="FE24" s="602">
        <v>6.2859999999999999E-2</v>
      </c>
      <c r="FF24" s="625">
        <v>1.7072269913517617E-2</v>
      </c>
      <c r="FG24" s="626" t="s">
        <v>2563</v>
      </c>
      <c r="FH24" s="617">
        <v>1.4176200000000001</v>
      </c>
      <c r="FI24" s="618">
        <v>1.3993899999999999</v>
      </c>
      <c r="FJ24" s="619">
        <v>1.3778159999999999</v>
      </c>
      <c r="FK24" s="619">
        <v>1.3942429999999999</v>
      </c>
      <c r="FL24" s="627">
        <v>0.44419999999999998</v>
      </c>
      <c r="FM24" s="628">
        <v>0.4486</v>
      </c>
      <c r="FN24" s="629">
        <v>44959</v>
      </c>
      <c r="FO24" s="629" t="s">
        <v>2826</v>
      </c>
      <c r="FP24" s="594">
        <v>1.7944</v>
      </c>
      <c r="FQ24" s="595" t="s">
        <v>159</v>
      </c>
      <c r="FR24" s="595">
        <v>1.7944</v>
      </c>
      <c r="FS24" s="559" t="s">
        <v>159</v>
      </c>
      <c r="FT24" s="597" t="s">
        <v>165</v>
      </c>
      <c r="FU24" s="559" t="s">
        <v>166</v>
      </c>
      <c r="FV24" s="559" t="s">
        <v>158</v>
      </c>
      <c r="FW24" s="630">
        <v>0.02</v>
      </c>
      <c r="FX24" s="631" t="s">
        <v>158</v>
      </c>
      <c r="FY24" s="559" t="s">
        <v>158</v>
      </c>
      <c r="FZ24" s="559" t="s">
        <v>158</v>
      </c>
      <c r="GA24" s="559" t="s">
        <v>425</v>
      </c>
    </row>
    <row r="25" spans="1:184" s="558" customFormat="1" ht="12" customHeight="1" x14ac:dyDescent="0.2">
      <c r="A25" s="556">
        <v>46</v>
      </c>
      <c r="B25" s="557" t="s">
        <v>341</v>
      </c>
      <c r="C25" s="558" t="s">
        <v>342</v>
      </c>
      <c r="D25" s="558" t="s">
        <v>176</v>
      </c>
      <c r="E25" s="558" t="s">
        <v>306</v>
      </c>
      <c r="F25" s="559">
        <v>12</v>
      </c>
      <c r="G25" s="560">
        <v>80.95</v>
      </c>
      <c r="H25" s="561">
        <v>-7.6651077905783072E-2</v>
      </c>
      <c r="I25" s="561">
        <v>2.058225434965899E-2</v>
      </c>
      <c r="J25" s="561">
        <v>6.7082298941465002E-2</v>
      </c>
      <c r="K25" s="549">
        <v>4.7436689314391593E-2</v>
      </c>
      <c r="L25" s="562">
        <v>85</v>
      </c>
      <c r="M25" s="563">
        <v>7.8651685393258397E-2</v>
      </c>
      <c r="N25" s="550">
        <v>0.12658227848101267</v>
      </c>
      <c r="O25" s="551">
        <v>7.1973505773710977E-2</v>
      </c>
      <c r="P25" s="551">
        <v>8.6616829615283164E-2</v>
      </c>
      <c r="Q25" s="551">
        <v>9.4354971229673845E-2</v>
      </c>
      <c r="R25" s="551">
        <v>8.4459079598433906E-2</v>
      </c>
      <c r="S25" s="551">
        <v>9.6890053981885327E-2</v>
      </c>
      <c r="T25" s="564">
        <v>0.91798904166315831</v>
      </c>
      <c r="U25" s="565" t="s">
        <v>156</v>
      </c>
      <c r="V25" s="559">
        <v>1857</v>
      </c>
      <c r="W25" s="566">
        <v>2011</v>
      </c>
      <c r="X25" s="566">
        <v>1</v>
      </c>
      <c r="Y25" s="552" t="s">
        <v>157</v>
      </c>
      <c r="Z25" s="553">
        <v>24</v>
      </c>
      <c r="AA25" s="553">
        <v>1</v>
      </c>
      <c r="AB25" s="553">
        <v>0</v>
      </c>
      <c r="AC25" s="567" t="s">
        <v>5</v>
      </c>
      <c r="AD25" s="554">
        <v>0.4645805708533764</v>
      </c>
      <c r="AE25" s="555">
        <v>0.43606631841925964</v>
      </c>
      <c r="AF25" s="555">
        <v>0.4436085708872633</v>
      </c>
      <c r="AG25" s="555">
        <v>0.78287461773700295</v>
      </c>
      <c r="AH25" s="568" t="s">
        <v>2659</v>
      </c>
      <c r="AI25" s="559" t="s">
        <v>2542</v>
      </c>
      <c r="AJ25" s="569" t="s">
        <v>2615</v>
      </c>
      <c r="AK25" s="550">
        <v>4.7436689314391593E-2</v>
      </c>
      <c r="AL25" s="551">
        <v>3.9916699999999999E-2</v>
      </c>
      <c r="AM25" s="551">
        <v>0.18839205932333059</v>
      </c>
      <c r="AN25" s="570">
        <v>0.24934352296065665</v>
      </c>
      <c r="AO25" s="570">
        <v>-7.3694734289724062E-2</v>
      </c>
      <c r="AP25" s="570">
        <v>2.8898221445543548E-3</v>
      </c>
      <c r="AQ25" s="570">
        <v>7.6450306747458008E-2</v>
      </c>
      <c r="AR25" s="571">
        <v>5.1210644126067774E-2</v>
      </c>
      <c r="AS25" s="571">
        <v>4.7300000724859459E-2</v>
      </c>
      <c r="AT25" s="571">
        <v>4.4067700122380607E-2</v>
      </c>
      <c r="AU25" s="563">
        <v>3.1295778399254223E-2</v>
      </c>
      <c r="AV25" s="563">
        <v>3.9687888546066634E-2</v>
      </c>
      <c r="AW25" s="563">
        <v>6.345643746174251E-2</v>
      </c>
      <c r="AX25" s="563">
        <v>3.1295778399254223E-2</v>
      </c>
      <c r="AY25" s="563">
        <v>3.7969292226350648E-2</v>
      </c>
      <c r="AZ25" s="563">
        <v>6.345643746174251E-2</v>
      </c>
      <c r="BA25" s="572">
        <v>9.7235300000000002</v>
      </c>
      <c r="BB25" s="573">
        <v>9.1925959573018403</v>
      </c>
      <c r="BC25" s="574">
        <v>10.921274733328119</v>
      </c>
      <c r="BD25" s="551">
        <v>-0.1096707813487191</v>
      </c>
      <c r="BE25" s="551">
        <v>-0.15828543995426858</v>
      </c>
      <c r="BF25" s="574">
        <v>7.789008973210616</v>
      </c>
      <c r="BG25" s="574">
        <v>9.074486781596919</v>
      </c>
      <c r="BH25" s="574">
        <v>10.060508698046643</v>
      </c>
      <c r="BI25" s="574">
        <v>7.5854923575129538</v>
      </c>
      <c r="BJ25" s="574">
        <v>13.319467554076539</v>
      </c>
      <c r="BK25" s="574">
        <v>7.5854923575129538</v>
      </c>
      <c r="BL25" s="574">
        <v>11.630226891284051</v>
      </c>
      <c r="BM25" s="574">
        <v>14.057971014492756</v>
      </c>
      <c r="BN25" s="575" t="s">
        <v>2615</v>
      </c>
      <c r="BO25" s="572">
        <v>1.58352</v>
      </c>
      <c r="BP25" s="573">
        <v>1.46112</v>
      </c>
      <c r="BQ25" s="573">
        <v>1.6657166229009284</v>
      </c>
      <c r="BR25" s="551">
        <v>-0.12282798891963576</v>
      </c>
      <c r="BS25" s="576">
        <v>1.3014937064204506</v>
      </c>
      <c r="BT25" s="576">
        <v>1.4168942411067409</v>
      </c>
      <c r="BU25" s="576">
        <v>1.48912485447863</v>
      </c>
      <c r="BV25" s="576">
        <v>1.0268175151896082</v>
      </c>
      <c r="BW25" s="576">
        <v>2.0448671930539475</v>
      </c>
      <c r="BX25" s="576">
        <v>1.0268175151896082</v>
      </c>
      <c r="BY25" s="576">
        <v>1.7106046997686779</v>
      </c>
      <c r="BZ25" s="576">
        <v>2.1233126596132799</v>
      </c>
      <c r="CA25" s="577" t="s">
        <v>2609</v>
      </c>
      <c r="CB25" s="572">
        <v>2.9370030088407599</v>
      </c>
      <c r="CC25" s="573">
        <v>3.3650691266034007</v>
      </c>
      <c r="CD25" s="551">
        <v>-0.12720871448923776</v>
      </c>
      <c r="CE25" s="576">
        <v>2.5572767817644824</v>
      </c>
      <c r="CF25" s="576">
        <v>2.787781345475723</v>
      </c>
      <c r="CG25" s="576">
        <v>2.810688673314087</v>
      </c>
      <c r="CH25" s="576">
        <v>2.0471786341373255</v>
      </c>
      <c r="CI25" s="576">
        <v>4.315575010292382</v>
      </c>
      <c r="CJ25" s="576">
        <v>2.0471786341373255</v>
      </c>
      <c r="CK25" s="576">
        <v>3.2655032084601601</v>
      </c>
      <c r="CL25" s="576">
        <v>4.315575010292382</v>
      </c>
      <c r="CM25" s="577" t="s">
        <v>2615</v>
      </c>
      <c r="CN25" s="572">
        <v>9.3036100000000008</v>
      </c>
      <c r="CO25" s="574">
        <v>106.84492459506355</v>
      </c>
      <c r="CP25" s="551">
        <v>-0.91292417458985364</v>
      </c>
      <c r="CQ25" s="574">
        <v>2.0325041666594283</v>
      </c>
      <c r="CR25" s="574">
        <v>94.719416824766853</v>
      </c>
      <c r="CS25" s="574">
        <v>48.691815046533364</v>
      </c>
      <c r="CT25" s="574">
        <v>0.38229263199675567</v>
      </c>
      <c r="CU25" s="574">
        <v>529.32250922509218</v>
      </c>
      <c r="CV25" s="574">
        <v>0.38229263199675567</v>
      </c>
      <c r="CW25" s="574">
        <v>54.909999987986737</v>
      </c>
      <c r="CX25" s="574">
        <v>529.32250922509218</v>
      </c>
      <c r="CY25" s="577" t="s">
        <v>2615</v>
      </c>
      <c r="CZ25" s="578">
        <v>-0.20251041557129601</v>
      </c>
      <c r="DA25" s="579" t="s">
        <v>5</v>
      </c>
      <c r="DB25" s="579">
        <v>15.914038065670219</v>
      </c>
      <c r="DC25" s="580">
        <v>0.13405351892967476</v>
      </c>
      <c r="DD25" s="581">
        <v>3.6818218929674771</v>
      </c>
      <c r="DE25" s="582">
        <v>8.2655200000000004</v>
      </c>
      <c r="DF25" s="583">
        <v>8.8059999999999992</v>
      </c>
      <c r="DG25" s="583" t="s">
        <v>5</v>
      </c>
      <c r="DH25" s="583" t="s">
        <v>5</v>
      </c>
      <c r="DI25" s="583" t="s">
        <v>5</v>
      </c>
      <c r="DJ25" s="584">
        <v>-0.59354300000000004</v>
      </c>
      <c r="DK25" s="584">
        <v>0.11470430000000001</v>
      </c>
      <c r="DL25" s="550">
        <v>0.22668393782383434</v>
      </c>
      <c r="DM25" s="551">
        <v>0.14856784543347734</v>
      </c>
      <c r="DN25" s="551">
        <v>0.11480127796983508</v>
      </c>
      <c r="DO25" s="551">
        <v>0.10851947617919588</v>
      </c>
      <c r="DP25" s="551" t="s">
        <v>158</v>
      </c>
      <c r="DQ25" s="585" t="s">
        <v>2615</v>
      </c>
      <c r="DR25" s="550">
        <v>0.10823229882994934</v>
      </c>
      <c r="DS25" s="551">
        <v>4.5217921983067955E-2</v>
      </c>
      <c r="DT25" s="551">
        <v>5.5119763063739002E-2</v>
      </c>
      <c r="DU25" s="551">
        <v>7.1798675577630089E-2</v>
      </c>
      <c r="DV25" s="585" t="s">
        <v>2615</v>
      </c>
      <c r="DW25" s="572">
        <v>8.6562800000000006</v>
      </c>
      <c r="DX25" s="551">
        <v>-0.21993471921150953</v>
      </c>
      <c r="DY25" s="551">
        <v>4.2664193558661703</v>
      </c>
      <c r="DZ25" s="551">
        <v>2.7238086099987235E-2</v>
      </c>
      <c r="EA25" s="551">
        <v>0.10856106409128508</v>
      </c>
      <c r="EB25" s="585" t="s">
        <v>2615</v>
      </c>
      <c r="EC25" s="572">
        <v>4.9050000000000002</v>
      </c>
      <c r="ED25" s="586">
        <v>146029500000</v>
      </c>
      <c r="EE25" s="583">
        <v>0.84946999999999995</v>
      </c>
      <c r="EF25" s="583" t="s">
        <v>5</v>
      </c>
      <c r="EG25" s="584">
        <v>5.955495266030697E-2</v>
      </c>
      <c r="EH25" s="584">
        <v>-0.17669734403790049</v>
      </c>
      <c r="EI25" s="587">
        <v>2.375</v>
      </c>
      <c r="EJ25" s="588">
        <v>16</v>
      </c>
      <c r="EK25" s="583">
        <v>99.61</v>
      </c>
      <c r="EL25" s="562">
        <v>15</v>
      </c>
      <c r="EM25" s="551">
        <v>-0.18733058929826318</v>
      </c>
      <c r="EN25" s="550">
        <v>-9.5999203052200333E-2</v>
      </c>
      <c r="EO25" s="551">
        <v>6.376794371835337E-2</v>
      </c>
      <c r="EP25" s="551">
        <v>3.546554191352147E-2</v>
      </c>
      <c r="EQ25" s="551">
        <v>7.6674514942122407E-2</v>
      </c>
      <c r="ER25" s="550">
        <v>3.6708598575729168E-2</v>
      </c>
      <c r="ES25" s="551">
        <v>4.3105808259275014E-2</v>
      </c>
      <c r="ET25" s="551">
        <v>3.8541678084284658E-2</v>
      </c>
      <c r="EU25" s="551">
        <v>4.8391117312488463E-2</v>
      </c>
      <c r="EV25" s="550">
        <v>-5.9290604476471165E-2</v>
      </c>
      <c r="EW25" s="551">
        <v>0.10687375197762838</v>
      </c>
      <c r="EX25" s="551">
        <v>7.4007219997806128E-2</v>
      </c>
      <c r="EY25" s="551">
        <v>0.12506563225461087</v>
      </c>
      <c r="EZ25" s="589">
        <v>0.1521614</v>
      </c>
      <c r="FA25" s="551">
        <v>0.15306</v>
      </c>
      <c r="FB25" s="551">
        <v>0.14748</v>
      </c>
      <c r="FC25" s="585">
        <v>1.2386024382343186E-2</v>
      </c>
      <c r="FD25" s="550" t="s">
        <v>158</v>
      </c>
      <c r="FE25" s="551" t="s">
        <v>158</v>
      </c>
      <c r="FF25" s="585" t="s">
        <v>158</v>
      </c>
      <c r="FG25" s="590" t="s">
        <v>2615</v>
      </c>
      <c r="FH25" s="582" t="s">
        <v>158</v>
      </c>
      <c r="FI25" s="583" t="s">
        <v>158</v>
      </c>
      <c r="FJ25" s="584">
        <v>0.54142380000000001</v>
      </c>
      <c r="FK25" s="584">
        <v>3.4846929999999996</v>
      </c>
      <c r="FL25" s="591">
        <v>0.89</v>
      </c>
      <c r="FM25" s="592">
        <v>0.96</v>
      </c>
      <c r="FN25" s="593">
        <v>44932</v>
      </c>
      <c r="FO25" s="593" t="s">
        <v>2764</v>
      </c>
      <c r="FP25" s="594">
        <v>3.84</v>
      </c>
      <c r="FQ25" s="595" t="s">
        <v>159</v>
      </c>
      <c r="FR25" s="595">
        <v>3.84</v>
      </c>
      <c r="FS25" s="596" t="s">
        <v>159</v>
      </c>
      <c r="FT25" s="597" t="s">
        <v>165</v>
      </c>
      <c r="FU25" s="559" t="s">
        <v>166</v>
      </c>
      <c r="FV25" s="559" t="s">
        <v>158</v>
      </c>
      <c r="FW25" s="598">
        <v>0</v>
      </c>
      <c r="FX25" s="599" t="s">
        <v>158</v>
      </c>
      <c r="FY25" s="599" t="s">
        <v>158</v>
      </c>
      <c r="FZ25" s="599" t="s">
        <v>158</v>
      </c>
      <c r="GA25" s="559" t="s">
        <v>425</v>
      </c>
    </row>
    <row r="26" spans="1:184" s="558" customFormat="1" ht="12" customHeight="1" x14ac:dyDescent="0.2">
      <c r="A26" s="556">
        <v>18</v>
      </c>
      <c r="B26" s="557" t="s">
        <v>227</v>
      </c>
      <c r="C26" s="558" t="s">
        <v>228</v>
      </c>
      <c r="D26" s="558" t="s">
        <v>229</v>
      </c>
      <c r="E26" s="558" t="s">
        <v>230</v>
      </c>
      <c r="F26" s="559">
        <v>19</v>
      </c>
      <c r="G26" s="560">
        <v>65.83</v>
      </c>
      <c r="H26" s="561">
        <v>-0.14272691756739164</v>
      </c>
      <c r="I26" s="561">
        <v>-1.3725785962265702E-2</v>
      </c>
      <c r="J26" s="561">
        <v>3.7353695355752503E-2</v>
      </c>
      <c r="K26" s="549">
        <v>4.7151754519216167E-2</v>
      </c>
      <c r="L26" s="562">
        <v>142</v>
      </c>
      <c r="M26" s="563">
        <v>0.10070921985815606</v>
      </c>
      <c r="N26" s="550">
        <v>0.10133333333333328</v>
      </c>
      <c r="O26" s="551">
        <v>0.10289357249715692</v>
      </c>
      <c r="P26" s="551">
        <v>0.1037244833540627</v>
      </c>
      <c r="Q26" s="551">
        <v>0.11089412958950851</v>
      </c>
      <c r="R26" s="551">
        <v>0.16840301960715354</v>
      </c>
      <c r="S26" s="551" t="s">
        <v>158</v>
      </c>
      <c r="T26" s="564">
        <v>0.93534692718194068</v>
      </c>
      <c r="U26" s="565" t="s">
        <v>156</v>
      </c>
      <c r="V26" s="559">
        <v>1993</v>
      </c>
      <c r="W26" s="566">
        <v>2004</v>
      </c>
      <c r="X26" s="566">
        <v>2</v>
      </c>
      <c r="Y26" s="552" t="s">
        <v>231</v>
      </c>
      <c r="Z26" s="553">
        <v>18</v>
      </c>
      <c r="AA26" s="553">
        <v>2</v>
      </c>
      <c r="AB26" s="553">
        <v>2</v>
      </c>
      <c r="AC26" s="567" t="s">
        <v>232</v>
      </c>
      <c r="AD26" s="554">
        <v>0.33536997120615425</v>
      </c>
      <c r="AE26" s="555">
        <v>0.35132993774759474</v>
      </c>
      <c r="AF26" s="555">
        <v>0.13263857611804833</v>
      </c>
      <c r="AG26" s="555" t="s">
        <v>158</v>
      </c>
      <c r="AH26" s="568" t="s">
        <v>2632</v>
      </c>
      <c r="AI26" s="559" t="s">
        <v>2532</v>
      </c>
      <c r="AJ26" s="569" t="s">
        <v>2633</v>
      </c>
      <c r="AK26" s="550">
        <v>4.7151754519216167E-2</v>
      </c>
      <c r="AL26" s="551">
        <v>2.4643600000000002E-2</v>
      </c>
      <c r="AM26" s="551">
        <v>0.91334685351231815</v>
      </c>
      <c r="AN26" s="570">
        <v>0.9532233363626299</v>
      </c>
      <c r="AO26" s="570">
        <v>0.40093357911831795</v>
      </c>
      <c r="AP26" s="570">
        <v>0.42337179475281683</v>
      </c>
      <c r="AQ26" s="570">
        <v>0.57719305999110437</v>
      </c>
      <c r="AR26" s="571">
        <v>3.3657380494006912E-2</v>
      </c>
      <c r="AS26" s="571">
        <v>3.3126801228630889E-2</v>
      </c>
      <c r="AT26" s="571">
        <v>2.9895994165408075E-2</v>
      </c>
      <c r="AU26" s="563">
        <v>1.7928452579034939E-2</v>
      </c>
      <c r="AV26" s="563">
        <v>2.593325308236643E-2</v>
      </c>
      <c r="AW26" s="563">
        <v>4.6367282610278469E-2</v>
      </c>
      <c r="AX26" s="563">
        <v>1.7208149779735681E-2</v>
      </c>
      <c r="AY26" s="563">
        <v>2.4140482883551882E-2</v>
      </c>
      <c r="AZ26" s="563">
        <v>4.6367282610278469E-2</v>
      </c>
      <c r="BA26" s="572">
        <v>6.8889100000000001</v>
      </c>
      <c r="BB26" s="573">
        <v>7.4510469722693822</v>
      </c>
      <c r="BC26" s="574">
        <v>11.723249617874831</v>
      </c>
      <c r="BD26" s="551">
        <v>-0.41237197666624381</v>
      </c>
      <c r="BE26" s="551">
        <v>-0.36442136650331824</v>
      </c>
      <c r="BF26" s="574">
        <v>10.315991312498449</v>
      </c>
      <c r="BG26" s="574">
        <v>9.4686597736740286</v>
      </c>
      <c r="BH26" s="574">
        <v>9.8215482937676235</v>
      </c>
      <c r="BI26" s="574">
        <v>7.3868263473053899</v>
      </c>
      <c r="BJ26" s="574">
        <v>15.714285714285714</v>
      </c>
      <c r="BK26" s="574">
        <v>7.3868263473053899</v>
      </c>
      <c r="BL26" s="574">
        <v>11.98186102130664</v>
      </c>
      <c r="BM26" s="574">
        <v>15.714285714285714</v>
      </c>
      <c r="BN26" s="575" t="s">
        <v>2633</v>
      </c>
      <c r="BO26" s="572" t="s">
        <v>158</v>
      </c>
      <c r="BP26" s="573">
        <v>1.0145900000000001</v>
      </c>
      <c r="BQ26" s="573">
        <v>2.1917780865043781</v>
      </c>
      <c r="BR26" s="551">
        <v>-0.53709273477674513</v>
      </c>
      <c r="BS26" s="576">
        <v>1.7442963860447616</v>
      </c>
      <c r="BT26" s="576">
        <v>1.7844741030830118</v>
      </c>
      <c r="BU26" s="576">
        <v>1.7098594021346158</v>
      </c>
      <c r="BV26" s="576">
        <v>1.4773448119619392</v>
      </c>
      <c r="BW26" s="576">
        <v>3.0215804506505868</v>
      </c>
      <c r="BX26" s="576">
        <v>1.3759286775631498</v>
      </c>
      <c r="BY26" s="576">
        <v>2.0687171468179293</v>
      </c>
      <c r="BZ26" s="576">
        <v>3.0215804506505868</v>
      </c>
      <c r="CA26" s="577" t="s">
        <v>2609</v>
      </c>
      <c r="CB26" s="572">
        <v>1.0339695840483136</v>
      </c>
      <c r="CC26" s="573">
        <v>1.8377217625515072</v>
      </c>
      <c r="CD26" s="551">
        <v>-0.4373633674486489</v>
      </c>
      <c r="CE26" s="576">
        <v>1.5920904727601641</v>
      </c>
      <c r="CF26" s="576">
        <v>1.482124517849329</v>
      </c>
      <c r="CG26" s="576">
        <v>1.3618195481431001</v>
      </c>
      <c r="CH26" s="576">
        <v>1.2789752140379378</v>
      </c>
      <c r="CI26" s="576">
        <v>2.4923030438247014</v>
      </c>
      <c r="CJ26" s="576">
        <v>1.0390780141843972</v>
      </c>
      <c r="CK26" s="576">
        <v>1.6531520437343716</v>
      </c>
      <c r="CL26" s="576">
        <v>2.4923030438247014</v>
      </c>
      <c r="CM26" s="577" t="s">
        <v>2633</v>
      </c>
      <c r="CN26" s="572">
        <v>2.6113599999999999</v>
      </c>
      <c r="CO26" s="574">
        <v>4.9503827870801107</v>
      </c>
      <c r="CP26" s="551">
        <v>-0.47249331772578718</v>
      </c>
      <c r="CQ26" s="574">
        <v>3.9488064519297041</v>
      </c>
      <c r="CR26" s="574">
        <v>3.9954917420087463</v>
      </c>
      <c r="CS26" s="574">
        <v>3.7136698569895508</v>
      </c>
      <c r="CT26" s="574">
        <v>2.9911460220336989</v>
      </c>
      <c r="CU26" s="574">
        <v>6.8595100864553302</v>
      </c>
      <c r="CV26" s="574">
        <v>2.9911460220336989</v>
      </c>
      <c r="CW26" s="574">
        <v>4.5040614845053346</v>
      </c>
      <c r="CX26" s="574">
        <v>6.8595100864553302</v>
      </c>
      <c r="CY26" s="577" t="s">
        <v>2633</v>
      </c>
      <c r="CZ26" s="578">
        <v>-0.43367310385302427</v>
      </c>
      <c r="DA26" s="579" t="s">
        <v>5</v>
      </c>
      <c r="DB26" s="579">
        <v>14.682570679333303</v>
      </c>
      <c r="DC26" s="580">
        <v>0.15087623787327886</v>
      </c>
      <c r="DD26" s="581">
        <v>8.1987137873278861</v>
      </c>
      <c r="DE26" s="582">
        <v>9.2554499999999997</v>
      </c>
      <c r="DF26" s="583">
        <v>8.8350000000000009</v>
      </c>
      <c r="DG26" s="583" t="s">
        <v>5</v>
      </c>
      <c r="DH26" s="583" t="s">
        <v>5</v>
      </c>
      <c r="DI26" s="583" t="s">
        <v>5</v>
      </c>
      <c r="DJ26" s="584">
        <v>7.3075899999999999E-2</v>
      </c>
      <c r="DK26" s="584">
        <v>8.5418299999999989E-2</v>
      </c>
      <c r="DL26" s="550">
        <v>8.2142857142857073E-2</v>
      </c>
      <c r="DM26" s="551">
        <v>2.8708833780436871E-2</v>
      </c>
      <c r="DN26" s="551">
        <v>8.5548706559206211E-2</v>
      </c>
      <c r="DO26" s="551">
        <v>7.0485046741510793E-2</v>
      </c>
      <c r="DP26" s="551" t="s">
        <v>158</v>
      </c>
      <c r="DQ26" s="585" t="s">
        <v>2633</v>
      </c>
      <c r="DR26" s="550">
        <v>0.18470393132925977</v>
      </c>
      <c r="DS26" s="551">
        <v>0.10392980003748375</v>
      </c>
      <c r="DT26" s="551">
        <v>7.0943452610775948E-2</v>
      </c>
      <c r="DU26" s="551">
        <v>9.1754055652644384E-2</v>
      </c>
      <c r="DV26" s="585" t="s">
        <v>2633</v>
      </c>
      <c r="DW26" s="572">
        <v>23.40194</v>
      </c>
      <c r="DX26" s="551">
        <v>0.24776810527512971</v>
      </c>
      <c r="DY26" s="551">
        <v>0.15571979355305721</v>
      </c>
      <c r="DZ26" s="551">
        <v>6.9875145708073294E-2</v>
      </c>
      <c r="EA26" s="551">
        <v>0.11316386296772207</v>
      </c>
      <c r="EB26" s="585" t="s">
        <v>2633</v>
      </c>
      <c r="EC26" s="572">
        <v>-1.88279</v>
      </c>
      <c r="ED26" s="586">
        <v>2826189000</v>
      </c>
      <c r="EE26" s="583">
        <v>0.48060000000000003</v>
      </c>
      <c r="EF26" s="583" t="s">
        <v>5</v>
      </c>
      <c r="EG26" s="584">
        <v>9.7166666666666623E-2</v>
      </c>
      <c r="EH26" s="584">
        <v>-0.41114380657741334</v>
      </c>
      <c r="EI26" s="587">
        <v>3.1</v>
      </c>
      <c r="EJ26" s="588">
        <v>10</v>
      </c>
      <c r="EK26" s="583">
        <v>86.34</v>
      </c>
      <c r="EL26" s="562">
        <v>11</v>
      </c>
      <c r="EM26" s="551">
        <v>-0.23754922399814693</v>
      </c>
      <c r="EN26" s="550">
        <v>-0.23766506787456354</v>
      </c>
      <c r="EO26" s="551">
        <v>-0.12134291846331535</v>
      </c>
      <c r="EP26" s="551">
        <v>-2.3487521551258883E-2</v>
      </c>
      <c r="EQ26" s="551">
        <v>7.2741298975032676E-2</v>
      </c>
      <c r="ER26" s="550">
        <v>2.8700485594148173E-2</v>
      </c>
      <c r="ES26" s="551">
        <v>2.2730302095965715E-2</v>
      </c>
      <c r="ET26" s="551">
        <v>2.6330780120606301E-2</v>
      </c>
      <c r="EU26" s="551">
        <v>4.1582095482584513E-2</v>
      </c>
      <c r="EV26" s="550">
        <v>-0.20896458228041537</v>
      </c>
      <c r="EW26" s="551">
        <v>-9.8612616367349637E-2</v>
      </c>
      <c r="EX26" s="551">
        <v>2.8432585693474177E-3</v>
      </c>
      <c r="EY26" s="551">
        <v>0.11432339445761719</v>
      </c>
      <c r="EZ26" s="589">
        <v>0.1607218</v>
      </c>
      <c r="FA26" s="551">
        <v>0.17946000000000001</v>
      </c>
      <c r="FB26" s="551">
        <v>0.17127777777777778</v>
      </c>
      <c r="FC26" s="585">
        <v>8.8217900677810296E-2</v>
      </c>
      <c r="FD26" s="550">
        <v>9.2399999999999996E-2</v>
      </c>
      <c r="FE26" s="551">
        <v>9.1355555555555551E-2</v>
      </c>
      <c r="FF26" s="585">
        <v>3.5974485402851857E-2</v>
      </c>
      <c r="FG26" s="590" t="s">
        <v>2633</v>
      </c>
      <c r="FH26" s="582">
        <v>0.68308000000000002</v>
      </c>
      <c r="FI26" s="583" t="s">
        <v>158</v>
      </c>
      <c r="FJ26" s="584">
        <v>1.6204429999999999</v>
      </c>
      <c r="FK26" s="584">
        <v>1.7401669999999998</v>
      </c>
      <c r="FL26" s="591">
        <v>0.70499999999999996</v>
      </c>
      <c r="FM26" s="592">
        <v>0.77600000000000002</v>
      </c>
      <c r="FN26" s="593">
        <v>44875</v>
      </c>
      <c r="FO26" s="593" t="s">
        <v>2822</v>
      </c>
      <c r="FP26" s="594">
        <v>3.1040000000000001</v>
      </c>
      <c r="FQ26" s="595" t="s">
        <v>159</v>
      </c>
      <c r="FR26" s="595">
        <v>3.1040000000000001</v>
      </c>
      <c r="FS26" s="596" t="s">
        <v>159</v>
      </c>
      <c r="FT26" s="597" t="s">
        <v>160</v>
      </c>
      <c r="FU26" s="559" t="s">
        <v>158</v>
      </c>
      <c r="FV26" s="559" t="s">
        <v>158</v>
      </c>
      <c r="FW26" s="598" t="s">
        <v>158</v>
      </c>
      <c r="FX26" s="599" t="s">
        <v>158</v>
      </c>
      <c r="FY26" s="599" t="s">
        <v>158</v>
      </c>
      <c r="FZ26" s="599" t="s">
        <v>158</v>
      </c>
      <c r="GA26" s="559" t="s">
        <v>158</v>
      </c>
    </row>
    <row r="27" spans="1:184" s="558" customFormat="1" ht="12" customHeight="1" x14ac:dyDescent="0.2">
      <c r="A27" s="556">
        <v>74</v>
      </c>
      <c r="B27" s="557" t="s">
        <v>447</v>
      </c>
      <c r="C27" s="558" t="s">
        <v>2323</v>
      </c>
      <c r="D27" s="558" t="s">
        <v>176</v>
      </c>
      <c r="E27" s="558" t="s">
        <v>406</v>
      </c>
      <c r="F27" s="559">
        <v>8</v>
      </c>
      <c r="G27" s="560">
        <v>63.14</v>
      </c>
      <c r="H27" s="561">
        <v>4.6141607000795837E-3</v>
      </c>
      <c r="I27" s="561">
        <v>3.5984751648284075E-2</v>
      </c>
      <c r="J27" s="561">
        <v>8.5803248717487568E-2</v>
      </c>
      <c r="K27" s="549">
        <v>4.5612923661704149E-2</v>
      </c>
      <c r="L27" s="562">
        <v>129</v>
      </c>
      <c r="M27" s="563">
        <v>4.3478260869565188E-2</v>
      </c>
      <c r="N27" s="550">
        <v>0.19480519480519476</v>
      </c>
      <c r="O27" s="551">
        <v>9.5376104072121271E-2</v>
      </c>
      <c r="P27" s="551">
        <v>9.6030728203614801E-2</v>
      </c>
      <c r="Q27" s="551">
        <v>6.7221728877321363E-2</v>
      </c>
      <c r="R27" s="551">
        <v>5.0402330702516096E-2</v>
      </c>
      <c r="S27" s="551">
        <v>8.3018942626516656E-2</v>
      </c>
      <c r="T27" s="564">
        <v>1.4285667715995438</v>
      </c>
      <c r="U27" s="565" t="s">
        <v>156</v>
      </c>
      <c r="V27" s="559">
        <v>2000</v>
      </c>
      <c r="W27" s="566">
        <v>2015</v>
      </c>
      <c r="X27" s="566">
        <v>1</v>
      </c>
      <c r="Y27" s="552" t="s">
        <v>157</v>
      </c>
      <c r="Z27" s="553">
        <v>16</v>
      </c>
      <c r="AA27" s="553">
        <v>6</v>
      </c>
      <c r="AB27" s="553">
        <v>0</v>
      </c>
      <c r="AC27" s="567" t="s">
        <v>5</v>
      </c>
      <c r="AD27" s="554">
        <v>0.56970588933463095</v>
      </c>
      <c r="AE27" s="555">
        <v>0.44253226797787337</v>
      </c>
      <c r="AF27" s="555" t="s">
        <v>158</v>
      </c>
      <c r="AG27" s="555">
        <v>0.64747764740795355</v>
      </c>
      <c r="AH27" s="568" t="s">
        <v>2688</v>
      </c>
      <c r="AI27" s="559" t="s">
        <v>2778</v>
      </c>
      <c r="AJ27" s="569" t="s">
        <v>2563</v>
      </c>
      <c r="AK27" s="550">
        <v>4.5612923661704149E-2</v>
      </c>
      <c r="AL27" s="551">
        <v>3.7962099999999999E-2</v>
      </c>
      <c r="AM27" s="551">
        <v>0.20153847289017612</v>
      </c>
      <c r="AN27" s="570">
        <v>0.1782974552136527</v>
      </c>
      <c r="AO27" s="570">
        <v>-0.12005458102554611</v>
      </c>
      <c r="AP27" s="570">
        <v>-7.6446100114613169E-2</v>
      </c>
      <c r="AQ27" s="570">
        <v>-2.6123191224458941E-2</v>
      </c>
      <c r="AR27" s="571">
        <v>5.1836082873031424E-2</v>
      </c>
      <c r="AS27" s="571">
        <v>4.9388480377122242E-2</v>
      </c>
      <c r="AT27" s="571">
        <v>4.6836440965314134E-2</v>
      </c>
      <c r="AU27" s="563">
        <v>3.2204097356583132E-2</v>
      </c>
      <c r="AV27" s="563">
        <v>3.9114819852251383E-2</v>
      </c>
      <c r="AW27" s="563">
        <v>6.2094270392322896E-2</v>
      </c>
      <c r="AX27" s="563">
        <v>3.0139534883720932E-2</v>
      </c>
      <c r="AY27" s="563">
        <v>3.871087343851852E-2</v>
      </c>
      <c r="AZ27" s="563">
        <v>6.2094270392322896E-2</v>
      </c>
      <c r="BA27" s="572">
        <v>12.36539</v>
      </c>
      <c r="BB27" s="573">
        <v>9.7019053472649048</v>
      </c>
      <c r="BC27" s="574">
        <v>12.306810628667261</v>
      </c>
      <c r="BD27" s="551">
        <v>4.7599149040520317E-3</v>
      </c>
      <c r="BE27" s="551">
        <v>-0.21166371694503339</v>
      </c>
      <c r="BF27" s="574">
        <v>8.9878172382636325</v>
      </c>
      <c r="BG27" s="574">
        <v>9.9696749643055771</v>
      </c>
      <c r="BH27" s="574">
        <v>10.581872324589721</v>
      </c>
      <c r="BI27" s="574">
        <v>8.3587440956651715</v>
      </c>
      <c r="BJ27" s="574">
        <v>16.165450121654498</v>
      </c>
      <c r="BK27" s="574">
        <v>7.3667953667953663</v>
      </c>
      <c r="BL27" s="574">
        <v>12.705826744469736</v>
      </c>
      <c r="BM27" s="574">
        <v>24.664516129032254</v>
      </c>
      <c r="BN27" s="575" t="s">
        <v>2563</v>
      </c>
      <c r="BO27" s="572">
        <v>2.3069099999999998</v>
      </c>
      <c r="BP27" s="573">
        <v>1.3552200000000001</v>
      </c>
      <c r="BQ27" s="573">
        <v>1.5127707180730958</v>
      </c>
      <c r="BR27" s="551">
        <v>-0.10414712301793971</v>
      </c>
      <c r="BS27" s="576">
        <v>1.192747052250851</v>
      </c>
      <c r="BT27" s="576">
        <v>1.2316123612654548</v>
      </c>
      <c r="BU27" s="576">
        <v>1.1774964598105355</v>
      </c>
      <c r="BV27" s="576">
        <v>0.92870249017038009</v>
      </c>
      <c r="BW27" s="576">
        <v>1.7954944430538171</v>
      </c>
      <c r="BX27" s="576">
        <v>0.78712871287128716</v>
      </c>
      <c r="BY27" s="576">
        <v>1.4108709939540696</v>
      </c>
      <c r="BZ27" s="576">
        <v>1.7954944430538171</v>
      </c>
      <c r="CA27" s="577" t="s">
        <v>2609</v>
      </c>
      <c r="CB27" s="572">
        <v>0.90565574410075877</v>
      </c>
      <c r="CC27" s="573">
        <v>0.96286401188813353</v>
      </c>
      <c r="CD27" s="551">
        <v>-5.9414691047795953E-2</v>
      </c>
      <c r="CE27" s="576">
        <v>0.68830217594974707</v>
      </c>
      <c r="CF27" s="576">
        <v>0.79153733397275272</v>
      </c>
      <c r="CG27" s="576">
        <v>0.85894541680405223</v>
      </c>
      <c r="CH27" s="576">
        <v>0.47826453146272241</v>
      </c>
      <c r="CI27" s="576">
        <v>1.2694369744786458</v>
      </c>
      <c r="CJ27" s="576">
        <v>0.47826453146272241</v>
      </c>
      <c r="CK27" s="576">
        <v>1.0224929866646335</v>
      </c>
      <c r="CL27" s="576">
        <v>1.6918855413002736</v>
      </c>
      <c r="CM27" s="577" t="s">
        <v>2563</v>
      </c>
      <c r="CN27" s="572" t="s">
        <v>158</v>
      </c>
      <c r="CO27" s="574">
        <v>10.126912856925218</v>
      </c>
      <c r="CP27" s="551" t="s">
        <v>158</v>
      </c>
      <c r="CQ27" s="574">
        <v>6.6358754729978928</v>
      </c>
      <c r="CR27" s="574">
        <v>8.4245291624816652</v>
      </c>
      <c r="CS27" s="574">
        <v>10.889373901687993</v>
      </c>
      <c r="CT27" s="574">
        <v>2.8576520060664552</v>
      </c>
      <c r="CU27" s="574">
        <v>16.586945564516128</v>
      </c>
      <c r="CV27" s="574">
        <v>2.8576520060664552</v>
      </c>
      <c r="CW27" s="574">
        <v>12.958145996247275</v>
      </c>
      <c r="CX27" s="574">
        <v>37.437352472089309</v>
      </c>
      <c r="CY27" s="577" t="s">
        <v>2563</v>
      </c>
      <c r="CZ27" s="578">
        <v>-0.13264868459561263</v>
      </c>
      <c r="DA27" s="579" t="s">
        <v>5</v>
      </c>
      <c r="DB27" s="579">
        <v>19.626009658564321</v>
      </c>
      <c r="DC27" s="580">
        <v>0.14164365186531896</v>
      </c>
      <c r="DD27" s="581">
        <v>1.7989751865318961</v>
      </c>
      <c r="DE27" s="582">
        <v>5.0552400000000004</v>
      </c>
      <c r="DF27" s="583">
        <v>6.508</v>
      </c>
      <c r="DG27" s="583" t="s">
        <v>5</v>
      </c>
      <c r="DH27" s="583" t="s">
        <v>5</v>
      </c>
      <c r="DI27" s="583" t="s">
        <v>5</v>
      </c>
      <c r="DJ27" s="584">
        <v>-0.20875150000000001</v>
      </c>
      <c r="DK27" s="584">
        <v>7.7435299999999999E-2</v>
      </c>
      <c r="DL27" s="550">
        <v>0.62773722627737216</v>
      </c>
      <c r="DM27" s="551">
        <v>0.17347882922458435</v>
      </c>
      <c r="DN27" s="551">
        <v>0.10668548610947926</v>
      </c>
      <c r="DO27" s="551" t="s">
        <v>158</v>
      </c>
      <c r="DP27" s="551" t="s">
        <v>158</v>
      </c>
      <c r="DQ27" s="585" t="s">
        <v>2563</v>
      </c>
      <c r="DR27" s="550">
        <v>-0.17785966810946918</v>
      </c>
      <c r="DS27" s="551">
        <v>0.11290530312395841</v>
      </c>
      <c r="DT27" s="551">
        <v>5.7004285126613263E-2</v>
      </c>
      <c r="DU27" s="551">
        <v>4.5763249040304599E-2</v>
      </c>
      <c r="DV27" s="585" t="s">
        <v>2563</v>
      </c>
      <c r="DW27" s="572" t="s">
        <v>158</v>
      </c>
      <c r="DX27" s="551" t="s">
        <v>158</v>
      </c>
      <c r="DY27" s="551" t="s">
        <v>158</v>
      </c>
      <c r="DZ27" s="551" t="s">
        <v>158</v>
      </c>
      <c r="EA27" s="551" t="s">
        <v>158</v>
      </c>
      <c r="EB27" s="585" t="s">
        <v>2563</v>
      </c>
      <c r="EC27" s="572">
        <v>4.4480300000000002</v>
      </c>
      <c r="ED27" s="586">
        <v>36582960000</v>
      </c>
      <c r="EE27" s="583">
        <v>0.97753999999999996</v>
      </c>
      <c r="EF27" s="583" t="s">
        <v>5</v>
      </c>
      <c r="EG27" s="584">
        <v>0.20599752749616829</v>
      </c>
      <c r="EH27" s="584">
        <v>-8.6053400351115972E-2</v>
      </c>
      <c r="EI27" s="587">
        <v>2.375</v>
      </c>
      <c r="EJ27" s="588">
        <v>16</v>
      </c>
      <c r="EK27" s="583">
        <v>73.430000000000007</v>
      </c>
      <c r="EL27" s="562">
        <v>14</v>
      </c>
      <c r="EM27" s="551">
        <v>-0.14013346043851294</v>
      </c>
      <c r="EN27" s="550">
        <v>-0.10737116276829073</v>
      </c>
      <c r="EO27" s="551">
        <v>2.0085889861378048E-2</v>
      </c>
      <c r="EP27" s="551">
        <v>3.9108896023747564E-2</v>
      </c>
      <c r="EQ27" s="551">
        <v>9.0735668125113023E-2</v>
      </c>
      <c r="ER27" s="550">
        <v>3.9198975191082175E-2</v>
      </c>
      <c r="ES27" s="551">
        <v>3.9358367052499954E-2</v>
      </c>
      <c r="ET27" s="551">
        <v>4.011546658774523E-2</v>
      </c>
      <c r="EU27" s="551">
        <v>5.5831396855649196E-2</v>
      </c>
      <c r="EV27" s="550">
        <v>-6.8172187577208554E-2</v>
      </c>
      <c r="EW27" s="551">
        <v>5.9444256913878002E-2</v>
      </c>
      <c r="EX27" s="551">
        <v>7.9224362611492793E-2</v>
      </c>
      <c r="EY27" s="551">
        <v>0.14656706498076222</v>
      </c>
      <c r="EZ27" s="589">
        <v>0.1123753</v>
      </c>
      <c r="FA27" s="551">
        <v>0.12558</v>
      </c>
      <c r="FB27" s="551">
        <v>0.11677</v>
      </c>
      <c r="FC27" s="585">
        <v>2.4490040832959126E-2</v>
      </c>
      <c r="FD27" s="550" t="s">
        <v>158</v>
      </c>
      <c r="FE27" s="551" t="s">
        <v>158</v>
      </c>
      <c r="FF27" s="585" t="s">
        <v>158</v>
      </c>
      <c r="FG27" s="590" t="s">
        <v>2563</v>
      </c>
      <c r="FH27" s="582" t="s">
        <v>158</v>
      </c>
      <c r="FI27" s="583" t="s">
        <v>158</v>
      </c>
      <c r="FJ27" s="584">
        <v>0.23477989999999999</v>
      </c>
      <c r="FK27" s="584">
        <v>0.23498479999999999</v>
      </c>
      <c r="FL27" s="591">
        <v>0.69</v>
      </c>
      <c r="FM27" s="592">
        <v>0.72</v>
      </c>
      <c r="FN27" s="593">
        <v>44888</v>
      </c>
      <c r="FO27" s="593" t="s">
        <v>2831</v>
      </c>
      <c r="FP27" s="594">
        <v>2.88</v>
      </c>
      <c r="FQ27" s="595" t="s">
        <v>159</v>
      </c>
      <c r="FR27" s="595">
        <v>2.88</v>
      </c>
      <c r="FS27" s="596" t="s">
        <v>159</v>
      </c>
      <c r="FT27" s="597" t="s">
        <v>165</v>
      </c>
      <c r="FU27" s="559" t="s">
        <v>166</v>
      </c>
      <c r="FV27" s="559" t="s">
        <v>166</v>
      </c>
      <c r="FW27" s="598">
        <v>0</v>
      </c>
      <c r="FX27" s="599">
        <v>100</v>
      </c>
      <c r="FY27" s="599" t="s">
        <v>167</v>
      </c>
      <c r="FZ27" s="599" t="s">
        <v>166</v>
      </c>
      <c r="GA27" s="559" t="s">
        <v>425</v>
      </c>
    </row>
    <row r="28" spans="1:184" ht="12" customHeight="1" x14ac:dyDescent="0.2">
      <c r="A28" s="7">
        <v>28</v>
      </c>
      <c r="B28" s="2" t="s">
        <v>267</v>
      </c>
      <c r="C28" s="1" t="s">
        <v>268</v>
      </c>
      <c r="D28" s="1" t="s">
        <v>154</v>
      </c>
      <c r="E28" s="1" t="s">
        <v>155</v>
      </c>
      <c r="F28" s="9">
        <v>15</v>
      </c>
      <c r="G28" s="64">
        <v>45.67</v>
      </c>
      <c r="H28" s="65">
        <v>8.8936576061039663E-2</v>
      </c>
      <c r="I28" s="65">
        <v>5.0570029308303122E-2</v>
      </c>
      <c r="J28" s="65">
        <v>0.11319507682292662</v>
      </c>
      <c r="K28" s="442">
        <v>4.5284247865119337E-2</v>
      </c>
      <c r="L28" s="67">
        <v>32</v>
      </c>
      <c r="M28" s="68">
        <v>6.25E-2</v>
      </c>
      <c r="N28" s="444">
        <v>5.8823529411764719E-2</v>
      </c>
      <c r="O28" s="445">
        <v>6.0893352362600073E-2</v>
      </c>
      <c r="P28" s="445">
        <v>6.6430110168431922E-2</v>
      </c>
      <c r="Q28" s="445">
        <v>9.1493425617896973E-2</v>
      </c>
      <c r="R28" s="445" t="s">
        <v>158</v>
      </c>
      <c r="S28" s="445" t="s">
        <v>158</v>
      </c>
      <c r="T28" s="18">
        <v>0.72606430155827029</v>
      </c>
      <c r="U28" s="71" t="s">
        <v>156</v>
      </c>
      <c r="V28" s="9">
        <v>2008</v>
      </c>
      <c r="W28" s="227">
        <v>2008</v>
      </c>
      <c r="X28" s="227">
        <v>2</v>
      </c>
      <c r="Y28" s="447" t="s">
        <v>157</v>
      </c>
      <c r="Z28" s="448">
        <v>14</v>
      </c>
      <c r="AA28" s="448">
        <v>0</v>
      </c>
      <c r="AB28" s="448">
        <v>0</v>
      </c>
      <c r="AC28" s="228" t="s">
        <v>5</v>
      </c>
      <c r="AD28" s="449">
        <v>8.0539032478812445</v>
      </c>
      <c r="AE28" s="450">
        <v>1.7687861271676302</v>
      </c>
      <c r="AF28" s="75">
        <v>0.21534555219948034</v>
      </c>
      <c r="AG28" s="75" t="s">
        <v>158</v>
      </c>
      <c r="AH28" s="76" t="s">
        <v>2562</v>
      </c>
      <c r="AI28" s="9" t="s">
        <v>2643</v>
      </c>
      <c r="AJ28" s="77" t="s">
        <v>2563</v>
      </c>
      <c r="AK28" s="78">
        <v>4.5284247865119337E-2</v>
      </c>
      <c r="AL28" s="79">
        <v>4.3444000000000003E-2</v>
      </c>
      <c r="AM28" s="80">
        <v>4.2359079852668513E-2</v>
      </c>
      <c r="AN28" s="368">
        <v>3.9780019356461471E-2</v>
      </c>
      <c r="AO28" s="368">
        <v>-0.13457809848027436</v>
      </c>
      <c r="AP28" s="368">
        <v>-0.12410263746724504</v>
      </c>
      <c r="AQ28" s="368">
        <v>-0.15473220244426511</v>
      </c>
      <c r="AR28" s="81">
        <v>5.2326209662128788E-2</v>
      </c>
      <c r="AS28" s="81">
        <v>5.17004044105977E-2</v>
      </c>
      <c r="AT28" s="81">
        <v>5.357384724233908E-2</v>
      </c>
      <c r="AU28" s="68">
        <v>3.2935858229467527E-2</v>
      </c>
      <c r="AV28" s="68">
        <v>3.9974110494605308E-2</v>
      </c>
      <c r="AW28" s="68">
        <v>6.9448147530040041E-2</v>
      </c>
      <c r="AX28" s="68">
        <v>3.2935858229467527E-2</v>
      </c>
      <c r="AY28" s="68">
        <v>4.3551758085471355E-2</v>
      </c>
      <c r="AZ28" s="68">
        <v>6.9448147530040041E-2</v>
      </c>
      <c r="BA28" s="31">
        <v>174.5539</v>
      </c>
      <c r="BB28" s="32">
        <v>52.797687861271676</v>
      </c>
      <c r="BC28" s="82">
        <v>289.19576629042075</v>
      </c>
      <c r="BD28" s="70">
        <v>-0.39641612932636527</v>
      </c>
      <c r="BE28" s="70">
        <v>-0.81743270816679126</v>
      </c>
      <c r="BF28" s="82">
        <v>274.62320086340998</v>
      </c>
      <c r="BG28" s="82">
        <v>223.91162328906691</v>
      </c>
      <c r="BH28" s="82">
        <v>128.57586521024834</v>
      </c>
      <c r="BI28" s="82">
        <v>44.232702590229891</v>
      </c>
      <c r="BJ28" s="82">
        <v>1036.8986333333332</v>
      </c>
      <c r="BK28" s="82">
        <v>21.087478862536877</v>
      </c>
      <c r="BL28" s="82">
        <v>163.80488782598388</v>
      </c>
      <c r="BM28" s="82">
        <v>1036.8986333333332</v>
      </c>
      <c r="BN28" s="34" t="s">
        <v>2563</v>
      </c>
      <c r="BO28" s="31" t="s">
        <v>158</v>
      </c>
      <c r="BP28" s="32">
        <v>1.9308799999999999</v>
      </c>
      <c r="BQ28" s="35">
        <v>2.3995555353122837</v>
      </c>
      <c r="BR28" s="70">
        <v>-0.19531764462842038</v>
      </c>
      <c r="BS28" s="83">
        <v>2.0279945562860724</v>
      </c>
      <c r="BT28" s="83">
        <v>1.8794355688067561</v>
      </c>
      <c r="BU28" s="83">
        <v>1.5600309391441598</v>
      </c>
      <c r="BV28" s="83">
        <v>1.6055555555555554</v>
      </c>
      <c r="BW28" s="83">
        <v>3.5722488038277516</v>
      </c>
      <c r="BX28" s="83">
        <v>1.0023668639053256</v>
      </c>
      <c r="BY28" s="83">
        <v>1.9171992780362139</v>
      </c>
      <c r="BZ28" s="83">
        <v>3.5722488038277516</v>
      </c>
      <c r="CA28" s="37" t="s">
        <v>2609</v>
      </c>
      <c r="CB28" s="31">
        <v>1.4502745105760164</v>
      </c>
      <c r="CC28" s="35">
        <v>2.0714680400015717</v>
      </c>
      <c r="CD28" s="70">
        <v>-0.29988081757953844</v>
      </c>
      <c r="CE28" s="83">
        <v>1.0785176904017761</v>
      </c>
      <c r="CF28" s="83">
        <v>1.6236747155541031</v>
      </c>
      <c r="CG28" s="83">
        <v>1.9075581853418999</v>
      </c>
      <c r="CH28" s="83">
        <v>0.34823332849661087</v>
      </c>
      <c r="CI28" s="83">
        <v>3.847235666195191</v>
      </c>
      <c r="CJ28" s="83">
        <v>0.34823332849661087</v>
      </c>
      <c r="CK28" s="83">
        <v>2.3123440317563828</v>
      </c>
      <c r="CL28" s="83">
        <v>4.2896583966461783</v>
      </c>
      <c r="CM28" s="37" t="s">
        <v>2563</v>
      </c>
      <c r="CN28" s="31">
        <v>4.6697100000000002</v>
      </c>
      <c r="CO28" s="82">
        <v>6.3452838841238144</v>
      </c>
      <c r="CP28" s="70">
        <v>-0.26406602363625931</v>
      </c>
      <c r="CQ28" s="82">
        <v>3.6060127114856293</v>
      </c>
      <c r="CR28" s="82">
        <v>4.9589066183487116</v>
      </c>
      <c r="CS28" s="82">
        <v>5.6017090065062476</v>
      </c>
      <c r="CT28" s="82">
        <v>1.4493390731837661</v>
      </c>
      <c r="CU28" s="82">
        <v>9.9056930925110134</v>
      </c>
      <c r="CV28" s="82">
        <v>1.4493390731837661</v>
      </c>
      <c r="CW28" s="82">
        <v>6.8099475053527003</v>
      </c>
      <c r="CX28" s="82">
        <v>12.048642110101815</v>
      </c>
      <c r="CY28" s="37" t="s">
        <v>2563</v>
      </c>
      <c r="CZ28" s="376">
        <v>3.5421280911875481</v>
      </c>
      <c r="DA28" s="39" t="s">
        <v>5</v>
      </c>
      <c r="DB28" s="39">
        <v>158.65123713878791</v>
      </c>
      <c r="DC28" s="17">
        <v>0.11171435803355126</v>
      </c>
      <c r="DD28" s="40">
        <v>-163.38246419664486</v>
      </c>
      <c r="DE28" s="84">
        <v>0.18997</v>
      </c>
      <c r="DF28" s="85">
        <v>0.86499999999999999</v>
      </c>
      <c r="DG28" s="85" t="s">
        <v>5</v>
      </c>
      <c r="DH28" s="85" t="s">
        <v>5</v>
      </c>
      <c r="DI28" s="85" t="s">
        <v>5</v>
      </c>
      <c r="DJ28" s="86">
        <v>-1.333758</v>
      </c>
      <c r="DK28" s="86" t="s">
        <v>158</v>
      </c>
      <c r="DL28" s="69">
        <v>3.9714285714285715</v>
      </c>
      <c r="DM28" s="70">
        <v>0.4862474627721991</v>
      </c>
      <c r="DN28" s="70">
        <v>9.0169835076526983E-2</v>
      </c>
      <c r="DO28" s="70">
        <v>8.7799358808551942E-2</v>
      </c>
      <c r="DP28" s="70" t="s">
        <v>158</v>
      </c>
      <c r="DQ28" s="87" t="s">
        <v>2563</v>
      </c>
      <c r="DR28" s="69">
        <v>6.3132814571892455</v>
      </c>
      <c r="DS28" s="70">
        <v>1.3581092500633893</v>
      </c>
      <c r="DT28" s="70">
        <v>0.9111746174082902</v>
      </c>
      <c r="DU28" s="70">
        <v>0.37204297305240197</v>
      </c>
      <c r="DV28" s="87" t="s">
        <v>2563</v>
      </c>
      <c r="DW28" s="31">
        <v>7.1048600000000004</v>
      </c>
      <c r="DX28" s="70">
        <v>5.170914542728636</v>
      </c>
      <c r="DY28" s="70">
        <v>1.2077585015675019</v>
      </c>
      <c r="DZ28" s="70">
        <v>0.76662151246790988</v>
      </c>
      <c r="EA28" s="70">
        <v>0.39209279417642984</v>
      </c>
      <c r="EB28" s="87" t="s">
        <v>2563</v>
      </c>
      <c r="EC28" s="31">
        <v>-1.86625</v>
      </c>
      <c r="ED28" s="88">
        <v>15199890000</v>
      </c>
      <c r="EE28" s="85">
        <v>0.88629000000000002</v>
      </c>
      <c r="EF28" s="85" t="s">
        <v>5</v>
      </c>
      <c r="EG28" s="86">
        <v>0.11826640130671384</v>
      </c>
      <c r="EH28" s="86">
        <v>-0.18118760018761504</v>
      </c>
      <c r="EI28" s="89">
        <v>1.857</v>
      </c>
      <c r="EJ28" s="90">
        <v>7</v>
      </c>
      <c r="EK28" s="85">
        <v>45.13</v>
      </c>
      <c r="EL28" s="91">
        <v>5</v>
      </c>
      <c r="EM28" s="79">
        <v>1.1965433192997921E-2</v>
      </c>
      <c r="EN28" s="69">
        <v>-0.18288087239591821</v>
      </c>
      <c r="EO28" s="70">
        <v>-1.0123728980728663E-2</v>
      </c>
      <c r="EP28" s="70">
        <v>2.2160096367474624E-2</v>
      </c>
      <c r="EQ28" s="70">
        <v>0.11543360119123203</v>
      </c>
      <c r="ER28" s="69">
        <v>3.6508742343388523E-2</v>
      </c>
      <c r="ES28" s="70">
        <v>3.9382417153237537E-2</v>
      </c>
      <c r="ET28" s="70">
        <v>4.1048806441033481E-2</v>
      </c>
      <c r="EU28" s="70">
        <v>6.9984659560615059E-2</v>
      </c>
      <c r="EV28" s="69">
        <v>-0.14637213005252969</v>
      </c>
      <c r="EW28" s="70">
        <v>2.9258688172508873E-2</v>
      </c>
      <c r="EX28" s="70">
        <v>6.3208902808508105E-2</v>
      </c>
      <c r="EY28" s="70">
        <v>0.18541826075184709</v>
      </c>
      <c r="EZ28" s="92">
        <v>1.08202E-2</v>
      </c>
      <c r="FA28" s="70">
        <v>3.882E-2</v>
      </c>
      <c r="FB28" s="70">
        <v>3.8044444444444443E-2</v>
      </c>
      <c r="FC28" s="87">
        <v>3.6682700282285645E-2</v>
      </c>
      <c r="FD28" s="69">
        <v>3.0620000000000001E-2</v>
      </c>
      <c r="FE28" s="70">
        <v>3.4380000000000001E-2</v>
      </c>
      <c r="FF28" s="87">
        <v>8.9544179040292795E-3</v>
      </c>
      <c r="FG28" s="93" t="s">
        <v>2563</v>
      </c>
      <c r="FH28" s="84">
        <v>0.79813999999999996</v>
      </c>
      <c r="FI28" s="85">
        <v>0.73475000000000001</v>
      </c>
      <c r="FJ28" s="86">
        <v>3.8307380000000002</v>
      </c>
      <c r="FK28" s="86">
        <v>4.2630710000000001</v>
      </c>
      <c r="FL28" s="94">
        <v>0.36000000000000004</v>
      </c>
      <c r="FM28" s="95">
        <v>0.38250000000000001</v>
      </c>
      <c r="FN28" s="96">
        <v>44985</v>
      </c>
      <c r="FO28" s="97" t="s">
        <v>2831</v>
      </c>
      <c r="FP28" s="57">
        <v>1.53</v>
      </c>
      <c r="FQ28" s="58" t="s">
        <v>185</v>
      </c>
      <c r="FR28" s="58">
        <v>2.0681316000000001</v>
      </c>
      <c r="FS28" s="98" t="s">
        <v>185</v>
      </c>
      <c r="FT28" s="59" t="s">
        <v>165</v>
      </c>
      <c r="FU28" s="9" t="s">
        <v>166</v>
      </c>
      <c r="FV28" s="9" t="s">
        <v>158</v>
      </c>
      <c r="FW28" s="99">
        <v>0</v>
      </c>
      <c r="FX28" s="100" t="s">
        <v>158</v>
      </c>
      <c r="FY28" s="100" t="s">
        <v>158</v>
      </c>
      <c r="FZ28" s="100" t="s">
        <v>158</v>
      </c>
      <c r="GA28" s="9" t="s">
        <v>169</v>
      </c>
      <c r="GB28" s="63"/>
    </row>
    <row r="29" spans="1:184" ht="12" customHeight="1" x14ac:dyDescent="0.2">
      <c r="A29" s="7">
        <v>5</v>
      </c>
      <c r="B29" s="2" t="s">
        <v>179</v>
      </c>
      <c r="C29" s="1" t="s">
        <v>180</v>
      </c>
      <c r="D29" s="1" t="s">
        <v>154</v>
      </c>
      <c r="E29" s="1" t="s">
        <v>155</v>
      </c>
      <c r="F29" s="9">
        <v>29</v>
      </c>
      <c r="G29" s="64">
        <v>43.32</v>
      </c>
      <c r="H29" s="65">
        <v>2.2180273714015986E-2</v>
      </c>
      <c r="I29" s="65">
        <v>9.2054571073889591E-3</v>
      </c>
      <c r="J29" s="65">
        <v>-5.8982376032165051E-3</v>
      </c>
      <c r="K29" s="442">
        <v>4.3915050784856878E-2</v>
      </c>
      <c r="L29" s="67">
        <v>30</v>
      </c>
      <c r="M29" s="68">
        <v>3.0106129521334291E-2</v>
      </c>
      <c r="N29" s="444">
        <v>2.9890698193174359E-2</v>
      </c>
      <c r="O29" s="445">
        <v>4.4815941303745221E-2</v>
      </c>
      <c r="P29" s="445">
        <v>7.1099247123089571E-2</v>
      </c>
      <c r="Q29" s="445">
        <v>0.10922042138109589</v>
      </c>
      <c r="R29" s="445">
        <v>0.1003507554653158</v>
      </c>
      <c r="S29" s="445">
        <v>9.6986021116272303E-2</v>
      </c>
      <c r="T29" s="18">
        <v>0.65097026933276037</v>
      </c>
      <c r="U29" s="71" t="s">
        <v>156</v>
      </c>
      <c r="V29" s="9">
        <v>1973</v>
      </c>
      <c r="W29" s="227">
        <v>1994</v>
      </c>
      <c r="X29" s="227">
        <v>3</v>
      </c>
      <c r="Y29" s="447" t="s">
        <v>157</v>
      </c>
      <c r="Z29" s="448">
        <v>25</v>
      </c>
      <c r="AA29" s="448">
        <v>0</v>
      </c>
      <c r="AB29" s="448">
        <v>0</v>
      </c>
      <c r="AC29" s="228" t="s">
        <v>5</v>
      </c>
      <c r="AD29" s="449">
        <v>0.58730188131710725</v>
      </c>
      <c r="AE29" s="450">
        <v>0.53169368362213532</v>
      </c>
      <c r="AF29" s="75">
        <v>0.15450650748208158</v>
      </c>
      <c r="AG29" s="75">
        <v>0.36111416932731477</v>
      </c>
      <c r="AH29" s="76" t="s">
        <v>2616</v>
      </c>
      <c r="AI29" s="9" t="s">
        <v>2529</v>
      </c>
      <c r="AJ29" s="77" t="s">
        <v>2563</v>
      </c>
      <c r="AK29" s="78">
        <v>4.3915050784856878E-2</v>
      </c>
      <c r="AL29" s="79">
        <v>4.0516300000000005E-2</v>
      </c>
      <c r="AM29" s="80">
        <v>8.3886010935274813E-2</v>
      </c>
      <c r="AN29" s="368">
        <v>0.40726311843485519</v>
      </c>
      <c r="AO29" s="368">
        <v>-0.17676301751568657</v>
      </c>
      <c r="AP29" s="368">
        <v>-0.10755819839740333</v>
      </c>
      <c r="AQ29" s="368">
        <v>0.15929496591325942</v>
      </c>
      <c r="AR29" s="81">
        <v>5.3344361003234773E-2</v>
      </c>
      <c r="AS29" s="81">
        <v>4.9207747447504932E-2</v>
      </c>
      <c r="AT29" s="81">
        <v>3.7880825912378444E-2</v>
      </c>
      <c r="AU29" s="68">
        <v>2.4545624882893014E-2</v>
      </c>
      <c r="AV29" s="68">
        <v>4.0079891211965514E-2</v>
      </c>
      <c r="AW29" s="68">
        <v>6.2799422799422799E-2</v>
      </c>
      <c r="AX29" s="68">
        <v>1.4398157035899403E-2</v>
      </c>
      <c r="AY29" s="68">
        <v>3.1205998515543266E-2</v>
      </c>
      <c r="AZ29" s="68">
        <v>6.2799422799422799E-2</v>
      </c>
      <c r="BA29" s="31">
        <v>13.364330000000001</v>
      </c>
      <c r="BB29" s="32">
        <v>12.107322526551146</v>
      </c>
      <c r="BC29" s="82">
        <v>17.456785749357003</v>
      </c>
      <c r="BD29" s="70">
        <v>-0.23443352104540449</v>
      </c>
      <c r="BE29" s="70">
        <v>-0.30644033212144439</v>
      </c>
      <c r="BF29" s="82">
        <v>12.549201549347069</v>
      </c>
      <c r="BG29" s="82">
        <v>14.58300095743382</v>
      </c>
      <c r="BH29" s="82">
        <v>14.098774340740064</v>
      </c>
      <c r="BI29" s="82">
        <v>8.4429530201342295</v>
      </c>
      <c r="BJ29" s="82">
        <v>27.94240837696335</v>
      </c>
      <c r="BK29" s="82">
        <v>8.4429530201342295</v>
      </c>
      <c r="BL29" s="82">
        <v>17.056364664000792</v>
      </c>
      <c r="BM29" s="82">
        <v>37.89473684210526</v>
      </c>
      <c r="BN29" s="34" t="s">
        <v>2563</v>
      </c>
      <c r="BO29" s="31">
        <v>1.44902</v>
      </c>
      <c r="BP29" s="32">
        <v>1.1268899999999999</v>
      </c>
      <c r="BQ29" s="35">
        <v>1.2877205031359309</v>
      </c>
      <c r="BR29" s="70">
        <v>-0.12489550546432027</v>
      </c>
      <c r="BS29" s="83">
        <v>0.96010259628793693</v>
      </c>
      <c r="BT29" s="83">
        <v>1.0758431002104556</v>
      </c>
      <c r="BU29" s="83">
        <v>1.2314881385997478</v>
      </c>
      <c r="BV29" s="83">
        <v>0.78727634194831009</v>
      </c>
      <c r="BW29" s="83">
        <v>1.692136968928345</v>
      </c>
      <c r="BX29" s="83">
        <v>0.78727634194831009</v>
      </c>
      <c r="BY29" s="83">
        <v>1.479800229020519</v>
      </c>
      <c r="BZ29" s="83">
        <v>2.1524793388429755</v>
      </c>
      <c r="CA29" s="37" t="s">
        <v>2609</v>
      </c>
      <c r="CB29" s="31">
        <v>0.99442598068720067</v>
      </c>
      <c r="CC29" s="35">
        <v>1.0880419535095911</v>
      </c>
      <c r="CD29" s="70">
        <v>-8.6040774917200968E-2</v>
      </c>
      <c r="CE29" s="83">
        <v>0.85411278277318392</v>
      </c>
      <c r="CF29" s="83">
        <v>0.89988113449119245</v>
      </c>
      <c r="CG29" s="83">
        <v>0.92865469745357121</v>
      </c>
      <c r="CH29" s="83">
        <v>0.80826572008113595</v>
      </c>
      <c r="CI29" s="83">
        <v>1.6028270791075052</v>
      </c>
      <c r="CJ29" s="83">
        <v>0.77253553415864284</v>
      </c>
      <c r="CK29" s="83">
        <v>1.1232828373658048</v>
      </c>
      <c r="CL29" s="83">
        <v>1.6028270791075052</v>
      </c>
      <c r="CM29" s="37" t="s">
        <v>2563</v>
      </c>
      <c r="CN29" s="31">
        <v>3.5190399999999999</v>
      </c>
      <c r="CO29" s="82">
        <v>3.4541107167831866</v>
      </c>
      <c r="CP29" s="70">
        <v>1.8797684423179639E-2</v>
      </c>
      <c r="CQ29" s="82">
        <v>2.2436447513621376</v>
      </c>
      <c r="CR29" s="82">
        <v>2.9115176887927485</v>
      </c>
      <c r="CS29" s="82">
        <v>2.6420815229470831</v>
      </c>
      <c r="CT29" s="82">
        <v>1.7296798697775366</v>
      </c>
      <c r="CU29" s="82">
        <v>5.1847847847847843</v>
      </c>
      <c r="CV29" s="82">
        <v>1.7296798697775366</v>
      </c>
      <c r="CW29" s="82">
        <v>3.1610551244788918</v>
      </c>
      <c r="CX29" s="82">
        <v>5.1847847847847843</v>
      </c>
      <c r="CY29" s="37" t="s">
        <v>2563</v>
      </c>
      <c r="CZ29" s="376">
        <v>-0.18158514280913562</v>
      </c>
      <c r="DA29" s="39" t="s">
        <v>5</v>
      </c>
      <c r="DB29" s="39">
        <v>13.70165509470216</v>
      </c>
      <c r="DC29" s="17">
        <v>0.11501429790794646</v>
      </c>
      <c r="DD29" s="40">
        <v>-1.862900209205355</v>
      </c>
      <c r="DE29" s="84">
        <v>3.23922</v>
      </c>
      <c r="DF29" s="85">
        <v>3.5779999999999998</v>
      </c>
      <c r="DG29" s="85" t="s">
        <v>5</v>
      </c>
      <c r="DH29" s="85" t="s">
        <v>5</v>
      </c>
      <c r="DI29" s="85" t="s">
        <v>5</v>
      </c>
      <c r="DJ29" s="86">
        <v>-0.17646110000000001</v>
      </c>
      <c r="DK29" s="86">
        <v>0.1117962</v>
      </c>
      <c r="DL29" s="69">
        <v>-2.2727272727272818E-2</v>
      </c>
      <c r="DM29" s="70">
        <v>-9.0734299343720126E-2</v>
      </c>
      <c r="DN29" s="70">
        <v>-6.1942738289293198E-2</v>
      </c>
      <c r="DO29" s="70">
        <v>-2.6762274346703863E-2</v>
      </c>
      <c r="DP29" s="70" t="s">
        <v>158</v>
      </c>
      <c r="DQ29" s="87" t="s">
        <v>2563</v>
      </c>
      <c r="DR29" s="69">
        <v>0.25140385629209083</v>
      </c>
      <c r="DS29" s="70">
        <v>3.2312830530463188E-3</v>
      </c>
      <c r="DT29" s="70">
        <v>4.0598448054330216E-2</v>
      </c>
      <c r="DU29" s="70">
        <v>2.2353955531668301E-2</v>
      </c>
      <c r="DV29" s="87" t="s">
        <v>2563</v>
      </c>
      <c r="DW29" s="31">
        <v>12.312749999999999</v>
      </c>
      <c r="DX29" s="70">
        <v>1.8729512925757197E-2</v>
      </c>
      <c r="DY29" s="70">
        <v>0.23406938480616502</v>
      </c>
      <c r="DZ29" s="70">
        <v>9.5927854585369232E-3</v>
      </c>
      <c r="EA29" s="70">
        <v>2.4755651471981999E-2</v>
      </c>
      <c r="EB29" s="87" t="s">
        <v>2563</v>
      </c>
      <c r="EC29" s="31">
        <v>5.2681399999999998</v>
      </c>
      <c r="ED29" s="88">
        <v>4951286000</v>
      </c>
      <c r="EE29" s="85">
        <v>0.67364999999999997</v>
      </c>
      <c r="EF29" s="85" t="s">
        <v>5</v>
      </c>
      <c r="EG29" s="86">
        <v>0.10037213174608195</v>
      </c>
      <c r="EH29" s="86">
        <v>-8.974195451963185E-2</v>
      </c>
      <c r="EI29" s="89">
        <v>2.625</v>
      </c>
      <c r="EJ29" s="90">
        <v>8</v>
      </c>
      <c r="EK29" s="85">
        <v>49.81</v>
      </c>
      <c r="EL29" s="91">
        <v>8</v>
      </c>
      <c r="EM29" s="79">
        <v>-0.13029512146155398</v>
      </c>
      <c r="EN29" s="69">
        <v>-7.494168442759519E-3</v>
      </c>
      <c r="EO29" s="70">
        <v>-5.2168574122502642E-2</v>
      </c>
      <c r="EP29" s="70">
        <v>-1.192550806986159E-2</v>
      </c>
      <c r="EQ29" s="70">
        <v>4.8956806101287942E-3</v>
      </c>
      <c r="ER29" s="69">
        <v>4.3250584467199538E-2</v>
      </c>
      <c r="ES29" s="70">
        <v>3.4811846674707825E-2</v>
      </c>
      <c r="ET29" s="70">
        <v>3.5234277969678818E-2</v>
      </c>
      <c r="EU29" s="70">
        <v>2.9382955433284286E-2</v>
      </c>
      <c r="EV29" s="69">
        <v>3.5756416024440019E-2</v>
      </c>
      <c r="EW29" s="70">
        <v>-1.7356727447794817E-2</v>
      </c>
      <c r="EX29" s="70">
        <v>2.3308769899817228E-2</v>
      </c>
      <c r="EY29" s="70">
        <v>3.427863604341308E-2</v>
      </c>
      <c r="EZ29" s="92">
        <v>8.7192199999999997E-2</v>
      </c>
      <c r="FA29" s="70">
        <v>8.027999999999999E-2</v>
      </c>
      <c r="FB29" s="70">
        <v>0.1012</v>
      </c>
      <c r="FC29" s="87">
        <v>4.2672778208127038E-2</v>
      </c>
      <c r="FD29" s="69">
        <v>4.8280000000000003E-2</v>
      </c>
      <c r="FE29" s="70">
        <v>5.3370000000000008E-2</v>
      </c>
      <c r="FF29" s="87">
        <v>1.4458564935705027E-2</v>
      </c>
      <c r="FG29" s="93" t="s">
        <v>2563</v>
      </c>
      <c r="FH29" s="84">
        <v>1.54718</v>
      </c>
      <c r="FI29" s="85">
        <v>1.4947600000000001</v>
      </c>
      <c r="FJ29" s="86">
        <v>2.3027880000000001</v>
      </c>
      <c r="FK29" s="86">
        <v>2.331353</v>
      </c>
      <c r="FL29" s="94">
        <v>0.4617</v>
      </c>
      <c r="FM29" s="95">
        <v>0.47560000000000002</v>
      </c>
      <c r="FN29" s="96">
        <v>44987</v>
      </c>
      <c r="FO29" s="97" t="s">
        <v>2828</v>
      </c>
      <c r="FP29" s="57">
        <v>1.9024000000000001</v>
      </c>
      <c r="FQ29" s="58" t="s">
        <v>159</v>
      </c>
      <c r="FR29" s="58">
        <v>1.9024000000000001</v>
      </c>
      <c r="FS29" s="98" t="s">
        <v>159</v>
      </c>
      <c r="FT29" s="59" t="s">
        <v>160</v>
      </c>
      <c r="FU29" s="9" t="s">
        <v>158</v>
      </c>
      <c r="FV29" s="9" t="s">
        <v>158</v>
      </c>
      <c r="FW29" s="99" t="s">
        <v>158</v>
      </c>
      <c r="FX29" s="100" t="s">
        <v>158</v>
      </c>
      <c r="FY29" s="100" t="s">
        <v>158</v>
      </c>
      <c r="FZ29" s="100" t="s">
        <v>158</v>
      </c>
      <c r="GA29" s="9" t="s">
        <v>158</v>
      </c>
      <c r="GB29" s="63"/>
    </row>
    <row r="30" spans="1:184" ht="12" customHeight="1" x14ac:dyDescent="0.2">
      <c r="A30" s="7">
        <v>33</v>
      </c>
      <c r="B30" s="2" t="s">
        <v>283</v>
      </c>
      <c r="C30" s="1" t="s">
        <v>284</v>
      </c>
      <c r="D30" s="1" t="s">
        <v>154</v>
      </c>
      <c r="E30" s="1" t="s">
        <v>285</v>
      </c>
      <c r="F30" s="9">
        <v>13</v>
      </c>
      <c r="G30" s="64">
        <v>42.6</v>
      </c>
      <c r="H30" s="65">
        <v>0.24270711785297561</v>
      </c>
      <c r="I30" s="65">
        <v>5.874456942589612E-2</v>
      </c>
      <c r="J30" s="65">
        <v>5.995836449920855E-2</v>
      </c>
      <c r="K30" s="442">
        <v>4.2836197183098591E-2</v>
      </c>
      <c r="L30" s="67">
        <v>32</v>
      </c>
      <c r="M30" s="68">
        <v>5.46875E-2</v>
      </c>
      <c r="N30" s="444">
        <v>5.3497942386831143E-2</v>
      </c>
      <c r="O30" s="445">
        <v>5.2239676968420579E-2</v>
      </c>
      <c r="P30" s="445">
        <v>5.1172345971549849E-2</v>
      </c>
      <c r="Q30" s="445">
        <v>5.6898339384503061E-2</v>
      </c>
      <c r="R30" s="445">
        <v>4.9481420723982206E-2</v>
      </c>
      <c r="S30" s="445">
        <v>5.9557676927672665E-2</v>
      </c>
      <c r="T30" s="18">
        <v>0.89936448980947314</v>
      </c>
      <c r="U30" s="71" t="s">
        <v>156</v>
      </c>
      <c r="V30" s="9">
        <v>1999</v>
      </c>
      <c r="W30" s="227">
        <v>2010</v>
      </c>
      <c r="X30" s="227">
        <v>1</v>
      </c>
      <c r="Y30" s="447" t="s">
        <v>157</v>
      </c>
      <c r="Z30" s="448">
        <v>20</v>
      </c>
      <c r="AA30" s="448">
        <v>3</v>
      </c>
      <c r="AB30" s="448">
        <v>0</v>
      </c>
      <c r="AC30" s="228" t="s">
        <v>2331</v>
      </c>
      <c r="AD30" s="449" t="s">
        <v>158</v>
      </c>
      <c r="AE30" s="450">
        <v>15.340909090909093</v>
      </c>
      <c r="AF30" s="75">
        <v>0.16722905177411443</v>
      </c>
      <c r="AG30" s="75" t="s">
        <v>158</v>
      </c>
      <c r="AH30" s="76" t="s">
        <v>2536</v>
      </c>
      <c r="AI30" s="9" t="s">
        <v>2753</v>
      </c>
      <c r="AJ30" s="77" t="s">
        <v>2563</v>
      </c>
      <c r="AK30" s="78">
        <v>4.2836197183098591E-2</v>
      </c>
      <c r="AL30" s="79">
        <v>4.5301600000000004E-2</v>
      </c>
      <c r="AM30" s="80">
        <v>-5.4421981053680457E-2</v>
      </c>
      <c r="AN30" s="368">
        <v>-0.16416889989990624</v>
      </c>
      <c r="AO30" s="368">
        <v>-0.16697886680015717</v>
      </c>
      <c r="AP30" s="368">
        <v>-0.30498393445400518</v>
      </c>
      <c r="AQ30" s="368">
        <v>-0.33218313260929011</v>
      </c>
      <c r="AR30" s="81">
        <v>5.142270162889389E-2</v>
      </c>
      <c r="AS30" s="81">
        <v>6.163339137987707E-2</v>
      </c>
      <c r="AT30" s="81">
        <v>6.4143628702383521E-2</v>
      </c>
      <c r="AU30" s="68">
        <v>2.4025911405993243E-2</v>
      </c>
      <c r="AV30" s="68">
        <v>4.5947391809230985E-2</v>
      </c>
      <c r="AW30" s="68">
        <v>7.7420116834838029E-2</v>
      </c>
      <c r="AX30" s="68">
        <v>2.4025911405993243E-2</v>
      </c>
      <c r="AY30" s="68">
        <v>5.1249824489623327E-2</v>
      </c>
      <c r="AZ30" s="68">
        <v>7.97010694381073E-2</v>
      </c>
      <c r="BA30" s="31" t="s">
        <v>158</v>
      </c>
      <c r="BB30" s="32">
        <v>484.09090909090912</v>
      </c>
      <c r="BC30" s="82" t="e">
        <v>#DIV/0!</v>
      </c>
      <c r="BD30" s="70" t="e">
        <v>#DIV/0!</v>
      </c>
      <c r="BE30" s="70" t="e">
        <v>#DIV/0!</v>
      </c>
      <c r="BF30" s="82" t="e">
        <v>#DIV/0!</v>
      </c>
      <c r="BG30" s="82" t="e">
        <v>#DIV/0!</v>
      </c>
      <c r="BH30" s="82">
        <v>735.89482248522052</v>
      </c>
      <c r="BI30" s="82">
        <v>0</v>
      </c>
      <c r="BJ30" s="82">
        <v>0</v>
      </c>
      <c r="BK30" s="82">
        <v>40.196103337142858</v>
      </c>
      <c r="BL30" s="82">
        <v>876.88667473467387</v>
      </c>
      <c r="BM30" s="82">
        <v>2866.8696135999999</v>
      </c>
      <c r="BN30" s="34" t="s">
        <v>2563</v>
      </c>
      <c r="BO30" s="31">
        <v>2.7441399999999998</v>
      </c>
      <c r="BP30" s="32">
        <v>1.7682500000000001</v>
      </c>
      <c r="BQ30" s="35">
        <v>1.5721180227535965</v>
      </c>
      <c r="BR30" s="70">
        <v>0.12475652235248513</v>
      </c>
      <c r="BS30" s="83">
        <v>1.3983566320345309</v>
      </c>
      <c r="BT30" s="83">
        <v>1.2153542950149547</v>
      </c>
      <c r="BU30" s="83">
        <v>1.0559216095950843</v>
      </c>
      <c r="BV30" s="83">
        <v>0.78393005828476259</v>
      </c>
      <c r="BW30" s="83">
        <v>3.3575211334745765</v>
      </c>
      <c r="BX30" s="83">
        <v>0.77352941176470591</v>
      </c>
      <c r="BY30" s="83">
        <v>1.3122086332280429</v>
      </c>
      <c r="BZ30" s="83">
        <v>3.3575211334745765</v>
      </c>
      <c r="CA30" s="37" t="s">
        <v>2609</v>
      </c>
      <c r="CB30" s="31">
        <v>1.9385639063973974</v>
      </c>
      <c r="CC30" s="35">
        <v>3.1785495812667346</v>
      </c>
      <c r="CD30" s="70">
        <v>-0.39011053411825991</v>
      </c>
      <c r="CE30" s="83">
        <v>2.6301376443975868</v>
      </c>
      <c r="CF30" s="83">
        <v>2.4535338320529045</v>
      </c>
      <c r="CG30" s="83">
        <v>2.2944335959893123</v>
      </c>
      <c r="CH30" s="83">
        <v>1.6852312183098594</v>
      </c>
      <c r="CI30" s="83">
        <v>5.9291905721784763</v>
      </c>
      <c r="CJ30" s="83">
        <v>1.6410660008393902</v>
      </c>
      <c r="CK30" s="83">
        <v>2.8488998322005421</v>
      </c>
      <c r="CL30" s="83">
        <v>5.9291905721784763</v>
      </c>
      <c r="CM30" s="37" t="s">
        <v>2563</v>
      </c>
      <c r="CN30" s="31">
        <v>5.1070099999999998</v>
      </c>
      <c r="CO30" s="82">
        <v>11.160968826113962</v>
      </c>
      <c r="CP30" s="70">
        <v>-0.54242233989124367</v>
      </c>
      <c r="CQ30" s="82">
        <v>10.529404648856977</v>
      </c>
      <c r="CR30" s="82">
        <v>8.751826113642819</v>
      </c>
      <c r="CS30" s="82">
        <v>7.528909930713704</v>
      </c>
      <c r="CT30" s="82">
        <v>4.5560829492293751</v>
      </c>
      <c r="CU30" s="82">
        <v>29.759372062551567</v>
      </c>
      <c r="CV30" s="82">
        <v>3.7528935622412867</v>
      </c>
      <c r="CW30" s="82">
        <v>9.323573577997907</v>
      </c>
      <c r="CX30" s="82">
        <v>29.759372062551567</v>
      </c>
      <c r="CY30" s="37" t="s">
        <v>2563</v>
      </c>
      <c r="CZ30" s="376" t="s">
        <v>158</v>
      </c>
      <c r="DA30" s="39" t="s">
        <v>5</v>
      </c>
      <c r="DB30" s="39" t="s">
        <v>2151</v>
      </c>
      <c r="DC30" s="17">
        <v>9.4008543154648433E-2</v>
      </c>
      <c r="DD30" s="40" t="s">
        <v>158</v>
      </c>
      <c r="DE30" s="84">
        <v>-0.81496999999999997</v>
      </c>
      <c r="DF30" s="85">
        <v>8.7999999999999995E-2</v>
      </c>
      <c r="DG30" s="85" t="s">
        <v>5</v>
      </c>
      <c r="DH30" s="85" t="s">
        <v>5</v>
      </c>
      <c r="DI30" s="85" t="s">
        <v>5</v>
      </c>
      <c r="DJ30" s="86">
        <v>-0.41384399999999999</v>
      </c>
      <c r="DK30" s="86" t="s">
        <v>158</v>
      </c>
      <c r="DL30" s="69" t="s">
        <v>158</v>
      </c>
      <c r="DM30" s="70" t="s">
        <v>158</v>
      </c>
      <c r="DN30" s="70" t="s">
        <v>158</v>
      </c>
      <c r="DO30" s="70" t="s">
        <v>158</v>
      </c>
      <c r="DP30" s="70" t="s">
        <v>158</v>
      </c>
      <c r="DQ30" s="87" t="s">
        <v>2563</v>
      </c>
      <c r="DR30" s="69">
        <v>0.18104698535091268</v>
      </c>
      <c r="DS30" s="70">
        <v>3.0482358676228616E-2</v>
      </c>
      <c r="DT30" s="70">
        <v>8.7228805328172676E-2</v>
      </c>
      <c r="DU30" s="70">
        <v>9.3677843954571349E-2</v>
      </c>
      <c r="DV30" s="87" t="s">
        <v>2563</v>
      </c>
      <c r="DW30" s="31">
        <v>8.0727600000000006</v>
      </c>
      <c r="DX30" s="70">
        <v>-0.37780966367118896</v>
      </c>
      <c r="DY30" s="70">
        <v>-0.19066192114863645</v>
      </c>
      <c r="DZ30" s="70">
        <v>1.099463301297976E-2</v>
      </c>
      <c r="EA30" s="70">
        <v>4.2929367905467863E-2</v>
      </c>
      <c r="EB30" s="87" t="s">
        <v>2563</v>
      </c>
      <c r="EC30" s="31">
        <v>-4.3420500000000004</v>
      </c>
      <c r="ED30" s="88">
        <v>11579150000</v>
      </c>
      <c r="EE30" s="85">
        <v>0.74023000000000005</v>
      </c>
      <c r="EF30" s="85" t="s">
        <v>5</v>
      </c>
      <c r="EG30" s="86">
        <v>0.30755057108052508</v>
      </c>
      <c r="EH30" s="86">
        <v>-0.18175114226816302</v>
      </c>
      <c r="EI30" s="89">
        <v>2.2000000000000002</v>
      </c>
      <c r="EJ30" s="90">
        <v>10</v>
      </c>
      <c r="EK30" s="85">
        <v>35.36</v>
      </c>
      <c r="EL30" s="91">
        <v>10</v>
      </c>
      <c r="EM30" s="79">
        <v>0.20475113122171962</v>
      </c>
      <c r="EN30" s="69">
        <v>-0.24343413720074736</v>
      </c>
      <c r="EO30" s="70">
        <v>2.2674890934686109E-2</v>
      </c>
      <c r="EP30" s="70">
        <v>8.0374350560854513E-2</v>
      </c>
      <c r="EQ30" s="70">
        <v>8.1772603195722215E-2</v>
      </c>
      <c r="ER30" s="69">
        <v>3.6761508789196373E-2</v>
      </c>
      <c r="ES30" s="70">
        <v>4.706125124750371E-2</v>
      </c>
      <c r="ET30" s="70">
        <v>5.7788400633539849E-2</v>
      </c>
      <c r="EU30" s="70">
        <v>6.2232801940137694E-2</v>
      </c>
      <c r="EV30" s="69">
        <v>-0.20667262841155098</v>
      </c>
      <c r="EW30" s="70">
        <v>6.973614218218982E-2</v>
      </c>
      <c r="EX30" s="70">
        <v>0.13816275119439436</v>
      </c>
      <c r="EY30" s="70">
        <v>0.14400540513585991</v>
      </c>
      <c r="EZ30" s="92">
        <v>-3.3777599999999998E-2</v>
      </c>
      <c r="FA30" s="70">
        <v>5.0000000000000001E-3</v>
      </c>
      <c r="FB30" s="70">
        <v>8.8750000000000009E-3</v>
      </c>
      <c r="FC30" s="87">
        <v>1.7381472895010942E-2</v>
      </c>
      <c r="FD30" s="69">
        <v>2.6000000000000002E-2</v>
      </c>
      <c r="FE30" s="70">
        <v>2.7570000000000001E-2</v>
      </c>
      <c r="FF30" s="87">
        <v>6.9974352444306361E-3</v>
      </c>
      <c r="FG30" s="93" t="s">
        <v>2563</v>
      </c>
      <c r="FH30" s="84">
        <v>0.84624999999999995</v>
      </c>
      <c r="FI30" s="85">
        <v>0.83774999999999999</v>
      </c>
      <c r="FJ30" s="86">
        <v>4.648682</v>
      </c>
      <c r="FK30" s="86">
        <v>5.1241760000000003</v>
      </c>
      <c r="FL30" s="94">
        <v>0.32</v>
      </c>
      <c r="FM30" s="95">
        <v>0.33750000000000002</v>
      </c>
      <c r="FN30" s="96">
        <v>44985</v>
      </c>
      <c r="FO30" s="97" t="s">
        <v>2831</v>
      </c>
      <c r="FP30" s="57">
        <v>1.35</v>
      </c>
      <c r="FQ30" s="58" t="s">
        <v>185</v>
      </c>
      <c r="FR30" s="58">
        <v>1.8248220000000002</v>
      </c>
      <c r="FS30" s="98" t="s">
        <v>185</v>
      </c>
      <c r="FT30" s="59" t="s">
        <v>165</v>
      </c>
      <c r="FU30" s="9" t="s">
        <v>166</v>
      </c>
      <c r="FV30" s="9" t="s">
        <v>158</v>
      </c>
      <c r="FW30" s="99">
        <v>0</v>
      </c>
      <c r="FX30" s="100" t="s">
        <v>158</v>
      </c>
      <c r="FY30" s="100" t="s">
        <v>158</v>
      </c>
      <c r="FZ30" s="100" t="s">
        <v>158</v>
      </c>
      <c r="GA30" s="9" t="s">
        <v>169</v>
      </c>
      <c r="GB30" s="63"/>
    </row>
    <row r="31" spans="1:184" ht="12" customHeight="1" x14ac:dyDescent="0.2">
      <c r="A31" s="7">
        <v>61</v>
      </c>
      <c r="B31" s="2" t="s">
        <v>391</v>
      </c>
      <c r="C31" s="1" t="s">
        <v>392</v>
      </c>
      <c r="D31" s="1" t="s">
        <v>193</v>
      </c>
      <c r="E31" s="1" t="s">
        <v>393</v>
      </c>
      <c r="F31" s="9">
        <v>10</v>
      </c>
      <c r="G31" s="64">
        <v>32.4</v>
      </c>
      <c r="H31" s="65">
        <v>9.0541905082463847E-2</v>
      </c>
      <c r="I31" s="65">
        <v>2.2490682038939225E-2</v>
      </c>
      <c r="J31" s="65">
        <v>6.5994318432685661E-2</v>
      </c>
      <c r="K31" s="442">
        <v>4.1975308641975316E-2</v>
      </c>
      <c r="L31" s="67">
        <v>10</v>
      </c>
      <c r="M31" s="68">
        <v>4.6153846153846212E-2</v>
      </c>
      <c r="N31" s="444">
        <v>4.6857235666720953E-2</v>
      </c>
      <c r="O31" s="445">
        <v>2.684976975214548E-2</v>
      </c>
      <c r="P31" s="445">
        <v>2.2921382582016703E-2</v>
      </c>
      <c r="Q31" s="445">
        <v>2.3690430879462099E-2</v>
      </c>
      <c r="R31" s="445">
        <v>1.0515458749416062E-2</v>
      </c>
      <c r="S31" s="445">
        <v>6.787083669393601E-2</v>
      </c>
      <c r="T31" s="18">
        <v>0.96753759771789949</v>
      </c>
      <c r="U31" s="71" t="s">
        <v>156</v>
      </c>
      <c r="V31" s="9">
        <v>1988</v>
      </c>
      <c r="W31" s="227">
        <v>2013</v>
      </c>
      <c r="X31" s="227">
        <v>1</v>
      </c>
      <c r="Y31" s="447" t="s">
        <v>361</v>
      </c>
      <c r="Z31" s="448">
        <v>19</v>
      </c>
      <c r="AA31" s="448">
        <v>5</v>
      </c>
      <c r="AB31" s="448">
        <v>1</v>
      </c>
      <c r="AC31" s="228" t="s">
        <v>2337</v>
      </c>
      <c r="AD31" s="449">
        <v>0.70353318503957374</v>
      </c>
      <c r="AE31" s="450">
        <v>0.51967902178066494</v>
      </c>
      <c r="AF31" s="75">
        <v>0.20091059773857395</v>
      </c>
      <c r="AG31" s="75">
        <v>0.31166926391053262</v>
      </c>
      <c r="AH31" s="76" t="s">
        <v>2676</v>
      </c>
      <c r="AI31" s="9" t="s">
        <v>2769</v>
      </c>
      <c r="AJ31" s="77" t="s">
        <v>2563</v>
      </c>
      <c r="AK31" s="78">
        <v>4.1975308641975316E-2</v>
      </c>
      <c r="AL31" s="79">
        <v>3.2932599999999999E-2</v>
      </c>
      <c r="AM31" s="80">
        <v>0.27458228751982272</v>
      </c>
      <c r="AN31" s="368">
        <v>2.8124261844930443E-2</v>
      </c>
      <c r="AO31" s="368">
        <v>-0.21123090290645885</v>
      </c>
      <c r="AP31" s="368">
        <v>-0.11990614440394276</v>
      </c>
      <c r="AQ31" s="368">
        <v>-0.20970321087359112</v>
      </c>
      <c r="AR31" s="81">
        <v>5.3216218531692054E-2</v>
      </c>
      <c r="AS31" s="81">
        <v>4.7694127592274677E-2</v>
      </c>
      <c r="AT31" s="81">
        <v>5.3113348326234079E-2</v>
      </c>
      <c r="AU31" s="68">
        <v>2.459409212972527E-2</v>
      </c>
      <c r="AV31" s="68">
        <v>3.3307231437347644E-2</v>
      </c>
      <c r="AW31" s="68">
        <v>6.8924302788844594E-2</v>
      </c>
      <c r="AX31" s="68">
        <v>2.459409212972527E-2</v>
      </c>
      <c r="AY31" s="68">
        <v>4.0827077231551948E-2</v>
      </c>
      <c r="AZ31" s="68">
        <v>6.8924302788844594E-2</v>
      </c>
      <c r="BA31" s="31">
        <v>16.69857</v>
      </c>
      <c r="BB31" s="32">
        <v>12.380588460068781</v>
      </c>
      <c r="BC31" s="82">
        <v>41.46891992838065</v>
      </c>
      <c r="BD31" s="70">
        <v>-0.59732324765536582</v>
      </c>
      <c r="BE31" s="70">
        <v>-0.7014489771749346</v>
      </c>
      <c r="BF31" s="82">
        <v>32.366961171250907</v>
      </c>
      <c r="BG31" s="82">
        <v>29.695880027558729</v>
      </c>
      <c r="BH31" s="82">
        <v>27.83228067701932</v>
      </c>
      <c r="BI31" s="82">
        <v>13.345098039215687</v>
      </c>
      <c r="BJ31" s="82">
        <v>91.148148148148138</v>
      </c>
      <c r="BK31" s="82">
        <v>10.377049180327869</v>
      </c>
      <c r="BL31" s="82">
        <v>36.835741430577173</v>
      </c>
      <c r="BM31" s="82">
        <v>91.148148148148138</v>
      </c>
      <c r="BN31" s="34" t="s">
        <v>2563</v>
      </c>
      <c r="BO31" s="31" t="s">
        <v>158</v>
      </c>
      <c r="BP31" s="32">
        <v>1.8646100000000001</v>
      </c>
      <c r="BQ31" s="35">
        <v>2.9045005946513145</v>
      </c>
      <c r="BR31" s="70">
        <v>-0.35802733060764047</v>
      </c>
      <c r="BS31" s="83">
        <v>2.2689721962880611</v>
      </c>
      <c r="BT31" s="83">
        <v>2.1842649657053053</v>
      </c>
      <c r="BU31" s="83">
        <v>2.357445035117574</v>
      </c>
      <c r="BV31" s="83">
        <v>1.3966613672496027</v>
      </c>
      <c r="BW31" s="83">
        <v>3.9778142974527526</v>
      </c>
      <c r="BX31" s="83">
        <v>1.3966613672496027</v>
      </c>
      <c r="BY31" s="83">
        <v>2.988144642137827</v>
      </c>
      <c r="BZ31" s="83">
        <v>3.9778142974527526</v>
      </c>
      <c r="CA31" s="37" t="s">
        <v>2609</v>
      </c>
      <c r="CB31" s="31">
        <v>0.14698523751045114</v>
      </c>
      <c r="CC31" s="35">
        <v>0.33520226377176432</v>
      </c>
      <c r="CD31" s="70">
        <v>-0.56150284948394069</v>
      </c>
      <c r="CE31" s="83">
        <v>0.23241067868198126</v>
      </c>
      <c r="CF31" s="83">
        <v>0.2476373461377496</v>
      </c>
      <c r="CG31" s="83">
        <v>0.24173477209101182</v>
      </c>
      <c r="CH31" s="83">
        <v>0.18935622011276854</v>
      </c>
      <c r="CI31" s="83">
        <v>0.53045607023053309</v>
      </c>
      <c r="CJ31" s="83">
        <v>0.17566418703506906</v>
      </c>
      <c r="CK31" s="83">
        <v>0.31198748867416187</v>
      </c>
      <c r="CL31" s="83">
        <v>0.53045607023053309</v>
      </c>
      <c r="CM31" s="37" t="s">
        <v>2563</v>
      </c>
      <c r="CN31" s="31">
        <v>5.1886799999999997</v>
      </c>
      <c r="CO31" s="82">
        <v>8.4181725511306116</v>
      </c>
      <c r="CP31" s="70">
        <v>-0.38363344675049116</v>
      </c>
      <c r="CQ31" s="82">
        <v>4.6743184718116586</v>
      </c>
      <c r="CR31" s="82">
        <v>6.5030704674006232</v>
      </c>
      <c r="CS31" s="82">
        <v>7.5139714220345084</v>
      </c>
      <c r="CT31" s="82">
        <v>2.8405460385438972</v>
      </c>
      <c r="CU31" s="82">
        <v>14.795210727969348</v>
      </c>
      <c r="CV31" s="82">
        <v>2.8405460385438972</v>
      </c>
      <c r="CW31" s="82">
        <v>9.4051178480738713</v>
      </c>
      <c r="CX31" s="82">
        <v>18.484363636363636</v>
      </c>
      <c r="CY31" s="37" t="s">
        <v>2563</v>
      </c>
      <c r="CZ31" s="376">
        <v>0.17855021153408224</v>
      </c>
      <c r="DA31" s="39" t="s">
        <v>5</v>
      </c>
      <c r="DB31" s="39">
        <v>29.626162393050905</v>
      </c>
      <c r="DC31" s="17">
        <v>6.4896691223992026E-2</v>
      </c>
      <c r="DD31" s="40">
        <v>-10.208900877600797</v>
      </c>
      <c r="DE31" s="84">
        <v>1.9331</v>
      </c>
      <c r="DF31" s="85">
        <v>2.617</v>
      </c>
      <c r="DG31" s="85" t="s">
        <v>5</v>
      </c>
      <c r="DH31" s="85" t="s">
        <v>5</v>
      </c>
      <c r="DI31" s="85" t="s">
        <v>5</v>
      </c>
      <c r="DJ31" s="86">
        <v>6.6868020000000001</v>
      </c>
      <c r="DK31" s="86">
        <v>0.24431049999999999</v>
      </c>
      <c r="DL31" s="69">
        <v>0.18518518518518512</v>
      </c>
      <c r="DM31" s="70">
        <v>-0.25212414149308859</v>
      </c>
      <c r="DN31" s="70">
        <v>5.4864747249031787E-2</v>
      </c>
      <c r="DO31" s="70">
        <v>-1.3071452492746882E-2</v>
      </c>
      <c r="DP31" s="70" t="s">
        <v>158</v>
      </c>
      <c r="DQ31" s="87" t="s">
        <v>2563</v>
      </c>
      <c r="DR31" s="69">
        <v>0.52766192875466089</v>
      </c>
      <c r="DS31" s="70">
        <v>9.835304001703693E-2</v>
      </c>
      <c r="DT31" s="70">
        <v>0.16777737494088596</v>
      </c>
      <c r="DU31" s="70">
        <v>9.8744936265295902E-2</v>
      </c>
      <c r="DV31" s="87" t="s">
        <v>2563</v>
      </c>
      <c r="DW31" s="31">
        <v>6.7691800000000004</v>
      </c>
      <c r="DX31" s="70">
        <v>-3.5002126538491996E-2</v>
      </c>
      <c r="DY31" s="70">
        <v>0.20460051021278991</v>
      </c>
      <c r="DZ31" s="70">
        <v>0.28273432064981896</v>
      </c>
      <c r="EA31" s="70">
        <v>0.16922643897864509</v>
      </c>
      <c r="EB31" s="87" t="s">
        <v>2563</v>
      </c>
      <c r="EC31" s="31">
        <v>4.3635999999999999</v>
      </c>
      <c r="ED31" s="88">
        <v>5650477000</v>
      </c>
      <c r="EE31" s="85">
        <v>1.4557800000000001</v>
      </c>
      <c r="EF31" s="85" t="s">
        <v>5</v>
      </c>
      <c r="EG31" s="86">
        <v>0.35131190826665804</v>
      </c>
      <c r="EH31" s="86">
        <v>-0.15333736056700231</v>
      </c>
      <c r="EI31" s="89">
        <v>1.9330000000000001</v>
      </c>
      <c r="EJ31" s="90">
        <v>15</v>
      </c>
      <c r="EK31" s="85">
        <v>39.229999999999997</v>
      </c>
      <c r="EL31" s="91">
        <v>13</v>
      </c>
      <c r="EM31" s="79">
        <v>-0.17410145296966606</v>
      </c>
      <c r="EN31" s="69">
        <v>-0.14552775381075644</v>
      </c>
      <c r="EO31" s="70">
        <v>-0.14605268290819617</v>
      </c>
      <c r="EP31" s="70">
        <v>2.0449864511684845E-2</v>
      </c>
      <c r="EQ31" s="70">
        <v>4.6104821546424146E-2</v>
      </c>
      <c r="ER31" s="69">
        <v>3.7075064710957673E-2</v>
      </c>
      <c r="ES31" s="70">
        <v>2.5419099640734188E-2</v>
      </c>
      <c r="ET31" s="70">
        <v>4.1747466442134673E-2</v>
      </c>
      <c r="EU31" s="70">
        <v>4.8745344590439332E-2</v>
      </c>
      <c r="EV31" s="69">
        <v>-0.10845268909979877</v>
      </c>
      <c r="EW31" s="70">
        <v>-0.12063358326746199</v>
      </c>
      <c r="EX31" s="70">
        <v>6.2197330953819518E-2</v>
      </c>
      <c r="EY31" s="70">
        <v>9.4850166136863479E-2</v>
      </c>
      <c r="EZ31" s="92">
        <v>0.1238266</v>
      </c>
      <c r="FA31" s="70">
        <v>9.6439999999999998E-2</v>
      </c>
      <c r="FB31" s="70">
        <v>0.11953</v>
      </c>
      <c r="FC31" s="87">
        <v>7.9241959213537855E-2</v>
      </c>
      <c r="FD31" s="69">
        <v>6.4479999999999996E-2</v>
      </c>
      <c r="FE31" s="70">
        <v>7.7949999999999992E-2</v>
      </c>
      <c r="FF31" s="87">
        <v>3.9514661835830016E-2</v>
      </c>
      <c r="FG31" s="93" t="s">
        <v>2563</v>
      </c>
      <c r="FH31" s="84">
        <v>1.3919699999999999</v>
      </c>
      <c r="FI31" s="85">
        <v>0.86092999999999997</v>
      </c>
      <c r="FJ31" s="86">
        <v>2.2387220000000001</v>
      </c>
      <c r="FK31" s="86">
        <v>2.2956859999999999</v>
      </c>
      <c r="FL31" s="94">
        <v>0.32500000000000001</v>
      </c>
      <c r="FM31" s="95">
        <v>0.34</v>
      </c>
      <c r="FN31" s="96">
        <v>45007</v>
      </c>
      <c r="FO31" s="97" t="s">
        <v>2890</v>
      </c>
      <c r="FP31" s="57">
        <v>1.36</v>
      </c>
      <c r="FQ31" s="58" t="s">
        <v>159</v>
      </c>
      <c r="FR31" s="58">
        <v>1.36</v>
      </c>
      <c r="FS31" s="98" t="s">
        <v>159</v>
      </c>
      <c r="FT31" s="59" t="s">
        <v>165</v>
      </c>
      <c r="FU31" s="9" t="s">
        <v>166</v>
      </c>
      <c r="FV31" s="9" t="s">
        <v>158</v>
      </c>
      <c r="FW31" s="99">
        <v>0.02</v>
      </c>
      <c r="FX31" s="100" t="s">
        <v>158</v>
      </c>
      <c r="FY31" s="100" t="s">
        <v>158</v>
      </c>
      <c r="FZ31" s="100" t="s">
        <v>158</v>
      </c>
      <c r="GA31" s="9" t="s">
        <v>169</v>
      </c>
      <c r="GB31" s="63"/>
    </row>
    <row r="32" spans="1:184" ht="12" customHeight="1" x14ac:dyDescent="0.2">
      <c r="A32" s="7">
        <v>44</v>
      </c>
      <c r="B32" s="2" t="s">
        <v>337</v>
      </c>
      <c r="C32" s="1" t="s">
        <v>338</v>
      </c>
      <c r="D32" s="1" t="s">
        <v>176</v>
      </c>
      <c r="E32" s="1" t="s">
        <v>177</v>
      </c>
      <c r="F32" s="9">
        <v>12</v>
      </c>
      <c r="G32" s="64">
        <v>129.25</v>
      </c>
      <c r="H32" s="65">
        <v>1.531814611154747E-2</v>
      </c>
      <c r="I32" s="65">
        <v>5.3668603669295489E-2</v>
      </c>
      <c r="J32" s="65">
        <v>7.7625630631816156E-2</v>
      </c>
      <c r="K32" s="442">
        <v>4.0851063829787239E-2</v>
      </c>
      <c r="L32" s="67">
        <v>65</v>
      </c>
      <c r="M32" s="68">
        <v>3.125E-2</v>
      </c>
      <c r="N32" s="444">
        <v>0.14814814814814814</v>
      </c>
      <c r="O32" s="445">
        <v>6.8142238472890693E-2</v>
      </c>
      <c r="P32" s="445">
        <v>7.3446703178892792E-2</v>
      </c>
      <c r="Q32" s="445">
        <v>8.0823261350258635E-2</v>
      </c>
      <c r="R32" s="445">
        <v>6.9122212143734041E-2</v>
      </c>
      <c r="S32" s="445">
        <v>9.8331411290748294E-2</v>
      </c>
      <c r="T32" s="18">
        <v>0.90873223811894299</v>
      </c>
      <c r="U32" s="71" t="s">
        <v>156</v>
      </c>
      <c r="V32" s="9">
        <v>1870</v>
      </c>
      <c r="W32" s="227">
        <v>2011</v>
      </c>
      <c r="X32" s="227">
        <v>1</v>
      </c>
      <c r="Y32" s="447" t="s">
        <v>157</v>
      </c>
      <c r="Z32" s="448">
        <v>23</v>
      </c>
      <c r="AA32" s="448">
        <v>2</v>
      </c>
      <c r="AB32" s="448">
        <v>0</v>
      </c>
      <c r="AC32" s="228" t="s">
        <v>5</v>
      </c>
      <c r="AD32" s="449">
        <v>0.50238824715979369</v>
      </c>
      <c r="AE32" s="450">
        <v>0.44970615790818502</v>
      </c>
      <c r="AF32" s="75">
        <v>0.42433905976751363</v>
      </c>
      <c r="AG32" s="75">
        <v>0.34167879475393625</v>
      </c>
      <c r="AH32" s="76" t="s">
        <v>2541</v>
      </c>
      <c r="AI32" s="9" t="s">
        <v>2762</v>
      </c>
      <c r="AJ32" s="77" t="s">
        <v>2615</v>
      </c>
      <c r="AK32" s="78">
        <v>4.0851063829787239E-2</v>
      </c>
      <c r="AL32" s="79">
        <v>3.8913799999999998E-2</v>
      </c>
      <c r="AM32" s="80">
        <v>4.9783465757321066E-2</v>
      </c>
      <c r="AN32" s="368">
        <v>5.094754272331703E-2</v>
      </c>
      <c r="AO32" s="368">
        <v>-0.14846088818494962</v>
      </c>
      <c r="AP32" s="368">
        <v>-0.11145622242253717</v>
      </c>
      <c r="AQ32" s="368">
        <v>-9.0494608830056222E-2</v>
      </c>
      <c r="AR32" s="81">
        <v>4.7973209055205281E-2</v>
      </c>
      <c r="AS32" s="81">
        <v>4.5975296727825951E-2</v>
      </c>
      <c r="AT32" s="81">
        <v>4.4915691788520798E-2</v>
      </c>
      <c r="AU32" s="68">
        <v>3.1919610814825201E-2</v>
      </c>
      <c r="AV32" s="68">
        <v>3.8899160590813456E-2</v>
      </c>
      <c r="AW32" s="68">
        <v>5.9583333333333335E-2</v>
      </c>
      <c r="AX32" s="68">
        <v>3.1919610814825201E-2</v>
      </c>
      <c r="AY32" s="68">
        <v>3.8870697317517869E-2</v>
      </c>
      <c r="AZ32" s="68">
        <v>5.9583333333333335E-2</v>
      </c>
      <c r="BA32" s="31">
        <v>12.22288</v>
      </c>
      <c r="BB32" s="32">
        <v>11.008431990460778</v>
      </c>
      <c r="BC32" s="82">
        <v>11.72945561857264</v>
      </c>
      <c r="BD32" s="70">
        <v>4.2067116963728779E-2</v>
      </c>
      <c r="BE32" s="70">
        <v>-6.147119282928859E-2</v>
      </c>
      <c r="BF32" s="82">
        <v>9.3767692298383309</v>
      </c>
      <c r="BG32" s="82">
        <v>9.9134805399535786</v>
      </c>
      <c r="BH32" s="82">
        <v>10.122178126752166</v>
      </c>
      <c r="BI32" s="82">
        <v>8.3670886980108499</v>
      </c>
      <c r="BJ32" s="82">
        <v>14.025575447570333</v>
      </c>
      <c r="BK32" s="82">
        <v>8.3670886980108499</v>
      </c>
      <c r="BL32" s="82">
        <v>11.764650927899934</v>
      </c>
      <c r="BM32" s="82">
        <v>14.025575447570333</v>
      </c>
      <c r="BN32" s="34" t="s">
        <v>2615</v>
      </c>
      <c r="BO32" s="31">
        <v>1.9833099999999999</v>
      </c>
      <c r="BP32" s="32">
        <v>1.7699400000000001</v>
      </c>
      <c r="BQ32" s="35">
        <v>1.908431077221957</v>
      </c>
      <c r="BR32" s="70">
        <v>-7.2568026624023618E-2</v>
      </c>
      <c r="BS32" s="83">
        <v>1.543754051181492</v>
      </c>
      <c r="BT32" s="83">
        <v>1.6336863958876666</v>
      </c>
      <c r="BU32" s="83">
        <v>1.7537233047826608</v>
      </c>
      <c r="BV32" s="83">
        <v>1.2994044396318354</v>
      </c>
      <c r="BW32" s="83">
        <v>2.1848198107509562</v>
      </c>
      <c r="BX32" s="83">
        <v>1.2994044396318354</v>
      </c>
      <c r="BY32" s="83">
        <v>2.0062657500737098</v>
      </c>
      <c r="BZ32" s="83">
        <v>2.5758599508599507</v>
      </c>
      <c r="CA32" s="37" t="s">
        <v>2609</v>
      </c>
      <c r="CB32" s="31">
        <v>3.5359276235967427</v>
      </c>
      <c r="CC32" s="35">
        <v>3.4079797769833839</v>
      </c>
      <c r="CD32" s="70">
        <v>3.7543605005371683E-2</v>
      </c>
      <c r="CE32" s="83">
        <v>2.8105834129440779</v>
      </c>
      <c r="CF32" s="83">
        <v>2.8864096775439436</v>
      </c>
      <c r="CG32" s="83">
        <v>2.8233856382943725</v>
      </c>
      <c r="CH32" s="83">
        <v>2.1842730978260869</v>
      </c>
      <c r="CI32" s="83">
        <v>4.3052105960414968</v>
      </c>
      <c r="CJ32" s="83">
        <v>2.1842730978260869</v>
      </c>
      <c r="CK32" s="83">
        <v>3.2807245194253221</v>
      </c>
      <c r="CL32" s="83">
        <v>4.3052105960414968</v>
      </c>
      <c r="CM32" s="37" t="s">
        <v>2615</v>
      </c>
      <c r="CN32" s="31">
        <v>10.22606</v>
      </c>
      <c r="CO32" s="82">
        <v>6.1679344161175989</v>
      </c>
      <c r="CP32" s="70">
        <v>0.65793915922290003</v>
      </c>
      <c r="CQ32" s="82">
        <v>3.4563446858279838</v>
      </c>
      <c r="CR32" s="82">
        <v>5.4397171240733524</v>
      </c>
      <c r="CS32" s="82">
        <v>5.5586141134431255</v>
      </c>
      <c r="CT32" s="82">
        <v>0.74116655501048123</v>
      </c>
      <c r="CU32" s="82">
        <v>10.935033298282509</v>
      </c>
      <c r="CV32" s="82">
        <v>0.74116655501048123</v>
      </c>
      <c r="CW32" s="82">
        <v>6.3186333442821603</v>
      </c>
      <c r="CX32" s="82">
        <v>14.331710853355428</v>
      </c>
      <c r="CY32" s="37" t="s">
        <v>2615</v>
      </c>
      <c r="CZ32" s="376">
        <v>-1.6428212217612925E-2</v>
      </c>
      <c r="DA32" s="39" t="s">
        <v>5</v>
      </c>
      <c r="DB32" s="39">
        <v>17.994890831395743</v>
      </c>
      <c r="DC32" s="17">
        <v>0.11429776700868002</v>
      </c>
      <c r="DD32" s="40">
        <v>-0.79310329913199773</v>
      </c>
      <c r="DE32" s="84">
        <v>10.5098</v>
      </c>
      <c r="DF32" s="85">
        <v>11.741</v>
      </c>
      <c r="DG32" s="85" t="s">
        <v>5</v>
      </c>
      <c r="DH32" s="85" t="s">
        <v>5</v>
      </c>
      <c r="DI32" s="85" t="s">
        <v>5</v>
      </c>
      <c r="DJ32" s="86">
        <v>-0.19349469999999999</v>
      </c>
      <c r="DK32" s="86">
        <v>7.9080999999999999E-2</v>
      </c>
      <c r="DL32" s="69">
        <v>0</v>
      </c>
      <c r="DM32" s="70">
        <v>8.122403515004506E-2</v>
      </c>
      <c r="DN32" s="70">
        <v>7.9062664641615266E-2</v>
      </c>
      <c r="DO32" s="70">
        <v>8.459441432867032E-2</v>
      </c>
      <c r="DP32" s="70" t="s">
        <v>158</v>
      </c>
      <c r="DQ32" s="87" t="s">
        <v>2615</v>
      </c>
      <c r="DR32" s="69">
        <v>8.4299032064165891E-2</v>
      </c>
      <c r="DS32" s="70">
        <v>2.9234155346588686E-2</v>
      </c>
      <c r="DT32" s="70">
        <v>4.8944910274766107E-2</v>
      </c>
      <c r="DU32" s="70">
        <v>5.657920711551756E-2</v>
      </c>
      <c r="DV32" s="87" t="s">
        <v>2615</v>
      </c>
      <c r="DW32" s="31">
        <v>12.442880000000001</v>
      </c>
      <c r="DX32" s="70">
        <v>-0.63525634563501976</v>
      </c>
      <c r="DY32" s="70">
        <v>0.16449094536230979</v>
      </c>
      <c r="DZ32" s="70">
        <v>-9.3898445168582367E-2</v>
      </c>
      <c r="EA32" s="70" t="s">
        <v>158</v>
      </c>
      <c r="EB32" s="87" t="s">
        <v>2615</v>
      </c>
      <c r="EC32" s="31">
        <v>15.453110000000001</v>
      </c>
      <c r="ED32" s="88">
        <v>177575500000</v>
      </c>
      <c r="EE32" s="85">
        <v>0.74331999999999998</v>
      </c>
      <c r="EF32" s="85" t="s">
        <v>5</v>
      </c>
      <c r="EG32" s="86">
        <v>0.11867954912496659</v>
      </c>
      <c r="EH32" s="86">
        <v>-7.7971131736757293E-2</v>
      </c>
      <c r="EI32" s="89">
        <v>2.3889999999999998</v>
      </c>
      <c r="EJ32" s="90">
        <v>18</v>
      </c>
      <c r="EK32" s="85">
        <v>142.65</v>
      </c>
      <c r="EL32" s="91">
        <v>16</v>
      </c>
      <c r="EM32" s="79">
        <v>-9.3936207500876279E-2</v>
      </c>
      <c r="EN32" s="69">
        <v>-5.1769087523277468E-2</v>
      </c>
      <c r="EO32" s="70">
        <v>7.4027804045758927E-2</v>
      </c>
      <c r="EP32" s="70">
        <v>4.3984113530315838E-2</v>
      </c>
      <c r="EQ32" s="70">
        <v>7.8337382823830515E-2</v>
      </c>
      <c r="ER32" s="69">
        <v>3.6945996275605131E-2</v>
      </c>
      <c r="ES32" s="70">
        <v>4.221548370867656E-2</v>
      </c>
      <c r="ET32" s="70">
        <v>3.86149380709635E-2</v>
      </c>
      <c r="EU32" s="70">
        <v>4.8833490859929052E-2</v>
      </c>
      <c r="EV32" s="69">
        <v>-1.4823091247672338E-2</v>
      </c>
      <c r="EW32" s="70">
        <v>0.11624328775443549</v>
      </c>
      <c r="EX32" s="70">
        <v>8.2599051601279339E-2</v>
      </c>
      <c r="EY32" s="70">
        <v>0.12717087368375957</v>
      </c>
      <c r="EZ32" s="92">
        <v>0.15065289999999998</v>
      </c>
      <c r="FA32" s="70">
        <v>0.16464000000000001</v>
      </c>
      <c r="FB32" s="70">
        <v>0.17246999999999998</v>
      </c>
      <c r="FC32" s="87">
        <v>1.4652238736793773E-2</v>
      </c>
      <c r="FD32" s="69" t="s">
        <v>158</v>
      </c>
      <c r="FE32" s="70" t="s">
        <v>158</v>
      </c>
      <c r="FF32" s="87" t="s">
        <v>158</v>
      </c>
      <c r="FG32" s="93" t="s">
        <v>2615</v>
      </c>
      <c r="FH32" s="84" t="s">
        <v>158</v>
      </c>
      <c r="FI32" s="85" t="s">
        <v>158</v>
      </c>
      <c r="FJ32" s="86">
        <v>0.10706060000000001</v>
      </c>
      <c r="FK32" s="86">
        <v>3.1305149999999999</v>
      </c>
      <c r="FL32" s="94">
        <v>1.28</v>
      </c>
      <c r="FM32" s="95">
        <v>1.32</v>
      </c>
      <c r="FN32" s="96">
        <v>44952</v>
      </c>
      <c r="FO32" s="97" t="s">
        <v>2889</v>
      </c>
      <c r="FP32" s="57">
        <v>5.28</v>
      </c>
      <c r="FQ32" s="58" t="s">
        <v>159</v>
      </c>
      <c r="FR32" s="58">
        <v>5.28</v>
      </c>
      <c r="FS32" s="98" t="s">
        <v>159</v>
      </c>
      <c r="FT32" s="59" t="s">
        <v>165</v>
      </c>
      <c r="FU32" s="9" t="s">
        <v>166</v>
      </c>
      <c r="FV32" s="9" t="s">
        <v>158</v>
      </c>
      <c r="FW32" s="99">
        <v>0</v>
      </c>
      <c r="FX32" s="100" t="s">
        <v>158</v>
      </c>
      <c r="FY32" s="100" t="s">
        <v>158</v>
      </c>
      <c r="FZ32" s="100" t="s">
        <v>158</v>
      </c>
      <c r="GA32" s="9" t="s">
        <v>169</v>
      </c>
      <c r="GB32" s="63"/>
    </row>
    <row r="33" spans="1:184" ht="12" customHeight="1" x14ac:dyDescent="0.2">
      <c r="A33" s="7">
        <v>82</v>
      </c>
      <c r="B33" s="2" t="s">
        <v>475</v>
      </c>
      <c r="C33" s="1" t="s">
        <v>476</v>
      </c>
      <c r="D33" s="1" t="s">
        <v>324</v>
      </c>
      <c r="E33" s="1" t="s">
        <v>356</v>
      </c>
      <c r="F33" s="9">
        <v>6</v>
      </c>
      <c r="G33" s="64">
        <v>17.16</v>
      </c>
      <c r="H33" s="65">
        <v>5.860579888957429E-2</v>
      </c>
      <c r="I33" s="65">
        <v>4.3339292778831418E-2</v>
      </c>
      <c r="J33" s="65">
        <v>3.6414794426814279E-2</v>
      </c>
      <c r="K33" s="442">
        <v>4.0790209790209794E-2</v>
      </c>
      <c r="L33" s="67">
        <v>578</v>
      </c>
      <c r="M33" s="68">
        <v>2.8747795414462152E-2</v>
      </c>
      <c r="N33" s="444">
        <v>1.6571055115823352E-2</v>
      </c>
      <c r="O33" s="445">
        <v>2.1510300743188271E-2</v>
      </c>
      <c r="P33" s="445">
        <v>2.5662671249500946E-2</v>
      </c>
      <c r="Q33" s="445">
        <v>1.8977332047605433E-2</v>
      </c>
      <c r="R33" s="445">
        <v>2.7376178594539224E-2</v>
      </c>
      <c r="S33" s="445" t="s">
        <v>158</v>
      </c>
      <c r="T33" s="18">
        <v>1.3522802459863725</v>
      </c>
      <c r="U33" s="71" t="s">
        <v>321</v>
      </c>
      <c r="V33" s="9">
        <v>2007</v>
      </c>
      <c r="W33" s="227">
        <v>2017</v>
      </c>
      <c r="X33" s="227">
        <v>1</v>
      </c>
      <c r="Y33" s="447" t="s">
        <v>157</v>
      </c>
      <c r="Z33" s="448">
        <v>10</v>
      </c>
      <c r="AA33" s="448">
        <v>5</v>
      </c>
      <c r="AB33" s="448">
        <v>0</v>
      </c>
      <c r="AC33" s="228" t="s">
        <v>5</v>
      </c>
      <c r="AD33" s="449">
        <v>0.66051409806363948</v>
      </c>
      <c r="AE33" s="450" t="s">
        <v>158</v>
      </c>
      <c r="AF33" s="75">
        <v>0.66260247259508886</v>
      </c>
      <c r="AG33" s="75">
        <v>1.2314567206192821</v>
      </c>
      <c r="AH33" s="76" t="s">
        <v>2694</v>
      </c>
      <c r="AI33" s="9" t="s">
        <v>2783</v>
      </c>
      <c r="AJ33" s="77" t="s">
        <v>2563</v>
      </c>
      <c r="AK33" s="78">
        <v>4.0790209790209794E-2</v>
      </c>
      <c r="AL33" s="79">
        <v>3.6496100000000004E-2</v>
      </c>
      <c r="AM33" s="80">
        <v>0.11765941539533786</v>
      </c>
      <c r="AN33" s="368">
        <v>-9.2101753308007295E-2</v>
      </c>
      <c r="AO33" s="368">
        <v>-0.11194828643784993</v>
      </c>
      <c r="AP33" s="368">
        <v>-0.11775746402145049</v>
      </c>
      <c r="AQ33" s="368">
        <v>-0.22777208720777331</v>
      </c>
      <c r="AR33" s="81">
        <v>4.5932246024944022E-2</v>
      </c>
      <c r="AS33" s="81">
        <v>4.6234689585632892E-2</v>
      </c>
      <c r="AT33" s="81">
        <v>5.2821465158803038E-2</v>
      </c>
      <c r="AU33" s="68">
        <v>2.8968763371844241E-2</v>
      </c>
      <c r="AV33" s="68">
        <v>3.7221086496756449E-2</v>
      </c>
      <c r="AW33" s="68">
        <v>5.0569234842467566E-2</v>
      </c>
      <c r="AX33" s="68">
        <v>2.8968763371844241E-2</v>
      </c>
      <c r="AY33" s="68">
        <v>4.492817332650715E-2</v>
      </c>
      <c r="AZ33" s="68">
        <v>6.5146579804560262E-2</v>
      </c>
      <c r="BA33" s="31">
        <v>16.15521</v>
      </c>
      <c r="BB33" s="32" t="s">
        <v>158</v>
      </c>
      <c r="BC33" s="82">
        <v>8.9043530474799049</v>
      </c>
      <c r="BD33" s="70">
        <v>0.81430474666233277</v>
      </c>
      <c r="BE33" s="70" t="s">
        <v>158</v>
      </c>
      <c r="BF33" s="82">
        <v>7.2262729842401923</v>
      </c>
      <c r="BG33" s="82">
        <v>7.3916159775727719</v>
      </c>
      <c r="BH33" s="82">
        <v>10.883862121787789</v>
      </c>
      <c r="BI33" s="82">
        <v>5.2896551724137932</v>
      </c>
      <c r="BJ33" s="82">
        <v>16.574468085106385</v>
      </c>
      <c r="BK33" s="82">
        <v>5.2896551724137932</v>
      </c>
      <c r="BL33" s="82">
        <v>12.50046233372704</v>
      </c>
      <c r="BM33" s="82">
        <v>20.849056603773587</v>
      </c>
      <c r="BN33" s="34" t="s">
        <v>2563</v>
      </c>
      <c r="BO33" s="31">
        <v>0.87946000000000002</v>
      </c>
      <c r="BP33" s="32">
        <v>0.87966</v>
      </c>
      <c r="BQ33" s="35">
        <v>1.1761330059958459</v>
      </c>
      <c r="BR33" s="70">
        <v>-0.25207438655700221</v>
      </c>
      <c r="BS33" s="83">
        <v>0.94291506906330269</v>
      </c>
      <c r="BT33" s="83">
        <v>0.9787408580200806</v>
      </c>
      <c r="BU33" s="83">
        <v>0.96196232106133195</v>
      </c>
      <c r="BV33" s="83">
        <v>0.82886106141920102</v>
      </c>
      <c r="BW33" s="83">
        <v>1.5085348506401137</v>
      </c>
      <c r="BX33" s="83">
        <v>0.82886106141920102</v>
      </c>
      <c r="BY33" s="83">
        <v>1.1197813185717627</v>
      </c>
      <c r="BZ33" s="83">
        <v>1.5085348506401137</v>
      </c>
      <c r="CA33" s="37" t="s">
        <v>2609</v>
      </c>
      <c r="CB33" s="31">
        <v>6.0809446017441964</v>
      </c>
      <c r="CC33" s="35">
        <v>6.7787027119539136</v>
      </c>
      <c r="CD33" s="70">
        <v>-0.10293387095723416</v>
      </c>
      <c r="CE33" s="83">
        <v>5.966412464783251</v>
      </c>
      <c r="CF33" s="83">
        <v>5.6080957458535119</v>
      </c>
      <c r="CG33" s="83">
        <v>4.91470679625</v>
      </c>
      <c r="CH33" s="83">
        <v>5.0126851851851848</v>
      </c>
      <c r="CI33" s="83">
        <v>9.1874427480916019</v>
      </c>
      <c r="CJ33" s="83">
        <v>3.4537500000000003</v>
      </c>
      <c r="CK33" s="83">
        <v>5.7626382610835183</v>
      </c>
      <c r="CL33" s="83">
        <v>9.1874427480916019</v>
      </c>
      <c r="CM33" s="37" t="s">
        <v>2563</v>
      </c>
      <c r="CN33" s="31">
        <v>16.23977</v>
      </c>
      <c r="CO33" s="82">
        <v>15.423216754093252</v>
      </c>
      <c r="CP33" s="70">
        <v>5.2943121978107355E-2</v>
      </c>
      <c r="CQ33" s="82">
        <v>13.407337582476019</v>
      </c>
      <c r="CR33" s="82">
        <v>12.761431197410644</v>
      </c>
      <c r="CS33" s="82">
        <v>12.936672038471864</v>
      </c>
      <c r="CT33" s="82">
        <v>11.545967741935485</v>
      </c>
      <c r="CU33" s="82">
        <v>21.879789473684212</v>
      </c>
      <c r="CV33" s="82">
        <v>10.412500000000001</v>
      </c>
      <c r="CW33" s="82">
        <v>15.090237992103351</v>
      </c>
      <c r="CX33" s="82">
        <v>21.879789473684212</v>
      </c>
      <c r="CY33" s="37" t="s">
        <v>2563</v>
      </c>
      <c r="CZ33" s="376">
        <v>-0.20433685996612816</v>
      </c>
      <c r="DA33" s="39" t="s">
        <v>5</v>
      </c>
      <c r="DB33" s="39">
        <v>12.557533152009588</v>
      </c>
      <c r="DC33" s="17">
        <v>6.645288103971074E-2</v>
      </c>
      <c r="DD33" s="40">
        <v>-9.509921896028926</v>
      </c>
      <c r="DE33" s="84">
        <v>1.05972</v>
      </c>
      <c r="DF33" s="85" t="s">
        <v>158</v>
      </c>
      <c r="DG33" s="85" t="s">
        <v>5</v>
      </c>
      <c r="DH33" s="85" t="s">
        <v>5</v>
      </c>
      <c r="DI33" s="85" t="s">
        <v>5</v>
      </c>
      <c r="DJ33" s="86">
        <v>-1.1237200000000001</v>
      </c>
      <c r="DK33" s="86">
        <v>-4.6585599999999998E-2</v>
      </c>
      <c r="DL33" s="69">
        <v>0.82978723404255339</v>
      </c>
      <c r="DM33" s="70">
        <v>8.1425267992054184E-2</v>
      </c>
      <c r="DN33" s="70">
        <v>0.20871508213597356</v>
      </c>
      <c r="DO33" s="70">
        <v>6.7705526744423095E-2</v>
      </c>
      <c r="DP33" s="70" t="s">
        <v>158</v>
      </c>
      <c r="DQ33" s="87" t="s">
        <v>2563</v>
      </c>
      <c r="DR33" s="69">
        <v>6.4533286059349715E-2</v>
      </c>
      <c r="DS33" s="70">
        <v>2.5390613209093749E-2</v>
      </c>
      <c r="DT33" s="70">
        <v>1.0226682882918059E-2</v>
      </c>
      <c r="DU33" s="70">
        <v>1.0374305973075426E-2</v>
      </c>
      <c r="DV33" s="87" t="s">
        <v>2563</v>
      </c>
      <c r="DW33" s="31">
        <v>1.0563800000000001</v>
      </c>
      <c r="DX33" s="70">
        <v>8.9074113830267976E-2</v>
      </c>
      <c r="DY33" s="70">
        <v>7.8034383088960491E-2</v>
      </c>
      <c r="DZ33" s="70">
        <v>6.8548322662839833E-2</v>
      </c>
      <c r="EA33" s="70">
        <v>5.7445670097232338E-2</v>
      </c>
      <c r="EB33" s="87" t="s">
        <v>2563</v>
      </c>
      <c r="EC33" s="31">
        <v>0.56840000000000002</v>
      </c>
      <c r="ED33" s="88">
        <v>1999164000</v>
      </c>
      <c r="EE33" s="85">
        <v>1.0081599999999999</v>
      </c>
      <c r="EF33" s="85" t="s">
        <v>5</v>
      </c>
      <c r="EG33" s="86">
        <v>0.19417938330828344</v>
      </c>
      <c r="EH33" s="86">
        <v>-0.1732550793618981</v>
      </c>
      <c r="EI33" s="89">
        <v>2.0710000000000002</v>
      </c>
      <c r="EJ33" s="90">
        <v>14</v>
      </c>
      <c r="EK33" s="85">
        <v>21.11</v>
      </c>
      <c r="EL33" s="91">
        <v>14</v>
      </c>
      <c r="EM33" s="79">
        <v>-0.18711511132164849</v>
      </c>
      <c r="EN33" s="69">
        <v>-0.31284442560406944</v>
      </c>
      <c r="EO33" s="70">
        <v>-5.0559660217930569E-2</v>
      </c>
      <c r="EP33" s="70">
        <v>2.6541907510211349E-2</v>
      </c>
      <c r="EQ33" s="70">
        <v>2.6412796046104692E-2</v>
      </c>
      <c r="ER33" s="69">
        <v>2.9671894870707982E-2</v>
      </c>
      <c r="ES33" s="70">
        <v>3.5105028969420138E-2</v>
      </c>
      <c r="ET33" s="70">
        <v>4.3321458563650994E-2</v>
      </c>
      <c r="EU33" s="70">
        <v>4.1992386319820163E-2</v>
      </c>
      <c r="EV33" s="69">
        <v>-0.28317253073336146</v>
      </c>
      <c r="EW33" s="70">
        <v>-1.5454631248510431E-2</v>
      </c>
      <c r="EX33" s="70">
        <v>6.9863366073862343E-2</v>
      </c>
      <c r="EY33" s="70">
        <v>6.8405182365924855E-2</v>
      </c>
      <c r="EZ33" s="92">
        <v>5.5885600000000001E-2</v>
      </c>
      <c r="FA33" s="70">
        <v>0.14488000000000001</v>
      </c>
      <c r="FB33" s="70">
        <v>0.10850000000000001</v>
      </c>
      <c r="FC33" s="87">
        <v>4.8159941860429975E-2</v>
      </c>
      <c r="FD33" s="69">
        <v>8.2879999999999995E-2</v>
      </c>
      <c r="FE33" s="70">
        <v>6.54E-2</v>
      </c>
      <c r="FF33" s="87">
        <v>2.296035714007949E-2</v>
      </c>
      <c r="FG33" s="93" t="s">
        <v>2563</v>
      </c>
      <c r="FH33" s="84">
        <v>5.534E-2</v>
      </c>
      <c r="FI33" s="85">
        <v>4.7969999999999999E-2</v>
      </c>
      <c r="FJ33" s="86">
        <v>0.72540229999999994</v>
      </c>
      <c r="FK33" s="86">
        <v>0.97003569999999995</v>
      </c>
      <c r="FL33" s="94">
        <v>5.67E-2</v>
      </c>
      <c r="FM33" s="95">
        <v>5.833E-2</v>
      </c>
      <c r="FN33" s="96">
        <v>44439</v>
      </c>
      <c r="FO33" s="97" t="s">
        <v>2698</v>
      </c>
      <c r="FP33" s="57">
        <v>0.69996000000000003</v>
      </c>
      <c r="FQ33" s="58" t="s">
        <v>159</v>
      </c>
      <c r="FR33" s="58">
        <v>0.69996000000000003</v>
      </c>
      <c r="FS33" s="98" t="s">
        <v>159</v>
      </c>
      <c r="FT33" s="59" t="s">
        <v>165</v>
      </c>
      <c r="FU33" s="9" t="s">
        <v>166</v>
      </c>
      <c r="FV33" s="9" t="s">
        <v>158</v>
      </c>
      <c r="FW33" s="99">
        <v>0.03</v>
      </c>
      <c r="FX33" s="100" t="s">
        <v>158</v>
      </c>
      <c r="FY33" s="100" t="s">
        <v>158</v>
      </c>
      <c r="FZ33" s="100" t="s">
        <v>166</v>
      </c>
      <c r="GA33" s="9" t="s">
        <v>169</v>
      </c>
      <c r="GB33" s="63"/>
    </row>
    <row r="34" spans="1:184" ht="12" customHeight="1" x14ac:dyDescent="0.2">
      <c r="A34" s="7">
        <v>67</v>
      </c>
      <c r="B34" s="2" t="s">
        <v>426</v>
      </c>
      <c r="C34" s="1" t="s">
        <v>427</v>
      </c>
      <c r="D34" s="1" t="s">
        <v>176</v>
      </c>
      <c r="E34" s="1" t="s">
        <v>428</v>
      </c>
      <c r="F34" s="9">
        <v>8</v>
      </c>
      <c r="G34" s="64">
        <v>95.49</v>
      </c>
      <c r="H34" s="65">
        <v>-0.10295913574448101</v>
      </c>
      <c r="I34" s="65">
        <v>0.2024875444706804</v>
      </c>
      <c r="J34" s="65">
        <v>0.2511414676960424</v>
      </c>
      <c r="K34" s="442">
        <v>4.0213634935595349E-2</v>
      </c>
      <c r="L34" s="67">
        <v>1</v>
      </c>
      <c r="M34" s="68">
        <v>5.4945054945054972E-2</v>
      </c>
      <c r="N34" s="444">
        <v>0.37878787878787867</v>
      </c>
      <c r="O34" s="445">
        <v>0.43183585276471748</v>
      </c>
      <c r="P34" s="445">
        <v>0.38278219056168239</v>
      </c>
      <c r="Q34" s="445">
        <v>0.26754167332046119</v>
      </c>
      <c r="R34" s="445">
        <v>0.18648674323491421</v>
      </c>
      <c r="S34" s="445" t="s">
        <v>158</v>
      </c>
      <c r="T34" s="18">
        <v>1.4307385679807205</v>
      </c>
      <c r="U34" s="71" t="s">
        <v>156</v>
      </c>
      <c r="V34" s="9">
        <v>2004</v>
      </c>
      <c r="W34" s="227">
        <v>2015</v>
      </c>
      <c r="X34" s="227">
        <v>1</v>
      </c>
      <c r="Y34" s="447" t="s">
        <v>157</v>
      </c>
      <c r="Z34" s="448">
        <v>12</v>
      </c>
      <c r="AA34" s="448">
        <v>6</v>
      </c>
      <c r="AB34" s="448">
        <v>0</v>
      </c>
      <c r="AC34" s="228" t="s">
        <v>5</v>
      </c>
      <c r="AD34" s="449">
        <v>0.4553393879242571</v>
      </c>
      <c r="AE34" s="450">
        <v>0.27224388514711095</v>
      </c>
      <c r="AF34" s="75">
        <v>0.28873222492240319</v>
      </c>
      <c r="AG34" s="75" t="s">
        <v>158</v>
      </c>
      <c r="AH34" s="76" t="s">
        <v>2682</v>
      </c>
      <c r="AI34" s="9" t="s">
        <v>2773</v>
      </c>
      <c r="AJ34" s="77" t="s">
        <v>2563</v>
      </c>
      <c r="AK34" s="78">
        <v>4.0213634935595349E-2</v>
      </c>
      <c r="AL34" s="79">
        <v>2.09559E-2</v>
      </c>
      <c r="AM34" s="80">
        <v>0.91896482306154126</v>
      </c>
      <c r="AN34" s="368">
        <v>0.7142382300754011</v>
      </c>
      <c r="AO34" s="368">
        <v>-0.21327256523157267</v>
      </c>
      <c r="AP34" s="368">
        <v>-8.1216934322141943E-2</v>
      </c>
      <c r="AQ34" s="368">
        <v>8.0752190228269516E-2</v>
      </c>
      <c r="AR34" s="81">
        <v>5.1115078943995647E-2</v>
      </c>
      <c r="AS34" s="81">
        <v>4.3768367569907929E-2</v>
      </c>
      <c r="AT34" s="81">
        <v>3.720893216705088E-2</v>
      </c>
      <c r="AU34" s="68">
        <v>1.2090679768518074E-2</v>
      </c>
      <c r="AV34" s="68">
        <v>2.4038675930509575E-2</v>
      </c>
      <c r="AW34" s="68">
        <v>8.5388994307400393E-2</v>
      </c>
      <c r="AX34" s="68">
        <v>1.2090679768518074E-2</v>
      </c>
      <c r="AY34" s="68">
        <v>2.3458603495166798E-2</v>
      </c>
      <c r="AZ34" s="68">
        <v>8.5388994307400393E-2</v>
      </c>
      <c r="BA34" s="31">
        <v>10.99455</v>
      </c>
      <c r="BB34" s="32">
        <v>6.769939737681673</v>
      </c>
      <c r="BC34" s="82">
        <v>10.82133771782709</v>
      </c>
      <c r="BD34" s="70">
        <v>1.6006549900716927E-2</v>
      </c>
      <c r="BE34" s="70">
        <v>-0.3743897552953307</v>
      </c>
      <c r="BF34" s="82">
        <v>5.6416660413977162</v>
      </c>
      <c r="BG34" s="82">
        <v>6.9728946388835737</v>
      </c>
      <c r="BH34" s="82">
        <v>7.3485016915070744</v>
      </c>
      <c r="BI34" s="82">
        <v>2.4063926940639266</v>
      </c>
      <c r="BJ34" s="82">
        <v>17.589928057553955</v>
      </c>
      <c r="BK34" s="82">
        <v>2.4063926940639266</v>
      </c>
      <c r="BL34" s="82">
        <v>10.673513221179324</v>
      </c>
      <c r="BM34" s="82">
        <v>18.408450704225352</v>
      </c>
      <c r="BN34" s="34" t="s">
        <v>2563</v>
      </c>
      <c r="BO34" s="31">
        <v>2.78009</v>
      </c>
      <c r="BP34" s="32">
        <v>1.75325</v>
      </c>
      <c r="BQ34" s="35">
        <v>2.3749337860479391</v>
      </c>
      <c r="BR34" s="70">
        <v>-0.26176889212665833</v>
      </c>
      <c r="BS34" s="83">
        <v>1.3526018502606769</v>
      </c>
      <c r="BT34" s="83">
        <v>1.4494507251891346</v>
      </c>
      <c r="BU34" s="83">
        <v>1.2382085095282189</v>
      </c>
      <c r="BV34" s="83">
        <v>0.76046176046176039</v>
      </c>
      <c r="BW34" s="83">
        <v>4.3810193820224717</v>
      </c>
      <c r="BX34" s="83">
        <v>0.57613636363636367</v>
      </c>
      <c r="BY34" s="83">
        <v>1.8865748578517376</v>
      </c>
      <c r="BZ34" s="83">
        <v>4.3810193820224717</v>
      </c>
      <c r="CA34" s="37" t="s">
        <v>2609</v>
      </c>
      <c r="CB34" s="31">
        <v>1.5599599497558609</v>
      </c>
      <c r="CC34" s="35">
        <v>1.6901599096009186</v>
      </c>
      <c r="CD34" s="70">
        <v>-7.7034107308698641E-2</v>
      </c>
      <c r="CE34" s="83">
        <v>1.0702688892463956</v>
      </c>
      <c r="CF34" s="83">
        <v>1.0126889283363016</v>
      </c>
      <c r="CG34" s="83">
        <v>0.79015346309485512</v>
      </c>
      <c r="CH34" s="83">
        <v>0.51650842266462482</v>
      </c>
      <c r="CI34" s="83">
        <v>4.2786693679374688</v>
      </c>
      <c r="CJ34" s="83">
        <v>0.30419999999999997</v>
      </c>
      <c r="CK34" s="83">
        <v>1.2315570347609857</v>
      </c>
      <c r="CL34" s="83">
        <v>4.2786693679374688</v>
      </c>
      <c r="CM34" s="37" t="s">
        <v>2563</v>
      </c>
      <c r="CN34" s="31">
        <v>6.9037199999999999</v>
      </c>
      <c r="CO34" s="82">
        <v>8.0942835573003169</v>
      </c>
      <c r="CP34" s="70">
        <v>-0.14708695944146111</v>
      </c>
      <c r="CQ34" s="82">
        <v>4.5578378378378375</v>
      </c>
      <c r="CR34" s="82">
        <v>3.2866004831647286</v>
      </c>
      <c r="CS34" s="82">
        <v>5.023497624199547</v>
      </c>
      <c r="CT34" s="82">
        <v>2.0153631284916202</v>
      </c>
      <c r="CU34" s="82">
        <v>21.725405405405407</v>
      </c>
      <c r="CV34" s="82">
        <v>1.0489655172413794</v>
      </c>
      <c r="CW34" s="82">
        <v>8.2031693616174444</v>
      </c>
      <c r="CX34" s="82">
        <v>21.725405405405407</v>
      </c>
      <c r="CY34" s="37" t="s">
        <v>2563</v>
      </c>
      <c r="CZ34" s="376">
        <v>-6.068424029511077E-2</v>
      </c>
      <c r="DA34" s="39" t="s">
        <v>5</v>
      </c>
      <c r="DB34" s="39">
        <v>33.244455924949612</v>
      </c>
      <c r="DC34" s="17">
        <v>0.42299582549727777</v>
      </c>
      <c r="DD34" s="40">
        <v>31.305032549727773</v>
      </c>
      <c r="DE34" s="84">
        <v>8.4332700000000003</v>
      </c>
      <c r="DF34" s="85">
        <v>14.105</v>
      </c>
      <c r="DG34" s="85" t="s">
        <v>5</v>
      </c>
      <c r="DH34" s="85" t="s">
        <v>5</v>
      </c>
      <c r="DI34" s="85" t="s">
        <v>5</v>
      </c>
      <c r="DJ34" s="86">
        <v>-0.41146689999999997</v>
      </c>
      <c r="DK34" s="86">
        <v>0.26866250000000003</v>
      </c>
      <c r="DL34" s="69">
        <v>0.66894977168949765</v>
      </c>
      <c r="DM34" s="70">
        <v>0.60139742147503927</v>
      </c>
      <c r="DN34" s="70">
        <v>0.45656041156033345</v>
      </c>
      <c r="DO34" s="70">
        <v>0.3355072050363932</v>
      </c>
      <c r="DP34" s="70" t="s">
        <v>158</v>
      </c>
      <c r="DQ34" s="87" t="s">
        <v>2563</v>
      </c>
      <c r="DR34" s="69">
        <v>0.25040667006976358</v>
      </c>
      <c r="DS34" s="70">
        <v>0.1729278961211469</v>
      </c>
      <c r="DT34" s="70">
        <v>0.15472522849809178</v>
      </c>
      <c r="DU34" s="70">
        <v>0.1253478556059513</v>
      </c>
      <c r="DV34" s="87" t="s">
        <v>2563</v>
      </c>
      <c r="DW34" s="31">
        <v>13.299519999999999</v>
      </c>
      <c r="DX34" s="70" t="s">
        <v>158</v>
      </c>
      <c r="DY34" s="70" t="s">
        <v>158</v>
      </c>
      <c r="DZ34" s="70" t="s">
        <v>158</v>
      </c>
      <c r="EA34" s="70" t="s">
        <v>158</v>
      </c>
      <c r="EB34" s="87" t="s">
        <v>2563</v>
      </c>
      <c r="EC34" s="31">
        <v>-35.153030000000001</v>
      </c>
      <c r="ED34" s="88">
        <v>1528945000</v>
      </c>
      <c r="EE34" s="85">
        <v>2.1132499999999999</v>
      </c>
      <c r="EF34" s="85" t="s">
        <v>5</v>
      </c>
      <c r="EG34" s="86">
        <v>7.983715560850313E-2</v>
      </c>
      <c r="EH34" s="86">
        <v>-0.32676243702550434</v>
      </c>
      <c r="EI34" s="89">
        <v>1.889</v>
      </c>
      <c r="EJ34" s="90">
        <v>9</v>
      </c>
      <c r="EK34" s="85">
        <v>197.33</v>
      </c>
      <c r="EL34" s="91">
        <v>9</v>
      </c>
      <c r="EM34" s="79">
        <v>-0.51608979881416928</v>
      </c>
      <c r="EN34" s="69">
        <v>-0.40620294737093887</v>
      </c>
      <c r="EO34" s="70">
        <v>0.15243430372682343</v>
      </c>
      <c r="EP34" s="70">
        <v>0.23434729467492144</v>
      </c>
      <c r="EQ34" s="70">
        <v>0.27995267645239474</v>
      </c>
      <c r="ER34" s="69">
        <v>2.0304568074868801E-2</v>
      </c>
      <c r="ES34" s="70">
        <v>3.7315380396660602E-2</v>
      </c>
      <c r="ET34" s="70">
        <v>4.9805668219670585E-2</v>
      </c>
      <c r="EU34" s="70">
        <v>9.0947662619053959E-2</v>
      </c>
      <c r="EV34" s="69">
        <v>-0.38589837929607007</v>
      </c>
      <c r="EW34" s="70">
        <v>0.18974968412348403</v>
      </c>
      <c r="EX34" s="70">
        <v>0.28415296289459202</v>
      </c>
      <c r="EY34" s="70">
        <v>0.3709003390714487</v>
      </c>
      <c r="EZ34" s="92">
        <v>0.16890930000000001</v>
      </c>
      <c r="FA34" s="70">
        <v>0.26458000000000004</v>
      </c>
      <c r="FB34" s="70">
        <v>0.19971</v>
      </c>
      <c r="FC34" s="87">
        <v>9.279318347809816E-2</v>
      </c>
      <c r="FD34" s="69">
        <v>0.11577999999999999</v>
      </c>
      <c r="FE34" s="70">
        <v>0.10895000000000002</v>
      </c>
      <c r="FF34" s="87">
        <v>2.2088741476145628E-2</v>
      </c>
      <c r="FG34" s="93" t="s">
        <v>2563</v>
      </c>
      <c r="FH34" s="84" t="s">
        <v>158</v>
      </c>
      <c r="FI34" s="85" t="s">
        <v>158</v>
      </c>
      <c r="FJ34" s="86">
        <v>2.477833</v>
      </c>
      <c r="FK34" s="86">
        <v>2.648752</v>
      </c>
      <c r="FL34" s="94">
        <v>0.91</v>
      </c>
      <c r="FM34" s="95">
        <v>0.96</v>
      </c>
      <c r="FN34" s="96">
        <v>45016</v>
      </c>
      <c r="FO34" s="97" t="s">
        <v>2881</v>
      </c>
      <c r="FP34" s="57">
        <v>3.84</v>
      </c>
      <c r="FQ34" s="58" t="s">
        <v>159</v>
      </c>
      <c r="FR34" s="58">
        <v>3.84</v>
      </c>
      <c r="FS34" s="98" t="s">
        <v>159</v>
      </c>
      <c r="FT34" s="59" t="s">
        <v>165</v>
      </c>
      <c r="FU34" s="9" t="s">
        <v>166</v>
      </c>
      <c r="FV34" s="9" t="s">
        <v>158</v>
      </c>
      <c r="FW34" s="99">
        <v>0</v>
      </c>
      <c r="FX34" s="100" t="s">
        <v>158</v>
      </c>
      <c r="FY34" s="100" t="s">
        <v>158</v>
      </c>
      <c r="FZ34" s="100" t="s">
        <v>158</v>
      </c>
      <c r="GA34" s="9" t="s">
        <v>425</v>
      </c>
      <c r="GB34" s="63"/>
    </row>
    <row r="35" spans="1:184" ht="12" customHeight="1" x14ac:dyDescent="0.2">
      <c r="A35" s="7">
        <v>36</v>
      </c>
      <c r="B35" s="2" t="s">
        <v>292</v>
      </c>
      <c r="C35" s="1" t="s">
        <v>293</v>
      </c>
      <c r="D35" s="1" t="s">
        <v>176</v>
      </c>
      <c r="E35" s="1" t="s">
        <v>177</v>
      </c>
      <c r="F35" s="9">
        <v>13</v>
      </c>
      <c r="G35" s="64">
        <v>96.67</v>
      </c>
      <c r="H35" s="65">
        <v>5.9629507837334117E-2</v>
      </c>
      <c r="I35" s="65">
        <v>9.7757736823200547E-2</v>
      </c>
      <c r="J35" s="65">
        <v>9.98981394925329E-2</v>
      </c>
      <c r="K35" s="442">
        <v>4.0136547015620153E-2</v>
      </c>
      <c r="L35" s="67">
        <v>96</v>
      </c>
      <c r="M35" s="68">
        <v>5.4347826086956541E-2</v>
      </c>
      <c r="N35" s="444">
        <v>0.22666666666666679</v>
      </c>
      <c r="O35" s="445">
        <v>0.1060114886613992</v>
      </c>
      <c r="P35" s="445">
        <v>9.6659908140676709E-2</v>
      </c>
      <c r="Q35" s="445">
        <v>8.8225938039835361E-2</v>
      </c>
      <c r="R35" s="445">
        <v>7.8775448909534473E-2</v>
      </c>
      <c r="S35" s="445">
        <v>0.10606993337734805</v>
      </c>
      <c r="T35" s="18">
        <v>1.0955951309583503</v>
      </c>
      <c r="U35" s="71" t="s">
        <v>156</v>
      </c>
      <c r="V35" s="9">
        <v>1890</v>
      </c>
      <c r="W35" s="227">
        <v>2010</v>
      </c>
      <c r="X35" s="227">
        <v>1</v>
      </c>
      <c r="Y35" s="447" t="s">
        <v>294</v>
      </c>
      <c r="Z35" s="448">
        <v>24</v>
      </c>
      <c r="AA35" s="448">
        <v>1</v>
      </c>
      <c r="AB35" s="448">
        <v>0</v>
      </c>
      <c r="AC35" s="228" t="s">
        <v>5</v>
      </c>
      <c r="AD35" s="449">
        <v>0.41070022270960532</v>
      </c>
      <c r="AE35" s="450">
        <v>0.4006195147134744</v>
      </c>
      <c r="AF35" s="75">
        <v>0.35712740704332557</v>
      </c>
      <c r="AG35" s="75">
        <v>0.36103266508172083</v>
      </c>
      <c r="AH35" s="76" t="s">
        <v>2649</v>
      </c>
      <c r="AI35" s="9" t="s">
        <v>2537</v>
      </c>
      <c r="AJ35" s="77" t="s">
        <v>2615</v>
      </c>
      <c r="AK35" s="78">
        <v>4.0136547015620153E-2</v>
      </c>
      <c r="AL35" s="79">
        <v>3.6233000000000001E-2</v>
      </c>
      <c r="AM35" s="80">
        <v>0.10773457940607045</v>
      </c>
      <c r="AN35" s="368">
        <v>-3.851169715237901E-2</v>
      </c>
      <c r="AO35" s="368">
        <v>-0.25195007045563667</v>
      </c>
      <c r="AP35" s="368">
        <v>-0.21554398299592337</v>
      </c>
      <c r="AQ35" s="368">
        <v>-0.21619785152024806</v>
      </c>
      <c r="AR35" s="81">
        <v>5.3654903811122999E-2</v>
      </c>
      <c r="AS35" s="81">
        <v>5.1164815038204456E-2</v>
      </c>
      <c r="AT35" s="81">
        <v>5.120749808286218E-2</v>
      </c>
      <c r="AU35" s="68">
        <v>2.8275212597082235E-2</v>
      </c>
      <c r="AV35" s="68">
        <v>3.9674110037162813E-2</v>
      </c>
      <c r="AW35" s="68">
        <v>7.3441944659943095E-2</v>
      </c>
      <c r="AX35" s="68">
        <v>2.8275212597082235E-2</v>
      </c>
      <c r="AY35" s="68">
        <v>4.1744186483338934E-2</v>
      </c>
      <c r="AZ35" s="68">
        <v>7.3441944659943095E-2</v>
      </c>
      <c r="BA35" s="31">
        <v>10.170120000000001</v>
      </c>
      <c r="BB35" s="32">
        <v>9.9814145585957661</v>
      </c>
      <c r="BC35" s="82">
        <v>10.252813228420434</v>
      </c>
      <c r="BD35" s="70">
        <v>-8.0654183957248327E-3</v>
      </c>
      <c r="BE35" s="70">
        <v>-2.6470653836974334E-2</v>
      </c>
      <c r="BF35" s="82">
        <v>7.4877010064569438</v>
      </c>
      <c r="BG35" s="82">
        <v>8.1801531321007008</v>
      </c>
      <c r="BH35" s="82">
        <v>8.6779476504960904</v>
      </c>
      <c r="BI35" s="82">
        <v>6.7842105263157899</v>
      </c>
      <c r="BJ35" s="82">
        <v>13.159649122807018</v>
      </c>
      <c r="BK35" s="82">
        <v>6.7842105263157899</v>
      </c>
      <c r="BL35" s="82">
        <v>10.497169655316441</v>
      </c>
      <c r="BM35" s="82">
        <v>14.589665653495441</v>
      </c>
      <c r="BN35" s="34" t="s">
        <v>2615</v>
      </c>
      <c r="BO35" s="31">
        <v>1.68723</v>
      </c>
      <c r="BP35" s="32">
        <v>1.7181500000000001</v>
      </c>
      <c r="BQ35" s="35">
        <v>1.7542741958730048</v>
      </c>
      <c r="BR35" s="70">
        <v>-2.0592103536601236E-2</v>
      </c>
      <c r="BS35" s="83">
        <v>1.2840805092516108</v>
      </c>
      <c r="BT35" s="83">
        <v>1.398855732562907</v>
      </c>
      <c r="BU35" s="83">
        <v>1.4579213959643162</v>
      </c>
      <c r="BV35" s="83">
        <v>0.99408740359897185</v>
      </c>
      <c r="BW35" s="83">
        <v>2.1688470564186426</v>
      </c>
      <c r="BX35" s="83">
        <v>0.99408740359897185</v>
      </c>
      <c r="BY35" s="83">
        <v>1.757052305835622</v>
      </c>
      <c r="BZ35" s="83">
        <v>2.2093949044585988</v>
      </c>
      <c r="CA35" s="37" t="s">
        <v>2609</v>
      </c>
      <c r="CB35" s="31">
        <v>3.3685602898069953</v>
      </c>
      <c r="CC35" s="35">
        <v>3.0455045189825745</v>
      </c>
      <c r="CD35" s="70">
        <v>0.10607627367183992</v>
      </c>
      <c r="CE35" s="83">
        <v>2.3177555049448273</v>
      </c>
      <c r="CF35" s="83">
        <v>2.4504500235636124</v>
      </c>
      <c r="CG35" s="83">
        <v>2.3832879993523632</v>
      </c>
      <c r="CH35" s="83">
        <v>1.6546980630459551</v>
      </c>
      <c r="CI35" s="83">
        <v>3.9651948998611855</v>
      </c>
      <c r="CJ35" s="83">
        <v>1.6546980630459551</v>
      </c>
      <c r="CK35" s="83">
        <v>2.8728553243008248</v>
      </c>
      <c r="CL35" s="83">
        <v>3.9651948998611855</v>
      </c>
      <c r="CM35" s="37" t="s">
        <v>2615</v>
      </c>
      <c r="CN35" s="31">
        <v>8.7404499999999992</v>
      </c>
      <c r="CO35" s="82">
        <v>3.0231888061316274</v>
      </c>
      <c r="CP35" s="70">
        <v>1.8911360025786781</v>
      </c>
      <c r="CQ35" s="82">
        <v>2.0889815018738314</v>
      </c>
      <c r="CR35" s="82">
        <v>2.4559762861933896</v>
      </c>
      <c r="CS35" s="82">
        <v>4.9947882950362157</v>
      </c>
      <c r="CT35" s="82">
        <v>0.65414443721535465</v>
      </c>
      <c r="CU35" s="82">
        <v>5.7755758855494843</v>
      </c>
      <c r="CV35" s="82">
        <v>0.65414443721535465</v>
      </c>
      <c r="CW35" s="82">
        <v>5.7882807937488048</v>
      </c>
      <c r="CX35" s="82">
        <v>21.534608695652175</v>
      </c>
      <c r="CY35" s="37" t="s">
        <v>2615</v>
      </c>
      <c r="CZ35" s="376">
        <v>-0.11604176750682671</v>
      </c>
      <c r="DA35" s="39" t="s">
        <v>5</v>
      </c>
      <c r="DB35" s="39">
        <v>18.664265189126532</v>
      </c>
      <c r="DC35" s="17">
        <v>0.13679645515629685</v>
      </c>
      <c r="DD35" s="40">
        <v>3.5095255156296847</v>
      </c>
      <c r="DE35" s="84">
        <v>9.4472799999999992</v>
      </c>
      <c r="DF35" s="85">
        <v>9.6850000000000005</v>
      </c>
      <c r="DG35" s="85" t="s">
        <v>5</v>
      </c>
      <c r="DH35" s="85" t="s">
        <v>5</v>
      </c>
      <c r="DI35" s="85" t="s">
        <v>5</v>
      </c>
      <c r="DJ35" s="86">
        <v>-6.1080800000000005E-2</v>
      </c>
      <c r="DK35" s="86">
        <v>0.12311279999999999</v>
      </c>
      <c r="DL35" s="69">
        <v>7.2544642857142794E-2</v>
      </c>
      <c r="DM35" s="70">
        <v>0.14871257834359275</v>
      </c>
      <c r="DN35" s="70">
        <v>0.12302189198143965</v>
      </c>
      <c r="DO35" s="70">
        <v>7.5062583919373482E-2</v>
      </c>
      <c r="DP35" s="70" t="s">
        <v>158</v>
      </c>
      <c r="DQ35" s="87" t="s">
        <v>2615</v>
      </c>
      <c r="DR35" s="69">
        <v>8.0663119360530056E-2</v>
      </c>
      <c r="DS35" s="70">
        <v>9.242495202428902E-2</v>
      </c>
      <c r="DT35" s="70">
        <v>8.410755550461313E-2</v>
      </c>
      <c r="DU35" s="70">
        <v>5.7608723772124337E-2</v>
      </c>
      <c r="DV35" s="87" t="s">
        <v>2615</v>
      </c>
      <c r="DW35" s="31">
        <v>10.864470000000001</v>
      </c>
      <c r="DX35" s="70" t="s">
        <v>158</v>
      </c>
      <c r="DY35" s="70" t="s">
        <v>158</v>
      </c>
      <c r="DZ35" s="70" t="s">
        <v>158</v>
      </c>
      <c r="EA35" s="70" t="s">
        <v>158</v>
      </c>
      <c r="EB35" s="87" t="s">
        <v>2615</v>
      </c>
      <c r="EC35" s="31">
        <v>10.74695</v>
      </c>
      <c r="ED35" s="88">
        <v>32322190000</v>
      </c>
      <c r="EE35" s="85">
        <v>1.10355</v>
      </c>
      <c r="EF35" s="85" t="s">
        <v>5</v>
      </c>
      <c r="EG35" s="86">
        <v>0.19887694696282976</v>
      </c>
      <c r="EH35" s="86">
        <v>-7.7840328994793095E-2</v>
      </c>
      <c r="EI35" s="89">
        <v>2.6920000000000002</v>
      </c>
      <c r="EJ35" s="90">
        <v>13</v>
      </c>
      <c r="EK35" s="85">
        <v>104.58</v>
      </c>
      <c r="EL35" s="91">
        <v>12</v>
      </c>
      <c r="EM35" s="79">
        <v>-7.5635876840696059E-2</v>
      </c>
      <c r="EN35" s="69">
        <v>-5.4023246494748101E-2</v>
      </c>
      <c r="EO35" s="70">
        <v>8.1701999017693705E-2</v>
      </c>
      <c r="EP35" s="70">
        <v>7.7820215779075497E-2</v>
      </c>
      <c r="EQ35" s="70">
        <v>8.9764209560117436E-2</v>
      </c>
      <c r="ER35" s="69">
        <v>3.8158439689787604E-2</v>
      </c>
      <c r="ES35" s="70">
        <v>4.2217737766512498E-2</v>
      </c>
      <c r="ET35" s="70">
        <v>4.3093104573061813E-2</v>
      </c>
      <c r="EU35" s="70">
        <v>5.1174280300682051E-2</v>
      </c>
      <c r="EV35" s="69">
        <v>-1.5864806804960496E-2</v>
      </c>
      <c r="EW35" s="70">
        <v>0.1239197367842062</v>
      </c>
      <c r="EX35" s="70">
        <v>0.12091332035213731</v>
      </c>
      <c r="EY35" s="70">
        <v>0.14093848986079949</v>
      </c>
      <c r="EZ35" s="92">
        <v>0.17936920000000001</v>
      </c>
      <c r="FA35" s="70">
        <v>0.18134</v>
      </c>
      <c r="FB35" s="70">
        <v>0.17585000000000001</v>
      </c>
      <c r="FC35" s="87">
        <v>2.5405166797326816E-2</v>
      </c>
      <c r="FD35" s="69" t="s">
        <v>158</v>
      </c>
      <c r="FE35" s="70" t="s">
        <v>158</v>
      </c>
      <c r="FF35" s="87" t="s">
        <v>158</v>
      </c>
      <c r="FG35" s="93" t="s">
        <v>2615</v>
      </c>
      <c r="FH35" s="84" t="s">
        <v>158</v>
      </c>
      <c r="FI35" s="85" t="s">
        <v>158</v>
      </c>
      <c r="FJ35" s="86">
        <v>1.287784</v>
      </c>
      <c r="FK35" s="86">
        <v>2.7084449999999998</v>
      </c>
      <c r="FL35" s="94">
        <v>0.92</v>
      </c>
      <c r="FM35" s="95">
        <v>0.97</v>
      </c>
      <c r="FN35" s="96">
        <v>44921</v>
      </c>
      <c r="FO35" s="97" t="s">
        <v>2880</v>
      </c>
      <c r="FP35" s="57">
        <v>3.88</v>
      </c>
      <c r="FQ35" s="58" t="s">
        <v>159</v>
      </c>
      <c r="FR35" s="58">
        <v>3.88</v>
      </c>
      <c r="FS35" s="98" t="s">
        <v>159</v>
      </c>
      <c r="FT35" s="59" t="s">
        <v>165</v>
      </c>
      <c r="FU35" s="9" t="s">
        <v>166</v>
      </c>
      <c r="FV35" s="9" t="s">
        <v>166</v>
      </c>
      <c r="FW35" s="99">
        <v>0</v>
      </c>
      <c r="FX35" s="100">
        <v>1</v>
      </c>
      <c r="FY35" s="100" t="s">
        <v>238</v>
      </c>
      <c r="FZ35" s="100" t="s">
        <v>168</v>
      </c>
      <c r="GA35" s="9" t="s">
        <v>169</v>
      </c>
      <c r="GB35" s="63"/>
    </row>
    <row r="36" spans="1:184" ht="12" customHeight="1" x14ac:dyDescent="0.2">
      <c r="A36" s="7">
        <v>2</v>
      </c>
      <c r="B36" s="2" t="s">
        <v>161</v>
      </c>
      <c r="C36" s="1" t="s">
        <v>162</v>
      </c>
      <c r="D36" s="1" t="s">
        <v>154</v>
      </c>
      <c r="E36" s="1" t="s">
        <v>163</v>
      </c>
      <c r="F36" s="9">
        <v>49</v>
      </c>
      <c r="G36" s="64">
        <v>57.45</v>
      </c>
      <c r="H36" s="65">
        <v>6.0354374307862724E-2</v>
      </c>
      <c r="I36" s="65">
        <v>5.7255908954057633E-2</v>
      </c>
      <c r="J36" s="65">
        <v>5.3391791838189429E-2</v>
      </c>
      <c r="K36" s="442">
        <v>3.9338555265448209E-2</v>
      </c>
      <c r="L36" s="67">
        <v>135</v>
      </c>
      <c r="M36" s="68">
        <v>5.6074766355139971E-2</v>
      </c>
      <c r="N36" s="444">
        <v>5.8536585365853933E-2</v>
      </c>
      <c r="O36" s="445">
        <v>5.8930480715562616E-2</v>
      </c>
      <c r="P36" s="445">
        <v>5.9549555698669154E-2</v>
      </c>
      <c r="Q36" s="445">
        <v>6.1030452669094792E-2</v>
      </c>
      <c r="R36" s="445">
        <v>6.702941556688069E-2</v>
      </c>
      <c r="S36" s="445">
        <v>7.7794342925667781E-2</v>
      </c>
      <c r="T36" s="18">
        <v>0.9757351141002506</v>
      </c>
      <c r="U36" s="71" t="s">
        <v>156</v>
      </c>
      <c r="V36" s="9">
        <v>1966</v>
      </c>
      <c r="W36" s="227">
        <v>1974</v>
      </c>
      <c r="X36" s="227">
        <v>5</v>
      </c>
      <c r="Y36" s="447" t="s">
        <v>157</v>
      </c>
      <c r="Z36" s="448">
        <v>25</v>
      </c>
      <c r="AA36" s="448">
        <v>0</v>
      </c>
      <c r="AB36" s="448">
        <v>0</v>
      </c>
      <c r="AC36" s="228" t="s">
        <v>164</v>
      </c>
      <c r="AD36" s="449">
        <v>0.81388355703126969</v>
      </c>
      <c r="AE36" s="450">
        <v>0.76688157448252448</v>
      </c>
      <c r="AF36" s="75">
        <v>0.34713635546762794</v>
      </c>
      <c r="AG36" s="75" t="s">
        <v>158</v>
      </c>
      <c r="AH36" s="76" t="s">
        <v>2610</v>
      </c>
      <c r="AI36" s="9" t="s">
        <v>2611</v>
      </c>
      <c r="AJ36" s="77" t="s">
        <v>2563</v>
      </c>
      <c r="AK36" s="78">
        <v>3.9338555265448209E-2</v>
      </c>
      <c r="AL36" s="79">
        <v>3.6421599999999998E-2</v>
      </c>
      <c r="AM36" s="80">
        <v>8.0088608557784768E-2</v>
      </c>
      <c r="AN36" s="368">
        <v>5.6040437130094656E-2</v>
      </c>
      <c r="AO36" s="368">
        <v>-0.11476120469573703</v>
      </c>
      <c r="AP36" s="368">
        <v>-0.10043460383888447</v>
      </c>
      <c r="AQ36" s="368">
        <v>-7.9687586494447182E-2</v>
      </c>
      <c r="AR36" s="81">
        <v>4.4438354344747466E-2</v>
      </c>
      <c r="AS36" s="81">
        <v>4.3730623069012015E-2</v>
      </c>
      <c r="AT36" s="81">
        <v>4.274478393223461E-2</v>
      </c>
      <c r="AU36" s="68">
        <v>3.2095187917105722E-2</v>
      </c>
      <c r="AV36" s="68">
        <v>3.7178802248886443E-2</v>
      </c>
      <c r="AW36" s="68">
        <v>4.6664258188824657E-2</v>
      </c>
      <c r="AX36" s="68">
        <v>3.1349497918197404E-2</v>
      </c>
      <c r="AY36" s="68">
        <v>3.7250993316463366E-2</v>
      </c>
      <c r="AZ36" s="68">
        <v>4.6664258188824657E-2</v>
      </c>
      <c r="BA36" s="31">
        <v>20.786439999999999</v>
      </c>
      <c r="BB36" s="32">
        <v>19.494401085850019</v>
      </c>
      <c r="BC36" s="82">
        <v>18.283474314261362</v>
      </c>
      <c r="BD36" s="70">
        <v>0.13689770569405879</v>
      </c>
      <c r="BE36" s="70">
        <v>6.6230670975051975E-2</v>
      </c>
      <c r="BF36" s="82">
        <v>15.457298299954623</v>
      </c>
      <c r="BG36" s="82">
        <v>15.829591335185128</v>
      </c>
      <c r="BH36" s="82">
        <v>16.86774409158145</v>
      </c>
      <c r="BI36" s="82">
        <v>11.640211640211641</v>
      </c>
      <c r="BJ36" s="82">
        <v>23.578544444444443</v>
      </c>
      <c r="BK36" s="82">
        <v>11.640211640211641</v>
      </c>
      <c r="BL36" s="82">
        <v>19.055575824639867</v>
      </c>
      <c r="BM36" s="82">
        <v>29.164285714285715</v>
      </c>
      <c r="BN36" s="34" t="s">
        <v>2563</v>
      </c>
      <c r="BO36" s="31">
        <v>3.9733499999999999</v>
      </c>
      <c r="BP36" s="32">
        <v>1.43415</v>
      </c>
      <c r="BQ36" s="35">
        <v>1.4241220453786128</v>
      </c>
      <c r="BR36" s="70">
        <v>7.0414994655330077E-3</v>
      </c>
      <c r="BS36" s="83">
        <v>1.2425379534747789</v>
      </c>
      <c r="BT36" s="83">
        <v>1.2336996987006847</v>
      </c>
      <c r="BU36" s="83">
        <v>1.369089453560925</v>
      </c>
      <c r="BV36" s="83">
        <v>1.107495332088557</v>
      </c>
      <c r="BW36" s="83">
        <v>1.6742134666274626</v>
      </c>
      <c r="BX36" s="83">
        <v>1.107495332088557</v>
      </c>
      <c r="BY36" s="83">
        <v>1.5463574468817627</v>
      </c>
      <c r="BZ36" s="83">
        <v>2.2695942190105614</v>
      </c>
      <c r="CA36" s="37" t="s">
        <v>2609</v>
      </c>
      <c r="CB36" s="31">
        <v>2.4915549514721427</v>
      </c>
      <c r="CC36" s="35">
        <v>2.5070620937812054</v>
      </c>
      <c r="CD36" s="70">
        <v>-6.1853842182562069E-3</v>
      </c>
      <c r="CE36" s="83">
        <v>2.265256692964122</v>
      </c>
      <c r="CF36" s="83">
        <v>2.1649461237701151</v>
      </c>
      <c r="CG36" s="83">
        <v>1.8372398241017145</v>
      </c>
      <c r="CH36" s="83">
        <v>1.9948152562574495</v>
      </c>
      <c r="CI36" s="83">
        <v>3.0850811415780637</v>
      </c>
      <c r="CJ36" s="83">
        <v>1.2461173856693204</v>
      </c>
      <c r="CK36" s="83">
        <v>2.0882404016040192</v>
      </c>
      <c r="CL36" s="83">
        <v>3.0850811415780637</v>
      </c>
      <c r="CM36" s="37" t="s">
        <v>2563</v>
      </c>
      <c r="CN36" s="31">
        <v>8.9432100000000005</v>
      </c>
      <c r="CO36" s="82">
        <v>8.0860620619351504</v>
      </c>
      <c r="CP36" s="70">
        <v>0.10600313619899659</v>
      </c>
      <c r="CQ36" s="82">
        <v>7.4391791576464179</v>
      </c>
      <c r="CR36" s="82">
        <v>6.9743114536638728</v>
      </c>
      <c r="CS36" s="82">
        <v>6.6685802867937429</v>
      </c>
      <c r="CT36" s="82">
        <v>6.1267924528301894</v>
      </c>
      <c r="CU36" s="82">
        <v>10.205553498704184</v>
      </c>
      <c r="CV36" s="82">
        <v>5.7988284518828452</v>
      </c>
      <c r="CW36" s="82">
        <v>7.5643429830749156</v>
      </c>
      <c r="CX36" s="82">
        <v>10.205553498704184</v>
      </c>
      <c r="CY36" s="37" t="s">
        <v>2563</v>
      </c>
      <c r="CZ36" s="376">
        <v>0.14835975442182336</v>
      </c>
      <c r="DA36" s="39" t="s">
        <v>5</v>
      </c>
      <c r="DB36" s="39">
        <v>23.977315190522077</v>
      </c>
      <c r="DC36" s="17">
        <v>9.8888110964117371E-2</v>
      </c>
      <c r="DD36" s="40">
        <v>-10.897628903588261</v>
      </c>
      <c r="DE36" s="84">
        <v>2.7768099999999998</v>
      </c>
      <c r="DF36" s="85">
        <v>2.9470000000000001</v>
      </c>
      <c r="DG36" s="85" t="s">
        <v>5</v>
      </c>
      <c r="DH36" s="85" t="s">
        <v>5</v>
      </c>
      <c r="DI36" s="85" t="s">
        <v>5</v>
      </c>
      <c r="DJ36" s="86">
        <v>0.1109361</v>
      </c>
      <c r="DK36" s="86">
        <v>4.3181000000000001E-3</v>
      </c>
      <c r="DL36" s="69">
        <v>3.8461538461538325E-3</v>
      </c>
      <c r="DM36" s="70">
        <v>2.5674053626287829E-3</v>
      </c>
      <c r="DN36" s="70">
        <v>6.6683901275273794E-2</v>
      </c>
      <c r="DO36" s="70">
        <v>4.3804485009545813E-2</v>
      </c>
      <c r="DP36" s="70">
        <v>5.5564708840137866E-2</v>
      </c>
      <c r="DQ36" s="87" t="s">
        <v>2563</v>
      </c>
      <c r="DR36" s="69">
        <v>4.4166102296344656E-2</v>
      </c>
      <c r="DS36" s="70">
        <v>5.4166070869738903E-3</v>
      </c>
      <c r="DT36" s="70">
        <v>-1.6882816438619108E-2</v>
      </c>
      <c r="DU36" s="70">
        <v>1.724071905397917E-3</v>
      </c>
      <c r="DV36" s="87" t="s">
        <v>2563</v>
      </c>
      <c r="DW36" s="31">
        <v>6.5104100000000003</v>
      </c>
      <c r="DX36" s="70">
        <v>6.278327187283228E-2</v>
      </c>
      <c r="DY36" s="70">
        <v>2.5085775301405544E-3</v>
      </c>
      <c r="DZ36" s="70">
        <v>5.0691807837370817E-3</v>
      </c>
      <c r="EA36" s="70">
        <v>2.6384656654536487E-2</v>
      </c>
      <c r="EB36" s="87" t="s">
        <v>2563</v>
      </c>
      <c r="EC36" s="31">
        <v>-3.19048</v>
      </c>
      <c r="ED36" s="88">
        <v>27884940000</v>
      </c>
      <c r="EE36" s="85">
        <v>0.15584999999999999</v>
      </c>
      <c r="EF36" s="85" t="s">
        <v>5</v>
      </c>
      <c r="EG36" s="86">
        <v>0.1985705181139672</v>
      </c>
      <c r="EH36" s="86">
        <v>-0.10254563050213261</v>
      </c>
      <c r="EI36" s="89">
        <v>2.8239999999999998</v>
      </c>
      <c r="EJ36" s="90">
        <v>17</v>
      </c>
      <c r="EK36" s="85">
        <v>58.4</v>
      </c>
      <c r="EL36" s="91">
        <v>15</v>
      </c>
      <c r="EM36" s="79">
        <v>-1.6267123287671215E-2</v>
      </c>
      <c r="EN36" s="69">
        <v>-0.11223986747894255</v>
      </c>
      <c r="EO36" s="70">
        <v>1.8525422116040247E-3</v>
      </c>
      <c r="EP36" s="70">
        <v>3.2782274760701835E-2</v>
      </c>
      <c r="EQ36" s="70">
        <v>4.7022222738479336E-2</v>
      </c>
      <c r="ER36" s="69">
        <v>3.5556284377458391E-2</v>
      </c>
      <c r="ES36" s="70">
        <v>3.6728420278773655E-2</v>
      </c>
      <c r="ET36" s="70">
        <v>3.8960273826478709E-2</v>
      </c>
      <c r="EU36" s="70">
        <v>4.0698093816252667E-2</v>
      </c>
      <c r="EV36" s="69">
        <v>-7.6683583101484154E-2</v>
      </c>
      <c r="EW36" s="70">
        <v>3.8580962490377679E-2</v>
      </c>
      <c r="EX36" s="70">
        <v>7.1742548587180544E-2</v>
      </c>
      <c r="EY36" s="70">
        <v>8.7720316554732003E-2</v>
      </c>
      <c r="EZ36" s="92">
        <v>7.1752300000000005E-2</v>
      </c>
      <c r="FA36" s="70">
        <v>7.9399999999999998E-2</v>
      </c>
      <c r="FB36" s="70">
        <v>7.6530000000000015E-2</v>
      </c>
      <c r="FC36" s="87">
        <v>1.490141268470878E-2</v>
      </c>
      <c r="FD36" s="69">
        <v>5.1540000000000009E-2</v>
      </c>
      <c r="FE36" s="70">
        <v>5.3770000000000005E-2</v>
      </c>
      <c r="FF36" s="87">
        <v>7.9373862196568945E-3</v>
      </c>
      <c r="FG36" s="93" t="s">
        <v>2563</v>
      </c>
      <c r="FH36" s="84">
        <v>0.64515999999999996</v>
      </c>
      <c r="FI36" s="85">
        <v>0.54525999999999997</v>
      </c>
      <c r="FJ36" s="86">
        <v>1.2490250000000001</v>
      </c>
      <c r="FK36" s="86">
        <v>1.37903</v>
      </c>
      <c r="FL36" s="94">
        <v>0.53500000000000003</v>
      </c>
      <c r="FM36" s="95">
        <v>0.56499999999999995</v>
      </c>
      <c r="FN36" s="96">
        <v>44882</v>
      </c>
      <c r="FO36" s="97" t="s">
        <v>2827</v>
      </c>
      <c r="FP36" s="57">
        <v>2.2599999999999998</v>
      </c>
      <c r="FQ36" s="58" t="s">
        <v>159</v>
      </c>
      <c r="FR36" s="58">
        <v>2.2599999999999998</v>
      </c>
      <c r="FS36" s="98" t="s">
        <v>159</v>
      </c>
      <c r="FT36" s="59" t="s">
        <v>165</v>
      </c>
      <c r="FU36" s="9" t="s">
        <v>166</v>
      </c>
      <c r="FV36" s="9" t="s">
        <v>166</v>
      </c>
      <c r="FW36" s="99">
        <v>0.02</v>
      </c>
      <c r="FX36" s="100">
        <v>100</v>
      </c>
      <c r="FY36" s="100" t="s">
        <v>167</v>
      </c>
      <c r="FZ36" s="100" t="s">
        <v>168</v>
      </c>
      <c r="GA36" s="9" t="s">
        <v>169</v>
      </c>
      <c r="GB36" s="63"/>
    </row>
    <row r="37" spans="1:184" ht="12" customHeight="1" x14ac:dyDescent="0.2">
      <c r="A37" s="7">
        <v>39</v>
      </c>
      <c r="B37" s="2" t="s">
        <v>308</v>
      </c>
      <c r="C37" s="1" t="s">
        <v>309</v>
      </c>
      <c r="D37" s="1" t="s">
        <v>183</v>
      </c>
      <c r="E37" s="1" t="s">
        <v>310</v>
      </c>
      <c r="F37" s="9">
        <v>12</v>
      </c>
      <c r="G37" s="64">
        <v>176.37</v>
      </c>
      <c r="H37" s="65">
        <v>0.24643109540636043</v>
      </c>
      <c r="I37" s="65">
        <v>8.0968666072094297E-3</v>
      </c>
      <c r="J37" s="65">
        <v>9.1757416205736186E-2</v>
      </c>
      <c r="K37" s="442">
        <v>3.9122299710835175E-2</v>
      </c>
      <c r="L37" s="67">
        <v>244</v>
      </c>
      <c r="M37" s="68">
        <v>6.1538461538461542E-2</v>
      </c>
      <c r="N37" s="444">
        <v>0.24468085106382964</v>
      </c>
      <c r="O37" s="445">
        <v>0.12125034528097434</v>
      </c>
      <c r="P37" s="445">
        <v>0.17607902252467356</v>
      </c>
      <c r="Q37" s="445">
        <v>0.17164882683060823</v>
      </c>
      <c r="R37" s="445">
        <v>0.149886277721754</v>
      </c>
      <c r="S37" s="445">
        <v>0.14354904024938042</v>
      </c>
      <c r="T37" s="18">
        <v>1.0258096473821943</v>
      </c>
      <c r="U37" s="71" t="s">
        <v>156</v>
      </c>
      <c r="V37" s="9">
        <v>1945</v>
      </c>
      <c r="W37" s="227">
        <v>2011</v>
      </c>
      <c r="X37" s="227">
        <v>1</v>
      </c>
      <c r="Y37" s="447" t="s">
        <v>157</v>
      </c>
      <c r="Z37" s="448">
        <v>18</v>
      </c>
      <c r="AA37" s="448">
        <v>7</v>
      </c>
      <c r="AB37" s="448">
        <v>0</v>
      </c>
      <c r="AC37" s="228" t="s">
        <v>311</v>
      </c>
      <c r="AD37" s="449">
        <v>0.3901439461533503</v>
      </c>
      <c r="AE37" s="450">
        <v>0.39730523406460527</v>
      </c>
      <c r="AF37" s="75">
        <v>0.21387496807373665</v>
      </c>
      <c r="AG37" s="75" t="s">
        <v>158</v>
      </c>
      <c r="AH37" s="76" t="s">
        <v>2651</v>
      </c>
      <c r="AI37" s="9" t="s">
        <v>2757</v>
      </c>
      <c r="AJ37" s="77" t="s">
        <v>2563</v>
      </c>
      <c r="AK37" s="78">
        <v>3.9122299710835175E-2</v>
      </c>
      <c r="AL37" s="79">
        <v>2.9560900000000001E-2</v>
      </c>
      <c r="AM37" s="80">
        <v>0.32344751718774378</v>
      </c>
      <c r="AN37" s="368">
        <v>0.69352935234408553</v>
      </c>
      <c r="AO37" s="368">
        <v>-0.15715403311809883</v>
      </c>
      <c r="AP37" s="368">
        <v>-7.6200595662637705E-3</v>
      </c>
      <c r="AQ37" s="368">
        <v>0.30700249779447386</v>
      </c>
      <c r="AR37" s="81">
        <v>4.6416903263555576E-2</v>
      </c>
      <c r="AS37" s="81">
        <v>3.9422703056387981E-2</v>
      </c>
      <c r="AT37" s="81">
        <v>2.9932842344871445E-2</v>
      </c>
      <c r="AU37" s="68">
        <v>1.5124192891629341E-2</v>
      </c>
      <c r="AV37" s="68">
        <v>2.9201576320635685E-2</v>
      </c>
      <c r="AW37" s="68">
        <v>6.7758749069247948E-2</v>
      </c>
      <c r="AX37" s="68">
        <v>1.3854527461652647E-2</v>
      </c>
      <c r="AY37" s="68">
        <v>2.3101046141706577E-2</v>
      </c>
      <c r="AZ37" s="68">
        <v>6.7758749069247948E-2</v>
      </c>
      <c r="BA37" s="31">
        <v>9.8197500000000009</v>
      </c>
      <c r="BB37" s="32">
        <v>10.155467265503541</v>
      </c>
      <c r="BC37" s="82">
        <v>12.372319956693811</v>
      </c>
      <c r="BD37" s="70">
        <v>-0.20631296035249969</v>
      </c>
      <c r="BE37" s="70">
        <v>-0.17917841592763561</v>
      </c>
      <c r="BF37" s="82">
        <v>8.1891859957967306</v>
      </c>
      <c r="BG37" s="82">
        <v>10.059838873023979</v>
      </c>
      <c r="BH37" s="82">
        <v>10.596434382831712</v>
      </c>
      <c r="BI37" s="82">
        <v>5.4549147034930954</v>
      </c>
      <c r="BJ37" s="82">
        <v>17.286654135338345</v>
      </c>
      <c r="BK37" s="82">
        <v>5.4549147034930954</v>
      </c>
      <c r="BL37" s="82">
        <v>12.840674739438352</v>
      </c>
      <c r="BM37" s="82">
        <v>17.286654135338345</v>
      </c>
      <c r="BN37" s="34" t="s">
        <v>2563</v>
      </c>
      <c r="BO37" s="31">
        <v>3.1776499999999999</v>
      </c>
      <c r="BP37" s="32">
        <v>1.7835399999999999</v>
      </c>
      <c r="BQ37" s="35">
        <v>2.1935402193598246</v>
      </c>
      <c r="BR37" s="70">
        <v>-0.18691256068214768</v>
      </c>
      <c r="BS37" s="83">
        <v>1.652986451867313</v>
      </c>
      <c r="BT37" s="83">
        <v>1.7810316049751898</v>
      </c>
      <c r="BU37" s="83">
        <v>1.5558111466266848</v>
      </c>
      <c r="BV37" s="83">
        <v>0.98982900943396235</v>
      </c>
      <c r="BW37" s="83">
        <v>2.6898215852588478</v>
      </c>
      <c r="BX37" s="83">
        <v>0.98982900943396235</v>
      </c>
      <c r="BY37" s="83">
        <v>1.8950929833331229</v>
      </c>
      <c r="BZ37" s="83">
        <v>2.6898215852588478</v>
      </c>
      <c r="CA37" s="37" t="s">
        <v>2609</v>
      </c>
      <c r="CB37" s="31">
        <v>0.58748797510012984</v>
      </c>
      <c r="CC37" s="35">
        <v>0.67684843732903421</v>
      </c>
      <c r="CD37" s="70">
        <v>-0.13202433115091006</v>
      </c>
      <c r="CE37" s="83">
        <v>0.47668704331399431</v>
      </c>
      <c r="CF37" s="83">
        <v>0.5535894886383893</v>
      </c>
      <c r="CG37" s="83">
        <v>0.55318825153072626</v>
      </c>
      <c r="CH37" s="83">
        <v>0.27544549794902834</v>
      </c>
      <c r="CI37" s="83">
        <v>0.8829678427869585</v>
      </c>
      <c r="CJ37" s="83">
        <v>0.27544549794902834</v>
      </c>
      <c r="CK37" s="83">
        <v>0.66962953461547781</v>
      </c>
      <c r="CL37" s="83">
        <v>0.8829678427869585</v>
      </c>
      <c r="CM37" s="37" t="s">
        <v>2563</v>
      </c>
      <c r="CN37" s="31">
        <v>5.4403499999999996</v>
      </c>
      <c r="CO37" s="82">
        <v>8.3486744920616811</v>
      </c>
      <c r="CP37" s="70">
        <v>-0.34835763387673757</v>
      </c>
      <c r="CQ37" s="82">
        <v>4.8347385510542766</v>
      </c>
      <c r="CR37" s="82">
        <v>7.055448872061727</v>
      </c>
      <c r="CS37" s="82">
        <v>7.7925042626148553</v>
      </c>
      <c r="CT37" s="82">
        <v>1.6766884977486698</v>
      </c>
      <c r="CU37" s="82">
        <v>14.814684014869888</v>
      </c>
      <c r="CV37" s="82">
        <v>1.6766884977486698</v>
      </c>
      <c r="CW37" s="82">
        <v>9.2639693824586118</v>
      </c>
      <c r="CX37" s="82">
        <v>18.168641114982581</v>
      </c>
      <c r="CY37" s="37" t="s">
        <v>2563</v>
      </c>
      <c r="CZ37" s="376">
        <v>-0.11090039738357171</v>
      </c>
      <c r="DA37" s="39" t="s">
        <v>5</v>
      </c>
      <c r="DB37" s="39">
        <v>18.142595535289118</v>
      </c>
      <c r="DC37" s="17">
        <v>0.21520132223550872</v>
      </c>
      <c r="DD37" s="40">
        <v>11.700382223550873</v>
      </c>
      <c r="DE37" s="84">
        <v>17.685780000000001</v>
      </c>
      <c r="DF37" s="85">
        <v>17.367000000000001</v>
      </c>
      <c r="DG37" s="85" t="s">
        <v>5</v>
      </c>
      <c r="DH37" s="85" t="s">
        <v>5</v>
      </c>
      <c r="DI37" s="85" t="s">
        <v>5</v>
      </c>
      <c r="DJ37" s="86">
        <v>9.205809999999999E-2</v>
      </c>
      <c r="DK37" s="86">
        <v>0.1051834</v>
      </c>
      <c r="DL37" s="69">
        <v>0.49309504467912246</v>
      </c>
      <c r="DM37" s="70">
        <v>0.19987119196649528</v>
      </c>
      <c r="DN37" s="70">
        <v>0.14794985412989359</v>
      </c>
      <c r="DO37" s="70">
        <v>0.12401197949225407</v>
      </c>
      <c r="DP37" s="70" t="s">
        <v>158</v>
      </c>
      <c r="DQ37" s="87" t="s">
        <v>2563</v>
      </c>
      <c r="DR37" s="69">
        <v>0.10017100720555949</v>
      </c>
      <c r="DS37" s="70">
        <v>7.4343482125890592E-2</v>
      </c>
      <c r="DT37" s="70">
        <v>9.0756923696870384E-2</v>
      </c>
      <c r="DU37" s="70">
        <v>7.7902366781563037E-2</v>
      </c>
      <c r="DV37" s="87" t="s">
        <v>2563</v>
      </c>
      <c r="DW37" s="31">
        <v>32.261839999999999</v>
      </c>
      <c r="DX37" s="70">
        <v>-0.2541819795479332</v>
      </c>
      <c r="DY37" s="70">
        <v>0.3399505628948889</v>
      </c>
      <c r="DZ37" s="70">
        <v>0.17201856202670274</v>
      </c>
      <c r="EA37" s="70">
        <v>5.7074274209862885E-2</v>
      </c>
      <c r="EB37" s="87" t="s">
        <v>2563</v>
      </c>
      <c r="EC37" s="31">
        <v>-10.01904</v>
      </c>
      <c r="ED37" s="88">
        <v>10412830000</v>
      </c>
      <c r="EE37" s="85">
        <v>1.25041</v>
      </c>
      <c r="EF37" s="85" t="s">
        <v>5</v>
      </c>
      <c r="EG37" s="86">
        <v>0.26666182879933098</v>
      </c>
      <c r="EH37" s="86">
        <v>-7.0234503351102595E-2</v>
      </c>
      <c r="EI37" s="89">
        <v>2.1819999999999999</v>
      </c>
      <c r="EJ37" s="90">
        <v>11</v>
      </c>
      <c r="EK37" s="85">
        <v>198.9</v>
      </c>
      <c r="EL37" s="91">
        <v>10</v>
      </c>
      <c r="EM37" s="79">
        <v>-0.11327300150829567</v>
      </c>
      <c r="EN37" s="69">
        <v>-0.22012787455767335</v>
      </c>
      <c r="EO37" s="70">
        <v>4.1568173803925301E-3</v>
      </c>
      <c r="EP37" s="70">
        <v>-2.8963628613077552E-2</v>
      </c>
      <c r="EQ37" s="70">
        <v>7.3871247434222909E-2</v>
      </c>
      <c r="ER37" s="69">
        <v>3.2242063136661558E-2</v>
      </c>
      <c r="ES37" s="70">
        <v>3.4792163280518151E-2</v>
      </c>
      <c r="ET37" s="70">
        <v>2.6446531188037969E-2</v>
      </c>
      <c r="EU37" s="70">
        <v>3.980302235571509E-2</v>
      </c>
      <c r="EV37" s="69">
        <v>-0.18788581142101179</v>
      </c>
      <c r="EW37" s="70">
        <v>3.8948980660910681E-2</v>
      </c>
      <c r="EX37" s="70">
        <v>-2.5170974250395828E-3</v>
      </c>
      <c r="EY37" s="70">
        <v>0.113674269789938</v>
      </c>
      <c r="EZ37" s="92">
        <v>0.19439039999999999</v>
      </c>
      <c r="FA37" s="70">
        <v>0.17855999999999997</v>
      </c>
      <c r="FB37" s="70">
        <v>0.15037</v>
      </c>
      <c r="FC37" s="87">
        <v>3.6200443367450652E-2</v>
      </c>
      <c r="FD37" s="69">
        <v>8.8719999999999993E-2</v>
      </c>
      <c r="FE37" s="70">
        <v>8.4049999999999986E-2</v>
      </c>
      <c r="FF37" s="87">
        <v>7.2944156722797174E-3</v>
      </c>
      <c r="FG37" s="93" t="s">
        <v>2563</v>
      </c>
      <c r="FH37" s="84">
        <v>1.6133200000000001</v>
      </c>
      <c r="FI37" s="85">
        <v>1.16333</v>
      </c>
      <c r="FJ37" s="86">
        <v>0.93332740000000003</v>
      </c>
      <c r="FK37" s="86">
        <v>1.3739250000000001</v>
      </c>
      <c r="FL37" s="94">
        <v>1.625</v>
      </c>
      <c r="FM37" s="95">
        <v>1.7250000000000001</v>
      </c>
      <c r="FN37" s="96">
        <v>44773</v>
      </c>
      <c r="FO37" s="97" t="s">
        <v>2698</v>
      </c>
      <c r="FP37" s="57">
        <v>6.9</v>
      </c>
      <c r="FQ37" s="58" t="s">
        <v>159</v>
      </c>
      <c r="FR37" s="58">
        <v>6.9</v>
      </c>
      <c r="FS37" s="98" t="s">
        <v>159</v>
      </c>
      <c r="FT37" s="59" t="s">
        <v>165</v>
      </c>
      <c r="FU37" s="9" t="s">
        <v>166</v>
      </c>
      <c r="FV37" s="9" t="s">
        <v>158</v>
      </c>
      <c r="FW37" s="99">
        <v>0</v>
      </c>
      <c r="FX37" s="100" t="s">
        <v>158</v>
      </c>
      <c r="FY37" s="100" t="s">
        <v>158</v>
      </c>
      <c r="FZ37" s="100" t="s">
        <v>158</v>
      </c>
      <c r="GA37" s="9" t="s">
        <v>169</v>
      </c>
      <c r="GB37" s="63"/>
    </row>
    <row r="38" spans="1:184" ht="12" customHeight="1" x14ac:dyDescent="0.2">
      <c r="A38" s="7">
        <v>41</v>
      </c>
      <c r="B38" s="2" t="s">
        <v>322</v>
      </c>
      <c r="C38" s="1" t="s">
        <v>323</v>
      </c>
      <c r="D38" s="1" t="s">
        <v>324</v>
      </c>
      <c r="E38" s="1" t="s">
        <v>325</v>
      </c>
      <c r="F38" s="9">
        <v>12</v>
      </c>
      <c r="G38" s="64">
        <v>83.69</v>
      </c>
      <c r="H38" s="65">
        <v>0.21149392009264623</v>
      </c>
      <c r="I38" s="65">
        <v>0.1049557160033634</v>
      </c>
      <c r="J38" s="65">
        <v>7.9734743000086317E-2</v>
      </c>
      <c r="K38" s="442">
        <v>3.8241127972278653E-2</v>
      </c>
      <c r="L38" s="67">
        <v>91</v>
      </c>
      <c r="M38" s="68">
        <v>3.2520325203252209E-2</v>
      </c>
      <c r="N38" s="444">
        <v>3.3141641458631188E-2</v>
      </c>
      <c r="O38" s="445">
        <v>3.4783229319091946E-2</v>
      </c>
      <c r="P38" s="445">
        <v>3.5225796155682332E-2</v>
      </c>
      <c r="Q38" s="445">
        <v>4.5080299138634317E-2</v>
      </c>
      <c r="R38" s="445">
        <v>0.11053941751776497</v>
      </c>
      <c r="S38" s="445" t="s">
        <v>158</v>
      </c>
      <c r="T38" s="18">
        <v>0.78140111819917879</v>
      </c>
      <c r="U38" s="71" t="s">
        <v>321</v>
      </c>
      <c r="V38" s="9">
        <v>2004</v>
      </c>
      <c r="W38" s="227">
        <v>2011</v>
      </c>
      <c r="X38" s="227">
        <v>1</v>
      </c>
      <c r="Y38" s="447" t="s">
        <v>326</v>
      </c>
      <c r="Z38" s="448">
        <v>14</v>
      </c>
      <c r="AA38" s="448">
        <v>3</v>
      </c>
      <c r="AB38" s="448">
        <v>1</v>
      </c>
      <c r="AC38" s="228" t="s">
        <v>327</v>
      </c>
      <c r="AD38" s="449">
        <v>1.8792829082965843</v>
      </c>
      <c r="AE38" s="450" t="s">
        <v>158</v>
      </c>
      <c r="AF38" s="75">
        <v>1.7928106076308168</v>
      </c>
      <c r="AG38" s="75">
        <v>14.493908790362756</v>
      </c>
      <c r="AH38" s="76" t="s">
        <v>2653</v>
      </c>
      <c r="AI38" s="9" t="s">
        <v>2759</v>
      </c>
      <c r="AJ38" s="77" t="s">
        <v>2563</v>
      </c>
      <c r="AK38" s="78">
        <v>3.8241127972278653E-2</v>
      </c>
      <c r="AL38" s="79">
        <v>3.9252200000000001E-2</v>
      </c>
      <c r="AM38" s="80">
        <v>-2.5758353104318954E-2</v>
      </c>
      <c r="AN38" s="368">
        <v>-0.22212442183946979</v>
      </c>
      <c r="AO38" s="368">
        <v>-0.29555836821760539</v>
      </c>
      <c r="AP38" s="368">
        <v>-0.29933070085059699</v>
      </c>
      <c r="AQ38" s="368">
        <v>-0.34796951030073742</v>
      </c>
      <c r="AR38" s="81">
        <v>5.4285729643093437E-2</v>
      </c>
      <c r="AS38" s="81">
        <v>5.4577998520418315E-2</v>
      </c>
      <c r="AT38" s="81">
        <v>5.8649294130274011E-2</v>
      </c>
      <c r="AU38" s="68">
        <v>2.8436524922615326E-2</v>
      </c>
      <c r="AV38" s="68">
        <v>4.1914211432756407E-2</v>
      </c>
      <c r="AW38" s="68">
        <v>7.1425067451557508E-2</v>
      </c>
      <c r="AX38" s="68">
        <v>2.8436524922615326E-2</v>
      </c>
      <c r="AY38" s="68">
        <v>4.9160982869148294E-2</v>
      </c>
      <c r="AZ38" s="68">
        <v>7.1425067451557508E-2</v>
      </c>
      <c r="BA38" s="31">
        <v>35.202829999999999</v>
      </c>
      <c r="BB38" s="32" t="s">
        <v>158</v>
      </c>
      <c r="BC38" s="82">
        <v>6.9987736619225371</v>
      </c>
      <c r="BD38" s="70">
        <v>4.0298569007202198</v>
      </c>
      <c r="BE38" s="70" t="s">
        <v>158</v>
      </c>
      <c r="BF38" s="82">
        <v>5.6394611484276922</v>
      </c>
      <c r="BG38" s="82">
        <v>5.4653007714323065</v>
      </c>
      <c r="BH38" s="82">
        <v>8.7881480287312215</v>
      </c>
      <c r="BI38" s="82">
        <v>3.5937815446339014</v>
      </c>
      <c r="BJ38" s="82">
        <v>11.486370157819225</v>
      </c>
      <c r="BK38" s="82">
        <v>3.5937815446339014</v>
      </c>
      <c r="BL38" s="82">
        <v>10.160368501875213</v>
      </c>
      <c r="BM38" s="82">
        <v>28.859060402684563</v>
      </c>
      <c r="BN38" s="34" t="s">
        <v>2563</v>
      </c>
      <c r="BO38" s="31">
        <v>0.94386999999999999</v>
      </c>
      <c r="BP38" s="32">
        <v>0.94306999999999996</v>
      </c>
      <c r="BQ38" s="35">
        <v>1.1448967293471237</v>
      </c>
      <c r="BR38" s="70">
        <v>-0.17628378540500789</v>
      </c>
      <c r="BS38" s="83">
        <v>0.8782995984665366</v>
      </c>
      <c r="BT38" s="83">
        <v>0.9210017285194585</v>
      </c>
      <c r="BU38" s="83">
        <v>0.93725632142869841</v>
      </c>
      <c r="BV38" s="83">
        <v>0.69466689384903735</v>
      </c>
      <c r="BW38" s="83">
        <v>1.3821531356153645</v>
      </c>
      <c r="BX38" s="83">
        <v>0.69466689384903735</v>
      </c>
      <c r="BY38" s="83">
        <v>1.1071609606527901</v>
      </c>
      <c r="BZ38" s="83">
        <v>1.3821531356153645</v>
      </c>
      <c r="CA38" s="37" t="s">
        <v>2609</v>
      </c>
      <c r="CB38" s="31">
        <v>16.199464986005243</v>
      </c>
      <c r="CC38" s="35">
        <v>11.897710518007283</v>
      </c>
      <c r="CD38" s="70">
        <v>0.3615615341697227</v>
      </c>
      <c r="CE38" s="83">
        <v>9.8351908586952312</v>
      </c>
      <c r="CF38" s="83">
        <v>9.5195722411117316</v>
      </c>
      <c r="CG38" s="83">
        <v>8.7558390093582794</v>
      </c>
      <c r="CH38" s="83">
        <v>7.4345294117647072</v>
      </c>
      <c r="CI38" s="83">
        <v>17.206522343756355</v>
      </c>
      <c r="CJ38" s="83">
        <v>7.4345294117647072</v>
      </c>
      <c r="CK38" s="83">
        <v>10.37353073272924</v>
      </c>
      <c r="CL38" s="83">
        <v>17.206522343756355</v>
      </c>
      <c r="CM38" s="37" t="s">
        <v>2563</v>
      </c>
      <c r="CN38" s="31">
        <v>32.829740000000001</v>
      </c>
      <c r="CO38" s="82">
        <v>17.488194358397234</v>
      </c>
      <c r="CP38" s="70">
        <v>0.87725155194402804</v>
      </c>
      <c r="CQ38" s="82">
        <v>14.480595110020538</v>
      </c>
      <c r="CR38" s="82">
        <v>14.050324743744989</v>
      </c>
      <c r="CS38" s="82">
        <v>13.533478968856915</v>
      </c>
      <c r="CT38" s="82">
        <v>10.359590163934428</v>
      </c>
      <c r="CU38" s="82">
        <v>25.815819418601105</v>
      </c>
      <c r="CV38" s="82">
        <v>10.359590163934428</v>
      </c>
      <c r="CW38" s="82">
        <v>15.930767140901242</v>
      </c>
      <c r="CX38" s="82">
        <v>25.815819418601105</v>
      </c>
      <c r="CY38" s="37" t="s">
        <v>2563</v>
      </c>
      <c r="CZ38" s="376">
        <v>0.43519674539371112</v>
      </c>
      <c r="DA38" s="39" t="s">
        <v>5</v>
      </c>
      <c r="DB38" s="39">
        <v>14.77574668633495</v>
      </c>
      <c r="DC38" s="17">
        <v>7.3466924127960992E-2</v>
      </c>
      <c r="DD38" s="40">
        <v>-27.8561375872039</v>
      </c>
      <c r="DE38" s="84">
        <v>1.70299</v>
      </c>
      <c r="DF38" s="85" t="s">
        <v>158</v>
      </c>
      <c r="DG38" s="85" t="s">
        <v>5</v>
      </c>
      <c r="DH38" s="85" t="s">
        <v>5</v>
      </c>
      <c r="DI38" s="85" t="s">
        <v>5</v>
      </c>
      <c r="DJ38" s="86">
        <v>-1.3807660000000002</v>
      </c>
      <c r="DK38" s="86">
        <v>-0.20674479999999998</v>
      </c>
      <c r="DL38" s="69">
        <v>1.8608321377331425</v>
      </c>
      <c r="DM38" s="70">
        <v>0.25119728113892581</v>
      </c>
      <c r="DN38" s="70">
        <v>0.27448313270412283</v>
      </c>
      <c r="DO38" s="70">
        <v>0.19927288439427659</v>
      </c>
      <c r="DP38" s="70" t="s">
        <v>158</v>
      </c>
      <c r="DQ38" s="87" t="s">
        <v>2563</v>
      </c>
      <c r="DR38" s="69">
        <v>0.12115147058823528</v>
      </c>
      <c r="DS38" s="70">
        <v>4.6174505280823341E-2</v>
      </c>
      <c r="DT38" s="70">
        <v>5.3195276520212165E-2</v>
      </c>
      <c r="DU38" s="70">
        <v>4.448155984854596E-2</v>
      </c>
      <c r="DV38" s="87" t="s">
        <v>2563</v>
      </c>
      <c r="DW38" s="31">
        <v>1.7851300000000001</v>
      </c>
      <c r="DX38" s="70">
        <v>4.126331967213126E-2</v>
      </c>
      <c r="DY38" s="70">
        <v>6.0603730832057945E-2</v>
      </c>
      <c r="DZ38" s="70">
        <v>3.7784826102124747E-2</v>
      </c>
      <c r="EA38" s="70">
        <v>5.2009974492264854E-2</v>
      </c>
      <c r="EB38" s="87" t="s">
        <v>2563</v>
      </c>
      <c r="EC38" s="31">
        <v>0.22081000000000001</v>
      </c>
      <c r="ED38" s="88">
        <v>3822528000</v>
      </c>
      <c r="EE38" s="85">
        <v>1.06975</v>
      </c>
      <c r="EF38" s="85" t="s">
        <v>5</v>
      </c>
      <c r="EG38" s="86">
        <v>0.34569091967232679</v>
      </c>
      <c r="EH38" s="86">
        <v>-0.14007284449188095</v>
      </c>
      <c r="EI38" s="89">
        <v>1.667</v>
      </c>
      <c r="EJ38" s="90">
        <v>9</v>
      </c>
      <c r="EK38" s="85">
        <v>93.22</v>
      </c>
      <c r="EL38" s="91">
        <v>9</v>
      </c>
      <c r="EM38" s="79">
        <v>-0.10223128084102129</v>
      </c>
      <c r="EN38" s="69">
        <v>-0.34459204279711497</v>
      </c>
      <c r="EO38" s="70">
        <v>1.5422243218489617E-2</v>
      </c>
      <c r="EP38" s="70">
        <v>7.001340574831727E-2</v>
      </c>
      <c r="EQ38" s="70">
        <v>6.2262950167684128E-2</v>
      </c>
      <c r="ER38" s="69">
        <v>2.9487665474617453E-2</v>
      </c>
      <c r="ES38" s="70">
        <v>4.3675936990366981E-2</v>
      </c>
      <c r="ET38" s="70">
        <v>5.3176097214100881E-2</v>
      </c>
      <c r="EU38" s="70">
        <v>5.4150905672650795E-2</v>
      </c>
      <c r="EV38" s="69">
        <v>-0.31510437732249752</v>
      </c>
      <c r="EW38" s="70">
        <v>5.9098180208856599E-2</v>
      </c>
      <c r="EX38" s="70">
        <v>0.12318950296241815</v>
      </c>
      <c r="EY38" s="70">
        <v>0.11641385584033492</v>
      </c>
      <c r="EZ38" s="92">
        <v>2.8861899999999999E-2</v>
      </c>
      <c r="FA38" s="70">
        <v>0.18331999999999998</v>
      </c>
      <c r="FB38" s="70">
        <v>0.14107999999999996</v>
      </c>
      <c r="FC38" s="87">
        <v>6.372471733950659E-2</v>
      </c>
      <c r="FD38" s="69">
        <v>0.13297999999999999</v>
      </c>
      <c r="FE38" s="70">
        <v>0.10818999999999998</v>
      </c>
      <c r="FF38" s="87">
        <v>4.0727446519515549E-2</v>
      </c>
      <c r="FG38" s="93" t="s">
        <v>2563</v>
      </c>
      <c r="FH38" s="84">
        <v>0.44177</v>
      </c>
      <c r="FI38" s="85" t="s">
        <v>158</v>
      </c>
      <c r="FJ38" s="86">
        <v>0.47794110000000001</v>
      </c>
      <c r="FK38" s="86">
        <v>0.56046079999999998</v>
      </c>
      <c r="FL38" s="94">
        <v>0.25829999999999997</v>
      </c>
      <c r="FM38" s="95">
        <v>0.26669999999999999</v>
      </c>
      <c r="FN38" s="96">
        <v>44926</v>
      </c>
      <c r="FO38" s="97" t="s">
        <v>2698</v>
      </c>
      <c r="FP38" s="57">
        <v>3.2004000000000001</v>
      </c>
      <c r="FQ38" s="58" t="s">
        <v>159</v>
      </c>
      <c r="FR38" s="58">
        <v>3.2004000000000001</v>
      </c>
      <c r="FS38" s="98" t="s">
        <v>159</v>
      </c>
      <c r="FT38" s="59" t="s">
        <v>160</v>
      </c>
      <c r="FU38" s="9" t="s">
        <v>158</v>
      </c>
      <c r="FV38" s="9" t="s">
        <v>158</v>
      </c>
      <c r="FW38" s="99" t="s">
        <v>158</v>
      </c>
      <c r="FX38" s="100" t="s">
        <v>158</v>
      </c>
      <c r="FY38" s="100" t="s">
        <v>158</v>
      </c>
      <c r="FZ38" s="100" t="s">
        <v>158</v>
      </c>
      <c r="GA38" s="9" t="s">
        <v>169</v>
      </c>
      <c r="GB38" s="63"/>
    </row>
    <row r="39" spans="1:184" ht="12" customHeight="1" x14ac:dyDescent="0.2">
      <c r="A39" s="7">
        <v>71</v>
      </c>
      <c r="B39" s="2" t="s">
        <v>437</v>
      </c>
      <c r="C39" s="1" t="s">
        <v>438</v>
      </c>
      <c r="D39" s="1" t="s">
        <v>229</v>
      </c>
      <c r="E39" s="1" t="s">
        <v>235</v>
      </c>
      <c r="F39" s="9">
        <v>8</v>
      </c>
      <c r="G39" s="64">
        <v>33.409999999999997</v>
      </c>
      <c r="H39" s="65">
        <v>0.10629139072847682</v>
      </c>
      <c r="I39" s="65">
        <v>6.2875548702561179E-2</v>
      </c>
      <c r="J39" s="65">
        <v>0.11994406115400635</v>
      </c>
      <c r="K39" s="442">
        <v>3.591739000299312E-2</v>
      </c>
      <c r="L39" s="67">
        <v>386</v>
      </c>
      <c r="M39" s="68">
        <v>9.0909090909090828E-2</v>
      </c>
      <c r="N39" s="444">
        <v>9.0909090909090828E-2</v>
      </c>
      <c r="O39" s="445">
        <v>0.4513779751565985</v>
      </c>
      <c r="P39" s="445">
        <v>0.6277900496355866</v>
      </c>
      <c r="Q39" s="445">
        <v>0.37410881031663723</v>
      </c>
      <c r="R39" s="445">
        <v>0.23598751191588185</v>
      </c>
      <c r="S39" s="445" t="s">
        <v>158</v>
      </c>
      <c r="T39" s="18">
        <v>1.678094801093402</v>
      </c>
      <c r="U39" s="71" t="s">
        <v>156</v>
      </c>
      <c r="V39" s="9">
        <v>1972</v>
      </c>
      <c r="W39" s="227">
        <v>2015</v>
      </c>
      <c r="X39" s="227">
        <v>1</v>
      </c>
      <c r="Y39" s="447" t="s">
        <v>236</v>
      </c>
      <c r="Z39" s="448">
        <v>13</v>
      </c>
      <c r="AA39" s="448">
        <v>8</v>
      </c>
      <c r="AB39" s="448">
        <v>2</v>
      </c>
      <c r="AC39" s="228" t="s">
        <v>2342</v>
      </c>
      <c r="AD39" s="449">
        <v>0.48267983846314738</v>
      </c>
      <c r="AE39" s="450">
        <v>0.43525571273122954</v>
      </c>
      <c r="AF39" s="75">
        <v>0.20809164355982376</v>
      </c>
      <c r="AG39" s="75">
        <v>0.55269739357120817</v>
      </c>
      <c r="AH39" s="76" t="s">
        <v>2686</v>
      </c>
      <c r="AI39" s="9" t="s">
        <v>2776</v>
      </c>
      <c r="AJ39" s="77" t="s">
        <v>2563</v>
      </c>
      <c r="AK39" s="78">
        <v>3.591739000299312E-2</v>
      </c>
      <c r="AL39" s="79">
        <v>2.4023699999999999E-2</v>
      </c>
      <c r="AM39" s="80">
        <v>0.49508152378664083</v>
      </c>
      <c r="AN39" s="368">
        <v>1.5011640161503501</v>
      </c>
      <c r="AO39" s="368">
        <v>-0.12092025058221956</v>
      </c>
      <c r="AP39" s="368">
        <v>0.24063215971236462</v>
      </c>
      <c r="AQ39" s="368">
        <v>1.1037068520888713</v>
      </c>
      <c r="AR39" s="81">
        <v>4.0857942668775404E-2</v>
      </c>
      <c r="AS39" s="81">
        <v>2.895087776164082E-2</v>
      </c>
      <c r="AT39" s="81">
        <v>1.7073381667854066E-2</v>
      </c>
      <c r="AU39" s="68">
        <v>4.1551246537396124E-3</v>
      </c>
      <c r="AV39" s="68">
        <v>2.4409764692728975E-2</v>
      </c>
      <c r="AW39" s="68">
        <v>5.0325017175737119E-2</v>
      </c>
      <c r="AX39" s="68">
        <v>3.0469226081657527E-3</v>
      </c>
      <c r="AY39" s="68">
        <v>1.436026976682446E-2</v>
      </c>
      <c r="AZ39" s="68">
        <v>5.0325017175737119E-2</v>
      </c>
      <c r="BA39" s="31">
        <v>13.06453</v>
      </c>
      <c r="BB39" s="32">
        <v>12.118244468625315</v>
      </c>
      <c r="BC39" s="82">
        <v>13.717461505031556</v>
      </c>
      <c r="BD39" s="70">
        <v>-4.7598566600100312E-2</v>
      </c>
      <c r="BE39" s="70">
        <v>-0.11658257876791922</v>
      </c>
      <c r="BF39" s="82">
        <v>11.251062615265687</v>
      </c>
      <c r="BG39" s="82">
        <v>11.760161378683222</v>
      </c>
      <c r="BH39" s="82">
        <v>14.294273549333827</v>
      </c>
      <c r="BI39" s="82">
        <v>10.638297872340425</v>
      </c>
      <c r="BJ39" s="82">
        <v>17.791666666666668</v>
      </c>
      <c r="BK39" s="82">
        <v>10.638297872340425</v>
      </c>
      <c r="BL39" s="82">
        <v>16.920080987665038</v>
      </c>
      <c r="BM39" s="82">
        <v>31.545454545454547</v>
      </c>
      <c r="BN39" s="34" t="s">
        <v>2563</v>
      </c>
      <c r="BO39" s="31" t="s">
        <v>158</v>
      </c>
      <c r="BP39" s="32">
        <v>5.5262700000000002</v>
      </c>
      <c r="BQ39" s="35">
        <v>7.3190306923415216</v>
      </c>
      <c r="BR39" s="70">
        <v>-0.2449450982925141</v>
      </c>
      <c r="BS39" s="83">
        <v>6.2998237468503389</v>
      </c>
      <c r="BT39" s="83">
        <v>6.2430196253192722</v>
      </c>
      <c r="BU39" s="83">
        <v>5.9545734224463249</v>
      </c>
      <c r="BV39" s="83">
        <v>5.2057142857142855</v>
      </c>
      <c r="BW39" s="83">
        <v>9.5210084033613462</v>
      </c>
      <c r="BX39" s="83">
        <v>1.539047619047619</v>
      </c>
      <c r="BY39" s="83">
        <v>7.0648405594432386</v>
      </c>
      <c r="BZ39" s="83">
        <v>16.1015625</v>
      </c>
      <c r="CA39" s="37" t="s">
        <v>2609</v>
      </c>
      <c r="CB39" s="31">
        <v>1.7442585909042734</v>
      </c>
      <c r="CC39" s="35">
        <v>1.6424601583889611</v>
      </c>
      <c r="CD39" s="70">
        <v>6.1979240102337352E-2</v>
      </c>
      <c r="CE39" s="83">
        <v>1.5476904561318261</v>
      </c>
      <c r="CF39" s="83">
        <v>1.4073387360554499</v>
      </c>
      <c r="CG39" s="83">
        <v>1.0716011869222712</v>
      </c>
      <c r="CH39" s="83">
        <v>1.0802523047064532</v>
      </c>
      <c r="CI39" s="83">
        <v>2.0483557202408522</v>
      </c>
      <c r="CJ39" s="83">
        <v>0.49014705882352944</v>
      </c>
      <c r="CK39" s="83">
        <v>1.2621926593288131</v>
      </c>
      <c r="CL39" s="83">
        <v>2.0483557202408522</v>
      </c>
      <c r="CM39" s="37" t="s">
        <v>2563</v>
      </c>
      <c r="CN39" s="31">
        <v>5.4844400000000002</v>
      </c>
      <c r="CO39" s="82">
        <v>5.5644106224576788</v>
      </c>
      <c r="CP39" s="70">
        <v>-1.4371804649879971E-2</v>
      </c>
      <c r="CQ39" s="82">
        <v>5.3744896954094186</v>
      </c>
      <c r="CR39" s="82">
        <v>4.7764453929082169</v>
      </c>
      <c r="CS39" s="82">
        <v>3.808911316518091</v>
      </c>
      <c r="CT39" s="82">
        <v>3.8025619128949608</v>
      </c>
      <c r="CU39" s="82">
        <v>7.4660151471334366</v>
      </c>
      <c r="CV39" s="82">
        <v>1.9011764705882352</v>
      </c>
      <c r="CW39" s="82">
        <v>4.4855375741504151</v>
      </c>
      <c r="CX39" s="82">
        <v>7.4660151471334366</v>
      </c>
      <c r="CY39" s="37" t="s">
        <v>2563</v>
      </c>
      <c r="CZ39" s="376">
        <v>0.81677851332856877</v>
      </c>
      <c r="DA39" s="39" t="s">
        <v>5</v>
      </c>
      <c r="DB39" s="39">
        <v>33.096880910755324</v>
      </c>
      <c r="DC39" s="17">
        <v>0.6637074396385797</v>
      </c>
      <c r="DD39" s="40">
        <v>53.306213963857978</v>
      </c>
      <c r="DE39" s="84">
        <v>2.4861200000000001</v>
      </c>
      <c r="DF39" s="85">
        <v>2.7570000000000001</v>
      </c>
      <c r="DG39" s="85" t="s">
        <v>5</v>
      </c>
      <c r="DH39" s="85" t="s">
        <v>5</v>
      </c>
      <c r="DI39" s="85" t="s">
        <v>5</v>
      </c>
      <c r="DJ39" s="86">
        <v>-5.9974999999999994E-2</v>
      </c>
      <c r="DK39" s="86">
        <v>0.10707380000000001</v>
      </c>
      <c r="DL39" s="69">
        <v>-2.5531914893617058E-2</v>
      </c>
      <c r="DM39" s="70">
        <v>0.10877153221761282</v>
      </c>
      <c r="DN39" s="70">
        <v>0.23720503342069676</v>
      </c>
      <c r="DO39" s="70">
        <v>0.11371504871626592</v>
      </c>
      <c r="DP39" s="70" t="s">
        <v>158</v>
      </c>
      <c r="DQ39" s="87" t="s">
        <v>2563</v>
      </c>
      <c r="DR39" s="69">
        <v>0.10889272069642097</v>
      </c>
      <c r="DS39" s="70">
        <v>2.3971242131040293E-2</v>
      </c>
      <c r="DT39" s="70">
        <v>2.6741029327464139E-2</v>
      </c>
      <c r="DU39" s="70">
        <v>1.3813196303225972E-2</v>
      </c>
      <c r="DV39" s="87" t="s">
        <v>2563</v>
      </c>
      <c r="DW39" s="31">
        <v>5.7666899999999996</v>
      </c>
      <c r="DX39" s="70">
        <v>-0.13176786390281403</v>
      </c>
      <c r="DY39" s="70">
        <v>-5.6547090274772671E-2</v>
      </c>
      <c r="DZ39" s="70">
        <v>1.3449157139136192E-2</v>
      </c>
      <c r="EA39" s="70">
        <v>3.7633709787407321E-2</v>
      </c>
      <c r="EB39" s="87" t="s">
        <v>2563</v>
      </c>
      <c r="EC39" s="31">
        <v>2.17117</v>
      </c>
      <c r="ED39" s="88">
        <v>7482972000</v>
      </c>
      <c r="EE39" s="85">
        <v>0.41264000000000001</v>
      </c>
      <c r="EF39" s="85" t="s">
        <v>5</v>
      </c>
      <c r="EG39" s="86">
        <v>0.41689670920749888</v>
      </c>
      <c r="EH39" s="86">
        <v>-2.3888227667137052E-3</v>
      </c>
      <c r="EI39" s="89">
        <v>2.3330000000000002</v>
      </c>
      <c r="EJ39" s="90">
        <v>12</v>
      </c>
      <c r="EK39" s="85">
        <v>34.86</v>
      </c>
      <c r="EL39" s="91">
        <v>11</v>
      </c>
      <c r="EM39" s="79">
        <v>-4.1594951233505539E-2</v>
      </c>
      <c r="EN39" s="69">
        <v>5.7793382059312837E-2</v>
      </c>
      <c r="EO39" s="70">
        <v>-3.049181567890924E-2</v>
      </c>
      <c r="EP39" s="70">
        <v>4.9667424313369235E-2</v>
      </c>
      <c r="EQ39" s="70">
        <v>0.12061916841076292</v>
      </c>
      <c r="ER39" s="69">
        <v>4.2031525114939683E-2</v>
      </c>
      <c r="ES39" s="70">
        <v>3.0256179961481555E-2</v>
      </c>
      <c r="ET39" s="70">
        <v>2.9325850647082818E-2</v>
      </c>
      <c r="EU39" s="70">
        <v>3.5526215627031288E-2</v>
      </c>
      <c r="EV39" s="69">
        <v>9.982490717425252E-2</v>
      </c>
      <c r="EW39" s="70">
        <v>-2.3563571742768463E-4</v>
      </c>
      <c r="EX39" s="70">
        <v>7.8993274960452053E-2</v>
      </c>
      <c r="EY39" s="70">
        <v>0.15614538403779421</v>
      </c>
      <c r="EZ39" s="92">
        <v>0.4590302</v>
      </c>
      <c r="FA39" s="70">
        <v>0.65427999999999997</v>
      </c>
      <c r="FB39" s="70">
        <v>0.53604999999999992</v>
      </c>
      <c r="FC39" s="87">
        <v>0.30829060721987633</v>
      </c>
      <c r="FD39" s="69">
        <v>0.10644000000000001</v>
      </c>
      <c r="FE39" s="70">
        <v>7.8240000000000004E-2</v>
      </c>
      <c r="FF39" s="87">
        <v>3.2218479169569748E-2</v>
      </c>
      <c r="FG39" s="93" t="s">
        <v>2563</v>
      </c>
      <c r="FH39" s="84">
        <v>0.71409999999999996</v>
      </c>
      <c r="FI39" s="85">
        <v>0.55384999999999995</v>
      </c>
      <c r="FJ39" s="86">
        <v>4.1382889999999994</v>
      </c>
      <c r="FK39" s="86">
        <v>5.0284390000000005</v>
      </c>
      <c r="FL39" s="94">
        <v>0.27500000000000002</v>
      </c>
      <c r="FM39" s="95">
        <v>0.3</v>
      </c>
      <c r="FN39" s="96">
        <v>44631</v>
      </c>
      <c r="FO39" s="97" t="s">
        <v>2832</v>
      </c>
      <c r="FP39" s="57">
        <v>1.2</v>
      </c>
      <c r="FQ39" s="58" t="s">
        <v>159</v>
      </c>
      <c r="FR39" s="58">
        <v>1.2</v>
      </c>
      <c r="FS39" s="98" t="s">
        <v>159</v>
      </c>
      <c r="FT39" s="59" t="s">
        <v>160</v>
      </c>
      <c r="FU39" s="9" t="s">
        <v>158</v>
      </c>
      <c r="FV39" s="9" t="s">
        <v>158</v>
      </c>
      <c r="FW39" s="99" t="s">
        <v>158</v>
      </c>
      <c r="FX39" s="100" t="s">
        <v>158</v>
      </c>
      <c r="FY39" s="100" t="s">
        <v>158</v>
      </c>
      <c r="FZ39" s="100" t="s">
        <v>158</v>
      </c>
      <c r="GA39" s="9" t="s">
        <v>425</v>
      </c>
      <c r="GB39" s="63"/>
    </row>
    <row r="40" spans="1:184" ht="12" customHeight="1" x14ac:dyDescent="0.2">
      <c r="A40" s="7">
        <v>73</v>
      </c>
      <c r="B40" s="2" t="s">
        <v>442</v>
      </c>
      <c r="C40" s="1" t="s">
        <v>443</v>
      </c>
      <c r="D40" s="1" t="s">
        <v>183</v>
      </c>
      <c r="E40" s="1" t="s">
        <v>441</v>
      </c>
      <c r="F40" s="9">
        <v>8</v>
      </c>
      <c r="G40" s="64">
        <v>86.38</v>
      </c>
      <c r="H40" s="65">
        <v>-6.098262570475188E-3</v>
      </c>
      <c r="I40" s="65">
        <v>3.2821267339590454E-2</v>
      </c>
      <c r="J40" s="65" t="s">
        <v>158</v>
      </c>
      <c r="K40" s="442">
        <v>3.4426765454966431E-2</v>
      </c>
      <c r="L40" s="67">
        <v>10</v>
      </c>
      <c r="M40" s="68">
        <v>1.8518518518518601E-2</v>
      </c>
      <c r="N40" s="444">
        <v>1.8867924528301883E-2</v>
      </c>
      <c r="O40" s="445">
        <v>2.5985568006018145E-2</v>
      </c>
      <c r="P40" s="445">
        <v>0.22594737959695776</v>
      </c>
      <c r="Q40" s="445" t="s">
        <v>158</v>
      </c>
      <c r="R40" s="445" t="s">
        <v>158</v>
      </c>
      <c r="S40" s="445" t="s">
        <v>158</v>
      </c>
      <c r="T40" s="18" t="s">
        <v>158</v>
      </c>
      <c r="U40" s="71" t="s">
        <v>156</v>
      </c>
      <c r="V40" s="9">
        <v>2015</v>
      </c>
      <c r="W40" s="227">
        <v>2015</v>
      </c>
      <c r="X40" s="227">
        <v>1</v>
      </c>
      <c r="Y40" s="447" t="s">
        <v>157</v>
      </c>
      <c r="Z40" s="448">
        <v>7</v>
      </c>
      <c r="AA40" s="448">
        <v>0</v>
      </c>
      <c r="AB40" s="448">
        <v>0</v>
      </c>
      <c r="AC40" s="228" t="s">
        <v>5</v>
      </c>
      <c r="AD40" s="449" t="s">
        <v>158</v>
      </c>
      <c r="AE40" s="450" t="s">
        <v>158</v>
      </c>
      <c r="AF40" s="75" t="s">
        <v>158</v>
      </c>
      <c r="AG40" s="75" t="s">
        <v>158</v>
      </c>
      <c r="AH40" s="76" t="s">
        <v>2169</v>
      </c>
      <c r="AI40" s="9" t="s">
        <v>2170</v>
      </c>
      <c r="AJ40" s="77" t="s">
        <v>2563</v>
      </c>
      <c r="AK40" s="78">
        <v>3.4426765454966431E-2</v>
      </c>
      <c r="AL40" s="79" t="s">
        <v>158</v>
      </c>
      <c r="AM40" s="80" t="s">
        <v>158</v>
      </c>
      <c r="AN40" s="368">
        <v>0.31348303261028976</v>
      </c>
      <c r="AO40" s="368">
        <v>-0.35529661421165748</v>
      </c>
      <c r="AP40" s="368">
        <v>-0.25911808336515707</v>
      </c>
      <c r="AQ40" s="368">
        <v>-2.21341862208283E-2</v>
      </c>
      <c r="AR40" s="81">
        <v>5.3399386778261483E-2</v>
      </c>
      <c r="AS40" s="81">
        <v>4.6467277283991651E-2</v>
      </c>
      <c r="AT40" s="81">
        <v>3.5206022104318002E-2</v>
      </c>
      <c r="AU40" s="68">
        <v>1.1642620689655171E-2</v>
      </c>
      <c r="AV40" s="68">
        <v>3.3992825606369827E-2</v>
      </c>
      <c r="AW40" s="68">
        <v>7.383752315427361E-2</v>
      </c>
      <c r="AX40" s="68">
        <v>1.005419499642602E-2</v>
      </c>
      <c r="AY40" s="68">
        <v>2.6210285630070142E-2</v>
      </c>
      <c r="AZ40" s="68">
        <v>7.383752315427361E-2</v>
      </c>
      <c r="BA40" s="31" t="s">
        <v>158</v>
      </c>
      <c r="BB40" s="32" t="s">
        <v>158</v>
      </c>
      <c r="BC40" s="82">
        <v>45.049232873828259</v>
      </c>
      <c r="BD40" s="70" t="s">
        <v>158</v>
      </c>
      <c r="BE40" s="70" t="s">
        <v>158</v>
      </c>
      <c r="BF40" s="82">
        <v>33.89846230664412</v>
      </c>
      <c r="BG40" s="82">
        <v>33.938086742683154</v>
      </c>
      <c r="BH40" s="82">
        <v>44.707197840655276</v>
      </c>
      <c r="BI40" s="82">
        <v>31.293385802469132</v>
      </c>
      <c r="BJ40" s="82">
        <v>73.840466049382712</v>
      </c>
      <c r="BK40" s="82">
        <v>31.293385802469132</v>
      </c>
      <c r="BL40" s="82">
        <v>56.432393461228685</v>
      </c>
      <c r="BM40" s="82">
        <v>140.3071693490196</v>
      </c>
      <c r="BN40" s="34" t="s">
        <v>2563</v>
      </c>
      <c r="BO40" s="31" t="s">
        <v>158</v>
      </c>
      <c r="BP40" s="32" t="s">
        <v>158</v>
      </c>
      <c r="BQ40" s="35">
        <v>5.0541719757048673</v>
      </c>
      <c r="BR40" s="70" t="s">
        <v>158</v>
      </c>
      <c r="BS40" s="83">
        <v>4.0414365352696873</v>
      </c>
      <c r="BT40" s="83">
        <v>3.9262706100036211</v>
      </c>
      <c r="BU40" s="83">
        <v>3.3680448418815923</v>
      </c>
      <c r="BV40" s="83">
        <v>2.7070200573065901</v>
      </c>
      <c r="BW40" s="83">
        <v>7.2210672210672211</v>
      </c>
      <c r="BX40" s="83">
        <v>1.9230769230769231</v>
      </c>
      <c r="BY40" s="83">
        <v>4.3070821370188463</v>
      </c>
      <c r="BZ40" s="83">
        <v>7.2210672210672211</v>
      </c>
      <c r="CA40" s="37" t="s">
        <v>2609</v>
      </c>
      <c r="CB40" s="31" t="s">
        <v>158</v>
      </c>
      <c r="CC40" s="35">
        <v>7.7407832375551848</v>
      </c>
      <c r="CD40" s="70" t="s">
        <v>158</v>
      </c>
      <c r="CE40" s="83">
        <v>5.1939093554912397</v>
      </c>
      <c r="CF40" s="83">
        <v>6.045186067374237</v>
      </c>
      <c r="CG40" s="83">
        <v>9.0579108699094526</v>
      </c>
      <c r="CH40" s="83">
        <v>3.7143888365539453</v>
      </c>
      <c r="CI40" s="83">
        <v>10.567016958041958</v>
      </c>
      <c r="CJ40" s="83">
        <v>3.7143888365539453</v>
      </c>
      <c r="CK40" s="83">
        <v>10.774004859970349</v>
      </c>
      <c r="CL40" s="83">
        <v>36.613245545041735</v>
      </c>
      <c r="CM40" s="37" t="s">
        <v>2563</v>
      </c>
      <c r="CN40" s="31" t="s">
        <v>158</v>
      </c>
      <c r="CO40" s="82">
        <v>31.277933604015857</v>
      </c>
      <c r="CP40" s="70" t="s">
        <v>158</v>
      </c>
      <c r="CQ40" s="82">
        <v>20.851270869096606</v>
      </c>
      <c r="CR40" s="82">
        <v>23.860996023767591</v>
      </c>
      <c r="CS40" s="82">
        <v>37.466964256913343</v>
      </c>
      <c r="CT40" s="82">
        <v>17.86861994353621</v>
      </c>
      <c r="CU40" s="82">
        <v>47.277140086862104</v>
      </c>
      <c r="CV40" s="82">
        <v>17.86861994353621</v>
      </c>
      <c r="CW40" s="82">
        <v>44.701164143160483</v>
      </c>
      <c r="CX40" s="82">
        <v>169.35393113111968</v>
      </c>
      <c r="CY40" s="37" t="s">
        <v>2563</v>
      </c>
      <c r="CZ40" s="376" t="s">
        <v>158</v>
      </c>
      <c r="DA40" s="39" t="s">
        <v>5</v>
      </c>
      <c r="DB40" s="39">
        <v>44.662719780456463</v>
      </c>
      <c r="DC40" s="17">
        <v>0.26037414505192419</v>
      </c>
      <c r="DD40" s="40" t="s">
        <v>158</v>
      </c>
      <c r="DE40" s="84" t="s">
        <v>158</v>
      </c>
      <c r="DF40" s="85" t="s">
        <v>158</v>
      </c>
      <c r="DG40" s="85" t="s">
        <v>5</v>
      </c>
      <c r="DH40" s="85" t="s">
        <v>5</v>
      </c>
      <c r="DI40" s="85" t="s">
        <v>5</v>
      </c>
      <c r="DJ40" s="86" t="s">
        <v>158</v>
      </c>
      <c r="DK40" s="86" t="s">
        <v>158</v>
      </c>
      <c r="DL40" s="69">
        <v>0.67901234567901225</v>
      </c>
      <c r="DM40" s="70">
        <v>3.4057285912321822E-2</v>
      </c>
      <c r="DN40" s="70">
        <v>0.1294355091763042</v>
      </c>
      <c r="DO40" s="70" t="s">
        <v>158</v>
      </c>
      <c r="DP40" s="70" t="s">
        <v>158</v>
      </c>
      <c r="DQ40" s="87" t="s">
        <v>2563</v>
      </c>
      <c r="DR40" s="69">
        <v>0.19119075967209986</v>
      </c>
      <c r="DS40" s="70">
        <v>8.2526952830207279E-2</v>
      </c>
      <c r="DT40" s="70">
        <v>0.11014609454795155</v>
      </c>
      <c r="DU40" s="70" t="s">
        <v>158</v>
      </c>
      <c r="DV40" s="87" t="s">
        <v>2563</v>
      </c>
      <c r="DW40" s="31" t="s">
        <v>158</v>
      </c>
      <c r="DX40" s="70">
        <v>0.93244810265969069</v>
      </c>
      <c r="DY40" s="70">
        <v>0.20606897967330307</v>
      </c>
      <c r="DZ40" s="70">
        <v>0.11263903668706199</v>
      </c>
      <c r="EA40" s="70" t="s">
        <v>158</v>
      </c>
      <c r="EB40" s="87" t="s">
        <v>2563</v>
      </c>
      <c r="EC40" s="31" t="s">
        <v>158</v>
      </c>
      <c r="ED40" s="88" t="s">
        <v>158</v>
      </c>
      <c r="EE40" s="85" t="s">
        <v>158</v>
      </c>
      <c r="EF40" s="85" t="s">
        <v>5</v>
      </c>
      <c r="EG40" s="86">
        <v>0.49476881845000742</v>
      </c>
      <c r="EH40" s="86">
        <v>-5.6471904745158175E-2</v>
      </c>
      <c r="EI40" s="89" t="s">
        <v>158</v>
      </c>
      <c r="EJ40" s="90" t="s">
        <v>158</v>
      </c>
      <c r="EK40" s="85" t="s">
        <v>158</v>
      </c>
      <c r="EL40" s="91" t="s">
        <v>158</v>
      </c>
      <c r="EM40" s="79" t="e">
        <v>#VALUE!</v>
      </c>
      <c r="EN40" s="69">
        <v>0.12373939093557751</v>
      </c>
      <c r="EO40" s="70">
        <v>1.0615340207211998E-2</v>
      </c>
      <c r="EP40" s="70">
        <v>2.4509063814460275E-2</v>
      </c>
      <c r="EQ40" s="70" t="s">
        <v>158</v>
      </c>
      <c r="ER40" s="69">
        <v>3.6343523989838422E-2</v>
      </c>
      <c r="ES40" s="70">
        <v>3.1679954857873671E-2</v>
      </c>
      <c r="ET40" s="70">
        <v>3.2252890201198259E-2</v>
      </c>
      <c r="EU40" s="70" t="s">
        <v>158</v>
      </c>
      <c r="EV40" s="69">
        <v>0.16008291492541593</v>
      </c>
      <c r="EW40" s="70">
        <v>4.229529506508567E-2</v>
      </c>
      <c r="EX40" s="70">
        <v>5.6761954015658533E-2</v>
      </c>
      <c r="EY40" s="70" t="s">
        <v>158</v>
      </c>
      <c r="EZ40" s="92" t="e">
        <v>#VALUE!</v>
      </c>
      <c r="FA40" s="70">
        <v>0.25856000000000001</v>
      </c>
      <c r="FB40" s="70">
        <v>0.15913333333333335</v>
      </c>
      <c r="FC40" s="87">
        <v>0.14008369783811389</v>
      </c>
      <c r="FD40" s="69">
        <v>8.8099999999999998E-2</v>
      </c>
      <c r="FE40" s="70">
        <v>6.0055555555555556E-2</v>
      </c>
      <c r="FF40" s="87">
        <v>4.5136743347299668E-2</v>
      </c>
      <c r="FG40" s="93" t="s">
        <v>2563</v>
      </c>
      <c r="FH40" s="84" t="s">
        <v>158</v>
      </c>
      <c r="FI40" s="85" t="s">
        <v>158</v>
      </c>
      <c r="FJ40" s="86" t="s">
        <v>158</v>
      </c>
      <c r="FK40" s="86" t="s">
        <v>158</v>
      </c>
      <c r="FL40" s="94">
        <v>0.54</v>
      </c>
      <c r="FM40" s="95">
        <v>0.55000000000000004</v>
      </c>
      <c r="FN40" s="96">
        <v>45007</v>
      </c>
      <c r="FO40" s="97" t="s">
        <v>2879</v>
      </c>
      <c r="FP40" s="57">
        <v>2.2000000000000002</v>
      </c>
      <c r="FQ40" s="58" t="s">
        <v>185</v>
      </c>
      <c r="FR40" s="58">
        <v>2.9737840000000002</v>
      </c>
      <c r="FS40" s="98" t="s">
        <v>185</v>
      </c>
      <c r="FT40" s="59" t="s">
        <v>160</v>
      </c>
      <c r="FU40" s="9" t="s">
        <v>158</v>
      </c>
      <c r="FV40" s="9" t="s">
        <v>158</v>
      </c>
      <c r="FW40" s="99" t="s">
        <v>158</v>
      </c>
      <c r="FX40" s="100" t="s">
        <v>158</v>
      </c>
      <c r="FY40" s="100" t="s">
        <v>158</v>
      </c>
      <c r="FZ40" s="100" t="s">
        <v>158</v>
      </c>
      <c r="GA40" s="9" t="s">
        <v>169</v>
      </c>
      <c r="GB40" s="63"/>
    </row>
    <row r="41" spans="1:184" ht="12" customHeight="1" x14ac:dyDescent="0.2">
      <c r="A41" s="7">
        <v>35</v>
      </c>
      <c r="B41" s="2" t="s">
        <v>289</v>
      </c>
      <c r="C41" s="1" t="s">
        <v>290</v>
      </c>
      <c r="D41" s="1" t="s">
        <v>183</v>
      </c>
      <c r="E41" s="1" t="s">
        <v>256</v>
      </c>
      <c r="F41" s="9">
        <v>13</v>
      </c>
      <c r="G41" s="64">
        <v>72.39</v>
      </c>
      <c r="H41" s="65">
        <v>-4.8251380489087614E-2</v>
      </c>
      <c r="I41" s="65">
        <v>-4.9656566743883079E-4</v>
      </c>
      <c r="J41" s="65">
        <v>9.2612463196626527E-2</v>
      </c>
      <c r="K41" s="442">
        <v>3.4357850531841413E-2</v>
      </c>
      <c r="L41" s="67">
        <v>36</v>
      </c>
      <c r="M41" s="68">
        <v>2.2222222222222143E-2</v>
      </c>
      <c r="N41" s="444">
        <v>4.6511627906976827E-2</v>
      </c>
      <c r="O41" s="445">
        <v>7.2275911569341433E-2</v>
      </c>
      <c r="P41" s="445">
        <v>0.10350921459993478</v>
      </c>
      <c r="Q41" s="445">
        <v>0.12587708899995609</v>
      </c>
      <c r="R41" s="445">
        <v>0.12942735041273945</v>
      </c>
      <c r="S41" s="445">
        <v>8.6900226865072039E-2</v>
      </c>
      <c r="T41" s="18">
        <v>0.82230384752519092</v>
      </c>
      <c r="U41" s="71" t="s">
        <v>156</v>
      </c>
      <c r="V41" s="9">
        <v>1967</v>
      </c>
      <c r="W41" s="227">
        <v>2010</v>
      </c>
      <c r="X41" s="227">
        <v>1</v>
      </c>
      <c r="Y41" s="447" t="s">
        <v>291</v>
      </c>
      <c r="Z41" s="448">
        <v>20</v>
      </c>
      <c r="AA41" s="448">
        <v>3</v>
      </c>
      <c r="AB41" s="448">
        <v>2</v>
      </c>
      <c r="AC41" s="228" t="s">
        <v>5</v>
      </c>
      <c r="AD41" s="449">
        <v>0.67420259055017129</v>
      </c>
      <c r="AE41" s="450">
        <v>0.41144901610017887</v>
      </c>
      <c r="AF41" s="75">
        <v>0.1922666989897639</v>
      </c>
      <c r="AG41" s="75" t="s">
        <v>158</v>
      </c>
      <c r="AH41" s="76" t="s">
        <v>2648</v>
      </c>
      <c r="AI41" s="9" t="s">
        <v>2755</v>
      </c>
      <c r="AJ41" s="77" t="s">
        <v>2563</v>
      </c>
      <c r="AK41" s="78">
        <v>3.4357850531841413E-2</v>
      </c>
      <c r="AL41" s="79">
        <v>2.56323E-2</v>
      </c>
      <c r="AM41" s="80">
        <v>0.34041231305194675</v>
      </c>
      <c r="AN41" s="368">
        <v>0.46831627132207765</v>
      </c>
      <c r="AO41" s="368">
        <v>-0.18281644688483978</v>
      </c>
      <c r="AP41" s="368">
        <v>-9.1231734940916853E-2</v>
      </c>
      <c r="AQ41" s="368">
        <v>9.2794727971987179E-2</v>
      </c>
      <c r="AR41" s="81">
        <v>4.2044226662255879E-2</v>
      </c>
      <c r="AS41" s="81">
        <v>3.7807053627260688E-2</v>
      </c>
      <c r="AT41" s="81">
        <v>3.144035165286975E-2</v>
      </c>
      <c r="AU41" s="68">
        <v>1.7111269841269844E-2</v>
      </c>
      <c r="AV41" s="68">
        <v>2.6995410784359446E-2</v>
      </c>
      <c r="AW41" s="68">
        <v>6.4611679711017458E-2</v>
      </c>
      <c r="AX41" s="68">
        <v>1.3119638386995936E-2</v>
      </c>
      <c r="AY41" s="68">
        <v>2.3399489063010568E-2</v>
      </c>
      <c r="AZ41" s="68">
        <v>6.4611679711017458E-2</v>
      </c>
      <c r="BA41" s="31">
        <v>25.773620000000001</v>
      </c>
      <c r="BB41" s="32">
        <v>16.187388193202146</v>
      </c>
      <c r="BC41" s="82">
        <v>20.941624482474516</v>
      </c>
      <c r="BD41" s="70">
        <v>0.23073642264807348</v>
      </c>
      <c r="BE41" s="70">
        <v>-0.22702328051250575</v>
      </c>
      <c r="BF41" s="82">
        <v>17.737127906883948</v>
      </c>
      <c r="BG41" s="82">
        <v>15.273764504093464</v>
      </c>
      <c r="BH41" s="82">
        <v>12.547542455981844</v>
      </c>
      <c r="BI41" s="82">
        <v>11.514284114977308</v>
      </c>
      <c r="BJ41" s="82">
        <v>51.16331944444444</v>
      </c>
      <c r="BK41" s="82">
        <v>5.5930451186842101</v>
      </c>
      <c r="BL41" s="82">
        <v>16.760373439580885</v>
      </c>
      <c r="BM41" s="82">
        <v>51.16331944444444</v>
      </c>
      <c r="BN41" s="34" t="s">
        <v>2563</v>
      </c>
      <c r="BO41" s="31">
        <v>1.76006</v>
      </c>
      <c r="BP41" s="32">
        <v>1.3604099999999999</v>
      </c>
      <c r="BQ41" s="35">
        <v>1.649882041737595</v>
      </c>
      <c r="BR41" s="70">
        <v>-0.17545014395861525</v>
      </c>
      <c r="BS41" s="83">
        <v>1.253177971866996</v>
      </c>
      <c r="BT41" s="83">
        <v>1.28102517178155</v>
      </c>
      <c r="BU41" s="83">
        <v>1.3004329200167155</v>
      </c>
      <c r="BV41" s="83">
        <v>0.76720554272517327</v>
      </c>
      <c r="BW41" s="83">
        <v>2.4985127900059489</v>
      </c>
      <c r="BX41" s="83">
        <v>0.76720554272517327</v>
      </c>
      <c r="BY41" s="83">
        <v>1.6734182705001193</v>
      </c>
      <c r="BZ41" s="83">
        <v>2.5041095890410956</v>
      </c>
      <c r="CA41" s="37" t="s">
        <v>2609</v>
      </c>
      <c r="CB41" s="31">
        <v>0.4117948887146925</v>
      </c>
      <c r="CC41" s="35">
        <v>0.83610404412301487</v>
      </c>
      <c r="CD41" s="70">
        <v>-0.507483677887694</v>
      </c>
      <c r="CE41" s="83">
        <v>0.64271518264255267</v>
      </c>
      <c r="CF41" s="83">
        <v>0.64629055129429225</v>
      </c>
      <c r="CG41" s="83">
        <v>0.58808861561140835</v>
      </c>
      <c r="CH41" s="83">
        <v>0.40951355407847573</v>
      </c>
      <c r="CI41" s="83">
        <v>1.3100012306164122</v>
      </c>
      <c r="CJ41" s="83">
        <v>0.25914786994766026</v>
      </c>
      <c r="CK41" s="83">
        <v>0.7552188894919013</v>
      </c>
      <c r="CL41" s="83">
        <v>1.3100012306164122</v>
      </c>
      <c r="CM41" s="37" t="s">
        <v>2563</v>
      </c>
      <c r="CN41" s="31">
        <v>7.2213900000000004</v>
      </c>
      <c r="CO41" s="82">
        <v>9.3733891496048329</v>
      </c>
      <c r="CP41" s="70">
        <v>-0.22958602435657516</v>
      </c>
      <c r="CQ41" s="82">
        <v>7.2497263231717355</v>
      </c>
      <c r="CR41" s="82">
        <v>7.3061436910144932</v>
      </c>
      <c r="CS41" s="82">
        <v>7.0841039397283909</v>
      </c>
      <c r="CT41" s="82">
        <v>4.0785201342281878</v>
      </c>
      <c r="CU41" s="82">
        <v>16.14866142857143</v>
      </c>
      <c r="CV41" s="82">
        <v>3.6225488964533099</v>
      </c>
      <c r="CW41" s="82">
        <v>9.0551646916150439</v>
      </c>
      <c r="CX41" s="82">
        <v>16.830509989365353</v>
      </c>
      <c r="CY41" s="37" t="s">
        <v>2563</v>
      </c>
      <c r="CZ41" s="376">
        <v>0.26639513666863346</v>
      </c>
      <c r="DA41" s="39" t="s">
        <v>5</v>
      </c>
      <c r="DB41" s="39">
        <v>15.401865636856391</v>
      </c>
      <c r="DC41" s="17">
        <v>0.13786706513177621</v>
      </c>
      <c r="DD41" s="40">
        <v>-11.986913486822379</v>
      </c>
      <c r="DE41" s="84">
        <v>2.7291500000000002</v>
      </c>
      <c r="DF41" s="85">
        <v>4.4720000000000004</v>
      </c>
      <c r="DG41" s="85" t="s">
        <v>5</v>
      </c>
      <c r="DH41" s="85" t="s">
        <v>5</v>
      </c>
      <c r="DI41" s="85" t="s">
        <v>5</v>
      </c>
      <c r="DJ41" s="86">
        <v>-0.78439480000000006</v>
      </c>
      <c r="DK41" s="86">
        <v>-0.1894769</v>
      </c>
      <c r="DL41" s="69">
        <v>0.98412698412698418</v>
      </c>
      <c r="DM41" s="70">
        <v>-8.8850764843066421E-2</v>
      </c>
      <c r="DN41" s="70">
        <v>-6.2799316950100659E-3</v>
      </c>
      <c r="DO41" s="70">
        <v>9.0624051551269513E-2</v>
      </c>
      <c r="DP41" s="70" t="s">
        <v>158</v>
      </c>
      <c r="DQ41" s="87" t="s">
        <v>2563</v>
      </c>
      <c r="DR41" s="69">
        <v>0.10790151250169111</v>
      </c>
      <c r="DS41" s="70">
        <v>9.1405360363041588E-3</v>
      </c>
      <c r="DT41" s="70">
        <v>5.3890658739183417E-2</v>
      </c>
      <c r="DU41" s="70">
        <v>7.3804405187854139E-2</v>
      </c>
      <c r="DV41" s="87" t="s">
        <v>2563</v>
      </c>
      <c r="DW41" s="31">
        <v>9.5700400000000005</v>
      </c>
      <c r="DX41" s="70">
        <v>-0.10490184974772843</v>
      </c>
      <c r="DY41" s="70">
        <v>-2.9021968115299668E-2</v>
      </c>
      <c r="DZ41" s="70">
        <v>2.5682132571147598E-2</v>
      </c>
      <c r="EA41" s="70">
        <v>0.14662372952263003</v>
      </c>
      <c r="EB41" s="87" t="s">
        <v>2563</v>
      </c>
      <c r="EC41" s="31">
        <v>-0.46455999999999997</v>
      </c>
      <c r="ED41" s="88">
        <v>20112440000</v>
      </c>
      <c r="EE41" s="85">
        <v>1.6430899999999999</v>
      </c>
      <c r="EF41" s="85" t="s">
        <v>5</v>
      </c>
      <c r="EG41" s="86">
        <v>0.14756673284800348</v>
      </c>
      <c r="EH41" s="86">
        <v>-0.21092215297959271</v>
      </c>
      <c r="EI41" s="89">
        <v>2.4</v>
      </c>
      <c r="EJ41" s="90">
        <v>10</v>
      </c>
      <c r="EK41" s="85">
        <v>68.400000000000006</v>
      </c>
      <c r="EL41" s="91">
        <v>9</v>
      </c>
      <c r="EM41" s="79">
        <v>5.8333333333333348E-2</v>
      </c>
      <c r="EN41" s="69">
        <v>-0.25686368845849905</v>
      </c>
      <c r="EO41" s="70">
        <v>2.2253899309983005E-2</v>
      </c>
      <c r="EP41" s="70">
        <v>1.3179705473249648E-2</v>
      </c>
      <c r="EQ41" s="70">
        <v>0.11840853571290255</v>
      </c>
      <c r="ER41" s="69">
        <v>2.2885589113543547E-2</v>
      </c>
      <c r="ES41" s="70">
        <v>3.0187944746116413E-2</v>
      </c>
      <c r="ET41" s="70">
        <v>2.7356607331326943E-2</v>
      </c>
      <c r="EU41" s="70">
        <v>5.0123685083868219E-2</v>
      </c>
      <c r="EV41" s="69">
        <v>-0.2339780993449555</v>
      </c>
      <c r="EW41" s="70">
        <v>5.2441844056099418E-2</v>
      </c>
      <c r="EX41" s="70">
        <v>4.0536312804576591E-2</v>
      </c>
      <c r="EY41" s="70">
        <v>0.16853222079677077</v>
      </c>
      <c r="EZ41" s="92">
        <v>5.1996000000000001E-2</v>
      </c>
      <c r="FA41" s="70">
        <v>0.15642</v>
      </c>
      <c r="FB41" s="70">
        <v>0.17599000000000001</v>
      </c>
      <c r="FC41" s="87">
        <v>4.6627169118444278E-2</v>
      </c>
      <c r="FD41" s="69">
        <v>0.11574</v>
      </c>
      <c r="FE41" s="70">
        <v>0.14515000000000003</v>
      </c>
      <c r="FF41" s="87">
        <v>4.3568641245739982E-2</v>
      </c>
      <c r="FG41" s="93" t="s">
        <v>2563</v>
      </c>
      <c r="FH41" s="84">
        <v>1.1388400000000001</v>
      </c>
      <c r="FI41" s="85">
        <v>0.75876999999999994</v>
      </c>
      <c r="FJ41" s="86">
        <v>0.2603567</v>
      </c>
      <c r="FK41" s="86">
        <v>0.32089619999999996</v>
      </c>
      <c r="FL41" s="94">
        <v>0.45</v>
      </c>
      <c r="FM41" s="95">
        <v>0.46</v>
      </c>
      <c r="FN41" s="96">
        <v>44981</v>
      </c>
      <c r="FO41" s="97" t="s">
        <v>2832</v>
      </c>
      <c r="FP41" s="57">
        <v>1.84</v>
      </c>
      <c r="FQ41" s="58" t="s">
        <v>185</v>
      </c>
      <c r="FR41" s="58">
        <v>2.4871648</v>
      </c>
      <c r="FS41" s="98" t="s">
        <v>185</v>
      </c>
      <c r="FT41" s="59" t="s">
        <v>160</v>
      </c>
      <c r="FU41" s="9" t="s">
        <v>158</v>
      </c>
      <c r="FV41" s="9" t="s">
        <v>158</v>
      </c>
      <c r="FW41" s="99" t="s">
        <v>158</v>
      </c>
      <c r="FX41" s="100" t="s">
        <v>158</v>
      </c>
      <c r="FY41" s="100" t="s">
        <v>158</v>
      </c>
      <c r="FZ41" s="100" t="s">
        <v>158</v>
      </c>
      <c r="GA41" s="9" t="s">
        <v>158</v>
      </c>
      <c r="GB41" s="63"/>
    </row>
    <row r="42" spans="1:184" ht="12" customHeight="1" x14ac:dyDescent="0.2">
      <c r="A42" s="7">
        <v>63</v>
      </c>
      <c r="B42" s="2" t="s">
        <v>396</v>
      </c>
      <c r="C42" s="1" t="s">
        <v>397</v>
      </c>
      <c r="D42" s="1" t="s">
        <v>172</v>
      </c>
      <c r="E42" s="1" t="s">
        <v>398</v>
      </c>
      <c r="F42" s="9">
        <v>10</v>
      </c>
      <c r="G42" s="64">
        <v>15.84</v>
      </c>
      <c r="H42" s="65">
        <v>0.13223731236597569</v>
      </c>
      <c r="I42" s="65">
        <v>-1.6910142402569273E-2</v>
      </c>
      <c r="J42" s="65">
        <v>0.26166003955811679</v>
      </c>
      <c r="K42" s="442">
        <v>3.2803030303030299E-2</v>
      </c>
      <c r="L42" s="67">
        <v>184</v>
      </c>
      <c r="M42" s="68">
        <v>3.83693045563549E-2</v>
      </c>
      <c r="N42" s="444">
        <v>4.1084634346754578E-2</v>
      </c>
      <c r="O42" s="445">
        <v>5.3697750159763524E-2</v>
      </c>
      <c r="P42" s="445">
        <v>0.1220141895021758</v>
      </c>
      <c r="Q42" s="445">
        <v>0.18350712072172159</v>
      </c>
      <c r="R42" s="445">
        <v>0.12929018481647447</v>
      </c>
      <c r="S42" s="445" t="s">
        <v>158</v>
      </c>
      <c r="T42" s="18">
        <v>0.66490166170283693</v>
      </c>
      <c r="U42" s="71" t="s">
        <v>321</v>
      </c>
      <c r="V42" s="9">
        <v>2005</v>
      </c>
      <c r="W42" s="227">
        <v>2013</v>
      </c>
      <c r="X42" s="227">
        <v>1</v>
      </c>
      <c r="Y42" s="447" t="s">
        <v>399</v>
      </c>
      <c r="Z42" s="448">
        <v>13</v>
      </c>
      <c r="AA42" s="448">
        <v>0</v>
      </c>
      <c r="AB42" s="448">
        <v>4</v>
      </c>
      <c r="AC42" s="228" t="s">
        <v>2339</v>
      </c>
      <c r="AD42" s="449">
        <v>0.951038711448705</v>
      </c>
      <c r="AE42" s="450">
        <v>0.63365853658536586</v>
      </c>
      <c r="AF42" s="75">
        <v>0.39766726362676219</v>
      </c>
      <c r="AG42" s="75">
        <v>1.139248832467276</v>
      </c>
      <c r="AH42" s="76" t="s">
        <v>2678</v>
      </c>
      <c r="AI42" s="9" t="s">
        <v>2771</v>
      </c>
      <c r="AJ42" s="77" t="s">
        <v>2563</v>
      </c>
      <c r="AK42" s="78">
        <v>3.2803030303030299E-2</v>
      </c>
      <c r="AL42" s="79">
        <v>3.0865699999999999E-2</v>
      </c>
      <c r="AM42" s="80">
        <v>6.2766446347573446E-2</v>
      </c>
      <c r="AN42" s="368">
        <v>2.437733767591177E-2</v>
      </c>
      <c r="AO42" s="368">
        <v>-0.30052994385565412</v>
      </c>
      <c r="AP42" s="368">
        <v>-0.23578259629997167</v>
      </c>
      <c r="AQ42" s="368">
        <v>-0.30026457537035089</v>
      </c>
      <c r="AR42" s="81">
        <v>4.6896975810299613E-2</v>
      </c>
      <c r="AS42" s="81">
        <v>4.2923689180868474E-2</v>
      </c>
      <c r="AT42" s="81">
        <v>4.6879190546043954E-2</v>
      </c>
      <c r="AU42" s="68">
        <v>1.5430427720628049E-2</v>
      </c>
      <c r="AV42" s="68">
        <v>2.9800014625586867E-2</v>
      </c>
      <c r="AW42" s="68">
        <v>6.38030095759234E-2</v>
      </c>
      <c r="AX42" s="68">
        <v>1.5430427720628049E-2</v>
      </c>
      <c r="AY42" s="68">
        <v>3.2022409220271511E-2</v>
      </c>
      <c r="AZ42" s="68">
        <v>8.5106382978723402E-2</v>
      </c>
      <c r="BA42" s="31">
        <v>28.864280000000001</v>
      </c>
      <c r="BB42" s="32">
        <v>19.317073170731707</v>
      </c>
      <c r="BC42" s="82">
        <v>44.697771045243684</v>
      </c>
      <c r="BD42" s="70">
        <v>-0.35423446572351025</v>
      </c>
      <c r="BE42" s="70">
        <v>-0.56782916196920186</v>
      </c>
      <c r="BF42" s="82">
        <v>36.391293000280086</v>
      </c>
      <c r="BG42" s="82">
        <v>31.871690693785077</v>
      </c>
      <c r="BH42" s="82">
        <v>21.986046296837735</v>
      </c>
      <c r="BI42" s="82">
        <v>14.057692307692307</v>
      </c>
      <c r="BJ42" s="82">
        <v>119.10525789473685</v>
      </c>
      <c r="BK42" s="82">
        <v>6.1304347826086953</v>
      </c>
      <c r="BL42" s="82">
        <v>31.263034225581283</v>
      </c>
      <c r="BM42" s="82">
        <v>119.10525789473685</v>
      </c>
      <c r="BN42" s="34" t="s">
        <v>2563</v>
      </c>
      <c r="BO42" s="31" t="s">
        <v>158</v>
      </c>
      <c r="BP42" s="32">
        <v>2.2432500000000002</v>
      </c>
      <c r="BQ42" s="35">
        <v>3.1851434955203808</v>
      </c>
      <c r="BR42" s="70">
        <v>-0.2957146190886123</v>
      </c>
      <c r="BS42" s="83">
        <v>1.7797079901559185</v>
      </c>
      <c r="BT42" s="83">
        <v>2.2219104745198957</v>
      </c>
      <c r="BU42" s="83">
        <v>2.0858739263696</v>
      </c>
      <c r="BV42" s="83">
        <v>1.3290909090909091</v>
      </c>
      <c r="BW42" s="83">
        <v>5.7538940809968846</v>
      </c>
      <c r="BX42" s="83">
        <v>1.3095238095238098</v>
      </c>
      <c r="BY42" s="83">
        <v>3.0374852389565752</v>
      </c>
      <c r="BZ42" s="83">
        <v>5.8976744186046517</v>
      </c>
      <c r="CA42" s="37" t="s">
        <v>2609</v>
      </c>
      <c r="CB42" s="31">
        <v>1.2968448354628115</v>
      </c>
      <c r="CC42" s="35">
        <v>2.2562294983364177</v>
      </c>
      <c r="CD42" s="70">
        <v>-0.42521590271778109</v>
      </c>
      <c r="CE42" s="83">
        <v>1.2573790235603519</v>
      </c>
      <c r="CF42" s="83">
        <v>1.5666977073788799</v>
      </c>
      <c r="CG42" s="83">
        <v>1.2193498384612058</v>
      </c>
      <c r="CH42" s="83">
        <v>1.053135593220339</v>
      </c>
      <c r="CI42" s="83">
        <v>4.183812154696132</v>
      </c>
      <c r="CJ42" s="83">
        <v>0.37761194029850748</v>
      </c>
      <c r="CK42" s="83">
        <v>1.7941630626105092</v>
      </c>
      <c r="CL42" s="83">
        <v>4.183812154696132</v>
      </c>
      <c r="CM42" s="37" t="s">
        <v>2563</v>
      </c>
      <c r="CN42" s="31">
        <v>12.0198</v>
      </c>
      <c r="CO42" s="82">
        <v>23.340527671825175</v>
      </c>
      <c r="CP42" s="70">
        <v>-0.48502449606101472</v>
      </c>
      <c r="CQ42" s="82">
        <v>13.422216912939335</v>
      </c>
      <c r="CR42" s="82">
        <v>16.463123831974126</v>
      </c>
      <c r="CS42" s="82">
        <v>11.966403185828334</v>
      </c>
      <c r="CT42" s="82">
        <v>7.6083673469387749</v>
      </c>
      <c r="CU42" s="82">
        <v>39.856315789473683</v>
      </c>
      <c r="CV42" s="82">
        <v>4.6328571428571426</v>
      </c>
      <c r="CW42" s="82">
        <v>17.240422566071317</v>
      </c>
      <c r="CX42" s="82">
        <v>39.856315789473683</v>
      </c>
      <c r="CY42" s="37" t="s">
        <v>2563</v>
      </c>
      <c r="CZ42" s="376">
        <v>0.70015960792311738</v>
      </c>
      <c r="DA42" s="39" t="s">
        <v>5</v>
      </c>
      <c r="DB42" s="39">
        <v>47.065766222244633</v>
      </c>
      <c r="DC42" s="17">
        <v>0.1548172198052061</v>
      </c>
      <c r="DD42" s="40">
        <v>-13.38255801947939</v>
      </c>
      <c r="DE42" s="84">
        <v>0.54635</v>
      </c>
      <c r="DF42" s="85">
        <v>0.82</v>
      </c>
      <c r="DG42" s="85" t="s">
        <v>5</v>
      </c>
      <c r="DH42" s="85" t="s">
        <v>5</v>
      </c>
      <c r="DI42" s="85" t="s">
        <v>5</v>
      </c>
      <c r="DJ42" s="86">
        <v>2.1343680000000003</v>
      </c>
      <c r="DK42" s="86">
        <v>2.9218500000000001E-2</v>
      </c>
      <c r="DL42" s="69">
        <v>-0.63461538461538458</v>
      </c>
      <c r="DM42" s="70">
        <v>-0.21975462464605766</v>
      </c>
      <c r="DN42" s="70">
        <v>-0.10986692867494297</v>
      </c>
      <c r="DO42" s="70">
        <v>7.7583937488473254E-2</v>
      </c>
      <c r="DP42" s="70" t="s">
        <v>158</v>
      </c>
      <c r="DQ42" s="87" t="s">
        <v>2563</v>
      </c>
      <c r="DR42" s="69">
        <v>0.54006297609812282</v>
      </c>
      <c r="DS42" s="70">
        <v>0.18037337063673342</v>
      </c>
      <c r="DT42" s="70">
        <v>0.2624627250878544</v>
      </c>
      <c r="DU42" s="70">
        <v>0.14229586465587496</v>
      </c>
      <c r="DV42" s="87" t="s">
        <v>2563</v>
      </c>
      <c r="DW42" s="31">
        <v>1.3066199999999999</v>
      </c>
      <c r="DX42" s="70">
        <v>-3.5869914249295087E-2</v>
      </c>
      <c r="DY42" s="70">
        <v>0.17695015112387535</v>
      </c>
      <c r="DZ42" s="70">
        <v>0.13124925700324708</v>
      </c>
      <c r="EA42" s="70">
        <v>0.1820693003990379</v>
      </c>
      <c r="EB42" s="87" t="s">
        <v>2563</v>
      </c>
      <c r="EC42" s="31">
        <v>0.45609</v>
      </c>
      <c r="ED42" s="88">
        <v>1014628000</v>
      </c>
      <c r="EE42" s="85">
        <v>0.73377000000000003</v>
      </c>
      <c r="EF42" s="85" t="s">
        <v>5</v>
      </c>
      <c r="EG42" s="86">
        <v>0.3502225332291069</v>
      </c>
      <c r="EH42" s="86">
        <v>-8.5180941956996548E-2</v>
      </c>
      <c r="EI42" s="89">
        <v>2</v>
      </c>
      <c r="EJ42" s="90">
        <v>7</v>
      </c>
      <c r="EK42" s="85">
        <v>21.07</v>
      </c>
      <c r="EL42" s="91">
        <v>7</v>
      </c>
      <c r="EM42" s="79">
        <v>-0.24822021831988617</v>
      </c>
      <c r="EN42" s="69">
        <v>-0.26983298538622125</v>
      </c>
      <c r="EO42" s="70">
        <v>9.5488241353725023E-4</v>
      </c>
      <c r="EP42" s="70">
        <v>-5.1463890888775676E-2</v>
      </c>
      <c r="EQ42" s="70">
        <v>0.24528659067759762</v>
      </c>
      <c r="ER42" s="69">
        <v>2.645093945720256E-2</v>
      </c>
      <c r="ES42" s="70">
        <v>3.3735609954663515E-2</v>
      </c>
      <c r="ET42" s="70">
        <v>2.3743332932522065E-2</v>
      </c>
      <c r="EU42" s="70">
        <v>0.11773909263274351</v>
      </c>
      <c r="EV42" s="69">
        <v>-0.24338204592901869</v>
      </c>
      <c r="EW42" s="70">
        <v>3.4690492368200765E-2</v>
      </c>
      <c r="EX42" s="70">
        <v>-2.7720557956253611E-2</v>
      </c>
      <c r="EY42" s="70">
        <v>0.36302568331034113</v>
      </c>
      <c r="EZ42" s="92">
        <v>7.9567899999999997E-2</v>
      </c>
      <c r="FA42" s="70">
        <v>0.10336000000000001</v>
      </c>
      <c r="FB42" s="70">
        <v>0.14860000000000001</v>
      </c>
      <c r="FC42" s="87">
        <v>7.0945993544385536E-2</v>
      </c>
      <c r="FD42" s="69">
        <v>8.652E-2</v>
      </c>
      <c r="FE42" s="70">
        <v>0.11155</v>
      </c>
      <c r="FF42" s="87">
        <v>4.4469545758867371E-2</v>
      </c>
      <c r="FG42" s="93" t="s">
        <v>2563</v>
      </c>
      <c r="FH42" s="84">
        <v>1.7941</v>
      </c>
      <c r="FI42" s="85">
        <v>1.0033700000000001</v>
      </c>
      <c r="FJ42" s="86">
        <v>0.884714</v>
      </c>
      <c r="FK42" s="86">
        <v>0.90529820000000005</v>
      </c>
      <c r="FL42" s="94">
        <v>4.1700000000000001E-2</v>
      </c>
      <c r="FM42" s="95">
        <v>4.3299999999999998E-2</v>
      </c>
      <c r="FN42" s="96">
        <v>44833</v>
      </c>
      <c r="FO42" s="97" t="s">
        <v>2698</v>
      </c>
      <c r="FP42" s="57">
        <v>0.51959999999999995</v>
      </c>
      <c r="FQ42" s="58" t="s">
        <v>159</v>
      </c>
      <c r="FR42" s="58">
        <v>0.51959999999999995</v>
      </c>
      <c r="FS42" s="98" t="s">
        <v>159</v>
      </c>
      <c r="FT42" s="59" t="s">
        <v>160</v>
      </c>
      <c r="FU42" s="9" t="s">
        <v>158</v>
      </c>
      <c r="FV42" s="9" t="s">
        <v>158</v>
      </c>
      <c r="FW42" s="99" t="s">
        <v>158</v>
      </c>
      <c r="FX42" s="100" t="s">
        <v>158</v>
      </c>
      <c r="FY42" s="100" t="s">
        <v>158</v>
      </c>
      <c r="FZ42" s="100" t="s">
        <v>158</v>
      </c>
      <c r="GA42" s="9" t="s">
        <v>169</v>
      </c>
      <c r="GB42" s="63"/>
    </row>
    <row r="43" spans="1:184" ht="12" customHeight="1" x14ac:dyDescent="0.2">
      <c r="A43" s="7">
        <v>72</v>
      </c>
      <c r="B43" s="2" t="s">
        <v>439</v>
      </c>
      <c r="C43" s="1" t="s">
        <v>440</v>
      </c>
      <c r="D43" s="1" t="s">
        <v>183</v>
      </c>
      <c r="E43" s="1" t="s">
        <v>441</v>
      </c>
      <c r="F43" s="9">
        <v>8</v>
      </c>
      <c r="G43" s="64">
        <v>90.73</v>
      </c>
      <c r="H43" s="65">
        <v>3.6085417380381513E-2</v>
      </c>
      <c r="I43" s="65">
        <v>4.3531806893680525E-2</v>
      </c>
      <c r="J43" s="65" t="s">
        <v>158</v>
      </c>
      <c r="K43" s="442">
        <v>3.2776193100407802E-2</v>
      </c>
      <c r="L43" s="67">
        <v>10</v>
      </c>
      <c r="M43" s="68">
        <v>1.8518518518518601E-2</v>
      </c>
      <c r="N43" s="444">
        <v>1.8867924528301883E-2</v>
      </c>
      <c r="O43" s="445">
        <v>2.5985568006018145E-2</v>
      </c>
      <c r="P43" s="445">
        <v>0.22594737959695776</v>
      </c>
      <c r="Q43" s="445" t="s">
        <v>158</v>
      </c>
      <c r="R43" s="445" t="s">
        <v>158</v>
      </c>
      <c r="S43" s="445" t="s">
        <v>158</v>
      </c>
      <c r="T43" s="18" t="s">
        <v>158</v>
      </c>
      <c r="U43" s="71" t="s">
        <v>156</v>
      </c>
      <c r="V43" s="9">
        <v>2015</v>
      </c>
      <c r="W43" s="227">
        <v>2015</v>
      </c>
      <c r="X43" s="227">
        <v>1</v>
      </c>
      <c r="Y43" s="447" t="s">
        <v>157</v>
      </c>
      <c r="Z43" s="448">
        <v>7</v>
      </c>
      <c r="AA43" s="448">
        <v>0</v>
      </c>
      <c r="AB43" s="448">
        <v>0</v>
      </c>
      <c r="AC43" s="228" t="s">
        <v>5</v>
      </c>
      <c r="AD43" s="449">
        <v>0.67708140980660103</v>
      </c>
      <c r="AE43" s="450">
        <v>0.7313829787234043</v>
      </c>
      <c r="AF43" s="75">
        <v>0.59934235797629332</v>
      </c>
      <c r="AG43" s="75">
        <v>2.391642297281138</v>
      </c>
      <c r="AH43" s="76" t="s">
        <v>2687</v>
      </c>
      <c r="AI43" s="9" t="s">
        <v>2777</v>
      </c>
      <c r="AJ43" s="77" t="s">
        <v>2563</v>
      </c>
      <c r="AK43" s="78">
        <v>3.2776193100407802E-2</v>
      </c>
      <c r="AL43" s="79">
        <v>3.17985E-2</v>
      </c>
      <c r="AM43" s="80">
        <v>3.0746516357935239E-2</v>
      </c>
      <c r="AN43" s="368">
        <v>0.25393488647374629</v>
      </c>
      <c r="AO43" s="368">
        <v>-0.39413666324634933</v>
      </c>
      <c r="AP43" s="368">
        <v>-0.30347084352846776</v>
      </c>
      <c r="AQ43" s="368">
        <v>-7.8139288088158398E-2</v>
      </c>
      <c r="AR43" s="81">
        <v>5.4098327315909016E-2</v>
      </c>
      <c r="AS43" s="81">
        <v>4.7056455276682153E-2</v>
      </c>
      <c r="AT43" s="81">
        <v>3.5554387638923719E-2</v>
      </c>
      <c r="AU43" s="68">
        <v>1.1463422363060208E-2</v>
      </c>
      <c r="AV43" s="68">
        <v>3.3955783850141912E-2</v>
      </c>
      <c r="AW43" s="68">
        <v>7.6489035087719301E-2</v>
      </c>
      <c r="AX43" s="68">
        <v>9.5637047764745887E-3</v>
      </c>
      <c r="AY43" s="68">
        <v>2.6138672313822765E-2</v>
      </c>
      <c r="AZ43" s="68">
        <v>7.6489035087719301E-2</v>
      </c>
      <c r="BA43" s="31">
        <v>20.072389999999999</v>
      </c>
      <c r="BB43" s="32">
        <v>30.162898936170215</v>
      </c>
      <c r="BC43" s="82">
        <v>45.701985076534172</v>
      </c>
      <c r="BD43" s="70">
        <v>-0.56079828991265779</v>
      </c>
      <c r="BE43" s="70">
        <v>-0.34000899773481719</v>
      </c>
      <c r="BF43" s="82">
        <v>33.855384207718849</v>
      </c>
      <c r="BG43" s="82">
        <v>33.962974192881454</v>
      </c>
      <c r="BH43" s="82">
        <v>45.569263219191193</v>
      </c>
      <c r="BI43" s="82">
        <v>30.586199999999995</v>
      </c>
      <c r="BJ43" s="82">
        <v>74.889237499999993</v>
      </c>
      <c r="BK43" s="82">
        <v>30.586199999999995</v>
      </c>
      <c r="BL43" s="82">
        <v>58.024581503179583</v>
      </c>
      <c r="BM43" s="82">
        <v>150.45311272800001</v>
      </c>
      <c r="BN43" s="34" t="s">
        <v>2563</v>
      </c>
      <c r="BO43" s="31" t="s">
        <v>158</v>
      </c>
      <c r="BP43" s="32">
        <v>8.0159400000000005</v>
      </c>
      <c r="BQ43" s="35">
        <v>7.4332969320900748</v>
      </c>
      <c r="BR43" s="70">
        <v>7.8382859346653344E-2</v>
      </c>
      <c r="BS43" s="83">
        <v>5.6966280382456844</v>
      </c>
      <c r="BT43" s="83">
        <v>5.7008977481760281</v>
      </c>
      <c r="BU43" s="83">
        <v>5.363704990993087</v>
      </c>
      <c r="BV43" s="83">
        <v>3.7224489795918361</v>
      </c>
      <c r="BW43" s="83">
        <v>10.254598257502421</v>
      </c>
      <c r="BX43" s="83">
        <v>3.7224489795918361</v>
      </c>
      <c r="BY43" s="83">
        <v>6.9086080584011142</v>
      </c>
      <c r="BZ43" s="83">
        <v>10.254598257502421</v>
      </c>
      <c r="CA43" s="37" t="s">
        <v>2609</v>
      </c>
      <c r="CB43" s="31">
        <v>6.3531921061605585</v>
      </c>
      <c r="CC43" s="35">
        <v>8.7296879004379182</v>
      </c>
      <c r="CD43" s="70">
        <v>-0.27223147280650717</v>
      </c>
      <c r="CE43" s="83">
        <v>5.658069083591978</v>
      </c>
      <c r="CF43" s="83">
        <v>6.6392853805203815</v>
      </c>
      <c r="CG43" s="83">
        <v>7.3983530900604189</v>
      </c>
      <c r="CH43" s="83">
        <v>4.6100939130434773</v>
      </c>
      <c r="CI43" s="83">
        <v>11.960889246503497</v>
      </c>
      <c r="CJ43" s="83">
        <v>4.6100939130434773</v>
      </c>
      <c r="CK43" s="83">
        <v>9.2442237491531127</v>
      </c>
      <c r="CL43" s="83">
        <v>16.512944503164579</v>
      </c>
      <c r="CM43" s="37" t="s">
        <v>2563</v>
      </c>
      <c r="CN43" s="31">
        <v>12.012980000000001</v>
      </c>
      <c r="CO43" s="82">
        <v>35.999053108380942</v>
      </c>
      <c r="CP43" s="70">
        <v>-0.66629733388172763</v>
      </c>
      <c r="CQ43" s="82">
        <v>23.196147118857407</v>
      </c>
      <c r="CR43" s="82">
        <v>26.649920574657859</v>
      </c>
      <c r="CS43" s="82">
        <v>29.602356313281643</v>
      </c>
      <c r="CT43" s="82">
        <v>15.628951287850525</v>
      </c>
      <c r="CU43" s="82">
        <v>60.887145537459276</v>
      </c>
      <c r="CV43" s="82">
        <v>15.628951287850525</v>
      </c>
      <c r="CW43" s="82">
        <v>37.426139791728254</v>
      </c>
      <c r="CX43" s="82">
        <v>76.316581352463317</v>
      </c>
      <c r="CY43" s="37" t="s">
        <v>2563</v>
      </c>
      <c r="CZ43" s="376">
        <v>2.1540642055788575</v>
      </c>
      <c r="DA43" s="39" t="s">
        <v>5</v>
      </c>
      <c r="DB43" s="39">
        <v>82.190582355445855</v>
      </c>
      <c r="DC43" s="17">
        <v>0.25872357269736557</v>
      </c>
      <c r="DD43" s="40">
        <v>5.799967269736559</v>
      </c>
      <c r="DE43" s="84">
        <v>3.2492399999999999</v>
      </c>
      <c r="DF43" s="85">
        <v>3.008</v>
      </c>
      <c r="DG43" s="85" t="s">
        <v>5</v>
      </c>
      <c r="DH43" s="85" t="s">
        <v>5</v>
      </c>
      <c r="DI43" s="85" t="s">
        <v>5</v>
      </c>
      <c r="DJ43" s="86">
        <v>0.30433090000000002</v>
      </c>
      <c r="DK43" s="86">
        <v>8.898070000000001E-2</v>
      </c>
      <c r="DL43" s="69">
        <v>0.68124999999999991</v>
      </c>
      <c r="DM43" s="70">
        <v>3.5886813491080805E-2</v>
      </c>
      <c r="DN43" s="70">
        <v>0.13155809422294396</v>
      </c>
      <c r="DO43" s="70" t="s">
        <v>158</v>
      </c>
      <c r="DP43" s="70" t="s">
        <v>158</v>
      </c>
      <c r="DQ43" s="87" t="s">
        <v>2563</v>
      </c>
      <c r="DR43" s="69">
        <v>0.74396914446002804</v>
      </c>
      <c r="DS43" s="70">
        <v>0.17798024807099777</v>
      </c>
      <c r="DT43" s="70">
        <v>0.15981472492274817</v>
      </c>
      <c r="DU43" s="70" t="s">
        <v>158</v>
      </c>
      <c r="DV43" s="87" t="s">
        <v>2563</v>
      </c>
      <c r="DW43" s="31">
        <v>3.67069</v>
      </c>
      <c r="DX43" s="70">
        <v>1.8292108857833349</v>
      </c>
      <c r="DY43" s="70">
        <v>0.31241576216821554</v>
      </c>
      <c r="DZ43" s="70">
        <v>0.15574777673738893</v>
      </c>
      <c r="EA43" s="70" t="s">
        <v>158</v>
      </c>
      <c r="EB43" s="87" t="s">
        <v>2563</v>
      </c>
      <c r="EC43" s="31">
        <v>0.91986999999999997</v>
      </c>
      <c r="ED43" s="88">
        <v>20085710000</v>
      </c>
      <c r="EE43" s="85">
        <v>0.99199000000000004</v>
      </c>
      <c r="EF43" s="85" t="s">
        <v>5</v>
      </c>
      <c r="EG43" s="86">
        <v>0.54701317623012802</v>
      </c>
      <c r="EH43" s="86">
        <v>-1.4125815457353363E-2</v>
      </c>
      <c r="EI43" s="89">
        <v>2.3639999999999999</v>
      </c>
      <c r="EJ43" s="90">
        <v>22</v>
      </c>
      <c r="EK43" s="85">
        <v>71.48</v>
      </c>
      <c r="EL43" s="91">
        <v>18</v>
      </c>
      <c r="EM43" s="79">
        <v>0.26930609960828211</v>
      </c>
      <c r="EN43" s="69">
        <v>0.14172103553015791</v>
      </c>
      <c r="EO43" s="70">
        <v>1.8927559994019516E-2</v>
      </c>
      <c r="EP43" s="70">
        <v>2.5342331023927578E-2</v>
      </c>
      <c r="EQ43" s="70" t="s">
        <v>158</v>
      </c>
      <c r="ER43" s="69">
        <v>3.6646781094398229E-2</v>
      </c>
      <c r="ES43" s="70">
        <v>3.2206604277363216E-2</v>
      </c>
      <c r="ET43" s="70">
        <v>3.2146995090973407E-2</v>
      </c>
      <c r="EU43" s="70" t="s">
        <v>158</v>
      </c>
      <c r="EV43" s="69">
        <v>0.17836781662455614</v>
      </c>
      <c r="EW43" s="70">
        <v>5.1134164271382732E-2</v>
      </c>
      <c r="EX43" s="70">
        <v>5.7489326114900985E-2</v>
      </c>
      <c r="EY43" s="70" t="s">
        <v>158</v>
      </c>
      <c r="EZ43" s="92">
        <v>0.42567570000000005</v>
      </c>
      <c r="FA43" s="70">
        <v>0.30812</v>
      </c>
      <c r="FB43" s="70">
        <v>0.22076666666666667</v>
      </c>
      <c r="FC43" s="87">
        <v>0.17891632793012494</v>
      </c>
      <c r="FD43" s="69">
        <v>7.2540000000000007E-2</v>
      </c>
      <c r="FE43" s="70">
        <v>6.1066666666666679E-2</v>
      </c>
      <c r="FF43" s="87">
        <v>3.3851859623955656E-2</v>
      </c>
      <c r="FG43" s="93" t="s">
        <v>2563</v>
      </c>
      <c r="FH43" s="84">
        <v>0.96786000000000005</v>
      </c>
      <c r="FI43" s="85">
        <v>0.90500999999999998</v>
      </c>
      <c r="FJ43" s="86">
        <v>5.262105</v>
      </c>
      <c r="FK43" s="86">
        <v>5.3129249999999999</v>
      </c>
      <c r="FL43" s="94">
        <v>0.54</v>
      </c>
      <c r="FM43" s="95">
        <v>0.55000000000000004</v>
      </c>
      <c r="FN43" s="96">
        <v>45007</v>
      </c>
      <c r="FO43" s="97" t="s">
        <v>2879</v>
      </c>
      <c r="FP43" s="57">
        <v>2.2000000000000002</v>
      </c>
      <c r="FQ43" s="58" t="s">
        <v>185</v>
      </c>
      <c r="FR43" s="58">
        <v>2.9737840000000002</v>
      </c>
      <c r="FS43" s="98" t="s">
        <v>185</v>
      </c>
      <c r="FT43" s="59" t="s">
        <v>160</v>
      </c>
      <c r="FU43" s="9" t="s">
        <v>158</v>
      </c>
      <c r="FV43" s="9" t="s">
        <v>158</v>
      </c>
      <c r="FW43" s="99" t="s">
        <v>158</v>
      </c>
      <c r="FX43" s="100" t="s">
        <v>158</v>
      </c>
      <c r="FY43" s="100" t="s">
        <v>158</v>
      </c>
      <c r="FZ43" s="100" t="s">
        <v>158</v>
      </c>
      <c r="GA43" s="9" t="s">
        <v>169</v>
      </c>
      <c r="GB43" s="63"/>
    </row>
    <row r="44" spans="1:184" ht="12" customHeight="1" x14ac:dyDescent="0.2">
      <c r="A44" s="7">
        <v>69</v>
      </c>
      <c r="B44" s="2" t="s">
        <v>431</v>
      </c>
      <c r="C44" s="1" t="s">
        <v>432</v>
      </c>
      <c r="D44" s="1" t="s">
        <v>188</v>
      </c>
      <c r="E44" s="1" t="s">
        <v>206</v>
      </c>
      <c r="F44" s="9">
        <v>8</v>
      </c>
      <c r="G44" s="64">
        <v>26.15</v>
      </c>
      <c r="H44" s="65">
        <v>6.9529652351738136E-2</v>
      </c>
      <c r="I44" s="65">
        <v>-3.5930354373432172E-2</v>
      </c>
      <c r="J44" s="65">
        <v>6.6469638715497714E-2</v>
      </c>
      <c r="K44" s="442">
        <v>3.2122370936902483E-2</v>
      </c>
      <c r="L44" s="67">
        <v>8</v>
      </c>
      <c r="M44" s="68">
        <v>4.9999999999999822E-2</v>
      </c>
      <c r="N44" s="444">
        <v>0.11111111111111116</v>
      </c>
      <c r="O44" s="445">
        <v>0.11315078730200367</v>
      </c>
      <c r="P44" s="445">
        <v>0.12700920209792543</v>
      </c>
      <c r="Q44" s="445">
        <v>0.17461894308801895</v>
      </c>
      <c r="R44" s="445">
        <v>0.11326357684480337</v>
      </c>
      <c r="S44" s="445">
        <v>8.3798386734368124E-2</v>
      </c>
      <c r="T44" s="18">
        <v>0.72735065195019988</v>
      </c>
      <c r="U44" s="71" t="s">
        <v>156</v>
      </c>
      <c r="V44" s="9">
        <v>1935</v>
      </c>
      <c r="W44" s="227">
        <v>2015</v>
      </c>
      <c r="X44" s="227">
        <v>1</v>
      </c>
      <c r="Y44" s="447" t="s">
        <v>433</v>
      </c>
      <c r="Z44" s="448">
        <v>8</v>
      </c>
      <c r="AA44" s="448">
        <v>17</v>
      </c>
      <c r="AB44" s="448">
        <v>0</v>
      </c>
      <c r="AC44" s="228" t="s">
        <v>434</v>
      </c>
      <c r="AD44" s="449" t="s">
        <v>158</v>
      </c>
      <c r="AE44" s="450">
        <v>0.74402125775022143</v>
      </c>
      <c r="AF44" s="75" t="s">
        <v>158</v>
      </c>
      <c r="AG44" s="75" t="s">
        <v>158</v>
      </c>
      <c r="AH44" s="76" t="s">
        <v>2684</v>
      </c>
      <c r="AI44" s="9" t="s">
        <v>2775</v>
      </c>
      <c r="AJ44" s="77" t="s">
        <v>2563</v>
      </c>
      <c r="AK44" s="78">
        <v>3.2122370936902483E-2</v>
      </c>
      <c r="AL44" s="79">
        <v>2.11632E-2</v>
      </c>
      <c r="AM44" s="80">
        <v>0.51784091899629936</v>
      </c>
      <c r="AN44" s="368">
        <v>0.79250942693469373</v>
      </c>
      <c r="AO44" s="368">
        <v>-0.12836700417770031</v>
      </c>
      <c r="AP44" s="368">
        <v>2.2736824788129217E-2</v>
      </c>
      <c r="AQ44" s="368">
        <v>0.39014128442315577</v>
      </c>
      <c r="AR44" s="81">
        <v>3.6853091944503771E-2</v>
      </c>
      <c r="AS44" s="81">
        <v>3.1408247125116445E-2</v>
      </c>
      <c r="AT44" s="81">
        <v>2.3107270675895204E-2</v>
      </c>
      <c r="AU44" s="68">
        <v>1.1866235167206042E-2</v>
      </c>
      <c r="AV44" s="68">
        <v>2.3644035965484079E-2</v>
      </c>
      <c r="AW44" s="68">
        <v>4.2440317443517499E-2</v>
      </c>
      <c r="AX44" s="68">
        <v>7.6886112445939455E-3</v>
      </c>
      <c r="AY44" s="68">
        <v>1.7920335845504478E-2</v>
      </c>
      <c r="AZ44" s="68">
        <v>4.2440317443517499E-2</v>
      </c>
      <c r="BA44" s="31" t="s">
        <v>158</v>
      </c>
      <c r="BB44" s="32">
        <v>23.16209034543844</v>
      </c>
      <c r="BC44" s="82">
        <v>35.391887912372368</v>
      </c>
      <c r="BD44" s="70" t="s">
        <v>158</v>
      </c>
      <c r="BE44" s="70">
        <v>-0.34555369290313021</v>
      </c>
      <c r="BF44" s="82">
        <v>27.968993607611903</v>
      </c>
      <c r="BG44" s="82">
        <v>27.781171583105323</v>
      </c>
      <c r="BH44" s="82">
        <v>24.252161245670614</v>
      </c>
      <c r="BI44" s="82">
        <v>18.725274725274723</v>
      </c>
      <c r="BJ44" s="82">
        <v>59.7</v>
      </c>
      <c r="BK44" s="82">
        <v>3</v>
      </c>
      <c r="BL44" s="82">
        <v>30.031497008196375</v>
      </c>
      <c r="BM44" s="82">
        <v>83.58620689655173</v>
      </c>
      <c r="BN44" s="34" t="s">
        <v>2563</v>
      </c>
      <c r="BO44" s="31">
        <v>3.8411300000000002</v>
      </c>
      <c r="BP44" s="32">
        <v>1.91212</v>
      </c>
      <c r="BQ44" s="35">
        <v>1.8223228449423079</v>
      </c>
      <c r="BR44" s="70">
        <v>4.9276205534555029E-2</v>
      </c>
      <c r="BS44" s="83">
        <v>1.2916325356768052</v>
      </c>
      <c r="BT44" s="83">
        <v>1.4341518500039832</v>
      </c>
      <c r="BU44" s="83">
        <v>1.3798907045447462</v>
      </c>
      <c r="BV44" s="83">
        <v>1.0825921219822108</v>
      </c>
      <c r="BW44" s="83">
        <v>2.2903026559604691</v>
      </c>
      <c r="BX44" s="83">
        <v>0.93320964749536173</v>
      </c>
      <c r="BY44" s="83">
        <v>1.7069988712635773</v>
      </c>
      <c r="BZ44" s="83">
        <v>2.333333333333333</v>
      </c>
      <c r="CA44" s="37" t="s">
        <v>2609</v>
      </c>
      <c r="CB44" s="31">
        <v>0.68505585366473443</v>
      </c>
      <c r="CC44" s="35">
        <v>0.96170243100049324</v>
      </c>
      <c r="CD44" s="70">
        <v>-0.28766338569816607</v>
      </c>
      <c r="CE44" s="83">
        <v>0.60933284010741706</v>
      </c>
      <c r="CF44" s="83">
        <v>0.76106354105118412</v>
      </c>
      <c r="CG44" s="83">
        <v>0.68406121719387525</v>
      </c>
      <c r="CH44" s="83">
        <v>0.49092936802973974</v>
      </c>
      <c r="CI44" s="83">
        <v>1.3897103918228277</v>
      </c>
      <c r="CJ44" s="83">
        <v>0.28837821171634126</v>
      </c>
      <c r="CK44" s="83">
        <v>0.84906795788492728</v>
      </c>
      <c r="CL44" s="83">
        <v>1.3897103918228277</v>
      </c>
      <c r="CM44" s="37" t="s">
        <v>2563</v>
      </c>
      <c r="CN44" s="31" t="s">
        <v>158</v>
      </c>
      <c r="CO44" s="82">
        <v>11.858941003781348</v>
      </c>
      <c r="CP44" s="70" t="s">
        <v>158</v>
      </c>
      <c r="CQ44" s="82">
        <v>8.7512799974899309</v>
      </c>
      <c r="CR44" s="82">
        <v>9.3367090837652764</v>
      </c>
      <c r="CS44" s="82">
        <v>9.3837063884842706</v>
      </c>
      <c r="CT44" s="82">
        <v>6.5824299065420551</v>
      </c>
      <c r="CU44" s="82">
        <v>16.583333333333332</v>
      </c>
      <c r="CV44" s="82">
        <v>6.1976923076923072</v>
      </c>
      <c r="CW44" s="82">
        <v>11.614737848393812</v>
      </c>
      <c r="CX44" s="82">
        <v>21.495849056603774</v>
      </c>
      <c r="CY44" s="37" t="s">
        <v>2563</v>
      </c>
      <c r="CZ44" s="376" t="s">
        <v>158</v>
      </c>
      <c r="DA44" s="39" t="s">
        <v>5</v>
      </c>
      <c r="DB44" s="39">
        <v>15.904830085430836</v>
      </c>
      <c r="DC44" s="17">
        <v>0.15913157303482792</v>
      </c>
      <c r="DD44" s="40" t="s">
        <v>158</v>
      </c>
      <c r="DE44" s="84">
        <v>-2.5247799999999998</v>
      </c>
      <c r="DF44" s="85">
        <v>1.129</v>
      </c>
      <c r="DG44" s="85" t="s">
        <v>5</v>
      </c>
      <c r="DH44" s="85" t="s">
        <v>5</v>
      </c>
      <c r="DI44" s="85" t="s">
        <v>5</v>
      </c>
      <c r="DJ44" s="86">
        <v>-23.291360000000001</v>
      </c>
      <c r="DK44" s="86" t="s">
        <v>158</v>
      </c>
      <c r="DL44" s="69">
        <v>-9.8901098901098994E-2</v>
      </c>
      <c r="DM44" s="70">
        <v>1.2501294246353822E-2</v>
      </c>
      <c r="DN44" s="70">
        <v>-9.08239553411756E-2</v>
      </c>
      <c r="DO44" s="70">
        <v>3.5234140327772945E-2</v>
      </c>
      <c r="DP44" s="70" t="s">
        <v>158</v>
      </c>
      <c r="DQ44" s="87" t="s">
        <v>2563</v>
      </c>
      <c r="DR44" s="69">
        <v>5.4690050118146427E-2</v>
      </c>
      <c r="DS44" s="70">
        <v>0.10256615594270446</v>
      </c>
      <c r="DT44" s="70">
        <v>8.522102750999605E-2</v>
      </c>
      <c r="DU44" s="70">
        <v>6.0509617765862611E-3</v>
      </c>
      <c r="DV44" s="87" t="s">
        <v>2563</v>
      </c>
      <c r="DW44" s="31">
        <v>-0.62792000000000003</v>
      </c>
      <c r="DX44" s="70">
        <v>-4.6651178629535828E-2</v>
      </c>
      <c r="DY44" s="70">
        <v>1.7359938558854093E-2</v>
      </c>
      <c r="DZ44" s="70">
        <v>-1.0815035632285364E-2</v>
      </c>
      <c r="EA44" s="70">
        <v>3.6443767033575325E-2</v>
      </c>
      <c r="EB44" s="87" t="s">
        <v>2563</v>
      </c>
      <c r="EC44" s="31">
        <v>-3.2662100000000001</v>
      </c>
      <c r="ED44" s="88">
        <v>3159995000</v>
      </c>
      <c r="EE44" s="85">
        <v>0.56442000000000003</v>
      </c>
      <c r="EF44" s="85" t="s">
        <v>5</v>
      </c>
      <c r="EG44" s="86">
        <v>0.39891932220711879</v>
      </c>
      <c r="EH44" s="86">
        <v>-0.12569875196125979</v>
      </c>
      <c r="EI44" s="89">
        <v>1.833</v>
      </c>
      <c r="EJ44" s="90">
        <v>6</v>
      </c>
      <c r="EK44" s="85">
        <v>32.33</v>
      </c>
      <c r="EL44" s="91">
        <v>6</v>
      </c>
      <c r="EM44" s="79">
        <v>-0.19115372718836998</v>
      </c>
      <c r="EN44" s="69">
        <v>-0.16438824333561186</v>
      </c>
      <c r="EO44" s="70">
        <v>-1.8768389779083461E-2</v>
      </c>
      <c r="EP44" s="70">
        <v>-7.3531503137919896E-2</v>
      </c>
      <c r="EQ44" s="70">
        <v>7.4035091964296917E-2</v>
      </c>
      <c r="ER44" s="69">
        <v>2.7341079972658999E-2</v>
      </c>
      <c r="ES44" s="70">
        <v>2.7080725267849104E-2</v>
      </c>
      <c r="ET44" s="70">
        <v>1.757351476543878E-2</v>
      </c>
      <c r="EU44" s="70">
        <v>3.3675314636314457E-2</v>
      </c>
      <c r="EV44" s="69">
        <v>-0.13704716336295286</v>
      </c>
      <c r="EW44" s="70">
        <v>8.3123354887656431E-3</v>
      </c>
      <c r="EX44" s="70">
        <v>-5.5957988372481116E-2</v>
      </c>
      <c r="EY44" s="70">
        <v>0.10771040660061137</v>
      </c>
      <c r="EZ44" s="92">
        <v>-0.16874980000000001</v>
      </c>
      <c r="FA44" s="70">
        <v>5.541999999999999E-2</v>
      </c>
      <c r="FB44" s="70">
        <v>0.12881999999999999</v>
      </c>
      <c r="FC44" s="87">
        <v>0.13213251530187411</v>
      </c>
      <c r="FD44" s="69">
        <v>4.9739999999999993E-2</v>
      </c>
      <c r="FE44" s="70">
        <v>9.734000000000001E-2</v>
      </c>
      <c r="FF44" s="87">
        <v>8.9231958400564096E-2</v>
      </c>
      <c r="FG44" s="93" t="s">
        <v>2563</v>
      </c>
      <c r="FH44" s="84">
        <v>1.6496200000000001</v>
      </c>
      <c r="FI44" s="85">
        <v>0.65559999999999996</v>
      </c>
      <c r="FJ44" s="86">
        <v>1.116509</v>
      </c>
      <c r="FK44" s="86">
        <v>1.1401410000000001</v>
      </c>
      <c r="FL44" s="94">
        <v>0.2</v>
      </c>
      <c r="FM44" s="95">
        <v>0.21</v>
      </c>
      <c r="FN44" s="96">
        <v>45009</v>
      </c>
      <c r="FO44" s="97" t="s">
        <v>2877</v>
      </c>
      <c r="FP44" s="57">
        <v>0.84</v>
      </c>
      <c r="FQ44" s="58" t="s">
        <v>159</v>
      </c>
      <c r="FR44" s="58">
        <v>0.84</v>
      </c>
      <c r="FS44" s="98" t="s">
        <v>159</v>
      </c>
      <c r="FT44" s="59" t="s">
        <v>160</v>
      </c>
      <c r="FU44" s="9" t="s">
        <v>158</v>
      </c>
      <c r="FV44" s="9" t="s">
        <v>158</v>
      </c>
      <c r="FW44" s="99" t="s">
        <v>158</v>
      </c>
      <c r="FX44" s="100" t="s">
        <v>158</v>
      </c>
      <c r="FY44" s="100" t="s">
        <v>158</v>
      </c>
      <c r="FZ44" s="100" t="s">
        <v>158</v>
      </c>
      <c r="GA44" s="9" t="s">
        <v>169</v>
      </c>
      <c r="GB44" s="63"/>
    </row>
    <row r="45" spans="1:184" ht="12" customHeight="1" x14ac:dyDescent="0.2">
      <c r="A45" s="7">
        <v>65</v>
      </c>
      <c r="B45" s="2" t="s">
        <v>404</v>
      </c>
      <c r="C45" s="1" t="s">
        <v>405</v>
      </c>
      <c r="D45" s="1" t="s">
        <v>176</v>
      </c>
      <c r="E45" s="1" t="s">
        <v>406</v>
      </c>
      <c r="F45" s="9">
        <v>9</v>
      </c>
      <c r="G45" s="64">
        <v>85.66</v>
      </c>
      <c r="H45" s="65">
        <v>8.0610571464614589E-2</v>
      </c>
      <c r="I45" s="65">
        <v>0.10077977136777627</v>
      </c>
      <c r="J45" s="65">
        <v>8.6518484229410442E-2</v>
      </c>
      <c r="K45" s="442">
        <v>3.1519962643007243E-2</v>
      </c>
      <c r="L45" s="67">
        <v>232</v>
      </c>
      <c r="M45" s="68">
        <v>8.0000000000000071E-2</v>
      </c>
      <c r="N45" s="444">
        <v>0.25000000000000022</v>
      </c>
      <c r="O45" s="445">
        <v>0.13782694138969176</v>
      </c>
      <c r="P45" s="445">
        <v>0.12700920209792543</v>
      </c>
      <c r="Q45" s="445">
        <v>0.1024901733462269</v>
      </c>
      <c r="R45" s="445">
        <v>8.5452067960771094E-2</v>
      </c>
      <c r="S45" s="445">
        <v>0.11042995415510015</v>
      </c>
      <c r="T45" s="18">
        <v>1.239232971817402</v>
      </c>
      <c r="U45" s="71" t="s">
        <v>156</v>
      </c>
      <c r="V45" s="9">
        <v>2000</v>
      </c>
      <c r="W45" s="227">
        <v>2014</v>
      </c>
      <c r="X45" s="227">
        <v>1</v>
      </c>
      <c r="Y45" s="447" t="s">
        <v>157</v>
      </c>
      <c r="Z45" s="448">
        <v>18</v>
      </c>
      <c r="AA45" s="448">
        <v>4</v>
      </c>
      <c r="AB45" s="448">
        <v>0</v>
      </c>
      <c r="AC45" s="228" t="s">
        <v>5</v>
      </c>
      <c r="AD45" s="449">
        <v>0.35422843798378423</v>
      </c>
      <c r="AE45" s="450">
        <v>0.28370284753598829</v>
      </c>
      <c r="AF45" s="75">
        <v>0.22658458150667002</v>
      </c>
      <c r="AG45" s="75">
        <v>13.162384829132746</v>
      </c>
      <c r="AH45" s="76" t="s">
        <v>2680</v>
      </c>
      <c r="AI45" s="9" t="s">
        <v>2772</v>
      </c>
      <c r="AJ45" s="77" t="s">
        <v>2563</v>
      </c>
      <c r="AK45" s="78">
        <v>3.1519962643007243E-2</v>
      </c>
      <c r="AL45" s="79">
        <v>3.1004299999999999E-2</v>
      </c>
      <c r="AM45" s="80">
        <v>1.6631971791243316E-2</v>
      </c>
      <c r="AN45" s="368">
        <v>7.0559157504090031E-2</v>
      </c>
      <c r="AO45" s="368">
        <v>-0.35918110431355066</v>
      </c>
      <c r="AP45" s="368">
        <v>-0.30661085588951997</v>
      </c>
      <c r="AQ45" s="368">
        <v>-0.17121544697002922</v>
      </c>
      <c r="AR45" s="81">
        <v>4.9187005650391837E-2</v>
      </c>
      <c r="AS45" s="81">
        <v>4.5457825393910495E-2</v>
      </c>
      <c r="AT45" s="81">
        <v>3.8031551779980396E-2</v>
      </c>
      <c r="AU45" s="68">
        <v>2.3165397699659813E-2</v>
      </c>
      <c r="AV45" s="68">
        <v>3.3168246580082605E-2</v>
      </c>
      <c r="AW45" s="68">
        <v>6.3857801184990126E-2</v>
      </c>
      <c r="AX45" s="68">
        <v>1.960392078415683E-2</v>
      </c>
      <c r="AY45" s="68">
        <v>2.944252302366282E-2</v>
      </c>
      <c r="AZ45" s="68">
        <v>6.3857801184990126E-2</v>
      </c>
      <c r="BA45" s="31">
        <v>11.11228</v>
      </c>
      <c r="BB45" s="32">
        <v>9.0007355259010193</v>
      </c>
      <c r="BC45" s="82">
        <v>9.546833924944746</v>
      </c>
      <c r="BD45" s="70">
        <v>0.16397541712388319</v>
      </c>
      <c r="BE45" s="70">
        <v>-5.7202042408723175E-2</v>
      </c>
      <c r="BF45" s="82">
        <v>6.3407518992557144</v>
      </c>
      <c r="BG45" s="82">
        <v>7.3094165701002556</v>
      </c>
      <c r="BH45" s="82">
        <v>7.9415436923312939</v>
      </c>
      <c r="BI45" s="82">
        <v>5.329824561403508</v>
      </c>
      <c r="BJ45" s="82">
        <v>13.373684210526315</v>
      </c>
      <c r="BK45" s="82">
        <v>5.329824561403508</v>
      </c>
      <c r="BL45" s="82">
        <v>9.9377454692771927</v>
      </c>
      <c r="BM45" s="82">
        <v>14.002801120448181</v>
      </c>
      <c r="BN45" s="34" t="s">
        <v>2563</v>
      </c>
      <c r="BO45" s="31">
        <v>2.17591</v>
      </c>
      <c r="BP45" s="32">
        <v>1.34154</v>
      </c>
      <c r="BQ45" s="35">
        <v>1.1097637282980313</v>
      </c>
      <c r="BR45" s="70">
        <v>0.2088519076555404</v>
      </c>
      <c r="BS45" s="83">
        <v>0.76173176526436503</v>
      </c>
      <c r="BT45" s="83">
        <v>0.85267137359195044</v>
      </c>
      <c r="BU45" s="83">
        <v>0.92226859059771571</v>
      </c>
      <c r="BV45" s="83">
        <v>0.55347057751867368</v>
      </c>
      <c r="BW45" s="83">
        <v>1.4267832306775283</v>
      </c>
      <c r="BX45" s="83">
        <v>0.55347057751867368</v>
      </c>
      <c r="BY45" s="83">
        <v>1.1551517838200955</v>
      </c>
      <c r="BZ45" s="83">
        <v>1.6905647615826853</v>
      </c>
      <c r="CA45" s="37" t="s">
        <v>2609</v>
      </c>
      <c r="CB45" s="31">
        <v>0.53434738318870512</v>
      </c>
      <c r="CC45" s="35">
        <v>0.4574049849685542</v>
      </c>
      <c r="CD45" s="70">
        <v>0.16821504082523409</v>
      </c>
      <c r="CE45" s="83">
        <v>0.28500057563596531</v>
      </c>
      <c r="CF45" s="83">
        <v>0.3547826737716947</v>
      </c>
      <c r="CG45" s="83">
        <v>0.38259233033663897</v>
      </c>
      <c r="CH45" s="83">
        <v>0.18368424026671187</v>
      </c>
      <c r="CI45" s="83">
        <v>0.686296408089345</v>
      </c>
      <c r="CJ45" s="83">
        <v>0.18368424026671187</v>
      </c>
      <c r="CK45" s="83">
        <v>0.47781463941336677</v>
      </c>
      <c r="CL45" s="83">
        <v>0.81338535613481655</v>
      </c>
      <c r="CM45" s="37" t="s">
        <v>2563</v>
      </c>
      <c r="CN45" s="31">
        <v>6.8750499999999999</v>
      </c>
      <c r="CO45" s="82">
        <v>16.199879380837992</v>
      </c>
      <c r="CP45" s="70">
        <v>-0.57561103768882727</v>
      </c>
      <c r="CQ45" s="82">
        <v>14.634867270396711</v>
      </c>
      <c r="CR45" s="82">
        <v>12.717010031594143</v>
      </c>
      <c r="CS45" s="82">
        <v>12.996623670769379</v>
      </c>
      <c r="CT45" s="82">
        <v>1.7476666666666665</v>
      </c>
      <c r="CU45" s="82">
        <v>44.459947681081076</v>
      </c>
      <c r="CV45" s="82">
        <v>1.7381497797356831</v>
      </c>
      <c r="CW45" s="82">
        <v>15.787580425180971</v>
      </c>
      <c r="CX45" s="82">
        <v>44.459947681081076</v>
      </c>
      <c r="CY45" s="37" t="s">
        <v>2563</v>
      </c>
      <c r="CZ45" s="376">
        <v>-0.18142322388764853</v>
      </c>
      <c r="DA45" s="39" t="s">
        <v>5</v>
      </c>
      <c r="DB45" s="39">
        <v>18.478211260635938</v>
      </c>
      <c r="DC45" s="17">
        <v>0.15852916474093268</v>
      </c>
      <c r="DD45" s="40">
        <v>4.740636474093268</v>
      </c>
      <c r="DE45" s="84">
        <v>7.6222000000000003</v>
      </c>
      <c r="DF45" s="85">
        <v>9.5169999999999995</v>
      </c>
      <c r="DG45" s="85" t="s">
        <v>5</v>
      </c>
      <c r="DH45" s="85" t="s">
        <v>5</v>
      </c>
      <c r="DI45" s="85" t="s">
        <v>5</v>
      </c>
      <c r="DJ45" s="86">
        <v>0.10593279999999999</v>
      </c>
      <c r="DK45" s="86">
        <v>9.6687800000000004E-2</v>
      </c>
      <c r="DL45" s="69">
        <v>0.35087719298245612</v>
      </c>
      <c r="DM45" s="70">
        <v>0.11265273319198266</v>
      </c>
      <c r="DN45" s="70">
        <v>8.2093213891809125E-2</v>
      </c>
      <c r="DO45" s="70">
        <v>0.20631539905942309</v>
      </c>
      <c r="DP45" s="70" t="s">
        <v>158</v>
      </c>
      <c r="DQ45" s="87" t="s">
        <v>2563</v>
      </c>
      <c r="DR45" s="69">
        <v>-0.12352376108945018</v>
      </c>
      <c r="DS45" s="70">
        <v>0.17067228887433195</v>
      </c>
      <c r="DT45" s="70">
        <v>9.7807941099703921E-2</v>
      </c>
      <c r="DU45" s="70">
        <v>5.3087602459463534E-2</v>
      </c>
      <c r="DV45" s="87" t="s">
        <v>2563</v>
      </c>
      <c r="DW45" s="31">
        <v>11.916079999999999</v>
      </c>
      <c r="DX45" s="70">
        <v>-0.90053763440860213</v>
      </c>
      <c r="DY45" s="70">
        <v>-0.21422503199587506</v>
      </c>
      <c r="DZ45" s="70" t="s">
        <v>158</v>
      </c>
      <c r="EA45" s="70">
        <v>-0.16141724169572136</v>
      </c>
      <c r="EB45" s="87" t="s">
        <v>2563</v>
      </c>
      <c r="EC45" s="31">
        <v>0.20513000000000001</v>
      </c>
      <c r="ED45" s="88">
        <v>8786310000</v>
      </c>
      <c r="EE45" s="85">
        <v>1.18004</v>
      </c>
      <c r="EF45" s="85" t="s">
        <v>5</v>
      </c>
      <c r="EG45" s="86">
        <v>0.50160048799622881</v>
      </c>
      <c r="EH45" s="86">
        <v>-8.0407959239786386E-2</v>
      </c>
      <c r="EI45" s="89">
        <v>1.778</v>
      </c>
      <c r="EJ45" s="90">
        <v>9</v>
      </c>
      <c r="EK45" s="85">
        <v>96.61</v>
      </c>
      <c r="EL45" s="91">
        <v>9</v>
      </c>
      <c r="EM45" s="79">
        <v>-0.11334230410930546</v>
      </c>
      <c r="EN45" s="69">
        <v>9.5192087393979774E-2</v>
      </c>
      <c r="EO45" s="70">
        <v>3.58070868076934E-2</v>
      </c>
      <c r="EP45" s="70">
        <v>5.7919177487604223E-2</v>
      </c>
      <c r="EQ45" s="70">
        <v>9.7098425786722009E-2</v>
      </c>
      <c r="ER45" s="69">
        <v>3.592152677209981E-2</v>
      </c>
      <c r="ES45" s="70">
        <v>3.0025473069611008E-2</v>
      </c>
      <c r="ET45" s="70">
        <v>3.1325083390470576E-2</v>
      </c>
      <c r="EU45" s="70">
        <v>4.1766268899831704E-2</v>
      </c>
      <c r="EV45" s="69">
        <v>0.13111361416607958</v>
      </c>
      <c r="EW45" s="70">
        <v>6.5832559877304409E-2</v>
      </c>
      <c r="EX45" s="70">
        <v>8.9244260878074799E-2</v>
      </c>
      <c r="EY45" s="70">
        <v>0.13886469468655371</v>
      </c>
      <c r="EZ45" s="92">
        <v>0.1225347</v>
      </c>
      <c r="FA45" s="70">
        <v>0.11998</v>
      </c>
      <c r="FB45" s="70">
        <v>0.11912999999999999</v>
      </c>
      <c r="FC45" s="87">
        <v>9.9886986139336529E-3</v>
      </c>
      <c r="FD45" s="69" t="s">
        <v>158</v>
      </c>
      <c r="FE45" s="70" t="s">
        <v>158</v>
      </c>
      <c r="FF45" s="87" t="s">
        <v>158</v>
      </c>
      <c r="FG45" s="93" t="s">
        <v>2563</v>
      </c>
      <c r="FH45" s="84" t="s">
        <v>158</v>
      </c>
      <c r="FI45" s="85" t="s">
        <v>158</v>
      </c>
      <c r="FJ45" s="86">
        <v>0.21008400000000002</v>
      </c>
      <c r="FK45" s="86">
        <v>0.21008400000000002</v>
      </c>
      <c r="FL45" s="94">
        <v>0.625</v>
      </c>
      <c r="FM45" s="95">
        <v>0.67500000000000004</v>
      </c>
      <c r="FN45" s="96">
        <v>44785</v>
      </c>
      <c r="FO45" s="97" t="s">
        <v>2832</v>
      </c>
      <c r="FP45" s="57">
        <v>2.7</v>
      </c>
      <c r="FQ45" s="58" t="s">
        <v>159</v>
      </c>
      <c r="FR45" s="58">
        <v>2.7</v>
      </c>
      <c r="FS45" s="98" t="s">
        <v>159</v>
      </c>
      <c r="FT45" s="59" t="s">
        <v>165</v>
      </c>
      <c r="FU45" s="9" t="s">
        <v>166</v>
      </c>
      <c r="FV45" s="9" t="s">
        <v>166</v>
      </c>
      <c r="FW45" s="99">
        <v>0</v>
      </c>
      <c r="FX45" s="100">
        <v>100</v>
      </c>
      <c r="FY45" s="100" t="s">
        <v>167</v>
      </c>
      <c r="FZ45" s="100" t="s">
        <v>168</v>
      </c>
      <c r="GA45" s="9" t="s">
        <v>169</v>
      </c>
      <c r="GB45" s="63"/>
    </row>
    <row r="46" spans="1:184" ht="12" customHeight="1" x14ac:dyDescent="0.2">
      <c r="A46" s="7">
        <v>42</v>
      </c>
      <c r="B46" s="2" t="s">
        <v>328</v>
      </c>
      <c r="C46" s="1" t="s">
        <v>329</v>
      </c>
      <c r="D46" s="1" t="s">
        <v>176</v>
      </c>
      <c r="E46" s="1" t="s">
        <v>330</v>
      </c>
      <c r="F46" s="9">
        <v>12</v>
      </c>
      <c r="G46" s="64">
        <v>43.3</v>
      </c>
      <c r="H46" s="65">
        <v>0.11511717744012362</v>
      </c>
      <c r="I46" s="65">
        <v>0.11972289376581724</v>
      </c>
      <c r="J46" s="65">
        <v>0.1236095267172066</v>
      </c>
      <c r="K46" s="442">
        <v>3.1408775981524251E-2</v>
      </c>
      <c r="L46" s="67">
        <v>-11</v>
      </c>
      <c r="M46" s="68">
        <v>0.41666666666666674</v>
      </c>
      <c r="N46" s="444">
        <v>0.28571428571428537</v>
      </c>
      <c r="O46" s="445">
        <v>0.1610695128458397</v>
      </c>
      <c r="P46" s="445">
        <v>0.18510370533357379</v>
      </c>
      <c r="Q46" s="445">
        <v>0.18135210315934502</v>
      </c>
      <c r="R46" s="445">
        <v>0.13482070087734477</v>
      </c>
      <c r="S46" s="445">
        <v>0.14042428691842113</v>
      </c>
      <c r="T46" s="18">
        <v>1.02068684128208</v>
      </c>
      <c r="U46" s="71" t="s">
        <v>156</v>
      </c>
      <c r="V46" s="9">
        <v>1984</v>
      </c>
      <c r="W46" s="227">
        <v>2011</v>
      </c>
      <c r="X46" s="227">
        <v>1</v>
      </c>
      <c r="Y46" s="447" t="s">
        <v>331</v>
      </c>
      <c r="Z46" s="448">
        <v>22</v>
      </c>
      <c r="AA46" s="448">
        <v>3</v>
      </c>
      <c r="AB46" s="448">
        <v>0</v>
      </c>
      <c r="AC46" s="228" t="s">
        <v>332</v>
      </c>
      <c r="AD46" s="449" t="s">
        <v>158</v>
      </c>
      <c r="AE46" s="450">
        <v>0.86075949367088611</v>
      </c>
      <c r="AF46" s="75" t="s">
        <v>158</v>
      </c>
      <c r="AG46" s="75">
        <v>0.82082480822273329</v>
      </c>
      <c r="AH46" s="76" t="s">
        <v>2654</v>
      </c>
      <c r="AI46" s="9" t="s">
        <v>2760</v>
      </c>
      <c r="AJ46" s="77" t="s">
        <v>2563</v>
      </c>
      <c r="AK46" s="78">
        <v>3.1408775981524251E-2</v>
      </c>
      <c r="AL46" s="79" t="s">
        <v>158</v>
      </c>
      <c r="AM46" s="80" t="s">
        <v>158</v>
      </c>
      <c r="AN46" s="368">
        <v>0.60220279090410123</v>
      </c>
      <c r="AO46" s="368">
        <v>-0.11235708084984497</v>
      </c>
      <c r="AP46" s="368">
        <v>3.592043527154809E-3</v>
      </c>
      <c r="AQ46" s="368">
        <v>0.26751954834957536</v>
      </c>
      <c r="AR46" s="81">
        <v>3.538447195815584E-2</v>
      </c>
      <c r="AS46" s="81">
        <v>3.1296358100984092E-2</v>
      </c>
      <c r="AT46" s="81">
        <v>2.4779717222050978E-2</v>
      </c>
      <c r="AU46" s="68">
        <v>1.327586206896552E-2</v>
      </c>
      <c r="AV46" s="68">
        <v>2.399601875364096E-2</v>
      </c>
      <c r="AW46" s="68">
        <v>4.2000000000000003E-2</v>
      </c>
      <c r="AX46" s="68">
        <v>1.1771630370806358E-2</v>
      </c>
      <c r="AY46" s="68">
        <v>1.9603495986797469E-2</v>
      </c>
      <c r="AZ46" s="68">
        <v>4.2000000000000003E-2</v>
      </c>
      <c r="BA46" s="31" t="s">
        <v>158</v>
      </c>
      <c r="BB46" s="32">
        <v>27.405063291139239</v>
      </c>
      <c r="BC46" s="82">
        <v>8.1432684902880492</v>
      </c>
      <c r="BD46" s="70" t="s">
        <v>158</v>
      </c>
      <c r="BE46" s="70">
        <v>2.3653640824717361</v>
      </c>
      <c r="BF46" s="82">
        <v>6.0167658260630388</v>
      </c>
      <c r="BG46" s="82">
        <v>6.2739380059109155</v>
      </c>
      <c r="BH46" s="82">
        <v>8.5811424975349535</v>
      </c>
      <c r="BI46" s="82">
        <v>3.7161573508005818</v>
      </c>
      <c r="BJ46" s="82">
        <v>18.076433121019107</v>
      </c>
      <c r="BK46" s="82">
        <v>3.7161573508005818</v>
      </c>
      <c r="BL46" s="82">
        <v>10.451709841885414</v>
      </c>
      <c r="BM46" s="82">
        <v>18.076433121019107</v>
      </c>
      <c r="BN46" s="34" t="s">
        <v>2563</v>
      </c>
      <c r="BO46" s="31">
        <v>1.7629600000000001</v>
      </c>
      <c r="BP46" s="32">
        <v>1.44794</v>
      </c>
      <c r="BQ46" s="35">
        <v>1.070880696863604</v>
      </c>
      <c r="BR46" s="70">
        <v>0.3521020635078469</v>
      </c>
      <c r="BS46" s="83">
        <v>0.80383628008613117</v>
      </c>
      <c r="BT46" s="83">
        <v>0.87512420705504057</v>
      </c>
      <c r="BU46" s="83">
        <v>0.89766772448531484</v>
      </c>
      <c r="BV46" s="83">
        <v>0.64683053040103489</v>
      </c>
      <c r="BW46" s="83">
        <v>1.408450704225352</v>
      </c>
      <c r="BX46" s="83">
        <v>0.64683053040103489</v>
      </c>
      <c r="BY46" s="83">
        <v>1.0841507963805743</v>
      </c>
      <c r="BZ46" s="83">
        <v>1.408450704225352</v>
      </c>
      <c r="CA46" s="37" t="s">
        <v>2609</v>
      </c>
      <c r="CB46" s="31">
        <v>3.0877337104219214</v>
      </c>
      <c r="CC46" s="35">
        <v>2.3095789176532593</v>
      </c>
      <c r="CD46" s="70">
        <v>0.33692496360303537</v>
      </c>
      <c r="CE46" s="83">
        <v>1.592515646696798</v>
      </c>
      <c r="CF46" s="83">
        <v>1.9034533224443084</v>
      </c>
      <c r="CG46" s="83">
        <v>2.0373100676983187</v>
      </c>
      <c r="CH46" s="83">
        <v>1.2461538461538462</v>
      </c>
      <c r="CI46" s="83">
        <v>3.4467213114754101</v>
      </c>
      <c r="CJ46" s="83">
        <v>1.2461538461538462</v>
      </c>
      <c r="CK46" s="83">
        <v>2.4501967525642705</v>
      </c>
      <c r="CL46" s="83">
        <v>3.4467213114754101</v>
      </c>
      <c r="CM46" s="37" t="s">
        <v>2563</v>
      </c>
      <c r="CN46" s="31" t="s">
        <v>158</v>
      </c>
      <c r="CO46" s="82">
        <v>12.089389927783504</v>
      </c>
      <c r="CP46" s="70" t="s">
        <v>158</v>
      </c>
      <c r="CQ46" s="82">
        <v>7.8998077940346718</v>
      </c>
      <c r="CR46" s="82">
        <v>10.049359853725768</v>
      </c>
      <c r="CS46" s="82">
        <v>11.088180245760753</v>
      </c>
      <c r="CT46" s="82">
        <v>5.625</v>
      </c>
      <c r="CU46" s="82">
        <v>18.68888888888889</v>
      </c>
      <c r="CV46" s="82">
        <v>5.625</v>
      </c>
      <c r="CW46" s="82">
        <v>13.248316472058537</v>
      </c>
      <c r="CX46" s="82">
        <v>18.68888888888889</v>
      </c>
      <c r="CY46" s="37" t="s">
        <v>2563</v>
      </c>
      <c r="CZ46" s="376" t="s">
        <v>158</v>
      </c>
      <c r="DA46" s="39" t="s">
        <v>5</v>
      </c>
      <c r="DB46" s="39">
        <v>25.619193161552328</v>
      </c>
      <c r="DC46" s="17">
        <v>0.21651248131509804</v>
      </c>
      <c r="DD46" s="40" t="s">
        <v>158</v>
      </c>
      <c r="DE46" s="84">
        <v>-2.6868300000000001</v>
      </c>
      <c r="DF46" s="85">
        <v>1.58</v>
      </c>
      <c r="DG46" s="85" t="s">
        <v>5</v>
      </c>
      <c r="DH46" s="85" t="s">
        <v>5</v>
      </c>
      <c r="DI46" s="85" t="s">
        <v>5</v>
      </c>
      <c r="DJ46" s="86">
        <v>-0.79361199999999998</v>
      </c>
      <c r="DK46" s="86" t="s">
        <v>158</v>
      </c>
      <c r="DL46" s="69">
        <v>3.3757961783439487</v>
      </c>
      <c r="DM46" s="70" t="s">
        <v>158</v>
      </c>
      <c r="DN46" s="70">
        <v>0.24249242713786012</v>
      </c>
      <c r="DO46" s="70">
        <v>0.36319977054729424</v>
      </c>
      <c r="DP46" s="70" t="s">
        <v>158</v>
      </c>
      <c r="DQ46" s="87" t="s">
        <v>2563</v>
      </c>
      <c r="DR46" s="69">
        <v>0.37505099974223954</v>
      </c>
      <c r="DS46" s="70">
        <v>0.17568187913073197</v>
      </c>
      <c r="DT46" s="70">
        <v>0.16843608835050805</v>
      </c>
      <c r="DU46" s="70">
        <v>0.15259794562528883</v>
      </c>
      <c r="DV46" s="87" t="s">
        <v>2563</v>
      </c>
      <c r="DW46" s="31">
        <v>-1.4163399999999999</v>
      </c>
      <c r="DX46" s="70">
        <v>0.53869973671613214</v>
      </c>
      <c r="DY46" s="70">
        <v>0.33085121673154116</v>
      </c>
      <c r="DZ46" s="70">
        <v>0.23411344054978778</v>
      </c>
      <c r="EA46" s="70">
        <v>0.20117235827852253</v>
      </c>
      <c r="EB46" s="87" t="s">
        <v>2563</v>
      </c>
      <c r="EC46" s="31">
        <v>1.6568700000000001</v>
      </c>
      <c r="ED46" s="88">
        <v>1107947000</v>
      </c>
      <c r="EE46" s="85">
        <v>1.12601</v>
      </c>
      <c r="EF46" s="85" t="s">
        <v>5</v>
      </c>
      <c r="EG46" s="86">
        <v>0.76734693877551008</v>
      </c>
      <c r="EH46" s="86">
        <v>-6.4250073265273988E-3</v>
      </c>
      <c r="EI46" s="89" t="s">
        <v>253</v>
      </c>
      <c r="EJ46" s="90">
        <v>2</v>
      </c>
      <c r="EK46" s="85">
        <v>52</v>
      </c>
      <c r="EL46" s="91">
        <v>2</v>
      </c>
      <c r="EM46" s="79">
        <v>-0.16730769230769238</v>
      </c>
      <c r="EN46" s="69">
        <v>0.11260738609699783</v>
      </c>
      <c r="EO46" s="70">
        <v>0.1308570247706653</v>
      </c>
      <c r="EP46" s="70">
        <v>7.8510811912857914E-2</v>
      </c>
      <c r="EQ46" s="70">
        <v>0.14081022512946229</v>
      </c>
      <c r="ER46" s="69">
        <v>2.5787964138225483E-2</v>
      </c>
      <c r="ES46" s="70">
        <v>2.6951745440579433E-2</v>
      </c>
      <c r="ET46" s="70">
        <v>2.3519704757059445E-2</v>
      </c>
      <c r="EU46" s="70">
        <v>3.8164572409426389E-2</v>
      </c>
      <c r="EV46" s="69">
        <v>0.13839535023522331</v>
      </c>
      <c r="EW46" s="70">
        <v>0.15780877021124473</v>
      </c>
      <c r="EX46" s="70">
        <v>0.10203051666991736</v>
      </c>
      <c r="EY46" s="70">
        <v>0.17897479753888867</v>
      </c>
      <c r="EZ46" s="92">
        <v>-8.1336699999999998E-2</v>
      </c>
      <c r="FA46" s="70">
        <v>0.16059999999999999</v>
      </c>
      <c r="FB46" s="70">
        <v>0.12194444444444444</v>
      </c>
      <c r="FC46" s="87">
        <v>7.0720747309399964E-2</v>
      </c>
      <c r="FD46" s="69">
        <v>0.1399</v>
      </c>
      <c r="FE46" s="70">
        <v>0.10831111111111111</v>
      </c>
      <c r="FF46" s="87">
        <v>5.987909818960202E-2</v>
      </c>
      <c r="FG46" s="93" t="s">
        <v>2563</v>
      </c>
      <c r="FH46" s="84">
        <v>1.05768</v>
      </c>
      <c r="FI46" s="85" t="s">
        <v>158</v>
      </c>
      <c r="FJ46" s="86">
        <v>2.9006400000000002E-2</v>
      </c>
      <c r="FK46" s="86">
        <v>0.20249159999999999</v>
      </c>
      <c r="FL46" s="94">
        <v>0.24</v>
      </c>
      <c r="FM46" s="95">
        <v>0.34</v>
      </c>
      <c r="FN46" s="96">
        <v>45028</v>
      </c>
      <c r="FO46" s="97" t="s">
        <v>2888</v>
      </c>
      <c r="FP46" s="57">
        <v>1.36</v>
      </c>
      <c r="FQ46" s="58" t="s">
        <v>159</v>
      </c>
      <c r="FR46" s="58">
        <v>1.36</v>
      </c>
      <c r="FS46" s="98" t="s">
        <v>159</v>
      </c>
      <c r="FT46" s="59" t="s">
        <v>160</v>
      </c>
      <c r="FU46" s="9" t="s">
        <v>158</v>
      </c>
      <c r="FV46" s="9" t="s">
        <v>158</v>
      </c>
      <c r="FW46" s="99" t="s">
        <v>158</v>
      </c>
      <c r="FX46" s="100" t="s">
        <v>158</v>
      </c>
      <c r="FY46" s="100" t="s">
        <v>158</v>
      </c>
      <c r="FZ46" s="100" t="s">
        <v>158</v>
      </c>
      <c r="GA46" s="9" t="s">
        <v>169</v>
      </c>
      <c r="GB46" s="63"/>
    </row>
    <row r="47" spans="1:184" ht="12" customHeight="1" x14ac:dyDescent="0.2">
      <c r="A47" s="7">
        <v>76</v>
      </c>
      <c r="B47" s="2" t="s">
        <v>448</v>
      </c>
      <c r="C47" s="1" t="s">
        <v>449</v>
      </c>
      <c r="D47" s="1" t="s">
        <v>248</v>
      </c>
      <c r="E47" s="1" t="s">
        <v>271</v>
      </c>
      <c r="F47" s="9">
        <v>7</v>
      </c>
      <c r="G47" s="64">
        <v>68.900000000000006</v>
      </c>
      <c r="H47" s="65">
        <v>-2.0750426378624121E-2</v>
      </c>
      <c r="I47" s="65">
        <v>4.9165462178396568E-2</v>
      </c>
      <c r="J47" s="65">
        <v>5.1573357193985148E-2</v>
      </c>
      <c r="K47" s="442">
        <v>3.1389724238026127E-2</v>
      </c>
      <c r="L47" s="67">
        <v>390</v>
      </c>
      <c r="M47" s="68">
        <v>0.14285714285714302</v>
      </c>
      <c r="N47" s="444">
        <v>0.14285714285714302</v>
      </c>
      <c r="O47" s="445">
        <v>0.42753171100721632</v>
      </c>
      <c r="P47" s="445">
        <v>0.31300755552956505</v>
      </c>
      <c r="Q47" s="445">
        <v>7.1773462536293131E-2</v>
      </c>
      <c r="R47" s="445">
        <v>0.18849105048402759</v>
      </c>
      <c r="S47" s="445">
        <v>0.24495742399020903</v>
      </c>
      <c r="T47" s="18">
        <v>4.3610485612462817</v>
      </c>
      <c r="U47" s="71" t="s">
        <v>156</v>
      </c>
      <c r="V47" s="9">
        <v>1979</v>
      </c>
      <c r="W47" s="227">
        <v>2016</v>
      </c>
      <c r="X47" s="227">
        <v>1</v>
      </c>
      <c r="Y47" s="447" t="s">
        <v>450</v>
      </c>
      <c r="Z47" s="448">
        <v>13</v>
      </c>
      <c r="AA47" s="448">
        <v>10</v>
      </c>
      <c r="AB47" s="448">
        <v>2</v>
      </c>
      <c r="AC47" s="228" t="s">
        <v>5</v>
      </c>
      <c r="AD47" s="449">
        <v>0.78473686791897601</v>
      </c>
      <c r="AE47" s="450">
        <v>0.93841642228739008</v>
      </c>
      <c r="AF47" s="75">
        <v>0.29394365834928593</v>
      </c>
      <c r="AG47" s="75" t="s">
        <v>158</v>
      </c>
      <c r="AH47" s="76" t="s">
        <v>2690</v>
      </c>
      <c r="AI47" s="9" t="s">
        <v>2175</v>
      </c>
      <c r="AJ47" s="77" t="s">
        <v>2563</v>
      </c>
      <c r="AK47" s="78">
        <v>3.1389724238026127E-2</v>
      </c>
      <c r="AL47" s="79">
        <v>1.78029E-2</v>
      </c>
      <c r="AM47" s="80">
        <v>0.76318039409456473</v>
      </c>
      <c r="AN47" s="368">
        <v>0.99958969331479741</v>
      </c>
      <c r="AO47" s="368">
        <v>-7.3124334705566452E-2</v>
      </c>
      <c r="AP47" s="368">
        <v>0.21419537439130276</v>
      </c>
      <c r="AQ47" s="368">
        <v>0.44011373354397665</v>
      </c>
      <c r="AR47" s="81">
        <v>3.3866165024469375E-2</v>
      </c>
      <c r="AS47" s="81">
        <v>2.5852284484086708E-2</v>
      </c>
      <c r="AT47" s="81">
        <v>2.1796698071046887E-2</v>
      </c>
      <c r="AU47" s="68">
        <v>7.7432518906340904E-3</v>
      </c>
      <c r="AV47" s="68">
        <v>1.8292748385790446E-2</v>
      </c>
      <c r="AW47" s="68">
        <v>4.3014715626199948E-2</v>
      </c>
      <c r="AX47" s="68">
        <v>6.0871768219527764E-3</v>
      </c>
      <c r="AY47" s="68">
        <v>1.5698082633137683E-2</v>
      </c>
      <c r="AZ47" s="68">
        <v>4.3014715626199948E-2</v>
      </c>
      <c r="BA47" s="31">
        <v>34.09196</v>
      </c>
      <c r="BB47" s="32">
        <v>40.410557184750736</v>
      </c>
      <c r="BC47" s="82">
        <v>54.422714881734379</v>
      </c>
      <c r="BD47" s="70">
        <v>-0.37357112606225173</v>
      </c>
      <c r="BE47" s="70">
        <v>-0.25746892133980015</v>
      </c>
      <c r="BF47" s="82">
        <v>31.975122871327898</v>
      </c>
      <c r="BG47" s="82">
        <v>40.32622099964977</v>
      </c>
      <c r="BH47" s="82">
        <v>80.123560354106132</v>
      </c>
      <c r="BI47" s="82">
        <v>27.628511904761904</v>
      </c>
      <c r="BJ47" s="82">
        <v>85.85743846153845</v>
      </c>
      <c r="BK47" s="82">
        <v>17.396006917127071</v>
      </c>
      <c r="BL47" s="82">
        <v>108.8949961355832</v>
      </c>
      <c r="BM47" s="82">
        <v>507.99692690909097</v>
      </c>
      <c r="BN47" s="34" t="s">
        <v>2563</v>
      </c>
      <c r="BO47" s="31">
        <v>1.6483699999999999</v>
      </c>
      <c r="BP47" s="32">
        <v>1.44496</v>
      </c>
      <c r="BQ47" s="35">
        <v>2.4315262690633168</v>
      </c>
      <c r="BR47" s="70">
        <v>-0.40573950675160342</v>
      </c>
      <c r="BS47" s="83">
        <v>1.8126536658107968</v>
      </c>
      <c r="BT47" s="83">
        <v>1.7763296117363185</v>
      </c>
      <c r="BU47" s="83">
        <v>1.5237195298586508</v>
      </c>
      <c r="BV47" s="83">
        <v>1.4730434782608697</v>
      </c>
      <c r="BW47" s="83">
        <v>4.0760680791941644</v>
      </c>
      <c r="BX47" s="83">
        <v>1.0430351075877691</v>
      </c>
      <c r="BY47" s="83">
        <v>2.1100411995682373</v>
      </c>
      <c r="BZ47" s="83">
        <v>4.0760680791941644</v>
      </c>
      <c r="CA47" s="37" t="s">
        <v>2609</v>
      </c>
      <c r="CB47" s="31">
        <v>3.8912879202901585</v>
      </c>
      <c r="CC47" s="35">
        <v>7.7781203321606522</v>
      </c>
      <c r="CD47" s="70">
        <v>-0.49971358707313629</v>
      </c>
      <c r="CE47" s="83">
        <v>5.2708395653636293</v>
      </c>
      <c r="CF47" s="83">
        <v>5.7361636015519695</v>
      </c>
      <c r="CG47" s="83">
        <v>4.6082675232725432</v>
      </c>
      <c r="CH47" s="83">
        <v>4.4929348709369021</v>
      </c>
      <c r="CI47" s="83">
        <v>12.190656811663478</v>
      </c>
      <c r="CJ47" s="83">
        <v>2.6824187554725278</v>
      </c>
      <c r="CK47" s="83">
        <v>6.3610746698531582</v>
      </c>
      <c r="CL47" s="83">
        <v>12.190656811663478</v>
      </c>
      <c r="CM47" s="37" t="s">
        <v>2563</v>
      </c>
      <c r="CN47" s="31">
        <v>13.24713</v>
      </c>
      <c r="CO47" s="82">
        <v>23.029668006249629</v>
      </c>
      <c r="CP47" s="70">
        <v>-0.42477981026886336</v>
      </c>
      <c r="CQ47" s="82">
        <v>14.739650754992326</v>
      </c>
      <c r="CR47" s="82">
        <v>17.171402192764372</v>
      </c>
      <c r="CS47" s="82">
        <v>13.843613466101939</v>
      </c>
      <c r="CT47" s="82">
        <v>11.827877202181206</v>
      </c>
      <c r="CU47" s="82">
        <v>32.092517680369127</v>
      </c>
      <c r="CV47" s="82">
        <v>7.7359742829310338</v>
      </c>
      <c r="CW47" s="82">
        <v>18.946971832360447</v>
      </c>
      <c r="CX47" s="82">
        <v>32.092517680369127</v>
      </c>
      <c r="CY47" s="37" t="s">
        <v>2563</v>
      </c>
      <c r="CZ47" s="376">
        <v>0.47315451595508717</v>
      </c>
      <c r="DA47" s="39" t="s">
        <v>5</v>
      </c>
      <c r="DB47" s="39" t="s">
        <v>2151</v>
      </c>
      <c r="DC47" s="17">
        <v>0.34439727976759116</v>
      </c>
      <c r="DD47" s="40">
        <v>0.34776797675911553</v>
      </c>
      <c r="DE47" s="84">
        <v>2.0388999999999999</v>
      </c>
      <c r="DF47" s="85">
        <v>1.7050000000000001</v>
      </c>
      <c r="DG47" s="85" t="s">
        <v>5</v>
      </c>
      <c r="DH47" s="85" t="s">
        <v>5</v>
      </c>
      <c r="DI47" s="85" t="s">
        <v>5</v>
      </c>
      <c r="DJ47" s="86">
        <v>9.1706200000000002E-2</v>
      </c>
      <c r="DK47" s="86">
        <v>8.0904799999999999E-2</v>
      </c>
      <c r="DL47" s="69">
        <v>5.7142857142857162E-2</v>
      </c>
      <c r="DM47" s="70" t="s">
        <v>158</v>
      </c>
      <c r="DN47" s="70">
        <v>0.25965317856245607</v>
      </c>
      <c r="DO47" s="70" t="s">
        <v>158</v>
      </c>
      <c r="DP47" s="70" t="s">
        <v>158</v>
      </c>
      <c r="DQ47" s="87" t="s">
        <v>2563</v>
      </c>
      <c r="DR47" s="69">
        <v>0.21503160962366619</v>
      </c>
      <c r="DS47" s="70">
        <v>0.18608531394647154</v>
      </c>
      <c r="DT47" s="70">
        <v>0.10648873316540564</v>
      </c>
      <c r="DU47" s="70">
        <v>3.8238806102933287E-2</v>
      </c>
      <c r="DV47" s="87" t="s">
        <v>2563</v>
      </c>
      <c r="DW47" s="31">
        <v>5.4432200000000002</v>
      </c>
      <c r="DX47" s="70">
        <v>0.10081450069579345</v>
      </c>
      <c r="DY47" s="70">
        <v>0.27572130014756824</v>
      </c>
      <c r="DZ47" s="70">
        <v>9.393374907465879E-2</v>
      </c>
      <c r="EA47" s="70">
        <v>3.246593131157538E-2</v>
      </c>
      <c r="EB47" s="87" t="s">
        <v>2563</v>
      </c>
      <c r="EC47" s="31">
        <v>-0.15392</v>
      </c>
      <c r="ED47" s="88">
        <v>31610290000</v>
      </c>
      <c r="EE47" s="85">
        <v>0.69603999999999999</v>
      </c>
      <c r="EF47" s="85" t="s">
        <v>5</v>
      </c>
      <c r="EG47" s="86">
        <v>0.43489050985873123</v>
      </c>
      <c r="EH47" s="86">
        <v>-0.16599689887544966</v>
      </c>
      <c r="EI47" s="89">
        <v>1.7689999999999999</v>
      </c>
      <c r="EJ47" s="90">
        <v>13</v>
      </c>
      <c r="EK47" s="85">
        <v>64.17</v>
      </c>
      <c r="EL47" s="91">
        <v>13</v>
      </c>
      <c r="EM47" s="79">
        <v>7.3710456599657137E-2</v>
      </c>
      <c r="EN47" s="69">
        <v>4.7179608656656935E-2</v>
      </c>
      <c r="EO47" s="70">
        <v>-4.1817700968521776E-2</v>
      </c>
      <c r="EP47" s="70">
        <v>3.9249167789785044E-2</v>
      </c>
      <c r="EQ47" s="70">
        <v>3.0442613836665355E-2</v>
      </c>
      <c r="ER47" s="69">
        <v>3.0987943712220689E-2</v>
      </c>
      <c r="ES47" s="70">
        <v>2.0864491897135462E-2</v>
      </c>
      <c r="ET47" s="70">
        <v>2.117662786688701E-2</v>
      </c>
      <c r="EU47" s="70">
        <v>1.6202550427309337E-2</v>
      </c>
      <c r="EV47" s="69">
        <v>7.8167552368877624E-2</v>
      </c>
      <c r="EW47" s="70">
        <v>-2.0953209071386314E-2</v>
      </c>
      <c r="EX47" s="70">
        <v>6.0425795656672054E-2</v>
      </c>
      <c r="EY47" s="70">
        <v>4.6645164263974692E-2</v>
      </c>
      <c r="EZ47" s="92">
        <v>6.0271199999999997E-2</v>
      </c>
      <c r="FA47" s="70">
        <v>8.4375000000000006E-2</v>
      </c>
      <c r="FB47" s="70">
        <v>6.2237500000000001E-2</v>
      </c>
      <c r="FC47" s="87">
        <v>7.2474516900770031E-2</v>
      </c>
      <c r="FD47" s="69">
        <v>7.1675000000000003E-2</v>
      </c>
      <c r="FE47" s="70">
        <v>5.6524999999999999E-2</v>
      </c>
      <c r="FF47" s="87">
        <v>5.4453194580299874E-2</v>
      </c>
      <c r="FG47" s="93" t="s">
        <v>2563</v>
      </c>
      <c r="FH47" s="84">
        <v>2.3034699999999999</v>
      </c>
      <c r="FI47" s="85">
        <v>1.0259499999999999</v>
      </c>
      <c r="FJ47" s="86">
        <v>8.3548899999999995E-2</v>
      </c>
      <c r="FK47" s="86">
        <v>9.1951300000000014E-2</v>
      </c>
      <c r="FL47" s="94">
        <v>0.35</v>
      </c>
      <c r="FM47" s="95">
        <v>0.4</v>
      </c>
      <c r="FN47" s="96">
        <v>44627</v>
      </c>
      <c r="FO47" s="97" t="s">
        <v>2834</v>
      </c>
      <c r="FP47" s="57">
        <v>1.6</v>
      </c>
      <c r="FQ47" s="58" t="s">
        <v>185</v>
      </c>
      <c r="FR47" s="58">
        <v>2.1627520000000002</v>
      </c>
      <c r="FS47" s="98" t="s">
        <v>185</v>
      </c>
      <c r="FT47" s="59" t="s">
        <v>165</v>
      </c>
      <c r="FU47" s="9" t="s">
        <v>166</v>
      </c>
      <c r="FV47" s="9" t="s">
        <v>166</v>
      </c>
      <c r="FW47" s="99">
        <v>0.05</v>
      </c>
      <c r="FX47" s="100">
        <v>500</v>
      </c>
      <c r="FY47" s="100" t="s">
        <v>167</v>
      </c>
      <c r="FZ47" s="100" t="s">
        <v>168</v>
      </c>
      <c r="GA47" s="9" t="s">
        <v>169</v>
      </c>
      <c r="GB47" s="63"/>
    </row>
    <row r="48" spans="1:184" ht="12" customHeight="1" x14ac:dyDescent="0.2">
      <c r="A48" s="7">
        <v>62</v>
      </c>
      <c r="B48" s="2" t="s">
        <v>394</v>
      </c>
      <c r="C48" s="1" t="s">
        <v>395</v>
      </c>
      <c r="D48" s="1" t="s">
        <v>188</v>
      </c>
      <c r="E48" s="1" t="s">
        <v>206</v>
      </c>
      <c r="F48" s="9">
        <v>10</v>
      </c>
      <c r="G48" s="64">
        <v>99.99</v>
      </c>
      <c r="H48" s="65">
        <v>0.21524064171122981</v>
      </c>
      <c r="I48" s="65">
        <v>-3.3398101930501189E-2</v>
      </c>
      <c r="J48" s="65">
        <v>0.18070977940718636</v>
      </c>
      <c r="K48" s="442">
        <v>3.0803080308030806E-2</v>
      </c>
      <c r="L48" s="67">
        <v>1</v>
      </c>
      <c r="M48" s="68">
        <v>0.10000000000000009</v>
      </c>
      <c r="N48" s="444">
        <v>0.10236220472440927</v>
      </c>
      <c r="O48" s="445">
        <v>0.10064241629820891</v>
      </c>
      <c r="P48" s="445">
        <v>0.10756634324828984</v>
      </c>
      <c r="Q48" s="445">
        <v>9.0624051551269513E-2</v>
      </c>
      <c r="R48" s="445">
        <v>5.9538431362112787E-2</v>
      </c>
      <c r="S48" s="445" t="s">
        <v>158</v>
      </c>
      <c r="T48" s="18">
        <v>1.1869513821883744</v>
      </c>
      <c r="U48" s="71" t="s">
        <v>156</v>
      </c>
      <c r="V48" s="9">
        <v>2005</v>
      </c>
      <c r="W48" s="227">
        <v>2013</v>
      </c>
      <c r="X48" s="227">
        <v>1</v>
      </c>
      <c r="Y48" s="447" t="s">
        <v>157</v>
      </c>
      <c r="Z48" s="448">
        <v>11</v>
      </c>
      <c r="AA48" s="448">
        <v>6</v>
      </c>
      <c r="AB48" s="448">
        <v>0</v>
      </c>
      <c r="AC48" s="228" t="s">
        <v>2338</v>
      </c>
      <c r="AD48" s="449">
        <v>0.86186150892922109</v>
      </c>
      <c r="AE48" s="450">
        <v>0.58981233243967823</v>
      </c>
      <c r="AF48" s="75">
        <v>0.43066141483460785</v>
      </c>
      <c r="AG48" s="75" t="s">
        <v>158</v>
      </c>
      <c r="AH48" s="76" t="s">
        <v>2677</v>
      </c>
      <c r="AI48" s="9" t="s">
        <v>2770</v>
      </c>
      <c r="AJ48" s="77" t="s">
        <v>2563</v>
      </c>
      <c r="AK48" s="78">
        <v>3.0803080308030806E-2</v>
      </c>
      <c r="AL48" s="79">
        <v>2.5314100000000003E-2</v>
      </c>
      <c r="AM48" s="80">
        <v>0.21683489865453653</v>
      </c>
      <c r="AN48" s="368">
        <v>-5.5818448716056679E-2</v>
      </c>
      <c r="AO48" s="368">
        <v>-6.1284930742475097E-2</v>
      </c>
      <c r="AP48" s="368">
        <v>-2.0476864927496563E-2</v>
      </c>
      <c r="AQ48" s="368">
        <v>-0.2711516709376478</v>
      </c>
      <c r="AR48" s="81">
        <v>3.2814089511095684E-2</v>
      </c>
      <c r="AS48" s="81">
        <v>3.1447016619725668E-2</v>
      </c>
      <c r="AT48" s="81">
        <v>4.2262675346540629E-2</v>
      </c>
      <c r="AU48" s="68">
        <v>1.5233949945593035E-2</v>
      </c>
      <c r="AV48" s="68">
        <v>2.3420563420052005E-2</v>
      </c>
      <c r="AW48" s="68">
        <v>3.678929765886288E-2</v>
      </c>
      <c r="AX48" s="68">
        <v>1.5233949945593035E-2</v>
      </c>
      <c r="AY48" s="68">
        <v>3.262410737229858E-2</v>
      </c>
      <c r="AZ48" s="68">
        <v>7.3522388059701502E-2</v>
      </c>
      <c r="BA48" s="31">
        <v>27.76145</v>
      </c>
      <c r="BB48" s="32">
        <v>19.147836078130982</v>
      </c>
      <c r="BC48" s="82">
        <v>37.421248748942709</v>
      </c>
      <c r="BD48" s="70">
        <v>-0.25813672904797536</v>
      </c>
      <c r="BE48" s="70">
        <v>-0.48831648546544082</v>
      </c>
      <c r="BF48" s="82">
        <v>30.505060704923334</v>
      </c>
      <c r="BG48" s="82">
        <v>27.435371044682746</v>
      </c>
      <c r="BH48" s="82">
        <v>28.918769380318849</v>
      </c>
      <c r="BI48" s="82">
        <v>22.182119205298012</v>
      </c>
      <c r="BJ48" s="82">
        <v>49.413953488372094</v>
      </c>
      <c r="BK48" s="82">
        <v>15.033613445378153</v>
      </c>
      <c r="BL48" s="82">
        <v>37.637475599860871</v>
      </c>
      <c r="BM48" s="82">
        <v>83.854166666666671</v>
      </c>
      <c r="BN48" s="34" t="s">
        <v>2563</v>
      </c>
      <c r="BO48" s="31">
        <v>27.345189999999999</v>
      </c>
      <c r="BP48" s="32">
        <v>2.42963</v>
      </c>
      <c r="BQ48" s="35">
        <v>3.989672367315424</v>
      </c>
      <c r="BR48" s="70">
        <v>-0.39102017000086331</v>
      </c>
      <c r="BS48" s="83">
        <v>2.4067200385175549</v>
      </c>
      <c r="BT48" s="83">
        <v>2.886888423083422</v>
      </c>
      <c r="BU48" s="83">
        <v>2.5016217397036371</v>
      </c>
      <c r="BV48" s="83">
        <v>2.0452768729641693</v>
      </c>
      <c r="BW48" s="83">
        <v>7.7064989517819704</v>
      </c>
      <c r="BX48" s="83">
        <v>1.68</v>
      </c>
      <c r="BY48" s="83">
        <v>3.3589196415675304</v>
      </c>
      <c r="BZ48" s="83">
        <v>7.7064989517819704</v>
      </c>
      <c r="CA48" s="37" t="s">
        <v>2609</v>
      </c>
      <c r="CB48" s="31">
        <v>0.74290197616829312</v>
      </c>
      <c r="CC48" s="35">
        <v>1.022254188979365</v>
      </c>
      <c r="CD48" s="70">
        <v>-0.27327079294239098</v>
      </c>
      <c r="CE48" s="83">
        <v>0.72089141299151349</v>
      </c>
      <c r="CF48" s="83">
        <v>0.74531078662531747</v>
      </c>
      <c r="CG48" s="83">
        <v>0.56870236106838201</v>
      </c>
      <c r="CH48" s="83">
        <v>0.60182108626198083</v>
      </c>
      <c r="CI48" s="83">
        <v>1.4550136487716105</v>
      </c>
      <c r="CJ48" s="83">
        <v>0.32781919850885366</v>
      </c>
      <c r="CK48" s="83">
        <v>0.76464981352654693</v>
      </c>
      <c r="CL48" s="83">
        <v>1.4550136487716105</v>
      </c>
      <c r="CM48" s="37" t="s">
        <v>2563</v>
      </c>
      <c r="CN48" s="31">
        <v>13.78355</v>
      </c>
      <c r="CO48" s="82">
        <v>34.047612725939025</v>
      </c>
      <c r="CP48" s="70">
        <v>-0.5951683863726791</v>
      </c>
      <c r="CQ48" s="82">
        <v>30.465399539757538</v>
      </c>
      <c r="CR48" s="82">
        <v>25.78985292494891</v>
      </c>
      <c r="CS48" s="82">
        <v>19.53163295689312</v>
      </c>
      <c r="CT48" s="82">
        <v>10.787709251101322</v>
      </c>
      <c r="CU48" s="82">
        <v>90.378959276018108</v>
      </c>
      <c r="CV48" s="82">
        <v>6.6789333333333341</v>
      </c>
      <c r="CW48" s="82">
        <v>25.025981835188254</v>
      </c>
      <c r="CX48" s="82">
        <v>90.378959276018108</v>
      </c>
      <c r="CY48" s="37" t="s">
        <v>2563</v>
      </c>
      <c r="CZ48" s="376">
        <v>0.73820294052675495</v>
      </c>
      <c r="DA48" s="39" t="s">
        <v>5</v>
      </c>
      <c r="DB48" s="39">
        <v>60.268314977609208</v>
      </c>
      <c r="DC48" s="17">
        <v>0.13836942355632065</v>
      </c>
      <c r="DD48" s="40">
        <v>-13.924507644367935</v>
      </c>
      <c r="DE48" s="84">
        <v>3.5736599999999998</v>
      </c>
      <c r="DF48" s="85">
        <v>5.2220000000000004</v>
      </c>
      <c r="DG48" s="85" t="s">
        <v>5</v>
      </c>
      <c r="DH48" s="85" t="s">
        <v>5</v>
      </c>
      <c r="DI48" s="85" t="s">
        <v>5</v>
      </c>
      <c r="DJ48" s="86">
        <v>-0.20136859999999998</v>
      </c>
      <c r="DK48" s="86">
        <v>5.82728E-2</v>
      </c>
      <c r="DL48" s="69">
        <v>0.413953488372093</v>
      </c>
      <c r="DM48" s="70">
        <v>2.2026502882950272E-3</v>
      </c>
      <c r="DN48" s="70">
        <v>5.016931709648742E-2</v>
      </c>
      <c r="DO48" s="70">
        <v>0.1615461431239702</v>
      </c>
      <c r="DP48" s="70" t="s">
        <v>158</v>
      </c>
      <c r="DQ48" s="87" t="s">
        <v>2563</v>
      </c>
      <c r="DR48" s="69">
        <v>8.663655392750913E-2</v>
      </c>
      <c r="DS48" s="70">
        <v>7.3290955944020242E-2</v>
      </c>
      <c r="DT48" s="70">
        <v>0.11259511706117409</v>
      </c>
      <c r="DU48" s="70">
        <v>0.10495362029023969</v>
      </c>
      <c r="DV48" s="87" t="s">
        <v>2563</v>
      </c>
      <c r="DW48" s="31">
        <v>7.1517900000000001</v>
      </c>
      <c r="DX48" s="70">
        <v>-0.7381437034786571</v>
      </c>
      <c r="DY48" s="70">
        <v>-0.28220609274823394</v>
      </c>
      <c r="DZ48" s="70">
        <v>-0.22228905899332474</v>
      </c>
      <c r="EA48" s="70">
        <v>-3.5267108350353071E-3</v>
      </c>
      <c r="EB48" s="87" t="s">
        <v>2563</v>
      </c>
      <c r="EC48" s="31">
        <v>-5.6785699999999997</v>
      </c>
      <c r="ED48" s="88">
        <v>4416249000</v>
      </c>
      <c r="EE48" s="85">
        <v>0.97065999999999997</v>
      </c>
      <c r="EF48" s="85" t="s">
        <v>5</v>
      </c>
      <c r="EG48" s="86">
        <v>0.30377980757694956</v>
      </c>
      <c r="EH48" s="86">
        <v>-5.8705006746261779E-2</v>
      </c>
      <c r="EI48" s="89">
        <v>2.2000000000000002</v>
      </c>
      <c r="EJ48" s="90">
        <v>10</v>
      </c>
      <c r="EK48" s="85">
        <v>114.6</v>
      </c>
      <c r="EL48" s="91">
        <v>10</v>
      </c>
      <c r="EM48" s="79">
        <v>-0.12748691099476439</v>
      </c>
      <c r="EN48" s="69">
        <v>-0.34925657467167714</v>
      </c>
      <c r="EO48" s="70">
        <v>-3.2877967882846026E-2</v>
      </c>
      <c r="EP48" s="70">
        <v>-4.4222967987616268E-2</v>
      </c>
      <c r="EQ48" s="70">
        <v>0.16977683244627451</v>
      </c>
      <c r="ER48" s="69">
        <v>2.2144890507040715E-2</v>
      </c>
      <c r="ES48" s="70">
        <v>2.7283160356212033E-2</v>
      </c>
      <c r="ET48" s="70">
        <v>2.1630092368254417E-2</v>
      </c>
      <c r="EU48" s="70">
        <v>7.6555521359850554E-2</v>
      </c>
      <c r="EV48" s="69">
        <v>-0.32711168416463643</v>
      </c>
      <c r="EW48" s="70">
        <v>-5.5948075266339936E-3</v>
      </c>
      <c r="EX48" s="70">
        <v>-2.2592875619361852E-2</v>
      </c>
      <c r="EY48" s="70">
        <v>0.24633235380612506</v>
      </c>
      <c r="EZ48" s="92">
        <v>8.926930000000001E-2</v>
      </c>
      <c r="FA48" s="70">
        <v>0.11058000000000001</v>
      </c>
      <c r="FB48" s="70">
        <v>9.7290000000000001E-2</v>
      </c>
      <c r="FC48" s="87">
        <v>4.9161030298397926E-2</v>
      </c>
      <c r="FD48" s="69">
        <v>6.5379999999999994E-2</v>
      </c>
      <c r="FE48" s="70">
        <v>6.2839999999999993E-2</v>
      </c>
      <c r="FF48" s="87">
        <v>2.377671970646918E-2</v>
      </c>
      <c r="FG48" s="93" t="s">
        <v>2563</v>
      </c>
      <c r="FH48" s="84">
        <v>2.5253199999999998</v>
      </c>
      <c r="FI48" s="85">
        <v>1.1335</v>
      </c>
      <c r="FJ48" s="86">
        <v>1.3730279999999999</v>
      </c>
      <c r="FK48" s="86">
        <v>1.422228</v>
      </c>
      <c r="FL48" s="94">
        <v>0.7</v>
      </c>
      <c r="FM48" s="95">
        <v>0.77</v>
      </c>
      <c r="FN48" s="96">
        <v>45016</v>
      </c>
      <c r="FO48" s="97" t="s">
        <v>2881</v>
      </c>
      <c r="FP48" s="57">
        <v>3.08</v>
      </c>
      <c r="FQ48" s="58" t="s">
        <v>159</v>
      </c>
      <c r="FR48" s="58">
        <v>3.08</v>
      </c>
      <c r="FS48" s="98" t="s">
        <v>159</v>
      </c>
      <c r="FT48" s="59" t="s">
        <v>160</v>
      </c>
      <c r="FU48" s="9" t="s">
        <v>158</v>
      </c>
      <c r="FV48" s="9" t="s">
        <v>158</v>
      </c>
      <c r="FW48" s="99" t="s">
        <v>158</v>
      </c>
      <c r="FX48" s="100" t="s">
        <v>158</v>
      </c>
      <c r="FY48" s="100" t="s">
        <v>158</v>
      </c>
      <c r="FZ48" s="100" t="s">
        <v>158</v>
      </c>
      <c r="GA48" s="9" t="s">
        <v>158</v>
      </c>
      <c r="GB48" s="63"/>
    </row>
    <row r="49" spans="1:184" ht="12" customHeight="1" x14ac:dyDescent="0.2">
      <c r="A49" s="7">
        <v>49</v>
      </c>
      <c r="B49" s="2" t="s">
        <v>354</v>
      </c>
      <c r="C49" s="1" t="s">
        <v>355</v>
      </c>
      <c r="D49" s="1" t="s">
        <v>324</v>
      </c>
      <c r="E49" s="1" t="s">
        <v>356</v>
      </c>
      <c r="F49" s="9">
        <v>11</v>
      </c>
      <c r="G49" s="64">
        <v>47.41</v>
      </c>
      <c r="H49" s="65">
        <v>0.11082474226804107</v>
      </c>
      <c r="I49" s="65">
        <v>4.9982891663512996E-2</v>
      </c>
      <c r="J49" s="65">
        <v>6.5154211918997396E-2</v>
      </c>
      <c r="K49" s="442">
        <v>3.0575827884412574E-2</v>
      </c>
      <c r="L49" s="67">
        <v>578</v>
      </c>
      <c r="M49" s="68">
        <v>5.0434782608695716E-2</v>
      </c>
      <c r="N49" s="444">
        <v>2.8814762242725278E-2</v>
      </c>
      <c r="O49" s="445">
        <v>1.8591071820177607E-2</v>
      </c>
      <c r="P49" s="445">
        <v>2.593619866859731E-2</v>
      </c>
      <c r="Q49" s="445">
        <v>2.8356654232453371E-2</v>
      </c>
      <c r="R49" s="445">
        <v>1.9815546669454731E-2</v>
      </c>
      <c r="S49" s="445">
        <v>1.6014219337141311E-2</v>
      </c>
      <c r="T49" s="18">
        <v>0.91464241359314102</v>
      </c>
      <c r="U49" s="71" t="s">
        <v>321</v>
      </c>
      <c r="V49" s="9">
        <v>1997</v>
      </c>
      <c r="W49" s="227">
        <v>2012</v>
      </c>
      <c r="X49" s="227">
        <v>1</v>
      </c>
      <c r="Y49" s="447" t="s">
        <v>157</v>
      </c>
      <c r="Z49" s="448">
        <v>18</v>
      </c>
      <c r="AA49" s="448">
        <v>7</v>
      </c>
      <c r="AB49" s="448">
        <v>0</v>
      </c>
      <c r="AC49" s="228" t="s">
        <v>5</v>
      </c>
      <c r="AD49" s="449">
        <v>16.035398230088497</v>
      </c>
      <c r="AE49" s="450" t="s">
        <v>158</v>
      </c>
      <c r="AF49" s="75">
        <v>6.3548288106615232</v>
      </c>
      <c r="AG49" s="75">
        <v>0.67081607626275475</v>
      </c>
      <c r="AH49" s="76" t="s">
        <v>2665</v>
      </c>
      <c r="AI49" s="9" t="s">
        <v>2155</v>
      </c>
      <c r="AJ49" s="77" t="s">
        <v>2563</v>
      </c>
      <c r="AK49" s="78">
        <v>3.0575827884412574E-2</v>
      </c>
      <c r="AL49" s="79">
        <v>2.7692100000000001E-2</v>
      </c>
      <c r="AM49" s="80">
        <v>0.10413539906372482</v>
      </c>
      <c r="AN49" s="368">
        <v>-0.16073154820079627</v>
      </c>
      <c r="AO49" s="368">
        <v>-0.12054688241238432</v>
      </c>
      <c r="AP49" s="368">
        <v>-0.12302974192486005</v>
      </c>
      <c r="AQ49" s="368">
        <v>-0.28023657018897496</v>
      </c>
      <c r="AR49" s="81">
        <v>3.4766865081203663E-2</v>
      </c>
      <c r="AS49" s="81">
        <v>3.4865296288979504E-2</v>
      </c>
      <c r="AT49" s="81">
        <v>4.248038538501505E-2</v>
      </c>
      <c r="AU49" s="68">
        <v>2.2447028835430937E-2</v>
      </c>
      <c r="AV49" s="68">
        <v>2.8306855522914502E-2</v>
      </c>
      <c r="AW49" s="68">
        <v>3.8148901152096043E-2</v>
      </c>
      <c r="AX49" s="68">
        <v>2.2447028835430937E-2</v>
      </c>
      <c r="AY49" s="68">
        <v>3.6431522975592427E-2</v>
      </c>
      <c r="AZ49" s="68">
        <v>5.6600298656047772E-2</v>
      </c>
      <c r="BA49" s="31">
        <v>525.4425</v>
      </c>
      <c r="BB49" s="32" t="s">
        <v>158</v>
      </c>
      <c r="BC49" s="82">
        <v>6.7053696387640382</v>
      </c>
      <c r="BD49" s="70">
        <v>77.361451837404118</v>
      </c>
      <c r="BE49" s="70" t="s">
        <v>158</v>
      </c>
      <c r="BF49" s="82">
        <v>6.1797302066415059</v>
      </c>
      <c r="BG49" s="82">
        <v>5.542518724084335</v>
      </c>
      <c r="BH49" s="82">
        <v>6.3899889162873773</v>
      </c>
      <c r="BI49" s="82">
        <v>4.0745562130177522</v>
      </c>
      <c r="BJ49" s="82">
        <v>11.371057513914657</v>
      </c>
      <c r="BK49" s="82">
        <v>4.0745562130177522</v>
      </c>
      <c r="BL49" s="82">
        <v>7.4388770060282408</v>
      </c>
      <c r="BM49" s="82">
        <v>11.371057513914657</v>
      </c>
      <c r="BN49" s="34" t="s">
        <v>2563</v>
      </c>
      <c r="BO49" s="31">
        <v>0.80174999999999996</v>
      </c>
      <c r="BP49" s="32">
        <v>0.80437000000000003</v>
      </c>
      <c r="BQ49" s="35">
        <v>1.0474207271772813</v>
      </c>
      <c r="BR49" s="70">
        <v>-0.23204689469176765</v>
      </c>
      <c r="BS49" s="83">
        <v>0.84746258477947356</v>
      </c>
      <c r="BT49" s="83">
        <v>0.87595626375778957</v>
      </c>
      <c r="BU49" s="83">
        <v>0.86995101885720616</v>
      </c>
      <c r="BV49" s="83">
        <v>0.7092751363990647</v>
      </c>
      <c r="BW49" s="83">
        <v>1.3040611814345993</v>
      </c>
      <c r="BX49" s="83">
        <v>0.7092751363990647</v>
      </c>
      <c r="BY49" s="83">
        <v>1.0108171419609095</v>
      </c>
      <c r="BZ49" s="83">
        <v>1.3040611814345993</v>
      </c>
      <c r="CA49" s="37" t="s">
        <v>2609</v>
      </c>
      <c r="CB49" s="31">
        <v>8.2390560102879586</v>
      </c>
      <c r="CC49" s="35">
        <v>9.3207656601790667</v>
      </c>
      <c r="CD49" s="70">
        <v>-0.11605373306535061</v>
      </c>
      <c r="CE49" s="83">
        <v>8.2977473462777613</v>
      </c>
      <c r="CF49" s="83">
        <v>7.7546199253092611</v>
      </c>
      <c r="CG49" s="83">
        <v>6.3735209601504765</v>
      </c>
      <c r="CH49" s="83">
        <v>6.6840375586854464</v>
      </c>
      <c r="CI49" s="83">
        <v>11.938708946772367</v>
      </c>
      <c r="CJ49" s="83">
        <v>4.3380922431865825</v>
      </c>
      <c r="CK49" s="83">
        <v>7.4772176252890343</v>
      </c>
      <c r="CL49" s="83">
        <v>11.938708946772367</v>
      </c>
      <c r="CM49" s="37" t="s">
        <v>2563</v>
      </c>
      <c r="CN49" s="31">
        <v>200.86349999999999</v>
      </c>
      <c r="CO49" s="82">
        <v>16.048080299954744</v>
      </c>
      <c r="CP49" s="70">
        <v>11.516356862980453</v>
      </c>
      <c r="CQ49" s="82">
        <v>14.432610534807734</v>
      </c>
      <c r="CR49" s="82">
        <v>13.339668150535193</v>
      </c>
      <c r="CS49" s="82">
        <v>11.17457337529517</v>
      </c>
      <c r="CT49" s="82">
        <v>11.503294663573087</v>
      </c>
      <c r="CU49" s="82">
        <v>21.916590436590436</v>
      </c>
      <c r="CV49" s="82">
        <v>7.9587307692307689</v>
      </c>
      <c r="CW49" s="82">
        <v>13.103562630528533</v>
      </c>
      <c r="CX49" s="82">
        <v>21.916590436590436</v>
      </c>
      <c r="CY49" s="37" t="s">
        <v>2563</v>
      </c>
      <c r="CZ49" s="376">
        <v>3.3299954071748576</v>
      </c>
      <c r="DA49" s="39" t="s">
        <v>5</v>
      </c>
      <c r="DB49" s="39">
        <v>9.2378284591622091</v>
      </c>
      <c r="DC49" s="17">
        <v>5.6512026553009881E-2</v>
      </c>
      <c r="DD49" s="40">
        <v>-519.79129734469905</v>
      </c>
      <c r="DE49" s="84">
        <v>9.0399999999999994E-2</v>
      </c>
      <c r="DF49" s="85" t="s">
        <v>158</v>
      </c>
      <c r="DG49" s="85" t="s">
        <v>5</v>
      </c>
      <c r="DH49" s="85" t="s">
        <v>5</v>
      </c>
      <c r="DI49" s="85" t="s">
        <v>5</v>
      </c>
      <c r="DJ49" s="86">
        <v>-0.75701149999999995</v>
      </c>
      <c r="DK49" s="86">
        <v>-0.58214779999999999</v>
      </c>
      <c r="DL49" s="69">
        <v>0.4842300556586272</v>
      </c>
      <c r="DM49" s="70">
        <v>-1.8076261713860342E-2</v>
      </c>
      <c r="DN49" s="70">
        <v>0.19231327862406111</v>
      </c>
      <c r="DO49" s="70">
        <v>6.9653169555305539E-2</v>
      </c>
      <c r="DP49" s="70" t="s">
        <v>158</v>
      </c>
      <c r="DQ49" s="87" t="s">
        <v>2563</v>
      </c>
      <c r="DR49" s="69">
        <v>4.7595561273985121E-2</v>
      </c>
      <c r="DS49" s="70">
        <v>3.9735946151163715E-2</v>
      </c>
      <c r="DT49" s="70">
        <v>3.5249671280482842E-2</v>
      </c>
      <c r="DU49" s="70">
        <v>1.3539797006003385E-2</v>
      </c>
      <c r="DV49" s="87" t="s">
        <v>2563</v>
      </c>
      <c r="DW49" s="31">
        <v>0.22811000000000001</v>
      </c>
      <c r="DX49" s="70">
        <v>0.13646644990444678</v>
      </c>
      <c r="DY49" s="70">
        <v>2.0201967824051259E-2</v>
      </c>
      <c r="DZ49" s="70">
        <v>3.0499998791638561E-2</v>
      </c>
      <c r="EA49" s="70">
        <v>2.6172133728761038E-2</v>
      </c>
      <c r="EB49" s="87" t="s">
        <v>2563</v>
      </c>
      <c r="EC49" s="31">
        <v>2.1609500000000001</v>
      </c>
      <c r="ED49" s="88">
        <v>8020479000</v>
      </c>
      <c r="EE49" s="85">
        <v>1.0669500000000001</v>
      </c>
      <c r="EF49" s="85" t="s">
        <v>5</v>
      </c>
      <c r="EG49" s="86">
        <v>0.22973564375500333</v>
      </c>
      <c r="EH49" s="86">
        <v>-0.10085210150301049</v>
      </c>
      <c r="EI49" s="89">
        <v>2</v>
      </c>
      <c r="EJ49" s="90">
        <v>15</v>
      </c>
      <c r="EK49" s="85">
        <v>55.85</v>
      </c>
      <c r="EL49" s="91">
        <v>15</v>
      </c>
      <c r="EM49" s="79">
        <v>-0.15111906893464644</v>
      </c>
      <c r="EN49" s="69">
        <v>-0.28819211621401131</v>
      </c>
      <c r="EO49" s="70">
        <v>-6.9701753906360797E-2</v>
      </c>
      <c r="EP49" s="70">
        <v>2.7203652870752437E-2</v>
      </c>
      <c r="EQ49" s="70">
        <v>5.5364560586884215E-2</v>
      </c>
      <c r="ER49" s="69">
        <v>2.4176117814811882E-2</v>
      </c>
      <c r="ES49" s="70">
        <v>2.5972425848105996E-2</v>
      </c>
      <c r="ET49" s="70">
        <v>3.4622755847627751E-2</v>
      </c>
      <c r="EU49" s="70">
        <v>4.2760080795194E-2</v>
      </c>
      <c r="EV49" s="69">
        <v>-0.26401599839919943</v>
      </c>
      <c r="EW49" s="70">
        <v>-4.3729328058254802E-2</v>
      </c>
      <c r="EX49" s="70">
        <v>6.1826408718380188E-2</v>
      </c>
      <c r="EY49" s="70">
        <v>9.8124641382078215E-2</v>
      </c>
      <c r="EZ49" s="92">
        <v>1.3367000000000001E-3</v>
      </c>
      <c r="FA49" s="70">
        <v>0.16195999999999999</v>
      </c>
      <c r="FB49" s="70">
        <v>0.14379999999999998</v>
      </c>
      <c r="FC49" s="87">
        <v>4.1268729081472784E-2</v>
      </c>
      <c r="FD49" s="69">
        <v>0.10722000000000001</v>
      </c>
      <c r="FE49" s="70">
        <v>9.2560000000000003E-2</v>
      </c>
      <c r="FF49" s="87">
        <v>2.4074268420867958E-2</v>
      </c>
      <c r="FG49" s="93" t="s">
        <v>2563</v>
      </c>
      <c r="FH49" s="84">
        <v>0.2581</v>
      </c>
      <c r="FI49" s="85">
        <v>0.24134</v>
      </c>
      <c r="FJ49" s="86">
        <v>0.6397891</v>
      </c>
      <c r="FK49" s="86">
        <v>0.70837729999999999</v>
      </c>
      <c r="FL49" s="94">
        <v>0.115</v>
      </c>
      <c r="FM49" s="95">
        <v>0.1208</v>
      </c>
      <c r="FN49" s="96">
        <v>44439</v>
      </c>
      <c r="FO49" s="97" t="s">
        <v>2698</v>
      </c>
      <c r="FP49" s="57">
        <v>1.4496</v>
      </c>
      <c r="FQ49" s="58" t="s">
        <v>159</v>
      </c>
      <c r="FR49" s="58">
        <v>1.4496</v>
      </c>
      <c r="FS49" s="98" t="s">
        <v>159</v>
      </c>
      <c r="FT49" s="59" t="s">
        <v>165</v>
      </c>
      <c r="FU49" s="9" t="s">
        <v>166</v>
      </c>
      <c r="FV49" s="9" t="s">
        <v>158</v>
      </c>
      <c r="FW49" s="99">
        <v>0.05</v>
      </c>
      <c r="FX49" s="100" t="s">
        <v>158</v>
      </c>
      <c r="FY49" s="100" t="s">
        <v>158</v>
      </c>
      <c r="FZ49" s="100" t="s">
        <v>158</v>
      </c>
      <c r="GA49" s="9" t="s">
        <v>169</v>
      </c>
      <c r="GB49" s="63"/>
    </row>
    <row r="50" spans="1:184" ht="12" customHeight="1" x14ac:dyDescent="0.2">
      <c r="A50" s="7">
        <v>78</v>
      </c>
      <c r="B50" s="2" t="s">
        <v>456</v>
      </c>
      <c r="C50" s="1" t="s">
        <v>457</v>
      </c>
      <c r="D50" s="1" t="s">
        <v>154</v>
      </c>
      <c r="E50" s="1" t="s">
        <v>163</v>
      </c>
      <c r="F50" s="9">
        <v>7</v>
      </c>
      <c r="G50" s="64">
        <v>38.479999999999997</v>
      </c>
      <c r="H50" s="65">
        <v>6.0931899641576859E-2</v>
      </c>
      <c r="I50" s="65">
        <v>0.12962599190175195</v>
      </c>
      <c r="J50" s="65" t="s">
        <v>158</v>
      </c>
      <c r="K50" s="442">
        <v>2.9064449064449067E-2</v>
      </c>
      <c r="L50" s="67">
        <v>297</v>
      </c>
      <c r="M50" s="68">
        <v>4.9943672549755957E-2</v>
      </c>
      <c r="N50" s="444">
        <v>4.9976247030878884E-2</v>
      </c>
      <c r="O50" s="445">
        <v>5.0046541203661254E-2</v>
      </c>
      <c r="P50" s="445">
        <v>4.9002360016694002E-2</v>
      </c>
      <c r="Q50" s="445" t="s">
        <v>158</v>
      </c>
      <c r="R50" s="445" t="s">
        <v>158</v>
      </c>
      <c r="S50" s="445" t="s">
        <v>158</v>
      </c>
      <c r="T50" s="18" t="s">
        <v>158</v>
      </c>
      <c r="U50" s="71" t="s">
        <v>156</v>
      </c>
      <c r="V50" s="9">
        <v>2016</v>
      </c>
      <c r="W50" s="227">
        <v>2016</v>
      </c>
      <c r="X50" s="227">
        <v>1</v>
      </c>
      <c r="Y50" s="447" t="s">
        <v>157</v>
      </c>
      <c r="Z50" s="448">
        <v>6</v>
      </c>
      <c r="AA50" s="448">
        <v>0</v>
      </c>
      <c r="AB50" s="448">
        <v>0</v>
      </c>
      <c r="AC50" s="228" t="s">
        <v>458</v>
      </c>
      <c r="AD50" s="449">
        <v>0.63971080312762763</v>
      </c>
      <c r="AE50" s="450">
        <v>0.64202066590126294</v>
      </c>
      <c r="AF50" s="75">
        <v>0.36190426881358567</v>
      </c>
      <c r="AG50" s="75" t="s">
        <v>158</v>
      </c>
      <c r="AH50" s="76" t="s">
        <v>2176</v>
      </c>
      <c r="AI50" s="9" t="s">
        <v>2780</v>
      </c>
      <c r="AJ50" s="77" t="s">
        <v>2563</v>
      </c>
      <c r="AK50" s="78">
        <v>2.9064449064449067E-2</v>
      </c>
      <c r="AL50" s="79">
        <v>3.50964E-2</v>
      </c>
      <c r="AM50" s="80">
        <v>-0.17186808149983857</v>
      </c>
      <c r="AN50" s="368">
        <v>-0.22676101096492707</v>
      </c>
      <c r="AO50" s="368">
        <v>-0.31070079327673339</v>
      </c>
      <c r="AP50" s="368">
        <v>-0.34968455474895499</v>
      </c>
      <c r="AQ50" s="368">
        <v>-0.32791175906041736</v>
      </c>
      <c r="AR50" s="81">
        <v>4.216521472962842E-2</v>
      </c>
      <c r="AS50" s="81">
        <v>4.4692847566044122E-2</v>
      </c>
      <c r="AT50" s="81">
        <v>4.3244989711197487E-2</v>
      </c>
      <c r="AU50" s="68">
        <v>3.1893939393939391E-2</v>
      </c>
      <c r="AV50" s="68">
        <v>3.8174842131500748E-2</v>
      </c>
      <c r="AW50" s="68">
        <v>4.9496296296296295E-2</v>
      </c>
      <c r="AX50" s="68">
        <v>3.134328358208955E-2</v>
      </c>
      <c r="AY50" s="68">
        <v>3.7587924919200821E-2</v>
      </c>
      <c r="AZ50" s="68">
        <v>4.9496296296296295E-2</v>
      </c>
      <c r="BA50" s="31">
        <v>22.318950000000001</v>
      </c>
      <c r="BB50" s="32">
        <v>22.089552238805968</v>
      </c>
      <c r="BC50" s="82">
        <v>16.662088654728333</v>
      </c>
      <c r="BD50" s="70">
        <v>0.33950493617535615</v>
      </c>
      <c r="BE50" s="70">
        <v>0.32573728879647046</v>
      </c>
      <c r="BF50" s="82">
        <v>12.852397211312393</v>
      </c>
      <c r="BG50" s="82">
        <v>14.484752453938839</v>
      </c>
      <c r="BH50" s="82">
        <v>15.247678281419716</v>
      </c>
      <c r="BI50" s="82">
        <v>6.8644067796610164</v>
      </c>
      <c r="BJ50" s="82">
        <v>22.418181818181818</v>
      </c>
      <c r="BK50" s="82">
        <v>6.8644067796610164</v>
      </c>
      <c r="BL50" s="82">
        <v>17.113875937288217</v>
      </c>
      <c r="BM50" s="82">
        <v>22.418181818181818</v>
      </c>
      <c r="BN50" s="34" t="s">
        <v>2563</v>
      </c>
      <c r="BO50" s="31">
        <v>2.2568100000000002</v>
      </c>
      <c r="BP50" s="32">
        <v>2.0663200000000002</v>
      </c>
      <c r="BQ50" s="35">
        <v>1.4587140803813869</v>
      </c>
      <c r="BR50" s="70">
        <v>0.41653530859162746</v>
      </c>
      <c r="BS50" s="83">
        <v>1.2929160604495227</v>
      </c>
      <c r="BT50" s="83">
        <v>1.2580116484911881</v>
      </c>
      <c r="BU50" s="83">
        <v>1.3338282484905193</v>
      </c>
      <c r="BV50" s="83">
        <v>1.1073345259391771</v>
      </c>
      <c r="BW50" s="83">
        <v>1.8141836173721824</v>
      </c>
      <c r="BX50" s="83">
        <v>1.1073345259391771</v>
      </c>
      <c r="BY50" s="83">
        <v>1.5065654610998516</v>
      </c>
      <c r="BZ50" s="83">
        <v>1.8185388845247445</v>
      </c>
      <c r="CA50" s="37" t="s">
        <v>2609</v>
      </c>
      <c r="CB50" s="31">
        <v>2.970504159709372</v>
      </c>
      <c r="CC50" s="35">
        <v>2.2251845923355007</v>
      </c>
      <c r="CD50" s="70">
        <v>0.33494729827856728</v>
      </c>
      <c r="CE50" s="83">
        <v>1.8966349708164045</v>
      </c>
      <c r="CF50" s="83">
        <v>1.9248027879379475</v>
      </c>
      <c r="CG50" s="83">
        <v>1.8926115540200423</v>
      </c>
      <c r="CH50" s="83">
        <v>1.6666666666666665</v>
      </c>
      <c r="CI50" s="83">
        <v>2.7317153858823526</v>
      </c>
      <c r="CJ50" s="83">
        <v>1.6333557662893852</v>
      </c>
      <c r="CK50" s="83">
        <v>2.1459742290573187</v>
      </c>
      <c r="CL50" s="83">
        <v>2.7317153858823526</v>
      </c>
      <c r="CM50" s="37" t="s">
        <v>2563</v>
      </c>
      <c r="CN50" s="31">
        <v>12.5547</v>
      </c>
      <c r="CO50" s="82">
        <v>8.1315173354254959</v>
      </c>
      <c r="CP50" s="70">
        <v>0.54395538767464902</v>
      </c>
      <c r="CQ50" s="82">
        <v>6.9041266412865356</v>
      </c>
      <c r="CR50" s="82">
        <v>7.0385563310922681</v>
      </c>
      <c r="CS50" s="82">
        <v>7.1783108314657786</v>
      </c>
      <c r="CT50" s="82">
        <v>5.985221674876847</v>
      </c>
      <c r="CU50" s="82">
        <v>9.7235439900867409</v>
      </c>
      <c r="CV50" s="82">
        <v>5.985221674876847</v>
      </c>
      <c r="CW50" s="82">
        <v>8.2297094944970919</v>
      </c>
      <c r="CX50" s="82">
        <v>9.7235439900867409</v>
      </c>
      <c r="CY50" s="37" t="s">
        <v>2563</v>
      </c>
      <c r="CZ50" s="376">
        <v>0.42173392165651902</v>
      </c>
      <c r="DA50" s="39" t="s">
        <v>5</v>
      </c>
      <c r="DB50" s="39">
        <v>27.051189707723371</v>
      </c>
      <c r="DC50" s="17">
        <v>7.8066809081143065E-2</v>
      </c>
      <c r="DD50" s="40">
        <v>-14.512269091885695</v>
      </c>
      <c r="DE50" s="84">
        <v>1.7482899999999999</v>
      </c>
      <c r="DF50" s="85">
        <v>1.742</v>
      </c>
      <c r="DG50" s="85" t="s">
        <v>5</v>
      </c>
      <c r="DH50" s="85" t="s">
        <v>5</v>
      </c>
      <c r="DI50" s="85" t="s">
        <v>5</v>
      </c>
      <c r="DJ50" s="86">
        <v>0.11932180000000001</v>
      </c>
      <c r="DK50" s="86">
        <v>9.6853599999999998E-2</v>
      </c>
      <c r="DL50" s="69">
        <v>-0.45423728813559316</v>
      </c>
      <c r="DM50" s="70" t="s">
        <v>158</v>
      </c>
      <c r="DN50" s="70">
        <v>5.8785783065580466E-2</v>
      </c>
      <c r="DO50" s="70" t="s">
        <v>158</v>
      </c>
      <c r="DP50" s="70" t="s">
        <v>158</v>
      </c>
      <c r="DQ50" s="87" t="s">
        <v>2563</v>
      </c>
      <c r="DR50" s="69">
        <v>-5.734859219692523E-3</v>
      </c>
      <c r="DS50" s="70">
        <v>5.5119184977493241E-2</v>
      </c>
      <c r="DT50" s="70">
        <v>1.9379244485222547E-2</v>
      </c>
      <c r="DU50" s="70" t="s">
        <v>158</v>
      </c>
      <c r="DV50" s="87" t="s">
        <v>2563</v>
      </c>
      <c r="DW50" s="31">
        <v>3.0903200000000002</v>
      </c>
      <c r="DX50" s="70">
        <v>6.2018953833934631E-2</v>
      </c>
      <c r="DY50" s="70">
        <v>0.10908771219635405</v>
      </c>
      <c r="DZ50" s="70">
        <v>5.3120849102487488E-2</v>
      </c>
      <c r="EA50" s="70" t="s">
        <v>158</v>
      </c>
      <c r="EB50" s="87" t="s">
        <v>2563</v>
      </c>
      <c r="EC50" s="31">
        <v>-0.81254000000000004</v>
      </c>
      <c r="ED50" s="88">
        <v>23301530000</v>
      </c>
      <c r="EE50" s="85">
        <v>0.22928999999999999</v>
      </c>
      <c r="EF50" s="85" t="s">
        <v>5</v>
      </c>
      <c r="EG50" s="86">
        <v>0.25584186451156898</v>
      </c>
      <c r="EH50" s="86">
        <v>-2.1114254497455853E-2</v>
      </c>
      <c r="EI50" s="89">
        <v>2.4620000000000002</v>
      </c>
      <c r="EJ50" s="90">
        <v>13</v>
      </c>
      <c r="EK50" s="85">
        <v>38.18</v>
      </c>
      <c r="EL50" s="91">
        <v>14</v>
      </c>
      <c r="EM50" s="79">
        <v>7.8575170246202308E-3</v>
      </c>
      <c r="EN50" s="69">
        <v>0.10209662716499568</v>
      </c>
      <c r="EO50" s="70">
        <v>0.13085435396899503</v>
      </c>
      <c r="EP50" s="70">
        <v>0.10118403778170326</v>
      </c>
      <c r="EQ50" s="70" t="s">
        <v>158</v>
      </c>
      <c r="ER50" s="69">
        <v>3.3579459130963274E-2</v>
      </c>
      <c r="ES50" s="70">
        <v>4.0347770456810705E-2</v>
      </c>
      <c r="ET50" s="70">
        <v>4.1304687202520896E-2</v>
      </c>
      <c r="EU50" s="70" t="s">
        <v>158</v>
      </c>
      <c r="EV50" s="69">
        <v>0.13567608629595895</v>
      </c>
      <c r="EW50" s="70">
        <v>0.17120212442580574</v>
      </c>
      <c r="EX50" s="70">
        <v>0.14248872498422416</v>
      </c>
      <c r="EY50" s="70" t="s">
        <v>158</v>
      </c>
      <c r="EZ50" s="92">
        <v>9.4620200000000002E-2</v>
      </c>
      <c r="FA50" s="70">
        <v>0.10497500000000001</v>
      </c>
      <c r="FB50" s="70">
        <v>0.10106666666666667</v>
      </c>
      <c r="FC50" s="87">
        <v>4.4722696698656278E-2</v>
      </c>
      <c r="FD50" s="69">
        <v>5.0719999999999987E-2</v>
      </c>
      <c r="FE50" s="70">
        <v>5.6869999999999997E-2</v>
      </c>
      <c r="FF50" s="87">
        <v>1.938546104687737E-2</v>
      </c>
      <c r="FG50" s="93" t="s">
        <v>2563</v>
      </c>
      <c r="FH50" s="84">
        <v>0.50931000000000004</v>
      </c>
      <c r="FI50" s="85">
        <v>0.50246000000000002</v>
      </c>
      <c r="FJ50" s="86">
        <v>1.152485</v>
      </c>
      <c r="FK50" s="86">
        <v>1.3388470000000001</v>
      </c>
      <c r="FL50" s="94">
        <v>0.26629999999999998</v>
      </c>
      <c r="FM50" s="95">
        <v>0.27960000000000002</v>
      </c>
      <c r="FN50" s="96">
        <v>44720</v>
      </c>
      <c r="FO50" s="97" t="s">
        <v>2891</v>
      </c>
      <c r="FP50" s="57">
        <v>1.1184000000000001</v>
      </c>
      <c r="FQ50" s="58" t="s">
        <v>159</v>
      </c>
      <c r="FR50" s="58">
        <v>1.1184000000000001</v>
      </c>
      <c r="FS50" s="98" t="s">
        <v>159</v>
      </c>
      <c r="FT50" s="59" t="s">
        <v>165</v>
      </c>
      <c r="FU50" s="9" t="s">
        <v>166</v>
      </c>
      <c r="FV50" s="9" t="s">
        <v>158</v>
      </c>
      <c r="FW50" s="99">
        <v>0</v>
      </c>
      <c r="FX50" s="100" t="s">
        <v>158</v>
      </c>
      <c r="FY50" s="100" t="s">
        <v>158</v>
      </c>
      <c r="FZ50" s="100" t="s">
        <v>158</v>
      </c>
      <c r="GA50" s="9" t="s">
        <v>169</v>
      </c>
      <c r="GB50" s="63"/>
    </row>
    <row r="51" spans="1:184" ht="12" customHeight="1" x14ac:dyDescent="0.2">
      <c r="A51" s="7">
        <v>57</v>
      </c>
      <c r="B51" s="2" t="s">
        <v>378</v>
      </c>
      <c r="C51" s="1" t="s">
        <v>379</v>
      </c>
      <c r="D51" s="1" t="s">
        <v>176</v>
      </c>
      <c r="E51" s="1" t="s">
        <v>330</v>
      </c>
      <c r="F51" s="9">
        <v>10</v>
      </c>
      <c r="G51" s="64">
        <v>33.28</v>
      </c>
      <c r="H51" s="65">
        <v>2.5261860751694343E-2</v>
      </c>
      <c r="I51" s="65">
        <v>7.2984607999767359E-2</v>
      </c>
      <c r="J51" s="65">
        <v>7.5918062658534513E-2</v>
      </c>
      <c r="K51" s="442">
        <v>2.8846153846153844E-2</v>
      </c>
      <c r="L51" s="67">
        <v>32</v>
      </c>
      <c r="M51" s="68">
        <v>4.3478260869565188E-2</v>
      </c>
      <c r="N51" s="444">
        <v>4.5454545454545414E-2</v>
      </c>
      <c r="O51" s="445">
        <v>4.7689553171647248E-2</v>
      </c>
      <c r="P51" s="445">
        <v>5.0246072638682637E-2</v>
      </c>
      <c r="Q51" s="445">
        <v>0.14381992765281604</v>
      </c>
      <c r="R51" s="445">
        <v>9.3717360533795979E-2</v>
      </c>
      <c r="S51" s="445">
        <v>6.949517420735285E-2</v>
      </c>
      <c r="T51" s="18">
        <v>0.3493679454489616</v>
      </c>
      <c r="U51" s="71" t="s">
        <v>156</v>
      </c>
      <c r="V51" s="9">
        <v>1931</v>
      </c>
      <c r="W51" s="227">
        <v>2013</v>
      </c>
      <c r="X51" s="227">
        <v>1</v>
      </c>
      <c r="Y51" s="447" t="s">
        <v>380</v>
      </c>
      <c r="Z51" s="448">
        <v>11</v>
      </c>
      <c r="AA51" s="448">
        <v>12</v>
      </c>
      <c r="AB51" s="448">
        <v>2</v>
      </c>
      <c r="AC51" s="228" t="s">
        <v>2336</v>
      </c>
      <c r="AD51" s="449" t="s">
        <v>158</v>
      </c>
      <c r="AE51" s="450" t="s">
        <v>158</v>
      </c>
      <c r="AF51" s="75" t="s">
        <v>158</v>
      </c>
      <c r="AG51" s="75">
        <v>1.4117231846122174</v>
      </c>
      <c r="AH51" s="76" t="e">
        <v>#N/A</v>
      </c>
      <c r="AI51" s="9" t="e">
        <v>#N/A</v>
      </c>
      <c r="AJ51" s="77" t="e">
        <v>#N/A</v>
      </c>
      <c r="AK51" s="78">
        <v>2.8846153846153844E-2</v>
      </c>
      <c r="AL51" s="79">
        <v>2.5097999999999999E-2</v>
      </c>
      <c r="AM51" s="80">
        <v>0.14934073815259574</v>
      </c>
      <c r="AN51" s="368">
        <v>1.3127741039673069E-2</v>
      </c>
      <c r="AO51" s="368">
        <v>-0.22429438569184135</v>
      </c>
      <c r="AP51" s="368">
        <v>-0.2390046278165735</v>
      </c>
      <c r="AQ51" s="368">
        <v>-0.16861120189356893</v>
      </c>
      <c r="AR51" s="81">
        <v>3.718698603449111E-2</v>
      </c>
      <c r="AS51" s="81">
        <v>3.7905820325016264E-2</v>
      </c>
      <c r="AT51" s="81">
        <v>3.4696346537088023E-2</v>
      </c>
      <c r="AU51" s="68">
        <v>1.9298246460449406E-2</v>
      </c>
      <c r="AV51" s="68">
        <v>2.9041811737318613E-2</v>
      </c>
      <c r="AW51" s="68">
        <v>5.1787916152897656E-2</v>
      </c>
      <c r="AX51" s="68">
        <v>1.3422818791946308E-2</v>
      </c>
      <c r="AY51" s="68">
        <v>2.8472375868961876E-2</v>
      </c>
      <c r="AZ51" s="68">
        <v>5.1787916152897656E-2</v>
      </c>
      <c r="BA51" s="31" t="s">
        <v>158</v>
      </c>
      <c r="BB51" s="32" t="s">
        <v>158</v>
      </c>
      <c r="BC51" s="82" t="e">
        <v>#N/A</v>
      </c>
      <c r="BD51" s="70" t="e">
        <v>#N/A</v>
      </c>
      <c r="BE51" s="70" t="e">
        <v>#N/A</v>
      </c>
      <c r="BF51" s="82" t="e">
        <v>#N/A</v>
      </c>
      <c r="BG51" s="82" t="e">
        <v>#N/A</v>
      </c>
      <c r="BH51" s="82" t="e">
        <v>#N/A</v>
      </c>
      <c r="BI51" s="82" t="e">
        <v>#N/A</v>
      </c>
      <c r="BJ51" s="82" t="e">
        <v>#N/A</v>
      </c>
      <c r="BK51" s="82" t="e">
        <v>#N/A</v>
      </c>
      <c r="BL51" s="82" t="e">
        <v>#N/A</v>
      </c>
      <c r="BM51" s="82" t="e">
        <v>#N/A</v>
      </c>
      <c r="BN51" s="34" t="e">
        <v>#N/A</v>
      </c>
      <c r="BO51" s="31">
        <v>0.67861000000000005</v>
      </c>
      <c r="BP51" s="32">
        <v>0.68037000000000003</v>
      </c>
      <c r="BQ51" s="35" t="e">
        <v>#N/A</v>
      </c>
      <c r="BR51" s="70" t="e">
        <v>#N/A</v>
      </c>
      <c r="BS51" s="83" t="e">
        <v>#N/A</v>
      </c>
      <c r="BT51" s="83" t="e">
        <v>#N/A</v>
      </c>
      <c r="BU51" s="83" t="e">
        <v>#N/A</v>
      </c>
      <c r="BV51" s="83" t="e">
        <v>#N/A</v>
      </c>
      <c r="BW51" s="83" t="e">
        <v>#N/A</v>
      </c>
      <c r="BX51" s="83" t="e">
        <v>#N/A</v>
      </c>
      <c r="BY51" s="83" t="e">
        <v>#N/A</v>
      </c>
      <c r="BZ51" s="83" t="e">
        <v>#N/A</v>
      </c>
      <c r="CA51" s="37" t="s">
        <v>2609</v>
      </c>
      <c r="CB51" s="31">
        <v>33.331330248582816</v>
      </c>
      <c r="CC51" s="35" t="e">
        <v>#N/A</v>
      </c>
      <c r="CD51" s="70" t="e">
        <v>#N/A</v>
      </c>
      <c r="CE51" s="83" t="e">
        <v>#N/A</v>
      </c>
      <c r="CF51" s="83" t="e">
        <v>#N/A</v>
      </c>
      <c r="CG51" s="83" t="e">
        <v>#N/A</v>
      </c>
      <c r="CH51" s="83" t="e">
        <v>#N/A</v>
      </c>
      <c r="CI51" s="83" t="e">
        <v>#N/A</v>
      </c>
      <c r="CJ51" s="83" t="e">
        <v>#N/A</v>
      </c>
      <c r="CK51" s="83" t="e">
        <v>#N/A</v>
      </c>
      <c r="CL51" s="83" t="e">
        <v>#N/A</v>
      </c>
      <c r="CM51" s="37" t="e">
        <v>#N/A</v>
      </c>
      <c r="CN51" s="31" t="s">
        <v>158</v>
      </c>
      <c r="CO51" s="82" t="e">
        <v>#N/A</v>
      </c>
      <c r="CP51" s="70" t="e">
        <v>#N/A</v>
      </c>
      <c r="CQ51" s="82" t="e">
        <v>#N/A</v>
      </c>
      <c r="CR51" s="82" t="e">
        <v>#N/A</v>
      </c>
      <c r="CS51" s="82" t="e">
        <v>#N/A</v>
      </c>
      <c r="CT51" s="82" t="e">
        <v>#N/A</v>
      </c>
      <c r="CU51" s="82" t="e">
        <v>#N/A</v>
      </c>
      <c r="CV51" s="82" t="e">
        <v>#N/A</v>
      </c>
      <c r="CW51" s="82" t="e">
        <v>#N/A</v>
      </c>
      <c r="CX51" s="82" t="e">
        <v>#N/A</v>
      </c>
      <c r="CY51" s="37" t="e">
        <v>#N/A</v>
      </c>
      <c r="CZ51" s="376" t="s">
        <v>158</v>
      </c>
      <c r="DA51" s="39" t="s">
        <v>5</v>
      </c>
      <c r="DB51" s="39">
        <v>5.1372439033783808</v>
      </c>
      <c r="DC51" s="17">
        <v>7.9092226484836478E-2</v>
      </c>
      <c r="DD51" s="40" t="s">
        <v>158</v>
      </c>
      <c r="DE51" s="84">
        <v>-12.19449</v>
      </c>
      <c r="DF51" s="85" t="s">
        <v>158</v>
      </c>
      <c r="DG51" s="85" t="s">
        <v>5</v>
      </c>
      <c r="DH51" s="85" t="s">
        <v>5</v>
      </c>
      <c r="DI51" s="85" t="s">
        <v>5</v>
      </c>
      <c r="DJ51" s="86">
        <v>-0.29590230000000001</v>
      </c>
      <c r="DK51" s="86" t="s">
        <v>158</v>
      </c>
      <c r="DL51" s="69">
        <v>-0.11968276856524862</v>
      </c>
      <c r="DM51" s="70" t="s">
        <v>158</v>
      </c>
      <c r="DN51" s="70" t="s">
        <v>158</v>
      </c>
      <c r="DO51" s="70" t="s">
        <v>158</v>
      </c>
      <c r="DP51" s="70" t="s">
        <v>158</v>
      </c>
      <c r="DQ51" s="87" t="s">
        <v>2563</v>
      </c>
      <c r="DR51" s="69" t="e">
        <v>#N/A</v>
      </c>
      <c r="DS51" s="70" t="e">
        <v>#N/A</v>
      </c>
      <c r="DT51" s="70" t="e">
        <v>#N/A</v>
      </c>
      <c r="DU51" s="70" t="e">
        <v>#N/A</v>
      </c>
      <c r="DV51" s="87" t="s">
        <v>2563</v>
      </c>
      <c r="DW51" s="31" t="s">
        <v>158</v>
      </c>
      <c r="DX51" s="70" t="e">
        <v>#N/A</v>
      </c>
      <c r="DY51" s="70" t="e">
        <v>#N/A</v>
      </c>
      <c r="DZ51" s="70" t="e">
        <v>#N/A</v>
      </c>
      <c r="EA51" s="70" t="e">
        <v>#N/A</v>
      </c>
      <c r="EB51" s="87" t="s">
        <v>2563</v>
      </c>
      <c r="EC51" s="31">
        <v>0.68001999999999996</v>
      </c>
      <c r="ED51" s="88">
        <v>682894800</v>
      </c>
      <c r="EE51" s="85">
        <v>1.24211</v>
      </c>
      <c r="EF51" s="85" t="s">
        <v>5</v>
      </c>
      <c r="EG51" s="86">
        <v>0.18760436040849027</v>
      </c>
      <c r="EH51" s="86">
        <v>-0.19574675831404331</v>
      </c>
      <c r="EI51" s="89" t="s">
        <v>158</v>
      </c>
      <c r="EJ51" s="90" t="s">
        <v>158</v>
      </c>
      <c r="EK51" s="85" t="s">
        <v>158</v>
      </c>
      <c r="EL51" s="91" t="s">
        <v>158</v>
      </c>
      <c r="EM51" s="79" t="e">
        <v>#VALUE!</v>
      </c>
      <c r="EN51" s="69">
        <v>-0.26311008542815173</v>
      </c>
      <c r="EO51" s="70">
        <v>7.3891730681468371E-2</v>
      </c>
      <c r="EP51" s="70">
        <v>6.4658082510113291E-2</v>
      </c>
      <c r="EQ51" s="70">
        <v>7.4995869967426909E-2</v>
      </c>
      <c r="ER51" s="69">
        <v>2.0885358022369127E-2</v>
      </c>
      <c r="ES51" s="70">
        <v>3.2506827621434198E-2</v>
      </c>
      <c r="ET51" s="70">
        <v>3.3129207212524214E-2</v>
      </c>
      <c r="EU51" s="70">
        <v>3.6816739774969021E-2</v>
      </c>
      <c r="EV51" s="69">
        <v>-0.2422247274057826</v>
      </c>
      <c r="EW51" s="70">
        <v>0.10639855830290257</v>
      </c>
      <c r="EX51" s="70">
        <v>9.7787289722637505E-2</v>
      </c>
      <c r="EY51" s="70">
        <v>0.11181260974239593</v>
      </c>
      <c r="EZ51" s="92">
        <v>-0.22254409999999999</v>
      </c>
      <c r="FA51" s="70">
        <v>0.25074999999999997</v>
      </c>
      <c r="FB51" s="70">
        <v>0.20658571428571429</v>
      </c>
      <c r="FC51" s="87">
        <v>0.13969139620191182</v>
      </c>
      <c r="FD51" s="69" t="s">
        <v>158</v>
      </c>
      <c r="FE51" s="70" t="s">
        <v>158</v>
      </c>
      <c r="FF51" s="87" t="s">
        <v>158</v>
      </c>
      <c r="FG51" s="93" t="s">
        <v>2563</v>
      </c>
      <c r="FH51" s="84" t="s">
        <v>158</v>
      </c>
      <c r="FI51" s="85" t="s">
        <v>158</v>
      </c>
      <c r="FJ51" s="86">
        <v>0</v>
      </c>
      <c r="FK51" s="86">
        <v>7.4529600000000001E-2</v>
      </c>
      <c r="FL51" s="94">
        <v>0.23</v>
      </c>
      <c r="FM51" s="95">
        <v>0.24</v>
      </c>
      <c r="FN51" s="96">
        <v>44985</v>
      </c>
      <c r="FO51" s="97" t="s">
        <v>2831</v>
      </c>
      <c r="FP51" s="57">
        <v>0.96</v>
      </c>
      <c r="FQ51" s="58" t="s">
        <v>159</v>
      </c>
      <c r="FR51" s="58">
        <v>0.96</v>
      </c>
      <c r="FS51" s="98" t="s">
        <v>159</v>
      </c>
      <c r="FT51" s="59" t="s">
        <v>165</v>
      </c>
      <c r="FU51" s="9" t="s">
        <v>166</v>
      </c>
      <c r="FV51" s="9" t="s">
        <v>166</v>
      </c>
      <c r="FW51" s="99">
        <v>0</v>
      </c>
      <c r="FX51" s="100">
        <v>100</v>
      </c>
      <c r="FY51" s="100" t="s">
        <v>167</v>
      </c>
      <c r="FZ51" s="100" t="s">
        <v>166</v>
      </c>
      <c r="GA51" s="9" t="s">
        <v>169</v>
      </c>
      <c r="GB51" s="63"/>
    </row>
    <row r="52" spans="1:184" ht="12" customHeight="1" x14ac:dyDescent="0.2">
      <c r="A52" s="7">
        <v>16</v>
      </c>
      <c r="B52" s="2" t="s">
        <v>218</v>
      </c>
      <c r="C52" s="1" t="s">
        <v>219</v>
      </c>
      <c r="D52" s="1" t="s">
        <v>172</v>
      </c>
      <c r="E52" s="1" t="s">
        <v>173</v>
      </c>
      <c r="F52" s="9">
        <v>21</v>
      </c>
      <c r="G52" s="64">
        <v>33.69</v>
      </c>
      <c r="H52" s="65">
        <v>8.9126559714802767E-4</v>
      </c>
      <c r="I52" s="65">
        <v>1.6323462207886497E-2</v>
      </c>
      <c r="J52" s="65">
        <v>2.9013063634333536E-2</v>
      </c>
      <c r="K52" s="442">
        <v>2.8020184030869696E-2</v>
      </c>
      <c r="L52" s="67">
        <v>310</v>
      </c>
      <c r="M52" s="68">
        <v>4.888888888888876E-2</v>
      </c>
      <c r="N52" s="444">
        <v>8.4883720930232442E-2</v>
      </c>
      <c r="O52" s="445">
        <v>4.61035558756E-2</v>
      </c>
      <c r="P52" s="445">
        <v>4.6032249567101946E-2</v>
      </c>
      <c r="Q52" s="445">
        <v>5.4270113824423927E-2</v>
      </c>
      <c r="R52" s="445">
        <v>6.5545361506085476E-2</v>
      </c>
      <c r="S52" s="445">
        <v>9.5694594824804469E-2</v>
      </c>
      <c r="T52" s="18">
        <v>0.84820624692306101</v>
      </c>
      <c r="U52" s="71" t="s">
        <v>156</v>
      </c>
      <c r="V52" s="9">
        <v>1970</v>
      </c>
      <c r="W52" s="227">
        <v>2002</v>
      </c>
      <c r="X52" s="227">
        <v>2</v>
      </c>
      <c r="Y52" s="447" t="s">
        <v>220</v>
      </c>
      <c r="Z52" s="448">
        <v>21</v>
      </c>
      <c r="AA52" s="448">
        <v>4</v>
      </c>
      <c r="AB52" s="448">
        <v>0</v>
      </c>
      <c r="AC52" s="228" t="s">
        <v>5</v>
      </c>
      <c r="AD52" s="449">
        <v>0.29167220246500086</v>
      </c>
      <c r="AE52" s="450">
        <v>0.28745432399512788</v>
      </c>
      <c r="AF52" s="75">
        <v>0.17555539851447399</v>
      </c>
      <c r="AG52" s="75" t="s">
        <v>158</v>
      </c>
      <c r="AH52" s="76" t="s">
        <v>2630</v>
      </c>
      <c r="AI52" s="9" t="s">
        <v>2148</v>
      </c>
      <c r="AJ52" s="77" t="s">
        <v>2563</v>
      </c>
      <c r="AK52" s="78">
        <v>2.8020184030869696E-2</v>
      </c>
      <c r="AL52" s="79">
        <v>2.9773399999999998E-2</v>
      </c>
      <c r="AM52" s="80">
        <v>-5.8885312699601067E-2</v>
      </c>
      <c r="AN52" s="368">
        <v>-5.6395432244908505E-2</v>
      </c>
      <c r="AO52" s="368">
        <v>-0.43805793734705645</v>
      </c>
      <c r="AP52" s="368">
        <v>-0.37247885071693654</v>
      </c>
      <c r="AQ52" s="368">
        <v>-0.2999114045293787</v>
      </c>
      <c r="AR52" s="81">
        <v>4.9863119159625914E-2</v>
      </c>
      <c r="AS52" s="81">
        <v>4.4652174771929953E-2</v>
      </c>
      <c r="AT52" s="81">
        <v>4.0023768723205178E-2</v>
      </c>
      <c r="AU52" s="68">
        <v>2.1382396285867817E-2</v>
      </c>
      <c r="AV52" s="68">
        <v>3.1143120924308366E-2</v>
      </c>
      <c r="AW52" s="68">
        <v>7.7431539187913123E-2</v>
      </c>
      <c r="AX52" s="68">
        <v>1.8351685018351688E-2</v>
      </c>
      <c r="AY52" s="68">
        <v>2.9694837210815849E-2</v>
      </c>
      <c r="AZ52" s="68">
        <v>7.7431539187913123E-2</v>
      </c>
      <c r="BA52" s="31">
        <v>10.177630000000001</v>
      </c>
      <c r="BB52" s="32">
        <v>10.258830694275273</v>
      </c>
      <c r="BC52" s="82">
        <v>17.709894026167078</v>
      </c>
      <c r="BD52" s="70">
        <v>-0.42531389600851677</v>
      </c>
      <c r="BE52" s="70">
        <v>-0.42072884913272546</v>
      </c>
      <c r="BF52" s="82">
        <v>11.171364153216155</v>
      </c>
      <c r="BG52" s="82">
        <v>13.670390955697808</v>
      </c>
      <c r="BH52" s="82">
        <v>16.200979974116379</v>
      </c>
      <c r="BI52" s="82">
        <v>7.4055944055944058</v>
      </c>
      <c r="BJ52" s="82">
        <v>26.434782608695652</v>
      </c>
      <c r="BK52" s="82">
        <v>7.4055944055944058</v>
      </c>
      <c r="BL52" s="82">
        <v>20.894185767208953</v>
      </c>
      <c r="BM52" s="82">
        <v>73.73684210526315</v>
      </c>
      <c r="BN52" s="34" t="s">
        <v>2563</v>
      </c>
      <c r="BO52" s="31">
        <v>2.7707600000000001</v>
      </c>
      <c r="BP52" s="32">
        <v>2.0365500000000001</v>
      </c>
      <c r="BQ52" s="35">
        <v>2.0762068588021196</v>
      </c>
      <c r="BR52" s="70">
        <v>-1.9100629898217258E-2</v>
      </c>
      <c r="BS52" s="83">
        <v>1.4180086430283978</v>
      </c>
      <c r="BT52" s="83">
        <v>1.6151271753991694</v>
      </c>
      <c r="BU52" s="83">
        <v>1.7117564857163305</v>
      </c>
      <c r="BV52" s="83">
        <v>0.78619153674832953</v>
      </c>
      <c r="BW52" s="83">
        <v>2.8759825327510917</v>
      </c>
      <c r="BX52" s="83">
        <v>0.78619153674832953</v>
      </c>
      <c r="BY52" s="83">
        <v>2.1539125823605789</v>
      </c>
      <c r="BZ52" s="83">
        <v>3.2897914379802415</v>
      </c>
      <c r="CA52" s="37" t="s">
        <v>2609</v>
      </c>
      <c r="CB52" s="31">
        <v>0.56312941496219304</v>
      </c>
      <c r="CC52" s="35">
        <v>0.64621150967649021</v>
      </c>
      <c r="CD52" s="70">
        <v>-0.12856795874138816</v>
      </c>
      <c r="CE52" s="83">
        <v>0.43496659457556502</v>
      </c>
      <c r="CF52" s="83">
        <v>0.49767811029060971</v>
      </c>
      <c r="CG52" s="83">
        <v>0.51111715027898619</v>
      </c>
      <c r="CH52" s="83">
        <v>0.27688508715300197</v>
      </c>
      <c r="CI52" s="83">
        <v>0.88829529130087781</v>
      </c>
      <c r="CJ52" s="83">
        <v>0.27688508715300197</v>
      </c>
      <c r="CK52" s="83">
        <v>0.6497120621091147</v>
      </c>
      <c r="CL52" s="83">
        <v>0.88829529130087781</v>
      </c>
      <c r="CM52" s="37" t="s">
        <v>2563</v>
      </c>
      <c r="CN52" s="31">
        <v>5.9302299999999999</v>
      </c>
      <c r="CO52" s="82">
        <v>14.480165958859391</v>
      </c>
      <c r="CP52" s="70">
        <v>-0.5904584231390172</v>
      </c>
      <c r="CQ52" s="82">
        <v>9.9723172674015661</v>
      </c>
      <c r="CR52" s="82">
        <v>11.740957144893237</v>
      </c>
      <c r="CS52" s="82">
        <v>11.488323837561714</v>
      </c>
      <c r="CT52" s="82">
        <v>1.7833471933471934</v>
      </c>
      <c r="CU52" s="82">
        <v>23.711999999999996</v>
      </c>
      <c r="CV52" s="82">
        <v>1.7833471933471934</v>
      </c>
      <c r="CW52" s="82">
        <v>14.044278379599046</v>
      </c>
      <c r="CX52" s="82">
        <v>38.758195488721803</v>
      </c>
      <c r="CY52" s="37" t="s">
        <v>2563</v>
      </c>
      <c r="CZ52" s="376">
        <v>-2.9337373311625115E-2</v>
      </c>
      <c r="DA52" s="39" t="s">
        <v>5</v>
      </c>
      <c r="DB52" s="39">
        <v>25.25108083184967</v>
      </c>
      <c r="DC52" s="17">
        <v>7.4052433597971645E-2</v>
      </c>
      <c r="DD52" s="40">
        <v>-2.7723866402028357</v>
      </c>
      <c r="DE52" s="84">
        <v>3.23651</v>
      </c>
      <c r="DF52" s="85">
        <v>3.2839999999999998</v>
      </c>
      <c r="DG52" s="85" t="s">
        <v>5</v>
      </c>
      <c r="DH52" s="85" t="s">
        <v>5</v>
      </c>
      <c r="DI52" s="85" t="s">
        <v>5</v>
      </c>
      <c r="DJ52" s="86">
        <v>0.34474629999999995</v>
      </c>
      <c r="DK52" s="86">
        <v>0.2031316</v>
      </c>
      <c r="DL52" s="69">
        <v>0.57342657342657355</v>
      </c>
      <c r="DM52" s="70">
        <v>0.17697655133840029</v>
      </c>
      <c r="DN52" s="70">
        <v>0.42718339555512408</v>
      </c>
      <c r="DO52" s="70">
        <v>4.0688024606279294E-2</v>
      </c>
      <c r="DP52" s="70" t="s">
        <v>158</v>
      </c>
      <c r="DQ52" s="87" t="s">
        <v>2563</v>
      </c>
      <c r="DR52" s="69">
        <v>0.18387493865522497</v>
      </c>
      <c r="DS52" s="70">
        <v>3.0337978907490015E-2</v>
      </c>
      <c r="DT52" s="70">
        <v>6.21148547393644E-2</v>
      </c>
      <c r="DU52" s="70">
        <v>2.8240453114225295E-2</v>
      </c>
      <c r="DV52" s="87" t="s">
        <v>2563</v>
      </c>
      <c r="DW52" s="31">
        <v>5.3772200000000003</v>
      </c>
      <c r="DX52" s="70">
        <v>-0.55571123077823703</v>
      </c>
      <c r="DY52" s="70">
        <v>0.19695985041553121</v>
      </c>
      <c r="DZ52" s="70">
        <v>1.4664383904297029E-3</v>
      </c>
      <c r="EA52" s="70" t="s">
        <v>158</v>
      </c>
      <c r="EB52" s="87" t="s">
        <v>2563</v>
      </c>
      <c r="EC52" s="31">
        <v>-2.0245199999999999</v>
      </c>
      <c r="ED52" s="88">
        <v>4945808000</v>
      </c>
      <c r="EE52" s="85">
        <v>1.7158500000000001</v>
      </c>
      <c r="EF52" s="85" t="s">
        <v>5</v>
      </c>
      <c r="EG52" s="86">
        <v>0.44705926997138468</v>
      </c>
      <c r="EH52" s="86">
        <v>-0.1466565250600389</v>
      </c>
      <c r="EI52" s="89">
        <v>2</v>
      </c>
      <c r="EJ52" s="90">
        <v>9</v>
      </c>
      <c r="EK52" s="85">
        <v>43</v>
      </c>
      <c r="EL52" s="91">
        <v>9</v>
      </c>
      <c r="EM52" s="79">
        <v>-0.21651162790697676</v>
      </c>
      <c r="EN52" s="69">
        <v>5.583441203997519E-2</v>
      </c>
      <c r="EO52" s="70">
        <v>9.9844270683781433E-2</v>
      </c>
      <c r="EP52" s="70">
        <v>1.1943316971828821E-2</v>
      </c>
      <c r="EQ52" s="70">
        <v>3.1979084836763816E-2</v>
      </c>
      <c r="ER52" s="69">
        <v>2.9265998408594784E-2</v>
      </c>
      <c r="ES52" s="70">
        <v>3.330531864273012E-2</v>
      </c>
      <c r="ET52" s="70">
        <v>2.5283917530364075E-2</v>
      </c>
      <c r="EU52" s="70">
        <v>2.7637759973090148E-2</v>
      </c>
      <c r="EV52" s="69">
        <v>8.5100410448569974E-2</v>
      </c>
      <c r="EW52" s="70">
        <v>0.13314958932651155</v>
      </c>
      <c r="EX52" s="70">
        <v>3.7227234502192896E-2</v>
      </c>
      <c r="EY52" s="70">
        <v>5.9616844809853964E-2</v>
      </c>
      <c r="EZ52" s="92">
        <v>0.21023920000000001</v>
      </c>
      <c r="FA52" s="70">
        <v>0.1222</v>
      </c>
      <c r="FB52" s="70">
        <v>0.1368</v>
      </c>
      <c r="FC52" s="87">
        <v>8.2422106257969405E-2</v>
      </c>
      <c r="FD52" s="69">
        <v>8.3460000000000006E-2</v>
      </c>
      <c r="FE52" s="70">
        <v>9.0522222222222226E-2</v>
      </c>
      <c r="FF52" s="87">
        <v>4.4018491568884981E-2</v>
      </c>
      <c r="FG52" s="93" t="s">
        <v>2563</v>
      </c>
      <c r="FH52" s="84">
        <v>1.4057599999999999</v>
      </c>
      <c r="FI52" s="85">
        <v>0.68215000000000003</v>
      </c>
      <c r="FJ52" s="86">
        <v>0.43798609999999999</v>
      </c>
      <c r="FK52" s="86">
        <v>0.92181740000000001</v>
      </c>
      <c r="FL52" s="94">
        <v>0.22500000000000001</v>
      </c>
      <c r="FM52" s="95">
        <v>0.23599999999999999</v>
      </c>
      <c r="FN52" s="96">
        <v>44707</v>
      </c>
      <c r="FO52" s="97" t="s">
        <v>2829</v>
      </c>
      <c r="FP52" s="57">
        <v>0.94399999999999995</v>
      </c>
      <c r="FQ52" s="58" t="s">
        <v>159</v>
      </c>
      <c r="FR52" s="58">
        <v>0.94399999999999995</v>
      </c>
      <c r="FS52" s="98" t="s">
        <v>159</v>
      </c>
      <c r="FT52" s="59" t="s">
        <v>160</v>
      </c>
      <c r="FU52" s="9" t="s">
        <v>158</v>
      </c>
      <c r="FV52" s="9" t="s">
        <v>158</v>
      </c>
      <c r="FW52" s="99" t="s">
        <v>158</v>
      </c>
      <c r="FX52" s="100" t="s">
        <v>158</v>
      </c>
      <c r="FY52" s="100" t="s">
        <v>158</v>
      </c>
      <c r="FZ52" s="100" t="s">
        <v>158</v>
      </c>
      <c r="GA52" s="9" t="s">
        <v>158</v>
      </c>
      <c r="GB52" s="63"/>
    </row>
    <row r="53" spans="1:184" ht="12" customHeight="1" x14ac:dyDescent="0.2">
      <c r="A53" s="7">
        <v>54</v>
      </c>
      <c r="B53" s="2" t="s">
        <v>366</v>
      </c>
      <c r="C53" s="1" t="s">
        <v>367</v>
      </c>
      <c r="D53" s="1" t="s">
        <v>324</v>
      </c>
      <c r="E53" s="1" t="s">
        <v>356</v>
      </c>
      <c r="F53" s="9">
        <v>11</v>
      </c>
      <c r="G53" s="64">
        <v>13.39</v>
      </c>
      <c r="H53" s="65">
        <v>4.6093750000000044E-2</v>
      </c>
      <c r="I53" s="65">
        <v>5.7596519500674459E-2</v>
      </c>
      <c r="J53" s="65">
        <v>7.8482228679499055E-2</v>
      </c>
      <c r="K53" s="442">
        <v>2.6885735623599701E-2</v>
      </c>
      <c r="L53" s="67">
        <v>122</v>
      </c>
      <c r="M53" s="68">
        <v>5.2631578947368363E-2</v>
      </c>
      <c r="N53" s="444">
        <v>5.1028179741051227E-2</v>
      </c>
      <c r="O53" s="445">
        <v>5.5568013699048624E-2</v>
      </c>
      <c r="P53" s="445">
        <v>6.8682698374176177E-2</v>
      </c>
      <c r="Q53" s="445">
        <v>9.7156661630744656E-2</v>
      </c>
      <c r="R53" s="445">
        <v>-7.1091628920116889E-4</v>
      </c>
      <c r="S53" s="445" t="s">
        <v>158</v>
      </c>
      <c r="T53" s="18">
        <v>0.7069273194586787</v>
      </c>
      <c r="U53" s="71" t="s">
        <v>321</v>
      </c>
      <c r="V53" s="9">
        <v>2007</v>
      </c>
      <c r="W53" s="227">
        <v>2012</v>
      </c>
      <c r="X53" s="227">
        <v>1</v>
      </c>
      <c r="Y53" s="447" t="s">
        <v>291</v>
      </c>
      <c r="Z53" s="448">
        <v>11</v>
      </c>
      <c r="AA53" s="448">
        <v>2</v>
      </c>
      <c r="AB53" s="448">
        <v>2</v>
      </c>
      <c r="AC53" s="228" t="s">
        <v>5</v>
      </c>
      <c r="AD53" s="449">
        <v>0.49661337269454131</v>
      </c>
      <c r="AE53" s="450" t="s">
        <v>158</v>
      </c>
      <c r="AF53" s="75">
        <v>0.49445115921327326</v>
      </c>
      <c r="AG53" s="75">
        <v>0.85306035402004687</v>
      </c>
      <c r="AH53" s="76" t="s">
        <v>2670</v>
      </c>
      <c r="AI53" s="9" t="s">
        <v>2161</v>
      </c>
      <c r="AJ53" s="77" t="s">
        <v>2563</v>
      </c>
      <c r="AK53" s="78">
        <v>2.6885735623599701E-2</v>
      </c>
      <c r="AL53" s="79">
        <v>2.0920999999999999E-2</v>
      </c>
      <c r="AM53" s="80">
        <v>0.28510757724772717</v>
      </c>
      <c r="AN53" s="368">
        <v>-3.0586402671305302E-2</v>
      </c>
      <c r="AO53" s="368">
        <v>-7.8687764026303064E-2</v>
      </c>
      <c r="AP53" s="368">
        <v>-6.0173534934414019E-2</v>
      </c>
      <c r="AQ53" s="368">
        <v>-0.18552920367759806</v>
      </c>
      <c r="AR53" s="81">
        <v>2.9182002120253264E-2</v>
      </c>
      <c r="AS53" s="81">
        <v>2.8607127616611088E-2</v>
      </c>
      <c r="AT53" s="81">
        <v>3.3010067082819249E-2</v>
      </c>
      <c r="AU53" s="68">
        <v>1.6408398950131232E-2</v>
      </c>
      <c r="AV53" s="68">
        <v>2.2523265037901231E-2</v>
      </c>
      <c r="AW53" s="68">
        <v>3.2133377438125256E-2</v>
      </c>
      <c r="AX53" s="68">
        <v>1.6408398950131232E-2</v>
      </c>
      <c r="AY53" s="68">
        <v>2.7734019512090334E-2</v>
      </c>
      <c r="AZ53" s="68">
        <v>3.8854961832061066E-2</v>
      </c>
      <c r="BA53" s="31">
        <v>18.457460000000001</v>
      </c>
      <c r="BB53" s="32" t="s">
        <v>158</v>
      </c>
      <c r="BC53" s="82">
        <v>6.8156409801964815</v>
      </c>
      <c r="BD53" s="70">
        <v>1.7081033249301094</v>
      </c>
      <c r="BE53" s="70" t="s">
        <v>158</v>
      </c>
      <c r="BF53" s="82">
        <v>6.0818724682065053</v>
      </c>
      <c r="BG53" s="82">
        <v>5.3472681350119533</v>
      </c>
      <c r="BH53" s="82">
        <v>7.0266323269277207</v>
      </c>
      <c r="BI53" s="82">
        <v>2.9750000000000001</v>
      </c>
      <c r="BJ53" s="82">
        <v>17.477064220183486</v>
      </c>
      <c r="BK53" s="82">
        <v>1.679144385026738</v>
      </c>
      <c r="BL53" s="82">
        <v>8.4290851294379188</v>
      </c>
      <c r="BM53" s="82">
        <v>17.477064220183486</v>
      </c>
      <c r="BN53" s="34" t="s">
        <v>2563</v>
      </c>
      <c r="BO53" s="31">
        <v>0.75417999999999996</v>
      </c>
      <c r="BP53" s="32">
        <v>0.77846000000000004</v>
      </c>
      <c r="BQ53" s="35">
        <v>1.0176980059706222</v>
      </c>
      <c r="BR53" s="70">
        <v>-0.23507760118135501</v>
      </c>
      <c r="BS53" s="83">
        <v>0.83257416289101727</v>
      </c>
      <c r="BT53" s="83">
        <v>0.82111202103789027</v>
      </c>
      <c r="BU53" s="83">
        <v>0.78315949734125501</v>
      </c>
      <c r="BV53" s="83">
        <v>0.71262002743484232</v>
      </c>
      <c r="BW53" s="83">
        <v>1.3807148794679966</v>
      </c>
      <c r="BX53" s="83">
        <v>0.50320512820512819</v>
      </c>
      <c r="BY53" s="83">
        <v>0.95060445728317011</v>
      </c>
      <c r="BZ53" s="83">
        <v>1.3807148794679966</v>
      </c>
      <c r="CA53" s="37" t="s">
        <v>2609</v>
      </c>
      <c r="CB53" s="31">
        <v>8.9418678419980644</v>
      </c>
      <c r="CC53" s="35">
        <v>10.429772544962505</v>
      </c>
      <c r="CD53" s="70">
        <v>-0.14265936256520628</v>
      </c>
      <c r="CE53" s="83">
        <v>9.6125215014381808</v>
      </c>
      <c r="CF53" s="83">
        <v>8.3319584690200994</v>
      </c>
      <c r="CG53" s="83">
        <v>6.3400677596275372</v>
      </c>
      <c r="CH53" s="83">
        <v>5.5023853211009168</v>
      </c>
      <c r="CI53" s="83">
        <v>16.430624999999999</v>
      </c>
      <c r="CJ53" s="83">
        <v>2.8783333333333339</v>
      </c>
      <c r="CK53" s="83">
        <v>7.7874824433636096</v>
      </c>
      <c r="CL53" s="83">
        <v>16.430624999999999</v>
      </c>
      <c r="CM53" s="37" t="s">
        <v>2563</v>
      </c>
      <c r="CN53" s="31">
        <v>17.9011</v>
      </c>
      <c r="CO53" s="82">
        <v>24.891979375740899</v>
      </c>
      <c r="CP53" s="70">
        <v>-0.28084867298877947</v>
      </c>
      <c r="CQ53" s="82">
        <v>20.67878343488427</v>
      </c>
      <c r="CR53" s="82">
        <v>19.8449514562794</v>
      </c>
      <c r="CS53" s="82">
        <v>14.641042633044858</v>
      </c>
      <c r="CT53" s="82">
        <v>13.947906976744187</v>
      </c>
      <c r="CU53" s="82">
        <v>42.401612903225811</v>
      </c>
      <c r="CV53" s="82">
        <v>4.4567741935483873</v>
      </c>
      <c r="CW53" s="82">
        <v>17.966128050438137</v>
      </c>
      <c r="CX53" s="82">
        <v>42.401612903225811</v>
      </c>
      <c r="CY53" s="37" t="s">
        <v>2563</v>
      </c>
      <c r="CZ53" s="376">
        <v>-0.20057976861751681</v>
      </c>
      <c r="DA53" s="39" t="s">
        <v>5</v>
      </c>
      <c r="DB53" s="39">
        <v>9.4400629041266626</v>
      </c>
      <c r="DC53" s="17">
        <v>9.556843399777587E-2</v>
      </c>
      <c r="DD53" s="40">
        <v>-8.9006166002224134</v>
      </c>
      <c r="DE53" s="84">
        <v>0.72491000000000005</v>
      </c>
      <c r="DF53" s="85" t="s">
        <v>158</v>
      </c>
      <c r="DG53" s="85" t="s">
        <v>5</v>
      </c>
      <c r="DH53" s="85" t="s">
        <v>5</v>
      </c>
      <c r="DI53" s="85" t="s">
        <v>5</v>
      </c>
      <c r="DJ53" s="86">
        <v>-2.0032869999999998</v>
      </c>
      <c r="DK53" s="86">
        <v>-0.21382490000000001</v>
      </c>
      <c r="DL53" s="69">
        <v>1.4220183486238533</v>
      </c>
      <c r="DM53" s="70">
        <v>0.18413786175354208</v>
      </c>
      <c r="DN53" s="70">
        <v>0.37354228352311902</v>
      </c>
      <c r="DO53" s="70">
        <v>0.11361774277778713</v>
      </c>
      <c r="DP53" s="70" t="s">
        <v>158</v>
      </c>
      <c r="DQ53" s="87" t="s">
        <v>2563</v>
      </c>
      <c r="DR53" s="69">
        <v>0.13917926951062909</v>
      </c>
      <c r="DS53" s="70">
        <v>3.3027075772987802E-2</v>
      </c>
      <c r="DT53" s="70">
        <v>-3.9554894233818638E-3</v>
      </c>
      <c r="DU53" s="70">
        <v>4.1002524825262565E-2</v>
      </c>
      <c r="DV53" s="87" t="s">
        <v>2563</v>
      </c>
      <c r="DW53" s="31">
        <v>0.72807999999999995</v>
      </c>
      <c r="DX53" s="70">
        <v>0.5246250212859962</v>
      </c>
      <c r="DY53" s="70">
        <v>0.21985208632322695</v>
      </c>
      <c r="DZ53" s="70">
        <v>7.7223564364070629E-2</v>
      </c>
      <c r="EA53" s="70">
        <v>0.10350712507744464</v>
      </c>
      <c r="EB53" s="87" t="s">
        <v>2563</v>
      </c>
      <c r="EC53" s="31">
        <v>0.42201</v>
      </c>
      <c r="ED53" s="88">
        <v>1883482000</v>
      </c>
      <c r="EE53" s="85">
        <v>0.99768999999999997</v>
      </c>
      <c r="EF53" s="85" t="s">
        <v>5</v>
      </c>
      <c r="EG53" s="86">
        <v>0.25534388880499481</v>
      </c>
      <c r="EH53" s="86">
        <v>-0.13637978238794213</v>
      </c>
      <c r="EI53" s="89">
        <v>2.0830000000000002</v>
      </c>
      <c r="EJ53" s="90">
        <v>12</v>
      </c>
      <c r="EK53" s="85">
        <v>14.94</v>
      </c>
      <c r="EL53" s="91">
        <v>12</v>
      </c>
      <c r="EM53" s="79">
        <v>-0.10374832663989286</v>
      </c>
      <c r="EN53" s="69">
        <v>-0.26054299598746367</v>
      </c>
      <c r="EO53" s="70">
        <v>-6.4613551702817573E-2</v>
      </c>
      <c r="EP53" s="70">
        <v>6.991145772884777E-2</v>
      </c>
      <c r="EQ53" s="70">
        <v>9.3631039933210758E-2</v>
      </c>
      <c r="ER53" s="69">
        <v>1.9930677061275492E-2</v>
      </c>
      <c r="ES53" s="70">
        <v>2.0584250918833202E-2</v>
      </c>
      <c r="ET53" s="70">
        <v>3.1906604962751661E-2</v>
      </c>
      <c r="EU53" s="70">
        <v>4.1770625956461416E-2</v>
      </c>
      <c r="EV53" s="69">
        <v>-0.24061231892618817</v>
      </c>
      <c r="EW53" s="70">
        <v>-4.4029300783984371E-2</v>
      </c>
      <c r="EX53" s="70">
        <v>0.10181806269159943</v>
      </c>
      <c r="EY53" s="70">
        <v>0.13540166588967217</v>
      </c>
      <c r="EZ53" s="92">
        <v>4.2282300000000002E-2</v>
      </c>
      <c r="FA53" s="70">
        <v>0.19638</v>
      </c>
      <c r="FB53" s="70">
        <v>0.16712000000000002</v>
      </c>
      <c r="FC53" s="87">
        <v>9.8445180684480424E-2</v>
      </c>
      <c r="FD53" s="69">
        <v>0.12079999999999999</v>
      </c>
      <c r="FE53" s="70">
        <v>9.9009999999999987E-2</v>
      </c>
      <c r="FF53" s="87">
        <v>5.1255545065875575E-2</v>
      </c>
      <c r="FG53" s="93" t="s">
        <v>2563</v>
      </c>
      <c r="FH53" s="84" t="s">
        <v>158</v>
      </c>
      <c r="FI53" s="85" t="s">
        <v>158</v>
      </c>
      <c r="FJ53" s="86">
        <v>0.6807185</v>
      </c>
      <c r="FK53" s="86">
        <v>0.6807185</v>
      </c>
      <c r="FL53" s="94">
        <v>2.8500000000000001E-2</v>
      </c>
      <c r="FM53" s="95">
        <v>0.03</v>
      </c>
      <c r="FN53" s="96">
        <v>44895</v>
      </c>
      <c r="FO53" s="97" t="s">
        <v>2698</v>
      </c>
      <c r="FP53" s="57">
        <v>0.36</v>
      </c>
      <c r="FQ53" s="58" t="s">
        <v>159</v>
      </c>
      <c r="FR53" s="58">
        <v>0.36</v>
      </c>
      <c r="FS53" s="98" t="s">
        <v>159</v>
      </c>
      <c r="FT53" s="59" t="s">
        <v>165</v>
      </c>
      <c r="FU53" s="9" t="s">
        <v>166</v>
      </c>
      <c r="FV53" s="9" t="s">
        <v>166</v>
      </c>
      <c r="FW53" s="99">
        <v>0.04</v>
      </c>
      <c r="FX53" s="100">
        <v>250</v>
      </c>
      <c r="FY53" s="100" t="s">
        <v>238</v>
      </c>
      <c r="FZ53" s="100" t="s">
        <v>166</v>
      </c>
      <c r="GA53" s="9" t="s">
        <v>425</v>
      </c>
      <c r="GB53" s="63"/>
    </row>
    <row r="54" spans="1:184" ht="12" customHeight="1" x14ac:dyDescent="0.2">
      <c r="A54" s="7">
        <v>8</v>
      </c>
      <c r="B54" s="2" t="s">
        <v>191</v>
      </c>
      <c r="C54" s="1" t="s">
        <v>192</v>
      </c>
      <c r="D54" s="1" t="s">
        <v>193</v>
      </c>
      <c r="E54" s="1" t="s">
        <v>194</v>
      </c>
      <c r="F54" s="9">
        <v>28</v>
      </c>
      <c r="G54" s="64">
        <v>68.73</v>
      </c>
      <c r="H54" s="65">
        <v>4.2153146322972068E-2</v>
      </c>
      <c r="I54" s="65">
        <v>0.15034329861743867</v>
      </c>
      <c r="J54" s="65">
        <v>5.169279807113103E-2</v>
      </c>
      <c r="K54" s="442">
        <v>2.5607449439837043E-2</v>
      </c>
      <c r="L54" s="67">
        <v>120</v>
      </c>
      <c r="M54" s="68">
        <v>0.29411764705882337</v>
      </c>
      <c r="N54" s="444">
        <v>0.41747572815533984</v>
      </c>
      <c r="O54" s="445">
        <v>0.19759868377771483</v>
      </c>
      <c r="P54" s="445">
        <v>0.18304826036575395</v>
      </c>
      <c r="Q54" s="445">
        <v>0.11766374091429688</v>
      </c>
      <c r="R54" s="445">
        <v>9.9897768048881508E-2</v>
      </c>
      <c r="S54" s="445">
        <v>8.6074810671097346E-2</v>
      </c>
      <c r="T54" s="18">
        <v>1.5556896197876404</v>
      </c>
      <c r="U54" s="71" t="s">
        <v>156</v>
      </c>
      <c r="V54" s="9">
        <v>1891</v>
      </c>
      <c r="W54" s="227">
        <v>1995</v>
      </c>
      <c r="X54" s="227">
        <v>3</v>
      </c>
      <c r="Y54" s="447" t="s">
        <v>157</v>
      </c>
      <c r="Z54" s="448">
        <v>25</v>
      </c>
      <c r="AA54" s="448">
        <v>0</v>
      </c>
      <c r="AB54" s="448">
        <v>0</v>
      </c>
      <c r="AC54" s="228" t="s">
        <v>195</v>
      </c>
      <c r="AD54" s="449">
        <v>0.15335899772924119</v>
      </c>
      <c r="AE54" s="450">
        <v>0.21307506053268765</v>
      </c>
      <c r="AF54" s="75">
        <v>0.12223020113812985</v>
      </c>
      <c r="AG54" s="75">
        <v>0.13930167122431131</v>
      </c>
      <c r="AH54" s="76" t="s">
        <v>2621</v>
      </c>
      <c r="AI54" s="9" t="s">
        <v>2739</v>
      </c>
      <c r="AJ54" s="77" t="s">
        <v>2563</v>
      </c>
      <c r="AK54" s="78">
        <v>2.5607449439837043E-2</v>
      </c>
      <c r="AL54" s="79">
        <v>2.2817199999999999E-2</v>
      </c>
      <c r="AM54" s="80">
        <v>0.12228710971710122</v>
      </c>
      <c r="AN54" s="368">
        <v>0.30560104242774044</v>
      </c>
      <c r="AO54" s="368">
        <v>-0.5217631400441417</v>
      </c>
      <c r="AP54" s="368">
        <v>-0.3886944301739057</v>
      </c>
      <c r="AQ54" s="368">
        <v>-8.9384770455793738E-2</v>
      </c>
      <c r="AR54" s="81">
        <v>5.3545536917000987E-2</v>
      </c>
      <c r="AS54" s="81">
        <v>4.1889769542132443E-2</v>
      </c>
      <c r="AT54" s="81">
        <v>2.8121042355786691E-2</v>
      </c>
      <c r="AU54" s="68">
        <v>1.3238075225887791E-2</v>
      </c>
      <c r="AV54" s="68">
        <v>2.6693230567527908E-2</v>
      </c>
      <c r="AW54" s="68">
        <v>8.5686465433300885E-2</v>
      </c>
      <c r="AX54" s="68">
        <v>8.9717046238785379E-3</v>
      </c>
      <c r="AY54" s="68">
        <v>1.9613533236937736E-2</v>
      </c>
      <c r="AZ54" s="68">
        <v>8.5686465433300885E-2</v>
      </c>
      <c r="BA54" s="31">
        <v>5.9243600000000001</v>
      </c>
      <c r="BB54" s="32">
        <v>8.3208232445520594</v>
      </c>
      <c r="BC54" s="82">
        <v>26.24530878606852</v>
      </c>
      <c r="BD54" s="70">
        <v>-0.77426975432863809</v>
      </c>
      <c r="BE54" s="70">
        <v>-0.68295959813706208</v>
      </c>
      <c r="BF54" s="82">
        <v>8.920198754789272</v>
      </c>
      <c r="BG54" s="82">
        <v>22.53316424356295</v>
      </c>
      <c r="BH54" s="82">
        <v>18.360173247561828</v>
      </c>
      <c r="BI54" s="82">
        <v>6.8994252873563227</v>
      </c>
      <c r="BJ54" s="82">
        <v>82.051724137931046</v>
      </c>
      <c r="BK54" s="82">
        <v>6.8994252873563227</v>
      </c>
      <c r="BL54" s="82">
        <v>21.318584167997432</v>
      </c>
      <c r="BM54" s="82">
        <v>82.051724137931046</v>
      </c>
      <c r="BN54" s="34" t="s">
        <v>2563</v>
      </c>
      <c r="BO54" s="31">
        <v>1.78064</v>
      </c>
      <c r="BP54" s="32">
        <v>1.77203</v>
      </c>
      <c r="BQ54" s="35">
        <v>1.1089600165127578</v>
      </c>
      <c r="BR54" s="70">
        <v>0.59792055043818082</v>
      </c>
      <c r="BS54" s="83">
        <v>0.67908511315062869</v>
      </c>
      <c r="BT54" s="83">
        <v>0.8592173734167774</v>
      </c>
      <c r="BU54" s="83">
        <v>1.2641011949114407</v>
      </c>
      <c r="BV54" s="83">
        <v>0.33075684380032205</v>
      </c>
      <c r="BW54" s="83">
        <v>1.5810631229235881</v>
      </c>
      <c r="BX54" s="83">
        <v>0.33075684380032205</v>
      </c>
      <c r="BY54" s="83">
        <v>1.5086279721580471</v>
      </c>
      <c r="BZ54" s="83">
        <v>2.5496894409937885</v>
      </c>
      <c r="CA54" s="37" t="s">
        <v>2609</v>
      </c>
      <c r="CB54" s="31">
        <v>0.74209848131645872</v>
      </c>
      <c r="CC54" s="35">
        <v>0.91150357289441852</v>
      </c>
      <c r="CD54" s="70">
        <v>-0.18585236154371321</v>
      </c>
      <c r="CE54" s="83">
        <v>0.53210119375001019</v>
      </c>
      <c r="CF54" s="83">
        <v>0.69855431184548367</v>
      </c>
      <c r="CG54" s="83">
        <v>0.94675785752969399</v>
      </c>
      <c r="CH54" s="83">
        <v>0.3673569203815456</v>
      </c>
      <c r="CI54" s="83">
        <v>1.4666013405216378</v>
      </c>
      <c r="CJ54" s="83">
        <v>0.3673569203815456</v>
      </c>
      <c r="CK54" s="83">
        <v>1.1410579139935266</v>
      </c>
      <c r="CL54" s="83">
        <v>1.8707269334603778</v>
      </c>
      <c r="CM54" s="37" t="s">
        <v>2563</v>
      </c>
      <c r="CN54" s="31">
        <v>4.2886199999999999</v>
      </c>
      <c r="CO54" s="82">
        <v>10.393356705298451</v>
      </c>
      <c r="CP54" s="70">
        <v>-0.58736911263579605</v>
      </c>
      <c r="CQ54" s="82">
        <v>6.0072848428285219</v>
      </c>
      <c r="CR54" s="82">
        <v>7.1377204564647698</v>
      </c>
      <c r="CS54" s="82">
        <v>9.2750365285293377</v>
      </c>
      <c r="CT54" s="82">
        <v>3.1200723155588026</v>
      </c>
      <c r="CU54" s="82">
        <v>32.973684210526315</v>
      </c>
      <c r="CV54" s="82">
        <v>3.1200723155588026</v>
      </c>
      <c r="CW54" s="82">
        <v>11.755813361109762</v>
      </c>
      <c r="CX54" s="82">
        <v>32.973684210526315</v>
      </c>
      <c r="CY54" s="37" t="s">
        <v>2563</v>
      </c>
      <c r="CZ54" s="376">
        <v>-0.31322299602273562</v>
      </c>
      <c r="DA54" s="39" t="s">
        <v>5</v>
      </c>
      <c r="DB54" s="39">
        <v>25.80535088583062</v>
      </c>
      <c r="DC54" s="17">
        <v>0.20865570980559098</v>
      </c>
      <c r="DD54" s="40">
        <v>14.941210980559099</v>
      </c>
      <c r="DE54" s="84">
        <v>11.47634</v>
      </c>
      <c r="DF54" s="85">
        <v>8.26</v>
      </c>
      <c r="DG54" s="85" t="s">
        <v>5</v>
      </c>
      <c r="DH54" s="85" t="s">
        <v>5</v>
      </c>
      <c r="DI54" s="85" t="s">
        <v>5</v>
      </c>
      <c r="DJ54" s="86">
        <v>1.447721</v>
      </c>
      <c r="DK54" s="86">
        <v>0.81595110000000004</v>
      </c>
      <c r="DL54" s="69" t="s">
        <v>158</v>
      </c>
      <c r="DM54" s="70">
        <v>6.7589770060238363E-2</v>
      </c>
      <c r="DN54" s="70">
        <v>6.4162161704081511E-2</v>
      </c>
      <c r="DO54" s="70">
        <v>-1.2588423017945716E-2</v>
      </c>
      <c r="DP54" s="70" t="s">
        <v>158</v>
      </c>
      <c r="DQ54" s="87" t="s">
        <v>2563</v>
      </c>
      <c r="DR54" s="69">
        <v>0.78849523067938487</v>
      </c>
      <c r="DS54" s="70">
        <v>6.7455974685932008E-2</v>
      </c>
      <c r="DT54" s="70">
        <v>0.12704291547217883</v>
      </c>
      <c r="DU54" s="70">
        <v>3.3496831514428393E-2</v>
      </c>
      <c r="DV54" s="87" t="s">
        <v>2563</v>
      </c>
      <c r="DW54" s="31">
        <v>14.39906</v>
      </c>
      <c r="DX54" s="70">
        <v>6.0878080530161833</v>
      </c>
      <c r="DY54" s="70">
        <v>0.16699315813774485</v>
      </c>
      <c r="DZ54" s="70">
        <v>0.26583296642168186</v>
      </c>
      <c r="EA54" s="70">
        <v>3.8851751973874249E-2</v>
      </c>
      <c r="EB54" s="87" t="s">
        <v>2563</v>
      </c>
      <c r="EC54" s="31">
        <v>12.634449999999999</v>
      </c>
      <c r="ED54" s="88">
        <v>39613990000</v>
      </c>
      <c r="EE54" s="85">
        <v>1.90011</v>
      </c>
      <c r="EF54" s="85" t="s">
        <v>5</v>
      </c>
      <c r="EG54" s="86">
        <v>0.31972583753369599</v>
      </c>
      <c r="EH54" s="86">
        <v>-0.13413312328823734</v>
      </c>
      <c r="EI54" s="89">
        <v>2.7650000000000001</v>
      </c>
      <c r="EJ54" s="90">
        <v>17</v>
      </c>
      <c r="EK54" s="85">
        <v>77.63</v>
      </c>
      <c r="EL54" s="91">
        <v>16</v>
      </c>
      <c r="EM54" s="79">
        <v>-0.11464639958778811</v>
      </c>
      <c r="EN54" s="69">
        <v>0.44563790981231732</v>
      </c>
      <c r="EO54" s="70">
        <v>0.24288043864260001</v>
      </c>
      <c r="EP54" s="70">
        <v>0.10947954145005112</v>
      </c>
      <c r="EQ54" s="70">
        <v>4.4355097099997742E-2</v>
      </c>
      <c r="ER54" s="69">
        <v>3.2003507935193021E-2</v>
      </c>
      <c r="ES54" s="70">
        <v>3.1687845862985897E-2</v>
      </c>
      <c r="ET54" s="70">
        <v>2.4050751656908176E-2</v>
      </c>
      <c r="EU54" s="70">
        <v>1.6746831719586464E-2</v>
      </c>
      <c r="EV54" s="69">
        <v>0.47764141774751034</v>
      </c>
      <c r="EW54" s="70">
        <v>0.2745682845055859</v>
      </c>
      <c r="EX54" s="70">
        <v>0.1335302931069593</v>
      </c>
      <c r="EY54" s="70">
        <v>6.1101928819584206E-2</v>
      </c>
      <c r="EZ54" s="92">
        <v>0.33251789999999998</v>
      </c>
      <c r="FA54" s="70">
        <v>7.9875000000000002E-2</v>
      </c>
      <c r="FB54" s="70">
        <v>0.11653333333333332</v>
      </c>
      <c r="FC54" s="87">
        <v>8.6934644992661014E-2</v>
      </c>
      <c r="FD54" s="69">
        <v>6.7424999999999999E-2</v>
      </c>
      <c r="FE54" s="70">
        <v>9.7399999999999987E-2</v>
      </c>
      <c r="FF54" s="87">
        <v>7.4319542517429435E-2</v>
      </c>
      <c r="FG54" s="93" t="s">
        <v>2563</v>
      </c>
      <c r="FH54" s="84">
        <v>1.2065600000000001</v>
      </c>
      <c r="FI54" s="85">
        <v>1.0364100000000001</v>
      </c>
      <c r="FJ54" s="86">
        <v>0.17994019999999999</v>
      </c>
      <c r="FK54" s="86">
        <v>0.18538350000000001</v>
      </c>
      <c r="FL54" s="94">
        <v>0.34</v>
      </c>
      <c r="FM54" s="95">
        <v>0.44</v>
      </c>
      <c r="FN54" s="96">
        <v>44897</v>
      </c>
      <c r="FO54" s="97" t="s">
        <v>2878</v>
      </c>
      <c r="FP54" s="57">
        <v>1.76</v>
      </c>
      <c r="FQ54" s="58" t="s">
        <v>159</v>
      </c>
      <c r="FR54" s="58">
        <v>1.76</v>
      </c>
      <c r="FS54" s="98" t="s">
        <v>159</v>
      </c>
      <c r="FT54" s="59" t="s">
        <v>165</v>
      </c>
      <c r="FU54" s="9" t="s">
        <v>166</v>
      </c>
      <c r="FV54" s="9" t="s">
        <v>166</v>
      </c>
      <c r="FW54" s="99">
        <v>0</v>
      </c>
      <c r="FX54" s="100">
        <v>50</v>
      </c>
      <c r="FY54" s="100" t="s">
        <v>167</v>
      </c>
      <c r="FZ54" s="100" t="s">
        <v>166</v>
      </c>
      <c r="GA54" s="9" t="s">
        <v>425</v>
      </c>
      <c r="GB54" s="63"/>
    </row>
    <row r="55" spans="1:184" ht="12" customHeight="1" x14ac:dyDescent="0.2">
      <c r="A55" s="7">
        <v>80</v>
      </c>
      <c r="B55" s="2" t="s">
        <v>464</v>
      </c>
      <c r="C55" s="1" t="s">
        <v>465</v>
      </c>
      <c r="D55" s="1" t="s">
        <v>176</v>
      </c>
      <c r="E55" s="1" t="s">
        <v>466</v>
      </c>
      <c r="F55" s="9">
        <v>7</v>
      </c>
      <c r="G55" s="64">
        <v>136.5</v>
      </c>
      <c r="H55" s="65">
        <v>7.2314049586776896E-3</v>
      </c>
      <c r="I55" s="65">
        <v>0.12798751017068111</v>
      </c>
      <c r="J55" s="65">
        <v>9.399061851561985E-2</v>
      </c>
      <c r="K55" s="442">
        <v>2.5494505494505493E-2</v>
      </c>
      <c r="L55" s="67">
        <v>36</v>
      </c>
      <c r="M55" s="68">
        <v>4.8192771084337505E-2</v>
      </c>
      <c r="N55" s="444">
        <v>0.10299003322259148</v>
      </c>
      <c r="O55" s="445">
        <v>9.6257340255968105E-2</v>
      </c>
      <c r="P55" s="445">
        <v>0.11229681710771877</v>
      </c>
      <c r="Q55" s="445">
        <v>7.5726358105839386E-2</v>
      </c>
      <c r="R55" s="445">
        <v>5.3463839874925867E-2</v>
      </c>
      <c r="S55" s="445" t="s">
        <v>158</v>
      </c>
      <c r="T55" s="18">
        <v>1.4829290608531109</v>
      </c>
      <c r="U55" s="71" t="s">
        <v>156</v>
      </c>
      <c r="V55" s="9">
        <v>2003</v>
      </c>
      <c r="W55" s="227">
        <v>2016</v>
      </c>
      <c r="X55" s="227">
        <v>1</v>
      </c>
      <c r="Y55" s="447" t="s">
        <v>157</v>
      </c>
      <c r="Z55" s="448">
        <v>13</v>
      </c>
      <c r="AA55" s="448">
        <v>6</v>
      </c>
      <c r="AB55" s="448">
        <v>0</v>
      </c>
      <c r="AC55" s="228" t="s">
        <v>5</v>
      </c>
      <c r="AD55" s="449">
        <v>0.35964866046376076</v>
      </c>
      <c r="AE55" s="450">
        <v>0.48232848232848236</v>
      </c>
      <c r="AF55" s="75">
        <v>0.28022392145999886</v>
      </c>
      <c r="AG55" s="75">
        <v>0.94120701686058783</v>
      </c>
      <c r="AH55" s="76" t="s">
        <v>2692</v>
      </c>
      <c r="AI55" s="9" t="s">
        <v>467</v>
      </c>
      <c r="AJ55" s="77" t="s">
        <v>2563</v>
      </c>
      <c r="AK55" s="78">
        <v>2.5494505494505493E-2</v>
      </c>
      <c r="AL55" s="79">
        <v>2.4055499999999997E-2</v>
      </c>
      <c r="AM55" s="80">
        <v>5.9820227993826691E-2</v>
      </c>
      <c r="AN55" s="368">
        <v>-7.6898941919982255E-2</v>
      </c>
      <c r="AO55" s="368">
        <v>-0.10035218151099989</v>
      </c>
      <c r="AP55" s="368">
        <v>-0.1696096826583281</v>
      </c>
      <c r="AQ55" s="368">
        <v>-0.2709604112535523</v>
      </c>
      <c r="AR55" s="81">
        <v>2.8338317473302704E-2</v>
      </c>
      <c r="AS55" s="81">
        <v>3.0701833778747613E-2</v>
      </c>
      <c r="AT55" s="81">
        <v>3.4969987759296037E-2</v>
      </c>
      <c r="AU55" s="68">
        <v>1.8762502586742086E-2</v>
      </c>
      <c r="AV55" s="68">
        <v>2.4697030938394492E-2</v>
      </c>
      <c r="AW55" s="68">
        <v>3.5969169283471311E-2</v>
      </c>
      <c r="AX55" s="68">
        <v>1.8762502586742086E-2</v>
      </c>
      <c r="AY55" s="68">
        <v>2.7618325503311836E-2</v>
      </c>
      <c r="AZ55" s="68">
        <v>4.8048048048048055E-2</v>
      </c>
      <c r="BA55" s="31">
        <v>13.983930000000001</v>
      </c>
      <c r="BB55" s="32">
        <v>18.918918918918919</v>
      </c>
      <c r="BC55" s="82">
        <v>19.244677985291489</v>
      </c>
      <c r="BD55" s="70">
        <v>-0.27336118532678089</v>
      </c>
      <c r="BE55" s="70">
        <v>-1.6927228744567424E-2</v>
      </c>
      <c r="BF55" s="82">
        <v>17.753433692077518</v>
      </c>
      <c r="BG55" s="82">
        <v>15.316783922911394</v>
      </c>
      <c r="BH55" s="82">
        <v>20.910559947743941</v>
      </c>
      <c r="BI55" s="82">
        <v>9.8196969696969703</v>
      </c>
      <c r="BJ55" s="82">
        <v>29.525458248472503</v>
      </c>
      <c r="BK55" s="82">
        <v>9.7821229050279328</v>
      </c>
      <c r="BL55" s="82">
        <v>25.300959724179091</v>
      </c>
      <c r="BM55" s="82">
        <v>73.625</v>
      </c>
      <c r="BN55" s="34" t="s">
        <v>2563</v>
      </c>
      <c r="BO55" s="31" t="s">
        <v>158</v>
      </c>
      <c r="BP55" s="32">
        <v>1.88957</v>
      </c>
      <c r="BQ55" s="35">
        <v>1.6387559330374368</v>
      </c>
      <c r="BR55" s="70">
        <v>0.15305150810205093</v>
      </c>
      <c r="BS55" s="83">
        <v>1.4301588702036767</v>
      </c>
      <c r="BT55" s="83">
        <v>1.3274371030093532</v>
      </c>
      <c r="BU55" s="83">
        <v>1.041136326124724</v>
      </c>
      <c r="BV55" s="83">
        <v>1.1457072771872445</v>
      </c>
      <c r="BW55" s="83">
        <v>2.2616224648985961</v>
      </c>
      <c r="BX55" s="83">
        <v>0.61145795078957021</v>
      </c>
      <c r="BY55" s="83">
        <v>1.2983435197696951</v>
      </c>
      <c r="BZ55" s="83">
        <v>2.2616224648985961</v>
      </c>
      <c r="CA55" s="37" t="s">
        <v>2609</v>
      </c>
      <c r="CB55" s="31">
        <v>4.1008995540985254</v>
      </c>
      <c r="CC55" s="35">
        <v>6.8176774615548421</v>
      </c>
      <c r="CD55" s="70">
        <v>-0.39849023700172626</v>
      </c>
      <c r="CE55" s="83">
        <v>5.7981852471015616</v>
      </c>
      <c r="CF55" s="83">
        <v>5.5096633818598351</v>
      </c>
      <c r="CG55" s="83">
        <v>4.2495845790861857</v>
      </c>
      <c r="CH55" s="83">
        <v>4.7205875152998784</v>
      </c>
      <c r="CI55" s="83">
        <v>9.5529364161849717</v>
      </c>
      <c r="CJ55" s="83">
        <v>2.5079497907949788</v>
      </c>
      <c r="CK55" s="83">
        <v>5.3069525952290721</v>
      </c>
      <c r="CL55" s="83">
        <v>9.5529364161849717</v>
      </c>
      <c r="CM55" s="37" t="s">
        <v>2563</v>
      </c>
      <c r="CN55" s="31">
        <v>10.817640000000001</v>
      </c>
      <c r="CO55" s="82">
        <v>15.495925858121035</v>
      </c>
      <c r="CP55" s="70">
        <v>-0.30190424895904233</v>
      </c>
      <c r="CQ55" s="82">
        <v>12.874638519509226</v>
      </c>
      <c r="CR55" s="82">
        <v>12.568153017759489</v>
      </c>
      <c r="CS55" s="82">
        <v>10.622834126062966</v>
      </c>
      <c r="CT55" s="82">
        <v>11.114466858789626</v>
      </c>
      <c r="CU55" s="82">
        <v>20.154365853658536</v>
      </c>
      <c r="CV55" s="82">
        <v>6.1340764331210194</v>
      </c>
      <c r="CW55" s="82">
        <v>13.319372497425455</v>
      </c>
      <c r="CX55" s="82">
        <v>20.154365853658536</v>
      </c>
      <c r="CY55" s="37" t="s">
        <v>2563</v>
      </c>
      <c r="CZ55" s="376">
        <v>8.8444178237648607E-2</v>
      </c>
      <c r="DA55" s="39" t="s">
        <v>5</v>
      </c>
      <c r="DB55" s="39" t="s">
        <v>2151</v>
      </c>
      <c r="DC55" s="17">
        <v>0.13779132260222426</v>
      </c>
      <c r="DD55" s="40">
        <v>-0.20479773977757532</v>
      </c>
      <c r="DE55" s="84">
        <v>9.6761099999999995</v>
      </c>
      <c r="DF55" s="85">
        <v>7.2149999999999999</v>
      </c>
      <c r="DG55" s="85" t="s">
        <v>5</v>
      </c>
      <c r="DH55" s="85" t="s">
        <v>5</v>
      </c>
      <c r="DI55" s="85" t="s">
        <v>5</v>
      </c>
      <c r="DJ55" s="86">
        <v>0.1809356</v>
      </c>
      <c r="DK55" s="86">
        <v>0.2308472</v>
      </c>
      <c r="DL55" s="69">
        <v>0.21995926680244393</v>
      </c>
      <c r="DM55" s="70">
        <v>5.5080384079448486E-2</v>
      </c>
      <c r="DN55" s="70">
        <v>0.10843124439227614</v>
      </c>
      <c r="DO55" s="70" t="s">
        <v>158</v>
      </c>
      <c r="DP55" s="70" t="s">
        <v>158</v>
      </c>
      <c r="DQ55" s="87" t="s">
        <v>2563</v>
      </c>
      <c r="DR55" s="69">
        <v>0.15197746693422576</v>
      </c>
      <c r="DS55" s="70">
        <v>6.2144820172858939E-2</v>
      </c>
      <c r="DT55" s="70">
        <v>5.3195037352629759E-2</v>
      </c>
      <c r="DU55" s="70" t="s">
        <v>158</v>
      </c>
      <c r="DV55" s="87" t="s">
        <v>2563</v>
      </c>
      <c r="DW55" s="31">
        <v>12.41864</v>
      </c>
      <c r="DX55" s="70">
        <v>9.3886817100835351E-2</v>
      </c>
      <c r="DY55" s="70">
        <v>8.2879122063559629E-2</v>
      </c>
      <c r="DZ55" s="70">
        <v>6.6259432698397847E-2</v>
      </c>
      <c r="EA55" s="70" t="s">
        <v>158</v>
      </c>
      <c r="EB55" s="87" t="s">
        <v>2563</v>
      </c>
      <c r="EC55" s="31">
        <v>3.6973799999999999</v>
      </c>
      <c r="ED55" s="88">
        <v>7524752000</v>
      </c>
      <c r="EE55" s="85">
        <v>0.54827000000000004</v>
      </c>
      <c r="EF55" s="85" t="s">
        <v>5</v>
      </c>
      <c r="EG55" s="86">
        <v>0.11646394376185154</v>
      </c>
      <c r="EH55" s="86">
        <v>-4.4920222860316272E-2</v>
      </c>
      <c r="EI55" s="89">
        <v>2.8570000000000002</v>
      </c>
      <c r="EJ55" s="90">
        <v>7</v>
      </c>
      <c r="EK55" s="85">
        <v>151.13999999999999</v>
      </c>
      <c r="EL55" s="91">
        <v>7</v>
      </c>
      <c r="EM55" s="79">
        <v>-9.6863834855101194E-2</v>
      </c>
      <c r="EN55" s="69">
        <v>5.6686159844054673E-2</v>
      </c>
      <c r="EO55" s="70">
        <v>6.4178901719787573E-2</v>
      </c>
      <c r="EP55" s="70">
        <v>0.13982140682629285</v>
      </c>
      <c r="EQ55" s="70">
        <v>0.10327153886066087</v>
      </c>
      <c r="ER55" s="69">
        <v>2.5886939571150069E-2</v>
      </c>
      <c r="ES55" s="70">
        <v>2.6137610919922505E-2</v>
      </c>
      <c r="ET55" s="70">
        <v>3.6454192093754001E-2</v>
      </c>
      <c r="EU55" s="70">
        <v>3.6985531295519847E-2</v>
      </c>
      <c r="EV55" s="69">
        <v>8.2573099415204743E-2</v>
      </c>
      <c r="EW55" s="70">
        <v>9.0316512639710078E-2</v>
      </c>
      <c r="EX55" s="70">
        <v>0.17627559892004685</v>
      </c>
      <c r="EY55" s="70">
        <v>0.14025707015618072</v>
      </c>
      <c r="EZ55" s="92">
        <v>0.14108380000000001</v>
      </c>
      <c r="FA55" s="70">
        <v>9.018000000000001E-2</v>
      </c>
      <c r="FB55" s="70">
        <v>6.7266666666666669E-2</v>
      </c>
      <c r="FC55" s="87">
        <v>3.9780925077227643E-2</v>
      </c>
      <c r="FD55" s="69">
        <v>7.3080000000000006E-2</v>
      </c>
      <c r="FE55" s="70">
        <v>5.7488888888888888E-2</v>
      </c>
      <c r="FF55" s="87">
        <v>2.8375625103246618E-2</v>
      </c>
      <c r="FG55" s="93" t="s">
        <v>2563</v>
      </c>
      <c r="FH55" s="84">
        <v>1.0049999999999999</v>
      </c>
      <c r="FI55" s="85" t="s">
        <v>158</v>
      </c>
      <c r="FJ55" s="86">
        <v>0.2095205</v>
      </c>
      <c r="FK55" s="86">
        <v>0.27573229999999999</v>
      </c>
      <c r="FL55" s="94">
        <v>0.83</v>
      </c>
      <c r="FM55" s="95">
        <v>0.87</v>
      </c>
      <c r="FN55" s="96">
        <v>44981</v>
      </c>
      <c r="FO55" s="97" t="s">
        <v>2832</v>
      </c>
      <c r="FP55" s="57">
        <v>3.48</v>
      </c>
      <c r="FQ55" s="58" t="s">
        <v>159</v>
      </c>
      <c r="FR55" s="58">
        <v>3.48</v>
      </c>
      <c r="FS55" s="98" t="s">
        <v>159</v>
      </c>
      <c r="FT55" s="59" t="s">
        <v>160</v>
      </c>
      <c r="FU55" s="9" t="s">
        <v>158</v>
      </c>
      <c r="FV55" s="9" t="s">
        <v>158</v>
      </c>
      <c r="FW55" s="99" t="s">
        <v>158</v>
      </c>
      <c r="FX55" s="100" t="s">
        <v>158</v>
      </c>
      <c r="FY55" s="100" t="s">
        <v>158</v>
      </c>
      <c r="FZ55" s="100" t="s">
        <v>158</v>
      </c>
      <c r="GA55" s="9" t="s">
        <v>425</v>
      </c>
      <c r="GB55" s="63"/>
    </row>
    <row r="56" spans="1:184" ht="12" customHeight="1" x14ac:dyDescent="0.2">
      <c r="A56" s="7">
        <v>60</v>
      </c>
      <c r="B56" s="2" t="s">
        <v>389</v>
      </c>
      <c r="C56" s="1" t="s">
        <v>390</v>
      </c>
      <c r="D56" s="1" t="s">
        <v>265</v>
      </c>
      <c r="E56" s="1" t="s">
        <v>266</v>
      </c>
      <c r="F56" s="9">
        <v>10</v>
      </c>
      <c r="G56" s="64">
        <v>52.13</v>
      </c>
      <c r="H56" s="65">
        <v>0.29935194416749766</v>
      </c>
      <c r="I56" s="65">
        <v>3.0678399867913875E-2</v>
      </c>
      <c r="J56" s="65">
        <v>0.13258473335245746</v>
      </c>
      <c r="K56" s="442">
        <v>2.5202719570305007E-2</v>
      </c>
      <c r="L56" s="67">
        <v>211</v>
      </c>
      <c r="M56" s="68">
        <v>0.10000000000000009</v>
      </c>
      <c r="N56" s="444">
        <v>0.10004742708086312</v>
      </c>
      <c r="O56" s="445">
        <v>0.11152300366249723</v>
      </c>
      <c r="P56" s="445">
        <v>0.12669098971963155</v>
      </c>
      <c r="Q56" s="445" t="s">
        <v>158</v>
      </c>
      <c r="R56" s="445" t="s">
        <v>158</v>
      </c>
      <c r="S56" s="445" t="s">
        <v>158</v>
      </c>
      <c r="T56" s="18" t="s">
        <v>158</v>
      </c>
      <c r="U56" s="71" t="s">
        <v>156</v>
      </c>
      <c r="V56" s="9">
        <v>2013</v>
      </c>
      <c r="W56" s="227">
        <v>2013</v>
      </c>
      <c r="X56" s="227">
        <v>1</v>
      </c>
      <c r="Y56" s="447" t="s">
        <v>157</v>
      </c>
      <c r="Z56" s="448">
        <v>9</v>
      </c>
      <c r="AA56" s="448">
        <v>0</v>
      </c>
      <c r="AB56" s="448">
        <v>0</v>
      </c>
      <c r="AC56" s="228" t="s">
        <v>5</v>
      </c>
      <c r="AD56" s="449">
        <v>0.6109344161313438</v>
      </c>
      <c r="AE56" s="450">
        <v>0.28018449120784089</v>
      </c>
      <c r="AF56" s="75">
        <v>0.24102026190954429</v>
      </c>
      <c r="AG56" s="75">
        <v>0.3663059986960176</v>
      </c>
      <c r="AH56" s="76" t="s">
        <v>2674</v>
      </c>
      <c r="AI56" s="9" t="s">
        <v>2543</v>
      </c>
      <c r="AJ56" s="77" t="s">
        <v>2675</v>
      </c>
      <c r="AK56" s="78">
        <v>2.5202719570305007E-2</v>
      </c>
      <c r="AL56" s="79">
        <v>1.7035399999999999E-2</v>
      </c>
      <c r="AM56" s="80">
        <v>0.47943221587429741</v>
      </c>
      <c r="AN56" s="368">
        <v>0.51850145715721352</v>
      </c>
      <c r="AO56" s="368">
        <v>-1.9233050806183316E-2</v>
      </c>
      <c r="AP56" s="368">
        <v>8.023195920610604E-2</v>
      </c>
      <c r="AQ56" s="368">
        <v>0.21729318710223677</v>
      </c>
      <c r="AR56" s="81">
        <v>2.5696950321400472E-2</v>
      </c>
      <c r="AS56" s="81">
        <v>2.3330840525054658E-2</v>
      </c>
      <c r="AT56" s="81">
        <v>2.0703902590878714E-2</v>
      </c>
      <c r="AU56" s="68">
        <v>1.3744502899751449E-2</v>
      </c>
      <c r="AV56" s="68">
        <v>1.8634871493746867E-2</v>
      </c>
      <c r="AW56" s="68">
        <v>3.4773043535496491E-2</v>
      </c>
      <c r="AX56" s="68">
        <v>9.3326955296012901E-3</v>
      </c>
      <c r="AY56" s="68">
        <v>1.6597099364979877E-2</v>
      </c>
      <c r="AZ56" s="68">
        <v>3.4773043535496491E-2</v>
      </c>
      <c r="BA56" s="31">
        <v>32.270249999999997</v>
      </c>
      <c r="BB56" s="32">
        <v>15.027385413663881</v>
      </c>
      <c r="BC56" s="82">
        <v>65.047768643906309</v>
      </c>
      <c r="BD56" s="70">
        <v>-0.50389920096016882</v>
      </c>
      <c r="BE56" s="70">
        <v>-0.76897923284764902</v>
      </c>
      <c r="BF56" s="82">
        <v>53.176217880526828</v>
      </c>
      <c r="BG56" s="82">
        <v>53.452153950377053</v>
      </c>
      <c r="BH56" s="82">
        <v>37.84559230165496</v>
      </c>
      <c r="BI56" s="82">
        <v>40.821601848424656</v>
      </c>
      <c r="BJ56" s="82">
        <v>98.94342441860465</v>
      </c>
      <c r="BK56" s="82">
        <v>12.160206982543642</v>
      </c>
      <c r="BL56" s="82">
        <v>46.999032575438378</v>
      </c>
      <c r="BM56" s="82">
        <v>98.94342441860465</v>
      </c>
      <c r="BN56" s="34" t="s">
        <v>2675</v>
      </c>
      <c r="BO56" s="31" t="s">
        <v>158</v>
      </c>
      <c r="BP56" s="32">
        <v>2.4906199999999998</v>
      </c>
      <c r="BQ56" s="35">
        <v>2.7789990097323387</v>
      </c>
      <c r="BR56" s="70">
        <v>-0.10377082133617399</v>
      </c>
      <c r="BS56" s="83">
        <v>2.2736340813156239</v>
      </c>
      <c r="BT56" s="83">
        <v>2.2684999792143143</v>
      </c>
      <c r="BU56" s="83">
        <v>2.4889633206158877</v>
      </c>
      <c r="BV56" s="83">
        <v>1.7660224425586519</v>
      </c>
      <c r="BW56" s="83">
        <v>3.7703944354403025</v>
      </c>
      <c r="BX56" s="83">
        <v>1.7660224425586519</v>
      </c>
      <c r="BY56" s="83">
        <v>3.0710013590376359</v>
      </c>
      <c r="BZ56" s="83">
        <v>5.0289855072463769</v>
      </c>
      <c r="CA56" s="37" t="s">
        <v>2609</v>
      </c>
      <c r="CB56" s="31">
        <v>2.9498107775323219</v>
      </c>
      <c r="CC56" s="35">
        <v>5.9888230097462607</v>
      </c>
      <c r="CD56" s="70">
        <v>-0.50744732767494127</v>
      </c>
      <c r="CE56" s="83">
        <v>5.0118336254491318</v>
      </c>
      <c r="CF56" s="83">
        <v>5.0468436874074074</v>
      </c>
      <c r="CG56" s="83">
        <v>4.0643728238673917</v>
      </c>
      <c r="CH56" s="83">
        <v>4.7499257317939616</v>
      </c>
      <c r="CI56" s="83">
        <v>7.442072617363344</v>
      </c>
      <c r="CJ56" s="83">
        <v>1.9954807046456344</v>
      </c>
      <c r="CK56" s="83">
        <v>5.0118846102974963</v>
      </c>
      <c r="CL56" s="83">
        <v>7.442072617363344</v>
      </c>
      <c r="CM56" s="37" t="s">
        <v>2675</v>
      </c>
      <c r="CN56" s="31">
        <v>12.734830000000001</v>
      </c>
      <c r="CO56" s="82">
        <v>23.417068267154722</v>
      </c>
      <c r="CP56" s="70">
        <v>-0.45617317015460279</v>
      </c>
      <c r="CQ56" s="82">
        <v>17.330922497508947</v>
      </c>
      <c r="CR56" s="82">
        <v>19.852142800225021</v>
      </c>
      <c r="CS56" s="82">
        <v>15.818908026188353</v>
      </c>
      <c r="CT56" s="82">
        <v>16.162054869109944</v>
      </c>
      <c r="CU56" s="82">
        <v>36.561003298405467</v>
      </c>
      <c r="CV56" s="82">
        <v>8.5261448289404385</v>
      </c>
      <c r="CW56" s="82">
        <v>19.404602498190208</v>
      </c>
      <c r="CX56" s="82">
        <v>36.561003298405467</v>
      </c>
      <c r="CY56" s="37" t="s">
        <v>2675</v>
      </c>
      <c r="CZ56" s="376">
        <v>0.9044932529864611</v>
      </c>
      <c r="DA56" s="39" t="s">
        <v>5</v>
      </c>
      <c r="DB56" s="39">
        <v>41.895297832225964</v>
      </c>
      <c r="DC56" s="17">
        <v>0.15189370928993656</v>
      </c>
      <c r="DD56" s="40">
        <v>-17.080879071006343</v>
      </c>
      <c r="DE56" s="84">
        <v>1.59094</v>
      </c>
      <c r="DF56" s="85">
        <v>3.4689999999999999</v>
      </c>
      <c r="DG56" s="85" t="s">
        <v>5</v>
      </c>
      <c r="DH56" s="85" t="s">
        <v>5</v>
      </c>
      <c r="DI56" s="85" t="s">
        <v>5</v>
      </c>
      <c r="DJ56" s="86">
        <v>1.957128</v>
      </c>
      <c r="DK56" s="86">
        <v>-0.18290140000000002</v>
      </c>
      <c r="DL56" s="69">
        <v>0.2807017543859649</v>
      </c>
      <c r="DM56" s="70">
        <v>0.11262546830596132</v>
      </c>
      <c r="DN56" s="70">
        <v>-0.18296305197152352</v>
      </c>
      <c r="DO56" s="70">
        <v>0.10560477924203227</v>
      </c>
      <c r="DP56" s="70" t="s">
        <v>158</v>
      </c>
      <c r="DQ56" s="87" t="s">
        <v>2675</v>
      </c>
      <c r="DR56" s="69">
        <v>9.1671821729604419E-2</v>
      </c>
      <c r="DS56" s="70">
        <v>5.788586876314894E-2</v>
      </c>
      <c r="DT56" s="70">
        <v>0.1079743732566123</v>
      </c>
      <c r="DU56" s="70">
        <v>0.10905713074637657</v>
      </c>
      <c r="DV56" s="87" t="s">
        <v>2675</v>
      </c>
      <c r="DW56" s="31">
        <v>4.0326899999999997</v>
      </c>
      <c r="DX56" s="70">
        <v>-8.02574678465795E-2</v>
      </c>
      <c r="DY56" s="70">
        <v>6.6885673920409117E-2</v>
      </c>
      <c r="DZ56" s="70">
        <v>8.4178932693510067E-2</v>
      </c>
      <c r="EA56" s="70">
        <v>0.12931521565313586</v>
      </c>
      <c r="EB56" s="87" t="s">
        <v>2675</v>
      </c>
      <c r="EC56" s="31">
        <v>2.65341</v>
      </c>
      <c r="ED56" s="88">
        <v>13885580000</v>
      </c>
      <c r="EE56" s="85">
        <v>0.90064999999999995</v>
      </c>
      <c r="EF56" s="85" t="s">
        <v>5</v>
      </c>
      <c r="EG56" s="86">
        <v>0.51394144541124387</v>
      </c>
      <c r="EH56" s="86">
        <v>-1.8542795074200646E-2</v>
      </c>
      <c r="EI56" s="89">
        <v>2.3330000000000002</v>
      </c>
      <c r="EJ56" s="90">
        <v>6</v>
      </c>
      <c r="EK56" s="85">
        <v>42.3</v>
      </c>
      <c r="EL56" s="91">
        <v>3</v>
      </c>
      <c r="EM56" s="79">
        <v>0.23238770685579202</v>
      </c>
      <c r="EN56" s="69">
        <v>-0.33177882525351721</v>
      </c>
      <c r="EO56" s="70">
        <v>-0.11160857705863525</v>
      </c>
      <c r="EP56" s="70">
        <v>-2.1431456888227784E-2</v>
      </c>
      <c r="EQ56" s="70">
        <v>0.11174037818688265</v>
      </c>
      <c r="ER56" s="69">
        <v>2.010859583430058E-2</v>
      </c>
      <c r="ES56" s="70">
        <v>1.8509827398524692E-2</v>
      </c>
      <c r="ET56" s="70">
        <v>2.0992653612055046E-2</v>
      </c>
      <c r="EU56" s="70">
        <v>4.2800880545747599E-2</v>
      </c>
      <c r="EV56" s="69">
        <v>-0.31167022941921663</v>
      </c>
      <c r="EW56" s="70">
        <v>-9.3098749660110558E-2</v>
      </c>
      <c r="EX56" s="70">
        <v>-4.3880327617273895E-4</v>
      </c>
      <c r="EY56" s="70">
        <v>0.15454125873263025</v>
      </c>
      <c r="EZ56" s="92">
        <v>7.7206200000000003E-2</v>
      </c>
      <c r="FA56" s="70">
        <v>0.13424</v>
      </c>
      <c r="FB56" s="70">
        <v>0.13328000000000001</v>
      </c>
      <c r="FC56" s="87">
        <v>8.5263893882463457E-2</v>
      </c>
      <c r="FD56" s="69">
        <v>5.3620000000000001E-2</v>
      </c>
      <c r="FE56" s="70">
        <v>8.5690000000000002E-2</v>
      </c>
      <c r="FF56" s="87">
        <v>4.8002113495136868E-2</v>
      </c>
      <c r="FG56" s="93" t="s">
        <v>2675</v>
      </c>
      <c r="FH56" s="84">
        <v>2.31446</v>
      </c>
      <c r="FI56" s="85" t="s">
        <v>158</v>
      </c>
      <c r="FJ56" s="86">
        <v>1.2604259999999998</v>
      </c>
      <c r="FK56" s="86">
        <v>1.262853</v>
      </c>
      <c r="FL56" s="94">
        <v>0.22090000000000001</v>
      </c>
      <c r="FM56" s="95">
        <v>0.24299000000000001</v>
      </c>
      <c r="FN56" s="96">
        <v>44806</v>
      </c>
      <c r="FO56" s="97" t="s">
        <v>2878</v>
      </c>
      <c r="FP56" s="57">
        <v>0.97196000000000005</v>
      </c>
      <c r="FQ56" s="58" t="s">
        <v>185</v>
      </c>
      <c r="FR56" s="58">
        <v>1.3138177712000001</v>
      </c>
      <c r="FS56" s="98" t="s">
        <v>185</v>
      </c>
      <c r="FT56" s="59" t="s">
        <v>160</v>
      </c>
      <c r="FU56" s="9" t="s">
        <v>158</v>
      </c>
      <c r="FV56" s="9" t="s">
        <v>158</v>
      </c>
      <c r="FW56" s="99" t="s">
        <v>158</v>
      </c>
      <c r="FX56" s="100" t="s">
        <v>158</v>
      </c>
      <c r="FY56" s="100" t="s">
        <v>158</v>
      </c>
      <c r="FZ56" s="100" t="s">
        <v>158</v>
      </c>
      <c r="GA56" s="9" t="s">
        <v>169</v>
      </c>
      <c r="GB56" s="63"/>
    </row>
    <row r="57" spans="1:184" ht="12" customHeight="1" x14ac:dyDescent="0.2">
      <c r="A57" s="7">
        <v>27</v>
      </c>
      <c r="B57" s="2" t="s">
        <v>263</v>
      </c>
      <c r="C57" s="1" t="s">
        <v>264</v>
      </c>
      <c r="D57" s="1" t="s">
        <v>265</v>
      </c>
      <c r="E57" s="1" t="s">
        <v>266</v>
      </c>
      <c r="F57" s="9">
        <v>16</v>
      </c>
      <c r="G57" s="64">
        <v>38.25</v>
      </c>
      <c r="H57" s="65">
        <v>6.338615512927448E-2</v>
      </c>
      <c r="I57" s="65">
        <v>2.3385153930159497E-2</v>
      </c>
      <c r="J57" s="65">
        <v>0.14362822184142043</v>
      </c>
      <c r="K57" s="442">
        <v>2.3006535947712417E-2</v>
      </c>
      <c r="L57" s="67">
        <v>15</v>
      </c>
      <c r="M57" s="68">
        <v>0.18918918918918926</v>
      </c>
      <c r="N57" s="444">
        <v>0.16260162601626016</v>
      </c>
      <c r="O57" s="445">
        <v>0.19404011370295038</v>
      </c>
      <c r="P57" s="445">
        <v>0.18192214429400844</v>
      </c>
      <c r="Q57" s="445">
        <v>0.19293558946792366</v>
      </c>
      <c r="R57" s="445">
        <v>0.21717115465803527</v>
      </c>
      <c r="S57" s="445" t="s">
        <v>158</v>
      </c>
      <c r="T57" s="18">
        <v>0.94291646655607697</v>
      </c>
      <c r="U57" s="71" t="s">
        <v>156</v>
      </c>
      <c r="V57" s="9">
        <v>2007</v>
      </c>
      <c r="W57" s="227">
        <v>2007</v>
      </c>
      <c r="X57" s="227">
        <v>2</v>
      </c>
      <c r="Y57" s="447" t="s">
        <v>157</v>
      </c>
      <c r="Z57" s="448">
        <v>15</v>
      </c>
      <c r="AA57" s="448">
        <v>0</v>
      </c>
      <c r="AB57" s="448">
        <v>0</v>
      </c>
      <c r="AC57" s="228" t="s">
        <v>5</v>
      </c>
      <c r="AD57" s="449">
        <v>0.54390822784810122</v>
      </c>
      <c r="AE57" s="450">
        <v>0.59945504087193457</v>
      </c>
      <c r="AF57" s="75">
        <v>0.36102564102564105</v>
      </c>
      <c r="AG57" s="75">
        <v>0.72057318321392017</v>
      </c>
      <c r="AH57" s="76" t="s">
        <v>2642</v>
      </c>
      <c r="AI57" s="9" t="s">
        <v>2750</v>
      </c>
      <c r="AJ57" s="77" t="s">
        <v>2615</v>
      </c>
      <c r="AK57" s="78">
        <v>2.3006535947712417E-2</v>
      </c>
      <c r="AL57" s="79">
        <v>1.08734E-2</v>
      </c>
      <c r="AM57" s="80">
        <v>1.1158548336042466</v>
      </c>
      <c r="AN57" s="368">
        <v>1.0125663824651543</v>
      </c>
      <c r="AO57" s="368">
        <v>0.17843022075707271</v>
      </c>
      <c r="AP57" s="368">
        <v>0.37204646189094759</v>
      </c>
      <c r="AQ57" s="368">
        <v>0.53420380222233366</v>
      </c>
      <c r="AR57" s="81">
        <v>1.9523036275268007E-2</v>
      </c>
      <c r="AS57" s="81">
        <v>1.6768044367830609E-2</v>
      </c>
      <c r="AT57" s="81">
        <v>1.4995749531051128E-2</v>
      </c>
      <c r="AU57" s="68">
        <v>6.3650970213817827E-3</v>
      </c>
      <c r="AV57" s="68">
        <v>1.2265072580120964E-2</v>
      </c>
      <c r="AW57" s="68">
        <v>3.001175360391951E-2</v>
      </c>
      <c r="AX57" s="68">
        <v>5.5455248903791598E-3</v>
      </c>
      <c r="AY57" s="68">
        <v>1.143144203747066E-2</v>
      </c>
      <c r="AZ57" s="68">
        <v>3.001175360391951E-2</v>
      </c>
      <c r="BA57" s="31">
        <v>23.332429999999999</v>
      </c>
      <c r="BB57" s="32">
        <v>26.055858310626704</v>
      </c>
      <c r="BC57" s="82">
        <v>30.185699478036859</v>
      </c>
      <c r="BD57" s="70">
        <v>-0.22703696109554483</v>
      </c>
      <c r="BE57" s="70">
        <v>-0.13681449291625769</v>
      </c>
      <c r="BF57" s="82">
        <v>21.266470738574103</v>
      </c>
      <c r="BG57" s="82">
        <v>22.585129513205818</v>
      </c>
      <c r="BH57" s="82">
        <v>23.912292828240318</v>
      </c>
      <c r="BI57" s="82">
        <v>14.09411705882353</v>
      </c>
      <c r="BJ57" s="82">
        <v>45.711864406779661</v>
      </c>
      <c r="BK57" s="82">
        <v>14.09411705882353</v>
      </c>
      <c r="BL57" s="82">
        <v>30.758021044204082</v>
      </c>
      <c r="BM57" s="82">
        <v>52.957264957264961</v>
      </c>
      <c r="BN57" s="34" t="s">
        <v>2615</v>
      </c>
      <c r="BO57" s="31">
        <v>9.7553699999999992</v>
      </c>
      <c r="BP57" s="32">
        <v>3.9683799999999998</v>
      </c>
      <c r="BQ57" s="35">
        <v>5.8914963912670304</v>
      </c>
      <c r="BR57" s="70">
        <v>-0.32642239993860767</v>
      </c>
      <c r="BS57" s="83">
        <v>4.1505954495917541</v>
      </c>
      <c r="BT57" s="83">
        <v>4.3470580227531004</v>
      </c>
      <c r="BU57" s="83">
        <v>4.2353496014591387</v>
      </c>
      <c r="BV57" s="83">
        <v>2.8395708468304171</v>
      </c>
      <c r="BW57" s="83">
        <v>9.3000000000000007</v>
      </c>
      <c r="BX57" s="83">
        <v>2.5784615384615388</v>
      </c>
      <c r="BY57" s="83">
        <v>5.4755539027833384</v>
      </c>
      <c r="BZ57" s="83">
        <v>9.3000000000000007</v>
      </c>
      <c r="CA57" s="37" t="s">
        <v>2609</v>
      </c>
      <c r="CB57" s="31">
        <v>5.0223741846027794</v>
      </c>
      <c r="CC57" s="35">
        <v>5.7953716523833929</v>
      </c>
      <c r="CD57" s="70">
        <v>-0.13338186300143706</v>
      </c>
      <c r="CE57" s="83">
        <v>4.2987435502925608</v>
      </c>
      <c r="CF57" s="83">
        <v>4.3116651244201636</v>
      </c>
      <c r="CG57" s="83">
        <v>3.895365648657684</v>
      </c>
      <c r="CH57" s="83">
        <v>3.1080167558146337</v>
      </c>
      <c r="CI57" s="83">
        <v>8.99</v>
      </c>
      <c r="CJ57" s="83">
        <v>2.0964444444444443</v>
      </c>
      <c r="CK57" s="83">
        <v>5.0429582153250578</v>
      </c>
      <c r="CL57" s="83">
        <v>8.99</v>
      </c>
      <c r="CM57" s="37" t="s">
        <v>2615</v>
      </c>
      <c r="CN57" s="31">
        <v>15.374750000000001</v>
      </c>
      <c r="CO57" s="82">
        <v>22.174850683918606</v>
      </c>
      <c r="CP57" s="70">
        <v>-0.30665824004172881</v>
      </c>
      <c r="CQ57" s="82">
        <v>15.933711515192593</v>
      </c>
      <c r="CR57" s="82">
        <v>16.740519174169727</v>
      </c>
      <c r="CS57" s="82">
        <v>16.892809918410162</v>
      </c>
      <c r="CT57" s="82">
        <v>11.956666666666665</v>
      </c>
      <c r="CU57" s="82">
        <v>33.363983050847459</v>
      </c>
      <c r="CV57" s="82">
        <v>11.7925</v>
      </c>
      <c r="CW57" s="82">
        <v>21.689915931383926</v>
      </c>
      <c r="CX57" s="82">
        <v>34.893000000000001</v>
      </c>
      <c r="CY57" s="37" t="s">
        <v>2615</v>
      </c>
      <c r="CZ57" s="376">
        <v>1.0419850821085341</v>
      </c>
      <c r="DA57" s="39" t="s">
        <v>5</v>
      </c>
      <c r="DB57" s="39">
        <v>42.88744291383702</v>
      </c>
      <c r="DC57" s="17">
        <v>0.20492868024172084</v>
      </c>
      <c r="DD57" s="40">
        <v>-2.839561975827916</v>
      </c>
      <c r="DE57" s="84">
        <v>1.61792</v>
      </c>
      <c r="DF57" s="85">
        <v>1.468</v>
      </c>
      <c r="DG57" s="85" t="s">
        <v>5</v>
      </c>
      <c r="DH57" s="85" t="s">
        <v>5</v>
      </c>
      <c r="DI57" s="85" t="s">
        <v>5</v>
      </c>
      <c r="DJ57" s="86">
        <v>-0.20760880000000001</v>
      </c>
      <c r="DK57" s="86">
        <v>0.12737600000000002</v>
      </c>
      <c r="DL57" s="69">
        <v>2.4096385542168752E-2</v>
      </c>
      <c r="DM57" s="70">
        <v>9.6359717669736389E-2</v>
      </c>
      <c r="DN57" s="70">
        <v>0.12700920209792543</v>
      </c>
      <c r="DO57" s="70">
        <v>0.15568344736764761</v>
      </c>
      <c r="DP57" s="70" t="s">
        <v>158</v>
      </c>
      <c r="DQ57" s="87" t="s">
        <v>2615</v>
      </c>
      <c r="DR57" s="69">
        <v>-8.4648043763154046E-2</v>
      </c>
      <c r="DS57" s="70">
        <v>3.17938691017563E-2</v>
      </c>
      <c r="DT57" s="70">
        <v>5.0758153336869283E-2</v>
      </c>
      <c r="DU57" s="70">
        <v>0.11415801268012715</v>
      </c>
      <c r="DV57" s="87" t="s">
        <v>2615</v>
      </c>
      <c r="DW57" s="31">
        <v>2.4375</v>
      </c>
      <c r="DX57" s="70">
        <v>-0.12582122333980661</v>
      </c>
      <c r="DY57" s="70">
        <v>8.0984488110267927E-2</v>
      </c>
      <c r="DZ57" s="70">
        <v>3.8913229369423652E-2</v>
      </c>
      <c r="EA57" s="70">
        <v>0.15447789625940422</v>
      </c>
      <c r="EB57" s="87" t="s">
        <v>2615</v>
      </c>
      <c r="EC57" s="31">
        <v>1.2212499999999999</v>
      </c>
      <c r="ED57" s="88">
        <v>2081063999.99999</v>
      </c>
      <c r="EE57" s="85">
        <v>0.88444999999999996</v>
      </c>
      <c r="EF57" s="85" t="s">
        <v>5</v>
      </c>
      <c r="EG57" s="86">
        <v>0.61544406470986623</v>
      </c>
      <c r="EH57" s="86">
        <v>-0.14218434920143985</v>
      </c>
      <c r="EI57" s="89">
        <v>2.5</v>
      </c>
      <c r="EJ57" s="90">
        <v>4</v>
      </c>
      <c r="EK57" s="85">
        <v>39.380000000000003</v>
      </c>
      <c r="EL57" s="91">
        <v>4</v>
      </c>
      <c r="EM57" s="79">
        <v>-2.8694768918232638E-2</v>
      </c>
      <c r="EN57" s="69">
        <v>-0.2572785463555648</v>
      </c>
      <c r="EO57" s="70">
        <v>-9.2824706183037731E-2</v>
      </c>
      <c r="EP57" s="70">
        <v>3.1855928029334901E-2</v>
      </c>
      <c r="EQ57" s="70">
        <v>0.15184287038303412</v>
      </c>
      <c r="ER57" s="69">
        <v>1.4763576295684588E-2</v>
      </c>
      <c r="ES57" s="70">
        <v>1.2605077061559333E-2</v>
      </c>
      <c r="ET57" s="70">
        <v>1.6457446474590576E-2</v>
      </c>
      <c r="EU57" s="70">
        <v>3.6331934269388411E-2</v>
      </c>
      <c r="EV57" s="69">
        <v>-0.24251497005988021</v>
      </c>
      <c r="EW57" s="70">
        <v>-8.0219629121478397E-2</v>
      </c>
      <c r="EX57" s="70">
        <v>4.8313374503925477E-2</v>
      </c>
      <c r="EY57" s="70">
        <v>0.18817480465242253</v>
      </c>
      <c r="EZ57" s="92">
        <v>0.18033000000000002</v>
      </c>
      <c r="FA57" s="70">
        <v>0.19508</v>
      </c>
      <c r="FB57" s="70">
        <v>0.17711000000000002</v>
      </c>
      <c r="FC57" s="87">
        <v>2.4329095749739692E-2</v>
      </c>
      <c r="FD57" s="69">
        <v>0.18759999999999999</v>
      </c>
      <c r="FE57" s="70">
        <v>0.17207999999999996</v>
      </c>
      <c r="FF57" s="87">
        <v>2.1779476577732663E-2</v>
      </c>
      <c r="FG57" s="93" t="s">
        <v>2615</v>
      </c>
      <c r="FH57" s="84">
        <v>2.0441500000000001</v>
      </c>
      <c r="FI57" s="85" t="s">
        <v>158</v>
      </c>
      <c r="FJ57" s="86">
        <v>2.02998E-2</v>
      </c>
      <c r="FK57" s="86">
        <v>3.4555099999999998E-2</v>
      </c>
      <c r="FL57" s="94">
        <v>0.185</v>
      </c>
      <c r="FM57" s="95">
        <v>0.22</v>
      </c>
      <c r="FN57" s="96">
        <v>45002</v>
      </c>
      <c r="FO57" s="97" t="s">
        <v>2827</v>
      </c>
      <c r="FP57" s="57">
        <v>0.88</v>
      </c>
      <c r="FQ57" s="58" t="s">
        <v>159</v>
      </c>
      <c r="FR57" s="58">
        <v>0.88</v>
      </c>
      <c r="FS57" s="98" t="s">
        <v>159</v>
      </c>
      <c r="FT57" s="59" t="s">
        <v>160</v>
      </c>
      <c r="FU57" s="9" t="s">
        <v>158</v>
      </c>
      <c r="FV57" s="9" t="s">
        <v>158</v>
      </c>
      <c r="FW57" s="99" t="s">
        <v>158</v>
      </c>
      <c r="FX57" s="100" t="s">
        <v>158</v>
      </c>
      <c r="FY57" s="100" t="s">
        <v>158</v>
      </c>
      <c r="FZ57" s="100" t="s">
        <v>158</v>
      </c>
      <c r="GA57" s="9" t="s">
        <v>158</v>
      </c>
      <c r="GB57" s="63"/>
    </row>
    <row r="58" spans="1:184" ht="12" customHeight="1" x14ac:dyDescent="0.2">
      <c r="A58" s="7">
        <v>21</v>
      </c>
      <c r="B58" s="2" t="s">
        <v>243</v>
      </c>
      <c r="C58" s="1" t="s">
        <v>244</v>
      </c>
      <c r="D58" s="1" t="s">
        <v>176</v>
      </c>
      <c r="E58" s="1" t="s">
        <v>245</v>
      </c>
      <c r="F58" s="9">
        <v>18</v>
      </c>
      <c r="G58" s="64">
        <v>193.42</v>
      </c>
      <c r="H58" s="65">
        <v>-7.6445538966702919E-3</v>
      </c>
      <c r="I58" s="65">
        <v>0.148460951774257</v>
      </c>
      <c r="J58" s="65">
        <v>0.12004688439117239</v>
      </c>
      <c r="K58" s="442">
        <v>2.2748423120670047E-2</v>
      </c>
      <c r="L58" s="67">
        <v>17</v>
      </c>
      <c r="M58" s="68">
        <v>0.10000000000000009</v>
      </c>
      <c r="N58" s="444">
        <v>0.17647058823529416</v>
      </c>
      <c r="O58" s="445">
        <v>9.5793708422175161E-2</v>
      </c>
      <c r="P58" s="445">
        <v>9.3362073943278112E-2</v>
      </c>
      <c r="Q58" s="445">
        <v>9.5958226385217227E-2</v>
      </c>
      <c r="R58" s="445">
        <v>9.1211872202578315E-2</v>
      </c>
      <c r="S58" s="445" t="s">
        <v>158</v>
      </c>
      <c r="T58" s="18">
        <v>0.97294497262259672</v>
      </c>
      <c r="U58" s="71" t="s">
        <v>156</v>
      </c>
      <c r="V58" s="9">
        <v>2005</v>
      </c>
      <c r="W58" s="227">
        <v>2005</v>
      </c>
      <c r="X58" s="227">
        <v>2</v>
      </c>
      <c r="Y58" s="447" t="s">
        <v>157</v>
      </c>
      <c r="Z58" s="448">
        <v>17</v>
      </c>
      <c r="AA58" s="448">
        <v>0</v>
      </c>
      <c r="AB58" s="448">
        <v>0</v>
      </c>
      <c r="AC58" s="228" t="s">
        <v>5</v>
      </c>
      <c r="AD58" s="449">
        <v>0.32662272106419626</v>
      </c>
      <c r="AE58" s="450">
        <v>0.3396896471859801</v>
      </c>
      <c r="AF58" s="75">
        <v>0.26431236435219146</v>
      </c>
      <c r="AG58" s="75">
        <v>0.3100261760737299</v>
      </c>
      <c r="AH58" s="76" t="s">
        <v>2635</v>
      </c>
      <c r="AI58" s="9" t="s">
        <v>2746</v>
      </c>
      <c r="AJ58" s="77" t="s">
        <v>2563</v>
      </c>
      <c r="AK58" s="78">
        <v>2.2748423120670047E-2</v>
      </c>
      <c r="AL58" s="79">
        <v>2.0756100000000003E-2</v>
      </c>
      <c r="AM58" s="80">
        <v>9.5987354111323642E-2</v>
      </c>
      <c r="AN58" s="368">
        <v>-8.5083991828615591E-2</v>
      </c>
      <c r="AO58" s="368">
        <v>-0.16057398912639287</v>
      </c>
      <c r="AP58" s="368">
        <v>-0.20679725205257793</v>
      </c>
      <c r="AQ58" s="368">
        <v>-0.20911921513708021</v>
      </c>
      <c r="AR58" s="81">
        <v>2.7099974060841071E-2</v>
      </c>
      <c r="AS58" s="81">
        <v>2.8679203620431658E-2</v>
      </c>
      <c r="AT58" s="81">
        <v>2.876340348136406E-2</v>
      </c>
      <c r="AU58" s="68">
        <v>1.9071124181462441E-2</v>
      </c>
      <c r="AV58" s="68">
        <v>2.38367341218736E-2</v>
      </c>
      <c r="AW58" s="68">
        <v>3.1676366758897047E-2</v>
      </c>
      <c r="AX58" s="68">
        <v>1.9071124181462441E-2</v>
      </c>
      <c r="AY58" s="68">
        <v>2.4863946982561436E-2</v>
      </c>
      <c r="AZ58" s="68">
        <v>3.1676366758897047E-2</v>
      </c>
      <c r="BA58" s="31">
        <v>14.271929999999999</v>
      </c>
      <c r="BB58" s="32">
        <v>14.932448081525514</v>
      </c>
      <c r="BC58" s="82">
        <v>18.866889102713277</v>
      </c>
      <c r="BD58" s="70">
        <v>-0.24354619766395236</v>
      </c>
      <c r="BE58" s="70">
        <v>-0.20853681811390645</v>
      </c>
      <c r="BF58" s="82">
        <v>14.952687348893216</v>
      </c>
      <c r="BG58" s="82">
        <v>15.977465182323133</v>
      </c>
      <c r="BH58" s="82">
        <v>15.794977562907548</v>
      </c>
      <c r="BI58" s="82">
        <v>11.330645161290322</v>
      </c>
      <c r="BJ58" s="82">
        <v>27.748031496062993</v>
      </c>
      <c r="BK58" s="82">
        <v>11.330645161290322</v>
      </c>
      <c r="BL58" s="82">
        <v>18.201085695549239</v>
      </c>
      <c r="BM58" s="82">
        <v>27.748031496062993</v>
      </c>
      <c r="BN58" s="34" t="s">
        <v>2563</v>
      </c>
      <c r="BO58" s="31">
        <v>4.5724999999999998</v>
      </c>
      <c r="BP58" s="32">
        <v>2.39344</v>
      </c>
      <c r="BQ58" s="35">
        <v>2.2213772833934371</v>
      </c>
      <c r="BR58" s="70">
        <v>7.7457673621166734E-2</v>
      </c>
      <c r="BS58" s="83">
        <v>1.8573415428830131</v>
      </c>
      <c r="BT58" s="83">
        <v>1.8790482718477342</v>
      </c>
      <c r="BU58" s="83">
        <v>1.8603972343020412</v>
      </c>
      <c r="BV58" s="83">
        <v>1.7737659386441107</v>
      </c>
      <c r="BW58" s="83">
        <v>2.8288179811358622</v>
      </c>
      <c r="BX58" s="83">
        <v>1.6848319709355131</v>
      </c>
      <c r="BY58" s="83">
        <v>2.1411959573484842</v>
      </c>
      <c r="BZ58" s="83">
        <v>2.8288179811358622</v>
      </c>
      <c r="CA58" s="37" t="s">
        <v>2609</v>
      </c>
      <c r="CB58" s="31">
        <v>1.5956652551356709</v>
      </c>
      <c r="CC58" s="35">
        <v>1.4637626797678116</v>
      </c>
      <c r="CD58" s="70">
        <v>9.0111995059733552E-2</v>
      </c>
      <c r="CE58" s="83">
        <v>1.2322248717053481</v>
      </c>
      <c r="CF58" s="83">
        <v>1.2404454836583239</v>
      </c>
      <c r="CG58" s="83">
        <v>1.1871128419019765</v>
      </c>
      <c r="CH58" s="83">
        <v>1.1888095867477311</v>
      </c>
      <c r="CI58" s="83">
        <v>1.8100481463649496</v>
      </c>
      <c r="CJ58" s="83">
        <v>1.0107285307285307</v>
      </c>
      <c r="CK58" s="83">
        <v>1.3665098892968928</v>
      </c>
      <c r="CL58" s="83">
        <v>1.8100481463649496</v>
      </c>
      <c r="CM58" s="37" t="s">
        <v>2563</v>
      </c>
      <c r="CN58" s="31">
        <v>11.49774</v>
      </c>
      <c r="CO58" s="82">
        <v>12.701055463467565</v>
      </c>
      <c r="CP58" s="70">
        <v>-9.474137538637617E-2</v>
      </c>
      <c r="CQ58" s="82">
        <v>8.04110213765804</v>
      </c>
      <c r="CR58" s="82">
        <v>10.996312104255114</v>
      </c>
      <c r="CS58" s="82">
        <v>13.475155431060301</v>
      </c>
      <c r="CT58" s="82">
        <v>6.372376700680273</v>
      </c>
      <c r="CU58" s="82">
        <v>18.618297055057617</v>
      </c>
      <c r="CV58" s="82">
        <v>6.3049637155297527</v>
      </c>
      <c r="CW58" s="82">
        <v>15.283995500665757</v>
      </c>
      <c r="CX58" s="82">
        <v>49.760432432432424</v>
      </c>
      <c r="CY58" s="37" t="s">
        <v>2563</v>
      </c>
      <c r="CZ58" s="376">
        <v>0.23585511921851499</v>
      </c>
      <c r="DA58" s="39" t="s">
        <v>5</v>
      </c>
      <c r="DB58" s="39">
        <v>36.474450029911267</v>
      </c>
      <c r="DC58" s="17">
        <v>0.11611049706394816</v>
      </c>
      <c r="DD58" s="40">
        <v>-2.6608802936051834</v>
      </c>
      <c r="DE58" s="84">
        <v>13.4712</v>
      </c>
      <c r="DF58" s="85">
        <v>12.952999999999999</v>
      </c>
      <c r="DG58" s="85" t="s">
        <v>5</v>
      </c>
      <c r="DH58" s="85" t="s">
        <v>5</v>
      </c>
      <c r="DI58" s="85" t="s">
        <v>5</v>
      </c>
      <c r="DJ58" s="86">
        <v>-0.41379699999999997</v>
      </c>
      <c r="DK58" s="86">
        <v>0.19412269999999998</v>
      </c>
      <c r="DL58" s="69">
        <v>0.72222222222222232</v>
      </c>
      <c r="DM58" s="70">
        <v>0.37307857484177864</v>
      </c>
      <c r="DN58" s="70">
        <v>0.25581664685009731</v>
      </c>
      <c r="DO58" s="70">
        <v>0.12091492005121185</v>
      </c>
      <c r="DP58" s="70" t="s">
        <v>158</v>
      </c>
      <c r="DQ58" s="87" t="s">
        <v>2563</v>
      </c>
      <c r="DR58" s="69">
        <v>0.23524578758835735</v>
      </c>
      <c r="DS58" s="70">
        <v>0.12180748401643959</v>
      </c>
      <c r="DT58" s="70">
        <v>0.10626496643293337</v>
      </c>
      <c r="DU58" s="70">
        <v>8.4452019513639343E-2</v>
      </c>
      <c r="DV58" s="87" t="s">
        <v>2563</v>
      </c>
      <c r="DW58" s="31">
        <v>16.64697</v>
      </c>
      <c r="DX58" s="70">
        <v>0.17143516889514432</v>
      </c>
      <c r="DY58" s="70">
        <v>0.47592100087238176</v>
      </c>
      <c r="DZ58" s="70">
        <v>0.22233379770387729</v>
      </c>
      <c r="EA58" s="70">
        <v>0.15400096146556064</v>
      </c>
      <c r="EB58" s="87" t="s">
        <v>2563</v>
      </c>
      <c r="EC58" s="31">
        <v>14.192349999999999</v>
      </c>
      <c r="ED58" s="88">
        <v>33607900000</v>
      </c>
      <c r="EE58" s="85">
        <v>0.56071000000000004</v>
      </c>
      <c r="EF58" s="85" t="s">
        <v>5</v>
      </c>
      <c r="EG58" s="86">
        <v>0.15028252762871119</v>
      </c>
      <c r="EH58" s="86">
        <v>-7.2406243020709748E-2</v>
      </c>
      <c r="EI58" s="89">
        <v>2.286</v>
      </c>
      <c r="EJ58" s="90">
        <v>14</v>
      </c>
      <c r="EK58" s="85">
        <v>222.23</v>
      </c>
      <c r="EL58" s="91">
        <v>13</v>
      </c>
      <c r="EM58" s="79">
        <v>-0.12964046258380957</v>
      </c>
      <c r="EN58" s="69">
        <v>0.18543974194671864</v>
      </c>
      <c r="EO58" s="70">
        <v>0.11549694253027587</v>
      </c>
      <c r="EP58" s="70">
        <v>0.13171542994854479</v>
      </c>
      <c r="EQ58" s="70">
        <v>0.11646733809478405</v>
      </c>
      <c r="ER58" s="69">
        <v>2.4327940935749304E-2</v>
      </c>
      <c r="ES58" s="70">
        <v>2.4826034760605964E-2</v>
      </c>
      <c r="ET58" s="70">
        <v>2.9725352521293713E-2</v>
      </c>
      <c r="EU58" s="70">
        <v>3.5728944850580424E-2</v>
      </c>
      <c r="EV58" s="69">
        <v>0.20976768288246794</v>
      </c>
      <c r="EW58" s="70">
        <v>0.14032297729088183</v>
      </c>
      <c r="EX58" s="70">
        <v>0.16144078246983851</v>
      </c>
      <c r="EY58" s="70">
        <v>0.15219628294536447</v>
      </c>
      <c r="EZ58" s="92">
        <v>0.1654477</v>
      </c>
      <c r="FA58" s="70">
        <v>0.12706000000000001</v>
      </c>
      <c r="FB58" s="70">
        <v>0.12786999999999998</v>
      </c>
      <c r="FC58" s="87">
        <v>2.6850178770354713E-2</v>
      </c>
      <c r="FD58" s="69" t="s">
        <v>158</v>
      </c>
      <c r="FE58" s="70" t="s">
        <v>158</v>
      </c>
      <c r="FF58" s="87" t="s">
        <v>158</v>
      </c>
      <c r="FG58" s="93" t="s">
        <v>2563</v>
      </c>
      <c r="FH58" s="84" t="s">
        <v>158</v>
      </c>
      <c r="FI58" s="85" t="s">
        <v>158</v>
      </c>
      <c r="FJ58" s="86">
        <v>0.33402599999999999</v>
      </c>
      <c r="FK58" s="86">
        <v>0.33402599999999999</v>
      </c>
      <c r="FL58" s="94">
        <v>1</v>
      </c>
      <c r="FM58" s="95">
        <v>1.1000000000000001</v>
      </c>
      <c r="FN58" s="96">
        <v>45000</v>
      </c>
      <c r="FO58" s="97" t="s">
        <v>2882</v>
      </c>
      <c r="FP58" s="57">
        <v>4.4000000000000004</v>
      </c>
      <c r="FQ58" s="58" t="s">
        <v>159</v>
      </c>
      <c r="FR58" s="58">
        <v>4.4000000000000004</v>
      </c>
      <c r="FS58" s="98" t="s">
        <v>159</v>
      </c>
      <c r="FT58" s="59" t="s">
        <v>165</v>
      </c>
      <c r="FU58" s="9" t="s">
        <v>166</v>
      </c>
      <c r="FV58" s="9" t="s">
        <v>158</v>
      </c>
      <c r="FW58" s="99">
        <v>0</v>
      </c>
      <c r="FX58" s="100" t="s">
        <v>158</v>
      </c>
      <c r="FY58" s="100" t="s">
        <v>158</v>
      </c>
      <c r="FZ58" s="100" t="s">
        <v>158</v>
      </c>
      <c r="GA58" s="9" t="s">
        <v>169</v>
      </c>
      <c r="GB58" s="63"/>
    </row>
    <row r="59" spans="1:184" ht="12" customHeight="1" x14ac:dyDescent="0.2">
      <c r="A59" s="7">
        <v>77</v>
      </c>
      <c r="B59" s="2" t="s">
        <v>2345</v>
      </c>
      <c r="C59" s="1" t="s">
        <v>2347</v>
      </c>
      <c r="D59" s="1" t="s">
        <v>172</v>
      </c>
      <c r="E59" s="1" t="s">
        <v>374</v>
      </c>
      <c r="F59" s="9">
        <v>7</v>
      </c>
      <c r="G59" s="64">
        <v>32.68</v>
      </c>
      <c r="H59" s="65">
        <v>0.22580645161290325</v>
      </c>
      <c r="I59" s="65">
        <v>4.8657158551380419E-2</v>
      </c>
      <c r="J59" s="65">
        <v>9.2730200230199067E-2</v>
      </c>
      <c r="K59" s="442">
        <v>2.1113831089351283E-2</v>
      </c>
      <c r="L59" s="67">
        <v>1</v>
      </c>
      <c r="M59" s="68">
        <v>4.5454545454545414E-2</v>
      </c>
      <c r="N59" s="444">
        <v>5.5999999999999828E-2</v>
      </c>
      <c r="O59" s="445">
        <v>5.3170039678524628E-2</v>
      </c>
      <c r="P59" s="445">
        <v>9.2879535799433643E-2</v>
      </c>
      <c r="Q59" s="445">
        <v>6.7536656578697674E-2</v>
      </c>
      <c r="R59" s="445">
        <v>3.0590914961856619E-2</v>
      </c>
      <c r="S59" s="445" t="s">
        <v>158</v>
      </c>
      <c r="T59" s="18">
        <v>1.3752462811244581</v>
      </c>
      <c r="U59" s="71" t="s">
        <v>156</v>
      </c>
      <c r="V59" s="9">
        <v>2004</v>
      </c>
      <c r="W59" s="227">
        <v>2016</v>
      </c>
      <c r="X59" s="227">
        <v>1</v>
      </c>
      <c r="Y59" s="447" t="s">
        <v>361</v>
      </c>
      <c r="Z59" s="448">
        <v>12</v>
      </c>
      <c r="AA59" s="448">
        <v>5</v>
      </c>
      <c r="AB59" s="448">
        <v>1</v>
      </c>
      <c r="AC59" s="228" t="s">
        <v>2547</v>
      </c>
      <c r="AD59" s="449">
        <v>0.71164191594647563</v>
      </c>
      <c r="AE59" s="450">
        <v>0.36539781410766425</v>
      </c>
      <c r="AF59" s="75">
        <v>0.16713895252902056</v>
      </c>
      <c r="AG59" s="75" t="s">
        <v>158</v>
      </c>
      <c r="AH59" s="76" t="s">
        <v>2691</v>
      </c>
      <c r="AI59" s="9" t="s">
        <v>2779</v>
      </c>
      <c r="AJ59" s="77" t="s">
        <v>2563</v>
      </c>
      <c r="AK59" s="78">
        <v>2.1113831089351283E-2</v>
      </c>
      <c r="AL59" s="79">
        <v>1.8231600000000001E-2</v>
      </c>
      <c r="AM59" s="80">
        <v>0.15808985987797453</v>
      </c>
      <c r="AN59" s="368">
        <v>0.27442010308602804</v>
      </c>
      <c r="AO59" s="368">
        <v>-0.25017245410414313</v>
      </c>
      <c r="AP59" s="368">
        <v>-0.16502402277599604</v>
      </c>
      <c r="AQ59" s="368">
        <v>-0.11979498340348593</v>
      </c>
      <c r="AR59" s="81">
        <v>2.8158249460048208E-2</v>
      </c>
      <c r="AS59" s="81">
        <v>2.5286752751315322E-2</v>
      </c>
      <c r="AT59" s="81">
        <v>2.3987401447667346E-2</v>
      </c>
      <c r="AU59" s="68">
        <v>1.1398022997780914E-2</v>
      </c>
      <c r="AV59" s="68">
        <v>1.7912523665804408E-2</v>
      </c>
      <c r="AW59" s="68">
        <v>3.3055555555555553E-2</v>
      </c>
      <c r="AX59" s="68">
        <v>8.2474226804123713E-3</v>
      </c>
      <c r="AY59" s="68">
        <v>1.6567402725540671E-2</v>
      </c>
      <c r="AZ59" s="68">
        <v>3.7228541882109618E-2</v>
      </c>
      <c r="BA59" s="31">
        <v>44.499989999999997</v>
      </c>
      <c r="BB59" s="32">
        <v>23.392984967788117</v>
      </c>
      <c r="BC59" s="82">
        <v>25.655959685808224</v>
      </c>
      <c r="BD59" s="70">
        <v>0.73448939525016033</v>
      </c>
      <c r="BE59" s="70">
        <v>-8.8204641172393461E-2</v>
      </c>
      <c r="BF59" s="82">
        <v>21.694020409884459</v>
      </c>
      <c r="BG59" s="82">
        <v>16.941156727124316</v>
      </c>
      <c r="BH59" s="82">
        <v>15.924931760247119</v>
      </c>
      <c r="BI59" s="82">
        <v>12.152542372881356</v>
      </c>
      <c r="BJ59" s="82">
        <v>58.901408450704231</v>
      </c>
      <c r="BK59" s="82">
        <v>8.8715596330275215</v>
      </c>
      <c r="BL59" s="82">
        <v>23.125581024244596</v>
      </c>
      <c r="BM59" s="82">
        <v>58.901408450704231</v>
      </c>
      <c r="BN59" s="34" t="s">
        <v>2563</v>
      </c>
      <c r="BO59" s="31">
        <v>4.0626899999999999</v>
      </c>
      <c r="BP59" s="32">
        <v>3.6522800000000002</v>
      </c>
      <c r="BQ59" s="35">
        <v>3.7021266578825403</v>
      </c>
      <c r="BR59" s="70">
        <v>-1.3464330772262167E-2</v>
      </c>
      <c r="BS59" s="83">
        <v>2.7781703019270139</v>
      </c>
      <c r="BT59" s="83">
        <v>2.6747426640019611</v>
      </c>
      <c r="BU59" s="83">
        <v>2.6999349185135362</v>
      </c>
      <c r="BV59" s="83">
        <v>1.8126888217522659</v>
      </c>
      <c r="BW59" s="83">
        <v>5.4671363849765262</v>
      </c>
      <c r="BX59" s="83">
        <v>1.8126888217522659</v>
      </c>
      <c r="BY59" s="83">
        <v>3.7899993749218397</v>
      </c>
      <c r="BZ59" s="83">
        <v>7.9219600725952812</v>
      </c>
      <c r="CA59" s="37" t="s">
        <v>2609</v>
      </c>
      <c r="CB59" s="31">
        <v>1.4598116271226569</v>
      </c>
      <c r="CC59" s="35">
        <v>2.207007215660254</v>
      </c>
      <c r="CD59" s="70">
        <v>-0.33855602430101894</v>
      </c>
      <c r="CE59" s="83">
        <v>1.6753045245590819</v>
      </c>
      <c r="CF59" s="83">
        <v>1.5933361663541337</v>
      </c>
      <c r="CG59" s="83">
        <v>1.5518260533314234</v>
      </c>
      <c r="CH59" s="83">
        <v>1.1270125223613596</v>
      </c>
      <c r="CI59" s="83">
        <v>3.6130852801702011</v>
      </c>
      <c r="CJ59" s="83">
        <v>1.0558577405857741</v>
      </c>
      <c r="CK59" s="83">
        <v>2.1703395000242951</v>
      </c>
      <c r="CL59" s="83">
        <v>3.8271327014218008</v>
      </c>
      <c r="CM59" s="37" t="s">
        <v>2563</v>
      </c>
      <c r="CN59" s="31">
        <v>10.42451</v>
      </c>
      <c r="CO59" s="82">
        <v>13.146213200778666</v>
      </c>
      <c r="CP59" s="70">
        <v>-0.20703324670084133</v>
      </c>
      <c r="CQ59" s="82">
        <v>11.015648437616624</v>
      </c>
      <c r="CR59" s="82">
        <v>9.674333478421751</v>
      </c>
      <c r="CS59" s="82">
        <v>8.6197891402520916</v>
      </c>
      <c r="CT59" s="82">
        <v>4.5323741007194247</v>
      </c>
      <c r="CU59" s="82">
        <v>30.503241860464485</v>
      </c>
      <c r="CV59" s="82">
        <v>4.5323741007194247</v>
      </c>
      <c r="CW59" s="82">
        <v>11.93450355041284</v>
      </c>
      <c r="CX59" s="82">
        <v>30.503241860464485</v>
      </c>
      <c r="CY59" s="37" t="s">
        <v>2563</v>
      </c>
      <c r="CZ59" s="376">
        <v>1.7194519019624286</v>
      </c>
      <c r="DA59" s="39" t="s">
        <v>5</v>
      </c>
      <c r="DB59" s="39">
        <v>25.354841501754251</v>
      </c>
      <c r="DC59" s="17">
        <v>0.11399336688878492</v>
      </c>
      <c r="DD59" s="40">
        <v>-33.100653311121505</v>
      </c>
      <c r="DE59" s="84">
        <v>0.71730000000000005</v>
      </c>
      <c r="DF59" s="85">
        <v>1.397</v>
      </c>
      <c r="DG59" s="85" t="s">
        <v>5</v>
      </c>
      <c r="DH59" s="85" t="s">
        <v>5</v>
      </c>
      <c r="DI59" s="85" t="s">
        <v>5</v>
      </c>
      <c r="DJ59" s="86">
        <v>1.90509</v>
      </c>
      <c r="DK59" s="86">
        <v>-0.12097229999999999</v>
      </c>
      <c r="DL59" s="69" t="s">
        <v>158</v>
      </c>
      <c r="DM59" s="70" t="s">
        <v>158</v>
      </c>
      <c r="DN59" s="70" t="s">
        <v>158</v>
      </c>
      <c r="DO59" s="70" t="s">
        <v>158</v>
      </c>
      <c r="DP59" s="70" t="s">
        <v>158</v>
      </c>
      <c r="DQ59" s="87" t="s">
        <v>2563</v>
      </c>
      <c r="DR59" s="69">
        <v>-0.19280674002517995</v>
      </c>
      <c r="DS59" s="70">
        <v>-8.1210620915985743E-2</v>
      </c>
      <c r="DT59" s="70">
        <v>3.3780485677011196E-2</v>
      </c>
      <c r="DU59" s="70">
        <v>8.1691333202028815E-2</v>
      </c>
      <c r="DV59" s="87" t="s">
        <v>2563</v>
      </c>
      <c r="DW59" s="31">
        <v>3.0541100000000001</v>
      </c>
      <c r="DX59" s="70">
        <v>-0.61549078830154902</v>
      </c>
      <c r="DY59" s="70">
        <v>-0.2501343207280825</v>
      </c>
      <c r="DZ59" s="70">
        <v>-6.4840634825360066E-2</v>
      </c>
      <c r="EA59" s="70">
        <v>4.324269039285622E-2</v>
      </c>
      <c r="EB59" s="87" t="s">
        <v>2563</v>
      </c>
      <c r="EC59" s="31">
        <v>-0.50721000000000005</v>
      </c>
      <c r="ED59" s="88">
        <v>1097551000</v>
      </c>
      <c r="EE59" s="85">
        <v>1.21753</v>
      </c>
      <c r="EF59" s="85" t="s">
        <v>5</v>
      </c>
      <c r="EG59" s="86">
        <v>0.36575821731566838</v>
      </c>
      <c r="EH59" s="86">
        <v>-6.6869761603459699E-3</v>
      </c>
      <c r="EI59" s="89">
        <v>2.5710000000000002</v>
      </c>
      <c r="EJ59" s="90">
        <v>7</v>
      </c>
      <c r="EK59" s="85">
        <v>34.46</v>
      </c>
      <c r="EL59" s="91">
        <v>7</v>
      </c>
      <c r="EM59" s="79">
        <v>-5.1654091700522375E-2</v>
      </c>
      <c r="EN59" s="69">
        <v>-0.16137152685210676</v>
      </c>
      <c r="EO59" s="70">
        <v>-8.7948288524635987E-2</v>
      </c>
      <c r="EP59" s="70">
        <v>-3.8559653937219052E-3</v>
      </c>
      <c r="EQ59" s="70">
        <v>9.987790313145295E-2</v>
      </c>
      <c r="ER59" s="69">
        <v>2.0761245021665875E-2</v>
      </c>
      <c r="ES59" s="70">
        <v>1.7524525227818222E-2</v>
      </c>
      <c r="ET59" s="70">
        <v>2.0916647687987178E-2</v>
      </c>
      <c r="EU59" s="70">
        <v>3.9399545588868934E-2</v>
      </c>
      <c r="EV59" s="69">
        <v>-0.14061028183044089</v>
      </c>
      <c r="EW59" s="70">
        <v>-7.0423763296817765E-2</v>
      </c>
      <c r="EX59" s="70">
        <v>1.7060682294265272E-2</v>
      </c>
      <c r="EY59" s="70">
        <v>0.13927744872032188</v>
      </c>
      <c r="EZ59" s="92">
        <v>8.2124299999999997E-2</v>
      </c>
      <c r="FA59" s="70">
        <v>0.16622500000000001</v>
      </c>
      <c r="FB59" s="70">
        <v>0.18895555555555554</v>
      </c>
      <c r="FC59" s="87">
        <v>9.0954714556201008E-2</v>
      </c>
      <c r="FD59" s="69">
        <v>0.13282499999999997</v>
      </c>
      <c r="FE59" s="70">
        <v>0.14604444444444442</v>
      </c>
      <c r="FF59" s="87">
        <v>6.5214496087909787E-2</v>
      </c>
      <c r="FG59" s="93" t="s">
        <v>2563</v>
      </c>
      <c r="FH59" s="84">
        <v>1.74112</v>
      </c>
      <c r="FI59" s="85">
        <v>1.49946</v>
      </c>
      <c r="FJ59" s="86">
        <v>0.70558719999999997</v>
      </c>
      <c r="FK59" s="86">
        <v>0.74485630000000003</v>
      </c>
      <c r="FL59" s="94">
        <v>0.16500000000000001</v>
      </c>
      <c r="FM59" s="95">
        <v>0.17249999999999999</v>
      </c>
      <c r="FN59" s="96">
        <v>45016</v>
      </c>
      <c r="FO59" s="97" t="s">
        <v>2881</v>
      </c>
      <c r="FP59" s="57">
        <v>0.69</v>
      </c>
      <c r="FQ59" s="58" t="s">
        <v>159</v>
      </c>
      <c r="FR59" s="58">
        <v>0.69</v>
      </c>
      <c r="FS59" s="98" t="s">
        <v>185</v>
      </c>
      <c r="FT59" s="59" t="s">
        <v>160</v>
      </c>
      <c r="FU59" s="9" t="s">
        <v>158</v>
      </c>
      <c r="FV59" s="9" t="s">
        <v>158</v>
      </c>
      <c r="FW59" s="99" t="s">
        <v>158</v>
      </c>
      <c r="FX59" s="100" t="s">
        <v>158</v>
      </c>
      <c r="FY59" s="100" t="s">
        <v>158</v>
      </c>
      <c r="FZ59" s="100" t="s">
        <v>158</v>
      </c>
      <c r="GA59" s="9" t="s">
        <v>169</v>
      </c>
      <c r="GB59" s="63"/>
    </row>
    <row r="60" spans="1:184" ht="12" customHeight="1" x14ac:dyDescent="0.2">
      <c r="A60" s="7">
        <v>12</v>
      </c>
      <c r="B60" s="2" t="s">
        <v>204</v>
      </c>
      <c r="C60" s="1" t="s">
        <v>205</v>
      </c>
      <c r="D60" s="1" t="s">
        <v>188</v>
      </c>
      <c r="E60" s="1" t="s">
        <v>206</v>
      </c>
      <c r="F60" s="9">
        <v>25</v>
      </c>
      <c r="G60" s="64">
        <v>34.97</v>
      </c>
      <c r="H60" s="65">
        <v>4.3257756563245708E-2</v>
      </c>
      <c r="I60" s="65">
        <v>-3.2960913917688961E-2</v>
      </c>
      <c r="J60" s="65">
        <v>3.091872350008229E-2</v>
      </c>
      <c r="K60" s="442">
        <v>2.0589076351158135E-2</v>
      </c>
      <c r="L60" s="67">
        <v>571</v>
      </c>
      <c r="M60" s="68">
        <v>2.8571428571428692E-2</v>
      </c>
      <c r="N60" s="444">
        <v>1.4084507042253502E-2</v>
      </c>
      <c r="O60" s="445">
        <v>2.4281269904770308E-2</v>
      </c>
      <c r="P60" s="445">
        <v>3.0358033101851145E-2</v>
      </c>
      <c r="Q60" s="445">
        <v>6.0540481614018704E-2</v>
      </c>
      <c r="R60" s="445">
        <v>8.2249318583756503E-2</v>
      </c>
      <c r="S60" s="445">
        <v>0.11789635396212472</v>
      </c>
      <c r="T60" s="18">
        <v>0.50145014199592131</v>
      </c>
      <c r="U60" s="71" t="s">
        <v>156</v>
      </c>
      <c r="V60" s="9">
        <v>1998</v>
      </c>
      <c r="W60" s="227">
        <v>1998</v>
      </c>
      <c r="X60" s="227">
        <v>3</v>
      </c>
      <c r="Y60" s="447" t="s">
        <v>157</v>
      </c>
      <c r="Z60" s="448">
        <v>24</v>
      </c>
      <c r="AA60" s="448">
        <v>0</v>
      </c>
      <c r="AB60" s="448">
        <v>0</v>
      </c>
      <c r="AC60" s="228" t="s">
        <v>2329</v>
      </c>
      <c r="AD60" s="449">
        <v>0.60280808097721883</v>
      </c>
      <c r="AE60" s="450">
        <v>0.36108324974924771</v>
      </c>
      <c r="AF60" s="75">
        <v>0.27709039689350878</v>
      </c>
      <c r="AG60" s="75">
        <v>2.5719797099378434</v>
      </c>
      <c r="AH60" s="76" t="s">
        <v>2626</v>
      </c>
      <c r="AI60" s="9" t="s">
        <v>2531</v>
      </c>
      <c r="AJ60" s="77" t="s">
        <v>2627</v>
      </c>
      <c r="AK60" s="78">
        <v>2.0589076351158135E-2</v>
      </c>
      <c r="AL60" s="79">
        <v>1.79122E-2</v>
      </c>
      <c r="AM60" s="80">
        <v>0.14944430897143479</v>
      </c>
      <c r="AN60" s="368">
        <v>0.18965807512013222</v>
      </c>
      <c r="AO60" s="368">
        <v>-0.21747749184853604</v>
      </c>
      <c r="AP60" s="368">
        <v>-0.10588384355692959</v>
      </c>
      <c r="AQ60" s="368">
        <v>-8.1808809209124034E-3</v>
      </c>
      <c r="AR60" s="81">
        <v>2.6311161834558939E-2</v>
      </c>
      <c r="AS60" s="81">
        <v>2.3027294835007345E-2</v>
      </c>
      <c r="AT60" s="81">
        <v>2.0758902460234145E-2</v>
      </c>
      <c r="AU60" s="68">
        <v>1.2658227848101267E-2</v>
      </c>
      <c r="AV60" s="68">
        <v>1.9045937072859211E-2</v>
      </c>
      <c r="AW60" s="68">
        <v>2.9611350367502912E-2</v>
      </c>
      <c r="AX60" s="68">
        <v>1.1706715958102281E-2</v>
      </c>
      <c r="AY60" s="68">
        <v>1.7306717603777909E-2</v>
      </c>
      <c r="AZ60" s="68">
        <v>2.9611350367502912E-2</v>
      </c>
      <c r="BA60" s="31">
        <v>29.47062</v>
      </c>
      <c r="BB60" s="32">
        <v>17.537612838515546</v>
      </c>
      <c r="BC60" s="82">
        <v>28.507080458461068</v>
      </c>
      <c r="BD60" s="70">
        <v>3.3800007789045461E-2</v>
      </c>
      <c r="BE60" s="70">
        <v>-0.38479800258499364</v>
      </c>
      <c r="BF60" s="82">
        <v>26.859075977332306</v>
      </c>
      <c r="BG60" s="82">
        <v>23.439869220948037</v>
      </c>
      <c r="BH60" s="82">
        <v>20.721163472580486</v>
      </c>
      <c r="BI60" s="82">
        <v>18.197247706422019</v>
      </c>
      <c r="BJ60" s="82">
        <v>64.272724242424232</v>
      </c>
      <c r="BK60" s="82">
        <v>16.429752066115704</v>
      </c>
      <c r="BL60" s="82">
        <v>24.692523314729016</v>
      </c>
      <c r="BM60" s="82">
        <v>64.272724242424232</v>
      </c>
      <c r="BN60" s="34" t="s">
        <v>2627</v>
      </c>
      <c r="BO60" s="31">
        <v>6.0271600000000003</v>
      </c>
      <c r="BP60" s="32">
        <v>2.0836700000000001</v>
      </c>
      <c r="BQ60" s="35">
        <v>2.5842060963918003</v>
      </c>
      <c r="BR60" s="70">
        <v>-0.19369047116275828</v>
      </c>
      <c r="BS60" s="83">
        <v>1.7432899399126447</v>
      </c>
      <c r="BT60" s="83">
        <v>2.1768820867958185</v>
      </c>
      <c r="BU60" s="83">
        <v>2.8521182720961828</v>
      </c>
      <c r="BV60" s="83">
        <v>1.5360076142803285</v>
      </c>
      <c r="BW60" s="83">
        <v>3.8357082984073765</v>
      </c>
      <c r="BX60" s="83">
        <v>1.5360076142803285</v>
      </c>
      <c r="BY60" s="83">
        <v>3.3803360525652693</v>
      </c>
      <c r="BZ60" s="83">
        <v>5.3404255319148932</v>
      </c>
      <c r="CA60" s="37" t="s">
        <v>2609</v>
      </c>
      <c r="CB60" s="31">
        <v>0.84326852520123785</v>
      </c>
      <c r="CC60" s="35">
        <v>1.2595375085904355</v>
      </c>
      <c r="CD60" s="70">
        <v>-0.33049351889095346</v>
      </c>
      <c r="CE60" s="83">
        <v>0.90927286378843541</v>
      </c>
      <c r="CF60" s="83">
        <v>1.0725679805918908</v>
      </c>
      <c r="CG60" s="83">
        <v>1.0549705201342294</v>
      </c>
      <c r="CH60" s="83">
        <v>0.78845155246252674</v>
      </c>
      <c r="CI60" s="83">
        <v>1.7375329212577264</v>
      </c>
      <c r="CJ60" s="83">
        <v>0.78845155246252674</v>
      </c>
      <c r="CK60" s="83">
        <v>1.2278534101002483</v>
      </c>
      <c r="CL60" s="83">
        <v>1.7375329212577264</v>
      </c>
      <c r="CM60" s="37" t="s">
        <v>2627</v>
      </c>
      <c r="CN60" s="31">
        <v>13.59163</v>
      </c>
      <c r="CO60" s="82">
        <v>16.838310083119005</v>
      </c>
      <c r="CP60" s="70">
        <v>-0.19281507865649272</v>
      </c>
      <c r="CQ60" s="82">
        <v>13.044022412393838</v>
      </c>
      <c r="CR60" s="82">
        <v>14.347764098372821</v>
      </c>
      <c r="CS60" s="82">
        <v>13.946793036986596</v>
      </c>
      <c r="CT60" s="82">
        <v>11.362217936354869</v>
      </c>
      <c r="CU60" s="82">
        <v>23.000852904820768</v>
      </c>
      <c r="CV60" s="82">
        <v>11.362217936354869</v>
      </c>
      <c r="CW60" s="82">
        <v>16.227912504771531</v>
      </c>
      <c r="CX60" s="82">
        <v>23.000852904820768</v>
      </c>
      <c r="CY60" s="37" t="s">
        <v>2627</v>
      </c>
      <c r="CZ60" s="376">
        <v>0.64662350745134822</v>
      </c>
      <c r="DA60" s="39" t="s">
        <v>5</v>
      </c>
      <c r="DB60" s="39">
        <v>21.594798023387664</v>
      </c>
      <c r="DC60" s="17">
        <v>5.094710945300928E-2</v>
      </c>
      <c r="DD60" s="40">
        <v>-24.375909054699072</v>
      </c>
      <c r="DE60" s="84">
        <v>1.19441</v>
      </c>
      <c r="DF60" s="85">
        <v>1.994</v>
      </c>
      <c r="DG60" s="85" t="s">
        <v>5</v>
      </c>
      <c r="DH60" s="85" t="s">
        <v>5</v>
      </c>
      <c r="DI60" s="85" t="s">
        <v>5</v>
      </c>
      <c r="DJ60" s="86">
        <v>1.0577559999999999</v>
      </c>
      <c r="DK60" s="86">
        <v>-0.18507409999999999</v>
      </c>
      <c r="DL60" s="69">
        <v>-0.56578947368421051</v>
      </c>
      <c r="DM60" s="70">
        <v>-0.30070212448451128</v>
      </c>
      <c r="DN60" s="70">
        <v>-0.18539846802000004</v>
      </c>
      <c r="DO60" s="70">
        <v>-3.3713084710940922E-2</v>
      </c>
      <c r="DP60" s="70" t="s">
        <v>158</v>
      </c>
      <c r="DQ60" s="87" t="s">
        <v>2627</v>
      </c>
      <c r="DR60" s="69">
        <v>-7.1593718321615096E-2</v>
      </c>
      <c r="DS60" s="70">
        <v>5.3446082885437951E-2</v>
      </c>
      <c r="DT60" s="70">
        <v>4.5579466198853558E-2</v>
      </c>
      <c r="DU60" s="70">
        <v>9.1238828475615819E-2</v>
      </c>
      <c r="DV60" s="87" t="s">
        <v>2627</v>
      </c>
      <c r="DW60" s="31">
        <v>2.59843</v>
      </c>
      <c r="DX60" s="70">
        <v>9.0705698655870748E-3</v>
      </c>
      <c r="DY60" s="70">
        <v>7.9528617545389535E-2</v>
      </c>
      <c r="DZ60" s="70">
        <v>4.1105596360173413E-2</v>
      </c>
      <c r="EA60" s="70">
        <v>6.3114034228713756E-2</v>
      </c>
      <c r="EB60" s="87" t="s">
        <v>2627</v>
      </c>
      <c r="EC60" s="31">
        <v>0.27994000000000002</v>
      </c>
      <c r="ED60" s="88">
        <v>14760510000</v>
      </c>
      <c r="EE60" s="85">
        <v>0.43428</v>
      </c>
      <c r="EF60" s="85" t="s">
        <v>5</v>
      </c>
      <c r="EG60" s="86">
        <v>0.44611699393895421</v>
      </c>
      <c r="EH60" s="86">
        <v>-6.7466666666666675E-2</v>
      </c>
      <c r="EI60" s="89">
        <v>2.222</v>
      </c>
      <c r="EJ60" s="90">
        <v>9</v>
      </c>
      <c r="EK60" s="85">
        <v>42.5</v>
      </c>
      <c r="EL60" s="91">
        <v>8</v>
      </c>
      <c r="EM60" s="79">
        <v>-0.17717647058823527</v>
      </c>
      <c r="EN60" s="69">
        <v>0.17614035087719304</v>
      </c>
      <c r="EO60" s="70">
        <v>-5.8776737522928113E-2</v>
      </c>
      <c r="EP60" s="70">
        <v>-5.7955199938737545E-2</v>
      </c>
      <c r="EQ60" s="70">
        <v>2.910416839677854E-2</v>
      </c>
      <c r="ER60" s="69">
        <v>2.5263157894736876E-2</v>
      </c>
      <c r="ES60" s="70">
        <v>1.7278506533740856E-2</v>
      </c>
      <c r="ET60" s="70">
        <v>1.47843141816979E-2</v>
      </c>
      <c r="EU60" s="70">
        <v>2.1913034212212912E-2</v>
      </c>
      <c r="EV60" s="69">
        <v>0.20140350877192992</v>
      </c>
      <c r="EW60" s="70">
        <v>-4.1498230989187257E-2</v>
      </c>
      <c r="EX60" s="70">
        <v>-4.3170885757039645E-2</v>
      </c>
      <c r="EY60" s="70">
        <v>5.1017202608991452E-2</v>
      </c>
      <c r="EZ60" s="92">
        <v>7.3051400000000002E-2</v>
      </c>
      <c r="FA60" s="70">
        <v>0.12984000000000001</v>
      </c>
      <c r="FB60" s="70">
        <v>0.16083</v>
      </c>
      <c r="FC60" s="87">
        <v>5.1172923504525313E-2</v>
      </c>
      <c r="FD60" s="69">
        <v>8.566E-2</v>
      </c>
      <c r="FE60" s="70">
        <v>0.10901000000000001</v>
      </c>
      <c r="FF60" s="87">
        <v>3.7464742091732041E-2</v>
      </c>
      <c r="FG60" s="93" t="s">
        <v>2627</v>
      </c>
      <c r="FH60" s="84">
        <v>1.6625799999999999</v>
      </c>
      <c r="FI60" s="85">
        <v>0.66837000000000002</v>
      </c>
      <c r="FJ60" s="86">
        <v>0.47384749999999998</v>
      </c>
      <c r="FK60" s="86">
        <v>0.57493300000000003</v>
      </c>
      <c r="FL60" s="94">
        <v>0.17499999999999999</v>
      </c>
      <c r="FM60" s="95">
        <v>0.18</v>
      </c>
      <c r="FN60" s="96">
        <v>44446</v>
      </c>
      <c r="FO60" s="97" t="s">
        <v>2879</v>
      </c>
      <c r="FP60" s="57">
        <v>0.72</v>
      </c>
      <c r="FQ60" s="58" t="s">
        <v>159</v>
      </c>
      <c r="FR60" s="58">
        <v>0.72</v>
      </c>
      <c r="FS60" s="98" t="s">
        <v>159</v>
      </c>
      <c r="FT60" s="59" t="s">
        <v>165</v>
      </c>
      <c r="FU60" s="9" t="s">
        <v>166</v>
      </c>
      <c r="FV60" s="9" t="s">
        <v>158</v>
      </c>
      <c r="FW60" s="99">
        <v>0.02</v>
      </c>
      <c r="FX60" s="100" t="s">
        <v>158</v>
      </c>
      <c r="FY60" s="100" t="s">
        <v>158</v>
      </c>
      <c r="FZ60" s="100" t="s">
        <v>158</v>
      </c>
      <c r="GA60" s="9" t="s">
        <v>169</v>
      </c>
      <c r="GB60" s="63"/>
    </row>
    <row r="61" spans="1:184" ht="12" customHeight="1" x14ac:dyDescent="0.2">
      <c r="A61" s="7">
        <v>81</v>
      </c>
      <c r="B61" s="2" t="s">
        <v>473</v>
      </c>
      <c r="C61" s="1" t="s">
        <v>474</v>
      </c>
      <c r="D61" s="1" t="s">
        <v>188</v>
      </c>
      <c r="E61" s="1" t="s">
        <v>206</v>
      </c>
      <c r="F61" s="9">
        <v>6</v>
      </c>
      <c r="G61" s="64">
        <v>33.49</v>
      </c>
      <c r="H61" s="65">
        <v>-4.5597036192647544E-2</v>
      </c>
      <c r="I61" s="65">
        <v>7.8046421499784024E-2</v>
      </c>
      <c r="J61" s="65" t="s">
        <v>158</v>
      </c>
      <c r="K61" s="442">
        <v>2.0304568527918784E-2</v>
      </c>
      <c r="L61" s="67">
        <v>213</v>
      </c>
      <c r="M61" s="68">
        <v>0.13333333333333353</v>
      </c>
      <c r="N61" s="444">
        <v>0.16363636363636358</v>
      </c>
      <c r="O61" s="445">
        <v>0.18977669851800583</v>
      </c>
      <c r="P61" s="445">
        <v>0.3195079107728942</v>
      </c>
      <c r="Q61" s="445" t="s">
        <v>158</v>
      </c>
      <c r="R61" s="445" t="s">
        <v>158</v>
      </c>
      <c r="S61" s="445" t="s">
        <v>158</v>
      </c>
      <c r="T61" s="18" t="s">
        <v>158</v>
      </c>
      <c r="U61" s="71" t="s">
        <v>156</v>
      </c>
      <c r="V61" s="9">
        <v>2017</v>
      </c>
      <c r="W61" s="227">
        <v>2017</v>
      </c>
      <c r="X61" s="227">
        <v>1</v>
      </c>
      <c r="Y61" s="447" t="s">
        <v>157</v>
      </c>
      <c r="Z61" s="448">
        <v>5</v>
      </c>
      <c r="AA61" s="448">
        <v>0</v>
      </c>
      <c r="AB61" s="448">
        <v>0</v>
      </c>
      <c r="AC61" s="228" t="s">
        <v>5</v>
      </c>
      <c r="AD61" s="449">
        <v>0.54662379421221874</v>
      </c>
      <c r="AE61" s="450">
        <v>0.42001235330450898</v>
      </c>
      <c r="AF61" s="75">
        <v>0.41040497314261576</v>
      </c>
      <c r="AG61" s="75">
        <v>2.7824379066246574</v>
      </c>
      <c r="AH61" s="76" t="s">
        <v>2693</v>
      </c>
      <c r="AI61" s="9" t="s">
        <v>2782</v>
      </c>
      <c r="AJ61" s="77" t="s">
        <v>2563</v>
      </c>
      <c r="AK61" s="78">
        <v>2.0304568527918784E-2</v>
      </c>
      <c r="AL61" s="79">
        <v>1.50215E-2</v>
      </c>
      <c r="AM61" s="80">
        <v>0.35170046452876091</v>
      </c>
      <c r="AN61" s="368">
        <v>0.39208086926943087</v>
      </c>
      <c r="AO61" s="368">
        <v>6.6262547345245393E-2</v>
      </c>
      <c r="AP61" s="368">
        <v>2.7376877278017409E-2</v>
      </c>
      <c r="AQ61" s="368">
        <v>0.12268327748972752</v>
      </c>
      <c r="AR61" s="81">
        <v>1.9042747565759112E-2</v>
      </c>
      <c r="AS61" s="81">
        <v>1.9763505464240834E-2</v>
      </c>
      <c r="AT61" s="81">
        <v>1.8085749503028978E-2</v>
      </c>
      <c r="AU61" s="68">
        <v>7.0298769771528994E-3</v>
      </c>
      <c r="AV61" s="68">
        <v>1.5879380191397213E-2</v>
      </c>
      <c r="AW61" s="68">
        <v>2.1864211737629459E-2</v>
      </c>
      <c r="AX61" s="68">
        <v>7.0298769771528994E-3</v>
      </c>
      <c r="AY61" s="68">
        <v>1.4585767950804967E-2</v>
      </c>
      <c r="AZ61" s="68">
        <v>2.1864211737629459E-2</v>
      </c>
      <c r="BA61" s="31">
        <v>26.358519999999999</v>
      </c>
      <c r="BB61" s="32">
        <v>20.685608400247066</v>
      </c>
      <c r="BC61" s="82">
        <v>30.844652070153188</v>
      </c>
      <c r="BD61" s="70">
        <v>-0.14544278405053535</v>
      </c>
      <c r="BE61" s="70">
        <v>-0.32936159068354398</v>
      </c>
      <c r="BF61" s="82">
        <v>23.355655244986036</v>
      </c>
      <c r="BG61" s="82">
        <v>23.915995165082808</v>
      </c>
      <c r="BH61" s="82">
        <v>23.915995165082808</v>
      </c>
      <c r="BI61" s="82">
        <v>21.724999999999998</v>
      </c>
      <c r="BJ61" s="82">
        <v>45.554455445544555</v>
      </c>
      <c r="BK61" s="82">
        <v>21.724999999999998</v>
      </c>
      <c r="BL61" s="82">
        <v>30.844652070153188</v>
      </c>
      <c r="BM61" s="82">
        <v>45.554455445544555</v>
      </c>
      <c r="BN61" s="34" t="s">
        <v>2563</v>
      </c>
      <c r="BO61" s="31" t="s">
        <v>158</v>
      </c>
      <c r="BP61" s="32">
        <v>3.1677</v>
      </c>
      <c r="BQ61" s="35">
        <v>3.9976053704753207</v>
      </c>
      <c r="BR61" s="70">
        <v>-0.20760062426488179</v>
      </c>
      <c r="BS61" s="83">
        <v>3.3562691194038372</v>
      </c>
      <c r="BT61" s="83">
        <v>3.1602245786272558</v>
      </c>
      <c r="BU61" s="83">
        <v>3.1602245786272558</v>
      </c>
      <c r="BV61" s="83">
        <v>2.7113884555382213</v>
      </c>
      <c r="BW61" s="83">
        <v>6.4439775910364148</v>
      </c>
      <c r="BX61" s="83">
        <v>2.7113884555382213</v>
      </c>
      <c r="BY61" s="83">
        <v>3.9976053704753207</v>
      </c>
      <c r="BZ61" s="83">
        <v>6.4439775910364148</v>
      </c>
      <c r="CA61" s="37" t="s">
        <v>2609</v>
      </c>
      <c r="CB61" s="31">
        <v>2.5869274038186729</v>
      </c>
      <c r="CC61" s="35">
        <v>2.6700659761025647</v>
      </c>
      <c r="CD61" s="70">
        <v>-3.1137272647190239E-2</v>
      </c>
      <c r="CE61" s="83">
        <v>2.4342660815159642</v>
      </c>
      <c r="CF61" s="83">
        <v>2.0976152967501096</v>
      </c>
      <c r="CG61" s="83">
        <v>2.0976152967501096</v>
      </c>
      <c r="CH61" s="83">
        <v>1.0415282392026577</v>
      </c>
      <c r="CI61" s="83">
        <v>4.6693316831683163</v>
      </c>
      <c r="CJ61" s="83">
        <v>1.0415282392026577</v>
      </c>
      <c r="CK61" s="83">
        <v>2.6700659761025647</v>
      </c>
      <c r="CL61" s="83">
        <v>4.6693316831683163</v>
      </c>
      <c r="CM61" s="37" t="s">
        <v>2563</v>
      </c>
      <c r="CN61" s="31">
        <v>19.538530000000002</v>
      </c>
      <c r="CO61" s="82">
        <v>34.984075882724987</v>
      </c>
      <c r="CP61" s="70">
        <v>-0.44150218329339785</v>
      </c>
      <c r="CQ61" s="82">
        <v>32.145712306802714</v>
      </c>
      <c r="CR61" s="82">
        <v>27.670760717414957</v>
      </c>
      <c r="CS61" s="82">
        <v>27.670760717414957</v>
      </c>
      <c r="CT61" s="82">
        <v>17.416666666666668</v>
      </c>
      <c r="CU61" s="82">
        <v>66.2</v>
      </c>
      <c r="CV61" s="82">
        <v>17.416666666666668</v>
      </c>
      <c r="CW61" s="82">
        <v>34.984075882724987</v>
      </c>
      <c r="CX61" s="82">
        <v>66.2</v>
      </c>
      <c r="CY61" s="37" t="s">
        <v>2563</v>
      </c>
      <c r="CZ61" s="376">
        <v>0.94683052394407063</v>
      </c>
      <c r="DA61" s="39" t="s">
        <v>5</v>
      </c>
      <c r="DB61" s="39">
        <v>211.61521971421814</v>
      </c>
      <c r="DC61" s="17">
        <v>0.33981247930081299</v>
      </c>
      <c r="DD61" s="40">
        <v>7.6227279300812967</v>
      </c>
      <c r="DE61" s="84">
        <v>1.244</v>
      </c>
      <c r="DF61" s="85">
        <v>1.619</v>
      </c>
      <c r="DG61" s="85" t="s">
        <v>5</v>
      </c>
      <c r="DH61" s="85" t="s">
        <v>5</v>
      </c>
      <c r="DI61" s="85" t="s">
        <v>5</v>
      </c>
      <c r="DJ61" s="86">
        <v>7.3737899999999995E-2</v>
      </c>
      <c r="DK61" s="86" t="s">
        <v>158</v>
      </c>
      <c r="DL61" s="69">
        <v>0.28712871287128716</v>
      </c>
      <c r="DM61" s="70">
        <v>0.24725766969127094</v>
      </c>
      <c r="DN61" s="70" t="s">
        <v>158</v>
      </c>
      <c r="DO61" s="70" t="s">
        <v>158</v>
      </c>
      <c r="DP61" s="70" t="s">
        <v>158</v>
      </c>
      <c r="DQ61" s="87" t="s">
        <v>2563</v>
      </c>
      <c r="DR61" s="69">
        <v>0.14003048873914459</v>
      </c>
      <c r="DS61" s="70">
        <v>0.1198022330087829</v>
      </c>
      <c r="DT61" s="70">
        <v>0.11472868813404524</v>
      </c>
      <c r="DU61" s="70" t="s">
        <v>158</v>
      </c>
      <c r="DV61" s="87" t="s">
        <v>2563</v>
      </c>
      <c r="DW61" s="31">
        <v>1.6569</v>
      </c>
      <c r="DX61" s="70">
        <v>0.10595764101289951</v>
      </c>
      <c r="DY61" s="70">
        <v>0.16469841510100958</v>
      </c>
      <c r="DZ61" s="70">
        <v>7.7022604737631672E-2</v>
      </c>
      <c r="EA61" s="70" t="s">
        <v>158</v>
      </c>
      <c r="EB61" s="87" t="s">
        <v>2563</v>
      </c>
      <c r="EC61" s="31">
        <v>0.24439</v>
      </c>
      <c r="ED61" s="88">
        <v>1368792000</v>
      </c>
      <c r="EE61" s="85">
        <v>0.37658000000000003</v>
      </c>
      <c r="EF61" s="85" t="s">
        <v>5</v>
      </c>
      <c r="EG61" s="86">
        <v>0.15842269722453439</v>
      </c>
      <c r="EH61" s="86">
        <v>-0.129388181967653</v>
      </c>
      <c r="EI61" s="89">
        <v>1.9</v>
      </c>
      <c r="EJ61" s="90">
        <v>10</v>
      </c>
      <c r="EK61" s="85">
        <v>42.72</v>
      </c>
      <c r="EL61" s="91">
        <v>9</v>
      </c>
      <c r="EM61" s="79">
        <v>-0.21605805243445686</v>
      </c>
      <c r="EN61" s="69">
        <v>-0.12580964438987652</v>
      </c>
      <c r="EO61" s="70">
        <v>0.10866935931731048</v>
      </c>
      <c r="EP61" s="70">
        <v>9.4510771257382498E-2</v>
      </c>
      <c r="EQ61" s="70" t="s">
        <v>158</v>
      </c>
      <c r="ER61" s="69">
        <v>1.5944195713607279E-2</v>
      </c>
      <c r="ES61" s="70">
        <v>2.1042769107817882E-2</v>
      </c>
      <c r="ET61" s="70">
        <v>2.0453123921269967E-2</v>
      </c>
      <c r="EU61" s="70" t="s">
        <v>158</v>
      </c>
      <c r="EV61" s="69">
        <v>-0.10986544867626924</v>
      </c>
      <c r="EW61" s="70">
        <v>0.12971212842512836</v>
      </c>
      <c r="EX61" s="70">
        <v>0.11496389517865246</v>
      </c>
      <c r="EY61" s="70" t="s">
        <v>158</v>
      </c>
      <c r="EZ61" s="92">
        <v>0.13652319999999998</v>
      </c>
      <c r="FA61" s="70">
        <v>0.139325</v>
      </c>
      <c r="FB61" s="70">
        <v>6.1922222222222226E-2</v>
      </c>
      <c r="FC61" s="87">
        <v>0.23448023797326717</v>
      </c>
      <c r="FD61" s="69">
        <v>0.10022499999999999</v>
      </c>
      <c r="FE61" s="70">
        <v>4.4544444444444442E-2</v>
      </c>
      <c r="FF61" s="87">
        <v>6.3619548096477394E-2</v>
      </c>
      <c r="FG61" s="93" t="s">
        <v>2563</v>
      </c>
      <c r="FH61" s="84">
        <v>2.27644</v>
      </c>
      <c r="FI61" s="85">
        <v>1.2784899999999999</v>
      </c>
      <c r="FJ61" s="86">
        <v>1.070298</v>
      </c>
      <c r="FK61" s="86">
        <v>1.0815399999999999</v>
      </c>
      <c r="FL61" s="94">
        <v>0.15</v>
      </c>
      <c r="FM61" s="95">
        <v>0.17</v>
      </c>
      <c r="FN61" s="96">
        <v>44804</v>
      </c>
      <c r="FO61" s="97" t="s">
        <v>2831</v>
      </c>
      <c r="FP61" s="57">
        <v>0.68</v>
      </c>
      <c r="FQ61" s="58" t="s">
        <v>159</v>
      </c>
      <c r="FR61" s="58">
        <v>0.68</v>
      </c>
      <c r="FS61" s="98" t="s">
        <v>159</v>
      </c>
      <c r="FT61" s="59" t="s">
        <v>160</v>
      </c>
      <c r="FU61" s="9" t="s">
        <v>158</v>
      </c>
      <c r="FV61" s="9" t="s">
        <v>158</v>
      </c>
      <c r="FW61" s="99" t="s">
        <v>158</v>
      </c>
      <c r="FX61" s="100" t="s">
        <v>158</v>
      </c>
      <c r="FY61" s="100" t="s">
        <v>158</v>
      </c>
      <c r="FZ61" s="100" t="s">
        <v>158</v>
      </c>
      <c r="GA61" s="9" t="s">
        <v>169</v>
      </c>
      <c r="GB61" s="63"/>
    </row>
    <row r="62" spans="1:184" ht="12" customHeight="1" x14ac:dyDescent="0.2">
      <c r="A62" s="7">
        <v>43</v>
      </c>
      <c r="B62" s="2" t="s">
        <v>2655</v>
      </c>
      <c r="C62" s="1" t="s">
        <v>2656</v>
      </c>
      <c r="D62" s="1" t="s">
        <v>172</v>
      </c>
      <c r="E62" s="1" t="s">
        <v>173</v>
      </c>
      <c r="F62" s="9">
        <v>12</v>
      </c>
      <c r="G62" s="64">
        <v>25.78</v>
      </c>
      <c r="H62" s="65">
        <v>-9.0331686661961896E-2</v>
      </c>
      <c r="I62" s="65">
        <v>6.5184939473417414E-2</v>
      </c>
      <c r="J62" s="65">
        <v>0.15149810279162113</v>
      </c>
      <c r="K62" s="442">
        <v>2.0170674941815361E-2</v>
      </c>
      <c r="L62" s="67">
        <v>75</v>
      </c>
      <c r="M62" s="68">
        <v>8.3333333333333481E-2</v>
      </c>
      <c r="N62" s="444">
        <v>0.19999999999999996</v>
      </c>
      <c r="O62" s="445">
        <v>0.14471424255333187</v>
      </c>
      <c r="P62" s="445">
        <v>0.13045577778664774</v>
      </c>
      <c r="Q62" s="445">
        <v>0.16983368811009347</v>
      </c>
      <c r="R62" s="445">
        <v>-3.7410324883923152E-2</v>
      </c>
      <c r="S62" s="445" t="s">
        <v>158</v>
      </c>
      <c r="T62" s="18">
        <v>0.76813840197641303</v>
      </c>
      <c r="U62" s="71" t="s">
        <v>156</v>
      </c>
      <c r="V62" s="9">
        <v>2004</v>
      </c>
      <c r="W62" s="227">
        <v>2011</v>
      </c>
      <c r="X62" s="227">
        <v>1</v>
      </c>
      <c r="Y62" s="447" t="s">
        <v>291</v>
      </c>
      <c r="Z62" s="448">
        <v>12</v>
      </c>
      <c r="AA62" s="448">
        <v>0</v>
      </c>
      <c r="AB62" s="448">
        <v>4</v>
      </c>
      <c r="AC62" s="228" t="s">
        <v>5</v>
      </c>
      <c r="AD62" s="449">
        <v>5.2221875258967154E-2</v>
      </c>
      <c r="AE62" s="450">
        <v>0.11876969903950123</v>
      </c>
      <c r="AF62" s="75">
        <v>3.4408263741250868E-2</v>
      </c>
      <c r="AG62" s="75">
        <v>3.4965729616903057E-2</v>
      </c>
      <c r="AH62" s="76" t="s">
        <v>2657</v>
      </c>
      <c r="AI62" s="9" t="s">
        <v>2761</v>
      </c>
      <c r="AJ62" s="77" t="s">
        <v>2563</v>
      </c>
      <c r="AK62" s="78">
        <v>2.0170674941815361E-2</v>
      </c>
      <c r="AL62" s="79" t="s">
        <v>158</v>
      </c>
      <c r="AM62" s="80" t="s">
        <v>158</v>
      </c>
      <c r="AN62" s="368">
        <v>0.24605925126230388</v>
      </c>
      <c r="AO62" s="368">
        <v>-0.27578863617933835</v>
      </c>
      <c r="AP62" s="368">
        <v>-0.29450799737023559</v>
      </c>
      <c r="AQ62" s="368">
        <v>-0.15424440935555328</v>
      </c>
      <c r="AR62" s="81">
        <v>2.7851917201909965E-2</v>
      </c>
      <c r="AS62" s="81">
        <v>2.8590933513956134E-2</v>
      </c>
      <c r="AT62" s="81">
        <v>2.3849295428772468E-2</v>
      </c>
      <c r="AU62" s="68">
        <v>8.1070125658694765E-3</v>
      </c>
      <c r="AV62" s="68">
        <v>1.7497572491533036E-2</v>
      </c>
      <c r="AW62" s="68">
        <v>4.5945945945945948E-2</v>
      </c>
      <c r="AX62" s="68">
        <v>8.1070125658694765E-3</v>
      </c>
      <c r="AY62" s="68">
        <v>1.6187572879364866E-2</v>
      </c>
      <c r="AZ62" s="68">
        <v>4.5945945945945948E-2</v>
      </c>
      <c r="BA62" s="31">
        <v>3.4507300000000001</v>
      </c>
      <c r="BB62" s="32">
        <v>7.959246681074406</v>
      </c>
      <c r="BC62" s="82">
        <v>10.718848732749862</v>
      </c>
      <c r="BD62" s="70">
        <v>-0.67806897120799892</v>
      </c>
      <c r="BE62" s="70">
        <v>-0.2574532135381199</v>
      </c>
      <c r="BF62" s="82">
        <v>6.1133604667300325</v>
      </c>
      <c r="BG62" s="82">
        <v>7.3361609479771372</v>
      </c>
      <c r="BH62" s="82">
        <v>8.3671820507151971</v>
      </c>
      <c r="BI62" s="82">
        <v>4.204545454545455</v>
      </c>
      <c r="BJ62" s="82">
        <v>16.477272727272727</v>
      </c>
      <c r="BK62" s="82">
        <v>4.204545454545455</v>
      </c>
      <c r="BL62" s="82">
        <v>11.387072835649382</v>
      </c>
      <c r="BM62" s="82">
        <v>16.477272727272727</v>
      </c>
      <c r="BN62" s="34" t="s">
        <v>2563</v>
      </c>
      <c r="BO62" s="31">
        <v>9.4190000000000005</v>
      </c>
      <c r="BP62" s="32">
        <v>0.84164000000000005</v>
      </c>
      <c r="BQ62" s="35">
        <v>1.4903470960596623</v>
      </c>
      <c r="BR62" s="70">
        <v>-0.43527249308217053</v>
      </c>
      <c r="BS62" s="83">
        <v>0.94017975484315075</v>
      </c>
      <c r="BT62" s="83">
        <v>1.0184544494491801</v>
      </c>
      <c r="BU62" s="83">
        <v>1.1042744065431918</v>
      </c>
      <c r="BV62" s="83">
        <v>0.52631578947368418</v>
      </c>
      <c r="BW62" s="83">
        <v>2.9884918231374922</v>
      </c>
      <c r="BX62" s="83">
        <v>0.52631578947368418</v>
      </c>
      <c r="BY62" s="83">
        <v>1.5119861096570812</v>
      </c>
      <c r="BZ62" s="83">
        <v>2.9884918231374922</v>
      </c>
      <c r="CA62" s="37" t="s">
        <v>2609</v>
      </c>
      <c r="CB62" s="31">
        <v>0.17352218398332356</v>
      </c>
      <c r="CC62" s="35">
        <v>0.3647383225301114</v>
      </c>
      <c r="CD62" s="70">
        <v>-0.52425568341808049</v>
      </c>
      <c r="CE62" s="83">
        <v>0.24075893676177698</v>
      </c>
      <c r="CF62" s="83">
        <v>0.24821358471467811</v>
      </c>
      <c r="CG62" s="83">
        <v>0.2668971853512887</v>
      </c>
      <c r="CH62" s="83">
        <v>0.12481927710843374</v>
      </c>
      <c r="CI62" s="83">
        <v>0.82031666654179969</v>
      </c>
      <c r="CJ62" s="83">
        <v>0.12481927710843374</v>
      </c>
      <c r="CK62" s="83">
        <v>0.36639022874004828</v>
      </c>
      <c r="CL62" s="83">
        <v>0.82031666654179969</v>
      </c>
      <c r="CM62" s="37" t="s">
        <v>2563</v>
      </c>
      <c r="CN62" s="31">
        <v>2.1699700000000002</v>
      </c>
      <c r="CO62" s="82">
        <v>30.990328666783473</v>
      </c>
      <c r="CP62" s="70">
        <v>-0.92997912273431771</v>
      </c>
      <c r="CQ62" s="82">
        <v>2.7991752527598113</v>
      </c>
      <c r="CR62" s="82">
        <v>19.871254293046572</v>
      </c>
      <c r="CS62" s="82">
        <v>17.142106313189956</v>
      </c>
      <c r="CT62" s="82">
        <v>2.4207869894382652</v>
      </c>
      <c r="CU62" s="82">
        <v>117.755</v>
      </c>
      <c r="CV62" s="82">
        <v>2.4207869894382652</v>
      </c>
      <c r="CW62" s="82">
        <v>24.815143500058401</v>
      </c>
      <c r="CX62" s="82">
        <v>117.755</v>
      </c>
      <c r="CY62" s="37" t="s">
        <v>2563</v>
      </c>
      <c r="CZ62" s="376">
        <v>-0.63818937954785548</v>
      </c>
      <c r="DA62" s="39" t="s">
        <v>5</v>
      </c>
      <c r="DB62" s="39">
        <v>22.218885716042585</v>
      </c>
      <c r="DC62" s="17">
        <v>0.15062645272846309</v>
      </c>
      <c r="DD62" s="40">
        <v>11.611915272846309</v>
      </c>
      <c r="DE62" s="84">
        <v>7.3665500000000002</v>
      </c>
      <c r="DF62" s="85">
        <v>3.2389999999999999</v>
      </c>
      <c r="DG62" s="85" t="s">
        <v>5</v>
      </c>
      <c r="DH62" s="85" t="s">
        <v>5</v>
      </c>
      <c r="DI62" s="85" t="s">
        <v>5</v>
      </c>
      <c r="DJ62" s="86">
        <v>-0.605796</v>
      </c>
      <c r="DK62" s="86">
        <v>0.38435780000000003</v>
      </c>
      <c r="DL62" s="69">
        <v>1.7329545454545454</v>
      </c>
      <c r="DM62" s="70">
        <v>0.48459928552310805</v>
      </c>
      <c r="DN62" s="70">
        <v>0.30932365050423538</v>
      </c>
      <c r="DO62" s="70">
        <v>0.28560646267145029</v>
      </c>
      <c r="DP62" s="70" t="s">
        <v>158</v>
      </c>
      <c r="DQ62" s="87" t="s">
        <v>2563</v>
      </c>
      <c r="DR62" s="69">
        <v>0.27172114226404509</v>
      </c>
      <c r="DS62" s="70">
        <v>0.1351428678657538</v>
      </c>
      <c r="DT62" s="70">
        <v>0.12668810473830372</v>
      </c>
      <c r="DU62" s="70">
        <v>0.18024837044807263</v>
      </c>
      <c r="DV62" s="87" t="s">
        <v>2563</v>
      </c>
      <c r="DW62" s="31">
        <v>11.18031</v>
      </c>
      <c r="DX62" s="70" t="s">
        <v>158</v>
      </c>
      <c r="DY62" s="70" t="s">
        <v>158</v>
      </c>
      <c r="DZ62" s="70" t="s">
        <v>158</v>
      </c>
      <c r="EA62" s="70" t="s">
        <v>158</v>
      </c>
      <c r="EB62" s="87" t="s">
        <v>2563</v>
      </c>
      <c r="EC62" s="31">
        <v>11.00206</v>
      </c>
      <c r="ED62" s="88">
        <v>569511800</v>
      </c>
      <c r="EE62" s="85">
        <v>1.65815</v>
      </c>
      <c r="EF62" s="85" t="s">
        <v>5</v>
      </c>
      <c r="EG62" s="86">
        <v>0.13768756282424355</v>
      </c>
      <c r="EH62" s="86">
        <v>-0.28149388983966817</v>
      </c>
      <c r="EI62" s="89">
        <v>2.1429999999999998</v>
      </c>
      <c r="EJ62" s="90">
        <v>7</v>
      </c>
      <c r="EK62" s="85">
        <v>35.799999999999997</v>
      </c>
      <c r="EL62" s="91">
        <v>7</v>
      </c>
      <c r="EM62" s="79">
        <v>-0.27988826815642454</v>
      </c>
      <c r="EN62" s="69">
        <v>-0.36741070016541744</v>
      </c>
      <c r="EO62" s="70">
        <v>0.20246030110245594</v>
      </c>
      <c r="EP62" s="70">
        <v>7.0063856827457416E-2</v>
      </c>
      <c r="EQ62" s="70">
        <v>0.18593056337315117</v>
      </c>
      <c r="ER62" s="69">
        <v>1.0714285953443925E-2</v>
      </c>
      <c r="ES62" s="70">
        <v>2.4351086636627439E-2</v>
      </c>
      <c r="ET62" s="70">
        <v>1.7565071540157184E-2</v>
      </c>
      <c r="EU62" s="70">
        <v>4.4767287968893177E-2</v>
      </c>
      <c r="EV62" s="69">
        <v>-0.35669641421197351</v>
      </c>
      <c r="EW62" s="70">
        <v>0.22681138773908338</v>
      </c>
      <c r="EX62" s="70">
        <v>8.76289283676146E-2</v>
      </c>
      <c r="EY62" s="70">
        <v>0.23069785134204435</v>
      </c>
      <c r="EZ62" s="92">
        <v>0.27940599999999999</v>
      </c>
      <c r="FA62" s="70">
        <v>0.15892000000000001</v>
      </c>
      <c r="FB62" s="70">
        <v>0.14652999999999999</v>
      </c>
      <c r="FC62" s="87">
        <v>5.9034228207032545E-2</v>
      </c>
      <c r="FD62" s="69">
        <v>0.10262</v>
      </c>
      <c r="FE62" s="70">
        <v>0.10378000000000001</v>
      </c>
      <c r="FF62" s="87">
        <v>2.560600710770811E-2</v>
      </c>
      <c r="FG62" s="93" t="s">
        <v>2563</v>
      </c>
      <c r="FH62" s="84">
        <v>1.75163</v>
      </c>
      <c r="FI62" s="85">
        <v>0.63090000000000002</v>
      </c>
      <c r="FJ62" s="86">
        <v>0.96218130000000002</v>
      </c>
      <c r="FK62" s="86">
        <v>1.5579890000000001</v>
      </c>
      <c r="FL62" s="94">
        <v>0.12</v>
      </c>
      <c r="FM62" s="95">
        <v>0.13</v>
      </c>
      <c r="FN62" s="96">
        <v>44942</v>
      </c>
      <c r="FO62" s="97" t="s">
        <v>2824</v>
      </c>
      <c r="FP62" s="57">
        <v>0.52</v>
      </c>
      <c r="FQ62" s="58" t="s">
        <v>159</v>
      </c>
      <c r="FR62" s="58">
        <v>0.52</v>
      </c>
      <c r="FS62" s="98" t="s">
        <v>185</v>
      </c>
      <c r="FT62" s="59" t="s">
        <v>160</v>
      </c>
      <c r="FU62" s="9" t="s">
        <v>158</v>
      </c>
      <c r="FV62" s="9" t="s">
        <v>158</v>
      </c>
      <c r="FW62" s="99" t="s">
        <v>158</v>
      </c>
      <c r="FX62" s="100" t="s">
        <v>158</v>
      </c>
      <c r="FY62" s="100" t="s">
        <v>158</v>
      </c>
      <c r="FZ62" s="100" t="s">
        <v>158</v>
      </c>
      <c r="GA62" s="9" t="s">
        <v>169</v>
      </c>
      <c r="GB62" s="63"/>
    </row>
    <row r="63" spans="1:184" ht="12" customHeight="1" x14ac:dyDescent="0.2">
      <c r="A63" s="7">
        <v>10</v>
      </c>
      <c r="B63" s="2" t="s">
        <v>198</v>
      </c>
      <c r="C63" s="1" t="s">
        <v>199</v>
      </c>
      <c r="D63" s="1" t="s">
        <v>172</v>
      </c>
      <c r="E63" s="1" t="s">
        <v>200</v>
      </c>
      <c r="F63" s="9">
        <v>27</v>
      </c>
      <c r="G63" s="64">
        <v>159.47</v>
      </c>
      <c r="H63" s="65">
        <v>-8.5177816463566369E-3</v>
      </c>
      <c r="I63" s="65">
        <v>0.111123940749146</v>
      </c>
      <c r="J63" s="65">
        <v>0.12064569118299828</v>
      </c>
      <c r="K63" s="442">
        <v>1.981563930519847E-2</v>
      </c>
      <c r="L63" s="67">
        <v>22</v>
      </c>
      <c r="M63" s="68">
        <v>7.8498293515358419E-2</v>
      </c>
      <c r="N63" s="444">
        <v>0.19105691056910579</v>
      </c>
      <c r="O63" s="445">
        <v>0.10868895278378665</v>
      </c>
      <c r="P63" s="445">
        <v>0.12170003965687037</v>
      </c>
      <c r="Q63" s="445">
        <v>0.14598949266700445</v>
      </c>
      <c r="R63" s="445">
        <v>0.13825933841146631</v>
      </c>
      <c r="S63" s="445">
        <v>0.16319529756180584</v>
      </c>
      <c r="T63" s="18">
        <v>0.83362190958812876</v>
      </c>
      <c r="U63" s="71" t="s">
        <v>156</v>
      </c>
      <c r="V63" s="9">
        <v>1996</v>
      </c>
      <c r="W63" s="227">
        <v>1996</v>
      </c>
      <c r="X63" s="227">
        <v>3</v>
      </c>
      <c r="Y63" s="447" t="s">
        <v>157</v>
      </c>
      <c r="Z63" s="448">
        <v>25</v>
      </c>
      <c r="AA63" s="448">
        <v>0</v>
      </c>
      <c r="AB63" s="448">
        <v>0</v>
      </c>
      <c r="AC63" s="228" t="s">
        <v>5</v>
      </c>
      <c r="AD63" s="449">
        <v>0.42412236198575165</v>
      </c>
      <c r="AE63" s="450">
        <v>0.40224032586558045</v>
      </c>
      <c r="AF63" s="75">
        <v>0.31764987344266121</v>
      </c>
      <c r="AG63" s="75">
        <v>1.1369319387927654</v>
      </c>
      <c r="AH63" s="76" t="s">
        <v>2624</v>
      </c>
      <c r="AI63" s="9" t="s">
        <v>2740</v>
      </c>
      <c r="AJ63" s="77" t="s">
        <v>2563</v>
      </c>
      <c r="AK63" s="78">
        <v>1.981563930519847E-2</v>
      </c>
      <c r="AL63" s="79">
        <v>1.72807E-2</v>
      </c>
      <c r="AM63" s="80">
        <v>0.14669193407665615</v>
      </c>
      <c r="AN63" s="368">
        <v>0.15950623428575383</v>
      </c>
      <c r="AO63" s="368">
        <v>-0.10100946205056793</v>
      </c>
      <c r="AP63" s="368">
        <v>-8.2571811113316018E-2</v>
      </c>
      <c r="AQ63" s="368">
        <v>-2.6269791337713344E-2</v>
      </c>
      <c r="AR63" s="81">
        <v>2.204209996514234E-2</v>
      </c>
      <c r="AS63" s="81">
        <v>2.1599117560629037E-2</v>
      </c>
      <c r="AT63" s="81">
        <v>2.0350235752078855E-2</v>
      </c>
      <c r="AU63" s="68">
        <v>1.4585556395456983E-2</v>
      </c>
      <c r="AV63" s="68">
        <v>1.7852295799985964E-2</v>
      </c>
      <c r="AW63" s="68">
        <v>2.4997282904032168E-2</v>
      </c>
      <c r="AX63" s="68">
        <v>1.1627906976744186E-2</v>
      </c>
      <c r="AY63" s="68">
        <v>1.7089722089683061E-2</v>
      </c>
      <c r="AZ63" s="68">
        <v>2.4997282904032168E-2</v>
      </c>
      <c r="BA63" s="31">
        <v>21.112169999999999</v>
      </c>
      <c r="BB63" s="32">
        <v>20.299134419551937</v>
      </c>
      <c r="BC63" s="82">
        <v>19.697117796010055</v>
      </c>
      <c r="BD63" s="70">
        <v>7.1840571734641534E-2</v>
      </c>
      <c r="BE63" s="70">
        <v>3.0563691082957867E-2</v>
      </c>
      <c r="BF63" s="82">
        <v>17.811486035976603</v>
      </c>
      <c r="BG63" s="82">
        <v>16.248525832434268</v>
      </c>
      <c r="BH63" s="82">
        <v>15.299362732011328</v>
      </c>
      <c r="BI63" s="82">
        <v>12.332872928176796</v>
      </c>
      <c r="BJ63" s="82">
        <v>29.822000000000003</v>
      </c>
      <c r="BK63" s="82">
        <v>12.173202614379084</v>
      </c>
      <c r="BL63" s="82">
        <v>18.260049322514753</v>
      </c>
      <c r="BM63" s="82">
        <v>29.822000000000003</v>
      </c>
      <c r="BN63" s="34" t="s">
        <v>2563</v>
      </c>
      <c r="BO63" s="31">
        <v>4.9500599999999997</v>
      </c>
      <c r="BP63" s="32">
        <v>4.9358500000000003</v>
      </c>
      <c r="BQ63" s="35">
        <v>4.6412830852049467</v>
      </c>
      <c r="BR63" s="70">
        <v>6.3466698623500628E-2</v>
      </c>
      <c r="BS63" s="83">
        <v>3.7428088468221232</v>
      </c>
      <c r="BT63" s="83">
        <v>3.8753903081024261</v>
      </c>
      <c r="BU63" s="83">
        <v>3.6043110448116744</v>
      </c>
      <c r="BV63" s="83">
        <v>3.3839646929018024</v>
      </c>
      <c r="BW63" s="83">
        <v>5.4840014711290914</v>
      </c>
      <c r="BX63" s="83">
        <v>2.8965785381026441</v>
      </c>
      <c r="BY63" s="83">
        <v>4.2737034850590527</v>
      </c>
      <c r="BZ63" s="83">
        <v>5.4840014711290914</v>
      </c>
      <c r="CA63" s="37" t="s">
        <v>2609</v>
      </c>
      <c r="CB63" s="31">
        <v>6.4160412699472813</v>
      </c>
      <c r="CC63" s="35">
        <v>6.1220039460376192</v>
      </c>
      <c r="CD63" s="70">
        <v>4.8029587452319999E-2</v>
      </c>
      <c r="CE63" s="83">
        <v>5.2124795861480377</v>
      </c>
      <c r="CF63" s="83">
        <v>5.1003498535264837</v>
      </c>
      <c r="CG63" s="83">
        <v>4.5037132137871279</v>
      </c>
      <c r="CH63" s="83">
        <v>4.6812317575588303</v>
      </c>
      <c r="CI63" s="83">
        <v>8.2541695678662705</v>
      </c>
      <c r="CJ63" s="83">
        <v>3.2856602822580649</v>
      </c>
      <c r="CK63" s="83">
        <v>5.3524175921503838</v>
      </c>
      <c r="CL63" s="83">
        <v>8.2541695678662705</v>
      </c>
      <c r="CM63" s="37" t="s">
        <v>2563</v>
      </c>
      <c r="CN63" s="31">
        <v>15.459630000000001</v>
      </c>
      <c r="CO63" s="82">
        <v>14.146809579300344</v>
      </c>
      <c r="CP63" s="70">
        <v>9.2799752010557901E-2</v>
      </c>
      <c r="CQ63" s="82">
        <v>11.788509991303741</v>
      </c>
      <c r="CR63" s="82">
        <v>11.78951420980991</v>
      </c>
      <c r="CS63" s="82">
        <v>11.198922738349376</v>
      </c>
      <c r="CT63" s="82">
        <v>10.641221411192216</v>
      </c>
      <c r="CU63" s="82">
        <v>17.24500081103001</v>
      </c>
      <c r="CV63" s="82">
        <v>9.9763514033064222</v>
      </c>
      <c r="CW63" s="82">
        <v>13.284527843796088</v>
      </c>
      <c r="CX63" s="82">
        <v>17.24500081103001</v>
      </c>
      <c r="CY63" s="37" t="s">
        <v>2563</v>
      </c>
      <c r="CZ63" s="376">
        <v>1.1668620273955672</v>
      </c>
      <c r="DA63" s="39" t="s">
        <v>5</v>
      </c>
      <c r="DB63" s="39">
        <v>32.400290216387233</v>
      </c>
      <c r="DC63" s="17">
        <v>0.14151567896206885</v>
      </c>
      <c r="DD63" s="40">
        <v>-6.9606021037931143</v>
      </c>
      <c r="DE63" s="84">
        <v>7.4506800000000002</v>
      </c>
      <c r="DF63" s="85">
        <v>7.8559999999999999</v>
      </c>
      <c r="DG63" s="85" t="s">
        <v>5</v>
      </c>
      <c r="DH63" s="85" t="s">
        <v>5</v>
      </c>
      <c r="DI63" s="85" t="s">
        <v>5</v>
      </c>
      <c r="DJ63" s="86">
        <v>0.23750869999999999</v>
      </c>
      <c r="DK63" s="86">
        <v>-4.9232199999999997E-2</v>
      </c>
      <c r="DL63" s="69">
        <v>0.37799999999999989</v>
      </c>
      <c r="DM63" s="70">
        <v>5.4857285878147088E-2</v>
      </c>
      <c r="DN63" s="70">
        <v>8.0887434857986218E-2</v>
      </c>
      <c r="DO63" s="70">
        <v>9.8210383902264109E-2</v>
      </c>
      <c r="DP63" s="70" t="s">
        <v>158</v>
      </c>
      <c r="DQ63" s="87" t="s">
        <v>2563</v>
      </c>
      <c r="DR63" s="69">
        <v>5.4269476383425275E-2</v>
      </c>
      <c r="DS63" s="70">
        <v>1.7358252500546456E-2</v>
      </c>
      <c r="DT63" s="70">
        <v>5.7478590245761074E-2</v>
      </c>
      <c r="DU63" s="70">
        <v>7.4690232637462328E-2</v>
      </c>
      <c r="DV63" s="87" t="s">
        <v>2563</v>
      </c>
      <c r="DW63" s="31">
        <v>9.9480599999999999</v>
      </c>
      <c r="DX63" s="70">
        <v>0.13791985970382825</v>
      </c>
      <c r="DY63" s="70">
        <v>7.0562951123635198E-2</v>
      </c>
      <c r="DZ63" s="70">
        <v>8.0598766836986524E-2</v>
      </c>
      <c r="EA63" s="70">
        <v>0.11619690760366197</v>
      </c>
      <c r="EB63" s="87" t="s">
        <v>2563</v>
      </c>
      <c r="EC63" s="31">
        <v>2.7794099999999999</v>
      </c>
      <c r="ED63" s="88">
        <v>105852100000</v>
      </c>
      <c r="EE63" s="85">
        <v>0.68696999999999997</v>
      </c>
      <c r="EF63" s="85" t="s">
        <v>5</v>
      </c>
      <c r="EG63" s="86">
        <v>0.17244422097271372</v>
      </c>
      <c r="EH63" s="86">
        <v>-9.0769139888529193E-2</v>
      </c>
      <c r="EI63" s="89">
        <v>2.8</v>
      </c>
      <c r="EJ63" s="90">
        <v>25</v>
      </c>
      <c r="EK63" s="85">
        <v>160.69</v>
      </c>
      <c r="EL63" s="91">
        <v>13</v>
      </c>
      <c r="EM63" s="79">
        <v>-7.5922583857116477E-3</v>
      </c>
      <c r="EN63" s="69">
        <v>3.5139624303654804E-2</v>
      </c>
      <c r="EO63" s="70">
        <v>0.11042449120883768</v>
      </c>
      <c r="EP63" s="70">
        <v>9.185496069986776E-2</v>
      </c>
      <c r="EQ63" s="70">
        <v>0.13541439864569638</v>
      </c>
      <c r="ER63" s="69">
        <v>1.8856995145546618E-2</v>
      </c>
      <c r="ES63" s="70">
        <v>2.1361606728217852E-2</v>
      </c>
      <c r="ET63" s="70">
        <v>2.1549776563097645E-2</v>
      </c>
      <c r="EU63" s="70">
        <v>3.39773936832104E-2</v>
      </c>
      <c r="EV63" s="69">
        <v>5.3996619449201422E-2</v>
      </c>
      <c r="EW63" s="70">
        <v>0.13178609793705554</v>
      </c>
      <c r="EX63" s="70">
        <v>0.1134047372629654</v>
      </c>
      <c r="EY63" s="70">
        <v>0.16939179232890678</v>
      </c>
      <c r="EZ63" s="92">
        <v>0.23196159999999999</v>
      </c>
      <c r="FA63" s="70">
        <v>0.25134000000000001</v>
      </c>
      <c r="FB63" s="70">
        <v>0.24546999999999999</v>
      </c>
      <c r="FC63" s="87">
        <v>3.8599198178200511E-2</v>
      </c>
      <c r="FD63" s="69">
        <v>0.1618</v>
      </c>
      <c r="FE63" s="70">
        <v>0.16045000000000004</v>
      </c>
      <c r="FF63" s="87">
        <v>2.2982003829083102E-2</v>
      </c>
      <c r="FG63" s="93" t="s">
        <v>2563</v>
      </c>
      <c r="FH63" s="84">
        <v>0.83731999999999995</v>
      </c>
      <c r="FI63" s="85">
        <v>0.65720999999999996</v>
      </c>
      <c r="FJ63" s="86">
        <v>0.67209130000000006</v>
      </c>
      <c r="FK63" s="86">
        <v>0.72152079999999996</v>
      </c>
      <c r="FL63" s="94">
        <v>0.73250000000000004</v>
      </c>
      <c r="FM63" s="95">
        <v>0.79</v>
      </c>
      <c r="FN63" s="96">
        <v>44995</v>
      </c>
      <c r="FO63" s="97" t="s">
        <v>2876</v>
      </c>
      <c r="FP63" s="57">
        <v>3.16</v>
      </c>
      <c r="FQ63" s="58" t="s">
        <v>159</v>
      </c>
      <c r="FR63" s="58">
        <v>3.16</v>
      </c>
      <c r="FS63" s="98" t="s">
        <v>159</v>
      </c>
      <c r="FT63" s="59" t="s">
        <v>160</v>
      </c>
      <c r="FU63" s="9" t="s">
        <v>158</v>
      </c>
      <c r="FV63" s="9" t="s">
        <v>158</v>
      </c>
      <c r="FW63" s="99" t="s">
        <v>158</v>
      </c>
      <c r="FX63" s="100" t="s">
        <v>158</v>
      </c>
      <c r="FY63" s="100" t="s">
        <v>158</v>
      </c>
      <c r="FZ63" s="100" t="s">
        <v>158</v>
      </c>
      <c r="GA63" s="9" t="s">
        <v>158</v>
      </c>
      <c r="GB63" s="63"/>
    </row>
    <row r="64" spans="1:184" ht="12" customHeight="1" x14ac:dyDescent="0.2">
      <c r="A64" s="7">
        <v>17</v>
      </c>
      <c r="B64" s="2" t="s">
        <v>224</v>
      </c>
      <c r="C64" s="1" t="s">
        <v>225</v>
      </c>
      <c r="D64" s="1" t="s">
        <v>172</v>
      </c>
      <c r="E64" s="1" t="s">
        <v>226</v>
      </c>
      <c r="F64" s="9">
        <v>20</v>
      </c>
      <c r="G64" s="64">
        <v>76.040000000000006</v>
      </c>
      <c r="H64" s="65">
        <v>-2.7745812555938998E-2</v>
      </c>
      <c r="I64" s="65">
        <v>0.13427253679549622</v>
      </c>
      <c r="J64" s="65">
        <v>0.13142480695111369</v>
      </c>
      <c r="K64" s="442">
        <v>1.9198548132561808E-2</v>
      </c>
      <c r="L64" s="67">
        <v>220</v>
      </c>
      <c r="M64" s="68">
        <v>8.0000000000000071E-2</v>
      </c>
      <c r="N64" s="444">
        <v>0.1063829787234043</v>
      </c>
      <c r="O64" s="445">
        <v>0.11021370033491196</v>
      </c>
      <c r="P64" s="445">
        <v>8.8691633250776114E-2</v>
      </c>
      <c r="Q64" s="445">
        <v>8.2663630994641801E-2</v>
      </c>
      <c r="R64" s="445">
        <v>8.6410961841789646E-2</v>
      </c>
      <c r="S64" s="445" t="s">
        <v>158</v>
      </c>
      <c r="T64" s="18">
        <v>1.0729220599628033</v>
      </c>
      <c r="U64" s="71" t="s">
        <v>156</v>
      </c>
      <c r="V64" s="9">
        <v>2003</v>
      </c>
      <c r="W64" s="227">
        <v>2003</v>
      </c>
      <c r="X64" s="227">
        <v>2</v>
      </c>
      <c r="Y64" s="447" t="s">
        <v>157</v>
      </c>
      <c r="Z64" s="448">
        <v>19</v>
      </c>
      <c r="AA64" s="448">
        <v>0</v>
      </c>
      <c r="AB64" s="448">
        <v>0</v>
      </c>
      <c r="AC64" s="228" t="s">
        <v>5</v>
      </c>
      <c r="AD64" s="449">
        <v>0.2793418911963334</v>
      </c>
      <c r="AE64" s="450">
        <v>0.44831880448318812</v>
      </c>
      <c r="AF64" s="75">
        <v>0.21437503721788845</v>
      </c>
      <c r="AG64" s="75">
        <v>0.32394298603445798</v>
      </c>
      <c r="AH64" s="76" t="s">
        <v>2631</v>
      </c>
      <c r="AI64" s="9" t="s">
        <v>2149</v>
      </c>
      <c r="AJ64" s="77" t="s">
        <v>2563</v>
      </c>
      <c r="AK64" s="78">
        <v>1.9198548132561808E-2</v>
      </c>
      <c r="AL64" s="79">
        <v>1.6061700000000002E-2</v>
      </c>
      <c r="AM64" s="80">
        <v>0.19529988311086655</v>
      </c>
      <c r="AN64" s="368">
        <v>-6.057436568449448E-2</v>
      </c>
      <c r="AO64" s="368">
        <v>-0.17957656004930134</v>
      </c>
      <c r="AP64" s="368">
        <v>-0.18865352101603383</v>
      </c>
      <c r="AQ64" s="368">
        <v>-0.24916047290410237</v>
      </c>
      <c r="AR64" s="81">
        <v>2.3400779643394268E-2</v>
      </c>
      <c r="AS64" s="81">
        <v>2.3662576506899725E-2</v>
      </c>
      <c r="AT64" s="81">
        <v>2.5569442523648279E-2</v>
      </c>
      <c r="AU64" s="68">
        <v>1.1055233984106738E-2</v>
      </c>
      <c r="AV64" s="68">
        <v>1.8066119858708235E-2</v>
      </c>
      <c r="AW64" s="68">
        <v>2.9842690677966102E-2</v>
      </c>
      <c r="AX64" s="68">
        <v>1.1055233984106738E-2</v>
      </c>
      <c r="AY64" s="68">
        <v>2.0436474619463053E-2</v>
      </c>
      <c r="AZ64" s="68">
        <v>2.9842690677966102E-2</v>
      </c>
      <c r="BA64" s="31">
        <v>19.378029999999999</v>
      </c>
      <c r="BB64" s="32">
        <v>31.564964715649651</v>
      </c>
      <c r="BC64" s="82">
        <v>60.511440551466038</v>
      </c>
      <c r="BD64" s="70">
        <v>-0.6797625403824481</v>
      </c>
      <c r="BE64" s="70">
        <v>-0.47836368746166114</v>
      </c>
      <c r="BF64" s="82">
        <v>44.546673904892408</v>
      </c>
      <c r="BG64" s="82">
        <v>46.913990664909598</v>
      </c>
      <c r="BH64" s="82">
        <v>38.74147967729715</v>
      </c>
      <c r="BI64" s="82">
        <v>32.892883116883112</v>
      </c>
      <c r="BJ64" s="82">
        <v>88.791620129870125</v>
      </c>
      <c r="BK64" s="82">
        <v>22.208277756321841</v>
      </c>
      <c r="BL64" s="82">
        <v>48.823186356211615</v>
      </c>
      <c r="BM64" s="82">
        <v>88.791620129870125</v>
      </c>
      <c r="BN64" s="34" t="s">
        <v>2563</v>
      </c>
      <c r="BO64" s="31">
        <v>339.50220000000002</v>
      </c>
      <c r="BP64" s="32">
        <v>4.7645499999999998</v>
      </c>
      <c r="BQ64" s="35">
        <v>5.2436032322735358</v>
      </c>
      <c r="BR64" s="70">
        <v>-9.135955011337249E-2</v>
      </c>
      <c r="BS64" s="83">
        <v>4.2973247429245713</v>
      </c>
      <c r="BT64" s="83">
        <v>4.035930495159592</v>
      </c>
      <c r="BU64" s="83">
        <v>3.5648882374670263</v>
      </c>
      <c r="BV64" s="83">
        <v>3.3895870736086171</v>
      </c>
      <c r="BW64" s="83">
        <v>9.1499102333931788</v>
      </c>
      <c r="BX64" s="83">
        <v>2.791666666666667</v>
      </c>
      <c r="BY64" s="83">
        <v>4.4728242103986346</v>
      </c>
      <c r="BZ64" s="83">
        <v>9.1499102333931788</v>
      </c>
      <c r="CA64" s="37" t="s">
        <v>2609</v>
      </c>
      <c r="CB64" s="31">
        <v>3.6294141006842624</v>
      </c>
      <c r="CC64" s="35">
        <v>6.8901727566284432</v>
      </c>
      <c r="CD64" s="70">
        <v>-0.47324773574179035</v>
      </c>
      <c r="CE64" s="83">
        <v>5.0090993877023298</v>
      </c>
      <c r="CF64" s="83">
        <v>5.3068094320321997</v>
      </c>
      <c r="CG64" s="83">
        <v>5.6405465525865042</v>
      </c>
      <c r="CH64" s="83">
        <v>4.0465173565722576</v>
      </c>
      <c r="CI64" s="83">
        <v>10.923239251997094</v>
      </c>
      <c r="CJ64" s="83">
        <v>4.0465173565722576</v>
      </c>
      <c r="CK64" s="83">
        <v>7.0362002847357505</v>
      </c>
      <c r="CL64" s="83">
        <v>13.243757208876325</v>
      </c>
      <c r="CM64" s="37" t="s">
        <v>2563</v>
      </c>
      <c r="CN64" s="31">
        <v>14.772650000000001</v>
      </c>
      <c r="CO64" s="82">
        <v>34.819716280154005</v>
      </c>
      <c r="CP64" s="70">
        <v>-0.575738932473155</v>
      </c>
      <c r="CQ64" s="82">
        <v>22.74242597054695</v>
      </c>
      <c r="CR64" s="82">
        <v>26.803553483013104</v>
      </c>
      <c r="CS64" s="82">
        <v>22.225488292774283</v>
      </c>
      <c r="CT64" s="82">
        <v>18.689765045045046</v>
      </c>
      <c r="CU64" s="82">
        <v>58.299614147286825</v>
      </c>
      <c r="CV64" s="82">
        <v>10.938458075851852</v>
      </c>
      <c r="CW64" s="82">
        <v>28.063950288671442</v>
      </c>
      <c r="CX64" s="82">
        <v>58.299614147286825</v>
      </c>
      <c r="CY64" s="37" t="s">
        <v>2563</v>
      </c>
      <c r="CZ64" s="376">
        <v>1.0407833213424489</v>
      </c>
      <c r="DA64" s="39" t="s">
        <v>5</v>
      </c>
      <c r="DB64" s="39">
        <v>70.539064217574278</v>
      </c>
      <c r="DC64" s="17">
        <v>0.10789018138333792</v>
      </c>
      <c r="DD64" s="40">
        <v>-8.5890118616662079</v>
      </c>
      <c r="DE64" s="84">
        <v>3.8662299999999998</v>
      </c>
      <c r="DF64" s="85">
        <v>2.4089999999999998</v>
      </c>
      <c r="DG64" s="85" t="s">
        <v>5</v>
      </c>
      <c r="DH64" s="85" t="s">
        <v>5</v>
      </c>
      <c r="DI64" s="85" t="s">
        <v>5</v>
      </c>
      <c r="DJ64" s="86">
        <v>0.47577350000000002</v>
      </c>
      <c r="DK64" s="86">
        <v>0.32713039999999999</v>
      </c>
      <c r="DL64" s="69">
        <v>-0.11688311688311681</v>
      </c>
      <c r="DM64" s="70">
        <v>7.005305155927255E-2</v>
      </c>
      <c r="DN64" s="70">
        <v>9.8560543306117854E-2</v>
      </c>
      <c r="DO64" s="70">
        <v>6.5664849986184715E-2</v>
      </c>
      <c r="DP64" s="70" t="s">
        <v>158</v>
      </c>
      <c r="DQ64" s="87" t="s">
        <v>2563</v>
      </c>
      <c r="DR64" s="69">
        <v>2.6081976054924016E-2</v>
      </c>
      <c r="DS64" s="70">
        <v>6.166618132635171E-2</v>
      </c>
      <c r="DT64" s="70">
        <v>0.19414793539716402</v>
      </c>
      <c r="DU64" s="70">
        <v>0.1325077706345259</v>
      </c>
      <c r="DV64" s="87" t="s">
        <v>2563</v>
      </c>
      <c r="DW64" s="31">
        <v>5.0378999999999996</v>
      </c>
      <c r="DX64" s="70">
        <v>0.22742984971026403</v>
      </c>
      <c r="DY64" s="70">
        <v>0.29647029058215502</v>
      </c>
      <c r="DZ64" s="70">
        <v>0.11593139347438841</v>
      </c>
      <c r="EA64" s="70">
        <v>8.1281659540770157E-2</v>
      </c>
      <c r="EB64" s="87" t="s">
        <v>2563</v>
      </c>
      <c r="EC64" s="31">
        <v>3.33392</v>
      </c>
      <c r="ED64" s="88">
        <v>8326844999.9999905</v>
      </c>
      <c r="EE64" s="85">
        <v>0.61419000000000001</v>
      </c>
      <c r="EF64" s="85" t="s">
        <v>5</v>
      </c>
      <c r="EG64" s="86">
        <v>0.17495090045404527</v>
      </c>
      <c r="EH64" s="86">
        <v>-0.18527055194819242</v>
      </c>
      <c r="EI64" s="89">
        <v>2.5</v>
      </c>
      <c r="EJ64" s="90">
        <v>2</v>
      </c>
      <c r="EK64" s="85">
        <v>63</v>
      </c>
      <c r="EL64" s="91">
        <v>1</v>
      </c>
      <c r="EM64" s="79">
        <v>0.20698412698412705</v>
      </c>
      <c r="EN64" s="69">
        <v>1.0334529888410771E-2</v>
      </c>
      <c r="EO64" s="70">
        <v>0.11965371660813462</v>
      </c>
      <c r="EP64" s="70">
        <v>0.15750408991890175</v>
      </c>
      <c r="EQ64" s="70">
        <v>0.14189039125820346</v>
      </c>
      <c r="ER64" s="69">
        <v>1.7482908281467147E-2</v>
      </c>
      <c r="ES64" s="70">
        <v>2.1423964729610612E-2</v>
      </c>
      <c r="ET64" s="70">
        <v>2.8004088557149531E-2</v>
      </c>
      <c r="EU64" s="70">
        <v>3.7432299567551119E-2</v>
      </c>
      <c r="EV64" s="69">
        <v>2.7817438169877917E-2</v>
      </c>
      <c r="EW64" s="70">
        <v>0.14107768133774523</v>
      </c>
      <c r="EX64" s="70">
        <v>0.18550817847605128</v>
      </c>
      <c r="EY64" s="70">
        <v>0.17932269082575458</v>
      </c>
      <c r="EZ64" s="92">
        <v>0.27086320000000003</v>
      </c>
      <c r="FA64" s="70">
        <v>0.15128</v>
      </c>
      <c r="FB64" s="70">
        <v>0.14757000000000001</v>
      </c>
      <c r="FC64" s="87">
        <v>2.5643870612682477E-2</v>
      </c>
      <c r="FD64" s="69">
        <v>9.4640000000000002E-2</v>
      </c>
      <c r="FE64" s="70">
        <v>0.10499</v>
      </c>
      <c r="FF64" s="87">
        <v>2.5125065174044767E-2</v>
      </c>
      <c r="FG64" s="93" t="s">
        <v>2563</v>
      </c>
      <c r="FH64" s="84">
        <v>1.2110300000000001</v>
      </c>
      <c r="FI64" s="85">
        <v>1.08145</v>
      </c>
      <c r="FJ64" s="86">
        <v>0.4594106</v>
      </c>
      <c r="FK64" s="86">
        <v>0.48539050000000006</v>
      </c>
      <c r="FL64" s="94">
        <v>0.25</v>
      </c>
      <c r="FM64" s="95">
        <v>0.27</v>
      </c>
      <c r="FN64" s="96">
        <v>44797</v>
      </c>
      <c r="FO64" s="97" t="s">
        <v>2831</v>
      </c>
      <c r="FP64" s="57">
        <v>1.08</v>
      </c>
      <c r="FQ64" s="58" t="s">
        <v>185</v>
      </c>
      <c r="FR64" s="58">
        <v>1.4598576000000001</v>
      </c>
      <c r="FS64" s="98" t="s">
        <v>185</v>
      </c>
      <c r="FT64" s="59" t="s">
        <v>160</v>
      </c>
      <c r="FU64" s="9" t="s">
        <v>158</v>
      </c>
      <c r="FV64" s="9" t="s">
        <v>158</v>
      </c>
      <c r="FW64" s="99" t="s">
        <v>158</v>
      </c>
      <c r="FX64" s="100" t="s">
        <v>158</v>
      </c>
      <c r="FY64" s="100" t="s">
        <v>158</v>
      </c>
      <c r="FZ64" s="100" t="s">
        <v>158</v>
      </c>
      <c r="GA64" s="9" t="s">
        <v>158</v>
      </c>
      <c r="GB64" s="63"/>
    </row>
    <row r="65" spans="1:184" ht="12" customHeight="1" x14ac:dyDescent="0.2">
      <c r="A65" s="7">
        <v>7</v>
      </c>
      <c r="B65" s="2" t="s">
        <v>186</v>
      </c>
      <c r="C65" s="1" t="s">
        <v>187</v>
      </c>
      <c r="D65" s="1" t="s">
        <v>188</v>
      </c>
      <c r="E65" s="1" t="s">
        <v>189</v>
      </c>
      <c r="F65" s="9">
        <v>28</v>
      </c>
      <c r="G65" s="64">
        <v>36.229999999999997</v>
      </c>
      <c r="H65" s="65">
        <v>1.5984296130117759E-2</v>
      </c>
      <c r="I65" s="65">
        <v>6.9763952052804834E-2</v>
      </c>
      <c r="J65" s="65">
        <v>5.0911092252495571E-2</v>
      </c>
      <c r="K65" s="442">
        <v>1.8216947281258628E-2</v>
      </c>
      <c r="L65" s="67">
        <v>260</v>
      </c>
      <c r="M65" s="68">
        <v>0.10000000000000009</v>
      </c>
      <c r="N65" s="444">
        <v>0.125</v>
      </c>
      <c r="O65" s="445">
        <v>0.11052303824457699</v>
      </c>
      <c r="P65" s="445">
        <v>8.7072452803623301E-2</v>
      </c>
      <c r="Q65" s="445">
        <v>7.348970932152854E-2</v>
      </c>
      <c r="R65" s="445">
        <v>7.5989624725345761E-2</v>
      </c>
      <c r="S65" s="445">
        <v>0.10067712515585026</v>
      </c>
      <c r="T65" s="18">
        <v>1.1848251082701691</v>
      </c>
      <c r="U65" s="71" t="s">
        <v>156</v>
      </c>
      <c r="V65" s="9">
        <v>1982</v>
      </c>
      <c r="W65" s="227">
        <v>1995</v>
      </c>
      <c r="X65" s="227">
        <v>3</v>
      </c>
      <c r="Y65" s="447" t="s">
        <v>157</v>
      </c>
      <c r="Z65" s="448">
        <v>25</v>
      </c>
      <c r="AA65" s="448">
        <v>0</v>
      </c>
      <c r="AB65" s="448">
        <v>0</v>
      </c>
      <c r="AC65" s="228" t="s">
        <v>5</v>
      </c>
      <c r="AD65" s="449">
        <v>0.25363934023027379</v>
      </c>
      <c r="AE65" s="450">
        <v>0.2281368821292776</v>
      </c>
      <c r="AF65" s="75">
        <v>9.8944294362274046E-2</v>
      </c>
      <c r="AG65" s="75">
        <v>0.28840733603387475</v>
      </c>
      <c r="AH65" s="76" t="s">
        <v>2619</v>
      </c>
      <c r="AI65" s="9" t="s">
        <v>190</v>
      </c>
      <c r="AJ65" s="77" t="s">
        <v>2620</v>
      </c>
      <c r="AK65" s="78">
        <v>1.8216947281258628E-2</v>
      </c>
      <c r="AL65" s="79">
        <v>1.4759700000000001E-2</v>
      </c>
      <c r="AM65" s="80">
        <v>0.23423560650003905</v>
      </c>
      <c r="AN65" s="368">
        <v>0.15491192525828845</v>
      </c>
      <c r="AO65" s="368">
        <v>-2.780031087469037E-2</v>
      </c>
      <c r="AP65" s="368">
        <v>-1.1169520180275727E-2</v>
      </c>
      <c r="AQ65" s="368">
        <v>-6.9804489174299489E-2</v>
      </c>
      <c r="AR65" s="81">
        <v>1.8737865774929901E-2</v>
      </c>
      <c r="AS65" s="81">
        <v>1.8422720226605269E-2</v>
      </c>
      <c r="AT65" s="81">
        <v>1.9583998276973096E-2</v>
      </c>
      <c r="AU65" s="68">
        <v>1.223391240518718E-2</v>
      </c>
      <c r="AV65" s="68">
        <v>1.5426847422141432E-2</v>
      </c>
      <c r="AW65" s="68">
        <v>2.0938023450586266E-2</v>
      </c>
      <c r="AX65" s="68">
        <v>1.1882426516572859E-2</v>
      </c>
      <c r="AY65" s="68">
        <v>1.5773451535868874E-2</v>
      </c>
      <c r="AZ65" s="68">
        <v>2.7476255088195387E-2</v>
      </c>
      <c r="BA65" s="31">
        <v>13.804130000000001</v>
      </c>
      <c r="BB65" s="32">
        <v>12.523332181126857</v>
      </c>
      <c r="BC65" s="82">
        <v>20.056360144492707</v>
      </c>
      <c r="BD65" s="70">
        <v>-0.31173304126220092</v>
      </c>
      <c r="BE65" s="70">
        <v>-0.3755929744527623</v>
      </c>
      <c r="BF65" s="82">
        <v>11.536483328648094</v>
      </c>
      <c r="BG65" s="82">
        <v>16.365528096974007</v>
      </c>
      <c r="BH65" s="82">
        <v>17.009710072086161</v>
      </c>
      <c r="BI65" s="82">
        <v>11.106976744186046</v>
      </c>
      <c r="BJ65" s="82">
        <v>44.644067796610173</v>
      </c>
      <c r="BK65" s="82">
        <v>9.5788709677419348</v>
      </c>
      <c r="BL65" s="82">
        <v>20.774119410383296</v>
      </c>
      <c r="BM65" s="82">
        <v>44.644067796610173</v>
      </c>
      <c r="BN65" s="34" t="s">
        <v>2620</v>
      </c>
      <c r="BO65" s="31">
        <v>5.3671300000000004</v>
      </c>
      <c r="BP65" s="32">
        <v>1.7878000000000001</v>
      </c>
      <c r="BQ65" s="35">
        <v>2.2097707006745892</v>
      </c>
      <c r="BR65" s="70">
        <v>-0.19095678141889194</v>
      </c>
      <c r="BS65" s="83">
        <v>1.8887377547416488</v>
      </c>
      <c r="BT65" s="83">
        <v>1.8526800649406294</v>
      </c>
      <c r="BU65" s="83">
        <v>1.4275606199295232</v>
      </c>
      <c r="BV65" s="83">
        <v>1.6555555555555557</v>
      </c>
      <c r="BW65" s="83">
        <v>2.9172019985724482</v>
      </c>
      <c r="BX65" s="83">
        <v>0.76983559685489633</v>
      </c>
      <c r="BY65" s="83">
        <v>1.7424242516056014</v>
      </c>
      <c r="BZ65" s="83">
        <v>2.9172019985724482</v>
      </c>
      <c r="CA65" s="37" t="s">
        <v>2609</v>
      </c>
      <c r="CB65" s="31">
        <v>0.30674560942300833</v>
      </c>
      <c r="CC65" s="35">
        <v>0.28665811293049448</v>
      </c>
      <c r="CD65" s="70">
        <v>7.0074753116736055E-2</v>
      </c>
      <c r="CE65" s="83">
        <v>0.25306455601041783</v>
      </c>
      <c r="CF65" s="83">
        <v>0.22721788485937205</v>
      </c>
      <c r="CG65" s="83">
        <v>0.22834547060574478</v>
      </c>
      <c r="CH65" s="83">
        <v>0.16841327049256075</v>
      </c>
      <c r="CI65" s="83">
        <v>0.38554238418206987</v>
      </c>
      <c r="CJ65" s="83">
        <v>0.16841327049256075</v>
      </c>
      <c r="CK65" s="83">
        <v>0.27930461271673029</v>
      </c>
      <c r="CL65" s="83">
        <v>0.38554238418206987</v>
      </c>
      <c r="CM65" s="37" t="s">
        <v>2620</v>
      </c>
      <c r="CN65" s="31">
        <v>5.2493800000000004</v>
      </c>
      <c r="CO65" s="82">
        <v>6.396147276884169</v>
      </c>
      <c r="CP65" s="70">
        <v>-0.17929031763052317</v>
      </c>
      <c r="CQ65" s="82">
        <v>4.7147636097403103</v>
      </c>
      <c r="CR65" s="82">
        <v>5.1083605964620533</v>
      </c>
      <c r="CS65" s="82">
        <v>5.2435637758527278</v>
      </c>
      <c r="CT65" s="82">
        <v>3.0972910883507225</v>
      </c>
      <c r="CU65" s="82">
        <v>9.6641260162601625</v>
      </c>
      <c r="CV65" s="82">
        <v>3.0972910883507225</v>
      </c>
      <c r="CW65" s="82">
        <v>6.4003787455059911</v>
      </c>
      <c r="CX65" s="82">
        <v>9.6641260162601625</v>
      </c>
      <c r="CY65" s="37" t="s">
        <v>2620</v>
      </c>
      <c r="CZ65" s="376">
        <v>5.1813435581606893E-2</v>
      </c>
      <c r="DA65" s="39" t="s">
        <v>5</v>
      </c>
      <c r="DB65" s="39">
        <v>66.05480166374997</v>
      </c>
      <c r="DC65" s="17">
        <v>0.10528940008488193</v>
      </c>
      <c r="DD65" s="40">
        <v>-3.2751899915118088</v>
      </c>
      <c r="DE65" s="84">
        <v>2.6021200000000002</v>
      </c>
      <c r="DF65" s="85">
        <v>2.8929999999999998</v>
      </c>
      <c r="DG65" s="85" t="s">
        <v>5</v>
      </c>
      <c r="DH65" s="85" t="s">
        <v>5</v>
      </c>
      <c r="DI65" s="85" t="s">
        <v>5</v>
      </c>
      <c r="DJ65" s="86">
        <v>-0.36647429999999998</v>
      </c>
      <c r="DK65" s="86">
        <v>0.36898449999999999</v>
      </c>
      <c r="DL65" s="69">
        <v>7.6923076923076872E-2</v>
      </c>
      <c r="DM65" s="70">
        <v>0.25397793770924437</v>
      </c>
      <c r="DN65" s="70">
        <v>0.37008025514840703</v>
      </c>
      <c r="DO65" s="70">
        <v>5.367092023897202E-2</v>
      </c>
      <c r="DP65" s="70" t="s">
        <v>158</v>
      </c>
      <c r="DQ65" s="87" t="s">
        <v>2620</v>
      </c>
      <c r="DR65" s="69">
        <v>8.6550775185923579E-2</v>
      </c>
      <c r="DS65" s="70">
        <v>6.1908488106468873E-2</v>
      </c>
      <c r="DT65" s="70">
        <v>3.4786301597652614E-2</v>
      </c>
      <c r="DU65" s="70">
        <v>3.1279406284312916E-2</v>
      </c>
      <c r="DV65" s="87" t="s">
        <v>2620</v>
      </c>
      <c r="DW65" s="31">
        <v>6.67042</v>
      </c>
      <c r="DX65" s="70">
        <v>-9.07115393962169E-2</v>
      </c>
      <c r="DY65" s="70">
        <v>0.29418421080892632</v>
      </c>
      <c r="DZ65" s="70">
        <v>0.16455978409866612</v>
      </c>
      <c r="EA65" s="70">
        <v>7.6454260384156481E-2</v>
      </c>
      <c r="EB65" s="87" t="s">
        <v>2620</v>
      </c>
      <c r="EC65" s="31">
        <v>2.28843</v>
      </c>
      <c r="ED65" s="88">
        <v>9163843000</v>
      </c>
      <c r="EE65" s="85">
        <v>0.44074000000000002</v>
      </c>
      <c r="EF65" s="85" t="s">
        <v>5</v>
      </c>
      <c r="EG65" s="86">
        <v>0.1002593386148225</v>
      </c>
      <c r="EH65" s="86">
        <v>-0.20346493211844174</v>
      </c>
      <c r="EI65" s="89">
        <v>2.444</v>
      </c>
      <c r="EJ65" s="90">
        <v>9</v>
      </c>
      <c r="EK65" s="85">
        <v>42.11</v>
      </c>
      <c r="EL65" s="91">
        <v>9</v>
      </c>
      <c r="EM65" s="79">
        <v>-0.13963429114224657</v>
      </c>
      <c r="EN65" s="69">
        <v>-7.4727579794302557E-2</v>
      </c>
      <c r="EO65" s="70">
        <v>5.3943055538135276E-2</v>
      </c>
      <c r="EP65" s="70">
        <v>7.8049024035049097E-2</v>
      </c>
      <c r="EQ65" s="70">
        <v>6.1406831192716949E-2</v>
      </c>
      <c r="ER65" s="69">
        <v>1.6346652404082729E-2</v>
      </c>
      <c r="ES65" s="70">
        <v>1.8162332645124124E-2</v>
      </c>
      <c r="ET65" s="70">
        <v>2.0234238512776948E-2</v>
      </c>
      <c r="EU65" s="70">
        <v>2.0693790265954526E-2</v>
      </c>
      <c r="EV65" s="69">
        <v>-5.8380927390219828E-2</v>
      </c>
      <c r="EW65" s="70">
        <v>7.21053881832594E-2</v>
      </c>
      <c r="EX65" s="70">
        <v>9.8283262547826045E-2</v>
      </c>
      <c r="EY65" s="70">
        <v>8.2100621458671474E-2</v>
      </c>
      <c r="EZ65" s="92">
        <v>0.13712080000000001</v>
      </c>
      <c r="FA65" s="70">
        <v>9.8799999999999999E-2</v>
      </c>
      <c r="FB65" s="70">
        <v>9.1766666666666649E-2</v>
      </c>
      <c r="FC65" s="87">
        <v>0.16521272832321365</v>
      </c>
      <c r="FD65" s="69">
        <v>7.4719999999999995E-2</v>
      </c>
      <c r="FE65" s="70">
        <v>6.8266666666666656E-2</v>
      </c>
      <c r="FF65" s="87">
        <v>0.10787035783754499</v>
      </c>
      <c r="FG65" s="93" t="s">
        <v>2620</v>
      </c>
      <c r="FH65" s="84">
        <v>0.78839000000000004</v>
      </c>
      <c r="FI65" s="85">
        <v>0.32352999999999998</v>
      </c>
      <c r="FJ65" s="86">
        <v>1.273774</v>
      </c>
      <c r="FK65" s="86">
        <v>1.3995769999999998</v>
      </c>
      <c r="FL65" s="94">
        <v>0.15</v>
      </c>
      <c r="FM65" s="95">
        <v>0.16500000000000001</v>
      </c>
      <c r="FN65" s="96">
        <v>44757</v>
      </c>
      <c r="FO65" s="97" t="s">
        <v>2758</v>
      </c>
      <c r="FP65" s="57">
        <v>0.66</v>
      </c>
      <c r="FQ65" s="58" t="s">
        <v>159</v>
      </c>
      <c r="FR65" s="58">
        <v>0.66</v>
      </c>
      <c r="FS65" s="98" t="s">
        <v>159</v>
      </c>
      <c r="FT65" s="59" t="s">
        <v>160</v>
      </c>
      <c r="FU65" s="9" t="s">
        <v>158</v>
      </c>
      <c r="FV65" s="9" t="s">
        <v>158</v>
      </c>
      <c r="FW65" s="99" t="s">
        <v>158</v>
      </c>
      <c r="FX65" s="100" t="s">
        <v>158</v>
      </c>
      <c r="FY65" s="100" t="s">
        <v>158</v>
      </c>
      <c r="FZ65" s="100" t="s">
        <v>158</v>
      </c>
      <c r="GA65" s="9" t="s">
        <v>158</v>
      </c>
      <c r="GB65" s="63"/>
    </row>
    <row r="66" spans="1:184" ht="12" customHeight="1" x14ac:dyDescent="0.2">
      <c r="A66" s="7">
        <v>22</v>
      </c>
      <c r="B66" s="2" t="s">
        <v>246</v>
      </c>
      <c r="C66" s="1" t="s">
        <v>247</v>
      </c>
      <c r="D66" s="1" t="s">
        <v>248</v>
      </c>
      <c r="E66" s="1" t="s">
        <v>249</v>
      </c>
      <c r="F66" s="9">
        <v>18</v>
      </c>
      <c r="G66" s="64">
        <v>51.79</v>
      </c>
      <c r="H66" s="65">
        <v>6.7394888705688327E-2</v>
      </c>
      <c r="I66" s="65">
        <v>2.619009613515022E-2</v>
      </c>
      <c r="J66" s="65">
        <v>0.1057379422826763</v>
      </c>
      <c r="K66" s="442">
        <v>1.7764047113342344E-2</v>
      </c>
      <c r="L66" s="67">
        <v>-2</v>
      </c>
      <c r="M66" s="68">
        <v>0.14999999999999991</v>
      </c>
      <c r="N66" s="444">
        <v>0.11111111111111116</v>
      </c>
      <c r="O66" s="445">
        <v>0.12624788044360602</v>
      </c>
      <c r="P66" s="445">
        <v>0.12700920209792543</v>
      </c>
      <c r="Q66" s="445">
        <v>0.17835413156499835</v>
      </c>
      <c r="R66" s="445">
        <v>0.18849105048402759</v>
      </c>
      <c r="S66" s="445" t="s">
        <v>158</v>
      </c>
      <c r="T66" s="18">
        <v>0.71211808206214122</v>
      </c>
      <c r="U66" s="71" t="s">
        <v>156</v>
      </c>
      <c r="V66" s="9">
        <v>1995</v>
      </c>
      <c r="W66" s="227">
        <v>2005</v>
      </c>
      <c r="X66" s="227">
        <v>2</v>
      </c>
      <c r="Y66" s="447" t="s">
        <v>236</v>
      </c>
      <c r="Z66" s="448">
        <v>18</v>
      </c>
      <c r="AA66" s="448">
        <v>3</v>
      </c>
      <c r="AB66" s="448">
        <v>1</v>
      </c>
      <c r="AC66" s="228" t="s">
        <v>1394</v>
      </c>
      <c r="AD66" s="449">
        <v>0.23508668821627976</v>
      </c>
      <c r="AE66" s="450">
        <v>0.23741935483870968</v>
      </c>
      <c r="AF66" s="75">
        <v>0.1711758478321137</v>
      </c>
      <c r="AG66" s="75">
        <v>0.45925142018509829</v>
      </c>
      <c r="AH66" s="76" t="s">
        <v>2636</v>
      </c>
      <c r="AI66" s="9" t="s">
        <v>2150</v>
      </c>
      <c r="AJ66" s="77" t="s">
        <v>2563</v>
      </c>
      <c r="AK66" s="78">
        <v>1.7764047113342344E-2</v>
      </c>
      <c r="AL66" s="79">
        <v>1.5428900000000001E-2</v>
      </c>
      <c r="AM66" s="80">
        <v>0.15134890454551808</v>
      </c>
      <c r="AN66" s="368">
        <v>0.48880250271780579</v>
      </c>
      <c r="AO66" s="368">
        <v>-0.24618331256487802</v>
      </c>
      <c r="AP66" s="368">
        <v>-0.1036064034355908</v>
      </c>
      <c r="AQ66" s="368">
        <v>0.15733043744737008</v>
      </c>
      <c r="AR66" s="81">
        <v>2.3565473422702949E-2</v>
      </c>
      <c r="AS66" s="81">
        <v>1.9817240084518978E-2</v>
      </c>
      <c r="AT66" s="81">
        <v>1.5349157456294903E-2</v>
      </c>
      <c r="AU66" s="68">
        <v>8.5453486113808499E-3</v>
      </c>
      <c r="AV66" s="68">
        <v>1.5112859359018019E-2</v>
      </c>
      <c r="AW66" s="68">
        <v>2.6326960921419586E-2</v>
      </c>
      <c r="AX66" s="68">
        <v>5.9259259259259256E-3</v>
      </c>
      <c r="AY66" s="68">
        <v>1.1931768707343058E-2</v>
      </c>
      <c r="AZ66" s="68">
        <v>2.6326960921419586E-2</v>
      </c>
      <c r="BA66" s="31">
        <v>13.04731</v>
      </c>
      <c r="BB66" s="32">
        <v>13.365161290322581</v>
      </c>
      <c r="BC66" s="82">
        <v>16.877333069790836</v>
      </c>
      <c r="BD66" s="70">
        <v>-0.22693295522183488</v>
      </c>
      <c r="BE66" s="70">
        <v>-0.20809992698163793</v>
      </c>
      <c r="BF66" s="82">
        <v>11.24169482743388</v>
      </c>
      <c r="BG66" s="82">
        <v>13.594695500684386</v>
      </c>
      <c r="BH66" s="82">
        <v>14.029239252424897</v>
      </c>
      <c r="BI66" s="82">
        <v>7.4807692307692308</v>
      </c>
      <c r="BJ66" s="82">
        <v>26.373737373737374</v>
      </c>
      <c r="BK66" s="82">
        <v>7.4807692307692308</v>
      </c>
      <c r="BL66" s="82">
        <v>17.589131629334027</v>
      </c>
      <c r="BM66" s="82">
        <v>26.470588235294116</v>
      </c>
      <c r="BN66" s="34" t="s">
        <v>2563</v>
      </c>
      <c r="BO66" s="31">
        <v>2.94075</v>
      </c>
      <c r="BP66" s="32">
        <v>1.9386399999999999</v>
      </c>
      <c r="BQ66" s="35">
        <v>2.2669981269282546</v>
      </c>
      <c r="BR66" s="70">
        <v>-0.14484269882180034</v>
      </c>
      <c r="BS66" s="83">
        <v>1.5283515556636609</v>
      </c>
      <c r="BT66" s="83">
        <v>1.8196551266809577</v>
      </c>
      <c r="BU66" s="83">
        <v>2.076284420378161</v>
      </c>
      <c r="BV66" s="83">
        <v>1.0750806080147397</v>
      </c>
      <c r="BW66" s="83">
        <v>3.3543973941368082</v>
      </c>
      <c r="BX66" s="83">
        <v>1.0750806080147397</v>
      </c>
      <c r="BY66" s="83">
        <v>2.6116945039617554</v>
      </c>
      <c r="BZ66" s="83">
        <v>4.3338683788121983</v>
      </c>
      <c r="CA66" s="37" t="s">
        <v>2609</v>
      </c>
      <c r="CB66" s="31">
        <v>1.0374896556531967</v>
      </c>
      <c r="CC66" s="35">
        <v>1.3018177241524478</v>
      </c>
      <c r="CD66" s="70">
        <v>-0.20304537539719136</v>
      </c>
      <c r="CE66" s="83">
        <v>0.8845094419370465</v>
      </c>
      <c r="CF66" s="83">
        <v>1.0456756252008115</v>
      </c>
      <c r="CG66" s="83">
        <v>1.1688570539064325</v>
      </c>
      <c r="CH66" s="83">
        <v>0.6130066640533125</v>
      </c>
      <c r="CI66" s="83">
        <v>1.8837804878048783</v>
      </c>
      <c r="CJ66" s="83">
        <v>0.6130066640533125</v>
      </c>
      <c r="CK66" s="83">
        <v>1.4712171709055881</v>
      </c>
      <c r="CL66" s="83">
        <v>2.3899935856318151</v>
      </c>
      <c r="CM66" s="37" t="s">
        <v>2563</v>
      </c>
      <c r="CN66" s="31">
        <v>9.0628499999999992</v>
      </c>
      <c r="CO66" s="82">
        <v>18.494521328053576</v>
      </c>
      <c r="CP66" s="70">
        <v>-0.5099710968862472</v>
      </c>
      <c r="CQ66" s="82">
        <v>15.325372690063716</v>
      </c>
      <c r="CR66" s="82">
        <v>14.93155064892195</v>
      </c>
      <c r="CS66" s="82">
        <v>51.438983250155971</v>
      </c>
      <c r="CT66" s="82">
        <v>8.5206976744186047</v>
      </c>
      <c r="CU66" s="82">
        <v>36.478222222222222</v>
      </c>
      <c r="CV66" s="82">
        <v>8.5206976744186047</v>
      </c>
      <c r="CW66" s="82">
        <v>67.939945983018134</v>
      </c>
      <c r="CX66" s="82">
        <v>621</v>
      </c>
      <c r="CY66" s="37" t="s">
        <v>2563</v>
      </c>
      <c r="CZ66" s="376">
        <v>6.7825742551822943E-2</v>
      </c>
      <c r="DA66" s="39" t="s">
        <v>5</v>
      </c>
      <c r="DB66" s="39">
        <v>25.424638069356835</v>
      </c>
      <c r="DC66" s="17">
        <v>0.14477324921126777</v>
      </c>
      <c r="DD66" s="40">
        <v>1.4300149211267783</v>
      </c>
      <c r="DE66" s="84">
        <v>3.9134500000000001</v>
      </c>
      <c r="DF66" s="85">
        <v>3.875</v>
      </c>
      <c r="DG66" s="85" t="s">
        <v>5</v>
      </c>
      <c r="DH66" s="85" t="s">
        <v>5</v>
      </c>
      <c r="DI66" s="85" t="s">
        <v>5</v>
      </c>
      <c r="DJ66" s="86">
        <v>0.77711429999999992</v>
      </c>
      <c r="DK66" s="86">
        <v>0.1458055</v>
      </c>
      <c r="DL66" s="69">
        <v>0.11858974358974361</v>
      </c>
      <c r="DM66" s="70">
        <v>0.20796238868812544</v>
      </c>
      <c r="DN66" s="70">
        <v>9.4698418091393899E-2</v>
      </c>
      <c r="DO66" s="70">
        <v>0.14902801467142068</v>
      </c>
      <c r="DP66" s="70" t="s">
        <v>158</v>
      </c>
      <c r="DQ66" s="87" t="s">
        <v>2563</v>
      </c>
      <c r="DR66" s="69">
        <v>0.11117812019419238</v>
      </c>
      <c r="DS66" s="70">
        <v>0.11182893400374683</v>
      </c>
      <c r="DT66" s="70">
        <v>9.6944321199313288E-2</v>
      </c>
      <c r="DU66" s="70">
        <v>0.15515944582245589</v>
      </c>
      <c r="DV66" s="87" t="s">
        <v>2563</v>
      </c>
      <c r="DW66" s="31">
        <v>5.3745900000000004</v>
      </c>
      <c r="DX66" s="70">
        <v>0.45350043215211744</v>
      </c>
      <c r="DY66" s="70">
        <v>0.27683024637708087</v>
      </c>
      <c r="DZ66" s="70">
        <v>7.921410679015195E-2</v>
      </c>
      <c r="EA66" s="70">
        <v>0.22304557277393022</v>
      </c>
      <c r="EB66" s="87" t="s">
        <v>2563</v>
      </c>
      <c r="EC66" s="31">
        <v>2.00326</v>
      </c>
      <c r="ED66" s="88">
        <v>2990742000</v>
      </c>
      <c r="EE66" s="85">
        <v>0.74785999999999997</v>
      </c>
      <c r="EF66" s="85" t="s">
        <v>5</v>
      </c>
      <c r="EG66" s="86">
        <v>0.71164175898047222</v>
      </c>
      <c r="EH66" s="86">
        <v>-6.9696394764922065E-2</v>
      </c>
      <c r="EI66" s="89">
        <v>2.1429999999999998</v>
      </c>
      <c r="EJ66" s="90">
        <v>7</v>
      </c>
      <c r="EK66" s="85">
        <v>56.57</v>
      </c>
      <c r="EL66" s="91">
        <v>7</v>
      </c>
      <c r="EM66" s="79">
        <v>-8.4497083259678307E-2</v>
      </c>
      <c r="EN66" s="69">
        <v>0.21269688641324103</v>
      </c>
      <c r="EO66" s="70">
        <v>8.9480147213902406E-2</v>
      </c>
      <c r="EP66" s="70">
        <v>-7.9675399828146309E-3</v>
      </c>
      <c r="EQ66" s="70">
        <v>9.7368598908570858E-2</v>
      </c>
      <c r="ER66" s="69">
        <v>1.999500224918771E-2</v>
      </c>
      <c r="ES66" s="70">
        <v>1.8490397379294699E-2</v>
      </c>
      <c r="ET66" s="70">
        <v>1.2212877235037611E-2</v>
      </c>
      <c r="EU66" s="70">
        <v>2.2607870375769501E-2</v>
      </c>
      <c r="EV66" s="69">
        <v>0.23269188866242874</v>
      </c>
      <c r="EW66" s="70">
        <v>0.1079705445931971</v>
      </c>
      <c r="EX66" s="70">
        <v>4.2453372522229804E-3</v>
      </c>
      <c r="EY66" s="70">
        <v>0.11997646928434036</v>
      </c>
      <c r="EZ66" s="92">
        <v>0.16039929999999999</v>
      </c>
      <c r="FA66" s="70">
        <v>0.14344000000000001</v>
      </c>
      <c r="FB66" s="70">
        <v>0.15765999999999999</v>
      </c>
      <c r="FC66" s="87">
        <v>2.049942438216262E-2</v>
      </c>
      <c r="FD66" s="69">
        <v>0.1036</v>
      </c>
      <c r="FE66" s="70">
        <v>0.10708999999999999</v>
      </c>
      <c r="FF66" s="87">
        <v>8.349784428355024E-3</v>
      </c>
      <c r="FG66" s="93" t="s">
        <v>2563</v>
      </c>
      <c r="FH66" s="84">
        <v>6.1119700000000003</v>
      </c>
      <c r="FI66" s="85">
        <v>1.33205</v>
      </c>
      <c r="FJ66" s="86">
        <v>0.68464999999999998</v>
      </c>
      <c r="FK66" s="86">
        <v>0.7116249</v>
      </c>
      <c r="FL66" s="94">
        <v>0.2</v>
      </c>
      <c r="FM66" s="95">
        <v>0.23</v>
      </c>
      <c r="FN66" s="96">
        <v>45019</v>
      </c>
      <c r="FO66" s="97" t="s">
        <v>2883</v>
      </c>
      <c r="FP66" s="57">
        <v>0.92</v>
      </c>
      <c r="FQ66" s="58" t="s">
        <v>159</v>
      </c>
      <c r="FR66" s="58">
        <v>0.92</v>
      </c>
      <c r="FS66" s="98" t="s">
        <v>159</v>
      </c>
      <c r="FT66" s="59" t="s">
        <v>160</v>
      </c>
      <c r="FU66" s="9" t="s">
        <v>158</v>
      </c>
      <c r="FV66" s="9" t="s">
        <v>158</v>
      </c>
      <c r="FW66" s="99" t="s">
        <v>158</v>
      </c>
      <c r="FX66" s="100" t="s">
        <v>158</v>
      </c>
      <c r="FY66" s="100" t="s">
        <v>158</v>
      </c>
      <c r="FZ66" s="100" t="s">
        <v>158</v>
      </c>
      <c r="GA66" s="9" t="s">
        <v>158</v>
      </c>
      <c r="GB66" s="63"/>
    </row>
    <row r="67" spans="1:184" ht="12" customHeight="1" x14ac:dyDescent="0.2">
      <c r="A67" s="7">
        <v>9</v>
      </c>
      <c r="B67" s="2" t="s">
        <v>196</v>
      </c>
      <c r="C67" s="1" t="s">
        <v>197</v>
      </c>
      <c r="D67" s="1" t="s">
        <v>188</v>
      </c>
      <c r="E67" s="1" t="s">
        <v>189</v>
      </c>
      <c r="F67" s="9">
        <v>28</v>
      </c>
      <c r="G67" s="64">
        <v>74.34</v>
      </c>
      <c r="H67" s="65">
        <v>-8.4033613445377853E-3</v>
      </c>
      <c r="I67" s="65">
        <v>0.12583864302537995</v>
      </c>
      <c r="J67" s="65">
        <v>0.1335861723045213</v>
      </c>
      <c r="K67" s="442">
        <v>1.6276567124024751E-2</v>
      </c>
      <c r="L67" s="67">
        <v>51</v>
      </c>
      <c r="M67" s="68">
        <v>9.9999999999999867E-2</v>
      </c>
      <c r="N67" s="444">
        <v>0.10000000000000009</v>
      </c>
      <c r="O67" s="445">
        <v>0.11199004528465784</v>
      </c>
      <c r="P67" s="445">
        <v>0.1109534595426207</v>
      </c>
      <c r="Q67" s="445">
        <v>0.14697225466743968</v>
      </c>
      <c r="R67" s="445">
        <v>0.14205432213467128</v>
      </c>
      <c r="S67" s="445">
        <v>0.1476639296554485</v>
      </c>
      <c r="T67" s="18">
        <v>0.75492792700009792</v>
      </c>
      <c r="U67" s="71" t="s">
        <v>156</v>
      </c>
      <c r="V67" s="9">
        <v>1995</v>
      </c>
      <c r="W67" s="227">
        <v>1995</v>
      </c>
      <c r="X67" s="227">
        <v>3</v>
      </c>
      <c r="Y67" s="447" t="s">
        <v>157</v>
      </c>
      <c r="Z67" s="448">
        <v>25</v>
      </c>
      <c r="AA67" s="448">
        <v>0</v>
      </c>
      <c r="AB67" s="448">
        <v>0</v>
      </c>
      <c r="AC67" s="228" t="s">
        <v>5</v>
      </c>
      <c r="AD67" s="449">
        <v>0.33307824861400909</v>
      </c>
      <c r="AE67" s="450">
        <v>0.28002777134922474</v>
      </c>
      <c r="AF67" s="75">
        <v>0.20932734991575006</v>
      </c>
      <c r="AG67" s="75">
        <v>0.4643737095400014</v>
      </c>
      <c r="AH67" s="76" t="s">
        <v>2622</v>
      </c>
      <c r="AI67" s="9" t="s">
        <v>2530</v>
      </c>
      <c r="AJ67" s="77" t="s">
        <v>2623</v>
      </c>
      <c r="AK67" s="78">
        <v>1.6276567124024751E-2</v>
      </c>
      <c r="AL67" s="79">
        <v>1.41461E-2</v>
      </c>
      <c r="AM67" s="80">
        <v>0.15060455701746434</v>
      </c>
      <c r="AN67" s="368">
        <v>5.7739733167624374E-2</v>
      </c>
      <c r="AO67" s="368">
        <v>-0.11329304330687229</v>
      </c>
      <c r="AP67" s="368">
        <v>-0.10797619601182851</v>
      </c>
      <c r="AQ67" s="368">
        <v>-7.100580317909666E-2</v>
      </c>
      <c r="AR67" s="81">
        <v>1.8356196487649482E-2</v>
      </c>
      <c r="AS67" s="81">
        <v>1.8246785625286501E-2</v>
      </c>
      <c r="AT67" s="81">
        <v>1.7520633799139478E-2</v>
      </c>
      <c r="AU67" s="68">
        <v>1.3552430967304761E-2</v>
      </c>
      <c r="AV67" s="68">
        <v>1.6022501159855315E-2</v>
      </c>
      <c r="AW67" s="68">
        <v>1.900056965607886E-2</v>
      </c>
      <c r="AX67" s="68">
        <v>1.1620668188420835E-2</v>
      </c>
      <c r="AY67" s="68">
        <v>1.5388064392060932E-2</v>
      </c>
      <c r="AZ67" s="68">
        <v>1.968503937007874E-2</v>
      </c>
      <c r="BA67" s="31">
        <v>20.155360000000002</v>
      </c>
      <c r="BB67" s="32">
        <v>17.204350844711875</v>
      </c>
      <c r="BC67" s="82">
        <v>15.756490563649823</v>
      </c>
      <c r="BD67" s="70">
        <v>0.27917824839106986</v>
      </c>
      <c r="BE67" s="70">
        <v>9.1889769185167447E-2</v>
      </c>
      <c r="BF67" s="82">
        <v>16.22054000959967</v>
      </c>
      <c r="BG67" s="82">
        <v>13.611348160737496</v>
      </c>
      <c r="BH67" s="82">
        <v>12.942779530968897</v>
      </c>
      <c r="BI67" s="82">
        <v>5.3519553072625694</v>
      </c>
      <c r="BJ67" s="82">
        <v>21.201438848920866</v>
      </c>
      <c r="BK67" s="82">
        <v>5.3519553072625694</v>
      </c>
      <c r="BL67" s="82">
        <v>15.103830021367353</v>
      </c>
      <c r="BM67" s="82">
        <v>21.201438848920866</v>
      </c>
      <c r="BN67" s="34" t="s">
        <v>2623</v>
      </c>
      <c r="BO67" s="31">
        <v>26.467680000000001</v>
      </c>
      <c r="BP67" s="32">
        <v>2.57456</v>
      </c>
      <c r="BQ67" s="35">
        <v>2.2899509119752492</v>
      </c>
      <c r="BR67" s="70">
        <v>0.12428610872678258</v>
      </c>
      <c r="BS67" s="83">
        <v>2.0890662000631379</v>
      </c>
      <c r="BT67" s="83">
        <v>2.0078244908941856</v>
      </c>
      <c r="BU67" s="83">
        <v>2.2998068325603569</v>
      </c>
      <c r="BV67" s="83">
        <v>1.7831549557933923</v>
      </c>
      <c r="BW67" s="83">
        <v>2.8269438024320639</v>
      </c>
      <c r="BX67" s="83">
        <v>1.7831549557933923</v>
      </c>
      <c r="BY67" s="83">
        <v>2.6202282136409436</v>
      </c>
      <c r="BZ67" s="83">
        <v>4.1940818102697994</v>
      </c>
      <c r="CA67" s="37" t="s">
        <v>2609</v>
      </c>
      <c r="CB67" s="31">
        <v>0.92455625901206062</v>
      </c>
      <c r="CC67" s="35">
        <v>0.78122993271469521</v>
      </c>
      <c r="CD67" s="70">
        <v>0.18346241009906117</v>
      </c>
      <c r="CE67" s="83">
        <v>0.72219919592071269</v>
      </c>
      <c r="CF67" s="83">
        <v>0.68040993052184229</v>
      </c>
      <c r="CG67" s="83">
        <v>0.61600911874348863</v>
      </c>
      <c r="CH67" s="83">
        <v>0.59604830773818396</v>
      </c>
      <c r="CI67" s="83">
        <v>0.93400072211192808</v>
      </c>
      <c r="CJ67" s="83">
        <v>0.45554942020982886</v>
      </c>
      <c r="CK67" s="83">
        <v>0.71479814482798731</v>
      </c>
      <c r="CL67" s="83">
        <v>0.93400072211192808</v>
      </c>
      <c r="CM67" s="37" t="s">
        <v>2623</v>
      </c>
      <c r="CN67" s="31">
        <v>12.31357</v>
      </c>
      <c r="CO67" s="82">
        <v>12.338814759874044</v>
      </c>
      <c r="CP67" s="70">
        <v>-2.0459631143940893E-3</v>
      </c>
      <c r="CQ67" s="82">
        <v>8.845086307254709</v>
      </c>
      <c r="CR67" s="82">
        <v>10.66479421741281</v>
      </c>
      <c r="CS67" s="82">
        <v>10.866229911160211</v>
      </c>
      <c r="CT67" s="82">
        <v>8.1854113999999996</v>
      </c>
      <c r="CU67" s="82">
        <v>21.940729969463426</v>
      </c>
      <c r="CV67" s="82">
        <v>8.1854113999999996</v>
      </c>
      <c r="CW67" s="82">
        <v>12.638447516574605</v>
      </c>
      <c r="CX67" s="82">
        <v>21.940729969463426</v>
      </c>
      <c r="CY67" s="37" t="s">
        <v>2623</v>
      </c>
      <c r="CZ67" s="376">
        <v>0.53021332378870101</v>
      </c>
      <c r="DA67" s="39" t="s">
        <v>5</v>
      </c>
      <c r="DB67" s="39">
        <v>25.625057342826231</v>
      </c>
      <c r="DC67" s="17">
        <v>0.12723002666664546</v>
      </c>
      <c r="DD67" s="40">
        <v>-7.4323573333354567</v>
      </c>
      <c r="DE67" s="84">
        <v>3.6327799999999999</v>
      </c>
      <c r="DF67" s="85">
        <v>4.3209999999999997</v>
      </c>
      <c r="DG67" s="85" t="s">
        <v>5</v>
      </c>
      <c r="DH67" s="85" t="s">
        <v>5</v>
      </c>
      <c r="DI67" s="85" t="s">
        <v>5</v>
      </c>
      <c r="DJ67" s="86">
        <v>0.1418625</v>
      </c>
      <c r="DK67" s="86">
        <v>6.45506E-2</v>
      </c>
      <c r="DL67" s="69">
        <v>5.4054054054053946E-2</v>
      </c>
      <c r="DM67" s="70">
        <v>8.0821827619007802E-2</v>
      </c>
      <c r="DN67" s="70">
        <v>6.4326311576547113E-2</v>
      </c>
      <c r="DO67" s="70">
        <v>8.1055832055317634E-2</v>
      </c>
      <c r="DP67" s="70" t="s">
        <v>158</v>
      </c>
      <c r="DQ67" s="87" t="s">
        <v>2623</v>
      </c>
      <c r="DR67" s="69">
        <v>6.0271307141161579E-2</v>
      </c>
      <c r="DS67" s="70">
        <v>6.3284190465091594E-2</v>
      </c>
      <c r="DT67" s="70">
        <v>6.5684743811480928E-2</v>
      </c>
      <c r="DU67" s="70">
        <v>6.9615203232103573E-2</v>
      </c>
      <c r="DV67" s="87" t="s">
        <v>2623</v>
      </c>
      <c r="DW67" s="31">
        <v>5.7804200000000003</v>
      </c>
      <c r="DX67" s="70">
        <v>-5.2572494803978409E-2</v>
      </c>
      <c r="DY67" s="70">
        <v>0.31379195660667469</v>
      </c>
      <c r="DZ67" s="70">
        <v>0.15012894780057517</v>
      </c>
      <c r="EA67" s="70">
        <v>0.12801217377844187</v>
      </c>
      <c r="EB67" s="87" t="s">
        <v>2623</v>
      </c>
      <c r="EC67" s="31">
        <v>2.6056599999999999</v>
      </c>
      <c r="ED67" s="88">
        <v>17034599999.999901</v>
      </c>
      <c r="EE67" s="85">
        <v>1.3639999999999999E-2</v>
      </c>
      <c r="EF67" s="85" t="s">
        <v>5</v>
      </c>
      <c r="EG67" s="86">
        <v>0.14754805233837942</v>
      </c>
      <c r="EH67" s="86">
        <v>-5.7794695027771792E-2</v>
      </c>
      <c r="EI67" s="89">
        <v>2.9089999999999998</v>
      </c>
      <c r="EJ67" s="90">
        <v>11</v>
      </c>
      <c r="EK67" s="85">
        <v>78.099999999999994</v>
      </c>
      <c r="EL67" s="91">
        <v>10</v>
      </c>
      <c r="EM67" s="79">
        <v>-4.8143405889884638E-2</v>
      </c>
      <c r="EN67" s="69">
        <v>0.11363636363636376</v>
      </c>
      <c r="EO67" s="70">
        <v>0.11841054004362483</v>
      </c>
      <c r="EP67" s="70">
        <v>0.13246379178490453</v>
      </c>
      <c r="EQ67" s="70">
        <v>0.13511517001627782</v>
      </c>
      <c r="ER67" s="69">
        <v>1.6339869281045694E-2</v>
      </c>
      <c r="ES67" s="70">
        <v>1.8322435792970992E-2</v>
      </c>
      <c r="ET67" s="70">
        <v>2.15138091411049E-2</v>
      </c>
      <c r="EU67" s="70">
        <v>2.8795314371315106E-2</v>
      </c>
      <c r="EV67" s="69">
        <v>0.12997623291740945</v>
      </c>
      <c r="EW67" s="70">
        <v>0.13673297583659583</v>
      </c>
      <c r="EX67" s="70">
        <v>0.15397760092600943</v>
      </c>
      <c r="EY67" s="70">
        <v>0.16391048438759293</v>
      </c>
      <c r="EZ67" s="92">
        <v>0.13252319999999998</v>
      </c>
      <c r="FA67" s="70">
        <v>0.18336000000000002</v>
      </c>
      <c r="FB67" s="70">
        <v>0.19635</v>
      </c>
      <c r="FC67" s="87">
        <v>8.1782397250264038E-2</v>
      </c>
      <c r="FD67" s="69">
        <v>0.12720000000000001</v>
      </c>
      <c r="FE67" s="70">
        <v>0.14406000000000002</v>
      </c>
      <c r="FF67" s="87">
        <v>6.0058707944810129E-2</v>
      </c>
      <c r="FG67" s="93" t="s">
        <v>2623</v>
      </c>
      <c r="FH67" s="84">
        <v>1.1939299999999999</v>
      </c>
      <c r="FI67" s="85">
        <v>0.45635999999999999</v>
      </c>
      <c r="FJ67" s="86">
        <v>0.58789659999999999</v>
      </c>
      <c r="FK67" s="86">
        <v>0.63444690000000004</v>
      </c>
      <c r="FL67" s="94">
        <v>0.27500000000000002</v>
      </c>
      <c r="FM67" s="95">
        <v>0.30249999999999999</v>
      </c>
      <c r="FN67" s="96">
        <v>44966</v>
      </c>
      <c r="FO67" s="97" t="s">
        <v>2829</v>
      </c>
      <c r="FP67" s="57">
        <v>1.21</v>
      </c>
      <c r="FQ67" s="58" t="s">
        <v>159</v>
      </c>
      <c r="FR67" s="58">
        <v>1.21</v>
      </c>
      <c r="FS67" s="98" t="s">
        <v>159</v>
      </c>
      <c r="FT67" s="59" t="s">
        <v>160</v>
      </c>
      <c r="FU67" s="9" t="s">
        <v>158</v>
      </c>
      <c r="FV67" s="9" t="s">
        <v>158</v>
      </c>
      <c r="FW67" s="99" t="s">
        <v>158</v>
      </c>
      <c r="FX67" s="100" t="s">
        <v>158</v>
      </c>
      <c r="FY67" s="100" t="s">
        <v>158</v>
      </c>
      <c r="FZ67" s="100" t="s">
        <v>158</v>
      </c>
      <c r="GA67" s="9" t="s">
        <v>158</v>
      </c>
      <c r="GB67" s="63"/>
    </row>
    <row r="68" spans="1:184" ht="12" customHeight="1" x14ac:dyDescent="0.2">
      <c r="A68" s="7">
        <v>15</v>
      </c>
      <c r="B68" s="2" t="s">
        <v>214</v>
      </c>
      <c r="C68" s="1" t="s">
        <v>215</v>
      </c>
      <c r="D68" s="1" t="s">
        <v>183</v>
      </c>
      <c r="E68" s="1" t="s">
        <v>216</v>
      </c>
      <c r="F68" s="9">
        <v>21</v>
      </c>
      <c r="G68" s="64">
        <v>67.14</v>
      </c>
      <c r="H68" s="65">
        <v>0.16078838174273846</v>
      </c>
      <c r="I68" s="65">
        <v>6.3757412452039031E-3</v>
      </c>
      <c r="J68" s="65">
        <v>0.18809851179204484</v>
      </c>
      <c r="K68" s="442">
        <v>1.5787905868334822E-2</v>
      </c>
      <c r="L68" s="67">
        <v>15</v>
      </c>
      <c r="M68" s="68">
        <v>0.10416666666666674</v>
      </c>
      <c r="N68" s="444">
        <v>0.14285714285714279</v>
      </c>
      <c r="O68" s="445">
        <v>0.12181378776036711</v>
      </c>
      <c r="P68" s="445">
        <v>0.15851771835666173</v>
      </c>
      <c r="Q68" s="445">
        <v>0.19926363113816481</v>
      </c>
      <c r="R68" s="445">
        <v>0.16591440117983169</v>
      </c>
      <c r="S68" s="445">
        <v>0.14153206744167779</v>
      </c>
      <c r="T68" s="18">
        <v>0.79551756359769032</v>
      </c>
      <c r="U68" s="71" t="s">
        <v>156</v>
      </c>
      <c r="V68" s="9">
        <v>1980</v>
      </c>
      <c r="W68" s="227">
        <v>2002</v>
      </c>
      <c r="X68" s="227">
        <v>2</v>
      </c>
      <c r="Y68" s="447" t="s">
        <v>157</v>
      </c>
      <c r="Z68" s="448">
        <v>23</v>
      </c>
      <c r="AA68" s="448">
        <v>2</v>
      </c>
      <c r="AB68" s="448">
        <v>0</v>
      </c>
      <c r="AC68" s="228" t="s">
        <v>5</v>
      </c>
      <c r="AD68" s="449">
        <v>0.30421568317945569</v>
      </c>
      <c r="AE68" s="450">
        <v>0.28859243125510481</v>
      </c>
      <c r="AF68" s="75">
        <v>0.1917281945353847</v>
      </c>
      <c r="AG68" s="75">
        <v>0.50473546623748289</v>
      </c>
      <c r="AH68" s="76" t="s">
        <v>2147</v>
      </c>
      <c r="AI68" s="9" t="s">
        <v>2744</v>
      </c>
      <c r="AJ68" s="77" t="s">
        <v>2563</v>
      </c>
      <c r="AK68" s="78">
        <v>1.5787905868334822E-2</v>
      </c>
      <c r="AL68" s="79">
        <v>1.2879100000000001E-2</v>
      </c>
      <c r="AM68" s="80">
        <v>0.22585474670860695</v>
      </c>
      <c r="AN68" s="368">
        <v>0.41072204003418133</v>
      </c>
      <c r="AO68" s="368">
        <v>-0.11610023094138666</v>
      </c>
      <c r="AP68" s="368">
        <v>4.1301731928733432E-3</v>
      </c>
      <c r="AQ68" s="368">
        <v>7.58409630251764E-2</v>
      </c>
      <c r="AR68" s="81">
        <v>1.7861647237615571E-2</v>
      </c>
      <c r="AS68" s="81">
        <v>1.5722967290319918E-2</v>
      </c>
      <c r="AT68" s="81">
        <v>1.467494398423028E-2</v>
      </c>
      <c r="AU68" s="68">
        <v>6.4498037016264727E-3</v>
      </c>
      <c r="AV68" s="68">
        <v>1.2579736784328398E-2</v>
      </c>
      <c r="AW68" s="68">
        <v>2.0827306913508821E-2</v>
      </c>
      <c r="AX68" s="68">
        <v>6.4498037016264727E-3</v>
      </c>
      <c r="AY68" s="68">
        <v>1.1191365428693725E-2</v>
      </c>
      <c r="AZ68" s="68">
        <v>2.0827306913508821E-2</v>
      </c>
      <c r="BA68" s="31">
        <v>18.999130000000001</v>
      </c>
      <c r="BB68" s="32">
        <v>18.27933569289409</v>
      </c>
      <c r="BC68" s="82">
        <v>20.885569812624247</v>
      </c>
      <c r="BD68" s="70">
        <v>-9.0322640442588753E-2</v>
      </c>
      <c r="BE68" s="70">
        <v>-0.12478635455542242</v>
      </c>
      <c r="BF68" s="82">
        <v>15.771907830286404</v>
      </c>
      <c r="BG68" s="82">
        <v>16.854611871853173</v>
      </c>
      <c r="BH68" s="82">
        <v>15.353540251985596</v>
      </c>
      <c r="BI68" s="82">
        <v>11.758503401360544</v>
      </c>
      <c r="BJ68" s="82">
        <v>26.812030075187966</v>
      </c>
      <c r="BK68" s="82">
        <v>10.716783216783217</v>
      </c>
      <c r="BL68" s="82">
        <v>20.009221725288295</v>
      </c>
      <c r="BM68" s="82">
        <v>29.728813559322035</v>
      </c>
      <c r="BN68" s="34" t="s">
        <v>2563</v>
      </c>
      <c r="BO68" s="31">
        <v>11.10144</v>
      </c>
      <c r="BP68" s="32">
        <v>2.7472099999999999</v>
      </c>
      <c r="BQ68" s="35">
        <v>3.9005333017821</v>
      </c>
      <c r="BR68" s="70">
        <v>-0.29568349057683019</v>
      </c>
      <c r="BS68" s="83">
        <v>2.6239829699087327</v>
      </c>
      <c r="BT68" s="83">
        <v>3.1565137585534266</v>
      </c>
      <c r="BU68" s="83">
        <v>2.6899006069017131</v>
      </c>
      <c r="BV68" s="83">
        <v>1.9509029345372462</v>
      </c>
      <c r="BW68" s="83">
        <v>6.3395555555555552</v>
      </c>
      <c r="BX68" s="83">
        <v>1.1676190476190476</v>
      </c>
      <c r="BY68" s="83">
        <v>3.481485758029816</v>
      </c>
      <c r="BZ68" s="83">
        <v>6.3395555555555552</v>
      </c>
      <c r="CA68" s="37" t="s">
        <v>2609</v>
      </c>
      <c r="CB68" s="31">
        <v>1.8799555687593608</v>
      </c>
      <c r="CC68" s="35">
        <v>2.0132987381931153</v>
      </c>
      <c r="CD68" s="70">
        <v>-6.623118909488146E-2</v>
      </c>
      <c r="CE68" s="83">
        <v>1.5388208965815948</v>
      </c>
      <c r="CF68" s="83">
        <v>1.6245791110661838</v>
      </c>
      <c r="CG68" s="83">
        <v>1.3624744326458262</v>
      </c>
      <c r="CH68" s="83">
        <v>1.1870660053414728</v>
      </c>
      <c r="CI68" s="83">
        <v>2.6698128286014722</v>
      </c>
      <c r="CJ68" s="83">
        <v>0.78755955532027533</v>
      </c>
      <c r="CK68" s="83">
        <v>1.7618658434062282</v>
      </c>
      <c r="CL68" s="83">
        <v>2.6871997367555118</v>
      </c>
      <c r="CM68" s="37" t="s">
        <v>2563</v>
      </c>
      <c r="CN68" s="31">
        <v>11.83629</v>
      </c>
      <c r="CO68" s="82">
        <v>13.322382057188459</v>
      </c>
      <c r="CP68" s="70">
        <v>-0.11154852419103212</v>
      </c>
      <c r="CQ68" s="82">
        <v>10.158042464311103</v>
      </c>
      <c r="CR68" s="82">
        <v>10.781638352606635</v>
      </c>
      <c r="CS68" s="82">
        <v>8.9663152052947073</v>
      </c>
      <c r="CT68" s="82">
        <v>7.0551020408163261</v>
      </c>
      <c r="CU68" s="82">
        <v>17.855077355836848</v>
      </c>
      <c r="CV68" s="82">
        <v>4.4541916167664679</v>
      </c>
      <c r="CW68" s="82">
        <v>11.553454153373421</v>
      </c>
      <c r="CX68" s="82">
        <v>17.855077355836848</v>
      </c>
      <c r="CY68" s="37" t="s">
        <v>2563</v>
      </c>
      <c r="CZ68" s="376">
        <v>0.53385111300863497</v>
      </c>
      <c r="DA68" s="39" t="s">
        <v>5</v>
      </c>
      <c r="DB68" s="39">
        <v>36.313057499522237</v>
      </c>
      <c r="DC68" s="17">
        <v>0.17430562422499654</v>
      </c>
      <c r="DD68" s="40">
        <v>-1.568567577500346</v>
      </c>
      <c r="DE68" s="84">
        <v>3.4843700000000002</v>
      </c>
      <c r="DF68" s="85">
        <v>3.673</v>
      </c>
      <c r="DG68" s="85" t="s">
        <v>5</v>
      </c>
      <c r="DH68" s="85" t="s">
        <v>5</v>
      </c>
      <c r="DI68" s="85" t="s">
        <v>5</v>
      </c>
      <c r="DJ68" s="86">
        <v>1.5677399999999998E-2</v>
      </c>
      <c r="DK68" s="86">
        <v>7.0715600000000003E-2</v>
      </c>
      <c r="DL68" s="69">
        <v>0.12585034013605445</v>
      </c>
      <c r="DM68" s="70">
        <v>8.2420051440445397E-2</v>
      </c>
      <c r="DN68" s="70">
        <v>0.11162595002291731</v>
      </c>
      <c r="DO68" s="70">
        <v>0.20805247361823298</v>
      </c>
      <c r="DP68" s="70" t="s">
        <v>158</v>
      </c>
      <c r="DQ68" s="87" t="s">
        <v>2563</v>
      </c>
      <c r="DR68" s="69">
        <v>9.5454143017199566E-2</v>
      </c>
      <c r="DS68" s="70">
        <v>3.2302324503576951E-2</v>
      </c>
      <c r="DT68" s="70">
        <v>7.2731341563860186E-2</v>
      </c>
      <c r="DU68" s="70">
        <v>0.15505023867570622</v>
      </c>
      <c r="DV68" s="87" t="s">
        <v>2563</v>
      </c>
      <c r="DW68" s="31">
        <v>5.5286600000000004</v>
      </c>
      <c r="DX68" s="70">
        <v>-4.7505479654299188E-2</v>
      </c>
      <c r="DY68" s="70">
        <v>2.431380237312708E-2</v>
      </c>
      <c r="DZ68" s="70">
        <v>7.9320797670448195E-2</v>
      </c>
      <c r="EA68" s="70">
        <v>0.16449378154920735</v>
      </c>
      <c r="EB68" s="87" t="s">
        <v>2563</v>
      </c>
      <c r="EC68" s="31">
        <v>2.1001099999999999</v>
      </c>
      <c r="ED68" s="88">
        <v>11694260000</v>
      </c>
      <c r="EE68" s="85">
        <v>0.60531000000000001</v>
      </c>
      <c r="EF68" s="85" t="s">
        <v>5</v>
      </c>
      <c r="EG68" s="86">
        <v>0.27320897655338006</v>
      </c>
      <c r="EH68" s="86">
        <v>-2.4999506415763872E-2</v>
      </c>
      <c r="EI68" s="89">
        <v>2</v>
      </c>
      <c r="EJ68" s="90">
        <v>11</v>
      </c>
      <c r="EK68" s="85">
        <v>75</v>
      </c>
      <c r="EL68" s="91">
        <v>10</v>
      </c>
      <c r="EM68" s="79">
        <v>-0.1048</v>
      </c>
      <c r="EN68" s="69">
        <v>-0.14727998976028323</v>
      </c>
      <c r="EO68" s="70">
        <v>1.495947983426138E-2</v>
      </c>
      <c r="EP68" s="70">
        <v>-8.2781570457357567E-4</v>
      </c>
      <c r="EQ68" s="70">
        <v>0.20996548869122122</v>
      </c>
      <c r="ER68" s="69">
        <v>1.4153029215596913E-2</v>
      </c>
      <c r="ES68" s="70">
        <v>1.495947983426138E-2</v>
      </c>
      <c r="ET68" s="70">
        <v>1.2493802294718304E-2</v>
      </c>
      <c r="EU68" s="70">
        <v>4.8972403547635768E-2</v>
      </c>
      <c r="EV68" s="69">
        <v>-0.13312696054468631</v>
      </c>
      <c r="EW68" s="70">
        <v>2.991895966852276E-2</v>
      </c>
      <c r="EX68" s="70">
        <v>1.1665986590144728E-2</v>
      </c>
      <c r="EY68" s="70">
        <v>0.25893789223885699</v>
      </c>
      <c r="EZ68" s="92">
        <v>0.15543799999999999</v>
      </c>
      <c r="FA68" s="70">
        <v>0.18951999999999997</v>
      </c>
      <c r="FB68" s="70">
        <v>0.17765999999999998</v>
      </c>
      <c r="FC68" s="87">
        <v>3.8774636039555534E-2</v>
      </c>
      <c r="FD68" s="69">
        <v>0.11457999999999999</v>
      </c>
      <c r="FE68" s="70">
        <v>0.11411</v>
      </c>
      <c r="FF68" s="87">
        <v>1.7736033942231829E-2</v>
      </c>
      <c r="FG68" s="93" t="s">
        <v>2563</v>
      </c>
      <c r="FH68" s="84">
        <v>1.87805</v>
      </c>
      <c r="FI68" s="85">
        <v>1.35514</v>
      </c>
      <c r="FJ68" s="86">
        <v>0.54281159999999995</v>
      </c>
      <c r="FK68" s="86">
        <v>0.55373720000000004</v>
      </c>
      <c r="FL68" s="94">
        <v>0.24</v>
      </c>
      <c r="FM68" s="95">
        <v>0.26500000000000001</v>
      </c>
      <c r="FN68" s="96">
        <v>45002</v>
      </c>
      <c r="FO68" s="97" t="s">
        <v>2880</v>
      </c>
      <c r="FP68" s="57">
        <v>1.06</v>
      </c>
      <c r="FQ68" s="58" t="s">
        <v>159</v>
      </c>
      <c r="FR68" s="58">
        <v>1.06</v>
      </c>
      <c r="FS68" s="98" t="s">
        <v>159</v>
      </c>
      <c r="FT68" s="59" t="s">
        <v>160</v>
      </c>
      <c r="FU68" s="9" t="s">
        <v>158</v>
      </c>
      <c r="FV68" s="9" t="s">
        <v>158</v>
      </c>
      <c r="FW68" s="99" t="s">
        <v>158</v>
      </c>
      <c r="FX68" s="100" t="s">
        <v>158</v>
      </c>
      <c r="FY68" s="100" t="s">
        <v>158</v>
      </c>
      <c r="FZ68" s="100" t="s">
        <v>158</v>
      </c>
      <c r="GA68" s="9" t="s">
        <v>158</v>
      </c>
      <c r="GB68" s="63"/>
    </row>
    <row r="69" spans="1:184" ht="12" customHeight="1" x14ac:dyDescent="0.2">
      <c r="A69" s="7">
        <v>3</v>
      </c>
      <c r="B69" s="2" t="s">
        <v>170</v>
      </c>
      <c r="C69" s="1" t="s">
        <v>171</v>
      </c>
      <c r="D69" s="1" t="s">
        <v>172</v>
      </c>
      <c r="E69" s="1" t="s">
        <v>173</v>
      </c>
      <c r="F69" s="9">
        <v>33</v>
      </c>
      <c r="G69" s="64">
        <v>110.93</v>
      </c>
      <c r="H69" s="65">
        <v>0.13529833179817841</v>
      </c>
      <c r="I69" s="65">
        <v>0.14678192377207</v>
      </c>
      <c r="J69" s="65">
        <v>0.1688281856081475</v>
      </c>
      <c r="K69" s="442">
        <v>1.5505273595961416E-2</v>
      </c>
      <c r="L69" s="67">
        <v>23</v>
      </c>
      <c r="M69" s="68">
        <v>0.10256410256410242</v>
      </c>
      <c r="N69" s="444">
        <v>0.14705882352941191</v>
      </c>
      <c r="O69" s="445">
        <v>0.13040381433805548</v>
      </c>
      <c r="P69" s="445">
        <v>0.15468148270605053</v>
      </c>
      <c r="Q69" s="445">
        <v>0.125092775800282</v>
      </c>
      <c r="R69" s="445">
        <v>0.1238463785636843</v>
      </c>
      <c r="S69" s="445">
        <v>0.14638012883005924</v>
      </c>
      <c r="T69" s="18">
        <v>1.2365340981241686</v>
      </c>
      <c r="U69" s="71" t="s">
        <v>156</v>
      </c>
      <c r="V69" s="9">
        <v>1969</v>
      </c>
      <c r="W69" s="227">
        <v>1990</v>
      </c>
      <c r="X69" s="227">
        <v>4</v>
      </c>
      <c r="Y69" s="447" t="s">
        <v>157</v>
      </c>
      <c r="Z69" s="448">
        <v>25</v>
      </c>
      <c r="AA69" s="448">
        <v>0</v>
      </c>
      <c r="AB69" s="448">
        <v>0</v>
      </c>
      <c r="AC69" s="228" t="s">
        <v>2326</v>
      </c>
      <c r="AD69" s="449">
        <v>0.31415123459608735</v>
      </c>
      <c r="AE69" s="450">
        <v>0.32113517550410753</v>
      </c>
      <c r="AF69" s="75">
        <v>0.23141420990883357</v>
      </c>
      <c r="AG69" s="75">
        <v>6.3717863228865665</v>
      </c>
      <c r="AH69" s="76" t="s">
        <v>2612</v>
      </c>
      <c r="AI69" s="9" t="s">
        <v>2145</v>
      </c>
      <c r="AJ69" s="77" t="s">
        <v>2563</v>
      </c>
      <c r="AK69" s="78">
        <v>1.5505273595961416E-2</v>
      </c>
      <c r="AL69" s="79">
        <v>1.3986700000000001E-2</v>
      </c>
      <c r="AM69" s="80">
        <v>0.10857268662096242</v>
      </c>
      <c r="AN69" s="368">
        <v>-0.1308470477188205</v>
      </c>
      <c r="AO69" s="368">
        <v>-0.17744076369280171</v>
      </c>
      <c r="AP69" s="368">
        <v>-0.20022960490660191</v>
      </c>
      <c r="AQ69" s="368">
        <v>-0.28365056175620351</v>
      </c>
      <c r="AR69" s="81">
        <v>1.8850038892725674E-2</v>
      </c>
      <c r="AS69" s="81">
        <v>1.9387156227695442E-2</v>
      </c>
      <c r="AT69" s="81">
        <v>2.1644846450880412E-2</v>
      </c>
      <c r="AU69" s="68">
        <v>1.1802481685260392E-2</v>
      </c>
      <c r="AV69" s="68">
        <v>1.5448659986741197E-2</v>
      </c>
      <c r="AW69" s="68">
        <v>2.3682200152788387E-2</v>
      </c>
      <c r="AX69" s="68">
        <v>1.1802481685260392E-2</v>
      </c>
      <c r="AY69" s="68">
        <v>1.7839522439941396E-2</v>
      </c>
      <c r="AZ69" s="68">
        <v>2.6422018348623851E-2</v>
      </c>
      <c r="BA69" s="31">
        <v>19.857279999999999</v>
      </c>
      <c r="BB69" s="32">
        <v>20.711351755041076</v>
      </c>
      <c r="BC69" s="82">
        <v>21.863594441253966</v>
      </c>
      <c r="BD69" s="70">
        <v>-9.1765077633725767E-2</v>
      </c>
      <c r="BE69" s="70">
        <v>-5.2701429735576677E-2</v>
      </c>
      <c r="BF69" s="82">
        <v>17.733545310411468</v>
      </c>
      <c r="BG69" s="82">
        <v>17.388868672773384</v>
      </c>
      <c r="BH69" s="82">
        <v>15.466706829068258</v>
      </c>
      <c r="BI69" s="82">
        <v>15.061889250814334</v>
      </c>
      <c r="BJ69" s="82">
        <v>30.699029126213592</v>
      </c>
      <c r="BK69" s="82">
        <v>12.006451612903225</v>
      </c>
      <c r="BL69" s="82">
        <v>18.912604443963922</v>
      </c>
      <c r="BM69" s="82">
        <v>30.699029126213592</v>
      </c>
      <c r="BN69" s="34" t="s">
        <v>2563</v>
      </c>
      <c r="BO69" s="31">
        <v>4.8178700000000001</v>
      </c>
      <c r="BP69" s="32">
        <v>3.8487100000000001</v>
      </c>
      <c r="BQ69" s="35">
        <v>3.9426578413750724</v>
      </c>
      <c r="BR69" s="70">
        <v>-2.3828555546759334E-2</v>
      </c>
      <c r="BS69" s="83">
        <v>3.1178586875206915</v>
      </c>
      <c r="BT69" s="83">
        <v>3.146259672228692</v>
      </c>
      <c r="BU69" s="83">
        <v>2.9997410267996796</v>
      </c>
      <c r="BV69" s="83">
        <v>2.6497975708502022</v>
      </c>
      <c r="BW69" s="83">
        <v>5.0672824538258574</v>
      </c>
      <c r="BX69" s="83">
        <v>2.5231481481481479</v>
      </c>
      <c r="BY69" s="83">
        <v>3.6430743676488566</v>
      </c>
      <c r="BZ69" s="83">
        <v>5.0672824538258574</v>
      </c>
      <c r="CA69" s="37" t="s">
        <v>2609</v>
      </c>
      <c r="CB69" s="31">
        <v>2.1766353412743671</v>
      </c>
      <c r="CC69" s="35">
        <v>1.6824853731917648</v>
      </c>
      <c r="CD69" s="70">
        <v>0.29370238574209617</v>
      </c>
      <c r="CE69" s="83">
        <v>1.4070272122650327</v>
      </c>
      <c r="CF69" s="83">
        <v>1.3404662059172632</v>
      </c>
      <c r="CG69" s="83">
        <v>1.2133107189754344</v>
      </c>
      <c r="CH69" s="83">
        <v>1.0821004566210046</v>
      </c>
      <c r="CI69" s="83">
        <v>2.4474234501495502</v>
      </c>
      <c r="CJ69" s="83">
        <v>0.95087591240875902</v>
      </c>
      <c r="CK69" s="83">
        <v>1.4824694196918922</v>
      </c>
      <c r="CL69" s="83">
        <v>2.4474234501495502</v>
      </c>
      <c r="CM69" s="37" t="s">
        <v>2563</v>
      </c>
      <c r="CN69" s="31">
        <v>14.46743</v>
      </c>
      <c r="CO69" s="82">
        <v>18.752365475194633</v>
      </c>
      <c r="CP69" s="70">
        <v>-0.22850106461836428</v>
      </c>
      <c r="CQ69" s="82">
        <v>18.308583306974082</v>
      </c>
      <c r="CR69" s="82">
        <v>14.993761395342158</v>
      </c>
      <c r="CS69" s="82">
        <v>16.470710485712964</v>
      </c>
      <c r="CT69" s="82">
        <v>7.4934387351778655</v>
      </c>
      <c r="CU69" s="82">
        <v>39.960958904109589</v>
      </c>
      <c r="CV69" s="82">
        <v>7.4934387351778655</v>
      </c>
      <c r="CW69" s="82">
        <v>19.887516033256908</v>
      </c>
      <c r="CX69" s="82">
        <v>52.027027027027025</v>
      </c>
      <c r="CY69" s="37" t="s">
        <v>2563</v>
      </c>
      <c r="CZ69" s="376">
        <v>0.86164129329373118</v>
      </c>
      <c r="DA69" s="39" t="s">
        <v>5</v>
      </c>
      <c r="DB69" s="39">
        <v>43.237692233429783</v>
      </c>
      <c r="DC69" s="17">
        <v>0.17018675630201194</v>
      </c>
      <c r="DD69" s="40">
        <v>-2.838604369798805</v>
      </c>
      <c r="DE69" s="84">
        <v>5.4750699999999997</v>
      </c>
      <c r="DF69" s="85">
        <v>5.3559999999999999</v>
      </c>
      <c r="DG69" s="85" t="s">
        <v>5</v>
      </c>
      <c r="DH69" s="85" t="s">
        <v>5</v>
      </c>
      <c r="DI69" s="85" t="s">
        <v>5</v>
      </c>
      <c r="DJ69" s="86">
        <v>0.51842180000000004</v>
      </c>
      <c r="DK69" s="86">
        <v>0.19973649999999998</v>
      </c>
      <c r="DL69" s="69">
        <v>0.29449838187702282</v>
      </c>
      <c r="DM69" s="70">
        <v>9.2212657693111488E-2</v>
      </c>
      <c r="DN69" s="70">
        <v>0.15100963798828038</v>
      </c>
      <c r="DO69" s="70">
        <v>2.3206492378368804E-2</v>
      </c>
      <c r="DP69" s="70" t="s">
        <v>158</v>
      </c>
      <c r="DQ69" s="87" t="s">
        <v>2563</v>
      </c>
      <c r="DR69" s="69">
        <v>0.12325955053652105</v>
      </c>
      <c r="DS69" s="70">
        <v>3.28455999654238E-2</v>
      </c>
      <c r="DT69" s="70">
        <v>0.14780429607286072</v>
      </c>
      <c r="DU69" s="70">
        <v>0.10124490934300345</v>
      </c>
      <c r="DV69" s="87" t="s">
        <v>2563</v>
      </c>
      <c r="DW69" s="31">
        <v>7.4325599999999996</v>
      </c>
      <c r="DX69" s="70">
        <v>0.56359884949959627</v>
      </c>
      <c r="DY69" s="70">
        <v>2.1359589388468603E-2</v>
      </c>
      <c r="DZ69" s="70">
        <v>0.22407377282471153</v>
      </c>
      <c r="EA69" s="70">
        <v>0.1263782819517083</v>
      </c>
      <c r="EB69" s="87" t="s">
        <v>2563</v>
      </c>
      <c r="EC69" s="31">
        <v>0.26994000000000001</v>
      </c>
      <c r="ED69" s="88">
        <v>8926521000</v>
      </c>
      <c r="EE69" s="85">
        <v>0.77498</v>
      </c>
      <c r="EF69" s="85" t="s">
        <v>5</v>
      </c>
      <c r="EG69" s="86">
        <v>0.19878446012796003</v>
      </c>
      <c r="EH69" s="86">
        <v>-9.7256671288882379E-2</v>
      </c>
      <c r="EI69" s="89">
        <v>2.1110000000000002</v>
      </c>
      <c r="EJ69" s="90">
        <v>9</v>
      </c>
      <c r="EK69" s="85">
        <v>125.11</v>
      </c>
      <c r="EL69" s="91">
        <v>9</v>
      </c>
      <c r="EM69" s="79">
        <v>-0.11334026057069768</v>
      </c>
      <c r="EN69" s="69">
        <v>-0.14559287210919147</v>
      </c>
      <c r="EO69" s="70">
        <v>0.11446203149577094</v>
      </c>
      <c r="EP69" s="70">
        <v>0.12139207582539679</v>
      </c>
      <c r="EQ69" s="70">
        <v>0.16564325720773843</v>
      </c>
      <c r="ER69" s="69">
        <v>1.3641133144096429E-2</v>
      </c>
      <c r="ES69" s="70">
        <v>1.9270226439501492E-2</v>
      </c>
      <c r="ET69" s="70">
        <v>2.1421696623082465E-2</v>
      </c>
      <c r="EU69" s="70">
        <v>3.7668558479463599E-2</v>
      </c>
      <c r="EV69" s="69">
        <v>-0.13195173896509504</v>
      </c>
      <c r="EW69" s="70">
        <v>0.13373225793527244</v>
      </c>
      <c r="EX69" s="70">
        <v>0.14281377244847926</v>
      </c>
      <c r="EY69" s="70">
        <v>0.20331181568720202</v>
      </c>
      <c r="EZ69" s="92">
        <v>0.21230709999999997</v>
      </c>
      <c r="FA69" s="70">
        <v>0.18418000000000001</v>
      </c>
      <c r="FB69" s="70">
        <v>0.20316999999999999</v>
      </c>
      <c r="FC69" s="87">
        <v>3.0958780660743139E-2</v>
      </c>
      <c r="FD69" s="69">
        <v>0.13218000000000002</v>
      </c>
      <c r="FE69" s="70">
        <v>0.15796000000000002</v>
      </c>
      <c r="FF69" s="87">
        <v>2.9448877737530056E-2</v>
      </c>
      <c r="FG69" s="93" t="s">
        <v>2563</v>
      </c>
      <c r="FH69" s="84">
        <v>2.4312499999999999</v>
      </c>
      <c r="FI69" s="85">
        <v>1.4605699999999999</v>
      </c>
      <c r="FJ69" s="86">
        <v>0.28521190000000002</v>
      </c>
      <c r="FK69" s="86">
        <v>0.28521190000000002</v>
      </c>
      <c r="FL69" s="94">
        <v>0.39</v>
      </c>
      <c r="FM69" s="95">
        <v>0.43</v>
      </c>
      <c r="FN69" s="96">
        <v>44994</v>
      </c>
      <c r="FO69" s="97" t="s">
        <v>2876</v>
      </c>
      <c r="FP69" s="57">
        <v>1.72</v>
      </c>
      <c r="FQ69" s="58" t="s">
        <v>159</v>
      </c>
      <c r="FR69" s="58">
        <v>1.72</v>
      </c>
      <c r="FS69" s="98" t="s">
        <v>159</v>
      </c>
      <c r="FT69" s="59" t="s">
        <v>160</v>
      </c>
      <c r="FU69" s="9" t="s">
        <v>158</v>
      </c>
      <c r="FV69" s="9" t="s">
        <v>158</v>
      </c>
      <c r="FW69" s="99" t="s">
        <v>158</v>
      </c>
      <c r="FX69" s="100" t="s">
        <v>158</v>
      </c>
      <c r="FY69" s="100" t="s">
        <v>158</v>
      </c>
      <c r="FZ69" s="100" t="s">
        <v>158</v>
      </c>
      <c r="GA69" s="9" t="s">
        <v>158</v>
      </c>
      <c r="GB69" s="63"/>
    </row>
    <row r="70" spans="1:184" ht="12" customHeight="1" x14ac:dyDescent="0.2">
      <c r="A70" s="7">
        <v>6</v>
      </c>
      <c r="B70" s="2" t="s">
        <v>181</v>
      </c>
      <c r="C70" s="1" t="s">
        <v>182</v>
      </c>
      <c r="D70" s="1" t="s">
        <v>183</v>
      </c>
      <c r="E70" s="1" t="s">
        <v>184</v>
      </c>
      <c r="F70" s="9">
        <v>29</v>
      </c>
      <c r="G70" s="64">
        <v>175.84</v>
      </c>
      <c r="H70" s="65">
        <v>0.13841771332383779</v>
      </c>
      <c r="I70" s="65">
        <v>0.26241664069804083</v>
      </c>
      <c r="J70" s="65">
        <v>0.17089202607327136</v>
      </c>
      <c r="K70" s="442">
        <v>1.5066942675159236E-2</v>
      </c>
      <c r="L70" s="67">
        <v>37</v>
      </c>
      <c r="M70" s="68">
        <v>0.101123595505618</v>
      </c>
      <c r="N70" s="444">
        <v>9.8765432098765427E-2</v>
      </c>
      <c r="O70" s="445">
        <v>7.3212782606484783E-2</v>
      </c>
      <c r="P70" s="445">
        <v>5.2223951198590024E-2</v>
      </c>
      <c r="Q70" s="445">
        <v>3.3525040455574251E-2</v>
      </c>
      <c r="R70" s="445">
        <v>4.0589873173612734E-2</v>
      </c>
      <c r="S70" s="445">
        <v>4.7397527259566807E-2</v>
      </c>
      <c r="T70" s="18">
        <v>1.5577595280696128</v>
      </c>
      <c r="U70" s="71" t="s">
        <v>156</v>
      </c>
      <c r="V70" s="9">
        <v>1989</v>
      </c>
      <c r="W70" s="227">
        <v>1994</v>
      </c>
      <c r="X70" s="227">
        <v>3</v>
      </c>
      <c r="Y70" s="447" t="s">
        <v>157</v>
      </c>
      <c r="Z70" s="448">
        <v>25</v>
      </c>
      <c r="AA70" s="448">
        <v>0</v>
      </c>
      <c r="AB70" s="448">
        <v>0</v>
      </c>
      <c r="AC70" s="228" t="s">
        <v>2328</v>
      </c>
      <c r="AD70" s="449">
        <v>0.68623606520643099</v>
      </c>
      <c r="AE70" s="450">
        <v>0.60400616332819723</v>
      </c>
      <c r="AF70" s="75">
        <v>0.37354109333191027</v>
      </c>
      <c r="AG70" s="75">
        <v>1.9674764103593656</v>
      </c>
      <c r="AH70" s="76" t="s">
        <v>2617</v>
      </c>
      <c r="AI70" s="9" t="s">
        <v>2618</v>
      </c>
      <c r="AJ70" s="77" t="s">
        <v>2563</v>
      </c>
      <c r="AK70" s="78">
        <v>1.5066942675159236E-2</v>
      </c>
      <c r="AL70" s="79">
        <v>1.6041099999999999E-2</v>
      </c>
      <c r="AM70" s="80">
        <v>-6.0728835606084552E-2</v>
      </c>
      <c r="AN70" s="368">
        <v>-0.42525477260132738</v>
      </c>
      <c r="AO70" s="368">
        <v>-0.32480423979210904</v>
      </c>
      <c r="AP70" s="368">
        <v>-0.43016930055008762</v>
      </c>
      <c r="AQ70" s="368">
        <v>-0.51256618601416903</v>
      </c>
      <c r="AR70" s="81">
        <v>2.2314924890109149E-2</v>
      </c>
      <c r="AS70" s="81">
        <v>2.6441086255451225E-2</v>
      </c>
      <c r="AT70" s="81">
        <v>3.0910745711205851E-2</v>
      </c>
      <c r="AU70" s="68">
        <v>1.2965585907469863E-2</v>
      </c>
      <c r="AV70" s="68">
        <v>2.1071953541811784E-2</v>
      </c>
      <c r="AW70" s="68">
        <v>3.4892951584678207E-2</v>
      </c>
      <c r="AX70" s="68">
        <v>1.2965585907469863E-2</v>
      </c>
      <c r="AY70" s="68">
        <v>2.6214993978032695E-2</v>
      </c>
      <c r="AZ70" s="68">
        <v>4.2276262709188508E-2</v>
      </c>
      <c r="BA70" s="31">
        <v>45.232059999999997</v>
      </c>
      <c r="BB70" s="32">
        <v>54.187981510015405</v>
      </c>
      <c r="BC70" s="82">
        <v>32.257938951789122</v>
      </c>
      <c r="BD70" s="70">
        <v>0.40219931805318554</v>
      </c>
      <c r="BE70" s="70">
        <v>0.67983396555501185</v>
      </c>
      <c r="BF70" s="82">
        <v>27.635803760282368</v>
      </c>
      <c r="BG70" s="82">
        <v>26.09416653815623</v>
      </c>
      <c r="BH70" s="82">
        <v>39.156578799107479</v>
      </c>
      <c r="BI70" s="82">
        <v>10.802990109000001</v>
      </c>
      <c r="BJ70" s="82">
        <v>68.959062222222215</v>
      </c>
      <c r="BK70" s="82">
        <v>10.802990109000001</v>
      </c>
      <c r="BL70" s="82">
        <v>46.955671932357426</v>
      </c>
      <c r="BM70" s="82">
        <v>256.50600268888888</v>
      </c>
      <c r="BN70" s="34" t="s">
        <v>2563</v>
      </c>
      <c r="BO70" s="31">
        <v>33.20702</v>
      </c>
      <c r="BP70" s="32">
        <v>5.2231100000000001</v>
      </c>
      <c r="BQ70" s="35">
        <v>3.1313231045553587</v>
      </c>
      <c r="BR70" s="70">
        <v>0.66802013896348478</v>
      </c>
      <c r="BS70" s="83">
        <v>2.849633250100331</v>
      </c>
      <c r="BT70" s="83">
        <v>2.5057189184538857</v>
      </c>
      <c r="BU70" s="83">
        <v>2.1026518049806993</v>
      </c>
      <c r="BV70" s="83">
        <v>1.5751914241960185</v>
      </c>
      <c r="BW70" s="83">
        <v>4.7169657422512232</v>
      </c>
      <c r="BX70" s="83">
        <v>1.2919805050952591</v>
      </c>
      <c r="BY70" s="83">
        <v>2.5214956636715318</v>
      </c>
      <c r="BZ70" s="83">
        <v>4.7169657422512232</v>
      </c>
      <c r="CA70" s="37" t="s">
        <v>2609</v>
      </c>
      <c r="CB70" s="31">
        <v>12.864709841678616</v>
      </c>
      <c r="CC70" s="35">
        <v>9.4872217255496096</v>
      </c>
      <c r="CD70" s="70">
        <v>0.35600391914876894</v>
      </c>
      <c r="CE70" s="83">
        <v>8.4140981518185463</v>
      </c>
      <c r="CF70" s="83">
        <v>7.5631298096968447</v>
      </c>
      <c r="CG70" s="83">
        <v>5.1968288293689762</v>
      </c>
      <c r="CH70" s="83">
        <v>4.4813559622341828</v>
      </c>
      <c r="CI70" s="83">
        <v>15.260632213427506</v>
      </c>
      <c r="CJ70" s="83">
        <v>1.6529793353666515</v>
      </c>
      <c r="CK70" s="83">
        <v>6.3364298989339529</v>
      </c>
      <c r="CL70" s="83">
        <v>15.260632213427506</v>
      </c>
      <c r="CM70" s="37" t="s">
        <v>2563</v>
      </c>
      <c r="CN70" s="31">
        <v>24.304829999999999</v>
      </c>
      <c r="CO70" s="82">
        <v>42.95712460997315</v>
      </c>
      <c r="CP70" s="70">
        <v>-0.43420724220546958</v>
      </c>
      <c r="CQ70" s="82">
        <v>41.153046065611449</v>
      </c>
      <c r="CR70" s="82">
        <v>34.015523404172527</v>
      </c>
      <c r="CS70" s="82">
        <v>23.565323365066241</v>
      </c>
      <c r="CT70" s="82">
        <v>21.587819819592632</v>
      </c>
      <c r="CU70" s="82">
        <v>91.595831393162385</v>
      </c>
      <c r="CV70" s="82">
        <v>8.1169599167893498</v>
      </c>
      <c r="CW70" s="82">
        <v>28.874291485095519</v>
      </c>
      <c r="CX70" s="82">
        <v>91.595831393162385</v>
      </c>
      <c r="CY70" s="37" t="s">
        <v>2563</v>
      </c>
      <c r="CZ70" s="376">
        <v>2.7804273659908296</v>
      </c>
      <c r="DA70" s="39" t="s">
        <v>5</v>
      </c>
      <c r="DB70" s="39">
        <v>71.086615518551113</v>
      </c>
      <c r="DC70" s="17">
        <v>6.7290893873749258E-2</v>
      </c>
      <c r="DD70" s="40">
        <v>-38.50297061262507</v>
      </c>
      <c r="DE70" s="84">
        <v>2.85616</v>
      </c>
      <c r="DF70" s="85">
        <v>3.2450000000000001</v>
      </c>
      <c r="DG70" s="85" t="s">
        <v>5</v>
      </c>
      <c r="DH70" s="85" t="s">
        <v>5</v>
      </c>
      <c r="DI70" s="85" t="s">
        <v>5</v>
      </c>
      <c r="DJ70" s="86">
        <v>2.019104</v>
      </c>
      <c r="DK70" s="86">
        <v>0.41297729999999999</v>
      </c>
      <c r="DL70" s="69">
        <v>4.1111111111111107</v>
      </c>
      <c r="DM70" s="70">
        <v>0.24844702799214335</v>
      </c>
      <c r="DN70" s="70">
        <v>0.2037527401607202</v>
      </c>
      <c r="DO70" s="70" t="s">
        <v>158</v>
      </c>
      <c r="DP70" s="70" t="s">
        <v>158</v>
      </c>
      <c r="DQ70" s="87" t="s">
        <v>2563</v>
      </c>
      <c r="DR70" s="69">
        <v>7.0623510589518323E-2</v>
      </c>
      <c r="DS70" s="70">
        <v>0.16032044664338807</v>
      </c>
      <c r="DT70" s="70">
        <v>-4.7637993199722839E-2</v>
      </c>
      <c r="DU70" s="70">
        <v>-3.4305946165581136E-2</v>
      </c>
      <c r="DV70" s="87" t="s">
        <v>2563</v>
      </c>
      <c r="DW70" s="31">
        <v>5.2470800000000004</v>
      </c>
      <c r="DX70" s="70">
        <v>2.5426997100627124E-2</v>
      </c>
      <c r="DY70" s="70">
        <v>5.1928477654918481E-2</v>
      </c>
      <c r="DZ70" s="70">
        <v>-3.91929392621303E-2</v>
      </c>
      <c r="EA70" s="70">
        <v>4.6377118276204055E-3</v>
      </c>
      <c r="EB70" s="87" t="s">
        <v>2563</v>
      </c>
      <c r="EC70" s="31">
        <v>0.99619999999999997</v>
      </c>
      <c r="ED70" s="88">
        <v>61831480000</v>
      </c>
      <c r="EE70" s="85">
        <v>0.57533999999999996</v>
      </c>
      <c r="EF70" s="85" t="s">
        <v>5</v>
      </c>
      <c r="EG70" s="86">
        <v>0.4934728710963614</v>
      </c>
      <c r="EH70" s="86">
        <v>-2.7223644752655263E-3</v>
      </c>
      <c r="EI70" s="89">
        <v>2.5289999999999999</v>
      </c>
      <c r="EJ70" s="90">
        <v>17</v>
      </c>
      <c r="EK70" s="85">
        <v>122.68</v>
      </c>
      <c r="EL70" s="91">
        <v>15</v>
      </c>
      <c r="EM70" s="79">
        <v>0.43332246494946203</v>
      </c>
      <c r="EN70" s="69">
        <v>2.1088093578684797E-2</v>
      </c>
      <c r="EO70" s="70">
        <v>0.18471991568757029</v>
      </c>
      <c r="EP70" s="70">
        <v>0.2067790197432231</v>
      </c>
      <c r="EQ70" s="70">
        <v>0.17159005579939479</v>
      </c>
      <c r="ER70" s="69">
        <v>1.531244753586436E-2</v>
      </c>
      <c r="ES70" s="70">
        <v>2.2410252453813229E-2</v>
      </c>
      <c r="ET70" s="70">
        <v>3.1406994956877377E-2</v>
      </c>
      <c r="EU70" s="70">
        <v>4.6405781125199219E-2</v>
      </c>
      <c r="EV70" s="69">
        <v>3.6400541114549156E-2</v>
      </c>
      <c r="EW70" s="70">
        <v>0.20713016814138352</v>
      </c>
      <c r="EX70" s="70">
        <v>0.23818601470010048</v>
      </c>
      <c r="EY70" s="70">
        <v>0.21799583692459401</v>
      </c>
      <c r="EZ70" s="92">
        <v>0.10886699999999999</v>
      </c>
      <c r="FA70" s="70">
        <v>0.24645999999999998</v>
      </c>
      <c r="FB70" s="70">
        <v>0.18314</v>
      </c>
      <c r="FC70" s="87">
        <v>0.13381008332707964</v>
      </c>
      <c r="FD70" s="69">
        <v>0.19024000000000002</v>
      </c>
      <c r="FE70" s="70">
        <v>0.14203000000000002</v>
      </c>
      <c r="FF70" s="87">
        <v>9.8099602955363685E-2</v>
      </c>
      <c r="FG70" s="93" t="s">
        <v>2563</v>
      </c>
      <c r="FH70" s="84">
        <v>0.57472999999999996</v>
      </c>
      <c r="FI70" s="85" t="s">
        <v>158</v>
      </c>
      <c r="FJ70" s="86">
        <v>0.27707189999999998</v>
      </c>
      <c r="FK70" s="86">
        <v>0.42036180000000001</v>
      </c>
      <c r="FL70" s="94">
        <v>0.44500000000000001</v>
      </c>
      <c r="FM70" s="95">
        <v>0.49</v>
      </c>
      <c r="FN70" s="96">
        <v>44980</v>
      </c>
      <c r="FO70" s="97" t="s">
        <v>2829</v>
      </c>
      <c r="FP70" s="57">
        <v>1.96</v>
      </c>
      <c r="FQ70" s="58" t="s">
        <v>185</v>
      </c>
      <c r="FR70" s="58">
        <v>2.6493712</v>
      </c>
      <c r="FS70" s="98" t="s">
        <v>185</v>
      </c>
      <c r="FT70" s="59" t="s">
        <v>165</v>
      </c>
      <c r="FU70" s="9" t="s">
        <v>166</v>
      </c>
      <c r="FV70" s="9" t="s">
        <v>158</v>
      </c>
      <c r="FW70" s="99">
        <v>0</v>
      </c>
      <c r="FX70" s="100" t="s">
        <v>158</v>
      </c>
      <c r="FY70" s="100" t="s">
        <v>158</v>
      </c>
      <c r="FZ70" s="100" t="s">
        <v>158</v>
      </c>
      <c r="GA70" s="9" t="s">
        <v>169</v>
      </c>
      <c r="GB70" s="63"/>
    </row>
    <row r="71" spans="1:184" ht="12" customHeight="1" x14ac:dyDescent="0.2">
      <c r="A71" s="7">
        <v>53</v>
      </c>
      <c r="B71" s="2" t="s">
        <v>363</v>
      </c>
      <c r="C71" s="1" t="s">
        <v>364</v>
      </c>
      <c r="D71" s="1" t="s">
        <v>188</v>
      </c>
      <c r="E71" s="1" t="s">
        <v>189</v>
      </c>
      <c r="F71" s="9">
        <v>11</v>
      </c>
      <c r="G71" s="64">
        <v>179.1</v>
      </c>
      <c r="H71" s="65">
        <v>6.6134888981487006E-2</v>
      </c>
      <c r="I71" s="65">
        <v>0.11544102826475955</v>
      </c>
      <c r="J71" s="65">
        <v>9.0178494654431285E-2</v>
      </c>
      <c r="K71" s="442">
        <v>1.4740368509212731E-2</v>
      </c>
      <c r="L71" s="67">
        <v>290</v>
      </c>
      <c r="M71" s="68">
        <v>0.10000000000000009</v>
      </c>
      <c r="N71" s="444">
        <v>0.12173913043478279</v>
      </c>
      <c r="O71" s="445">
        <v>7.2731762792952015E-2</v>
      </c>
      <c r="P71" s="445">
        <v>7.4059893648429576E-2</v>
      </c>
      <c r="Q71" s="445">
        <v>5.8587313686138565E-2</v>
      </c>
      <c r="R71" s="445">
        <v>3.9641995737469848E-2</v>
      </c>
      <c r="S71" s="445">
        <v>5.0672641136974228E-2</v>
      </c>
      <c r="T71" s="18">
        <v>1.2640943745122033</v>
      </c>
      <c r="U71" s="71" t="s">
        <v>156</v>
      </c>
      <c r="V71" s="9">
        <v>1930</v>
      </c>
      <c r="W71" s="227">
        <v>2012</v>
      </c>
      <c r="X71" s="227">
        <v>1</v>
      </c>
      <c r="Y71" s="447" t="s">
        <v>365</v>
      </c>
      <c r="Z71" s="448">
        <v>18</v>
      </c>
      <c r="AA71" s="448">
        <v>7</v>
      </c>
      <c r="AB71" s="448">
        <v>0</v>
      </c>
      <c r="AC71" s="228" t="s">
        <v>5</v>
      </c>
      <c r="AD71" s="449">
        <v>0.21697322353173235</v>
      </c>
      <c r="AE71" s="450">
        <v>0.24553571428571427</v>
      </c>
      <c r="AF71" s="75">
        <v>7.3911837176702216E-2</v>
      </c>
      <c r="AG71" s="75">
        <v>0.14857051528081516</v>
      </c>
      <c r="AH71" s="76" t="s">
        <v>2669</v>
      </c>
      <c r="AI71" s="9" t="s">
        <v>2160</v>
      </c>
      <c r="AJ71" s="77" t="s">
        <v>2563</v>
      </c>
      <c r="AK71" s="78">
        <v>1.4740368509212731E-2</v>
      </c>
      <c r="AL71" s="79">
        <v>1.7982700000000001E-2</v>
      </c>
      <c r="AM71" s="80">
        <v>-0.18030281830799988</v>
      </c>
      <c r="AN71" s="368">
        <v>-0.20266268928461784</v>
      </c>
      <c r="AO71" s="368">
        <v>-0.3708243827270673</v>
      </c>
      <c r="AP71" s="368">
        <v>-0.36735959865129941</v>
      </c>
      <c r="AQ71" s="368">
        <v>-0.3157810155932248</v>
      </c>
      <c r="AR71" s="81">
        <v>2.3428066988836354E-2</v>
      </c>
      <c r="AS71" s="81">
        <v>2.3299758405862687E-2</v>
      </c>
      <c r="AT71" s="81">
        <v>2.1543349198345878E-2</v>
      </c>
      <c r="AU71" s="68">
        <v>1.4363014243654014E-2</v>
      </c>
      <c r="AV71" s="68">
        <v>1.9372529668468041E-2</v>
      </c>
      <c r="AW71" s="68">
        <v>2.5294607784787523E-2</v>
      </c>
      <c r="AX71" s="68">
        <v>1.4363014243654014E-2</v>
      </c>
      <c r="AY71" s="68">
        <v>1.8486992030998108E-2</v>
      </c>
      <c r="AZ71" s="68">
        <v>2.5294607784787523E-2</v>
      </c>
      <c r="BA71" s="31">
        <v>14.50187</v>
      </c>
      <c r="BB71" s="32">
        <v>16.657366071428569</v>
      </c>
      <c r="BC71" s="82">
        <v>38.297533926088171</v>
      </c>
      <c r="BD71" s="70">
        <v>-0.62133671510056765</v>
      </c>
      <c r="BE71" s="70">
        <v>-0.56505382034320439</v>
      </c>
      <c r="BF71" s="82">
        <v>40.162831178757848</v>
      </c>
      <c r="BG71" s="82">
        <v>32.189727165497089</v>
      </c>
      <c r="BH71" s="82">
        <v>36.103701003939371</v>
      </c>
      <c r="BI71" s="82">
        <v>14.095637583892618</v>
      </c>
      <c r="BJ71" s="82">
        <v>90.428571428571431</v>
      </c>
      <c r="BK71" s="82">
        <v>14.030674846625768</v>
      </c>
      <c r="BL71" s="82">
        <v>41.691033361688866</v>
      </c>
      <c r="BM71" s="82">
        <v>162.5</v>
      </c>
      <c r="BN71" s="34" t="s">
        <v>2563</v>
      </c>
      <c r="BO71" s="31" t="s">
        <v>158</v>
      </c>
      <c r="BP71" s="32">
        <v>4.1223799999999997</v>
      </c>
      <c r="BQ71" s="35">
        <v>2.3495298640301647</v>
      </c>
      <c r="BR71" s="70">
        <v>0.75455526789042504</v>
      </c>
      <c r="BS71" s="83">
        <v>2.0350755940465421</v>
      </c>
      <c r="BT71" s="83">
        <v>1.9783673432964917</v>
      </c>
      <c r="BU71" s="83">
        <v>1.8158751692600208</v>
      </c>
      <c r="BV71" s="83">
        <v>1.8191857947163275</v>
      </c>
      <c r="BW71" s="83">
        <v>3.6053136668262327</v>
      </c>
      <c r="BX71" s="83">
        <v>1.499210941609679</v>
      </c>
      <c r="BY71" s="83">
        <v>2.1051359223917485</v>
      </c>
      <c r="BZ71" s="83">
        <v>3.6053136668262327</v>
      </c>
      <c r="CA71" s="37" t="s">
        <v>2609</v>
      </c>
      <c r="CB71" s="31">
        <v>0.45459402672078814</v>
      </c>
      <c r="CC71" s="35">
        <v>0.30132128748497411</v>
      </c>
      <c r="CD71" s="70">
        <v>0.5086688050324264</v>
      </c>
      <c r="CE71" s="83">
        <v>0.25395585390321646</v>
      </c>
      <c r="CF71" s="83">
        <v>0.25490274818543679</v>
      </c>
      <c r="CG71" s="83">
        <v>0.24977961297661314</v>
      </c>
      <c r="CH71" s="83">
        <v>0.23569098995223192</v>
      </c>
      <c r="CI71" s="83">
        <v>0.42008091398543523</v>
      </c>
      <c r="CJ71" s="83">
        <v>0.21902636732091627</v>
      </c>
      <c r="CK71" s="83">
        <v>0.28838059497854551</v>
      </c>
      <c r="CL71" s="83">
        <v>0.42008091398543523</v>
      </c>
      <c r="CM71" s="37" t="s">
        <v>2563</v>
      </c>
      <c r="CN71" s="31">
        <v>4.7616199999999997</v>
      </c>
      <c r="CO71" s="82">
        <v>3.7868655332785308</v>
      </c>
      <c r="CP71" s="70">
        <v>0.25740403459152184</v>
      </c>
      <c r="CQ71" s="82">
        <v>2.6668952979325637</v>
      </c>
      <c r="CR71" s="82">
        <v>3.2231464040275228</v>
      </c>
      <c r="CS71" s="82">
        <v>3.5411297351077318</v>
      </c>
      <c r="CT71" s="82">
        <v>2.3433327295779751</v>
      </c>
      <c r="CU71" s="82">
        <v>5.4198161088635528</v>
      </c>
      <c r="CV71" s="82">
        <v>2.3433327295779751</v>
      </c>
      <c r="CW71" s="82">
        <v>4.0686001651228256</v>
      </c>
      <c r="CX71" s="82">
        <v>6.5743325661680085</v>
      </c>
      <c r="CY71" s="37" t="s">
        <v>2563</v>
      </c>
      <c r="CZ71" s="376">
        <v>0.64222119245839759</v>
      </c>
      <c r="DA71" s="39" t="s">
        <v>5</v>
      </c>
      <c r="DB71" s="39">
        <v>43.732305854308727</v>
      </c>
      <c r="DC71" s="17">
        <v>8.8800262157642307E-2</v>
      </c>
      <c r="DD71" s="40">
        <v>-5.6218437842357698</v>
      </c>
      <c r="DE71" s="84">
        <v>12.167400000000001</v>
      </c>
      <c r="DF71" s="85">
        <v>10.752000000000001</v>
      </c>
      <c r="DG71" s="85" t="s">
        <v>5</v>
      </c>
      <c r="DH71" s="85" t="s">
        <v>5</v>
      </c>
      <c r="DI71" s="85" t="s">
        <v>5</v>
      </c>
      <c r="DJ71" s="86">
        <v>-1.292368</v>
      </c>
      <c r="DK71" s="86">
        <v>0.17017499999999999</v>
      </c>
      <c r="DL71" s="69">
        <v>-0.57718120805369133</v>
      </c>
      <c r="DM71" s="70">
        <v>-0.1420225339003196</v>
      </c>
      <c r="DN71" s="70">
        <v>-8.3637756661344986E-2</v>
      </c>
      <c r="DO71" s="70">
        <v>-5.7375085481592425E-2</v>
      </c>
      <c r="DP71" s="70" t="s">
        <v>158</v>
      </c>
      <c r="DQ71" s="87" t="s">
        <v>2563</v>
      </c>
      <c r="DR71" s="69">
        <v>9.4207750798427359E-3</v>
      </c>
      <c r="DS71" s="70">
        <v>-8.5577615656082795E-3</v>
      </c>
      <c r="DT71" s="70">
        <v>-8.9141763453399747E-3</v>
      </c>
      <c r="DU71" s="70">
        <v>3.6321494281605249E-2</v>
      </c>
      <c r="DV71" s="87" t="s">
        <v>2563</v>
      </c>
      <c r="DW71" s="31">
        <v>35.718229999999998</v>
      </c>
      <c r="DX71" s="70">
        <v>-4.964675189830281E-2</v>
      </c>
      <c r="DY71" s="70">
        <v>0.18263012562651459</v>
      </c>
      <c r="DZ71" s="70">
        <v>3.0103452792339613E-2</v>
      </c>
      <c r="EA71" s="70">
        <v>8.3334228612004457E-2</v>
      </c>
      <c r="EB71" s="87" t="s">
        <v>2563</v>
      </c>
      <c r="EC71" s="31">
        <v>17.76934</v>
      </c>
      <c r="ED71" s="88">
        <v>24627110000</v>
      </c>
      <c r="EE71" s="85">
        <v>0.37428</v>
      </c>
      <c r="EF71" s="85" t="s">
        <v>5</v>
      </c>
      <c r="EG71" s="86">
        <v>0.29545103723847488</v>
      </c>
      <c r="EH71" s="86">
        <v>-9.325918630422092E-3</v>
      </c>
      <c r="EI71" s="89">
        <v>2.286</v>
      </c>
      <c r="EJ71" s="90">
        <v>7</v>
      </c>
      <c r="EK71" s="85">
        <v>192.14</v>
      </c>
      <c r="EL71" s="91">
        <v>7</v>
      </c>
      <c r="EM71" s="79">
        <v>-6.7867180181117925E-2</v>
      </c>
      <c r="EN71" s="69">
        <v>0.14543839777885204</v>
      </c>
      <c r="EO71" s="70">
        <v>0.1770293566490202</v>
      </c>
      <c r="EP71" s="70">
        <v>9.0043879220506717E-2</v>
      </c>
      <c r="EQ71" s="70">
        <v>9.043225367690777E-2</v>
      </c>
      <c r="ER71" s="69">
        <v>1.7591708234236725E-2</v>
      </c>
      <c r="ES71" s="70">
        <v>2.2170345216818266E-2</v>
      </c>
      <c r="ET71" s="70">
        <v>1.9463781391239499E-2</v>
      </c>
      <c r="EU71" s="70">
        <v>2.4765958334197258E-2</v>
      </c>
      <c r="EV71" s="69">
        <v>0.16303010601308876</v>
      </c>
      <c r="EW71" s="70">
        <v>0.19919970186583846</v>
      </c>
      <c r="EX71" s="70">
        <v>0.10950766061174622</v>
      </c>
      <c r="EY71" s="70">
        <v>0.11519821201110503</v>
      </c>
      <c r="EZ71" s="92">
        <v>0.29228999999999999</v>
      </c>
      <c r="FA71" s="70">
        <v>8.9120000000000005E-2</v>
      </c>
      <c r="FB71" s="70">
        <v>8.005000000000001E-2</v>
      </c>
      <c r="FC71" s="87">
        <v>3.5006406556514741E-2</v>
      </c>
      <c r="FD71" s="69">
        <v>4.82E-2</v>
      </c>
      <c r="FE71" s="70">
        <v>4.9529999999999998E-2</v>
      </c>
      <c r="FF71" s="87">
        <v>1.0006902617693469E-2</v>
      </c>
      <c r="FG71" s="93" t="s">
        <v>2563</v>
      </c>
      <c r="FH71" s="84">
        <v>1.3621799999999999</v>
      </c>
      <c r="FI71" s="85">
        <v>0.81789000000000001</v>
      </c>
      <c r="FJ71" s="86">
        <v>2.590849</v>
      </c>
      <c r="FK71" s="86">
        <v>3.018564</v>
      </c>
      <c r="FL71" s="94">
        <v>0.6</v>
      </c>
      <c r="FM71" s="95">
        <v>0.66</v>
      </c>
      <c r="FN71" s="96">
        <v>44727</v>
      </c>
      <c r="FO71" s="97" t="s">
        <v>2882</v>
      </c>
      <c r="FP71" s="57">
        <v>2.64</v>
      </c>
      <c r="FQ71" s="58" t="s">
        <v>159</v>
      </c>
      <c r="FR71" s="58">
        <v>2.64</v>
      </c>
      <c r="FS71" s="98" t="s">
        <v>159</v>
      </c>
      <c r="FT71" s="59" t="s">
        <v>160</v>
      </c>
      <c r="FU71" s="9" t="s">
        <v>158</v>
      </c>
      <c r="FV71" s="9" t="s">
        <v>158</v>
      </c>
      <c r="FW71" s="99" t="s">
        <v>158</v>
      </c>
      <c r="FX71" s="100" t="s">
        <v>158</v>
      </c>
      <c r="FY71" s="100" t="s">
        <v>158</v>
      </c>
      <c r="FZ71" s="100" t="s">
        <v>158</v>
      </c>
      <c r="GA71" s="9" t="s">
        <v>169</v>
      </c>
      <c r="GB71" s="63"/>
    </row>
    <row r="72" spans="1:184" ht="12" customHeight="1" x14ac:dyDescent="0.2">
      <c r="A72" s="7">
        <v>83</v>
      </c>
      <c r="B72" s="2" t="s">
        <v>481</v>
      </c>
      <c r="C72" s="1" t="s">
        <v>482</v>
      </c>
      <c r="D72" s="1" t="s">
        <v>248</v>
      </c>
      <c r="E72" s="1" t="s">
        <v>483</v>
      </c>
      <c r="F72" s="9">
        <v>5</v>
      </c>
      <c r="G72" s="64">
        <v>22.99</v>
      </c>
      <c r="H72" s="65">
        <v>3.5119315623592939E-2</v>
      </c>
      <c r="I72" s="65">
        <v>0.10334347274586575</v>
      </c>
      <c r="J72" s="65">
        <v>6.7264290912172786E-2</v>
      </c>
      <c r="K72" s="442">
        <v>1.3919095258808179E-2</v>
      </c>
      <c r="L72" s="67">
        <v>122</v>
      </c>
      <c r="M72" s="68">
        <v>0.14285714285714279</v>
      </c>
      <c r="N72" s="444">
        <v>0.20833333333333348</v>
      </c>
      <c r="O72" s="445">
        <v>0.15136970746415224</v>
      </c>
      <c r="P72" s="445">
        <v>0.19300798468495195</v>
      </c>
      <c r="Q72" s="445" t="s">
        <v>158</v>
      </c>
      <c r="R72" s="445" t="s">
        <v>158</v>
      </c>
      <c r="S72" s="445" t="s">
        <v>158</v>
      </c>
      <c r="T72" s="18" t="s">
        <v>158</v>
      </c>
      <c r="U72" s="71" t="s">
        <v>156</v>
      </c>
      <c r="V72" s="9">
        <v>2015</v>
      </c>
      <c r="W72" s="227">
        <v>2018</v>
      </c>
      <c r="X72" s="227">
        <v>1</v>
      </c>
      <c r="Y72" s="447" t="s">
        <v>157</v>
      </c>
      <c r="Z72" s="448">
        <v>6</v>
      </c>
      <c r="AA72" s="448">
        <v>1</v>
      </c>
      <c r="AB72" s="448">
        <v>0</v>
      </c>
      <c r="AC72" s="228" t="s">
        <v>484</v>
      </c>
      <c r="AD72" s="449">
        <v>0.39935603838809924</v>
      </c>
      <c r="AE72" s="450">
        <v>0.49230769230769228</v>
      </c>
      <c r="AF72" s="75">
        <v>0.23688087112940359</v>
      </c>
      <c r="AG72" s="75">
        <v>0.27350193588088989</v>
      </c>
      <c r="AH72" s="76" t="s">
        <v>2695</v>
      </c>
      <c r="AI72" s="9" t="s">
        <v>2784</v>
      </c>
      <c r="AJ72" s="77" t="s">
        <v>2563</v>
      </c>
      <c r="AK72" s="78">
        <v>1.3919095258808179E-2</v>
      </c>
      <c r="AL72" s="79">
        <v>1.4327000000000001E-2</v>
      </c>
      <c r="AM72" s="80">
        <v>-2.8471050547345667E-2</v>
      </c>
      <c r="AN72" s="368">
        <v>6.5766057804653943E-2</v>
      </c>
      <c r="AO72" s="368">
        <v>-0.3894793626770986</v>
      </c>
      <c r="AP72" s="368">
        <v>-0.32157655698904242</v>
      </c>
      <c r="AQ72" s="368">
        <v>-0.20016257354525036</v>
      </c>
      <c r="AR72" s="81">
        <v>2.2798730145868005E-2</v>
      </c>
      <c r="AS72" s="81">
        <v>2.0516825298714455E-2</v>
      </c>
      <c r="AT72" s="81">
        <v>1.740240553696526E-2</v>
      </c>
      <c r="AU72" s="68">
        <v>7.9681274900398405E-3</v>
      </c>
      <c r="AV72" s="68">
        <v>1.5328690526888861E-2</v>
      </c>
      <c r="AW72" s="68">
        <v>3.1796502384737683E-2</v>
      </c>
      <c r="AX72" s="68">
        <v>5.1712992889463476E-3</v>
      </c>
      <c r="AY72" s="68">
        <v>1.3060178785839541E-2</v>
      </c>
      <c r="AZ72" s="68">
        <v>3.1796502384737683E-2</v>
      </c>
      <c r="BA72" s="31">
        <v>28.029800000000002</v>
      </c>
      <c r="BB72" s="32">
        <v>35.369230769230768</v>
      </c>
      <c r="BC72" s="82">
        <v>162.34024454228293</v>
      </c>
      <c r="BD72" s="70">
        <v>-0.82733917840871929</v>
      </c>
      <c r="BE72" s="70">
        <v>-0.78212900400049268</v>
      </c>
      <c r="BF72" s="82">
        <v>19.801504929942915</v>
      </c>
      <c r="BG72" s="82">
        <v>124.75655884218416</v>
      </c>
      <c r="BH72" s="82">
        <v>124.75655884218416</v>
      </c>
      <c r="BI72" s="82">
        <v>14.212765957446809</v>
      </c>
      <c r="BJ72" s="82">
        <v>519.33333333333337</v>
      </c>
      <c r="BK72" s="82">
        <v>14.212765957446809</v>
      </c>
      <c r="BL72" s="82">
        <v>162.34024454228293</v>
      </c>
      <c r="BM72" s="82">
        <v>519.33333333333337</v>
      </c>
      <c r="BN72" s="34" t="s">
        <v>2563</v>
      </c>
      <c r="BO72" s="31">
        <v>2.1943800000000002</v>
      </c>
      <c r="BP72" s="32">
        <v>2.2000700000000002</v>
      </c>
      <c r="BQ72" s="35">
        <v>1.6251961727456858</v>
      </c>
      <c r="BR72" s="70">
        <v>0.35372580670251907</v>
      </c>
      <c r="BS72" s="83">
        <v>1.2624424941300971</v>
      </c>
      <c r="BT72" s="83">
        <v>1.2485145629052652</v>
      </c>
      <c r="BU72" s="83">
        <v>1.2485145629052652</v>
      </c>
      <c r="BV72" s="83">
        <v>0.95158850226928893</v>
      </c>
      <c r="BW72" s="83">
        <v>2.1786515730337079</v>
      </c>
      <c r="BX72" s="83">
        <v>0.95158850226928893</v>
      </c>
      <c r="BY72" s="83">
        <v>1.6251961727456858</v>
      </c>
      <c r="BZ72" s="83">
        <v>2.1786515730337079</v>
      </c>
      <c r="CA72" s="37" t="s">
        <v>2609</v>
      </c>
      <c r="CB72" s="31">
        <v>10.635640266469281</v>
      </c>
      <c r="CC72" s="35">
        <v>13.056179333547316</v>
      </c>
      <c r="CD72" s="70">
        <v>-0.18539413447382413</v>
      </c>
      <c r="CE72" s="83">
        <v>7.9634168836000603</v>
      </c>
      <c r="CF72" s="83">
        <v>10.252957871411361</v>
      </c>
      <c r="CG72" s="83">
        <v>33.804630450857189</v>
      </c>
      <c r="CH72" s="83">
        <v>5.1800000000000006</v>
      </c>
      <c r="CI72" s="83">
        <v>26.286086956521743</v>
      </c>
      <c r="CJ72" s="83">
        <v>5.1800000000000006</v>
      </c>
      <c r="CK72" s="83">
        <v>43.697543125665355</v>
      </c>
      <c r="CL72" s="83">
        <v>161.28</v>
      </c>
      <c r="CM72" s="37" t="s">
        <v>2563</v>
      </c>
      <c r="CN72" s="31">
        <v>16.729299999999999</v>
      </c>
      <c r="CO72" s="82">
        <v>32.547517207045772</v>
      </c>
      <c r="CP72" s="70">
        <v>-0.4860038050343668</v>
      </c>
      <c r="CQ72" s="82">
        <v>11.770151032653652</v>
      </c>
      <c r="CR72" s="82">
        <v>25.732690619592187</v>
      </c>
      <c r="CS72" s="82">
        <v>60.940493299708706</v>
      </c>
      <c r="CT72" s="82">
        <v>7.1400000000000006</v>
      </c>
      <c r="CU72" s="82">
        <v>100.76333333333334</v>
      </c>
      <c r="CV72" s="82">
        <v>7.1400000000000006</v>
      </c>
      <c r="CW72" s="82">
        <v>78.371891915106644</v>
      </c>
      <c r="CX72" s="82">
        <v>456.96000000000004</v>
      </c>
      <c r="CY72" s="37" t="s">
        <v>2563</v>
      </c>
      <c r="CZ72" s="376">
        <v>0.67494910342514691</v>
      </c>
      <c r="DA72" s="39" t="s">
        <v>5</v>
      </c>
      <c r="DB72" s="39" t="s">
        <v>2151</v>
      </c>
      <c r="DC72" s="17">
        <v>0.20692707994376014</v>
      </c>
      <c r="DD72" s="40">
        <v>-7.3370920056239868</v>
      </c>
      <c r="DE72" s="84">
        <v>0.80128999999999995</v>
      </c>
      <c r="DF72" s="85">
        <v>0.65</v>
      </c>
      <c r="DG72" s="85" t="s">
        <v>5</v>
      </c>
      <c r="DH72" s="85" t="s">
        <v>5</v>
      </c>
      <c r="DI72" s="85" t="s">
        <v>5</v>
      </c>
      <c r="DJ72" s="86">
        <v>1.0213829999999999</v>
      </c>
      <c r="DK72" s="86" t="s">
        <v>158</v>
      </c>
      <c r="DL72" s="69" t="s">
        <v>158</v>
      </c>
      <c r="DM72" s="70">
        <v>2.1525999642400362</v>
      </c>
      <c r="DN72" s="70" t="s">
        <v>158</v>
      </c>
      <c r="DO72" s="70">
        <v>-9.060584607350286E-2</v>
      </c>
      <c r="DP72" s="70" t="s">
        <v>158</v>
      </c>
      <c r="DQ72" s="87" t="s">
        <v>2563</v>
      </c>
      <c r="DR72" s="69">
        <v>0.25555822822221863</v>
      </c>
      <c r="DS72" s="70">
        <v>0.16935788294809173</v>
      </c>
      <c r="DT72" s="70">
        <v>0.40852646064996545</v>
      </c>
      <c r="DU72" s="70">
        <v>0.22106968457639131</v>
      </c>
      <c r="DV72" s="87" t="s">
        <v>2563</v>
      </c>
      <c r="DW72" s="31">
        <v>1.3508899999999999</v>
      </c>
      <c r="DX72" s="70">
        <v>0.30831397142555561</v>
      </c>
      <c r="DY72" s="70">
        <v>0.48940864331877409</v>
      </c>
      <c r="DZ72" s="70" t="s">
        <v>158</v>
      </c>
      <c r="EA72" s="70">
        <v>0.32526656552655897</v>
      </c>
      <c r="EB72" s="87" t="s">
        <v>2563</v>
      </c>
      <c r="EC72" s="31">
        <v>1.17001</v>
      </c>
      <c r="ED72" s="88">
        <v>1066895000</v>
      </c>
      <c r="EE72" s="85">
        <v>1.09426</v>
      </c>
      <c r="EF72" s="85" t="s">
        <v>5</v>
      </c>
      <c r="EG72" s="86">
        <v>0.48301530183968899</v>
      </c>
      <c r="EH72" s="86">
        <v>-9.5398270721557377E-2</v>
      </c>
      <c r="EI72" s="89">
        <v>2.375</v>
      </c>
      <c r="EJ72" s="90">
        <v>8</v>
      </c>
      <c r="EK72" s="85">
        <v>25.19</v>
      </c>
      <c r="EL72" s="91">
        <v>8</v>
      </c>
      <c r="EM72" s="79">
        <v>-8.7336244541484809E-2</v>
      </c>
      <c r="EN72" s="69">
        <v>0.27570361860999437</v>
      </c>
      <c r="EO72" s="70">
        <v>0.22915256836579423</v>
      </c>
      <c r="EP72" s="70">
        <v>8.2384272560282801E-2</v>
      </c>
      <c r="EQ72" s="70">
        <v>8.6146055569365387E-2</v>
      </c>
      <c r="ER72" s="69">
        <v>1.6657093624353747E-2</v>
      </c>
      <c r="ES72" s="70">
        <v>1.9945142922391801E-2</v>
      </c>
      <c r="ET72" s="70">
        <v>1.4047890513475547E-2</v>
      </c>
      <c r="EU72" s="70">
        <v>1.3546905992179115E-2</v>
      </c>
      <c r="EV72" s="69">
        <v>0.29236071223434812</v>
      </c>
      <c r="EW72" s="70">
        <v>0.24909771128818603</v>
      </c>
      <c r="EX72" s="70">
        <v>9.6432163073758348E-2</v>
      </c>
      <c r="EY72" s="70">
        <v>9.9692961561544502E-2</v>
      </c>
      <c r="EZ72" s="92">
        <v>8.6919099999999999E-2</v>
      </c>
      <c r="FA72" s="70">
        <v>5.8500000000000003E-2</v>
      </c>
      <c r="FB72" s="70">
        <v>5.8500000000000003E-2</v>
      </c>
      <c r="FC72" s="87">
        <v>9.1415034321494393E-2</v>
      </c>
      <c r="FD72" s="69">
        <v>3.1100000000000003E-2</v>
      </c>
      <c r="FE72" s="70">
        <v>3.1100000000000003E-2</v>
      </c>
      <c r="FF72" s="87">
        <v>6.0128702796584603E-2</v>
      </c>
      <c r="FG72" s="93" t="s">
        <v>2563</v>
      </c>
      <c r="FH72" s="84">
        <v>5.2896700000000001</v>
      </c>
      <c r="FI72" s="85" t="s">
        <v>158</v>
      </c>
      <c r="FJ72" s="86">
        <v>0.2321568</v>
      </c>
      <c r="FK72" s="86">
        <v>0.2486111</v>
      </c>
      <c r="FL72" s="94">
        <v>7.0000000000000007E-2</v>
      </c>
      <c r="FM72" s="95">
        <v>0.08</v>
      </c>
      <c r="FN72" s="96">
        <v>44895</v>
      </c>
      <c r="FO72" s="97" t="s">
        <v>2831</v>
      </c>
      <c r="FP72" s="57">
        <v>0.32</v>
      </c>
      <c r="FQ72" s="58" t="s">
        <v>159</v>
      </c>
      <c r="FR72" s="58">
        <v>0.32</v>
      </c>
      <c r="FS72" s="98" t="s">
        <v>159</v>
      </c>
      <c r="FT72" s="59" t="s">
        <v>165</v>
      </c>
      <c r="FU72" s="9" t="s">
        <v>166</v>
      </c>
      <c r="FV72" s="9" t="s">
        <v>158</v>
      </c>
      <c r="FW72" s="99">
        <v>0</v>
      </c>
      <c r="FX72" s="100" t="s">
        <v>158</v>
      </c>
      <c r="FY72" s="100" t="s">
        <v>158</v>
      </c>
      <c r="FZ72" s="100" t="s">
        <v>158</v>
      </c>
      <c r="GA72" s="9" t="s">
        <v>425</v>
      </c>
      <c r="GB72" s="63"/>
    </row>
    <row r="73" spans="1:184" ht="12" customHeight="1" x14ac:dyDescent="0.2">
      <c r="A73" s="7">
        <v>55</v>
      </c>
      <c r="B73" s="2" t="s">
        <v>368</v>
      </c>
      <c r="C73" s="1" t="s">
        <v>369</v>
      </c>
      <c r="D73" s="1" t="s">
        <v>188</v>
      </c>
      <c r="E73" s="1" t="s">
        <v>189</v>
      </c>
      <c r="F73" s="9">
        <v>11</v>
      </c>
      <c r="G73" s="64">
        <v>123.17</v>
      </c>
      <c r="H73" s="65">
        <v>2.8817240227196894E-2</v>
      </c>
      <c r="I73" s="65">
        <v>0.18675811546009746</v>
      </c>
      <c r="J73" s="65">
        <v>0.13618506987251822</v>
      </c>
      <c r="K73" s="442">
        <v>1.3152553381505238E-2</v>
      </c>
      <c r="L73" s="67">
        <v>290</v>
      </c>
      <c r="M73" s="68">
        <v>0.1095890410958904</v>
      </c>
      <c r="N73" s="444">
        <v>0.12857142857142878</v>
      </c>
      <c r="O73" s="445">
        <v>8.4122772976263249E-2</v>
      </c>
      <c r="P73" s="445">
        <v>8.1072106246226738E-2</v>
      </c>
      <c r="Q73" s="445">
        <v>6.3956362780060561E-2</v>
      </c>
      <c r="R73" s="445">
        <v>4.3018120120199344E-2</v>
      </c>
      <c r="S73" s="445">
        <v>6.1379737742933038E-2</v>
      </c>
      <c r="T73" s="18">
        <v>1.2676159606672051</v>
      </c>
      <c r="U73" s="71" t="s">
        <v>156</v>
      </c>
      <c r="V73" s="9">
        <v>1956</v>
      </c>
      <c r="W73" s="227">
        <v>2012</v>
      </c>
      <c r="X73" s="227">
        <v>1</v>
      </c>
      <c r="Y73" s="447" t="s">
        <v>365</v>
      </c>
      <c r="Z73" s="448">
        <v>19</v>
      </c>
      <c r="AA73" s="448">
        <v>6</v>
      </c>
      <c r="AB73" s="448">
        <v>0</v>
      </c>
      <c r="AC73" s="228" t="s">
        <v>5</v>
      </c>
      <c r="AD73" s="449">
        <v>0.28280691096295751</v>
      </c>
      <c r="AE73" s="450">
        <v>0.21355127867123649</v>
      </c>
      <c r="AF73" s="75">
        <v>0.113115142137555</v>
      </c>
      <c r="AG73" s="75">
        <v>0.19437092211005233</v>
      </c>
      <c r="AH73" s="76" t="s">
        <v>2671</v>
      </c>
      <c r="AI73" s="9" t="s">
        <v>2744</v>
      </c>
      <c r="AJ73" s="77" t="s">
        <v>2563</v>
      </c>
      <c r="AK73" s="78">
        <v>1.3152553381505238E-2</v>
      </c>
      <c r="AL73" s="79">
        <v>1.6053599999999998E-2</v>
      </c>
      <c r="AM73" s="80">
        <v>-0.18071003503854344</v>
      </c>
      <c r="AN73" s="368">
        <v>-0.32926078192969466</v>
      </c>
      <c r="AO73" s="368">
        <v>-0.36708778514211327</v>
      </c>
      <c r="AP73" s="368">
        <v>-0.37879674950764286</v>
      </c>
      <c r="AQ73" s="368">
        <v>-0.4230244225741322</v>
      </c>
      <c r="AR73" s="81">
        <v>2.0781007338369184E-2</v>
      </c>
      <c r="AS73" s="81">
        <v>2.1172705344153796E-2</v>
      </c>
      <c r="AT73" s="81">
        <v>2.2795684767428707E-2</v>
      </c>
      <c r="AU73" s="68">
        <v>1.3314312633108651E-2</v>
      </c>
      <c r="AV73" s="68">
        <v>1.7935716021844315E-2</v>
      </c>
      <c r="AW73" s="68">
        <v>2.3003614475786815E-2</v>
      </c>
      <c r="AX73" s="68">
        <v>1.3314312633108651E-2</v>
      </c>
      <c r="AY73" s="68">
        <v>1.9609041826038891E-2</v>
      </c>
      <c r="AZ73" s="68">
        <v>2.9907731466751509E-2</v>
      </c>
      <c r="BA73" s="31">
        <v>21.41826</v>
      </c>
      <c r="BB73" s="32">
        <v>16.236488267861851</v>
      </c>
      <c r="BC73" s="82">
        <v>20.56372394044989</v>
      </c>
      <c r="BD73" s="70">
        <v>4.1555511152782776E-2</v>
      </c>
      <c r="BE73" s="70">
        <v>-0.21043054677835593</v>
      </c>
      <c r="BF73" s="82">
        <v>17.089509255117001</v>
      </c>
      <c r="BG73" s="82">
        <v>18.047442045559031</v>
      </c>
      <c r="BH73" s="82">
        <v>40.658837459136748</v>
      </c>
      <c r="BI73" s="82">
        <v>11.166972660550458</v>
      </c>
      <c r="BJ73" s="82">
        <v>31.753768844221103</v>
      </c>
      <c r="BK73" s="82">
        <v>11.166972660550458</v>
      </c>
      <c r="BL73" s="82">
        <v>48.359005826061122</v>
      </c>
      <c r="BM73" s="82">
        <v>363.28571428571422</v>
      </c>
      <c r="BN73" s="34" t="s">
        <v>2563</v>
      </c>
      <c r="BO73" s="31">
        <v>83.765159999999995</v>
      </c>
      <c r="BP73" s="32">
        <v>3.5767799999999998</v>
      </c>
      <c r="BQ73" s="35">
        <v>2.0307968069067881</v>
      </c>
      <c r="BR73" s="70">
        <v>0.76126926526341099</v>
      </c>
      <c r="BS73" s="83">
        <v>1.9089906906319201</v>
      </c>
      <c r="BT73" s="83">
        <v>1.7522712258149831</v>
      </c>
      <c r="BU73" s="83">
        <v>1.524025882777182</v>
      </c>
      <c r="BV73" s="83">
        <v>1.5156815440289506</v>
      </c>
      <c r="BW73" s="83">
        <v>3.1757777710661435</v>
      </c>
      <c r="BX73" s="83">
        <v>1.0881100556829348</v>
      </c>
      <c r="BY73" s="83">
        <v>1.7570477841697141</v>
      </c>
      <c r="BZ73" s="83">
        <v>3.1757777710661435</v>
      </c>
      <c r="CA73" s="37" t="s">
        <v>2609</v>
      </c>
      <c r="CB73" s="31">
        <v>0.72708747658674422</v>
      </c>
      <c r="CC73" s="35">
        <v>0.48376337260379942</v>
      </c>
      <c r="CD73" s="70">
        <v>0.50298165955244079</v>
      </c>
      <c r="CE73" s="83">
        <v>0.41712676961375866</v>
      </c>
      <c r="CF73" s="83">
        <v>0.42022296586308017</v>
      </c>
      <c r="CG73" s="83">
        <v>0.37608399203576787</v>
      </c>
      <c r="CH73" s="83">
        <v>0.38814170501180795</v>
      </c>
      <c r="CI73" s="83">
        <v>0.67060631593277531</v>
      </c>
      <c r="CJ73" s="83">
        <v>0.2239536134666498</v>
      </c>
      <c r="CK73" s="83">
        <v>0.43215904375996372</v>
      </c>
      <c r="CL73" s="83">
        <v>0.67060631593277531</v>
      </c>
      <c r="CM73" s="37" t="s">
        <v>2563</v>
      </c>
      <c r="CN73" s="31">
        <v>8.2590299999999992</v>
      </c>
      <c r="CO73" s="82">
        <v>6.3830629409504533</v>
      </c>
      <c r="CP73" s="70">
        <v>0.29389762820828613</v>
      </c>
      <c r="CQ73" s="82">
        <v>4.6517417705116921</v>
      </c>
      <c r="CR73" s="82">
        <v>5.6002080147639264</v>
      </c>
      <c r="CS73" s="82">
        <v>5.5287561574340547</v>
      </c>
      <c r="CT73" s="82">
        <v>4.0696551724137926</v>
      </c>
      <c r="CU73" s="82">
        <v>9.5757736905237909</v>
      </c>
      <c r="CV73" s="82">
        <v>4.0696551724137926</v>
      </c>
      <c r="CW73" s="82">
        <v>6.3203481731190996</v>
      </c>
      <c r="CX73" s="82">
        <v>9.5757736905237909</v>
      </c>
      <c r="CY73" s="37" t="s">
        <v>2563</v>
      </c>
      <c r="CZ73" s="376">
        <v>0.84882083909803852</v>
      </c>
      <c r="DA73" s="39" t="s">
        <v>5</v>
      </c>
      <c r="DB73" s="39">
        <v>49.880957661139192</v>
      </c>
      <c r="DC73" s="17">
        <v>9.422465962773198E-2</v>
      </c>
      <c r="DD73" s="40">
        <v>-11.995794037226801</v>
      </c>
      <c r="DE73" s="84">
        <v>5.7282900000000003</v>
      </c>
      <c r="DF73" s="85">
        <v>7.5860000000000003</v>
      </c>
      <c r="DG73" s="85" t="s">
        <v>5</v>
      </c>
      <c r="DH73" s="85" t="s">
        <v>5</v>
      </c>
      <c r="DI73" s="85" t="s">
        <v>5</v>
      </c>
      <c r="DJ73" s="86">
        <v>-0.27959469999999997</v>
      </c>
      <c r="DK73" s="86">
        <v>0.12409249999999999</v>
      </c>
      <c r="DL73" s="69">
        <v>0.78104575163398704</v>
      </c>
      <c r="DM73" s="70">
        <v>0.3990969460793059</v>
      </c>
      <c r="DN73" s="70">
        <v>0.1812168438171069</v>
      </c>
      <c r="DO73" s="70">
        <v>7.2365222630510262E-2</v>
      </c>
      <c r="DP73" s="70" t="s">
        <v>158</v>
      </c>
      <c r="DQ73" s="87" t="s">
        <v>2563</v>
      </c>
      <c r="DR73" s="69">
        <v>6.487516926602388E-2</v>
      </c>
      <c r="DS73" s="70">
        <v>8.3701545207821137E-2</v>
      </c>
      <c r="DT73" s="70">
        <v>6.6933812242267576E-2</v>
      </c>
      <c r="DU73" s="70">
        <v>3.7860412227604723E-2</v>
      </c>
      <c r="DV73" s="87" t="s">
        <v>2563</v>
      </c>
      <c r="DW73" s="31">
        <v>14.32169</v>
      </c>
      <c r="DX73" s="70">
        <v>-1.8287587452267995E-2</v>
      </c>
      <c r="DY73" s="70">
        <v>0.29208951075811207</v>
      </c>
      <c r="DZ73" s="70">
        <v>0.10593923365297098</v>
      </c>
      <c r="EA73" s="70">
        <v>8.5328692426461128E-2</v>
      </c>
      <c r="EB73" s="87" t="s">
        <v>2563</v>
      </c>
      <c r="EC73" s="31">
        <v>8.3345800000000008</v>
      </c>
      <c r="ED73" s="88">
        <v>39453390000</v>
      </c>
      <c r="EE73" s="85">
        <v>6.5089999999999995E-2</v>
      </c>
      <c r="EF73" s="85" t="s">
        <v>5</v>
      </c>
      <c r="EG73" s="86">
        <v>0.17055045562909843</v>
      </c>
      <c r="EH73" s="86">
        <v>-2.1559551870347526E-2</v>
      </c>
      <c r="EI73" s="89">
        <v>2.3639999999999999</v>
      </c>
      <c r="EJ73" s="90">
        <v>11</v>
      </c>
      <c r="EK73" s="85">
        <v>139.15</v>
      </c>
      <c r="EL73" s="91">
        <v>10</v>
      </c>
      <c r="EM73" s="79">
        <v>-0.11484010061085159</v>
      </c>
      <c r="EN73" s="69">
        <v>0.15515246193701704</v>
      </c>
      <c r="EO73" s="70">
        <v>0.21347444599773291</v>
      </c>
      <c r="EP73" s="70">
        <v>0.16899822682490706</v>
      </c>
      <c r="EQ73" s="70">
        <v>0.1351174382151874</v>
      </c>
      <c r="ER73" s="69">
        <v>1.5245079267127259E-2</v>
      </c>
      <c r="ES73" s="70">
        <v>2.0760067072013166E-2</v>
      </c>
      <c r="ET73" s="70">
        <v>2.3171588092517403E-2</v>
      </c>
      <c r="EU73" s="70">
        <v>3.0162623151784418E-2</v>
      </c>
      <c r="EV73" s="69">
        <v>0.1703975412041443</v>
      </c>
      <c r="EW73" s="70">
        <v>0.23423451306974608</v>
      </c>
      <c r="EX73" s="70">
        <v>0.19216981491742446</v>
      </c>
      <c r="EY73" s="70">
        <v>0.16528006136697182</v>
      </c>
      <c r="EZ73" s="92">
        <v>0.17024880000000001</v>
      </c>
      <c r="FA73" s="70">
        <v>0.10791999999999999</v>
      </c>
      <c r="FB73" s="70">
        <v>8.6689999999999989E-2</v>
      </c>
      <c r="FC73" s="87">
        <v>4.1144317955217127E-2</v>
      </c>
      <c r="FD73" s="69">
        <v>6.5860000000000002E-2</v>
      </c>
      <c r="FE73" s="70">
        <v>5.6899999999999992E-2</v>
      </c>
      <c r="FF73" s="87">
        <v>1.7748577407781182E-2</v>
      </c>
      <c r="FG73" s="93" t="s">
        <v>2563</v>
      </c>
      <c r="FH73" s="84">
        <v>1.3246199999999999</v>
      </c>
      <c r="FI73" s="85">
        <v>0.74480000000000002</v>
      </c>
      <c r="FJ73" s="86">
        <v>1.3071950000000001</v>
      </c>
      <c r="FK73" s="86">
        <v>1.5581909999999999</v>
      </c>
      <c r="FL73" s="94">
        <v>0.36499999999999999</v>
      </c>
      <c r="FM73" s="95">
        <v>0.40500000000000003</v>
      </c>
      <c r="FN73" s="96">
        <v>44727</v>
      </c>
      <c r="FO73" s="97" t="s">
        <v>2882</v>
      </c>
      <c r="FP73" s="57">
        <v>1.62</v>
      </c>
      <c r="FQ73" s="58" t="s">
        <v>159</v>
      </c>
      <c r="FR73" s="58">
        <v>1.62</v>
      </c>
      <c r="FS73" s="98" t="s">
        <v>159</v>
      </c>
      <c r="FT73" s="59" t="s">
        <v>160</v>
      </c>
      <c r="FU73" s="9" t="s">
        <v>158</v>
      </c>
      <c r="FV73" s="9" t="s">
        <v>158</v>
      </c>
      <c r="FW73" s="99" t="s">
        <v>158</v>
      </c>
      <c r="FX73" s="100" t="s">
        <v>158</v>
      </c>
      <c r="FY73" s="100" t="s">
        <v>158</v>
      </c>
      <c r="FZ73" s="100" t="s">
        <v>158</v>
      </c>
      <c r="GA73" s="9" t="s">
        <v>169</v>
      </c>
      <c r="GB73" s="63"/>
    </row>
    <row r="74" spans="1:184" ht="12" customHeight="1" x14ac:dyDescent="0.2">
      <c r="A74" s="7">
        <v>45</v>
      </c>
      <c r="B74" s="2" t="s">
        <v>343</v>
      </c>
      <c r="C74" s="1" t="s">
        <v>344</v>
      </c>
      <c r="D74" s="1" t="s">
        <v>172</v>
      </c>
      <c r="E74" s="1" t="s">
        <v>345</v>
      </c>
      <c r="F74" s="9">
        <v>12</v>
      </c>
      <c r="G74" s="64">
        <v>161.27000000000001</v>
      </c>
      <c r="H74" s="65">
        <v>0.18921908413833788</v>
      </c>
      <c r="I74" s="65">
        <v>0.37252062202868363</v>
      </c>
      <c r="J74" s="65">
        <v>0.22098673889898612</v>
      </c>
      <c r="K74" s="442">
        <v>1.1734408135425062E-2</v>
      </c>
      <c r="L74" s="67">
        <v>92</v>
      </c>
      <c r="M74" s="68">
        <v>0.29629629629629606</v>
      </c>
      <c r="N74" s="444">
        <v>0.20833333333333348</v>
      </c>
      <c r="O74" s="445">
        <v>0.16240294753018203</v>
      </c>
      <c r="P74" s="445">
        <v>0.14069032239938895</v>
      </c>
      <c r="Q74" s="445">
        <v>8.667185872120986E-2</v>
      </c>
      <c r="R74" s="445">
        <v>-1.5668463546912093E-2</v>
      </c>
      <c r="S74" s="445">
        <v>0.15914209312469652</v>
      </c>
      <c r="T74" s="18">
        <v>1.6232526274985721</v>
      </c>
      <c r="U74" s="71" t="s">
        <v>156</v>
      </c>
      <c r="V74" s="9">
        <v>2002</v>
      </c>
      <c r="W74" s="227">
        <v>2011</v>
      </c>
      <c r="X74" s="227">
        <v>1</v>
      </c>
      <c r="Y74" s="447" t="s">
        <v>291</v>
      </c>
      <c r="Z74" s="448">
        <v>17</v>
      </c>
      <c r="AA74" s="448">
        <v>1</v>
      </c>
      <c r="AB74" s="448">
        <v>2</v>
      </c>
      <c r="AC74" s="228" t="s">
        <v>2333</v>
      </c>
      <c r="AD74" s="449">
        <v>0.11472118654484369</v>
      </c>
      <c r="AE74" s="450">
        <v>0.18472093943792056</v>
      </c>
      <c r="AF74" s="75">
        <v>7.5341688008993643E-2</v>
      </c>
      <c r="AG74" s="75">
        <v>0.18258408649269012</v>
      </c>
      <c r="AH74" s="76" t="s">
        <v>2658</v>
      </c>
      <c r="AI74" s="9" t="s">
        <v>2763</v>
      </c>
      <c r="AJ74" s="77" t="s">
        <v>2563</v>
      </c>
      <c r="AK74" s="78">
        <v>1.1734408135425062E-2</v>
      </c>
      <c r="AL74" s="79">
        <v>1.35616E-2</v>
      </c>
      <c r="AM74" s="80">
        <v>-0.13473276490789721</v>
      </c>
      <c r="AN74" s="368">
        <v>-0.45793506153293606</v>
      </c>
      <c r="AO74" s="368">
        <v>-0.56493514493199881</v>
      </c>
      <c r="AP74" s="368">
        <v>-0.58150757372192363</v>
      </c>
      <c r="AQ74" s="368">
        <v>-0.60526150929403411</v>
      </c>
      <c r="AR74" s="81">
        <v>2.6971629628853744E-2</v>
      </c>
      <c r="AS74" s="81">
        <v>2.8039714457407838E-2</v>
      </c>
      <c r="AT74" s="81">
        <v>2.9727043122748896E-2</v>
      </c>
      <c r="AU74" s="68">
        <v>8.0963463602117206E-3</v>
      </c>
      <c r="AV74" s="68">
        <v>1.8008789751663305E-2</v>
      </c>
      <c r="AW74" s="68">
        <v>4.6100818612666954E-2</v>
      </c>
      <c r="AX74" s="68">
        <v>8.0963463602117206E-3</v>
      </c>
      <c r="AY74" s="68">
        <v>2.1647605854400873E-2</v>
      </c>
      <c r="AZ74" s="68">
        <v>4.6100818612666954E-2</v>
      </c>
      <c r="BA74" s="31">
        <v>13.245380000000001</v>
      </c>
      <c r="BB74" s="32">
        <v>21.278532787966753</v>
      </c>
      <c r="BC74" s="82">
        <v>15.815279284524584</v>
      </c>
      <c r="BD74" s="70">
        <v>-0.16249471402248683</v>
      </c>
      <c r="BE74" s="70">
        <v>0.34544148131408714</v>
      </c>
      <c r="BF74" s="82">
        <v>9.497710358300548</v>
      </c>
      <c r="BG74" s="82">
        <v>10.616046748411092</v>
      </c>
      <c r="BH74" s="82">
        <v>12.198102879972341</v>
      </c>
      <c r="BI74" s="82">
        <v>7.6600660066006609</v>
      </c>
      <c r="BJ74" s="82">
        <v>26.729944227761841</v>
      </c>
      <c r="BK74" s="82">
        <v>2.8268656716417913</v>
      </c>
      <c r="BL74" s="82">
        <v>16.392002180135002</v>
      </c>
      <c r="BM74" s="82">
        <v>39.212121212121211</v>
      </c>
      <c r="BN74" s="34" t="s">
        <v>2563</v>
      </c>
      <c r="BO74" s="31">
        <v>11.88852</v>
      </c>
      <c r="BP74" s="32">
        <v>4.20059</v>
      </c>
      <c r="BQ74" s="35">
        <v>2.5269831443826485</v>
      </c>
      <c r="BR74" s="70">
        <v>0.66229442777950154</v>
      </c>
      <c r="BS74" s="83">
        <v>1.6829660491345979</v>
      </c>
      <c r="BT74" s="83">
        <v>1.6856018772024821</v>
      </c>
      <c r="BU74" s="83">
        <v>1.7835891617640844</v>
      </c>
      <c r="BV74" s="83">
        <v>1.0108885017421603</v>
      </c>
      <c r="BW74" s="83">
        <v>5.0761613729508195</v>
      </c>
      <c r="BX74" s="83">
        <v>1.0108885017421603</v>
      </c>
      <c r="BY74" s="83">
        <v>2.4474660879178929</v>
      </c>
      <c r="BZ74" s="83">
        <v>5.0761613729508195</v>
      </c>
      <c r="CA74" s="37" t="s">
        <v>2609</v>
      </c>
      <c r="CB74" s="31">
        <v>1.2348070570903975</v>
      </c>
      <c r="CC74" s="35">
        <v>1.0116547533666906</v>
      </c>
      <c r="CD74" s="70">
        <v>0.22058148096579111</v>
      </c>
      <c r="CE74" s="83">
        <v>0.71732741609067707</v>
      </c>
      <c r="CF74" s="83">
        <v>0.63747176990429111</v>
      </c>
      <c r="CG74" s="83">
        <v>0.57451934122485904</v>
      </c>
      <c r="CH74" s="83">
        <v>0.51672652742533665</v>
      </c>
      <c r="CI74" s="83">
        <v>2.4010655612949323</v>
      </c>
      <c r="CJ74" s="83">
        <v>0.44713375796178345</v>
      </c>
      <c r="CK74" s="83">
        <v>0.8294156081795363</v>
      </c>
      <c r="CL74" s="83">
        <v>2.4010655612949323</v>
      </c>
      <c r="CM74" s="37" t="s">
        <v>2563</v>
      </c>
      <c r="CN74" s="31">
        <v>8.2582699999999996</v>
      </c>
      <c r="CO74" s="82">
        <v>8.8439987965821825</v>
      </c>
      <c r="CP74" s="70">
        <v>-6.6228954803628115E-2</v>
      </c>
      <c r="CQ74" s="82">
        <v>5.5515103064556373</v>
      </c>
      <c r="CR74" s="82">
        <v>5.8409628015204422</v>
      </c>
      <c r="CS74" s="82">
        <v>5.8528388535344815</v>
      </c>
      <c r="CT74" s="82">
        <v>3.456808510638298</v>
      </c>
      <c r="CU74" s="82">
        <v>20.268548712370954</v>
      </c>
      <c r="CV74" s="82">
        <v>3.456808510638298</v>
      </c>
      <c r="CW74" s="82">
        <v>8.1123036077553188</v>
      </c>
      <c r="CX74" s="82">
        <v>20.268548712370954</v>
      </c>
      <c r="CY74" s="37" t="s">
        <v>2563</v>
      </c>
      <c r="CZ74" s="376">
        <v>0.57071893162052167</v>
      </c>
      <c r="DA74" s="39" t="s">
        <v>5</v>
      </c>
      <c r="DB74" s="39">
        <v>61.684030658608265</v>
      </c>
      <c r="DC74" s="17">
        <v>0.15242473053481401</v>
      </c>
      <c r="DD74" s="40">
        <v>1.9970930534814002</v>
      </c>
      <c r="DE74" s="84">
        <v>12.2035</v>
      </c>
      <c r="DF74" s="85">
        <v>7.5789999999999997</v>
      </c>
      <c r="DG74" s="85" t="s">
        <v>5</v>
      </c>
      <c r="DH74" s="85" t="s">
        <v>5</v>
      </c>
      <c r="DI74" s="85" t="s">
        <v>5</v>
      </c>
      <c r="DJ74" s="86">
        <v>0.14261779999999999</v>
      </c>
      <c r="DK74" s="86">
        <v>0.67709790000000003</v>
      </c>
      <c r="DL74" s="69">
        <v>1.3003300330033003</v>
      </c>
      <c r="DM74" s="70">
        <v>0.29357705060716954</v>
      </c>
      <c r="DN74" s="70">
        <v>7.9328392236182044E-3</v>
      </c>
      <c r="DO74" s="70">
        <v>0.20723742763518938</v>
      </c>
      <c r="DP74" s="70" t="s">
        <v>158</v>
      </c>
      <c r="DQ74" s="87" t="s">
        <v>2563</v>
      </c>
      <c r="DR74" s="69">
        <v>0.86750394103342177</v>
      </c>
      <c r="DS74" s="70">
        <v>0.11287900545393925</v>
      </c>
      <c r="DT74" s="70">
        <v>0.13100996679315835</v>
      </c>
      <c r="DU74" s="70">
        <v>0.11714678839046266</v>
      </c>
      <c r="DV74" s="87" t="s">
        <v>2563</v>
      </c>
      <c r="DW74" s="31">
        <v>18.58201</v>
      </c>
      <c r="DX74" s="70">
        <v>0.36901548261081007</v>
      </c>
      <c r="DY74" s="70">
        <v>0.15420660900838756</v>
      </c>
      <c r="DZ74" s="70">
        <v>0.21302018206747531</v>
      </c>
      <c r="EA74" s="70">
        <v>0.15124709512200973</v>
      </c>
      <c r="EB74" s="87" t="s">
        <v>2563</v>
      </c>
      <c r="EC74" s="31">
        <v>7.6677</v>
      </c>
      <c r="ED74" s="88">
        <v>13999180000</v>
      </c>
      <c r="EE74" s="85">
        <v>1.4776199999999999</v>
      </c>
      <c r="EF74" s="85" t="s">
        <v>5</v>
      </c>
      <c r="EG74" s="86">
        <v>0.73967538540699351</v>
      </c>
      <c r="EH74" s="86">
        <v>-7.262791454726647E-2</v>
      </c>
      <c r="EI74" s="89">
        <v>1.9379999999999999</v>
      </c>
      <c r="EJ74" s="90">
        <v>16</v>
      </c>
      <c r="EK74" s="85">
        <v>114.03</v>
      </c>
      <c r="EL74" s="91">
        <v>11</v>
      </c>
      <c r="EM74" s="79">
        <v>0.41427694466368514</v>
      </c>
      <c r="EN74" s="69">
        <v>-4.4124869391868105E-2</v>
      </c>
      <c r="EO74" s="70">
        <v>0.45782386826843369</v>
      </c>
      <c r="EP74" s="70">
        <v>0.32777605200882265</v>
      </c>
      <c r="EQ74" s="70">
        <v>0.21180083434825514</v>
      </c>
      <c r="ER74" s="69">
        <v>1.0640079320507478E-2</v>
      </c>
      <c r="ES74" s="70">
        <v>2.8016431110436946E-2</v>
      </c>
      <c r="ET74" s="70">
        <v>3.2149347288934038E-2</v>
      </c>
      <c r="EU74" s="70">
        <v>3.7840389829612242E-2</v>
      </c>
      <c r="EV74" s="69">
        <v>-3.3484790071360626E-2</v>
      </c>
      <c r="EW74" s="70">
        <v>0.48584029937887063</v>
      </c>
      <c r="EX74" s="70">
        <v>0.35992539929775669</v>
      </c>
      <c r="EY74" s="70">
        <v>0.24964122417786738</v>
      </c>
      <c r="EZ74" s="92">
        <v>0.34492299999999998</v>
      </c>
      <c r="FA74" s="70">
        <v>0.20504000000000003</v>
      </c>
      <c r="FB74" s="70">
        <v>0.21397000000000005</v>
      </c>
      <c r="FC74" s="87">
        <v>0.1191378869209959</v>
      </c>
      <c r="FD74" s="69">
        <v>0.11657999999999999</v>
      </c>
      <c r="FE74" s="70">
        <v>0.11541000000000001</v>
      </c>
      <c r="FF74" s="87">
        <v>5.3915071176805419E-2</v>
      </c>
      <c r="FG74" s="93" t="s">
        <v>2563</v>
      </c>
      <c r="FH74" s="84">
        <v>1.30711</v>
      </c>
      <c r="FI74" s="85">
        <v>1.2821</v>
      </c>
      <c r="FJ74" s="86">
        <v>0.63976049999999995</v>
      </c>
      <c r="FK74" s="86">
        <v>0.70188669999999997</v>
      </c>
      <c r="FL74" s="94">
        <v>0.27</v>
      </c>
      <c r="FM74" s="95">
        <v>0.35</v>
      </c>
      <c r="FN74" s="96">
        <v>44925</v>
      </c>
      <c r="FO74" s="97" t="s">
        <v>2881</v>
      </c>
      <c r="FP74" s="57">
        <v>1.4</v>
      </c>
      <c r="FQ74" s="58" t="s">
        <v>185</v>
      </c>
      <c r="FR74" s="58">
        <v>1.8924079999999999</v>
      </c>
      <c r="FS74" s="98" t="s">
        <v>185</v>
      </c>
      <c r="FT74" s="59" t="s">
        <v>160</v>
      </c>
      <c r="FU74" s="9" t="s">
        <v>158</v>
      </c>
      <c r="FV74" s="9" t="s">
        <v>158</v>
      </c>
      <c r="FW74" s="99" t="s">
        <v>158</v>
      </c>
      <c r="FX74" s="100" t="s">
        <v>158</v>
      </c>
      <c r="FY74" s="100" t="s">
        <v>158</v>
      </c>
      <c r="FZ74" s="100" t="s">
        <v>158</v>
      </c>
      <c r="GA74" s="9" t="s">
        <v>169</v>
      </c>
      <c r="GB74" s="63"/>
    </row>
    <row r="75" spans="1:184" ht="12" customHeight="1" x14ac:dyDescent="0.2">
      <c r="A75" s="7">
        <v>34</v>
      </c>
      <c r="B75" s="2" t="s">
        <v>286</v>
      </c>
      <c r="C75" s="1" t="s">
        <v>287</v>
      </c>
      <c r="D75" s="1" t="s">
        <v>172</v>
      </c>
      <c r="E75" s="1" t="s">
        <v>288</v>
      </c>
      <c r="F75" s="9">
        <v>13</v>
      </c>
      <c r="G75" s="64">
        <v>44.24</v>
      </c>
      <c r="H75" s="65">
        <v>6.6795273691825585E-2</v>
      </c>
      <c r="I75" s="65">
        <v>-2.0230744075581009E-2</v>
      </c>
      <c r="J75" s="65">
        <v>0.12602526486280285</v>
      </c>
      <c r="K75" s="442">
        <v>1.1716998191681736E-2</v>
      </c>
      <c r="L75" s="67">
        <v>190</v>
      </c>
      <c r="M75" s="68">
        <v>0.20001852023335509</v>
      </c>
      <c r="N75" s="444">
        <v>8.8875018005473816E-2</v>
      </c>
      <c r="O75" s="445">
        <v>4.0764752430601181E-2</v>
      </c>
      <c r="P75" s="445">
        <v>6.0423609196973649E-2</v>
      </c>
      <c r="Q75" s="445">
        <v>8.8707697632329552E-2</v>
      </c>
      <c r="R75" s="445">
        <v>7.2775748617524894E-2</v>
      </c>
      <c r="S75" s="445">
        <v>6.8298131550959429E-2</v>
      </c>
      <c r="T75" s="18">
        <v>0.68115406903484155</v>
      </c>
      <c r="U75" s="71" t="s">
        <v>156</v>
      </c>
      <c r="V75" s="9">
        <v>1986</v>
      </c>
      <c r="W75" s="227">
        <v>2010</v>
      </c>
      <c r="X75" s="227">
        <v>1</v>
      </c>
      <c r="Y75" s="447" t="s">
        <v>157</v>
      </c>
      <c r="Z75" s="448">
        <v>19</v>
      </c>
      <c r="AA75" s="448">
        <v>6</v>
      </c>
      <c r="AB75" s="448">
        <v>0</v>
      </c>
      <c r="AC75" s="228" t="s">
        <v>5</v>
      </c>
      <c r="AD75" s="449">
        <v>0.12533639605875599</v>
      </c>
      <c r="AE75" s="450" t="s">
        <v>158</v>
      </c>
      <c r="AF75" s="75">
        <v>6.1094505784625254E-2</v>
      </c>
      <c r="AG75" s="75">
        <v>0.16572670886885352</v>
      </c>
      <c r="AH75" s="76" t="s">
        <v>2647</v>
      </c>
      <c r="AI75" s="9" t="s">
        <v>2754</v>
      </c>
      <c r="AJ75" s="77" t="s">
        <v>2563</v>
      </c>
      <c r="AK75" s="78">
        <v>1.1716998191681736E-2</v>
      </c>
      <c r="AL75" s="79">
        <v>1.0083E-2</v>
      </c>
      <c r="AM75" s="80">
        <v>0.16205476462181245</v>
      </c>
      <c r="AN75" s="368">
        <v>0.23837054173714822</v>
      </c>
      <c r="AO75" s="368">
        <v>-0.17353657812398759</v>
      </c>
      <c r="AP75" s="368">
        <v>-6.5652442693849955E-2</v>
      </c>
      <c r="AQ75" s="368">
        <v>-7.1504540303611863E-3</v>
      </c>
      <c r="AR75" s="81">
        <v>1.4177273768613975E-2</v>
      </c>
      <c r="AS75" s="81">
        <v>1.2540299484983319E-2</v>
      </c>
      <c r="AT75" s="81">
        <v>1.1801383441474666E-2</v>
      </c>
      <c r="AU75" s="68">
        <v>6.5276315789473682E-3</v>
      </c>
      <c r="AV75" s="68">
        <v>1.0075474729175672E-2</v>
      </c>
      <c r="AW75" s="68">
        <v>1.7671821305841922E-2</v>
      </c>
      <c r="AX75" s="68">
        <v>5.6279069767441866E-3</v>
      </c>
      <c r="AY75" s="68">
        <v>9.4616254156413386E-3</v>
      </c>
      <c r="AZ75" s="68">
        <v>1.7671821305841922E-2</v>
      </c>
      <c r="BA75" s="31">
        <v>10.63894</v>
      </c>
      <c r="BB75" s="32" t="s">
        <v>158</v>
      </c>
      <c r="BC75" s="82">
        <v>19.104739660514433</v>
      </c>
      <c r="BD75" s="70">
        <v>-0.44312562280089585</v>
      </c>
      <c r="BE75" s="70" t="s">
        <v>158</v>
      </c>
      <c r="BF75" s="82">
        <v>12.096530948182915</v>
      </c>
      <c r="BG75" s="82">
        <v>15.80344202339872</v>
      </c>
      <c r="BH75" s="82">
        <v>13.665187098308653</v>
      </c>
      <c r="BI75" s="82">
        <v>8.8517110266159698</v>
      </c>
      <c r="BJ75" s="82">
        <v>39.310344827586206</v>
      </c>
      <c r="BK75" s="82">
        <v>5.315555555555556</v>
      </c>
      <c r="BL75" s="82">
        <v>16.51932465139441</v>
      </c>
      <c r="BM75" s="82">
        <v>39.310344827586206</v>
      </c>
      <c r="BN75" s="34" t="s">
        <v>2563</v>
      </c>
      <c r="BO75" s="31">
        <v>4.1044900000000002</v>
      </c>
      <c r="BP75" s="32">
        <v>1.56871</v>
      </c>
      <c r="BQ75" s="35">
        <v>1.9808502186867034</v>
      </c>
      <c r="BR75" s="70">
        <v>-0.20806228295239348</v>
      </c>
      <c r="BS75" s="83">
        <v>1.3997119294292635</v>
      </c>
      <c r="BT75" s="83">
        <v>1.6400037945842318</v>
      </c>
      <c r="BU75" s="83">
        <v>1.6686641308157923</v>
      </c>
      <c r="BV75" s="83">
        <v>1.0192644483362523</v>
      </c>
      <c r="BW75" s="83">
        <v>2.9718456725755997</v>
      </c>
      <c r="BX75" s="83">
        <v>0.94774590163934425</v>
      </c>
      <c r="BY75" s="83">
        <v>2.0335991719108213</v>
      </c>
      <c r="BZ75" s="83">
        <v>3.4262948207171311</v>
      </c>
      <c r="CA75" s="37" t="s">
        <v>2609</v>
      </c>
      <c r="CB75" s="31">
        <v>0.6401671611900106</v>
      </c>
      <c r="CC75" s="35">
        <v>0.88381172833594079</v>
      </c>
      <c r="CD75" s="70">
        <v>-0.27567473856074443</v>
      </c>
      <c r="CE75" s="83">
        <v>0.61843877093043931</v>
      </c>
      <c r="CF75" s="83">
        <v>0.7300563531278248</v>
      </c>
      <c r="CG75" s="83">
        <v>0.81048992208372472</v>
      </c>
      <c r="CH75" s="83">
        <v>0.50047874900157274</v>
      </c>
      <c r="CI75" s="83">
        <v>1.2666666666666666</v>
      </c>
      <c r="CJ75" s="83">
        <v>0.47908366533864544</v>
      </c>
      <c r="CK75" s="83">
        <v>0.98797740535132728</v>
      </c>
      <c r="CL75" s="83">
        <v>1.7360248447204969</v>
      </c>
      <c r="CM75" s="37" t="s">
        <v>2563</v>
      </c>
      <c r="CN75" s="31">
        <v>5.0375899999999998</v>
      </c>
      <c r="CO75" s="82">
        <v>8.0836250742301026</v>
      </c>
      <c r="CP75" s="70">
        <v>-0.37681548145281984</v>
      </c>
      <c r="CQ75" s="82">
        <v>5.0685091520474224</v>
      </c>
      <c r="CR75" s="82">
        <v>6.7617896206583454</v>
      </c>
      <c r="CS75" s="82">
        <v>7.8238797065788761</v>
      </c>
      <c r="CT75" s="82">
        <v>2.7904660919275281</v>
      </c>
      <c r="CU75" s="82">
        <v>13.590909090909092</v>
      </c>
      <c r="CV75" s="82">
        <v>2.7904660919275281</v>
      </c>
      <c r="CW75" s="82">
        <v>9.3834547137344053</v>
      </c>
      <c r="CX75" s="82">
        <v>21.411481481481481</v>
      </c>
      <c r="CY75" s="37" t="s">
        <v>2563</v>
      </c>
      <c r="CZ75" s="376">
        <v>-0.13640425591973326</v>
      </c>
      <c r="DA75" s="39" t="s">
        <v>5</v>
      </c>
      <c r="DB75" s="39">
        <v>20.41954174053868</v>
      </c>
      <c r="DC75" s="17">
        <v>7.2140607388655381E-2</v>
      </c>
      <c r="DD75" s="40">
        <v>-3.4248792611344614</v>
      </c>
      <c r="DE75" s="84">
        <v>4.1357499999999998</v>
      </c>
      <c r="DF75" s="85" t="s">
        <v>158</v>
      </c>
      <c r="DG75" s="85" t="s">
        <v>5</v>
      </c>
      <c r="DH75" s="85" t="s">
        <v>5</v>
      </c>
      <c r="DI75" s="85" t="s">
        <v>5</v>
      </c>
      <c r="DJ75" s="86">
        <v>6.8878000000000009E-2</v>
      </c>
      <c r="DK75" s="86">
        <v>0.1433538</v>
      </c>
      <c r="DL75" s="69">
        <v>0.31558935361216744</v>
      </c>
      <c r="DM75" s="70">
        <v>0.33629609365449209</v>
      </c>
      <c r="DN75" s="70">
        <v>0.17270911317712101</v>
      </c>
      <c r="DO75" s="70">
        <v>9.31475240233961E-2</v>
      </c>
      <c r="DP75" s="70" t="s">
        <v>158</v>
      </c>
      <c r="DQ75" s="87" t="s">
        <v>2563</v>
      </c>
      <c r="DR75" s="69">
        <v>0.2286392976530649</v>
      </c>
      <c r="DS75" s="70">
        <v>8.2936705790477294E-2</v>
      </c>
      <c r="DT75" s="70">
        <v>0.16717020821797557</v>
      </c>
      <c r="DU75" s="70">
        <v>0.12688152056674462</v>
      </c>
      <c r="DV75" s="87" t="s">
        <v>2563</v>
      </c>
      <c r="DW75" s="31">
        <v>8.4845600000000001</v>
      </c>
      <c r="DX75" s="70">
        <v>-0.26691783413367232</v>
      </c>
      <c r="DY75" s="70">
        <v>0.10454498234251131</v>
      </c>
      <c r="DZ75" s="70">
        <v>0.24110262383027248</v>
      </c>
      <c r="EA75" s="70">
        <v>0.19852166259894943</v>
      </c>
      <c r="EB75" s="87" t="s">
        <v>2563</v>
      </c>
      <c r="EC75" s="31">
        <v>3.1278000000000001</v>
      </c>
      <c r="ED75" s="88">
        <v>555132900</v>
      </c>
      <c r="EE75" s="85">
        <v>0.94611000000000001</v>
      </c>
      <c r="EF75" s="85" t="s">
        <v>5</v>
      </c>
      <c r="EG75" s="86">
        <v>0.2680940947696453</v>
      </c>
      <c r="EH75" s="86">
        <v>-3.3005464480874269E-2</v>
      </c>
      <c r="EI75" s="89" t="s">
        <v>158</v>
      </c>
      <c r="EJ75" s="90" t="s">
        <v>158</v>
      </c>
      <c r="EK75" s="85" t="s">
        <v>158</v>
      </c>
      <c r="EL75" s="91" t="s">
        <v>158</v>
      </c>
      <c r="EM75" s="79" t="e">
        <v>#VALUE!</v>
      </c>
      <c r="EN75" s="69">
        <v>-5.7499999999999996E-2</v>
      </c>
      <c r="EO75" s="70">
        <v>1.2102928180310224E-2</v>
      </c>
      <c r="EP75" s="70">
        <v>-1.5108931314419483E-2</v>
      </c>
      <c r="EQ75" s="70">
        <v>0.12969132729928812</v>
      </c>
      <c r="ER75" s="69">
        <v>1.0308181818181827E-2</v>
      </c>
      <c r="ES75" s="70">
        <v>1.0567109541390396E-2</v>
      </c>
      <c r="ET75" s="70">
        <v>9.02403704260335E-3</v>
      </c>
      <c r="EU75" s="70">
        <v>2.519667418505489E-2</v>
      </c>
      <c r="EV75" s="69">
        <v>-4.7191818181818168E-2</v>
      </c>
      <c r="EW75" s="70">
        <v>2.267003772170062E-2</v>
      </c>
      <c r="EX75" s="70">
        <v>-6.0848942718161325E-3</v>
      </c>
      <c r="EY75" s="70">
        <v>0.15488800148434301</v>
      </c>
      <c r="EZ75" s="92">
        <v>0.15887000000000001</v>
      </c>
      <c r="FA75" s="70">
        <v>0.11148</v>
      </c>
      <c r="FB75" s="70">
        <v>0.13459000000000002</v>
      </c>
      <c r="FC75" s="87">
        <v>4.0137574665143824E-2</v>
      </c>
      <c r="FD75" s="69">
        <v>7.8099999999999989E-2</v>
      </c>
      <c r="FE75" s="70">
        <v>0.10876000000000001</v>
      </c>
      <c r="FF75" s="87">
        <v>4.1385026277628439E-2</v>
      </c>
      <c r="FG75" s="93" t="s">
        <v>2563</v>
      </c>
      <c r="FH75" s="84">
        <v>1.64899</v>
      </c>
      <c r="FI75" s="85">
        <v>1.53495</v>
      </c>
      <c r="FJ75" s="86">
        <v>1.0615410000000001</v>
      </c>
      <c r="FK75" s="86">
        <v>1.1438440000000001</v>
      </c>
      <c r="FL75" s="94">
        <v>0.10799</v>
      </c>
      <c r="FM75" s="95">
        <v>0.12959000000000001</v>
      </c>
      <c r="FN75" s="96">
        <v>44827</v>
      </c>
      <c r="FO75" s="97" t="s">
        <v>2886</v>
      </c>
      <c r="FP75" s="57">
        <v>0.51836000000000004</v>
      </c>
      <c r="FQ75" s="58" t="s">
        <v>159</v>
      </c>
      <c r="FR75" s="58">
        <v>0.51836000000000004</v>
      </c>
      <c r="FS75" s="98" t="s">
        <v>159</v>
      </c>
      <c r="FT75" s="59" t="s">
        <v>160</v>
      </c>
      <c r="FU75" s="9" t="s">
        <v>158</v>
      </c>
      <c r="FV75" s="9" t="s">
        <v>158</v>
      </c>
      <c r="FW75" s="99" t="s">
        <v>158</v>
      </c>
      <c r="FX75" s="100" t="s">
        <v>158</v>
      </c>
      <c r="FY75" s="100" t="s">
        <v>158</v>
      </c>
      <c r="FZ75" s="100" t="s">
        <v>158</v>
      </c>
      <c r="GA75" s="9" t="s">
        <v>169</v>
      </c>
      <c r="GB75" s="63"/>
    </row>
    <row r="76" spans="1:184" ht="12" customHeight="1" x14ac:dyDescent="0.2">
      <c r="A76" s="7">
        <v>30</v>
      </c>
      <c r="B76" s="2" t="s">
        <v>273</v>
      </c>
      <c r="C76" s="1" t="s">
        <v>274</v>
      </c>
      <c r="D76" s="1" t="s">
        <v>265</v>
      </c>
      <c r="E76" s="1" t="s">
        <v>266</v>
      </c>
      <c r="F76" s="9">
        <v>15</v>
      </c>
      <c r="G76" s="64">
        <v>27.36</v>
      </c>
      <c r="H76" s="65">
        <v>3.1285337353938791E-2</v>
      </c>
      <c r="I76" s="65">
        <v>0.11677866091500255</v>
      </c>
      <c r="J76" s="65">
        <v>0.23150497720035634</v>
      </c>
      <c r="K76" s="442">
        <v>1.0964912280701754E-2</v>
      </c>
      <c r="L76" s="67">
        <v>107</v>
      </c>
      <c r="M76" s="68">
        <v>7.1428571428571397E-2</v>
      </c>
      <c r="N76" s="444">
        <v>7.547169811320753E-2</v>
      </c>
      <c r="O76" s="445">
        <v>8.1983855523197757E-2</v>
      </c>
      <c r="P76" s="445">
        <v>9.0271416315252928E-2</v>
      </c>
      <c r="Q76" s="445">
        <v>0.15929283130870009</v>
      </c>
      <c r="R76" s="445" t="s">
        <v>158</v>
      </c>
      <c r="S76" s="445" t="s">
        <v>158</v>
      </c>
      <c r="T76" s="18">
        <v>0.56670105976277274</v>
      </c>
      <c r="U76" s="71" t="s">
        <v>156</v>
      </c>
      <c r="V76" s="9">
        <v>2008</v>
      </c>
      <c r="W76" s="227">
        <v>2008</v>
      </c>
      <c r="X76" s="227">
        <v>2</v>
      </c>
      <c r="Y76" s="447" t="s">
        <v>157</v>
      </c>
      <c r="Z76" s="448">
        <v>14</v>
      </c>
      <c r="AA76" s="448">
        <v>0</v>
      </c>
      <c r="AB76" s="448">
        <v>0</v>
      </c>
      <c r="AC76" s="228" t="s">
        <v>275</v>
      </c>
      <c r="AD76" s="449">
        <v>1.050456948772716</v>
      </c>
      <c r="AE76" s="450">
        <v>0.92592592592592582</v>
      </c>
      <c r="AF76" s="75">
        <v>0.57870370370370372</v>
      </c>
      <c r="AG76" s="75">
        <v>1.6452780519907864</v>
      </c>
      <c r="AH76" s="76" t="s">
        <v>2645</v>
      </c>
      <c r="AI76" s="9" t="s">
        <v>2533</v>
      </c>
      <c r="AJ76" s="77" t="s">
        <v>2620</v>
      </c>
      <c r="AK76" s="78">
        <v>1.0964912280701754E-2</v>
      </c>
      <c r="AL76" s="79">
        <v>9.0311000000000002E-3</v>
      </c>
      <c r="AM76" s="80">
        <v>0.21412809964475565</v>
      </c>
      <c r="AN76" s="368">
        <v>-9.6787821153693776E-2</v>
      </c>
      <c r="AO76" s="368">
        <v>-0.11155493621854062</v>
      </c>
      <c r="AP76" s="368">
        <v>-0.28516878069340401</v>
      </c>
      <c r="AQ76" s="368">
        <v>-0.35758502982979834</v>
      </c>
      <c r="AR76" s="81">
        <v>1.2341688560947325E-2</v>
      </c>
      <c r="AS76" s="81">
        <v>1.5339162566707693E-2</v>
      </c>
      <c r="AT76" s="81">
        <v>1.7068270183362485E-2</v>
      </c>
      <c r="AU76" s="68">
        <v>3.9801741069337912E-3</v>
      </c>
      <c r="AV76" s="68">
        <v>1.0285459311179156E-2</v>
      </c>
      <c r="AW76" s="68">
        <v>2.1844660194174755E-2</v>
      </c>
      <c r="AX76" s="68">
        <v>3.9801741069337912E-3</v>
      </c>
      <c r="AY76" s="68">
        <v>1.2139907474130265E-2</v>
      </c>
      <c r="AZ76" s="68">
        <v>2.3333333333333334E-2</v>
      </c>
      <c r="BA76" s="31">
        <v>95.381489999999999</v>
      </c>
      <c r="BB76" s="32">
        <v>84.444444444444443</v>
      </c>
      <c r="BC76" s="82">
        <v>96.761263399429083</v>
      </c>
      <c r="BD76" s="70">
        <v>-1.4259563703022393E-2</v>
      </c>
      <c r="BE76" s="70">
        <v>-0.12729080338834553</v>
      </c>
      <c r="BF76" s="82">
        <v>77.537563915343924</v>
      </c>
      <c r="BG76" s="82">
        <v>67.511506269841277</v>
      </c>
      <c r="BH76" s="82">
        <v>43.728466272845324</v>
      </c>
      <c r="BI76" s="82">
        <v>37.433333333333337</v>
      </c>
      <c r="BJ76" s="82">
        <v>221.93333999999999</v>
      </c>
      <c r="BK76" s="82">
        <v>15.204081632653061</v>
      </c>
      <c r="BL76" s="82">
        <v>61.803666631113998</v>
      </c>
      <c r="BM76" s="82">
        <v>221.93333999999999</v>
      </c>
      <c r="BN76" s="34" t="s">
        <v>2620</v>
      </c>
      <c r="BO76" s="31">
        <v>9.0741700000000005</v>
      </c>
      <c r="BP76" s="32">
        <v>5.6313399999999998</v>
      </c>
      <c r="BQ76" s="35">
        <v>7.599050705817592</v>
      </c>
      <c r="BR76" s="70">
        <v>-0.25894164705483214</v>
      </c>
      <c r="BS76" s="83">
        <v>6.2583210194227519</v>
      </c>
      <c r="BT76" s="83">
        <v>5.1425737804848195</v>
      </c>
      <c r="BU76" s="83">
        <v>4.4740251325418132</v>
      </c>
      <c r="BV76" s="83">
        <v>3.3441558441558441</v>
      </c>
      <c r="BW76" s="83">
        <v>18.959107806691449</v>
      </c>
      <c r="BX76" s="83">
        <v>2.2222222222222219</v>
      </c>
      <c r="BY76" s="83">
        <v>6.3432266684583798</v>
      </c>
      <c r="BZ76" s="83">
        <v>18.959107806691449</v>
      </c>
      <c r="CA76" s="37" t="s">
        <v>2609</v>
      </c>
      <c r="CB76" s="31">
        <v>2.7789063134801335</v>
      </c>
      <c r="CC76" s="35">
        <v>2.7350689158065222</v>
      </c>
      <c r="CD76" s="70">
        <v>1.6027895099924638E-2</v>
      </c>
      <c r="CE76" s="83">
        <v>1.9085068453509793</v>
      </c>
      <c r="CF76" s="83">
        <v>1.8192847203008942</v>
      </c>
      <c r="CG76" s="83">
        <v>1.3355848914621267</v>
      </c>
      <c r="CH76" s="83">
        <v>1.3147058823529412</v>
      </c>
      <c r="CI76" s="83">
        <v>7.8711977205083405</v>
      </c>
      <c r="CJ76" s="83">
        <v>0.52500000000000002</v>
      </c>
      <c r="CK76" s="83">
        <v>1.9420343768984947</v>
      </c>
      <c r="CL76" s="83">
        <v>7.8711977205083405</v>
      </c>
      <c r="CM76" s="37" t="s">
        <v>2620</v>
      </c>
      <c r="CN76" s="31">
        <v>51.665439999999997</v>
      </c>
      <c r="CO76" s="82">
        <v>32.171468580811023</v>
      </c>
      <c r="CP76" s="70">
        <v>0.60593974347867774</v>
      </c>
      <c r="CQ76" s="82">
        <v>21.776970247894738</v>
      </c>
      <c r="CR76" s="82">
        <v>22.153682148736841</v>
      </c>
      <c r="CS76" s="82">
        <v>23.998017860409355</v>
      </c>
      <c r="CT76" s="82">
        <v>8.94</v>
      </c>
      <c r="CU76" s="82">
        <v>60.059999999999995</v>
      </c>
      <c r="CV76" s="82">
        <v>4.7437500000000004</v>
      </c>
      <c r="CW76" s="82">
        <v>33.418802818714461</v>
      </c>
      <c r="CX76" s="82">
        <v>124.2</v>
      </c>
      <c r="CY76" s="37" t="s">
        <v>2620</v>
      </c>
      <c r="CZ76" s="376">
        <v>3.8966736888165645</v>
      </c>
      <c r="DA76" s="39" t="s">
        <v>5</v>
      </c>
      <c r="DB76" s="39">
        <v>133.70680056010534</v>
      </c>
      <c r="DC76" s="17">
        <v>0.10123632859595469</v>
      </c>
      <c r="DD76" s="40">
        <v>-85.257857140404525</v>
      </c>
      <c r="DE76" s="84">
        <v>0.28559000000000001</v>
      </c>
      <c r="DF76" s="85">
        <v>0.32400000000000001</v>
      </c>
      <c r="DG76" s="85" t="s">
        <v>5</v>
      </c>
      <c r="DH76" s="85" t="s">
        <v>5</v>
      </c>
      <c r="DI76" s="85" t="s">
        <v>5</v>
      </c>
      <c r="DJ76" s="86">
        <v>-2.9767600000000002E-2</v>
      </c>
      <c r="DK76" s="86">
        <v>-9.2183399999999999E-2</v>
      </c>
      <c r="DL76" s="69">
        <v>-0.38775510204081631</v>
      </c>
      <c r="DM76" s="70" t="s">
        <v>158</v>
      </c>
      <c r="DN76" s="70">
        <v>-9.3464042513351608E-2</v>
      </c>
      <c r="DO76" s="70">
        <v>0.1279448730054995</v>
      </c>
      <c r="DP76" s="70" t="s">
        <v>158</v>
      </c>
      <c r="DQ76" s="87" t="s">
        <v>2620</v>
      </c>
      <c r="DR76" s="69">
        <v>4.726607507005598E-2</v>
      </c>
      <c r="DS76" s="70">
        <v>0.15698926270460212</v>
      </c>
      <c r="DT76" s="70">
        <v>8.6630485628730325E-2</v>
      </c>
      <c r="DU76" s="70">
        <v>0.10922122884392627</v>
      </c>
      <c r="DV76" s="87" t="s">
        <v>2620</v>
      </c>
      <c r="DW76" s="31">
        <v>0.51839999999999997</v>
      </c>
      <c r="DX76" s="70">
        <v>0.6986144876136271</v>
      </c>
      <c r="DY76" s="70">
        <v>0.61936572983257365</v>
      </c>
      <c r="DZ76" s="70">
        <v>0.31417906713427768</v>
      </c>
      <c r="EA76" s="70">
        <v>0.22865590487682219</v>
      </c>
      <c r="EB76" s="87" t="s">
        <v>2620</v>
      </c>
      <c r="EC76" s="31">
        <v>0.18234</v>
      </c>
      <c r="ED76" s="88">
        <v>395860600</v>
      </c>
      <c r="EE76" s="85">
        <v>0.54430999999999996</v>
      </c>
      <c r="EF76" s="85" t="s">
        <v>5</v>
      </c>
      <c r="EG76" s="86">
        <v>0.12731765488071733</v>
      </c>
      <c r="EH76" s="86">
        <v>-0.33136686241096913</v>
      </c>
      <c r="EI76" s="89">
        <v>2.1429999999999998</v>
      </c>
      <c r="EJ76" s="90">
        <v>7</v>
      </c>
      <c r="EK76" s="85">
        <v>45.14</v>
      </c>
      <c r="EL76" s="91">
        <v>7</v>
      </c>
      <c r="EM76" s="79">
        <v>-0.39388568896765619</v>
      </c>
      <c r="EN76" s="69">
        <v>-0.49572325611626578</v>
      </c>
      <c r="EO76" s="70">
        <v>7.47585513310558E-2</v>
      </c>
      <c r="EP76" s="70">
        <v>9.594575470878719E-2</v>
      </c>
      <c r="EQ76" s="70">
        <v>0.22452292598363299</v>
      </c>
      <c r="ER76" s="69">
        <v>5.4172209576655028E-3</v>
      </c>
      <c r="ES76" s="70">
        <v>1.2249889015418125E-2</v>
      </c>
      <c r="ET76" s="70">
        <v>1.4192124598787714E-2</v>
      </c>
      <c r="EU76" s="70">
        <v>4.2268930847408015E-2</v>
      </c>
      <c r="EV76" s="69">
        <v>-0.49030603515860027</v>
      </c>
      <c r="EW76" s="70">
        <v>8.7008440346473925E-2</v>
      </c>
      <c r="EX76" s="70">
        <v>0.1101378793075749</v>
      </c>
      <c r="EY76" s="70">
        <v>0.26679185683104101</v>
      </c>
      <c r="EZ76" s="92">
        <v>6.1430499999999999E-2</v>
      </c>
      <c r="FA76" s="70">
        <v>0.106475</v>
      </c>
      <c r="FB76" s="70">
        <v>0.10292222222222222</v>
      </c>
      <c r="FC76" s="87">
        <v>6.3336611844966875E-2</v>
      </c>
      <c r="FD76" s="69">
        <v>7.2649999999999992E-2</v>
      </c>
      <c r="FE76" s="70">
        <v>9.5266666666666666E-2</v>
      </c>
      <c r="FF76" s="87">
        <v>5.7491652437549577E-2</v>
      </c>
      <c r="FG76" s="93" t="s">
        <v>2620</v>
      </c>
      <c r="FH76" s="84">
        <v>1.49892</v>
      </c>
      <c r="FI76" s="85">
        <v>1.4330700000000001</v>
      </c>
      <c r="FJ76" s="86">
        <v>6.8177299999999996E-2</v>
      </c>
      <c r="FK76" s="86">
        <v>7.8506800000000002E-2</v>
      </c>
      <c r="FL76" s="94">
        <v>7.0000000000000007E-2</v>
      </c>
      <c r="FM76" s="95">
        <v>7.4999999999999997E-2</v>
      </c>
      <c r="FN76" s="96">
        <v>44910</v>
      </c>
      <c r="FO76" s="97" t="s">
        <v>2884</v>
      </c>
      <c r="FP76" s="57">
        <v>0.3</v>
      </c>
      <c r="FQ76" s="58" t="s">
        <v>159</v>
      </c>
      <c r="FR76" s="58">
        <v>0.3</v>
      </c>
      <c r="FS76" s="98" t="s">
        <v>159</v>
      </c>
      <c r="FT76" s="59" t="s">
        <v>160</v>
      </c>
      <c r="FU76" s="9" t="s">
        <v>158</v>
      </c>
      <c r="FV76" s="9" t="s">
        <v>158</v>
      </c>
      <c r="FW76" s="99" t="s">
        <v>158</v>
      </c>
      <c r="FX76" s="100" t="s">
        <v>158</v>
      </c>
      <c r="FY76" s="100" t="s">
        <v>158</v>
      </c>
      <c r="FZ76" s="100" t="s">
        <v>158</v>
      </c>
      <c r="GA76" s="9" t="s">
        <v>158</v>
      </c>
      <c r="GB76" s="63"/>
    </row>
    <row r="77" spans="1:184" ht="12" customHeight="1" x14ac:dyDescent="0.2">
      <c r="A77" s="7">
        <v>56</v>
      </c>
      <c r="B77" s="2" t="s">
        <v>372</v>
      </c>
      <c r="C77" s="1" t="s">
        <v>373</v>
      </c>
      <c r="D77" s="1" t="s">
        <v>172</v>
      </c>
      <c r="E77" s="1" t="s">
        <v>374</v>
      </c>
      <c r="F77" s="9">
        <v>11</v>
      </c>
      <c r="G77" s="64">
        <v>79.010000000000005</v>
      </c>
      <c r="H77" s="65">
        <v>0.21778668310727523</v>
      </c>
      <c r="I77" s="65">
        <v>0.19971559444061771</v>
      </c>
      <c r="J77" s="65">
        <v>0.13431508947038107</v>
      </c>
      <c r="K77" s="442">
        <v>9.8721680799898747E-3</v>
      </c>
      <c r="L77" s="67">
        <v>1</v>
      </c>
      <c r="M77" s="68">
        <v>8.3333333333333481E-2</v>
      </c>
      <c r="N77" s="444">
        <v>9.0909090909090828E-2</v>
      </c>
      <c r="O77" s="445">
        <v>7.4735268605483851E-2</v>
      </c>
      <c r="P77" s="445">
        <v>7.5653756932570149E-2</v>
      </c>
      <c r="Q77" s="445">
        <v>9.1493425617896973E-2</v>
      </c>
      <c r="R77" s="445" t="s">
        <v>158</v>
      </c>
      <c r="S77" s="445" t="s">
        <v>158</v>
      </c>
      <c r="T77" s="18">
        <v>0.82687642769571368</v>
      </c>
      <c r="U77" s="71" t="s">
        <v>156</v>
      </c>
      <c r="V77" s="9">
        <v>2012</v>
      </c>
      <c r="W77" s="227">
        <v>2012</v>
      </c>
      <c r="X77" s="227">
        <v>1</v>
      </c>
      <c r="Y77" s="447" t="s">
        <v>157</v>
      </c>
      <c r="Z77" s="448">
        <v>10</v>
      </c>
      <c r="AA77" s="448">
        <v>0</v>
      </c>
      <c r="AB77" s="448">
        <v>0</v>
      </c>
      <c r="AC77" s="228" t="s">
        <v>2335</v>
      </c>
      <c r="AD77" s="449">
        <v>0.4741007281700928</v>
      </c>
      <c r="AE77" s="450">
        <v>0.2227934875749786</v>
      </c>
      <c r="AF77" s="75">
        <v>0.22084680593228498</v>
      </c>
      <c r="AG77" s="75">
        <v>0.7433952193968969</v>
      </c>
      <c r="AH77" s="76" t="s">
        <v>2163</v>
      </c>
      <c r="AI77" s="9" t="s">
        <v>223</v>
      </c>
      <c r="AJ77" s="77" t="s">
        <v>2563</v>
      </c>
      <c r="AK77" s="78">
        <v>9.8721680799898747E-3</v>
      </c>
      <c r="AL77" s="79">
        <v>1.26068E-2</v>
      </c>
      <c r="AM77" s="80">
        <v>-0.21691721293350608</v>
      </c>
      <c r="AN77" s="368">
        <v>-0.28906458476828678</v>
      </c>
      <c r="AO77" s="368">
        <v>-0.40572085347971432</v>
      </c>
      <c r="AP77" s="368">
        <v>-0.45475236014137554</v>
      </c>
      <c r="AQ77" s="368">
        <v>-0.41116508721071998</v>
      </c>
      <c r="AR77" s="81">
        <v>1.6612004876487601E-2</v>
      </c>
      <c r="AS77" s="81">
        <v>1.810584284702195E-2</v>
      </c>
      <c r="AT77" s="81">
        <v>1.6765595696807335E-2</v>
      </c>
      <c r="AU77" s="68">
        <v>9.0287280172018612E-3</v>
      </c>
      <c r="AV77" s="68">
        <v>1.4644940867315947E-2</v>
      </c>
      <c r="AW77" s="68">
        <v>2.1747281589801271E-2</v>
      </c>
      <c r="AX77" s="68">
        <v>9.0287280172018612E-3</v>
      </c>
      <c r="AY77" s="68">
        <v>1.3886167250188635E-2</v>
      </c>
      <c r="AZ77" s="68">
        <v>2.1747281589801271E-2</v>
      </c>
      <c r="BA77" s="31">
        <v>35.478499999999997</v>
      </c>
      <c r="BB77" s="32">
        <v>22.567837760639819</v>
      </c>
      <c r="BC77" s="82">
        <v>39.101662920729851</v>
      </c>
      <c r="BD77" s="70">
        <v>-9.2660072490395873E-2</v>
      </c>
      <c r="BE77" s="70">
        <v>-0.42284199507342646</v>
      </c>
      <c r="BF77" s="82">
        <v>19.409304334760723</v>
      </c>
      <c r="BG77" s="82">
        <v>32.584686242313019</v>
      </c>
      <c r="BH77" s="82">
        <v>24.208241966232151</v>
      </c>
      <c r="BI77" s="82">
        <v>15.327586206896553</v>
      </c>
      <c r="BJ77" s="82">
        <v>87.69047619047619</v>
      </c>
      <c r="BK77" s="82">
        <v>9.8181818181818183</v>
      </c>
      <c r="BL77" s="82">
        <v>28.914577451309576</v>
      </c>
      <c r="BM77" s="82">
        <v>87.69047619047619</v>
      </c>
      <c r="BN77" s="34" t="s">
        <v>2563</v>
      </c>
      <c r="BO77" s="31" t="s">
        <v>158</v>
      </c>
      <c r="BP77" s="32">
        <v>3.8252999999999999</v>
      </c>
      <c r="BQ77" s="35">
        <v>2.2858383909606452</v>
      </c>
      <c r="BR77" s="70">
        <v>0.6734778867688811</v>
      </c>
      <c r="BS77" s="83">
        <v>1.8732167982724091</v>
      </c>
      <c r="BT77" s="83">
        <v>1.8318041637264191</v>
      </c>
      <c r="BU77" s="83">
        <v>1.93610842317898</v>
      </c>
      <c r="BV77" s="83">
        <v>1.5715969357690043</v>
      </c>
      <c r="BW77" s="83">
        <v>4.2524722513088999</v>
      </c>
      <c r="BX77" s="83">
        <v>1.5715969357690043</v>
      </c>
      <c r="BY77" s="83">
        <v>2.3612721517675164</v>
      </c>
      <c r="BZ77" s="83">
        <v>4.2524722513088999</v>
      </c>
      <c r="CA77" s="37" t="s">
        <v>2609</v>
      </c>
      <c r="CB77" s="31">
        <v>2.6625760296714969</v>
      </c>
      <c r="CC77" s="35">
        <v>0.94678727157946641</v>
      </c>
      <c r="CD77" s="70">
        <v>1.812222037194994</v>
      </c>
      <c r="CE77" s="83">
        <v>0.78110580420594344</v>
      </c>
      <c r="CF77" s="83">
        <v>0.75730340448456834</v>
      </c>
      <c r="CG77" s="83">
        <v>0.79464905357690396</v>
      </c>
      <c r="CH77" s="83">
        <v>0.61881914232442514</v>
      </c>
      <c r="CI77" s="83">
        <v>1.7767518959348636</v>
      </c>
      <c r="CJ77" s="83">
        <v>0.61881914232442514</v>
      </c>
      <c r="CK77" s="83">
        <v>0.96890748189238796</v>
      </c>
      <c r="CL77" s="83">
        <v>1.7767518959348636</v>
      </c>
      <c r="CM77" s="37" t="s">
        <v>2563</v>
      </c>
      <c r="CN77" s="31">
        <v>16.44811</v>
      </c>
      <c r="CO77" s="82">
        <v>15.522193812243826</v>
      </c>
      <c r="CP77" s="70">
        <v>5.9651116263334858E-2</v>
      </c>
      <c r="CQ77" s="82">
        <v>11.418484416876574</v>
      </c>
      <c r="CR77" s="82">
        <v>12.263158558248172</v>
      </c>
      <c r="CS77" s="82">
        <v>10.663873226021854</v>
      </c>
      <c r="CT77" s="82">
        <v>11.418484416876574</v>
      </c>
      <c r="CU77" s="82">
        <v>20.48321933832414</v>
      </c>
      <c r="CV77" s="82">
        <v>6.5476102941176464</v>
      </c>
      <c r="CW77" s="82">
        <v>12.888009720230174</v>
      </c>
      <c r="CX77" s="82">
        <v>20.48321933832414</v>
      </c>
      <c r="CY77" s="37" t="s">
        <v>2563</v>
      </c>
      <c r="CZ77" s="376">
        <v>1.8573966544508083</v>
      </c>
      <c r="DA77" s="39" t="s">
        <v>5</v>
      </c>
      <c r="DB77" s="39">
        <v>60.307054600626635</v>
      </c>
      <c r="DC77" s="17">
        <v>8.5525925012560025E-2</v>
      </c>
      <c r="DD77" s="40">
        <v>-26.925907498743996</v>
      </c>
      <c r="DE77" s="84">
        <v>1.6452199999999999</v>
      </c>
      <c r="DF77" s="85">
        <v>3.5009999999999999</v>
      </c>
      <c r="DG77" s="85" t="s">
        <v>5</v>
      </c>
      <c r="DH77" s="85" t="s">
        <v>5</v>
      </c>
      <c r="DI77" s="85" t="s">
        <v>5</v>
      </c>
      <c r="DJ77" s="86">
        <v>3.4533980000000004</v>
      </c>
      <c r="DK77" s="86">
        <v>0.17078679999999999</v>
      </c>
      <c r="DL77" s="69">
        <v>0.17647058823529416</v>
      </c>
      <c r="DM77" s="70">
        <v>0.62433052162942038</v>
      </c>
      <c r="DN77" s="70">
        <v>8.0892578340571841E-2</v>
      </c>
      <c r="DO77" s="70">
        <v>0.38362196081545719</v>
      </c>
      <c r="DP77" s="70" t="s">
        <v>158</v>
      </c>
      <c r="DQ77" s="87" t="s">
        <v>2563</v>
      </c>
      <c r="DR77" s="69">
        <v>-2.5801493437521028E-2</v>
      </c>
      <c r="DS77" s="70">
        <v>3.0659764743538931E-2</v>
      </c>
      <c r="DT77" s="70">
        <v>4.7110527536362579E-3</v>
      </c>
      <c r="DU77" s="70">
        <v>0.1849983349302442</v>
      </c>
      <c r="DV77" s="87" t="s">
        <v>2563</v>
      </c>
      <c r="DW77" s="31">
        <v>3.53186</v>
      </c>
      <c r="DX77" s="70" t="e">
        <v>#DIV/0!</v>
      </c>
      <c r="DY77" s="70" t="e">
        <v>#DIV/0!</v>
      </c>
      <c r="DZ77" s="70">
        <v>5.951565684201876E-2</v>
      </c>
      <c r="EA77" s="70">
        <v>0.18967199916949617</v>
      </c>
      <c r="EB77" s="87" t="s">
        <v>2563</v>
      </c>
      <c r="EC77" s="31">
        <v>1.04924</v>
      </c>
      <c r="ED77" s="88">
        <v>6453938000</v>
      </c>
      <c r="EE77" s="85">
        <v>0.90754999999999997</v>
      </c>
      <c r="EF77" s="85" t="s">
        <v>5</v>
      </c>
      <c r="EG77" s="86">
        <v>0.50097553566107433</v>
      </c>
      <c r="EH77" s="86">
        <v>-5.4112281160682785E-2</v>
      </c>
      <c r="EI77" s="89">
        <v>1.8</v>
      </c>
      <c r="EJ77" s="90">
        <v>10</v>
      </c>
      <c r="EK77" s="85">
        <v>87.1</v>
      </c>
      <c r="EL77" s="91">
        <v>10</v>
      </c>
      <c r="EM77" s="79">
        <v>-9.2881745120550918E-2</v>
      </c>
      <c r="EN77" s="69">
        <v>-8.7097228084986655E-2</v>
      </c>
      <c r="EO77" s="70">
        <v>0.20915393155757034</v>
      </c>
      <c r="EP77" s="70">
        <v>0.13034858493645651</v>
      </c>
      <c r="EQ77" s="70">
        <v>0.12556206121061875</v>
      </c>
      <c r="ER77" s="69">
        <v>1.0130856901646279E-2</v>
      </c>
      <c r="ES77" s="70">
        <v>1.7844967213237029E-2</v>
      </c>
      <c r="ET77" s="70">
        <v>1.7202221535304041E-2</v>
      </c>
      <c r="EU77" s="70">
        <v>2.3507702208761749E-2</v>
      </c>
      <c r="EV77" s="69">
        <v>-7.6966371183340376E-2</v>
      </c>
      <c r="EW77" s="70">
        <v>0.22699889877080737</v>
      </c>
      <c r="EX77" s="70">
        <v>0.14755080647176055</v>
      </c>
      <c r="EY77" s="70">
        <v>0.1490697634193805</v>
      </c>
      <c r="EZ77" s="92">
        <v>0.1152133</v>
      </c>
      <c r="FA77" s="70">
        <v>7.397999999999999E-2</v>
      </c>
      <c r="FB77" s="70">
        <v>0.11042</v>
      </c>
      <c r="FC77" s="87">
        <v>5.0532421275850191E-2</v>
      </c>
      <c r="FD77" s="69">
        <v>5.4120000000000001E-2</v>
      </c>
      <c r="FE77" s="70">
        <v>8.4900000000000003E-2</v>
      </c>
      <c r="FF77" s="87">
        <v>3.8949813863483361E-2</v>
      </c>
      <c r="FG77" s="93" t="s">
        <v>2563</v>
      </c>
      <c r="FH77" s="84">
        <v>1.3743300000000001</v>
      </c>
      <c r="FI77" s="85" t="s">
        <v>158</v>
      </c>
      <c r="FJ77" s="86">
        <v>0.74628169999999994</v>
      </c>
      <c r="FK77" s="86">
        <v>0.84103240000000001</v>
      </c>
      <c r="FL77" s="94">
        <v>0.18</v>
      </c>
      <c r="FM77" s="95">
        <v>0.19500000000000001</v>
      </c>
      <c r="FN77" s="96">
        <v>45016</v>
      </c>
      <c r="FO77" s="97" t="s">
        <v>2881</v>
      </c>
      <c r="FP77" s="57">
        <v>0.78</v>
      </c>
      <c r="FQ77" s="58" t="s">
        <v>159</v>
      </c>
      <c r="FR77" s="58">
        <v>0.78</v>
      </c>
      <c r="FS77" s="98" t="s">
        <v>159</v>
      </c>
      <c r="FT77" s="59" t="s">
        <v>160</v>
      </c>
      <c r="FU77" s="9" t="s">
        <v>158</v>
      </c>
      <c r="FV77" s="9" t="s">
        <v>158</v>
      </c>
      <c r="FW77" s="99" t="s">
        <v>158</v>
      </c>
      <c r="FX77" s="100" t="s">
        <v>158</v>
      </c>
      <c r="FY77" s="100" t="s">
        <v>158</v>
      </c>
      <c r="FZ77" s="100" t="s">
        <v>158</v>
      </c>
      <c r="GA77" s="9" t="s">
        <v>169</v>
      </c>
      <c r="GB77" s="63"/>
    </row>
    <row r="78" spans="1:184" ht="12" customHeight="1" x14ac:dyDescent="0.2">
      <c r="A78" s="7">
        <v>29</v>
      </c>
      <c r="B78" s="2" t="s">
        <v>269</v>
      </c>
      <c r="C78" s="1" t="s">
        <v>270</v>
      </c>
      <c r="D78" s="1" t="s">
        <v>248</v>
      </c>
      <c r="E78" s="1" t="s">
        <v>271</v>
      </c>
      <c r="F78" s="9">
        <v>15</v>
      </c>
      <c r="G78" s="64">
        <v>197.13</v>
      </c>
      <c r="H78" s="65">
        <v>6.8050062306983738E-2</v>
      </c>
      <c r="I78" s="65">
        <v>0.17531090950262684</v>
      </c>
      <c r="J78" s="65">
        <v>0.15571716490140863</v>
      </c>
      <c r="K78" s="442">
        <v>9.3255171714097321E-3</v>
      </c>
      <c r="L78" s="67">
        <v>16</v>
      </c>
      <c r="M78" s="68">
        <v>6.25E-2</v>
      </c>
      <c r="N78" s="444">
        <v>0.10344827586206917</v>
      </c>
      <c r="O78" s="445">
        <v>8.9410587524324958E-2</v>
      </c>
      <c r="P78" s="445">
        <v>7.061596544519233E-2</v>
      </c>
      <c r="Q78" s="445">
        <v>9.0138357569351069E-2</v>
      </c>
      <c r="R78" s="445" t="s">
        <v>158</v>
      </c>
      <c r="S78" s="445" t="s">
        <v>158</v>
      </c>
      <c r="T78" s="18">
        <v>0.78341748562327074</v>
      </c>
      <c r="U78" s="71" t="s">
        <v>156</v>
      </c>
      <c r="V78" s="9">
        <v>2008</v>
      </c>
      <c r="W78" s="227">
        <v>2008</v>
      </c>
      <c r="X78" s="227">
        <v>2</v>
      </c>
      <c r="Y78" s="447" t="s">
        <v>157</v>
      </c>
      <c r="Z78" s="448">
        <v>14</v>
      </c>
      <c r="AA78" s="448">
        <v>0</v>
      </c>
      <c r="AB78" s="448">
        <v>0</v>
      </c>
      <c r="AC78" s="228" t="s">
        <v>272</v>
      </c>
      <c r="AD78" s="449">
        <v>0.2754541956129869</v>
      </c>
      <c r="AE78" s="450">
        <v>0.36776636019469988</v>
      </c>
      <c r="AF78" s="75">
        <v>0.19556667601360339</v>
      </c>
      <c r="AG78" s="75">
        <v>0.29222488423812032</v>
      </c>
      <c r="AH78" s="76" t="s">
        <v>2644</v>
      </c>
      <c r="AI78" s="9" t="s">
        <v>2751</v>
      </c>
      <c r="AJ78" s="77" t="s">
        <v>2563</v>
      </c>
      <c r="AK78" s="78">
        <v>9.3255171714097321E-3</v>
      </c>
      <c r="AL78" s="79">
        <v>9.4330000000000004E-3</v>
      </c>
      <c r="AM78" s="80">
        <v>-1.1394342053457907E-2</v>
      </c>
      <c r="AN78" s="368">
        <v>-0.25943994834649153</v>
      </c>
      <c r="AO78" s="368">
        <v>-0.19954003641437901</v>
      </c>
      <c r="AP78" s="368">
        <v>-0.28919429598699575</v>
      </c>
      <c r="AQ78" s="368">
        <v>-0.43000907345073336</v>
      </c>
      <c r="AR78" s="81">
        <v>1.1650198130630465E-2</v>
      </c>
      <c r="AS78" s="81">
        <v>1.3119643129986928E-2</v>
      </c>
      <c r="AT78" s="81">
        <v>1.6360816878027425E-2</v>
      </c>
      <c r="AU78" s="68">
        <v>6.2198739590366868E-3</v>
      </c>
      <c r="AV78" s="68">
        <v>1.018933232355889E-2</v>
      </c>
      <c r="AW78" s="68">
        <v>1.6084084672677381E-2</v>
      </c>
      <c r="AX78" s="68">
        <v>6.2198739590366868E-3</v>
      </c>
      <c r="AY78" s="68">
        <v>1.2592519878148833E-2</v>
      </c>
      <c r="AZ78" s="68">
        <v>2.2436873101361575E-2</v>
      </c>
      <c r="BA78" s="31">
        <v>39.953000000000003</v>
      </c>
      <c r="BB78" s="32">
        <v>53.3071930773391</v>
      </c>
      <c r="BC78" s="82">
        <v>109.58472908985296</v>
      </c>
      <c r="BD78" s="70">
        <v>-0.6354145296354119</v>
      </c>
      <c r="BE78" s="70">
        <v>-0.51355272290146947</v>
      </c>
      <c r="BF78" s="82">
        <v>64.079943428620638</v>
      </c>
      <c r="BG78" s="82">
        <v>84.421065619436547</v>
      </c>
      <c r="BH78" s="82">
        <v>148.1443205526171</v>
      </c>
      <c r="BI78" s="82">
        <v>43.735042106396868</v>
      </c>
      <c r="BJ78" s="82">
        <v>175.31684800000002</v>
      </c>
      <c r="BK78" s="82">
        <v>43.735042106396868</v>
      </c>
      <c r="BL78" s="82">
        <v>194.37054106705497</v>
      </c>
      <c r="BM78" s="82">
        <v>747.84688415000005</v>
      </c>
      <c r="BN78" s="34" t="s">
        <v>2563</v>
      </c>
      <c r="BO78" s="31">
        <v>4.34619</v>
      </c>
      <c r="BP78" s="32">
        <v>4.3626300000000002</v>
      </c>
      <c r="BQ78" s="35">
        <v>3.6801777684239645</v>
      </c>
      <c r="BR78" s="70">
        <v>0.18544001798812437</v>
      </c>
      <c r="BS78" s="83">
        <v>3.0465050495540189</v>
      </c>
      <c r="BT78" s="83">
        <v>2.7757915261562385</v>
      </c>
      <c r="BU78" s="83">
        <v>2.2633546230234574</v>
      </c>
      <c r="BV78" s="83">
        <v>2.2105719237435011</v>
      </c>
      <c r="BW78" s="83">
        <v>6.3616838487972505</v>
      </c>
      <c r="BX78" s="83">
        <v>1.4682363394047089</v>
      </c>
      <c r="BY78" s="83">
        <v>2.9977076576141686</v>
      </c>
      <c r="BZ78" s="83">
        <v>6.3616838487972505</v>
      </c>
      <c r="CA78" s="37" t="s">
        <v>2609</v>
      </c>
      <c r="CB78" s="31">
        <v>21.260876880400691</v>
      </c>
      <c r="CC78" s="35">
        <v>35.108742940591632</v>
      </c>
      <c r="CD78" s="70">
        <v>-0.39442785187789997</v>
      </c>
      <c r="CE78" s="83">
        <v>25.917940768193365</v>
      </c>
      <c r="CF78" s="83">
        <v>26.812309506412703</v>
      </c>
      <c r="CG78" s="83">
        <v>22.095426280699904</v>
      </c>
      <c r="CH78" s="83">
        <v>24.6232660563225</v>
      </c>
      <c r="CI78" s="83">
        <v>55.512453676470585</v>
      </c>
      <c r="CJ78" s="83">
        <v>12.594313131799998</v>
      </c>
      <c r="CK78" s="83">
        <v>29.084323591616215</v>
      </c>
      <c r="CL78" s="83">
        <v>55.512453676470585</v>
      </c>
      <c r="CM78" s="37" t="s">
        <v>2563</v>
      </c>
      <c r="CN78" s="31">
        <v>28.265219999999999</v>
      </c>
      <c r="CO78" s="82">
        <v>47.235108481258472</v>
      </c>
      <c r="CP78" s="70">
        <v>-0.4016056931209373</v>
      </c>
      <c r="CQ78" s="82">
        <v>34.512622742445046</v>
      </c>
      <c r="CR78" s="82">
        <v>36.22084061021485</v>
      </c>
      <c r="CS78" s="82">
        <v>31.501362868808986</v>
      </c>
      <c r="CT78" s="82">
        <v>33.504548747351109</v>
      </c>
      <c r="CU78" s="82">
        <v>70.513951120797017</v>
      </c>
      <c r="CV78" s="82">
        <v>17.870139877270589</v>
      </c>
      <c r="CW78" s="82">
        <v>41.286282441463904</v>
      </c>
      <c r="CX78" s="82">
        <v>70.513951120797017</v>
      </c>
      <c r="CY78" s="37" t="s">
        <v>2563</v>
      </c>
      <c r="CZ78" s="376">
        <v>1.7823677724341809</v>
      </c>
      <c r="DA78" s="39" t="s">
        <v>5</v>
      </c>
      <c r="DB78" s="39">
        <v>244.39194607475551</v>
      </c>
      <c r="DC78" s="17">
        <v>7.9941482616602055E-2</v>
      </c>
      <c r="DD78" s="40">
        <v>-31.958851738339796</v>
      </c>
      <c r="DE78" s="84">
        <v>4.9372999999999996</v>
      </c>
      <c r="DF78" s="85">
        <v>3.698</v>
      </c>
      <c r="DG78" s="85" t="s">
        <v>5</v>
      </c>
      <c r="DH78" s="85" t="s">
        <v>5</v>
      </c>
      <c r="DI78" s="85" t="s">
        <v>5</v>
      </c>
      <c r="DJ78" s="86">
        <v>-0.254612</v>
      </c>
      <c r="DK78" s="86">
        <v>0.27094600000000002</v>
      </c>
      <c r="DL78" s="69">
        <v>1.2397660818713452</v>
      </c>
      <c r="DM78" s="70">
        <v>0.72205031621340665</v>
      </c>
      <c r="DN78" s="70">
        <v>0.40886680507214623</v>
      </c>
      <c r="DO78" s="70" t="s">
        <v>158</v>
      </c>
      <c r="DP78" s="70" t="s">
        <v>158</v>
      </c>
      <c r="DQ78" s="87" t="s">
        <v>2563</v>
      </c>
      <c r="DR78" s="69">
        <v>0.26717353608109917</v>
      </c>
      <c r="DS78" s="70">
        <v>0.24669669854903176</v>
      </c>
      <c r="DT78" s="70">
        <v>0.14438748470521134</v>
      </c>
      <c r="DU78" s="70">
        <v>7.5412513542816306E-2</v>
      </c>
      <c r="DV78" s="87" t="s">
        <v>2563</v>
      </c>
      <c r="DW78" s="31">
        <v>6.9541500000000003</v>
      </c>
      <c r="DX78" s="70">
        <v>0.18293969565985235</v>
      </c>
      <c r="DY78" s="70">
        <v>0.25097307248723322</v>
      </c>
      <c r="DZ78" s="70">
        <v>0.13313919544753117</v>
      </c>
      <c r="EA78" s="70">
        <v>8.0548357479560906E-2</v>
      </c>
      <c r="EB78" s="87" t="s">
        <v>2563</v>
      </c>
      <c r="EC78" s="31">
        <v>4.65395</v>
      </c>
      <c r="ED78" s="88">
        <v>37710150000</v>
      </c>
      <c r="EE78" s="85">
        <v>0.59838999999999998</v>
      </c>
      <c r="EF78" s="85" t="s">
        <v>5</v>
      </c>
      <c r="EG78" s="86">
        <v>0.30779181478613427</v>
      </c>
      <c r="EH78" s="86">
        <v>-6.9540250696916606E-2</v>
      </c>
      <c r="EI78" s="89">
        <v>2.4380000000000002</v>
      </c>
      <c r="EJ78" s="90">
        <v>16</v>
      </c>
      <c r="EK78" s="85">
        <v>156.44999999999999</v>
      </c>
      <c r="EL78" s="91">
        <v>15</v>
      </c>
      <c r="EM78" s="79">
        <v>0.26001917545541708</v>
      </c>
      <c r="EN78" s="69">
        <v>5.5047432776409888E-2</v>
      </c>
      <c r="EO78" s="70">
        <v>0.11238444463889019</v>
      </c>
      <c r="EP78" s="70">
        <v>0.12936308406688335</v>
      </c>
      <c r="EQ78" s="70">
        <v>0.12511411315451637</v>
      </c>
      <c r="ER78" s="69">
        <v>9.5213443521053875E-3</v>
      </c>
      <c r="ES78" s="70">
        <v>1.1067232801386551E-2</v>
      </c>
      <c r="ET78" s="70">
        <v>1.3649750947953621E-2</v>
      </c>
      <c r="EU78" s="70">
        <v>1.9424056933476486E-2</v>
      </c>
      <c r="EV78" s="69">
        <v>6.4568777128515276E-2</v>
      </c>
      <c r="EW78" s="70">
        <v>0.12345167744027674</v>
      </c>
      <c r="EX78" s="70">
        <v>0.14301283501483697</v>
      </c>
      <c r="EY78" s="70">
        <v>0.14453817008799286</v>
      </c>
      <c r="EZ78" s="92">
        <v>0.1126113</v>
      </c>
      <c r="FA78" s="70">
        <v>6.6959999999999992E-2</v>
      </c>
      <c r="FB78" s="70">
        <v>4.4730000000000006E-2</v>
      </c>
      <c r="FC78" s="87">
        <v>3.3995765912830975E-2</v>
      </c>
      <c r="FD78" s="69">
        <v>6.6159999999999997E-2</v>
      </c>
      <c r="FE78" s="70">
        <v>4.3920000000000001E-2</v>
      </c>
      <c r="FF78" s="87">
        <v>3.4061614759139075E-2</v>
      </c>
      <c r="FG78" s="93" t="s">
        <v>2563</v>
      </c>
      <c r="FH78" s="84">
        <v>27.55179</v>
      </c>
      <c r="FI78" s="85" t="s">
        <v>158</v>
      </c>
      <c r="FJ78" s="86">
        <v>0</v>
      </c>
      <c r="FK78" s="86">
        <v>0</v>
      </c>
      <c r="FL78" s="94">
        <v>0.32</v>
      </c>
      <c r="FM78" s="95">
        <v>0.34</v>
      </c>
      <c r="FN78" s="96">
        <v>45001</v>
      </c>
      <c r="FO78" s="97" t="s">
        <v>2877</v>
      </c>
      <c r="FP78" s="57">
        <v>1.36</v>
      </c>
      <c r="FQ78" s="58" t="s">
        <v>185</v>
      </c>
      <c r="FR78" s="58">
        <v>1.8383392000000003</v>
      </c>
      <c r="FS78" s="98" t="s">
        <v>185</v>
      </c>
      <c r="FT78" s="59" t="s">
        <v>165</v>
      </c>
      <c r="FU78" s="9" t="s">
        <v>166</v>
      </c>
      <c r="FV78" s="9" t="s">
        <v>158</v>
      </c>
      <c r="FW78" s="99">
        <v>0.03</v>
      </c>
      <c r="FX78" s="100" t="s">
        <v>158</v>
      </c>
      <c r="FY78" s="100" t="s">
        <v>158</v>
      </c>
      <c r="FZ78" s="100" t="s">
        <v>158</v>
      </c>
      <c r="GA78" s="9" t="s">
        <v>169</v>
      </c>
      <c r="GB78" s="63"/>
    </row>
    <row r="79" spans="1:184" ht="12" customHeight="1" x14ac:dyDescent="0.2">
      <c r="A79" s="7">
        <v>48</v>
      </c>
      <c r="B79" s="2" t="s">
        <v>2661</v>
      </c>
      <c r="C79" s="1" t="s">
        <v>2662</v>
      </c>
      <c r="D79" s="1" t="s">
        <v>176</v>
      </c>
      <c r="E79" s="1" t="s">
        <v>330</v>
      </c>
      <c r="F79" s="9">
        <v>11</v>
      </c>
      <c r="G79" s="64">
        <v>44.03</v>
      </c>
      <c r="H79" s="65">
        <v>3.4053546265852663E-2</v>
      </c>
      <c r="I79" s="65">
        <v>5.6313054873673885E-2</v>
      </c>
      <c r="J79" s="65">
        <v>0.10886597182449997</v>
      </c>
      <c r="K79" s="442">
        <v>8.5959936406995226E-3</v>
      </c>
      <c r="L79" s="67">
        <v>32</v>
      </c>
      <c r="M79" s="68">
        <v>7.1428571428571397E-2</v>
      </c>
      <c r="N79" s="444">
        <v>7.6923076923077094E-2</v>
      </c>
      <c r="O79" s="445">
        <v>9.4879784971972247E-2</v>
      </c>
      <c r="P79" s="445">
        <v>8.4471771197698553E-2</v>
      </c>
      <c r="Q79" s="445">
        <v>8.6427588771710084E-2</v>
      </c>
      <c r="R79" s="445">
        <v>6.8453229953074457E-2</v>
      </c>
      <c r="S79" s="445">
        <v>9.95935255036553E-2</v>
      </c>
      <c r="T79" s="18">
        <v>0.97737044846666232</v>
      </c>
      <c r="U79" s="71" t="s">
        <v>156</v>
      </c>
      <c r="V79" s="9">
        <v>1965</v>
      </c>
      <c r="W79" s="227">
        <v>2012</v>
      </c>
      <c r="X79" s="227">
        <v>1</v>
      </c>
      <c r="Y79" s="447" t="s">
        <v>353</v>
      </c>
      <c r="Z79" s="448">
        <v>19</v>
      </c>
      <c r="AA79" s="448">
        <v>6</v>
      </c>
      <c r="AB79" s="448">
        <v>0</v>
      </c>
      <c r="AC79" s="228" t="s">
        <v>2663</v>
      </c>
      <c r="AD79" s="449">
        <v>0.17648467734819168</v>
      </c>
      <c r="AE79" s="450">
        <v>9.2014459415050945E-2</v>
      </c>
      <c r="AF79" s="75">
        <v>2.616663473714214E-2</v>
      </c>
      <c r="AG79" s="75">
        <v>0.51715858298548267</v>
      </c>
      <c r="AH79" s="76" t="s">
        <v>2664</v>
      </c>
      <c r="AI79" s="9" t="s">
        <v>2766</v>
      </c>
      <c r="AJ79" s="77" t="s">
        <v>2563</v>
      </c>
      <c r="AK79" s="78">
        <v>8.5959936406995226E-3</v>
      </c>
      <c r="AL79" s="79">
        <v>1.3612200000000001E-2</v>
      </c>
      <c r="AM79" s="80">
        <v>-0.36850812942070188</v>
      </c>
      <c r="AN79" s="368">
        <v>-0.39385609887230544</v>
      </c>
      <c r="AO79" s="368">
        <v>-0.5010295655485395</v>
      </c>
      <c r="AP79" s="368">
        <v>-0.49500987004140273</v>
      </c>
      <c r="AQ79" s="368">
        <v>-0.50427501234706507</v>
      </c>
      <c r="AR79" s="81">
        <v>1.722746088182452E-2</v>
      </c>
      <c r="AS79" s="81">
        <v>1.7022102276344063E-2</v>
      </c>
      <c r="AT79" s="81">
        <v>1.7340246819911601E-2</v>
      </c>
      <c r="AU79" s="68">
        <v>8.2854965879114433E-3</v>
      </c>
      <c r="AV79" s="68">
        <v>1.3110769734779468E-2</v>
      </c>
      <c r="AW79" s="68">
        <v>2.0539712918660285E-2</v>
      </c>
      <c r="AX79" s="68">
        <v>8.2854965879114433E-3</v>
      </c>
      <c r="AY79" s="68">
        <v>1.4181440454497998E-2</v>
      </c>
      <c r="AZ79" s="68">
        <v>2.0539712918660285E-2</v>
      </c>
      <c r="BA79" s="31">
        <v>26.96425</v>
      </c>
      <c r="BB79" s="32">
        <v>14.469273743016759</v>
      </c>
      <c r="BC79" s="82">
        <v>33.983806673411699</v>
      </c>
      <c r="BD79" s="70">
        <v>-0.2065559264996546</v>
      </c>
      <c r="BE79" s="70">
        <v>-0.57423034205472778</v>
      </c>
      <c r="BF79" s="82">
        <v>25.611966301061745</v>
      </c>
      <c r="BG79" s="82">
        <v>27.795259649070694</v>
      </c>
      <c r="BH79" s="82">
        <v>21.869072480833267</v>
      </c>
      <c r="BI79" s="82">
        <v>17.774492511013218</v>
      </c>
      <c r="BJ79" s="82">
        <v>55.489615730337079</v>
      </c>
      <c r="BK79" s="82">
        <v>9.3479475014492746</v>
      </c>
      <c r="BL79" s="82">
        <v>26.357071010416245</v>
      </c>
      <c r="BM79" s="82">
        <v>55.489615730337079</v>
      </c>
      <c r="BN79" s="34" t="s">
        <v>2563</v>
      </c>
      <c r="BO79" s="31" t="s">
        <v>158</v>
      </c>
      <c r="BP79" s="32">
        <v>1.2569300000000001</v>
      </c>
      <c r="BQ79" s="35">
        <v>1.8164965464091953</v>
      </c>
      <c r="BR79" s="70">
        <v>-0.3080471292474144</v>
      </c>
      <c r="BS79" s="83">
        <v>1.4025751674929385</v>
      </c>
      <c r="BT79" s="83">
        <v>1.4183711328872608</v>
      </c>
      <c r="BU79" s="83">
        <v>1.2711903101509197</v>
      </c>
      <c r="BV79" s="83">
        <v>1.2806372549019609</v>
      </c>
      <c r="BW79" s="83">
        <v>2.6084216843501329</v>
      </c>
      <c r="BX79" s="83">
        <v>0.81542056074766356</v>
      </c>
      <c r="BY79" s="83">
        <v>1.5721222338092165</v>
      </c>
      <c r="BZ79" s="83">
        <v>2.6084216843501329</v>
      </c>
      <c r="CA79" s="37" t="s">
        <v>2609</v>
      </c>
      <c r="CB79" s="31">
        <v>0.56454124516796678</v>
      </c>
      <c r="CC79" s="35">
        <v>1.4361222154478481</v>
      </c>
      <c r="CD79" s="70">
        <v>-0.60689888430427408</v>
      </c>
      <c r="CE79" s="83">
        <v>1.0746467837348386</v>
      </c>
      <c r="CF79" s="83">
        <v>1.1237900931921421</v>
      </c>
      <c r="CG79" s="83">
        <v>1.3342755152563821</v>
      </c>
      <c r="CH79" s="83">
        <v>0.98188643670568809</v>
      </c>
      <c r="CI79" s="83">
        <v>2.0007478112066988</v>
      </c>
      <c r="CJ79" s="83">
        <v>0.81723169593496281</v>
      </c>
      <c r="CK79" s="83">
        <v>1.6278060347574457</v>
      </c>
      <c r="CL79" s="83">
        <v>2.9923566521617033</v>
      </c>
      <c r="CM79" s="37" t="s">
        <v>2563</v>
      </c>
      <c r="CN79" s="31">
        <v>4.0728499999999999</v>
      </c>
      <c r="CO79" s="82">
        <v>13.956869480602901</v>
      </c>
      <c r="CP79" s="70">
        <v>-0.70818312762325386</v>
      </c>
      <c r="CQ79" s="82">
        <v>9.9889788943700157</v>
      </c>
      <c r="CR79" s="82">
        <v>11.042410220958246</v>
      </c>
      <c r="CS79" s="82">
        <v>11.839904711399814</v>
      </c>
      <c r="CT79" s="82">
        <v>7.618589350797266</v>
      </c>
      <c r="CU79" s="82">
        <v>19.242904812102427</v>
      </c>
      <c r="CV79" s="82">
        <v>7.618589350797266</v>
      </c>
      <c r="CW79" s="82">
        <v>14.46585640940199</v>
      </c>
      <c r="CX79" s="82">
        <v>21.372596131454809</v>
      </c>
      <c r="CY79" s="37" t="s">
        <v>2563</v>
      </c>
      <c r="CZ79" s="376">
        <v>0.24512546881846475</v>
      </c>
      <c r="DA79" s="39" t="s">
        <v>5</v>
      </c>
      <c r="DB79" s="39">
        <v>31.133519023651395</v>
      </c>
      <c r="DC79" s="17">
        <v>9.306776483839807E-2</v>
      </c>
      <c r="DD79" s="40">
        <v>-17.657473516160195</v>
      </c>
      <c r="DE79" s="84">
        <v>1.5865400000000001</v>
      </c>
      <c r="DF79" s="85">
        <v>3.0430000000000001</v>
      </c>
      <c r="DG79" s="85" t="s">
        <v>5</v>
      </c>
      <c r="DH79" s="85" t="s">
        <v>5</v>
      </c>
      <c r="DI79" s="85" t="s">
        <v>5</v>
      </c>
      <c r="DJ79" s="86">
        <v>-1.3342420000000002</v>
      </c>
      <c r="DK79" s="86">
        <v>5.8109599999999997E-2</v>
      </c>
      <c r="DL79" s="69" t="s">
        <v>158</v>
      </c>
      <c r="DM79" s="70">
        <v>1.731945028285975E-2</v>
      </c>
      <c r="DN79" s="70">
        <v>0.18334705761962611</v>
      </c>
      <c r="DO79" s="70">
        <v>6.388132400935298E-2</v>
      </c>
      <c r="DP79" s="70" t="s">
        <v>158</v>
      </c>
      <c r="DQ79" s="87" t="s">
        <v>2563</v>
      </c>
      <c r="DR79" s="69">
        <v>0.18680131627922503</v>
      </c>
      <c r="DS79" s="70">
        <v>8.3717744257404192E-2</v>
      </c>
      <c r="DT79" s="70">
        <v>0.24222034035373219</v>
      </c>
      <c r="DU79" s="70">
        <v>0.16353448110480873</v>
      </c>
      <c r="DV79" s="87" t="s">
        <v>2563</v>
      </c>
      <c r="DW79" s="31">
        <v>10.70065</v>
      </c>
      <c r="DX79" s="70">
        <v>-7.1655456738992984E-2</v>
      </c>
      <c r="DY79" s="70">
        <v>0.13347104255776765</v>
      </c>
      <c r="DZ79" s="70">
        <v>0.19482799370314607</v>
      </c>
      <c r="EA79" s="70">
        <v>0.27254689193398662</v>
      </c>
      <c r="EB79" s="87" t="s">
        <v>2563</v>
      </c>
      <c r="EC79" s="31">
        <v>0.54142000000000001</v>
      </c>
      <c r="ED79" s="88">
        <v>70086660000</v>
      </c>
      <c r="EE79" s="85">
        <v>1.51311</v>
      </c>
      <c r="EF79" s="85" t="s">
        <v>5</v>
      </c>
      <c r="EG79" s="86">
        <v>0.13129501725239101</v>
      </c>
      <c r="EH79" s="86">
        <v>-0.25367819501111011</v>
      </c>
      <c r="EI79" s="89">
        <v>1.75</v>
      </c>
      <c r="EJ79" s="90">
        <v>4</v>
      </c>
      <c r="EK79" s="85">
        <v>51.95</v>
      </c>
      <c r="EL79" s="91">
        <v>4</v>
      </c>
      <c r="EM79" s="79">
        <v>-0.1524542829643889</v>
      </c>
      <c r="EN79" s="69">
        <v>-0.44259719128939912</v>
      </c>
      <c r="EO79" s="70">
        <v>-5.2264118914231217E-2</v>
      </c>
      <c r="EP79" s="70">
        <v>3.1407215923578535E-2</v>
      </c>
      <c r="EQ79" s="70">
        <v>0.10712511737058383</v>
      </c>
      <c r="ER79" s="69">
        <v>9.5395733674508154E-3</v>
      </c>
      <c r="ES79" s="70">
        <v>1.3313033528737472E-2</v>
      </c>
      <c r="ET79" s="70">
        <v>1.649138788733584E-2</v>
      </c>
      <c r="EU79" s="70">
        <v>2.8836062434882459E-2</v>
      </c>
      <c r="EV79" s="69">
        <v>-0.4330576179219483</v>
      </c>
      <c r="EW79" s="70">
        <v>-3.8951085385493744E-2</v>
      </c>
      <c r="EX79" s="70">
        <v>4.7898603810914375E-2</v>
      </c>
      <c r="EY79" s="70">
        <v>0.13596117980546629</v>
      </c>
      <c r="EZ79" s="92">
        <v>4.6591199999999999E-2</v>
      </c>
      <c r="FA79" s="70">
        <v>9.6274999999999999E-2</v>
      </c>
      <c r="FB79" s="70">
        <v>9.9944444444444461E-2</v>
      </c>
      <c r="FC79" s="87">
        <v>4.2609671437362634E-2</v>
      </c>
      <c r="FD79" s="69">
        <v>4.8400000000000006E-2</v>
      </c>
      <c r="FE79" s="70">
        <v>5.5590000000000007E-2</v>
      </c>
      <c r="FF79" s="87">
        <v>1.1379318960289292E-2</v>
      </c>
      <c r="FG79" s="93" t="s">
        <v>2563</v>
      </c>
      <c r="FH79" s="84" t="s">
        <v>158</v>
      </c>
      <c r="FI79" s="85" t="s">
        <v>158</v>
      </c>
      <c r="FJ79" s="86">
        <v>4.8927839999999998</v>
      </c>
      <c r="FK79" s="86">
        <v>4.8927839999999998</v>
      </c>
      <c r="FL79" s="94">
        <v>6.533333333333334E-2</v>
      </c>
      <c r="FM79" s="95">
        <v>7.0000000000000007E-2</v>
      </c>
      <c r="FN79" s="96">
        <v>44985</v>
      </c>
      <c r="FO79" s="97" t="s">
        <v>2831</v>
      </c>
      <c r="FP79" s="57">
        <v>0.28000000000000003</v>
      </c>
      <c r="FQ79" s="58" t="s">
        <v>185</v>
      </c>
      <c r="FR79" s="58">
        <v>0.37848160000000003</v>
      </c>
      <c r="FS79" s="98" t="s">
        <v>185</v>
      </c>
      <c r="FT79" s="59" t="s">
        <v>165</v>
      </c>
      <c r="FU79" s="9" t="s">
        <v>166</v>
      </c>
      <c r="FV79" s="9" t="s">
        <v>158</v>
      </c>
      <c r="FW79" s="99">
        <v>0</v>
      </c>
      <c r="FX79" s="100" t="s">
        <v>158</v>
      </c>
      <c r="FY79" s="100" t="s">
        <v>158</v>
      </c>
      <c r="FZ79" s="100" t="s">
        <v>158</v>
      </c>
      <c r="GA79" s="9" t="s">
        <v>169</v>
      </c>
      <c r="GB79" s="63"/>
    </row>
    <row r="80" spans="1:184" ht="12" customHeight="1" x14ac:dyDescent="0.2">
      <c r="A80" s="7">
        <v>32</v>
      </c>
      <c r="B80" s="2" t="s">
        <v>2527</v>
      </c>
      <c r="C80" s="1" t="s">
        <v>282</v>
      </c>
      <c r="D80" s="1" t="s">
        <v>188</v>
      </c>
      <c r="E80" s="1" t="s">
        <v>189</v>
      </c>
      <c r="F80" s="9">
        <v>13</v>
      </c>
      <c r="G80" s="64">
        <v>67.95</v>
      </c>
      <c r="H80" s="65">
        <v>0.14201680672268902</v>
      </c>
      <c r="I80" s="65">
        <v>0.18700870550706306</v>
      </c>
      <c r="J80" s="65">
        <v>0.22166022607721536</v>
      </c>
      <c r="K80" s="442">
        <v>8.2413539367181751E-3</v>
      </c>
      <c r="L80" s="67">
        <v>129</v>
      </c>
      <c r="M80" s="68">
        <v>0.27272727272727293</v>
      </c>
      <c r="N80" s="444">
        <v>0.26174496644295275</v>
      </c>
      <c r="O80" s="445">
        <v>0.23420115855534362</v>
      </c>
      <c r="P80" s="445">
        <v>0.21161619749413418</v>
      </c>
      <c r="Q80" s="445">
        <v>0.25115980974759688</v>
      </c>
      <c r="R80" s="445">
        <v>0.2308339114255229</v>
      </c>
      <c r="S80" s="445" t="s">
        <v>158</v>
      </c>
      <c r="T80" s="18">
        <v>0.84255597146214567</v>
      </c>
      <c r="U80" s="71" t="s">
        <v>156</v>
      </c>
      <c r="V80" s="9">
        <v>2005</v>
      </c>
      <c r="W80" s="227">
        <v>2010</v>
      </c>
      <c r="X80" s="227">
        <v>1</v>
      </c>
      <c r="Y80" s="447" t="s">
        <v>157</v>
      </c>
      <c r="Z80" s="448">
        <v>16</v>
      </c>
      <c r="AA80" s="448">
        <v>1</v>
      </c>
      <c r="AB80" s="448">
        <v>0</v>
      </c>
      <c r="AC80" s="228" t="s">
        <v>5</v>
      </c>
      <c r="AD80" s="449">
        <v>0.14636892009736011</v>
      </c>
      <c r="AE80" s="450">
        <v>0.15175347344731538</v>
      </c>
      <c r="AF80" s="75">
        <v>9.6626250725634161E-2</v>
      </c>
      <c r="AG80" s="75">
        <v>0.17590235372267057</v>
      </c>
      <c r="AH80" s="76" t="s">
        <v>2534</v>
      </c>
      <c r="AI80" s="9" t="s">
        <v>2535</v>
      </c>
      <c r="AJ80" s="77" t="s">
        <v>2620</v>
      </c>
      <c r="AK80" s="78">
        <v>8.2413539367181751E-3</v>
      </c>
      <c r="AL80" s="79">
        <v>7.0326999999999994E-3</v>
      </c>
      <c r="AM80" s="80">
        <v>0.17186200701269438</v>
      </c>
      <c r="AN80" s="368">
        <v>0.33331147602992584</v>
      </c>
      <c r="AO80" s="368">
        <v>-0.18500465540585109</v>
      </c>
      <c r="AP80" s="368">
        <v>-9.4089631088725034E-2</v>
      </c>
      <c r="AQ80" s="368">
        <v>7.7010692506914502E-2</v>
      </c>
      <c r="AR80" s="81">
        <v>1.0112148482053234E-2</v>
      </c>
      <c r="AS80" s="81">
        <v>9.0973171513895491E-3</v>
      </c>
      <c r="AT80" s="81">
        <v>7.6520632469628562E-3</v>
      </c>
      <c r="AU80" s="68">
        <v>5.2972336668628611E-3</v>
      </c>
      <c r="AV80" s="68">
        <v>7.2231444093823708E-3</v>
      </c>
      <c r="AW80" s="68">
        <v>1.0455410834270264E-2</v>
      </c>
      <c r="AX80" s="68">
        <v>3.3191056910569102E-3</v>
      </c>
      <c r="AY80" s="68">
        <v>6.1811167794472658E-3</v>
      </c>
      <c r="AZ80" s="68">
        <v>1.0455410834270264E-2</v>
      </c>
      <c r="BA80" s="31">
        <v>17.658090000000001</v>
      </c>
      <c r="BB80" s="32">
        <v>24.890109890109891</v>
      </c>
      <c r="BC80" s="82">
        <v>25.281429939478762</v>
      </c>
      <c r="BD80" s="70">
        <v>-0.30153911221510343</v>
      </c>
      <c r="BE80" s="70">
        <v>-1.5478556802588028E-2</v>
      </c>
      <c r="BF80" s="82">
        <v>19.295189447363253</v>
      </c>
      <c r="BG80" s="82">
        <v>20.419527378399117</v>
      </c>
      <c r="BH80" s="82">
        <v>21.136473774343823</v>
      </c>
      <c r="BI80" s="82">
        <v>18.956619879918033</v>
      </c>
      <c r="BJ80" s="82">
        <v>33.561560185185186</v>
      </c>
      <c r="BK80" s="82">
        <v>13.005198650980393</v>
      </c>
      <c r="BL80" s="82">
        <v>26.5630937110346</v>
      </c>
      <c r="BM80" s="82">
        <v>42.039112264150944</v>
      </c>
      <c r="BN80" s="34" t="s">
        <v>2620</v>
      </c>
      <c r="BO80" s="31">
        <v>9.4375300000000006</v>
      </c>
      <c r="BP80" s="32">
        <v>4.0994599999999997</v>
      </c>
      <c r="BQ80" s="35">
        <v>3.5414658256606524</v>
      </c>
      <c r="BR80" s="70">
        <v>0.15756023121732499</v>
      </c>
      <c r="BS80" s="83">
        <v>2.6462834538681541</v>
      </c>
      <c r="BT80" s="83">
        <v>2.8272298335255819</v>
      </c>
      <c r="BU80" s="83">
        <v>3.4576063596320852</v>
      </c>
      <c r="BV80" s="83">
        <v>2.439807383627608</v>
      </c>
      <c r="BW80" s="83">
        <v>4.2407231208372975</v>
      </c>
      <c r="BX80" s="83">
        <v>2.439807383627608</v>
      </c>
      <c r="BY80" s="83">
        <v>4.2337072682223642</v>
      </c>
      <c r="BZ80" s="83">
        <v>7.6610978520286395</v>
      </c>
      <c r="CA80" s="37" t="s">
        <v>2609</v>
      </c>
      <c r="CB80" s="31">
        <v>0.96794540873364543</v>
      </c>
      <c r="CC80" s="35">
        <v>1.0594598289683024</v>
      </c>
      <c r="CD80" s="70">
        <v>-8.6378376727858863E-2</v>
      </c>
      <c r="CE80" s="83">
        <v>0.86049041372958845</v>
      </c>
      <c r="CF80" s="83">
        <v>0.86507352589767594</v>
      </c>
      <c r="CG80" s="83">
        <v>0.66200230473952149</v>
      </c>
      <c r="CH80" s="83">
        <v>0.66045803880440479</v>
      </c>
      <c r="CI80" s="83">
        <v>1.3838722178758742</v>
      </c>
      <c r="CJ80" s="83">
        <v>0.19819392311317915</v>
      </c>
      <c r="CK80" s="83">
        <v>0.82838713044746481</v>
      </c>
      <c r="CL80" s="83">
        <v>1.4171560063936268</v>
      </c>
      <c r="CM80" s="37" t="s">
        <v>2620</v>
      </c>
      <c r="CN80" s="31">
        <v>11.15873</v>
      </c>
      <c r="CO80" s="82">
        <v>18.189619961891648</v>
      </c>
      <c r="CP80" s="70">
        <v>-0.38653308736640934</v>
      </c>
      <c r="CQ80" s="82">
        <v>12.339844736232161</v>
      </c>
      <c r="CR80" s="82">
        <v>14.875816337692475</v>
      </c>
      <c r="CS80" s="82">
        <v>12.474068084584625</v>
      </c>
      <c r="CT80" s="82">
        <v>12.022004396092511</v>
      </c>
      <c r="CU80" s="82">
        <v>26.352804673416408</v>
      </c>
      <c r="CV80" s="82">
        <v>5.9738713548583142</v>
      </c>
      <c r="CW80" s="82">
        <v>15.619813727421112</v>
      </c>
      <c r="CX80" s="82">
        <v>26.352804673416408</v>
      </c>
      <c r="CY80" s="37" t="s">
        <v>2620</v>
      </c>
      <c r="CZ80" s="376">
        <v>1.0914167826794796</v>
      </c>
      <c r="DA80" s="39" t="s">
        <v>5</v>
      </c>
      <c r="DB80" s="39">
        <v>63.501305794315087</v>
      </c>
      <c r="DC80" s="17">
        <v>0.21985755143085237</v>
      </c>
      <c r="DD80" s="40">
        <v>4.327665143085234</v>
      </c>
      <c r="DE80" s="84">
        <v>2.8304299999999998</v>
      </c>
      <c r="DF80" s="85">
        <v>2.73</v>
      </c>
      <c r="DG80" s="85" t="s">
        <v>5</v>
      </c>
      <c r="DH80" s="85" t="s">
        <v>5</v>
      </c>
      <c r="DI80" s="85" t="s">
        <v>5</v>
      </c>
      <c r="DJ80" s="86">
        <v>4.2744200000000003E-2</v>
      </c>
      <c r="DK80" s="86">
        <v>0.18899750000000001</v>
      </c>
      <c r="DL80" s="69">
        <v>3.2786885245901676E-2</v>
      </c>
      <c r="DM80" s="70">
        <v>0.15867554829548314</v>
      </c>
      <c r="DN80" s="70">
        <v>0.18910152230876331</v>
      </c>
      <c r="DO80" s="70">
        <v>0.19766468640336687</v>
      </c>
      <c r="DP80" s="70" t="s">
        <v>158</v>
      </c>
      <c r="DQ80" s="87" t="s">
        <v>2620</v>
      </c>
      <c r="DR80" s="69">
        <v>-0.10451163320796497</v>
      </c>
      <c r="DS80" s="70">
        <v>-1.6696969131888562E-2</v>
      </c>
      <c r="DT80" s="70">
        <v>7.5072796506463257E-2</v>
      </c>
      <c r="DU80" s="70">
        <v>9.8772975848252953E-2</v>
      </c>
      <c r="DV80" s="87" t="s">
        <v>2620</v>
      </c>
      <c r="DW80" s="31">
        <v>4.2875199999999998</v>
      </c>
      <c r="DX80" s="70">
        <v>0.16354565336249327</v>
      </c>
      <c r="DY80" s="70">
        <v>0.26350450159402072</v>
      </c>
      <c r="DZ80" s="70">
        <v>0.18321270278134039</v>
      </c>
      <c r="EA80" s="70">
        <v>0.21531240600632029</v>
      </c>
      <c r="EB80" s="87" t="s">
        <v>2620</v>
      </c>
      <c r="EC80" s="31">
        <v>2.35521</v>
      </c>
      <c r="ED80" s="88">
        <v>49088390000</v>
      </c>
      <c r="EE80" s="85">
        <v>1.06473</v>
      </c>
      <c r="EF80" s="85" t="s">
        <v>5</v>
      </c>
      <c r="EG80" s="86">
        <v>0.3792893556824557</v>
      </c>
      <c r="EH80" s="86">
        <v>-3.3003746488573515E-3</v>
      </c>
      <c r="EI80" s="89">
        <v>2</v>
      </c>
      <c r="EJ80" s="90">
        <v>18</v>
      </c>
      <c r="EK80" s="85">
        <v>51.74</v>
      </c>
      <c r="EL80" s="91">
        <v>16</v>
      </c>
      <c r="EM80" s="79">
        <v>0.31329725550831089</v>
      </c>
      <c r="EN80" s="69">
        <v>0.12264150943396235</v>
      </c>
      <c r="EO80" s="70">
        <v>0.1302420225816654</v>
      </c>
      <c r="EP80" s="70">
        <v>0.12649332949746483</v>
      </c>
      <c r="EQ80" s="70">
        <v>0.21978329309607036</v>
      </c>
      <c r="ER80" s="69">
        <v>8.8679245283018737E-3</v>
      </c>
      <c r="ES80" s="70">
        <v>9.1373179757088252E-3</v>
      </c>
      <c r="ET80" s="70">
        <v>9.4830634633631394E-3</v>
      </c>
      <c r="EU80" s="70">
        <v>2.3865001606171887E-2</v>
      </c>
      <c r="EV80" s="69">
        <v>0.13150943396226422</v>
      </c>
      <c r="EW80" s="70">
        <v>0.13937934055737422</v>
      </c>
      <c r="EX80" s="70">
        <v>0.13597639296082797</v>
      </c>
      <c r="EY80" s="70">
        <v>0.24364829470224225</v>
      </c>
      <c r="EZ80" s="92">
        <v>0.2328192</v>
      </c>
      <c r="FA80" s="70">
        <v>0.23074000000000003</v>
      </c>
      <c r="FB80" s="70">
        <v>0.23194000000000004</v>
      </c>
      <c r="FC80" s="87">
        <v>1.6419330071595489E-2</v>
      </c>
      <c r="FD80" s="69">
        <v>0.13904</v>
      </c>
      <c r="FE80" s="70">
        <v>0.14365000000000003</v>
      </c>
      <c r="FF80" s="87">
        <v>1.1381586005473924E-2</v>
      </c>
      <c r="FG80" s="93" t="s">
        <v>2620</v>
      </c>
      <c r="FH80" s="84">
        <v>1.1617599999999999</v>
      </c>
      <c r="FI80" s="85">
        <v>0.68210999999999999</v>
      </c>
      <c r="FJ80" s="86">
        <v>0.73243390000000008</v>
      </c>
      <c r="FK80" s="86">
        <v>0.76971109999999998</v>
      </c>
      <c r="FL80" s="94">
        <v>0.11</v>
      </c>
      <c r="FM80" s="95">
        <v>0.14000000000000001</v>
      </c>
      <c r="FN80" s="96">
        <v>44888</v>
      </c>
      <c r="FO80" s="97" t="s">
        <v>2885</v>
      </c>
      <c r="FP80" s="57">
        <v>0.56000000000000005</v>
      </c>
      <c r="FQ80" s="58" t="s">
        <v>159</v>
      </c>
      <c r="FR80" s="58">
        <v>0.56000000000000005</v>
      </c>
      <c r="FS80" s="98" t="s">
        <v>185</v>
      </c>
      <c r="FT80" s="59" t="s">
        <v>160</v>
      </c>
      <c r="FU80" s="9" t="s">
        <v>158</v>
      </c>
      <c r="FV80" s="9" t="s">
        <v>158</v>
      </c>
      <c r="FW80" s="99" t="s">
        <v>158</v>
      </c>
      <c r="FX80" s="100" t="s">
        <v>158</v>
      </c>
      <c r="FY80" s="100" t="s">
        <v>158</v>
      </c>
      <c r="FZ80" s="100" t="s">
        <v>158</v>
      </c>
      <c r="GA80" s="9" t="s">
        <v>158</v>
      </c>
      <c r="GB80" s="63"/>
    </row>
    <row r="81" spans="1:184" ht="12" customHeight="1" x14ac:dyDescent="0.2">
      <c r="A81" s="7">
        <v>37</v>
      </c>
      <c r="B81" s="2" t="s">
        <v>295</v>
      </c>
      <c r="C81" s="1" t="s">
        <v>296</v>
      </c>
      <c r="D81" s="1" t="s">
        <v>172</v>
      </c>
      <c r="E81" s="1" t="s">
        <v>297</v>
      </c>
      <c r="F81" s="9">
        <v>13</v>
      </c>
      <c r="G81" s="64">
        <v>188.1</v>
      </c>
      <c r="H81" s="65">
        <v>4.8027635391129975E-2</v>
      </c>
      <c r="I81" s="65">
        <v>0.15267206952773593</v>
      </c>
      <c r="J81" s="65">
        <v>0.20238512332721625</v>
      </c>
      <c r="K81" s="442">
        <v>7.3299011164274326E-3</v>
      </c>
      <c r="L81" s="67">
        <v>136</v>
      </c>
      <c r="M81" s="68">
        <v>0.10869565217391308</v>
      </c>
      <c r="N81" s="444">
        <v>0.11834319526627213</v>
      </c>
      <c r="O81" s="445">
        <v>0.12426853035294627</v>
      </c>
      <c r="P81" s="445">
        <v>0.13577514596160523</v>
      </c>
      <c r="Q81" s="445">
        <v>0.14375270541660501</v>
      </c>
      <c r="R81" s="445" t="s">
        <v>158</v>
      </c>
      <c r="S81" s="445" t="s">
        <v>158</v>
      </c>
      <c r="T81" s="18">
        <v>0.94450497865845184</v>
      </c>
      <c r="U81" s="71" t="s">
        <v>156</v>
      </c>
      <c r="V81" s="9">
        <v>2010</v>
      </c>
      <c r="W81" s="227">
        <v>2010</v>
      </c>
      <c r="X81" s="227">
        <v>1</v>
      </c>
      <c r="Y81" s="447" t="s">
        <v>157</v>
      </c>
      <c r="Z81" s="448">
        <v>12</v>
      </c>
      <c r="AA81" s="448">
        <v>0</v>
      </c>
      <c r="AB81" s="448">
        <v>0</v>
      </c>
      <c r="AC81" s="228" t="s">
        <v>298</v>
      </c>
      <c r="AD81" s="449">
        <v>0.31518934536409005</v>
      </c>
      <c r="AE81" s="450">
        <v>0.23759608665269041</v>
      </c>
      <c r="AF81" s="75">
        <v>0.15012075890458942</v>
      </c>
      <c r="AG81" s="75">
        <v>0.30394049917757276</v>
      </c>
      <c r="AH81" s="76" t="s">
        <v>2650</v>
      </c>
      <c r="AI81" s="9" t="s">
        <v>2153</v>
      </c>
      <c r="AJ81" s="77" t="s">
        <v>2563</v>
      </c>
      <c r="AK81" s="78">
        <v>7.3299011164274326E-3</v>
      </c>
      <c r="AL81" s="79">
        <v>6.8600000000000006E-3</v>
      </c>
      <c r="AM81" s="80">
        <v>6.8498705018576134E-2</v>
      </c>
      <c r="AN81" s="368">
        <v>-9.3869391849162209E-2</v>
      </c>
      <c r="AO81" s="368">
        <v>-0.18975824815722808</v>
      </c>
      <c r="AP81" s="368">
        <v>-0.19125669832489423</v>
      </c>
      <c r="AQ81" s="368">
        <v>-0.26402163401034306</v>
      </c>
      <c r="AR81" s="81">
        <v>9.0465606095423805E-3</v>
      </c>
      <c r="AS81" s="81">
        <v>9.063322195368307E-3</v>
      </c>
      <c r="AT81" s="81">
        <v>9.9593975246419723E-3</v>
      </c>
      <c r="AU81" s="68">
        <v>6.0141240635397481E-3</v>
      </c>
      <c r="AV81" s="68">
        <v>7.4376918307353327E-3</v>
      </c>
      <c r="AW81" s="68">
        <v>1.0139632023868722E-2</v>
      </c>
      <c r="AX81" s="68">
        <v>6.0141240635397481E-3</v>
      </c>
      <c r="AY81" s="68">
        <v>8.0892324467283314E-3</v>
      </c>
      <c r="AZ81" s="68">
        <v>1.235320955196725E-2</v>
      </c>
      <c r="BA81" s="31">
        <v>42.649439999999998</v>
      </c>
      <c r="BB81" s="32">
        <v>43.815513626834381</v>
      </c>
      <c r="BC81" s="82">
        <v>97.187922038163634</v>
      </c>
      <c r="BD81" s="70">
        <v>-0.56116522397451329</v>
      </c>
      <c r="BE81" s="70">
        <v>-0.54916709084870696</v>
      </c>
      <c r="BF81" s="82">
        <v>99.625445061555027</v>
      </c>
      <c r="BG81" s="82">
        <v>78.123681840815479</v>
      </c>
      <c r="BH81" s="82">
        <v>58.018694152661816</v>
      </c>
      <c r="BI81" s="82">
        <v>40.71527981651375</v>
      </c>
      <c r="BJ81" s="82">
        <v>247.38635897435896</v>
      </c>
      <c r="BK81" s="82">
        <v>20.296054597849459</v>
      </c>
      <c r="BL81" s="82">
        <v>72.303308848443635</v>
      </c>
      <c r="BM81" s="82">
        <v>247.38635897435896</v>
      </c>
      <c r="BN81" s="34" t="s">
        <v>2563</v>
      </c>
      <c r="BO81" s="31" t="s">
        <v>158</v>
      </c>
      <c r="BP81" s="32">
        <v>4.9926500000000003</v>
      </c>
      <c r="BQ81" s="35">
        <v>3.5535195773550803</v>
      </c>
      <c r="BR81" s="70">
        <v>0.40498733475842541</v>
      </c>
      <c r="BS81" s="83">
        <v>3.2204096228533454</v>
      </c>
      <c r="BT81" s="83">
        <v>2.8955483480116437</v>
      </c>
      <c r="BU81" s="83">
        <v>2.6674129751948885</v>
      </c>
      <c r="BV81" s="83">
        <v>2.3932072829131652</v>
      </c>
      <c r="BW81" s="83">
        <v>5.2245622960545823</v>
      </c>
      <c r="BX81" s="83">
        <v>1.5267361111111111</v>
      </c>
      <c r="BY81" s="83">
        <v>3.3165903885366408</v>
      </c>
      <c r="BZ81" s="83">
        <v>5.2245622960545823</v>
      </c>
      <c r="CA81" s="37" t="s">
        <v>2609</v>
      </c>
      <c r="CB81" s="31">
        <v>6.736746498843722</v>
      </c>
      <c r="CC81" s="35">
        <v>7.4040907448526907</v>
      </c>
      <c r="CD81" s="70">
        <v>-9.0131829687920217E-2</v>
      </c>
      <c r="CE81" s="83">
        <v>6.4885237660071384</v>
      </c>
      <c r="CF81" s="83">
        <v>6.0381662643898597</v>
      </c>
      <c r="CG81" s="83">
        <v>4.6218207498809596</v>
      </c>
      <c r="CH81" s="83">
        <v>5.0610060129589627</v>
      </c>
      <c r="CI81" s="83">
        <v>9.3730218114298953</v>
      </c>
      <c r="CJ81" s="83">
        <v>2.2697607955747956</v>
      </c>
      <c r="CK81" s="83">
        <v>5.6965736409276913</v>
      </c>
      <c r="CL81" s="83">
        <v>9.3730218114298953</v>
      </c>
      <c r="CM81" s="37" t="s">
        <v>2563</v>
      </c>
      <c r="CN81" s="31">
        <v>20.23217</v>
      </c>
      <c r="CO81" s="82">
        <v>27.192310427332387</v>
      </c>
      <c r="CP81" s="70">
        <v>-0.25595987681636623</v>
      </c>
      <c r="CQ81" s="82">
        <v>23.764265786545025</v>
      </c>
      <c r="CR81" s="82">
        <v>22.159274388483116</v>
      </c>
      <c r="CS81" s="82">
        <v>17.403099269427926</v>
      </c>
      <c r="CT81" s="82">
        <v>19.740908037068237</v>
      </c>
      <c r="CU81" s="82">
        <v>36.154577033356993</v>
      </c>
      <c r="CV81" s="82">
        <v>8.6584086128440365</v>
      </c>
      <c r="CW81" s="82">
        <v>21.480279403938358</v>
      </c>
      <c r="CX81" s="82">
        <v>36.154577033356993</v>
      </c>
      <c r="CY81" s="37" t="s">
        <v>2563</v>
      </c>
      <c r="CZ81" s="376">
        <v>2.591322263416294</v>
      </c>
      <c r="DA81" s="39" t="s">
        <v>5</v>
      </c>
      <c r="DB81" s="39">
        <v>139.69540742727511</v>
      </c>
      <c r="DC81" s="17">
        <v>0.14310504707803265</v>
      </c>
      <c r="DD81" s="40">
        <v>-28.338935292196734</v>
      </c>
      <c r="DE81" s="84">
        <v>3.2361499999999999</v>
      </c>
      <c r="DF81" s="85">
        <v>4.2930000000000001</v>
      </c>
      <c r="DG81" s="85" t="s">
        <v>5</v>
      </c>
      <c r="DH81" s="85" t="s">
        <v>5</v>
      </c>
      <c r="DI81" s="85" t="s">
        <v>5</v>
      </c>
      <c r="DJ81" s="86">
        <v>0.18355479999999999</v>
      </c>
      <c r="DK81" s="86">
        <v>0.22760239999999998</v>
      </c>
      <c r="DL81" s="69">
        <v>2.0256410256410255</v>
      </c>
      <c r="DM81" s="70">
        <v>4.4673438205091065E-2</v>
      </c>
      <c r="DN81" s="70">
        <v>0.17140114731563605</v>
      </c>
      <c r="DO81" s="70">
        <v>9.29845597984571E-2</v>
      </c>
      <c r="DP81" s="70" t="s">
        <v>158</v>
      </c>
      <c r="DQ81" s="87" t="s">
        <v>2563</v>
      </c>
      <c r="DR81" s="69">
        <v>0.14177272691187159</v>
      </c>
      <c r="DS81" s="70">
        <v>8.095883476171295E-2</v>
      </c>
      <c r="DT81" s="70">
        <v>0.10015172336196954</v>
      </c>
      <c r="DU81" s="70">
        <v>0.10279954856843476</v>
      </c>
      <c r="DV81" s="87" t="s">
        <v>2563</v>
      </c>
      <c r="DW81" s="31">
        <v>6.79453</v>
      </c>
      <c r="DX81" s="70">
        <v>0.21834797804592077</v>
      </c>
      <c r="DY81" s="70">
        <v>6.7542340177389582E-2</v>
      </c>
      <c r="DZ81" s="70">
        <v>0.13570268588548284</v>
      </c>
      <c r="EA81" s="70">
        <v>0.11037470795446813</v>
      </c>
      <c r="EB81" s="87" t="s">
        <v>2563</v>
      </c>
      <c r="EC81" s="31">
        <v>3.3559199999999998</v>
      </c>
      <c r="ED81" s="88">
        <v>35506680000</v>
      </c>
      <c r="EE81" s="85">
        <v>0.67567999999999995</v>
      </c>
      <c r="EF81" s="85" t="s">
        <v>5</v>
      </c>
      <c r="EG81" s="86">
        <v>0.27497765201516655</v>
      </c>
      <c r="EH81" s="86">
        <v>-4.3308014420395113E-2</v>
      </c>
      <c r="EI81" s="89">
        <v>1.6</v>
      </c>
      <c r="EJ81" s="90">
        <v>5</v>
      </c>
      <c r="EK81" s="85">
        <v>158.76</v>
      </c>
      <c r="EL81" s="91">
        <v>5</v>
      </c>
      <c r="EM81" s="79">
        <v>0.18480725623582761</v>
      </c>
      <c r="EN81" s="69">
        <v>4.1067321614872032E-2</v>
      </c>
      <c r="EO81" s="70">
        <v>0.15019825720353785</v>
      </c>
      <c r="EP81" s="70">
        <v>0.15018897448927038</v>
      </c>
      <c r="EQ81" s="70">
        <v>0.1969265751978504</v>
      </c>
      <c r="ER81" s="69">
        <v>7.1329961879234016E-3</v>
      </c>
      <c r="ES81" s="70">
        <v>9.263855221258277E-3</v>
      </c>
      <c r="ET81" s="70">
        <v>1.0848569375584205E-2</v>
      </c>
      <c r="EU81" s="70">
        <v>2.1987740009458134E-2</v>
      </c>
      <c r="EV81" s="69">
        <v>4.8200317802795434E-2</v>
      </c>
      <c r="EW81" s="70">
        <v>0.15946211242479613</v>
      </c>
      <c r="EX81" s="70">
        <v>0.16103754386485458</v>
      </c>
      <c r="EY81" s="70">
        <v>0.21891431520730853</v>
      </c>
      <c r="EZ81" s="92">
        <v>0.11855349999999999</v>
      </c>
      <c r="FA81" s="70">
        <v>7.7299999999999994E-2</v>
      </c>
      <c r="FB81" s="70">
        <v>8.4111111111111095E-2</v>
      </c>
      <c r="FC81" s="87">
        <v>4.4366862634177773E-2</v>
      </c>
      <c r="FD81" s="69">
        <v>5.6780000000000011E-2</v>
      </c>
      <c r="FE81" s="70">
        <v>5.6766666666666681E-2</v>
      </c>
      <c r="FF81" s="87">
        <v>2.3291039049385495E-2</v>
      </c>
      <c r="FG81" s="93" t="s">
        <v>2563</v>
      </c>
      <c r="FH81" s="84">
        <v>0.73887000000000003</v>
      </c>
      <c r="FI81" s="85" t="s">
        <v>158</v>
      </c>
      <c r="FJ81" s="86">
        <v>0.96925610000000006</v>
      </c>
      <c r="FK81" s="86">
        <v>0.97240769999999999</v>
      </c>
      <c r="FL81" s="94">
        <v>0.23</v>
      </c>
      <c r="FM81" s="95">
        <v>0.255</v>
      </c>
      <c r="FN81" s="96">
        <v>44881</v>
      </c>
      <c r="FO81" s="97" t="s">
        <v>2827</v>
      </c>
      <c r="FP81" s="57">
        <v>1.02</v>
      </c>
      <c r="FQ81" s="58" t="s">
        <v>185</v>
      </c>
      <c r="FR81" s="58">
        <v>1.3787544</v>
      </c>
      <c r="FS81" s="98" t="s">
        <v>185</v>
      </c>
      <c r="FT81" s="59" t="s">
        <v>160</v>
      </c>
      <c r="FU81" s="9" t="s">
        <v>158</v>
      </c>
      <c r="FV81" s="9" t="s">
        <v>158</v>
      </c>
      <c r="FW81" s="99" t="s">
        <v>158</v>
      </c>
      <c r="FX81" s="100" t="s">
        <v>158</v>
      </c>
      <c r="FY81" s="100" t="s">
        <v>158</v>
      </c>
      <c r="FZ81" s="100" t="s">
        <v>158</v>
      </c>
      <c r="GA81" s="9" t="s">
        <v>169</v>
      </c>
      <c r="GB81" s="63"/>
    </row>
    <row r="82" spans="1:184" ht="12" customHeight="1" x14ac:dyDescent="0.2">
      <c r="A82" s="7">
        <v>59</v>
      </c>
      <c r="B82" s="2" t="s">
        <v>422</v>
      </c>
      <c r="C82" s="1" t="s">
        <v>423</v>
      </c>
      <c r="D82" s="1" t="s">
        <v>324</v>
      </c>
      <c r="E82" s="1" t="s">
        <v>377</v>
      </c>
      <c r="F82" s="9">
        <v>10</v>
      </c>
      <c r="G82" s="64">
        <v>190.43</v>
      </c>
      <c r="H82" s="65">
        <v>0.14848320366684753</v>
      </c>
      <c r="I82" s="65">
        <v>0.15065060533446051</v>
      </c>
      <c r="J82" s="65" t="s">
        <v>158</v>
      </c>
      <c r="K82" s="442">
        <v>6.3884261933518875E-3</v>
      </c>
      <c r="L82" s="67">
        <v>1</v>
      </c>
      <c r="M82" s="68">
        <v>0.11111111111111116</v>
      </c>
      <c r="N82" s="444">
        <v>0.1095890410958904</v>
      </c>
      <c r="O82" s="445">
        <v>0.10520944959211609</v>
      </c>
      <c r="P82" s="445">
        <v>0.10575213802062655</v>
      </c>
      <c r="Q82" s="445" t="s">
        <v>158</v>
      </c>
      <c r="R82" s="445" t="s">
        <v>158</v>
      </c>
      <c r="S82" s="445" t="s">
        <v>158</v>
      </c>
      <c r="T82" s="18" t="s">
        <v>158</v>
      </c>
      <c r="U82" s="71" t="s">
        <v>156</v>
      </c>
      <c r="V82" s="9">
        <v>2013</v>
      </c>
      <c r="W82" s="227">
        <v>2013</v>
      </c>
      <c r="X82" s="227">
        <v>1</v>
      </c>
      <c r="Y82" s="447" t="s">
        <v>157</v>
      </c>
      <c r="Z82" s="448">
        <v>9</v>
      </c>
      <c r="AA82" s="448">
        <v>0</v>
      </c>
      <c r="AB82" s="448">
        <v>0</v>
      </c>
      <c r="AC82" s="228" t="s">
        <v>424</v>
      </c>
      <c r="AD82" s="449">
        <v>0.24452867098667319</v>
      </c>
      <c r="AE82" s="450">
        <v>0.18991348385735388</v>
      </c>
      <c r="AF82" s="75">
        <v>0.11604742471423322</v>
      </c>
      <c r="AG82" s="75" t="s">
        <v>158</v>
      </c>
      <c r="AH82" s="76" t="s">
        <v>2673</v>
      </c>
      <c r="AI82" s="9" t="s">
        <v>2164</v>
      </c>
      <c r="AJ82" s="77" t="s">
        <v>2563</v>
      </c>
      <c r="AK82" s="78">
        <v>6.3884261933518875E-3</v>
      </c>
      <c r="AL82" s="79">
        <v>5.0785000000000005E-3</v>
      </c>
      <c r="AM82" s="80">
        <v>0.25793564898136978</v>
      </c>
      <c r="AN82" s="368">
        <v>-0.10649671278944373</v>
      </c>
      <c r="AO82" s="368">
        <v>-0.17829020200250079</v>
      </c>
      <c r="AP82" s="368">
        <v>-0.22622199958749045</v>
      </c>
      <c r="AQ82" s="368">
        <v>-0.33602883373837777</v>
      </c>
      <c r="AR82" s="81">
        <v>7.7745527787552683E-3</v>
      </c>
      <c r="AS82" s="81">
        <v>8.2561486498015542E-3</v>
      </c>
      <c r="AT82" s="81">
        <v>9.6215415939231892E-3</v>
      </c>
      <c r="AU82" s="68">
        <v>3.5742938332762849E-3</v>
      </c>
      <c r="AV82" s="68">
        <v>6.0370459137701563E-3</v>
      </c>
      <c r="AW82" s="68">
        <v>1.0621281190019195E-2</v>
      </c>
      <c r="AX82" s="68">
        <v>3.5742938332762849E-3</v>
      </c>
      <c r="AY82" s="68">
        <v>7.1498631116355803E-3</v>
      </c>
      <c r="AZ82" s="68">
        <v>1.2867876732891833E-2</v>
      </c>
      <c r="BA82" s="31">
        <v>50.9788</v>
      </c>
      <c r="BB82" s="32">
        <v>40.183583034395447</v>
      </c>
      <c r="BC82" s="82">
        <v>82.45229557401737</v>
      </c>
      <c r="BD82" s="70">
        <v>-0.3817176387255784</v>
      </c>
      <c r="BE82" s="70">
        <v>-0.51264445999174546</v>
      </c>
      <c r="BF82" s="82">
        <v>62.206793014793064</v>
      </c>
      <c r="BG82" s="82">
        <v>59.672778555268877</v>
      </c>
      <c r="BH82" s="82">
        <v>61.544619756325154</v>
      </c>
      <c r="BI82" s="82">
        <v>55.360118811881186</v>
      </c>
      <c r="BJ82" s="82">
        <v>125.62948267326732</v>
      </c>
      <c r="BK82" s="82">
        <v>55.360118811881186</v>
      </c>
      <c r="BL82" s="82">
        <v>84.138029917780187</v>
      </c>
      <c r="BM82" s="82">
        <v>126.4840038779661</v>
      </c>
      <c r="BN82" s="34" t="s">
        <v>2563</v>
      </c>
      <c r="BO82" s="31" t="s">
        <v>158</v>
      </c>
      <c r="BP82" s="32">
        <v>6.7636000000000003</v>
      </c>
      <c r="BQ82" s="35">
        <v>11.440420400951336</v>
      </c>
      <c r="BR82" s="70">
        <v>-0.4087979494671744</v>
      </c>
      <c r="BS82" s="83">
        <v>8.0827898336384276</v>
      </c>
      <c r="BT82" s="83">
        <v>8.4585845949336758</v>
      </c>
      <c r="BU82" s="83">
        <v>7.6594579449362286</v>
      </c>
      <c r="BV82" s="83">
        <v>4.467309753483387</v>
      </c>
      <c r="BW82" s="83">
        <v>19.814661134163206</v>
      </c>
      <c r="BX82" s="83">
        <v>4.467309753483387</v>
      </c>
      <c r="BY82" s="83">
        <v>10.323135949439518</v>
      </c>
      <c r="BZ82" s="83">
        <v>19.814661134163206</v>
      </c>
      <c r="CA82" s="37" t="s">
        <v>2609</v>
      </c>
      <c r="CB82" s="31">
        <v>1.6725145685214542</v>
      </c>
      <c r="CC82" s="35">
        <v>2.7998566174911139</v>
      </c>
      <c r="CD82" s="70">
        <v>-0.40264277889338651</v>
      </c>
      <c r="CE82" s="83">
        <v>2.1591831317452281</v>
      </c>
      <c r="CF82" s="83">
        <v>2.0386331965979481</v>
      </c>
      <c r="CG82" s="83">
        <v>1.8211483656947443</v>
      </c>
      <c r="CH82" s="83">
        <v>1.734696940836941</v>
      </c>
      <c r="CI82" s="83">
        <v>4.3301282217393293</v>
      </c>
      <c r="CJ82" s="83">
        <v>1.0980322012025316</v>
      </c>
      <c r="CK82" s="83">
        <v>2.4855105392720844</v>
      </c>
      <c r="CL82" s="83">
        <v>4.3301282217393293</v>
      </c>
      <c r="CM82" s="37" t="s">
        <v>2563</v>
      </c>
      <c r="CN82" s="31">
        <v>24.166989999999998</v>
      </c>
      <c r="CO82" s="82">
        <v>47.739714640929975</v>
      </c>
      <c r="CP82" s="70">
        <v>-0.4937759854291156</v>
      </c>
      <c r="CQ82" s="82">
        <v>38.012046411998853</v>
      </c>
      <c r="CR82" s="82">
        <v>35.595107649707145</v>
      </c>
      <c r="CS82" s="82">
        <v>30.535658032768179</v>
      </c>
      <c r="CT82" s="82">
        <v>16.467739452054794</v>
      </c>
      <c r="CU82" s="82">
        <v>84.109418730685576</v>
      </c>
      <c r="CV82" s="82">
        <v>15.953019566896552</v>
      </c>
      <c r="CW82" s="82">
        <v>40.910993938358487</v>
      </c>
      <c r="CX82" s="82">
        <v>84.109418730685576</v>
      </c>
      <c r="CY82" s="37" t="s">
        <v>2563</v>
      </c>
      <c r="CZ82" s="376">
        <v>2.9437467745908883</v>
      </c>
      <c r="DA82" s="39" t="s">
        <v>5</v>
      </c>
      <c r="DB82" s="39">
        <v>604.661396169868</v>
      </c>
      <c r="DC82" s="17">
        <v>0.11214056421397844</v>
      </c>
      <c r="DD82" s="40">
        <v>-39.764743578602157</v>
      </c>
      <c r="DE82" s="84">
        <v>3.6805500000000002</v>
      </c>
      <c r="DF82" s="85">
        <v>4.7389999999999999</v>
      </c>
      <c r="DG82" s="85" t="s">
        <v>5</v>
      </c>
      <c r="DH82" s="85" t="s">
        <v>5</v>
      </c>
      <c r="DI82" s="85" t="s">
        <v>5</v>
      </c>
      <c r="DJ82" s="86">
        <v>0.23645450000000001</v>
      </c>
      <c r="DK82" s="86">
        <v>0.15244540000000001</v>
      </c>
      <c r="DL82" s="69">
        <v>0.50990099009900991</v>
      </c>
      <c r="DM82" s="70">
        <v>0.19218168250677814</v>
      </c>
      <c r="DN82" s="70">
        <v>0.27087372950497368</v>
      </c>
      <c r="DO82" s="70">
        <v>3.8025576474517653E-2</v>
      </c>
      <c r="DP82" s="70" t="s">
        <v>158</v>
      </c>
      <c r="DQ82" s="87" t="s">
        <v>2563</v>
      </c>
      <c r="DR82" s="69">
        <v>0.1496238308894291</v>
      </c>
      <c r="DS82" s="70">
        <v>0.12400090133901465</v>
      </c>
      <c r="DT82" s="70">
        <v>0.12462666274790735</v>
      </c>
      <c r="DU82" s="70">
        <v>3.2536395340196922E-3</v>
      </c>
      <c r="DV82" s="87" t="s">
        <v>2563</v>
      </c>
      <c r="DW82" s="31">
        <v>7.7554499999999997</v>
      </c>
      <c r="DX82" s="70">
        <v>-0.43814757796069093</v>
      </c>
      <c r="DY82" s="70">
        <v>0.12555760725865417</v>
      </c>
      <c r="DZ82" s="70">
        <v>4.7327558178693163E-2</v>
      </c>
      <c r="EA82" s="70">
        <v>3.9874278572242572E-2</v>
      </c>
      <c r="EB82" s="87" t="s">
        <v>2563</v>
      </c>
      <c r="EC82" s="31">
        <v>-0.20061000000000001</v>
      </c>
      <c r="ED82" s="88">
        <v>8336616000</v>
      </c>
      <c r="EE82" s="85">
        <v>0.98989000000000005</v>
      </c>
      <c r="EF82" s="85" t="s">
        <v>5</v>
      </c>
      <c r="EG82" s="86">
        <v>0.31313830385529307</v>
      </c>
      <c r="EH82" s="86">
        <v>-4.1524023454358905E-2</v>
      </c>
      <c r="EI82" s="89">
        <v>2.4289999999999998</v>
      </c>
      <c r="EJ82" s="90">
        <v>7</v>
      </c>
      <c r="EK82" s="85">
        <v>148.19999999999999</v>
      </c>
      <c r="EL82" s="91">
        <v>5</v>
      </c>
      <c r="EM82" s="79">
        <v>0.28495276653171397</v>
      </c>
      <c r="EN82" s="69">
        <v>-0.33302495575965518</v>
      </c>
      <c r="EO82" s="70">
        <v>0.11106665508415436</v>
      </c>
      <c r="EP82" s="70">
        <v>0.13525841362838964</v>
      </c>
      <c r="EQ82" s="70" t="s">
        <v>158</v>
      </c>
      <c r="ER82" s="69">
        <v>4.2399556498804447E-3</v>
      </c>
      <c r="ES82" s="70">
        <v>7.8096369143301203E-3</v>
      </c>
      <c r="ET82" s="70">
        <v>9.7047514834354143E-3</v>
      </c>
      <c r="EU82" s="70" t="s">
        <v>158</v>
      </c>
      <c r="EV82" s="69">
        <v>-0.32878500010977474</v>
      </c>
      <c r="EW82" s="70">
        <v>0.11887629199848448</v>
      </c>
      <c r="EX82" s="70">
        <v>0.14496316511182505</v>
      </c>
      <c r="EY82" s="70" t="s">
        <v>158</v>
      </c>
      <c r="EZ82" s="92">
        <v>0.1418403</v>
      </c>
      <c r="FA82" s="70">
        <v>0.23049999999999998</v>
      </c>
      <c r="FB82" s="70">
        <v>0.18851428571428569</v>
      </c>
      <c r="FC82" s="87">
        <v>0.29412136695588781</v>
      </c>
      <c r="FD82" s="69">
        <v>0.11325</v>
      </c>
      <c r="FE82" s="70">
        <v>8.4725000000000009E-2</v>
      </c>
      <c r="FF82" s="87">
        <v>0.1050052327267551</v>
      </c>
      <c r="FG82" s="93" t="s">
        <v>2563</v>
      </c>
      <c r="FH82" s="84">
        <v>1.7407999999999999</v>
      </c>
      <c r="FI82" s="85">
        <v>1.3603499999999999</v>
      </c>
      <c r="FJ82" s="86">
        <v>0.77005420000000002</v>
      </c>
      <c r="FK82" s="86">
        <v>0.80935590000000002</v>
      </c>
      <c r="FL82" s="94">
        <v>0.20250000000000001</v>
      </c>
      <c r="FM82" s="95">
        <v>0.22500000000000001</v>
      </c>
      <c r="FN82" s="96">
        <v>45016</v>
      </c>
      <c r="FO82" s="97" t="s">
        <v>2881</v>
      </c>
      <c r="FP82" s="57">
        <v>0.9</v>
      </c>
      <c r="FQ82" s="58" t="s">
        <v>185</v>
      </c>
      <c r="FR82" s="58">
        <v>1.216548</v>
      </c>
      <c r="FS82" s="98" t="s">
        <v>185</v>
      </c>
      <c r="FT82" s="59" t="s">
        <v>160</v>
      </c>
      <c r="FU82" s="9" t="s">
        <v>158</v>
      </c>
      <c r="FV82" s="9" t="s">
        <v>158</v>
      </c>
      <c r="FW82" s="99" t="s">
        <v>158</v>
      </c>
      <c r="FX82" s="100" t="s">
        <v>158</v>
      </c>
      <c r="FY82" s="100" t="s">
        <v>158</v>
      </c>
      <c r="FZ82" s="100" t="s">
        <v>158</v>
      </c>
      <c r="GA82" s="9" t="s">
        <v>425</v>
      </c>
      <c r="GB82" s="63"/>
    </row>
    <row r="83" spans="1:184" ht="12" customHeight="1" x14ac:dyDescent="0.2">
      <c r="A83" s="7">
        <v>40</v>
      </c>
      <c r="B83" s="2" t="s">
        <v>312</v>
      </c>
      <c r="C83" s="1" t="s">
        <v>313</v>
      </c>
      <c r="D83" s="1" t="s">
        <v>188</v>
      </c>
      <c r="E83" s="1" t="s">
        <v>314</v>
      </c>
      <c r="F83" s="9">
        <v>12</v>
      </c>
      <c r="G83" s="64">
        <v>80.77</v>
      </c>
      <c r="H83" s="65">
        <v>1.9952014143199914E-2</v>
      </c>
      <c r="I83" s="65">
        <v>9.1256919020686444E-2</v>
      </c>
      <c r="J83" s="65">
        <v>0.22206806176206895</v>
      </c>
      <c r="K83" s="442">
        <v>3.5062523214064631E-3</v>
      </c>
      <c r="L83" s="67">
        <v>-13</v>
      </c>
      <c r="M83" s="68">
        <v>0.28028933092224229</v>
      </c>
      <c r="N83" s="444">
        <v>9.2470944921677845E-2</v>
      </c>
      <c r="O83" s="445">
        <v>7.9217753222520448E-2</v>
      </c>
      <c r="P83" s="445">
        <v>8.56796506783295E-2</v>
      </c>
      <c r="Q83" s="445">
        <v>0.11937541694793996</v>
      </c>
      <c r="R83" s="445" t="s">
        <v>158</v>
      </c>
      <c r="S83" s="445" t="s">
        <v>158</v>
      </c>
      <c r="T83" s="18">
        <v>0.71773278677380203</v>
      </c>
      <c r="U83" s="71" t="s">
        <v>156</v>
      </c>
      <c r="V83" s="9">
        <v>2011</v>
      </c>
      <c r="W83" s="227">
        <v>2011</v>
      </c>
      <c r="X83" s="227">
        <v>1</v>
      </c>
      <c r="Y83" s="447" t="s">
        <v>157</v>
      </c>
      <c r="Z83" s="448">
        <v>11</v>
      </c>
      <c r="AA83" s="448">
        <v>0</v>
      </c>
      <c r="AB83" s="448">
        <v>0</v>
      </c>
      <c r="AC83" s="228" t="s">
        <v>5</v>
      </c>
      <c r="AD83" s="449">
        <v>0.10258936722066857</v>
      </c>
      <c r="AE83" s="450">
        <v>9.4589178356713419E-2</v>
      </c>
      <c r="AF83" s="75">
        <v>7.2694603093114291E-2</v>
      </c>
      <c r="AG83" s="75">
        <v>0.12693347198006355</v>
      </c>
      <c r="AH83" s="76" t="s">
        <v>217</v>
      </c>
      <c r="AI83" s="9" t="s">
        <v>2540</v>
      </c>
      <c r="AJ83" s="77" t="s">
        <v>2652</v>
      </c>
      <c r="AK83" s="78">
        <v>3.5062523214064631E-3</v>
      </c>
      <c r="AL83" s="79">
        <v>3.3467999999999996E-3</v>
      </c>
      <c r="AM83" s="80">
        <v>4.7643217821938366E-2</v>
      </c>
      <c r="AN83" s="368">
        <v>-0.19938171560131313</v>
      </c>
      <c r="AO83" s="368">
        <v>-0.18528157939610568</v>
      </c>
      <c r="AP83" s="368">
        <v>-0.25484120887242478</v>
      </c>
      <c r="AQ83" s="368">
        <v>-0.38188873308013926</v>
      </c>
      <c r="AR83" s="81">
        <v>4.3036369778008962E-3</v>
      </c>
      <c r="AS83" s="81">
        <v>4.7053760395160847E-3</v>
      </c>
      <c r="AT83" s="81">
        <v>5.6725261438424083E-3</v>
      </c>
      <c r="AU83" s="68">
        <v>2.5807226023286524E-3</v>
      </c>
      <c r="AV83" s="68">
        <v>3.5205912095286605E-3</v>
      </c>
      <c r="AW83" s="68">
        <v>5.5128205128205134E-3</v>
      </c>
      <c r="AX83" s="68">
        <v>2.5807226023286524E-3</v>
      </c>
      <c r="AY83" s="68">
        <v>4.3794307346351358E-3</v>
      </c>
      <c r="AZ83" s="68">
        <v>9.2787114845938375E-3</v>
      </c>
      <c r="BA83" s="31">
        <v>29.287960000000002</v>
      </c>
      <c r="BB83" s="32">
        <v>26.977287909151634</v>
      </c>
      <c r="BC83" s="82">
        <v>26.392359598953743</v>
      </c>
      <c r="BD83" s="70">
        <v>0.10971358548634846</v>
      </c>
      <c r="BE83" s="70">
        <v>2.216278949992323E-2</v>
      </c>
      <c r="BF83" s="82">
        <v>19.689465245756026</v>
      </c>
      <c r="BG83" s="82">
        <v>19.744711380356229</v>
      </c>
      <c r="BH83" s="82">
        <v>18.652562489398179</v>
      </c>
      <c r="BI83" s="82">
        <v>18.383233532934131</v>
      </c>
      <c r="BJ83" s="82">
        <v>37.280703947368423</v>
      </c>
      <c r="BK83" s="82">
        <v>14.115646938775511</v>
      </c>
      <c r="BL83" s="82">
        <v>24.571617632599089</v>
      </c>
      <c r="BM83" s="82">
        <v>37.280703947368423</v>
      </c>
      <c r="BN83" s="34" t="s">
        <v>2652</v>
      </c>
      <c r="BO83" s="31" t="s">
        <v>158</v>
      </c>
      <c r="BP83" s="32">
        <v>809.65440000000001</v>
      </c>
      <c r="BQ83" s="35">
        <v>650.68969007757937</v>
      </c>
      <c r="BR83" s="70">
        <v>0.24430187283813853</v>
      </c>
      <c r="BS83" s="83">
        <v>529.46406697773045</v>
      </c>
      <c r="BT83" s="83">
        <v>529.46406697773045</v>
      </c>
      <c r="BU83" s="83">
        <v>164.25178024203868</v>
      </c>
      <c r="BV83" s="83">
        <v>54.776471764705882</v>
      </c>
      <c r="BW83" s="83">
        <v>1431.3332875569649</v>
      </c>
      <c r="BX83" s="83">
        <v>4.5550239234449759</v>
      </c>
      <c r="BY83" s="83">
        <v>202.56824916177962</v>
      </c>
      <c r="BZ83" s="83">
        <v>1431.3332875569649</v>
      </c>
      <c r="CA83" s="37" t="s">
        <v>2609</v>
      </c>
      <c r="CB83" s="31">
        <v>4.6517092454233033</v>
      </c>
      <c r="CC83" s="35">
        <v>3.9425870557242009</v>
      </c>
      <c r="CD83" s="70">
        <v>0.17986215134286909</v>
      </c>
      <c r="CE83" s="83">
        <v>2.7369607486894769</v>
      </c>
      <c r="CF83" s="83">
        <v>2.8931319124269561</v>
      </c>
      <c r="CG83" s="83">
        <v>2.4651833402593604</v>
      </c>
      <c r="CH83" s="83">
        <v>2.611231098599851</v>
      </c>
      <c r="CI83" s="83">
        <v>5.9512148836497252</v>
      </c>
      <c r="CJ83" s="83">
        <v>1.2909886768558951</v>
      </c>
      <c r="CK83" s="83">
        <v>3.2766663390368316</v>
      </c>
      <c r="CL83" s="83">
        <v>5.9512148836497252</v>
      </c>
      <c r="CM83" s="37" t="s">
        <v>2652</v>
      </c>
      <c r="CN83" s="31">
        <v>20.23798</v>
      </c>
      <c r="CO83" s="82">
        <v>21.64487792432724</v>
      </c>
      <c r="CP83" s="70">
        <v>-6.499911569129202E-2</v>
      </c>
      <c r="CQ83" s="82">
        <v>14.996411668390115</v>
      </c>
      <c r="CR83" s="82">
        <v>15.834934704309012</v>
      </c>
      <c r="CS83" s="82">
        <v>14.903454620583029</v>
      </c>
      <c r="CT83" s="82">
        <v>11.825440273299213</v>
      </c>
      <c r="CU83" s="82">
        <v>34.566153846153846</v>
      </c>
      <c r="CV83" s="82">
        <v>11.825440273299213</v>
      </c>
      <c r="CW83" s="82">
        <v>19.774430084673337</v>
      </c>
      <c r="CX83" s="82">
        <v>34.566153846153846</v>
      </c>
      <c r="CY83" s="37" t="s">
        <v>2652</v>
      </c>
      <c r="CZ83" s="376">
        <v>31.448017951505243</v>
      </c>
      <c r="DA83" s="39" t="s">
        <v>5</v>
      </c>
      <c r="DB83" s="39">
        <v>78.759616195180939</v>
      </c>
      <c r="DC83" s="17">
        <v>8.9185902999735958E-2</v>
      </c>
      <c r="DD83" s="40">
        <v>-20.369369700026404</v>
      </c>
      <c r="DE83" s="84">
        <v>2.7605200000000001</v>
      </c>
      <c r="DF83" s="85">
        <v>2.9940000000000002</v>
      </c>
      <c r="DG83" s="85" t="s">
        <v>5</v>
      </c>
      <c r="DH83" s="85" t="s">
        <v>5</v>
      </c>
      <c r="DI83" s="85" t="s">
        <v>5</v>
      </c>
      <c r="DJ83" s="86">
        <v>0.23049620000000001</v>
      </c>
      <c r="DK83" s="86">
        <v>0.12687470000000001</v>
      </c>
      <c r="DL83" s="69">
        <v>0.20441988950276246</v>
      </c>
      <c r="DM83" s="70">
        <v>9.2898946907882252E-2</v>
      </c>
      <c r="DN83" s="70">
        <v>0.12005865869454024</v>
      </c>
      <c r="DO83" s="70">
        <v>0.18983842704111398</v>
      </c>
      <c r="DP83" s="70" t="s">
        <v>158</v>
      </c>
      <c r="DQ83" s="87" t="s">
        <v>2652</v>
      </c>
      <c r="DR83" s="69">
        <v>0.11236709898248587</v>
      </c>
      <c r="DS83" s="70">
        <v>0.11751674455050454</v>
      </c>
      <c r="DT83" s="70">
        <v>0.14061691224958706</v>
      </c>
      <c r="DU83" s="70">
        <v>0.15513681899152432</v>
      </c>
      <c r="DV83" s="87" t="s">
        <v>2652</v>
      </c>
      <c r="DW83" s="31">
        <v>3.89575</v>
      </c>
      <c r="DX83" s="70">
        <v>0.269017046503218</v>
      </c>
      <c r="DY83" s="70">
        <v>0.16472201765281769</v>
      </c>
      <c r="DZ83" s="70">
        <v>0.20266676974873499</v>
      </c>
      <c r="EA83" s="70">
        <v>0.28387401940705592</v>
      </c>
      <c r="EB83" s="87" t="s">
        <v>2652</v>
      </c>
      <c r="EC83" s="31">
        <v>2.23109</v>
      </c>
      <c r="ED83" s="88">
        <v>22942890000</v>
      </c>
      <c r="EE83" s="85">
        <v>0.71343000000000001</v>
      </c>
      <c r="EF83" s="85" t="s">
        <v>5</v>
      </c>
      <c r="EG83" s="86">
        <v>0.2484214952800452</v>
      </c>
      <c r="EH83" s="86">
        <v>-5.9501600102980112E-2</v>
      </c>
      <c r="EI83" s="89">
        <v>2.3330000000000002</v>
      </c>
      <c r="EJ83" s="90">
        <v>15</v>
      </c>
      <c r="EK83" s="85">
        <v>89.93</v>
      </c>
      <c r="EL83" s="91">
        <v>14</v>
      </c>
      <c r="EM83" s="79">
        <v>-0.10185699988880248</v>
      </c>
      <c r="EN83" s="69">
        <v>0.25082923312542671</v>
      </c>
      <c r="EO83" s="70">
        <v>0.21063851228223829</v>
      </c>
      <c r="EP83" s="70">
        <v>8.6302380871941642E-2</v>
      </c>
      <c r="EQ83" s="70">
        <v>0.23200276497453842</v>
      </c>
      <c r="ER83" s="69">
        <v>3.4149422932405749E-3</v>
      </c>
      <c r="ES83" s="70">
        <v>4.3880660288784235E-3</v>
      </c>
      <c r="ET83" s="70">
        <v>3.4857071668876749E-3</v>
      </c>
      <c r="EU83" s="70">
        <v>1.4306713947216831E-2</v>
      </c>
      <c r="EV83" s="69">
        <v>0.25424417541866728</v>
      </c>
      <c r="EW83" s="70">
        <v>0.21502657831111671</v>
      </c>
      <c r="EX83" s="70">
        <v>8.9788088038829317E-2</v>
      </c>
      <c r="EY83" s="70">
        <v>0.24630947892175525</v>
      </c>
      <c r="EZ83" s="92" t="e">
        <v>#VALUE!</v>
      </c>
      <c r="FA83" s="70">
        <v>1.24458</v>
      </c>
      <c r="FB83" s="70">
        <v>0.79620999999999997</v>
      </c>
      <c r="FC83" s="87">
        <v>1.3597625354818392</v>
      </c>
      <c r="FD83" s="69">
        <v>7.5399999999999995E-2</v>
      </c>
      <c r="FE83" s="70">
        <v>0.16500999999999999</v>
      </c>
      <c r="FF83" s="87">
        <v>0.1169484198268622</v>
      </c>
      <c r="FG83" s="93" t="s">
        <v>2652</v>
      </c>
      <c r="FH83" s="84">
        <v>0.99490000000000001</v>
      </c>
      <c r="FI83" s="85">
        <v>0.17179</v>
      </c>
      <c r="FJ83" s="86">
        <v>122.6161</v>
      </c>
      <c r="FK83" s="86">
        <v>148.28040000000001</v>
      </c>
      <c r="FL83" s="94">
        <v>5.5300000000000002E-2</v>
      </c>
      <c r="FM83" s="95">
        <v>7.0800000000000002E-2</v>
      </c>
      <c r="FN83" s="96">
        <v>45030</v>
      </c>
      <c r="FO83" s="97" t="s">
        <v>2758</v>
      </c>
      <c r="FP83" s="57">
        <v>0.28320000000000001</v>
      </c>
      <c r="FQ83" s="58" t="s">
        <v>159</v>
      </c>
      <c r="FR83" s="58">
        <v>0.28320000000000001</v>
      </c>
      <c r="FS83" s="98" t="s">
        <v>159</v>
      </c>
      <c r="FT83" s="59" t="s">
        <v>160</v>
      </c>
      <c r="FU83" s="9" t="s">
        <v>158</v>
      </c>
      <c r="FV83" s="9" t="s">
        <v>158</v>
      </c>
      <c r="FW83" s="99" t="s">
        <v>158</v>
      </c>
      <c r="FX83" s="100" t="s">
        <v>158</v>
      </c>
      <c r="FY83" s="100" t="s">
        <v>158</v>
      </c>
      <c r="FZ83" s="100" t="s">
        <v>158</v>
      </c>
      <c r="GA83" s="9" t="s">
        <v>169</v>
      </c>
      <c r="GB83" s="63"/>
    </row>
    <row r="84" spans="1:184" ht="12" customHeight="1" x14ac:dyDescent="0.2">
      <c r="A84" s="7">
        <v>25</v>
      </c>
      <c r="B84" s="2" t="s">
        <v>257</v>
      </c>
      <c r="C84" s="1" t="s">
        <v>258</v>
      </c>
      <c r="D84" s="1" t="s">
        <v>183</v>
      </c>
      <c r="E84" s="1" t="s">
        <v>259</v>
      </c>
      <c r="F84" s="9">
        <v>16</v>
      </c>
      <c r="G84" s="64">
        <v>216.04</v>
      </c>
      <c r="H84" s="65">
        <v>3.2893478676611076E-2</v>
      </c>
      <c r="I84" s="65">
        <v>0.15704423581339455</v>
      </c>
      <c r="J84" s="65">
        <v>0.27439666358224102</v>
      </c>
      <c r="K84" s="442">
        <v>2.7217182003332714E-3</v>
      </c>
      <c r="L84" s="67">
        <v>91</v>
      </c>
      <c r="M84" s="68">
        <v>2.0833333333333259E-2</v>
      </c>
      <c r="N84" s="444">
        <v>2.1164021164021163E-2</v>
      </c>
      <c r="O84" s="445">
        <v>2.225621371286568E-2</v>
      </c>
      <c r="P84" s="445">
        <v>2.2515172098322545E-2</v>
      </c>
      <c r="Q84" s="445">
        <v>2.4844644958542883E-2</v>
      </c>
      <c r="R84" s="445">
        <v>0.21815855791508798</v>
      </c>
      <c r="S84" s="445" t="s">
        <v>158</v>
      </c>
      <c r="T84" s="18">
        <v>0.90623843230171242</v>
      </c>
      <c r="U84" s="71" t="s">
        <v>156</v>
      </c>
      <c r="V84" s="9">
        <v>2003</v>
      </c>
      <c r="W84" s="227">
        <v>2007</v>
      </c>
      <c r="X84" s="227">
        <v>2</v>
      </c>
      <c r="Y84" s="447" t="s">
        <v>260</v>
      </c>
      <c r="Z84" s="448">
        <v>16</v>
      </c>
      <c r="AA84" s="448">
        <v>0</v>
      </c>
      <c r="AB84" s="448">
        <v>2</v>
      </c>
      <c r="AC84" s="228" t="s">
        <v>2330</v>
      </c>
      <c r="AD84" s="449">
        <v>0.16865877202705101</v>
      </c>
      <c r="AE84" s="450">
        <v>0.11165331920860612</v>
      </c>
      <c r="AF84" s="75">
        <v>3.189846870489163E-2</v>
      </c>
      <c r="AG84" s="75">
        <v>3.125032016298461E-2</v>
      </c>
      <c r="AH84" s="76" t="s">
        <v>2640</v>
      </c>
      <c r="AI84" s="9" t="s">
        <v>2748</v>
      </c>
      <c r="AJ84" s="77" t="s">
        <v>2563</v>
      </c>
      <c r="AK84" s="78">
        <v>2.7217182003332714E-3</v>
      </c>
      <c r="AL84" s="79">
        <v>2.833E-3</v>
      </c>
      <c r="AM84" s="80">
        <v>-3.9280550535378933E-2</v>
      </c>
      <c r="AN84" s="368">
        <v>-0.61048541606334727</v>
      </c>
      <c r="AO84" s="368">
        <v>-0.34553123133983699</v>
      </c>
      <c r="AP84" s="368">
        <v>-0.40734300883048191</v>
      </c>
      <c r="AQ84" s="368">
        <v>-0.71341443489035283</v>
      </c>
      <c r="AR84" s="81">
        <v>4.1586678091686613E-3</v>
      </c>
      <c r="AS84" s="81">
        <v>4.5924003949778368E-3</v>
      </c>
      <c r="AT84" s="81">
        <v>9.4970526491519082E-3</v>
      </c>
      <c r="AU84" s="68">
        <v>2.1235955056179774E-3</v>
      </c>
      <c r="AV84" s="68">
        <v>3.3152352224125057E-3</v>
      </c>
      <c r="AW84" s="68">
        <v>5.4087151750178584E-3</v>
      </c>
      <c r="AX84" s="68">
        <v>2.1235955056179774E-3</v>
      </c>
      <c r="AY84" s="68">
        <v>6.9874616062537672E-3</v>
      </c>
      <c r="AZ84" s="68">
        <v>2.8887523048555627E-2</v>
      </c>
      <c r="BA84" s="31">
        <v>82.913839999999993</v>
      </c>
      <c r="BB84" s="32">
        <v>55.451745379876797</v>
      </c>
      <c r="BC84" s="82">
        <v>90.293408700402153</v>
      </c>
      <c r="BD84" s="70">
        <v>-8.1728764110433838E-2</v>
      </c>
      <c r="BE84" s="70">
        <v>-0.38587161368701517</v>
      </c>
      <c r="BF84" s="82">
        <v>96.944110334110334</v>
      </c>
      <c r="BG84" s="82">
        <v>69.148156739478651</v>
      </c>
      <c r="BH84" s="82">
        <v>57.633600028055312</v>
      </c>
      <c r="BI84" s="82">
        <v>25.854881266490764</v>
      </c>
      <c r="BJ84" s="82">
        <v>304.25863636363636</v>
      </c>
      <c r="BK84" s="82">
        <v>19.553571428571427</v>
      </c>
      <c r="BL84" s="82">
        <v>75.703397706380969</v>
      </c>
      <c r="BM84" s="82">
        <v>304.25863636363636</v>
      </c>
      <c r="BN84" s="34" t="s">
        <v>2563</v>
      </c>
      <c r="BO84" s="31" t="s">
        <v>158</v>
      </c>
      <c r="BP84" s="32">
        <v>4.5490700000000004</v>
      </c>
      <c r="BQ84" s="35">
        <v>5.153078577273722</v>
      </c>
      <c r="BR84" s="70">
        <v>-0.11721315097688212</v>
      </c>
      <c r="BS84" s="83">
        <v>3.6854886245945497</v>
      </c>
      <c r="BT84" s="83">
        <v>3.9345473532440862</v>
      </c>
      <c r="BU84" s="83">
        <v>4.2131859768447537</v>
      </c>
      <c r="BV84" s="83">
        <v>3.0767905488555254</v>
      </c>
      <c r="BW84" s="83">
        <v>7.2816852367688023</v>
      </c>
      <c r="BX84" s="83">
        <v>3.0767905488555254</v>
      </c>
      <c r="BY84" s="83">
        <v>5.6337069937689481</v>
      </c>
      <c r="BZ84" s="83">
        <v>16.183574879227056</v>
      </c>
      <c r="CA84" s="37" t="s">
        <v>2609</v>
      </c>
      <c r="CB84" s="31">
        <v>1.410631186284413</v>
      </c>
      <c r="CC84" s="35">
        <v>1.8100342416063249</v>
      </c>
      <c r="CD84" s="70">
        <v>-0.22066049699007872</v>
      </c>
      <c r="CE84" s="83">
        <v>1.6073555620953144</v>
      </c>
      <c r="CF84" s="83">
        <v>1.3716031389956296</v>
      </c>
      <c r="CG84" s="83">
        <v>0.93840655133712025</v>
      </c>
      <c r="CH84" s="83">
        <v>0.93517301795882601</v>
      </c>
      <c r="CI84" s="83">
        <v>3.837521032959891</v>
      </c>
      <c r="CJ84" s="83">
        <v>0.32799539170506908</v>
      </c>
      <c r="CK84" s="83">
        <v>1.2462904118159954</v>
      </c>
      <c r="CL84" s="83">
        <v>3.837521032959891</v>
      </c>
      <c r="CM84" s="37" t="s">
        <v>2563</v>
      </c>
      <c r="CN84" s="31">
        <v>15.64105</v>
      </c>
      <c r="CO84" s="82">
        <v>18.031555728846392</v>
      </c>
      <c r="CP84" s="70">
        <v>-0.1325734598164553</v>
      </c>
      <c r="CQ84" s="82">
        <v>15.123772535968934</v>
      </c>
      <c r="CR84" s="82">
        <v>13.815871716793145</v>
      </c>
      <c r="CS84" s="82">
        <v>11.309289400778075</v>
      </c>
      <c r="CT84" s="82">
        <v>9.4275886127093607</v>
      </c>
      <c r="CU84" s="82">
        <v>36.532277889692651</v>
      </c>
      <c r="CV84" s="82">
        <v>7.492105263157895</v>
      </c>
      <c r="CW84" s="82">
        <v>14.967514683592849</v>
      </c>
      <c r="CX84" s="82">
        <v>36.532277889692651</v>
      </c>
      <c r="CY84" s="37" t="s">
        <v>2563</v>
      </c>
      <c r="CZ84" s="376">
        <v>3.1152508081803667</v>
      </c>
      <c r="DA84" s="39" t="s">
        <v>5</v>
      </c>
      <c r="DB84" s="39">
        <v>184.4410442142082</v>
      </c>
      <c r="DC84" s="17">
        <v>2.5236890298655817E-2</v>
      </c>
      <c r="DD84" s="40">
        <v>-80.390150970134414</v>
      </c>
      <c r="DE84" s="84">
        <v>2.57918</v>
      </c>
      <c r="DF84" s="85">
        <v>3.8959999999999999</v>
      </c>
      <c r="DG84" s="85" t="s">
        <v>5</v>
      </c>
      <c r="DH84" s="85" t="s">
        <v>5</v>
      </c>
      <c r="DI84" s="85" t="s">
        <v>5</v>
      </c>
      <c r="DJ84" s="86">
        <v>1.894107</v>
      </c>
      <c r="DK84" s="86">
        <v>6.5593000000000005E-3</v>
      </c>
      <c r="DL84" s="69">
        <v>-0.57692307692307687</v>
      </c>
      <c r="DM84" s="70">
        <v>-0.33790878559732529</v>
      </c>
      <c r="DN84" s="70">
        <v>-4.9787217949485596E-2</v>
      </c>
      <c r="DO84" s="70">
        <v>0.15515944582245589</v>
      </c>
      <c r="DP84" s="70" t="s">
        <v>158</v>
      </c>
      <c r="DQ84" s="87" t="s">
        <v>2563</v>
      </c>
      <c r="DR84" s="69">
        <v>-0.12327036723995999</v>
      </c>
      <c r="DS84" s="70">
        <v>-2.2060480409561767E-2</v>
      </c>
      <c r="DT84" s="70">
        <v>2.5076258295042786E-2</v>
      </c>
      <c r="DU84" s="70">
        <v>0.10390304166967446</v>
      </c>
      <c r="DV84" s="87" t="s">
        <v>2563</v>
      </c>
      <c r="DW84" s="31">
        <v>13.63706</v>
      </c>
      <c r="DX84" s="70">
        <v>-0.20084708916437732</v>
      </c>
      <c r="DY84" s="70">
        <v>4.0840985446628508E-3</v>
      </c>
      <c r="DZ84" s="70">
        <v>0.12625826741396096</v>
      </c>
      <c r="EA84" s="70">
        <v>0.20205172207859823</v>
      </c>
      <c r="EB84" s="87" t="s">
        <v>2563</v>
      </c>
      <c r="EC84" s="31">
        <v>13.9199</v>
      </c>
      <c r="ED84" s="88">
        <v>4579972000</v>
      </c>
      <c r="EE84" s="85">
        <v>1.1000700000000001</v>
      </c>
      <c r="EF84" s="85" t="s">
        <v>5</v>
      </c>
      <c r="EG84" s="86">
        <v>0.84380097796325226</v>
      </c>
      <c r="EH84" s="86">
        <v>-2.940013498075178E-2</v>
      </c>
      <c r="EI84" s="89">
        <v>2.1669999999999998</v>
      </c>
      <c r="EJ84" s="90">
        <v>12</v>
      </c>
      <c r="EK84" s="85">
        <v>171.97</v>
      </c>
      <c r="EL84" s="91">
        <v>12</v>
      </c>
      <c r="EM84" s="79">
        <v>0.256265627725766</v>
      </c>
      <c r="EN84" s="69">
        <v>4.7790828769432636E-2</v>
      </c>
      <c r="EO84" s="70">
        <v>1.1678268657594471E-2</v>
      </c>
      <c r="EP84" s="70">
        <v>0.15698066758054141</v>
      </c>
      <c r="EQ84" s="70">
        <v>0.29079048357971704</v>
      </c>
      <c r="ER84" s="69">
        <v>2.900511043495424E-3</v>
      </c>
      <c r="ES84" s="70">
        <v>2.799088486524548E-3</v>
      </c>
      <c r="ET84" s="70">
        <v>5.4376182089808101E-3</v>
      </c>
      <c r="EU84" s="70">
        <v>2.8296471598252104E-2</v>
      </c>
      <c r="EV84" s="69">
        <v>5.069133981292806E-2</v>
      </c>
      <c r="EW84" s="70">
        <v>1.4477357144119019E-2</v>
      </c>
      <c r="EX84" s="70">
        <v>0.16241828578952222</v>
      </c>
      <c r="EY84" s="70">
        <v>0.31908695517796914</v>
      </c>
      <c r="EZ84" s="92">
        <v>5.5615899999999996E-2</v>
      </c>
      <c r="FA84" s="70">
        <v>0.10651999999999999</v>
      </c>
      <c r="FB84" s="70">
        <v>0.11907142857142858</v>
      </c>
      <c r="FC84" s="87">
        <v>0.13148957411141005</v>
      </c>
      <c r="FD84" s="69">
        <v>7.7699999999999991E-2</v>
      </c>
      <c r="FE84" s="70">
        <v>8.0657142857142858E-2</v>
      </c>
      <c r="FF84" s="87">
        <v>5.9783509431949558E-2</v>
      </c>
      <c r="FG84" s="93" t="s">
        <v>2563</v>
      </c>
      <c r="FH84" s="84">
        <v>0.64885000000000004</v>
      </c>
      <c r="FI84" s="85">
        <v>0.46317000000000003</v>
      </c>
      <c r="FJ84" s="86">
        <v>1.1570659999999999</v>
      </c>
      <c r="FK84" s="86">
        <v>1.310074</v>
      </c>
      <c r="FL84" s="94">
        <v>0.14399999999999999</v>
      </c>
      <c r="FM84" s="95">
        <v>0.14699999999999999</v>
      </c>
      <c r="FN84" s="96">
        <v>44926</v>
      </c>
      <c r="FO84" s="97" t="s">
        <v>2881</v>
      </c>
      <c r="FP84" s="57">
        <v>0.58799999999999997</v>
      </c>
      <c r="FQ84" s="58" t="s">
        <v>159</v>
      </c>
      <c r="FR84" s="58">
        <v>0.58799999999999997</v>
      </c>
      <c r="FS84" s="98" t="s">
        <v>185</v>
      </c>
      <c r="FT84" s="59" t="s">
        <v>160</v>
      </c>
      <c r="FU84" s="9" t="s">
        <v>158</v>
      </c>
      <c r="FV84" s="9" t="s">
        <v>158</v>
      </c>
      <c r="FW84" s="99" t="s">
        <v>158</v>
      </c>
      <c r="FX84" s="100" t="s">
        <v>158</v>
      </c>
      <c r="FY84" s="100" t="s">
        <v>158</v>
      </c>
      <c r="FZ84" s="100" t="s">
        <v>158</v>
      </c>
      <c r="GA84" s="9" t="s">
        <v>158</v>
      </c>
      <c r="GB84" s="63"/>
    </row>
    <row r="85" spans="1:184" ht="12" customHeight="1" x14ac:dyDescent="0.2">
      <c r="A85" s="7">
        <v>79</v>
      </c>
      <c r="B85" s="2" t="s">
        <v>2548</v>
      </c>
      <c r="C85" s="1" t="s">
        <v>462</v>
      </c>
      <c r="D85" s="1" t="s">
        <v>172</v>
      </c>
      <c r="E85" s="1" t="s">
        <v>463</v>
      </c>
      <c r="F85" s="9">
        <v>7</v>
      </c>
      <c r="G85" s="64">
        <v>6.14</v>
      </c>
      <c r="H85" s="65">
        <v>1.9933554817275656E-2</v>
      </c>
      <c r="I85" s="65">
        <v>0.192135547588139</v>
      </c>
      <c r="J85" s="65">
        <v>0.39500116092723059</v>
      </c>
      <c r="K85" s="442">
        <v>1.8442996742671011E-3</v>
      </c>
      <c r="L85" s="67">
        <v>1</v>
      </c>
      <c r="M85" s="68">
        <v>4.9698260560879781E-3</v>
      </c>
      <c r="N85" s="444">
        <v>1.8881692967253283E-2</v>
      </c>
      <c r="O85" s="445">
        <v>1.9733342306784696E-2</v>
      </c>
      <c r="P85" s="445">
        <v>1.9336149428936356E-2</v>
      </c>
      <c r="Q85" s="445" t="s">
        <v>158</v>
      </c>
      <c r="R85" s="445" t="s">
        <v>158</v>
      </c>
      <c r="S85" s="445" t="s">
        <v>158</v>
      </c>
      <c r="T85" s="18" t="s">
        <v>158</v>
      </c>
      <c r="U85" s="71" t="s">
        <v>156</v>
      </c>
      <c r="V85" s="9">
        <v>2016</v>
      </c>
      <c r="W85" s="227">
        <v>2016</v>
      </c>
      <c r="X85" s="227">
        <v>1</v>
      </c>
      <c r="Y85" s="447" t="s">
        <v>157</v>
      </c>
      <c r="Z85" s="448">
        <v>6</v>
      </c>
      <c r="AA85" s="448">
        <v>0</v>
      </c>
      <c r="AB85" s="448">
        <v>0</v>
      </c>
      <c r="AC85" s="228" t="s">
        <v>5</v>
      </c>
      <c r="AD85" s="449" t="s">
        <v>158</v>
      </c>
      <c r="AE85" s="450" t="s">
        <v>158</v>
      </c>
      <c r="AF85" s="75">
        <v>6.8081524679853303E-2</v>
      </c>
      <c r="AG85" s="75">
        <v>0.14592783505154638</v>
      </c>
      <c r="AH85" s="76" t="e">
        <v>#DIV/0!</v>
      </c>
      <c r="AI85" s="9" t="s">
        <v>2781</v>
      </c>
      <c r="AJ85" s="77" t="s">
        <v>2563</v>
      </c>
      <c r="AK85" s="78">
        <v>1.8442996742671011E-3</v>
      </c>
      <c r="AL85" s="79">
        <v>2.3032E-3</v>
      </c>
      <c r="AM85" s="80">
        <v>-0.19924467077670149</v>
      </c>
      <c r="AN85" s="368">
        <v>-0.52848317301206815</v>
      </c>
      <c r="AO85" s="368">
        <v>-0.48535586308729128</v>
      </c>
      <c r="AP85" s="368">
        <v>-0.53876266809075246</v>
      </c>
      <c r="AQ85" s="368">
        <v>-0.67310380029267192</v>
      </c>
      <c r="AR85" s="81">
        <v>3.5836406984656303E-3</v>
      </c>
      <c r="AS85" s="81">
        <v>3.9985914987253962E-3</v>
      </c>
      <c r="AT85" s="81">
        <v>5.6418510705181406E-3</v>
      </c>
      <c r="AU85" s="68">
        <v>1.518421052631579E-3</v>
      </c>
      <c r="AV85" s="68">
        <v>2.9486683611016839E-3</v>
      </c>
      <c r="AW85" s="68">
        <v>5.6563157894736846E-3</v>
      </c>
      <c r="AX85" s="68">
        <v>1.518421052631579E-3</v>
      </c>
      <c r="AY85" s="68">
        <v>3.9114185723732502E-3</v>
      </c>
      <c r="AZ85" s="68">
        <v>1.2500000000000001E-2</v>
      </c>
      <c r="BA85" s="31" t="s">
        <v>158</v>
      </c>
      <c r="BB85" s="32" t="s">
        <v>158</v>
      </c>
      <c r="BC85" s="82" t="e">
        <v>#DIV/0!</v>
      </c>
      <c r="BD85" s="70" t="e">
        <v>#DIV/0!</v>
      </c>
      <c r="BE85" s="70" t="e">
        <v>#DIV/0!</v>
      </c>
      <c r="BF85" s="82" t="e">
        <v>#DIV/0!</v>
      </c>
      <c r="BG85" s="82" t="e">
        <v>#DIV/0!</v>
      </c>
      <c r="BH85" s="82" t="e">
        <v>#DIV/0!</v>
      </c>
      <c r="BI85" s="82">
        <v>0</v>
      </c>
      <c r="BJ85" s="82">
        <v>0</v>
      </c>
      <c r="BK85" s="82">
        <v>0</v>
      </c>
      <c r="BL85" s="82" t="e">
        <v>#DIV/0!</v>
      </c>
      <c r="BM85" s="82">
        <v>0</v>
      </c>
      <c r="BN85" s="34" t="s">
        <v>2563</v>
      </c>
      <c r="BO85" s="31">
        <v>26.77918</v>
      </c>
      <c r="BP85" s="32">
        <v>11.02181</v>
      </c>
      <c r="BQ85" s="35">
        <v>5.2406280180031057</v>
      </c>
      <c r="BR85" s="70">
        <v>1.103146791212203</v>
      </c>
      <c r="BS85" s="83">
        <v>4.4856335207081477</v>
      </c>
      <c r="BT85" s="83">
        <v>3.7078184685892723</v>
      </c>
      <c r="BU85" s="83">
        <v>2.7237493941347961</v>
      </c>
      <c r="BV85" s="83">
        <v>1.9863013698630136</v>
      </c>
      <c r="BW85" s="83">
        <v>13.127272727272725</v>
      </c>
      <c r="BX85" s="83">
        <v>0.92307692307692302</v>
      </c>
      <c r="BY85" s="83">
        <v>4.0117226004101436</v>
      </c>
      <c r="BZ85" s="83">
        <v>13.127272727272725</v>
      </c>
      <c r="CA85" s="37" t="s">
        <v>2609</v>
      </c>
      <c r="CB85" s="31">
        <v>8.8661699301103205</v>
      </c>
      <c r="CC85" s="35">
        <v>9.0941742575209652</v>
      </c>
      <c r="CD85" s="70">
        <v>-2.5071471136819623E-2</v>
      </c>
      <c r="CE85" s="83">
        <v>5.668826961839752</v>
      </c>
      <c r="CF85" s="83">
        <v>6.5413714459210555</v>
      </c>
      <c r="CG85" s="83">
        <v>4.3270805281553333</v>
      </c>
      <c r="CH85" s="83">
        <v>4.4496774193548383</v>
      </c>
      <c r="CI85" s="83">
        <v>14.571774193548388</v>
      </c>
      <c r="CJ85" s="83">
        <v>0.99</v>
      </c>
      <c r="CK85" s="83">
        <v>6.224320894994249</v>
      </c>
      <c r="CL85" s="83">
        <v>14.571774193548388</v>
      </c>
      <c r="CM85" s="37" t="s">
        <v>2563</v>
      </c>
      <c r="CN85" s="31">
        <v>36.251759999999997</v>
      </c>
      <c r="CO85" s="82">
        <v>37.555978485806477</v>
      </c>
      <c r="CP85" s="70">
        <v>-3.4727320080327084E-2</v>
      </c>
      <c r="CQ85" s="82">
        <v>20.091490553271736</v>
      </c>
      <c r="CR85" s="82">
        <v>26.776327059235769</v>
      </c>
      <c r="CS85" s="82">
        <v>18.851292810686541</v>
      </c>
      <c r="CT85" s="82">
        <v>16.039534883720929</v>
      </c>
      <c r="CU85" s="82">
        <v>82.13181818181819</v>
      </c>
      <c r="CV85" s="82">
        <v>3.96</v>
      </c>
      <c r="CW85" s="82">
        <v>27.132765825448043</v>
      </c>
      <c r="CX85" s="82">
        <v>82.13181818181819</v>
      </c>
      <c r="CY85" s="37" t="s">
        <v>2563</v>
      </c>
      <c r="CZ85" s="376" t="s">
        <v>158</v>
      </c>
      <c r="DA85" s="39" t="s">
        <v>5</v>
      </c>
      <c r="DB85" s="39" t="s">
        <v>2151</v>
      </c>
      <c r="DC85" s="17">
        <v>2.1180449103203457E-2</v>
      </c>
      <c r="DD85" s="40" t="s">
        <v>158</v>
      </c>
      <c r="DE85" s="84">
        <v>-0.10911</v>
      </c>
      <c r="DF85" s="85" t="s">
        <v>158</v>
      </c>
      <c r="DG85" s="85" t="s">
        <v>5</v>
      </c>
      <c r="DH85" s="85" t="s">
        <v>5</v>
      </c>
      <c r="DI85" s="85" t="s">
        <v>5</v>
      </c>
      <c r="DJ85" s="86">
        <v>-0.76817009999999997</v>
      </c>
      <c r="DK85" s="86" t="s">
        <v>158</v>
      </c>
      <c r="DL85" s="69" t="s">
        <v>158</v>
      </c>
      <c r="DM85" s="70" t="s">
        <v>158</v>
      </c>
      <c r="DN85" s="70" t="s">
        <v>158</v>
      </c>
      <c r="DO85" s="70" t="s">
        <v>158</v>
      </c>
      <c r="DP85" s="70" t="s">
        <v>158</v>
      </c>
      <c r="DQ85" s="87" t="s">
        <v>2563</v>
      </c>
      <c r="DR85" s="69">
        <v>0.31977672830805304</v>
      </c>
      <c r="DS85" s="70">
        <v>0.27369562358041866</v>
      </c>
      <c r="DT85" s="70">
        <v>0.32771320247265256</v>
      </c>
      <c r="DU85" s="70">
        <v>0.16959215471060696</v>
      </c>
      <c r="DV85" s="87" t="s">
        <v>2563</v>
      </c>
      <c r="DW85" s="31">
        <v>0.16633000000000001</v>
      </c>
      <c r="DX85" s="70">
        <v>0.30011001086673628</v>
      </c>
      <c r="DY85" s="70">
        <v>0.29433947303751729</v>
      </c>
      <c r="DZ85" s="70">
        <v>0.25851720991328886</v>
      </c>
      <c r="EA85" s="70">
        <v>0.18005455335719378</v>
      </c>
      <c r="EB85" s="87" t="s">
        <v>2563</v>
      </c>
      <c r="EC85" s="31">
        <v>7.7600000000000002E-2</v>
      </c>
      <c r="ED85" s="88">
        <v>2279681000</v>
      </c>
      <c r="EE85" s="85">
        <v>0.93408000000000002</v>
      </c>
      <c r="EF85" s="85" t="s">
        <v>5</v>
      </c>
      <c r="EG85" s="86">
        <v>0.1634318280611009</v>
      </c>
      <c r="EH85" s="86">
        <v>-0.12160477692611205</v>
      </c>
      <c r="EI85" s="89">
        <v>1.857</v>
      </c>
      <c r="EJ85" s="90">
        <v>7</v>
      </c>
      <c r="EK85" s="85">
        <v>7.61</v>
      </c>
      <c r="EL85" s="91">
        <v>7</v>
      </c>
      <c r="EM85" s="79">
        <v>-0.19316688567674123</v>
      </c>
      <c r="EN85" s="69">
        <v>-0.16504854368932043</v>
      </c>
      <c r="EO85" s="70">
        <v>0.17509828890997681</v>
      </c>
      <c r="EP85" s="70">
        <v>0.18012537475544188</v>
      </c>
      <c r="EQ85" s="70">
        <v>0.38018888293640862</v>
      </c>
      <c r="ER85" s="69">
        <v>1.549237170596296E-3</v>
      </c>
      <c r="ES85" s="70">
        <v>2.9454934476242922E-3</v>
      </c>
      <c r="ET85" s="70">
        <v>4.0557139221493177E-3</v>
      </c>
      <c r="EU85" s="70">
        <v>2.6391643448494984E-2</v>
      </c>
      <c r="EV85" s="69">
        <v>-0.16349930651872413</v>
      </c>
      <c r="EW85" s="70">
        <v>0.1780437823576011</v>
      </c>
      <c r="EX85" s="70">
        <v>0.1841810886775912</v>
      </c>
      <c r="EY85" s="70">
        <v>0.40658052638490361</v>
      </c>
      <c r="EZ85" s="92">
        <v>-0.19210830000000001</v>
      </c>
      <c r="FA85" s="70" t="e">
        <v>#DIV/0!</v>
      </c>
      <c r="FB85" s="70" t="e">
        <v>#DIV/0!</v>
      </c>
      <c r="FC85" s="87">
        <v>7.8372176823155795E-2</v>
      </c>
      <c r="FD85" s="69">
        <v>4.1999999999999997E-3</v>
      </c>
      <c r="FE85" s="70">
        <v>7.175E-3</v>
      </c>
      <c r="FF85" s="87">
        <v>2.1023807932912631E-2</v>
      </c>
      <c r="FG85" s="93" t="s">
        <v>2563</v>
      </c>
      <c r="FH85" s="84">
        <v>1.25258</v>
      </c>
      <c r="FI85" s="85" t="s">
        <v>158</v>
      </c>
      <c r="FJ85" s="86">
        <v>8.3798139999999997</v>
      </c>
      <c r="FK85" s="86">
        <v>8.3798139999999997</v>
      </c>
      <c r="FL85" s="94">
        <v>2.8170000000000001E-3</v>
      </c>
      <c r="FM85" s="95">
        <v>2.8310000000000002E-3</v>
      </c>
      <c r="FN85" s="96">
        <v>45016</v>
      </c>
      <c r="FO85" s="97" t="s">
        <v>2881</v>
      </c>
      <c r="FP85" s="57">
        <v>1.1324000000000001E-2</v>
      </c>
      <c r="FQ85" s="58" t="s">
        <v>159</v>
      </c>
      <c r="FR85" s="58">
        <v>1.1324000000000001E-2</v>
      </c>
      <c r="FS85" s="98" t="s">
        <v>159</v>
      </c>
      <c r="FT85" s="59" t="s">
        <v>165</v>
      </c>
      <c r="FU85" s="9" t="s">
        <v>166</v>
      </c>
      <c r="FV85" s="9" t="s">
        <v>158</v>
      </c>
      <c r="FW85" s="99">
        <v>0.05</v>
      </c>
      <c r="FX85" s="100" t="s">
        <v>158</v>
      </c>
      <c r="FY85" s="100" t="s">
        <v>158</v>
      </c>
      <c r="FZ85" s="100" t="s">
        <v>158</v>
      </c>
      <c r="GA85" s="9" t="s">
        <v>425</v>
      </c>
      <c r="GB85" s="63"/>
    </row>
    <row r="86" spans="1:184" x14ac:dyDescent="0.2">
      <c r="BD86" s="360"/>
      <c r="BE86" s="360"/>
      <c r="CZ86" s="38"/>
      <c r="DA86" s="39"/>
      <c r="DB86" s="39"/>
      <c r="DC86" s="70"/>
      <c r="DD86" s="40"/>
    </row>
    <row r="87" spans="1:184" x14ac:dyDescent="0.2">
      <c r="A87" s="361"/>
      <c r="B87" s="362"/>
      <c r="C87" s="361"/>
      <c r="D87" s="361"/>
      <c r="E87" s="362"/>
      <c r="F87" s="361"/>
      <c r="G87" s="363"/>
      <c r="H87" s="361"/>
      <c r="I87" s="361"/>
      <c r="J87" s="361"/>
      <c r="K87" s="363"/>
      <c r="L87" s="361"/>
      <c r="M87" s="361"/>
      <c r="N87" s="363"/>
      <c r="O87" s="361"/>
      <c r="P87" s="361"/>
      <c r="Q87" s="361"/>
      <c r="R87" s="361"/>
      <c r="S87" s="361"/>
      <c r="T87" s="363"/>
      <c r="U87" s="361"/>
      <c r="V87" s="361"/>
      <c r="W87" s="364"/>
      <c r="X87" s="364"/>
      <c r="Y87" s="361"/>
      <c r="Z87" s="361"/>
      <c r="AA87" s="361"/>
      <c r="AB87" s="361"/>
      <c r="AC87" s="364"/>
      <c r="AD87" s="363"/>
      <c r="AE87" s="361"/>
      <c r="AF87" s="361"/>
      <c r="AG87" s="361"/>
      <c r="AH87" s="361"/>
      <c r="AI87" s="361"/>
      <c r="AJ87" s="361"/>
      <c r="AK87" s="363"/>
      <c r="AL87" s="361"/>
      <c r="AM87" s="361"/>
      <c r="AN87" s="361"/>
      <c r="AO87" s="361"/>
      <c r="AP87" s="361"/>
      <c r="AQ87" s="361"/>
      <c r="AR87" s="361"/>
      <c r="AS87" s="361"/>
      <c r="AT87" s="361"/>
      <c r="AU87" s="361"/>
      <c r="AV87" s="361"/>
      <c r="AW87" s="361"/>
      <c r="AX87" s="361"/>
      <c r="AY87" s="361"/>
      <c r="AZ87" s="361"/>
      <c r="BA87" s="363"/>
      <c r="BB87" s="361"/>
      <c r="BC87" s="361"/>
      <c r="BD87" s="361"/>
      <c r="BE87" s="361"/>
      <c r="BF87" s="361"/>
      <c r="BG87" s="361"/>
      <c r="BH87" s="361"/>
      <c r="BI87" s="361"/>
      <c r="BJ87" s="361"/>
      <c r="BK87" s="361"/>
      <c r="BL87" s="361"/>
      <c r="BM87" s="361"/>
      <c r="BN87" s="361"/>
      <c r="BO87" s="363"/>
      <c r="BP87" s="361"/>
      <c r="BQ87" s="361"/>
      <c r="BR87" s="361"/>
      <c r="BS87" s="361"/>
      <c r="BT87" s="361"/>
      <c r="BU87" s="361"/>
      <c r="BV87" s="361"/>
      <c r="BW87" s="361"/>
      <c r="BX87" s="361"/>
      <c r="BY87" s="361"/>
      <c r="BZ87" s="361"/>
      <c r="CA87" s="361"/>
      <c r="CB87" s="363"/>
      <c r="CC87" s="361"/>
      <c r="CD87" s="361"/>
      <c r="CE87" s="361"/>
      <c r="CF87" s="361"/>
      <c r="CG87" s="361"/>
      <c r="CH87" s="361"/>
      <c r="CI87" s="361"/>
      <c r="CJ87" s="361"/>
      <c r="CK87" s="361"/>
      <c r="CL87" s="361"/>
      <c r="CM87" s="361"/>
      <c r="CN87" s="363"/>
      <c r="CO87" s="361"/>
      <c r="CP87" s="361"/>
      <c r="CQ87" s="361"/>
      <c r="CR87" s="361"/>
      <c r="CS87" s="361"/>
      <c r="CT87" s="361"/>
      <c r="CU87" s="361"/>
      <c r="CV87" s="361"/>
      <c r="CW87" s="361"/>
      <c r="CX87" s="361"/>
      <c r="CY87" s="361"/>
      <c r="CZ87" s="361"/>
      <c r="DA87" s="361"/>
      <c r="DB87" s="361"/>
      <c r="DC87" s="361"/>
      <c r="DD87" s="361"/>
      <c r="DE87" s="363"/>
      <c r="DF87" s="361"/>
      <c r="DG87" s="361"/>
      <c r="DH87" s="361"/>
      <c r="DI87" s="361"/>
      <c r="DJ87" s="361"/>
      <c r="DK87" s="361"/>
      <c r="DL87" s="363"/>
      <c r="DM87" s="361"/>
      <c r="DN87" s="361"/>
      <c r="DO87" s="361"/>
      <c r="DP87" s="361"/>
      <c r="DQ87" s="361"/>
      <c r="DR87" s="363"/>
      <c r="DS87" s="361"/>
      <c r="DT87" s="361"/>
      <c r="DU87" s="361"/>
      <c r="DV87" s="361"/>
      <c r="DW87" s="363"/>
      <c r="DX87" s="361"/>
      <c r="DY87" s="361"/>
      <c r="DZ87" s="361"/>
      <c r="EA87" s="361"/>
      <c r="EB87" s="361"/>
      <c r="EC87" s="363"/>
      <c r="ED87" s="363"/>
      <c r="EE87" s="361"/>
      <c r="EF87" s="361"/>
      <c r="EG87" s="361"/>
      <c r="EH87" s="361"/>
      <c r="EI87" s="363"/>
      <c r="EJ87" s="361"/>
      <c r="EK87" s="361"/>
      <c r="EL87" s="361"/>
      <c r="EM87" s="361"/>
      <c r="EN87" s="363"/>
      <c r="EO87" s="361"/>
      <c r="EP87" s="361"/>
      <c r="EQ87" s="361"/>
      <c r="ER87" s="363"/>
      <c r="ES87" s="361"/>
      <c r="ET87" s="361"/>
      <c r="EU87" s="361"/>
      <c r="EV87" s="363"/>
      <c r="EW87" s="361"/>
      <c r="EX87" s="361"/>
      <c r="EY87" s="361"/>
      <c r="EZ87" s="363"/>
      <c r="FA87" s="361"/>
      <c r="FB87" s="361"/>
      <c r="FC87" s="361"/>
      <c r="FD87" s="363"/>
      <c r="FE87" s="361"/>
      <c r="FF87" s="361"/>
      <c r="FG87" s="361"/>
      <c r="FH87" s="363"/>
      <c r="FI87" s="361"/>
      <c r="FJ87" s="361"/>
      <c r="FK87" s="361"/>
      <c r="FL87" s="363"/>
      <c r="FM87" s="361"/>
      <c r="FN87" s="361"/>
      <c r="FO87" s="361"/>
      <c r="FP87" s="361"/>
      <c r="FQ87" s="361"/>
      <c r="FR87" s="361"/>
      <c r="FS87" s="361"/>
      <c r="FT87" s="363"/>
      <c r="FU87" s="361"/>
      <c r="FV87" s="361"/>
      <c r="FW87" s="361"/>
      <c r="FX87" s="361"/>
      <c r="FY87" s="361"/>
      <c r="FZ87" s="361"/>
      <c r="GA87" s="361"/>
    </row>
  </sheetData>
  <phoneticPr fontId="83"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7806-DCD5-4FFA-A27B-E007B1D5DC27}">
  <dimension ref="A1:GB43"/>
  <sheetViews>
    <sheetView workbookViewId="0">
      <pane xSplit="3" ySplit="2" topLeftCell="F3" activePane="bottomRight" state="frozen"/>
      <selection activeCell="K2" sqref="K2"/>
      <selection pane="topRight" activeCell="K2" sqref="K2"/>
      <selection pane="bottomLeft" activeCell="K2" sqref="K2"/>
      <selection pane="bottomRight" activeCell="A36" sqref="A36:XFD36"/>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11.28515625" style="8" bestFit="1" customWidth="1"/>
    <col min="24" max="24" width="13.4257812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43" width="7.7109375" style="20" customWidth="1"/>
    <col min="44"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0</v>
      </c>
      <c r="B1" s="187"/>
      <c r="C1" s="188"/>
      <c r="D1" s="189" t="s">
        <v>3</v>
      </c>
      <c r="E1" s="188"/>
      <c r="F1" s="190"/>
      <c r="G1" s="191" t="str">
        <f>'Canadian Dividend All-Star List'!G1</f>
        <v>Mar 31/2023</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369"/>
      <c r="AO1" s="369"/>
      <c r="AP1" s="369"/>
      <c r="AQ1" s="369"/>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1383</v>
      </c>
      <c r="C2" s="160" t="s">
        <v>24</v>
      </c>
      <c r="D2" s="160" t="s">
        <v>25</v>
      </c>
      <c r="E2" s="160" t="s">
        <v>26</v>
      </c>
      <c r="F2" s="161" t="s">
        <v>27</v>
      </c>
      <c r="G2" s="162" t="s">
        <v>28</v>
      </c>
      <c r="H2" s="163" t="s">
        <v>29</v>
      </c>
      <c r="I2" s="163" t="s">
        <v>1384</v>
      </c>
      <c r="J2" s="163" t="s">
        <v>2360</v>
      </c>
      <c r="K2" s="164" t="s">
        <v>2895</v>
      </c>
      <c r="L2" s="161" t="s">
        <v>30</v>
      </c>
      <c r="M2" s="161" t="s">
        <v>31</v>
      </c>
      <c r="N2" s="165" t="s">
        <v>2841</v>
      </c>
      <c r="O2" s="163" t="s">
        <v>2842</v>
      </c>
      <c r="P2" s="163" t="s">
        <v>2843</v>
      </c>
      <c r="Q2" s="163" t="s">
        <v>2844</v>
      </c>
      <c r="R2" s="163" t="s">
        <v>2845</v>
      </c>
      <c r="S2" s="163" t="s">
        <v>2846</v>
      </c>
      <c r="T2" s="165" t="s">
        <v>32</v>
      </c>
      <c r="U2" s="161" t="s">
        <v>33</v>
      </c>
      <c r="V2" s="161" t="s">
        <v>34</v>
      </c>
      <c r="W2" s="161" t="s">
        <v>35</v>
      </c>
      <c r="X2" s="161" t="s">
        <v>2363</v>
      </c>
      <c r="Y2" s="161" t="s">
        <v>2847</v>
      </c>
      <c r="Z2" s="161" t="s">
        <v>2848</v>
      </c>
      <c r="AA2" s="161" t="s">
        <v>2849</v>
      </c>
      <c r="AB2" s="161" t="s">
        <v>2850</v>
      </c>
      <c r="AC2" s="161" t="s">
        <v>36</v>
      </c>
      <c r="AD2" s="166" t="s">
        <v>37</v>
      </c>
      <c r="AE2" s="167" t="s">
        <v>38</v>
      </c>
      <c r="AF2" s="167" t="s">
        <v>39</v>
      </c>
      <c r="AG2" s="167" t="s">
        <v>40</v>
      </c>
      <c r="AH2" s="163" t="s">
        <v>41</v>
      </c>
      <c r="AI2" s="163" t="s">
        <v>42</v>
      </c>
      <c r="AJ2" s="163" t="s">
        <v>43</v>
      </c>
      <c r="AK2" s="164" t="s">
        <v>2896</v>
      </c>
      <c r="AL2" s="168" t="s">
        <v>44</v>
      </c>
      <c r="AM2" s="168" t="s">
        <v>45</v>
      </c>
      <c r="AN2" s="367" t="s">
        <v>2867</v>
      </c>
      <c r="AO2" s="367" t="s">
        <v>2854</v>
      </c>
      <c r="AP2" s="367" t="s">
        <v>2859</v>
      </c>
      <c r="AQ2" s="367" t="s">
        <v>2868</v>
      </c>
      <c r="AR2" s="163" t="s">
        <v>2855</v>
      </c>
      <c r="AS2" s="163" t="s">
        <v>2860</v>
      </c>
      <c r="AT2" s="163" t="s">
        <v>2869</v>
      </c>
      <c r="AU2" s="163" t="s">
        <v>2861</v>
      </c>
      <c r="AV2" s="163" t="s">
        <v>2862</v>
      </c>
      <c r="AW2" s="163" t="s">
        <v>2863</v>
      </c>
      <c r="AX2" s="163" t="s">
        <v>2870</v>
      </c>
      <c r="AY2" s="163" t="s">
        <v>2871</v>
      </c>
      <c r="AZ2" s="163" t="s">
        <v>2872</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2361</v>
      </c>
      <c r="BO2" s="172" t="s">
        <v>59</v>
      </c>
      <c r="BP2" s="173" t="s">
        <v>60</v>
      </c>
      <c r="BQ2" s="163" t="s">
        <v>2364</v>
      </c>
      <c r="BR2" s="171" t="s">
        <v>2365</v>
      </c>
      <c r="BS2" s="163" t="s">
        <v>2366</v>
      </c>
      <c r="BT2" s="163" t="s">
        <v>2367</v>
      </c>
      <c r="BU2" s="163" t="s">
        <v>2368</v>
      </c>
      <c r="BV2" s="163" t="s">
        <v>2369</v>
      </c>
      <c r="BW2" s="163" t="s">
        <v>2370</v>
      </c>
      <c r="BX2" s="163" t="s">
        <v>2371</v>
      </c>
      <c r="BY2" s="163" t="s">
        <v>2372</v>
      </c>
      <c r="BZ2" s="163" t="s">
        <v>2373</v>
      </c>
      <c r="CA2" s="163" t="s">
        <v>2362</v>
      </c>
      <c r="CB2" s="165" t="s">
        <v>71</v>
      </c>
      <c r="CC2" s="163" t="s">
        <v>72</v>
      </c>
      <c r="CD2" s="171" t="s">
        <v>73</v>
      </c>
      <c r="CE2" s="163" t="s">
        <v>74</v>
      </c>
      <c r="CF2" s="163" t="s">
        <v>75</v>
      </c>
      <c r="CG2" s="163" t="s">
        <v>76</v>
      </c>
      <c r="CH2" s="163" t="s">
        <v>77</v>
      </c>
      <c r="CI2" s="163" t="s">
        <v>78</v>
      </c>
      <c r="CJ2" s="163" t="s">
        <v>79</v>
      </c>
      <c r="CK2" s="163" t="s">
        <v>80</v>
      </c>
      <c r="CL2" s="163" t="s">
        <v>81</v>
      </c>
      <c r="CM2" s="163" t="s">
        <v>1368</v>
      </c>
      <c r="CN2" s="169" t="s">
        <v>82</v>
      </c>
      <c r="CO2" s="163" t="s">
        <v>83</v>
      </c>
      <c r="CP2" s="171" t="s">
        <v>84</v>
      </c>
      <c r="CQ2" s="163" t="s">
        <v>85</v>
      </c>
      <c r="CR2" s="163" t="s">
        <v>86</v>
      </c>
      <c r="CS2" s="163" t="s">
        <v>87</v>
      </c>
      <c r="CT2" s="163" t="s">
        <v>88</v>
      </c>
      <c r="CU2" s="163" t="s">
        <v>89</v>
      </c>
      <c r="CV2" s="163" t="s">
        <v>90</v>
      </c>
      <c r="CW2" s="163" t="s">
        <v>91</v>
      </c>
      <c r="CX2" s="163" t="s">
        <v>92</v>
      </c>
      <c r="CY2" s="163" t="s">
        <v>1369</v>
      </c>
      <c r="CZ2" s="172" t="s">
        <v>1385</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1382</v>
      </c>
      <c r="DQ2" s="163" t="s">
        <v>1370</v>
      </c>
      <c r="DR2" s="165" t="s">
        <v>108</v>
      </c>
      <c r="DS2" s="163" t="s">
        <v>109</v>
      </c>
      <c r="DT2" s="163" t="s">
        <v>110</v>
      </c>
      <c r="DU2" s="163" t="s">
        <v>111</v>
      </c>
      <c r="DV2" s="163" t="s">
        <v>1371</v>
      </c>
      <c r="DW2" s="169" t="s">
        <v>112</v>
      </c>
      <c r="DX2" s="163" t="s">
        <v>113</v>
      </c>
      <c r="DY2" s="163" t="s">
        <v>114</v>
      </c>
      <c r="DZ2" s="163" t="s">
        <v>115</v>
      </c>
      <c r="EA2" s="163" t="s">
        <v>116</v>
      </c>
      <c r="EB2" s="163" t="s">
        <v>1372</v>
      </c>
      <c r="EC2" s="169" t="s">
        <v>117</v>
      </c>
      <c r="ED2" s="169" t="s">
        <v>118</v>
      </c>
      <c r="EE2" s="168" t="s">
        <v>119</v>
      </c>
      <c r="EF2" s="173" t="s">
        <v>120</v>
      </c>
      <c r="EG2" s="173" t="s">
        <v>121</v>
      </c>
      <c r="EH2" s="173" t="s">
        <v>122</v>
      </c>
      <c r="EI2" s="174" t="s">
        <v>123</v>
      </c>
      <c r="EJ2" s="176" t="s">
        <v>124</v>
      </c>
      <c r="EK2" s="168" t="s">
        <v>125</v>
      </c>
      <c r="EL2" s="176" t="s">
        <v>126</v>
      </c>
      <c r="EM2" s="176" t="s">
        <v>127</v>
      </c>
      <c r="EN2" s="165" t="s">
        <v>2851</v>
      </c>
      <c r="EO2" s="163" t="s">
        <v>2856</v>
      </c>
      <c r="EP2" s="163" t="s">
        <v>2864</v>
      </c>
      <c r="EQ2" s="163" t="s">
        <v>2873</v>
      </c>
      <c r="ER2" s="165" t="s">
        <v>2852</v>
      </c>
      <c r="ES2" s="163" t="s">
        <v>2857</v>
      </c>
      <c r="ET2" s="163" t="s">
        <v>2865</v>
      </c>
      <c r="EU2" s="163" t="s">
        <v>2874</v>
      </c>
      <c r="EV2" s="165" t="s">
        <v>2853</v>
      </c>
      <c r="EW2" s="163" t="s">
        <v>2858</v>
      </c>
      <c r="EX2" s="163" t="s">
        <v>2866</v>
      </c>
      <c r="EY2" s="163" t="s">
        <v>2875</v>
      </c>
      <c r="EZ2" s="177" t="s">
        <v>128</v>
      </c>
      <c r="FA2" s="178" t="s">
        <v>129</v>
      </c>
      <c r="FB2" s="178" t="s">
        <v>130</v>
      </c>
      <c r="FC2" s="178" t="s">
        <v>131</v>
      </c>
      <c r="FD2" s="179" t="s">
        <v>132</v>
      </c>
      <c r="FE2" s="178" t="s">
        <v>133</v>
      </c>
      <c r="FF2" s="178" t="s">
        <v>134</v>
      </c>
      <c r="FG2" s="178" t="s">
        <v>1373</v>
      </c>
      <c r="FH2" s="172" t="s">
        <v>135</v>
      </c>
      <c r="FI2" s="180" t="s">
        <v>136</v>
      </c>
      <c r="FJ2" s="180" t="s">
        <v>137</v>
      </c>
      <c r="FK2" s="180" t="s">
        <v>138</v>
      </c>
      <c r="FL2" s="181" t="s">
        <v>1548</v>
      </c>
      <c r="FM2" s="161" t="s">
        <v>1550</v>
      </c>
      <c r="FN2" s="182" t="s">
        <v>139</v>
      </c>
      <c r="FO2" s="183" t="s">
        <v>140</v>
      </c>
      <c r="FP2" s="161" t="s">
        <v>141</v>
      </c>
      <c r="FQ2" s="161" t="s">
        <v>142</v>
      </c>
      <c r="FR2" s="161" t="s">
        <v>2897</v>
      </c>
      <c r="FS2" s="161" t="s">
        <v>143</v>
      </c>
      <c r="FT2" s="181" t="s">
        <v>144</v>
      </c>
      <c r="FU2" s="161" t="s">
        <v>145</v>
      </c>
      <c r="FV2" s="161" t="s">
        <v>146</v>
      </c>
      <c r="FW2" s="184" t="s">
        <v>147</v>
      </c>
      <c r="FX2" s="185" t="s">
        <v>148</v>
      </c>
      <c r="FY2" s="161" t="s">
        <v>149</v>
      </c>
      <c r="FZ2" s="161" t="s">
        <v>150</v>
      </c>
      <c r="GA2" s="161" t="s">
        <v>151</v>
      </c>
      <c r="GB2" s="5"/>
    </row>
    <row r="3" spans="1:184" s="62" customFormat="1" ht="12" customHeight="1" x14ac:dyDescent="0.2">
      <c r="A3" s="7">
        <v>89</v>
      </c>
      <c r="B3" s="2" t="s">
        <v>523</v>
      </c>
      <c r="C3" s="1" t="s">
        <v>524</v>
      </c>
      <c r="D3" s="1" t="s">
        <v>176</v>
      </c>
      <c r="E3" s="1" t="s">
        <v>330</v>
      </c>
      <c r="F3" s="9">
        <v>2</v>
      </c>
      <c r="G3" s="64">
        <v>7.74</v>
      </c>
      <c r="H3" s="65">
        <v>-0.10829493087557596</v>
      </c>
      <c r="I3" s="65">
        <v>-6.7715092400809196E-2</v>
      </c>
      <c r="J3" s="65">
        <v>-2.5097819073398919E-2</v>
      </c>
      <c r="K3" s="66">
        <v>0.1111111111111111</v>
      </c>
      <c r="L3" s="67">
        <v>494</v>
      </c>
      <c r="M3" s="68">
        <v>2.3809523809523725E-2</v>
      </c>
      <c r="N3" s="69">
        <v>1.7751479289940919E-2</v>
      </c>
      <c r="O3" s="70">
        <v>7.8743399566687522E-3</v>
      </c>
      <c r="P3" s="70">
        <v>4.2029663567281883E-2</v>
      </c>
      <c r="Q3" s="70">
        <v>0.10391299883374505</v>
      </c>
      <c r="R3" s="70">
        <v>5.4133437702406972E-2</v>
      </c>
      <c r="S3" s="70">
        <v>3.6225788140822335E-3</v>
      </c>
      <c r="T3" s="18">
        <v>0.40446973948395981</v>
      </c>
      <c r="U3" s="71" t="s">
        <v>156</v>
      </c>
      <c r="V3" s="9">
        <v>1987</v>
      </c>
      <c r="W3" s="227">
        <v>2021</v>
      </c>
      <c r="X3" s="227">
        <v>0</v>
      </c>
      <c r="Y3" s="72" t="s">
        <v>291</v>
      </c>
      <c r="Z3" s="73">
        <v>15</v>
      </c>
      <c r="AA3" s="73">
        <v>7</v>
      </c>
      <c r="AB3" s="73">
        <v>3</v>
      </c>
      <c r="AC3" s="228" t="s">
        <v>5</v>
      </c>
      <c r="AD3" s="74">
        <v>3.5405516673528199</v>
      </c>
      <c r="AE3" s="75">
        <v>0.75971731448763258</v>
      </c>
      <c r="AF3" s="75">
        <v>1.0060479861492928</v>
      </c>
      <c r="AG3" s="75">
        <v>4.3951551080901519</v>
      </c>
      <c r="AH3" s="76" t="s">
        <v>2701</v>
      </c>
      <c r="AI3" s="9" t="s">
        <v>2789</v>
      </c>
      <c r="AJ3" s="77" t="s">
        <v>2563</v>
      </c>
      <c r="AK3" s="78">
        <v>0.1111111111111111</v>
      </c>
      <c r="AL3" s="79">
        <v>7.88079E-2</v>
      </c>
      <c r="AM3" s="80">
        <v>0.40989813344996007</v>
      </c>
      <c r="AN3" s="368">
        <v>0.83651942172942295</v>
      </c>
      <c r="AO3" s="368">
        <v>-9.3188342978730798E-2</v>
      </c>
      <c r="AP3" s="368">
        <v>5.1780339553697763E-2</v>
      </c>
      <c r="AQ3" s="368">
        <v>0.39983999503503953</v>
      </c>
      <c r="AR3" s="81">
        <v>0.12252942521283117</v>
      </c>
      <c r="AS3" s="81">
        <v>0.10564098503520128</v>
      </c>
      <c r="AT3" s="81">
        <v>7.9374150978112235E-2</v>
      </c>
      <c r="AU3" s="68">
        <v>4.6052631578947373E-2</v>
      </c>
      <c r="AV3" s="68">
        <v>7.8318764595546306E-2</v>
      </c>
      <c r="AW3" s="68">
        <v>0.17610062893081763</v>
      </c>
      <c r="AX3" s="68">
        <v>2.4250159540523293E-2</v>
      </c>
      <c r="AY3" s="68">
        <v>6.0500918093465861E-2</v>
      </c>
      <c r="AZ3" s="68">
        <v>0.17610062893081763</v>
      </c>
      <c r="BA3" s="31">
        <v>31.082750000000001</v>
      </c>
      <c r="BB3" s="32">
        <v>6.8374558303886932</v>
      </c>
      <c r="BC3" s="82">
        <v>65.49276423716897</v>
      </c>
      <c r="BD3" s="70">
        <v>-0.52540176976742003</v>
      </c>
      <c r="BE3" s="70">
        <v>-0.89559982831648066</v>
      </c>
      <c r="BF3" s="82">
        <v>14.411764705882353</v>
      </c>
      <c r="BG3" s="82">
        <v>58.997549019607838</v>
      </c>
      <c r="BH3" s="82">
        <v>37.667441763029998</v>
      </c>
      <c r="BI3" s="82">
        <v>14.411764705882353</v>
      </c>
      <c r="BJ3" s="82">
        <v>126.66666666666667</v>
      </c>
      <c r="BK3" s="82">
        <v>14.411764705882353</v>
      </c>
      <c r="BL3" s="82">
        <v>45.420557791816286</v>
      </c>
      <c r="BM3" s="82">
        <v>126.66666666666667</v>
      </c>
      <c r="BN3" s="34" t="s">
        <v>2563</v>
      </c>
      <c r="BO3" s="31" t="s">
        <v>158</v>
      </c>
      <c r="BP3" s="32">
        <v>2.27224</v>
      </c>
      <c r="BQ3" s="35">
        <v>2.2119147275872031</v>
      </c>
      <c r="BR3" s="70">
        <v>2.7272874338424735E-2</v>
      </c>
      <c r="BS3" s="83">
        <v>1.7584138742467779</v>
      </c>
      <c r="BT3" s="83">
        <v>1.7946154601768463</v>
      </c>
      <c r="BU3" s="83">
        <v>1.737429700698927</v>
      </c>
      <c r="BV3" s="83">
        <v>0.97346938775510183</v>
      </c>
      <c r="BW3" s="83">
        <v>3.0727272727272728</v>
      </c>
      <c r="BX3" s="83">
        <v>0.97346938775510183</v>
      </c>
      <c r="BY3" s="83">
        <v>2.1328665170165095</v>
      </c>
      <c r="BZ3" s="83">
        <v>3.0727272727272728</v>
      </c>
      <c r="CA3" s="37" t="s">
        <v>2609</v>
      </c>
      <c r="CB3" s="31">
        <v>1.21395769028081</v>
      </c>
      <c r="CC3" s="35">
        <v>1.9059318126732343</v>
      </c>
      <c r="CD3" s="70">
        <v>-0.3630634201030889</v>
      </c>
      <c r="CE3" s="83">
        <v>1.1929507405957718</v>
      </c>
      <c r="CF3" s="83">
        <v>1.5618336251853497</v>
      </c>
      <c r="CG3" s="83">
        <v>2.2335811091962836</v>
      </c>
      <c r="CH3" s="83">
        <v>0.72</v>
      </c>
      <c r="CI3" s="83">
        <v>2.9141612200435727</v>
      </c>
      <c r="CJ3" s="83">
        <v>0.72</v>
      </c>
      <c r="CK3" s="83">
        <v>2.8051613373553201</v>
      </c>
      <c r="CL3" s="83">
        <v>6.0034415584415584</v>
      </c>
      <c r="CM3" s="37" t="s">
        <v>2563</v>
      </c>
      <c r="CN3" s="31">
        <v>7.0307500000000003</v>
      </c>
      <c r="CO3" s="82">
        <v>9.0128204228971747</v>
      </c>
      <c r="CP3" s="70">
        <v>-0.2199167774231584</v>
      </c>
      <c r="CQ3" s="82">
        <v>5.2535606378223889</v>
      </c>
      <c r="CR3" s="82">
        <v>7.3865559404130519</v>
      </c>
      <c r="CS3" s="82">
        <v>11.116767209151375</v>
      </c>
      <c r="CT3" s="82">
        <v>3.3978082191780823</v>
      </c>
      <c r="CU3" s="82">
        <v>14.382795698924729</v>
      </c>
      <c r="CV3" s="82">
        <v>3.3978082191780823</v>
      </c>
      <c r="CW3" s="82">
        <v>13.967119821036118</v>
      </c>
      <c r="CX3" s="82">
        <v>37.411111111111104</v>
      </c>
      <c r="CY3" s="37" t="s">
        <v>2563</v>
      </c>
      <c r="CZ3" s="376">
        <v>0.79387659783227793</v>
      </c>
      <c r="DA3" s="39" t="s">
        <v>5</v>
      </c>
      <c r="DB3" s="39">
        <v>41.146792372987896</v>
      </c>
      <c r="DC3" s="17">
        <v>0.15314077467839299</v>
      </c>
      <c r="DD3" s="40">
        <v>-15.768672532160702</v>
      </c>
      <c r="DE3" s="84">
        <v>0.2429</v>
      </c>
      <c r="DF3" s="85">
        <v>1.1319999999999999</v>
      </c>
      <c r="DG3" s="85" t="s">
        <v>5</v>
      </c>
      <c r="DH3" s="85" t="s">
        <v>5</v>
      </c>
      <c r="DI3" s="85" t="s">
        <v>5</v>
      </c>
      <c r="DJ3" s="86">
        <v>-0.90445220000000004</v>
      </c>
      <c r="DK3" s="86">
        <v>0.35679789999999995</v>
      </c>
      <c r="DL3" s="69" t="s">
        <v>158</v>
      </c>
      <c r="DM3" s="70" t="s">
        <v>158</v>
      </c>
      <c r="DN3" s="70">
        <v>0.20289862847400841</v>
      </c>
      <c r="DO3" s="70">
        <v>0.11946011082672414</v>
      </c>
      <c r="DP3" s="17" t="s">
        <v>158</v>
      </c>
      <c r="DQ3" s="87" t="s">
        <v>2563</v>
      </c>
      <c r="DR3" s="69">
        <v>7.2558228594298502E-2</v>
      </c>
      <c r="DS3" s="70">
        <v>7.7239333164587309E-2</v>
      </c>
      <c r="DT3" s="70">
        <v>0.1000909308380844</v>
      </c>
      <c r="DU3" s="70">
        <v>0.10737391395900531</v>
      </c>
      <c r="DV3" s="87" t="s">
        <v>2563</v>
      </c>
      <c r="DW3" s="31">
        <v>0.85482999999999998</v>
      </c>
      <c r="DX3" s="70">
        <v>0.17501015422828448</v>
      </c>
      <c r="DY3" s="70">
        <v>0.13918159237940952</v>
      </c>
      <c r="DZ3" s="70">
        <v>0.17275029014616772</v>
      </c>
      <c r="EA3" s="70">
        <v>0.18100330086129945</v>
      </c>
      <c r="EB3" s="87" t="s">
        <v>2563</v>
      </c>
      <c r="EC3" s="31">
        <v>0.19567000000000001</v>
      </c>
      <c r="ED3" s="88">
        <v>626749500</v>
      </c>
      <c r="EE3" s="85">
        <v>1.42045</v>
      </c>
      <c r="EF3" s="85" t="s">
        <v>5</v>
      </c>
      <c r="EG3" s="86">
        <v>3.2000000000000028E-2</v>
      </c>
      <c r="EH3" s="86">
        <v>-0.20910326531304291</v>
      </c>
      <c r="EI3" s="89">
        <v>3</v>
      </c>
      <c r="EJ3" s="90">
        <v>8</v>
      </c>
      <c r="EK3" s="85">
        <v>9.44</v>
      </c>
      <c r="EL3" s="91">
        <v>8</v>
      </c>
      <c r="EM3" s="79">
        <v>-0.18008474576271183</v>
      </c>
      <c r="EN3" s="69">
        <v>-0.17254528122020973</v>
      </c>
      <c r="EO3" s="70">
        <v>-9.4988127254492682E-2</v>
      </c>
      <c r="EP3" s="70">
        <v>-7.7608537446365533E-2</v>
      </c>
      <c r="EQ3" s="70">
        <v>1.5398097240597597E-2</v>
      </c>
      <c r="ER3" s="69">
        <v>8.1982840800762569E-2</v>
      </c>
      <c r="ES3" s="70">
        <v>6.7751299999476045E-2</v>
      </c>
      <c r="ET3" s="70">
        <v>5.7158463577713148E-2</v>
      </c>
      <c r="EU3" s="70">
        <v>6.7489244452829666E-2</v>
      </c>
      <c r="EV3" s="69">
        <v>-9.0562440419447165E-2</v>
      </c>
      <c r="EW3" s="70">
        <v>-2.7236827255016638E-2</v>
      </c>
      <c r="EX3" s="70">
        <v>-2.0450073868652385E-2</v>
      </c>
      <c r="EY3" s="70">
        <v>8.2887341693427263E-2</v>
      </c>
      <c r="EZ3" s="92">
        <v>6.7039699999999994E-2</v>
      </c>
      <c r="FA3" s="70">
        <v>9.2449999999999991E-2</v>
      </c>
      <c r="FB3" s="70">
        <v>6.5242857142857144E-2</v>
      </c>
      <c r="FC3" s="87">
        <v>5.15063297081048E-2</v>
      </c>
      <c r="FD3" s="69">
        <v>3.1E-2</v>
      </c>
      <c r="FE3" s="70">
        <v>3.9460000000000002E-2</v>
      </c>
      <c r="FF3" s="87">
        <v>2.2707188289173976E-2</v>
      </c>
      <c r="FG3" s="93" t="s">
        <v>2563</v>
      </c>
      <c r="FH3" s="84">
        <v>1.1079399999999999</v>
      </c>
      <c r="FI3" s="85" t="s">
        <v>158</v>
      </c>
      <c r="FJ3" s="86">
        <v>2.1413829999999998</v>
      </c>
      <c r="FK3" s="86">
        <v>2.188266</v>
      </c>
      <c r="FL3" s="94">
        <v>0.21</v>
      </c>
      <c r="FM3" s="95">
        <v>0.215</v>
      </c>
      <c r="FN3" s="96">
        <v>44523</v>
      </c>
      <c r="FO3" s="97" t="s">
        <v>2837</v>
      </c>
      <c r="FP3" s="57">
        <v>0.86</v>
      </c>
      <c r="FQ3" s="58" t="s">
        <v>159</v>
      </c>
      <c r="FR3" s="58">
        <v>0.86</v>
      </c>
      <c r="FS3" s="98" t="s">
        <v>159</v>
      </c>
      <c r="FT3" s="59" t="s">
        <v>160</v>
      </c>
      <c r="FU3" s="9" t="s">
        <v>158</v>
      </c>
      <c r="FV3" s="9" t="s">
        <v>158</v>
      </c>
      <c r="FW3" s="99" t="s">
        <v>158</v>
      </c>
      <c r="FX3" s="100" t="s">
        <v>158</v>
      </c>
      <c r="FY3" s="100" t="s">
        <v>158</v>
      </c>
      <c r="FZ3" s="100" t="s">
        <v>158</v>
      </c>
      <c r="GA3" s="9" t="s">
        <v>169</v>
      </c>
      <c r="GB3" s="63"/>
    </row>
    <row r="4" spans="1:184" s="62" customFormat="1" ht="12" customHeight="1" x14ac:dyDescent="0.2">
      <c r="A4" s="7">
        <v>101</v>
      </c>
      <c r="B4" s="2" t="s">
        <v>506</v>
      </c>
      <c r="C4" s="1" t="s">
        <v>507</v>
      </c>
      <c r="D4" s="1" t="s">
        <v>324</v>
      </c>
      <c r="E4" s="1" t="s">
        <v>377</v>
      </c>
      <c r="F4" s="9">
        <v>0</v>
      </c>
      <c r="G4" s="64">
        <v>14.77</v>
      </c>
      <c r="H4" s="65">
        <v>0.15031152647975077</v>
      </c>
      <c r="I4" s="65">
        <v>-3.2243160316632768E-2</v>
      </c>
      <c r="J4" s="65">
        <v>1.4180798751819657E-2</v>
      </c>
      <c r="K4" s="66">
        <v>9.1401489505754913E-2</v>
      </c>
      <c r="L4" s="67">
        <v>2039</v>
      </c>
      <c r="M4" s="68">
        <v>3.8781163434903121E-2</v>
      </c>
      <c r="N4" s="69">
        <v>0</v>
      </c>
      <c r="O4" s="70">
        <v>0</v>
      </c>
      <c r="P4" s="70">
        <v>4.4133931939087656E-3</v>
      </c>
      <c r="Q4" s="70">
        <v>2.0320164143706521E-2</v>
      </c>
      <c r="R4" s="70">
        <v>7.8831117674744711E-3</v>
      </c>
      <c r="S4" s="70" t="s">
        <v>158</v>
      </c>
      <c r="T4" s="18">
        <v>0.21719279247434939</v>
      </c>
      <c r="U4" s="71" t="s">
        <v>321</v>
      </c>
      <c r="V4" s="9">
        <v>2003</v>
      </c>
      <c r="W4" s="227" t="s">
        <v>496</v>
      </c>
      <c r="X4" s="227">
        <v>0</v>
      </c>
      <c r="Y4" s="72" t="s">
        <v>361</v>
      </c>
      <c r="Z4" s="73">
        <v>11</v>
      </c>
      <c r="AA4" s="73">
        <v>7</v>
      </c>
      <c r="AB4" s="73">
        <v>1</v>
      </c>
      <c r="AC4" s="228" t="s">
        <v>508</v>
      </c>
      <c r="AD4" s="74">
        <v>1.0268424215226173</v>
      </c>
      <c r="AE4" s="75" t="s">
        <v>158</v>
      </c>
      <c r="AF4" s="75">
        <v>0.57479584103275905</v>
      </c>
      <c r="AG4" s="75">
        <v>7.0316162300119807</v>
      </c>
      <c r="AH4" s="76" t="s">
        <v>2184</v>
      </c>
      <c r="AI4" s="9" t="s">
        <v>2799</v>
      </c>
      <c r="AJ4" s="77" t="s">
        <v>2563</v>
      </c>
      <c r="AK4" s="78">
        <v>9.1401489505754913E-2</v>
      </c>
      <c r="AL4" s="79">
        <v>9.3698799999999999E-2</v>
      </c>
      <c r="AM4" s="80">
        <v>-2.4518035388340964E-2</v>
      </c>
      <c r="AN4" s="368">
        <v>4.7120796978468826E-2</v>
      </c>
      <c r="AO4" s="368">
        <v>-0.34972380719585572</v>
      </c>
      <c r="AP4" s="368">
        <v>-0.28120004562812717</v>
      </c>
      <c r="AQ4" s="368">
        <v>-0.17416146484707928</v>
      </c>
      <c r="AR4" s="81">
        <v>0.14055795140155775</v>
      </c>
      <c r="AS4" s="81">
        <v>0.1271584520141304</v>
      </c>
      <c r="AT4" s="81">
        <v>0.11067719126091649</v>
      </c>
      <c r="AU4" s="68">
        <v>6.6997518610421844E-2</v>
      </c>
      <c r="AV4" s="68">
        <v>8.9982987494894334E-2</v>
      </c>
      <c r="AW4" s="68">
        <v>0.21394611727416804</v>
      </c>
      <c r="AX4" s="68">
        <v>6.6997518610421844E-2</v>
      </c>
      <c r="AY4" s="68">
        <v>8.7288390956897721E-2</v>
      </c>
      <c r="AZ4" s="68">
        <v>0.21394611727416804</v>
      </c>
      <c r="BA4" s="31">
        <v>11.16596</v>
      </c>
      <c r="BB4" s="32" t="s">
        <v>158</v>
      </c>
      <c r="BC4" s="82">
        <v>52.640253298066469</v>
      </c>
      <c r="BD4" s="70">
        <v>-0.78788171977869004</v>
      </c>
      <c r="BE4" s="70" t="s">
        <v>158</v>
      </c>
      <c r="BF4" s="82">
        <v>49.251249999999999</v>
      </c>
      <c r="BG4" s="82">
        <v>33.757631972988847</v>
      </c>
      <c r="BH4" s="82">
        <v>47.952264878559518</v>
      </c>
      <c r="BI4" s="82">
        <v>9.5076923076923077</v>
      </c>
      <c r="BJ4" s="82">
        <v>198.125</v>
      </c>
      <c r="BK4" s="82">
        <v>9.5076923076923077</v>
      </c>
      <c r="BL4" s="82">
        <v>60.858269930975027</v>
      </c>
      <c r="BM4" s="82">
        <v>198.125</v>
      </c>
      <c r="BN4" s="34" t="s">
        <v>2563</v>
      </c>
      <c r="BO4" s="31" t="s">
        <v>158</v>
      </c>
      <c r="BP4" s="32" t="s">
        <v>158</v>
      </c>
      <c r="BQ4" s="35" t="e">
        <v>#DIV/0!</v>
      </c>
      <c r="BR4" s="70" t="e">
        <v>#DIV/0!</v>
      </c>
      <c r="BS4" s="83" t="e">
        <v>#DIV/0!</v>
      </c>
      <c r="BT4" s="83" t="e">
        <v>#DIV/0!</v>
      </c>
      <c r="BU4" s="83">
        <v>52.090909090909093</v>
      </c>
      <c r="BV4" s="83">
        <v>0</v>
      </c>
      <c r="BW4" s="83">
        <v>0</v>
      </c>
      <c r="BX4" s="83">
        <v>52.090909090909093</v>
      </c>
      <c r="BY4" s="83">
        <v>58.63636363636364</v>
      </c>
      <c r="BZ4" s="83">
        <v>64.772727272727266</v>
      </c>
      <c r="CA4" s="37" t="s">
        <v>2609</v>
      </c>
      <c r="CB4" s="31">
        <v>3.5479306940444251</v>
      </c>
      <c r="CC4" s="35">
        <v>4.3612796087408672</v>
      </c>
      <c r="CD4" s="70">
        <v>-0.18649318265821113</v>
      </c>
      <c r="CE4" s="83">
        <v>2.8534615287571543</v>
      </c>
      <c r="CF4" s="83">
        <v>3.3694925016698769</v>
      </c>
      <c r="CG4" s="83">
        <v>3.7819368128255006</v>
      </c>
      <c r="CH4" s="83">
        <v>2.0507499999999999</v>
      </c>
      <c r="CI4" s="83">
        <v>6.2369047619047615</v>
      </c>
      <c r="CJ4" s="83">
        <v>2.0507499999999999</v>
      </c>
      <c r="CK4" s="83">
        <v>4.5333320930877221</v>
      </c>
      <c r="CL4" s="83">
        <v>6.2369047619047615</v>
      </c>
      <c r="CM4" s="37" t="s">
        <v>2563</v>
      </c>
      <c r="CN4" s="31">
        <v>4.9354399999999998</v>
      </c>
      <c r="CO4" s="82">
        <v>10.699322320711218</v>
      </c>
      <c r="CP4" s="70">
        <v>-0.53871470995445947</v>
      </c>
      <c r="CQ4" s="82">
        <v>8.0775168989585406</v>
      </c>
      <c r="CR4" s="82">
        <v>8.4074023699515656</v>
      </c>
      <c r="CS4" s="82">
        <v>9.0315433418385282</v>
      </c>
      <c r="CT4" s="82">
        <v>4.1014999999999997</v>
      </c>
      <c r="CU4" s="82">
        <v>15.149333333333335</v>
      </c>
      <c r="CV4" s="82">
        <v>4.1014999999999997</v>
      </c>
      <c r="CW4" s="82">
        <v>10.761489591728161</v>
      </c>
      <c r="CX4" s="82">
        <v>15.149333333333335</v>
      </c>
      <c r="CY4" s="37" t="s">
        <v>2563</v>
      </c>
      <c r="CZ4" s="376" t="s">
        <v>158</v>
      </c>
      <c r="DA4" s="39" t="s">
        <v>5</v>
      </c>
      <c r="DB4" s="39">
        <v>27.061988718261947</v>
      </c>
      <c r="DC4" s="17">
        <v>9.5814882699663678E-2</v>
      </c>
      <c r="DD4" s="40">
        <v>-1.5844717300336324</v>
      </c>
      <c r="DE4" s="84">
        <v>1.31471</v>
      </c>
      <c r="DF4" s="85" t="s">
        <v>158</v>
      </c>
      <c r="DG4" s="85" t="s">
        <v>5</v>
      </c>
      <c r="DH4" s="85" t="s">
        <v>5</v>
      </c>
      <c r="DI4" s="85" t="s">
        <v>5</v>
      </c>
      <c r="DJ4" s="86">
        <v>-0.10008139999999999</v>
      </c>
      <c r="DK4" s="86">
        <v>4.1206899999999998E-2</v>
      </c>
      <c r="DL4" s="69">
        <v>5.25</v>
      </c>
      <c r="DM4" s="70">
        <v>-0.27276369646286092</v>
      </c>
      <c r="DN4" s="70">
        <v>-5.6853754297455539E-2</v>
      </c>
      <c r="DO4" s="70">
        <v>1.7588221460874243E-2</v>
      </c>
      <c r="DP4" s="17" t="s">
        <v>158</v>
      </c>
      <c r="DQ4" s="87" t="s">
        <v>2563</v>
      </c>
      <c r="DR4" s="69">
        <v>0.72036145658145156</v>
      </c>
      <c r="DS4" s="70">
        <v>0.17889954919073547</v>
      </c>
      <c r="DT4" s="70">
        <v>0.10378904895354624</v>
      </c>
      <c r="DU4" s="70">
        <v>6.4015114248369809E-2</v>
      </c>
      <c r="DV4" s="87" t="s">
        <v>2563</v>
      </c>
      <c r="DW4" s="31">
        <v>2.3486600000000002</v>
      </c>
      <c r="DX4" s="70">
        <v>3.7590219162048966E-2</v>
      </c>
      <c r="DY4" s="70">
        <v>2.9834463200400618E-2</v>
      </c>
      <c r="DZ4" s="70">
        <v>7.4074862032793565E-3</v>
      </c>
      <c r="EA4" s="70">
        <v>8.8584278846306486E-3</v>
      </c>
      <c r="EB4" s="87" t="s">
        <v>2563</v>
      </c>
      <c r="EC4" s="31">
        <v>0.19198999999999999</v>
      </c>
      <c r="ED4" s="88">
        <v>138863400</v>
      </c>
      <c r="EE4" s="85">
        <v>1.1854100000000001</v>
      </c>
      <c r="EF4" s="85" t="s">
        <v>5</v>
      </c>
      <c r="EG4" s="86">
        <v>0.27415458853339292</v>
      </c>
      <c r="EH4" s="86">
        <v>-9.6752757584503968E-3</v>
      </c>
      <c r="EI4" s="89" t="s">
        <v>158</v>
      </c>
      <c r="EJ4" s="90" t="s">
        <v>158</v>
      </c>
      <c r="EK4" s="85" t="s">
        <v>158</v>
      </c>
      <c r="EL4" s="91" t="s">
        <v>158</v>
      </c>
      <c r="EM4" s="79" t="e">
        <v>#VALUE!</v>
      </c>
      <c r="EN4" s="69">
        <v>-0.21275286405596971</v>
      </c>
      <c r="EO4" s="70">
        <v>-4.4525565376995702E-2</v>
      </c>
      <c r="EP4" s="70">
        <v>-4.9152221546563624E-2</v>
      </c>
      <c r="EQ4" s="70">
        <v>1.7297383894347984E-3</v>
      </c>
      <c r="ER4" s="69">
        <v>8.2771311022152627E-2</v>
      </c>
      <c r="ES4" s="70">
        <v>8.4389958997901804E-2</v>
      </c>
      <c r="ET4" s="70">
        <v>7.0920588699742382E-2</v>
      </c>
      <c r="EU4" s="70">
        <v>7.2988909905534083E-2</v>
      </c>
      <c r="EV4" s="69">
        <v>-0.12998155303381709</v>
      </c>
      <c r="EW4" s="70">
        <v>3.9864393620906102E-2</v>
      </c>
      <c r="EX4" s="70">
        <v>2.1768367153178758E-2</v>
      </c>
      <c r="EY4" s="70">
        <v>7.4718648294968881E-2</v>
      </c>
      <c r="EZ4" s="92" t="e">
        <v>#VALUE!</v>
      </c>
      <c r="FA4" s="70" t="e">
        <v>#DIV/0!</v>
      </c>
      <c r="FB4" s="70">
        <v>0.50829999999999997</v>
      </c>
      <c r="FC4" s="87">
        <v>0.29630651558073651</v>
      </c>
      <c r="FD4" s="69" t="s">
        <v>158</v>
      </c>
      <c r="FE4" s="70">
        <v>8.900000000000001E-2</v>
      </c>
      <c r="FF4" s="87">
        <v>0</v>
      </c>
      <c r="FG4" s="93" t="s">
        <v>2563</v>
      </c>
      <c r="FH4" s="84">
        <v>0.16922000000000001</v>
      </c>
      <c r="FI4" s="85" t="s">
        <v>158</v>
      </c>
      <c r="FJ4" s="86" t="s">
        <v>158</v>
      </c>
      <c r="FK4" s="86" t="s">
        <v>158</v>
      </c>
      <c r="FL4" s="94">
        <v>0.10829999999999999</v>
      </c>
      <c r="FM4" s="95">
        <v>0.1125</v>
      </c>
      <c r="FN4" s="96">
        <v>42978</v>
      </c>
      <c r="FO4" s="97" t="s">
        <v>2698</v>
      </c>
      <c r="FP4" s="57">
        <v>1.35</v>
      </c>
      <c r="FQ4" s="58" t="s">
        <v>159</v>
      </c>
      <c r="FR4" s="58">
        <v>1.35</v>
      </c>
      <c r="FS4" s="98" t="s">
        <v>159</v>
      </c>
      <c r="FT4" s="59" t="s">
        <v>160</v>
      </c>
      <c r="FU4" s="9" t="s">
        <v>158</v>
      </c>
      <c r="FV4" s="9" t="s">
        <v>158</v>
      </c>
      <c r="FW4" s="99" t="s">
        <v>158</v>
      </c>
      <c r="FX4" s="100" t="s">
        <v>158</v>
      </c>
      <c r="FY4" s="100" t="s">
        <v>158</v>
      </c>
      <c r="FZ4" s="100" t="s">
        <v>158</v>
      </c>
      <c r="GA4" s="9" t="s">
        <v>425</v>
      </c>
      <c r="GB4" s="63"/>
    </row>
    <row r="5" spans="1:184" s="62" customFormat="1" ht="12" customHeight="1" x14ac:dyDescent="0.2">
      <c r="A5" s="7">
        <v>120</v>
      </c>
      <c r="B5" s="2" t="s">
        <v>415</v>
      </c>
      <c r="C5" s="1" t="s">
        <v>416</v>
      </c>
      <c r="D5" s="1" t="s">
        <v>324</v>
      </c>
      <c r="E5" s="1" t="s">
        <v>383</v>
      </c>
      <c r="F5" s="9">
        <v>0</v>
      </c>
      <c r="G5" s="64">
        <v>13.67</v>
      </c>
      <c r="H5" s="65">
        <v>-9.530112508272659E-2</v>
      </c>
      <c r="I5" s="65" t="s">
        <v>158</v>
      </c>
      <c r="J5" s="65" t="s">
        <v>158</v>
      </c>
      <c r="K5" s="66">
        <v>8.5434241404535469E-2</v>
      </c>
      <c r="L5" s="67">
        <v>1187</v>
      </c>
      <c r="M5" s="68">
        <v>1.0526315789473717E-2</v>
      </c>
      <c r="N5" s="69">
        <v>0</v>
      </c>
      <c r="O5" s="70">
        <v>3.2032833800585969E-3</v>
      </c>
      <c r="P5" s="70">
        <v>1.1745372608863658E-2</v>
      </c>
      <c r="Q5" s="70" t="s">
        <v>158</v>
      </c>
      <c r="R5" s="70" t="s">
        <v>158</v>
      </c>
      <c r="S5" s="70" t="s">
        <v>158</v>
      </c>
      <c r="T5" s="18" t="s">
        <v>158</v>
      </c>
      <c r="U5" s="71" t="s">
        <v>321</v>
      </c>
      <c r="V5" s="9">
        <v>2014</v>
      </c>
      <c r="W5" s="227" t="s">
        <v>496</v>
      </c>
      <c r="X5" s="227">
        <v>0</v>
      </c>
      <c r="Y5" s="72" t="s">
        <v>157</v>
      </c>
      <c r="Z5" s="73">
        <v>6</v>
      </c>
      <c r="AA5" s="73">
        <v>2</v>
      </c>
      <c r="AB5" s="73">
        <v>0</v>
      </c>
      <c r="AC5" s="228" t="s">
        <v>2340</v>
      </c>
      <c r="AD5" s="74">
        <v>0.71085368261699455</v>
      </c>
      <c r="AE5" s="75" t="s">
        <v>158</v>
      </c>
      <c r="AF5" s="75" t="s">
        <v>158</v>
      </c>
      <c r="AG5" s="75">
        <v>7.4476338246702856</v>
      </c>
      <c r="AH5" s="76" t="s">
        <v>2724</v>
      </c>
      <c r="AI5" s="9" t="s">
        <v>2814</v>
      </c>
      <c r="AJ5" s="77" t="s">
        <v>2563</v>
      </c>
      <c r="AK5" s="78">
        <v>8.5434241404535469E-2</v>
      </c>
      <c r="AL5" s="79">
        <v>8.4424200000000005E-2</v>
      </c>
      <c r="AM5" s="80">
        <v>1.1963884816622139E-2</v>
      </c>
      <c r="AN5" s="368">
        <v>6.9741628682744139E-2</v>
      </c>
      <c r="AO5" s="368">
        <v>-0.3907965660079521</v>
      </c>
      <c r="AP5" s="368">
        <v>-0.307319271959694</v>
      </c>
      <c r="AQ5" s="368">
        <v>-0.16272692378843878</v>
      </c>
      <c r="AR5" s="81">
        <v>0.14023926432044811</v>
      </c>
      <c r="AS5" s="81">
        <v>0.12333855692252518</v>
      </c>
      <c r="AT5" s="81">
        <v>0.10203868227926637</v>
      </c>
      <c r="AU5" s="68">
        <v>6.8948469055374592E-2</v>
      </c>
      <c r="AV5" s="68">
        <v>8.9438457237923624E-2</v>
      </c>
      <c r="AW5" s="68">
        <v>0.23415272727272718</v>
      </c>
      <c r="AX5" s="68">
        <v>3.9521821248266302E-2</v>
      </c>
      <c r="AY5" s="68">
        <v>7.9864370156125714E-2</v>
      </c>
      <c r="AZ5" s="68">
        <v>0.23415272727272718</v>
      </c>
      <c r="BA5" s="31">
        <v>9.5767900000000008</v>
      </c>
      <c r="BB5" s="32" t="s">
        <v>158</v>
      </c>
      <c r="BC5" s="82">
        <v>79.121649038857043</v>
      </c>
      <c r="BD5" s="70">
        <v>-0.87896119309524512</v>
      </c>
      <c r="BE5" s="70" t="s">
        <v>158</v>
      </c>
      <c r="BF5" s="82">
        <v>14.147966824324323</v>
      </c>
      <c r="BG5" s="82">
        <v>69.609493427927916</v>
      </c>
      <c r="BH5" s="82">
        <v>159.17416554098341</v>
      </c>
      <c r="BI5" s="82">
        <v>7.5459374999999991</v>
      </c>
      <c r="BJ5" s="82">
        <v>342.06479999999993</v>
      </c>
      <c r="BK5" s="82">
        <v>7.5459374999999991</v>
      </c>
      <c r="BL5" s="82">
        <v>179.29494806532534</v>
      </c>
      <c r="BM5" s="82">
        <v>951.3608352</v>
      </c>
      <c r="BN5" s="34" t="s">
        <v>2563</v>
      </c>
      <c r="BO5" s="31">
        <v>0.95952000000000004</v>
      </c>
      <c r="BP5" s="32">
        <v>0.96948999999999996</v>
      </c>
      <c r="BQ5" s="35">
        <v>8.2714056226784436</v>
      </c>
      <c r="BR5" s="70">
        <v>-0.88279017566955442</v>
      </c>
      <c r="BS5" s="83">
        <v>0.73381049542984123</v>
      </c>
      <c r="BT5" s="83">
        <v>7.4930972477432736</v>
      </c>
      <c r="BU5" s="83">
        <v>14.34798386105329</v>
      </c>
      <c r="BV5" s="83">
        <v>0.48151750972762652</v>
      </c>
      <c r="BW5" s="83">
        <v>41.486486486486484</v>
      </c>
      <c r="BX5" s="83">
        <v>0.48151750972762652</v>
      </c>
      <c r="BY5" s="83">
        <v>15.921991139277617</v>
      </c>
      <c r="BZ5" s="83">
        <v>71.904761904761912</v>
      </c>
      <c r="CA5" s="37" t="s">
        <v>2609</v>
      </c>
      <c r="CB5" s="31">
        <v>3.6761542102319176</v>
      </c>
      <c r="CC5" s="35">
        <v>5.8345172058127304</v>
      </c>
      <c r="CD5" s="70">
        <v>-0.36993000782147145</v>
      </c>
      <c r="CE5" s="83">
        <v>4.3950893786557552</v>
      </c>
      <c r="CF5" s="83">
        <v>4.7914741739721647</v>
      </c>
      <c r="CG5" s="83">
        <v>4.9138737581077603</v>
      </c>
      <c r="CH5" s="83">
        <v>2.4769839285714284</v>
      </c>
      <c r="CI5" s="83">
        <v>7.7224039764961123</v>
      </c>
      <c r="CJ5" s="83">
        <v>2.4769839285714284</v>
      </c>
      <c r="CK5" s="83">
        <v>5.7974032135749978</v>
      </c>
      <c r="CL5" s="83">
        <v>7.7224039764961123</v>
      </c>
      <c r="CM5" s="37" t="s">
        <v>2563</v>
      </c>
      <c r="CN5" s="31" t="s">
        <v>158</v>
      </c>
      <c r="CO5" s="82">
        <v>16.219521955118847</v>
      </c>
      <c r="CP5" s="70" t="s">
        <v>158</v>
      </c>
      <c r="CQ5" s="82">
        <v>13.149570076673752</v>
      </c>
      <c r="CR5" s="82">
        <v>13.112535122969769</v>
      </c>
      <c r="CS5" s="82">
        <v>13.962825118879417</v>
      </c>
      <c r="CT5" s="82">
        <v>8.0025634615384611</v>
      </c>
      <c r="CU5" s="82">
        <v>21.986841025641024</v>
      </c>
      <c r="CV5" s="82">
        <v>8.0025634615384611</v>
      </c>
      <c r="CW5" s="82">
        <v>16.613120743415479</v>
      </c>
      <c r="CX5" s="82">
        <v>28.6675298784</v>
      </c>
      <c r="CY5" s="37" t="s">
        <v>2563</v>
      </c>
      <c r="CZ5" s="376">
        <v>-0.30385789406024133</v>
      </c>
      <c r="DA5" s="39" t="s">
        <v>5</v>
      </c>
      <c r="DB5" s="39">
        <v>30.37108015430444</v>
      </c>
      <c r="DC5" s="17">
        <v>9.7179614013399127E-2</v>
      </c>
      <c r="DD5" s="40">
        <v>0.14117140133991235</v>
      </c>
      <c r="DE5" s="84">
        <v>1.2154400000000001</v>
      </c>
      <c r="DF5" s="85" t="s">
        <v>158</v>
      </c>
      <c r="DG5" s="85" t="s">
        <v>5</v>
      </c>
      <c r="DH5" s="85" t="s">
        <v>5</v>
      </c>
      <c r="DI5" s="85" t="s">
        <v>5</v>
      </c>
      <c r="DJ5" s="86">
        <v>0.49598350000000002</v>
      </c>
      <c r="DK5" s="86">
        <v>1.2629330000000001</v>
      </c>
      <c r="DL5" s="69">
        <v>0.68181818181818188</v>
      </c>
      <c r="DM5" s="70">
        <v>2.0933607475440703</v>
      </c>
      <c r="DN5" s="70" t="s">
        <v>158</v>
      </c>
      <c r="DO5" s="70" t="s">
        <v>158</v>
      </c>
      <c r="DP5" s="17" t="s">
        <v>158</v>
      </c>
      <c r="DQ5" s="87" t="s">
        <v>2563</v>
      </c>
      <c r="DR5" s="69">
        <v>-0.12266082937115419</v>
      </c>
      <c r="DS5" s="70">
        <v>-9.0899600013292114E-2</v>
      </c>
      <c r="DT5" s="70">
        <v>-4.9474679667523502E-2</v>
      </c>
      <c r="DU5" s="70" t="s">
        <v>158</v>
      </c>
      <c r="DV5" s="87" t="s">
        <v>2563</v>
      </c>
      <c r="DW5" s="31" t="s">
        <v>158</v>
      </c>
      <c r="DX5" s="70">
        <v>4.1424278505414858E-2</v>
      </c>
      <c r="DY5" s="70">
        <v>-0.11832587579949239</v>
      </c>
      <c r="DZ5" s="70">
        <v>-6.6453481434481598E-2</v>
      </c>
      <c r="EA5" s="70" t="s">
        <v>158</v>
      </c>
      <c r="EB5" s="87" t="s">
        <v>2563</v>
      </c>
      <c r="EC5" s="31">
        <v>0.11601</v>
      </c>
      <c r="ED5" s="88">
        <v>545507600</v>
      </c>
      <c r="EE5" s="85">
        <v>1.59361</v>
      </c>
      <c r="EF5" s="85" t="s">
        <v>5</v>
      </c>
      <c r="EG5" s="86">
        <v>0.10861508981355095</v>
      </c>
      <c r="EH5" s="86">
        <v>-0.16004075204946455</v>
      </c>
      <c r="EI5" s="89">
        <v>2.5</v>
      </c>
      <c r="EJ5" s="90">
        <v>6</v>
      </c>
      <c r="EK5" s="85">
        <v>11.92</v>
      </c>
      <c r="EL5" s="91">
        <v>6</v>
      </c>
      <c r="EM5" s="79">
        <v>0.14681208053691286</v>
      </c>
      <c r="EN5" s="69">
        <v>4.7124047124047053E-2</v>
      </c>
      <c r="EO5" s="70">
        <v>4.7932346892588296E-2</v>
      </c>
      <c r="EP5" s="70">
        <v>3.022170628666454E-2</v>
      </c>
      <c r="EQ5" s="70" t="s">
        <v>158</v>
      </c>
      <c r="ER5" s="69">
        <v>7.7915675675675589E-2</v>
      </c>
      <c r="ES5" s="70">
        <v>7.9049858908547543E-2</v>
      </c>
      <c r="ET5" s="70">
        <v>7.4078370359398571E-2</v>
      </c>
      <c r="EU5" s="70" t="s">
        <v>158</v>
      </c>
      <c r="EV5" s="69">
        <v>0.12503972279972264</v>
      </c>
      <c r="EW5" s="70">
        <v>0.12698220580113584</v>
      </c>
      <c r="EX5" s="70">
        <v>0.10430007664606311</v>
      </c>
      <c r="EY5" s="70" t="s">
        <v>158</v>
      </c>
      <c r="EZ5" s="92">
        <v>9.7191500000000014E-2</v>
      </c>
      <c r="FA5" s="70">
        <v>0.48756000000000005</v>
      </c>
      <c r="FB5" s="70">
        <v>0.34431111111111107</v>
      </c>
      <c r="FC5" s="87">
        <v>1.1959969973206455</v>
      </c>
      <c r="FD5" s="69">
        <v>5.4479999999999994E-2</v>
      </c>
      <c r="FE5" s="70">
        <v>5.0166666666666665E-2</v>
      </c>
      <c r="FF5" s="87">
        <v>3.6551783814199809E-2</v>
      </c>
      <c r="FG5" s="93" t="s">
        <v>2563</v>
      </c>
      <c r="FH5" s="84">
        <v>1.1834</v>
      </c>
      <c r="FI5" s="85" t="s">
        <v>158</v>
      </c>
      <c r="FJ5" s="86">
        <v>1.5931770000000001</v>
      </c>
      <c r="FK5" s="86">
        <v>1.604471</v>
      </c>
      <c r="FL5" s="94">
        <v>7.1249999999999994E-2</v>
      </c>
      <c r="FM5" s="95">
        <v>7.1999999999999995E-2</v>
      </c>
      <c r="FN5" s="96">
        <v>43830</v>
      </c>
      <c r="FO5" s="97" t="s">
        <v>2698</v>
      </c>
      <c r="FP5" s="57">
        <v>0.86399999999999988</v>
      </c>
      <c r="FQ5" s="58" t="s">
        <v>185</v>
      </c>
      <c r="FR5" s="58">
        <v>1.1678860799999999</v>
      </c>
      <c r="FS5" s="98" t="s">
        <v>185</v>
      </c>
      <c r="FT5" s="59" t="s">
        <v>160</v>
      </c>
      <c r="FU5" s="9" t="s">
        <v>158</v>
      </c>
      <c r="FV5" s="9" t="s">
        <v>158</v>
      </c>
      <c r="FW5" s="99" t="s">
        <v>158</v>
      </c>
      <c r="FX5" s="100" t="s">
        <v>158</v>
      </c>
      <c r="FY5" s="100" t="s">
        <v>158</v>
      </c>
      <c r="FZ5" s="100" t="s">
        <v>158</v>
      </c>
      <c r="GA5" s="9" t="s">
        <v>425</v>
      </c>
      <c r="GB5" s="63"/>
    </row>
    <row r="6" spans="1:184" s="62" customFormat="1" ht="12" customHeight="1" x14ac:dyDescent="0.2">
      <c r="A6" s="7">
        <v>123</v>
      </c>
      <c r="B6" s="2" t="s">
        <v>549</v>
      </c>
      <c r="C6" s="1" t="s">
        <v>550</v>
      </c>
      <c r="D6" s="1" t="s">
        <v>154</v>
      </c>
      <c r="E6" s="1" t="s">
        <v>285</v>
      </c>
      <c r="F6" s="9">
        <v>0</v>
      </c>
      <c r="G6" s="64">
        <v>12.44</v>
      </c>
      <c r="H6" s="65">
        <v>0.10577777777777775</v>
      </c>
      <c r="I6" s="65">
        <v>9.7652155169554167E-3</v>
      </c>
      <c r="J6" s="65" t="s">
        <v>158</v>
      </c>
      <c r="K6" s="66">
        <v>7.5559485530546616E-2</v>
      </c>
      <c r="L6" s="67">
        <v>2038</v>
      </c>
      <c r="M6" s="68">
        <v>6.8184917496249664E-2</v>
      </c>
      <c r="N6" s="69">
        <v>0</v>
      </c>
      <c r="O6" s="70">
        <v>0</v>
      </c>
      <c r="P6" s="70">
        <v>8.7353329350643438E-3</v>
      </c>
      <c r="Q6" s="70" t="s">
        <v>158</v>
      </c>
      <c r="R6" s="70" t="s">
        <v>158</v>
      </c>
      <c r="S6" s="70" t="s">
        <v>158</v>
      </c>
      <c r="T6" s="18" t="s">
        <v>158</v>
      </c>
      <c r="U6" s="71" t="s">
        <v>321</v>
      </c>
      <c r="V6" s="9">
        <v>2013</v>
      </c>
      <c r="W6" s="227" t="s">
        <v>496</v>
      </c>
      <c r="X6" s="227">
        <v>0</v>
      </c>
      <c r="Y6" s="72" t="s">
        <v>157</v>
      </c>
      <c r="Z6" s="73">
        <v>5</v>
      </c>
      <c r="AA6" s="73">
        <v>4</v>
      </c>
      <c r="AB6" s="73">
        <v>0</v>
      </c>
      <c r="AC6" s="228" t="s">
        <v>5</v>
      </c>
      <c r="AD6" s="74">
        <v>3.3915208370918273</v>
      </c>
      <c r="AE6" s="75">
        <v>1.3091364902506963</v>
      </c>
      <c r="AF6" s="75">
        <v>1.1673041577666285</v>
      </c>
      <c r="AG6" s="75" t="s">
        <v>158</v>
      </c>
      <c r="AH6" s="76" t="s">
        <v>2728</v>
      </c>
      <c r="AI6" s="9" t="s">
        <v>2816</v>
      </c>
      <c r="AJ6" s="77" t="s">
        <v>2563</v>
      </c>
      <c r="AK6" s="78">
        <v>7.5559485530546616E-2</v>
      </c>
      <c r="AL6" s="79">
        <v>6.4560500000000007E-2</v>
      </c>
      <c r="AM6" s="80">
        <v>0.17036710574649527</v>
      </c>
      <c r="AN6" s="368">
        <v>0.17880141881608691</v>
      </c>
      <c r="AO6" s="368">
        <v>-1.795100122477411E-3</v>
      </c>
      <c r="AP6" s="368">
        <v>-8.9270088431496419E-2</v>
      </c>
      <c r="AQ6" s="368">
        <v>-7.6736957962826979E-2</v>
      </c>
      <c r="AR6" s="81">
        <v>7.5695366291848087E-2</v>
      </c>
      <c r="AS6" s="81">
        <v>8.2965854718018844E-2</v>
      </c>
      <c r="AT6" s="81">
        <v>8.1839608096762079E-2</v>
      </c>
      <c r="AU6" s="68">
        <v>3.8412751876287364E-2</v>
      </c>
      <c r="AV6" s="68">
        <v>6.2441415879911887E-2</v>
      </c>
      <c r="AW6" s="68">
        <v>9.6307377049180326E-2</v>
      </c>
      <c r="AX6" s="68">
        <v>3.8412751876287364E-2</v>
      </c>
      <c r="AY6" s="68">
        <v>6.4098570229440127E-2</v>
      </c>
      <c r="AZ6" s="68">
        <v>9.7511679644048943E-2</v>
      </c>
      <c r="BA6" s="31">
        <v>44.380299999999998</v>
      </c>
      <c r="BB6" s="32">
        <v>17.32590529247911</v>
      </c>
      <c r="BC6" s="82">
        <v>96.704045591525045</v>
      </c>
      <c r="BD6" s="70">
        <v>-0.54107090630457133</v>
      </c>
      <c r="BE6" s="70">
        <v>-0.82083577593368529</v>
      </c>
      <c r="BF6" s="82">
        <v>26.978592975651797</v>
      </c>
      <c r="BG6" s="82">
        <v>82.208894915825866</v>
      </c>
      <c r="BH6" s="82">
        <v>63.593924132773111</v>
      </c>
      <c r="BI6" s="82">
        <v>10.608695652173912</v>
      </c>
      <c r="BJ6" s="82">
        <v>406.25</v>
      </c>
      <c r="BK6" s="82">
        <v>8.2796610169491522</v>
      </c>
      <c r="BL6" s="82">
        <v>74.408631666032235</v>
      </c>
      <c r="BM6" s="82">
        <v>406.25</v>
      </c>
      <c r="BN6" s="34" t="s">
        <v>2563</v>
      </c>
      <c r="BO6" s="31">
        <v>1.9545999999999999</v>
      </c>
      <c r="BP6" s="32">
        <v>1.8695200000000001</v>
      </c>
      <c r="BQ6" s="35">
        <v>1.8072754271039879</v>
      </c>
      <c r="BR6" s="70">
        <v>3.4441110614641612E-2</v>
      </c>
      <c r="BS6" s="83">
        <v>1.5969204074912493</v>
      </c>
      <c r="BT6" s="83">
        <v>1.4729572558723554</v>
      </c>
      <c r="BU6" s="83">
        <v>1.3140557090346139</v>
      </c>
      <c r="BV6" s="83">
        <v>1.1283236994219652</v>
      </c>
      <c r="BW6" s="83">
        <v>3.1291558823529413</v>
      </c>
      <c r="BX6" s="83">
        <v>0.93841336116910234</v>
      </c>
      <c r="BY6" s="83">
        <v>1.6088736447401382</v>
      </c>
      <c r="BZ6" s="83">
        <v>3.1291558823529413</v>
      </c>
      <c r="CA6" s="37" t="s">
        <v>2609</v>
      </c>
      <c r="CB6" s="31">
        <v>5.9312094136494107</v>
      </c>
      <c r="CC6" s="35">
        <v>8.6363256730773355</v>
      </c>
      <c r="CD6" s="70">
        <v>-0.31322536479382501</v>
      </c>
      <c r="CE6" s="83">
        <v>7.6643660202661748</v>
      </c>
      <c r="CF6" s="83">
        <v>6.9930998769929102</v>
      </c>
      <c r="CG6" s="83">
        <v>6.8614743311205739</v>
      </c>
      <c r="CH6" s="83">
        <v>5.429264069264069</v>
      </c>
      <c r="CI6" s="83">
        <v>13.895835602340426</v>
      </c>
      <c r="CJ6" s="83">
        <v>5.3551502145922747</v>
      </c>
      <c r="CK6" s="83">
        <v>8.5309106745084655</v>
      </c>
      <c r="CL6" s="83">
        <v>13.895835602340426</v>
      </c>
      <c r="CM6" s="37" t="s">
        <v>2563</v>
      </c>
      <c r="CN6" s="31">
        <v>15.22767</v>
      </c>
      <c r="CO6" s="82">
        <v>12.468244202437802</v>
      </c>
      <c r="CP6" s="70">
        <v>0.22131630987967599</v>
      </c>
      <c r="CQ6" s="82">
        <v>11.131998601803042</v>
      </c>
      <c r="CR6" s="82">
        <v>10.053463917015547</v>
      </c>
      <c r="CS6" s="82">
        <v>9.3289153268930747</v>
      </c>
      <c r="CT6" s="82">
        <v>6.5151168831168826</v>
      </c>
      <c r="CU6" s="82">
        <v>22.545243445692886</v>
      </c>
      <c r="CV6" s="82">
        <v>6.5151168831168826</v>
      </c>
      <c r="CW6" s="82">
        <v>11.514258553102957</v>
      </c>
      <c r="CX6" s="82">
        <v>22.545243445692886</v>
      </c>
      <c r="CY6" s="37" t="s">
        <v>2563</v>
      </c>
      <c r="CZ6" s="376">
        <v>0.93119686365663012</v>
      </c>
      <c r="DA6" s="39" t="s">
        <v>5</v>
      </c>
      <c r="DB6" s="39">
        <v>24.210829480429894</v>
      </c>
      <c r="DC6" s="17">
        <v>8.429481846561096E-2</v>
      </c>
      <c r="DD6" s="40">
        <v>-35.950818153438902</v>
      </c>
      <c r="DE6" s="84">
        <v>0.27715000000000001</v>
      </c>
      <c r="DF6" s="85">
        <v>0.71799999999999997</v>
      </c>
      <c r="DG6" s="85" t="s">
        <v>5</v>
      </c>
      <c r="DH6" s="85" t="s">
        <v>5</v>
      </c>
      <c r="DI6" s="85" t="s">
        <v>5</v>
      </c>
      <c r="DJ6" s="86">
        <v>-6.9791999999999993E-2</v>
      </c>
      <c r="DK6" s="86">
        <v>0.4856046</v>
      </c>
      <c r="DL6" s="69">
        <v>0.48571428571428577</v>
      </c>
      <c r="DM6" s="70">
        <v>-0.17319104431407528</v>
      </c>
      <c r="DN6" s="70" t="s">
        <v>158</v>
      </c>
      <c r="DO6" s="70" t="s">
        <v>158</v>
      </c>
      <c r="DP6" s="70" t="s">
        <v>158</v>
      </c>
      <c r="DQ6" s="87" t="s">
        <v>2563</v>
      </c>
      <c r="DR6" s="69">
        <v>7.4346643934263934E-2</v>
      </c>
      <c r="DS6" s="70">
        <v>-6.8531320800919726E-3</v>
      </c>
      <c r="DT6" s="70">
        <v>8.6803120251605081E-2</v>
      </c>
      <c r="DU6" s="70" t="s">
        <v>158</v>
      </c>
      <c r="DV6" s="87" t="s">
        <v>2563</v>
      </c>
      <c r="DW6" s="31">
        <v>0.80523999999999996</v>
      </c>
      <c r="DX6" s="70">
        <v>0.25418348832412119</v>
      </c>
      <c r="DY6" s="70">
        <v>-5.6328079682531396E-2</v>
      </c>
      <c r="DZ6" s="70">
        <v>-8.9923463104879531E-4</v>
      </c>
      <c r="EA6" s="70" t="s">
        <v>158</v>
      </c>
      <c r="EB6" s="87" t="s">
        <v>2563</v>
      </c>
      <c r="EC6" s="31">
        <v>-0.41948000000000002</v>
      </c>
      <c r="ED6" s="88">
        <v>3273948000</v>
      </c>
      <c r="EE6" s="85">
        <v>0.74585999999999997</v>
      </c>
      <c r="EF6" s="85" t="s">
        <v>5</v>
      </c>
      <c r="EG6" s="86">
        <v>0.18580090307617292</v>
      </c>
      <c r="EH6" s="86">
        <v>-0.32334670252857411</v>
      </c>
      <c r="EI6" s="89">
        <v>2.8330000000000002</v>
      </c>
      <c r="EJ6" s="90">
        <v>12</v>
      </c>
      <c r="EK6" s="85">
        <v>13.48</v>
      </c>
      <c r="EL6" s="91">
        <v>13</v>
      </c>
      <c r="EM6" s="79">
        <v>-7.7151335311572811E-2</v>
      </c>
      <c r="EN6" s="69">
        <v>-0.4</v>
      </c>
      <c r="EO6" s="70">
        <v>-0.10170233972821141</v>
      </c>
      <c r="EP6" s="70">
        <v>-3.4228491324736265E-2</v>
      </c>
      <c r="EQ6" s="70" t="s">
        <v>158</v>
      </c>
      <c r="ER6" s="69">
        <v>5.0131200000000042E-2</v>
      </c>
      <c r="ES6" s="70">
        <v>5.7227028626473775E-2</v>
      </c>
      <c r="ET6" s="70">
        <v>6.2014967872374704E-2</v>
      </c>
      <c r="EU6" s="70" t="s">
        <v>158</v>
      </c>
      <c r="EV6" s="69">
        <v>-0.34986879999999998</v>
      </c>
      <c r="EW6" s="70">
        <v>-4.4475311101737636E-2</v>
      </c>
      <c r="EX6" s="70">
        <v>2.7786476547638439E-2</v>
      </c>
      <c r="EY6" s="70" t="s">
        <v>158</v>
      </c>
      <c r="EZ6" s="92">
        <v>3.8642299999999997E-2</v>
      </c>
      <c r="FA6" s="70">
        <v>5.8320000000000004E-2</v>
      </c>
      <c r="FB6" s="70">
        <v>5.850000000000001E-2</v>
      </c>
      <c r="FC6" s="87">
        <v>4.0251465811818571E-2</v>
      </c>
      <c r="FD6" s="69">
        <v>4.9460000000000004E-2</v>
      </c>
      <c r="FE6" s="70">
        <v>4.6780000000000002E-2</v>
      </c>
      <c r="FF6" s="87">
        <v>2.6450285442694184E-2</v>
      </c>
      <c r="FG6" s="93" t="s">
        <v>2563</v>
      </c>
      <c r="FH6" s="84">
        <v>0.78430999999999995</v>
      </c>
      <c r="FI6" s="85">
        <v>0.75490000000000002</v>
      </c>
      <c r="FJ6" s="86">
        <v>0.38781320000000002</v>
      </c>
      <c r="FK6" s="86">
        <v>0.44988610000000001</v>
      </c>
      <c r="FL6" s="94">
        <v>7.3330000000000006E-2</v>
      </c>
      <c r="FM6" s="95">
        <v>7.8329999999999997E-2</v>
      </c>
      <c r="FN6" s="96">
        <v>42979</v>
      </c>
      <c r="FO6" s="97" t="s">
        <v>2758</v>
      </c>
      <c r="FP6" s="57">
        <v>0.93995999999999991</v>
      </c>
      <c r="FQ6" s="58" t="s">
        <v>159</v>
      </c>
      <c r="FR6" s="58">
        <v>0.93995999999999991</v>
      </c>
      <c r="FS6" s="98" t="s">
        <v>159</v>
      </c>
      <c r="FT6" s="59" t="s">
        <v>160</v>
      </c>
      <c r="FU6" s="9" t="s">
        <v>158</v>
      </c>
      <c r="FV6" s="9" t="s">
        <v>158</v>
      </c>
      <c r="FW6" s="99" t="s">
        <v>158</v>
      </c>
      <c r="FX6" s="100" t="s">
        <v>158</v>
      </c>
      <c r="FY6" s="100" t="s">
        <v>158</v>
      </c>
      <c r="FZ6" s="100" t="s">
        <v>158</v>
      </c>
      <c r="GA6" s="9" t="s">
        <v>425</v>
      </c>
      <c r="GB6" s="63"/>
    </row>
    <row r="7" spans="1:184" s="62" customFormat="1" ht="12" customHeight="1" x14ac:dyDescent="0.2">
      <c r="A7" s="7">
        <v>99</v>
      </c>
      <c r="B7" s="2" t="s">
        <v>502</v>
      </c>
      <c r="C7" s="1" t="s">
        <v>503</v>
      </c>
      <c r="D7" s="1" t="s">
        <v>176</v>
      </c>
      <c r="E7" s="1" t="s">
        <v>317</v>
      </c>
      <c r="F7" s="9">
        <v>0</v>
      </c>
      <c r="G7" s="64">
        <v>11.98</v>
      </c>
      <c r="H7" s="65">
        <v>0.11545623836126628</v>
      </c>
      <c r="I7" s="65">
        <v>-5.0964350592823671E-3</v>
      </c>
      <c r="J7" s="65">
        <v>7.6585260705985814E-3</v>
      </c>
      <c r="K7" s="66">
        <v>7.5125208681135217E-2</v>
      </c>
      <c r="L7" s="67">
        <v>1886</v>
      </c>
      <c r="M7" s="68">
        <v>2.2727272727272707E-2</v>
      </c>
      <c r="N7" s="69">
        <v>0</v>
      </c>
      <c r="O7" s="70">
        <v>0</v>
      </c>
      <c r="P7" s="70">
        <v>4.5046869050329175E-3</v>
      </c>
      <c r="Q7" s="70">
        <v>8.4471771197698553E-2</v>
      </c>
      <c r="R7" s="70" t="s">
        <v>158</v>
      </c>
      <c r="S7" s="70" t="s">
        <v>158</v>
      </c>
      <c r="T7" s="18">
        <v>5.332771932164302E-2</v>
      </c>
      <c r="U7" s="71" t="s">
        <v>321</v>
      </c>
      <c r="V7" s="9">
        <v>2012</v>
      </c>
      <c r="W7" s="227" t="s">
        <v>496</v>
      </c>
      <c r="X7" s="227">
        <v>0</v>
      </c>
      <c r="Y7" s="72" t="s">
        <v>157</v>
      </c>
      <c r="Z7" s="73">
        <v>6</v>
      </c>
      <c r="AA7" s="73">
        <v>4</v>
      </c>
      <c r="AB7" s="73">
        <v>0</v>
      </c>
      <c r="AC7" s="228" t="s">
        <v>5</v>
      </c>
      <c r="AD7" s="74">
        <v>0.84954549316115868</v>
      </c>
      <c r="AE7" s="75">
        <v>0.79295154185022021</v>
      </c>
      <c r="AF7" s="75" t="s">
        <v>158</v>
      </c>
      <c r="AG7" s="75">
        <v>2.1615909309251609</v>
      </c>
      <c r="AH7" s="76" t="s">
        <v>2183</v>
      </c>
      <c r="AI7" s="9" t="s">
        <v>2797</v>
      </c>
      <c r="AJ7" s="77" t="s">
        <v>2563</v>
      </c>
      <c r="AK7" s="78">
        <v>7.5125208681135217E-2</v>
      </c>
      <c r="AL7" s="79">
        <v>6.9765899999999992E-2</v>
      </c>
      <c r="AM7" s="80">
        <v>7.6818455450803791E-2</v>
      </c>
      <c r="AN7" s="368">
        <v>5.2843926230297766E-2</v>
      </c>
      <c r="AO7" s="368">
        <v>-0.24084545638615418</v>
      </c>
      <c r="AP7" s="368">
        <v>-0.16331841516360524</v>
      </c>
      <c r="AQ7" s="368">
        <v>-0.11201216603968367</v>
      </c>
      <c r="AR7" s="81">
        <v>9.895904504965812E-2</v>
      </c>
      <c r="AS7" s="81">
        <v>8.9789485083295151E-2</v>
      </c>
      <c r="AT7" s="81">
        <v>8.4601619310577761E-2</v>
      </c>
      <c r="AU7" s="68">
        <v>5.8102001291155572E-2</v>
      </c>
      <c r="AV7" s="68">
        <v>7.0010588286733996E-2</v>
      </c>
      <c r="AW7" s="68">
        <v>0.1339285714285714</v>
      </c>
      <c r="AX7" s="68">
        <v>5.8102001291155572E-2</v>
      </c>
      <c r="AY7" s="68">
        <v>7.1354553898715672E-2</v>
      </c>
      <c r="AZ7" s="68">
        <v>0.1339285714285714</v>
      </c>
      <c r="BA7" s="31">
        <v>11.317830000000001</v>
      </c>
      <c r="BB7" s="32">
        <v>10.555066079295154</v>
      </c>
      <c r="BC7" s="82">
        <v>13.525738113779193</v>
      </c>
      <c r="BD7" s="70">
        <v>-0.16323753241458305</v>
      </c>
      <c r="BE7" s="70">
        <v>-0.21963104782116849</v>
      </c>
      <c r="BF7" s="82">
        <v>10.956717229902713</v>
      </c>
      <c r="BG7" s="82">
        <v>11.339987784750139</v>
      </c>
      <c r="BH7" s="82">
        <v>11.400851524076081</v>
      </c>
      <c r="BI7" s="82">
        <v>7.2258064516129021</v>
      </c>
      <c r="BJ7" s="82">
        <v>15.989247311827956</v>
      </c>
      <c r="BK7" s="82">
        <v>7.2258064516129021</v>
      </c>
      <c r="BL7" s="82">
        <v>13.092063243136588</v>
      </c>
      <c r="BM7" s="82">
        <v>15.989247311827956</v>
      </c>
      <c r="BN7" s="34" t="s">
        <v>2563</v>
      </c>
      <c r="BO7" s="31">
        <v>1.09091</v>
      </c>
      <c r="BP7" s="32">
        <v>1.09259</v>
      </c>
      <c r="BQ7" s="35">
        <v>1.2091404647979271</v>
      </c>
      <c r="BR7" s="70">
        <v>-9.6391170580338859E-2</v>
      </c>
      <c r="BS7" s="83">
        <v>0.98597293618907955</v>
      </c>
      <c r="BT7" s="83">
        <v>1.0174427382155553</v>
      </c>
      <c r="BU7" s="83">
        <v>1.0310124014988364</v>
      </c>
      <c r="BV7" s="83">
        <v>0.61538461538461542</v>
      </c>
      <c r="BW7" s="83">
        <v>1.4378640776699028</v>
      </c>
      <c r="BX7" s="83">
        <v>0.61538461538461542</v>
      </c>
      <c r="BY7" s="83">
        <v>1.1812007888958824</v>
      </c>
      <c r="BZ7" s="83">
        <v>1.4378640776699028</v>
      </c>
      <c r="CA7" s="37" t="s">
        <v>2609</v>
      </c>
      <c r="CB7" s="31">
        <v>8.0810533700286005</v>
      </c>
      <c r="CC7" s="35">
        <v>14.911609492958405</v>
      </c>
      <c r="CD7" s="70">
        <v>-0.45806967558769196</v>
      </c>
      <c r="CE7" s="83">
        <v>11.661239862933037</v>
      </c>
      <c r="CF7" s="83">
        <v>12.511608782624688</v>
      </c>
      <c r="CG7" s="83">
        <v>12.476232908046544</v>
      </c>
      <c r="CH7" s="83">
        <v>7.9418181818181814</v>
      </c>
      <c r="CI7" s="83">
        <v>18.014594594594595</v>
      </c>
      <c r="CJ7" s="83">
        <v>7.9418181818181814</v>
      </c>
      <c r="CK7" s="83">
        <v>14.332705477070521</v>
      </c>
      <c r="CL7" s="83">
        <v>18.014594594594595</v>
      </c>
      <c r="CM7" s="37" t="s">
        <v>2563</v>
      </c>
      <c r="CN7" s="31" t="s">
        <v>158</v>
      </c>
      <c r="CO7" s="82">
        <v>12.273749934609478</v>
      </c>
      <c r="CP7" s="70" t="s">
        <v>158</v>
      </c>
      <c r="CQ7" s="82">
        <v>9.1016569739755955</v>
      </c>
      <c r="CR7" s="82">
        <v>10.335245997173757</v>
      </c>
      <c r="CS7" s="82">
        <v>11.595331596870411</v>
      </c>
      <c r="CT7" s="82">
        <v>6.24</v>
      </c>
      <c r="CU7" s="82">
        <v>16.257073170731708</v>
      </c>
      <c r="CV7" s="82">
        <v>6.24</v>
      </c>
      <c r="CW7" s="82">
        <v>13.217443920786941</v>
      </c>
      <c r="CX7" s="82">
        <v>18.317894736842103</v>
      </c>
      <c r="CY7" s="37" t="s">
        <v>2563</v>
      </c>
      <c r="CZ7" s="376">
        <v>-0.25896652659640951</v>
      </c>
      <c r="DA7" s="39" t="s">
        <v>5</v>
      </c>
      <c r="DB7" s="39">
        <v>12.041937168645578</v>
      </c>
      <c r="DC7" s="17">
        <v>7.9629895586168134E-2</v>
      </c>
      <c r="DD7" s="40">
        <v>-3.3548404413831872</v>
      </c>
      <c r="DE7" s="84">
        <v>1.0593900000000001</v>
      </c>
      <c r="DF7" s="85">
        <v>1.135</v>
      </c>
      <c r="DG7" s="85" t="s">
        <v>5</v>
      </c>
      <c r="DH7" s="85" t="s">
        <v>5</v>
      </c>
      <c r="DI7" s="85" t="s">
        <v>5</v>
      </c>
      <c r="DJ7" s="86">
        <v>0.18034030000000001</v>
      </c>
      <c r="DK7" s="86">
        <v>2.4614199999999999E-2</v>
      </c>
      <c r="DL7" s="69">
        <v>5.3763440860215006E-2</v>
      </c>
      <c r="DM7" s="70">
        <v>1.398782561512002E-2</v>
      </c>
      <c r="DN7" s="70">
        <v>6.2374900390305132E-3</v>
      </c>
      <c r="DO7" s="70">
        <v>1.082119658436187E-2</v>
      </c>
      <c r="DP7" s="17" t="s">
        <v>158</v>
      </c>
      <c r="DQ7" s="87" t="s">
        <v>2563</v>
      </c>
      <c r="DR7" s="69">
        <v>0.23362484885544199</v>
      </c>
      <c r="DS7" s="70">
        <v>9.0760786518739422E-2</v>
      </c>
      <c r="DT7" s="70">
        <v>4.7274424166386275E-2</v>
      </c>
      <c r="DU7" s="70">
        <v>2.1217646808866286E-2</v>
      </c>
      <c r="DV7" s="87" t="s">
        <v>2563</v>
      </c>
      <c r="DW7" s="31" t="s">
        <v>158</v>
      </c>
      <c r="DX7" s="70">
        <v>0.47983417003493756</v>
      </c>
      <c r="DY7" s="70">
        <v>0.21373507674940551</v>
      </c>
      <c r="DZ7" s="70">
        <v>0.13205859096110073</v>
      </c>
      <c r="EA7" s="70">
        <v>8.6950727962517016E-2</v>
      </c>
      <c r="EB7" s="87" t="s">
        <v>2563</v>
      </c>
      <c r="EC7" s="31">
        <v>0.41636000000000001</v>
      </c>
      <c r="ED7" s="88">
        <v>518796300</v>
      </c>
      <c r="EE7" s="85">
        <v>1.1608400000000001</v>
      </c>
      <c r="EF7" s="85" t="s">
        <v>5</v>
      </c>
      <c r="EG7" s="86">
        <v>0.24740854958527114</v>
      </c>
      <c r="EH7" s="86">
        <v>-7.6984739829988769E-2</v>
      </c>
      <c r="EI7" s="89">
        <v>2</v>
      </c>
      <c r="EJ7" s="90">
        <v>3</v>
      </c>
      <c r="EK7" s="85">
        <v>13.63</v>
      </c>
      <c r="EL7" s="91">
        <v>3</v>
      </c>
      <c r="EM7" s="79">
        <v>-0.1210564930300807</v>
      </c>
      <c r="EN7" s="69">
        <v>-0.23558718861209971</v>
      </c>
      <c r="EO7" s="70">
        <v>-9.5214928414873223E-2</v>
      </c>
      <c r="EP7" s="70">
        <v>-3.0359733904420927E-2</v>
      </c>
      <c r="EQ7" s="70">
        <v>-1.9345630342160192E-3</v>
      </c>
      <c r="ER7" s="69">
        <v>6.4056939501779375E-2</v>
      </c>
      <c r="ES7" s="70">
        <v>5.8571380454006006E-2</v>
      </c>
      <c r="ET7" s="70">
        <v>6.3292413890266186E-2</v>
      </c>
      <c r="EU7" s="70">
        <v>6.0217195134897095E-2</v>
      </c>
      <c r="EV7" s="69">
        <v>-0.17153024911032033</v>
      </c>
      <c r="EW7" s="70">
        <v>-3.6643547960867218E-2</v>
      </c>
      <c r="EX7" s="70">
        <v>3.2932679985845259E-2</v>
      </c>
      <c r="EY7" s="70">
        <v>5.8282632100681075E-2</v>
      </c>
      <c r="EZ7" s="92">
        <v>9.7981300000000007E-2</v>
      </c>
      <c r="FA7" s="70">
        <v>9.0139999999999998E-2</v>
      </c>
      <c r="FB7" s="70">
        <v>8.8670000000000013E-2</v>
      </c>
      <c r="FC7" s="87">
        <v>5.1478247833429613E-3</v>
      </c>
      <c r="FD7" s="69" t="s">
        <v>158</v>
      </c>
      <c r="FE7" s="70" t="s">
        <v>158</v>
      </c>
      <c r="FF7" s="87" t="s">
        <v>158</v>
      </c>
      <c r="FG7" s="93" t="s">
        <v>2563</v>
      </c>
      <c r="FH7" s="84" t="s">
        <v>158</v>
      </c>
      <c r="FI7" s="85" t="s">
        <v>158</v>
      </c>
      <c r="FJ7" s="86">
        <v>0.79686009999999996</v>
      </c>
      <c r="FK7" s="86">
        <v>0.79686009999999996</v>
      </c>
      <c r="FL7" s="94">
        <v>7.3333333333333334E-2</v>
      </c>
      <c r="FM7" s="95">
        <v>7.4999999999999997E-2</v>
      </c>
      <c r="FN7" s="96">
        <v>43131</v>
      </c>
      <c r="FO7" s="97" t="s">
        <v>2698</v>
      </c>
      <c r="FP7" s="57">
        <v>0.89999999999999991</v>
      </c>
      <c r="FQ7" s="58" t="s">
        <v>159</v>
      </c>
      <c r="FR7" s="58">
        <v>0.89999999999999991</v>
      </c>
      <c r="FS7" s="98" t="s">
        <v>159</v>
      </c>
      <c r="FT7" s="59" t="s">
        <v>165</v>
      </c>
      <c r="FU7" s="9" t="s">
        <v>166</v>
      </c>
      <c r="FV7" s="9" t="s">
        <v>158</v>
      </c>
      <c r="FW7" s="99">
        <v>0.02</v>
      </c>
      <c r="FX7" s="100" t="s">
        <v>158</v>
      </c>
      <c r="FY7" s="100" t="s">
        <v>158</v>
      </c>
      <c r="FZ7" s="100" t="s">
        <v>158</v>
      </c>
      <c r="GA7" s="9" t="s">
        <v>169</v>
      </c>
      <c r="GB7" s="63"/>
    </row>
    <row r="8" spans="1:184" s="62" customFormat="1" ht="12" customHeight="1" x14ac:dyDescent="0.2">
      <c r="A8" s="7">
        <v>97</v>
      </c>
      <c r="B8" s="2" t="s">
        <v>497</v>
      </c>
      <c r="C8" s="1" t="s">
        <v>498</v>
      </c>
      <c r="D8" s="1" t="s">
        <v>248</v>
      </c>
      <c r="E8" s="1" t="s">
        <v>249</v>
      </c>
      <c r="F8" s="9">
        <v>0</v>
      </c>
      <c r="G8" s="64">
        <v>15.77</v>
      </c>
      <c r="H8" s="65">
        <v>5.4144385026737796E-2</v>
      </c>
      <c r="I8" s="65">
        <v>-3.8695732625532497E-2</v>
      </c>
      <c r="J8" s="65">
        <v>5.0184705383453654E-3</v>
      </c>
      <c r="K8" s="66">
        <v>7.3557387444514899E-2</v>
      </c>
      <c r="L8" s="67">
        <v>1462</v>
      </c>
      <c r="M8" s="68">
        <v>2.6548672566371723E-2</v>
      </c>
      <c r="N8" s="69">
        <v>0</v>
      </c>
      <c r="O8" s="70">
        <v>0</v>
      </c>
      <c r="P8" s="70">
        <v>1.0678578404444528E-2</v>
      </c>
      <c r="Q8" s="70">
        <v>3.466653849600676E-2</v>
      </c>
      <c r="R8" s="70">
        <v>2.2979512462988794E-2</v>
      </c>
      <c r="S8" s="70" t="s">
        <v>158</v>
      </c>
      <c r="T8" s="18">
        <v>0.30803705439683843</v>
      </c>
      <c r="U8" s="71" t="s">
        <v>156</v>
      </c>
      <c r="V8" s="9">
        <v>2006</v>
      </c>
      <c r="W8" s="227" t="s">
        <v>496</v>
      </c>
      <c r="X8" s="227">
        <v>0</v>
      </c>
      <c r="Y8" s="72" t="s">
        <v>326</v>
      </c>
      <c r="Z8" s="73">
        <v>7</v>
      </c>
      <c r="AA8" s="73">
        <v>7</v>
      </c>
      <c r="AB8" s="73">
        <v>2</v>
      </c>
      <c r="AC8" s="228" t="s">
        <v>5</v>
      </c>
      <c r="AD8" s="74">
        <v>0.55106626571845263</v>
      </c>
      <c r="AE8" s="75">
        <v>1.4077669902912622</v>
      </c>
      <c r="AF8" s="75">
        <v>0.54436836844352876</v>
      </c>
      <c r="AG8" s="75" t="s">
        <v>158</v>
      </c>
      <c r="AH8" s="76" t="s">
        <v>2706</v>
      </c>
      <c r="AI8" s="9" t="s">
        <v>2795</v>
      </c>
      <c r="AJ8" s="77" t="s">
        <v>2563</v>
      </c>
      <c r="AK8" s="78">
        <v>7.3557387444514899E-2</v>
      </c>
      <c r="AL8" s="79">
        <v>7.0078600000000005E-2</v>
      </c>
      <c r="AM8" s="80">
        <v>4.9641223490693331E-2</v>
      </c>
      <c r="AN8" s="368">
        <v>0.18323914810334174</v>
      </c>
      <c r="AO8" s="368">
        <v>-0.14576439587573309</v>
      </c>
      <c r="AP8" s="368">
        <v>-0.11535035725168552</v>
      </c>
      <c r="AQ8" s="368">
        <v>-1.9300252132572693E-2</v>
      </c>
      <c r="AR8" s="81">
        <v>8.6109016165304197E-2</v>
      </c>
      <c r="AS8" s="81">
        <v>8.3148609223416825E-2</v>
      </c>
      <c r="AT8" s="81">
        <v>7.5005002911919291E-2</v>
      </c>
      <c r="AU8" s="68">
        <v>5.3778395920259618E-2</v>
      </c>
      <c r="AV8" s="68">
        <v>6.7071664867452224E-2</v>
      </c>
      <c r="AW8" s="68">
        <v>0.10441044104410441</v>
      </c>
      <c r="AX8" s="68">
        <v>4.3366150961087674E-2</v>
      </c>
      <c r="AY8" s="68">
        <v>6.2166120485806095E-2</v>
      </c>
      <c r="AZ8" s="68">
        <v>0.10441044104410441</v>
      </c>
      <c r="BA8" s="31">
        <v>7.5724099999999996</v>
      </c>
      <c r="BB8" s="32">
        <v>19.138349514563107</v>
      </c>
      <c r="BC8" s="82">
        <v>13.206050953528901</v>
      </c>
      <c r="BD8" s="70">
        <v>-0.4265954276076368</v>
      </c>
      <c r="BE8" s="70">
        <v>0.44921063699583752</v>
      </c>
      <c r="BF8" s="82">
        <v>12.196810134310134</v>
      </c>
      <c r="BG8" s="82">
        <v>10.981198791746424</v>
      </c>
      <c r="BH8" s="82">
        <v>13.247296077665613</v>
      </c>
      <c r="BI8" s="82">
        <v>8.4166666666666661</v>
      </c>
      <c r="BJ8" s="82">
        <v>19.258928571428569</v>
      </c>
      <c r="BK8" s="82">
        <v>4.6240310077519373</v>
      </c>
      <c r="BL8" s="82">
        <v>15.882536608358327</v>
      </c>
      <c r="BM8" s="82">
        <v>37.465116279069768</v>
      </c>
      <c r="BN8" s="34" t="s">
        <v>2563</v>
      </c>
      <c r="BO8" s="31">
        <v>0.90605999999999998</v>
      </c>
      <c r="BP8" s="32">
        <v>0.88617999999999997</v>
      </c>
      <c r="BQ8" s="35">
        <v>1.0579102011051975</v>
      </c>
      <c r="BR8" s="70">
        <v>-0.16232965796699117</v>
      </c>
      <c r="BS8" s="83">
        <v>0.81954577258755579</v>
      </c>
      <c r="BT8" s="83">
        <v>0.88056964814247785</v>
      </c>
      <c r="BU8" s="83">
        <v>0.94361746786178047</v>
      </c>
      <c r="BV8" s="83">
        <v>0.65429917550058891</v>
      </c>
      <c r="BW8" s="83">
        <v>1.2782719186785261</v>
      </c>
      <c r="BX8" s="83">
        <v>0.65429917550058891</v>
      </c>
      <c r="BY8" s="83">
        <v>1.1267034768087105</v>
      </c>
      <c r="BZ8" s="83">
        <v>1.5207373271889402</v>
      </c>
      <c r="CA8" s="37" t="s">
        <v>2609</v>
      </c>
      <c r="CB8" s="31">
        <v>2.9267658958464793</v>
      </c>
      <c r="CC8" s="35">
        <v>3.2229883233642282</v>
      </c>
      <c r="CD8" s="70">
        <v>-9.1909246263897515E-2</v>
      </c>
      <c r="CE8" s="83">
        <v>2.4381655671617568</v>
      </c>
      <c r="CF8" s="83">
        <v>2.688424981322695</v>
      </c>
      <c r="CG8" s="83">
        <v>2.7573187572893532</v>
      </c>
      <c r="CH8" s="83">
        <v>2.0754945054945053</v>
      </c>
      <c r="CI8" s="83">
        <v>4.3851282051282059</v>
      </c>
      <c r="CJ8" s="83">
        <v>2.0754945054945053</v>
      </c>
      <c r="CK8" s="83">
        <v>3.2931723617624882</v>
      </c>
      <c r="CL8" s="83">
        <v>4.4597402597402596</v>
      </c>
      <c r="CM8" s="37" t="s">
        <v>2563</v>
      </c>
      <c r="CN8" s="31">
        <v>7.5356800000000002</v>
      </c>
      <c r="CO8" s="82">
        <v>16.37622526768153</v>
      </c>
      <c r="CP8" s="70">
        <v>-0.5398402332146921</v>
      </c>
      <c r="CQ8" s="82">
        <v>12.552976415118145</v>
      </c>
      <c r="CR8" s="82">
        <v>13.345735366649981</v>
      </c>
      <c r="CS8" s="82">
        <v>12.568559123319419</v>
      </c>
      <c r="CT8" s="82">
        <v>8.9938095238095226</v>
      </c>
      <c r="CU8" s="82">
        <v>22.178617174194343</v>
      </c>
      <c r="CV8" s="82">
        <v>8.9938095238095226</v>
      </c>
      <c r="CW8" s="82">
        <v>15.176953757696017</v>
      </c>
      <c r="CX8" s="82">
        <v>22.178617174194343</v>
      </c>
      <c r="CY8" s="37" t="s">
        <v>2563</v>
      </c>
      <c r="CZ8" s="376">
        <v>-0.45680160494108579</v>
      </c>
      <c r="DA8" s="39" t="s">
        <v>5</v>
      </c>
      <c r="DB8" s="39">
        <v>11.937691718418931</v>
      </c>
      <c r="DC8" s="17">
        <v>8.4235965848959427E-2</v>
      </c>
      <c r="DD8" s="40">
        <v>0.85118658489594345</v>
      </c>
      <c r="DE8" s="84">
        <v>2.10501</v>
      </c>
      <c r="DF8" s="85">
        <v>0.82399999999999995</v>
      </c>
      <c r="DG8" s="85" t="s">
        <v>5</v>
      </c>
      <c r="DH8" s="85" t="s">
        <v>5</v>
      </c>
      <c r="DI8" s="85" t="s">
        <v>5</v>
      </c>
      <c r="DJ8" s="86">
        <v>2.1513110000000002</v>
      </c>
      <c r="DK8" s="86">
        <v>2.7978299999999998E-2</v>
      </c>
      <c r="DL8" s="69">
        <v>-0.15151515151515149</v>
      </c>
      <c r="DM8" s="70">
        <v>-0.10647620306938965</v>
      </c>
      <c r="DN8" s="70">
        <v>3.1310306477545069E-2</v>
      </c>
      <c r="DO8" s="70">
        <v>3.1669085860400958E-2</v>
      </c>
      <c r="DP8" s="17" t="s">
        <v>158</v>
      </c>
      <c r="DQ8" s="87" t="s">
        <v>2563</v>
      </c>
      <c r="DR8" s="69">
        <v>7.1704295775178784E-2</v>
      </c>
      <c r="DS8" s="70">
        <v>-8.3187059293096111E-3</v>
      </c>
      <c r="DT8" s="70">
        <v>4.8395450673300866E-2</v>
      </c>
      <c r="DU8" s="70">
        <v>3.9817788626231421E-2</v>
      </c>
      <c r="DV8" s="87" t="s">
        <v>2563</v>
      </c>
      <c r="DW8" s="31">
        <v>2.1309100000000001</v>
      </c>
      <c r="DX8" s="70">
        <v>-0.21269083485756723</v>
      </c>
      <c r="DY8" s="70">
        <v>1.0993134572288232E-2</v>
      </c>
      <c r="DZ8" s="70">
        <v>-2.7427019232253436E-2</v>
      </c>
      <c r="EA8" s="70">
        <v>3.2567224316919052E-2</v>
      </c>
      <c r="EB8" s="87" t="s">
        <v>2563</v>
      </c>
      <c r="EC8" s="31">
        <v>-6.8190000000000001E-2</v>
      </c>
      <c r="ED8" s="88">
        <v>269626600</v>
      </c>
      <c r="EE8" s="85">
        <v>0.91868000000000005</v>
      </c>
      <c r="EF8" s="85" t="s">
        <v>5</v>
      </c>
      <c r="EG8" s="86">
        <v>0.10736604210967182</v>
      </c>
      <c r="EH8" s="86">
        <v>-0.1471618698602144</v>
      </c>
      <c r="EI8" s="89">
        <v>2.8</v>
      </c>
      <c r="EJ8" s="90">
        <v>5</v>
      </c>
      <c r="EK8" s="85">
        <v>17</v>
      </c>
      <c r="EL8" s="91">
        <v>5</v>
      </c>
      <c r="EM8" s="79">
        <v>-7.235294117647062E-2</v>
      </c>
      <c r="EN8" s="69">
        <v>-0.22002085505735136</v>
      </c>
      <c r="EO8" s="70">
        <v>-3.4854573166479441E-2</v>
      </c>
      <c r="EP8" s="70">
        <v>-5.1626529993921588E-2</v>
      </c>
      <c r="EQ8" s="70">
        <v>4.5222381234990561E-3</v>
      </c>
      <c r="ER8" s="69">
        <v>6.0479666319082304E-2</v>
      </c>
      <c r="ES8" s="70">
        <v>6.5348138775076281E-2</v>
      </c>
      <c r="ET8" s="70">
        <v>5.3145419105269598E-2</v>
      </c>
      <c r="EU8" s="70">
        <v>5.6335747401709213E-2</v>
      </c>
      <c r="EV8" s="69">
        <v>-0.15954118873826906</v>
      </c>
      <c r="EW8" s="70">
        <v>3.049356560859684E-2</v>
      </c>
      <c r="EX8" s="70">
        <v>1.5188891113480096E-3</v>
      </c>
      <c r="EY8" s="70">
        <v>6.0857985525208269E-2</v>
      </c>
      <c r="EZ8" s="92">
        <v>0.1193096</v>
      </c>
      <c r="FA8" s="70">
        <v>8.1360000000000016E-2</v>
      </c>
      <c r="FB8" s="70">
        <v>8.3420000000000008E-2</v>
      </c>
      <c r="FC8" s="87">
        <v>4.3852749058639402E-2</v>
      </c>
      <c r="FD8" s="69">
        <v>6.7640000000000006E-2</v>
      </c>
      <c r="FE8" s="70">
        <v>6.8569999999999992E-2</v>
      </c>
      <c r="FF8" s="87">
        <v>3.2106760970238034E-2</v>
      </c>
      <c r="FG8" s="93" t="s">
        <v>2563</v>
      </c>
      <c r="FH8" s="84">
        <v>1.0137700000000001</v>
      </c>
      <c r="FI8" s="85">
        <v>0.89903</v>
      </c>
      <c r="FJ8" s="86">
        <v>0.35537970000000002</v>
      </c>
      <c r="FK8" s="86">
        <v>0.35537970000000002</v>
      </c>
      <c r="FL8" s="94">
        <v>0.28249999999999997</v>
      </c>
      <c r="FM8" s="95">
        <v>0.28999999999999998</v>
      </c>
      <c r="FN8" s="96">
        <v>43555</v>
      </c>
      <c r="FO8" s="97" t="s">
        <v>2881</v>
      </c>
      <c r="FP8" s="57">
        <v>1.1599999999999999</v>
      </c>
      <c r="FQ8" s="58" t="s">
        <v>159</v>
      </c>
      <c r="FR8" s="58">
        <v>1.1599999999999999</v>
      </c>
      <c r="FS8" s="98" t="s">
        <v>159</v>
      </c>
      <c r="FT8" s="59" t="s">
        <v>165</v>
      </c>
      <c r="FU8" s="9" t="s">
        <v>166</v>
      </c>
      <c r="FV8" s="9" t="s">
        <v>158</v>
      </c>
      <c r="FW8" s="99">
        <v>0</v>
      </c>
      <c r="FX8" s="100" t="s">
        <v>158</v>
      </c>
      <c r="FY8" s="100" t="s">
        <v>158</v>
      </c>
      <c r="FZ8" s="100" t="s">
        <v>158</v>
      </c>
      <c r="GA8" s="9" t="s">
        <v>425</v>
      </c>
      <c r="GB8" s="63"/>
    </row>
    <row r="9" spans="1:184" s="62" customFormat="1" ht="12" customHeight="1" x14ac:dyDescent="0.2">
      <c r="A9" s="7">
        <v>86</v>
      </c>
      <c r="B9" s="2" t="s">
        <v>494</v>
      </c>
      <c r="C9" s="1" t="s">
        <v>495</v>
      </c>
      <c r="D9" s="1" t="s">
        <v>193</v>
      </c>
      <c r="E9" s="1" t="s">
        <v>203</v>
      </c>
      <c r="F9" s="9">
        <v>3</v>
      </c>
      <c r="G9" s="64">
        <v>21.6</v>
      </c>
      <c r="H9" s="65">
        <v>-8.6294416243654748E-2</v>
      </c>
      <c r="I9" s="65">
        <v>5.3942259301375195E-2</v>
      </c>
      <c r="J9" s="65">
        <v>-1.9420437386325484E-2</v>
      </c>
      <c r="K9" s="66">
        <v>7.2222222222222215E-2</v>
      </c>
      <c r="L9" s="67">
        <v>1</v>
      </c>
      <c r="M9" s="68">
        <v>5.4054054054054168E-2</v>
      </c>
      <c r="N9" s="69">
        <v>5.7142857142857162E-2</v>
      </c>
      <c r="O9" s="70">
        <v>3.8873324124418351E-2</v>
      </c>
      <c r="P9" s="70">
        <v>2.3145873080461676E-2</v>
      </c>
      <c r="Q9" s="70">
        <v>3.8948532929385715E-2</v>
      </c>
      <c r="R9" s="70" t="s">
        <v>158</v>
      </c>
      <c r="S9" s="70" t="s">
        <v>158</v>
      </c>
      <c r="T9" s="18">
        <v>0.59426816210062383</v>
      </c>
      <c r="U9" s="71" t="s">
        <v>156</v>
      </c>
      <c r="V9" s="9">
        <v>2011</v>
      </c>
      <c r="W9" s="227">
        <v>2020</v>
      </c>
      <c r="X9" s="227">
        <v>1</v>
      </c>
      <c r="Y9" s="72" t="s">
        <v>157</v>
      </c>
      <c r="Z9" s="73">
        <v>8</v>
      </c>
      <c r="AA9" s="73">
        <v>3</v>
      </c>
      <c r="AB9" s="73">
        <v>0</v>
      </c>
      <c r="AC9" s="228" t="s">
        <v>5</v>
      </c>
      <c r="AD9" s="74">
        <v>1.0364415506760123</v>
      </c>
      <c r="AE9" s="75">
        <v>1.0123296560674888</v>
      </c>
      <c r="AF9" s="75">
        <v>0.63041765169424746</v>
      </c>
      <c r="AG9" s="75">
        <v>0.94984108428013014</v>
      </c>
      <c r="AH9" s="76" t="s">
        <v>2699</v>
      </c>
      <c r="AI9" s="9" t="s">
        <v>2786</v>
      </c>
      <c r="AJ9" s="77" t="s">
        <v>2563</v>
      </c>
      <c r="AK9" s="78">
        <v>7.2222222222222215E-2</v>
      </c>
      <c r="AL9" s="79">
        <v>6.1131499999999998E-2</v>
      </c>
      <c r="AM9" s="80">
        <v>0.18142401580563572</v>
      </c>
      <c r="AN9" s="368">
        <v>0.18865434073544907</v>
      </c>
      <c r="AO9" s="368">
        <v>-0.19338227602420455</v>
      </c>
      <c r="AP9" s="368">
        <v>-0.15113027337085549</v>
      </c>
      <c r="AQ9" s="368">
        <v>-0.12541681237926816</v>
      </c>
      <c r="AR9" s="81">
        <v>8.9537112904289992E-2</v>
      </c>
      <c r="AS9" s="81">
        <v>8.5080454581666062E-2</v>
      </c>
      <c r="AT9" s="81">
        <v>8.2579019634141201E-2</v>
      </c>
      <c r="AU9" s="68">
        <v>4.7687861271676305E-2</v>
      </c>
      <c r="AV9" s="68">
        <v>6.2459309718058777E-2</v>
      </c>
      <c r="AW9" s="68">
        <v>0.12408759124087591</v>
      </c>
      <c r="AX9" s="68">
        <v>3.1771247021445591E-2</v>
      </c>
      <c r="AY9" s="68">
        <v>6.0759650427504933E-2</v>
      </c>
      <c r="AZ9" s="68">
        <v>0.12408759124087591</v>
      </c>
      <c r="BA9" s="31">
        <v>14.31751</v>
      </c>
      <c r="BB9" s="32">
        <v>14.01687216093446</v>
      </c>
      <c r="BC9" s="82">
        <v>29.854324427337406</v>
      </c>
      <c r="BD9" s="70">
        <v>-0.52042090133885088</v>
      </c>
      <c r="BE9" s="70">
        <v>-0.53049106185436568</v>
      </c>
      <c r="BF9" s="82">
        <v>15.835722412203504</v>
      </c>
      <c r="BG9" s="82">
        <v>23.55525359607126</v>
      </c>
      <c r="BH9" s="82">
        <v>25.087528544766208</v>
      </c>
      <c r="BI9" s="82">
        <v>13.365853658536587</v>
      </c>
      <c r="BJ9" s="82">
        <v>70.034482758620683</v>
      </c>
      <c r="BK9" s="82">
        <v>13.365853658536587</v>
      </c>
      <c r="BL9" s="82">
        <v>31.605735414736859</v>
      </c>
      <c r="BM9" s="82">
        <v>70.034482758620683</v>
      </c>
      <c r="BN9" s="34" t="s">
        <v>2563</v>
      </c>
      <c r="BO9" s="31">
        <v>16.800149999999999</v>
      </c>
      <c r="BP9" s="32">
        <v>5.3765000000000001</v>
      </c>
      <c r="BQ9" s="35">
        <v>3.9539893651068092</v>
      </c>
      <c r="BR9" s="70">
        <v>0.3597659233599797</v>
      </c>
      <c r="BS9" s="83">
        <v>3.285283679886819</v>
      </c>
      <c r="BT9" s="83">
        <v>2.9913768704702841</v>
      </c>
      <c r="BU9" s="83">
        <v>2.3983655814317117</v>
      </c>
      <c r="BV9" s="83">
        <v>2.1574803149606301</v>
      </c>
      <c r="BW9" s="83">
        <v>6.1318181818181818</v>
      </c>
      <c r="BX9" s="83">
        <v>1.1618181818181819</v>
      </c>
      <c r="BY9" s="83">
        <v>3.1999142388738733</v>
      </c>
      <c r="BZ9" s="83">
        <v>6.1318181818181818</v>
      </c>
      <c r="CA9" s="37" t="s">
        <v>2609</v>
      </c>
      <c r="CB9" s="31">
        <v>0.29086474627706593</v>
      </c>
      <c r="CC9" s="35">
        <v>0.48164473380679701</v>
      </c>
      <c r="CD9" s="70">
        <v>-0.39610105569276088</v>
      </c>
      <c r="CE9" s="83">
        <v>0.35953563806360483</v>
      </c>
      <c r="CF9" s="83">
        <v>0.35722003795595791</v>
      </c>
      <c r="CG9" s="83">
        <v>0.34864987327256247</v>
      </c>
      <c r="CH9" s="83">
        <v>0.33070878898339412</v>
      </c>
      <c r="CI9" s="83">
        <v>0.85513568246253535</v>
      </c>
      <c r="CJ9" s="83">
        <v>0.28796137339055794</v>
      </c>
      <c r="CK9" s="83">
        <v>0.47525029682437786</v>
      </c>
      <c r="CL9" s="83">
        <v>0.85513568246253535</v>
      </c>
      <c r="CM9" s="37" t="s">
        <v>2563</v>
      </c>
      <c r="CN9" s="31">
        <v>8.3097499999999993</v>
      </c>
      <c r="CO9" s="82">
        <v>9.9196866497231522</v>
      </c>
      <c r="CP9" s="70">
        <v>-0.16229712757792447</v>
      </c>
      <c r="CQ9" s="82">
        <v>7.839454546408402</v>
      </c>
      <c r="CR9" s="82">
        <v>7.8267025726806967</v>
      </c>
      <c r="CS9" s="82">
        <v>7.4311238591950293</v>
      </c>
      <c r="CT9" s="82">
        <v>3.5500869565217394</v>
      </c>
      <c r="CU9" s="82">
        <v>18.21159868333902</v>
      </c>
      <c r="CV9" s="82">
        <v>3.5158951965065501</v>
      </c>
      <c r="CW9" s="82">
        <v>9.6780664438444486</v>
      </c>
      <c r="CX9" s="82">
        <v>18.21159868333902</v>
      </c>
      <c r="CY9" s="37" t="s">
        <v>2563</v>
      </c>
      <c r="CZ9" s="376">
        <v>0.85180626951667926</v>
      </c>
      <c r="DA9" s="39" t="s">
        <v>5</v>
      </c>
      <c r="DB9" s="39">
        <v>124.48061877546715</v>
      </c>
      <c r="DC9" s="17">
        <v>9.5368095302683892E-2</v>
      </c>
      <c r="DD9" s="40">
        <v>-4.7807004697316113</v>
      </c>
      <c r="DE9" s="84">
        <v>1.50515</v>
      </c>
      <c r="DF9" s="85">
        <v>1.5409999999999999</v>
      </c>
      <c r="DG9" s="85" t="s">
        <v>5</v>
      </c>
      <c r="DH9" s="85" t="s">
        <v>5</v>
      </c>
      <c r="DI9" s="85" t="s">
        <v>5</v>
      </c>
      <c r="DJ9" s="86">
        <v>0.47986010000000001</v>
      </c>
      <c r="DK9" s="86" t="s">
        <v>158</v>
      </c>
      <c r="DL9" s="69">
        <v>0.18292682926829262</v>
      </c>
      <c r="DM9" s="70">
        <v>-1.6614378110237582E-2</v>
      </c>
      <c r="DN9" s="70" t="s">
        <v>158</v>
      </c>
      <c r="DO9" s="70" t="s">
        <v>158</v>
      </c>
      <c r="DP9" s="17" t="s">
        <v>158</v>
      </c>
      <c r="DQ9" s="87" t="s">
        <v>2563</v>
      </c>
      <c r="DR9" s="69">
        <v>0.48683292173252313</v>
      </c>
      <c r="DS9" s="70">
        <v>1.6622782372425204E-2</v>
      </c>
      <c r="DT9" s="70">
        <v>7.6846876596750935E-2</v>
      </c>
      <c r="DU9" s="70">
        <v>-2.4889635041437042E-2</v>
      </c>
      <c r="DV9" s="87" t="s">
        <v>2563</v>
      </c>
      <c r="DW9" s="31">
        <v>2.4745499999999998</v>
      </c>
      <c r="DX9" s="70">
        <v>-0.5201314247585217</v>
      </c>
      <c r="DY9" s="70">
        <v>-0.27346611343047422</v>
      </c>
      <c r="DZ9" s="70">
        <v>-7.8145329049806866E-3</v>
      </c>
      <c r="EA9" s="70">
        <v>-5.4239108161516447E-2</v>
      </c>
      <c r="EB9" s="87" t="s">
        <v>2563</v>
      </c>
      <c r="EC9" s="31">
        <v>1.64238</v>
      </c>
      <c r="ED9" s="88">
        <v>3055695000</v>
      </c>
      <c r="EE9" s="85">
        <v>1.3562000000000001</v>
      </c>
      <c r="EF9" s="85" t="s">
        <v>5</v>
      </c>
      <c r="EG9" s="86">
        <v>3.7444033402328269E-2</v>
      </c>
      <c r="EH9" s="86">
        <v>-0.1844255423283625</v>
      </c>
      <c r="EI9" s="89">
        <v>3</v>
      </c>
      <c r="EJ9" s="90">
        <v>15</v>
      </c>
      <c r="EK9" s="85">
        <v>25.47</v>
      </c>
      <c r="EL9" s="91">
        <v>15</v>
      </c>
      <c r="EM9" s="79">
        <v>-0.15194346289752636</v>
      </c>
      <c r="EN9" s="69">
        <v>5.4415700267618217E-2</v>
      </c>
      <c r="EO9" s="70">
        <v>-3.8440023239160737E-2</v>
      </c>
      <c r="EP9" s="70">
        <v>5.3927456349618819E-2</v>
      </c>
      <c r="EQ9" s="70">
        <v>-1.718002941904051E-3</v>
      </c>
      <c r="ER9" s="69">
        <v>6.6012488849241713E-2</v>
      </c>
      <c r="ES9" s="70">
        <v>5.0554036565563898E-2</v>
      </c>
      <c r="ET9" s="70">
        <v>6.6295159117453872E-2</v>
      </c>
      <c r="EU9" s="70">
        <v>4.444211065835546E-2</v>
      </c>
      <c r="EV9" s="69">
        <v>0.12042818911685993</v>
      </c>
      <c r="EW9" s="70">
        <v>1.2114013326403161E-2</v>
      </c>
      <c r="EX9" s="70">
        <v>0.12022261546707269</v>
      </c>
      <c r="EY9" s="70">
        <v>4.2724107716451409E-2</v>
      </c>
      <c r="EZ9" s="92">
        <v>0.36683480000000002</v>
      </c>
      <c r="FA9" s="70">
        <v>0.17088000000000003</v>
      </c>
      <c r="FB9" s="70">
        <v>0.13817500000000002</v>
      </c>
      <c r="FC9" s="87">
        <v>0.14248491288554027</v>
      </c>
      <c r="FD9" s="69">
        <v>8.4680000000000005E-2</v>
      </c>
      <c r="FE9" s="70">
        <v>8.0049999999999996E-2</v>
      </c>
      <c r="FF9" s="87">
        <v>6.0040053297777805E-2</v>
      </c>
      <c r="FG9" s="93" t="s">
        <v>2563</v>
      </c>
      <c r="FH9" s="84">
        <v>1.1980999999999999</v>
      </c>
      <c r="FI9" s="85">
        <v>0.82218999999999998</v>
      </c>
      <c r="FJ9" s="86">
        <v>2.9340820000000001</v>
      </c>
      <c r="FK9" s="86">
        <v>2.9989949999999999</v>
      </c>
      <c r="FL9" s="94">
        <v>0.37</v>
      </c>
      <c r="FM9" s="95">
        <v>0.39</v>
      </c>
      <c r="FN9" s="96">
        <v>45016</v>
      </c>
      <c r="FO9" s="97" t="s">
        <v>2881</v>
      </c>
      <c r="FP9" s="57">
        <v>1.56</v>
      </c>
      <c r="FQ9" s="58" t="s">
        <v>159</v>
      </c>
      <c r="FR9" s="58">
        <v>1.56</v>
      </c>
      <c r="FS9" s="98" t="s">
        <v>159</v>
      </c>
      <c r="FT9" s="59" t="s">
        <v>165</v>
      </c>
      <c r="FU9" s="9" t="s">
        <v>166</v>
      </c>
      <c r="FV9" s="9" t="s">
        <v>158</v>
      </c>
      <c r="FW9" s="99">
        <v>0.03</v>
      </c>
      <c r="FX9" s="100" t="s">
        <v>158</v>
      </c>
      <c r="FY9" s="100" t="s">
        <v>158</v>
      </c>
      <c r="FZ9" s="100" t="s">
        <v>158</v>
      </c>
      <c r="GA9" s="9" t="s">
        <v>169</v>
      </c>
      <c r="GB9" s="63"/>
    </row>
    <row r="10" spans="1:184" s="62" customFormat="1" ht="12" customHeight="1" x14ac:dyDescent="0.2">
      <c r="A10" s="7">
        <v>105</v>
      </c>
      <c r="B10" s="2" t="s">
        <v>419</v>
      </c>
      <c r="C10" s="1" t="s">
        <v>420</v>
      </c>
      <c r="D10" s="1" t="s">
        <v>324</v>
      </c>
      <c r="E10" s="1" t="s">
        <v>421</v>
      </c>
      <c r="F10" s="9">
        <v>0</v>
      </c>
      <c r="G10" s="64">
        <v>8.5500000000000007</v>
      </c>
      <c r="H10" s="65">
        <v>1.3033175355450455E-2</v>
      </c>
      <c r="I10" s="65">
        <v>-0.11388445667602043</v>
      </c>
      <c r="J10" s="65">
        <v>-2.2703635017141899E-2</v>
      </c>
      <c r="K10" s="66">
        <v>7.1578947368421048E-2</v>
      </c>
      <c r="L10" s="67">
        <v>1096</v>
      </c>
      <c r="M10" s="68">
        <v>1.9999999999999796E-2</v>
      </c>
      <c r="N10" s="69">
        <v>0</v>
      </c>
      <c r="O10" s="70">
        <v>7.7436711873835051E-3</v>
      </c>
      <c r="P10" s="70">
        <v>1.3044343403284975E-2</v>
      </c>
      <c r="Q10" s="70">
        <v>1.2594971179361814E-2</v>
      </c>
      <c r="R10" s="70">
        <v>-3.6295661759791154E-2</v>
      </c>
      <c r="S10" s="70" t="s">
        <v>158</v>
      </c>
      <c r="T10" s="18">
        <v>1.0356787020409786</v>
      </c>
      <c r="U10" s="71" t="s">
        <v>321</v>
      </c>
      <c r="V10" s="9">
        <v>2003</v>
      </c>
      <c r="W10" s="227">
        <v>2015</v>
      </c>
      <c r="X10" s="227">
        <v>1</v>
      </c>
      <c r="Y10" s="72" t="s">
        <v>326</v>
      </c>
      <c r="Z10" s="73">
        <v>10</v>
      </c>
      <c r="AA10" s="73">
        <v>6</v>
      </c>
      <c r="AB10" s="73">
        <v>3</v>
      </c>
      <c r="AC10" s="228" t="s">
        <v>5</v>
      </c>
      <c r="AD10" s="74">
        <v>5.3698341668860223</v>
      </c>
      <c r="AE10" s="75" t="s">
        <v>158</v>
      </c>
      <c r="AF10" s="75">
        <v>0.78303926711618921</v>
      </c>
      <c r="AG10" s="75" t="s">
        <v>158</v>
      </c>
      <c r="AH10" s="76" t="s">
        <v>2712</v>
      </c>
      <c r="AI10" s="9" t="s">
        <v>2802</v>
      </c>
      <c r="AJ10" s="77" t="s">
        <v>2563</v>
      </c>
      <c r="AK10" s="78">
        <v>7.1578947368421048E-2</v>
      </c>
      <c r="AL10" s="79">
        <v>5.1084400000000002E-2</v>
      </c>
      <c r="AM10" s="80">
        <v>0.40118993995076857</v>
      </c>
      <c r="AN10" s="368">
        <v>0.52068805084337533</v>
      </c>
      <c r="AO10" s="368">
        <v>-9.5489935140794402E-2</v>
      </c>
      <c r="AP10" s="368">
        <v>9.9182555261125183E-2</v>
      </c>
      <c r="AQ10" s="368">
        <v>0.22027174943561234</v>
      </c>
      <c r="AR10" s="81">
        <v>7.913560075151059E-2</v>
      </c>
      <c r="AS10" s="81">
        <v>6.5120163184737345E-2</v>
      </c>
      <c r="AT10" s="81">
        <v>5.8658202487705723E-2</v>
      </c>
      <c r="AU10" s="68">
        <v>3.4763636363636358E-2</v>
      </c>
      <c r="AV10" s="68">
        <v>4.8647218836390192E-2</v>
      </c>
      <c r="AW10" s="68">
        <v>9.760000000000002E-2</v>
      </c>
      <c r="AX10" s="68">
        <v>3.4684014869888473E-2</v>
      </c>
      <c r="AY10" s="68">
        <v>4.7070105751618997E-2</v>
      </c>
      <c r="AZ10" s="68">
        <v>9.760000000000002E-2</v>
      </c>
      <c r="BA10" s="31">
        <v>75.019739999999999</v>
      </c>
      <c r="BB10" s="32" t="s">
        <v>158</v>
      </c>
      <c r="BC10" s="82">
        <v>459.82607727818879</v>
      </c>
      <c r="BD10" s="70">
        <v>-0.83685192357062854</v>
      </c>
      <c r="BE10" s="70" t="s">
        <v>158</v>
      </c>
      <c r="BF10" s="82">
        <v>546.7619047619047</v>
      </c>
      <c r="BG10" s="82">
        <v>405.43492063492062</v>
      </c>
      <c r="BH10" s="82">
        <v>309.30902029991228</v>
      </c>
      <c r="BI10" s="82">
        <v>89.285714285714278</v>
      </c>
      <c r="BJ10" s="82">
        <v>1578.9999999999998</v>
      </c>
      <c r="BK10" s="82">
        <v>5.2261306532663321</v>
      </c>
      <c r="BL10" s="82">
        <v>356.70221299137819</v>
      </c>
      <c r="BM10" s="82">
        <v>1578.9999999999998</v>
      </c>
      <c r="BN10" s="34" t="s">
        <v>2563</v>
      </c>
      <c r="BO10" s="31">
        <v>2.7290199999999998</v>
      </c>
      <c r="BP10" s="32">
        <v>2.6243400000000001</v>
      </c>
      <c r="BQ10" s="35">
        <v>3.4937632558980751</v>
      </c>
      <c r="BR10" s="70">
        <v>-0.2488500771854929</v>
      </c>
      <c r="BS10" s="83">
        <v>2.6521917633706251</v>
      </c>
      <c r="BT10" s="83">
        <v>2.9485887509292557</v>
      </c>
      <c r="BU10" s="83">
        <v>2.8955709767366842</v>
      </c>
      <c r="BV10" s="83">
        <v>1.7806267806267808</v>
      </c>
      <c r="BW10" s="83">
        <v>4.4594594594594597</v>
      </c>
      <c r="BX10" s="83">
        <v>1.7806267806267808</v>
      </c>
      <c r="BY10" s="83">
        <v>3.3977994234910525</v>
      </c>
      <c r="BZ10" s="83">
        <v>4.5517241379310347</v>
      </c>
      <c r="CA10" s="37" t="s">
        <v>2609</v>
      </c>
      <c r="CB10" s="31">
        <v>2.8669051842363809</v>
      </c>
      <c r="CC10" s="35">
        <v>3.3513528944908275</v>
      </c>
      <c r="CD10" s="70">
        <v>-0.14455287924193638</v>
      </c>
      <c r="CE10" s="83">
        <v>2.4192608948045375</v>
      </c>
      <c r="CF10" s="83">
        <v>2.8571017892162325</v>
      </c>
      <c r="CG10" s="83">
        <v>2.5265996166824229</v>
      </c>
      <c r="CH10" s="83">
        <v>1.4459459459459458</v>
      </c>
      <c r="CI10" s="83">
        <v>4.3322864321608039</v>
      </c>
      <c r="CJ10" s="83">
        <v>1.4459459459459458</v>
      </c>
      <c r="CK10" s="83">
        <v>2.9611939465478203</v>
      </c>
      <c r="CL10" s="83">
        <v>4.3322864321608039</v>
      </c>
      <c r="CM10" s="37" t="s">
        <v>2563</v>
      </c>
      <c r="CN10" s="31">
        <v>10.908720000000001</v>
      </c>
      <c r="CO10" s="82">
        <v>15.697590029503075</v>
      </c>
      <c r="CP10" s="70">
        <v>-0.30507039746244868</v>
      </c>
      <c r="CQ10" s="82">
        <v>12.39903988400699</v>
      </c>
      <c r="CR10" s="82">
        <v>13.302404110041909</v>
      </c>
      <c r="CS10" s="82">
        <v>13.568813551559813</v>
      </c>
      <c r="CT10" s="82">
        <v>7.2297297297297298</v>
      </c>
      <c r="CU10" s="82">
        <v>20.353529550993773</v>
      </c>
      <c r="CV10" s="82">
        <v>7.2297297297297298</v>
      </c>
      <c r="CW10" s="82">
        <v>15.904460818499729</v>
      </c>
      <c r="CX10" s="82">
        <v>20.353529550993773</v>
      </c>
      <c r="CY10" s="37" t="s">
        <v>2563</v>
      </c>
      <c r="CZ10" s="376">
        <v>1.9580572439684745</v>
      </c>
      <c r="DA10" s="39" t="s">
        <v>5</v>
      </c>
      <c r="DB10" s="39">
        <v>75.567590432517832</v>
      </c>
      <c r="DC10" s="17">
        <v>8.4623290771706022E-2</v>
      </c>
      <c r="DD10" s="40">
        <v>-66.557410922829391</v>
      </c>
      <c r="DE10" s="84">
        <v>0.11397</v>
      </c>
      <c r="DF10" s="85" t="s">
        <v>158</v>
      </c>
      <c r="DG10" s="85" t="s">
        <v>5</v>
      </c>
      <c r="DH10" s="85" t="s">
        <v>5</v>
      </c>
      <c r="DI10" s="85" t="s">
        <v>5</v>
      </c>
      <c r="DJ10" s="86">
        <v>1.204574</v>
      </c>
      <c r="DK10" s="86">
        <v>0.11655570000000001</v>
      </c>
      <c r="DL10" s="69">
        <v>-0.2857142857142857</v>
      </c>
      <c r="DM10" s="70">
        <v>-0.1779293085565099</v>
      </c>
      <c r="DN10" s="70">
        <v>0.10756634324829006</v>
      </c>
      <c r="DO10" s="70" t="s">
        <v>158</v>
      </c>
      <c r="DP10" s="17" t="s">
        <v>158</v>
      </c>
      <c r="DQ10" s="87" t="s">
        <v>2563</v>
      </c>
      <c r="DR10" s="69">
        <v>-9.5918779827269263E-2</v>
      </c>
      <c r="DS10" s="70">
        <v>-1.5076826671669319E-2</v>
      </c>
      <c r="DT10" s="70">
        <v>-3.8640225956462215E-3</v>
      </c>
      <c r="DU10" s="70">
        <v>-2.6831283528240157E-2</v>
      </c>
      <c r="DV10" s="87" t="s">
        <v>2563</v>
      </c>
      <c r="DW10" s="31">
        <v>0.78156999999999999</v>
      </c>
      <c r="DX10" s="70">
        <v>-0.21797480220349219</v>
      </c>
      <c r="DY10" s="70">
        <v>-0.1331598590170493</v>
      </c>
      <c r="DZ10" s="70">
        <v>-4.0566136026403465E-2</v>
      </c>
      <c r="EA10" s="70">
        <v>-1.0997690444216612E-2</v>
      </c>
      <c r="EB10" s="87" t="s">
        <v>2563</v>
      </c>
      <c r="EC10" s="31">
        <v>-0.34641</v>
      </c>
      <c r="ED10" s="88">
        <v>2024025000</v>
      </c>
      <c r="EE10" s="85">
        <v>1.14882</v>
      </c>
      <c r="EF10" s="85" t="s">
        <v>5</v>
      </c>
      <c r="EG10" s="86">
        <v>0.15449118143629992</v>
      </c>
      <c r="EH10" s="86">
        <v>-0.31752872898231632</v>
      </c>
      <c r="EI10" s="89">
        <v>2</v>
      </c>
      <c r="EJ10" s="90">
        <v>6</v>
      </c>
      <c r="EK10" s="85">
        <v>11.5</v>
      </c>
      <c r="EL10" s="91">
        <v>6</v>
      </c>
      <c r="EM10" s="79">
        <v>-0.25652173913043474</v>
      </c>
      <c r="EN10" s="69">
        <v>-0.28595600676818955</v>
      </c>
      <c r="EO10" s="70">
        <v>-0.15320968518136568</v>
      </c>
      <c r="EP10" s="70">
        <v>-0.122909552512108</v>
      </c>
      <c r="EQ10" s="70">
        <v>-2.2067231457071457E-2</v>
      </c>
      <c r="ER10" s="69">
        <v>5.1776649746192893E-2</v>
      </c>
      <c r="ES10" s="70">
        <v>4.2176913889955481E-2</v>
      </c>
      <c r="ET10" s="70">
        <v>3.4637670948904464E-2</v>
      </c>
      <c r="EU10" s="70">
        <v>4.4658726070386345E-2</v>
      </c>
      <c r="EV10" s="69">
        <v>-0.23417935702199666</v>
      </c>
      <c r="EW10" s="70">
        <v>-0.1110327712914102</v>
      </c>
      <c r="EX10" s="70">
        <v>-8.8271881563203536E-2</v>
      </c>
      <c r="EY10" s="70">
        <v>2.2591494613314889E-2</v>
      </c>
      <c r="EZ10" s="92">
        <v>3.4322699999999998E-2</v>
      </c>
      <c r="FA10" s="70">
        <v>1.3300000000000001E-2</v>
      </c>
      <c r="FB10" s="70">
        <v>9.2562500000000006E-2</v>
      </c>
      <c r="FC10" s="87">
        <v>0.20857144483365886</v>
      </c>
      <c r="FD10" s="69">
        <v>2.3380000000000001E-2</v>
      </c>
      <c r="FE10" s="70">
        <v>4.2388888888888886E-2</v>
      </c>
      <c r="FF10" s="87">
        <v>4.5066245683438068E-2</v>
      </c>
      <c r="FG10" s="93" t="s">
        <v>2563</v>
      </c>
      <c r="FH10" s="84">
        <v>0.37658000000000003</v>
      </c>
      <c r="FI10" s="85" t="s">
        <v>158</v>
      </c>
      <c r="FJ10" s="86">
        <v>2.5235620000000001</v>
      </c>
      <c r="FK10" s="86">
        <v>3.0327539999999997</v>
      </c>
      <c r="FL10" s="94">
        <v>0.05</v>
      </c>
      <c r="FM10" s="95">
        <v>5.0999999999999997E-2</v>
      </c>
      <c r="FN10" s="96">
        <v>43921</v>
      </c>
      <c r="FO10" s="97" t="s">
        <v>2698</v>
      </c>
      <c r="FP10" s="57">
        <v>0.61199999999999999</v>
      </c>
      <c r="FQ10" s="58" t="s">
        <v>159</v>
      </c>
      <c r="FR10" s="58">
        <v>0.61199999999999999</v>
      </c>
      <c r="FS10" s="98" t="s">
        <v>159</v>
      </c>
      <c r="FT10" s="59" t="s">
        <v>165</v>
      </c>
      <c r="FU10" s="9" t="s">
        <v>166</v>
      </c>
      <c r="FV10" s="9" t="s">
        <v>158</v>
      </c>
      <c r="FW10" s="99">
        <v>0.03</v>
      </c>
      <c r="FX10" s="100" t="s">
        <v>158</v>
      </c>
      <c r="FY10" s="100" t="s">
        <v>158</v>
      </c>
      <c r="FZ10" s="100" t="s">
        <v>158</v>
      </c>
      <c r="GA10" s="9" t="s">
        <v>169</v>
      </c>
      <c r="GB10" s="63"/>
    </row>
    <row r="11" spans="1:184" s="62" customFormat="1" ht="12" customHeight="1" x14ac:dyDescent="0.2">
      <c r="A11" s="7">
        <v>121</v>
      </c>
      <c r="B11" s="2" t="s">
        <v>417</v>
      </c>
      <c r="C11" s="1" t="s">
        <v>418</v>
      </c>
      <c r="D11" s="1" t="s">
        <v>324</v>
      </c>
      <c r="E11" s="1" t="s">
        <v>383</v>
      </c>
      <c r="F11" s="9">
        <v>0</v>
      </c>
      <c r="G11" s="64">
        <v>26.57</v>
      </c>
      <c r="H11" s="65">
        <v>-7.8416728902166444E-3</v>
      </c>
      <c r="I11" s="65">
        <v>-1.8094106285412748E-2</v>
      </c>
      <c r="J11" s="65">
        <v>-9.6651852851475928E-3</v>
      </c>
      <c r="K11" s="66">
        <v>6.9628904779826875E-2</v>
      </c>
      <c r="L11" s="67">
        <v>1248</v>
      </c>
      <c r="M11" s="68">
        <v>2.7800000000000047E-2</v>
      </c>
      <c r="N11" s="69">
        <v>0</v>
      </c>
      <c r="O11" s="70">
        <v>6.8549334020377994E-3</v>
      </c>
      <c r="P11" s="70">
        <v>1.5568199282801842E-2</v>
      </c>
      <c r="Q11" s="70">
        <v>1.7984150273362864E-2</v>
      </c>
      <c r="R11" s="70">
        <v>1.3185973250865901E-2</v>
      </c>
      <c r="S11" s="70">
        <v>0.11999639757456104</v>
      </c>
      <c r="T11" s="18">
        <v>0.86566221067784355</v>
      </c>
      <c r="U11" s="71" t="s">
        <v>321</v>
      </c>
      <c r="V11" s="9">
        <v>2002</v>
      </c>
      <c r="W11" s="227" t="s">
        <v>496</v>
      </c>
      <c r="X11" s="227">
        <v>0</v>
      </c>
      <c r="Y11" s="72" t="s">
        <v>157</v>
      </c>
      <c r="Z11" s="73">
        <v>13</v>
      </c>
      <c r="AA11" s="73">
        <v>7</v>
      </c>
      <c r="AB11" s="73">
        <v>0</v>
      </c>
      <c r="AC11" s="228" t="s">
        <v>2341</v>
      </c>
      <c r="AD11" s="74">
        <v>0.64396030505654545</v>
      </c>
      <c r="AE11" s="75" t="s">
        <v>158</v>
      </c>
      <c r="AF11" s="75">
        <v>0.51958804580139806</v>
      </c>
      <c r="AG11" s="75">
        <v>3.2710491884437216</v>
      </c>
      <c r="AH11" s="76" t="s">
        <v>2725</v>
      </c>
      <c r="AI11" s="9" t="s">
        <v>2815</v>
      </c>
      <c r="AJ11" s="77" t="s">
        <v>2563</v>
      </c>
      <c r="AK11" s="78">
        <v>6.9628904779826875E-2</v>
      </c>
      <c r="AL11" s="79">
        <v>6.2201300000000001E-2</v>
      </c>
      <c r="AM11" s="80">
        <v>0.11941237208590283</v>
      </c>
      <c r="AN11" s="368">
        <v>0.17013962822915385</v>
      </c>
      <c r="AO11" s="368">
        <v>-0.26306916790182056</v>
      </c>
      <c r="AP11" s="368">
        <v>-0.14196958810731841</v>
      </c>
      <c r="AQ11" s="368">
        <v>-2.1793223531544448E-2</v>
      </c>
      <c r="AR11" s="81">
        <v>9.4484993363054715E-2</v>
      </c>
      <c r="AS11" s="81">
        <v>8.1149693314758325E-2</v>
      </c>
      <c r="AT11" s="81">
        <v>7.1180149693097342E-2</v>
      </c>
      <c r="AU11" s="68">
        <v>5.0383053839364506E-2</v>
      </c>
      <c r="AV11" s="68">
        <v>6.419599056283723E-2</v>
      </c>
      <c r="AW11" s="68">
        <v>0.12688888888888886</v>
      </c>
      <c r="AX11" s="68">
        <v>4.2727062451811883E-2</v>
      </c>
      <c r="AY11" s="68">
        <v>5.9504783104560512E-2</v>
      </c>
      <c r="AZ11" s="68">
        <v>0.12688888888888886</v>
      </c>
      <c r="BA11" s="31">
        <v>9.1892899999999997</v>
      </c>
      <c r="BB11" s="32" t="s">
        <v>158</v>
      </c>
      <c r="BC11" s="82">
        <v>21.46498021712339</v>
      </c>
      <c r="BD11" s="70">
        <v>-0.57189385189046804</v>
      </c>
      <c r="BE11" s="70" t="s">
        <v>158</v>
      </c>
      <c r="BF11" s="82">
        <v>18.080395146432881</v>
      </c>
      <c r="BG11" s="82">
        <v>16.588875385732074</v>
      </c>
      <c r="BH11" s="82">
        <v>14.239436578361634</v>
      </c>
      <c r="BI11" s="82">
        <v>4.7714884696016782</v>
      </c>
      <c r="BJ11" s="82">
        <v>73.840909090909093</v>
      </c>
      <c r="BK11" s="82">
        <v>3.8443465491923643</v>
      </c>
      <c r="BL11" s="82">
        <v>17.403095459269704</v>
      </c>
      <c r="BM11" s="82">
        <v>73.840909090909093</v>
      </c>
      <c r="BN11" s="34" t="s">
        <v>2563</v>
      </c>
      <c r="BO11" s="31">
        <v>0.74929999999999997</v>
      </c>
      <c r="BP11" s="32">
        <v>0.87672000000000005</v>
      </c>
      <c r="BQ11" s="35">
        <v>1.1403074582002684</v>
      </c>
      <c r="BR11" s="70">
        <v>-0.23115472612648236</v>
      </c>
      <c r="BS11" s="83">
        <v>0.86857157479192948</v>
      </c>
      <c r="BT11" s="83">
        <v>0.9705972210442354</v>
      </c>
      <c r="BU11" s="83">
        <v>1.0291132037467021</v>
      </c>
      <c r="BV11" s="83">
        <v>0.57109283196239713</v>
      </c>
      <c r="BW11" s="83">
        <v>1.3634175691937427</v>
      </c>
      <c r="BX11" s="83">
        <v>0.57109283196239713</v>
      </c>
      <c r="BY11" s="83">
        <v>1.1783003340201963</v>
      </c>
      <c r="BZ11" s="83">
        <v>1.6038746908491341</v>
      </c>
      <c r="CA11" s="37" t="s">
        <v>2609</v>
      </c>
      <c r="CB11" s="31">
        <v>5.9327635022284158</v>
      </c>
      <c r="CC11" s="35">
        <v>6.2329045379087642</v>
      </c>
      <c r="CD11" s="70">
        <v>-4.815428085812623E-2</v>
      </c>
      <c r="CE11" s="83">
        <v>4.856887693300866</v>
      </c>
      <c r="CF11" s="83">
        <v>5.2925801722872148</v>
      </c>
      <c r="CG11" s="83">
        <v>5.6204121356039263</v>
      </c>
      <c r="CH11" s="83">
        <v>3.173623559539053</v>
      </c>
      <c r="CI11" s="83">
        <v>7.3869354838709675</v>
      </c>
      <c r="CJ11" s="83">
        <v>3.173623559539053</v>
      </c>
      <c r="CK11" s="83">
        <v>6.4397168632172548</v>
      </c>
      <c r="CL11" s="83">
        <v>8.3186896551724132</v>
      </c>
      <c r="CM11" s="37" t="s">
        <v>2563</v>
      </c>
      <c r="CN11" s="31">
        <v>5.9533100000000001</v>
      </c>
      <c r="CO11" s="82">
        <v>14.105521474055001</v>
      </c>
      <c r="CP11" s="70">
        <v>-0.57794470690429811</v>
      </c>
      <c r="CQ11" s="82">
        <v>11.257973276724099</v>
      </c>
      <c r="CR11" s="82">
        <v>11.895698810711345</v>
      </c>
      <c r="CS11" s="82">
        <v>13.211369637544431</v>
      </c>
      <c r="CT11" s="82">
        <v>8.3736486486486488</v>
      </c>
      <c r="CU11" s="82">
        <v>18.659797297297299</v>
      </c>
      <c r="CV11" s="82">
        <v>8.3736486486486488</v>
      </c>
      <c r="CW11" s="82">
        <v>15.156748175458873</v>
      </c>
      <c r="CX11" s="82">
        <v>19.27570093457944</v>
      </c>
      <c r="CY11" s="37" t="s">
        <v>2563</v>
      </c>
      <c r="CZ11" s="376">
        <v>-0.39969223002175114</v>
      </c>
      <c r="DA11" s="39" t="s">
        <v>5</v>
      </c>
      <c r="DB11" s="39">
        <v>10.915008817358157</v>
      </c>
      <c r="DC11" s="17">
        <v>8.5197104062628717E-2</v>
      </c>
      <c r="DD11" s="40">
        <v>-0.66957959373712761</v>
      </c>
      <c r="DE11" s="84">
        <v>2.8729100000000001</v>
      </c>
      <c r="DF11" s="85" t="s">
        <v>158</v>
      </c>
      <c r="DG11" s="85" t="s">
        <v>5</v>
      </c>
      <c r="DH11" s="85" t="s">
        <v>5</v>
      </c>
      <c r="DI11" s="85" t="s">
        <v>5</v>
      </c>
      <c r="DJ11" s="86">
        <v>-0.85552220000000001</v>
      </c>
      <c r="DK11" s="86">
        <v>9.1473700000000005E-2</v>
      </c>
      <c r="DL11" s="69">
        <v>9.8409090909090899</v>
      </c>
      <c r="DM11" s="70">
        <v>0.31451746745823095</v>
      </c>
      <c r="DN11" s="70">
        <v>0.18056800429990094</v>
      </c>
      <c r="DO11" s="70">
        <v>0.12802372545881702</v>
      </c>
      <c r="DP11" s="70" t="s">
        <v>158</v>
      </c>
      <c r="DQ11" s="87" t="s">
        <v>2563</v>
      </c>
      <c r="DR11" s="69">
        <v>-1.4497238074657748E-2</v>
      </c>
      <c r="DS11" s="70">
        <v>-2.8481779921347705E-2</v>
      </c>
      <c r="DT11" s="70">
        <v>-6.4934607665397825E-3</v>
      </c>
      <c r="DU11" s="70">
        <v>9.2556009508584225E-3</v>
      </c>
      <c r="DV11" s="87" t="s">
        <v>2563</v>
      </c>
      <c r="DW11" s="31">
        <v>3.5605899999999999</v>
      </c>
      <c r="DX11" s="70">
        <v>0.23766890303275257</v>
      </c>
      <c r="DY11" s="70">
        <v>-5.9229555649773502E-3</v>
      </c>
      <c r="DZ11" s="70">
        <v>1.115649749390335E-2</v>
      </c>
      <c r="EA11" s="70">
        <v>2.9399364593986066E-2</v>
      </c>
      <c r="EB11" s="87" t="s">
        <v>2563</v>
      </c>
      <c r="EC11" s="31">
        <v>0.56557999999999997</v>
      </c>
      <c r="ED11" s="88">
        <v>3808250000</v>
      </c>
      <c r="EE11" s="85">
        <v>1.1784699999999999</v>
      </c>
      <c r="EF11" s="85" t="s">
        <v>5</v>
      </c>
      <c r="EG11" s="86">
        <v>9.965608030187334E-2</v>
      </c>
      <c r="EH11" s="86">
        <v>-0.14765984300917068</v>
      </c>
      <c r="EI11" s="89">
        <v>2.875</v>
      </c>
      <c r="EJ11" s="90">
        <v>8</v>
      </c>
      <c r="EK11" s="85">
        <v>30.44</v>
      </c>
      <c r="EL11" s="91">
        <v>8</v>
      </c>
      <c r="EM11" s="79">
        <v>-0.12713534822601846</v>
      </c>
      <c r="EN11" s="69">
        <v>-0.16806459049594868</v>
      </c>
      <c r="EO11" s="70">
        <v>-4.9747688571498472E-2</v>
      </c>
      <c r="EP11" s="70">
        <v>-2.8277377627305089E-2</v>
      </c>
      <c r="EQ11" s="70">
        <v>-7.7612114256071507E-3</v>
      </c>
      <c r="ER11" s="69">
        <v>5.74725087751633E-2</v>
      </c>
      <c r="ES11" s="70">
        <v>5.6074080915672342E-2</v>
      </c>
      <c r="ET11" s="70">
        <v>5.3097016818307141E-2</v>
      </c>
      <c r="EU11" s="70">
        <v>4.7787990475887332E-2</v>
      </c>
      <c r="EV11" s="69">
        <v>-0.11059208172078538</v>
      </c>
      <c r="EW11" s="70">
        <v>6.3263923441738701E-3</v>
      </c>
      <c r="EX11" s="70">
        <v>2.4819639191002052E-2</v>
      </c>
      <c r="EY11" s="70">
        <v>4.0026779050280181E-2</v>
      </c>
      <c r="EZ11" s="92">
        <v>0.10316689999999999</v>
      </c>
      <c r="FA11" s="70">
        <v>8.5559999999999997E-2</v>
      </c>
      <c r="FB11" s="70">
        <v>0.10886999999999999</v>
      </c>
      <c r="FC11" s="87">
        <v>8.6466051719735662E-2</v>
      </c>
      <c r="FD11" s="69">
        <v>5.2259999999999994E-2</v>
      </c>
      <c r="FE11" s="70">
        <v>6.6970000000000002E-2</v>
      </c>
      <c r="FF11" s="87">
        <v>4.3917833507585505E-2</v>
      </c>
      <c r="FG11" s="93" t="s">
        <v>2563</v>
      </c>
      <c r="FH11" s="84">
        <v>0.38330999999999998</v>
      </c>
      <c r="FI11" s="85">
        <v>0.32727000000000001</v>
      </c>
      <c r="FJ11" s="86">
        <v>0.88456860000000004</v>
      </c>
      <c r="FK11" s="86">
        <v>0.97416290000000005</v>
      </c>
      <c r="FL11" s="94">
        <v>0.15</v>
      </c>
      <c r="FM11" s="95">
        <v>0.15417</v>
      </c>
      <c r="FN11" s="96">
        <v>43769</v>
      </c>
      <c r="FO11" s="97" t="s">
        <v>2698</v>
      </c>
      <c r="FP11" s="57">
        <v>1.8500399999999999</v>
      </c>
      <c r="FQ11" s="58" t="s">
        <v>159</v>
      </c>
      <c r="FR11" s="58">
        <v>1.8500399999999999</v>
      </c>
      <c r="FS11" s="98" t="s">
        <v>159</v>
      </c>
      <c r="FT11" s="59" t="s">
        <v>165</v>
      </c>
      <c r="FU11" s="9" t="s">
        <v>166</v>
      </c>
      <c r="FV11" s="9" t="s">
        <v>158</v>
      </c>
      <c r="FW11" s="99">
        <v>0.03</v>
      </c>
      <c r="FX11" s="100" t="s">
        <v>158</v>
      </c>
      <c r="FY11" s="100" t="s">
        <v>158</v>
      </c>
      <c r="FZ11" s="100" t="s">
        <v>158</v>
      </c>
      <c r="GA11" s="9" t="s">
        <v>169</v>
      </c>
      <c r="GB11" s="63"/>
    </row>
    <row r="12" spans="1:184" s="62" customFormat="1" ht="12" customHeight="1" x14ac:dyDescent="0.2">
      <c r="A12" s="7">
        <v>104</v>
      </c>
      <c r="B12" s="2" t="s">
        <v>516</v>
      </c>
      <c r="C12" s="1" t="s">
        <v>517</v>
      </c>
      <c r="D12" s="1" t="s">
        <v>154</v>
      </c>
      <c r="E12" s="1" t="s">
        <v>163</v>
      </c>
      <c r="F12" s="9">
        <v>0</v>
      </c>
      <c r="G12" s="64">
        <v>14.01</v>
      </c>
      <c r="H12" s="65">
        <v>7.7692307692307727E-2</v>
      </c>
      <c r="I12" s="65">
        <v>1.0455748306871904E-2</v>
      </c>
      <c r="J12" s="65">
        <v>3.4376219621171655E-2</v>
      </c>
      <c r="K12" s="66">
        <v>6.7537758743754464E-2</v>
      </c>
      <c r="L12" s="67">
        <v>1765</v>
      </c>
      <c r="M12" s="68">
        <v>2.9411764705882248E-2</v>
      </c>
      <c r="N12" s="69">
        <v>0</v>
      </c>
      <c r="O12" s="70">
        <v>0</v>
      </c>
      <c r="P12" s="70">
        <v>5.8143454444143927E-3</v>
      </c>
      <c r="Q12" s="70">
        <v>5.9013950274855453E-3</v>
      </c>
      <c r="R12" s="70">
        <v>3.9304038591936319E-3</v>
      </c>
      <c r="S12" s="70">
        <v>5.6825188704263674E-3</v>
      </c>
      <c r="T12" s="18">
        <v>0.98524932110700569</v>
      </c>
      <c r="U12" s="71" t="s">
        <v>156</v>
      </c>
      <c r="V12" s="9">
        <v>1984</v>
      </c>
      <c r="W12" s="227" t="s">
        <v>496</v>
      </c>
      <c r="X12" s="227">
        <v>0</v>
      </c>
      <c r="Y12" s="72" t="s">
        <v>487</v>
      </c>
      <c r="Z12" s="73">
        <v>11</v>
      </c>
      <c r="AA12" s="73">
        <v>13</v>
      </c>
      <c r="AB12" s="73">
        <v>1</v>
      </c>
      <c r="AC12" s="228" t="s">
        <v>518</v>
      </c>
      <c r="AD12" s="74">
        <v>0.8143606687064463</v>
      </c>
      <c r="AE12" s="75" t="s">
        <v>158</v>
      </c>
      <c r="AF12" s="75">
        <v>0.36831831120792619</v>
      </c>
      <c r="AG12" s="75" t="s">
        <v>158</v>
      </c>
      <c r="AH12" s="76" t="s">
        <v>2711</v>
      </c>
      <c r="AI12" s="9" t="s">
        <v>2801</v>
      </c>
      <c r="AJ12" s="77" t="s">
        <v>2563</v>
      </c>
      <c r="AK12" s="78">
        <v>6.7537758743754464E-2</v>
      </c>
      <c r="AL12" s="79">
        <v>4.65116E-2</v>
      </c>
      <c r="AM12" s="80">
        <v>0.45206268422833151</v>
      </c>
      <c r="AN12" s="368">
        <v>1.463430356291151E-2</v>
      </c>
      <c r="AO12" s="368">
        <v>-1.797215305813038E-2</v>
      </c>
      <c r="AP12" s="368">
        <v>-5.8794948872525232E-2</v>
      </c>
      <c r="AQ12" s="368">
        <v>-9.094263175410211E-2</v>
      </c>
      <c r="AR12" s="81">
        <v>6.8773771491382474E-2</v>
      </c>
      <c r="AS12" s="81">
        <v>7.1756689642549845E-2</v>
      </c>
      <c r="AT12" s="81">
        <v>7.4294275700195034E-2</v>
      </c>
      <c r="AU12" s="68">
        <v>4.6746850185283219E-2</v>
      </c>
      <c r="AV12" s="68">
        <v>6.2085040819990799E-2</v>
      </c>
      <c r="AW12" s="68">
        <v>7.6639276595744682E-2</v>
      </c>
      <c r="AX12" s="68">
        <v>4.6746850185283219E-2</v>
      </c>
      <c r="AY12" s="68">
        <v>6.6563646139889104E-2</v>
      </c>
      <c r="AZ12" s="68">
        <v>8.5166125714285709E-2</v>
      </c>
      <c r="BA12" s="31">
        <v>16.17088</v>
      </c>
      <c r="BB12" s="32" t="s">
        <v>158</v>
      </c>
      <c r="BC12" s="82">
        <v>24.565652288767943</v>
      </c>
      <c r="BD12" s="70">
        <v>-0.34172804328937978</v>
      </c>
      <c r="BE12" s="70" t="s">
        <v>158</v>
      </c>
      <c r="BF12" s="82">
        <v>21.872881956323415</v>
      </c>
      <c r="BG12" s="82">
        <v>21.813323192239373</v>
      </c>
      <c r="BH12" s="82">
        <v>19.32543898352613</v>
      </c>
      <c r="BI12" s="82">
        <v>19.350625000000001</v>
      </c>
      <c r="BJ12" s="82">
        <v>35.551527536231887</v>
      </c>
      <c r="BK12" s="82">
        <v>14.295832298507463</v>
      </c>
      <c r="BL12" s="82">
        <v>21.404903913283039</v>
      </c>
      <c r="BM12" s="82">
        <v>35.551527536231887</v>
      </c>
      <c r="BN12" s="34" t="s">
        <v>2563</v>
      </c>
      <c r="BO12" s="31">
        <v>1.7218599999999999</v>
      </c>
      <c r="BP12" s="32">
        <v>1.69851</v>
      </c>
      <c r="BQ12" s="35">
        <v>2.0739863519089647</v>
      </c>
      <c r="BR12" s="70">
        <v>-0.18104089815410984</v>
      </c>
      <c r="BS12" s="83">
        <v>1.8592122198775873</v>
      </c>
      <c r="BT12" s="83">
        <v>1.8358648291871265</v>
      </c>
      <c r="BU12" s="83">
        <v>1.7098311855565675</v>
      </c>
      <c r="BV12" s="83">
        <v>1.7407407407407407</v>
      </c>
      <c r="BW12" s="83">
        <v>2.7943786982248522</v>
      </c>
      <c r="BX12" s="83">
        <v>1.5431472081218272</v>
      </c>
      <c r="BY12" s="83">
        <v>1.8950119290550418</v>
      </c>
      <c r="BZ12" s="83">
        <v>2.7943786982248522</v>
      </c>
      <c r="CA12" s="37" t="s">
        <v>2609</v>
      </c>
      <c r="CB12" s="31">
        <v>1.9633425311002706</v>
      </c>
      <c r="CC12" s="35">
        <v>3.3950844271294911</v>
      </c>
      <c r="CD12" s="70">
        <v>-0.42171024808350455</v>
      </c>
      <c r="CE12" s="83">
        <v>3.1169382151871337</v>
      </c>
      <c r="CF12" s="83">
        <v>3.0159801083295545</v>
      </c>
      <c r="CG12" s="83">
        <v>2.3841300635405802</v>
      </c>
      <c r="CH12" s="83">
        <v>2.5764496153846155</v>
      </c>
      <c r="CI12" s="83">
        <v>4.7339665614035091</v>
      </c>
      <c r="CJ12" s="83">
        <v>1.1802184801714284</v>
      </c>
      <c r="CK12" s="83">
        <v>2.6508991963349118</v>
      </c>
      <c r="CL12" s="83">
        <v>4.7339665614035091</v>
      </c>
      <c r="CM12" s="37" t="s">
        <v>2563</v>
      </c>
      <c r="CN12" s="31">
        <v>7.3528799999999999</v>
      </c>
      <c r="CO12" s="82">
        <v>10.494285137824253</v>
      </c>
      <c r="CP12" s="70">
        <v>-0.29934436663072705</v>
      </c>
      <c r="CQ12" s="82">
        <v>9.4046290393053784</v>
      </c>
      <c r="CR12" s="82">
        <v>9.3269222079582281</v>
      </c>
      <c r="CS12" s="82">
        <v>8.1030487718807471</v>
      </c>
      <c r="CT12" s="82">
        <v>7.8501199218750006</v>
      </c>
      <c r="CU12" s="82">
        <v>15.872711411764708</v>
      </c>
      <c r="CV12" s="82">
        <v>5.5553604312000013</v>
      </c>
      <c r="CW12" s="82">
        <v>8.9716397252529241</v>
      </c>
      <c r="CX12" s="82">
        <v>15.872711411764708</v>
      </c>
      <c r="CY12" s="37" t="s">
        <v>2563</v>
      </c>
      <c r="CZ12" s="376">
        <v>0.10922905728596377</v>
      </c>
      <c r="DA12" s="39" t="s">
        <v>5</v>
      </c>
      <c r="DB12" s="39">
        <v>18.287528795509665</v>
      </c>
      <c r="DC12" s="17">
        <v>7.3352104188168857E-2</v>
      </c>
      <c r="DD12" s="40">
        <v>-8.8356695811831152</v>
      </c>
      <c r="DE12" s="84">
        <v>0.85956999999999995</v>
      </c>
      <c r="DF12" s="85" t="s">
        <v>158</v>
      </c>
      <c r="DG12" s="85" t="s">
        <v>5</v>
      </c>
      <c r="DH12" s="85" t="s">
        <v>5</v>
      </c>
      <c r="DI12" s="85" t="s">
        <v>5</v>
      </c>
      <c r="DJ12" s="86">
        <v>6.8410200000000004E-2</v>
      </c>
      <c r="DK12" s="86">
        <v>4.3068600000000005E-2</v>
      </c>
      <c r="DL12" s="69">
        <v>6.7567567567567544E-2</v>
      </c>
      <c r="DM12" s="70">
        <v>8.5841108531934385E-3</v>
      </c>
      <c r="DN12" s="70">
        <v>1.3162423851725169E-2</v>
      </c>
      <c r="DO12" s="70">
        <v>1.6611993182481077E-2</v>
      </c>
      <c r="DP12" s="17" t="s">
        <v>158</v>
      </c>
      <c r="DQ12" s="87" t="s">
        <v>2563</v>
      </c>
      <c r="DR12" s="69">
        <v>2.4884879411943173E-2</v>
      </c>
      <c r="DS12" s="70">
        <v>-3.3467961483803821E-2</v>
      </c>
      <c r="DT12" s="70">
        <v>1.6795632495509416E-2</v>
      </c>
      <c r="DU12" s="70">
        <v>-3.3701970434648398E-2</v>
      </c>
      <c r="DV12" s="87" t="s">
        <v>2563</v>
      </c>
      <c r="DW12" s="31">
        <v>1.9005300000000001</v>
      </c>
      <c r="DX12" s="70">
        <v>-0.15410608249077207</v>
      </c>
      <c r="DY12" s="70">
        <v>-4.9215883578259789E-2</v>
      </c>
      <c r="DZ12" s="70">
        <v>-2.3647129054034988E-2</v>
      </c>
      <c r="EA12" s="70">
        <v>2.7095452007927623E-2</v>
      </c>
      <c r="EB12" s="87" t="s">
        <v>2563</v>
      </c>
      <c r="EC12" s="31">
        <v>-1.74871</v>
      </c>
      <c r="ED12" s="88">
        <v>523539700</v>
      </c>
      <c r="EE12" s="85">
        <v>0.57599</v>
      </c>
      <c r="EF12" s="85" t="s">
        <v>5</v>
      </c>
      <c r="EG12" s="86">
        <v>0.12080000000000002</v>
      </c>
      <c r="EH12" s="86">
        <v>-8.9201090611425671E-2</v>
      </c>
      <c r="EI12" s="89">
        <v>3.5</v>
      </c>
      <c r="EJ12" s="90">
        <v>2</v>
      </c>
      <c r="EK12" s="85">
        <v>14</v>
      </c>
      <c r="EL12" s="91">
        <v>2</v>
      </c>
      <c r="EM12" s="79">
        <v>7.1428571428566734E-4</v>
      </c>
      <c r="EN12" s="69">
        <v>-0.1333333333333333</v>
      </c>
      <c r="EO12" s="70">
        <v>-7.4144626186959606E-2</v>
      </c>
      <c r="EP12" s="70">
        <v>-1.1729533193215347E-2</v>
      </c>
      <c r="EQ12" s="70">
        <v>3.3506409039040008E-2</v>
      </c>
      <c r="ER12" s="69">
        <v>6.0727333333333355E-2</v>
      </c>
      <c r="ES12" s="70">
        <v>5.2679038383506516E-2</v>
      </c>
      <c r="ET12" s="70">
        <v>5.8763552537835606E-2</v>
      </c>
      <c r="EU12" s="70">
        <v>6.7316088454528744E-2</v>
      </c>
      <c r="EV12" s="69">
        <v>-7.2605999999999948E-2</v>
      </c>
      <c r="EW12" s="70">
        <v>-2.146558780345309E-2</v>
      </c>
      <c r="EX12" s="70">
        <v>4.7034019344620259E-2</v>
      </c>
      <c r="EY12" s="70">
        <v>0.10082249749356875</v>
      </c>
      <c r="EZ12" s="92">
        <v>0.10628729999999999</v>
      </c>
      <c r="FA12" s="70">
        <v>0.10637999999999999</v>
      </c>
      <c r="FB12" s="70">
        <v>0.10722999999999998</v>
      </c>
      <c r="FC12" s="87">
        <v>7.8780771765704326E-3</v>
      </c>
      <c r="FD12" s="69">
        <v>5.8340000000000003E-2</v>
      </c>
      <c r="FE12" s="70">
        <v>6.0690000000000001E-2</v>
      </c>
      <c r="FF12" s="87">
        <v>3.7943247093521135E-3</v>
      </c>
      <c r="FG12" s="93" t="s">
        <v>2563</v>
      </c>
      <c r="FH12" s="84">
        <v>1.0834999999999999</v>
      </c>
      <c r="FI12" s="85">
        <v>0.98026000000000002</v>
      </c>
      <c r="FJ12" s="86">
        <v>1.0966670000000001</v>
      </c>
      <c r="FK12" s="86">
        <v>1.159869</v>
      </c>
      <c r="FL12" s="94">
        <v>0.17</v>
      </c>
      <c r="FM12" s="95">
        <v>0.17499999999999999</v>
      </c>
      <c r="FN12" s="96">
        <v>43252</v>
      </c>
      <c r="FO12" s="97" t="s">
        <v>2828</v>
      </c>
      <c r="FP12" s="57">
        <v>0.7</v>
      </c>
      <c r="FQ12" s="58" t="s">
        <v>185</v>
      </c>
      <c r="FR12" s="58">
        <v>0.94620399999999993</v>
      </c>
      <c r="FS12" s="98" t="s">
        <v>185</v>
      </c>
      <c r="FT12" s="59" t="s">
        <v>165</v>
      </c>
      <c r="FU12" s="9" t="s">
        <v>166</v>
      </c>
      <c r="FV12" s="9" t="s">
        <v>158</v>
      </c>
      <c r="FW12" s="99">
        <v>0</v>
      </c>
      <c r="FX12" s="100" t="s">
        <v>158</v>
      </c>
      <c r="FY12" s="100" t="s">
        <v>158</v>
      </c>
      <c r="FZ12" s="100" t="s">
        <v>158</v>
      </c>
      <c r="GA12" s="9" t="s">
        <v>425</v>
      </c>
      <c r="GB12" s="63"/>
    </row>
    <row r="13" spans="1:184" s="62" customFormat="1" ht="12" customHeight="1" x14ac:dyDescent="0.2">
      <c r="A13" s="7">
        <v>114</v>
      </c>
      <c r="B13" s="2" t="s">
        <v>532</v>
      </c>
      <c r="C13" s="1" t="s">
        <v>533</v>
      </c>
      <c r="D13" s="1" t="s">
        <v>324</v>
      </c>
      <c r="E13" s="1" t="s">
        <v>383</v>
      </c>
      <c r="F13" s="9">
        <v>0</v>
      </c>
      <c r="G13" s="64">
        <v>4.17</v>
      </c>
      <c r="H13" s="65">
        <v>-6.9196428571428714E-2</v>
      </c>
      <c r="I13" s="65">
        <v>5.8569159928991699E-3</v>
      </c>
      <c r="J13" s="65">
        <v>-1.6802171698217183E-2</v>
      </c>
      <c r="K13" s="66">
        <v>6.7146282973621116E-2</v>
      </c>
      <c r="L13" s="67">
        <v>1886</v>
      </c>
      <c r="M13" s="68">
        <v>3.7037037037036979E-2</v>
      </c>
      <c r="N13" s="69">
        <v>0</v>
      </c>
      <c r="O13" s="70">
        <v>0</v>
      </c>
      <c r="P13" s="70">
        <v>7.3000451952116574E-3</v>
      </c>
      <c r="Q13" s="70">
        <v>2.676713008015108E-2</v>
      </c>
      <c r="R13" s="70">
        <v>4.2488128682985682E-2</v>
      </c>
      <c r="S13" s="70">
        <v>0.14105453608382268</v>
      </c>
      <c r="T13" s="18">
        <v>0.27272423951886193</v>
      </c>
      <c r="U13" s="71" t="s">
        <v>321</v>
      </c>
      <c r="V13" s="9">
        <v>2002</v>
      </c>
      <c r="W13" s="227" t="s">
        <v>496</v>
      </c>
      <c r="X13" s="227">
        <v>0</v>
      </c>
      <c r="Y13" s="72" t="s">
        <v>157</v>
      </c>
      <c r="Z13" s="73">
        <v>16</v>
      </c>
      <c r="AA13" s="73">
        <v>4</v>
      </c>
      <c r="AB13" s="73">
        <v>0</v>
      </c>
      <c r="AC13" s="228" t="s">
        <v>5</v>
      </c>
      <c r="AD13" s="74">
        <v>0.52895059979219805</v>
      </c>
      <c r="AE13" s="75" t="s">
        <v>158</v>
      </c>
      <c r="AF13" s="75" t="s">
        <v>158</v>
      </c>
      <c r="AG13" s="75">
        <v>2.8600612870275794</v>
      </c>
      <c r="AH13" s="76" t="s">
        <v>2718</v>
      </c>
      <c r="AI13" s="9" t="s">
        <v>2810</v>
      </c>
      <c r="AJ13" s="77" t="s">
        <v>2563</v>
      </c>
      <c r="AK13" s="78">
        <v>6.7146282973621116E-2</v>
      </c>
      <c r="AL13" s="79">
        <v>6.4702700000000002E-2</v>
      </c>
      <c r="AM13" s="80">
        <v>3.7766321554140836E-2</v>
      </c>
      <c r="AN13" s="368">
        <v>8.6586628722668868E-2</v>
      </c>
      <c r="AO13" s="368">
        <v>-0.22343956714595115</v>
      </c>
      <c r="AP13" s="368">
        <v>-0.17717854166482949</v>
      </c>
      <c r="AQ13" s="368">
        <v>-6.3141273375446505E-2</v>
      </c>
      <c r="AR13" s="81">
        <v>8.6466268603001259E-2</v>
      </c>
      <c r="AS13" s="81">
        <v>8.1604924486873981E-2</v>
      </c>
      <c r="AT13" s="81">
        <v>7.1671727086905834E-2</v>
      </c>
      <c r="AU13" s="68">
        <v>5.2123552123552117E-2</v>
      </c>
      <c r="AV13" s="68">
        <v>6.7996399828709378E-2</v>
      </c>
      <c r="AW13" s="68">
        <v>0.10566037735849058</v>
      </c>
      <c r="AX13" s="68">
        <v>4.0952380952380948E-2</v>
      </c>
      <c r="AY13" s="68">
        <v>6.1795609478974146E-2</v>
      </c>
      <c r="AZ13" s="68">
        <v>0.10566037735849058</v>
      </c>
      <c r="BA13" s="31">
        <v>7.8398000000000003</v>
      </c>
      <c r="BB13" s="32" t="s">
        <v>158</v>
      </c>
      <c r="BC13" s="82">
        <v>16.916117838613012</v>
      </c>
      <c r="BD13" s="70">
        <v>-0.53654851102392165</v>
      </c>
      <c r="BE13" s="70" t="s">
        <v>158</v>
      </c>
      <c r="BF13" s="82">
        <v>5.6661224489795918</v>
      </c>
      <c r="BG13" s="82">
        <v>15.032336586808636</v>
      </c>
      <c r="BH13" s="82">
        <v>11.657555458990691</v>
      </c>
      <c r="BI13" s="82">
        <v>3.6122448979591839</v>
      </c>
      <c r="BJ13" s="82">
        <v>36.666666666666671</v>
      </c>
      <c r="BK13" s="82">
        <v>3.6122448979591839</v>
      </c>
      <c r="BL13" s="82">
        <v>13.062727868010061</v>
      </c>
      <c r="BM13" s="82">
        <v>36.666666666666671</v>
      </c>
      <c r="BN13" s="34" t="s">
        <v>2563</v>
      </c>
      <c r="BO13" s="31">
        <v>0.89046000000000003</v>
      </c>
      <c r="BP13" s="32">
        <v>0.81415999999999999</v>
      </c>
      <c r="BQ13" s="35">
        <v>0.94483225935785842</v>
      </c>
      <c r="BR13" s="70">
        <v>-0.13830207220768265</v>
      </c>
      <c r="BS13" s="83">
        <v>0.75710785262741886</v>
      </c>
      <c r="BT13" s="83">
        <v>0.8076981531348929</v>
      </c>
      <c r="BU13" s="83">
        <v>0.91705036498857651</v>
      </c>
      <c r="BV13" s="83">
        <v>0.64164648910411626</v>
      </c>
      <c r="BW13" s="83">
        <v>1.1562499999999998</v>
      </c>
      <c r="BX13" s="83">
        <v>0.64164648910411626</v>
      </c>
      <c r="BY13" s="83">
        <v>1.0414777150779206</v>
      </c>
      <c r="BZ13" s="83">
        <v>1.5818181818181818</v>
      </c>
      <c r="CA13" s="37" t="s">
        <v>2609</v>
      </c>
      <c r="CB13" s="31">
        <v>3.8161302426033878</v>
      </c>
      <c r="CC13" s="35">
        <v>3.9849753604697966</v>
      </c>
      <c r="CD13" s="70">
        <v>-4.2370429574375867E-2</v>
      </c>
      <c r="CE13" s="83">
        <v>3.0994264300239398</v>
      </c>
      <c r="CF13" s="83">
        <v>3.4144818475588004</v>
      </c>
      <c r="CG13" s="83">
        <v>3.7876159587497904</v>
      </c>
      <c r="CH13" s="83">
        <v>2.5261682242990653</v>
      </c>
      <c r="CI13" s="83">
        <v>5.1297087378640773</v>
      </c>
      <c r="CJ13" s="83">
        <v>2.5261682242990653</v>
      </c>
      <c r="CK13" s="83">
        <v>4.2981675625608124</v>
      </c>
      <c r="CL13" s="83">
        <v>5.6949152542372881</v>
      </c>
      <c r="CM13" s="37" t="s">
        <v>2563</v>
      </c>
      <c r="CN13" s="31" t="s">
        <v>158</v>
      </c>
      <c r="CO13" s="82">
        <v>11.246244830064018</v>
      </c>
      <c r="CP13" s="70" t="s">
        <v>158</v>
      </c>
      <c r="CQ13" s="82">
        <v>8.3590657528386547</v>
      </c>
      <c r="CR13" s="82">
        <v>9.6080865105267215</v>
      </c>
      <c r="CS13" s="82">
        <v>16.645444576164685</v>
      </c>
      <c r="CT13" s="82">
        <v>7.4740431887485217</v>
      </c>
      <c r="CU13" s="82">
        <v>15.140625</v>
      </c>
      <c r="CV13" s="82">
        <v>7.4740431887485217</v>
      </c>
      <c r="CW13" s="82">
        <v>18.839580900990494</v>
      </c>
      <c r="CX13" s="82">
        <v>76.56</v>
      </c>
      <c r="CY13" s="37" t="s">
        <v>2563</v>
      </c>
      <c r="CZ13" s="376">
        <v>-0.46609966854233298</v>
      </c>
      <c r="DA13" s="39" t="s">
        <v>5</v>
      </c>
      <c r="DB13" s="39">
        <v>11.121940642799791</v>
      </c>
      <c r="DC13" s="17">
        <v>7.4446328168832773E-2</v>
      </c>
      <c r="DD13" s="40">
        <v>-0.39516718311672339</v>
      </c>
      <c r="DE13" s="84">
        <v>0.52934999999999999</v>
      </c>
      <c r="DF13" s="85" t="s">
        <v>158</v>
      </c>
      <c r="DG13" s="85" t="s">
        <v>5</v>
      </c>
      <c r="DH13" s="85" t="s">
        <v>5</v>
      </c>
      <c r="DI13" s="85" t="s">
        <v>5</v>
      </c>
      <c r="DJ13" s="86">
        <v>-0.65228049999999993</v>
      </c>
      <c r="DK13" s="86">
        <v>0.18283199999999999</v>
      </c>
      <c r="DL13" s="69" t="s">
        <v>158</v>
      </c>
      <c r="DM13" s="70">
        <v>1.0137935393267581</v>
      </c>
      <c r="DN13" s="70">
        <v>0.24320408119555936</v>
      </c>
      <c r="DO13" s="70">
        <v>7.6249150770471674E-2</v>
      </c>
      <c r="DP13" s="17" t="s">
        <v>158</v>
      </c>
      <c r="DQ13" s="87" t="s">
        <v>2563</v>
      </c>
      <c r="DR13" s="69">
        <v>3.6178820729335648E-2</v>
      </c>
      <c r="DS13" s="70">
        <v>2.488247624692419E-2</v>
      </c>
      <c r="DT13" s="70">
        <v>1.2718814703477799E-2</v>
      </c>
      <c r="DU13" s="70">
        <v>1.5355566375427898E-2</v>
      </c>
      <c r="DV13" s="87" t="s">
        <v>2563</v>
      </c>
      <c r="DW13" s="31" t="s">
        <v>158</v>
      </c>
      <c r="DX13" s="70">
        <v>0.5097250196502261</v>
      </c>
      <c r="DY13" s="70">
        <v>0.12789495874540768</v>
      </c>
      <c r="DZ13" s="70">
        <v>7.0611635319490329E-2</v>
      </c>
      <c r="EA13" s="70">
        <v>9.9564278304021148E-2</v>
      </c>
      <c r="EB13" s="87" t="s">
        <v>2563</v>
      </c>
      <c r="EC13" s="31">
        <v>9.7900000000000001E-2</v>
      </c>
      <c r="ED13" s="88">
        <v>462060600</v>
      </c>
      <c r="EE13" s="85">
        <v>1.0515000000000001</v>
      </c>
      <c r="EF13" s="85" t="s">
        <v>5</v>
      </c>
      <c r="EG13" s="86">
        <v>0.12863455543559699</v>
      </c>
      <c r="EH13" s="86">
        <v>-0.15008104098193797</v>
      </c>
      <c r="EI13" s="89">
        <v>2.8</v>
      </c>
      <c r="EJ13" s="90">
        <v>5</v>
      </c>
      <c r="EK13" s="85">
        <v>4.75</v>
      </c>
      <c r="EL13" s="91">
        <v>5</v>
      </c>
      <c r="EM13" s="79">
        <v>-0.12210526315789472</v>
      </c>
      <c r="EN13" s="69">
        <v>-5.0847457627118509E-2</v>
      </c>
      <c r="EO13" s="70">
        <v>-6.6081225192968773E-3</v>
      </c>
      <c r="EP13" s="70">
        <v>1.0121658166210024E-2</v>
      </c>
      <c r="EQ13" s="70">
        <v>-9.9268532881403582E-3</v>
      </c>
      <c r="ER13" s="69">
        <v>5.9322033898305149E-2</v>
      </c>
      <c r="ES13" s="70">
        <v>5.7857140021708497E-2</v>
      </c>
      <c r="ET13" s="70">
        <v>5.8476855932453331E-2</v>
      </c>
      <c r="EU13" s="70">
        <v>4.3739832634222653E-2</v>
      </c>
      <c r="EV13" s="69">
        <v>8.4745762711866401E-3</v>
      </c>
      <c r="EW13" s="70">
        <v>5.124901750241162E-2</v>
      </c>
      <c r="EX13" s="70">
        <v>6.8598514098663355E-2</v>
      </c>
      <c r="EY13" s="70">
        <v>3.3812979346082295E-2</v>
      </c>
      <c r="EZ13" s="92">
        <v>0.1064597</v>
      </c>
      <c r="FA13" s="70">
        <v>0.101925</v>
      </c>
      <c r="FB13" s="70">
        <v>0.12768750000000001</v>
      </c>
      <c r="FC13" s="87">
        <v>9.513662228605764E-2</v>
      </c>
      <c r="FD13" s="69">
        <v>5.3559999999999997E-2</v>
      </c>
      <c r="FE13" s="70">
        <v>6.4380000000000007E-2</v>
      </c>
      <c r="FF13" s="87">
        <v>3.7360160599226547E-2</v>
      </c>
      <c r="FG13" s="93" t="s">
        <v>2563</v>
      </c>
      <c r="FH13" s="84">
        <v>0.2379</v>
      </c>
      <c r="FI13" s="85" t="s">
        <v>158</v>
      </c>
      <c r="FJ13" s="86">
        <v>1.058632</v>
      </c>
      <c r="FK13" s="86">
        <v>1.374978</v>
      </c>
      <c r="FL13" s="94">
        <v>2.2500000000000003E-2</v>
      </c>
      <c r="FM13" s="95">
        <v>2.3333333333333334E-2</v>
      </c>
      <c r="FN13" s="96">
        <v>43131</v>
      </c>
      <c r="FO13" s="97" t="s">
        <v>2698</v>
      </c>
      <c r="FP13" s="57">
        <v>0.28000000000000003</v>
      </c>
      <c r="FQ13" s="58" t="s">
        <v>159</v>
      </c>
      <c r="FR13" s="58">
        <v>0.28000000000000003</v>
      </c>
      <c r="FS13" s="98" t="s">
        <v>159</v>
      </c>
      <c r="FT13" s="59" t="s">
        <v>165</v>
      </c>
      <c r="FU13" s="9" t="s">
        <v>166</v>
      </c>
      <c r="FV13" s="9" t="s">
        <v>158</v>
      </c>
      <c r="FW13" s="99">
        <v>0.03</v>
      </c>
      <c r="FX13" s="100" t="s">
        <v>158</v>
      </c>
      <c r="FY13" s="100" t="s">
        <v>158</v>
      </c>
      <c r="FZ13" s="100" t="s">
        <v>158</v>
      </c>
      <c r="GA13" s="9" t="s">
        <v>425</v>
      </c>
      <c r="GB13" s="63"/>
    </row>
    <row r="14" spans="1:184" s="62" customFormat="1" ht="12" customHeight="1" x14ac:dyDescent="0.2">
      <c r="A14" s="7">
        <v>111</v>
      </c>
      <c r="B14" s="2" t="s">
        <v>335</v>
      </c>
      <c r="C14" s="1" t="s">
        <v>336</v>
      </c>
      <c r="D14" s="1" t="s">
        <v>193</v>
      </c>
      <c r="E14" s="1" t="s">
        <v>203</v>
      </c>
      <c r="F14" s="9">
        <v>0</v>
      </c>
      <c r="G14" s="64">
        <v>29.59</v>
      </c>
      <c r="H14" s="65">
        <v>0</v>
      </c>
      <c r="I14" s="65">
        <v>-2.4574482640884021E-2</v>
      </c>
      <c r="J14" s="65">
        <v>3.6019391472148499E-3</v>
      </c>
      <c r="K14" s="66">
        <v>6.4886786076377156E-2</v>
      </c>
      <c r="L14" s="67">
        <v>1318</v>
      </c>
      <c r="M14" s="68">
        <v>6.6666666666666652E-2</v>
      </c>
      <c r="N14" s="69">
        <v>0</v>
      </c>
      <c r="O14" s="70">
        <v>1.245679651867726E-2</v>
      </c>
      <c r="P14" s="70">
        <v>3.0774003375932724E-2</v>
      </c>
      <c r="Q14" s="70">
        <v>6.4256718262894363E-2</v>
      </c>
      <c r="R14" s="70">
        <v>6.5817854233132245E-2</v>
      </c>
      <c r="S14" s="70" t="s">
        <v>158</v>
      </c>
      <c r="T14" s="18">
        <v>0.47892273691953324</v>
      </c>
      <c r="U14" s="71" t="s">
        <v>321</v>
      </c>
      <c r="V14" s="9">
        <v>2003</v>
      </c>
      <c r="W14" s="227" t="s">
        <v>496</v>
      </c>
      <c r="X14" s="227">
        <v>0</v>
      </c>
      <c r="Y14" s="72" t="s">
        <v>157</v>
      </c>
      <c r="Z14" s="73">
        <v>16</v>
      </c>
      <c r="AA14" s="73">
        <v>3</v>
      </c>
      <c r="AB14" s="73">
        <v>0</v>
      </c>
      <c r="AC14" s="228" t="s">
        <v>2332</v>
      </c>
      <c r="AD14" s="74">
        <v>1.291094808050514</v>
      </c>
      <c r="AE14" s="75">
        <v>1.0207336523125996</v>
      </c>
      <c r="AF14" s="75">
        <v>0.72435609647517751</v>
      </c>
      <c r="AG14" s="75" t="s">
        <v>158</v>
      </c>
      <c r="AH14" s="76" t="s">
        <v>2716</v>
      </c>
      <c r="AI14" s="9" t="s">
        <v>2807</v>
      </c>
      <c r="AJ14" s="77" t="s">
        <v>2563</v>
      </c>
      <c r="AK14" s="78">
        <v>6.4886786076377156E-2</v>
      </c>
      <c r="AL14" s="79">
        <v>6.6301499999999999E-2</v>
      </c>
      <c r="AM14" s="80">
        <v>-2.1337585478802823E-2</v>
      </c>
      <c r="AN14" s="368">
        <v>0.27820595369618495</v>
      </c>
      <c r="AO14" s="368">
        <v>-0.44973936427645977</v>
      </c>
      <c r="AP14" s="368">
        <v>-0.34974329027881801</v>
      </c>
      <c r="AQ14" s="368">
        <v>-9.8366070902107472E-2</v>
      </c>
      <c r="AR14" s="81">
        <v>0.11792009434048871</v>
      </c>
      <c r="AS14" s="81">
        <v>9.9786415282357349E-2</v>
      </c>
      <c r="AT14" s="81">
        <v>7.1965776777386831E-2</v>
      </c>
      <c r="AU14" s="68">
        <v>3.8759689922480627E-2</v>
      </c>
      <c r="AV14" s="68">
        <v>6.3915695843314219E-2</v>
      </c>
      <c r="AW14" s="68">
        <v>0.19123505976095617</v>
      </c>
      <c r="AX14" s="68">
        <v>2.5240384615384619E-2</v>
      </c>
      <c r="AY14" s="68">
        <v>5.0763952310458417E-2</v>
      </c>
      <c r="AZ14" s="68">
        <v>0.19123505976095617</v>
      </c>
      <c r="BA14" s="31">
        <v>19.82368</v>
      </c>
      <c r="BB14" s="32">
        <v>15.730994152046783</v>
      </c>
      <c r="BC14" s="82">
        <v>32.186148234173956</v>
      </c>
      <c r="BD14" s="70">
        <v>-0.38409281359886316</v>
      </c>
      <c r="BE14" s="70">
        <v>-0.51124955873582145</v>
      </c>
      <c r="BF14" s="82">
        <v>21.101646455683724</v>
      </c>
      <c r="BG14" s="82">
        <v>19.593964087951033</v>
      </c>
      <c r="BH14" s="82">
        <v>22.585776301259934</v>
      </c>
      <c r="BI14" s="82">
        <v>12.202898550724639</v>
      </c>
      <c r="BJ14" s="82">
        <v>130.57142857142856</v>
      </c>
      <c r="BK14" s="82">
        <v>12.202898550724639</v>
      </c>
      <c r="BL14" s="82">
        <v>31.263764428027606</v>
      </c>
      <c r="BM14" s="82">
        <v>130.57142857142856</v>
      </c>
      <c r="BN14" s="34" t="s">
        <v>2563</v>
      </c>
      <c r="BO14" s="31">
        <v>2.4708399999999999</v>
      </c>
      <c r="BP14" s="32">
        <v>2.3966400000000001</v>
      </c>
      <c r="BQ14" s="35">
        <v>2.6598233184062545</v>
      </c>
      <c r="BR14" s="70">
        <v>-9.8947669412851047E-2</v>
      </c>
      <c r="BS14" s="83">
        <v>1.4784515138080974</v>
      </c>
      <c r="BT14" s="83">
        <v>1.9942023125145731</v>
      </c>
      <c r="BU14" s="83">
        <v>2.9199603355681747</v>
      </c>
      <c r="BV14" s="83">
        <v>0.74925373134328355</v>
      </c>
      <c r="BW14" s="83">
        <v>4.4716386554621854</v>
      </c>
      <c r="BX14" s="83">
        <v>0.74925373134328355</v>
      </c>
      <c r="BY14" s="83">
        <v>3.6145873586955353</v>
      </c>
      <c r="BZ14" s="83">
        <v>6.3511450381679388</v>
      </c>
      <c r="CA14" s="37" t="s">
        <v>2609</v>
      </c>
      <c r="CB14" s="31">
        <v>0.92744549102894736</v>
      </c>
      <c r="CC14" s="35">
        <v>1.7197346764625761</v>
      </c>
      <c r="CD14" s="70">
        <v>-0.46070431461167904</v>
      </c>
      <c r="CE14" s="83">
        <v>1.0737410915076313</v>
      </c>
      <c r="CF14" s="83">
        <v>1.2445745377810975</v>
      </c>
      <c r="CG14" s="83">
        <v>1.4573082855712727</v>
      </c>
      <c r="CH14" s="83">
        <v>0.73308994357782931</v>
      </c>
      <c r="CI14" s="83">
        <v>2.6694988383670761</v>
      </c>
      <c r="CJ14" s="83">
        <v>0.73308994357782931</v>
      </c>
      <c r="CK14" s="83">
        <v>1.8483890597242525</v>
      </c>
      <c r="CL14" s="83">
        <v>3.1370091233637445</v>
      </c>
      <c r="CM14" s="37" t="s">
        <v>2563</v>
      </c>
      <c r="CN14" s="31">
        <v>11.487349999999999</v>
      </c>
      <c r="CO14" s="82">
        <v>10.41780873498903</v>
      </c>
      <c r="CP14" s="70">
        <v>0.10266470543069484</v>
      </c>
      <c r="CQ14" s="82">
        <v>5.9272035560443745</v>
      </c>
      <c r="CR14" s="82">
        <v>7.7103193635078329</v>
      </c>
      <c r="CS14" s="82">
        <v>9.564893701481429</v>
      </c>
      <c r="CT14" s="82">
        <v>3.2104651162790692</v>
      </c>
      <c r="CU14" s="82">
        <v>15.65317120622568</v>
      </c>
      <c r="CV14" s="82">
        <v>3.2104651162790692</v>
      </c>
      <c r="CW14" s="82">
        <v>12.006342493652607</v>
      </c>
      <c r="CX14" s="82">
        <v>18.832445520581114</v>
      </c>
      <c r="CY14" s="37" t="s">
        <v>2563</v>
      </c>
      <c r="CZ14" s="376">
        <v>0.45583138669391721</v>
      </c>
      <c r="DA14" s="39" t="s">
        <v>5</v>
      </c>
      <c r="DB14" s="39">
        <v>22.084392851685624</v>
      </c>
      <c r="DC14" s="17">
        <v>9.566078945230988E-2</v>
      </c>
      <c r="DD14" s="40">
        <v>-10.257601054769012</v>
      </c>
      <c r="DE14" s="84">
        <v>1.4871099999999999</v>
      </c>
      <c r="DF14" s="85">
        <v>1.881</v>
      </c>
      <c r="DG14" s="85" t="s">
        <v>5</v>
      </c>
      <c r="DH14" s="85" t="s">
        <v>5</v>
      </c>
      <c r="DI14" s="85" t="s">
        <v>5</v>
      </c>
      <c r="DJ14" s="86">
        <v>-1.9057300000000001</v>
      </c>
      <c r="DK14" s="86">
        <v>-6.6593999999999993E-3</v>
      </c>
      <c r="DL14" s="69">
        <v>4.2499999999999991</v>
      </c>
      <c r="DM14" s="70">
        <v>-8.8328171432301428E-2</v>
      </c>
      <c r="DN14" s="70">
        <v>3.9696047312039351E-2</v>
      </c>
      <c r="DO14" s="70">
        <v>4.4622493089323534E-2</v>
      </c>
      <c r="DP14" s="17" t="s">
        <v>158</v>
      </c>
      <c r="DQ14" s="87" t="s">
        <v>2563</v>
      </c>
      <c r="DR14" s="69">
        <v>0.64680926831051666</v>
      </c>
      <c r="DS14" s="70">
        <v>1.4977025471852867E-2</v>
      </c>
      <c r="DT14" s="70">
        <v>0.10102788814804908</v>
      </c>
      <c r="DU14" s="70">
        <v>2.3721475893079935E-2</v>
      </c>
      <c r="DV14" s="87" t="s">
        <v>2563</v>
      </c>
      <c r="DW14" s="31">
        <v>2.65063</v>
      </c>
      <c r="DX14" s="70">
        <v>-0.15532405784820247</v>
      </c>
      <c r="DY14" s="70">
        <v>-3.2621502773774735E-2</v>
      </c>
      <c r="DZ14" s="70">
        <v>2.857429604424766E-2</v>
      </c>
      <c r="EA14" s="70">
        <v>7.889663162780014E-2</v>
      </c>
      <c r="EB14" s="87" t="s">
        <v>2563</v>
      </c>
      <c r="EC14" s="31">
        <v>-1.7848299999999999</v>
      </c>
      <c r="ED14" s="88">
        <v>6737999000</v>
      </c>
      <c r="EE14" s="85">
        <v>2.1703999999999999</v>
      </c>
      <c r="EF14" s="85" t="s">
        <v>5</v>
      </c>
      <c r="EG14" s="86">
        <v>0.11897265327387352</v>
      </c>
      <c r="EH14" s="86">
        <v>-0.12554971775092449</v>
      </c>
      <c r="EI14" s="89">
        <v>2.214</v>
      </c>
      <c r="EJ14" s="90">
        <v>14</v>
      </c>
      <c r="EK14" s="85">
        <v>34.64</v>
      </c>
      <c r="EL14" s="91">
        <v>14</v>
      </c>
      <c r="EM14" s="79">
        <v>-0.14578521939953815</v>
      </c>
      <c r="EN14" s="69">
        <v>3.7153836762922055E-2</v>
      </c>
      <c r="EO14" s="70">
        <v>-4.5439296039848198E-2</v>
      </c>
      <c r="EP14" s="70">
        <v>-3.5328869549586139E-2</v>
      </c>
      <c r="EQ14" s="70">
        <v>1.8557829913367963E-2</v>
      </c>
      <c r="ER14" s="69">
        <v>6.7297579134329544E-2</v>
      </c>
      <c r="ES14" s="70">
        <v>5.3521710636448283E-2</v>
      </c>
      <c r="ET14" s="70">
        <v>4.7920422427693676E-2</v>
      </c>
      <c r="EU14" s="70">
        <v>5.2202276394510916E-2</v>
      </c>
      <c r="EV14" s="69">
        <v>0.1044514158972516</v>
      </c>
      <c r="EW14" s="70">
        <v>8.0824145966000849E-3</v>
      </c>
      <c r="EX14" s="70">
        <v>1.2591552878107537E-2</v>
      </c>
      <c r="EY14" s="70">
        <v>7.0760106307878878E-2</v>
      </c>
      <c r="EZ14" s="92">
        <v>0.11989520000000001</v>
      </c>
      <c r="FA14" s="70">
        <v>0.11599999999999999</v>
      </c>
      <c r="FB14" s="70">
        <v>0.13971</v>
      </c>
      <c r="FC14" s="87">
        <v>4.5210097323496255E-2</v>
      </c>
      <c r="FD14" s="69">
        <v>7.6179999999999998E-2</v>
      </c>
      <c r="FE14" s="70">
        <v>8.6850000000000011E-2</v>
      </c>
      <c r="FF14" s="87">
        <v>2.2789087300723557E-2</v>
      </c>
      <c r="FG14" s="93" t="s">
        <v>2563</v>
      </c>
      <c r="FH14" s="84">
        <v>1.1081300000000001</v>
      </c>
      <c r="FI14" s="85">
        <v>0.80725000000000002</v>
      </c>
      <c r="FJ14" s="86">
        <v>1.3637110000000001</v>
      </c>
      <c r="FK14" s="86">
        <v>1.3850089999999999</v>
      </c>
      <c r="FL14" s="94">
        <v>0.15</v>
      </c>
      <c r="FM14" s="95">
        <v>0.16</v>
      </c>
      <c r="FN14" s="96">
        <v>43699</v>
      </c>
      <c r="FO14" s="97" t="s">
        <v>2893</v>
      </c>
      <c r="FP14" s="57">
        <v>1.92</v>
      </c>
      <c r="FQ14" s="58" t="s">
        <v>159</v>
      </c>
      <c r="FR14" s="58">
        <v>1.92</v>
      </c>
      <c r="FS14" s="98" t="s">
        <v>159</v>
      </c>
      <c r="FT14" s="59" t="s">
        <v>165</v>
      </c>
      <c r="FU14" s="9" t="s">
        <v>166</v>
      </c>
      <c r="FV14" s="9" t="s">
        <v>158</v>
      </c>
      <c r="FW14" s="99">
        <v>0.03</v>
      </c>
      <c r="FX14" s="100" t="s">
        <v>158</v>
      </c>
      <c r="FY14" s="100" t="s">
        <v>158</v>
      </c>
      <c r="FZ14" s="100" t="s">
        <v>158</v>
      </c>
      <c r="GA14" s="9" t="s">
        <v>169</v>
      </c>
      <c r="GB14" s="63"/>
    </row>
    <row r="15" spans="1:184" s="62" customFormat="1" ht="12" customHeight="1" x14ac:dyDescent="0.2">
      <c r="A15" s="7">
        <v>124</v>
      </c>
      <c r="B15" s="2" t="s">
        <v>221</v>
      </c>
      <c r="C15" s="1" t="s">
        <v>222</v>
      </c>
      <c r="D15" s="1" t="s">
        <v>183</v>
      </c>
      <c r="E15" s="1" t="s">
        <v>184</v>
      </c>
      <c r="F15" s="9">
        <v>0</v>
      </c>
      <c r="G15" s="64">
        <v>14.03</v>
      </c>
      <c r="H15" s="65">
        <v>-8.1806282722513113E-2</v>
      </c>
      <c r="I15" s="65">
        <v>-0.11228415150818671</v>
      </c>
      <c r="J15" s="65">
        <v>1.0727910173806254E-2</v>
      </c>
      <c r="K15" s="66">
        <v>6.4148253741981479E-2</v>
      </c>
      <c r="L15" s="67">
        <v>1104</v>
      </c>
      <c r="M15" s="68">
        <v>2.2727272727272707E-2</v>
      </c>
      <c r="N15" s="69">
        <v>0</v>
      </c>
      <c r="O15" s="70">
        <v>1.136460926688998E-2</v>
      </c>
      <c r="P15" s="70">
        <v>2.771943754613293E-2</v>
      </c>
      <c r="Q15" s="70">
        <v>4.673504658430816E-2</v>
      </c>
      <c r="R15" s="70">
        <v>8.2249318583756503E-2</v>
      </c>
      <c r="S15" s="70">
        <v>0.10599474421971689</v>
      </c>
      <c r="T15" s="18">
        <v>0.59311885987164192</v>
      </c>
      <c r="U15" s="71" t="s">
        <v>156</v>
      </c>
      <c r="V15" s="9">
        <v>1993</v>
      </c>
      <c r="W15" s="227">
        <v>2002</v>
      </c>
      <c r="X15" s="227">
        <v>2</v>
      </c>
      <c r="Y15" s="72" t="s">
        <v>157</v>
      </c>
      <c r="Z15" s="73">
        <v>22</v>
      </c>
      <c r="AA15" s="73">
        <v>3</v>
      </c>
      <c r="AB15" s="73">
        <v>0</v>
      </c>
      <c r="AC15" s="228" t="s">
        <v>5</v>
      </c>
      <c r="AD15" s="74">
        <v>0.63060538116591924</v>
      </c>
      <c r="AE15" s="75">
        <v>0.41020966271649956</v>
      </c>
      <c r="AF15" s="75">
        <v>0.21699086709550491</v>
      </c>
      <c r="AG15" s="75">
        <v>45.894951555328916</v>
      </c>
      <c r="AH15" s="76" t="s">
        <v>2729</v>
      </c>
      <c r="AI15" s="9" t="s">
        <v>2817</v>
      </c>
      <c r="AJ15" s="77" t="s">
        <v>2615</v>
      </c>
      <c r="AK15" s="78">
        <v>6.4148253741981479E-2</v>
      </c>
      <c r="AL15" s="79" t="s">
        <v>158</v>
      </c>
      <c r="AM15" s="80" t="s">
        <v>158</v>
      </c>
      <c r="AN15" s="368">
        <v>0.48744480519644573</v>
      </c>
      <c r="AO15" s="368">
        <v>-7.0533286732222811E-2</v>
      </c>
      <c r="AP15" s="368">
        <v>-5.0709681368057424E-3</v>
      </c>
      <c r="AQ15" s="368">
        <v>0.15017525171731294</v>
      </c>
      <c r="AR15" s="81">
        <v>6.9016192647127661E-2</v>
      </c>
      <c r="AS15" s="81">
        <v>6.4475205454455023E-2</v>
      </c>
      <c r="AT15" s="81">
        <v>5.5772590869263172E-2</v>
      </c>
      <c r="AU15" s="68">
        <v>2.4561952440550691E-2</v>
      </c>
      <c r="AV15" s="68">
        <v>4.7560547244615767E-2</v>
      </c>
      <c r="AW15" s="68">
        <v>9.4210526315789481E-2</v>
      </c>
      <c r="AX15" s="68">
        <v>2.4561952440550691E-2</v>
      </c>
      <c r="AY15" s="68">
        <v>4.3126476705473094E-2</v>
      </c>
      <c r="AZ15" s="68">
        <v>9.4210526315789481E-2</v>
      </c>
      <c r="BA15" s="31">
        <v>9.4590800000000002</v>
      </c>
      <c r="BB15" s="32">
        <v>6.3947128532360979</v>
      </c>
      <c r="BC15" s="82">
        <v>10.931894033257517</v>
      </c>
      <c r="BD15" s="70">
        <v>-0.1347263364222937</v>
      </c>
      <c r="BE15" s="70">
        <v>-0.41504072086851518</v>
      </c>
      <c r="BF15" s="82">
        <v>8.5012065891105433</v>
      </c>
      <c r="BG15" s="82">
        <v>8.0373131007531473</v>
      </c>
      <c r="BH15" s="82">
        <v>7.6471535462454447</v>
      </c>
      <c r="BI15" s="82">
        <v>6.2913907284768209</v>
      </c>
      <c r="BJ15" s="82">
        <v>17.633334000000001</v>
      </c>
      <c r="BK15" s="82">
        <v>3.9343283582089552</v>
      </c>
      <c r="BL15" s="82">
        <v>9.9523660951889656</v>
      </c>
      <c r="BM15" s="82">
        <v>17.633334000000001</v>
      </c>
      <c r="BN15" s="34" t="s">
        <v>2615</v>
      </c>
      <c r="BO15" s="31">
        <v>6.63863</v>
      </c>
      <c r="BP15" s="32">
        <v>0.63366</v>
      </c>
      <c r="BQ15" s="35">
        <v>0.99618421077097385</v>
      </c>
      <c r="BR15" s="70">
        <v>-0.36391282541047965</v>
      </c>
      <c r="BS15" s="83">
        <v>0.68965407778661503</v>
      </c>
      <c r="BT15" s="83">
        <v>0.74600428137804342</v>
      </c>
      <c r="BU15" s="83">
        <v>0.94975819322927746</v>
      </c>
      <c r="BV15" s="83">
        <v>0.48296898830706658</v>
      </c>
      <c r="BW15" s="83">
        <v>1.7972677595628415</v>
      </c>
      <c r="BX15" s="83">
        <v>0.48296898830706658</v>
      </c>
      <c r="BY15" s="83">
        <v>1.1997841695079683</v>
      </c>
      <c r="BZ15" s="83">
        <v>2.1492938802958981</v>
      </c>
      <c r="CA15" s="37" t="s">
        <v>2609</v>
      </c>
      <c r="CB15" s="31">
        <v>0.4092181716202094</v>
      </c>
      <c r="CC15" s="35">
        <v>0.61440510338051868</v>
      </c>
      <c r="CD15" s="70">
        <v>-0.33396033110947509</v>
      </c>
      <c r="CE15" s="83">
        <v>0.4187668812300101</v>
      </c>
      <c r="CF15" s="83">
        <v>0.45182232024837132</v>
      </c>
      <c r="CG15" s="83">
        <v>0.4892400269808756</v>
      </c>
      <c r="CH15" s="83">
        <v>0.32109557109557113</v>
      </c>
      <c r="CI15" s="83">
        <v>1.0278125</v>
      </c>
      <c r="CJ15" s="83">
        <v>0.32109557109557113</v>
      </c>
      <c r="CK15" s="83">
        <v>0.63875491332219592</v>
      </c>
      <c r="CL15" s="83">
        <v>1.1196711509715993</v>
      </c>
      <c r="CM15" s="37" t="s">
        <v>2615</v>
      </c>
      <c r="CN15" s="31">
        <v>3.2436199999999999</v>
      </c>
      <c r="CO15" s="82">
        <v>5.3056286988680137</v>
      </c>
      <c r="CP15" s="70">
        <v>-0.38864549630243728</v>
      </c>
      <c r="CQ15" s="82">
        <v>3.9671431626107321</v>
      </c>
      <c r="CR15" s="82">
        <v>3.9604425802075469</v>
      </c>
      <c r="CS15" s="82">
        <v>3.6830859849545718</v>
      </c>
      <c r="CT15" s="82">
        <v>1.9355971896955504</v>
      </c>
      <c r="CU15" s="82">
        <v>8.6165495207667728</v>
      </c>
      <c r="CV15" s="82">
        <v>1.7362500000000001</v>
      </c>
      <c r="CW15" s="82">
        <v>4.7879679966554125</v>
      </c>
      <c r="CX15" s="82">
        <v>8.6165495207667728</v>
      </c>
      <c r="CY15" s="37" t="s">
        <v>2615</v>
      </c>
      <c r="CZ15" s="376">
        <v>-0.47383336612164784</v>
      </c>
      <c r="DA15" s="39" t="s">
        <v>5</v>
      </c>
      <c r="DB15" s="39">
        <v>9.2842190714902024</v>
      </c>
      <c r="DC15" s="17">
        <v>9.1867691288114409E-2</v>
      </c>
      <c r="DD15" s="40">
        <v>-0.27231087118855868</v>
      </c>
      <c r="DE15" s="84">
        <v>1.4272</v>
      </c>
      <c r="DF15" s="85">
        <v>2.194</v>
      </c>
      <c r="DG15" s="85" t="s">
        <v>5</v>
      </c>
      <c r="DH15" s="85" t="s">
        <v>5</v>
      </c>
      <c r="DI15" s="85" t="s">
        <v>5</v>
      </c>
      <c r="DJ15" s="86">
        <v>-0.94545199999999996</v>
      </c>
      <c r="DK15" s="86">
        <v>-9.8301300000000008E-2</v>
      </c>
      <c r="DL15" s="69">
        <v>8.666666666666667E-2</v>
      </c>
      <c r="DM15" s="70">
        <v>-4.9808076876545648E-2</v>
      </c>
      <c r="DN15" s="70">
        <v>-9.8003211074710106E-2</v>
      </c>
      <c r="DO15" s="70" t="s">
        <v>158</v>
      </c>
      <c r="DP15" s="70" t="s">
        <v>158</v>
      </c>
      <c r="DQ15" s="87" t="s">
        <v>2615</v>
      </c>
      <c r="DR15" s="69">
        <v>0.12104097250192214</v>
      </c>
      <c r="DS15" s="70">
        <v>-8.4164433912773395E-3</v>
      </c>
      <c r="DT15" s="70">
        <v>5.7667903620701955E-2</v>
      </c>
      <c r="DU15" s="70">
        <v>2.7067649661300042E-2</v>
      </c>
      <c r="DV15" s="87" t="s">
        <v>2615</v>
      </c>
      <c r="DW15" s="31">
        <v>4.14764</v>
      </c>
      <c r="DX15" s="70">
        <v>-0.29743252139565501</v>
      </c>
      <c r="DY15" s="70">
        <v>-0.19984961864374551</v>
      </c>
      <c r="DZ15" s="70">
        <v>-9.3420723549256124E-2</v>
      </c>
      <c r="EA15" s="70">
        <v>-1.093768984248833E-2</v>
      </c>
      <c r="EB15" s="87" t="s">
        <v>2615</v>
      </c>
      <c r="EC15" s="31">
        <v>1.9609999999999999E-2</v>
      </c>
      <c r="ED15" s="88">
        <v>1166407000</v>
      </c>
      <c r="EE15" s="85">
        <v>0.92881000000000002</v>
      </c>
      <c r="EF15" s="85" t="s">
        <v>5</v>
      </c>
      <c r="EG15" s="86">
        <v>0.16142384839484025</v>
      </c>
      <c r="EH15" s="86">
        <v>-0.19573961671087781</v>
      </c>
      <c r="EI15" s="89">
        <v>2.5</v>
      </c>
      <c r="EJ15" s="90">
        <v>6</v>
      </c>
      <c r="EK15" s="85">
        <v>21</v>
      </c>
      <c r="EL15" s="91">
        <v>6</v>
      </c>
      <c r="EM15" s="79">
        <v>-0.33190476190476192</v>
      </c>
      <c r="EN15" s="69">
        <v>-0.24766121357268411</v>
      </c>
      <c r="EO15" s="70">
        <v>-1.2549177651139054E-2</v>
      </c>
      <c r="EP15" s="70">
        <v>-9.2609239928308718E-2</v>
      </c>
      <c r="EQ15" s="70">
        <v>3.2012241165216393E-2</v>
      </c>
      <c r="ER15" s="69">
        <v>4.4313148415221493E-2</v>
      </c>
      <c r="ES15" s="70">
        <v>5.367338184432846E-2</v>
      </c>
      <c r="ET15" s="70">
        <v>3.3118887347355352E-2</v>
      </c>
      <c r="EU15" s="70">
        <v>5.4356730384178764E-2</v>
      </c>
      <c r="EV15" s="69">
        <v>-0.20334806515746262</v>
      </c>
      <c r="EW15" s="70">
        <v>4.1124204193189406E-2</v>
      </c>
      <c r="EX15" s="70">
        <v>-5.9490352580953365E-2</v>
      </c>
      <c r="EY15" s="70">
        <v>8.6368971549395157E-2</v>
      </c>
      <c r="EZ15" s="92">
        <v>6.8106200000000006E-2</v>
      </c>
      <c r="FA15" s="70">
        <v>9.5820000000000002E-2</v>
      </c>
      <c r="FB15" s="70">
        <v>0.13616666666666666</v>
      </c>
      <c r="FC15" s="87">
        <v>7.7115889413271979E-2</v>
      </c>
      <c r="FD15" s="69">
        <v>6.6799999999999998E-2</v>
      </c>
      <c r="FE15" s="70">
        <v>9.0069999999999983E-2</v>
      </c>
      <c r="FF15" s="87">
        <v>5.3833336326109323E-2</v>
      </c>
      <c r="FG15" s="93" t="s">
        <v>2615</v>
      </c>
      <c r="FH15" s="84">
        <v>2.35371</v>
      </c>
      <c r="FI15" s="85">
        <v>1.32562</v>
      </c>
      <c r="FJ15" s="86">
        <v>0.61896510000000005</v>
      </c>
      <c r="FK15" s="86">
        <v>0.64416150000000005</v>
      </c>
      <c r="FL15" s="94">
        <v>0.22</v>
      </c>
      <c r="FM15" s="95">
        <v>0.22500000000000001</v>
      </c>
      <c r="FN15" s="96">
        <v>43913</v>
      </c>
      <c r="FO15" s="97" t="s">
        <v>2894</v>
      </c>
      <c r="FP15" s="57">
        <v>0.9</v>
      </c>
      <c r="FQ15" s="58" t="s">
        <v>159</v>
      </c>
      <c r="FR15" s="58">
        <v>0.9</v>
      </c>
      <c r="FS15" s="98" t="s">
        <v>159</v>
      </c>
      <c r="FT15" s="59" t="s">
        <v>160</v>
      </c>
      <c r="FU15" s="9" t="s">
        <v>158</v>
      </c>
      <c r="FV15" s="9" t="s">
        <v>158</v>
      </c>
      <c r="FW15" s="99" t="s">
        <v>158</v>
      </c>
      <c r="FX15" s="100" t="s">
        <v>158</v>
      </c>
      <c r="FY15" s="100" t="s">
        <v>158</v>
      </c>
      <c r="FZ15" s="100" t="s">
        <v>158</v>
      </c>
      <c r="GA15" s="9" t="s">
        <v>158</v>
      </c>
      <c r="GB15" s="63"/>
    </row>
    <row r="16" spans="1:184" s="632" customFormat="1" ht="12" customHeight="1" x14ac:dyDescent="0.2">
      <c r="A16" s="556">
        <v>92</v>
      </c>
      <c r="B16" s="557" t="s">
        <v>301</v>
      </c>
      <c r="C16" s="558" t="s">
        <v>302</v>
      </c>
      <c r="D16" s="558" t="s">
        <v>176</v>
      </c>
      <c r="E16" s="558" t="s">
        <v>177</v>
      </c>
      <c r="F16" s="559">
        <v>1</v>
      </c>
      <c r="G16" s="560">
        <v>67.040000000000006</v>
      </c>
      <c r="H16" s="561">
        <v>1.0551703346397323E-2</v>
      </c>
      <c r="I16" s="561">
        <v>-3.3178124672665898E-2</v>
      </c>
      <c r="J16" s="561">
        <v>1.2668506619389897E-2</v>
      </c>
      <c r="K16" s="549">
        <v>6.1455847255369928E-2</v>
      </c>
      <c r="L16" s="562">
        <v>270</v>
      </c>
      <c r="M16" s="563">
        <v>3.0000000000000027E-2</v>
      </c>
      <c r="N16" s="550">
        <v>0.12777777777777799</v>
      </c>
      <c r="O16" s="551">
        <v>5.1720168212298745E-2</v>
      </c>
      <c r="P16" s="551">
        <v>5.8876326590441508E-2</v>
      </c>
      <c r="Q16" s="551">
        <v>6.3673138407198016E-2</v>
      </c>
      <c r="R16" s="551">
        <v>5.8112355609357458E-2</v>
      </c>
      <c r="S16" s="551">
        <v>8.9957091518723997E-2</v>
      </c>
      <c r="T16" s="564">
        <v>0.92466506384402991</v>
      </c>
      <c r="U16" s="565" t="s">
        <v>156</v>
      </c>
      <c r="V16" s="559">
        <v>1833</v>
      </c>
      <c r="W16" s="566" t="s">
        <v>496</v>
      </c>
      <c r="X16" s="566">
        <v>0</v>
      </c>
      <c r="Y16" s="552" t="s">
        <v>157</v>
      </c>
      <c r="Z16" s="553">
        <v>23</v>
      </c>
      <c r="AA16" s="553">
        <v>2</v>
      </c>
      <c r="AB16" s="553">
        <v>0</v>
      </c>
      <c r="AC16" s="567" t="s">
        <v>303</v>
      </c>
      <c r="AD16" s="554">
        <v>0.76997256505520628</v>
      </c>
      <c r="AE16" s="555">
        <v>0.50428396572827416</v>
      </c>
      <c r="AF16" s="555">
        <v>0.6397167855784236</v>
      </c>
      <c r="AG16" s="555">
        <v>0.88411447994969994</v>
      </c>
      <c r="AH16" s="568" t="s">
        <v>2703</v>
      </c>
      <c r="AI16" s="559" t="s">
        <v>2538</v>
      </c>
      <c r="AJ16" s="569" t="s">
        <v>2615</v>
      </c>
      <c r="AK16" s="550">
        <v>6.1455847255369928E-2</v>
      </c>
      <c r="AL16" s="551">
        <v>5.4698399999999994E-2</v>
      </c>
      <c r="AM16" s="551">
        <v>0.12354012650040835</v>
      </c>
      <c r="AN16" s="570">
        <v>0.35962688784876895</v>
      </c>
      <c r="AO16" s="570">
        <v>-5.5779724266838637E-2</v>
      </c>
      <c r="AP16" s="570">
        <v>3.5851423877537369E-2</v>
      </c>
      <c r="AQ16" s="570">
        <v>0.15444385490452106</v>
      </c>
      <c r="AR16" s="571">
        <v>6.5086345670401044E-2</v>
      </c>
      <c r="AS16" s="571">
        <v>5.9328824422831015E-2</v>
      </c>
      <c r="AT16" s="571">
        <v>5.3234158590114086E-2</v>
      </c>
      <c r="AU16" s="563">
        <v>3.5672514619883036E-2</v>
      </c>
      <c r="AV16" s="563">
        <v>4.9594719394333339E-2</v>
      </c>
      <c r="AW16" s="563">
        <v>7.7619663648124185E-2</v>
      </c>
      <c r="AX16" s="563">
        <v>3.4165220872814622E-2</v>
      </c>
      <c r="AY16" s="563">
        <v>4.5200523617627698E-2</v>
      </c>
      <c r="AZ16" s="563">
        <v>7.7619663648124185E-2</v>
      </c>
      <c r="BA16" s="572">
        <v>9.3648900000000008</v>
      </c>
      <c r="BB16" s="573">
        <v>8.2056303549571616</v>
      </c>
      <c r="BC16" s="574">
        <v>10.782049249439442</v>
      </c>
      <c r="BD16" s="551">
        <v>-0.13143691117095568</v>
      </c>
      <c r="BE16" s="551">
        <v>-0.23895447283513649</v>
      </c>
      <c r="BF16" s="574">
        <v>7.9290462092094769</v>
      </c>
      <c r="BG16" s="574">
        <v>8.7680077385202235</v>
      </c>
      <c r="BH16" s="574">
        <v>9.346918274378881</v>
      </c>
      <c r="BI16" s="574">
        <v>7.1571429870129863</v>
      </c>
      <c r="BJ16" s="574">
        <v>14.481132075471699</v>
      </c>
      <c r="BK16" s="574">
        <v>7.1571429870129863</v>
      </c>
      <c r="BL16" s="574">
        <v>11.129235506095895</v>
      </c>
      <c r="BM16" s="574">
        <v>14.481132075471699</v>
      </c>
      <c r="BN16" s="575" t="s">
        <v>2615</v>
      </c>
      <c r="BO16" s="572">
        <v>1.41327</v>
      </c>
      <c r="BP16" s="573">
        <v>1.22126</v>
      </c>
      <c r="BQ16" s="573">
        <v>1.4034219930050913</v>
      </c>
      <c r="BR16" s="551">
        <v>-0.12979844545191654</v>
      </c>
      <c r="BS16" s="576">
        <v>1.1058235612591714</v>
      </c>
      <c r="BT16" s="576">
        <v>1.1887204588467597</v>
      </c>
      <c r="BU16" s="576">
        <v>1.3459505110000498</v>
      </c>
      <c r="BV16" s="576">
        <v>0.89364161849710988</v>
      </c>
      <c r="BW16" s="576">
        <v>1.7233802253521127</v>
      </c>
      <c r="BX16" s="576">
        <v>0.89364161849710988</v>
      </c>
      <c r="BY16" s="576">
        <v>1.5600129435654413</v>
      </c>
      <c r="BZ16" s="576">
        <v>2.0627317676143386</v>
      </c>
      <c r="CA16" s="577" t="s">
        <v>2609</v>
      </c>
      <c r="CB16" s="572">
        <v>3.470455316075963</v>
      </c>
      <c r="CC16" s="573">
        <v>3.0065993034379326</v>
      </c>
      <c r="CD16" s="551">
        <v>0.15427929225807668</v>
      </c>
      <c r="CE16" s="576">
        <v>2.1694793460176318</v>
      </c>
      <c r="CF16" s="576">
        <v>2.4493070796724123</v>
      </c>
      <c r="CG16" s="576">
        <v>2.6789667068695637</v>
      </c>
      <c r="CH16" s="576">
        <v>1.864922201015754</v>
      </c>
      <c r="CI16" s="576">
        <v>3.7241104337964277</v>
      </c>
      <c r="CJ16" s="576">
        <v>1.864922201015754</v>
      </c>
      <c r="CK16" s="576">
        <v>3.1830178781157032</v>
      </c>
      <c r="CL16" s="576">
        <v>3.9508310321021751</v>
      </c>
      <c r="CM16" s="577" t="s">
        <v>2615</v>
      </c>
      <c r="CN16" s="572">
        <v>7.7102899999999996</v>
      </c>
      <c r="CO16" s="574">
        <v>4.1865964074013906</v>
      </c>
      <c r="CP16" s="551">
        <v>0.84166068321492604</v>
      </c>
      <c r="CQ16" s="574">
        <v>2.7445768912755737</v>
      </c>
      <c r="CR16" s="574">
        <v>3.417000879999597</v>
      </c>
      <c r="CS16" s="574">
        <v>7.0798104461934912</v>
      </c>
      <c r="CT16" s="574">
        <v>1.0174068191444303</v>
      </c>
      <c r="CU16" s="574">
        <v>6.7228353892462964</v>
      </c>
      <c r="CV16" s="574">
        <v>1.0174068191444303</v>
      </c>
      <c r="CW16" s="574">
        <v>8.3302106975153389</v>
      </c>
      <c r="CX16" s="574">
        <v>21.684557209075383</v>
      </c>
      <c r="CY16" s="577" t="s">
        <v>2615</v>
      </c>
      <c r="CZ16" s="578">
        <v>-0.17535158667317896</v>
      </c>
      <c r="DA16" s="579" t="s">
        <v>5</v>
      </c>
      <c r="DB16" s="579">
        <v>10.804135844425781</v>
      </c>
      <c r="DC16" s="580">
        <v>0.12033217384581144</v>
      </c>
      <c r="DD16" s="581">
        <v>2.6683273845811435</v>
      </c>
      <c r="DE16" s="582">
        <v>5.3508399999999998</v>
      </c>
      <c r="DF16" s="583">
        <v>8.17</v>
      </c>
      <c r="DG16" s="583" t="s">
        <v>5</v>
      </c>
      <c r="DH16" s="583" t="s">
        <v>5</v>
      </c>
      <c r="DI16" s="583" t="s">
        <v>5</v>
      </c>
      <c r="DJ16" s="584">
        <v>-0.36429830000000002</v>
      </c>
      <c r="DK16" s="584">
        <v>4.3386599999999997E-2</v>
      </c>
      <c r="DL16" s="550">
        <v>4.1558441558441572E-2</v>
      </c>
      <c r="DM16" s="551">
        <v>6.2835296039217559E-2</v>
      </c>
      <c r="DN16" s="551">
        <v>4.3244092867066763E-2</v>
      </c>
      <c r="DO16" s="551">
        <v>4.4682839584681666E-2</v>
      </c>
      <c r="DP16" s="580" t="s">
        <v>158</v>
      </c>
      <c r="DQ16" s="585" t="s">
        <v>2615</v>
      </c>
      <c r="DR16" s="550">
        <v>4.2292112133676563E-2</v>
      </c>
      <c r="DS16" s="551">
        <v>2.2683184425783987E-2</v>
      </c>
      <c r="DT16" s="551">
        <v>3.5021151599500255E-2</v>
      </c>
      <c r="DU16" s="551">
        <v>4.2039823217298933E-2</v>
      </c>
      <c r="DV16" s="585" t="s">
        <v>2615</v>
      </c>
      <c r="DW16" s="572">
        <v>6.4403499999999996</v>
      </c>
      <c r="DX16" s="551" t="s">
        <v>158</v>
      </c>
      <c r="DY16" s="551" t="s">
        <v>158</v>
      </c>
      <c r="DZ16" s="551">
        <v>8.2811757424614552E-3</v>
      </c>
      <c r="EA16" s="551">
        <v>7.3447824446255972E-2</v>
      </c>
      <c r="EB16" s="585" t="s">
        <v>2615</v>
      </c>
      <c r="EC16" s="572">
        <v>4.6600299999999999</v>
      </c>
      <c r="ED16" s="586">
        <v>59600790000</v>
      </c>
      <c r="EE16" s="583">
        <v>1.0002599999999999</v>
      </c>
      <c r="EF16" s="583" t="s">
        <v>5</v>
      </c>
      <c r="EG16" s="584">
        <v>7.7759819611829872E-2</v>
      </c>
      <c r="EH16" s="584">
        <v>-0.21876641960539012</v>
      </c>
      <c r="EI16" s="587">
        <v>2.6669999999999998</v>
      </c>
      <c r="EJ16" s="588">
        <v>15</v>
      </c>
      <c r="EK16" s="583">
        <v>78.33</v>
      </c>
      <c r="EL16" s="562">
        <v>14</v>
      </c>
      <c r="EM16" s="551">
        <v>-0.14413379292735851</v>
      </c>
      <c r="EN16" s="550">
        <v>-0.25918483777158552</v>
      </c>
      <c r="EO16" s="551">
        <v>-3.2928800548148285E-2</v>
      </c>
      <c r="EP16" s="551">
        <v>-3.9428924684267952E-2</v>
      </c>
      <c r="EQ16" s="551">
        <v>1.4474148549261434E-2</v>
      </c>
      <c r="ER16" s="550">
        <v>4.5337798592815171E-2</v>
      </c>
      <c r="ES16" s="551">
        <v>4.8754552266421225E-2</v>
      </c>
      <c r="ET16" s="551">
        <v>4.0957396272635505E-2</v>
      </c>
      <c r="EU16" s="551">
        <v>4.48316835996041E-2</v>
      </c>
      <c r="EV16" s="550">
        <v>-0.21384703917877035</v>
      </c>
      <c r="EW16" s="551">
        <v>1.582575171827294E-2</v>
      </c>
      <c r="EX16" s="551">
        <v>1.5284715883675526E-3</v>
      </c>
      <c r="EY16" s="551">
        <v>5.9305832148865534E-2</v>
      </c>
      <c r="EZ16" s="589">
        <v>0.13121769999999999</v>
      </c>
      <c r="FA16" s="551">
        <v>0.13503999999999999</v>
      </c>
      <c r="FB16" s="551">
        <v>0.14302999999999999</v>
      </c>
      <c r="FC16" s="585">
        <v>1.5883705487070843E-2</v>
      </c>
      <c r="FD16" s="550" t="s">
        <v>158</v>
      </c>
      <c r="FE16" s="551" t="s">
        <v>158</v>
      </c>
      <c r="FF16" s="585" t="s">
        <v>158</v>
      </c>
      <c r="FG16" s="590" t="s">
        <v>2615</v>
      </c>
      <c r="FH16" s="582" t="s">
        <v>158</v>
      </c>
      <c r="FI16" s="583" t="s">
        <v>158</v>
      </c>
      <c r="FJ16" s="584">
        <v>0.1174465</v>
      </c>
      <c r="FK16" s="584">
        <v>2.4850449999999999</v>
      </c>
      <c r="FL16" s="591">
        <v>1</v>
      </c>
      <c r="FM16" s="592">
        <v>1.03</v>
      </c>
      <c r="FN16" s="593">
        <v>44747</v>
      </c>
      <c r="FO16" s="593" t="s">
        <v>2791</v>
      </c>
      <c r="FP16" s="594">
        <v>4.12</v>
      </c>
      <c r="FQ16" s="595" t="s">
        <v>159</v>
      </c>
      <c r="FR16" s="595">
        <v>4.12</v>
      </c>
      <c r="FS16" s="596" t="s">
        <v>159</v>
      </c>
      <c r="FT16" s="597" t="s">
        <v>165</v>
      </c>
      <c r="FU16" s="559" t="s">
        <v>166</v>
      </c>
      <c r="FV16" s="559" t="s">
        <v>166</v>
      </c>
      <c r="FW16" s="598">
        <v>0</v>
      </c>
      <c r="FX16" s="599">
        <v>100</v>
      </c>
      <c r="FY16" s="599" t="s">
        <v>238</v>
      </c>
      <c r="FZ16" s="599" t="s">
        <v>168</v>
      </c>
      <c r="GA16" s="559" t="s">
        <v>169</v>
      </c>
      <c r="GB16" s="558"/>
    </row>
    <row r="17" spans="1:184" s="62" customFormat="1" ht="12" customHeight="1" x14ac:dyDescent="0.2">
      <c r="A17" s="7">
        <v>115</v>
      </c>
      <c r="B17" s="2" t="s">
        <v>534</v>
      </c>
      <c r="C17" s="1" t="s">
        <v>2569</v>
      </c>
      <c r="D17" s="1" t="s">
        <v>154</v>
      </c>
      <c r="E17" s="1" t="s">
        <v>285</v>
      </c>
      <c r="F17" s="9">
        <v>0</v>
      </c>
      <c r="G17" s="64">
        <v>13.32</v>
      </c>
      <c r="H17" s="65">
        <v>-5.3304904051172719E-2</v>
      </c>
      <c r="I17" s="65">
        <v>-5.6124988092780104E-2</v>
      </c>
      <c r="J17" s="65">
        <v>-0.29826257433292269</v>
      </c>
      <c r="K17" s="66">
        <v>6.0888288288288288E-2</v>
      </c>
      <c r="L17" s="67">
        <v>1962</v>
      </c>
      <c r="M17" s="68">
        <v>7.1428571428571397E-2</v>
      </c>
      <c r="N17" s="69">
        <v>0</v>
      </c>
      <c r="O17" s="70">
        <v>0</v>
      </c>
      <c r="P17" s="70">
        <v>2.5120872198526989E-2</v>
      </c>
      <c r="Q17" s="70" t="s">
        <v>158</v>
      </c>
      <c r="R17" s="70" t="s">
        <v>158</v>
      </c>
      <c r="S17" s="70" t="s">
        <v>158</v>
      </c>
      <c r="T17" s="18" t="s">
        <v>158</v>
      </c>
      <c r="U17" s="71" t="s">
        <v>156</v>
      </c>
      <c r="V17" s="9">
        <v>2016</v>
      </c>
      <c r="W17" s="227" t="s">
        <v>496</v>
      </c>
      <c r="X17" s="227">
        <v>0</v>
      </c>
      <c r="Y17" s="72" t="s">
        <v>157</v>
      </c>
      <c r="Z17" s="73">
        <v>2</v>
      </c>
      <c r="AA17" s="73">
        <v>4</v>
      </c>
      <c r="AB17" s="73">
        <v>0</v>
      </c>
      <c r="AC17" s="228" t="s">
        <v>5</v>
      </c>
      <c r="AD17" s="74">
        <v>3.713330857779428</v>
      </c>
      <c r="AE17" s="75">
        <v>1.1428571428571428</v>
      </c>
      <c r="AF17" s="75">
        <v>0.26465995606644732</v>
      </c>
      <c r="AG17" s="75" t="s">
        <v>158</v>
      </c>
      <c r="AH17" s="76" t="s">
        <v>2719</v>
      </c>
      <c r="AI17" s="9" t="s">
        <v>2187</v>
      </c>
      <c r="AJ17" s="77" t="s">
        <v>2563</v>
      </c>
      <c r="AK17" s="78">
        <v>6.0888288288288288E-2</v>
      </c>
      <c r="AL17" s="79">
        <v>5.4917199999999999E-2</v>
      </c>
      <c r="AM17" s="80">
        <v>0.1087289280642183</v>
      </c>
      <c r="AN17" s="368">
        <v>0.26043094828518498</v>
      </c>
      <c r="AO17" s="368">
        <v>-9.0105044302078663E-2</v>
      </c>
      <c r="AP17" s="368">
        <v>-0.19998136815494938</v>
      </c>
      <c r="AQ17" s="368">
        <v>-0.14182048960292537</v>
      </c>
      <c r="AR17" s="81">
        <v>6.6917931467797662E-2</v>
      </c>
      <c r="AS17" s="81">
        <v>7.6108587806091574E-2</v>
      </c>
      <c r="AT17" s="81">
        <v>7.0950526726180671E-2</v>
      </c>
      <c r="AU17" s="68">
        <v>3.0811142974190905E-2</v>
      </c>
      <c r="AV17" s="68">
        <v>5.1589303749428231E-2</v>
      </c>
      <c r="AW17" s="68">
        <v>9.3701979045401632E-2</v>
      </c>
      <c r="AX17" s="68">
        <v>2.2091984077460998E-2</v>
      </c>
      <c r="AY17" s="68">
        <v>4.830751606910854E-2</v>
      </c>
      <c r="AZ17" s="68">
        <v>9.3701979045401632E-2</v>
      </c>
      <c r="BA17" s="31">
        <v>83.798789999999997</v>
      </c>
      <c r="BB17" s="32">
        <v>25.37142857142857</v>
      </c>
      <c r="BC17" s="82">
        <v>206.08076620181146</v>
      </c>
      <c r="BD17" s="70">
        <v>-0.59336918459465915</v>
      </c>
      <c r="BE17" s="70">
        <v>-0.87688599455912952</v>
      </c>
      <c r="BF17" s="82">
        <v>222.72209163178385</v>
      </c>
      <c r="BG17" s="82">
        <v>166.75472043361577</v>
      </c>
      <c r="BH17" s="82">
        <v>166.75472043361577</v>
      </c>
      <c r="BI17" s="82">
        <v>6.7785205882352937</v>
      </c>
      <c r="BJ17" s="82">
        <v>1019.9311666666669</v>
      </c>
      <c r="BK17" s="82">
        <v>6.7785205882352937</v>
      </c>
      <c r="BL17" s="82">
        <v>206.08076620181146</v>
      </c>
      <c r="BM17" s="82">
        <v>1019.9311666666669</v>
      </c>
      <c r="BN17" s="34" t="s">
        <v>2563</v>
      </c>
      <c r="BO17" s="31">
        <v>1.0511999999999999</v>
      </c>
      <c r="BP17" s="32">
        <v>0.78081999999999996</v>
      </c>
      <c r="BQ17" s="35">
        <v>0.93312006370410161</v>
      </c>
      <c r="BR17" s="70">
        <v>-0.16321593504219944</v>
      </c>
      <c r="BS17" s="83">
        <v>0.65727686271918506</v>
      </c>
      <c r="BT17" s="83">
        <v>0.66924162709359547</v>
      </c>
      <c r="BU17" s="83">
        <v>0.45221322868368008</v>
      </c>
      <c r="BV17" s="83">
        <v>0.50639074863055389</v>
      </c>
      <c r="BW17" s="83">
        <v>1.4093533487297922</v>
      </c>
      <c r="BX17" s="83">
        <v>2.1830009714354323E-2</v>
      </c>
      <c r="BY17" s="83">
        <v>0.68825365613619094</v>
      </c>
      <c r="BZ17" s="83">
        <v>2.1052631578947367</v>
      </c>
      <c r="CA17" s="37" t="s">
        <v>2609</v>
      </c>
      <c r="CB17" s="31">
        <v>3.1684336472429631</v>
      </c>
      <c r="CC17" s="35">
        <v>5.1675414595033589</v>
      </c>
      <c r="CD17" s="70">
        <v>-0.38685859183266735</v>
      </c>
      <c r="CE17" s="83">
        <v>3.8359907327973719</v>
      </c>
      <c r="CF17" s="83">
        <v>3.7435453498233509</v>
      </c>
      <c r="CG17" s="83">
        <v>3.3025367887205754</v>
      </c>
      <c r="CH17" s="83">
        <v>2.6119899333333327</v>
      </c>
      <c r="CI17" s="83">
        <v>9.6679670634402779</v>
      </c>
      <c r="CJ17" s="83">
        <v>1.9180662000000002</v>
      </c>
      <c r="CK17" s="83">
        <v>4.8322933778374644</v>
      </c>
      <c r="CL17" s="83">
        <v>10.2296864</v>
      </c>
      <c r="CM17" s="37" t="s">
        <v>2563</v>
      </c>
      <c r="CN17" s="31">
        <v>6.2214900000000002</v>
      </c>
      <c r="CO17" s="82">
        <v>8.6350100084012951</v>
      </c>
      <c r="CP17" s="70">
        <v>-0.27950401980462081</v>
      </c>
      <c r="CQ17" s="82">
        <v>6.0436716299148889</v>
      </c>
      <c r="CR17" s="82">
        <v>6.1781063848987401</v>
      </c>
      <c r="CS17" s="82">
        <v>5.7199204041267935</v>
      </c>
      <c r="CT17" s="82">
        <v>4.3498730666666665</v>
      </c>
      <c r="CU17" s="82">
        <v>13.990332750973161</v>
      </c>
      <c r="CV17" s="82">
        <v>3.6885888461538463</v>
      </c>
      <c r="CW17" s="82">
        <v>8.5283471090585063</v>
      </c>
      <c r="CX17" s="82">
        <v>19.672473846153846</v>
      </c>
      <c r="CY17" s="37" t="s">
        <v>2563</v>
      </c>
      <c r="CZ17" s="376">
        <v>0.691385160265509</v>
      </c>
      <c r="DA17" s="39" t="s">
        <v>5</v>
      </c>
      <c r="DB17" s="39" t="s">
        <v>2151</v>
      </c>
      <c r="DC17" s="17">
        <v>8.6009160486815284E-2</v>
      </c>
      <c r="DD17" s="40">
        <v>-75.197873951318471</v>
      </c>
      <c r="DE17" s="84">
        <v>0.16158</v>
      </c>
      <c r="DF17" s="85">
        <v>0.52500000000000002</v>
      </c>
      <c r="DG17" s="85" t="s">
        <v>5</v>
      </c>
      <c r="DH17" s="85" t="s">
        <v>5</v>
      </c>
      <c r="DI17" s="85" t="s">
        <v>5</v>
      </c>
      <c r="DJ17" s="86">
        <v>4.0198980000000004</v>
      </c>
      <c r="DK17" s="86">
        <v>3.2170799999999999E-2</v>
      </c>
      <c r="DL17" s="69">
        <v>-0.98235294117647054</v>
      </c>
      <c r="DM17" s="70">
        <v>-0.69331257310173933</v>
      </c>
      <c r="DN17" s="70" t="s">
        <v>158</v>
      </c>
      <c r="DO17" s="70" t="s">
        <v>158</v>
      </c>
      <c r="DP17" s="17" t="s">
        <v>158</v>
      </c>
      <c r="DQ17" s="87" t="s">
        <v>2563</v>
      </c>
      <c r="DR17" s="69">
        <v>-0.28262768296343643</v>
      </c>
      <c r="DS17" s="70">
        <v>-7.9580957074364189E-2</v>
      </c>
      <c r="DT17" s="70">
        <v>-1.6390194019010318E-2</v>
      </c>
      <c r="DU17" s="70" t="s">
        <v>158</v>
      </c>
      <c r="DV17" s="87" t="s">
        <v>2563</v>
      </c>
      <c r="DW17" s="31">
        <v>2.2670599999999999</v>
      </c>
      <c r="DX17" s="70">
        <v>-7.0492274453197612E-2</v>
      </c>
      <c r="DY17" s="70">
        <v>1.6217740296113892E-3</v>
      </c>
      <c r="DZ17" s="70">
        <v>6.9569006233629826E-2</v>
      </c>
      <c r="EA17" s="70" t="s">
        <v>158</v>
      </c>
      <c r="EB17" s="87" t="s">
        <v>2563</v>
      </c>
      <c r="EC17" s="31">
        <v>-0.74463000000000001</v>
      </c>
      <c r="ED17" s="88">
        <v>283953900</v>
      </c>
      <c r="EE17" s="85">
        <v>0.93045999999999995</v>
      </c>
      <c r="EF17" s="85" t="s">
        <v>5</v>
      </c>
      <c r="EG17" s="86">
        <v>4.0624984493484506E-2</v>
      </c>
      <c r="EH17" s="86">
        <v>-0.40950905444130437</v>
      </c>
      <c r="EI17" s="89">
        <v>1.571</v>
      </c>
      <c r="EJ17" s="90">
        <v>7</v>
      </c>
      <c r="EK17" s="85">
        <v>20.350000000000001</v>
      </c>
      <c r="EL17" s="91">
        <v>7</v>
      </c>
      <c r="EM17" s="79">
        <v>-0.34545454545454546</v>
      </c>
      <c r="EN17" s="69">
        <v>-0.16548047654326947</v>
      </c>
      <c r="EO17" s="70">
        <v>4.7255547507581763E-2</v>
      </c>
      <c r="EP17" s="70">
        <v>-4.148502327404624E-2</v>
      </c>
      <c r="EQ17" s="70">
        <v>-0.30300594247351087</v>
      </c>
      <c r="ER17" s="69">
        <v>4.6309605794210729E-2</v>
      </c>
      <c r="ES17" s="70">
        <v>5.9947542103593099E-2</v>
      </c>
      <c r="ET17" s="70">
        <v>4.1409340240849302E-2</v>
      </c>
      <c r="EU17" s="70">
        <v>9.5936459451229084E-4</v>
      </c>
      <c r="EV17" s="69">
        <v>-0.11917087074905874</v>
      </c>
      <c r="EW17" s="70">
        <v>0.10720308961117486</v>
      </c>
      <c r="EX17" s="70">
        <v>-7.5683033196938254E-5</v>
      </c>
      <c r="EY17" s="70">
        <v>-0.30204657787899858</v>
      </c>
      <c r="EZ17" s="92">
        <v>9.3869999999999995E-3</v>
      </c>
      <c r="FA17" s="70">
        <v>5.5259999999999997E-2</v>
      </c>
      <c r="FB17" s="70">
        <v>5.5259999999999997E-2</v>
      </c>
      <c r="FC17" s="87">
        <v>0.13659047404559368</v>
      </c>
      <c r="FD17" s="69">
        <v>5.774E-2</v>
      </c>
      <c r="FE17" s="70">
        <v>5.2150000000000002E-2</v>
      </c>
      <c r="FF17" s="87">
        <v>6.1180183883345757E-2</v>
      </c>
      <c r="FG17" s="93" t="s">
        <v>2563</v>
      </c>
      <c r="FH17" s="84">
        <v>1.6539999999999999</v>
      </c>
      <c r="FI17" s="85" t="s">
        <v>158</v>
      </c>
      <c r="FJ17" s="86">
        <v>0.63766650000000002</v>
      </c>
      <c r="FK17" s="86">
        <v>0.6946384000000001</v>
      </c>
      <c r="FL17" s="94">
        <v>0.14000000000000001</v>
      </c>
      <c r="FM17" s="95">
        <v>0.15</v>
      </c>
      <c r="FN17" s="96">
        <v>43055</v>
      </c>
      <c r="FO17" s="97" t="s">
        <v>2837</v>
      </c>
      <c r="FP17" s="57">
        <v>0.6</v>
      </c>
      <c r="FQ17" s="58" t="s">
        <v>185</v>
      </c>
      <c r="FR17" s="58">
        <v>0.81103199999999998</v>
      </c>
      <c r="FS17" s="98" t="s">
        <v>185</v>
      </c>
      <c r="FT17" s="59" t="s">
        <v>160</v>
      </c>
      <c r="FU17" s="9" t="s">
        <v>158</v>
      </c>
      <c r="FV17" s="9" t="s">
        <v>158</v>
      </c>
      <c r="FW17" s="99" t="s">
        <v>158</v>
      </c>
      <c r="FX17" s="100" t="s">
        <v>158</v>
      </c>
      <c r="FY17" s="100" t="s">
        <v>158</v>
      </c>
      <c r="FZ17" s="100" t="s">
        <v>158</v>
      </c>
      <c r="GA17" s="9" t="s">
        <v>425</v>
      </c>
      <c r="GB17" s="63"/>
    </row>
    <row r="18" spans="1:184" s="62" customFormat="1" ht="12" customHeight="1" x14ac:dyDescent="0.2">
      <c r="A18" s="7">
        <v>96</v>
      </c>
      <c r="B18" s="2" t="s">
        <v>370</v>
      </c>
      <c r="C18" s="1" t="s">
        <v>371</v>
      </c>
      <c r="D18" s="1" t="s">
        <v>193</v>
      </c>
      <c r="E18" s="1" t="s">
        <v>203</v>
      </c>
      <c r="F18" s="9">
        <v>1</v>
      </c>
      <c r="G18" s="64">
        <v>43.78</v>
      </c>
      <c r="H18" s="65">
        <v>-4.7432550043516097E-2</v>
      </c>
      <c r="I18" s="65">
        <v>1.7208401855446587E-2</v>
      </c>
      <c r="J18" s="65">
        <v>3.1518627920697151E-2</v>
      </c>
      <c r="K18" s="66">
        <v>5.9616263133851072E-2</v>
      </c>
      <c r="L18" s="67">
        <v>190</v>
      </c>
      <c r="M18" s="68">
        <v>3.5714285714285587E-2</v>
      </c>
      <c r="N18" s="69">
        <v>1.1904761904761862E-2</v>
      </c>
      <c r="O18" s="70">
        <v>2.6146557427773276E-2</v>
      </c>
      <c r="P18" s="70">
        <v>4.5639552591273169E-2</v>
      </c>
      <c r="Q18" s="70">
        <v>4.7385396617940945E-2</v>
      </c>
      <c r="R18" s="70">
        <v>4.2288567621775908E-2</v>
      </c>
      <c r="S18" s="70">
        <v>4.5364010062269422E-2</v>
      </c>
      <c r="T18" s="18">
        <v>0.96315649648890422</v>
      </c>
      <c r="U18" s="71" t="s">
        <v>156</v>
      </c>
      <c r="V18" s="9">
        <v>1998</v>
      </c>
      <c r="W18" s="227" t="s">
        <v>496</v>
      </c>
      <c r="X18" s="227">
        <v>0</v>
      </c>
      <c r="Y18" s="72" t="s">
        <v>157</v>
      </c>
      <c r="Z18" s="73">
        <v>17</v>
      </c>
      <c r="AA18" s="73">
        <v>8</v>
      </c>
      <c r="AB18" s="73">
        <v>0</v>
      </c>
      <c r="AC18" s="228" t="s">
        <v>2334</v>
      </c>
      <c r="AD18" s="74">
        <v>0.50980644934457642</v>
      </c>
      <c r="AE18" s="75">
        <v>0.91418563922942198</v>
      </c>
      <c r="AF18" s="75">
        <v>0.41019547936292394</v>
      </c>
      <c r="AG18" s="75">
        <v>2.1485018109976948</v>
      </c>
      <c r="AH18" s="76" t="s">
        <v>2705</v>
      </c>
      <c r="AI18" s="9" t="s">
        <v>2794</v>
      </c>
      <c r="AJ18" s="77" t="s">
        <v>2563</v>
      </c>
      <c r="AK18" s="78">
        <v>5.9616263133851072E-2</v>
      </c>
      <c r="AL18" s="79">
        <v>5.9843900000000005E-2</v>
      </c>
      <c r="AM18" s="80">
        <v>-3.8038441035582737E-3</v>
      </c>
      <c r="AN18" s="368">
        <v>0.12254931121578649</v>
      </c>
      <c r="AO18" s="368">
        <v>-0.43917333586896878</v>
      </c>
      <c r="AP18" s="368">
        <v>-0.31923542860351939</v>
      </c>
      <c r="AQ18" s="368">
        <v>-0.18672289663816022</v>
      </c>
      <c r="AR18" s="81">
        <v>0.10630069314950112</v>
      </c>
      <c r="AS18" s="81">
        <v>8.7572511318498497E-2</v>
      </c>
      <c r="AT18" s="81">
        <v>7.3303752051318796E-2</v>
      </c>
      <c r="AU18" s="68">
        <v>4.4184535412605579E-2</v>
      </c>
      <c r="AV18" s="68">
        <v>5.8805829340544034E-2</v>
      </c>
      <c r="AW18" s="68">
        <v>0.16502946954813361</v>
      </c>
      <c r="AX18" s="68">
        <v>3.2428355957767725E-2</v>
      </c>
      <c r="AY18" s="68">
        <v>5.3107923668211224E-2</v>
      </c>
      <c r="AZ18" s="68">
        <v>0.16502946954813361</v>
      </c>
      <c r="BA18" s="31">
        <v>8.4928699999999999</v>
      </c>
      <c r="BB18" s="32">
        <v>15.334500875656744</v>
      </c>
      <c r="BC18" s="82">
        <v>19.831116729081973</v>
      </c>
      <c r="BD18" s="70">
        <v>-0.57174020424450633</v>
      </c>
      <c r="BE18" s="70">
        <v>-0.22674546849048716</v>
      </c>
      <c r="BF18" s="82">
        <v>15.072470561764044</v>
      </c>
      <c r="BG18" s="82">
        <v>16.906354126382872</v>
      </c>
      <c r="BH18" s="82">
        <v>23.202808970780648</v>
      </c>
      <c r="BI18" s="82">
        <v>14.828358208955224</v>
      </c>
      <c r="BJ18" s="82">
        <v>24.822580645161288</v>
      </c>
      <c r="BK18" s="82">
        <v>14.828358208955224</v>
      </c>
      <c r="BL18" s="82">
        <v>28.315337626552658</v>
      </c>
      <c r="BM18" s="82">
        <v>50.037735849056602</v>
      </c>
      <c r="BN18" s="34" t="s">
        <v>2563</v>
      </c>
      <c r="BO18" s="31">
        <v>2.48665</v>
      </c>
      <c r="BP18" s="32">
        <v>1.7686599999999999</v>
      </c>
      <c r="BQ18" s="35">
        <v>2.0687089891443917</v>
      </c>
      <c r="BR18" s="70">
        <v>-0.14504166159614873</v>
      </c>
      <c r="BS18" s="83">
        <v>1.255208738293595</v>
      </c>
      <c r="BT18" s="83">
        <v>1.6587610138191937</v>
      </c>
      <c r="BU18" s="83">
        <v>1.7644333447446297</v>
      </c>
      <c r="BV18" s="83">
        <v>0.61031175059952036</v>
      </c>
      <c r="BW18" s="83">
        <v>3.4048672566371683</v>
      </c>
      <c r="BX18" s="83">
        <v>0.61031175059952036</v>
      </c>
      <c r="BY18" s="83">
        <v>2.1930438781190866</v>
      </c>
      <c r="BZ18" s="83">
        <v>3.4734774066797645</v>
      </c>
      <c r="CA18" s="37" t="s">
        <v>2609</v>
      </c>
      <c r="CB18" s="31">
        <v>2.0888919425454517</v>
      </c>
      <c r="CC18" s="35">
        <v>3.0770329000457117</v>
      </c>
      <c r="CD18" s="70">
        <v>-0.32113434909505856</v>
      </c>
      <c r="CE18" s="83">
        <v>2.0408614027046532</v>
      </c>
      <c r="CF18" s="83">
        <v>2.368934763267716</v>
      </c>
      <c r="CG18" s="83">
        <v>2.188765528863672</v>
      </c>
      <c r="CH18" s="83">
        <v>1.3541599484037408</v>
      </c>
      <c r="CI18" s="83">
        <v>4.7701547887778135</v>
      </c>
      <c r="CJ18" s="83">
        <v>1.3541599484037408</v>
      </c>
      <c r="CK18" s="83">
        <v>2.8031998167748626</v>
      </c>
      <c r="CL18" s="83">
        <v>4.7701547887778135</v>
      </c>
      <c r="CM18" s="37" t="s">
        <v>2563</v>
      </c>
      <c r="CN18" s="31">
        <v>6.77074</v>
      </c>
      <c r="CO18" s="82">
        <v>9.6545089567526787</v>
      </c>
      <c r="CP18" s="70">
        <v>-0.29869659551516359</v>
      </c>
      <c r="CQ18" s="82">
        <v>6.0408907345495955</v>
      </c>
      <c r="CR18" s="82">
        <v>7.5505837908068667</v>
      </c>
      <c r="CS18" s="82">
        <v>10.543972511183936</v>
      </c>
      <c r="CT18" s="82">
        <v>3.7293516873889874</v>
      </c>
      <c r="CU18" s="82">
        <v>13.182709847984137</v>
      </c>
      <c r="CV18" s="82">
        <v>3.7293516873889874</v>
      </c>
      <c r="CW18" s="82">
        <v>13.117578454778826</v>
      </c>
      <c r="CX18" s="82">
        <v>22.158888888888889</v>
      </c>
      <c r="CY18" s="37" t="s">
        <v>2563</v>
      </c>
      <c r="CZ18" s="376">
        <v>-0.18011827633193522</v>
      </c>
      <c r="DA18" s="39" t="s">
        <v>5</v>
      </c>
      <c r="DB18" s="39">
        <v>33.479277783453639</v>
      </c>
      <c r="DC18" s="17">
        <v>0.10525581572512424</v>
      </c>
      <c r="DD18" s="40">
        <v>2.0327115725124241</v>
      </c>
      <c r="DE18" s="84">
        <v>5.1195899999999996</v>
      </c>
      <c r="DF18" s="85">
        <v>2.855</v>
      </c>
      <c r="DG18" s="85" t="s">
        <v>5</v>
      </c>
      <c r="DH18" s="85" t="s">
        <v>5</v>
      </c>
      <c r="DI18" s="85" t="s">
        <v>5</v>
      </c>
      <c r="DJ18" s="86">
        <v>3.8638699999999999</v>
      </c>
      <c r="DK18" s="86">
        <v>0.22511330000000002</v>
      </c>
      <c r="DL18" s="69" t="s">
        <v>158</v>
      </c>
      <c r="DM18" s="70">
        <v>-4.4334129380818821E-2</v>
      </c>
      <c r="DN18" s="70">
        <v>0.14526592800947169</v>
      </c>
      <c r="DO18" s="70">
        <v>7.2313535958907327E-2</v>
      </c>
      <c r="DP18" s="17" t="s">
        <v>158</v>
      </c>
      <c r="DQ18" s="87" t="s">
        <v>2563</v>
      </c>
      <c r="DR18" s="69">
        <v>0.39100290228958423</v>
      </c>
      <c r="DS18" s="70">
        <v>2.7912520554835174E-2</v>
      </c>
      <c r="DT18" s="70">
        <v>7.4250426730404717E-2</v>
      </c>
      <c r="DU18" s="70">
        <v>4.6230394527399632E-2</v>
      </c>
      <c r="DV18" s="87" t="s">
        <v>2563</v>
      </c>
      <c r="DW18" s="31">
        <v>6.3628200000000001</v>
      </c>
      <c r="DX18" s="70">
        <v>0.17673179396092364</v>
      </c>
      <c r="DY18" s="70">
        <v>2.8222943774184106E-2</v>
      </c>
      <c r="DZ18" s="70">
        <v>0.11718067970605817</v>
      </c>
      <c r="EA18" s="70">
        <v>0.1092541365816122</v>
      </c>
      <c r="EB18" s="87" t="s">
        <v>2563</v>
      </c>
      <c r="EC18" s="31">
        <v>1.2148000000000001</v>
      </c>
      <c r="ED18" s="88">
        <v>23866850000</v>
      </c>
      <c r="EE18" s="85">
        <v>1.57542</v>
      </c>
      <c r="EF18" s="85" t="s">
        <v>5</v>
      </c>
      <c r="EG18" s="86">
        <v>7.3197072499823435E-2</v>
      </c>
      <c r="EH18" s="86">
        <v>-0.15626125685681747</v>
      </c>
      <c r="EI18" s="89">
        <v>2.2349999999999999</v>
      </c>
      <c r="EJ18" s="90">
        <v>17</v>
      </c>
      <c r="EK18" s="85">
        <v>52.19</v>
      </c>
      <c r="EL18" s="91">
        <v>16</v>
      </c>
      <c r="EM18" s="79">
        <v>-0.16114198122245638</v>
      </c>
      <c r="EN18" s="69">
        <v>0.1978108208968159</v>
      </c>
      <c r="EO18" s="70">
        <v>-1.5260437947095973E-2</v>
      </c>
      <c r="EP18" s="70">
        <v>1.9698117255488867E-3</v>
      </c>
      <c r="EQ18" s="70">
        <v>4.9094263827044182E-2</v>
      </c>
      <c r="ER18" s="69">
        <v>6.645817217769534E-2</v>
      </c>
      <c r="ES18" s="70">
        <v>5.0022040812230717E-2</v>
      </c>
      <c r="ET18" s="70">
        <v>4.8609518333047941E-2</v>
      </c>
      <c r="EU18" s="70">
        <v>5.7445519167734105E-2</v>
      </c>
      <c r="EV18" s="69">
        <v>0.26426899307451124</v>
      </c>
      <c r="EW18" s="70">
        <v>3.4761602865134744E-2</v>
      </c>
      <c r="EX18" s="70">
        <v>5.0579330058596828E-2</v>
      </c>
      <c r="EY18" s="70">
        <v>0.10653978299477829</v>
      </c>
      <c r="EZ18" s="92">
        <v>0.22460190000000002</v>
      </c>
      <c r="FA18" s="70">
        <v>9.6500000000000002E-2</v>
      </c>
      <c r="FB18" s="70">
        <v>8.2766666666666655E-2</v>
      </c>
      <c r="FC18" s="87">
        <v>3.8673775352297837E-2</v>
      </c>
      <c r="FD18" s="69">
        <v>6.7875000000000005E-2</v>
      </c>
      <c r="FE18" s="70">
        <v>5.9255555555555554E-2</v>
      </c>
      <c r="FF18" s="87">
        <v>2.1869021468735192E-2</v>
      </c>
      <c r="FG18" s="93" t="s">
        <v>2563</v>
      </c>
      <c r="FH18" s="84">
        <v>0.66569</v>
      </c>
      <c r="FI18" s="85">
        <v>0.53420999999999996</v>
      </c>
      <c r="FJ18" s="86">
        <v>0.67366009999999998</v>
      </c>
      <c r="FK18" s="86">
        <v>0.71682879999999993</v>
      </c>
      <c r="FL18" s="94">
        <v>0.63</v>
      </c>
      <c r="FM18" s="95">
        <v>0.65249999999999997</v>
      </c>
      <c r="FN18" s="96">
        <v>44827</v>
      </c>
      <c r="FO18" s="97" t="s">
        <v>2886</v>
      </c>
      <c r="FP18" s="57">
        <v>2.61</v>
      </c>
      <c r="FQ18" s="58" t="s">
        <v>159</v>
      </c>
      <c r="FR18" s="58">
        <v>2.61</v>
      </c>
      <c r="FS18" s="98" t="s">
        <v>159</v>
      </c>
      <c r="FT18" s="59" t="s">
        <v>165</v>
      </c>
      <c r="FU18" s="9" t="s">
        <v>166</v>
      </c>
      <c r="FV18" s="9" t="s">
        <v>158</v>
      </c>
      <c r="FW18" s="99">
        <v>0.05</v>
      </c>
      <c r="FX18" s="100" t="s">
        <v>158</v>
      </c>
      <c r="FY18" s="100" t="s">
        <v>158</v>
      </c>
      <c r="FZ18" s="100" t="s">
        <v>158</v>
      </c>
      <c r="GA18" s="9" t="s">
        <v>169</v>
      </c>
      <c r="GB18" s="63"/>
    </row>
    <row r="19" spans="1:184" s="62" customFormat="1" ht="12" customHeight="1" x14ac:dyDescent="0.2">
      <c r="A19" s="7">
        <v>108</v>
      </c>
      <c r="B19" s="2" t="s">
        <v>525</v>
      </c>
      <c r="C19" s="1" t="s">
        <v>526</v>
      </c>
      <c r="D19" s="1" t="s">
        <v>176</v>
      </c>
      <c r="E19" s="1" t="s">
        <v>330</v>
      </c>
      <c r="F19" s="9">
        <v>0</v>
      </c>
      <c r="G19" s="64">
        <v>40.39</v>
      </c>
      <c r="H19" s="65">
        <v>6.8518518518518645E-2</v>
      </c>
      <c r="I19" s="65">
        <v>1.4041318323939622E-2</v>
      </c>
      <c r="J19" s="65">
        <v>-1.2426804085789778E-2</v>
      </c>
      <c r="K19" s="66">
        <v>5.5706858133201288E-2</v>
      </c>
      <c r="L19" s="67">
        <v>3013</v>
      </c>
      <c r="M19" s="68">
        <v>4.6511627906976827E-2</v>
      </c>
      <c r="N19" s="69">
        <v>0</v>
      </c>
      <c r="O19" s="70">
        <v>0</v>
      </c>
      <c r="P19" s="70">
        <v>0</v>
      </c>
      <c r="Q19" s="70">
        <v>4.5565872232549154E-3</v>
      </c>
      <c r="R19" s="70">
        <v>1.5934270715556753E-2</v>
      </c>
      <c r="S19" s="70">
        <v>4.9262624721182702E-2</v>
      </c>
      <c r="T19" s="18">
        <v>0</v>
      </c>
      <c r="U19" s="71" t="s">
        <v>156</v>
      </c>
      <c r="V19" s="9">
        <v>1986</v>
      </c>
      <c r="W19" s="227" t="s">
        <v>496</v>
      </c>
      <c r="X19" s="227">
        <v>0</v>
      </c>
      <c r="Y19" s="72" t="s">
        <v>157</v>
      </c>
      <c r="Z19" s="73">
        <v>16</v>
      </c>
      <c r="AA19" s="73">
        <v>9</v>
      </c>
      <c r="AB19" s="73">
        <v>0</v>
      </c>
      <c r="AC19" s="228" t="s">
        <v>5</v>
      </c>
      <c r="AD19" s="74">
        <v>0.62015760271877096</v>
      </c>
      <c r="AE19" s="75">
        <v>0.5995203836930455</v>
      </c>
      <c r="AF19" s="75">
        <v>0.55076188727740039</v>
      </c>
      <c r="AG19" s="75">
        <v>9.6574813288694319</v>
      </c>
      <c r="AH19" s="76" t="s">
        <v>2714</v>
      </c>
      <c r="AI19" s="9" t="s">
        <v>2805</v>
      </c>
      <c r="AJ19" s="77" t="s">
        <v>2563</v>
      </c>
      <c r="AK19" s="78">
        <v>5.5706858133201288E-2</v>
      </c>
      <c r="AL19" s="79">
        <v>6.0405899999999998E-2</v>
      </c>
      <c r="AM19" s="80">
        <v>-7.7791107603706111E-2</v>
      </c>
      <c r="AN19" s="368">
        <v>-3.3668693003457983E-3</v>
      </c>
      <c r="AO19" s="368">
        <v>-0.31036494157467343</v>
      </c>
      <c r="AP19" s="368">
        <v>-0.28815948678056502</v>
      </c>
      <c r="AQ19" s="368">
        <v>-0.19562554691178857</v>
      </c>
      <c r="AR19" s="81">
        <v>8.0777300185984099E-2</v>
      </c>
      <c r="AS19" s="81">
        <v>7.8257498833912045E-2</v>
      </c>
      <c r="AT19" s="81">
        <v>6.9254882373908783E-2</v>
      </c>
      <c r="AU19" s="68">
        <v>4.3537151702786381E-2</v>
      </c>
      <c r="AV19" s="68">
        <v>5.9988650970373994E-2</v>
      </c>
      <c r="AW19" s="68">
        <v>0.1073473282442748</v>
      </c>
      <c r="AX19" s="68">
        <v>3.787878787878788E-2</v>
      </c>
      <c r="AY19" s="68">
        <v>5.5895049459267002E-2</v>
      </c>
      <c r="AZ19" s="68">
        <v>0.1073473282442748</v>
      </c>
      <c r="BA19" s="31">
        <v>11.022270000000001</v>
      </c>
      <c r="BB19" s="32">
        <v>10.762057021049827</v>
      </c>
      <c r="BC19" s="82">
        <v>12.164945912753044</v>
      </c>
      <c r="BD19" s="70">
        <v>-9.3931853125226561E-2</v>
      </c>
      <c r="BE19" s="70">
        <v>-0.11532224654057088</v>
      </c>
      <c r="BF19" s="82">
        <v>8.1759032153479652</v>
      </c>
      <c r="BG19" s="82">
        <v>9.8510714889572064</v>
      </c>
      <c r="BH19" s="82">
        <v>11.006780872178506</v>
      </c>
      <c r="BI19" s="82">
        <v>6.5295950155763247</v>
      </c>
      <c r="BJ19" s="82">
        <v>18.327999999999999</v>
      </c>
      <c r="BK19" s="82">
        <v>6.5295950155763247</v>
      </c>
      <c r="BL19" s="82">
        <v>13.217875328572964</v>
      </c>
      <c r="BM19" s="82">
        <v>19.164429530201343</v>
      </c>
      <c r="BN19" s="34" t="s">
        <v>2563</v>
      </c>
      <c r="BO19" s="31">
        <v>4.6725199999999996</v>
      </c>
      <c r="BP19" s="32">
        <v>1.5338499999999999</v>
      </c>
      <c r="BQ19" s="35">
        <v>1.8726790079554458</v>
      </c>
      <c r="BR19" s="70">
        <v>-0.18093277412522113</v>
      </c>
      <c r="BS19" s="83">
        <v>1.3151978404913833</v>
      </c>
      <c r="BT19" s="83">
        <v>1.50600840167353</v>
      </c>
      <c r="BU19" s="83">
        <v>1.765528829522184</v>
      </c>
      <c r="BV19" s="83">
        <v>1.0159961221522056</v>
      </c>
      <c r="BW19" s="83">
        <v>2.4236453201970445</v>
      </c>
      <c r="BX19" s="83">
        <v>1.0159961221522056</v>
      </c>
      <c r="BY19" s="83">
        <v>2.1232957601427289</v>
      </c>
      <c r="BZ19" s="83">
        <v>3.1887640449438202</v>
      </c>
      <c r="CA19" s="37" t="s">
        <v>2609</v>
      </c>
      <c r="CB19" s="31">
        <v>2.7942565195283176</v>
      </c>
      <c r="CC19" s="35">
        <v>2.8623460110290284</v>
      </c>
      <c r="CD19" s="70">
        <v>-2.3788001603702758E-2</v>
      </c>
      <c r="CE19" s="83">
        <v>2.0489132930193286</v>
      </c>
      <c r="CF19" s="83">
        <v>2.2980894221863108</v>
      </c>
      <c r="CG19" s="83">
        <v>2.8431280248349089</v>
      </c>
      <c r="CH19" s="83">
        <v>1.583141859727071</v>
      </c>
      <c r="CI19" s="83">
        <v>3.6110595160235448</v>
      </c>
      <c r="CJ19" s="83">
        <v>1.583141859727071</v>
      </c>
      <c r="CK19" s="83">
        <v>3.4160510888225324</v>
      </c>
      <c r="CL19" s="83">
        <v>5.5098305084745753</v>
      </c>
      <c r="CM19" s="37" t="s">
        <v>2563</v>
      </c>
      <c r="CN19" s="31">
        <v>9.7156199999999995</v>
      </c>
      <c r="CO19" s="82">
        <v>12.081997167875141</v>
      </c>
      <c r="CP19" s="70">
        <v>-0.19585976846337205</v>
      </c>
      <c r="CQ19" s="82">
        <v>8.4995619695605509</v>
      </c>
      <c r="CR19" s="82">
        <v>9.741908641283695</v>
      </c>
      <c r="CS19" s="82">
        <v>11.447488055674876</v>
      </c>
      <c r="CT19" s="82">
        <v>6.7686295793758484</v>
      </c>
      <c r="CU19" s="82">
        <v>16.782097264437688</v>
      </c>
      <c r="CV19" s="82">
        <v>6.7686295793758484</v>
      </c>
      <c r="CW19" s="82">
        <v>13.764148971339489</v>
      </c>
      <c r="CX19" s="82">
        <v>20.004923076923074</v>
      </c>
      <c r="CY19" s="37" t="s">
        <v>2563</v>
      </c>
      <c r="CZ19" s="376">
        <v>-0.12884207874760456</v>
      </c>
      <c r="DA19" s="39" t="s">
        <v>5</v>
      </c>
      <c r="DB19" s="39">
        <v>12.154922068086814</v>
      </c>
      <c r="DC19" s="17">
        <v>5.5706858133201288E-2</v>
      </c>
      <c r="DD19" s="40">
        <v>-5.451584186679872</v>
      </c>
      <c r="DE19" s="84">
        <v>3.6281099999999999</v>
      </c>
      <c r="DF19" s="85">
        <v>3.7530000000000001</v>
      </c>
      <c r="DG19" s="85" t="s">
        <v>5</v>
      </c>
      <c r="DH19" s="85" t="s">
        <v>5</v>
      </c>
      <c r="DI19" s="85" t="s">
        <v>5</v>
      </c>
      <c r="DJ19" s="86">
        <v>-0.15084149999999999</v>
      </c>
      <c r="DK19" s="86">
        <v>7.7502199999999993E-2</v>
      </c>
      <c r="DL19" s="69">
        <v>0.27102803738317771</v>
      </c>
      <c r="DM19" s="70">
        <v>8.6619966899655232E-2</v>
      </c>
      <c r="DN19" s="70">
        <v>5.0446397526100917E-2</v>
      </c>
      <c r="DO19" s="70">
        <v>2.3320125183797558E-2</v>
      </c>
      <c r="DP19" s="17" t="s">
        <v>158</v>
      </c>
      <c r="DQ19" s="87" t="s">
        <v>2563</v>
      </c>
      <c r="DR19" s="69">
        <v>0.13454949349570478</v>
      </c>
      <c r="DS19" s="70">
        <v>5.3165893715519719E-2</v>
      </c>
      <c r="DT19" s="70">
        <v>4.2421552674376528E-2</v>
      </c>
      <c r="DU19" s="70">
        <v>3.9929482402548677E-2</v>
      </c>
      <c r="DV19" s="87" t="s">
        <v>2563</v>
      </c>
      <c r="DW19" s="31">
        <v>4.0852500000000003</v>
      </c>
      <c r="DX19" s="70">
        <v>0.27580387824588248</v>
      </c>
      <c r="DY19" s="70">
        <v>6.6450277414480174E-2</v>
      </c>
      <c r="DZ19" s="70">
        <v>5.2555005007780986E-2</v>
      </c>
      <c r="EA19" s="70">
        <v>2.7910540362418468E-2</v>
      </c>
      <c r="EB19" s="87" t="s">
        <v>2563</v>
      </c>
      <c r="EC19" s="31">
        <v>0.23297999999999999</v>
      </c>
      <c r="ED19" s="88">
        <v>9488006000</v>
      </c>
      <c r="EE19" s="85">
        <v>1.55592</v>
      </c>
      <c r="EF19" s="85" t="s">
        <v>5</v>
      </c>
      <c r="EG19" s="86">
        <v>0.23330499650613934</v>
      </c>
      <c r="EH19" s="86">
        <v>-8.1314685321964508E-2</v>
      </c>
      <c r="EI19" s="89">
        <v>2.625</v>
      </c>
      <c r="EJ19" s="90">
        <v>8</v>
      </c>
      <c r="EK19" s="85">
        <v>45.63</v>
      </c>
      <c r="EL19" s="91">
        <v>8</v>
      </c>
      <c r="EM19" s="79">
        <v>-0.11483673022134566</v>
      </c>
      <c r="EN19" s="69">
        <v>-0.17141602743130269</v>
      </c>
      <c r="EO19" s="70">
        <v>4.6280474193340915E-3</v>
      </c>
      <c r="EP19" s="70">
        <v>-3.0579457531361154E-2</v>
      </c>
      <c r="EQ19" s="70">
        <v>-9.5333729690089131E-3</v>
      </c>
      <c r="ER19" s="69">
        <v>4.9320474557660532E-2</v>
      </c>
      <c r="ES19" s="70">
        <v>5.7038795883717075E-2</v>
      </c>
      <c r="ET19" s="70">
        <v>4.6443564233836554E-2</v>
      </c>
      <c r="EU19" s="70">
        <v>4.3897219011187039E-2</v>
      </c>
      <c r="EV19" s="69">
        <v>-0.12209555287364215</v>
      </c>
      <c r="EW19" s="70">
        <v>6.1666843303051166E-2</v>
      </c>
      <c r="EX19" s="70">
        <v>1.58641067024754E-2</v>
      </c>
      <c r="EY19" s="70">
        <v>3.4363846042178126E-2</v>
      </c>
      <c r="EZ19" s="92">
        <v>0.13715439999999998</v>
      </c>
      <c r="FA19" s="70">
        <v>0.15940000000000001</v>
      </c>
      <c r="FB19" s="70">
        <v>0.16382999999999998</v>
      </c>
      <c r="FC19" s="87">
        <v>1.2137219615711006E-2</v>
      </c>
      <c r="FD19" s="69">
        <v>6.2540000000000012E-2</v>
      </c>
      <c r="FE19" s="70">
        <v>6.8009999999999987E-2</v>
      </c>
      <c r="FF19" s="87">
        <v>1.1807832146503499E-2</v>
      </c>
      <c r="FG19" s="93" t="s">
        <v>2563</v>
      </c>
      <c r="FH19" s="84" t="s">
        <v>158</v>
      </c>
      <c r="FI19" s="85" t="s">
        <v>158</v>
      </c>
      <c r="FJ19" s="86">
        <v>0.9611094</v>
      </c>
      <c r="FK19" s="86">
        <v>1.114069</v>
      </c>
      <c r="FL19" s="94">
        <v>0.53749999999999998</v>
      </c>
      <c r="FM19" s="95">
        <v>0.5625</v>
      </c>
      <c r="FN19" s="96">
        <v>42004</v>
      </c>
      <c r="FO19" s="97" t="s">
        <v>2881</v>
      </c>
      <c r="FP19" s="57">
        <v>2.25</v>
      </c>
      <c r="FQ19" s="58" t="s">
        <v>159</v>
      </c>
      <c r="FR19" s="58">
        <v>2.25</v>
      </c>
      <c r="FS19" s="98" t="s">
        <v>159</v>
      </c>
      <c r="FT19" s="59" t="s">
        <v>160</v>
      </c>
      <c r="FU19" s="9" t="s">
        <v>158</v>
      </c>
      <c r="FV19" s="9" t="s">
        <v>158</v>
      </c>
      <c r="FW19" s="99" t="s">
        <v>158</v>
      </c>
      <c r="FX19" s="100" t="s">
        <v>158</v>
      </c>
      <c r="FY19" s="100" t="s">
        <v>158</v>
      </c>
      <c r="FZ19" s="100" t="s">
        <v>158</v>
      </c>
      <c r="GA19" s="9" t="s">
        <v>158</v>
      </c>
      <c r="GB19" s="63"/>
    </row>
    <row r="20" spans="1:184" s="62" customFormat="1" ht="12" customHeight="1" x14ac:dyDescent="0.2">
      <c r="A20" s="7">
        <v>84</v>
      </c>
      <c r="B20" s="2" t="s">
        <v>485</v>
      </c>
      <c r="C20" s="1" t="s">
        <v>486</v>
      </c>
      <c r="D20" s="1" t="s">
        <v>172</v>
      </c>
      <c r="E20" s="1" t="s">
        <v>374</v>
      </c>
      <c r="F20" s="9">
        <v>4</v>
      </c>
      <c r="G20" s="64">
        <v>13.73</v>
      </c>
      <c r="H20" s="65">
        <v>0.50713501646542269</v>
      </c>
      <c r="I20" s="65">
        <v>-5.6461626888066219E-2</v>
      </c>
      <c r="J20" s="65">
        <v>5.1694822302370547E-3</v>
      </c>
      <c r="K20" s="66">
        <v>5.3896576839038597E-2</v>
      </c>
      <c r="L20" s="67">
        <v>372</v>
      </c>
      <c r="M20" s="68">
        <v>5.7142857142857162E-2</v>
      </c>
      <c r="N20" s="69">
        <v>5.7142857142857162E-2</v>
      </c>
      <c r="O20" s="70">
        <v>8.4595775991327393E-2</v>
      </c>
      <c r="P20" s="70">
        <v>8.1564298323768547E-2</v>
      </c>
      <c r="Q20" s="70">
        <v>0.10206540296526989</v>
      </c>
      <c r="R20" s="70">
        <v>0.17024172450326414</v>
      </c>
      <c r="S20" s="70">
        <v>9.5222919685940655E-2</v>
      </c>
      <c r="T20" s="18">
        <v>0.79913757212640102</v>
      </c>
      <c r="U20" s="71" t="s">
        <v>156</v>
      </c>
      <c r="V20" s="9">
        <v>1989</v>
      </c>
      <c r="W20" s="227">
        <v>2019</v>
      </c>
      <c r="X20" s="227">
        <v>1</v>
      </c>
      <c r="Y20" s="72" t="s">
        <v>487</v>
      </c>
      <c r="Z20" s="73">
        <v>11</v>
      </c>
      <c r="AA20" s="73">
        <v>4</v>
      </c>
      <c r="AB20" s="73">
        <v>3</v>
      </c>
      <c r="AC20" s="228" t="s">
        <v>488</v>
      </c>
      <c r="AD20" s="74">
        <v>1.7414632998376205</v>
      </c>
      <c r="AE20" s="75">
        <v>1.420345489443378</v>
      </c>
      <c r="AF20" s="75">
        <v>0.39385165630588431</v>
      </c>
      <c r="AG20" s="75" t="s">
        <v>158</v>
      </c>
      <c r="AH20" s="76" t="s">
        <v>2696</v>
      </c>
      <c r="AI20" s="9" t="s">
        <v>2785</v>
      </c>
      <c r="AJ20" s="77" t="s">
        <v>2563</v>
      </c>
      <c r="AK20" s="78">
        <v>5.3896576839038597E-2</v>
      </c>
      <c r="AL20" s="79">
        <v>4.0010299999999999E-2</v>
      </c>
      <c r="AM20" s="80">
        <v>0.34706755108156151</v>
      </c>
      <c r="AN20" s="368">
        <v>0.61698863664003012</v>
      </c>
      <c r="AO20" s="368">
        <v>-0.15633788422469497</v>
      </c>
      <c r="AP20" s="368">
        <v>3.0178669666868663E-2</v>
      </c>
      <c r="AQ20" s="368">
        <v>0.21503092336293639</v>
      </c>
      <c r="AR20" s="81">
        <v>6.3884078508739187E-2</v>
      </c>
      <c r="AS20" s="81">
        <v>5.2317698304185686E-2</v>
      </c>
      <c r="AT20" s="81">
        <v>4.4358193526354714E-2</v>
      </c>
      <c r="AU20" s="68">
        <v>2.4925224327018946E-2</v>
      </c>
      <c r="AV20" s="68">
        <v>3.9156238002933226E-2</v>
      </c>
      <c r="AW20" s="68">
        <v>8.9264174114011899E-2</v>
      </c>
      <c r="AX20" s="68">
        <v>1.9199999999999998E-2</v>
      </c>
      <c r="AY20" s="68">
        <v>3.3331450585225672E-2</v>
      </c>
      <c r="AZ20" s="68">
        <v>8.9264174114011899E-2</v>
      </c>
      <c r="BA20" s="31">
        <v>31.29927</v>
      </c>
      <c r="BB20" s="32">
        <v>26.3531669865643</v>
      </c>
      <c r="BC20" s="82">
        <v>21.461173040267546</v>
      </c>
      <c r="BD20" s="70">
        <v>0.45841375684699326</v>
      </c>
      <c r="BE20" s="70">
        <v>0.22794625145223502</v>
      </c>
      <c r="BF20" s="82">
        <v>14.589541272680806</v>
      </c>
      <c r="BG20" s="82">
        <v>17.933373237244005</v>
      </c>
      <c r="BH20" s="82">
        <v>15.655998655612365</v>
      </c>
      <c r="BI20" s="82">
        <v>8.4806201550387588</v>
      </c>
      <c r="BJ20" s="82">
        <v>43.565217391304344</v>
      </c>
      <c r="BK20" s="82">
        <v>8.0338983050847457</v>
      </c>
      <c r="BL20" s="82">
        <v>19.939859450861757</v>
      </c>
      <c r="BM20" s="82">
        <v>43.565217391304344</v>
      </c>
      <c r="BN20" s="34" t="s">
        <v>2563</v>
      </c>
      <c r="BO20" s="31">
        <v>2.7990200000000001</v>
      </c>
      <c r="BP20" s="32">
        <v>0.8579</v>
      </c>
      <c r="BQ20" s="35">
        <v>1.2573076904725629</v>
      </c>
      <c r="BR20" s="70">
        <v>-0.31766901093434363</v>
      </c>
      <c r="BS20" s="83">
        <v>1.0066222695225731</v>
      </c>
      <c r="BT20" s="83">
        <v>1.0441894617033334</v>
      </c>
      <c r="BU20" s="83">
        <v>0.981019986344425</v>
      </c>
      <c r="BV20" s="83">
        <v>0.76130828114126659</v>
      </c>
      <c r="BW20" s="83">
        <v>1.5779527559055118</v>
      </c>
      <c r="BX20" s="83">
        <v>0.76130828114126659</v>
      </c>
      <c r="BY20" s="83">
        <v>1.2448786048810894</v>
      </c>
      <c r="BZ20" s="83">
        <v>1.6937669376693767</v>
      </c>
      <c r="CA20" s="37" t="s">
        <v>2609</v>
      </c>
      <c r="CB20" s="31">
        <v>0.19377145440224613</v>
      </c>
      <c r="CC20" s="35">
        <v>0.36442735537876281</v>
      </c>
      <c r="CD20" s="70">
        <v>-0.46828510115314392</v>
      </c>
      <c r="CE20" s="83">
        <v>0.27520788557755732</v>
      </c>
      <c r="CF20" s="83">
        <v>0.30230295105681321</v>
      </c>
      <c r="CG20" s="83">
        <v>0.2889093218386185</v>
      </c>
      <c r="CH20" s="83">
        <v>0.2281668496158068</v>
      </c>
      <c r="CI20" s="83">
        <v>0.51421240199572349</v>
      </c>
      <c r="CJ20" s="83">
        <v>0.2281668496158068</v>
      </c>
      <c r="CK20" s="83">
        <v>0.36922624775265023</v>
      </c>
      <c r="CL20" s="83">
        <v>0.60252486610558531</v>
      </c>
      <c r="CM20" s="37" t="s">
        <v>2563</v>
      </c>
      <c r="CN20" s="31">
        <v>6.5549299999999997</v>
      </c>
      <c r="CO20" s="82">
        <v>5.1894770563100385</v>
      </c>
      <c r="CP20" s="70">
        <v>0.26311956462543118</v>
      </c>
      <c r="CQ20" s="82">
        <v>4.6285414585414584</v>
      </c>
      <c r="CR20" s="82">
        <v>4.3207703234544885</v>
      </c>
      <c r="CS20" s="82">
        <v>10.253252221499775</v>
      </c>
      <c r="CT20" s="82">
        <v>2.8617344173441732</v>
      </c>
      <c r="CU20" s="82">
        <v>8.1586868686868677</v>
      </c>
      <c r="CV20" s="82">
        <v>2.8617344173441732</v>
      </c>
      <c r="CW20" s="82">
        <v>13.435987816069805</v>
      </c>
      <c r="CX20" s="82">
        <v>51.173333333333339</v>
      </c>
      <c r="CY20" s="37" t="s">
        <v>2563</v>
      </c>
      <c r="CZ20" s="376">
        <v>0.10995059112766392</v>
      </c>
      <c r="DA20" s="39" t="s">
        <v>5</v>
      </c>
      <c r="DB20" s="39">
        <v>14.296095551053739</v>
      </c>
      <c r="DC20" s="17">
        <v>0.13546087516280714</v>
      </c>
      <c r="DD20" s="40">
        <v>-17.753182483719286</v>
      </c>
      <c r="DE20" s="84">
        <v>0.42492999999999997</v>
      </c>
      <c r="DF20" s="85">
        <v>0.52100000000000002</v>
      </c>
      <c r="DG20" s="85" t="s">
        <v>5</v>
      </c>
      <c r="DH20" s="85" t="s">
        <v>5</v>
      </c>
      <c r="DI20" s="85" t="s">
        <v>5</v>
      </c>
      <c r="DJ20" s="86">
        <v>0.83636359999999998</v>
      </c>
      <c r="DK20" s="86">
        <v>-4.1709E-3</v>
      </c>
      <c r="DL20" s="69">
        <v>-0.39534883720930236</v>
      </c>
      <c r="DM20" s="70">
        <v>-6.0300671822944851E-2</v>
      </c>
      <c r="DN20" s="70">
        <v>2.5840137906767424E-3</v>
      </c>
      <c r="DO20" s="70">
        <v>-7.3834049655923106E-3</v>
      </c>
      <c r="DP20" s="17" t="s">
        <v>158</v>
      </c>
      <c r="DQ20" s="87" t="s">
        <v>2563</v>
      </c>
      <c r="DR20" s="69">
        <v>0.37461240481175828</v>
      </c>
      <c r="DS20" s="70">
        <v>0.14301919772268623</v>
      </c>
      <c r="DT20" s="70">
        <v>8.1118654624028785E-2</v>
      </c>
      <c r="DU20" s="70">
        <v>6.9459869841239641E-2</v>
      </c>
      <c r="DV20" s="87" t="s">
        <v>2563</v>
      </c>
      <c r="DW20" s="31">
        <v>1.8788800000000001</v>
      </c>
      <c r="DX20" s="70" t="s">
        <v>158</v>
      </c>
      <c r="DY20" s="70" t="s">
        <v>158</v>
      </c>
      <c r="DZ20" s="70" t="s">
        <v>158</v>
      </c>
      <c r="EA20" s="70" t="s">
        <v>158</v>
      </c>
      <c r="EB20" s="87" t="s">
        <v>2563</v>
      </c>
      <c r="EC20" s="31">
        <v>-2.9969700000000001</v>
      </c>
      <c r="ED20" s="88">
        <v>816312100</v>
      </c>
      <c r="EE20" s="85">
        <v>0.95862000000000003</v>
      </c>
      <c r="EF20" s="85" t="s">
        <v>5</v>
      </c>
      <c r="EG20" s="86">
        <v>0.65621231160186944</v>
      </c>
      <c r="EH20" s="86">
        <v>-0.16196168608067851</v>
      </c>
      <c r="EI20" s="89">
        <v>2.923</v>
      </c>
      <c r="EJ20" s="90">
        <v>13</v>
      </c>
      <c r="EK20" s="85">
        <v>12.42</v>
      </c>
      <c r="EL20" s="91">
        <v>13</v>
      </c>
      <c r="EM20" s="79">
        <v>0.10547504025764898</v>
      </c>
      <c r="EN20" s="69">
        <v>-0.46030802489976463</v>
      </c>
      <c r="EO20" s="70">
        <v>-0.19586661735081179</v>
      </c>
      <c r="EP20" s="70">
        <v>-0.14501470639249514</v>
      </c>
      <c r="EQ20" s="70">
        <v>-1.5497378455535893E-2</v>
      </c>
      <c r="ER20" s="69">
        <v>4.3838865156330842E-2</v>
      </c>
      <c r="ES20" s="70">
        <v>3.8103502928001243E-2</v>
      </c>
      <c r="ET20" s="70">
        <v>2.9858043191279604E-2</v>
      </c>
      <c r="EU20" s="70">
        <v>4.0562009368499075E-2</v>
      </c>
      <c r="EV20" s="69">
        <v>-0.41646915974343379</v>
      </c>
      <c r="EW20" s="70">
        <v>-0.15776311442281055</v>
      </c>
      <c r="EX20" s="70">
        <v>-0.11515666320121554</v>
      </c>
      <c r="EY20" s="70">
        <v>2.5064630912963182E-2</v>
      </c>
      <c r="EZ20" s="92">
        <v>3.2535500000000002E-2</v>
      </c>
      <c r="FA20" s="70">
        <v>7.0940000000000003E-2</v>
      </c>
      <c r="FB20" s="70">
        <v>7.8999999999999987E-2</v>
      </c>
      <c r="FC20" s="87">
        <v>3.1353404918764427E-2</v>
      </c>
      <c r="FD20" s="69">
        <v>5.3420000000000002E-2</v>
      </c>
      <c r="FE20" s="70">
        <v>6.1129999999999997E-2</v>
      </c>
      <c r="FF20" s="87">
        <v>1.381629834651815E-2</v>
      </c>
      <c r="FG20" s="93" t="s">
        <v>2563</v>
      </c>
      <c r="FH20" s="84">
        <v>1.2664500000000001</v>
      </c>
      <c r="FI20" s="85">
        <v>1.24594</v>
      </c>
      <c r="FJ20" s="86">
        <v>0.57578079999999998</v>
      </c>
      <c r="FK20" s="86">
        <v>0.95289810000000008</v>
      </c>
      <c r="FL20" s="94">
        <v>0.17499999999999999</v>
      </c>
      <c r="FM20" s="95">
        <v>0.185</v>
      </c>
      <c r="FN20" s="96">
        <v>44645</v>
      </c>
      <c r="FO20" s="97" t="s">
        <v>2886</v>
      </c>
      <c r="FP20" s="57">
        <v>0.74</v>
      </c>
      <c r="FQ20" s="58" t="s">
        <v>159</v>
      </c>
      <c r="FR20" s="58">
        <v>0.74</v>
      </c>
      <c r="FS20" s="98" t="s">
        <v>159</v>
      </c>
      <c r="FT20" s="59" t="s">
        <v>160</v>
      </c>
      <c r="FU20" s="9" t="s">
        <v>158</v>
      </c>
      <c r="FV20" s="9" t="s">
        <v>158</v>
      </c>
      <c r="FW20" s="99" t="s">
        <v>158</v>
      </c>
      <c r="FX20" s="100" t="s">
        <v>158</v>
      </c>
      <c r="FY20" s="100" t="s">
        <v>158</v>
      </c>
      <c r="FZ20" s="100" t="s">
        <v>158</v>
      </c>
      <c r="GA20" s="9" t="s">
        <v>169</v>
      </c>
      <c r="GB20" s="63"/>
    </row>
    <row r="21" spans="1:184" s="62" customFormat="1" ht="12" customHeight="1" x14ac:dyDescent="0.2">
      <c r="A21" s="7">
        <v>87</v>
      </c>
      <c r="B21" s="2" t="s">
        <v>499</v>
      </c>
      <c r="C21" s="1" t="s">
        <v>500</v>
      </c>
      <c r="D21" s="1" t="s">
        <v>183</v>
      </c>
      <c r="E21" s="1" t="s">
        <v>501</v>
      </c>
      <c r="F21" s="9">
        <v>2</v>
      </c>
      <c r="G21" s="64">
        <v>7.71</v>
      </c>
      <c r="H21" s="65">
        <v>3.6290322580645018E-2</v>
      </c>
      <c r="I21" s="65">
        <v>-9.5849470997170783E-2</v>
      </c>
      <c r="J21" s="65">
        <v>4.5732837931714343E-2</v>
      </c>
      <c r="K21" s="66">
        <v>5.1880674448767837E-2</v>
      </c>
      <c r="L21" s="67">
        <v>640</v>
      </c>
      <c r="M21" s="68">
        <v>0.4285714285714286</v>
      </c>
      <c r="N21" s="69">
        <v>8.1081081081080919E-2</v>
      </c>
      <c r="O21" s="70">
        <v>0.12624788044360602</v>
      </c>
      <c r="P21" s="70">
        <v>7.3940923785779322E-2</v>
      </c>
      <c r="Q21" s="70">
        <v>7.871289892416522E-2</v>
      </c>
      <c r="R21" s="70">
        <v>0.1486983549970351</v>
      </c>
      <c r="S21" s="70" t="s">
        <v>158</v>
      </c>
      <c r="T21" s="18">
        <v>0.93937492833311365</v>
      </c>
      <c r="U21" s="71" t="s">
        <v>156</v>
      </c>
      <c r="V21" s="9">
        <v>2007</v>
      </c>
      <c r="W21" s="227">
        <v>2021</v>
      </c>
      <c r="X21" s="227">
        <v>0</v>
      </c>
      <c r="Y21" s="72" t="s">
        <v>157</v>
      </c>
      <c r="Z21" s="73">
        <v>10</v>
      </c>
      <c r="AA21" s="73">
        <v>5</v>
      </c>
      <c r="AB21" s="73">
        <v>0</v>
      </c>
      <c r="AC21" s="228" t="s">
        <v>5</v>
      </c>
      <c r="AD21" s="74" t="s">
        <v>158</v>
      </c>
      <c r="AE21" s="75">
        <v>1.1514368607870231</v>
      </c>
      <c r="AF21" s="75" t="s">
        <v>158</v>
      </c>
      <c r="AG21" s="75" t="s">
        <v>158</v>
      </c>
      <c r="AH21" s="76" t="s">
        <v>2182</v>
      </c>
      <c r="AI21" s="9" t="s">
        <v>2787</v>
      </c>
      <c r="AJ21" s="77" t="s">
        <v>2563</v>
      </c>
      <c r="AK21" s="78">
        <v>5.1880674448767837E-2</v>
      </c>
      <c r="AL21" s="79">
        <v>1.8207000000000001E-2</v>
      </c>
      <c r="AM21" s="80">
        <v>1.8494905502701067</v>
      </c>
      <c r="AN21" s="368">
        <v>1.4160277319424415</v>
      </c>
      <c r="AO21" s="368">
        <v>-5.3975984775272989E-3</v>
      </c>
      <c r="AP21" s="368">
        <v>0.11861816725619123</v>
      </c>
      <c r="AQ21" s="368">
        <v>0.37338051338076794</v>
      </c>
      <c r="AR21" s="81">
        <v>5.2162225196070583E-2</v>
      </c>
      <c r="AS21" s="81">
        <v>4.6379252516543366E-2</v>
      </c>
      <c r="AT21" s="81">
        <v>3.7775892364350146E-2</v>
      </c>
      <c r="AU21" s="68">
        <v>7.9382105140911735E-3</v>
      </c>
      <c r="AV21" s="68">
        <v>2.0991501625018224E-2</v>
      </c>
      <c r="AW21" s="68">
        <v>7.1174378673534058E-2</v>
      </c>
      <c r="AX21" s="68">
        <v>7.9382105140911735E-3</v>
      </c>
      <c r="AY21" s="68">
        <v>2.147354260998351E-2</v>
      </c>
      <c r="AZ21" s="68">
        <v>7.1174378673534058E-2</v>
      </c>
      <c r="BA21" s="31" t="s">
        <v>158</v>
      </c>
      <c r="BB21" s="32">
        <v>30</v>
      </c>
      <c r="BC21" s="82">
        <v>27.642484985810562</v>
      </c>
      <c r="BD21" s="70" t="s">
        <v>158</v>
      </c>
      <c r="BE21" s="70">
        <v>8.5285929083423584E-2</v>
      </c>
      <c r="BF21" s="82">
        <v>12.481519444444444</v>
      </c>
      <c r="BG21" s="82">
        <v>17.818786881881881</v>
      </c>
      <c r="BH21" s="82">
        <v>18.128793335167892</v>
      </c>
      <c r="BI21" s="82">
        <v>4.5610999999999988</v>
      </c>
      <c r="BJ21" s="82">
        <v>56.240383783783784</v>
      </c>
      <c r="BK21" s="82">
        <v>4.5610999999999988</v>
      </c>
      <c r="BL21" s="82">
        <v>26.608501723478561</v>
      </c>
      <c r="BM21" s="82">
        <v>56.948298842857142</v>
      </c>
      <c r="BN21" s="34" t="s">
        <v>2563</v>
      </c>
      <c r="BO21" s="31">
        <v>1.7824899999999999</v>
      </c>
      <c r="BP21" s="32">
        <v>0.75985000000000003</v>
      </c>
      <c r="BQ21" s="35">
        <v>2.0445375528234231</v>
      </c>
      <c r="BR21" s="70">
        <v>-0.62835116481442066</v>
      </c>
      <c r="BS21" s="83">
        <v>1.0320889694203534</v>
      </c>
      <c r="BT21" s="83">
        <v>1.1635547723519077</v>
      </c>
      <c r="BU21" s="83">
        <v>1.3378719847737475</v>
      </c>
      <c r="BV21" s="83">
        <v>0.62962962962962965</v>
      </c>
      <c r="BW21" s="83">
        <v>4.4475191793893121</v>
      </c>
      <c r="BX21" s="83">
        <v>0.62962962962962965</v>
      </c>
      <c r="BY21" s="83">
        <v>2.0573355584067032</v>
      </c>
      <c r="BZ21" s="83">
        <v>4.4475191793893121</v>
      </c>
      <c r="CA21" s="37" t="s">
        <v>2609</v>
      </c>
      <c r="CB21" s="31">
        <v>0.33058120549373654</v>
      </c>
      <c r="CC21" s="35">
        <v>1.2322701311250588</v>
      </c>
      <c r="CD21" s="70">
        <v>-0.73172992094524192</v>
      </c>
      <c r="CE21" s="83">
        <v>0.61374899745862999</v>
      </c>
      <c r="CF21" s="83">
        <v>0.72311938414688481</v>
      </c>
      <c r="CG21" s="83">
        <v>0.73971968177337788</v>
      </c>
      <c r="CH21" s="83">
        <v>0.30664765936254978</v>
      </c>
      <c r="CI21" s="83">
        <v>2.6850437580418007</v>
      </c>
      <c r="CJ21" s="83">
        <v>0.30664765936254978</v>
      </c>
      <c r="CK21" s="83">
        <v>1.1506779371138529</v>
      </c>
      <c r="CL21" s="83">
        <v>2.6850437580418007</v>
      </c>
      <c r="CM21" s="37" t="s">
        <v>2563</v>
      </c>
      <c r="CN21" s="31" t="s">
        <v>158</v>
      </c>
      <c r="CO21" s="82">
        <v>134.49189010104166</v>
      </c>
      <c r="CP21" s="70" t="s">
        <v>158</v>
      </c>
      <c r="CQ21" s="82">
        <v>91.268754379870288</v>
      </c>
      <c r="CR21" s="82">
        <v>67.137235381255508</v>
      </c>
      <c r="CS21" s="82">
        <v>38.532460782890482</v>
      </c>
      <c r="CT21" s="82">
        <v>1.4801646634615384</v>
      </c>
      <c r="CU21" s="82">
        <v>778.91221441270136</v>
      </c>
      <c r="CV21" s="82">
        <v>1.4801646634615384</v>
      </c>
      <c r="CW21" s="82">
        <v>74.099607968893878</v>
      </c>
      <c r="CX21" s="82">
        <v>778.91221441270136</v>
      </c>
      <c r="CY21" s="37" t="s">
        <v>2563</v>
      </c>
      <c r="CZ21" s="376" t="s">
        <v>158</v>
      </c>
      <c r="DA21" s="39" t="s">
        <v>5</v>
      </c>
      <c r="DB21" s="39">
        <v>12.846234675265745</v>
      </c>
      <c r="DC21" s="17">
        <v>0.12582159823454717</v>
      </c>
      <c r="DD21" s="40" t="s">
        <v>158</v>
      </c>
      <c r="DE21" s="84">
        <v>-1.6162300000000001</v>
      </c>
      <c r="DF21" s="85">
        <v>0.25700000000000001</v>
      </c>
      <c r="DG21" s="85" t="s">
        <v>5</v>
      </c>
      <c r="DH21" s="85" t="s">
        <v>5</v>
      </c>
      <c r="DI21" s="85" t="s">
        <v>5</v>
      </c>
      <c r="DJ21" s="86">
        <v>-0.17422599999999999</v>
      </c>
      <c r="DK21" s="86" t="s">
        <v>158</v>
      </c>
      <c r="DL21" s="69">
        <v>0.2222222222222221</v>
      </c>
      <c r="DM21" s="70">
        <v>0.64599081232343347</v>
      </c>
      <c r="DN21" s="70">
        <v>0.22836203862207483</v>
      </c>
      <c r="DO21" s="70">
        <v>0.11817304401530127</v>
      </c>
      <c r="DP21" s="17" t="s">
        <v>158</v>
      </c>
      <c r="DQ21" s="87" t="s">
        <v>2563</v>
      </c>
      <c r="DR21" s="69">
        <v>8.3648350609427435E-2</v>
      </c>
      <c r="DS21" s="70">
        <v>0.16441257123652053</v>
      </c>
      <c r="DT21" s="70">
        <v>0.14273546524804748</v>
      </c>
      <c r="DU21" s="70">
        <v>6.3182180273132049E-2</v>
      </c>
      <c r="DV21" s="87" t="s">
        <v>2563</v>
      </c>
      <c r="DW21" s="31">
        <v>-0.48814999999999997</v>
      </c>
      <c r="DX21" s="70">
        <v>-0.98196892558683435</v>
      </c>
      <c r="DY21" s="70">
        <v>-0.5581540021909086</v>
      </c>
      <c r="DZ21" s="70">
        <v>-0.43030686687189534</v>
      </c>
      <c r="EA21" s="70">
        <v>-0.20110863747898744</v>
      </c>
      <c r="EB21" s="87" t="s">
        <v>2563</v>
      </c>
      <c r="EC21" s="31">
        <v>-2.4099499999999998</v>
      </c>
      <c r="ED21" s="88">
        <v>201855000</v>
      </c>
      <c r="EE21" s="85">
        <v>1.95261</v>
      </c>
      <c r="EF21" s="85" t="s">
        <v>5</v>
      </c>
      <c r="EG21" s="86">
        <v>0.39118199227172901</v>
      </c>
      <c r="EH21" s="86">
        <v>-0.77821629135036696</v>
      </c>
      <c r="EI21" s="89">
        <v>1.8</v>
      </c>
      <c r="EJ21" s="90">
        <v>5</v>
      </c>
      <c r="EK21" s="85">
        <v>9.7100000000000009</v>
      </c>
      <c r="EL21" s="91">
        <v>5</v>
      </c>
      <c r="EM21" s="79">
        <v>-0.2059732234809476</v>
      </c>
      <c r="EN21" s="69">
        <v>-0.83903072611357143</v>
      </c>
      <c r="EO21" s="70">
        <v>-5.3346349296481632E-2</v>
      </c>
      <c r="EP21" s="70">
        <v>-7.2339860659892397E-2</v>
      </c>
      <c r="EQ21" s="70">
        <v>3.9508765350272146E-2</v>
      </c>
      <c r="ER21" s="69">
        <v>8.6542620369047807E-3</v>
      </c>
      <c r="ES21" s="70">
        <v>3.8414231396940446E-2</v>
      </c>
      <c r="ET21" s="70">
        <v>2.810716248211631E-2</v>
      </c>
      <c r="EU21" s="70">
        <v>4.4900079615263433E-2</v>
      </c>
      <c r="EV21" s="69">
        <v>-0.83037646407666665</v>
      </c>
      <c r="EW21" s="70">
        <v>-1.4932117899541186E-2</v>
      </c>
      <c r="EX21" s="70">
        <v>-4.4232698177776086E-2</v>
      </c>
      <c r="EY21" s="70">
        <v>8.4408844965535579E-2</v>
      </c>
      <c r="EZ21" s="92">
        <v>-0.1475986</v>
      </c>
      <c r="FA21" s="70">
        <v>0.13868</v>
      </c>
      <c r="FB21" s="70">
        <v>0.12967999999999996</v>
      </c>
      <c r="FC21" s="87">
        <v>5.0250030845761746E-2</v>
      </c>
      <c r="FD21" s="69">
        <v>0.10522000000000001</v>
      </c>
      <c r="FE21" s="70">
        <v>9.7490000000000007E-2</v>
      </c>
      <c r="FF21" s="87">
        <v>3.5010239930625998E-2</v>
      </c>
      <c r="FG21" s="93" t="s">
        <v>2563</v>
      </c>
      <c r="FH21" s="84">
        <v>2.4798800000000001</v>
      </c>
      <c r="FI21" s="85">
        <v>1.45116</v>
      </c>
      <c r="FJ21" s="86">
        <v>0.71755409999999997</v>
      </c>
      <c r="FK21" s="86">
        <v>0.72915830000000004</v>
      </c>
      <c r="FL21" s="94">
        <v>7.0000000000000007E-2</v>
      </c>
      <c r="FM21" s="95">
        <v>0.1</v>
      </c>
      <c r="FN21" s="96">
        <v>44377</v>
      </c>
      <c r="FO21" s="97" t="s">
        <v>2881</v>
      </c>
      <c r="FP21" s="57">
        <v>0.4</v>
      </c>
      <c r="FQ21" s="58" t="s">
        <v>159</v>
      </c>
      <c r="FR21" s="58">
        <v>0.4</v>
      </c>
      <c r="FS21" s="98" t="s">
        <v>185</v>
      </c>
      <c r="FT21" s="59" t="s">
        <v>160</v>
      </c>
      <c r="FU21" s="9" t="s">
        <v>158</v>
      </c>
      <c r="FV21" s="9" t="s">
        <v>158</v>
      </c>
      <c r="FW21" s="99" t="s">
        <v>158</v>
      </c>
      <c r="FX21" s="100" t="s">
        <v>158</v>
      </c>
      <c r="FY21" s="100" t="s">
        <v>158</v>
      </c>
      <c r="FZ21" s="100" t="s">
        <v>158</v>
      </c>
      <c r="GA21" s="9" t="s">
        <v>158</v>
      </c>
      <c r="GB21" s="63"/>
    </row>
    <row r="22" spans="1:184" s="62" customFormat="1" ht="12" customHeight="1" x14ac:dyDescent="0.2">
      <c r="A22" s="7">
        <v>106</v>
      </c>
      <c r="B22" s="2" t="s">
        <v>519</v>
      </c>
      <c r="C22" s="1" t="s">
        <v>520</v>
      </c>
      <c r="D22" s="1" t="s">
        <v>324</v>
      </c>
      <c r="E22" s="1" t="s">
        <v>383</v>
      </c>
      <c r="F22" s="9">
        <v>0</v>
      </c>
      <c r="G22" s="64">
        <v>14.52</v>
      </c>
      <c r="H22" s="65">
        <v>-1.6260162601625994E-2</v>
      </c>
      <c r="I22" s="65">
        <v>4.5747606696359799E-2</v>
      </c>
      <c r="J22" s="65" t="s">
        <v>158</v>
      </c>
      <c r="K22" s="66">
        <v>5.1652892561983473E-2</v>
      </c>
      <c r="L22" s="67">
        <v>1</v>
      </c>
      <c r="M22" s="68">
        <v>1.3508035091702286E-2</v>
      </c>
      <c r="N22" s="69">
        <v>0</v>
      </c>
      <c r="O22" s="70">
        <v>0</v>
      </c>
      <c r="P22" s="70">
        <v>2.7248211973214254E-3</v>
      </c>
      <c r="Q22" s="70" t="s">
        <v>158</v>
      </c>
      <c r="R22" s="70" t="s">
        <v>158</v>
      </c>
      <c r="S22" s="70" t="s">
        <v>158</v>
      </c>
      <c r="T22" s="18" t="s">
        <v>158</v>
      </c>
      <c r="U22" s="71" t="s">
        <v>321</v>
      </c>
      <c r="V22" s="9">
        <v>2013</v>
      </c>
      <c r="W22" s="227" t="s">
        <v>496</v>
      </c>
      <c r="X22" s="227">
        <v>0</v>
      </c>
      <c r="Y22" s="72" t="s">
        <v>157</v>
      </c>
      <c r="Z22" s="73">
        <v>5</v>
      </c>
      <c r="AA22" s="73">
        <v>4</v>
      </c>
      <c r="AB22" s="73">
        <v>0</v>
      </c>
      <c r="AC22" s="228" t="s">
        <v>5</v>
      </c>
      <c r="AD22" s="74">
        <v>0.72929530625540895</v>
      </c>
      <c r="AE22" s="75" t="s">
        <v>158</v>
      </c>
      <c r="AF22" s="75">
        <v>0.72807051605638184</v>
      </c>
      <c r="AG22" s="75">
        <v>2.0198211784983302</v>
      </c>
      <c r="AH22" s="76" t="s">
        <v>2713</v>
      </c>
      <c r="AI22" s="9" t="s">
        <v>2803</v>
      </c>
      <c r="AJ22" s="77" t="s">
        <v>2563</v>
      </c>
      <c r="AK22" s="78">
        <v>5.1652892561983473E-2</v>
      </c>
      <c r="AL22" s="79">
        <v>5.4104400000000004E-2</v>
      </c>
      <c r="AM22" s="80">
        <v>-4.5310685231081615E-2</v>
      </c>
      <c r="AN22" s="368">
        <v>-6.9999176186641088E-2</v>
      </c>
      <c r="AO22" s="368">
        <v>-0.18574166455770014</v>
      </c>
      <c r="AP22" s="368">
        <v>-0.19760387518247557</v>
      </c>
      <c r="AQ22" s="368">
        <v>-0.18015083110191643</v>
      </c>
      <c r="AR22" s="81">
        <v>6.3435509731596368E-2</v>
      </c>
      <c r="AS22" s="81">
        <v>6.4373307602563545E-2</v>
      </c>
      <c r="AT22" s="81">
        <v>6.3002921173180459E-2</v>
      </c>
      <c r="AU22" s="68">
        <v>4.8052207792207806E-2</v>
      </c>
      <c r="AV22" s="68">
        <v>5.5023127014487513E-2</v>
      </c>
      <c r="AW22" s="68">
        <v>6.9943667296786416E-2</v>
      </c>
      <c r="AX22" s="68">
        <v>4.6970728386657591E-2</v>
      </c>
      <c r="AY22" s="68">
        <v>5.5540695491200609E-2</v>
      </c>
      <c r="AZ22" s="68">
        <v>6.9943667296786416E-2</v>
      </c>
      <c r="BA22" s="31">
        <v>13.92468</v>
      </c>
      <c r="BB22" s="32" t="s">
        <v>158</v>
      </c>
      <c r="BC22" s="82">
        <v>125.93614055553347</v>
      </c>
      <c r="BD22" s="70">
        <v>-0.88943062778821858</v>
      </c>
      <c r="BE22" s="70" t="s">
        <v>158</v>
      </c>
      <c r="BF22" s="82">
        <v>217.09895833333334</v>
      </c>
      <c r="BG22" s="82">
        <v>110.50121887810465</v>
      </c>
      <c r="BH22" s="82">
        <v>89.315260816769438</v>
      </c>
      <c r="BI22" s="82">
        <v>2.9836829836829839</v>
      </c>
      <c r="BJ22" s="82">
        <v>513.33333333333337</v>
      </c>
      <c r="BK22" s="82">
        <v>2.9836829836829839</v>
      </c>
      <c r="BL22" s="82">
        <v>101.69801958728392</v>
      </c>
      <c r="BM22" s="82">
        <v>513.33333333333337</v>
      </c>
      <c r="BN22" s="34" t="s">
        <v>2563</v>
      </c>
      <c r="BO22" s="31">
        <v>1.23142</v>
      </c>
      <c r="BP22" s="32">
        <v>2.7094499999999999</v>
      </c>
      <c r="BQ22" s="35">
        <v>1.3012769379340061</v>
      </c>
      <c r="BR22" s="70">
        <v>1.0821470979895356</v>
      </c>
      <c r="BS22" s="83">
        <v>1.1312369328912186</v>
      </c>
      <c r="BT22" s="83">
        <v>1.1371325739011844</v>
      </c>
      <c r="BU22" s="83">
        <v>1.3721051993657181</v>
      </c>
      <c r="BV22" s="83">
        <v>0.95722840034217282</v>
      </c>
      <c r="BW22" s="83">
        <v>1.6032608695652175</v>
      </c>
      <c r="BX22" s="83">
        <v>0.95722840034217282</v>
      </c>
      <c r="BY22" s="83">
        <v>1.5661932510694967</v>
      </c>
      <c r="BZ22" s="83">
        <v>4.1851851851851851</v>
      </c>
      <c r="CA22" s="37" t="s">
        <v>2609</v>
      </c>
      <c r="CB22" s="31">
        <v>8.306731198297463</v>
      </c>
      <c r="CC22" s="35">
        <v>4.6183386725473365</v>
      </c>
      <c r="CD22" s="70">
        <v>0.79864054744944024</v>
      </c>
      <c r="CE22" s="83">
        <v>5.2147346041121461</v>
      </c>
      <c r="CF22" s="83">
        <v>3.9648755639029956</v>
      </c>
      <c r="CG22" s="83">
        <v>2.9686632666119017</v>
      </c>
      <c r="CH22" s="83">
        <v>1.4496385542168675</v>
      </c>
      <c r="CI22" s="83">
        <v>8.6172104299164065</v>
      </c>
      <c r="CJ22" s="83">
        <v>1.2774293405114401</v>
      </c>
      <c r="CK22" s="83">
        <v>3.4277348094257842</v>
      </c>
      <c r="CL22" s="83">
        <v>8.6172104299164065</v>
      </c>
      <c r="CM22" s="37" t="s">
        <v>2563</v>
      </c>
      <c r="CN22" s="31">
        <v>6.28355</v>
      </c>
      <c r="CO22" s="82">
        <v>9.0394082860167693</v>
      </c>
      <c r="CP22" s="70">
        <v>-0.30487153570437331</v>
      </c>
      <c r="CQ22" s="82">
        <v>10.558464219566526</v>
      </c>
      <c r="CR22" s="82">
        <v>7.7291045509546192</v>
      </c>
      <c r="CS22" s="82">
        <v>5.5400881004886848</v>
      </c>
      <c r="CT22" s="82">
        <v>2.3873015873015873</v>
      </c>
      <c r="CU22" s="82">
        <v>17.255211594202898</v>
      </c>
      <c r="CV22" s="82">
        <v>1.821746641074856</v>
      </c>
      <c r="CW22" s="82">
        <v>6.4328939237368212</v>
      </c>
      <c r="CX22" s="82">
        <v>17.255211594202898</v>
      </c>
      <c r="CY22" s="37" t="s">
        <v>2563</v>
      </c>
      <c r="CZ22" s="376">
        <v>0.30392825779902077</v>
      </c>
      <c r="DA22" s="39" t="s">
        <v>5</v>
      </c>
      <c r="DB22" s="39">
        <v>29.246340669775247</v>
      </c>
      <c r="DC22" s="17">
        <v>5.4377713759304898E-2</v>
      </c>
      <c r="DD22" s="40">
        <v>-8.4869086240695104</v>
      </c>
      <c r="DE22" s="84">
        <v>1.0283899999999999</v>
      </c>
      <c r="DF22" s="85" t="s">
        <v>158</v>
      </c>
      <c r="DG22" s="85" t="s">
        <v>5</v>
      </c>
      <c r="DH22" s="85" t="s">
        <v>5</v>
      </c>
      <c r="DI22" s="85" t="s">
        <v>5</v>
      </c>
      <c r="DJ22" s="86">
        <v>-2.5461590000000003</v>
      </c>
      <c r="DK22" s="86">
        <v>7.6014000000000003E-3</v>
      </c>
      <c r="DL22" s="69">
        <v>-0.953125</v>
      </c>
      <c r="DM22" s="70">
        <v>-0.76528306614578256</v>
      </c>
      <c r="DN22" s="70" t="s">
        <v>158</v>
      </c>
      <c r="DO22" s="70" t="s">
        <v>158</v>
      </c>
      <c r="DP22" s="17" t="s">
        <v>158</v>
      </c>
      <c r="DQ22" s="87" t="s">
        <v>2563</v>
      </c>
      <c r="DR22" s="69">
        <v>-4.8363916879701208E-3</v>
      </c>
      <c r="DS22" s="70">
        <v>-0.24167172064061759</v>
      </c>
      <c r="DT22" s="70">
        <v>-0.26672955354262362</v>
      </c>
      <c r="DU22" s="70" t="s">
        <v>158</v>
      </c>
      <c r="DV22" s="87" t="s">
        <v>2563</v>
      </c>
      <c r="DW22" s="31">
        <v>1.0301199999999999</v>
      </c>
      <c r="DX22" s="70">
        <v>5.5071540246637074E-2</v>
      </c>
      <c r="DY22" s="70">
        <v>-0.27623595480833019</v>
      </c>
      <c r="DZ22" s="70">
        <v>-0.30501539504613617</v>
      </c>
      <c r="EA22" s="70" t="s">
        <v>158</v>
      </c>
      <c r="EB22" s="87" t="s">
        <v>2563</v>
      </c>
      <c r="EC22" s="31">
        <v>0.37131999999999998</v>
      </c>
      <c r="ED22" s="88">
        <v>4682832000</v>
      </c>
      <c r="EE22" s="85">
        <v>0.60911999999999999</v>
      </c>
      <c r="EF22" s="85" t="s">
        <v>5</v>
      </c>
      <c r="EG22" s="86">
        <v>0.21801867092947202</v>
      </c>
      <c r="EH22" s="86">
        <v>-7.1706198846607117E-2</v>
      </c>
      <c r="EI22" s="89">
        <v>2.625</v>
      </c>
      <c r="EJ22" s="90">
        <v>8</v>
      </c>
      <c r="EK22" s="85">
        <v>15.75</v>
      </c>
      <c r="EL22" s="91">
        <v>8</v>
      </c>
      <c r="EM22" s="79">
        <v>-7.8095238095238106E-2</v>
      </c>
      <c r="EN22" s="69">
        <v>-2.8308097432521384E-2</v>
      </c>
      <c r="EO22" s="70">
        <v>1.9967677170618758E-2</v>
      </c>
      <c r="EP22" s="70">
        <v>2.0283864252555128E-2</v>
      </c>
      <c r="EQ22" s="70" t="s">
        <v>158</v>
      </c>
      <c r="ER22" s="69">
        <v>4.8716524028966424E-2</v>
      </c>
      <c r="ES22" s="70">
        <v>5.0596267415227159E-2</v>
      </c>
      <c r="ET22" s="70">
        <v>5.0143685752088052E-2</v>
      </c>
      <c r="EU22" s="70" t="s">
        <v>158</v>
      </c>
      <c r="EV22" s="69">
        <v>2.040842659644504E-2</v>
      </c>
      <c r="EW22" s="70">
        <v>7.0563944585845917E-2</v>
      </c>
      <c r="EX22" s="70">
        <v>7.042755000464318E-2</v>
      </c>
      <c r="EY22" s="70" t="s">
        <v>158</v>
      </c>
      <c r="EZ22" s="92">
        <v>0.20863949999999998</v>
      </c>
      <c r="FA22" s="70">
        <v>0.24430000000000002</v>
      </c>
      <c r="FB22" s="70">
        <v>0.18058571428571429</v>
      </c>
      <c r="FC22" s="87">
        <v>0.23876231381857566</v>
      </c>
      <c r="FD22" s="69">
        <v>0.10327500000000001</v>
      </c>
      <c r="FE22" s="70">
        <v>7.1000000000000008E-2</v>
      </c>
      <c r="FF22" s="87">
        <v>5.1724419764749403E-2</v>
      </c>
      <c r="FG22" s="93" t="s">
        <v>2563</v>
      </c>
      <c r="FH22" s="84" t="s">
        <v>158</v>
      </c>
      <c r="FI22" s="85" t="s">
        <v>158</v>
      </c>
      <c r="FJ22" s="86">
        <v>0.2393497</v>
      </c>
      <c r="FK22" s="86">
        <v>1.713759</v>
      </c>
      <c r="FL22" s="94">
        <v>6.1667E-2</v>
      </c>
      <c r="FM22" s="95">
        <v>6.25E-2</v>
      </c>
      <c r="FN22" s="96">
        <v>45016</v>
      </c>
      <c r="FO22" s="97" t="s">
        <v>2698</v>
      </c>
      <c r="FP22" s="57">
        <v>0.75</v>
      </c>
      <c r="FQ22" s="58" t="s">
        <v>159</v>
      </c>
      <c r="FR22" s="58">
        <v>0.75</v>
      </c>
      <c r="FS22" s="98" t="s">
        <v>159</v>
      </c>
      <c r="FT22" s="59" t="s">
        <v>165</v>
      </c>
      <c r="FU22" s="9" t="s">
        <v>166</v>
      </c>
      <c r="FV22" s="9" t="s">
        <v>158</v>
      </c>
      <c r="FW22" s="99">
        <v>0.03</v>
      </c>
      <c r="FX22" s="100" t="s">
        <v>158</v>
      </c>
      <c r="FY22" s="100" t="s">
        <v>158</v>
      </c>
      <c r="FZ22" s="100" t="s">
        <v>158</v>
      </c>
      <c r="GA22" s="9" t="s">
        <v>425</v>
      </c>
      <c r="GB22" s="63"/>
    </row>
    <row r="23" spans="1:184" s="62" customFormat="1" ht="12" customHeight="1" x14ac:dyDescent="0.2">
      <c r="A23" s="7">
        <v>122</v>
      </c>
      <c r="B23" s="2" t="s">
        <v>444</v>
      </c>
      <c r="C23" s="1" t="s">
        <v>445</v>
      </c>
      <c r="D23" s="1" t="s">
        <v>183</v>
      </c>
      <c r="E23" s="1" t="s">
        <v>446</v>
      </c>
      <c r="F23" s="9">
        <v>0</v>
      </c>
      <c r="G23" s="64">
        <v>5.96</v>
      </c>
      <c r="H23" s="65">
        <v>0.22381930184804921</v>
      </c>
      <c r="I23" s="65">
        <v>-0.10468203097748852</v>
      </c>
      <c r="J23" s="65" t="s">
        <v>158</v>
      </c>
      <c r="K23" s="66">
        <v>5.0335570469798654E-2</v>
      </c>
      <c r="L23" s="67">
        <v>1128</v>
      </c>
      <c r="M23" s="68">
        <v>7.1428571428571397E-2</v>
      </c>
      <c r="N23" s="69">
        <v>0</v>
      </c>
      <c r="O23" s="70">
        <v>3.5744168651286268E-2</v>
      </c>
      <c r="P23" s="70">
        <v>9.5654257747853855E-2</v>
      </c>
      <c r="Q23" s="70" t="s">
        <v>158</v>
      </c>
      <c r="R23" s="70" t="s">
        <v>158</v>
      </c>
      <c r="S23" s="70" t="s">
        <v>158</v>
      </c>
      <c r="T23" s="18" t="s">
        <v>158</v>
      </c>
      <c r="U23" s="71" t="s">
        <v>156</v>
      </c>
      <c r="V23" s="9">
        <v>2015</v>
      </c>
      <c r="W23" s="227" t="s">
        <v>496</v>
      </c>
      <c r="X23" s="227">
        <v>0</v>
      </c>
      <c r="Y23" s="72" t="s">
        <v>157</v>
      </c>
      <c r="Z23" s="73">
        <v>5</v>
      </c>
      <c r="AA23" s="73">
        <v>2</v>
      </c>
      <c r="AB23" s="73">
        <v>0</v>
      </c>
      <c r="AC23" s="228" t="s">
        <v>5</v>
      </c>
      <c r="AD23" s="74">
        <v>0.69722041461373985</v>
      </c>
      <c r="AE23" s="75">
        <v>0.35294117647058826</v>
      </c>
      <c r="AF23" s="75">
        <v>0.33250576343323279</v>
      </c>
      <c r="AG23" s="75">
        <v>0.45418073365327843</v>
      </c>
      <c r="AH23" s="76" t="s">
        <v>2726</v>
      </c>
      <c r="AI23" s="9" t="s">
        <v>2727</v>
      </c>
      <c r="AJ23" s="77" t="s">
        <v>2627</v>
      </c>
      <c r="AK23" s="78">
        <v>5.0335570469798654E-2</v>
      </c>
      <c r="AL23" s="79">
        <v>3.4864199999999998E-2</v>
      </c>
      <c r="AM23" s="80">
        <v>0.44376094876115491</v>
      </c>
      <c r="AN23" s="368">
        <v>0.54062656253998287</v>
      </c>
      <c r="AO23" s="368">
        <v>-0.29325216928589515</v>
      </c>
      <c r="AP23" s="368">
        <v>-0.16529567217711749</v>
      </c>
      <c r="AQ23" s="368">
        <v>0.11136533979265018</v>
      </c>
      <c r="AR23" s="81">
        <v>7.12214007348832E-2</v>
      </c>
      <c r="AS23" s="81">
        <v>6.0303473687606725E-2</v>
      </c>
      <c r="AT23" s="81">
        <v>4.5291650429902616E-2</v>
      </c>
      <c r="AU23" s="68">
        <v>1.9E-2</v>
      </c>
      <c r="AV23" s="68">
        <v>4.2101181167848591E-2</v>
      </c>
      <c r="AW23" s="68">
        <v>9.4339622641509427E-2</v>
      </c>
      <c r="AX23" s="68">
        <v>6.993006993006993E-3</v>
      </c>
      <c r="AY23" s="68">
        <v>3.2672142421594996E-2</v>
      </c>
      <c r="AZ23" s="68">
        <v>9.4339622641509427E-2</v>
      </c>
      <c r="BA23" s="31">
        <v>13.200710000000001</v>
      </c>
      <c r="BB23" s="32">
        <v>7.0117647058823529</v>
      </c>
      <c r="BC23" s="82">
        <v>71.44662648424773</v>
      </c>
      <c r="BD23" s="70">
        <v>-0.81523676274749735</v>
      </c>
      <c r="BE23" s="70">
        <v>-0.90186010101641012</v>
      </c>
      <c r="BF23" s="82">
        <v>12.493353486028758</v>
      </c>
      <c r="BG23" s="82">
        <v>54.307515114521564</v>
      </c>
      <c r="BH23" s="82">
        <v>44.946936732067464</v>
      </c>
      <c r="BI23" s="82">
        <v>5.9836065573770494</v>
      </c>
      <c r="BJ23" s="82">
        <v>264.75</v>
      </c>
      <c r="BK23" s="82">
        <v>5.9836065573770494</v>
      </c>
      <c r="BL23" s="82">
        <v>57.86259581544266</v>
      </c>
      <c r="BM23" s="82">
        <v>264.75</v>
      </c>
      <c r="BN23" s="34" t="s">
        <v>2627</v>
      </c>
      <c r="BO23" s="31" t="s">
        <v>158</v>
      </c>
      <c r="BP23" s="32">
        <v>1.3488599999999999</v>
      </c>
      <c r="BQ23" s="35">
        <v>2.0930180889398353</v>
      </c>
      <c r="BR23" s="70">
        <v>-0.35554307574893895</v>
      </c>
      <c r="BS23" s="83">
        <v>1.1571591362371738</v>
      </c>
      <c r="BT23" s="83">
        <v>1.499085955335614</v>
      </c>
      <c r="BU23" s="83">
        <v>2.1402987402245026</v>
      </c>
      <c r="BV23" s="83">
        <v>0.80506329113924047</v>
      </c>
      <c r="BW23" s="83">
        <v>4.8464912280701764</v>
      </c>
      <c r="BX23" s="83">
        <v>0.80506329113924047</v>
      </c>
      <c r="BY23" s="83">
        <v>2.7769657902169196</v>
      </c>
      <c r="BZ23" s="83">
        <v>5.5248618784530388</v>
      </c>
      <c r="CA23" s="37" t="s">
        <v>2609</v>
      </c>
      <c r="CB23" s="31">
        <v>1.3257731637708012</v>
      </c>
      <c r="CC23" s="35">
        <v>2.7008295132250728</v>
      </c>
      <c r="CD23" s="70">
        <v>-0.50912371281529367</v>
      </c>
      <c r="CE23" s="83">
        <v>1.211370666850774</v>
      </c>
      <c r="CF23" s="83">
        <v>2.0052554709766062</v>
      </c>
      <c r="CG23" s="83">
        <v>2.204379559147172</v>
      </c>
      <c r="CH23" s="83">
        <v>0.7872312703583062</v>
      </c>
      <c r="CI23" s="83">
        <v>4.5999999999999996</v>
      </c>
      <c r="CJ23" s="83">
        <v>0.7872312703583062</v>
      </c>
      <c r="CK23" s="83">
        <v>2.8736442524875607</v>
      </c>
      <c r="CL23" s="83">
        <v>4.5999999999999996</v>
      </c>
      <c r="CM23" s="37" t="s">
        <v>2627</v>
      </c>
      <c r="CN23" s="31">
        <v>4.6129100000000003</v>
      </c>
      <c r="CO23" s="82">
        <v>13.544714704634046</v>
      </c>
      <c r="CP23" s="70">
        <v>-0.65943099573579156</v>
      </c>
      <c r="CQ23" s="82">
        <v>5.4104622261779882</v>
      </c>
      <c r="CR23" s="82">
        <v>10.291224704127846</v>
      </c>
      <c r="CS23" s="82">
        <v>11.102336376246889</v>
      </c>
      <c r="CT23" s="82">
        <v>2.4907373278846152</v>
      </c>
      <c r="CU23" s="82">
        <v>30.097894736842104</v>
      </c>
      <c r="CV23" s="82">
        <v>2.4907373278846152</v>
      </c>
      <c r="CW23" s="82">
        <v>14.238092213440652</v>
      </c>
      <c r="CX23" s="82">
        <v>30.097894736842104</v>
      </c>
      <c r="CY23" s="37" t="s">
        <v>2627</v>
      </c>
      <c r="CZ23" s="376">
        <v>-8.8745410083430842E-2</v>
      </c>
      <c r="DA23" s="39" t="s">
        <v>5</v>
      </c>
      <c r="DB23" s="39">
        <v>46.200567486538773</v>
      </c>
      <c r="DC23" s="17">
        <v>0.1459898282176525</v>
      </c>
      <c r="DD23" s="40">
        <v>1.3982728217652483</v>
      </c>
      <c r="DE23" s="84">
        <v>0.43028</v>
      </c>
      <c r="DF23" s="85">
        <v>0.85</v>
      </c>
      <c r="DG23" s="85" t="s">
        <v>5</v>
      </c>
      <c r="DH23" s="85" t="s">
        <v>5</v>
      </c>
      <c r="DI23" s="85" t="s">
        <v>5</v>
      </c>
      <c r="DJ23" s="86">
        <v>5.0735299999999997E-2</v>
      </c>
      <c r="DK23" s="86">
        <v>0.17484190000000002</v>
      </c>
      <c r="DL23" s="69">
        <v>-0.22950819672131151</v>
      </c>
      <c r="DM23" s="70" t="s">
        <v>158</v>
      </c>
      <c r="DN23" s="70">
        <v>0.17483185214392605</v>
      </c>
      <c r="DO23" s="70" t="s">
        <v>158</v>
      </c>
      <c r="DP23" s="70" t="s">
        <v>158</v>
      </c>
      <c r="DQ23" s="87" t="s">
        <v>2627</v>
      </c>
      <c r="DR23" s="69">
        <v>-0.1314273307300694</v>
      </c>
      <c r="DS23" s="70">
        <v>0.14263360848863393</v>
      </c>
      <c r="DT23" s="70">
        <v>0.13351150925670008</v>
      </c>
      <c r="DU23" s="70" t="s">
        <v>158</v>
      </c>
      <c r="DV23" s="87" t="s">
        <v>2627</v>
      </c>
      <c r="DW23" s="31">
        <v>0.90224000000000004</v>
      </c>
      <c r="DX23" s="70">
        <v>0.26559821944369966</v>
      </c>
      <c r="DY23" s="70">
        <v>0.60892215240387837</v>
      </c>
      <c r="DZ23" s="70">
        <v>0.29924338489701019</v>
      </c>
      <c r="EA23" s="70" t="s">
        <v>158</v>
      </c>
      <c r="EB23" s="87" t="s">
        <v>2627</v>
      </c>
      <c r="EC23" s="31">
        <v>0.66052999999999995</v>
      </c>
      <c r="ED23" s="88">
        <v>291964600</v>
      </c>
      <c r="EE23" s="85">
        <v>0.90271999999999997</v>
      </c>
      <c r="EF23" s="85" t="s">
        <v>5</v>
      </c>
      <c r="EG23" s="86">
        <v>0.47675715246271988</v>
      </c>
      <c r="EH23" s="86">
        <v>-0.15080726000877009</v>
      </c>
      <c r="EI23" s="89">
        <v>1.8</v>
      </c>
      <c r="EJ23" s="90">
        <v>5</v>
      </c>
      <c r="EK23" s="85">
        <v>7.8</v>
      </c>
      <c r="EL23" s="91">
        <v>5</v>
      </c>
      <c r="EM23" s="79">
        <v>-0.23589743589743584</v>
      </c>
      <c r="EN23" s="69">
        <v>-0.30229226361031525</v>
      </c>
      <c r="EO23" s="70">
        <v>-0.11974145461360297</v>
      </c>
      <c r="EP23" s="70">
        <v>-0.13263187572205615</v>
      </c>
      <c r="EQ23" s="70" t="s">
        <v>158</v>
      </c>
      <c r="ER23" s="69">
        <v>4.2979942693409656E-2</v>
      </c>
      <c r="ES23" s="70">
        <v>4.0365508905739755E-2</v>
      </c>
      <c r="ET23" s="70">
        <v>2.6755294389570139E-2</v>
      </c>
      <c r="EU23" s="70" t="s">
        <v>158</v>
      </c>
      <c r="EV23" s="69">
        <v>-0.25931232091690559</v>
      </c>
      <c r="EW23" s="70">
        <v>-7.9375945707863216E-2</v>
      </c>
      <c r="EX23" s="70">
        <v>-0.10587658133248601</v>
      </c>
      <c r="EY23" s="70" t="s">
        <v>158</v>
      </c>
      <c r="EZ23" s="92">
        <v>0.1053283</v>
      </c>
      <c r="FA23" s="70">
        <v>7.6800000000000007E-2</v>
      </c>
      <c r="FB23" s="70">
        <v>7.665555555555556E-2</v>
      </c>
      <c r="FC23" s="87">
        <v>0.11864656927193472</v>
      </c>
      <c r="FD23" s="69">
        <v>5.5775000000000005E-2</v>
      </c>
      <c r="FE23" s="70">
        <v>5.3888888888888889E-2</v>
      </c>
      <c r="FF23" s="87">
        <v>5.5020524352281476E-2</v>
      </c>
      <c r="FG23" s="93" t="s">
        <v>2627</v>
      </c>
      <c r="FH23" s="84">
        <v>0.94425000000000003</v>
      </c>
      <c r="FI23" s="85">
        <v>0.89380000000000004</v>
      </c>
      <c r="FJ23" s="86">
        <v>1.391513</v>
      </c>
      <c r="FK23" s="86">
        <v>1.431575</v>
      </c>
      <c r="FL23" s="94">
        <v>7.0000000000000007E-2</v>
      </c>
      <c r="FM23" s="95">
        <v>7.4999999999999997E-2</v>
      </c>
      <c r="FN23" s="96">
        <v>43889</v>
      </c>
      <c r="FO23" s="97" t="s">
        <v>2831</v>
      </c>
      <c r="FP23" s="57">
        <v>0.3</v>
      </c>
      <c r="FQ23" s="58" t="s">
        <v>159</v>
      </c>
      <c r="FR23" s="58">
        <v>0.3</v>
      </c>
      <c r="FS23" s="98" t="s">
        <v>159</v>
      </c>
      <c r="FT23" s="59" t="s">
        <v>160</v>
      </c>
      <c r="FU23" s="9" t="s">
        <v>158</v>
      </c>
      <c r="FV23" s="9" t="s">
        <v>158</v>
      </c>
      <c r="FW23" s="99" t="s">
        <v>158</v>
      </c>
      <c r="FX23" s="100" t="s">
        <v>158</v>
      </c>
      <c r="FY23" s="100" t="s">
        <v>158</v>
      </c>
      <c r="FZ23" s="100" t="s">
        <v>158</v>
      </c>
      <c r="GA23" s="9" t="s">
        <v>425</v>
      </c>
      <c r="GB23" s="63"/>
    </row>
    <row r="24" spans="1:184" s="62" customFormat="1" ht="12" customHeight="1" x14ac:dyDescent="0.2">
      <c r="A24" s="7">
        <v>109</v>
      </c>
      <c r="B24" s="2" t="s">
        <v>407</v>
      </c>
      <c r="C24" s="1" t="s">
        <v>408</v>
      </c>
      <c r="D24" s="1" t="s">
        <v>154</v>
      </c>
      <c r="E24" s="1" t="s">
        <v>285</v>
      </c>
      <c r="F24" s="9">
        <v>0</v>
      </c>
      <c r="G24" s="64">
        <v>14.68</v>
      </c>
      <c r="H24" s="65">
        <v>-9.3827160493827111E-2</v>
      </c>
      <c r="I24" s="65">
        <v>2.1946254131495202E-2</v>
      </c>
      <c r="J24" s="65">
        <v>4.2953395042848452E-2</v>
      </c>
      <c r="K24" s="66">
        <v>4.9046321525885561E-2</v>
      </c>
      <c r="L24" s="67">
        <v>1096</v>
      </c>
      <c r="M24" s="68">
        <v>2.8571428571428692E-2</v>
      </c>
      <c r="N24" s="69">
        <v>0</v>
      </c>
      <c r="O24" s="70">
        <v>9.4345194439846569E-3</v>
      </c>
      <c r="P24" s="70">
        <v>1.7554577175587616E-2</v>
      </c>
      <c r="Q24" s="70">
        <v>2.1857766983182536E-2</v>
      </c>
      <c r="R24" s="70">
        <v>5.7202683691222056E-3</v>
      </c>
      <c r="S24" s="70" t="s">
        <v>158</v>
      </c>
      <c r="T24" s="18">
        <v>0.8031276565942983</v>
      </c>
      <c r="U24" s="71" t="s">
        <v>156</v>
      </c>
      <c r="V24" s="9">
        <v>2003</v>
      </c>
      <c r="W24" s="227" t="s">
        <v>496</v>
      </c>
      <c r="X24" s="227">
        <v>0</v>
      </c>
      <c r="Y24" s="72" t="s">
        <v>326</v>
      </c>
      <c r="Z24" s="73">
        <v>11</v>
      </c>
      <c r="AA24" s="73">
        <v>7</v>
      </c>
      <c r="AB24" s="73">
        <v>1</v>
      </c>
      <c r="AC24" s="228" t="s">
        <v>409</v>
      </c>
      <c r="AD24" s="74" t="s">
        <v>158</v>
      </c>
      <c r="AE24" s="75">
        <v>2.5714285714285712</v>
      </c>
      <c r="AF24" s="75">
        <v>0.60772314834353236</v>
      </c>
      <c r="AG24" s="75">
        <v>0.89850623338699409</v>
      </c>
      <c r="AH24" s="76" t="s">
        <v>410</v>
      </c>
      <c r="AI24" s="9" t="s">
        <v>2806</v>
      </c>
      <c r="AJ24" s="77" t="s">
        <v>2563</v>
      </c>
      <c r="AK24" s="78">
        <v>4.9046321525885561E-2</v>
      </c>
      <c r="AL24" s="79">
        <v>3.6693200000000002E-2</v>
      </c>
      <c r="AM24" s="80">
        <v>0.33665969514475602</v>
      </c>
      <c r="AN24" s="368">
        <v>4.1192312486432625E-2</v>
      </c>
      <c r="AO24" s="368">
        <v>2.8114955192226176E-2</v>
      </c>
      <c r="AP24" s="368">
        <v>-4.7401280378748356E-2</v>
      </c>
      <c r="AQ24" s="368">
        <v>-0.13656718351836206</v>
      </c>
      <c r="AR24" s="81">
        <v>4.7705094919775183E-2</v>
      </c>
      <c r="AS24" s="81">
        <v>5.1486864842088101E-2</v>
      </c>
      <c r="AT24" s="81">
        <v>5.6803865442295931E-2</v>
      </c>
      <c r="AU24" s="68">
        <v>2.2167487684729065E-2</v>
      </c>
      <c r="AV24" s="68">
        <v>4.0988622321594427E-2</v>
      </c>
      <c r="AW24" s="68">
        <v>5.8319039451114926E-2</v>
      </c>
      <c r="AX24" s="68">
        <v>2.2167487684729065E-2</v>
      </c>
      <c r="AY24" s="68">
        <v>4.7105919759203627E-2</v>
      </c>
      <c r="AZ24" s="68">
        <v>6.9295101553166066E-2</v>
      </c>
      <c r="BA24" s="31" t="s">
        <v>158</v>
      </c>
      <c r="BB24" s="32">
        <v>52.428571428571423</v>
      </c>
      <c r="BC24" s="82">
        <v>67.685406698564591</v>
      </c>
      <c r="BD24" s="70" t="s">
        <v>158</v>
      </c>
      <c r="BE24" s="70">
        <v>-0.22540804604955889</v>
      </c>
      <c r="BF24" s="82" t="e">
        <v>#DIV/0!</v>
      </c>
      <c r="BG24" s="82">
        <v>61.116028708133975</v>
      </c>
      <c r="BH24" s="82">
        <v>44.335007709548719</v>
      </c>
      <c r="BI24" s="82">
        <v>60.863636363636367</v>
      </c>
      <c r="BJ24" s="82">
        <v>76.473684210526315</v>
      </c>
      <c r="BK24" s="82">
        <v>19.465116279069765</v>
      </c>
      <c r="BL24" s="82">
        <v>51.749057169880302</v>
      </c>
      <c r="BM24" s="82">
        <v>76.473684210526315</v>
      </c>
      <c r="BN24" s="34" t="s">
        <v>2563</v>
      </c>
      <c r="BO24" s="31" t="s">
        <v>158</v>
      </c>
      <c r="BP24" s="32">
        <v>2.5406200000000001</v>
      </c>
      <c r="BQ24" s="35">
        <v>4.1323028025867954</v>
      </c>
      <c r="BR24" s="70">
        <v>-0.38518058298883906</v>
      </c>
      <c r="BS24" s="83">
        <v>3.1664491699020485</v>
      </c>
      <c r="BT24" s="83">
        <v>3.3981593972444388</v>
      </c>
      <c r="BU24" s="83">
        <v>2.8983795269091832</v>
      </c>
      <c r="BV24" s="83">
        <v>2.6609523809523812</v>
      </c>
      <c r="BW24" s="83">
        <v>6.2581888246628123</v>
      </c>
      <c r="BX24" s="83">
        <v>1.7510460251046023</v>
      </c>
      <c r="BY24" s="83">
        <v>3.4980340965374142</v>
      </c>
      <c r="BZ24" s="83">
        <v>6.2581888246628123</v>
      </c>
      <c r="CA24" s="37" t="s">
        <v>2609</v>
      </c>
      <c r="CB24" s="31">
        <v>3.4063486170410249</v>
      </c>
      <c r="CC24" s="35">
        <v>4.3563292458244529</v>
      </c>
      <c r="CD24" s="70">
        <v>-0.21806906116978775</v>
      </c>
      <c r="CE24" s="83">
        <v>3.7188502854305079</v>
      </c>
      <c r="CF24" s="83">
        <v>3.4905140447418406</v>
      </c>
      <c r="CG24" s="83">
        <v>3.7685446938321538</v>
      </c>
      <c r="CH24" s="83">
        <v>2.6472443674176778</v>
      </c>
      <c r="CI24" s="83">
        <v>7.8615700307277221</v>
      </c>
      <c r="CJ24" s="83">
        <v>2.6472443674176778</v>
      </c>
      <c r="CK24" s="83">
        <v>4.542114220017698</v>
      </c>
      <c r="CL24" s="83">
        <v>7.8615700307277221</v>
      </c>
      <c r="CM24" s="37" t="s">
        <v>2563</v>
      </c>
      <c r="CN24" s="31">
        <v>12.551209999999999</v>
      </c>
      <c r="CO24" s="82">
        <v>11.054502090364659</v>
      </c>
      <c r="CP24" s="70">
        <v>0.13539351636107644</v>
      </c>
      <c r="CQ24" s="82">
        <v>9.7019535889696176</v>
      </c>
      <c r="CR24" s="82">
        <v>8.8031792805747529</v>
      </c>
      <c r="CS24" s="82">
        <v>28.480094949613168</v>
      </c>
      <c r="CT24" s="82">
        <v>7.03125</v>
      </c>
      <c r="CU24" s="82">
        <v>22.125319284966363</v>
      </c>
      <c r="CV24" s="82">
        <v>6.5176229508196712</v>
      </c>
      <c r="CW24" s="82">
        <v>33.572084805063376</v>
      </c>
      <c r="CX24" s="82">
        <v>254.61599999999999</v>
      </c>
      <c r="CY24" s="37" t="s">
        <v>2563</v>
      </c>
      <c r="CZ24" s="376" t="s">
        <v>158</v>
      </c>
      <c r="DA24" s="39" t="s">
        <v>5</v>
      </c>
      <c r="DB24" s="39" t="s">
        <v>2151</v>
      </c>
      <c r="DC24" s="17">
        <v>6.6600898701473177E-2</v>
      </c>
      <c r="DD24" s="40" t="s">
        <v>158</v>
      </c>
      <c r="DE24" s="84">
        <v>-0.43508999999999998</v>
      </c>
      <c r="DF24" s="85">
        <v>0.28000000000000003</v>
      </c>
      <c r="DG24" s="85" t="s">
        <v>5</v>
      </c>
      <c r="DH24" s="85" t="s">
        <v>5</v>
      </c>
      <c r="DI24" s="85" t="s">
        <v>5</v>
      </c>
      <c r="DJ24" s="86">
        <v>-10.74962</v>
      </c>
      <c r="DK24" s="86" t="s">
        <v>158</v>
      </c>
      <c r="DL24" s="69" t="s">
        <v>158</v>
      </c>
      <c r="DM24" s="70" t="s">
        <v>158</v>
      </c>
      <c r="DN24" s="70" t="s">
        <v>158</v>
      </c>
      <c r="DO24" s="70" t="s">
        <v>158</v>
      </c>
      <c r="DP24" s="17" t="s">
        <v>158</v>
      </c>
      <c r="DQ24" s="87" t="s">
        <v>2563</v>
      </c>
      <c r="DR24" s="69">
        <v>0.14576401954020701</v>
      </c>
      <c r="DS24" s="70">
        <v>-2.1109594419289057E-2</v>
      </c>
      <c r="DT24" s="70">
        <v>8.7758720386834632E-2</v>
      </c>
      <c r="DU24" s="70">
        <v>7.8116917703383582E-2</v>
      </c>
      <c r="DV24" s="87" t="s">
        <v>2563</v>
      </c>
      <c r="DW24" s="31">
        <v>1.18475</v>
      </c>
      <c r="DX24" s="70">
        <v>6.1958469848209408E-2</v>
      </c>
      <c r="DY24" s="70">
        <v>-2.7363653966175239E-2</v>
      </c>
      <c r="DZ24" s="70">
        <v>0.15539876995952073</v>
      </c>
      <c r="EA24" s="70">
        <v>0.10003666582143111</v>
      </c>
      <c r="EB24" s="87" t="s">
        <v>2563</v>
      </c>
      <c r="EC24" s="31">
        <v>0.80132999999999999</v>
      </c>
      <c r="ED24" s="88">
        <v>3003594000</v>
      </c>
      <c r="EE24" s="85">
        <v>0.35144999999999998</v>
      </c>
      <c r="EF24" s="85" t="s">
        <v>5</v>
      </c>
      <c r="EG24" s="86">
        <v>8.4996325922052751E-2</v>
      </c>
      <c r="EH24" s="86">
        <v>-0.26714690011683107</v>
      </c>
      <c r="EI24" s="89">
        <v>2.3330000000000002</v>
      </c>
      <c r="EJ24" s="90">
        <v>12</v>
      </c>
      <c r="EK24" s="85">
        <v>19.45</v>
      </c>
      <c r="EL24" s="91">
        <v>11</v>
      </c>
      <c r="EM24" s="79">
        <v>-0.24524421593830337</v>
      </c>
      <c r="EN24" s="69">
        <v>-0.12903225806451624</v>
      </c>
      <c r="EO24" s="70">
        <v>-1.322270513661461E-2</v>
      </c>
      <c r="EP24" s="70">
        <v>2.3836255539609663E-2</v>
      </c>
      <c r="EQ24" s="70">
        <v>4.5821260787133333E-2</v>
      </c>
      <c r="ER24" s="69">
        <v>3.8709677419354938E-2</v>
      </c>
      <c r="ES24" s="70">
        <v>4.1000602269002817E-2</v>
      </c>
      <c r="ET24" s="70">
        <v>4.4941528235568962E-2</v>
      </c>
      <c r="EU24" s="70">
        <v>5.0812675633064242E-2</v>
      </c>
      <c r="EV24" s="69">
        <v>-9.0322580645161299E-2</v>
      </c>
      <c r="EW24" s="70">
        <v>2.7777897132388207E-2</v>
      </c>
      <c r="EX24" s="70">
        <v>6.8777783775178625E-2</v>
      </c>
      <c r="EY24" s="70">
        <v>9.6633936420197575E-2</v>
      </c>
      <c r="EZ24" s="92">
        <v>-8.1269800000000003E-2</v>
      </c>
      <c r="FA24" s="70">
        <v>7.0700000000000013E-2</v>
      </c>
      <c r="FB24" s="70">
        <v>8.0750000000000002E-2</v>
      </c>
      <c r="FC24" s="87">
        <v>0.10292923782871415</v>
      </c>
      <c r="FD24" s="69">
        <v>2.5700000000000001E-2</v>
      </c>
      <c r="FE24" s="70">
        <v>2.5259999999999998E-2</v>
      </c>
      <c r="FF24" s="87">
        <v>1.5934754469398012E-2</v>
      </c>
      <c r="FG24" s="93" t="s">
        <v>2563</v>
      </c>
      <c r="FH24" s="84">
        <v>0.80998999999999999</v>
      </c>
      <c r="FI24" s="85" t="s">
        <v>158</v>
      </c>
      <c r="FJ24" s="86">
        <v>4.0911970000000002</v>
      </c>
      <c r="FK24" s="86">
        <v>4.38002</v>
      </c>
      <c r="FL24" s="94">
        <v>0.17499999999999999</v>
      </c>
      <c r="FM24" s="95">
        <v>0.18</v>
      </c>
      <c r="FN24" s="96">
        <v>43921</v>
      </c>
      <c r="FO24" s="97" t="s">
        <v>2881</v>
      </c>
      <c r="FP24" s="57">
        <v>0.72</v>
      </c>
      <c r="FQ24" s="58" t="s">
        <v>159</v>
      </c>
      <c r="FR24" s="58">
        <v>0.72</v>
      </c>
      <c r="FS24" s="98" t="s">
        <v>159</v>
      </c>
      <c r="FT24" s="59" t="s">
        <v>165</v>
      </c>
      <c r="FU24" s="9" t="s">
        <v>166</v>
      </c>
      <c r="FV24" s="9" t="s">
        <v>158</v>
      </c>
      <c r="FW24" s="99">
        <v>2.5000000000000001E-2</v>
      </c>
      <c r="FX24" s="100" t="s">
        <v>158</v>
      </c>
      <c r="FY24" s="100" t="s">
        <v>158</v>
      </c>
      <c r="FZ24" s="100" t="s">
        <v>158</v>
      </c>
      <c r="GA24" s="9" t="s">
        <v>169</v>
      </c>
      <c r="GB24" s="63"/>
    </row>
    <row r="25" spans="1:184" s="632" customFormat="1" ht="12" customHeight="1" x14ac:dyDescent="0.2">
      <c r="A25" s="556">
        <v>91</v>
      </c>
      <c r="B25" s="557" t="s">
        <v>349</v>
      </c>
      <c r="C25" s="558" t="s">
        <v>350</v>
      </c>
      <c r="D25" s="558" t="s">
        <v>176</v>
      </c>
      <c r="E25" s="558" t="s">
        <v>177</v>
      </c>
      <c r="F25" s="559">
        <v>1</v>
      </c>
      <c r="G25" s="560">
        <v>120.38</v>
      </c>
      <c r="H25" s="561">
        <v>-1.8587966737322659E-2</v>
      </c>
      <c r="I25" s="561">
        <v>4.3447127304880206E-2</v>
      </c>
      <c r="J25" s="561">
        <v>6.5315317182867316E-2</v>
      </c>
      <c r="K25" s="549">
        <v>4.7516198704103674E-2</v>
      </c>
      <c r="L25" s="562">
        <v>61</v>
      </c>
      <c r="M25" s="563">
        <v>2.877697841726623E-2</v>
      </c>
      <c r="N25" s="550">
        <v>0.28301886792452802</v>
      </c>
      <c r="O25" s="551">
        <v>0.10244675135826964</v>
      </c>
      <c r="P25" s="551">
        <v>8.8503375997038836E-2</v>
      </c>
      <c r="Q25" s="551">
        <v>6.791080121856119E-2</v>
      </c>
      <c r="R25" s="551">
        <v>4.755131714815497E-2</v>
      </c>
      <c r="S25" s="551">
        <v>7.8501820894152807E-2</v>
      </c>
      <c r="T25" s="564">
        <v>1.3032297426767709</v>
      </c>
      <c r="U25" s="565" t="s">
        <v>156</v>
      </c>
      <c r="V25" s="559">
        <v>1829</v>
      </c>
      <c r="W25" s="566" t="s">
        <v>496</v>
      </c>
      <c r="X25" s="566">
        <v>0</v>
      </c>
      <c r="Y25" s="552" t="s">
        <v>157</v>
      </c>
      <c r="Z25" s="553">
        <v>21</v>
      </c>
      <c r="AA25" s="553">
        <v>4</v>
      </c>
      <c r="AB25" s="553">
        <v>0</v>
      </c>
      <c r="AC25" s="567" t="s">
        <v>5</v>
      </c>
      <c r="AD25" s="554">
        <v>0.36010604241570715</v>
      </c>
      <c r="AE25" s="555">
        <v>0.42807962879808409</v>
      </c>
      <c r="AF25" s="555">
        <v>0.32146913643386188</v>
      </c>
      <c r="AG25" s="555">
        <v>8.7461305635214481E-2</v>
      </c>
      <c r="AH25" s="568" t="s">
        <v>2702</v>
      </c>
      <c r="AI25" s="559" t="s">
        <v>2790</v>
      </c>
      <c r="AJ25" s="569" t="s">
        <v>2615</v>
      </c>
      <c r="AK25" s="550">
        <v>4.7516198704103674E-2</v>
      </c>
      <c r="AL25" s="551">
        <v>3.9878900000000002E-2</v>
      </c>
      <c r="AM25" s="551">
        <v>0.19151227100305346</v>
      </c>
      <c r="AN25" s="570">
        <v>0.15582629424518601</v>
      </c>
      <c r="AO25" s="570">
        <v>-0.15427207450449432</v>
      </c>
      <c r="AP25" s="570">
        <v>-8.1141592018602604E-2</v>
      </c>
      <c r="AQ25" s="570">
        <v>-3.9915190137921441E-2</v>
      </c>
      <c r="AR25" s="571">
        <v>5.6183788274774403E-2</v>
      </c>
      <c r="AS25" s="571">
        <v>5.1712209728254077E-2</v>
      </c>
      <c r="AT25" s="571">
        <v>4.9491668044336246E-2</v>
      </c>
      <c r="AU25" s="563">
        <v>2.9992220060558118E-2</v>
      </c>
      <c r="AV25" s="563">
        <v>4.1173604584310811E-2</v>
      </c>
      <c r="AW25" s="563">
        <v>7.6040172166427555E-2</v>
      </c>
      <c r="AX25" s="563">
        <v>2.9992220060558118E-2</v>
      </c>
      <c r="AY25" s="563">
        <v>4.1110155514444489E-2</v>
      </c>
      <c r="AZ25" s="563">
        <v>7.6040172166427555E-2</v>
      </c>
      <c r="BA25" s="572">
        <v>7.5194200000000002</v>
      </c>
      <c r="BB25" s="573">
        <v>9.009130369705133</v>
      </c>
      <c r="BC25" s="574">
        <v>10.274447785065945</v>
      </c>
      <c r="BD25" s="551">
        <v>-0.26814363581373357</v>
      </c>
      <c r="BE25" s="551">
        <v>-0.12315186585501647</v>
      </c>
      <c r="BF25" s="574">
        <v>6.6271127752370091</v>
      </c>
      <c r="BG25" s="574">
        <v>8.2594941937872512</v>
      </c>
      <c r="BH25" s="574">
        <v>9.1195276760051645</v>
      </c>
      <c r="BI25" s="574">
        <v>5.689344822411206</v>
      </c>
      <c r="BJ25" s="574">
        <v>13.874172185430464</v>
      </c>
      <c r="BK25" s="574">
        <v>5.689344822411206</v>
      </c>
      <c r="BL25" s="574">
        <v>10.884944234006536</v>
      </c>
      <c r="BM25" s="574">
        <v>13.874172185430464</v>
      </c>
      <c r="BN25" s="575" t="s">
        <v>2615</v>
      </c>
      <c r="BO25" s="572">
        <v>1.25478</v>
      </c>
      <c r="BP25" s="573">
        <v>1.18346</v>
      </c>
      <c r="BQ25" s="573">
        <v>1.3885820464396947</v>
      </c>
      <c r="BR25" s="551">
        <v>-0.14772050882094068</v>
      </c>
      <c r="BS25" s="576">
        <v>1.0268667382212506</v>
      </c>
      <c r="BT25" s="576">
        <v>1.1364109787884731</v>
      </c>
      <c r="BU25" s="576">
        <v>1.23184556761391</v>
      </c>
      <c r="BV25" s="576">
        <v>0.7321428571428571</v>
      </c>
      <c r="BW25" s="576">
        <v>1.7197854212685388</v>
      </c>
      <c r="BX25" s="576">
        <v>0.7321428571428571</v>
      </c>
      <c r="BY25" s="576">
        <v>1.4557768581409634</v>
      </c>
      <c r="BZ25" s="576">
        <v>1.8294557097118462</v>
      </c>
      <c r="CA25" s="577" t="s">
        <v>2609</v>
      </c>
      <c r="CB25" s="572">
        <v>2.5082061554604427</v>
      </c>
      <c r="CC25" s="573">
        <v>2.7411568796591599</v>
      </c>
      <c r="CD25" s="551">
        <v>-8.4982631212148219E-2</v>
      </c>
      <c r="CE25" s="576">
        <v>2.0864798044493371</v>
      </c>
      <c r="CF25" s="576">
        <v>2.2156583174608562</v>
      </c>
      <c r="CG25" s="576">
        <v>2.2688990285739044</v>
      </c>
      <c r="CH25" s="576">
        <v>1.4304863136863137</v>
      </c>
      <c r="CI25" s="576">
        <v>3.9840947779672931</v>
      </c>
      <c r="CJ25" s="576">
        <v>1.4304863136863137</v>
      </c>
      <c r="CK25" s="576">
        <v>2.7064203159484497</v>
      </c>
      <c r="CL25" s="576">
        <v>3.9840947779672931</v>
      </c>
      <c r="CM25" s="577" t="s">
        <v>2615</v>
      </c>
      <c r="CN25" s="572">
        <v>7.0259600000000004</v>
      </c>
      <c r="CO25" s="574">
        <v>5.3278113773160634</v>
      </c>
      <c r="CP25" s="551">
        <v>0.31873287217224955</v>
      </c>
      <c r="CQ25" s="574">
        <v>5.6987765181156051</v>
      </c>
      <c r="CR25" s="574">
        <v>4.4701147227098961</v>
      </c>
      <c r="CS25" s="574">
        <v>7.758425048508089</v>
      </c>
      <c r="CT25" s="574">
        <v>0.70418443622629634</v>
      </c>
      <c r="CU25" s="574">
        <v>20.691251959650998</v>
      </c>
      <c r="CV25" s="574">
        <v>0.70418443622629634</v>
      </c>
      <c r="CW25" s="574">
        <v>9.100868746122126</v>
      </c>
      <c r="CX25" s="574">
        <v>23.403484783540506</v>
      </c>
      <c r="CY25" s="577" t="s">
        <v>2615</v>
      </c>
      <c r="CZ25" s="578">
        <v>-0.36863588777592216</v>
      </c>
      <c r="DA25" s="579" t="s">
        <v>5</v>
      </c>
      <c r="DB25" s="579">
        <v>16.061781606349559</v>
      </c>
      <c r="DC25" s="580">
        <v>0.13601957470114251</v>
      </c>
      <c r="DD25" s="581">
        <v>6.0825374701142501</v>
      </c>
      <c r="DE25" s="582">
        <v>15.884209999999999</v>
      </c>
      <c r="DF25" s="583">
        <v>13.362</v>
      </c>
      <c r="DG25" s="583" t="s">
        <v>5</v>
      </c>
      <c r="DH25" s="583" t="s">
        <v>5</v>
      </c>
      <c r="DI25" s="583" t="s">
        <v>5</v>
      </c>
      <c r="DJ25" s="584">
        <v>-0.93181409999999998</v>
      </c>
      <c r="DK25" s="584">
        <v>0.20388539999999999</v>
      </c>
      <c r="DL25" s="550">
        <v>0.72625215889464578</v>
      </c>
      <c r="DM25" s="551">
        <v>0.32159473765665192</v>
      </c>
      <c r="DN25" s="551">
        <v>0.20402953559143588</v>
      </c>
      <c r="DO25" s="551">
        <v>0.12602568211867515</v>
      </c>
      <c r="DP25" s="580" t="s">
        <v>158</v>
      </c>
      <c r="DQ25" s="585" t="s">
        <v>2615</v>
      </c>
      <c r="DR25" s="550">
        <v>-6.7539145327190075E-2</v>
      </c>
      <c r="DS25" s="551">
        <v>-6.8649085073458904E-3</v>
      </c>
      <c r="DT25" s="551">
        <v>2.9358784670074467E-2</v>
      </c>
      <c r="DU25" s="551">
        <v>4.5472182420093432E-2</v>
      </c>
      <c r="DV25" s="585" t="s">
        <v>2615</v>
      </c>
      <c r="DW25" s="572">
        <v>17.793310000000002</v>
      </c>
      <c r="DX25" s="551">
        <v>-0.89031808960336645</v>
      </c>
      <c r="DY25" s="551">
        <v>-0.45368672162536594</v>
      </c>
      <c r="DZ25" s="551">
        <v>0.10851637971621075</v>
      </c>
      <c r="EA25" s="551">
        <v>-7.226500641415412E-2</v>
      </c>
      <c r="EB25" s="585" t="s">
        <v>2615</v>
      </c>
      <c r="EC25" s="572">
        <v>65.400350000000003</v>
      </c>
      <c r="ED25" s="586">
        <v>84543430000</v>
      </c>
      <c r="EE25" s="583">
        <v>1.13958</v>
      </c>
      <c r="EF25" s="583" t="s">
        <v>5</v>
      </c>
      <c r="EG25" s="584">
        <v>7.0215657466367709E-2</v>
      </c>
      <c r="EH25" s="584">
        <v>-0.16628575033687132</v>
      </c>
      <c r="EI25" s="587">
        <v>2.3330000000000002</v>
      </c>
      <c r="EJ25" s="588">
        <v>15</v>
      </c>
      <c r="EK25" s="583">
        <v>144.1</v>
      </c>
      <c r="EL25" s="562">
        <v>14</v>
      </c>
      <c r="EM25" s="551">
        <v>-0.16460791117279672</v>
      </c>
      <c r="EN25" s="550">
        <v>-9.9346514437968825E-2</v>
      </c>
      <c r="EO25" s="551">
        <v>6.8179184714646235E-2</v>
      </c>
      <c r="EP25" s="551">
        <v>4.0470162382619579E-2</v>
      </c>
      <c r="EQ25" s="551">
        <v>7.2598292428823763E-2</v>
      </c>
      <c r="ER25" s="550">
        <v>3.9944195022480367E-2</v>
      </c>
      <c r="ES25" s="551">
        <v>4.4128921733349147E-2</v>
      </c>
      <c r="ET25" s="551">
        <v>3.9943711518334535E-2</v>
      </c>
      <c r="EU25" s="551">
        <v>4.968762894433798E-2</v>
      </c>
      <c r="EV25" s="550">
        <v>-5.9402319415488458E-2</v>
      </c>
      <c r="EW25" s="551">
        <v>0.11230810644799538</v>
      </c>
      <c r="EX25" s="551">
        <v>8.0413873900954114E-2</v>
      </c>
      <c r="EY25" s="551">
        <v>0.12228592137316174</v>
      </c>
      <c r="EZ25" s="589">
        <v>0.16650490000000001</v>
      </c>
      <c r="FA25" s="551">
        <v>0.14662</v>
      </c>
      <c r="FB25" s="551">
        <v>0.13999</v>
      </c>
      <c r="FC25" s="585">
        <v>3.2156319752110994E-2</v>
      </c>
      <c r="FD25" s="550" t="s">
        <v>158</v>
      </c>
      <c r="FE25" s="551" t="s">
        <v>158</v>
      </c>
      <c r="FF25" s="585" t="s">
        <v>158</v>
      </c>
      <c r="FG25" s="590" t="s">
        <v>2615</v>
      </c>
      <c r="FH25" s="582" t="s">
        <v>158</v>
      </c>
      <c r="FI25" s="583" t="s">
        <v>158</v>
      </c>
      <c r="FJ25" s="584">
        <v>0.40037909999999999</v>
      </c>
      <c r="FK25" s="584">
        <v>2.4188000000000001</v>
      </c>
      <c r="FL25" s="591">
        <v>1.39</v>
      </c>
      <c r="FM25" s="592">
        <v>1.43</v>
      </c>
      <c r="FN25" s="593">
        <v>44956</v>
      </c>
      <c r="FO25" s="593" t="s">
        <v>2698</v>
      </c>
      <c r="FP25" s="594">
        <v>5.72</v>
      </c>
      <c r="FQ25" s="595" t="s">
        <v>159</v>
      </c>
      <c r="FR25" s="595">
        <v>5.72</v>
      </c>
      <c r="FS25" s="596" t="s">
        <v>159</v>
      </c>
      <c r="FT25" s="597" t="s">
        <v>165</v>
      </c>
      <c r="FU25" s="559" t="s">
        <v>166</v>
      </c>
      <c r="FV25" s="559" t="s">
        <v>166</v>
      </c>
      <c r="FW25" s="598">
        <v>0</v>
      </c>
      <c r="FX25" s="599">
        <v>0</v>
      </c>
      <c r="FY25" s="599" t="s">
        <v>238</v>
      </c>
      <c r="FZ25" s="599" t="s">
        <v>168</v>
      </c>
      <c r="GA25" s="559" t="s">
        <v>169</v>
      </c>
      <c r="GB25" s="558"/>
    </row>
    <row r="26" spans="1:184" s="62" customFormat="1" ht="12" customHeight="1" x14ac:dyDescent="0.2">
      <c r="A26" s="7">
        <v>94</v>
      </c>
      <c r="B26" s="2" t="s">
        <v>318</v>
      </c>
      <c r="C26" s="1" t="s">
        <v>319</v>
      </c>
      <c r="D26" s="1" t="s">
        <v>172</v>
      </c>
      <c r="E26" s="1" t="s">
        <v>320</v>
      </c>
      <c r="F26" s="9">
        <v>1</v>
      </c>
      <c r="G26" s="64">
        <v>53.55</v>
      </c>
      <c r="H26" s="65">
        <v>1.7480524415732335E-2</v>
      </c>
      <c r="I26" s="65">
        <v>0.11653594206758822</v>
      </c>
      <c r="J26" s="65">
        <v>6.6761129140526565E-2</v>
      </c>
      <c r="K26" s="66">
        <v>4.7058823529411771E-2</v>
      </c>
      <c r="L26" s="67">
        <v>213</v>
      </c>
      <c r="M26" s="68">
        <v>4.9999999999999822E-2</v>
      </c>
      <c r="N26" s="69">
        <v>5.7017543859649189E-2</v>
      </c>
      <c r="O26" s="70">
        <v>2.6596493724707404E-2</v>
      </c>
      <c r="P26" s="70">
        <v>2.7920552570416035E-2</v>
      </c>
      <c r="Q26" s="70">
        <v>3.9879325521374076E-2</v>
      </c>
      <c r="R26" s="70">
        <v>3.445102917177234E-2</v>
      </c>
      <c r="S26" s="70" t="s">
        <v>158</v>
      </c>
      <c r="T26" s="18">
        <v>0.70012599775418694</v>
      </c>
      <c r="U26" s="71" t="s">
        <v>321</v>
      </c>
      <c r="V26" s="9">
        <v>2004</v>
      </c>
      <c r="W26" s="227" t="s">
        <v>496</v>
      </c>
      <c r="X26" s="227">
        <v>0</v>
      </c>
      <c r="Y26" s="72" t="s">
        <v>157</v>
      </c>
      <c r="Z26" s="73">
        <v>16</v>
      </c>
      <c r="AA26" s="73">
        <v>2</v>
      </c>
      <c r="AB26" s="73">
        <v>0</v>
      </c>
      <c r="AC26" s="228" t="s">
        <v>5</v>
      </c>
      <c r="AD26" s="74">
        <v>0.99506023668218491</v>
      </c>
      <c r="AE26" s="75">
        <v>0.67887931034482751</v>
      </c>
      <c r="AF26" s="75">
        <v>0.35764059391045933</v>
      </c>
      <c r="AG26" s="75" t="s">
        <v>158</v>
      </c>
      <c r="AH26" s="76" t="s">
        <v>2154</v>
      </c>
      <c r="AI26" s="9" t="s">
        <v>2792</v>
      </c>
      <c r="AJ26" s="77" t="s">
        <v>2563</v>
      </c>
      <c r="AK26" s="78">
        <v>4.7058823529411771E-2</v>
      </c>
      <c r="AL26" s="79">
        <v>5.6505699999999999E-2</v>
      </c>
      <c r="AM26" s="80">
        <v>-0.16718448706215883</v>
      </c>
      <c r="AN26" s="368">
        <v>-0.28429156216662799</v>
      </c>
      <c r="AO26" s="368">
        <v>-0.5485917662702865</v>
      </c>
      <c r="AP26" s="368">
        <v>-0.50824738593801588</v>
      </c>
      <c r="AQ26" s="368">
        <v>-0.51139209717690393</v>
      </c>
      <c r="AR26" s="81">
        <v>0.10424892594579666</v>
      </c>
      <c r="AS26" s="81">
        <v>9.5696132941105488E-2</v>
      </c>
      <c r="AT26" s="81">
        <v>9.6312039280399747E-2</v>
      </c>
      <c r="AU26" s="68">
        <v>4.7728700020933636E-2</v>
      </c>
      <c r="AV26" s="68">
        <v>6.1781232442036302E-2</v>
      </c>
      <c r="AW26" s="68">
        <v>0.18138424821002386</v>
      </c>
      <c r="AX26" s="68">
        <v>4.4059187279151937E-2</v>
      </c>
      <c r="AY26" s="68">
        <v>6.5751388473035993E-2</v>
      </c>
      <c r="AZ26" s="68">
        <v>0.18138424821002386</v>
      </c>
      <c r="BA26" s="31">
        <v>20.975239999999999</v>
      </c>
      <c r="BB26" s="32">
        <v>14.426185344827585</v>
      </c>
      <c r="BC26" s="82">
        <v>21.767037373315592</v>
      </c>
      <c r="BD26" s="70">
        <v>-3.6375982626200898E-2</v>
      </c>
      <c r="BE26" s="70">
        <v>-0.3372462638157282</v>
      </c>
      <c r="BF26" s="82">
        <v>15.570277506779254</v>
      </c>
      <c r="BG26" s="82">
        <v>13.972141335601204</v>
      </c>
      <c r="BH26" s="82">
        <v>18.850927468873913</v>
      </c>
      <c r="BI26" s="82">
        <v>11.08433734939759</v>
      </c>
      <c r="BJ26" s="82">
        <v>58.794871794871796</v>
      </c>
      <c r="BK26" s="82">
        <v>10.004716981132075</v>
      </c>
      <c r="BL26" s="82">
        <v>27.443139008529535</v>
      </c>
      <c r="BM26" s="82">
        <v>69.30952380952381</v>
      </c>
      <c r="BN26" s="34" t="s">
        <v>2563</v>
      </c>
      <c r="BO26" s="31">
        <v>24.40935</v>
      </c>
      <c r="BP26" s="32">
        <v>2.2143000000000002</v>
      </c>
      <c r="BQ26" s="35">
        <v>1.8617259479316044</v>
      </c>
      <c r="BR26" s="70">
        <v>0.18938021058368393</v>
      </c>
      <c r="BS26" s="83">
        <v>1.2896520107979221</v>
      </c>
      <c r="BT26" s="83">
        <v>1.3354144770778118</v>
      </c>
      <c r="BU26" s="83">
        <v>1.3003495754831442</v>
      </c>
      <c r="BV26" s="83">
        <v>0.6281859070464767</v>
      </c>
      <c r="BW26" s="83">
        <v>2.4945887445887447</v>
      </c>
      <c r="BX26" s="83">
        <v>0.6281859070464767</v>
      </c>
      <c r="BY26" s="83">
        <v>1.7802969989956672</v>
      </c>
      <c r="BZ26" s="83">
        <v>2.7559342665855144</v>
      </c>
      <c r="CA26" s="37" t="s">
        <v>2609</v>
      </c>
      <c r="CB26" s="31">
        <v>1.2155249433435993</v>
      </c>
      <c r="CC26" s="35">
        <v>1.0613184140205141</v>
      </c>
      <c r="CD26" s="70">
        <v>0.14529713918645393</v>
      </c>
      <c r="CE26" s="83">
        <v>0.7005740761210576</v>
      </c>
      <c r="CF26" s="83">
        <v>0.75256511151379013</v>
      </c>
      <c r="CG26" s="83">
        <v>0.67422678959666338</v>
      </c>
      <c r="CH26" s="83">
        <v>0.39349565217391308</v>
      </c>
      <c r="CI26" s="83">
        <v>1.5149851924975322</v>
      </c>
      <c r="CJ26" s="83">
        <v>0.34150485436893202</v>
      </c>
      <c r="CK26" s="83">
        <v>0.93315611356186223</v>
      </c>
      <c r="CL26" s="83">
        <v>1.7278563411896746</v>
      </c>
      <c r="CM26" s="37" t="s">
        <v>2563</v>
      </c>
      <c r="CN26" s="31">
        <v>6.8430299999999997</v>
      </c>
      <c r="CO26" s="82">
        <v>6.6300149360172664</v>
      </c>
      <c r="CP26" s="70">
        <v>3.2128896546754104E-2</v>
      </c>
      <c r="CQ26" s="82">
        <v>3.7216607291826413</v>
      </c>
      <c r="CR26" s="82">
        <v>4.8042885587217059</v>
      </c>
      <c r="CS26" s="82">
        <v>4.6616851755875865</v>
      </c>
      <c r="CT26" s="82">
        <v>1.7404615384615385</v>
      </c>
      <c r="CU26" s="82">
        <v>12.27744</v>
      </c>
      <c r="CV26" s="82">
        <v>1.7404615384615385</v>
      </c>
      <c r="CW26" s="82">
        <v>6.4185793858328122</v>
      </c>
      <c r="CX26" s="82">
        <v>12.27744</v>
      </c>
      <c r="CY26" s="37" t="s">
        <v>2563</v>
      </c>
      <c r="CZ26" s="376">
        <v>0.44255082705469184</v>
      </c>
      <c r="DA26" s="39" t="s">
        <v>5</v>
      </c>
      <c r="DB26" s="39">
        <v>33.835928229083748</v>
      </c>
      <c r="DC26" s="17">
        <v>7.4979376099827799E-2</v>
      </c>
      <c r="DD26" s="40">
        <v>-13.477302390017218</v>
      </c>
      <c r="DE26" s="84">
        <v>2.5325099999999998</v>
      </c>
      <c r="DF26" s="85">
        <v>3.7120000000000002</v>
      </c>
      <c r="DG26" s="85" t="s">
        <v>5</v>
      </c>
      <c r="DH26" s="85" t="s">
        <v>5</v>
      </c>
      <c r="DI26" s="85" t="s">
        <v>5</v>
      </c>
      <c r="DJ26" s="86">
        <v>4.5427099999999998E-2</v>
      </c>
      <c r="DK26" s="86">
        <v>3.1777600000000003E-2</v>
      </c>
      <c r="DL26" s="69">
        <v>1.3076923076923075</v>
      </c>
      <c r="DM26" s="70">
        <v>-6.1850602840179292E-2</v>
      </c>
      <c r="DN26" s="70">
        <v>-3.2196186989633335E-2</v>
      </c>
      <c r="DO26" s="70">
        <v>4.051588197795386E-2</v>
      </c>
      <c r="DP26" s="17" t="s">
        <v>158</v>
      </c>
      <c r="DQ26" s="87" t="s">
        <v>2563</v>
      </c>
      <c r="DR26" s="69">
        <v>0.18710783714952406</v>
      </c>
      <c r="DS26" s="70">
        <v>3.3306852760044636E-2</v>
      </c>
      <c r="DT26" s="70">
        <v>7.6706525001170034E-2</v>
      </c>
      <c r="DU26" s="70">
        <v>3.5158597868180097E-2</v>
      </c>
      <c r="DV26" s="87" t="s">
        <v>2563</v>
      </c>
      <c r="DW26" s="31">
        <v>7.0461799999999997</v>
      </c>
      <c r="DX26" s="70">
        <v>5.9117406248607285E-2</v>
      </c>
      <c r="DY26" s="70">
        <v>0.17507706804967182</v>
      </c>
      <c r="DZ26" s="70">
        <v>0.13677538354905727</v>
      </c>
      <c r="EA26" s="70">
        <v>0.10006425382511019</v>
      </c>
      <c r="EB26" s="87" t="s">
        <v>2563</v>
      </c>
      <c r="EC26" s="31">
        <v>-2.7581899999999999</v>
      </c>
      <c r="ED26" s="88">
        <v>2253935000</v>
      </c>
      <c r="EE26" s="85">
        <v>2.0917300000000001</v>
      </c>
      <c r="EF26" s="85" t="s">
        <v>5</v>
      </c>
      <c r="EG26" s="86">
        <v>0.46387875942584089</v>
      </c>
      <c r="EH26" s="86">
        <v>-3.4148371336759076E-2</v>
      </c>
      <c r="EI26" s="89">
        <v>1.8180000000000001</v>
      </c>
      <c r="EJ26" s="90">
        <v>11</v>
      </c>
      <c r="EK26" s="85">
        <v>62.55</v>
      </c>
      <c r="EL26" s="91">
        <v>11</v>
      </c>
      <c r="EM26" s="79">
        <v>-0.14388489208633093</v>
      </c>
      <c r="EN26" s="69">
        <v>0.24893216062961931</v>
      </c>
      <c r="EO26" s="70">
        <v>5.6025337463943892E-2</v>
      </c>
      <c r="EP26" s="70">
        <v>8.1083240956648428E-2</v>
      </c>
      <c r="EQ26" s="70">
        <v>7.3977160664952635E-2</v>
      </c>
      <c r="ER26" s="69">
        <v>5.7190319344810669E-2</v>
      </c>
      <c r="ES26" s="70">
        <v>4.9497356623019906E-2</v>
      </c>
      <c r="ET26" s="70">
        <v>5.6951672264501152E-2</v>
      </c>
      <c r="EU26" s="70">
        <v>6.0605598960295826E-2</v>
      </c>
      <c r="EV26" s="69">
        <v>0.30612247997442998</v>
      </c>
      <c r="EW26" s="70">
        <v>0.1055226940869638</v>
      </c>
      <c r="EX26" s="70">
        <v>0.13803491322114958</v>
      </c>
      <c r="EY26" s="70">
        <v>0.13458275962524846</v>
      </c>
      <c r="EZ26" s="92">
        <v>0.12055979999999999</v>
      </c>
      <c r="FA26" s="70">
        <v>0.10206</v>
      </c>
      <c r="FB26" s="70">
        <v>9.0460000000000013E-2</v>
      </c>
      <c r="FC26" s="87">
        <v>4.0345190543607551E-2</v>
      </c>
      <c r="FD26" s="69">
        <v>6.2539999999999998E-2</v>
      </c>
      <c r="FE26" s="70">
        <v>6.3079999999999997E-2</v>
      </c>
      <c r="FF26" s="87">
        <v>1.8352700073831149E-2</v>
      </c>
      <c r="FG26" s="93" t="s">
        <v>2563</v>
      </c>
      <c r="FH26" s="84">
        <v>1.80193</v>
      </c>
      <c r="FI26" s="85">
        <v>1.2246900000000001</v>
      </c>
      <c r="FJ26" s="86">
        <v>1.7147159999999999</v>
      </c>
      <c r="FK26" s="86">
        <v>1.745214</v>
      </c>
      <c r="FL26" s="94">
        <v>0.2</v>
      </c>
      <c r="FM26" s="95">
        <v>0.21</v>
      </c>
      <c r="FN26" s="96">
        <v>44804</v>
      </c>
      <c r="FO26" s="97" t="s">
        <v>2698</v>
      </c>
      <c r="FP26" s="57">
        <v>2.52</v>
      </c>
      <c r="FQ26" s="58" t="s">
        <v>159</v>
      </c>
      <c r="FR26" s="58">
        <v>2.52</v>
      </c>
      <c r="FS26" s="98" t="s">
        <v>159</v>
      </c>
      <c r="FT26" s="59" t="s">
        <v>165</v>
      </c>
      <c r="FU26" s="9" t="s">
        <v>166</v>
      </c>
      <c r="FV26" s="9" t="s">
        <v>166</v>
      </c>
      <c r="FW26" s="99">
        <v>0.03</v>
      </c>
      <c r="FX26" s="100">
        <v>100</v>
      </c>
      <c r="FY26" s="100" t="s">
        <v>238</v>
      </c>
      <c r="FZ26" s="100" t="s">
        <v>166</v>
      </c>
      <c r="GA26" s="9" t="s">
        <v>425</v>
      </c>
      <c r="GB26" s="63"/>
    </row>
    <row r="27" spans="1:184" s="62" customFormat="1" ht="12" customHeight="1" x14ac:dyDescent="0.2">
      <c r="A27" s="7">
        <v>98</v>
      </c>
      <c r="B27" s="2" t="s">
        <v>470</v>
      </c>
      <c r="C27" s="1" t="s">
        <v>471</v>
      </c>
      <c r="D27" s="1" t="s">
        <v>172</v>
      </c>
      <c r="E27" s="1" t="s">
        <v>288</v>
      </c>
      <c r="F27" s="9">
        <v>0</v>
      </c>
      <c r="G27" s="64">
        <v>15.75</v>
      </c>
      <c r="H27" s="65">
        <v>-0.14215686274509798</v>
      </c>
      <c r="I27" s="65">
        <v>1.9503929740448234E-2</v>
      </c>
      <c r="J27" s="65">
        <v>9.6342910057582998E-3</v>
      </c>
      <c r="K27" s="66">
        <v>4.5714285714285714E-2</v>
      </c>
      <c r="L27" s="67">
        <v>45</v>
      </c>
      <c r="M27" s="68">
        <v>5.8823529411764497E-2</v>
      </c>
      <c r="N27" s="69">
        <v>0</v>
      </c>
      <c r="O27" s="70">
        <v>0.18370010279987747</v>
      </c>
      <c r="P27" s="70">
        <v>0.16271101521949816</v>
      </c>
      <c r="Q27" s="70">
        <v>0.11946011082672414</v>
      </c>
      <c r="R27" s="70">
        <v>0.1111142696854861</v>
      </c>
      <c r="S27" s="70">
        <v>0.10058970389727939</v>
      </c>
      <c r="T27" s="18">
        <v>1.3620531078822544</v>
      </c>
      <c r="U27" s="71" t="s">
        <v>156</v>
      </c>
      <c r="V27" s="9">
        <v>1959</v>
      </c>
      <c r="W27" s="227">
        <v>2017</v>
      </c>
      <c r="X27" s="227">
        <v>1</v>
      </c>
      <c r="Y27" s="72" t="s">
        <v>241</v>
      </c>
      <c r="Z27" s="73">
        <v>11</v>
      </c>
      <c r="AA27" s="73">
        <v>14</v>
      </c>
      <c r="AB27" s="73">
        <v>0</v>
      </c>
      <c r="AC27" s="228" t="s">
        <v>472</v>
      </c>
      <c r="AD27" s="74">
        <v>0.263688934953067</v>
      </c>
      <c r="AE27" s="75">
        <v>0.33962264150943394</v>
      </c>
      <c r="AF27" s="75">
        <v>0.20014454884082949</v>
      </c>
      <c r="AG27" s="75">
        <v>0.76905822411638414</v>
      </c>
      <c r="AH27" s="76" t="s">
        <v>2707</v>
      </c>
      <c r="AI27" s="9" t="s">
        <v>2796</v>
      </c>
      <c r="AJ27" s="77" t="s">
        <v>2563</v>
      </c>
      <c r="AK27" s="78">
        <v>4.5714285714285714E-2</v>
      </c>
      <c r="AL27" s="79">
        <v>4.09956E-2</v>
      </c>
      <c r="AM27" s="80">
        <v>0.11510224790674406</v>
      </c>
      <c r="AN27" s="368">
        <v>0.58699417626535988</v>
      </c>
      <c r="AO27" s="368">
        <v>-0.19068678525130744</v>
      </c>
      <c r="AP27" s="368">
        <v>-3.337098524537907E-2</v>
      </c>
      <c r="AQ27" s="368">
        <v>0.29019161448479047</v>
      </c>
      <c r="AR27" s="81">
        <v>5.6485282683146211E-2</v>
      </c>
      <c r="AS27" s="81">
        <v>4.7292482448284774E-2</v>
      </c>
      <c r="AT27" s="81">
        <v>3.5432167750168414E-2</v>
      </c>
      <c r="AU27" s="68">
        <v>1.9950124688279305E-2</v>
      </c>
      <c r="AV27" s="68">
        <v>3.7196198294181533E-2</v>
      </c>
      <c r="AW27" s="68">
        <v>7.1326676176890161E-2</v>
      </c>
      <c r="AX27" s="68">
        <v>1.375E-2</v>
      </c>
      <c r="AY27" s="68">
        <v>2.8805578746271258E-2</v>
      </c>
      <c r="AZ27" s="68">
        <v>7.1326676176890161E-2</v>
      </c>
      <c r="BA27" s="31">
        <v>5.7242499999999996</v>
      </c>
      <c r="BB27" s="32">
        <v>7.4292452830188678</v>
      </c>
      <c r="BC27" s="82">
        <v>11.740027460375325</v>
      </c>
      <c r="BD27" s="70">
        <v>-0.51241596160482938</v>
      </c>
      <c r="BE27" s="70">
        <v>-0.36718672012532438</v>
      </c>
      <c r="BF27" s="82">
        <v>10.65465390136154</v>
      </c>
      <c r="BG27" s="82">
        <v>9.8536619060343149</v>
      </c>
      <c r="BH27" s="82">
        <v>11.564834625840074</v>
      </c>
      <c r="BI27" s="82">
        <v>5.8907563025210088</v>
      </c>
      <c r="BJ27" s="82">
        <v>22.587301587301589</v>
      </c>
      <c r="BK27" s="82">
        <v>5.8907563025210088</v>
      </c>
      <c r="BL27" s="82">
        <v>13.659078252659933</v>
      </c>
      <c r="BM27" s="82">
        <v>26.666666666666668</v>
      </c>
      <c r="BN27" s="34" t="s">
        <v>2563</v>
      </c>
      <c r="BO27" s="31">
        <v>0.83662999999999998</v>
      </c>
      <c r="BP27" s="32">
        <v>0.81811</v>
      </c>
      <c r="BQ27" s="35">
        <v>0.79156616589378204</v>
      </c>
      <c r="BR27" s="70">
        <v>3.3533310606127964E-2</v>
      </c>
      <c r="BS27" s="83">
        <v>0.64344626679265238</v>
      </c>
      <c r="BT27" s="83">
        <v>0.65040587809791994</v>
      </c>
      <c r="BU27" s="83">
        <v>0.74361380064239746</v>
      </c>
      <c r="BV27" s="83">
        <v>0.41018139262726738</v>
      </c>
      <c r="BW27" s="83">
        <v>1.1663585951940849</v>
      </c>
      <c r="BX27" s="83">
        <v>0.41018139262726738</v>
      </c>
      <c r="BY27" s="83">
        <v>0.87923135492144411</v>
      </c>
      <c r="BZ27" s="83">
        <v>1.2586080586080586</v>
      </c>
      <c r="CA27" s="37" t="s">
        <v>2609</v>
      </c>
      <c r="CB27" s="31">
        <v>0.96805718605751789</v>
      </c>
      <c r="CC27" s="35">
        <v>1.0505275770014655</v>
      </c>
      <c r="CD27" s="70">
        <v>-7.8503784907145269E-2</v>
      </c>
      <c r="CE27" s="83">
        <v>0.76116415204155674</v>
      </c>
      <c r="CF27" s="83">
        <v>0.86720258536394268</v>
      </c>
      <c r="CG27" s="83">
        <v>1.0001308170989036</v>
      </c>
      <c r="CH27" s="83">
        <v>0.53923076923076918</v>
      </c>
      <c r="CI27" s="83">
        <v>1.529312638580931</v>
      </c>
      <c r="CJ27" s="83">
        <v>0.53923076923076918</v>
      </c>
      <c r="CK27" s="83">
        <v>1.1849018798138198</v>
      </c>
      <c r="CL27" s="83">
        <v>1.8324455205811141</v>
      </c>
      <c r="CM27" s="37" t="s">
        <v>2563</v>
      </c>
      <c r="CN27" s="31">
        <v>4.0079900000000004</v>
      </c>
      <c r="CO27" s="82">
        <v>5.3924940748333148</v>
      </c>
      <c r="CP27" s="70">
        <v>-0.25674651758910094</v>
      </c>
      <c r="CQ27" s="82">
        <v>2.8988172997511348</v>
      </c>
      <c r="CR27" s="82">
        <v>4.5227213322316331</v>
      </c>
      <c r="CS27" s="82">
        <v>5.36363767761007</v>
      </c>
      <c r="CT27" s="82">
        <v>1.8752866242038215</v>
      </c>
      <c r="CU27" s="82">
        <v>10.947936507936507</v>
      </c>
      <c r="CV27" s="82">
        <v>1.8752866242038215</v>
      </c>
      <c r="CW27" s="82">
        <v>6.3268238847072977</v>
      </c>
      <c r="CX27" s="82">
        <v>13.048275862068968</v>
      </c>
      <c r="CY27" s="37" t="s">
        <v>2563</v>
      </c>
      <c r="CZ27" s="376">
        <v>-0.54203258818916078</v>
      </c>
      <c r="DA27" s="39" t="s">
        <v>5</v>
      </c>
      <c r="DB27" s="39">
        <v>13.083558176917357</v>
      </c>
      <c r="DC27" s="17">
        <v>0.20842530093378386</v>
      </c>
      <c r="DD27" s="40">
        <v>15.118280093378386</v>
      </c>
      <c r="DE27" s="84">
        <v>2.7304900000000001</v>
      </c>
      <c r="DF27" s="85">
        <v>2.12</v>
      </c>
      <c r="DG27" s="85" t="s">
        <v>5</v>
      </c>
      <c r="DH27" s="85" t="s">
        <v>5</v>
      </c>
      <c r="DI27" s="85" t="s">
        <v>5</v>
      </c>
      <c r="DJ27" s="86">
        <v>0.54634539999999998</v>
      </c>
      <c r="DK27" s="86">
        <v>0.2822847</v>
      </c>
      <c r="DL27" s="69">
        <v>0.68907563025210083</v>
      </c>
      <c r="DM27" s="70">
        <v>0.15931676345032386</v>
      </c>
      <c r="DN27" s="70">
        <v>0.22121707382938838</v>
      </c>
      <c r="DO27" s="70">
        <v>1.8095874396923506E-2</v>
      </c>
      <c r="DP27" s="17" t="s">
        <v>158</v>
      </c>
      <c r="DQ27" s="87" t="s">
        <v>2563</v>
      </c>
      <c r="DR27" s="69">
        <v>0.21867737125377684</v>
      </c>
      <c r="DS27" s="70">
        <v>9.4139152850719388E-2</v>
      </c>
      <c r="DT27" s="70">
        <v>0.12442959832118206</v>
      </c>
      <c r="DU27" s="70">
        <v>1.5694732177857107E-2</v>
      </c>
      <c r="DV27" s="87" t="s">
        <v>2563</v>
      </c>
      <c r="DW27" s="31">
        <v>3.5973999999999999</v>
      </c>
      <c r="DX27" s="70">
        <v>0.14916453763371407</v>
      </c>
      <c r="DY27" s="70">
        <v>0.31138625374654993</v>
      </c>
      <c r="DZ27" s="70">
        <v>0.15465357550150993</v>
      </c>
      <c r="EA27" s="70">
        <v>5.9123902492051572E-2</v>
      </c>
      <c r="EB27" s="87" t="s">
        <v>2563</v>
      </c>
      <c r="EC27" s="31">
        <v>0.93620999999999999</v>
      </c>
      <c r="ED27" s="88">
        <v>600798300</v>
      </c>
      <c r="EE27" s="85">
        <v>0.81279999999999997</v>
      </c>
      <c r="EF27" s="85" t="s">
        <v>5</v>
      </c>
      <c r="EG27" s="86">
        <v>0.17896285415847624</v>
      </c>
      <c r="EH27" s="86">
        <v>-0.10178614064504365</v>
      </c>
      <c r="EI27" s="89">
        <v>1.667</v>
      </c>
      <c r="EJ27" s="90">
        <v>3</v>
      </c>
      <c r="EK27" s="85">
        <v>24.17</v>
      </c>
      <c r="EL27" s="91">
        <v>3</v>
      </c>
      <c r="EM27" s="79">
        <v>-0.34836574265618536</v>
      </c>
      <c r="EN27" s="69">
        <v>7.8097411738261346E-2</v>
      </c>
      <c r="EO27" s="70">
        <v>0.12080922069957434</v>
      </c>
      <c r="EP27" s="70">
        <v>2.7386045434027562E-2</v>
      </c>
      <c r="EQ27" s="70">
        <v>2.6605999641076794E-2</v>
      </c>
      <c r="ER27" s="69">
        <v>3.9929533768083836E-2</v>
      </c>
      <c r="ES27" s="70">
        <v>4.5449098211605143E-2</v>
      </c>
      <c r="ET27" s="70">
        <v>3.1163301937827459E-2</v>
      </c>
      <c r="EU27" s="70">
        <v>2.5820485434280949E-2</v>
      </c>
      <c r="EV27" s="69">
        <v>0.11802694550634518</v>
      </c>
      <c r="EW27" s="70">
        <v>0.16625831891117948</v>
      </c>
      <c r="EX27" s="70">
        <v>5.8549347371855021E-2</v>
      </c>
      <c r="EY27" s="70">
        <v>5.2426485075357743E-2</v>
      </c>
      <c r="EZ27" s="92">
        <v>0.17560619999999999</v>
      </c>
      <c r="FA27" s="70">
        <v>8.1700000000000009E-2</v>
      </c>
      <c r="FB27" s="70">
        <v>7.6350000000000001E-2</v>
      </c>
      <c r="FC27" s="87">
        <v>2.7484695741448528E-2</v>
      </c>
      <c r="FD27" s="69">
        <v>6.5119999999999997E-2</v>
      </c>
      <c r="FE27" s="70">
        <v>6.1429999999999998E-2</v>
      </c>
      <c r="FF27" s="87">
        <v>1.6801967146736135E-2</v>
      </c>
      <c r="FG27" s="93" t="s">
        <v>2563</v>
      </c>
      <c r="FH27" s="84">
        <v>1.65971</v>
      </c>
      <c r="FI27" s="85">
        <v>1.5328999999999999</v>
      </c>
      <c r="FJ27" s="86">
        <v>0.54747230000000002</v>
      </c>
      <c r="FK27" s="86">
        <v>0.55478329999999998</v>
      </c>
      <c r="FL27" s="94">
        <v>0.17</v>
      </c>
      <c r="FM27" s="95">
        <v>0.18</v>
      </c>
      <c r="FN27" s="96">
        <v>44972</v>
      </c>
      <c r="FO27" s="97" t="s">
        <v>2835</v>
      </c>
      <c r="FP27" s="57">
        <v>0.72</v>
      </c>
      <c r="FQ27" s="58" t="s">
        <v>159</v>
      </c>
      <c r="FR27" s="58">
        <v>0.72</v>
      </c>
      <c r="FS27" s="98" t="s">
        <v>159</v>
      </c>
      <c r="FT27" s="59" t="s">
        <v>160</v>
      </c>
      <c r="FU27" s="9" t="s">
        <v>158</v>
      </c>
      <c r="FV27" s="9" t="s">
        <v>158</v>
      </c>
      <c r="FW27" s="99" t="s">
        <v>158</v>
      </c>
      <c r="FX27" s="100" t="s">
        <v>158</v>
      </c>
      <c r="FY27" s="100" t="s">
        <v>158</v>
      </c>
      <c r="FZ27" s="100" t="s">
        <v>158</v>
      </c>
      <c r="GA27" s="9" t="s">
        <v>425</v>
      </c>
      <c r="GB27" s="63"/>
    </row>
    <row r="28" spans="1:184" s="62" customFormat="1" ht="12" customHeight="1" x14ac:dyDescent="0.2">
      <c r="A28" s="7">
        <v>118</v>
      </c>
      <c r="B28" s="2" t="s">
        <v>541</v>
      </c>
      <c r="C28" s="1" t="s">
        <v>542</v>
      </c>
      <c r="D28" s="1" t="s">
        <v>248</v>
      </c>
      <c r="E28" s="1" t="s">
        <v>543</v>
      </c>
      <c r="F28" s="9">
        <v>0</v>
      </c>
      <c r="G28" s="64">
        <v>34.33</v>
      </c>
      <c r="H28" s="65">
        <v>0.1928422515635857</v>
      </c>
      <c r="I28" s="65">
        <v>4.1159414344789313E-2</v>
      </c>
      <c r="J28" s="65">
        <v>1.7507797755874188E-2</v>
      </c>
      <c r="K28" s="66">
        <v>4.4276143314884941E-2</v>
      </c>
      <c r="L28" s="67">
        <v>3140</v>
      </c>
      <c r="M28" s="68">
        <v>8.5714285714285854E-2</v>
      </c>
      <c r="N28" s="69">
        <v>0</v>
      </c>
      <c r="O28" s="70">
        <v>0</v>
      </c>
      <c r="P28" s="70">
        <v>0</v>
      </c>
      <c r="Q28" s="70">
        <v>1.1931189755475691E-2</v>
      </c>
      <c r="R28" s="70">
        <v>-9.3497139299053567E-3</v>
      </c>
      <c r="S28" s="70">
        <v>0.11575729068272467</v>
      </c>
      <c r="T28" s="18">
        <v>0</v>
      </c>
      <c r="U28" s="71" t="s">
        <v>156</v>
      </c>
      <c r="V28" s="9">
        <v>1968</v>
      </c>
      <c r="W28" s="227" t="s">
        <v>496</v>
      </c>
      <c r="X28" s="227">
        <v>0</v>
      </c>
      <c r="Y28" s="72" t="s">
        <v>291</v>
      </c>
      <c r="Z28" s="73">
        <v>12</v>
      </c>
      <c r="AA28" s="73">
        <v>8</v>
      </c>
      <c r="AB28" s="73">
        <v>2</v>
      </c>
      <c r="AC28" s="228" t="s">
        <v>544</v>
      </c>
      <c r="AD28" s="74">
        <v>0.25762711864406779</v>
      </c>
      <c r="AE28" s="75">
        <v>0.45157456922162803</v>
      </c>
      <c r="AF28" s="75">
        <v>0.21884358442755125</v>
      </c>
      <c r="AG28" s="75">
        <v>0.42953505656015895</v>
      </c>
      <c r="AH28" s="76" t="s">
        <v>2722</v>
      </c>
      <c r="AI28" s="9" t="s">
        <v>2813</v>
      </c>
      <c r="AJ28" s="77" t="s">
        <v>2563</v>
      </c>
      <c r="AK28" s="78">
        <v>4.4276143314884941E-2</v>
      </c>
      <c r="AL28" s="79">
        <v>5.9079600000000003E-2</v>
      </c>
      <c r="AM28" s="80">
        <v>-0.25056799106823779</v>
      </c>
      <c r="AN28" s="368">
        <v>-0.2605609411903882</v>
      </c>
      <c r="AO28" s="368">
        <v>-0.51046718490003129</v>
      </c>
      <c r="AP28" s="368">
        <v>-0.48601201791547533</v>
      </c>
      <c r="AQ28" s="368">
        <v>-0.46542030823582869</v>
      </c>
      <c r="AR28" s="81">
        <v>9.0445710581921246E-2</v>
      </c>
      <c r="AS28" s="81">
        <v>8.6142370752170197E-2</v>
      </c>
      <c r="AT28" s="81">
        <v>8.2824214980499619E-2</v>
      </c>
      <c r="AU28" s="68">
        <v>4.0457812084109659E-2</v>
      </c>
      <c r="AV28" s="68">
        <v>6.1411051300798901E-2</v>
      </c>
      <c r="AW28" s="68">
        <v>0.13855970829535094</v>
      </c>
      <c r="AX28" s="68">
        <v>3.8798830720170076E-2</v>
      </c>
      <c r="AY28" s="68">
        <v>5.9878015351478762E-2</v>
      </c>
      <c r="AZ28" s="68">
        <v>0.13855970829535094</v>
      </c>
      <c r="BA28" s="31">
        <v>5.7355900000000002</v>
      </c>
      <c r="BB28" s="32">
        <v>10.199049316696374</v>
      </c>
      <c r="BC28" s="82">
        <v>18.120181954719676</v>
      </c>
      <c r="BD28" s="70">
        <v>-0.6834695140295719</v>
      </c>
      <c r="BE28" s="70">
        <v>-0.43714421068272569</v>
      </c>
      <c r="BF28" s="82">
        <v>15.461798057748355</v>
      </c>
      <c r="BG28" s="82">
        <v>12.764533380103559</v>
      </c>
      <c r="BH28" s="82">
        <v>13.483155254723348</v>
      </c>
      <c r="BI28" s="82">
        <v>3.2409288824383164</v>
      </c>
      <c r="BJ28" s="82">
        <v>59.205128205128204</v>
      </c>
      <c r="BK28" s="82">
        <v>3.2409288824383164</v>
      </c>
      <c r="BL28" s="82">
        <v>18.291448231636178</v>
      </c>
      <c r="BM28" s="82">
        <v>59.205128205128204</v>
      </c>
      <c r="BN28" s="34" t="s">
        <v>2563</v>
      </c>
      <c r="BO28" s="31">
        <v>1.4692499999999999</v>
      </c>
      <c r="BP28" s="32">
        <v>1.34796</v>
      </c>
      <c r="BQ28" s="35">
        <v>1.6256745316840806</v>
      </c>
      <c r="BR28" s="70">
        <v>-0.17083033920472901</v>
      </c>
      <c r="BS28" s="83">
        <v>1.040411885897303</v>
      </c>
      <c r="BT28" s="83">
        <v>1.2371361128171943</v>
      </c>
      <c r="BU28" s="83">
        <v>1.3060864777945744</v>
      </c>
      <c r="BV28" s="83">
        <v>0.74473862864901563</v>
      </c>
      <c r="BW28" s="83">
        <v>2.247547169811321</v>
      </c>
      <c r="BX28" s="83">
        <v>0.74473862864901563</v>
      </c>
      <c r="BY28" s="83">
        <v>1.7105762177453152</v>
      </c>
      <c r="BZ28" s="83">
        <v>2.4707813525935656</v>
      </c>
      <c r="CA28" s="37" t="s">
        <v>2609</v>
      </c>
      <c r="CB28" s="31">
        <v>0.42626963286425873</v>
      </c>
      <c r="CC28" s="35">
        <v>0.43418250997577401</v>
      </c>
      <c r="CD28" s="70">
        <v>-1.8224771679441476E-2</v>
      </c>
      <c r="CE28" s="83">
        <v>0.29901870903577249</v>
      </c>
      <c r="CF28" s="83">
        <v>0.32717118678464951</v>
      </c>
      <c r="CG28" s="83">
        <v>0.3645588760105789</v>
      </c>
      <c r="CH28" s="83">
        <v>0.25302827380952386</v>
      </c>
      <c r="CI28" s="83">
        <v>0.56018203883495143</v>
      </c>
      <c r="CJ28" s="83">
        <v>0.25302827380952386</v>
      </c>
      <c r="CK28" s="83">
        <v>0.4809975699131982</v>
      </c>
      <c r="CL28" s="83">
        <v>0.66809930178432897</v>
      </c>
      <c r="CM28" s="37" t="s">
        <v>2563</v>
      </c>
      <c r="CN28" s="31">
        <v>4.8139500000000002</v>
      </c>
      <c r="CO28" s="82">
        <v>8.6049562982931054</v>
      </c>
      <c r="CP28" s="70">
        <v>-0.4405607846079469</v>
      </c>
      <c r="CQ28" s="82">
        <v>3.6759475329395932</v>
      </c>
      <c r="CR28" s="82">
        <v>6.230369740613785</v>
      </c>
      <c r="CS28" s="82">
        <v>13.685537489512223</v>
      </c>
      <c r="CT28" s="82">
        <v>1.8332614555256066</v>
      </c>
      <c r="CU28" s="82">
        <v>23.003409090909088</v>
      </c>
      <c r="CV28" s="82">
        <v>1.8332614555256066</v>
      </c>
      <c r="CW28" s="82">
        <v>17.644615864031405</v>
      </c>
      <c r="CX28" s="82">
        <v>91.387142857142862</v>
      </c>
      <c r="CY28" s="37" t="s">
        <v>2563</v>
      </c>
      <c r="CZ28" s="376">
        <v>-0.40958397124938273</v>
      </c>
      <c r="DA28" s="39" t="s">
        <v>5</v>
      </c>
      <c r="DB28" s="39">
        <v>23.111723576480109</v>
      </c>
      <c r="DC28" s="17">
        <v>4.4276143314884941E-2</v>
      </c>
      <c r="DD28" s="40">
        <v>-1.3079756685115065</v>
      </c>
      <c r="DE28" s="84">
        <v>5.9</v>
      </c>
      <c r="DF28" s="85">
        <v>3.3660000000000001</v>
      </c>
      <c r="DG28" s="85" t="s">
        <v>5</v>
      </c>
      <c r="DH28" s="85" t="s">
        <v>5</v>
      </c>
      <c r="DI28" s="85" t="s">
        <v>5</v>
      </c>
      <c r="DJ28" s="86">
        <v>-0.42659900000000001</v>
      </c>
      <c r="DK28" s="86">
        <v>0.24199219999999999</v>
      </c>
      <c r="DL28" s="69">
        <v>16.666666666666664</v>
      </c>
      <c r="DM28" s="70">
        <v>0.25090843055230461</v>
      </c>
      <c r="DN28" s="70">
        <v>0.46818089904770455</v>
      </c>
      <c r="DO28" s="70">
        <v>0.13629684104125883</v>
      </c>
      <c r="DP28" s="17" t="s">
        <v>158</v>
      </c>
      <c r="DQ28" s="87" t="s">
        <v>2563</v>
      </c>
      <c r="DR28" s="69">
        <v>0.54898270662878978</v>
      </c>
      <c r="DS28" s="70">
        <v>-1.0681289572833652E-4</v>
      </c>
      <c r="DT28" s="70">
        <v>0.1006229999368764</v>
      </c>
      <c r="DU28" s="70">
        <v>5.2670031908418347E-2</v>
      </c>
      <c r="DV28" s="87" t="s">
        <v>2563</v>
      </c>
      <c r="DW28" s="31">
        <v>6.9455999999999998</v>
      </c>
      <c r="DX28" s="70">
        <v>-0.18798904319563903</v>
      </c>
      <c r="DY28" s="70">
        <v>0.50713113675076915</v>
      </c>
      <c r="DZ28" s="70">
        <v>0.11861714233118636</v>
      </c>
      <c r="EA28" s="70">
        <v>0.19245799172014344</v>
      </c>
      <c r="EB28" s="87" t="s">
        <v>2563</v>
      </c>
      <c r="EC28" s="31">
        <v>3.53871</v>
      </c>
      <c r="ED28" s="88">
        <v>2105139999.99999</v>
      </c>
      <c r="EE28" s="85">
        <v>1.5207299999999999</v>
      </c>
      <c r="EF28" s="85" t="s">
        <v>5</v>
      </c>
      <c r="EG28" s="86">
        <v>0.48062214601448638</v>
      </c>
      <c r="EH28" s="86">
        <v>-7.9130871134444947E-2</v>
      </c>
      <c r="EI28" s="89">
        <v>2.6</v>
      </c>
      <c r="EJ28" s="90">
        <v>5</v>
      </c>
      <c r="EK28" s="85">
        <v>40</v>
      </c>
      <c r="EL28" s="91">
        <v>6</v>
      </c>
      <c r="EM28" s="79">
        <v>-0.14175000000000004</v>
      </c>
      <c r="EN28" s="69">
        <v>-0.14421649883388343</v>
      </c>
      <c r="EO28" s="70">
        <v>9.0875108479155919E-2</v>
      </c>
      <c r="EP28" s="70">
        <v>-2.6883962570053432E-3</v>
      </c>
      <c r="EQ28" s="70">
        <v>4.1588918389969809E-3</v>
      </c>
      <c r="ER28" s="69">
        <v>4.5197738769023443E-2</v>
      </c>
      <c r="ES28" s="70">
        <v>6.4333557314857126E-2</v>
      </c>
      <c r="ET28" s="70">
        <v>4.7397276159673707E-2</v>
      </c>
      <c r="EU28" s="70">
        <v>4.4395261192665458E-2</v>
      </c>
      <c r="EV28" s="69">
        <v>-9.901876006485999E-2</v>
      </c>
      <c r="EW28" s="70">
        <v>0.15520866579401305</v>
      </c>
      <c r="EX28" s="70">
        <v>4.4708879902668364E-2</v>
      </c>
      <c r="EY28" s="70">
        <v>4.8554153031662439E-2</v>
      </c>
      <c r="EZ28" s="92">
        <v>0.26492379999999999</v>
      </c>
      <c r="FA28" s="70">
        <v>0.18075999999999998</v>
      </c>
      <c r="FB28" s="70">
        <v>0.14766666666666664</v>
      </c>
      <c r="FC28" s="87">
        <v>0.12575295026360217</v>
      </c>
      <c r="FD28" s="69">
        <v>6.2694399999999995</v>
      </c>
      <c r="FE28" s="70">
        <v>3.5223777777777774</v>
      </c>
      <c r="FF28" s="87">
        <v>9.2647057281923431</v>
      </c>
      <c r="FG28" s="93" t="s">
        <v>2563</v>
      </c>
      <c r="FH28" s="84">
        <v>3.7278199999999999</v>
      </c>
      <c r="FI28" s="85">
        <v>1.82054</v>
      </c>
      <c r="FJ28" s="86">
        <v>0.26178410000000002</v>
      </c>
      <c r="FK28" s="86">
        <v>0.27121139999999999</v>
      </c>
      <c r="FL28" s="94">
        <v>0.35</v>
      </c>
      <c r="FM28" s="95">
        <v>0.38</v>
      </c>
      <c r="FN28" s="96">
        <v>41877</v>
      </c>
      <c r="FO28" s="97" t="s">
        <v>2832</v>
      </c>
      <c r="FP28" s="57">
        <v>1.52</v>
      </c>
      <c r="FQ28" s="58" t="s">
        <v>159</v>
      </c>
      <c r="FR28" s="58">
        <v>1.52</v>
      </c>
      <c r="FS28" s="98" t="s">
        <v>159</v>
      </c>
      <c r="FT28" s="59" t="s">
        <v>160</v>
      </c>
      <c r="FU28" s="9" t="s">
        <v>158</v>
      </c>
      <c r="FV28" s="9" t="s">
        <v>158</v>
      </c>
      <c r="FW28" s="99" t="s">
        <v>158</v>
      </c>
      <c r="FX28" s="100" t="s">
        <v>158</v>
      </c>
      <c r="FY28" s="100" t="s">
        <v>158</v>
      </c>
      <c r="FZ28" s="100" t="s">
        <v>158</v>
      </c>
      <c r="GA28" s="9" t="s">
        <v>425</v>
      </c>
      <c r="GB28" s="63"/>
    </row>
    <row r="29" spans="1:184" s="62" customFormat="1" ht="12" customHeight="1" x14ac:dyDescent="0.2">
      <c r="A29" s="7">
        <v>110</v>
      </c>
      <c r="B29" s="2" t="s">
        <v>527</v>
      </c>
      <c r="C29" s="1" t="s">
        <v>528</v>
      </c>
      <c r="D29" s="1" t="s">
        <v>172</v>
      </c>
      <c r="E29" s="1" t="s">
        <v>226</v>
      </c>
      <c r="F29" s="9">
        <v>0</v>
      </c>
      <c r="G29" s="64">
        <v>28.02</v>
      </c>
      <c r="H29" s="65">
        <v>2.637362637362628E-2</v>
      </c>
      <c r="I29" s="65">
        <v>-5.0095468694164258E-2</v>
      </c>
      <c r="J29" s="65">
        <v>-1.5927216570374214E-2</v>
      </c>
      <c r="K29" s="66">
        <v>4.2826552462526771E-2</v>
      </c>
      <c r="L29" s="67">
        <v>3227</v>
      </c>
      <c r="M29" s="68">
        <v>4.3841336116910323E-2</v>
      </c>
      <c r="N29" s="69">
        <v>0</v>
      </c>
      <c r="O29" s="70">
        <v>0</v>
      </c>
      <c r="P29" s="70">
        <v>0</v>
      </c>
      <c r="Q29" s="70">
        <v>5.7546918106088363E-3</v>
      </c>
      <c r="R29" s="70">
        <v>5.8151771455763335E-3</v>
      </c>
      <c r="S29" s="70" t="s">
        <v>158</v>
      </c>
      <c r="T29" s="18">
        <v>0</v>
      </c>
      <c r="U29" s="71" t="s">
        <v>321</v>
      </c>
      <c r="V29" s="9">
        <v>2005</v>
      </c>
      <c r="W29" s="227" t="s">
        <v>496</v>
      </c>
      <c r="X29" s="227">
        <v>0</v>
      </c>
      <c r="Y29" s="72" t="s">
        <v>157</v>
      </c>
      <c r="Z29" s="73">
        <v>5</v>
      </c>
      <c r="AA29" s="73">
        <v>12</v>
      </c>
      <c r="AB29" s="73">
        <v>0</v>
      </c>
      <c r="AC29" s="228" t="s">
        <v>5</v>
      </c>
      <c r="AD29" s="74">
        <v>3.3026916937303907</v>
      </c>
      <c r="AE29" s="75">
        <v>0.7025761124121781</v>
      </c>
      <c r="AF29" s="75">
        <v>0.42917380466154292</v>
      </c>
      <c r="AG29" s="75">
        <v>7.271845836868259</v>
      </c>
      <c r="AH29" s="76" t="s">
        <v>2715</v>
      </c>
      <c r="AI29" s="9" t="s">
        <v>2186</v>
      </c>
      <c r="AJ29" s="77" t="s">
        <v>2563</v>
      </c>
      <c r="AK29" s="78">
        <v>4.2826552462526771E-2</v>
      </c>
      <c r="AL29" s="79">
        <v>3.4098700000000003E-2</v>
      </c>
      <c r="AM29" s="80">
        <v>0.25595851051584861</v>
      </c>
      <c r="AN29" s="368">
        <v>0.36604814324235369</v>
      </c>
      <c r="AO29" s="368">
        <v>-2.7349604205338052E-2</v>
      </c>
      <c r="AP29" s="368">
        <v>3.8245915484982573E-2</v>
      </c>
      <c r="AQ29" s="368">
        <v>0.15272403814764801</v>
      </c>
      <c r="AR29" s="81">
        <v>4.4030776780322169E-2</v>
      </c>
      <c r="AS29" s="81">
        <v>4.1248948658297153E-2</v>
      </c>
      <c r="AT29" s="81">
        <v>3.7152476260793724E-2</v>
      </c>
      <c r="AU29" s="68">
        <v>2.5412960071728923E-2</v>
      </c>
      <c r="AV29" s="68">
        <v>3.3576995039504773E-2</v>
      </c>
      <c r="AW29" s="68">
        <v>5.0568900126422248E-2</v>
      </c>
      <c r="AX29" s="68">
        <v>2.105632567117038E-2</v>
      </c>
      <c r="AY29" s="68">
        <v>3.1350690438242346E-2</v>
      </c>
      <c r="AZ29" s="68">
        <v>5.0568900126422248E-2</v>
      </c>
      <c r="BA29" s="31">
        <v>75.686679999999996</v>
      </c>
      <c r="BB29" s="32">
        <v>16.405152224824356</v>
      </c>
      <c r="BC29" s="82">
        <v>60.948812551542538</v>
      </c>
      <c r="BD29" s="70">
        <v>0.24180729421092662</v>
      </c>
      <c r="BE29" s="70">
        <v>-0.73083721342477315</v>
      </c>
      <c r="BF29" s="82">
        <v>46.296086951136679</v>
      </c>
      <c r="BG29" s="82">
        <v>50.494951067641921</v>
      </c>
      <c r="BH29" s="82">
        <v>36.033633984349272</v>
      </c>
      <c r="BI29" s="82">
        <v>31.786407766990294</v>
      </c>
      <c r="BJ29" s="82">
        <v>129</v>
      </c>
      <c r="BK29" s="82">
        <v>13.333333333333332</v>
      </c>
      <c r="BL29" s="82">
        <v>42.972987153046468</v>
      </c>
      <c r="BM29" s="82">
        <v>129</v>
      </c>
      <c r="BN29" s="34" t="s">
        <v>2563</v>
      </c>
      <c r="BO29" s="31">
        <v>2.1930000000000001</v>
      </c>
      <c r="BP29" s="32">
        <v>1.67814</v>
      </c>
      <c r="BQ29" s="35">
        <v>2.134134500586228</v>
      </c>
      <c r="BR29" s="70">
        <v>-0.21366718004932228</v>
      </c>
      <c r="BS29" s="83">
        <v>1.6771316477481157</v>
      </c>
      <c r="BT29" s="83">
        <v>1.8027648063436046</v>
      </c>
      <c r="BU29" s="83">
        <v>2.3545693551562468</v>
      </c>
      <c r="BV29" s="83">
        <v>1.3361486486486485</v>
      </c>
      <c r="BW29" s="83">
        <v>2.7422303473491771</v>
      </c>
      <c r="BX29" s="83">
        <v>1.3361486486486485</v>
      </c>
      <c r="BY29" s="83">
        <v>2.7416431758446196</v>
      </c>
      <c r="BZ29" s="83">
        <v>5.1011714589989348</v>
      </c>
      <c r="CA29" s="37" t="s">
        <v>2609</v>
      </c>
      <c r="CB29" s="31">
        <v>1.0858655340389005</v>
      </c>
      <c r="CC29" s="35">
        <v>1.8459723392238452</v>
      </c>
      <c r="CD29" s="70">
        <v>-0.41176500266766625</v>
      </c>
      <c r="CE29" s="83">
        <v>1.4447077993161253</v>
      </c>
      <c r="CF29" s="83">
        <v>1.5537369602914297</v>
      </c>
      <c r="CG29" s="83">
        <v>1.6580667363688104</v>
      </c>
      <c r="CH29" s="83">
        <v>1.3250253807106598</v>
      </c>
      <c r="CI29" s="83">
        <v>2.5930964467005073</v>
      </c>
      <c r="CJ29" s="83">
        <v>1.1777777777777778</v>
      </c>
      <c r="CK29" s="83">
        <v>1.9427416752106368</v>
      </c>
      <c r="CL29" s="83">
        <v>3.1442758620689655</v>
      </c>
      <c r="CM29" s="37" t="s">
        <v>2563</v>
      </c>
      <c r="CN29" s="31">
        <v>9.8584700000000005</v>
      </c>
      <c r="CO29" s="82">
        <v>14.667988600365458</v>
      </c>
      <c r="CP29" s="70">
        <v>-0.32789216922664</v>
      </c>
      <c r="CQ29" s="82">
        <v>8.5009241479585782</v>
      </c>
      <c r="CR29" s="82">
        <v>12.553876126202047</v>
      </c>
      <c r="CS29" s="82">
        <v>12.190624788247222</v>
      </c>
      <c r="CT29" s="82">
        <v>6.2149999999999999</v>
      </c>
      <c r="CU29" s="82">
        <v>25.489444444444445</v>
      </c>
      <c r="CV29" s="82">
        <v>6.2149999999999999</v>
      </c>
      <c r="CW29" s="82">
        <v>14.194929358662261</v>
      </c>
      <c r="CX29" s="82">
        <v>25.489444444444445</v>
      </c>
      <c r="CY29" s="37" t="s">
        <v>2563</v>
      </c>
      <c r="CZ29" s="376">
        <v>1.398282260829431</v>
      </c>
      <c r="DA29" s="39" t="s">
        <v>5</v>
      </c>
      <c r="DB29" s="39">
        <v>22.123757116809578</v>
      </c>
      <c r="DC29" s="17">
        <v>4.2826552462526771E-2</v>
      </c>
      <c r="DD29" s="40">
        <v>-71.404024753747322</v>
      </c>
      <c r="DE29" s="84">
        <v>0.36334</v>
      </c>
      <c r="DF29" s="85">
        <v>1.708</v>
      </c>
      <c r="DG29" s="85" t="s">
        <v>5</v>
      </c>
      <c r="DH29" s="85" t="s">
        <v>5</v>
      </c>
      <c r="DI29" s="85" t="s">
        <v>5</v>
      </c>
      <c r="DJ29" s="86">
        <v>-0.81426429999999994</v>
      </c>
      <c r="DK29" s="86">
        <v>-0.1032213</v>
      </c>
      <c r="DL29" s="69">
        <v>1.2500000000000004</v>
      </c>
      <c r="DM29" s="70">
        <v>0.11141862172808281</v>
      </c>
      <c r="DN29" s="70">
        <v>-0.10869877101699832</v>
      </c>
      <c r="DO29" s="70">
        <v>-3.3597562321171837E-2</v>
      </c>
      <c r="DP29" s="17" t="s">
        <v>158</v>
      </c>
      <c r="DQ29" s="87" t="s">
        <v>2563</v>
      </c>
      <c r="DR29" s="69">
        <v>0.17897172388114457</v>
      </c>
      <c r="DS29" s="70">
        <v>-1.0871327476018156E-2</v>
      </c>
      <c r="DT29" s="70">
        <v>1.2171159703229462E-2</v>
      </c>
      <c r="DU29" s="70">
        <v>2.3643919041924644E-2</v>
      </c>
      <c r="DV29" s="87" t="s">
        <v>2563</v>
      </c>
      <c r="DW29" s="31">
        <v>2.7960699999999998</v>
      </c>
      <c r="DX29" s="70">
        <v>-0.21306654142344339</v>
      </c>
      <c r="DY29" s="70">
        <v>0.22453611646172278</v>
      </c>
      <c r="DZ29" s="70">
        <v>-7.8235400617208128E-3</v>
      </c>
      <c r="EA29" s="70">
        <v>1.0215215745749573E-2</v>
      </c>
      <c r="EB29" s="87" t="s">
        <v>2563</v>
      </c>
      <c r="EC29" s="31">
        <v>0.16502</v>
      </c>
      <c r="ED29" s="88">
        <v>295497700</v>
      </c>
      <c r="EE29" s="85">
        <v>1.1863999999999999</v>
      </c>
      <c r="EF29" s="85" t="s">
        <v>5</v>
      </c>
      <c r="EG29" s="86">
        <v>7.4934687539377709E-2</v>
      </c>
      <c r="EH29" s="86">
        <v>-0.14306160438997151</v>
      </c>
      <c r="EI29" s="89">
        <v>2</v>
      </c>
      <c r="EJ29" s="90">
        <v>7</v>
      </c>
      <c r="EK29" s="85">
        <v>41.29</v>
      </c>
      <c r="EL29" s="91">
        <v>7</v>
      </c>
      <c r="EM29" s="79">
        <v>-0.32138532332283842</v>
      </c>
      <c r="EN29" s="69">
        <v>-0.20175440930542665</v>
      </c>
      <c r="EO29" s="70">
        <v>-0.13410436777414592</v>
      </c>
      <c r="EP29" s="70">
        <v>-7.9549438822209773E-2</v>
      </c>
      <c r="EQ29" s="70">
        <v>-5.5415736340332922E-3</v>
      </c>
      <c r="ER29" s="69">
        <v>3.5087718272288848E-2</v>
      </c>
      <c r="ES29" s="70">
        <v>2.7759722641313322E-2</v>
      </c>
      <c r="ET29" s="70">
        <v>2.7488298468674177E-2</v>
      </c>
      <c r="EU29" s="70">
        <v>3.5210620612110111E-2</v>
      </c>
      <c r="EV29" s="69">
        <v>-0.1666666910331378</v>
      </c>
      <c r="EW29" s="70">
        <v>-0.10634464513283259</v>
      </c>
      <c r="EX29" s="70">
        <v>-5.2061140353535595E-2</v>
      </c>
      <c r="EY29" s="70">
        <v>2.9669046978076818E-2</v>
      </c>
      <c r="EZ29" s="92">
        <v>2.1524000000000001E-2</v>
      </c>
      <c r="FA29" s="70">
        <v>3.7560000000000003E-2</v>
      </c>
      <c r="FB29" s="70">
        <v>8.5120000000000001E-2</v>
      </c>
      <c r="FC29" s="87">
        <v>5.1703342251734528E-2</v>
      </c>
      <c r="FD29" s="69">
        <v>3.5339999999999996E-2</v>
      </c>
      <c r="FE29" s="70">
        <v>8.0070000000000002E-2</v>
      </c>
      <c r="FF29" s="87">
        <v>4.8177962804585257E-2</v>
      </c>
      <c r="FG29" s="93" t="s">
        <v>2563</v>
      </c>
      <c r="FH29" s="84">
        <v>1.8581000000000001</v>
      </c>
      <c r="FI29" s="85">
        <v>1.13622</v>
      </c>
      <c r="FJ29" s="86">
        <v>0.50530750000000002</v>
      </c>
      <c r="FK29" s="86">
        <v>0.55977049999999995</v>
      </c>
      <c r="FL29" s="94">
        <v>9.5799999999999996E-2</v>
      </c>
      <c r="FM29" s="95">
        <v>0.1</v>
      </c>
      <c r="FN29" s="96">
        <v>41790</v>
      </c>
      <c r="FO29" s="97" t="s">
        <v>2698</v>
      </c>
      <c r="FP29" s="57">
        <v>1.2000000000000002</v>
      </c>
      <c r="FQ29" s="58" t="s">
        <v>159</v>
      </c>
      <c r="FR29" s="58">
        <v>1.2000000000000002</v>
      </c>
      <c r="FS29" s="98" t="s">
        <v>159</v>
      </c>
      <c r="FT29" s="59" t="s">
        <v>160</v>
      </c>
      <c r="FU29" s="9" t="s">
        <v>158</v>
      </c>
      <c r="FV29" s="9" t="s">
        <v>158</v>
      </c>
      <c r="FW29" s="99" t="s">
        <v>158</v>
      </c>
      <c r="FX29" s="100" t="s">
        <v>158</v>
      </c>
      <c r="FY29" s="100" t="s">
        <v>158</v>
      </c>
      <c r="FZ29" s="100" t="s">
        <v>158</v>
      </c>
      <c r="GA29" s="9" t="s">
        <v>425</v>
      </c>
      <c r="GB29" s="63"/>
    </row>
    <row r="30" spans="1:184" s="62" customFormat="1" ht="12" customHeight="1" x14ac:dyDescent="0.2">
      <c r="A30" s="7">
        <v>95</v>
      </c>
      <c r="B30" s="2" t="s">
        <v>459</v>
      </c>
      <c r="C30" s="1" t="s">
        <v>460</v>
      </c>
      <c r="D30" s="1" t="s">
        <v>324</v>
      </c>
      <c r="E30" s="1" t="s">
        <v>356</v>
      </c>
      <c r="F30" s="9">
        <v>1</v>
      </c>
      <c r="G30" s="64">
        <v>17.399999999999999</v>
      </c>
      <c r="H30" s="65">
        <v>7.4074074074073959E-2</v>
      </c>
      <c r="I30" s="65">
        <v>4.9590061602843516E-2</v>
      </c>
      <c r="J30" s="65">
        <v>4.4296962670076212E-2</v>
      </c>
      <c r="K30" s="66">
        <v>4.1379310344827586E-2</v>
      </c>
      <c r="L30" s="67">
        <v>122</v>
      </c>
      <c r="M30" s="68">
        <v>2.9159519725557415E-2</v>
      </c>
      <c r="N30" s="69">
        <v>4.8599199542596061E-3</v>
      </c>
      <c r="O30" s="70">
        <v>9.8642862541946652E-3</v>
      </c>
      <c r="P30" s="70">
        <v>1.7907594786444436E-2</v>
      </c>
      <c r="Q30" s="70">
        <v>5.245969305718412E-2</v>
      </c>
      <c r="R30" s="70" t="s">
        <v>158</v>
      </c>
      <c r="S30" s="70" t="s">
        <v>158</v>
      </c>
      <c r="T30" s="18">
        <v>0.34135912245853434</v>
      </c>
      <c r="U30" s="71" t="s">
        <v>321</v>
      </c>
      <c r="V30" s="9">
        <v>2012</v>
      </c>
      <c r="W30" s="227" t="s">
        <v>496</v>
      </c>
      <c r="X30" s="227">
        <v>0</v>
      </c>
      <c r="Y30" s="72" t="s">
        <v>157</v>
      </c>
      <c r="Z30" s="73">
        <v>7</v>
      </c>
      <c r="AA30" s="73">
        <v>3</v>
      </c>
      <c r="AB30" s="73">
        <v>0</v>
      </c>
      <c r="AC30" s="228" t="s">
        <v>5</v>
      </c>
      <c r="AD30" s="74">
        <v>0.19955598792686272</v>
      </c>
      <c r="AE30" s="75" t="s">
        <v>158</v>
      </c>
      <c r="AF30" s="75" t="s">
        <v>158</v>
      </c>
      <c r="AG30" s="75">
        <v>0.86717733776557304</v>
      </c>
      <c r="AH30" s="76" t="s">
        <v>2704</v>
      </c>
      <c r="AI30" s="9" t="s">
        <v>2793</v>
      </c>
      <c r="AJ30" s="77" t="s">
        <v>2563</v>
      </c>
      <c r="AK30" s="78">
        <v>4.1379310344827586E-2</v>
      </c>
      <c r="AL30" s="79">
        <v>3.95871E-2</v>
      </c>
      <c r="AM30" s="80">
        <v>4.5272584878093713E-2</v>
      </c>
      <c r="AN30" s="368">
        <v>-0.12654794741490927</v>
      </c>
      <c r="AO30" s="368">
        <v>-0.23274930846105635</v>
      </c>
      <c r="AP30" s="368">
        <v>-0.1856251317739549</v>
      </c>
      <c r="AQ30" s="368">
        <v>-0.25753146546161243</v>
      </c>
      <c r="AR30" s="81">
        <v>5.393192968236938E-2</v>
      </c>
      <c r="AS30" s="81">
        <v>5.0811133741104075E-2</v>
      </c>
      <c r="AT30" s="81">
        <v>5.5732072700635328E-2</v>
      </c>
      <c r="AU30" s="68">
        <v>3.2928123492522908E-2</v>
      </c>
      <c r="AV30" s="68">
        <v>4.1370648329916881E-2</v>
      </c>
      <c r="AW30" s="68">
        <v>6.5200372786579697E-2</v>
      </c>
      <c r="AX30" s="68">
        <v>3.2928123492522908E-2</v>
      </c>
      <c r="AY30" s="68">
        <v>4.7374449716341423E-2</v>
      </c>
      <c r="AZ30" s="68">
        <v>6.7720090293453744E-2</v>
      </c>
      <c r="BA30" s="31">
        <v>4.7948899999999997</v>
      </c>
      <c r="BB30" s="32" t="s">
        <v>158</v>
      </c>
      <c r="BC30" s="82">
        <v>4.3544271992374224</v>
      </c>
      <c r="BD30" s="70">
        <v>0.10115286824400549</v>
      </c>
      <c r="BE30" s="70" t="s">
        <v>158</v>
      </c>
      <c r="BF30" s="82">
        <v>4.3405645899790777</v>
      </c>
      <c r="BG30" s="82">
        <v>3.6765213256462475</v>
      </c>
      <c r="BH30" s="82">
        <v>4.8622446121241776</v>
      </c>
      <c r="BI30" s="82">
        <v>2.3629032258064515</v>
      </c>
      <c r="BJ30" s="82">
        <v>10.522842639593909</v>
      </c>
      <c r="BK30" s="82">
        <v>1.1463687150837989</v>
      </c>
      <c r="BL30" s="82">
        <v>5.6424937763557441</v>
      </c>
      <c r="BM30" s="82">
        <v>14.33</v>
      </c>
      <c r="BN30" s="34" t="s">
        <v>2563</v>
      </c>
      <c r="BO30" s="31">
        <v>0.38441999999999998</v>
      </c>
      <c r="BP30" s="32">
        <v>0.55581000000000003</v>
      </c>
      <c r="BQ30" s="35">
        <v>0.56824857504368886</v>
      </c>
      <c r="BR30" s="70">
        <v>-2.1889320255193856E-2</v>
      </c>
      <c r="BS30" s="83">
        <v>0.43375030450322044</v>
      </c>
      <c r="BT30" s="83">
        <v>0.47842450415080473</v>
      </c>
      <c r="BU30" s="83">
        <v>0.49044196282213892</v>
      </c>
      <c r="BV30" s="83">
        <v>0.32135369871218927</v>
      </c>
      <c r="BW30" s="83">
        <v>0.75290292614955878</v>
      </c>
      <c r="BX30" s="83">
        <v>0.32135369871218927</v>
      </c>
      <c r="BY30" s="83">
        <v>0.57003521538958446</v>
      </c>
      <c r="BZ30" s="83">
        <v>0.75290292614955878</v>
      </c>
      <c r="CA30" s="37" t="s">
        <v>2609</v>
      </c>
      <c r="CB30" s="31">
        <v>3.6502934919882346</v>
      </c>
      <c r="CC30" s="35">
        <v>2.4995620489607879</v>
      </c>
      <c r="CD30" s="70">
        <v>0.46037322558400673</v>
      </c>
      <c r="CE30" s="83">
        <v>2.1978028715455813</v>
      </c>
      <c r="CF30" s="83">
        <v>2.0889559490500678</v>
      </c>
      <c r="CG30" s="83">
        <v>1.9253559772113884</v>
      </c>
      <c r="CH30" s="83">
        <v>1.6806024096385541</v>
      </c>
      <c r="CI30" s="83">
        <v>3.2864634146341465</v>
      </c>
      <c r="CJ30" s="83">
        <v>1.343577981651376</v>
      </c>
      <c r="CK30" s="83">
        <v>2.2499894412484669</v>
      </c>
      <c r="CL30" s="83">
        <v>3.3706329113924052</v>
      </c>
      <c r="CM30" s="37" t="s">
        <v>2563</v>
      </c>
      <c r="CN30" s="31" t="s">
        <v>158</v>
      </c>
      <c r="CO30" s="82">
        <v>10.313632252394873</v>
      </c>
      <c r="CP30" s="70" t="s">
        <v>158</v>
      </c>
      <c r="CQ30" s="82">
        <v>9.2000288086151141</v>
      </c>
      <c r="CR30" s="82">
        <v>8.5397359292368655</v>
      </c>
      <c r="CS30" s="82">
        <v>12.261235025632597</v>
      </c>
      <c r="CT30" s="82">
        <v>7.4630000000000001</v>
      </c>
      <c r="CU30" s="82">
        <v>16.3644</v>
      </c>
      <c r="CV30" s="82">
        <v>5.5264150943396224</v>
      </c>
      <c r="CW30" s="82">
        <v>14.164763957192438</v>
      </c>
      <c r="CX30" s="82">
        <v>66.570000000000007</v>
      </c>
      <c r="CY30" s="37" t="s">
        <v>2563</v>
      </c>
      <c r="CZ30" s="376">
        <v>-0.65484618588018761</v>
      </c>
      <c r="DA30" s="39" t="s">
        <v>5</v>
      </c>
      <c r="DB30" s="39">
        <v>4.6928957058468432</v>
      </c>
      <c r="DC30" s="17">
        <v>5.9286905131272022E-2</v>
      </c>
      <c r="DD30" s="40">
        <v>1.1338005131272029</v>
      </c>
      <c r="DE30" s="84">
        <v>3.6080100000000002</v>
      </c>
      <c r="DF30" s="85" t="s">
        <v>158</v>
      </c>
      <c r="DG30" s="85" t="s">
        <v>5</v>
      </c>
      <c r="DH30" s="85" t="s">
        <v>5</v>
      </c>
      <c r="DI30" s="85" t="s">
        <v>5</v>
      </c>
      <c r="DJ30" s="86">
        <v>-2.6775679999999999</v>
      </c>
      <c r="DK30" s="86">
        <v>4.2993400000000001E-2</v>
      </c>
      <c r="DL30" s="69">
        <v>0.38084632516703776</v>
      </c>
      <c r="DM30" s="70">
        <v>6.6572208421792345E-2</v>
      </c>
      <c r="DN30" s="70">
        <v>0.44038416377868361</v>
      </c>
      <c r="DO30" s="70" t="s">
        <v>158</v>
      </c>
      <c r="DP30" s="17" t="s">
        <v>158</v>
      </c>
      <c r="DQ30" s="87" t="s">
        <v>2563</v>
      </c>
      <c r="DR30" s="69">
        <v>-1.5306078384197508E-2</v>
      </c>
      <c r="DS30" s="70">
        <v>-3.9200819711374124E-2</v>
      </c>
      <c r="DT30" s="70">
        <v>-3.5115121459387E-2</v>
      </c>
      <c r="DU30" s="70">
        <v>-3.5239866881643267E-2</v>
      </c>
      <c r="DV30" s="87" t="s">
        <v>2563</v>
      </c>
      <c r="DW30" s="31" t="s">
        <v>158</v>
      </c>
      <c r="DX30" s="70">
        <v>0.2719631336405528</v>
      </c>
      <c r="DY30" s="70">
        <v>-2.5977036308461932E-2</v>
      </c>
      <c r="DZ30" s="70">
        <v>-2.2536813353257412E-2</v>
      </c>
      <c r="EA30" s="70">
        <v>-4.6490418785063103E-2</v>
      </c>
      <c r="EB30" s="87" t="s">
        <v>2563</v>
      </c>
      <c r="EC30" s="31">
        <v>0.83028000000000002</v>
      </c>
      <c r="ED30" s="88">
        <v>674065900</v>
      </c>
      <c r="EE30" s="85">
        <v>1.036</v>
      </c>
      <c r="EF30" s="85" t="s">
        <v>5</v>
      </c>
      <c r="EG30" s="86">
        <v>0.22150690941363216</v>
      </c>
      <c r="EH30" s="86">
        <v>-9.1322160193491708E-2</v>
      </c>
      <c r="EI30" s="89" t="s">
        <v>253</v>
      </c>
      <c r="EJ30" s="90">
        <v>2</v>
      </c>
      <c r="EK30" s="85">
        <v>22.75</v>
      </c>
      <c r="EL30" s="91">
        <v>2</v>
      </c>
      <c r="EM30" s="79">
        <v>-0.23516483516483522</v>
      </c>
      <c r="EN30" s="69">
        <v>-8.5262511872530311E-2</v>
      </c>
      <c r="EO30" s="70">
        <v>-4.3115834831971123E-2</v>
      </c>
      <c r="EP30" s="70">
        <v>1.510556061775814E-2</v>
      </c>
      <c r="EQ30" s="70">
        <v>3.7599369527071991E-2</v>
      </c>
      <c r="ER30" s="69">
        <v>3.9695089762568525E-2</v>
      </c>
      <c r="ES30" s="70">
        <v>3.6546076640221026E-2</v>
      </c>
      <c r="ET30" s="70">
        <v>4.2171509563501575E-2</v>
      </c>
      <c r="EU30" s="70">
        <v>4.6796703493570568E-2</v>
      </c>
      <c r="EV30" s="69">
        <v>-4.5567422109961786E-2</v>
      </c>
      <c r="EW30" s="70">
        <v>-6.5697581917500969E-3</v>
      </c>
      <c r="EX30" s="70">
        <v>5.7277070181259715E-2</v>
      </c>
      <c r="EY30" s="70">
        <v>8.4396073020642559E-2</v>
      </c>
      <c r="EZ30" s="92">
        <v>0.135434</v>
      </c>
      <c r="FA30" s="70">
        <v>0.15986</v>
      </c>
      <c r="FB30" s="70">
        <v>0.17172999999999999</v>
      </c>
      <c r="FC30" s="87">
        <v>0.1569341776032232</v>
      </c>
      <c r="FD30" s="69">
        <v>8.8439999999999991E-2</v>
      </c>
      <c r="FE30" s="70">
        <v>9.5780000000000004E-2</v>
      </c>
      <c r="FF30" s="87">
        <v>7.033810915854935E-2</v>
      </c>
      <c r="FG30" s="93" t="s">
        <v>2563</v>
      </c>
      <c r="FH30" s="84">
        <v>0.73850000000000005</v>
      </c>
      <c r="FI30" s="85" t="s">
        <v>158</v>
      </c>
      <c r="FJ30" s="86">
        <v>0.7206205</v>
      </c>
      <c r="FK30" s="86">
        <v>0.84605430000000004</v>
      </c>
      <c r="FL30" s="94">
        <v>5.8299999999999998E-2</v>
      </c>
      <c r="FM30" s="95">
        <v>0.06</v>
      </c>
      <c r="FN30" s="96">
        <v>44895</v>
      </c>
      <c r="FO30" s="97" t="s">
        <v>2698</v>
      </c>
      <c r="FP30" s="57">
        <v>0.72</v>
      </c>
      <c r="FQ30" s="58" t="s">
        <v>159</v>
      </c>
      <c r="FR30" s="58">
        <v>0.72</v>
      </c>
      <c r="FS30" s="98" t="s">
        <v>159</v>
      </c>
      <c r="FT30" s="59" t="s">
        <v>160</v>
      </c>
      <c r="FU30" s="9" t="s">
        <v>158</v>
      </c>
      <c r="FV30" s="9" t="s">
        <v>158</v>
      </c>
      <c r="FW30" s="99" t="s">
        <v>158</v>
      </c>
      <c r="FX30" s="100" t="s">
        <v>158</v>
      </c>
      <c r="FY30" s="100" t="s">
        <v>158</v>
      </c>
      <c r="FZ30" s="100" t="s">
        <v>158</v>
      </c>
      <c r="GA30" s="9" t="s">
        <v>169</v>
      </c>
      <c r="GB30" s="63"/>
    </row>
    <row r="31" spans="1:184" s="62" customFormat="1" ht="12" customHeight="1" x14ac:dyDescent="0.2">
      <c r="A31" s="7">
        <v>85</v>
      </c>
      <c r="B31" s="2" t="s">
        <v>491</v>
      </c>
      <c r="C31" s="1" t="s">
        <v>492</v>
      </c>
      <c r="D31" s="1" t="s">
        <v>188</v>
      </c>
      <c r="E31" s="1" t="s">
        <v>189</v>
      </c>
      <c r="F31" s="9">
        <v>4</v>
      </c>
      <c r="G31" s="64">
        <v>37.79</v>
      </c>
      <c r="H31" s="65">
        <v>6.2412145066066849E-2</v>
      </c>
      <c r="I31" s="65">
        <v>6.9316248388179069E-2</v>
      </c>
      <c r="J31" s="65">
        <v>5.0044277467690801E-2</v>
      </c>
      <c r="K31" s="66">
        <v>4.0222281026726647E-2</v>
      </c>
      <c r="L31" s="67">
        <v>183</v>
      </c>
      <c r="M31" s="68">
        <v>2.7027027027026973E-2</v>
      </c>
      <c r="N31" s="69">
        <v>2.7397260273972712E-2</v>
      </c>
      <c r="O31" s="70">
        <v>4.3532011211615762E-2</v>
      </c>
      <c r="P31" s="70">
        <v>3.222947933334197E-2</v>
      </c>
      <c r="Q31" s="70">
        <v>3.7303377495627732E-2</v>
      </c>
      <c r="R31" s="70">
        <v>2.5377072336577378E-2</v>
      </c>
      <c r="S31" s="70">
        <v>5.4397568566563415E-2</v>
      </c>
      <c r="T31" s="18">
        <v>0.86398287493188886</v>
      </c>
      <c r="U31" s="71" t="s">
        <v>156</v>
      </c>
      <c r="V31" s="9">
        <v>1990</v>
      </c>
      <c r="W31" s="227">
        <v>2019</v>
      </c>
      <c r="X31" s="227">
        <v>1</v>
      </c>
      <c r="Y31" s="72" t="s">
        <v>361</v>
      </c>
      <c r="Z31" s="73">
        <v>21</v>
      </c>
      <c r="AA31" s="73">
        <v>3</v>
      </c>
      <c r="AB31" s="73">
        <v>1</v>
      </c>
      <c r="AC31" s="228" t="s">
        <v>493</v>
      </c>
      <c r="AD31" s="74">
        <v>0.60009791071174778</v>
      </c>
      <c r="AE31" s="75">
        <v>0.5714285714285714</v>
      </c>
      <c r="AF31" s="75">
        <v>0.33132576079587939</v>
      </c>
      <c r="AG31" s="75">
        <v>11.71303074670571</v>
      </c>
      <c r="AH31" s="76" t="s">
        <v>2697</v>
      </c>
      <c r="AI31" s="9" t="s">
        <v>2544</v>
      </c>
      <c r="AJ31" s="77" t="s">
        <v>2652</v>
      </c>
      <c r="AK31" s="78">
        <v>4.0222281026726647E-2</v>
      </c>
      <c r="AL31" s="79" t="s">
        <v>158</v>
      </c>
      <c r="AM31" s="80" t="s">
        <v>158</v>
      </c>
      <c r="AN31" s="368">
        <v>-9.6258244512777202E-2</v>
      </c>
      <c r="AO31" s="368">
        <v>-0.34384923027046033</v>
      </c>
      <c r="AP31" s="368">
        <v>-0.28352780348601336</v>
      </c>
      <c r="AQ31" s="368">
        <v>-0.24808435267753559</v>
      </c>
      <c r="AR31" s="81">
        <v>6.1300364005220875E-2</v>
      </c>
      <c r="AS31" s="81">
        <v>5.6139346680065413E-2</v>
      </c>
      <c r="AT31" s="81">
        <v>5.3493076211349321E-2</v>
      </c>
      <c r="AU31" s="68">
        <v>3.7378114842903577E-2</v>
      </c>
      <c r="AV31" s="68">
        <v>4.4118306649732104E-2</v>
      </c>
      <c r="AW31" s="68">
        <v>8.5927770859277719E-2</v>
      </c>
      <c r="AX31" s="68">
        <v>3.7378114842903577E-2</v>
      </c>
      <c r="AY31" s="68">
        <v>4.4506387784464072E-2</v>
      </c>
      <c r="AZ31" s="68">
        <v>8.5927770859277719E-2</v>
      </c>
      <c r="BA31" s="31">
        <v>14.99455</v>
      </c>
      <c r="BB31" s="32">
        <v>14.206766917293232</v>
      </c>
      <c r="BC31" s="82">
        <v>15.632237935376418</v>
      </c>
      <c r="BD31" s="70">
        <v>-4.0793131348986322E-2</v>
      </c>
      <c r="BE31" s="70">
        <v>-9.1187904379147477E-2</v>
      </c>
      <c r="BF31" s="82">
        <v>10.481075596039656</v>
      </c>
      <c r="BG31" s="82">
        <v>13.466819169521434</v>
      </c>
      <c r="BH31" s="82">
        <v>14.740637608820188</v>
      </c>
      <c r="BI31" s="82">
        <v>5.6950351063829796</v>
      </c>
      <c r="BJ31" s="82">
        <v>24.808823529411764</v>
      </c>
      <c r="BK31" s="82">
        <v>5.6950351063829796</v>
      </c>
      <c r="BL31" s="82">
        <v>16.864671170356992</v>
      </c>
      <c r="BM31" s="82">
        <v>24.808823529411764</v>
      </c>
      <c r="BN31" s="34" t="s">
        <v>2652</v>
      </c>
      <c r="BO31" s="31">
        <v>3.3608799999999999</v>
      </c>
      <c r="BP31" s="32">
        <v>2.9133900000000001</v>
      </c>
      <c r="BQ31" s="35">
        <v>3.48253573680726</v>
      </c>
      <c r="BR31" s="70">
        <v>-0.16342854167780763</v>
      </c>
      <c r="BS31" s="83">
        <v>2.5437875743644098</v>
      </c>
      <c r="BT31" s="83">
        <v>2.8704878473881656</v>
      </c>
      <c r="BU31" s="83">
        <v>3.1829039766431695</v>
      </c>
      <c r="BV31" s="83">
        <v>1.8916372202591283</v>
      </c>
      <c r="BW31" s="83">
        <v>4.3486454652532389</v>
      </c>
      <c r="BX31" s="83">
        <v>1.8916372202591283</v>
      </c>
      <c r="BY31" s="83">
        <v>3.7214742043580644</v>
      </c>
      <c r="BZ31" s="83">
        <v>4.833333333333333</v>
      </c>
      <c r="CA31" s="37" t="s">
        <v>2609</v>
      </c>
      <c r="CB31" s="31">
        <v>0.79779143295712507</v>
      </c>
      <c r="CC31" s="35">
        <v>0.70608764547122527</v>
      </c>
      <c r="CD31" s="70">
        <v>0.12987592698169781</v>
      </c>
      <c r="CE31" s="83">
        <v>0.53656045699075328</v>
      </c>
      <c r="CF31" s="83">
        <v>0.59259704014093917</v>
      </c>
      <c r="CG31" s="83">
        <v>0.61840482387797946</v>
      </c>
      <c r="CH31" s="83">
        <v>0.3286070503314964</v>
      </c>
      <c r="CI31" s="83">
        <v>0.87689804772234281</v>
      </c>
      <c r="CJ31" s="83">
        <v>0.3286070503314964</v>
      </c>
      <c r="CK31" s="83">
        <v>0.71335434704130585</v>
      </c>
      <c r="CL31" s="83">
        <v>0.92093324692158141</v>
      </c>
      <c r="CM31" s="37" t="s">
        <v>2652</v>
      </c>
      <c r="CN31" s="31">
        <v>8.1324500000000004</v>
      </c>
      <c r="CO31" s="82">
        <v>9.2312169119148191</v>
      </c>
      <c r="CP31" s="70">
        <v>-0.11902730944352846</v>
      </c>
      <c r="CQ31" s="82">
        <v>6.9277539738479303</v>
      </c>
      <c r="CR31" s="82">
        <v>8.0069171597224695</v>
      </c>
      <c r="CS31" s="82">
        <v>8.6561645058303185</v>
      </c>
      <c r="CT31" s="82">
        <v>2.2866785596814161</v>
      </c>
      <c r="CU31" s="82">
        <v>12.833333333333332</v>
      </c>
      <c r="CV31" s="82">
        <v>2.2866785596814161</v>
      </c>
      <c r="CW31" s="82">
        <v>9.8070339486176259</v>
      </c>
      <c r="CX31" s="82">
        <v>17.762499999999999</v>
      </c>
      <c r="CY31" s="37" t="s">
        <v>2652</v>
      </c>
      <c r="CZ31" s="376">
        <v>0.38990706635797179</v>
      </c>
      <c r="DA31" s="39" t="s">
        <v>5</v>
      </c>
      <c r="DB31" s="39">
        <v>24.212917035994646</v>
      </c>
      <c r="DC31" s="17">
        <v>7.2451760360068618E-2</v>
      </c>
      <c r="DD31" s="40">
        <v>-7.749373963993138</v>
      </c>
      <c r="DE31" s="84">
        <v>2.5329199999999998</v>
      </c>
      <c r="DF31" s="85">
        <v>2.66</v>
      </c>
      <c r="DG31" s="85" t="s">
        <v>5</v>
      </c>
      <c r="DH31" s="85" t="s">
        <v>5</v>
      </c>
      <c r="DI31" s="85" t="s">
        <v>5</v>
      </c>
      <c r="DJ31" s="86">
        <v>-0.22567760000000001</v>
      </c>
      <c r="DK31" s="86">
        <v>0.1493362</v>
      </c>
      <c r="DL31" s="69">
        <v>0.12056737588652489</v>
      </c>
      <c r="DM31" s="70">
        <v>0.21312235384958367</v>
      </c>
      <c r="DN31" s="70">
        <v>0.15015795100963647</v>
      </c>
      <c r="DO31" s="70">
        <v>0.10258990560438175</v>
      </c>
      <c r="DP31" s="17" t="s">
        <v>158</v>
      </c>
      <c r="DQ31" s="87" t="s">
        <v>2652</v>
      </c>
      <c r="DR31" s="69">
        <v>0.14363658367492738</v>
      </c>
      <c r="DS31" s="70">
        <v>7.015508429862094E-2</v>
      </c>
      <c r="DT31" s="70">
        <v>5.923342515985186E-2</v>
      </c>
      <c r="DU31" s="70">
        <v>5.1597670774345961E-2</v>
      </c>
      <c r="DV31" s="87" t="s">
        <v>2652</v>
      </c>
      <c r="DW31" s="31">
        <v>4.5876299999999999</v>
      </c>
      <c r="DX31" s="70">
        <v>1.1375220237730641</v>
      </c>
      <c r="DY31" s="70">
        <v>0.34639488737802471</v>
      </c>
      <c r="DZ31" s="70">
        <v>0.20941949998415943</v>
      </c>
      <c r="EA31" s="70">
        <v>0.11980228547391247</v>
      </c>
      <c r="EB31" s="87" t="s">
        <v>2652</v>
      </c>
      <c r="EC31" s="31">
        <v>0.12977</v>
      </c>
      <c r="ED31" s="88">
        <v>1808885000</v>
      </c>
      <c r="EE31" s="85">
        <v>0.59652000000000005</v>
      </c>
      <c r="EF31" s="85" t="s">
        <v>5</v>
      </c>
      <c r="EG31" s="86">
        <v>0.25192974048839289</v>
      </c>
      <c r="EH31" s="86">
        <v>-2.5990784570052883E-2</v>
      </c>
      <c r="EI31" s="89">
        <v>2.8</v>
      </c>
      <c r="EJ31" s="90">
        <v>5</v>
      </c>
      <c r="EK31" s="85">
        <v>38.5</v>
      </c>
      <c r="EL31" s="91">
        <v>4</v>
      </c>
      <c r="EM31" s="79">
        <v>-1.8441558441558481E-2</v>
      </c>
      <c r="EN31" s="69">
        <v>3.8843397263820245E-2</v>
      </c>
      <c r="EO31" s="70">
        <v>9.1812539367285062E-2</v>
      </c>
      <c r="EP31" s="70">
        <v>3.4165599783105183E-2</v>
      </c>
      <c r="EQ31" s="70">
        <v>4.7376865987844408E-2</v>
      </c>
      <c r="ER31" s="69">
        <v>4.3808408656050846E-2</v>
      </c>
      <c r="ES31" s="70">
        <v>5.0355088864216357E-2</v>
      </c>
      <c r="ET31" s="70">
        <v>4.240654947296596E-2</v>
      </c>
      <c r="EU31" s="70">
        <v>4.666801877664617E-2</v>
      </c>
      <c r="EV31" s="69">
        <v>8.2651805919871091E-2</v>
      </c>
      <c r="EW31" s="70">
        <v>0.14216762823150142</v>
      </c>
      <c r="EX31" s="70">
        <v>7.6572149256071143E-2</v>
      </c>
      <c r="EY31" s="70">
        <v>9.4044884764490577E-2</v>
      </c>
      <c r="EZ31" s="92">
        <v>0.2111584</v>
      </c>
      <c r="FA31" s="70">
        <v>0.22244000000000003</v>
      </c>
      <c r="FB31" s="70">
        <v>0.21386000000000002</v>
      </c>
      <c r="FC31" s="87">
        <v>2.9252733205633714E-2</v>
      </c>
      <c r="FD31" s="69">
        <v>0.14196000000000003</v>
      </c>
      <c r="FE31" s="70">
        <v>0.14138000000000001</v>
      </c>
      <c r="FF31" s="87">
        <v>2.0230511609941874E-2</v>
      </c>
      <c r="FG31" s="93" t="s">
        <v>2652</v>
      </c>
      <c r="FH31" s="84">
        <v>2.07152</v>
      </c>
      <c r="FI31" s="85">
        <v>0.68398000000000003</v>
      </c>
      <c r="FJ31" s="86">
        <v>0.64277910000000005</v>
      </c>
      <c r="FK31" s="86">
        <v>0.67295939999999999</v>
      </c>
      <c r="FL31" s="94">
        <v>0.37</v>
      </c>
      <c r="FM31" s="95">
        <v>0.38</v>
      </c>
      <c r="FN31" s="96">
        <v>44834</v>
      </c>
      <c r="FO31" s="97" t="s">
        <v>2698</v>
      </c>
      <c r="FP31" s="57">
        <v>1.52</v>
      </c>
      <c r="FQ31" s="58" t="s">
        <v>159</v>
      </c>
      <c r="FR31" s="58">
        <v>1.52</v>
      </c>
      <c r="FS31" s="98" t="s">
        <v>159</v>
      </c>
      <c r="FT31" s="59" t="s">
        <v>160</v>
      </c>
      <c r="FU31" s="9" t="s">
        <v>158</v>
      </c>
      <c r="FV31" s="9" t="s">
        <v>158</v>
      </c>
      <c r="FW31" s="99" t="s">
        <v>158</v>
      </c>
      <c r="FX31" s="100" t="s">
        <v>158</v>
      </c>
      <c r="FY31" s="100" t="s">
        <v>158</v>
      </c>
      <c r="FZ31" s="100" t="s">
        <v>158</v>
      </c>
      <c r="GA31" s="9" t="s">
        <v>425</v>
      </c>
      <c r="GB31" s="63"/>
    </row>
    <row r="32" spans="1:184" s="62" customFormat="1" ht="12" customHeight="1" x14ac:dyDescent="0.2">
      <c r="A32" s="7">
        <v>112</v>
      </c>
      <c r="B32" s="2" t="s">
        <v>1670</v>
      </c>
      <c r="C32" s="1" t="s">
        <v>2179</v>
      </c>
      <c r="D32" s="1" t="s">
        <v>183</v>
      </c>
      <c r="E32" s="1" t="s">
        <v>310</v>
      </c>
      <c r="F32" s="9">
        <v>0</v>
      </c>
      <c r="G32" s="64">
        <v>17.28</v>
      </c>
      <c r="H32" s="65">
        <v>5.2356020942407877E-3</v>
      </c>
      <c r="I32" s="65" t="s">
        <v>158</v>
      </c>
      <c r="J32" s="65" t="s">
        <v>158</v>
      </c>
      <c r="K32" s="66">
        <v>3.7037037037037035E-2</v>
      </c>
      <c r="L32" s="67">
        <v>1118</v>
      </c>
      <c r="M32" s="68">
        <v>0.14285714285714279</v>
      </c>
      <c r="N32" s="69">
        <v>0</v>
      </c>
      <c r="O32" s="70">
        <v>4.5515917149420382E-2</v>
      </c>
      <c r="P32" s="70">
        <v>5.9223841048812176E-2</v>
      </c>
      <c r="Q32" s="70">
        <v>4.8122389468957749E-2</v>
      </c>
      <c r="R32" s="70">
        <v>5.6658853340719073E-2</v>
      </c>
      <c r="S32" s="70">
        <v>8.7301372887841122E-2</v>
      </c>
      <c r="T32" s="18">
        <v>1.2306920271907036</v>
      </c>
      <c r="U32" s="71" t="s">
        <v>156</v>
      </c>
      <c r="V32" s="9">
        <v>1974</v>
      </c>
      <c r="W32" s="227">
        <v>2017</v>
      </c>
      <c r="X32" s="227">
        <v>1</v>
      </c>
      <c r="Y32" s="72" t="s">
        <v>2180</v>
      </c>
      <c r="Z32" s="73">
        <v>16</v>
      </c>
      <c r="AA32" s="73">
        <v>9</v>
      </c>
      <c r="AB32" s="73">
        <v>0</v>
      </c>
      <c r="AC32" s="228" t="s">
        <v>2181</v>
      </c>
      <c r="AD32" s="74">
        <v>0.24291375043648566</v>
      </c>
      <c r="AE32" s="75">
        <v>0.26122448979591834</v>
      </c>
      <c r="AF32" s="75">
        <v>0.15095016050247534</v>
      </c>
      <c r="AG32" s="75" t="s">
        <v>158</v>
      </c>
      <c r="AH32" s="76" t="s">
        <v>2717</v>
      </c>
      <c r="AI32" s="9" t="s">
        <v>2808</v>
      </c>
      <c r="AJ32" s="77" t="s">
        <v>2563</v>
      </c>
      <c r="AK32" s="78">
        <v>3.7037037037037035E-2</v>
      </c>
      <c r="AL32" s="79">
        <v>3.2048600000000003E-2</v>
      </c>
      <c r="AM32" s="80">
        <v>0.15565226053671699</v>
      </c>
      <c r="AN32" s="368">
        <v>0.2315842106189725</v>
      </c>
      <c r="AO32" s="368">
        <v>-0.16682323775037777</v>
      </c>
      <c r="AP32" s="368">
        <v>-0.11268976254384333</v>
      </c>
      <c r="AQ32" s="368">
        <v>1.4975548176663134E-2</v>
      </c>
      <c r="AR32" s="81">
        <v>4.4452796471465474E-2</v>
      </c>
      <c r="AS32" s="81">
        <v>4.1740797607857073E-2</v>
      </c>
      <c r="AT32" s="81">
        <v>3.6490570736971581E-2</v>
      </c>
      <c r="AU32" s="68">
        <v>2.3898430773023498E-2</v>
      </c>
      <c r="AV32" s="68">
        <v>3.2928360548174676E-2</v>
      </c>
      <c r="AW32" s="68">
        <v>5.6585365853658531E-2</v>
      </c>
      <c r="AX32" s="68">
        <v>2.0639835946327963E-2</v>
      </c>
      <c r="AY32" s="68">
        <v>3.0072679332599495E-2</v>
      </c>
      <c r="AZ32" s="68">
        <v>5.6585365853658531E-2</v>
      </c>
      <c r="BA32" s="31">
        <v>6.5131199999999998</v>
      </c>
      <c r="BB32" s="32">
        <v>7.0530612244897961</v>
      </c>
      <c r="BC32" s="82">
        <v>11.245622529786701</v>
      </c>
      <c r="BD32" s="70">
        <v>-0.42083064030039641</v>
      </c>
      <c r="BE32" s="70">
        <v>-0.3728171823473454</v>
      </c>
      <c r="BF32" s="82">
        <v>7.811770144517852</v>
      </c>
      <c r="BG32" s="82">
        <v>9.5471602925930643</v>
      </c>
      <c r="BH32" s="82">
        <v>11.517098764850264</v>
      </c>
      <c r="BI32" s="82">
        <v>5.1507537688442211</v>
      </c>
      <c r="BJ32" s="82">
        <v>16.308333333333334</v>
      </c>
      <c r="BK32" s="82">
        <v>5.1507537688442211</v>
      </c>
      <c r="BL32" s="82">
        <v>13.374278145585439</v>
      </c>
      <c r="BM32" s="82">
        <v>20.723076923076924</v>
      </c>
      <c r="BN32" s="34" t="s">
        <v>2563</v>
      </c>
      <c r="BO32" s="31">
        <v>4.3186799999999996</v>
      </c>
      <c r="BP32" s="32">
        <v>1.2536499999999999</v>
      </c>
      <c r="BQ32" s="35">
        <v>1.5912391636946426</v>
      </c>
      <c r="BR32" s="70">
        <v>-0.21215488620252798</v>
      </c>
      <c r="BS32" s="83">
        <v>1.1839633690508411</v>
      </c>
      <c r="BT32" s="83">
        <v>1.3404802602730039</v>
      </c>
      <c r="BU32" s="83">
        <v>1.4937031023366933</v>
      </c>
      <c r="BV32" s="83">
        <v>0.80708661417322836</v>
      </c>
      <c r="BW32" s="83">
        <v>2.1271739130434786</v>
      </c>
      <c r="BX32" s="83">
        <v>0.80708661417322836</v>
      </c>
      <c r="BY32" s="83">
        <v>1.7429471363603395</v>
      </c>
      <c r="BZ32" s="83">
        <v>2.4189189189189184</v>
      </c>
      <c r="CA32" s="37" t="s">
        <v>2609</v>
      </c>
      <c r="CB32" s="31">
        <v>0.46786665800246935</v>
      </c>
      <c r="CC32" s="35">
        <v>0.63528348607860063</v>
      </c>
      <c r="CD32" s="70">
        <v>-0.2635308987953412</v>
      </c>
      <c r="CE32" s="83">
        <v>0.50054015918745254</v>
      </c>
      <c r="CF32" s="83">
        <v>0.53067809110925845</v>
      </c>
      <c r="CG32" s="83">
        <v>0.58877564874453703</v>
      </c>
      <c r="CH32" s="83">
        <v>0.3785729085029142</v>
      </c>
      <c r="CI32" s="83">
        <v>0.82730832200938753</v>
      </c>
      <c r="CJ32" s="83">
        <v>0.3785729085029142</v>
      </c>
      <c r="CK32" s="83">
        <v>0.68806759581120347</v>
      </c>
      <c r="CL32" s="83">
        <v>1.4217129923493357</v>
      </c>
      <c r="CM32" s="37" t="s">
        <v>2563</v>
      </c>
      <c r="CN32" s="31">
        <v>4.0199400000000001</v>
      </c>
      <c r="CO32" s="82">
        <v>6.2195791652514014</v>
      </c>
      <c r="CP32" s="70">
        <v>-0.35366366546803008</v>
      </c>
      <c r="CQ32" s="82">
        <v>3.8430034713738999</v>
      </c>
      <c r="CR32" s="82">
        <v>5.3621749705885149</v>
      </c>
      <c r="CS32" s="82">
        <v>8.5360728633536294</v>
      </c>
      <c r="CT32" s="82">
        <v>1.6434504442497813</v>
      </c>
      <c r="CU32" s="82">
        <v>10.372151235927792</v>
      </c>
      <c r="CV32" s="82">
        <v>1.6434504442497813</v>
      </c>
      <c r="CW32" s="82">
        <v>9.8767757512267682</v>
      </c>
      <c r="CX32" s="82">
        <v>27.17302323752202</v>
      </c>
      <c r="CY32" s="37" t="s">
        <v>2563</v>
      </c>
      <c r="CZ32" s="376">
        <v>-0.39548814082630246</v>
      </c>
      <c r="DA32" s="39" t="s">
        <v>5</v>
      </c>
      <c r="DB32" s="39">
        <v>14.270007833883041</v>
      </c>
      <c r="DC32" s="17">
        <v>9.6260878085849211E-2</v>
      </c>
      <c r="DD32" s="40">
        <v>3.1129678085849219</v>
      </c>
      <c r="DE32" s="84">
        <v>2.6346799999999999</v>
      </c>
      <c r="DF32" s="85">
        <v>2.4500000000000002</v>
      </c>
      <c r="DG32" s="85" t="s">
        <v>5</v>
      </c>
      <c r="DH32" s="85" t="s">
        <v>5</v>
      </c>
      <c r="DI32" s="85" t="s">
        <v>5</v>
      </c>
      <c r="DJ32" s="86">
        <v>-0.12648509999999999</v>
      </c>
      <c r="DK32" s="86">
        <v>0.1697842</v>
      </c>
      <c r="DL32" s="69">
        <v>0.31658291457286447</v>
      </c>
      <c r="DM32" s="70">
        <v>0.24428766059801776</v>
      </c>
      <c r="DN32" s="70">
        <v>0.17496001096143488</v>
      </c>
      <c r="DO32" s="70">
        <v>0.12880953405515427</v>
      </c>
      <c r="DP32" s="17">
        <v>9.1476764266906319E-2</v>
      </c>
      <c r="DQ32" s="87" t="s">
        <v>2563</v>
      </c>
      <c r="DR32" s="69">
        <v>0.19555307885369211</v>
      </c>
      <c r="DS32" s="70">
        <v>6.2261848380409379E-2</v>
      </c>
      <c r="DT32" s="70">
        <v>4.6188633924152622E-2</v>
      </c>
      <c r="DU32" s="70">
        <v>0.13061808567658728</v>
      </c>
      <c r="DV32" s="87" t="s">
        <v>2563</v>
      </c>
      <c r="DW32" s="31">
        <v>4.2398100000000003</v>
      </c>
      <c r="DX32" s="70">
        <v>-0.35192036256420034</v>
      </c>
      <c r="DY32" s="70">
        <v>0.225957069906356</v>
      </c>
      <c r="DZ32" s="70">
        <v>0.152984455629952</v>
      </c>
      <c r="EA32" s="70">
        <v>0.16141663028670039</v>
      </c>
      <c r="EB32" s="87" t="s">
        <v>2563</v>
      </c>
      <c r="EC32" s="31">
        <v>-0.85387000000000002</v>
      </c>
      <c r="ED32" s="88">
        <v>1161828000</v>
      </c>
      <c r="EE32" s="85">
        <v>0.65108999999999995</v>
      </c>
      <c r="EF32" s="85" t="s">
        <v>5</v>
      </c>
      <c r="EG32" s="86">
        <v>0.20606386082356276</v>
      </c>
      <c r="EH32" s="86">
        <v>-0.19568426300904129</v>
      </c>
      <c r="EI32" s="89">
        <v>3</v>
      </c>
      <c r="EJ32" s="90">
        <v>1</v>
      </c>
      <c r="EK32" s="85">
        <v>22</v>
      </c>
      <c r="EL32" s="91">
        <v>1</v>
      </c>
      <c r="EM32" s="79">
        <v>-0.21454545454545448</v>
      </c>
      <c r="EN32" s="69">
        <v>-0.3082494969818913</v>
      </c>
      <c r="EO32" s="70">
        <v>1.0291639221983173E-2</v>
      </c>
      <c r="EP32" s="70">
        <v>-1.4047717970751661E-2</v>
      </c>
      <c r="EQ32" s="70">
        <v>2.8410903629340289E-2</v>
      </c>
      <c r="ER32" s="69">
        <v>2.5754527162977769E-2</v>
      </c>
      <c r="ES32" s="70">
        <v>3.5889123552124369E-2</v>
      </c>
      <c r="ET32" s="70">
        <v>3.0013417681163057E-2</v>
      </c>
      <c r="EU32" s="70">
        <v>3.3214413871812898E-2</v>
      </c>
      <c r="EV32" s="69">
        <v>-0.28249496981891353</v>
      </c>
      <c r="EW32" s="70">
        <v>4.6180762774107542E-2</v>
      </c>
      <c r="EX32" s="70">
        <v>1.5965699710411396E-2</v>
      </c>
      <c r="EY32" s="70">
        <v>6.1625317501153187E-2</v>
      </c>
      <c r="EZ32" s="92">
        <v>0.20862890000000001</v>
      </c>
      <c r="FA32" s="70">
        <v>0.158</v>
      </c>
      <c r="FB32" s="70">
        <v>0.14487</v>
      </c>
      <c r="FC32" s="87">
        <v>3.1986998921436756E-2</v>
      </c>
      <c r="FD32" s="69">
        <v>0.11839999999999999</v>
      </c>
      <c r="FE32" s="70">
        <v>0.10384</v>
      </c>
      <c r="FF32" s="87">
        <v>2.2042286632743009E-2</v>
      </c>
      <c r="FG32" s="93" t="s">
        <v>2563</v>
      </c>
      <c r="FH32" s="84">
        <v>1.3960399999999999</v>
      </c>
      <c r="FI32" s="85">
        <v>0.72316000000000003</v>
      </c>
      <c r="FJ32" s="86">
        <v>0.51173290000000005</v>
      </c>
      <c r="FK32" s="86">
        <v>0.59989130000000002</v>
      </c>
      <c r="FL32" s="94">
        <v>0.14000000000000001</v>
      </c>
      <c r="FM32" s="95">
        <v>0.16</v>
      </c>
      <c r="FN32" s="96">
        <v>43899</v>
      </c>
      <c r="FO32" s="97" t="s">
        <v>2877</v>
      </c>
      <c r="FP32" s="57">
        <v>0.64</v>
      </c>
      <c r="FQ32" s="58" t="s">
        <v>159</v>
      </c>
      <c r="FR32" s="58">
        <v>0.64</v>
      </c>
      <c r="FS32" s="98" t="s">
        <v>159</v>
      </c>
      <c r="FT32" s="59" t="s">
        <v>160</v>
      </c>
      <c r="FU32" s="9" t="s">
        <v>158</v>
      </c>
      <c r="FV32" s="9" t="s">
        <v>158</v>
      </c>
      <c r="FW32" s="99" t="s">
        <v>158</v>
      </c>
      <c r="FX32" s="100" t="s">
        <v>158</v>
      </c>
      <c r="FY32" s="100" t="s">
        <v>158</v>
      </c>
      <c r="FZ32" s="100" t="s">
        <v>158</v>
      </c>
      <c r="GA32" s="9" t="s">
        <v>158</v>
      </c>
      <c r="GB32" s="63"/>
    </row>
    <row r="33" spans="1:184" s="62" customFormat="1" ht="12" customHeight="1" x14ac:dyDescent="0.2">
      <c r="A33" s="7">
        <v>116</v>
      </c>
      <c r="B33" s="2" t="s">
        <v>536</v>
      </c>
      <c r="C33" s="1" t="s">
        <v>537</v>
      </c>
      <c r="D33" s="1" t="s">
        <v>183</v>
      </c>
      <c r="E33" s="1" t="s">
        <v>216</v>
      </c>
      <c r="F33" s="9">
        <v>0</v>
      </c>
      <c r="G33" s="64">
        <v>39.74</v>
      </c>
      <c r="H33" s="65">
        <v>-8.4331797235022932E-2</v>
      </c>
      <c r="I33" s="65">
        <v>4.4996104325767172E-2</v>
      </c>
      <c r="J33" s="65">
        <v>0.15693407642126123</v>
      </c>
      <c r="K33" s="66">
        <v>3.321590337191746E-2</v>
      </c>
      <c r="L33" s="67">
        <v>2192</v>
      </c>
      <c r="M33" s="68">
        <v>0.17647058823529416</v>
      </c>
      <c r="N33" s="69">
        <v>0</v>
      </c>
      <c r="O33" s="70">
        <v>0</v>
      </c>
      <c r="P33" s="70">
        <v>5.076403090296111E-3</v>
      </c>
      <c r="Q33" s="70">
        <v>5.3210399005957365E-2</v>
      </c>
      <c r="R33" s="70">
        <v>1.0893502078990425E-2</v>
      </c>
      <c r="S33" s="70" t="s">
        <v>158</v>
      </c>
      <c r="T33" s="18">
        <v>9.5402462397016857E-2</v>
      </c>
      <c r="U33" s="71" t="s">
        <v>321</v>
      </c>
      <c r="V33" s="9">
        <v>2004</v>
      </c>
      <c r="W33" s="227" t="s">
        <v>496</v>
      </c>
      <c r="X33" s="227">
        <v>0</v>
      </c>
      <c r="Y33" s="72" t="s">
        <v>291</v>
      </c>
      <c r="Z33" s="73">
        <v>8</v>
      </c>
      <c r="AA33" s="73">
        <v>9</v>
      </c>
      <c r="AB33" s="73">
        <v>1</v>
      </c>
      <c r="AC33" s="228" t="s">
        <v>5</v>
      </c>
      <c r="AD33" s="74">
        <v>0.32950245129853928</v>
      </c>
      <c r="AE33" s="75" t="s">
        <v>158</v>
      </c>
      <c r="AF33" s="75">
        <v>0.26127748856910987</v>
      </c>
      <c r="AG33" s="75">
        <v>0.77910579902611776</v>
      </c>
      <c r="AH33" s="76" t="s">
        <v>2720</v>
      </c>
      <c r="AI33" s="9" t="s">
        <v>2811</v>
      </c>
      <c r="AJ33" s="77" t="s">
        <v>2563</v>
      </c>
      <c r="AK33" s="78">
        <v>3.321590337191746E-2</v>
      </c>
      <c r="AL33" s="79">
        <v>2.56808E-2</v>
      </c>
      <c r="AM33" s="80">
        <v>0.29341388788189859</v>
      </c>
      <c r="AN33" s="368">
        <v>-0.24473457374206098</v>
      </c>
      <c r="AO33" s="368">
        <v>-5.3135088658667673E-2</v>
      </c>
      <c r="AP33" s="368">
        <v>-0.1196076273108142</v>
      </c>
      <c r="AQ33" s="368">
        <v>-0.40109213229378615</v>
      </c>
      <c r="AR33" s="81">
        <v>3.5079875676102192E-2</v>
      </c>
      <c r="AS33" s="81">
        <v>3.7728522420586691E-2</v>
      </c>
      <c r="AT33" s="81">
        <v>5.5460789819196485E-2</v>
      </c>
      <c r="AU33" s="68">
        <v>1.5299026425591103E-2</v>
      </c>
      <c r="AV33" s="68">
        <v>2.7827665824128912E-2</v>
      </c>
      <c r="AW33" s="68">
        <v>4.7982551799345699E-2</v>
      </c>
      <c r="AX33" s="68">
        <v>1.5299026425591103E-2</v>
      </c>
      <c r="AY33" s="68">
        <v>4.3979112795471099E-2</v>
      </c>
      <c r="AZ33" s="68">
        <v>9.2145369284876918E-2</v>
      </c>
      <c r="BA33" s="31">
        <v>9.7502800000000001</v>
      </c>
      <c r="BB33" s="32" t="s">
        <v>158</v>
      </c>
      <c r="BC33" s="82">
        <v>81.939754351818635</v>
      </c>
      <c r="BD33" s="70">
        <v>-0.88100672161969207</v>
      </c>
      <c r="BE33" s="70" t="s">
        <v>158</v>
      </c>
      <c r="BF33" s="82">
        <v>100.71980934397453</v>
      </c>
      <c r="BG33" s="82">
        <v>66.205641262493316</v>
      </c>
      <c r="BH33" s="82">
        <v>41.467617212178013</v>
      </c>
      <c r="BI33" s="82">
        <v>6.1543624161073831</v>
      </c>
      <c r="BJ33" s="82">
        <v>415.78947368421052</v>
      </c>
      <c r="BK33" s="82">
        <v>6.1543624161073831</v>
      </c>
      <c r="BL33" s="82">
        <v>51.362562233652874</v>
      </c>
      <c r="BM33" s="82">
        <v>415.78947368421052</v>
      </c>
      <c r="BN33" s="34" t="s">
        <v>2563</v>
      </c>
      <c r="BO33" s="31">
        <v>20.755610000000001</v>
      </c>
      <c r="BP33" s="32">
        <v>2.76153</v>
      </c>
      <c r="BQ33" s="35">
        <v>4.0065516986816316</v>
      </c>
      <c r="BR33" s="70">
        <v>-0.31074644540124363</v>
      </c>
      <c r="BS33" s="83">
        <v>2.8953164100234705</v>
      </c>
      <c r="BT33" s="83">
        <v>2.967033407987608</v>
      </c>
      <c r="BU33" s="83">
        <v>2.1774089139148121</v>
      </c>
      <c r="BV33" s="83">
        <v>2.1747035573122528</v>
      </c>
      <c r="BW33" s="83">
        <v>6.8205533596837942</v>
      </c>
      <c r="BX33" s="83">
        <v>1.0445682451253482</v>
      </c>
      <c r="BY33" s="83">
        <v>2.8711039034485766</v>
      </c>
      <c r="BZ33" s="83">
        <v>6.8205533596837942</v>
      </c>
      <c r="CA33" s="37" t="s">
        <v>2609</v>
      </c>
      <c r="CB33" s="31">
        <v>1.0153412596721221</v>
      </c>
      <c r="CC33" s="35">
        <v>1.40417090811691</v>
      </c>
      <c r="CD33" s="70">
        <v>-0.27691048589393963</v>
      </c>
      <c r="CE33" s="83">
        <v>1.0632743837225467</v>
      </c>
      <c r="CF33" s="83">
        <v>1.0534706336640596</v>
      </c>
      <c r="CG33" s="83">
        <v>0.8082006485005786</v>
      </c>
      <c r="CH33" s="83">
        <v>0.67509202453987738</v>
      </c>
      <c r="CI33" s="83">
        <v>2.1173006134969325</v>
      </c>
      <c r="CJ33" s="83">
        <v>0.47120418848167539</v>
      </c>
      <c r="CK33" s="83">
        <v>1.0508476041966253</v>
      </c>
      <c r="CL33" s="83">
        <v>2.1173006134969325</v>
      </c>
      <c r="CM33" s="37" t="s">
        <v>2563</v>
      </c>
      <c r="CN33" s="31">
        <v>7.3987600000000002</v>
      </c>
      <c r="CO33" s="82">
        <v>12.524194909692179</v>
      </c>
      <c r="CP33" s="70">
        <v>-0.40924266562840905</v>
      </c>
      <c r="CQ33" s="82">
        <v>8.3063292801684145</v>
      </c>
      <c r="CR33" s="82">
        <v>9.6754104713268543</v>
      </c>
      <c r="CS33" s="82">
        <v>8.4153272136854049</v>
      </c>
      <c r="CT33" s="82">
        <v>4.4610810810810815</v>
      </c>
      <c r="CU33" s="82">
        <v>19.622399999999999</v>
      </c>
      <c r="CV33" s="82">
        <v>4.4610810810810815</v>
      </c>
      <c r="CW33" s="82">
        <v>10.659928224076859</v>
      </c>
      <c r="CX33" s="82">
        <v>19.622399999999999</v>
      </c>
      <c r="CY33" s="37" t="s">
        <v>2563</v>
      </c>
      <c r="CZ33" s="376">
        <v>0.10341761920197823</v>
      </c>
      <c r="DA33" s="39" t="s">
        <v>5</v>
      </c>
      <c r="DB33" s="39">
        <v>26.628065220665405</v>
      </c>
      <c r="DC33" s="17">
        <v>3.8292306462213571E-2</v>
      </c>
      <c r="DD33" s="40">
        <v>-5.9210493537786428</v>
      </c>
      <c r="DE33" s="84">
        <v>4.0060399999999996</v>
      </c>
      <c r="DF33" s="85" t="s">
        <v>158</v>
      </c>
      <c r="DG33" s="85" t="s">
        <v>5</v>
      </c>
      <c r="DH33" s="85" t="s">
        <v>5</v>
      </c>
      <c r="DI33" s="85" t="s">
        <v>5</v>
      </c>
      <c r="DJ33" s="86">
        <v>1.436571</v>
      </c>
      <c r="DK33" s="86">
        <v>0.22690349999999998</v>
      </c>
      <c r="DL33" s="69">
        <v>-0.95749440715883671</v>
      </c>
      <c r="DM33" s="70">
        <v>-0.55864595718659404</v>
      </c>
      <c r="DN33" s="70">
        <v>-0.23601268426641497</v>
      </c>
      <c r="DO33" s="70">
        <v>-0.11435971564747305</v>
      </c>
      <c r="DP33" s="17" t="s">
        <v>158</v>
      </c>
      <c r="DQ33" s="87" t="s">
        <v>2563</v>
      </c>
      <c r="DR33" s="69">
        <v>-7.8401077404616215E-3</v>
      </c>
      <c r="DS33" s="70">
        <v>0.15120977524495549</v>
      </c>
      <c r="DT33" s="70">
        <v>9.1550954311556909E-2</v>
      </c>
      <c r="DU33" s="70">
        <v>0.10301625797715475</v>
      </c>
      <c r="DV33" s="87" t="s">
        <v>2563</v>
      </c>
      <c r="DW33" s="31">
        <v>5.0521000000000003</v>
      </c>
      <c r="DX33" s="70">
        <v>-0.17406870655252737</v>
      </c>
      <c r="DY33" s="70">
        <v>0.3471373503930546</v>
      </c>
      <c r="DZ33" s="70">
        <v>9.8661250047479943E-2</v>
      </c>
      <c r="EA33" s="70">
        <v>0.14341942466960744</v>
      </c>
      <c r="EB33" s="87" t="s">
        <v>2563</v>
      </c>
      <c r="EC33" s="31">
        <v>1.69425</v>
      </c>
      <c r="ED33" s="88">
        <v>426797700</v>
      </c>
      <c r="EE33" s="85">
        <v>0.53181999999999996</v>
      </c>
      <c r="EF33" s="85" t="s">
        <v>5</v>
      </c>
      <c r="EG33" s="86">
        <v>8.5614410022965437E-2</v>
      </c>
      <c r="EH33" s="86">
        <v>-0.22271535329300463</v>
      </c>
      <c r="EI33" s="89">
        <v>2</v>
      </c>
      <c r="EJ33" s="90">
        <v>1</v>
      </c>
      <c r="EK33" s="85">
        <v>60</v>
      </c>
      <c r="EL33" s="91">
        <v>1</v>
      </c>
      <c r="EM33" s="79">
        <v>-0.33766666666666667</v>
      </c>
      <c r="EN33" s="69">
        <v>-0.29727976998962991</v>
      </c>
      <c r="EO33" s="70">
        <v>-1.6275746160653082E-2</v>
      </c>
      <c r="EP33" s="70">
        <v>6.8441099159517904E-2</v>
      </c>
      <c r="EQ33" s="70">
        <v>0.17653048838699337</v>
      </c>
      <c r="ER33" s="69">
        <v>2.1373057686951302E-2</v>
      </c>
      <c r="ES33" s="70">
        <v>2.815365137650061E-2</v>
      </c>
      <c r="ET33" s="70">
        <v>3.9159079411276609E-2</v>
      </c>
      <c r="EU33" s="70">
        <v>8.9056685918458278E-2</v>
      </c>
      <c r="EV33" s="69">
        <v>-0.2759067123026786</v>
      </c>
      <c r="EW33" s="70">
        <v>1.1877905215847528E-2</v>
      </c>
      <c r="EX33" s="70">
        <v>0.10760017857079451</v>
      </c>
      <c r="EY33" s="70">
        <v>0.26558717430545165</v>
      </c>
      <c r="EZ33" s="92">
        <v>0.30904480000000001</v>
      </c>
      <c r="FA33" s="70">
        <v>0.19340000000000002</v>
      </c>
      <c r="FB33" s="70">
        <v>0.14042000000000004</v>
      </c>
      <c r="FC33" s="87">
        <v>9.4059085685541277E-2</v>
      </c>
      <c r="FD33" s="69">
        <v>0.13825999999999999</v>
      </c>
      <c r="FE33" s="70">
        <v>9.9159999999999998E-2</v>
      </c>
      <c r="FF33" s="87">
        <v>6.646393307651903E-2</v>
      </c>
      <c r="FG33" s="93" t="s">
        <v>2563</v>
      </c>
      <c r="FH33" s="84">
        <v>1.9411700000000001</v>
      </c>
      <c r="FI33" s="85">
        <v>0.82821</v>
      </c>
      <c r="FJ33" s="86">
        <v>0.58440249999999994</v>
      </c>
      <c r="FK33" s="86">
        <v>0.58440249999999994</v>
      </c>
      <c r="FL33" s="94">
        <v>9.35E-2</v>
      </c>
      <c r="FM33" s="95">
        <v>0.11</v>
      </c>
      <c r="FN33" s="96">
        <v>42825</v>
      </c>
      <c r="FO33" s="97" t="s">
        <v>158</v>
      </c>
      <c r="FP33" s="57">
        <v>1.32</v>
      </c>
      <c r="FQ33" s="58" t="s">
        <v>159</v>
      </c>
      <c r="FR33" s="58">
        <v>1.32</v>
      </c>
      <c r="FS33" s="98" t="s">
        <v>159</v>
      </c>
      <c r="FT33" s="59" t="s">
        <v>160</v>
      </c>
      <c r="FU33" s="9" t="s">
        <v>158</v>
      </c>
      <c r="FV33" s="9" t="s">
        <v>158</v>
      </c>
      <c r="FW33" s="99" t="s">
        <v>158</v>
      </c>
      <c r="FX33" s="100" t="s">
        <v>158</v>
      </c>
      <c r="FY33" s="100" t="s">
        <v>158</v>
      </c>
      <c r="FZ33" s="100" t="s">
        <v>158</v>
      </c>
      <c r="GA33" s="9" t="s">
        <v>425</v>
      </c>
      <c r="GB33" s="63"/>
    </row>
    <row r="34" spans="1:184" s="62" customFormat="1" ht="12" customHeight="1" x14ac:dyDescent="0.2">
      <c r="A34" s="7">
        <v>117</v>
      </c>
      <c r="B34" s="2" t="s">
        <v>538</v>
      </c>
      <c r="C34" s="1" t="s">
        <v>539</v>
      </c>
      <c r="D34" s="1" t="s">
        <v>229</v>
      </c>
      <c r="E34" s="1" t="s">
        <v>235</v>
      </c>
      <c r="F34" s="9">
        <v>0</v>
      </c>
      <c r="G34" s="64">
        <v>62.64</v>
      </c>
      <c r="H34" s="65">
        <v>-1.1519646520435467E-2</v>
      </c>
      <c r="I34" s="65">
        <v>1.7129795960431293E-2</v>
      </c>
      <c r="J34" s="65">
        <v>1.9006158362285142E-2</v>
      </c>
      <c r="K34" s="66">
        <v>3.1928480204342274E-2</v>
      </c>
      <c r="L34" s="67">
        <v>1481</v>
      </c>
      <c r="M34" s="68">
        <v>4.1666666666666741E-2</v>
      </c>
      <c r="N34" s="69">
        <v>0</v>
      </c>
      <c r="O34" s="70">
        <v>0</v>
      </c>
      <c r="P34" s="70">
        <v>8.197818497166498E-3</v>
      </c>
      <c r="Q34" s="70">
        <v>2.3852254356032887E-2</v>
      </c>
      <c r="R34" s="70">
        <v>0.11053468323534399</v>
      </c>
      <c r="S34" s="70" t="s">
        <v>158</v>
      </c>
      <c r="T34" s="18">
        <v>0.34369155949794095</v>
      </c>
      <c r="U34" s="71" t="s">
        <v>156</v>
      </c>
      <c r="V34" s="9">
        <v>1960</v>
      </c>
      <c r="W34" s="227" t="s">
        <v>496</v>
      </c>
      <c r="X34" s="227">
        <v>0</v>
      </c>
      <c r="Y34" s="72" t="s">
        <v>231</v>
      </c>
      <c r="Z34" s="73">
        <v>12</v>
      </c>
      <c r="AA34" s="73">
        <v>7</v>
      </c>
      <c r="AB34" s="73">
        <v>1</v>
      </c>
      <c r="AC34" s="228" t="s">
        <v>540</v>
      </c>
      <c r="AD34" s="74">
        <v>0.60294720594264761</v>
      </c>
      <c r="AE34" s="75">
        <v>0.4591368227731864</v>
      </c>
      <c r="AF34" s="75">
        <v>0.23465365121081286</v>
      </c>
      <c r="AG34" s="75">
        <v>2.8061117113072274</v>
      </c>
      <c r="AH34" s="76" t="s">
        <v>2721</v>
      </c>
      <c r="AI34" s="9" t="s">
        <v>2812</v>
      </c>
      <c r="AJ34" s="77" t="s">
        <v>2563</v>
      </c>
      <c r="AK34" s="78">
        <v>3.1928480204342274E-2</v>
      </c>
      <c r="AL34" s="79">
        <v>3.1200800000000001E-2</v>
      </c>
      <c r="AM34" s="80">
        <v>2.3322485460061104E-2</v>
      </c>
      <c r="AN34" s="368">
        <v>-8.2225097911709288E-2</v>
      </c>
      <c r="AO34" s="368">
        <v>-0.194241522604645</v>
      </c>
      <c r="AP34" s="368">
        <v>-0.14487930122155035</v>
      </c>
      <c r="AQ34" s="368">
        <v>-0.2051022092778908</v>
      </c>
      <c r="AR34" s="81">
        <v>3.9625372987141638E-2</v>
      </c>
      <c r="AS34" s="81">
        <v>3.7337980766870102E-2</v>
      </c>
      <c r="AT34" s="81">
        <v>4.0166774366472292E-2</v>
      </c>
      <c r="AU34" s="68">
        <v>2.6501035196687367E-2</v>
      </c>
      <c r="AV34" s="68">
        <v>3.1759747581198886E-2</v>
      </c>
      <c r="AW34" s="68">
        <v>4.2725913266396069E-2</v>
      </c>
      <c r="AX34" s="68">
        <v>2.6501035196687367E-2</v>
      </c>
      <c r="AY34" s="68">
        <v>3.4789009954066849E-2</v>
      </c>
      <c r="AZ34" s="68">
        <v>4.7151277013752456E-2</v>
      </c>
      <c r="BA34" s="31">
        <v>19.445049999999998</v>
      </c>
      <c r="BB34" s="32">
        <v>14.380165289256199</v>
      </c>
      <c r="BC34" s="82">
        <v>17.802387621852105</v>
      </c>
      <c r="BD34" s="70">
        <v>9.2272026260767026E-2</v>
      </c>
      <c r="BE34" s="70">
        <v>-0.19223389610926067</v>
      </c>
      <c r="BF34" s="82">
        <v>15.966022321129948</v>
      </c>
      <c r="BG34" s="82">
        <v>15.19385487874608</v>
      </c>
      <c r="BH34" s="82">
        <v>15.925953668779703</v>
      </c>
      <c r="BI34" s="82">
        <v>13.942355889724311</v>
      </c>
      <c r="BJ34" s="82">
        <v>22.016285342019543</v>
      </c>
      <c r="BK34" s="82">
        <v>10.725308641975309</v>
      </c>
      <c r="BL34" s="82">
        <v>18.246163634279029</v>
      </c>
      <c r="BM34" s="82">
        <v>36.413580246913583</v>
      </c>
      <c r="BN34" s="34" t="s">
        <v>2563</v>
      </c>
      <c r="BO34" s="31" t="s">
        <v>158</v>
      </c>
      <c r="BP34" s="32">
        <v>3.2270799999999999</v>
      </c>
      <c r="BQ34" s="35">
        <v>3.7432873716817716</v>
      </c>
      <c r="BR34" s="70">
        <v>-0.13790214868003892</v>
      </c>
      <c r="BS34" s="83">
        <v>2.7073839730576092</v>
      </c>
      <c r="BT34" s="83">
        <v>3.185322510228513</v>
      </c>
      <c r="BU34" s="83">
        <v>3.6998313252665773</v>
      </c>
      <c r="BV34" s="83">
        <v>2.3546277665995978</v>
      </c>
      <c r="BW34" s="83">
        <v>5.7348608837970536</v>
      </c>
      <c r="BX34" s="83">
        <v>2.3546277665995978</v>
      </c>
      <c r="BY34" s="83">
        <v>4.2413409077827602</v>
      </c>
      <c r="BZ34" s="83">
        <v>6.2708618331053358</v>
      </c>
      <c r="CA34" s="37" t="s">
        <v>2609</v>
      </c>
      <c r="CB34" s="31">
        <v>2.060740524343978</v>
      </c>
      <c r="CC34" s="35">
        <v>2.1950483361786364</v>
      </c>
      <c r="CD34" s="70">
        <v>-6.1186721777833353E-2</v>
      </c>
      <c r="CE34" s="83">
        <v>1.8768200073598076</v>
      </c>
      <c r="CF34" s="83">
        <v>1.8729976129943382</v>
      </c>
      <c r="CG34" s="83">
        <v>1.7408106161676102</v>
      </c>
      <c r="CH34" s="83">
        <v>1.7020594998562806</v>
      </c>
      <c r="CI34" s="83">
        <v>2.5518772537651131</v>
      </c>
      <c r="CJ34" s="83">
        <v>1.4527871215761652</v>
      </c>
      <c r="CK34" s="83">
        <v>2.0008121670062913</v>
      </c>
      <c r="CL34" s="83">
        <v>2.5518772537651131</v>
      </c>
      <c r="CM34" s="37" t="s">
        <v>2563</v>
      </c>
      <c r="CN34" s="31">
        <v>7.5122499999999999</v>
      </c>
      <c r="CO34" s="82">
        <v>7.5448343674233413</v>
      </c>
      <c r="CP34" s="70">
        <v>-4.3187651095473178E-3</v>
      </c>
      <c r="CQ34" s="82">
        <v>6.3085166835630098</v>
      </c>
      <c r="CR34" s="82">
        <v>6.4406504923224901</v>
      </c>
      <c r="CS34" s="82">
        <v>6.0074188800993404</v>
      </c>
      <c r="CT34" s="82">
        <v>5.4815690812311963</v>
      </c>
      <c r="CU34" s="82">
        <v>9.1648552564753683</v>
      </c>
      <c r="CV34" s="82">
        <v>5.2163508771929825</v>
      </c>
      <c r="CW34" s="82">
        <v>6.9014830539443341</v>
      </c>
      <c r="CX34" s="82">
        <v>9.1648552564753683</v>
      </c>
      <c r="CY34" s="37" t="s">
        <v>2563</v>
      </c>
      <c r="CZ34" s="376">
        <v>0.64575099761170796</v>
      </c>
      <c r="DA34" s="39" t="s">
        <v>5</v>
      </c>
      <c r="DB34" s="39">
        <v>18.768242586151182</v>
      </c>
      <c r="DC34" s="17">
        <v>4.0126298701508772E-2</v>
      </c>
      <c r="DD34" s="40">
        <v>-15.43242012984912</v>
      </c>
      <c r="DE34" s="84">
        <v>3.31704</v>
      </c>
      <c r="DF34" s="85">
        <v>4.3559999999999999</v>
      </c>
      <c r="DG34" s="85" t="s">
        <v>5</v>
      </c>
      <c r="DH34" s="85" t="s">
        <v>5</v>
      </c>
      <c r="DI34" s="85" t="s">
        <v>5</v>
      </c>
      <c r="DJ34" s="86">
        <v>0.25431029999999999</v>
      </c>
      <c r="DK34" s="86">
        <v>-1.4332299999999999E-2</v>
      </c>
      <c r="DL34" s="69">
        <v>-1.9169329073482455E-2</v>
      </c>
      <c r="DM34" s="70">
        <v>-8.3663132926544814E-2</v>
      </c>
      <c r="DN34" s="70">
        <v>0.13638285352735102</v>
      </c>
      <c r="DO34" s="70">
        <v>7.1107558902427925E-3</v>
      </c>
      <c r="DP34" s="17" t="s">
        <v>158</v>
      </c>
      <c r="DQ34" s="87" t="s">
        <v>2563</v>
      </c>
      <c r="DR34" s="69">
        <v>5.5345765422295967E-2</v>
      </c>
      <c r="DS34" s="70">
        <v>-3.2918587232175778E-3</v>
      </c>
      <c r="DT34" s="70">
        <v>1.8340581473425877E-2</v>
      </c>
      <c r="DU34" s="70">
        <v>2.4789048621387311E-2</v>
      </c>
      <c r="DV34" s="87" t="s">
        <v>2563</v>
      </c>
      <c r="DW34" s="31">
        <v>8.5231999999999992</v>
      </c>
      <c r="DX34" s="70">
        <v>-3.497887901567942E-2</v>
      </c>
      <c r="DY34" s="70">
        <v>-3.4303117559532081E-3</v>
      </c>
      <c r="DZ34" s="70">
        <v>1.4890090879801976E-2</v>
      </c>
      <c r="EA34" s="70">
        <v>1.7467184053229223E-2</v>
      </c>
      <c r="EB34" s="87" t="s">
        <v>2563</v>
      </c>
      <c r="EC34" s="31">
        <v>0.71272999999999997</v>
      </c>
      <c r="ED34" s="88">
        <v>32430380000</v>
      </c>
      <c r="EE34" s="85">
        <v>0.38250000000000001</v>
      </c>
      <c r="EF34" s="85" t="s">
        <v>5</v>
      </c>
      <c r="EG34" s="86">
        <v>0.24987280384372257</v>
      </c>
      <c r="EH34" s="86">
        <v>-0.20549656041128173</v>
      </c>
      <c r="EI34" s="89">
        <v>2.1880000000000002</v>
      </c>
      <c r="EJ34" s="90">
        <v>16</v>
      </c>
      <c r="EK34" s="85">
        <v>72.72</v>
      </c>
      <c r="EL34" s="91">
        <v>15</v>
      </c>
      <c r="EM34" s="79">
        <v>-0.13861386138613863</v>
      </c>
      <c r="EN34" s="69">
        <v>5.2133488294869634E-2</v>
      </c>
      <c r="EO34" s="70">
        <v>-5.7714590572200963E-3</v>
      </c>
      <c r="EP34" s="70">
        <v>-2.1324161647622297E-3</v>
      </c>
      <c r="EQ34" s="70">
        <v>3.4458273458444877E-2</v>
      </c>
      <c r="ER34" s="69">
        <v>3.3206043499917071E-2</v>
      </c>
      <c r="ES34" s="70">
        <v>3.0102138732587047E-2</v>
      </c>
      <c r="ET34" s="70">
        <v>2.9217819749777885E-2</v>
      </c>
      <c r="EU34" s="70">
        <v>3.614357084013875E-2</v>
      </c>
      <c r="EV34" s="69">
        <v>8.5339531794786705E-2</v>
      </c>
      <c r="EW34" s="70">
        <v>2.4330679675366951E-2</v>
      </c>
      <c r="EX34" s="70">
        <v>2.7085403585015655E-2</v>
      </c>
      <c r="EY34" s="70">
        <v>7.0601844298583627E-2</v>
      </c>
      <c r="EZ34" s="92">
        <v>0.16291699999999998</v>
      </c>
      <c r="FA34" s="70">
        <v>0.2266</v>
      </c>
      <c r="FB34" s="70">
        <v>0.26535999999999998</v>
      </c>
      <c r="FC34" s="87">
        <v>9.6654562230657284E-2</v>
      </c>
      <c r="FD34" s="69">
        <v>8.9599999999999999E-2</v>
      </c>
      <c r="FE34" s="70">
        <v>9.781999999999999E-2</v>
      </c>
      <c r="FF34" s="87">
        <v>2.7753226839414589E-2</v>
      </c>
      <c r="FG34" s="93" t="s">
        <v>2563</v>
      </c>
      <c r="FH34" s="84">
        <v>2.0193699999999999</v>
      </c>
      <c r="FI34" s="85">
        <v>1.9735100000000001</v>
      </c>
      <c r="FJ34" s="86">
        <v>3.1283190000000003</v>
      </c>
      <c r="FK34" s="86">
        <v>3.6411020000000001</v>
      </c>
      <c r="FL34" s="94">
        <v>0.48</v>
      </c>
      <c r="FM34" s="95">
        <v>0.5</v>
      </c>
      <c r="FN34" s="96">
        <v>43536</v>
      </c>
      <c r="FO34" s="97" t="s">
        <v>2876</v>
      </c>
      <c r="FP34" s="57">
        <v>2</v>
      </c>
      <c r="FQ34" s="58" t="s">
        <v>159</v>
      </c>
      <c r="FR34" s="58">
        <v>2</v>
      </c>
      <c r="FS34" s="98" t="s">
        <v>159</v>
      </c>
      <c r="FT34" s="59" t="s">
        <v>165</v>
      </c>
      <c r="FU34" s="9" t="s">
        <v>166</v>
      </c>
      <c r="FV34" s="9" t="s">
        <v>158</v>
      </c>
      <c r="FW34" s="99">
        <v>0</v>
      </c>
      <c r="FX34" s="100" t="s">
        <v>158</v>
      </c>
      <c r="FY34" s="100" t="s">
        <v>158</v>
      </c>
      <c r="FZ34" s="100" t="s">
        <v>158</v>
      </c>
      <c r="GA34" s="9" t="s">
        <v>425</v>
      </c>
      <c r="GB34" s="63"/>
    </row>
    <row r="35" spans="1:184" s="62" customFormat="1" ht="12" customHeight="1" x14ac:dyDescent="0.2">
      <c r="A35" s="7">
        <v>119</v>
      </c>
      <c r="B35" s="2" t="s">
        <v>545</v>
      </c>
      <c r="C35" s="1" t="s">
        <v>546</v>
      </c>
      <c r="D35" s="1" t="s">
        <v>229</v>
      </c>
      <c r="E35" s="1" t="s">
        <v>230</v>
      </c>
      <c r="F35" s="9">
        <v>0</v>
      </c>
      <c r="G35" s="64">
        <v>40.44</v>
      </c>
      <c r="H35" s="65">
        <v>3.6657267367341761E-2</v>
      </c>
      <c r="I35" s="65">
        <v>0.10255908955969306</v>
      </c>
      <c r="J35" s="65">
        <v>4.8600477192495717E-2</v>
      </c>
      <c r="K35" s="66">
        <v>2.9302670623145403E-2</v>
      </c>
      <c r="L35" s="67">
        <v>2941</v>
      </c>
      <c r="M35" s="68">
        <v>7.727272727272716E-2</v>
      </c>
      <c r="N35" s="69">
        <v>0</v>
      </c>
      <c r="O35" s="70">
        <v>0</v>
      </c>
      <c r="P35" s="70">
        <v>0</v>
      </c>
      <c r="Q35" s="70">
        <v>2.1102592321077918E-2</v>
      </c>
      <c r="R35" s="70">
        <v>4.9592559827782434E-2</v>
      </c>
      <c r="S35" s="70">
        <v>0.21279924264190631</v>
      </c>
      <c r="T35" s="18">
        <v>0</v>
      </c>
      <c r="U35" s="71" t="s">
        <v>321</v>
      </c>
      <c r="V35" s="9">
        <v>1979</v>
      </c>
      <c r="W35" s="227" t="s">
        <v>496</v>
      </c>
      <c r="X35" s="227">
        <v>0</v>
      </c>
      <c r="Y35" s="72" t="s">
        <v>380</v>
      </c>
      <c r="Z35" s="73">
        <v>16</v>
      </c>
      <c r="AA35" s="73">
        <v>8</v>
      </c>
      <c r="AB35" s="73">
        <v>1</v>
      </c>
      <c r="AC35" s="228" t="s">
        <v>547</v>
      </c>
      <c r="AD35" s="74">
        <v>0.80663276766934178</v>
      </c>
      <c r="AE35" s="75">
        <v>0.8066712049012934</v>
      </c>
      <c r="AF35" s="75">
        <v>0.30029573428008849</v>
      </c>
      <c r="AG35" s="75">
        <v>8.481248210707129</v>
      </c>
      <c r="AH35" s="76" t="s">
        <v>2723</v>
      </c>
      <c r="AI35" s="9" t="s">
        <v>548</v>
      </c>
      <c r="AJ35" s="77" t="s">
        <v>2633</v>
      </c>
      <c r="AK35" s="78">
        <v>2.9302670623145403E-2</v>
      </c>
      <c r="AL35" s="79">
        <v>4.1026699999999999E-2</v>
      </c>
      <c r="AM35" s="80">
        <v>-0.28576583973009273</v>
      </c>
      <c r="AN35" s="368">
        <v>-0.30445006330292013</v>
      </c>
      <c r="AO35" s="368">
        <v>-0.44104468025966714</v>
      </c>
      <c r="AP35" s="368">
        <v>-0.42657609489515524</v>
      </c>
      <c r="AQ35" s="368">
        <v>-0.40660627811348515</v>
      </c>
      <c r="AR35" s="81">
        <v>5.2423994527430552E-2</v>
      </c>
      <c r="AS35" s="81">
        <v>5.1101236558646269E-2</v>
      </c>
      <c r="AT35" s="81">
        <v>4.9381497549361449E-2</v>
      </c>
      <c r="AU35" s="68">
        <v>3.0683584429921917E-2</v>
      </c>
      <c r="AV35" s="68">
        <v>4.1691258645560801E-2</v>
      </c>
      <c r="AW35" s="68">
        <v>6.668542487338211E-2</v>
      </c>
      <c r="AX35" s="68">
        <v>3.0683584429921917E-2</v>
      </c>
      <c r="AY35" s="68">
        <v>4.2128780519042813E-2</v>
      </c>
      <c r="AZ35" s="68">
        <v>6.668542487338211E-2</v>
      </c>
      <c r="BA35" s="31">
        <v>26.656320000000001</v>
      </c>
      <c r="BB35" s="32">
        <v>27.528931245745401</v>
      </c>
      <c r="BC35" s="82">
        <v>123.47567551345216</v>
      </c>
      <c r="BD35" s="70">
        <v>-0.78411683200635007</v>
      </c>
      <c r="BE35" s="70">
        <v>-0.77704976197723874</v>
      </c>
      <c r="BF35" s="82">
        <v>15.510478742799675</v>
      </c>
      <c r="BG35" s="82">
        <v>108.28430143007695</v>
      </c>
      <c r="BH35" s="82">
        <v>60.478692232939295</v>
      </c>
      <c r="BI35" s="82">
        <v>11.082474226804123</v>
      </c>
      <c r="BJ35" s="82">
        <v>600</v>
      </c>
      <c r="BK35" s="82">
        <v>8.9840637450199221</v>
      </c>
      <c r="BL35" s="82">
        <v>68.769231548327667</v>
      </c>
      <c r="BM35" s="82">
        <v>600</v>
      </c>
      <c r="BN35" s="34" t="s">
        <v>2633</v>
      </c>
      <c r="BO35" s="31" t="s">
        <v>158</v>
      </c>
      <c r="BP35" s="32">
        <v>3.0522399999999998</v>
      </c>
      <c r="BQ35" s="35">
        <v>2.4195527748523853</v>
      </c>
      <c r="BR35" s="70">
        <v>0.26148932634305289</v>
      </c>
      <c r="BS35" s="83">
        <v>1.9615760665703512</v>
      </c>
      <c r="BT35" s="83">
        <v>1.9965133088440783</v>
      </c>
      <c r="BU35" s="83">
        <v>2.0930591301603827</v>
      </c>
      <c r="BV35" s="83">
        <v>1.4589490968801313</v>
      </c>
      <c r="BW35" s="83">
        <v>3.2535803706823927</v>
      </c>
      <c r="BX35" s="83">
        <v>1.4589490968801313</v>
      </c>
      <c r="BY35" s="83">
        <v>2.4349186143781987</v>
      </c>
      <c r="BZ35" s="83">
        <v>3.2535803706823927</v>
      </c>
      <c r="CA35" s="37" t="s">
        <v>2609</v>
      </c>
      <c r="CB35" s="31">
        <v>3.7298290402792018</v>
      </c>
      <c r="CC35" s="35">
        <v>2.6940778705562005</v>
      </c>
      <c r="CD35" s="70">
        <v>0.38445480030210377</v>
      </c>
      <c r="CE35" s="83">
        <v>2.2401822249930183</v>
      </c>
      <c r="CF35" s="83">
        <v>2.2588256347084958</v>
      </c>
      <c r="CG35" s="83">
        <v>2.2112778111371245</v>
      </c>
      <c r="CH35" s="83">
        <v>1.6925374514518217</v>
      </c>
      <c r="CI35" s="83">
        <v>3.6170174372246695</v>
      </c>
      <c r="CJ35" s="83">
        <v>1.6925374514518217</v>
      </c>
      <c r="CK35" s="83">
        <v>2.5462490296414972</v>
      </c>
      <c r="CL35" s="83">
        <v>3.6170174372246695</v>
      </c>
      <c r="CM35" s="37" t="s">
        <v>2633</v>
      </c>
      <c r="CN35" s="31">
        <v>9.8724399999999992</v>
      </c>
      <c r="CO35" s="82">
        <v>8.5667204748270898</v>
      </c>
      <c r="CP35" s="70">
        <v>0.15241766426367076</v>
      </c>
      <c r="CQ35" s="82">
        <v>6.5030951304282913</v>
      </c>
      <c r="CR35" s="82">
        <v>7.233759072150387</v>
      </c>
      <c r="CS35" s="82">
        <v>7.171097319512862</v>
      </c>
      <c r="CT35" s="82">
        <v>4.7664322916666668</v>
      </c>
      <c r="CU35" s="82">
        <v>11.169504071058475</v>
      </c>
      <c r="CV35" s="82">
        <v>4.7664322916666668</v>
      </c>
      <c r="CW35" s="82">
        <v>8.2285216419344529</v>
      </c>
      <c r="CX35" s="82">
        <v>11.169504071058475</v>
      </c>
      <c r="CY35" s="37" t="s">
        <v>2633</v>
      </c>
      <c r="CZ35" s="376">
        <v>0.93242393999052675</v>
      </c>
      <c r="DA35" s="39" t="s">
        <v>5</v>
      </c>
      <c r="DB35" s="39">
        <v>24.876186471632298</v>
      </c>
      <c r="DC35" s="17">
        <v>2.9302670623145403E-2</v>
      </c>
      <c r="DD35" s="40">
        <v>-23.726052937685459</v>
      </c>
      <c r="DE35" s="84">
        <v>1.4690700000000001</v>
      </c>
      <c r="DF35" s="85">
        <v>1.4690000000000001</v>
      </c>
      <c r="DG35" s="85" t="s">
        <v>5</v>
      </c>
      <c r="DH35" s="85" t="s">
        <v>5</v>
      </c>
      <c r="DI35" s="85" t="s">
        <v>5</v>
      </c>
      <c r="DJ35" s="86">
        <v>-0.14286080000000001</v>
      </c>
      <c r="DK35" s="86">
        <v>6.4461500000000005E-2</v>
      </c>
      <c r="DL35" s="69">
        <v>-0.21649484536082475</v>
      </c>
      <c r="DM35" s="70">
        <v>2.5356349434316083E-2</v>
      </c>
      <c r="DN35" s="70">
        <v>-2.3281316138826114E-2</v>
      </c>
      <c r="DO35" s="70">
        <v>-5.7358711293558073E-3</v>
      </c>
      <c r="DP35" s="17" t="s">
        <v>158</v>
      </c>
      <c r="DQ35" s="87" t="s">
        <v>2633</v>
      </c>
      <c r="DR35" s="69">
        <v>-1.1636996992715476E-3</v>
      </c>
      <c r="DS35" s="70">
        <v>1.4702504086038681E-2</v>
      </c>
      <c r="DT35" s="70">
        <v>1.9297070873617539E-2</v>
      </c>
      <c r="DU35" s="70">
        <v>-3.502399962378E-3</v>
      </c>
      <c r="DV35" s="87" t="s">
        <v>2633</v>
      </c>
      <c r="DW35" s="31">
        <v>3.94611</v>
      </c>
      <c r="DX35" s="70">
        <v>-3.8301251488937371E-2</v>
      </c>
      <c r="DY35" s="70">
        <v>6.1420684758160426E-2</v>
      </c>
      <c r="DZ35" s="70">
        <v>3.7472499866077813E-2</v>
      </c>
      <c r="EA35" s="70">
        <v>2.1039231395523661E-2</v>
      </c>
      <c r="EB35" s="87" t="s">
        <v>2633</v>
      </c>
      <c r="EC35" s="31">
        <v>0.13972000000000001</v>
      </c>
      <c r="ED35" s="88">
        <v>19517820000</v>
      </c>
      <c r="EE35" s="85">
        <v>0.33907999999999999</v>
      </c>
      <c r="EF35" s="85" t="s">
        <v>5</v>
      </c>
      <c r="EG35" s="86">
        <v>0.24690506970591453</v>
      </c>
      <c r="EH35" s="86">
        <v>-2.4723764526024539E-4</v>
      </c>
      <c r="EI35" s="89">
        <v>3</v>
      </c>
      <c r="EJ35" s="90">
        <v>10</v>
      </c>
      <c r="EK35" s="85">
        <v>40.5</v>
      </c>
      <c r="EL35" s="91">
        <v>8</v>
      </c>
      <c r="EM35" s="79">
        <v>-1.481481481481528E-3</v>
      </c>
      <c r="EN35" s="69">
        <v>1.6150065541809422E-2</v>
      </c>
      <c r="EO35" s="70">
        <v>0.13972071951361054</v>
      </c>
      <c r="EP35" s="70">
        <v>6.3381450868252642E-2</v>
      </c>
      <c r="EQ35" s="70">
        <v>5.4989130333018776E-2</v>
      </c>
      <c r="ER35" s="69">
        <v>3.0867414192951692E-2</v>
      </c>
      <c r="ES35" s="70">
        <v>4.3088271939714318E-2</v>
      </c>
      <c r="ET35" s="70">
        <v>3.8261517681173807E-2</v>
      </c>
      <c r="EU35" s="70">
        <v>4.1817130770583466E-2</v>
      </c>
      <c r="EV35" s="69">
        <v>4.7017479734761114E-2</v>
      </c>
      <c r="EW35" s="70">
        <v>0.18280899145332485</v>
      </c>
      <c r="EX35" s="70">
        <v>0.10164296854942645</v>
      </c>
      <c r="EY35" s="70">
        <v>9.6806261103602242E-2</v>
      </c>
      <c r="EZ35" s="92">
        <v>0.1175625</v>
      </c>
      <c r="FA35" s="70">
        <v>0.10458000000000001</v>
      </c>
      <c r="FB35" s="70">
        <v>0.14058000000000001</v>
      </c>
      <c r="FC35" s="87">
        <v>5.3973508316580571E-2</v>
      </c>
      <c r="FD35" s="69">
        <v>7.264000000000001E-2</v>
      </c>
      <c r="FE35" s="70">
        <v>9.0520000000000003E-2</v>
      </c>
      <c r="FF35" s="87">
        <v>2.7154329304919345E-2</v>
      </c>
      <c r="FG35" s="93" t="s">
        <v>2633</v>
      </c>
      <c r="FH35" s="84">
        <v>0.68018000000000001</v>
      </c>
      <c r="FI35" s="85">
        <v>0.63034000000000001</v>
      </c>
      <c r="FJ35" s="86">
        <v>0.78646079999999996</v>
      </c>
      <c r="FK35" s="86">
        <v>0.91343000000000008</v>
      </c>
      <c r="FL35" s="94">
        <v>9.1666666666666674E-2</v>
      </c>
      <c r="FM35" s="95">
        <v>9.8750000000000004E-2</v>
      </c>
      <c r="FN35" s="96">
        <v>42076</v>
      </c>
      <c r="FO35" s="97" t="s">
        <v>2758</v>
      </c>
      <c r="FP35" s="57">
        <v>1.1850000000000001</v>
      </c>
      <c r="FQ35" s="58" t="s">
        <v>159</v>
      </c>
      <c r="FR35" s="58">
        <v>1.1850000000000001</v>
      </c>
      <c r="FS35" s="98" t="s">
        <v>159</v>
      </c>
      <c r="FT35" s="59" t="s">
        <v>165</v>
      </c>
      <c r="FU35" s="9" t="s">
        <v>166</v>
      </c>
      <c r="FV35" s="9" t="s">
        <v>158</v>
      </c>
      <c r="FW35" s="99">
        <v>0</v>
      </c>
      <c r="FX35" s="100" t="s">
        <v>158</v>
      </c>
      <c r="FY35" s="100" t="s">
        <v>158</v>
      </c>
      <c r="FZ35" s="100" t="s">
        <v>158</v>
      </c>
      <c r="GA35" s="9" t="s">
        <v>425</v>
      </c>
      <c r="GB35" s="63"/>
    </row>
    <row r="36" spans="1:184" s="632" customFormat="1" ht="12" customHeight="1" x14ac:dyDescent="0.2">
      <c r="A36" s="556">
        <v>93</v>
      </c>
      <c r="B36" s="557" t="s">
        <v>315</v>
      </c>
      <c r="C36" s="558" t="s">
        <v>2564</v>
      </c>
      <c r="D36" s="558" t="s">
        <v>176</v>
      </c>
      <c r="E36" s="558" t="s">
        <v>317</v>
      </c>
      <c r="F36" s="559">
        <v>1</v>
      </c>
      <c r="G36" s="560">
        <v>58.3</v>
      </c>
      <c r="H36" s="561">
        <v>2.7674951524766511E-2</v>
      </c>
      <c r="I36" s="561">
        <v>0.16782349565216781</v>
      </c>
      <c r="J36" s="561">
        <v>0.11858410512043038</v>
      </c>
      <c r="K36" s="549">
        <v>2.4013722126929673E-2</v>
      </c>
      <c r="L36" s="562">
        <v>17</v>
      </c>
      <c r="M36" s="563">
        <v>6.0606060606060552E-2</v>
      </c>
      <c r="N36" s="550">
        <v>0.63513513513513509</v>
      </c>
      <c r="O36" s="551">
        <v>0.23331842195020736</v>
      </c>
      <c r="P36" s="551">
        <v>0.20564195389931439</v>
      </c>
      <c r="Q36" s="551">
        <v>0.16622192587587747</v>
      </c>
      <c r="R36" s="551">
        <v>0.12750123169086591</v>
      </c>
      <c r="S36" s="551" t="s">
        <v>158</v>
      </c>
      <c r="T36" s="564">
        <v>1.2371529978113294</v>
      </c>
      <c r="U36" s="565" t="s">
        <v>156</v>
      </c>
      <c r="V36" s="559">
        <v>2004</v>
      </c>
      <c r="W36" s="566" t="s">
        <v>496</v>
      </c>
      <c r="X36" s="566">
        <v>0</v>
      </c>
      <c r="Y36" s="552" t="s">
        <v>157</v>
      </c>
      <c r="Z36" s="553">
        <v>13</v>
      </c>
      <c r="AA36" s="553">
        <v>5</v>
      </c>
      <c r="AB36" s="553">
        <v>0</v>
      </c>
      <c r="AC36" s="567" t="s">
        <v>5</v>
      </c>
      <c r="AD36" s="554">
        <v>0.18557007125890734</v>
      </c>
      <c r="AE36" s="555">
        <v>0.13447315339544713</v>
      </c>
      <c r="AF36" s="555">
        <v>0.15928041658655243</v>
      </c>
      <c r="AG36" s="555" t="s">
        <v>158</v>
      </c>
      <c r="AH36" s="568" t="s">
        <v>2168</v>
      </c>
      <c r="AI36" s="559" t="s">
        <v>2535</v>
      </c>
      <c r="AJ36" s="569" t="s">
        <v>2563</v>
      </c>
      <c r="AK36" s="550">
        <v>2.4013722126929673E-2</v>
      </c>
      <c r="AL36" s="551">
        <v>1.5362499999999999E-2</v>
      </c>
      <c r="AM36" s="551">
        <v>0.56313895049176077</v>
      </c>
      <c r="AN36" s="570">
        <v>0.58097864159926105</v>
      </c>
      <c r="AO36" s="570">
        <v>-3.7501277591693749E-2</v>
      </c>
      <c r="AP36" s="570">
        <v>2.0267619531282977E-2</v>
      </c>
      <c r="AQ36" s="570">
        <v>0.12989025562434575</v>
      </c>
      <c r="AR36" s="571">
        <v>2.4949354807291574E-2</v>
      </c>
      <c r="AS36" s="571">
        <v>2.3536689459929854E-2</v>
      </c>
      <c r="AT36" s="571">
        <v>2.1253145610730453E-2</v>
      </c>
      <c r="AU36" s="563">
        <v>8.7284737995809592E-3</v>
      </c>
      <c r="AV36" s="563">
        <v>1.6356727917517973E-2</v>
      </c>
      <c r="AW36" s="563">
        <v>3.3206192506170067E-2</v>
      </c>
      <c r="AX36" s="563">
        <v>8.7284737995809592E-3</v>
      </c>
      <c r="AY36" s="563">
        <v>1.5189150248505734E-2</v>
      </c>
      <c r="AZ36" s="563">
        <v>3.3206192506170067E-2</v>
      </c>
      <c r="BA36" s="572">
        <v>7.4705199999999996</v>
      </c>
      <c r="BB36" s="573">
        <v>5.5998463163961194</v>
      </c>
      <c r="BC36" s="574">
        <v>6.8790909386964616</v>
      </c>
      <c r="BD36" s="551">
        <v>8.5974886300254294E-2</v>
      </c>
      <c r="BE36" s="551">
        <v>-0.1859612896094015</v>
      </c>
      <c r="BF36" s="574">
        <v>4.790463458485827</v>
      </c>
      <c r="BG36" s="574">
        <v>4.7199441613699964</v>
      </c>
      <c r="BH36" s="574">
        <v>5.220636404656223</v>
      </c>
      <c r="BI36" s="574">
        <v>3.4416988416988419</v>
      </c>
      <c r="BJ36" s="574">
        <v>10.181286549707602</v>
      </c>
      <c r="BK36" s="574">
        <v>3.4416988416988419</v>
      </c>
      <c r="BL36" s="574">
        <v>7.0353035574255216</v>
      </c>
      <c r="BM36" s="574">
        <v>11.101071975497701</v>
      </c>
      <c r="BN36" s="575" t="s">
        <v>2563</v>
      </c>
      <c r="BO36" s="572">
        <v>0.90637999999999996</v>
      </c>
      <c r="BP36" s="573">
        <v>0.89954000000000001</v>
      </c>
      <c r="BQ36" s="573">
        <v>1.021206997795016</v>
      </c>
      <c r="BR36" s="551">
        <v>-0.11914038785253001</v>
      </c>
      <c r="BS36" s="576">
        <v>0.72959618584867181</v>
      </c>
      <c r="BT36" s="576">
        <v>0.69893854191392291</v>
      </c>
      <c r="BU36" s="576">
        <v>0.83819035760327876</v>
      </c>
      <c r="BV36" s="576">
        <v>0.50095537821737668</v>
      </c>
      <c r="BW36" s="576">
        <v>1.6047699981071362</v>
      </c>
      <c r="BX36" s="576">
        <v>0.50095537821737668</v>
      </c>
      <c r="BY36" s="576">
        <v>1.1245000379800669</v>
      </c>
      <c r="BZ36" s="576">
        <v>1.8328697850821745</v>
      </c>
      <c r="CA36" s="577" t="s">
        <v>2609</v>
      </c>
      <c r="CB36" s="572">
        <v>2.6413747109438992</v>
      </c>
      <c r="CC36" s="573">
        <v>2.9482140670219805</v>
      </c>
      <c r="CD36" s="551">
        <v>-0.10407634897014884</v>
      </c>
      <c r="CE36" s="576">
        <v>2.009579983816443</v>
      </c>
      <c r="CF36" s="576">
        <v>2.0282288322090265</v>
      </c>
      <c r="CG36" s="576">
        <v>2.3514542901678697</v>
      </c>
      <c r="CH36" s="576">
        <v>1.3603052064631957</v>
      </c>
      <c r="CI36" s="576">
        <v>4.476550023989863</v>
      </c>
      <c r="CJ36" s="576">
        <v>1.3603052064631957</v>
      </c>
      <c r="CK36" s="576">
        <v>3.1557900917781354</v>
      </c>
      <c r="CL36" s="576">
        <v>5.3203669724770641</v>
      </c>
      <c r="CM36" s="577" t="s">
        <v>2563</v>
      </c>
      <c r="CN36" s="572">
        <v>6.7854400000000004</v>
      </c>
      <c r="CO36" s="574">
        <v>4.0084701947764305</v>
      </c>
      <c r="CP36" s="551">
        <v>0.69277546552356317</v>
      </c>
      <c r="CQ36" s="574">
        <v>2.6775902938790423</v>
      </c>
      <c r="CR36" s="574">
        <v>2.5689135233289897</v>
      </c>
      <c r="CS36" s="574">
        <v>2.6665406547287658</v>
      </c>
      <c r="CT36" s="574">
        <v>2.2428832116788322</v>
      </c>
      <c r="CU36" s="574">
        <v>6.7265909090909091</v>
      </c>
      <c r="CV36" s="574">
        <v>2.2428832116788322</v>
      </c>
      <c r="CW36" s="574">
        <v>3.9636286148375377</v>
      </c>
      <c r="CX36" s="574">
        <v>6.7265909090909091</v>
      </c>
      <c r="CY36" s="577" t="s">
        <v>2563</v>
      </c>
      <c r="CZ36" s="578">
        <v>-0.44416843304960196</v>
      </c>
      <c r="DA36" s="579" t="s">
        <v>5</v>
      </c>
      <c r="DB36" s="579">
        <v>13.340822928267501</v>
      </c>
      <c r="DC36" s="580">
        <v>0.22965567602624407</v>
      </c>
      <c r="DD36" s="581">
        <v>15.495047602624407</v>
      </c>
      <c r="DE36" s="582">
        <v>7.5443199999999999</v>
      </c>
      <c r="DF36" s="583">
        <v>10.411</v>
      </c>
      <c r="DG36" s="583" t="s">
        <v>5</v>
      </c>
      <c r="DH36" s="583" t="s">
        <v>5</v>
      </c>
      <c r="DI36" s="583" t="s">
        <v>5</v>
      </c>
      <c r="DJ36" s="584">
        <v>-0.50141480000000005</v>
      </c>
      <c r="DK36" s="584">
        <v>9.9732500000000002E-2</v>
      </c>
      <c r="DL36" s="550">
        <v>0.29111969111969116</v>
      </c>
      <c r="DM36" s="551">
        <v>0.20024507614635412</v>
      </c>
      <c r="DN36" s="551">
        <v>0.14515880471884213</v>
      </c>
      <c r="DO36" s="551">
        <v>0.1572853481310994</v>
      </c>
      <c r="DP36" s="580" t="s">
        <v>158</v>
      </c>
      <c r="DQ36" s="585" t="s">
        <v>2563</v>
      </c>
      <c r="DR36" s="550">
        <v>0.15604219793625762</v>
      </c>
      <c r="DS36" s="551">
        <v>0.19641085785999968</v>
      </c>
      <c r="DT36" s="551">
        <v>0.14645154364395196</v>
      </c>
      <c r="DU36" s="551">
        <v>0.14633175136250287</v>
      </c>
      <c r="DV36" s="585" t="s">
        <v>2563</v>
      </c>
      <c r="DW36" s="572">
        <v>8.7895299999999992</v>
      </c>
      <c r="DX36" s="551">
        <v>1.1364476553466822</v>
      </c>
      <c r="DY36" s="551" t="s">
        <v>158</v>
      </c>
      <c r="DZ36" s="551" t="s">
        <v>158</v>
      </c>
      <c r="EA36" s="551">
        <v>0.48184804298663675</v>
      </c>
      <c r="EB36" s="585" t="s">
        <v>2563</v>
      </c>
      <c r="EC36" s="572">
        <v>-2.6716700000000002</v>
      </c>
      <c r="ED36" s="586">
        <v>2113563000</v>
      </c>
      <c r="EE36" s="583">
        <v>1.7628999999999999</v>
      </c>
      <c r="EF36" s="583" t="s">
        <v>5</v>
      </c>
      <c r="EG36" s="584">
        <v>0.30842755861107629</v>
      </c>
      <c r="EH36" s="584">
        <v>-0.17504476988043871</v>
      </c>
      <c r="EI36" s="587">
        <v>2</v>
      </c>
      <c r="EJ36" s="588">
        <v>8</v>
      </c>
      <c r="EK36" s="583">
        <v>85</v>
      </c>
      <c r="EL36" s="562">
        <v>8</v>
      </c>
      <c r="EM36" s="551">
        <v>-0.31411764705882361</v>
      </c>
      <c r="EN36" s="550">
        <v>-0.17675233337673302</v>
      </c>
      <c r="EO36" s="551">
        <v>1.2374810353359189E-2</v>
      </c>
      <c r="EP36" s="551">
        <v>9.6749253525339807E-2</v>
      </c>
      <c r="EQ36" s="551">
        <v>0.1326505999446923</v>
      </c>
      <c r="ER36" s="550">
        <v>1.7559134084508266E-2</v>
      </c>
      <c r="ES36" s="551">
        <v>1.6138099776392245E-2</v>
      </c>
      <c r="ET36" s="551">
        <v>2.0795262481354992E-2</v>
      </c>
      <c r="EU36" s="551">
        <v>3.0821279869001739E-2</v>
      </c>
      <c r="EV36" s="550">
        <v>-0.15919319929222475</v>
      </c>
      <c r="EW36" s="551">
        <v>2.8512910129751434E-2</v>
      </c>
      <c r="EX36" s="551">
        <v>0.1175445160066948</v>
      </c>
      <c r="EY36" s="551">
        <v>0.16347187981369404</v>
      </c>
      <c r="EZ36" s="589">
        <v>0.1249489</v>
      </c>
      <c r="FA36" s="551">
        <v>0.15384</v>
      </c>
      <c r="FB36" s="551">
        <v>0.16750000000000001</v>
      </c>
      <c r="FC36" s="585">
        <v>1.556348290068775E-2</v>
      </c>
      <c r="FD36" s="550" t="s">
        <v>158</v>
      </c>
      <c r="FE36" s="551" t="s">
        <v>158</v>
      </c>
      <c r="FF36" s="585" t="s">
        <v>158</v>
      </c>
      <c r="FG36" s="590" t="s">
        <v>2563</v>
      </c>
      <c r="FH36" s="582" t="s">
        <v>158</v>
      </c>
      <c r="FI36" s="583" t="s">
        <v>158</v>
      </c>
      <c r="FJ36" s="584">
        <v>5.9539809999999997</v>
      </c>
      <c r="FK36" s="584">
        <v>6.7054790000000004</v>
      </c>
      <c r="FL36" s="591">
        <v>0.33</v>
      </c>
      <c r="FM36" s="592">
        <v>0.35</v>
      </c>
      <c r="FN36" s="593">
        <v>45000</v>
      </c>
      <c r="FO36" s="593" t="s">
        <v>2882</v>
      </c>
      <c r="FP36" s="594">
        <v>1.4</v>
      </c>
      <c r="FQ36" s="595" t="s">
        <v>159</v>
      </c>
      <c r="FR36" s="595">
        <v>1.4</v>
      </c>
      <c r="FS36" s="596" t="s">
        <v>159</v>
      </c>
      <c r="FT36" s="597" t="s">
        <v>165</v>
      </c>
      <c r="FU36" s="559" t="s">
        <v>166</v>
      </c>
      <c r="FV36" s="559" t="s">
        <v>158</v>
      </c>
      <c r="FW36" s="598">
        <v>0.02</v>
      </c>
      <c r="FX36" s="599" t="s">
        <v>158</v>
      </c>
      <c r="FY36" s="599" t="s">
        <v>158</v>
      </c>
      <c r="FZ36" s="599" t="s">
        <v>158</v>
      </c>
      <c r="GA36" s="559" t="s">
        <v>169</v>
      </c>
      <c r="GB36" s="558"/>
    </row>
    <row r="37" spans="1:184" s="62" customFormat="1" ht="12" customHeight="1" x14ac:dyDescent="0.2">
      <c r="A37" s="7">
        <v>102</v>
      </c>
      <c r="B37" s="2" t="s">
        <v>509</v>
      </c>
      <c r="C37" s="1" t="s">
        <v>510</v>
      </c>
      <c r="D37" s="1" t="s">
        <v>172</v>
      </c>
      <c r="E37" s="1" t="s">
        <v>511</v>
      </c>
      <c r="F37" s="9">
        <v>0</v>
      </c>
      <c r="G37" s="64">
        <v>65.17</v>
      </c>
      <c r="H37" s="65">
        <v>-2.4255128013175642E-2</v>
      </c>
      <c r="I37" s="65">
        <v>0.16058622260652311</v>
      </c>
      <c r="J37" s="65">
        <v>0.12071237162587467</v>
      </c>
      <c r="K37" s="66">
        <v>1.7185821697099892E-2</v>
      </c>
      <c r="L37" s="67">
        <v>3874</v>
      </c>
      <c r="M37" s="68">
        <v>7.6923076923077094E-2</v>
      </c>
      <c r="N37" s="69">
        <v>0</v>
      </c>
      <c r="O37" s="70">
        <v>0</v>
      </c>
      <c r="P37" s="70">
        <v>0</v>
      </c>
      <c r="Q37" s="70">
        <v>3.643385468768745E-3</v>
      </c>
      <c r="R37" s="70">
        <v>6.4268046390862033E-2</v>
      </c>
      <c r="S37" s="70">
        <v>0.18129373739767707</v>
      </c>
      <c r="T37" s="18">
        <v>0</v>
      </c>
      <c r="U37" s="71" t="s">
        <v>156</v>
      </c>
      <c r="V37" s="9">
        <v>1998</v>
      </c>
      <c r="W37" s="227" t="s">
        <v>496</v>
      </c>
      <c r="X37" s="227">
        <v>0</v>
      </c>
      <c r="Y37" s="72" t="s">
        <v>380</v>
      </c>
      <c r="Z37" s="73">
        <v>11</v>
      </c>
      <c r="AA37" s="73">
        <v>9</v>
      </c>
      <c r="AB37" s="73">
        <v>1</v>
      </c>
      <c r="AC37" s="228" t="s">
        <v>512</v>
      </c>
      <c r="AD37" s="74">
        <v>0.92704487890476284</v>
      </c>
      <c r="AE37" s="75">
        <v>0.26936026936026936</v>
      </c>
      <c r="AF37" s="75">
        <v>0.25823766626931888</v>
      </c>
      <c r="AG37" s="75">
        <v>0.28677432652841756</v>
      </c>
      <c r="AH37" s="76" t="s">
        <v>2709</v>
      </c>
      <c r="AI37" s="9" t="s">
        <v>2800</v>
      </c>
      <c r="AJ37" s="77" t="s">
        <v>2623</v>
      </c>
      <c r="AK37" s="78">
        <v>1.7185821697099892E-2</v>
      </c>
      <c r="AL37" s="79">
        <v>2.2462900000000001E-2</v>
      </c>
      <c r="AM37" s="80">
        <v>-0.23492417732795445</v>
      </c>
      <c r="AN37" s="368">
        <v>-0.56590665534191686</v>
      </c>
      <c r="AO37" s="368">
        <v>-0.34427790953607207</v>
      </c>
      <c r="AP37" s="368">
        <v>-0.4667083034857562</v>
      </c>
      <c r="AQ37" s="368">
        <v>-0.64393103562296972</v>
      </c>
      <c r="AR37" s="81">
        <v>2.620900217795134E-2</v>
      </c>
      <c r="AS37" s="81">
        <v>3.2225931529464333E-2</v>
      </c>
      <c r="AT37" s="81">
        <v>4.8265430061189954E-2</v>
      </c>
      <c r="AU37" s="68">
        <v>1.5575024335975527E-2</v>
      </c>
      <c r="AV37" s="68">
        <v>2.5382598136624614E-2</v>
      </c>
      <c r="AW37" s="68">
        <v>4.3478260869565216E-2</v>
      </c>
      <c r="AX37" s="68">
        <v>1.5575024335975527E-2</v>
      </c>
      <c r="AY37" s="68">
        <v>3.9590152460495409E-2</v>
      </c>
      <c r="AZ37" s="68">
        <v>7.5218267293485561E-2</v>
      </c>
      <c r="BA37" s="31">
        <v>53.80171</v>
      </c>
      <c r="BB37" s="32">
        <v>15.673400673400673</v>
      </c>
      <c r="BC37" s="82">
        <v>31.610286137994855</v>
      </c>
      <c r="BD37" s="70">
        <v>0.70203172996056984</v>
      </c>
      <c r="BE37" s="70">
        <v>-0.50416770651874621</v>
      </c>
      <c r="BF37" s="82">
        <v>35.835171391475164</v>
      </c>
      <c r="BG37" s="82">
        <v>26.219925482054201</v>
      </c>
      <c r="BH37" s="82">
        <v>18.560485231700699</v>
      </c>
      <c r="BI37" s="82">
        <v>10.141732283464567</v>
      </c>
      <c r="BJ37" s="82">
        <v>67.205611214953265</v>
      </c>
      <c r="BK37" s="82">
        <v>8.136612021857923</v>
      </c>
      <c r="BL37" s="82">
        <v>22.080267808311703</v>
      </c>
      <c r="BM37" s="82">
        <v>67.205611214953265</v>
      </c>
      <c r="BN37" s="34" t="s">
        <v>2623</v>
      </c>
      <c r="BO37" s="31">
        <v>6.9898300000000004</v>
      </c>
      <c r="BP37" s="32">
        <v>2.4426299999999999</v>
      </c>
      <c r="BQ37" s="35">
        <v>2.4802679834957808</v>
      </c>
      <c r="BR37" s="70">
        <v>-1.5174966473877838E-2</v>
      </c>
      <c r="BS37" s="83">
        <v>1.8748224593757368</v>
      </c>
      <c r="BT37" s="83">
        <v>1.9590498484166705</v>
      </c>
      <c r="BU37" s="83">
        <v>1.8852098000621169</v>
      </c>
      <c r="BV37" s="83">
        <v>1.5787083753784057</v>
      </c>
      <c r="BW37" s="83">
        <v>3.628153380423814</v>
      </c>
      <c r="BX37" s="83">
        <v>1.5129224652087474</v>
      </c>
      <c r="BY37" s="83">
        <v>2.3138261912571294</v>
      </c>
      <c r="BZ37" s="83">
        <v>3.628153380423814</v>
      </c>
      <c r="CA37" s="37" t="s">
        <v>2609</v>
      </c>
      <c r="CB37" s="31">
        <v>1.2443299167881816</v>
      </c>
      <c r="CC37" s="35">
        <v>1.0030096832831821</v>
      </c>
      <c r="CD37" s="70">
        <v>0.24059611539848613</v>
      </c>
      <c r="CE37" s="83">
        <v>0.91831637516878051</v>
      </c>
      <c r="CF37" s="83">
        <v>0.81934981171886623</v>
      </c>
      <c r="CG37" s="83">
        <v>0.68220099344193952</v>
      </c>
      <c r="CH37" s="83">
        <v>0.60081632653061223</v>
      </c>
      <c r="CI37" s="83">
        <v>1.4714748378933822</v>
      </c>
      <c r="CJ37" s="83">
        <v>0.37901818181818187</v>
      </c>
      <c r="CK37" s="83">
        <v>0.81501984091380808</v>
      </c>
      <c r="CL37" s="83">
        <v>1.4714748378933822</v>
      </c>
      <c r="CM37" s="37" t="s">
        <v>2623</v>
      </c>
      <c r="CN37" s="31">
        <v>15.280900000000001</v>
      </c>
      <c r="CO37" s="82">
        <v>17.841893767601345</v>
      </c>
      <c r="CP37" s="70">
        <v>-0.14353822531169813</v>
      </c>
      <c r="CQ37" s="82">
        <v>12.84206672284432</v>
      </c>
      <c r="CR37" s="82">
        <v>15.237396997785797</v>
      </c>
      <c r="CS37" s="82">
        <v>12.198364699359098</v>
      </c>
      <c r="CT37" s="82">
        <v>12.013737151276597</v>
      </c>
      <c r="CU37" s="82">
        <v>25.418181818181822</v>
      </c>
      <c r="CV37" s="82">
        <v>6.948666666666667</v>
      </c>
      <c r="CW37" s="82">
        <v>14.212751247424798</v>
      </c>
      <c r="CX37" s="82">
        <v>25.418181818181822</v>
      </c>
      <c r="CY37" s="37" t="s">
        <v>2623</v>
      </c>
      <c r="CZ37" s="376">
        <v>1.4199300528875254</v>
      </c>
      <c r="DA37" s="39" t="s">
        <v>5</v>
      </c>
      <c r="DB37" s="39">
        <v>32.089428587768204</v>
      </c>
      <c r="DC37" s="17">
        <v>1.7185821697099892E-2</v>
      </c>
      <c r="DD37" s="40">
        <v>-52.08312783029001</v>
      </c>
      <c r="DE37" s="84">
        <v>1.20814</v>
      </c>
      <c r="DF37" s="85">
        <v>4.1580000000000004</v>
      </c>
      <c r="DG37" s="85" t="s">
        <v>5</v>
      </c>
      <c r="DH37" s="85" t="s">
        <v>5</v>
      </c>
      <c r="DI37" s="85" t="s">
        <v>5</v>
      </c>
      <c r="DJ37" s="86">
        <v>3.8125600000000003E-2</v>
      </c>
      <c r="DK37" s="86">
        <v>-0.1004105</v>
      </c>
      <c r="DL37" s="69">
        <v>0.11214953271028016</v>
      </c>
      <c r="DM37" s="70">
        <v>-0.2233278217338579</v>
      </c>
      <c r="DN37" s="70">
        <v>-9.9528066907950685E-2</v>
      </c>
      <c r="DO37" s="70">
        <v>-4.2645211597914567E-2</v>
      </c>
      <c r="DP37" s="17" t="s">
        <v>158</v>
      </c>
      <c r="DQ37" s="87" t="s">
        <v>2623</v>
      </c>
      <c r="DR37" s="69">
        <v>5.0179080331274273E-2</v>
      </c>
      <c r="DS37" s="70">
        <v>6.177354634705079E-2</v>
      </c>
      <c r="DT37" s="70">
        <v>8.3456366207860455E-2</v>
      </c>
      <c r="DU37" s="70">
        <v>5.6933788837362442E-2</v>
      </c>
      <c r="DV37" s="87" t="s">
        <v>2623</v>
      </c>
      <c r="DW37" s="31">
        <v>4.3370899999999999</v>
      </c>
      <c r="DX37" s="70">
        <v>-0.14230247173541188</v>
      </c>
      <c r="DY37" s="70">
        <v>0.295289644925258</v>
      </c>
      <c r="DZ37" s="70">
        <v>4.0058437476395259E-2</v>
      </c>
      <c r="EA37" s="70">
        <v>7.3281752551612733E-2</v>
      </c>
      <c r="EB37" s="87" t="s">
        <v>2623</v>
      </c>
      <c r="EC37" s="31">
        <v>3.90551</v>
      </c>
      <c r="ED37" s="88">
        <v>759521700</v>
      </c>
      <c r="EE37" s="85">
        <v>0.88053999999999999</v>
      </c>
      <c r="EF37" s="85" t="s">
        <v>5</v>
      </c>
      <c r="EG37" s="86">
        <v>0.24190345590023976</v>
      </c>
      <c r="EH37" s="86">
        <v>-8.4595825086942522E-2</v>
      </c>
      <c r="EI37" s="89">
        <v>1.875</v>
      </c>
      <c r="EJ37" s="90">
        <v>8</v>
      </c>
      <c r="EK37" s="85">
        <v>80.75</v>
      </c>
      <c r="EL37" s="91">
        <v>8</v>
      </c>
      <c r="EM37" s="79">
        <v>-0.19294117647058817</v>
      </c>
      <c r="EN37" s="69">
        <v>8.5310349604966751E-2</v>
      </c>
      <c r="EO37" s="70">
        <v>0.20157321317421384</v>
      </c>
      <c r="EP37" s="70">
        <v>0.1581816557219593</v>
      </c>
      <c r="EQ37" s="70">
        <v>0.12293014762030596</v>
      </c>
      <c r="ER37" s="69">
        <v>1.819954471563956E-2</v>
      </c>
      <c r="ES37" s="70">
        <v>2.8283415699370762E-2</v>
      </c>
      <c r="ET37" s="70">
        <v>3.2731417773640858E-2</v>
      </c>
      <c r="EU37" s="70">
        <v>4.3757706294195842E-2</v>
      </c>
      <c r="EV37" s="69">
        <v>0.10350989432060631</v>
      </c>
      <c r="EW37" s="70">
        <v>0.2298566288735846</v>
      </c>
      <c r="EX37" s="70">
        <v>0.19091307349560016</v>
      </c>
      <c r="EY37" s="70">
        <v>0.1666878539145018</v>
      </c>
      <c r="EZ37" s="92">
        <v>4.5969599999999999E-2</v>
      </c>
      <c r="FA37" s="70">
        <v>0.11520000000000001</v>
      </c>
      <c r="FB37" s="70">
        <v>0.14345000000000002</v>
      </c>
      <c r="FC37" s="87">
        <v>5.2860727388109166E-2</v>
      </c>
      <c r="FD37" s="69">
        <v>0.10864</v>
      </c>
      <c r="FE37" s="70">
        <v>0.13922999999999999</v>
      </c>
      <c r="FF37" s="87">
        <v>5.2333890549050584E-2</v>
      </c>
      <c r="FG37" s="93" t="s">
        <v>2623</v>
      </c>
      <c r="FH37" s="84">
        <v>1.4775100000000001</v>
      </c>
      <c r="FI37" s="85">
        <v>1.1586399999999999</v>
      </c>
      <c r="FJ37" s="86">
        <v>4.6039099999999999E-2</v>
      </c>
      <c r="FK37" s="86">
        <v>8.2948400000000005E-2</v>
      </c>
      <c r="FL37" s="94">
        <v>0.26</v>
      </c>
      <c r="FM37" s="95">
        <v>0.28000000000000003</v>
      </c>
      <c r="FN37" s="96">
        <v>41143</v>
      </c>
      <c r="FO37" s="97" t="s">
        <v>2836</v>
      </c>
      <c r="FP37" s="57">
        <v>1.1200000000000001</v>
      </c>
      <c r="FQ37" s="58" t="s">
        <v>159</v>
      </c>
      <c r="FR37" s="58">
        <v>1.1200000000000001</v>
      </c>
      <c r="FS37" s="98" t="s">
        <v>159</v>
      </c>
      <c r="FT37" s="59" t="s">
        <v>160</v>
      </c>
      <c r="FU37" s="9" t="s">
        <v>158</v>
      </c>
      <c r="FV37" s="9" t="s">
        <v>158</v>
      </c>
      <c r="FW37" s="99" t="s">
        <v>158</v>
      </c>
      <c r="FX37" s="100" t="s">
        <v>158</v>
      </c>
      <c r="FY37" s="100" t="s">
        <v>158</v>
      </c>
      <c r="FZ37" s="100" t="s">
        <v>158</v>
      </c>
      <c r="GA37" s="9" t="s">
        <v>158</v>
      </c>
      <c r="GB37" s="63"/>
    </row>
    <row r="38" spans="1:184" s="62" customFormat="1" ht="12" customHeight="1" x14ac:dyDescent="0.2">
      <c r="A38" s="7">
        <v>100</v>
      </c>
      <c r="B38" s="2" t="s">
        <v>504</v>
      </c>
      <c r="C38" s="1" t="s">
        <v>505</v>
      </c>
      <c r="D38" s="1" t="s">
        <v>154</v>
      </c>
      <c r="E38" s="1" t="s">
        <v>285</v>
      </c>
      <c r="F38" s="9">
        <v>0</v>
      </c>
      <c r="G38" s="64">
        <v>41.15</v>
      </c>
      <c r="H38" s="65">
        <v>2.8235882058970319E-2</v>
      </c>
      <c r="I38" s="65">
        <v>0.12964183395948536</v>
      </c>
      <c r="J38" s="65">
        <v>0.14472725512146778</v>
      </c>
      <c r="K38" s="66">
        <v>1.6038882138517618E-2</v>
      </c>
      <c r="L38" s="67">
        <v>1583</v>
      </c>
      <c r="M38" s="68">
        <v>4.7619047619047672E-2</v>
      </c>
      <c r="N38" s="69">
        <v>0</v>
      </c>
      <c r="O38" s="70">
        <v>0</v>
      </c>
      <c r="P38" s="70">
        <v>1.9244876491456564E-2</v>
      </c>
      <c r="Q38" s="70" t="s">
        <v>158</v>
      </c>
      <c r="R38" s="70" t="s">
        <v>158</v>
      </c>
      <c r="S38" s="70" t="s">
        <v>158</v>
      </c>
      <c r="T38" s="18" t="s">
        <v>158</v>
      </c>
      <c r="U38" s="71" t="s">
        <v>156</v>
      </c>
      <c r="V38" s="9">
        <v>2014</v>
      </c>
      <c r="W38" s="227" t="s">
        <v>496</v>
      </c>
      <c r="X38" s="227">
        <v>0</v>
      </c>
      <c r="Y38" s="72" t="s">
        <v>157</v>
      </c>
      <c r="Z38" s="73">
        <v>4</v>
      </c>
      <c r="AA38" s="73">
        <v>4</v>
      </c>
      <c r="AB38" s="73">
        <v>0</v>
      </c>
      <c r="AC38" s="228" t="s">
        <v>5</v>
      </c>
      <c r="AD38" s="74">
        <v>2.2622883389319259</v>
      </c>
      <c r="AE38" s="75">
        <v>0.84398976982097185</v>
      </c>
      <c r="AF38" s="75">
        <v>0.2239938096256249</v>
      </c>
      <c r="AG38" s="75">
        <v>0.34105530780241528</v>
      </c>
      <c r="AH38" s="76" t="s">
        <v>2708</v>
      </c>
      <c r="AI38" s="9" t="s">
        <v>2798</v>
      </c>
      <c r="AJ38" s="77" t="s">
        <v>2563</v>
      </c>
      <c r="AK38" s="78">
        <v>1.6038882138517618E-2</v>
      </c>
      <c r="AL38" s="79">
        <v>2.0031900000000002E-2</v>
      </c>
      <c r="AM38" s="80">
        <v>-0.19933295700769194</v>
      </c>
      <c r="AN38" s="368">
        <v>-0.43184368693057695</v>
      </c>
      <c r="AO38" s="368">
        <v>-0.391917778550262</v>
      </c>
      <c r="AP38" s="368">
        <v>-0.49306379729009786</v>
      </c>
      <c r="AQ38" s="368">
        <v>-0.55381345465926324</v>
      </c>
      <c r="AR38" s="81">
        <v>2.6376173439636302E-2</v>
      </c>
      <c r="AS38" s="81">
        <v>3.1638857222623697E-2</v>
      </c>
      <c r="AT38" s="81">
        <v>3.5946584015143931E-2</v>
      </c>
      <c r="AU38" s="68">
        <v>1.1640211434916906E-2</v>
      </c>
      <c r="AV38" s="68">
        <v>2.3281795981035629E-2</v>
      </c>
      <c r="AW38" s="68">
        <v>3.9592081583683263E-2</v>
      </c>
      <c r="AX38" s="68">
        <v>1.1640211434916906E-2</v>
      </c>
      <c r="AY38" s="68">
        <v>2.8229699766722169E-2</v>
      </c>
      <c r="AZ38" s="68">
        <v>4.8372093023255819E-2</v>
      </c>
      <c r="BA38" s="31">
        <v>139.71340000000001</v>
      </c>
      <c r="BB38" s="32">
        <v>52.621483375959073</v>
      </c>
      <c r="BC38" s="82">
        <v>127.58958730821229</v>
      </c>
      <c r="BD38" s="70">
        <v>9.5021960236463476E-2</v>
      </c>
      <c r="BE38" s="70">
        <v>-0.58757227383419797</v>
      </c>
      <c r="BF38" s="82">
        <v>119.21931505681817</v>
      </c>
      <c r="BG38" s="82">
        <v>100.93931348615466</v>
      </c>
      <c r="BH38" s="82">
        <v>100.93931348615466</v>
      </c>
      <c r="BI38" s="82">
        <v>32.563636363636363</v>
      </c>
      <c r="BJ38" s="82">
        <v>354.37500625000001</v>
      </c>
      <c r="BK38" s="82">
        <v>32.563636363636363</v>
      </c>
      <c r="BL38" s="82">
        <v>127.58958730821229</v>
      </c>
      <c r="BM38" s="82">
        <v>354.37500625000001</v>
      </c>
      <c r="BN38" s="34" t="s">
        <v>2563</v>
      </c>
      <c r="BO38" s="31">
        <v>10.740180000000001</v>
      </c>
      <c r="BP38" s="32">
        <v>2.4917400000000001</v>
      </c>
      <c r="BQ38" s="35">
        <v>2.9490966879684906</v>
      </c>
      <c r="BR38" s="70">
        <v>-0.1550836531858657</v>
      </c>
      <c r="BS38" s="83">
        <v>2.4857916585179956</v>
      </c>
      <c r="BT38" s="83">
        <v>2.2414601978334963</v>
      </c>
      <c r="BU38" s="83">
        <v>1.7480851667726125</v>
      </c>
      <c r="BV38" s="83">
        <v>1.6088709677419355</v>
      </c>
      <c r="BW38" s="83">
        <v>5.8393409886714727</v>
      </c>
      <c r="BX38" s="83">
        <v>0.83136792452830177</v>
      </c>
      <c r="BY38" s="83">
        <v>2.2369889334493318</v>
      </c>
      <c r="BZ38" s="83">
        <v>5.8393409886714727</v>
      </c>
      <c r="CA38" s="37" t="s">
        <v>2609</v>
      </c>
      <c r="CB38" s="31">
        <v>5.0617122979312787</v>
      </c>
      <c r="CC38" s="35">
        <v>4.316268095537052</v>
      </c>
      <c r="CD38" s="70">
        <v>0.17270572306780552</v>
      </c>
      <c r="CE38" s="83">
        <v>3.4452435371161916</v>
      </c>
      <c r="CF38" s="83">
        <v>3.2775455522675729</v>
      </c>
      <c r="CG38" s="83">
        <v>2.7056064237587192</v>
      </c>
      <c r="CH38" s="83">
        <v>2.6428048780487807</v>
      </c>
      <c r="CI38" s="83">
        <v>8.420373306105148</v>
      </c>
      <c r="CJ38" s="83">
        <v>1.4559782608695653</v>
      </c>
      <c r="CK38" s="83">
        <v>3.4530972482850197</v>
      </c>
      <c r="CL38" s="83">
        <v>8.420373306105148</v>
      </c>
      <c r="CM38" s="37" t="s">
        <v>2563</v>
      </c>
      <c r="CN38" s="31">
        <v>13.788550000000001</v>
      </c>
      <c r="CO38" s="82">
        <v>9.3012577142448798</v>
      </c>
      <c r="CP38" s="70">
        <v>0.48243930268514457</v>
      </c>
      <c r="CQ38" s="82">
        <v>6.6185503948267019</v>
      </c>
      <c r="CR38" s="82">
        <v>7.1924196872203652</v>
      </c>
      <c r="CS38" s="82">
        <v>6.6385833878108089</v>
      </c>
      <c r="CT38" s="82">
        <v>4.898038674033149</v>
      </c>
      <c r="CU38" s="82">
        <v>16.865153491358427</v>
      </c>
      <c r="CV38" s="82">
        <v>4.898038674033149</v>
      </c>
      <c r="CW38" s="82">
        <v>8.3327371644974484</v>
      </c>
      <c r="CX38" s="82">
        <v>16.865153491358427</v>
      </c>
      <c r="CY38" s="37" t="s">
        <v>2563</v>
      </c>
      <c r="CZ38" s="376">
        <v>2.9522738911510031</v>
      </c>
      <c r="DA38" s="39" t="s">
        <v>5</v>
      </c>
      <c r="DB38" s="39" t="s">
        <v>2151</v>
      </c>
      <c r="DC38" s="17">
        <v>3.5283758629974182E-2</v>
      </c>
      <c r="DD38" s="40">
        <v>-136.18502413700259</v>
      </c>
      <c r="DE38" s="84">
        <v>0.29174</v>
      </c>
      <c r="DF38" s="85">
        <v>0.78200000000000003</v>
      </c>
      <c r="DG38" s="85" t="s">
        <v>5</v>
      </c>
      <c r="DH38" s="85" t="s">
        <v>5</v>
      </c>
      <c r="DI38" s="85" t="s">
        <v>5</v>
      </c>
      <c r="DJ38" s="86">
        <v>-0.12852740000000001</v>
      </c>
      <c r="DK38" s="86">
        <v>1.44E-4</v>
      </c>
      <c r="DL38" s="69">
        <v>-0.70909090909090911</v>
      </c>
      <c r="DM38" s="70" t="s">
        <v>158</v>
      </c>
      <c r="DN38" s="70" t="s">
        <v>158</v>
      </c>
      <c r="DO38" s="70">
        <v>7.1773462536293131E-2</v>
      </c>
      <c r="DP38" s="17" t="s">
        <v>158</v>
      </c>
      <c r="DQ38" s="87" t="s">
        <v>2563</v>
      </c>
      <c r="DR38" s="69">
        <v>5.3132960484888914E-2</v>
      </c>
      <c r="DS38" s="70">
        <v>3.9925109960044614E-2</v>
      </c>
      <c r="DT38" s="70">
        <v>7.7039489382687121E-2</v>
      </c>
      <c r="DU38" s="70">
        <v>2.754315515997563E-2</v>
      </c>
      <c r="DV38" s="87" t="s">
        <v>2563</v>
      </c>
      <c r="DW38" s="31">
        <v>2.94651</v>
      </c>
      <c r="DX38" s="70">
        <v>-8.0568470806612003E-2</v>
      </c>
      <c r="DY38" s="70">
        <v>0.10012946169721504</v>
      </c>
      <c r="DZ38" s="70">
        <v>8.1057718631608155E-2</v>
      </c>
      <c r="EA38" s="70">
        <v>5.6122912078234277E-2</v>
      </c>
      <c r="EB38" s="87" t="s">
        <v>2563</v>
      </c>
      <c r="EC38" s="31">
        <v>1.9351700000000001</v>
      </c>
      <c r="ED38" s="88">
        <v>4177930999.99999</v>
      </c>
      <c r="EE38" s="85">
        <v>0.32308999999999999</v>
      </c>
      <c r="EF38" s="85" t="s">
        <v>5</v>
      </c>
      <c r="EG38" s="86">
        <v>0.21171970286697839</v>
      </c>
      <c r="EH38" s="86">
        <v>-0.1955506011729623</v>
      </c>
      <c r="EI38" s="89">
        <v>2.3079999999999998</v>
      </c>
      <c r="EJ38" s="90">
        <v>13</v>
      </c>
      <c r="EK38" s="85">
        <v>47.42</v>
      </c>
      <c r="EL38" s="91">
        <v>13</v>
      </c>
      <c r="EM38" s="79">
        <v>-0.13222269084774363</v>
      </c>
      <c r="EN38" s="69">
        <v>0.15397923875432529</v>
      </c>
      <c r="EO38" s="70">
        <v>0.17834793173858721</v>
      </c>
      <c r="EP38" s="70">
        <v>0.1123509867595478</v>
      </c>
      <c r="EQ38" s="70">
        <v>0.15875274205857637</v>
      </c>
      <c r="ER38" s="69">
        <v>1.9031141868512069E-2</v>
      </c>
      <c r="ES38" s="70">
        <v>2.6285830218616857E-2</v>
      </c>
      <c r="ET38" s="70">
        <v>2.6398720036006518E-2</v>
      </c>
      <c r="EU38" s="70">
        <v>4.7821967236126639E-2</v>
      </c>
      <c r="EV38" s="69">
        <v>0.17301038062283736</v>
      </c>
      <c r="EW38" s="70">
        <v>0.20463376195720406</v>
      </c>
      <c r="EX38" s="70">
        <v>0.13874970679555432</v>
      </c>
      <c r="EY38" s="70">
        <v>0.20657470929470301</v>
      </c>
      <c r="EZ38" s="92">
        <v>2.23714E-2</v>
      </c>
      <c r="FA38" s="70">
        <v>3.7966666666666669E-2</v>
      </c>
      <c r="FB38" s="70">
        <v>3.7966666666666669E-2</v>
      </c>
      <c r="FC38" s="87">
        <v>3.3526271787957578E-2</v>
      </c>
      <c r="FD38" s="69">
        <v>2.5759999999999998E-2</v>
      </c>
      <c r="FE38" s="70">
        <v>2.6269999999999998E-2</v>
      </c>
      <c r="FF38" s="87">
        <v>8.1618686585854822E-3</v>
      </c>
      <c r="FG38" s="93" t="s">
        <v>2563</v>
      </c>
      <c r="FH38" s="84">
        <v>0.77710000000000001</v>
      </c>
      <c r="FI38" s="85" t="s">
        <v>158</v>
      </c>
      <c r="FJ38" s="86">
        <v>1.887567</v>
      </c>
      <c r="FK38" s="86">
        <v>2.1457470000000001</v>
      </c>
      <c r="FL38" s="94">
        <v>0.1575</v>
      </c>
      <c r="FM38" s="95">
        <v>0.16500000000000001</v>
      </c>
      <c r="FN38" s="96">
        <v>43434</v>
      </c>
      <c r="FO38" s="97" t="s">
        <v>2831</v>
      </c>
      <c r="FP38" s="57">
        <v>0.66</v>
      </c>
      <c r="FQ38" s="58" t="s">
        <v>159</v>
      </c>
      <c r="FR38" s="58">
        <v>0.66</v>
      </c>
      <c r="FS38" s="98" t="s">
        <v>159</v>
      </c>
      <c r="FT38" s="59" t="s">
        <v>160</v>
      </c>
      <c r="FU38" s="9" t="s">
        <v>158</v>
      </c>
      <c r="FV38" s="9" t="s">
        <v>158</v>
      </c>
      <c r="FW38" s="99" t="s">
        <v>158</v>
      </c>
      <c r="FX38" s="100" t="s">
        <v>158</v>
      </c>
      <c r="FY38" s="100" t="s">
        <v>158</v>
      </c>
      <c r="FZ38" s="100" t="s">
        <v>158</v>
      </c>
      <c r="GA38" s="9" t="s">
        <v>169</v>
      </c>
      <c r="GB38" s="63"/>
    </row>
    <row r="39" spans="1:184" s="62" customFormat="1" ht="12" customHeight="1" x14ac:dyDescent="0.2">
      <c r="A39" s="7">
        <v>88</v>
      </c>
      <c r="B39" s="2" t="s">
        <v>513</v>
      </c>
      <c r="C39" s="1" t="s">
        <v>514</v>
      </c>
      <c r="D39" s="1" t="s">
        <v>172</v>
      </c>
      <c r="E39" s="1" t="s">
        <v>515</v>
      </c>
      <c r="F39" s="9">
        <v>2</v>
      </c>
      <c r="G39" s="64">
        <v>110.09</v>
      </c>
      <c r="H39" s="65">
        <v>-5.3803180060163269E-2</v>
      </c>
      <c r="I39" s="65">
        <v>0.10047445464407256</v>
      </c>
      <c r="J39" s="65">
        <v>0.27417712903579594</v>
      </c>
      <c r="K39" s="66">
        <v>1.0391497865382867E-2</v>
      </c>
      <c r="L39" s="67">
        <v>285</v>
      </c>
      <c r="M39" s="68">
        <v>9.9999999999999867E-2</v>
      </c>
      <c r="N39" s="69">
        <v>7.4999999999999956E-2</v>
      </c>
      <c r="O39" s="70">
        <v>6.1016126736148646E-2</v>
      </c>
      <c r="P39" s="70">
        <v>7.7432857439992286E-2</v>
      </c>
      <c r="Q39" s="70">
        <v>6.8734535545945219E-2</v>
      </c>
      <c r="R39" s="70">
        <v>-2.1624841485748947E-3</v>
      </c>
      <c r="S39" s="70" t="s">
        <v>158</v>
      </c>
      <c r="T39" s="18">
        <v>1.12654951146404</v>
      </c>
      <c r="U39" s="71" t="s">
        <v>156</v>
      </c>
      <c r="V39" s="9">
        <v>2005</v>
      </c>
      <c r="W39" s="227">
        <v>2021</v>
      </c>
      <c r="X39" s="227">
        <v>0</v>
      </c>
      <c r="Y39" s="72" t="s">
        <v>291</v>
      </c>
      <c r="Z39" s="73">
        <v>12</v>
      </c>
      <c r="AA39" s="73">
        <v>3</v>
      </c>
      <c r="AB39" s="73">
        <v>2</v>
      </c>
      <c r="AC39" s="228" t="s">
        <v>5</v>
      </c>
      <c r="AD39" s="74">
        <v>0.10644553784771588</v>
      </c>
      <c r="AE39" s="75">
        <v>0.17059349835967788</v>
      </c>
      <c r="AF39" s="75">
        <v>6.7496328707120801E-2</v>
      </c>
      <c r="AG39" s="75" t="s">
        <v>158</v>
      </c>
      <c r="AH39" s="76" t="s">
        <v>2700</v>
      </c>
      <c r="AI39" s="9" t="s">
        <v>2788</v>
      </c>
      <c r="AJ39" s="77" t="s">
        <v>2563</v>
      </c>
      <c r="AK39" s="78">
        <v>1.0391497865382867E-2</v>
      </c>
      <c r="AL39" s="79">
        <v>7.2602999999999999E-3</v>
      </c>
      <c r="AM39" s="80">
        <v>0.43127665046662922</v>
      </c>
      <c r="AN39" s="368">
        <v>-0.43188118538193809</v>
      </c>
      <c r="AO39" s="368">
        <v>2.2315296193882395E-2</v>
      </c>
      <c r="AP39" s="368">
        <v>-0.12600314747451447</v>
      </c>
      <c r="AQ39" s="368">
        <v>-0.59251728588561425</v>
      </c>
      <c r="AR39" s="81">
        <v>1.0164670238302018E-2</v>
      </c>
      <c r="AS39" s="81">
        <v>1.1889628475612679E-2</v>
      </c>
      <c r="AT39" s="81">
        <v>2.5501690023753586E-2</v>
      </c>
      <c r="AU39" s="68">
        <v>3.7438502459901609E-3</v>
      </c>
      <c r="AV39" s="68">
        <v>8.3720814613629183E-3</v>
      </c>
      <c r="AW39" s="68">
        <v>1.4840742037101855E-2</v>
      </c>
      <c r="AX39" s="68">
        <v>3.7438502459901609E-3</v>
      </c>
      <c r="AY39" s="68">
        <v>1.829106447102781E-2</v>
      </c>
      <c r="AZ39" s="68">
        <v>7.1000000000000008E-2</v>
      </c>
      <c r="BA39" s="31">
        <v>10.049049999999999</v>
      </c>
      <c r="BB39" s="32">
        <v>16.416641813301521</v>
      </c>
      <c r="BC39" s="82">
        <v>48.793502553164046</v>
      </c>
      <c r="BD39" s="70">
        <v>-0.79404942309581417</v>
      </c>
      <c r="BE39" s="70">
        <v>-0.66354860884572897</v>
      </c>
      <c r="BF39" s="82">
        <v>47.410292834168366</v>
      </c>
      <c r="BG39" s="82">
        <v>38.762158506894203</v>
      </c>
      <c r="BH39" s="82">
        <v>45.924772337929461</v>
      </c>
      <c r="BI39" s="82">
        <v>16.797056256572031</v>
      </c>
      <c r="BJ39" s="82">
        <v>125.34117647058825</v>
      </c>
      <c r="BK39" s="82">
        <v>16.797056256572031</v>
      </c>
      <c r="BL39" s="82">
        <v>63.110170533278193</v>
      </c>
      <c r="BM39" s="82">
        <v>238.90909090909091</v>
      </c>
      <c r="BN39" s="34" t="s">
        <v>2563</v>
      </c>
      <c r="BO39" s="31">
        <v>2.3720400000000001</v>
      </c>
      <c r="BP39" s="32">
        <v>2.2343199999999999</v>
      </c>
      <c r="BQ39" s="35">
        <v>7.3770969913051685</v>
      </c>
      <c r="BR39" s="70">
        <v>-0.69712747404115394</v>
      </c>
      <c r="BS39" s="83">
        <v>5.4201501431306669</v>
      </c>
      <c r="BT39" s="83">
        <v>5.0530267162639841</v>
      </c>
      <c r="BU39" s="83">
        <v>3.8595601161185837</v>
      </c>
      <c r="BV39" s="83">
        <v>3.9300827966881329</v>
      </c>
      <c r="BW39" s="83">
        <v>19.670338316286387</v>
      </c>
      <c r="BX39" s="83">
        <v>1.0880829015544042</v>
      </c>
      <c r="BY39" s="83">
        <v>5.661971317490166</v>
      </c>
      <c r="BZ39" s="83">
        <v>19.670338316286387</v>
      </c>
      <c r="CA39" s="37" t="s">
        <v>2609</v>
      </c>
      <c r="CB39" s="31">
        <v>2.2610076507454817</v>
      </c>
      <c r="CC39" s="35">
        <v>2.7630154138384833</v>
      </c>
      <c r="CD39" s="70">
        <v>-0.18168836864923377</v>
      </c>
      <c r="CE39" s="83">
        <v>2.3038126665226351</v>
      </c>
      <c r="CF39" s="83">
        <v>2.0030907920163559</v>
      </c>
      <c r="CG39" s="83">
        <v>1.3698713806535752</v>
      </c>
      <c r="CH39" s="83">
        <v>1.3419895287958115</v>
      </c>
      <c r="CI39" s="83">
        <v>5.605605381165919</v>
      </c>
      <c r="CJ39" s="83">
        <v>0.38400000000000001</v>
      </c>
      <c r="CK39" s="83">
        <v>1.9170144578953137</v>
      </c>
      <c r="CL39" s="83">
        <v>5.605605381165919</v>
      </c>
      <c r="CM39" s="37" t="s">
        <v>2563</v>
      </c>
      <c r="CN39" s="31">
        <v>5.4325400000000004</v>
      </c>
      <c r="CO39" s="82">
        <v>9.387155719263701</v>
      </c>
      <c r="CP39" s="70">
        <v>-0.4212794415616542</v>
      </c>
      <c r="CQ39" s="82">
        <v>6.7930275344733131</v>
      </c>
      <c r="CR39" s="82">
        <v>7.13179315164796</v>
      </c>
      <c r="CS39" s="82">
        <v>6.2953040414256041</v>
      </c>
      <c r="CT39" s="82">
        <v>3.4745733788395903</v>
      </c>
      <c r="CU39" s="82">
        <v>15.790092512897962</v>
      </c>
      <c r="CV39" s="82">
        <v>3.4745733788395903</v>
      </c>
      <c r="CW39" s="82">
        <v>8.4850114199114817</v>
      </c>
      <c r="CX39" s="82">
        <v>15.790092512897962</v>
      </c>
      <c r="CY39" s="37" t="s">
        <v>2563</v>
      </c>
      <c r="CZ39" s="376">
        <v>8.5700825746761744E-3</v>
      </c>
      <c r="DA39" s="39" t="s">
        <v>5</v>
      </c>
      <c r="DB39" s="39" t="s">
        <v>2151</v>
      </c>
      <c r="DC39" s="17">
        <v>8.7824355305375149E-2</v>
      </c>
      <c r="DD39" s="40">
        <v>-1.2666144694624837</v>
      </c>
      <c r="DE39" s="84">
        <v>10.74728</v>
      </c>
      <c r="DF39" s="85">
        <v>6.7060000000000004</v>
      </c>
      <c r="DG39" s="85" t="s">
        <v>5</v>
      </c>
      <c r="DH39" s="85" t="s">
        <v>5</v>
      </c>
      <c r="DI39" s="85" t="s">
        <v>5</v>
      </c>
      <c r="DJ39" s="86">
        <v>-0.98251410000000006</v>
      </c>
      <c r="DK39" s="86">
        <v>0.36814660000000005</v>
      </c>
      <c r="DL39" s="69" t="s">
        <v>158</v>
      </c>
      <c r="DM39" s="70">
        <v>0.85081532116905145</v>
      </c>
      <c r="DN39" s="70">
        <v>1.1239855960530432</v>
      </c>
      <c r="DO39" s="70">
        <v>0.34801252658226201</v>
      </c>
      <c r="DP39" s="17" t="s">
        <v>158</v>
      </c>
      <c r="DQ39" s="87" t="s">
        <v>2563</v>
      </c>
      <c r="DR39" s="69">
        <v>-1.0423331966538996E-2</v>
      </c>
      <c r="DS39" s="70">
        <v>0.10820174463904109</v>
      </c>
      <c r="DT39" s="70">
        <v>7.96172111825455E-2</v>
      </c>
      <c r="DU39" s="70">
        <v>7.8391908281769895E-2</v>
      </c>
      <c r="DV39" s="87" t="s">
        <v>2563</v>
      </c>
      <c r="DW39" s="31">
        <v>16.949069999999999</v>
      </c>
      <c r="DX39" s="70">
        <v>-0.26950133278736443</v>
      </c>
      <c r="DY39" s="70">
        <v>0.29965319124523626</v>
      </c>
      <c r="DZ39" s="70">
        <v>0.20414658122253448</v>
      </c>
      <c r="EA39" s="70">
        <v>0.22500948597687098</v>
      </c>
      <c r="EB39" s="87" t="s">
        <v>2563</v>
      </c>
      <c r="EC39" s="31">
        <v>-17.27205</v>
      </c>
      <c r="ED39" s="88">
        <v>1853039000</v>
      </c>
      <c r="EE39" s="85">
        <v>0.92591999999999997</v>
      </c>
      <c r="EF39" s="85" t="s">
        <v>5</v>
      </c>
      <c r="EG39" s="86">
        <v>6.5937270538283244E-2</v>
      </c>
      <c r="EH39" s="86">
        <v>-0.40209746176891237</v>
      </c>
      <c r="EI39" s="89">
        <v>2.0910000000000002</v>
      </c>
      <c r="EJ39" s="90">
        <v>11</v>
      </c>
      <c r="EK39" s="85">
        <v>185.91</v>
      </c>
      <c r="EL39" s="91">
        <v>11</v>
      </c>
      <c r="EM39" s="79">
        <v>-0.40783174654402665</v>
      </c>
      <c r="EN39" s="69">
        <v>-0.30149489637711313</v>
      </c>
      <c r="EO39" s="70">
        <v>4.035123265133933E-2</v>
      </c>
      <c r="EP39" s="70">
        <v>0.14683166117984725</v>
      </c>
      <c r="EQ39" s="70">
        <v>0.29831485821437798</v>
      </c>
      <c r="ER39" s="69">
        <v>6.7118926158176162E-3</v>
      </c>
      <c r="ES39" s="70">
        <v>9.8829722210731497E-3</v>
      </c>
      <c r="ET39" s="70">
        <v>1.610697675858086E-2</v>
      </c>
      <c r="EU39" s="70">
        <v>6.8825270355790558E-2</v>
      </c>
      <c r="EV39" s="69">
        <v>-0.29478300376129551</v>
      </c>
      <c r="EW39" s="70">
        <v>5.023420487241248E-2</v>
      </c>
      <c r="EX39" s="70">
        <v>0.16293863793842811</v>
      </c>
      <c r="EY39" s="70">
        <v>0.36714012857016853</v>
      </c>
      <c r="EZ39" s="92">
        <v>0.25293450000000001</v>
      </c>
      <c r="FA39" s="70">
        <v>0.197575</v>
      </c>
      <c r="FB39" s="70">
        <v>0.13398571428571429</v>
      </c>
      <c r="FC39" s="87">
        <v>0.22139143185769408</v>
      </c>
      <c r="FD39" s="69">
        <v>0.10222500000000001</v>
      </c>
      <c r="FE39" s="70">
        <v>7.4999999999999997E-2</v>
      </c>
      <c r="FF39" s="87">
        <v>7.2401608407548515E-2</v>
      </c>
      <c r="FG39" s="93" t="s">
        <v>2563</v>
      </c>
      <c r="FH39" s="84">
        <v>0.77142999999999995</v>
      </c>
      <c r="FI39" s="85">
        <v>0.74950000000000006</v>
      </c>
      <c r="FJ39" s="86">
        <v>0.81250749999999994</v>
      </c>
      <c r="FK39" s="86">
        <v>0.8502706000000001</v>
      </c>
      <c r="FL39" s="94">
        <v>0.26</v>
      </c>
      <c r="FM39" s="95">
        <v>0.28599999999999998</v>
      </c>
      <c r="FN39" s="96">
        <v>44732</v>
      </c>
      <c r="FO39" s="97" t="s">
        <v>2892</v>
      </c>
      <c r="FP39" s="57">
        <v>1.1439999999999999</v>
      </c>
      <c r="FQ39" s="58" t="s">
        <v>159</v>
      </c>
      <c r="FR39" s="58">
        <v>1.1439999999999999</v>
      </c>
      <c r="FS39" s="98" t="s">
        <v>159</v>
      </c>
      <c r="FT39" s="59" t="s">
        <v>160</v>
      </c>
      <c r="FU39" s="9" t="s">
        <v>158</v>
      </c>
      <c r="FV39" s="9" t="s">
        <v>158</v>
      </c>
      <c r="FW39" s="99" t="s">
        <v>158</v>
      </c>
      <c r="FX39" s="100" t="s">
        <v>158</v>
      </c>
      <c r="FY39" s="100" t="s">
        <v>158</v>
      </c>
      <c r="FZ39" s="100" t="s">
        <v>158</v>
      </c>
      <c r="GA39" s="9" t="s">
        <v>169</v>
      </c>
      <c r="GB39" s="63"/>
    </row>
    <row r="40" spans="1:184" s="62" customFormat="1" ht="12" customHeight="1" x14ac:dyDescent="0.2">
      <c r="A40" s="7">
        <v>90</v>
      </c>
      <c r="B40" s="2" t="s">
        <v>529</v>
      </c>
      <c r="C40" s="1" t="s">
        <v>530</v>
      </c>
      <c r="D40" s="1" t="s">
        <v>248</v>
      </c>
      <c r="E40" s="1" t="s">
        <v>271</v>
      </c>
      <c r="F40" s="9">
        <v>2</v>
      </c>
      <c r="G40" s="64">
        <v>21.36</v>
      </c>
      <c r="H40" s="65">
        <v>0.30882352941176472</v>
      </c>
      <c r="I40" s="65">
        <v>0.114182091330574</v>
      </c>
      <c r="J40" s="65" t="s">
        <v>158</v>
      </c>
      <c r="K40" s="66">
        <v>1.0299625468164795E-2</v>
      </c>
      <c r="L40" s="67">
        <v>548</v>
      </c>
      <c r="M40" s="68">
        <v>9.9999999999999867E-2</v>
      </c>
      <c r="N40" s="69">
        <v>4.761904761904745E-2</v>
      </c>
      <c r="O40" s="70">
        <v>3.228011545636722E-2</v>
      </c>
      <c r="P40" s="70">
        <v>4.0950396969256841E-2</v>
      </c>
      <c r="Q40" s="70" t="s">
        <v>158</v>
      </c>
      <c r="R40" s="70" t="s">
        <v>158</v>
      </c>
      <c r="S40" s="70" t="s">
        <v>158</v>
      </c>
      <c r="T40" s="18" t="s">
        <v>158</v>
      </c>
      <c r="U40" s="71" t="s">
        <v>156</v>
      </c>
      <c r="V40" s="9">
        <v>2014</v>
      </c>
      <c r="W40" s="227">
        <v>2021</v>
      </c>
      <c r="X40" s="227">
        <v>0</v>
      </c>
      <c r="Y40" s="72" t="s">
        <v>157</v>
      </c>
      <c r="Z40" s="73">
        <v>6</v>
      </c>
      <c r="AA40" s="73">
        <v>2</v>
      </c>
      <c r="AB40" s="73">
        <v>0</v>
      </c>
      <c r="AC40" s="228" t="s">
        <v>5</v>
      </c>
      <c r="AD40" s="74">
        <v>0.32284573843625264</v>
      </c>
      <c r="AE40" s="75">
        <v>0.44989775051124747</v>
      </c>
      <c r="AF40" s="75">
        <v>0.32752716986750041</v>
      </c>
      <c r="AG40" s="75" t="s">
        <v>158</v>
      </c>
      <c r="AH40" s="76" t="s">
        <v>2545</v>
      </c>
      <c r="AI40" s="9" t="s">
        <v>531</v>
      </c>
      <c r="AJ40" s="77" t="s">
        <v>2563</v>
      </c>
      <c r="AK40" s="78">
        <v>1.0299625468164795E-2</v>
      </c>
      <c r="AL40" s="79">
        <v>1.4202999999999999E-2</v>
      </c>
      <c r="AM40" s="80">
        <v>-0.27482746826974613</v>
      </c>
      <c r="AN40" s="368">
        <v>-0.21334504974679069</v>
      </c>
      <c r="AO40" s="368">
        <v>-0.53889903827082475</v>
      </c>
      <c r="AP40" s="368">
        <v>-0.5176627233555241</v>
      </c>
      <c r="AQ40" s="368">
        <v>-0.43010889494154869</v>
      </c>
      <c r="AR40" s="81">
        <v>2.2337028813690079E-2</v>
      </c>
      <c r="AS40" s="81">
        <v>2.1353575530834425E-2</v>
      </c>
      <c r="AT40" s="81">
        <v>1.807297109350111E-2</v>
      </c>
      <c r="AU40" s="68">
        <v>1.0238907849829353E-2</v>
      </c>
      <c r="AV40" s="68">
        <v>1.4790380494212288E-2</v>
      </c>
      <c r="AW40" s="68">
        <v>3.1496062992125991E-2</v>
      </c>
      <c r="AX40" s="68">
        <v>6.8965517241379309E-3</v>
      </c>
      <c r="AY40" s="68">
        <v>1.3092939242102959E-2</v>
      </c>
      <c r="AZ40" s="68">
        <v>3.1496062992125991E-2</v>
      </c>
      <c r="BA40" s="31">
        <v>31.081240000000001</v>
      </c>
      <c r="BB40" s="32">
        <v>43.680981595092021</v>
      </c>
      <c r="BC40" s="82">
        <v>138.39999999999998</v>
      </c>
      <c r="BD40" s="70">
        <v>-0.77542456647398839</v>
      </c>
      <c r="BE40" s="70">
        <v>-0.68438597113372812</v>
      </c>
      <c r="BF40" s="82">
        <v>63.499999999999993</v>
      </c>
      <c r="BG40" s="82">
        <v>63.499999999999993</v>
      </c>
      <c r="BH40" s="82">
        <v>43.989583333333336</v>
      </c>
      <c r="BI40" s="82">
        <v>63.499999999999993</v>
      </c>
      <c r="BJ40" s="82">
        <v>175</v>
      </c>
      <c r="BK40" s="82">
        <v>29.75</v>
      </c>
      <c r="BL40" s="82">
        <v>74.841666666666654</v>
      </c>
      <c r="BM40" s="82">
        <v>175</v>
      </c>
      <c r="BN40" s="34" t="s">
        <v>2563</v>
      </c>
      <c r="BO40" s="31">
        <v>2.39723</v>
      </c>
      <c r="BP40" s="32">
        <v>2.2437800000000001</v>
      </c>
      <c r="BQ40" s="35">
        <v>1.3331162302947148</v>
      </c>
      <c r="BR40" s="70">
        <v>0.68310905606779904</v>
      </c>
      <c r="BS40" s="83">
        <v>1.0150395366675335</v>
      </c>
      <c r="BT40" s="83">
        <v>0.97536804047762904</v>
      </c>
      <c r="BU40" s="83">
        <v>1.022569552668626</v>
      </c>
      <c r="BV40" s="83">
        <v>0.64795918367346927</v>
      </c>
      <c r="BW40" s="83">
        <v>1.8529707955689827</v>
      </c>
      <c r="BX40" s="83">
        <v>0.64795918367346927</v>
      </c>
      <c r="BY40" s="83">
        <v>1.3619737106859222</v>
      </c>
      <c r="BZ40" s="83">
        <v>1.8626482213438738</v>
      </c>
      <c r="CA40" s="37" t="s">
        <v>2609</v>
      </c>
      <c r="CB40" s="31">
        <v>16.130128452006069</v>
      </c>
      <c r="CC40" s="35">
        <v>8.078225134713124</v>
      </c>
      <c r="CD40" s="70">
        <v>0.99674163359138501</v>
      </c>
      <c r="CE40" s="83">
        <v>6.089745511495404</v>
      </c>
      <c r="CF40" s="83">
        <v>5.8067197223422928</v>
      </c>
      <c r="CG40" s="83">
        <v>10.48165694453021</v>
      </c>
      <c r="CH40" s="83">
        <v>2.9701836734693874</v>
      </c>
      <c r="CI40" s="83">
        <v>13.715743272989231</v>
      </c>
      <c r="CJ40" s="83">
        <v>2.9701836734693874</v>
      </c>
      <c r="CK40" s="83">
        <v>13.736097318445884</v>
      </c>
      <c r="CL40" s="83">
        <v>37.281111111111116</v>
      </c>
      <c r="CM40" s="37" t="s">
        <v>2563</v>
      </c>
      <c r="CN40" s="31">
        <v>32.162379999999999</v>
      </c>
      <c r="CO40" s="82">
        <v>26.174150348890386</v>
      </c>
      <c r="CP40" s="70">
        <v>0.22878410841570918</v>
      </c>
      <c r="CQ40" s="82">
        <v>15.718434194538526</v>
      </c>
      <c r="CR40" s="82">
        <v>19.756955489346314</v>
      </c>
      <c r="CS40" s="82">
        <v>22.912104557637925</v>
      </c>
      <c r="CT40" s="82">
        <v>9.5250000000000004</v>
      </c>
      <c r="CU40" s="82">
        <v>45.923265306122445</v>
      </c>
      <c r="CV40" s="82">
        <v>9.5250000000000004</v>
      </c>
      <c r="CW40" s="82">
        <v>29.773134625078779</v>
      </c>
      <c r="CX40" s="82">
        <v>57.85</v>
      </c>
      <c r="CY40" s="37" t="s">
        <v>2563</v>
      </c>
      <c r="CZ40" s="376">
        <v>0.76801396097567598</v>
      </c>
      <c r="DA40" s="39" t="s">
        <v>5</v>
      </c>
      <c r="DB40" s="39">
        <v>3.8491408604101096</v>
      </c>
      <c r="DC40" s="17">
        <v>5.1250022437421633E-2</v>
      </c>
      <c r="DD40" s="40">
        <v>-25.956237756257838</v>
      </c>
      <c r="DE40" s="84">
        <v>0.68144000000000005</v>
      </c>
      <c r="DF40" s="85">
        <v>0.48899999999999999</v>
      </c>
      <c r="DG40" s="85" t="s">
        <v>5</v>
      </c>
      <c r="DH40" s="85" t="s">
        <v>5</v>
      </c>
      <c r="DI40" s="85" t="s">
        <v>5</v>
      </c>
      <c r="DJ40" s="86">
        <v>1.959441</v>
      </c>
      <c r="DK40" s="86" t="s">
        <v>158</v>
      </c>
      <c r="DL40" s="69" t="s">
        <v>158</v>
      </c>
      <c r="DM40" s="70" t="s">
        <v>158</v>
      </c>
      <c r="DN40" s="70" t="s">
        <v>158</v>
      </c>
      <c r="DO40" s="70" t="s">
        <v>158</v>
      </c>
      <c r="DP40" s="17" t="s">
        <v>158</v>
      </c>
      <c r="DQ40" s="87" t="s">
        <v>2563</v>
      </c>
      <c r="DR40" s="69">
        <v>1.5546273022440271E-2</v>
      </c>
      <c r="DS40" s="70">
        <v>-0.24531216545331935</v>
      </c>
      <c r="DT40" s="70">
        <v>0.1745985084380075</v>
      </c>
      <c r="DU40" s="70" t="s">
        <v>158</v>
      </c>
      <c r="DV40" s="87" t="s">
        <v>2563</v>
      </c>
      <c r="DW40" s="31">
        <v>0.67169999999999996</v>
      </c>
      <c r="DX40" s="70">
        <v>-5.0621017968358384E-2</v>
      </c>
      <c r="DY40" s="70">
        <v>6.613299587341448E-2</v>
      </c>
      <c r="DZ40" s="70">
        <v>4.6290679643744781E-2</v>
      </c>
      <c r="EA40" s="70" t="s">
        <v>158</v>
      </c>
      <c r="EB40" s="87" t="s">
        <v>2563</v>
      </c>
      <c r="EC40" s="31">
        <v>-0.28926000000000002</v>
      </c>
      <c r="ED40" s="88">
        <v>3897919000</v>
      </c>
      <c r="EE40" s="85">
        <v>0.62797000000000003</v>
      </c>
      <c r="EF40" s="85" t="s">
        <v>5</v>
      </c>
      <c r="EG40" s="86">
        <v>0.80863668425621027</v>
      </c>
      <c r="EH40" s="86">
        <v>-5.1233962213487194E-3</v>
      </c>
      <c r="EI40" s="89">
        <v>1.75</v>
      </c>
      <c r="EJ40" s="90">
        <v>12</v>
      </c>
      <c r="EK40" s="85">
        <v>22.96</v>
      </c>
      <c r="EL40" s="91">
        <v>12</v>
      </c>
      <c r="EM40" s="79">
        <v>-6.9686411149825878E-2</v>
      </c>
      <c r="EN40" s="69">
        <v>5.4263565891472965E-2</v>
      </c>
      <c r="EO40" s="70">
        <v>8.9482519554083373E-2</v>
      </c>
      <c r="EP40" s="70">
        <v>2.3648154065300853E-2</v>
      </c>
      <c r="EQ40" s="70" t="s">
        <v>158</v>
      </c>
      <c r="ER40" s="69">
        <v>1.421188630490966E-2</v>
      </c>
      <c r="ES40" s="70">
        <v>1.6370788381636414E-2</v>
      </c>
      <c r="ET40" s="70">
        <v>1.380109367749327E-2</v>
      </c>
      <c r="EU40" s="70" t="s">
        <v>158</v>
      </c>
      <c r="EV40" s="69">
        <v>6.8475452196382625E-2</v>
      </c>
      <c r="EW40" s="70">
        <v>0.10585330793571979</v>
      </c>
      <c r="EX40" s="70">
        <v>3.7449247742794123E-2</v>
      </c>
      <c r="EY40" s="70" t="s">
        <v>158</v>
      </c>
      <c r="EZ40" s="92">
        <v>7.4678500000000009E-2</v>
      </c>
      <c r="FA40" s="70">
        <v>1.0500000000000001E-2</v>
      </c>
      <c r="FB40" s="70">
        <v>0.35514000000000001</v>
      </c>
      <c r="FC40" s="87">
        <v>0.52461813359814402</v>
      </c>
      <c r="FD40" s="69">
        <v>1.6199999999999999E-2</v>
      </c>
      <c r="FE40" s="70">
        <v>0.35475999999999996</v>
      </c>
      <c r="FF40" s="87">
        <v>0.51851968226866763</v>
      </c>
      <c r="FG40" s="93" t="s">
        <v>2563</v>
      </c>
      <c r="FH40" s="84">
        <v>5.8652300000000004</v>
      </c>
      <c r="FI40" s="85">
        <v>5.8652300000000004</v>
      </c>
      <c r="FJ40" s="86">
        <v>8.9022600000000007E-2</v>
      </c>
      <c r="FK40" s="86">
        <v>8.9552699999999999E-2</v>
      </c>
      <c r="FL40" s="94">
        <v>0.05</v>
      </c>
      <c r="FM40" s="95">
        <v>5.5E-2</v>
      </c>
      <c r="FN40" s="96">
        <v>44469</v>
      </c>
      <c r="FO40" s="97" t="s">
        <v>2881</v>
      </c>
      <c r="FP40" s="57">
        <v>0.22</v>
      </c>
      <c r="FQ40" s="58" t="s">
        <v>159</v>
      </c>
      <c r="FR40" s="58">
        <v>0.22</v>
      </c>
      <c r="FS40" s="98" t="s">
        <v>159</v>
      </c>
      <c r="FT40" s="59" t="s">
        <v>165</v>
      </c>
      <c r="FU40" s="9" t="s">
        <v>166</v>
      </c>
      <c r="FV40" s="9" t="s">
        <v>158</v>
      </c>
      <c r="FW40" s="99">
        <v>0.03</v>
      </c>
      <c r="FX40" s="100" t="s">
        <v>158</v>
      </c>
      <c r="FY40" s="100" t="s">
        <v>158</v>
      </c>
      <c r="FZ40" s="100" t="s">
        <v>158</v>
      </c>
      <c r="GA40" s="9" t="s">
        <v>425</v>
      </c>
      <c r="GB40" s="63"/>
    </row>
    <row r="41" spans="1:184" s="62" customFormat="1" ht="12" customHeight="1" x14ac:dyDescent="0.2">
      <c r="A41" s="7">
        <v>103</v>
      </c>
      <c r="B41" s="2" t="s">
        <v>453</v>
      </c>
      <c r="C41" s="1" t="s">
        <v>454</v>
      </c>
      <c r="D41" s="1" t="s">
        <v>172</v>
      </c>
      <c r="E41" s="1" t="s">
        <v>200</v>
      </c>
      <c r="F41" s="9">
        <v>0</v>
      </c>
      <c r="G41" s="64">
        <v>104.07</v>
      </c>
      <c r="H41" s="65">
        <v>3.0906389301634363E-2</v>
      </c>
      <c r="I41" s="65">
        <v>0.18025934436417512</v>
      </c>
      <c r="J41" s="65">
        <v>0.14655491810116494</v>
      </c>
      <c r="K41" s="66">
        <v>7.3027769770346888E-3</v>
      </c>
      <c r="L41" s="67">
        <v>918</v>
      </c>
      <c r="M41" s="68">
        <v>0.14457831325301229</v>
      </c>
      <c r="N41" s="69">
        <v>0</v>
      </c>
      <c r="O41" s="70">
        <v>6.5658326999200156E-2</v>
      </c>
      <c r="P41" s="70">
        <v>0.11677866091500255</v>
      </c>
      <c r="Q41" s="70">
        <v>0.10903431194829394</v>
      </c>
      <c r="R41" s="70">
        <v>0.10078559865335013</v>
      </c>
      <c r="S41" s="70">
        <v>0.10563218113275963</v>
      </c>
      <c r="T41" s="18">
        <v>1.0710267146949222</v>
      </c>
      <c r="U41" s="71" t="s">
        <v>156</v>
      </c>
      <c r="V41" s="9">
        <v>2001</v>
      </c>
      <c r="W41" s="227">
        <v>2016</v>
      </c>
      <c r="X41" s="227">
        <v>1</v>
      </c>
      <c r="Y41" s="72" t="s">
        <v>157</v>
      </c>
      <c r="Z41" s="73">
        <v>16</v>
      </c>
      <c r="AA41" s="73">
        <v>5</v>
      </c>
      <c r="AB41" s="73">
        <v>0</v>
      </c>
      <c r="AC41" s="228" t="s">
        <v>455</v>
      </c>
      <c r="AD41" s="74">
        <v>0.20159525508431192</v>
      </c>
      <c r="AE41" s="75">
        <v>0.1682532654416648</v>
      </c>
      <c r="AF41" s="75">
        <v>0.1622347408620215</v>
      </c>
      <c r="AG41" s="75">
        <v>0.37751031944327168</v>
      </c>
      <c r="AH41" s="76" t="s">
        <v>2710</v>
      </c>
      <c r="AI41" s="9" t="s">
        <v>2162</v>
      </c>
      <c r="AJ41" s="77" t="s">
        <v>2563</v>
      </c>
      <c r="AK41" s="78">
        <v>7.3027769770346888E-3</v>
      </c>
      <c r="AL41" s="79">
        <v>8.515E-3</v>
      </c>
      <c r="AM41" s="80">
        <v>-0.14236324403585565</v>
      </c>
      <c r="AN41" s="368">
        <v>-0.20422227166043594</v>
      </c>
      <c r="AO41" s="368">
        <v>-0.32088967574047178</v>
      </c>
      <c r="AP41" s="368">
        <v>-0.36437425904215148</v>
      </c>
      <c r="AQ41" s="368">
        <v>-0.3556554779539256</v>
      </c>
      <c r="AR41" s="81">
        <v>1.0753447144243188E-2</v>
      </c>
      <c r="AS41" s="81">
        <v>1.1489114594430768E-2</v>
      </c>
      <c r="AT41" s="81">
        <v>1.1333652614668302E-2</v>
      </c>
      <c r="AU41" s="68">
        <v>7.6E-3</v>
      </c>
      <c r="AV41" s="68">
        <v>9.3098874931088933E-3</v>
      </c>
      <c r="AW41" s="68">
        <v>1.4126984126984127E-2</v>
      </c>
      <c r="AX41" s="68">
        <v>5.6551947002746799E-3</v>
      </c>
      <c r="AY41" s="68">
        <v>9.1769054560905498E-3</v>
      </c>
      <c r="AZ41" s="68">
        <v>1.4126984126984127E-2</v>
      </c>
      <c r="BA41" s="31">
        <v>27.24719</v>
      </c>
      <c r="BB41" s="32">
        <v>23.03962807172902</v>
      </c>
      <c r="BC41" s="82">
        <v>18.010151921207662</v>
      </c>
      <c r="BD41" s="70">
        <v>0.51287952035070639</v>
      </c>
      <c r="BE41" s="70">
        <v>0.27925784149543742</v>
      </c>
      <c r="BF41" s="82">
        <v>15.694182676111694</v>
      </c>
      <c r="BG41" s="82">
        <v>14.830697684777302</v>
      </c>
      <c r="BH41" s="82">
        <v>17.06257230497928</v>
      </c>
      <c r="BI41" s="82">
        <v>11.45742092457421</v>
      </c>
      <c r="BJ41" s="82">
        <v>24.874791318864776</v>
      </c>
      <c r="BK41" s="82">
        <v>11.45742092457421</v>
      </c>
      <c r="BL41" s="82">
        <v>21.0636054189705</v>
      </c>
      <c r="BM41" s="82">
        <v>36.491039426523301</v>
      </c>
      <c r="BN41" s="34" t="s">
        <v>2563</v>
      </c>
      <c r="BO41" s="31">
        <v>2.4771999999999998</v>
      </c>
      <c r="BP41" s="32">
        <v>2.4579800000000001</v>
      </c>
      <c r="BQ41" s="35">
        <v>6.2720833861217624</v>
      </c>
      <c r="BR41" s="70">
        <v>-0.6081078887696596</v>
      </c>
      <c r="BS41" s="83">
        <v>5.6537754106620239</v>
      </c>
      <c r="BT41" s="83">
        <v>5.2108200787272576</v>
      </c>
      <c r="BU41" s="83">
        <v>4.581033057487379</v>
      </c>
      <c r="BV41" s="83">
        <v>4.1888428937512323</v>
      </c>
      <c r="BW41" s="83">
        <v>9.8231827111984291</v>
      </c>
      <c r="BX41" s="83">
        <v>2.3204778156996584</v>
      </c>
      <c r="BY41" s="83">
        <v>5.6235051631566151</v>
      </c>
      <c r="BZ41" s="83">
        <v>9.8231827111984291</v>
      </c>
      <c r="CA41" s="37" t="s">
        <v>2609</v>
      </c>
      <c r="CB41" s="31">
        <v>11.014493367173062</v>
      </c>
      <c r="CC41" s="35">
        <v>5.8010012846189962</v>
      </c>
      <c r="CD41" s="70">
        <v>0.89872279400753174</v>
      </c>
      <c r="CE41" s="83">
        <v>5.2062468308250924</v>
      </c>
      <c r="CF41" s="83">
        <v>4.7936608707652297</v>
      </c>
      <c r="CG41" s="83">
        <v>4.048133325494609</v>
      </c>
      <c r="CH41" s="83">
        <v>4.1535675232367417</v>
      </c>
      <c r="CI41" s="83">
        <v>8.5015634771732351</v>
      </c>
      <c r="CJ41" s="83">
        <v>2.0653678665496047</v>
      </c>
      <c r="CK41" s="83">
        <v>4.9826367491837962</v>
      </c>
      <c r="CL41" s="83">
        <v>8.5015634771732351</v>
      </c>
      <c r="CM41" s="37" t="s">
        <v>2563</v>
      </c>
      <c r="CN41" s="31">
        <v>21.824300000000001</v>
      </c>
      <c r="CO41" s="82">
        <v>15.074043242688097</v>
      </c>
      <c r="CP41" s="70">
        <v>0.44780664673933601</v>
      </c>
      <c r="CQ41" s="82">
        <v>12.763588242325531</v>
      </c>
      <c r="CR41" s="82">
        <v>12.419793632540612</v>
      </c>
      <c r="CS41" s="82">
        <v>11.406119909289597</v>
      </c>
      <c r="CT41" s="82">
        <v>10.924749163879598</v>
      </c>
      <c r="CU41" s="82">
        <v>21.695931477516062</v>
      </c>
      <c r="CV41" s="82">
        <v>8.8571310240963861</v>
      </c>
      <c r="CW41" s="82">
        <v>14.072465184946902</v>
      </c>
      <c r="CX41" s="82">
        <v>21.695931477516062</v>
      </c>
      <c r="CY41" s="37" t="s">
        <v>2563</v>
      </c>
      <c r="CZ41" s="376">
        <v>0.73657701096889294</v>
      </c>
      <c r="DA41" s="39" t="s">
        <v>5</v>
      </c>
      <c r="DB41" s="39">
        <v>46.976855982876558</v>
      </c>
      <c r="DC41" s="17">
        <v>0.12408143789203724</v>
      </c>
      <c r="DD41" s="40">
        <v>-14.839046210796276</v>
      </c>
      <c r="DE41" s="84">
        <v>3.76993</v>
      </c>
      <c r="DF41" s="85">
        <v>4.5170000000000003</v>
      </c>
      <c r="DG41" s="85" t="s">
        <v>5</v>
      </c>
      <c r="DH41" s="85" t="s">
        <v>5</v>
      </c>
      <c r="DI41" s="85" t="s">
        <v>5</v>
      </c>
      <c r="DJ41" s="86">
        <v>0.84788010000000003</v>
      </c>
      <c r="DK41" s="86">
        <v>8.1486199999999995E-2</v>
      </c>
      <c r="DL41" s="69">
        <v>0.16304952698942676</v>
      </c>
      <c r="DM41" s="70">
        <v>0.15370839721834617</v>
      </c>
      <c r="DN41" s="70">
        <v>0.14478150483304408</v>
      </c>
      <c r="DO41" s="70">
        <v>0.20126820375531884</v>
      </c>
      <c r="DP41" s="17" t="s">
        <v>158</v>
      </c>
      <c r="DQ41" s="87" t="s">
        <v>2563</v>
      </c>
      <c r="DR41" s="69">
        <v>3.7422667015489131E-2</v>
      </c>
      <c r="DS41" s="70">
        <v>4.7557444958390649E-2</v>
      </c>
      <c r="DT41" s="70">
        <v>7.3406302768037834E-2</v>
      </c>
      <c r="DU41" s="70">
        <v>6.8031829877298389E-2</v>
      </c>
      <c r="DV41" s="87" t="s">
        <v>2563</v>
      </c>
      <c r="DW41" s="31">
        <v>4.6845699999999999</v>
      </c>
      <c r="DX41" s="70">
        <v>0.31678364630993006</v>
      </c>
      <c r="DY41" s="70">
        <v>0.12675631214319916</v>
      </c>
      <c r="DZ41" s="70">
        <v>0.14418547647664548</v>
      </c>
      <c r="EA41" s="70">
        <v>0.2458399716844597</v>
      </c>
      <c r="EB41" s="87" t="s">
        <v>2563</v>
      </c>
      <c r="EC41" s="31">
        <v>2.0131899999999998</v>
      </c>
      <c r="ED41" s="88">
        <v>95372210000</v>
      </c>
      <c r="EE41" s="85">
        <v>0.83489999999999998</v>
      </c>
      <c r="EF41" s="85" t="s">
        <v>5</v>
      </c>
      <c r="EG41" s="86">
        <v>0.2115730009639718</v>
      </c>
      <c r="EH41" s="86">
        <v>-6.432064200397547E-2</v>
      </c>
      <c r="EI41" s="89">
        <v>2.25</v>
      </c>
      <c r="EJ41" s="90">
        <v>16</v>
      </c>
      <c r="EK41" s="85">
        <v>116.82</v>
      </c>
      <c r="EL41" s="91">
        <v>16</v>
      </c>
      <c r="EM41" s="79">
        <v>-0.10914227015921929</v>
      </c>
      <c r="EN41" s="69">
        <v>0.10958448748347482</v>
      </c>
      <c r="EO41" s="70">
        <v>0.1509849842527029</v>
      </c>
      <c r="EP41" s="70">
        <v>0.17057216661649588</v>
      </c>
      <c r="EQ41" s="70">
        <v>0.1746771371957192</v>
      </c>
      <c r="ER41" s="69">
        <v>8.3534840068097971E-3</v>
      </c>
      <c r="ES41" s="70">
        <v>1.1113680712873331E-2</v>
      </c>
      <c r="ET41" s="70">
        <v>1.4230395857302458E-2</v>
      </c>
      <c r="EU41" s="70">
        <v>2.2423211711279922E-2</v>
      </c>
      <c r="EV41" s="69">
        <v>0.11793797149028462</v>
      </c>
      <c r="EW41" s="70">
        <v>0.16209866496557623</v>
      </c>
      <c r="EX41" s="70">
        <v>0.18480256247379834</v>
      </c>
      <c r="EY41" s="70">
        <v>0.19710034890699912</v>
      </c>
      <c r="EZ41" s="92">
        <v>9.6733799999999995E-2</v>
      </c>
      <c r="FA41" s="70">
        <v>0.31353999999999999</v>
      </c>
      <c r="FB41" s="70">
        <v>0.26420999999999994</v>
      </c>
      <c r="FC41" s="87">
        <v>0.10423708984809592</v>
      </c>
      <c r="FD41" s="69">
        <v>0.15816</v>
      </c>
      <c r="FE41" s="70">
        <v>0.13802999999999999</v>
      </c>
      <c r="FF41" s="87">
        <v>3.9119996165644044E-2</v>
      </c>
      <c r="FG41" s="93" t="s">
        <v>2563</v>
      </c>
      <c r="FH41" s="84">
        <v>0.58792</v>
      </c>
      <c r="FI41" s="85">
        <v>0.49952999999999997</v>
      </c>
      <c r="FJ41" s="86">
        <v>0.46651749999999997</v>
      </c>
      <c r="FK41" s="86">
        <v>0.50534900000000005</v>
      </c>
      <c r="FL41" s="94">
        <v>0.16599999999999998</v>
      </c>
      <c r="FM41" s="95">
        <v>0.19</v>
      </c>
      <c r="FN41" s="96">
        <v>44099</v>
      </c>
      <c r="FO41" s="97" t="s">
        <v>2886</v>
      </c>
      <c r="FP41" s="57">
        <v>0.76</v>
      </c>
      <c r="FQ41" s="58" t="s">
        <v>159</v>
      </c>
      <c r="FR41" s="58">
        <v>0.76</v>
      </c>
      <c r="FS41" s="98" t="s">
        <v>159</v>
      </c>
      <c r="FT41" s="59" t="s">
        <v>160</v>
      </c>
      <c r="FU41" s="9" t="s">
        <v>158</v>
      </c>
      <c r="FV41" s="9" t="s">
        <v>158</v>
      </c>
      <c r="FW41" s="99" t="s">
        <v>158</v>
      </c>
      <c r="FX41" s="100" t="s">
        <v>158</v>
      </c>
      <c r="FY41" s="100" t="s">
        <v>158</v>
      </c>
      <c r="FZ41" s="100" t="s">
        <v>158</v>
      </c>
      <c r="GA41" s="9" t="s">
        <v>158</v>
      </c>
      <c r="GB41" s="63"/>
    </row>
    <row r="42" spans="1:184" s="62" customFormat="1" ht="12" customHeight="1" x14ac:dyDescent="0.2">
      <c r="A42" s="7">
        <v>113</v>
      </c>
      <c r="B42" s="2" t="s">
        <v>386</v>
      </c>
      <c r="C42" s="1" t="s">
        <v>387</v>
      </c>
      <c r="D42" s="1" t="s">
        <v>172</v>
      </c>
      <c r="E42" s="1" t="s">
        <v>388</v>
      </c>
      <c r="F42" s="9">
        <v>0</v>
      </c>
      <c r="G42" s="64">
        <v>63.18</v>
      </c>
      <c r="H42" s="65">
        <v>-3.2317353346607569E-2</v>
      </c>
      <c r="I42" s="65">
        <v>-7.4249221455457981E-2</v>
      </c>
      <c r="J42" s="65">
        <v>2.692221671987638E-2</v>
      </c>
      <c r="K42" s="66">
        <v>6.3311174422285539E-3</v>
      </c>
      <c r="L42" s="67">
        <v>1361</v>
      </c>
      <c r="M42" s="68">
        <v>0.14285714285714302</v>
      </c>
      <c r="N42" s="69">
        <v>0</v>
      </c>
      <c r="O42" s="70">
        <v>2.1745909858070789E-2</v>
      </c>
      <c r="P42" s="70">
        <v>6.820405417779507E-2</v>
      </c>
      <c r="Q42" s="70">
        <v>0.13780209901212959</v>
      </c>
      <c r="R42" s="70">
        <v>8.9877835119352323E-2</v>
      </c>
      <c r="S42" s="70">
        <v>6.6678067184344769E-2</v>
      </c>
      <c r="T42" s="18">
        <v>0.49494205579402406</v>
      </c>
      <c r="U42" s="71" t="s">
        <v>156</v>
      </c>
      <c r="V42" s="9">
        <v>1987</v>
      </c>
      <c r="W42" s="227" t="s">
        <v>496</v>
      </c>
      <c r="X42" s="227">
        <v>0</v>
      </c>
      <c r="Y42" s="72" t="s">
        <v>220</v>
      </c>
      <c r="Z42" s="73">
        <v>8</v>
      </c>
      <c r="AA42" s="73">
        <v>17</v>
      </c>
      <c r="AB42" s="73">
        <v>0</v>
      </c>
      <c r="AC42" s="228" t="s">
        <v>5</v>
      </c>
      <c r="AD42" s="74">
        <v>7.4631161769913162E-2</v>
      </c>
      <c r="AE42" s="75" t="s">
        <v>158</v>
      </c>
      <c r="AF42" s="75">
        <v>6.1808619479259211E-2</v>
      </c>
      <c r="AG42" s="75" t="s">
        <v>158</v>
      </c>
      <c r="AH42" s="76" t="s">
        <v>2165</v>
      </c>
      <c r="AI42" s="9" t="s">
        <v>2809</v>
      </c>
      <c r="AJ42" s="77" t="s">
        <v>2563</v>
      </c>
      <c r="AK42" s="78">
        <v>6.3311174422285539E-3</v>
      </c>
      <c r="AL42" s="79">
        <v>4.8123999999999997E-3</v>
      </c>
      <c r="AM42" s="80">
        <v>0.31558420792713715</v>
      </c>
      <c r="AN42" s="368">
        <v>0.62111755572379446</v>
      </c>
      <c r="AO42" s="368">
        <v>-0.18317616449507423</v>
      </c>
      <c r="AP42" s="368">
        <v>-4.0979236435242039E-2</v>
      </c>
      <c r="AQ42" s="368">
        <v>0.27510609398072661</v>
      </c>
      <c r="AR42" s="81">
        <v>7.7508970319345866E-3</v>
      </c>
      <c r="AS42" s="81">
        <v>6.6016479337686878E-3</v>
      </c>
      <c r="AT42" s="81">
        <v>4.965169151112417E-3</v>
      </c>
      <c r="AU42" s="68">
        <v>2.7119283356907115E-3</v>
      </c>
      <c r="AV42" s="68">
        <v>4.8913575249066752E-3</v>
      </c>
      <c r="AW42" s="68">
        <v>1.0810810810810811E-2</v>
      </c>
      <c r="AX42" s="68">
        <v>2.2222222222222222E-3</v>
      </c>
      <c r="AY42" s="68">
        <v>3.9054030473452276E-3</v>
      </c>
      <c r="AZ42" s="68">
        <v>1.0810810810810811E-2</v>
      </c>
      <c r="BA42" s="31">
        <v>15.82813</v>
      </c>
      <c r="BB42" s="32" t="s">
        <v>158</v>
      </c>
      <c r="BC42" s="82">
        <v>6.5597418391748397</v>
      </c>
      <c r="BD42" s="70">
        <v>1.4129196526415506</v>
      </c>
      <c r="BE42" s="70" t="s">
        <v>158</v>
      </c>
      <c r="BF42" s="82">
        <v>4.7067297763064913</v>
      </c>
      <c r="BG42" s="82">
        <v>4.722315492807609</v>
      </c>
      <c r="BH42" s="82">
        <v>4.722315492807609</v>
      </c>
      <c r="BI42" s="82">
        <v>2.2405796209639681</v>
      </c>
      <c r="BJ42" s="82">
        <v>15.809656618610745</v>
      </c>
      <c r="BK42" s="82">
        <v>2.2405796209639681</v>
      </c>
      <c r="BL42" s="82">
        <v>6.5597418391748397</v>
      </c>
      <c r="BM42" s="82">
        <v>15.809656618610745</v>
      </c>
      <c r="BN42" s="34" t="s">
        <v>2563</v>
      </c>
      <c r="BO42" s="31">
        <v>0.47360000000000002</v>
      </c>
      <c r="BP42" s="32">
        <v>0.45524999999999999</v>
      </c>
      <c r="BQ42" s="35">
        <v>1.7758698154959098</v>
      </c>
      <c r="BR42" s="70">
        <v>-0.74364674931260555</v>
      </c>
      <c r="BS42" s="83">
        <v>0.58951766176693454</v>
      </c>
      <c r="BT42" s="83">
        <v>1.4555052185258717</v>
      </c>
      <c r="BU42" s="83">
        <v>5.3820492655681518</v>
      </c>
      <c r="BV42" s="83">
        <v>0.39496157130657555</v>
      </c>
      <c r="BW42" s="83">
        <v>3.9160455080423695</v>
      </c>
      <c r="BX42" s="83">
        <v>0.39496157130657555</v>
      </c>
      <c r="BY42" s="83">
        <v>6.3043700542977916</v>
      </c>
      <c r="BZ42" s="83">
        <v>41.443396226415089</v>
      </c>
      <c r="CA42" s="37" t="s">
        <v>2609</v>
      </c>
      <c r="CB42" s="31">
        <v>8.9866863905325438</v>
      </c>
      <c r="CC42" s="35">
        <v>4.522856752556196</v>
      </c>
      <c r="CD42" s="70">
        <v>0.98694915231474267</v>
      </c>
      <c r="CE42" s="83">
        <v>5.5180074082630002</v>
      </c>
      <c r="CF42" s="83">
        <v>3.4827297204036554</v>
      </c>
      <c r="CG42" s="83">
        <v>1.8967723220322512</v>
      </c>
      <c r="CH42" s="83">
        <v>0.39218444801345387</v>
      </c>
      <c r="CI42" s="83">
        <v>10.149217598597721</v>
      </c>
      <c r="CJ42" s="83">
        <v>0.13801912393470103</v>
      </c>
      <c r="CK42" s="83">
        <v>2.438883061374181</v>
      </c>
      <c r="CL42" s="83">
        <v>10.149217598597721</v>
      </c>
      <c r="CM42" s="37" t="s">
        <v>2563</v>
      </c>
      <c r="CN42" s="31">
        <v>12.430059999999999</v>
      </c>
      <c r="CO42" s="82">
        <v>17.369968626450277</v>
      </c>
      <c r="CP42" s="70">
        <v>-0.28439364127163635</v>
      </c>
      <c r="CQ42" s="82">
        <v>17.983123774351679</v>
      </c>
      <c r="CR42" s="82">
        <v>13.395298408952845</v>
      </c>
      <c r="CS42" s="82">
        <v>8.8729100123139339</v>
      </c>
      <c r="CT42" s="82">
        <v>6.1071599680000004</v>
      </c>
      <c r="CU42" s="82">
        <v>31.181594385382269</v>
      </c>
      <c r="CV42" s="82">
        <v>1.8539690739794423</v>
      </c>
      <c r="CW42" s="82">
        <v>11.170309785031407</v>
      </c>
      <c r="CX42" s="82">
        <v>31.181594385382269</v>
      </c>
      <c r="CY42" s="37" t="s">
        <v>2563</v>
      </c>
      <c r="CZ42" s="376">
        <v>-0.43219788714594609</v>
      </c>
      <c r="DA42" s="39" t="s">
        <v>5</v>
      </c>
      <c r="DB42" s="39">
        <v>9.0370808694598779</v>
      </c>
      <c r="DC42" s="17">
        <v>7.4535171620023627E-2</v>
      </c>
      <c r="DD42" s="40">
        <v>-8.3746128379976383</v>
      </c>
      <c r="DE42" s="84">
        <v>3.96509</v>
      </c>
      <c r="DF42" s="85" t="s">
        <v>158</v>
      </c>
      <c r="DG42" s="85" t="s">
        <v>5</v>
      </c>
      <c r="DH42" s="85" t="s">
        <v>5</v>
      </c>
      <c r="DI42" s="85" t="s">
        <v>5</v>
      </c>
      <c r="DJ42" s="86">
        <v>1.1318699999999999</v>
      </c>
      <c r="DK42" s="86" t="s">
        <v>158</v>
      </c>
      <c r="DL42" s="69">
        <v>1.0655307994757535</v>
      </c>
      <c r="DM42" s="70" t="s">
        <v>158</v>
      </c>
      <c r="DN42" s="70" t="s">
        <v>158</v>
      </c>
      <c r="DO42" s="70">
        <v>3.3826777928829932E-2</v>
      </c>
      <c r="DP42" s="17" t="s">
        <v>158</v>
      </c>
      <c r="DQ42" s="87" t="s">
        <v>2563</v>
      </c>
      <c r="DR42" s="69">
        <v>0.92001890712857848</v>
      </c>
      <c r="DS42" s="70">
        <v>-0.5406827969370942</v>
      </c>
      <c r="DT42" s="70">
        <v>-0.36240426422662664</v>
      </c>
      <c r="DU42" s="70">
        <v>-0.19927574783119906</v>
      </c>
      <c r="DV42" s="87" t="s">
        <v>2563</v>
      </c>
      <c r="DW42" s="31">
        <v>4.7876700000000003</v>
      </c>
      <c r="DX42" s="70">
        <v>1.9354079651744405E-2</v>
      </c>
      <c r="DY42" s="70">
        <v>-0.32766937772034632</v>
      </c>
      <c r="DZ42" s="70">
        <v>-0.26085008835710499</v>
      </c>
      <c r="EA42" s="70">
        <v>-8.7676920362464883E-2</v>
      </c>
      <c r="EB42" s="87" t="s">
        <v>2563</v>
      </c>
      <c r="EC42" s="31">
        <v>-6.6327499999999997</v>
      </c>
      <c r="ED42" s="88">
        <v>5058437000</v>
      </c>
      <c r="EE42" s="85">
        <v>1.44441</v>
      </c>
      <c r="EF42" s="85" t="s">
        <v>5</v>
      </c>
      <c r="EG42" s="86">
        <v>4.2230305397923606E-2</v>
      </c>
      <c r="EH42" s="86">
        <v>-0.24683945706710697</v>
      </c>
      <c r="EI42" s="89">
        <v>2.2000000000000002</v>
      </c>
      <c r="EJ42" s="90">
        <v>5</v>
      </c>
      <c r="EK42" s="85">
        <v>93.2</v>
      </c>
      <c r="EL42" s="91">
        <v>5</v>
      </c>
      <c r="EM42" s="79">
        <v>-0.32210300429184546</v>
      </c>
      <c r="EN42" s="69">
        <v>-0.34236502157901916</v>
      </c>
      <c r="EO42" s="70">
        <v>-7.3786456368000186E-2</v>
      </c>
      <c r="EP42" s="70">
        <v>-6.6675705429310228E-2</v>
      </c>
      <c r="EQ42" s="70">
        <v>4.5428584993056687E-2</v>
      </c>
      <c r="ER42" s="69">
        <v>4.0290089044017208E-3</v>
      </c>
      <c r="ES42" s="70">
        <v>4.8444500809556867E-3</v>
      </c>
      <c r="ET42" s="70">
        <v>4.0883558595847802E-3</v>
      </c>
      <c r="EU42" s="70">
        <v>6.8995396835158651E-3</v>
      </c>
      <c r="EV42" s="69">
        <v>-0.33833601267461744</v>
      </c>
      <c r="EW42" s="70">
        <v>-6.8942006287044499E-2</v>
      </c>
      <c r="EX42" s="70">
        <v>-6.2587349569725448E-2</v>
      </c>
      <c r="EY42" s="70">
        <v>5.2328124676572552E-2</v>
      </c>
      <c r="EZ42" s="92">
        <v>2.8272400000000003E-2</v>
      </c>
      <c r="FA42" s="70">
        <v>0.79362500000000002</v>
      </c>
      <c r="FB42" s="70">
        <v>0.63490000000000002</v>
      </c>
      <c r="FC42" s="87">
        <v>0.89993072200031043</v>
      </c>
      <c r="FD42" s="69">
        <v>0.13869999999999999</v>
      </c>
      <c r="FE42" s="70">
        <v>8.1749999999999989E-2</v>
      </c>
      <c r="FF42" s="87">
        <v>7.401075665063829E-2</v>
      </c>
      <c r="FG42" s="93" t="s">
        <v>2563</v>
      </c>
      <c r="FH42" s="84">
        <v>14.46341</v>
      </c>
      <c r="FI42" s="85" t="s">
        <v>158</v>
      </c>
      <c r="FJ42" s="86">
        <v>0.43127270000000001</v>
      </c>
      <c r="FK42" s="86">
        <v>0.43127270000000001</v>
      </c>
      <c r="FL42" s="94">
        <v>8.7499999999999994E-2</v>
      </c>
      <c r="FM42" s="95">
        <v>0.1</v>
      </c>
      <c r="FN42" s="96">
        <v>43656</v>
      </c>
      <c r="FO42" s="97" t="s">
        <v>2764</v>
      </c>
      <c r="FP42" s="57">
        <v>0.4</v>
      </c>
      <c r="FQ42" s="58" t="s">
        <v>159</v>
      </c>
      <c r="FR42" s="58">
        <v>0.4</v>
      </c>
      <c r="FS42" s="98" t="s">
        <v>185</v>
      </c>
      <c r="FT42" s="59" t="s">
        <v>165</v>
      </c>
      <c r="FU42" s="9" t="s">
        <v>166</v>
      </c>
      <c r="FV42" s="9" t="s">
        <v>158</v>
      </c>
      <c r="FW42" s="99">
        <v>0</v>
      </c>
      <c r="FX42" s="100" t="s">
        <v>158</v>
      </c>
      <c r="FY42" s="100" t="s">
        <v>158</v>
      </c>
      <c r="FZ42" s="100" t="s">
        <v>158</v>
      </c>
      <c r="GA42" s="9" t="s">
        <v>425</v>
      </c>
      <c r="GB42" s="63"/>
    </row>
    <row r="43" spans="1:184" s="62" customFormat="1" ht="12" customHeight="1" x14ac:dyDescent="0.2">
      <c r="A43" s="7">
        <v>107</v>
      </c>
      <c r="B43" s="2" t="s">
        <v>521</v>
      </c>
      <c r="C43" s="1" t="s">
        <v>522</v>
      </c>
      <c r="D43" s="1" t="s">
        <v>265</v>
      </c>
      <c r="E43" s="1" t="s">
        <v>266</v>
      </c>
      <c r="F43" s="9">
        <v>0</v>
      </c>
      <c r="G43" s="64">
        <v>2540.91</v>
      </c>
      <c r="H43" s="65">
        <v>0.20196692463433541</v>
      </c>
      <c r="I43" s="65">
        <v>0.23788602980530316</v>
      </c>
      <c r="J43" s="65">
        <v>0.35135584830546529</v>
      </c>
      <c r="K43" s="66">
        <v>2.1279305445686784E-3</v>
      </c>
      <c r="L43" s="67">
        <v>4037</v>
      </c>
      <c r="M43" s="68">
        <v>1</v>
      </c>
      <c r="N43" s="69">
        <v>0</v>
      </c>
      <c r="O43" s="70">
        <v>0</v>
      </c>
      <c r="P43" s="70">
        <v>0</v>
      </c>
      <c r="Q43" s="70">
        <v>0</v>
      </c>
      <c r="R43" s="70">
        <v>0.24469969219683496</v>
      </c>
      <c r="S43" s="70" t="s">
        <v>158</v>
      </c>
      <c r="T43" s="18" t="s">
        <v>158</v>
      </c>
      <c r="U43" s="71" t="s">
        <v>156</v>
      </c>
      <c r="V43" s="9">
        <v>2007</v>
      </c>
      <c r="W43" s="227" t="s">
        <v>496</v>
      </c>
      <c r="X43" s="227">
        <v>0</v>
      </c>
      <c r="Y43" s="72" t="s">
        <v>157</v>
      </c>
      <c r="Z43" s="73">
        <v>5</v>
      </c>
      <c r="AA43" s="73">
        <v>10</v>
      </c>
      <c r="AB43" s="73">
        <v>0</v>
      </c>
      <c r="AC43" s="228" t="s">
        <v>5</v>
      </c>
      <c r="AD43" s="74">
        <v>0.12245473996276765</v>
      </c>
      <c r="AE43" s="75">
        <v>7.1149057274991101E-2</v>
      </c>
      <c r="AF43" s="75">
        <v>4.5797543030512727E-2</v>
      </c>
      <c r="AG43" s="75">
        <v>5.3817026415549252E-2</v>
      </c>
      <c r="AH43" s="76" t="s">
        <v>2185</v>
      </c>
      <c r="AI43" s="9" t="s">
        <v>2804</v>
      </c>
      <c r="AJ43" s="77" t="s">
        <v>2563</v>
      </c>
      <c r="AK43" s="78">
        <v>2.1279305445686784E-3</v>
      </c>
      <c r="AL43" s="79">
        <v>3.1662000000000001E-3</v>
      </c>
      <c r="AM43" s="80">
        <v>-0.32792289035162703</v>
      </c>
      <c r="AN43" s="368">
        <v>-0.76139281838933437</v>
      </c>
      <c r="AO43" s="368">
        <v>-0.42897515894609783</v>
      </c>
      <c r="AP43" s="368">
        <v>-0.57078257288496381</v>
      </c>
      <c r="AQ43" s="368">
        <v>-0.82093638786327483</v>
      </c>
      <c r="AR43" s="81">
        <v>3.7265113381780381E-3</v>
      </c>
      <c r="AS43" s="81">
        <v>4.957698383477714E-3</v>
      </c>
      <c r="AT43" s="81">
        <v>1.1883656981876827E-2</v>
      </c>
      <c r="AU43" s="68">
        <v>2.1016010969157292E-3</v>
      </c>
      <c r="AV43" s="68">
        <v>3.7712141217158212E-3</v>
      </c>
      <c r="AW43" s="68">
        <v>7.1740213720170535E-3</v>
      </c>
      <c r="AX43" s="68">
        <v>2.1016010969157292E-3</v>
      </c>
      <c r="AY43" s="68">
        <v>8.9181328500028724E-3</v>
      </c>
      <c r="AZ43" s="68">
        <v>3.7083978755963636E-2</v>
      </c>
      <c r="BA43" s="31">
        <v>76.228070000000002</v>
      </c>
      <c r="BB43" s="32">
        <v>45.195837780149411</v>
      </c>
      <c r="BC43" s="82">
        <v>102.6985979689255</v>
      </c>
      <c r="BD43" s="70">
        <v>-0.25774965279404238</v>
      </c>
      <c r="BE43" s="70">
        <v>-0.55991767488564204</v>
      </c>
      <c r="BF43" s="82">
        <v>90.214981663195957</v>
      </c>
      <c r="BG43" s="82">
        <v>78.850953977735486</v>
      </c>
      <c r="BH43" s="82">
        <v>59.664622276958241</v>
      </c>
      <c r="BI43" s="82">
        <v>52.264964154103858</v>
      </c>
      <c r="BJ43" s="82">
        <v>204.13654344174063</v>
      </c>
      <c r="BK43" s="82">
        <v>17.772854054004576</v>
      </c>
      <c r="BL43" s="82">
        <v>78.500765720595993</v>
      </c>
      <c r="BM43" s="82">
        <v>204.13654344174063</v>
      </c>
      <c r="BN43" s="34" t="s">
        <v>2563</v>
      </c>
      <c r="BO43" s="31" t="s">
        <v>158</v>
      </c>
      <c r="BP43" s="32">
        <v>22.797180000000001</v>
      </c>
      <c r="BQ43" s="35">
        <v>26.591665817990094</v>
      </c>
      <c r="BR43" s="70">
        <v>-0.1426945511410197</v>
      </c>
      <c r="BS43" s="83">
        <v>22.61706644694161</v>
      </c>
      <c r="BT43" s="83">
        <v>20.259377573676808</v>
      </c>
      <c r="BU43" s="83">
        <v>16.577865500457147</v>
      </c>
      <c r="BV43" s="83">
        <v>15.773799126637556</v>
      </c>
      <c r="BW43" s="83">
        <v>40.838754690174596</v>
      </c>
      <c r="BX43" s="83">
        <v>6.3950617283950617</v>
      </c>
      <c r="BY43" s="83">
        <v>21.979355797732651</v>
      </c>
      <c r="BZ43" s="83">
        <v>40.838754690174596</v>
      </c>
      <c r="CA43" s="37" t="s">
        <v>2609</v>
      </c>
      <c r="CB43" s="31">
        <v>6.0143084542963816</v>
      </c>
      <c r="CC43" s="35">
        <v>9.1491464395613384</v>
      </c>
      <c r="CD43" s="70">
        <v>-0.34263720730381697</v>
      </c>
      <c r="CE43" s="83">
        <v>7.3956845738966308</v>
      </c>
      <c r="CF43" s="83">
        <v>6.9877647915078525</v>
      </c>
      <c r="CG43" s="83">
        <v>5.2244059161484575</v>
      </c>
      <c r="CH43" s="83">
        <v>6.327791259378782</v>
      </c>
      <c r="CI43" s="83">
        <v>12.702585423280423</v>
      </c>
      <c r="CJ43" s="83">
        <v>1.8305441263030302</v>
      </c>
      <c r="CK43" s="83">
        <v>6.911144451609009</v>
      </c>
      <c r="CL43" s="83">
        <v>12.702585423280423</v>
      </c>
      <c r="CM43" s="37" t="s">
        <v>2563</v>
      </c>
      <c r="CN43" s="31">
        <v>28.508970000000001</v>
      </c>
      <c r="CO43" s="82">
        <v>38.195939711722779</v>
      </c>
      <c r="CP43" s="70">
        <v>-0.25361255109400371</v>
      </c>
      <c r="CQ43" s="82">
        <v>28.934090511662674</v>
      </c>
      <c r="CR43" s="82">
        <v>29.241130364907519</v>
      </c>
      <c r="CS43" s="82">
        <v>23.000783445244352</v>
      </c>
      <c r="CT43" s="82">
        <v>25.566705151770655</v>
      </c>
      <c r="CU43" s="82">
        <v>52.346049301173394</v>
      </c>
      <c r="CV43" s="82">
        <v>10.921263353509092</v>
      </c>
      <c r="CW43" s="82">
        <v>30.400278626233717</v>
      </c>
      <c r="CX43" s="82">
        <v>52.346049301173394</v>
      </c>
      <c r="CY43" s="37" t="s">
        <v>2563</v>
      </c>
      <c r="CZ43" s="376">
        <v>7.8777262846180172</v>
      </c>
      <c r="DA43" s="39" t="s">
        <v>5</v>
      </c>
      <c r="DB43" s="39">
        <v>229.55750915494087</v>
      </c>
      <c r="DC43" s="17">
        <v>2.1279305445686784E-3</v>
      </c>
      <c r="DD43" s="40">
        <v>-76.015276945543135</v>
      </c>
      <c r="DE43" s="84">
        <v>32.665129999999998</v>
      </c>
      <c r="DF43" s="85">
        <v>56.22</v>
      </c>
      <c r="DG43" s="85" t="s">
        <v>5</v>
      </c>
      <c r="DH43" s="85" t="s">
        <v>5</v>
      </c>
      <c r="DI43" s="85" t="s">
        <v>5</v>
      </c>
      <c r="DJ43" s="86">
        <v>0.22580790000000001</v>
      </c>
      <c r="DK43" s="86">
        <v>0.18194659999999999</v>
      </c>
      <c r="DL43" s="69">
        <v>-0.28848955803788245</v>
      </c>
      <c r="DM43" s="70">
        <v>-6.477951083310618E-2</v>
      </c>
      <c r="DN43" s="70">
        <v>8.4619882616935316E-2</v>
      </c>
      <c r="DO43" s="70">
        <v>7.0393275165209657E-2</v>
      </c>
      <c r="DP43" s="17" t="s">
        <v>158</v>
      </c>
      <c r="DQ43" s="87" t="s">
        <v>2563</v>
      </c>
      <c r="DR43" s="69">
        <v>0.27509264414433598</v>
      </c>
      <c r="DS43" s="70">
        <v>0.1825889161994616</v>
      </c>
      <c r="DT43" s="70">
        <v>0.18952282807170096</v>
      </c>
      <c r="DU43" s="70">
        <v>0.20671395330554976</v>
      </c>
      <c r="DV43" s="87" t="s">
        <v>2563</v>
      </c>
      <c r="DW43" s="31">
        <v>87.34093</v>
      </c>
      <c r="DX43" s="70">
        <v>8.621462192908691E-2</v>
      </c>
      <c r="DY43" s="70">
        <v>0.24847767680299326</v>
      </c>
      <c r="DZ43" s="70">
        <v>0.21278486442449829</v>
      </c>
      <c r="EA43" s="70">
        <v>0.2502939357201619</v>
      </c>
      <c r="EB43" s="87" t="s">
        <v>2563</v>
      </c>
      <c r="EC43" s="31">
        <v>74.325919999999996</v>
      </c>
      <c r="ED43" s="88">
        <v>52766910000</v>
      </c>
      <c r="EE43" s="85">
        <v>0.89017999999999997</v>
      </c>
      <c r="EF43" s="85" t="s">
        <v>5</v>
      </c>
      <c r="EG43" s="86">
        <v>0.4547500002271414</v>
      </c>
      <c r="EH43" s="86">
        <v>-5.9037558685446356E-3</v>
      </c>
      <c r="EI43" s="89">
        <v>2.125</v>
      </c>
      <c r="EJ43" s="90">
        <v>8</v>
      </c>
      <c r="EK43" s="85">
        <v>1998.48</v>
      </c>
      <c r="EL43" s="91">
        <v>7</v>
      </c>
      <c r="EM43" s="79">
        <v>0.27142128017293143</v>
      </c>
      <c r="EN43" s="69">
        <v>-9.9269664693988902E-2</v>
      </c>
      <c r="EO43" s="70">
        <v>0.1878880840342978</v>
      </c>
      <c r="EP43" s="70">
        <v>0.22638287953542036</v>
      </c>
      <c r="EQ43" s="70">
        <v>0.33227896567491477</v>
      </c>
      <c r="ER43" s="69">
        <v>2.2178667246943728E-3</v>
      </c>
      <c r="ES43" s="70">
        <v>4.1024235400044518E-3</v>
      </c>
      <c r="ET43" s="70">
        <v>6.7520127948068609E-3</v>
      </c>
      <c r="EU43" s="70">
        <v>3.5581798081488536E-2</v>
      </c>
      <c r="EV43" s="69">
        <v>-9.7051797969294529E-2</v>
      </c>
      <c r="EW43" s="70">
        <v>0.19199050757430225</v>
      </c>
      <c r="EX43" s="70">
        <v>0.23313489233022722</v>
      </c>
      <c r="EY43" s="70">
        <v>0.36786076375640331</v>
      </c>
      <c r="EZ43" s="92">
        <v>0.36927520000000003</v>
      </c>
      <c r="FA43" s="70">
        <v>0.43192000000000003</v>
      </c>
      <c r="FB43" s="70">
        <v>0.43803000000000003</v>
      </c>
      <c r="FC43" s="87">
        <v>8.8107276090002809E-2</v>
      </c>
      <c r="FD43" s="69">
        <v>0.26938000000000001</v>
      </c>
      <c r="FE43" s="70">
        <v>0.25855</v>
      </c>
      <c r="FF43" s="87">
        <v>6.6998600731657032E-2</v>
      </c>
      <c r="FG43" s="93" t="s">
        <v>2563</v>
      </c>
      <c r="FH43" s="84">
        <v>0.65312999999999999</v>
      </c>
      <c r="FI43" s="85">
        <v>0.64039000000000001</v>
      </c>
      <c r="FJ43" s="86">
        <v>0.80023359999999999</v>
      </c>
      <c r="FK43" s="86">
        <v>1.040888</v>
      </c>
      <c r="FL43" s="94">
        <v>0.5</v>
      </c>
      <c r="FM43" s="95">
        <v>1</v>
      </c>
      <c r="FN43" s="96">
        <v>40980</v>
      </c>
      <c r="FO43" s="97" t="s">
        <v>2764</v>
      </c>
      <c r="FP43" s="57">
        <v>4</v>
      </c>
      <c r="FQ43" s="58" t="s">
        <v>185</v>
      </c>
      <c r="FR43" s="58">
        <v>5.4068800000000001</v>
      </c>
      <c r="FS43" s="98" t="s">
        <v>185</v>
      </c>
      <c r="FT43" s="59" t="s">
        <v>165</v>
      </c>
      <c r="FU43" s="9" t="s">
        <v>166</v>
      </c>
      <c r="FV43" s="9" t="s">
        <v>158</v>
      </c>
      <c r="FW43" s="99" t="s">
        <v>1283</v>
      </c>
      <c r="FX43" s="100" t="s">
        <v>158</v>
      </c>
      <c r="FY43" s="100" t="s">
        <v>158</v>
      </c>
      <c r="FZ43" s="100" t="s">
        <v>158</v>
      </c>
      <c r="GA43" s="9" t="s">
        <v>169</v>
      </c>
      <c r="GB43" s="63"/>
    </row>
  </sheetData>
  <phoneticPr fontId="83" type="noConversion"/>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18F9-ED6F-466E-8B72-56ADA76AFB94}">
  <dimension ref="A1:AGL126"/>
  <sheetViews>
    <sheetView workbookViewId="0">
      <pane xSplit="3" ySplit="2" topLeftCell="D3" activePane="bottomRight" state="frozen"/>
      <selection activeCell="K2" sqref="K2"/>
      <selection pane="topRight" activeCell="K2" sqref="K2"/>
      <selection pane="bottomLeft" activeCell="K2" sqref="K2"/>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9" style="62" customWidth="1"/>
    <col min="5" max="5" width="9" style="63" customWidth="1"/>
    <col min="6" max="6" width="6.42578125" style="63" customWidth="1"/>
    <col min="7" max="7" width="8.28515625" style="63" customWidth="1"/>
    <col min="8" max="8" width="11.85546875" style="63" customWidth="1"/>
    <col min="9" max="9" width="9.140625" style="58"/>
    <col min="10" max="10" width="4.7109375" style="63" bestFit="1" customWidth="1"/>
    <col min="11" max="11" width="9.140625" style="62"/>
    <col min="12" max="12" width="7.7109375" style="63" customWidth="1"/>
    <col min="13" max="13" width="9.140625" style="62" customWidth="1"/>
    <col min="14" max="64" width="9.140625" style="63" customWidth="1"/>
    <col min="65" max="65" width="9.140625" style="62" customWidth="1"/>
    <col min="66" max="115" width="9.140625" style="63" customWidth="1"/>
    <col min="116" max="116" width="9.140625" style="62" customWidth="1"/>
    <col min="117" max="142" width="9.140625" style="63" customWidth="1"/>
    <col min="143" max="143" width="9.140625" style="62" customWidth="1"/>
    <col min="144" max="169" width="9.140625" style="63" customWidth="1"/>
    <col min="170" max="170" width="9.140625" style="62" customWidth="1"/>
    <col min="171" max="196" width="9.140625" style="63" customWidth="1"/>
    <col min="197" max="197" width="9.140625" style="62" customWidth="1"/>
    <col min="198" max="213" width="9.140625" style="63" customWidth="1"/>
    <col min="214" max="223" width="9.140625" style="8" customWidth="1"/>
    <col min="224" max="224" width="9.140625" style="234" customWidth="1"/>
    <col min="225" max="250" width="9.140625" style="63" customWidth="1"/>
    <col min="251" max="251" width="9.140625" style="62" customWidth="1"/>
    <col min="252" max="277" width="9.140625" style="63" customWidth="1"/>
    <col min="278" max="278" width="9.140625" style="62" customWidth="1"/>
    <col min="279" max="304" width="9.140625" style="63" customWidth="1"/>
    <col min="305" max="305" width="9.140625" style="62" customWidth="1"/>
    <col min="306" max="331" width="9.140625" style="63" customWidth="1"/>
    <col min="332" max="332" width="9.140625" style="62" customWidth="1"/>
    <col min="333" max="358" width="9.140625" style="63" customWidth="1"/>
    <col min="359" max="359" width="9.140625" style="62" customWidth="1"/>
    <col min="360" max="385" width="9.140625" style="63" customWidth="1"/>
    <col min="386" max="386" width="9.140625" style="62" customWidth="1"/>
    <col min="387" max="412" width="9.140625" style="63" customWidth="1"/>
    <col min="413" max="413" width="9.140625" style="62" customWidth="1"/>
    <col min="414" max="439" width="9.140625" style="63" customWidth="1"/>
    <col min="440" max="440" width="9.140625" style="62" customWidth="1"/>
    <col min="441" max="466" width="9.140625" style="63" customWidth="1"/>
    <col min="467" max="467" width="9.140625" style="62" customWidth="1"/>
    <col min="468" max="493" width="9.140625" style="63" customWidth="1"/>
    <col min="494" max="494" width="9.140625" style="62" customWidth="1"/>
    <col min="495" max="520" width="9.140625" style="63" customWidth="1"/>
    <col min="521" max="521" width="9.140625" style="62" customWidth="1"/>
    <col min="522" max="547" width="9.140625" style="63" customWidth="1"/>
    <col min="548" max="548" width="9.140625" style="234" customWidth="1"/>
    <col min="549" max="574" width="9.140625" style="8" customWidth="1"/>
    <col min="575" max="575" width="9.140625" style="62" customWidth="1"/>
    <col min="576" max="601" width="9.140625" style="63" customWidth="1"/>
    <col min="602" max="602" width="9.140625" style="62" customWidth="1"/>
    <col min="603" max="628" width="9.140625" style="63" customWidth="1"/>
    <col min="629" max="629" width="9.140625" style="62" customWidth="1"/>
    <col min="630" max="655" width="9.140625" style="63" customWidth="1"/>
    <col min="656" max="656" width="9.140625" style="234" customWidth="1"/>
    <col min="657" max="682" width="9.140625" style="8" customWidth="1"/>
    <col min="683" max="683" width="9.140625" style="234" customWidth="1"/>
    <col min="684" max="695" width="9.140625" style="63" customWidth="1"/>
    <col min="696" max="696" width="9.140625" style="62" customWidth="1"/>
    <col min="697" max="708" width="9.140625" style="63" customWidth="1"/>
    <col min="709" max="709" width="9.140625" style="234" customWidth="1"/>
    <col min="710" max="735" width="9.140625" style="8" customWidth="1"/>
    <col min="736" max="736" width="9.140625" style="234" customWidth="1"/>
    <col min="737" max="762" width="9.140625" style="8" customWidth="1"/>
    <col min="763" max="763" width="9.140625" style="234" customWidth="1"/>
    <col min="764" max="789" width="9.140625" style="8" customWidth="1"/>
    <col min="790" max="790" width="9.140625" style="62" customWidth="1"/>
    <col min="791" max="816" width="9.140625" style="63" customWidth="1"/>
    <col min="817" max="817" width="9.140625" style="62" customWidth="1"/>
    <col min="818" max="843" width="9.140625" style="63" customWidth="1"/>
    <col min="844" max="844" width="9.140625" style="62" customWidth="1"/>
    <col min="845" max="870" width="9.140625" style="63" customWidth="1"/>
    <col min="871" max="16384" width="9.140625" style="63"/>
  </cols>
  <sheetData>
    <row r="1" spans="1:870" ht="15" x14ac:dyDescent="0.25">
      <c r="A1" s="186" t="s">
        <v>1</v>
      </c>
      <c r="B1" s="187"/>
      <c r="C1" s="188"/>
      <c r="D1" s="195"/>
      <c r="E1" s="190"/>
      <c r="F1" s="196"/>
      <c r="G1" s="196"/>
      <c r="H1" s="196"/>
      <c r="I1" s="222"/>
      <c r="J1" s="193"/>
      <c r="K1" s="222"/>
      <c r="L1" s="222"/>
      <c r="M1" s="223" t="s">
        <v>551</v>
      </c>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c r="BM1" s="223" t="s">
        <v>552</v>
      </c>
      <c r="BN1" s="222"/>
      <c r="BO1" s="222"/>
      <c r="BP1" s="222"/>
      <c r="BQ1" s="222"/>
      <c r="BR1" s="222"/>
      <c r="BS1" s="222"/>
      <c r="BT1" s="222"/>
      <c r="BU1" s="222"/>
      <c r="BV1" s="222"/>
      <c r="BW1" s="222"/>
      <c r="BX1" s="222"/>
      <c r="BY1" s="222"/>
      <c r="BZ1" s="222"/>
      <c r="CA1" s="222"/>
      <c r="CB1" s="222"/>
      <c r="CC1" s="222"/>
      <c r="CD1" s="222"/>
      <c r="CE1" s="222"/>
      <c r="CF1" s="222"/>
      <c r="CG1" s="222"/>
      <c r="CH1" s="222"/>
      <c r="CI1" s="222"/>
      <c r="CJ1" s="222"/>
      <c r="CK1" s="222"/>
      <c r="CL1" s="222"/>
      <c r="CM1" s="222"/>
      <c r="CN1" s="222"/>
      <c r="CO1" s="222"/>
      <c r="CP1" s="222"/>
      <c r="CQ1" s="222"/>
      <c r="CR1" s="222"/>
      <c r="CS1" s="222"/>
      <c r="CT1" s="222"/>
      <c r="CU1" s="222"/>
      <c r="CV1" s="222"/>
      <c r="CW1" s="222"/>
      <c r="CX1" s="222"/>
      <c r="CY1" s="222"/>
      <c r="CZ1" s="222"/>
      <c r="DA1" s="222"/>
      <c r="DB1" s="222"/>
      <c r="DC1" s="222"/>
      <c r="DD1" s="222"/>
      <c r="DE1" s="222"/>
      <c r="DF1" s="222"/>
      <c r="DG1" s="222"/>
      <c r="DH1" s="222"/>
      <c r="DI1" s="222"/>
      <c r="DJ1" s="222"/>
      <c r="DK1" s="222"/>
      <c r="DL1" s="223" t="s">
        <v>553</v>
      </c>
      <c r="DM1" s="222"/>
      <c r="DN1" s="222"/>
      <c r="DO1" s="222"/>
      <c r="DP1" s="222"/>
      <c r="DQ1" s="222"/>
      <c r="DR1" s="222"/>
      <c r="DS1" s="222"/>
      <c r="DT1" s="222"/>
      <c r="DU1" s="222"/>
      <c r="DV1" s="222"/>
      <c r="DW1" s="222"/>
      <c r="DX1" s="222"/>
      <c r="DY1" s="222"/>
      <c r="DZ1" s="222"/>
      <c r="EA1" s="222"/>
      <c r="EB1" s="222"/>
      <c r="EC1" s="222"/>
      <c r="ED1" s="222"/>
      <c r="EE1" s="222"/>
      <c r="EF1" s="222"/>
      <c r="EG1" s="222"/>
      <c r="EH1" s="222"/>
      <c r="EI1" s="222"/>
      <c r="EJ1" s="222"/>
      <c r="EK1" s="222"/>
      <c r="EL1" s="222"/>
      <c r="EM1" s="223" t="s">
        <v>554</v>
      </c>
      <c r="EN1" s="222"/>
      <c r="EO1" s="222"/>
      <c r="EP1" s="222"/>
      <c r="EQ1" s="222"/>
      <c r="ER1" s="222"/>
      <c r="ES1" s="222"/>
      <c r="ET1" s="222"/>
      <c r="EU1" s="222"/>
      <c r="EV1" s="222"/>
      <c r="EW1" s="222"/>
      <c r="EX1" s="222"/>
      <c r="EY1" s="222"/>
      <c r="EZ1" s="222"/>
      <c r="FA1" s="222"/>
      <c r="FB1" s="222"/>
      <c r="FC1" s="222"/>
      <c r="FD1" s="222"/>
      <c r="FE1" s="222"/>
      <c r="FF1" s="222"/>
      <c r="FG1" s="222"/>
      <c r="FH1" s="222"/>
      <c r="FI1" s="222"/>
      <c r="FJ1" s="222"/>
      <c r="FK1" s="222"/>
      <c r="FL1" s="222"/>
      <c r="FM1" s="222"/>
      <c r="FN1" s="223" t="s">
        <v>555</v>
      </c>
      <c r="FO1" s="222"/>
      <c r="FP1" s="222"/>
      <c r="FQ1" s="222"/>
      <c r="FR1" s="222"/>
      <c r="FS1" s="222"/>
      <c r="FT1" s="222"/>
      <c r="FU1" s="222"/>
      <c r="FV1" s="222"/>
      <c r="FW1" s="222"/>
      <c r="FX1" s="222"/>
      <c r="FY1" s="222"/>
      <c r="FZ1" s="222"/>
      <c r="GA1" s="222"/>
      <c r="GB1" s="222"/>
      <c r="GC1" s="222"/>
      <c r="GD1" s="222"/>
      <c r="GE1" s="222"/>
      <c r="GF1" s="222"/>
      <c r="GG1" s="222"/>
      <c r="GH1" s="222"/>
      <c r="GI1" s="222"/>
      <c r="GJ1" s="222"/>
      <c r="GK1" s="222"/>
      <c r="GL1" s="222"/>
      <c r="GM1" s="222"/>
      <c r="GN1" s="222"/>
      <c r="GO1" s="223" t="s">
        <v>556</v>
      </c>
      <c r="GP1" s="222"/>
      <c r="GQ1" s="222"/>
      <c r="GR1" s="222"/>
      <c r="GS1" s="222"/>
      <c r="GT1" s="222"/>
      <c r="GU1" s="222"/>
      <c r="GV1" s="222"/>
      <c r="GW1" s="222"/>
      <c r="GX1" s="222"/>
      <c r="GY1" s="222"/>
      <c r="GZ1" s="222"/>
      <c r="HA1" s="222"/>
      <c r="HB1" s="222"/>
      <c r="HC1" s="222"/>
      <c r="HD1" s="222"/>
      <c r="HE1" s="222"/>
      <c r="HF1" s="229"/>
      <c r="HG1" s="229"/>
      <c r="HH1" s="229"/>
      <c r="HI1" s="229"/>
      <c r="HJ1" s="229"/>
      <c r="HK1" s="229"/>
      <c r="HL1" s="229"/>
      <c r="HM1" s="229"/>
      <c r="HN1" s="229"/>
      <c r="HO1" s="229"/>
      <c r="HP1" s="230" t="s">
        <v>557</v>
      </c>
      <c r="HQ1" s="222"/>
      <c r="HR1" s="222"/>
      <c r="HS1" s="222"/>
      <c r="HT1" s="222"/>
      <c r="HU1" s="222"/>
      <c r="HV1" s="222"/>
      <c r="HW1" s="222"/>
      <c r="HX1" s="222"/>
      <c r="HY1" s="222"/>
      <c r="HZ1" s="222"/>
      <c r="IA1" s="222"/>
      <c r="IB1" s="222"/>
      <c r="IC1" s="222"/>
      <c r="ID1" s="222"/>
      <c r="IE1" s="222"/>
      <c r="IF1" s="222"/>
      <c r="IG1" s="222"/>
      <c r="IH1" s="222"/>
      <c r="II1" s="222"/>
      <c r="IJ1" s="222"/>
      <c r="IK1" s="222"/>
      <c r="IL1" s="222"/>
      <c r="IM1" s="222"/>
      <c r="IN1" s="222"/>
      <c r="IO1" s="222"/>
      <c r="IP1" s="222"/>
      <c r="IQ1" s="223" t="s">
        <v>558</v>
      </c>
      <c r="IR1" s="222"/>
      <c r="IS1" s="222"/>
      <c r="IT1" s="222"/>
      <c r="IU1" s="222"/>
      <c r="IV1" s="222"/>
      <c r="IW1" s="222"/>
      <c r="IX1" s="222"/>
      <c r="IY1" s="222"/>
      <c r="IZ1" s="222"/>
      <c r="JA1" s="222"/>
      <c r="JB1" s="222"/>
      <c r="JC1" s="222"/>
      <c r="JD1" s="222"/>
      <c r="JE1" s="222"/>
      <c r="JF1" s="222"/>
      <c r="JG1" s="222"/>
      <c r="JH1" s="222"/>
      <c r="JI1" s="222"/>
      <c r="JJ1" s="222"/>
      <c r="JK1" s="222"/>
      <c r="JL1" s="222"/>
      <c r="JM1" s="222"/>
      <c r="JN1" s="222"/>
      <c r="JO1" s="222"/>
      <c r="JP1" s="222"/>
      <c r="JQ1" s="222"/>
      <c r="JR1" s="223" t="s">
        <v>559</v>
      </c>
      <c r="JS1" s="222"/>
      <c r="JT1" s="222"/>
      <c r="JU1" s="222"/>
      <c r="JV1" s="222"/>
      <c r="JW1" s="222"/>
      <c r="JX1" s="222"/>
      <c r="JY1" s="222"/>
      <c r="JZ1" s="222"/>
      <c r="KA1" s="222"/>
      <c r="KB1" s="222"/>
      <c r="KC1" s="222"/>
      <c r="KD1" s="222"/>
      <c r="KE1" s="222"/>
      <c r="KF1" s="222"/>
      <c r="KG1" s="222"/>
      <c r="KH1" s="222"/>
      <c r="KI1" s="222"/>
      <c r="KJ1" s="222"/>
      <c r="KK1" s="222"/>
      <c r="KL1" s="222"/>
      <c r="KM1" s="222"/>
      <c r="KN1" s="222"/>
      <c r="KO1" s="222"/>
      <c r="KP1" s="222"/>
      <c r="KQ1" s="222"/>
      <c r="KR1" s="222"/>
      <c r="KS1" s="223" t="s">
        <v>560</v>
      </c>
      <c r="KT1" s="222"/>
      <c r="KU1" s="222"/>
      <c r="KV1" s="222"/>
      <c r="KW1" s="222"/>
      <c r="KX1" s="222"/>
      <c r="KY1" s="222"/>
      <c r="KZ1" s="222"/>
      <c r="LA1" s="222"/>
      <c r="LB1" s="222"/>
      <c r="LC1" s="222"/>
      <c r="LD1" s="222"/>
      <c r="LE1" s="222"/>
      <c r="LF1" s="222"/>
      <c r="LG1" s="222"/>
      <c r="LH1" s="222"/>
      <c r="LI1" s="222"/>
      <c r="LJ1" s="222"/>
      <c r="LK1" s="222"/>
      <c r="LL1" s="222"/>
      <c r="LM1" s="222"/>
      <c r="LN1" s="222"/>
      <c r="LO1" s="222"/>
      <c r="LP1" s="222"/>
      <c r="LQ1" s="222"/>
      <c r="LR1" s="222"/>
      <c r="LS1" s="222"/>
      <c r="LT1" s="223" t="s">
        <v>561</v>
      </c>
      <c r="LU1" s="222"/>
      <c r="LV1" s="222"/>
      <c r="LW1" s="222"/>
      <c r="LX1" s="222"/>
      <c r="LY1" s="222"/>
      <c r="LZ1" s="222"/>
      <c r="MA1" s="222"/>
      <c r="MB1" s="222"/>
      <c r="MC1" s="222"/>
      <c r="MD1" s="222"/>
      <c r="ME1" s="222"/>
      <c r="MF1" s="222"/>
      <c r="MG1" s="222"/>
      <c r="MH1" s="222"/>
      <c r="MI1" s="222"/>
      <c r="MJ1" s="222"/>
      <c r="MK1" s="222"/>
      <c r="ML1" s="222"/>
      <c r="MM1" s="222"/>
      <c r="MN1" s="222"/>
      <c r="MO1" s="222"/>
      <c r="MP1" s="222"/>
      <c r="MQ1" s="222"/>
      <c r="MR1" s="222"/>
      <c r="MS1" s="222"/>
      <c r="MT1" s="222"/>
      <c r="MU1" s="223" t="s">
        <v>562</v>
      </c>
      <c r="MV1" s="222"/>
      <c r="MW1" s="222"/>
      <c r="MX1" s="222"/>
      <c r="MY1" s="222"/>
      <c r="MZ1" s="222"/>
      <c r="NA1" s="222"/>
      <c r="NB1" s="222"/>
      <c r="NC1" s="222"/>
      <c r="ND1" s="222"/>
      <c r="NE1" s="222"/>
      <c r="NF1" s="222"/>
      <c r="NG1" s="222"/>
      <c r="NH1" s="222"/>
      <c r="NI1" s="222"/>
      <c r="NJ1" s="222"/>
      <c r="NK1" s="222"/>
      <c r="NL1" s="222"/>
      <c r="NM1" s="222"/>
      <c r="NN1" s="222"/>
      <c r="NO1" s="222"/>
      <c r="NP1" s="222"/>
      <c r="NQ1" s="222"/>
      <c r="NR1" s="222"/>
      <c r="NS1" s="222"/>
      <c r="NT1" s="222"/>
      <c r="NU1" s="222"/>
      <c r="NV1" s="223" t="s">
        <v>563</v>
      </c>
      <c r="NW1" s="222"/>
      <c r="NX1" s="222"/>
      <c r="NY1" s="222"/>
      <c r="NZ1" s="222"/>
      <c r="OA1" s="222"/>
      <c r="OB1" s="222"/>
      <c r="OC1" s="222"/>
      <c r="OD1" s="222"/>
      <c r="OE1" s="222"/>
      <c r="OF1" s="222"/>
      <c r="OG1" s="222"/>
      <c r="OH1" s="222"/>
      <c r="OI1" s="222"/>
      <c r="OJ1" s="222"/>
      <c r="OK1" s="222"/>
      <c r="OL1" s="222"/>
      <c r="OM1" s="222"/>
      <c r="ON1" s="222"/>
      <c r="OO1" s="222"/>
      <c r="OP1" s="222"/>
      <c r="OQ1" s="222"/>
      <c r="OR1" s="222"/>
      <c r="OS1" s="222"/>
      <c r="OT1" s="222"/>
      <c r="OU1" s="222"/>
      <c r="OV1" s="222"/>
      <c r="OW1" s="223" t="s">
        <v>564</v>
      </c>
      <c r="OX1" s="222"/>
      <c r="OY1" s="222"/>
      <c r="OZ1" s="222"/>
      <c r="PA1" s="222"/>
      <c r="PB1" s="222"/>
      <c r="PC1" s="222"/>
      <c r="PD1" s="222"/>
      <c r="PE1" s="222"/>
      <c r="PF1" s="222"/>
      <c r="PG1" s="222"/>
      <c r="PH1" s="222"/>
      <c r="PI1" s="222"/>
      <c r="PJ1" s="222"/>
      <c r="PK1" s="222"/>
      <c r="PL1" s="222"/>
      <c r="PM1" s="222"/>
      <c r="PN1" s="222"/>
      <c r="PO1" s="222"/>
      <c r="PP1" s="222"/>
      <c r="PQ1" s="222"/>
      <c r="PR1" s="222"/>
      <c r="PS1" s="222"/>
      <c r="PT1" s="222"/>
      <c r="PU1" s="222"/>
      <c r="PV1" s="222"/>
      <c r="PW1" s="222"/>
      <c r="PX1" s="223" t="s">
        <v>565</v>
      </c>
      <c r="PY1" s="222"/>
      <c r="PZ1" s="222"/>
      <c r="QA1" s="222"/>
      <c r="QB1" s="222"/>
      <c r="QC1" s="222"/>
      <c r="QD1" s="222"/>
      <c r="QE1" s="222"/>
      <c r="QF1" s="222"/>
      <c r="QG1" s="222"/>
      <c r="QH1" s="222"/>
      <c r="QI1" s="222"/>
      <c r="QJ1" s="222"/>
      <c r="QK1" s="222"/>
      <c r="QL1" s="222"/>
      <c r="QM1" s="222"/>
      <c r="QN1" s="222"/>
      <c r="QO1" s="222"/>
      <c r="QP1" s="222"/>
      <c r="QQ1" s="222"/>
      <c r="QR1" s="222"/>
      <c r="QS1" s="222"/>
      <c r="QT1" s="222"/>
      <c r="QU1" s="222"/>
      <c r="QV1" s="222"/>
      <c r="QW1" s="222"/>
      <c r="QX1" s="222"/>
      <c r="QY1" s="223" t="s">
        <v>566</v>
      </c>
      <c r="QZ1" s="222"/>
      <c r="RA1" s="222"/>
      <c r="RB1" s="222"/>
      <c r="RC1" s="222"/>
      <c r="RD1" s="222"/>
      <c r="RE1" s="222"/>
      <c r="RF1" s="222"/>
      <c r="RG1" s="222"/>
      <c r="RH1" s="222"/>
      <c r="RI1" s="222"/>
      <c r="RJ1" s="222"/>
      <c r="RK1" s="222"/>
      <c r="RL1" s="222"/>
      <c r="RM1" s="222"/>
      <c r="RN1" s="222"/>
      <c r="RO1" s="222"/>
      <c r="RP1" s="222"/>
      <c r="RQ1" s="222"/>
      <c r="RR1" s="222"/>
      <c r="RS1" s="222"/>
      <c r="RT1" s="222"/>
      <c r="RU1" s="222"/>
      <c r="RV1" s="222"/>
      <c r="RW1" s="222"/>
      <c r="RX1" s="222"/>
      <c r="RY1" s="222"/>
      <c r="RZ1" s="223" t="s">
        <v>567</v>
      </c>
      <c r="SA1" s="222"/>
      <c r="SB1" s="222"/>
      <c r="SC1" s="222"/>
      <c r="SD1" s="222"/>
      <c r="SE1" s="222"/>
      <c r="SF1" s="222"/>
      <c r="SG1" s="222"/>
      <c r="SH1" s="222"/>
      <c r="SI1" s="222"/>
      <c r="SJ1" s="222"/>
      <c r="SK1" s="222"/>
      <c r="SL1" s="222"/>
      <c r="SM1" s="222"/>
      <c r="SN1" s="222"/>
      <c r="SO1" s="222"/>
      <c r="SP1" s="222"/>
      <c r="SQ1" s="222"/>
      <c r="SR1" s="222"/>
      <c r="SS1" s="222"/>
      <c r="ST1" s="222"/>
      <c r="SU1" s="222"/>
      <c r="SV1" s="222"/>
      <c r="SW1" s="222"/>
      <c r="SX1" s="222"/>
      <c r="SY1" s="222"/>
      <c r="SZ1" s="222"/>
      <c r="TA1" s="223" t="s">
        <v>568</v>
      </c>
      <c r="TB1" s="222"/>
      <c r="TC1" s="222"/>
      <c r="TD1" s="222"/>
      <c r="TE1" s="222"/>
      <c r="TF1" s="222"/>
      <c r="TG1" s="222"/>
      <c r="TH1" s="222"/>
      <c r="TI1" s="222"/>
      <c r="TJ1" s="222"/>
      <c r="TK1" s="222"/>
      <c r="TL1" s="222"/>
      <c r="TM1" s="222"/>
      <c r="TN1" s="222"/>
      <c r="TO1" s="222"/>
      <c r="TP1" s="222"/>
      <c r="TQ1" s="222"/>
      <c r="TR1" s="222"/>
      <c r="TS1" s="222"/>
      <c r="TT1" s="222"/>
      <c r="TU1" s="222"/>
      <c r="TV1" s="222"/>
      <c r="TW1" s="222"/>
      <c r="TX1" s="222"/>
      <c r="TY1" s="222"/>
      <c r="TZ1" s="222"/>
      <c r="UA1" s="222"/>
      <c r="UB1" s="230" t="s">
        <v>569</v>
      </c>
      <c r="UC1" s="229"/>
      <c r="UD1" s="229"/>
      <c r="UE1" s="229"/>
      <c r="UF1" s="229"/>
      <c r="UG1" s="229"/>
      <c r="UH1" s="229"/>
      <c r="UI1" s="229"/>
      <c r="UJ1" s="229"/>
      <c r="UK1" s="229"/>
      <c r="UL1" s="229"/>
      <c r="UM1" s="229"/>
      <c r="UN1" s="229"/>
      <c r="UO1" s="229"/>
      <c r="UP1" s="229"/>
      <c r="UQ1" s="229"/>
      <c r="UR1" s="229"/>
      <c r="US1" s="229"/>
      <c r="UT1" s="229"/>
      <c r="UU1" s="229"/>
      <c r="UV1" s="229"/>
      <c r="UW1" s="229"/>
      <c r="UX1" s="229"/>
      <c r="UY1" s="229"/>
      <c r="UZ1" s="229"/>
      <c r="VA1" s="229"/>
      <c r="VB1" s="229"/>
      <c r="VC1" s="223" t="s">
        <v>570</v>
      </c>
      <c r="VD1" s="222"/>
      <c r="VE1" s="222"/>
      <c r="VF1" s="222"/>
      <c r="VG1" s="222"/>
      <c r="VH1" s="222"/>
      <c r="VI1" s="222"/>
      <c r="VJ1" s="222"/>
      <c r="VK1" s="222"/>
      <c r="VL1" s="222"/>
      <c r="VM1" s="222"/>
      <c r="VN1" s="222"/>
      <c r="VO1" s="222"/>
      <c r="VP1" s="222"/>
      <c r="VQ1" s="222"/>
      <c r="VR1" s="222"/>
      <c r="VS1" s="222"/>
      <c r="VT1" s="222"/>
      <c r="VU1" s="222"/>
      <c r="VV1" s="222"/>
      <c r="VW1" s="222"/>
      <c r="VX1" s="222"/>
      <c r="VY1" s="222"/>
      <c r="VZ1" s="222"/>
      <c r="WA1" s="222"/>
      <c r="WB1" s="222"/>
      <c r="WC1" s="222"/>
      <c r="WD1" s="223" t="s">
        <v>571</v>
      </c>
      <c r="WE1" s="222"/>
      <c r="WF1" s="222"/>
      <c r="WG1" s="222"/>
      <c r="WH1" s="222"/>
      <c r="WI1" s="222"/>
      <c r="WJ1" s="222"/>
      <c r="WK1" s="222"/>
      <c r="WL1" s="222"/>
      <c r="WM1" s="222"/>
      <c r="WN1" s="222"/>
      <c r="WO1" s="222"/>
      <c r="WP1" s="222"/>
      <c r="WQ1" s="222"/>
      <c r="WR1" s="222"/>
      <c r="WS1" s="222"/>
      <c r="WT1" s="222"/>
      <c r="WU1" s="222"/>
      <c r="WV1" s="222"/>
      <c r="WW1" s="222"/>
      <c r="WX1" s="222"/>
      <c r="WY1" s="222"/>
      <c r="WZ1" s="222"/>
      <c r="XA1" s="222"/>
      <c r="XB1" s="222"/>
      <c r="XC1" s="222"/>
      <c r="XD1" s="222"/>
      <c r="XE1" s="223" t="s">
        <v>572</v>
      </c>
      <c r="XF1" s="222"/>
      <c r="XG1" s="222"/>
      <c r="XH1" s="222"/>
      <c r="XI1" s="222"/>
      <c r="XJ1" s="222"/>
      <c r="XK1" s="222"/>
      <c r="XL1" s="222"/>
      <c r="XM1" s="222"/>
      <c r="XN1" s="222"/>
      <c r="XO1" s="222"/>
      <c r="XP1" s="222"/>
      <c r="XQ1" s="222"/>
      <c r="XR1" s="222"/>
      <c r="XS1" s="222"/>
      <c r="XT1" s="222"/>
      <c r="XU1" s="222"/>
      <c r="XV1" s="222"/>
      <c r="XW1" s="222"/>
      <c r="XX1" s="222"/>
      <c r="XY1" s="222"/>
      <c r="XZ1" s="222"/>
      <c r="YA1" s="222"/>
      <c r="YB1" s="222"/>
      <c r="YC1" s="222"/>
      <c r="YD1" s="222"/>
      <c r="YE1" s="222"/>
      <c r="YF1" s="230" t="s">
        <v>573</v>
      </c>
      <c r="YG1" s="229"/>
      <c r="YH1" s="229"/>
      <c r="YI1" s="229"/>
      <c r="YJ1" s="229"/>
      <c r="YK1" s="229"/>
      <c r="YL1" s="229"/>
      <c r="YM1" s="229"/>
      <c r="YN1" s="229"/>
      <c r="YO1" s="229"/>
      <c r="YP1" s="229"/>
      <c r="YQ1" s="229"/>
      <c r="YR1" s="229"/>
      <c r="YS1" s="229"/>
      <c r="YT1" s="229"/>
      <c r="YU1" s="229"/>
      <c r="YV1" s="229"/>
      <c r="YW1" s="229"/>
      <c r="YX1" s="229"/>
      <c r="YY1" s="229"/>
      <c r="YZ1" s="229"/>
      <c r="ZA1" s="229"/>
      <c r="ZB1" s="229"/>
      <c r="ZC1" s="229"/>
      <c r="ZD1" s="229"/>
      <c r="ZE1" s="229"/>
      <c r="ZF1" s="229"/>
      <c r="ZG1" s="230" t="s">
        <v>574</v>
      </c>
      <c r="ZH1" s="222"/>
      <c r="ZI1" s="222"/>
      <c r="ZJ1" s="222"/>
      <c r="ZK1" s="222"/>
      <c r="ZL1" s="222"/>
      <c r="ZM1" s="222"/>
      <c r="ZN1" s="222"/>
      <c r="ZO1" s="222"/>
      <c r="ZP1" s="222"/>
      <c r="ZQ1" s="222"/>
      <c r="ZR1" s="222"/>
      <c r="ZS1" s="222"/>
      <c r="ZT1" s="223" t="s">
        <v>575</v>
      </c>
      <c r="ZU1" s="222"/>
      <c r="ZV1" s="222"/>
      <c r="ZW1" s="222"/>
      <c r="ZX1" s="222"/>
      <c r="ZY1" s="222"/>
      <c r="ZZ1" s="222"/>
      <c r="AAA1" s="222"/>
      <c r="AAB1" s="222"/>
      <c r="AAC1" s="222"/>
      <c r="AAD1" s="222"/>
      <c r="AAE1" s="222"/>
      <c r="AAF1" s="222"/>
      <c r="AAG1" s="230" t="s">
        <v>576</v>
      </c>
      <c r="AAH1" s="229"/>
      <c r="AAI1" s="229"/>
      <c r="AAJ1" s="229"/>
      <c r="AAK1" s="229"/>
      <c r="AAL1" s="229"/>
      <c r="AAM1" s="229"/>
      <c r="AAN1" s="229"/>
      <c r="AAO1" s="229"/>
      <c r="AAP1" s="229"/>
      <c r="AAQ1" s="229"/>
      <c r="AAR1" s="229"/>
      <c r="AAS1" s="229"/>
      <c r="AAT1" s="229"/>
      <c r="AAU1" s="229"/>
      <c r="AAV1" s="229"/>
      <c r="AAW1" s="229"/>
      <c r="AAX1" s="229"/>
      <c r="AAY1" s="229"/>
      <c r="AAZ1" s="229"/>
      <c r="ABA1" s="229"/>
      <c r="ABB1" s="229"/>
      <c r="ABC1" s="229"/>
      <c r="ABD1" s="229"/>
      <c r="ABE1" s="229"/>
      <c r="ABF1" s="229"/>
      <c r="ABG1" s="229"/>
      <c r="ABH1" s="230" t="s">
        <v>577</v>
      </c>
      <c r="ABI1" s="229"/>
      <c r="ABJ1" s="229"/>
      <c r="ABK1" s="229"/>
      <c r="ABL1" s="229"/>
      <c r="ABM1" s="229"/>
      <c r="ABN1" s="229"/>
      <c r="ABO1" s="229"/>
      <c r="ABP1" s="229"/>
      <c r="ABQ1" s="229"/>
      <c r="ABR1" s="229"/>
      <c r="ABS1" s="229"/>
      <c r="ABT1" s="229"/>
      <c r="ABU1" s="229"/>
      <c r="ABV1" s="229"/>
      <c r="ABW1" s="229"/>
      <c r="ABX1" s="229"/>
      <c r="ABY1" s="229"/>
      <c r="ABZ1" s="229"/>
      <c r="ACA1" s="229"/>
      <c r="ACB1" s="229"/>
      <c r="ACC1" s="229"/>
      <c r="ACD1" s="229"/>
      <c r="ACE1" s="229"/>
      <c r="ACF1" s="229"/>
      <c r="ACG1" s="229"/>
      <c r="ACH1" s="229"/>
      <c r="ACI1" s="230" t="s">
        <v>578</v>
      </c>
      <c r="ACJ1" s="229"/>
      <c r="ACK1" s="229"/>
      <c r="ACL1" s="229"/>
      <c r="ACM1" s="229"/>
      <c r="ACN1" s="229"/>
      <c r="ACO1" s="229"/>
      <c r="ACP1" s="229"/>
      <c r="ACQ1" s="229"/>
      <c r="ACR1" s="229"/>
      <c r="ACS1" s="229"/>
      <c r="ACT1" s="229"/>
      <c r="ACU1" s="229"/>
      <c r="ACV1" s="229"/>
      <c r="ACW1" s="229"/>
      <c r="ACX1" s="229"/>
      <c r="ACY1" s="229"/>
      <c r="ACZ1" s="229"/>
      <c r="ADA1" s="229"/>
      <c r="ADB1" s="229"/>
      <c r="ADC1" s="229"/>
      <c r="ADD1" s="229"/>
      <c r="ADE1" s="229"/>
      <c r="ADF1" s="229"/>
      <c r="ADG1" s="229"/>
      <c r="ADH1" s="229"/>
      <c r="ADI1" s="229"/>
      <c r="ADJ1" s="223" t="s">
        <v>579</v>
      </c>
      <c r="ADK1" s="222"/>
      <c r="ADL1" s="222"/>
      <c r="ADM1" s="222"/>
      <c r="ADN1" s="222"/>
      <c r="ADO1" s="222"/>
      <c r="ADP1" s="222"/>
      <c r="ADQ1" s="222"/>
      <c r="ADR1" s="222"/>
      <c r="ADS1" s="222"/>
      <c r="ADT1" s="222"/>
      <c r="ADU1" s="222"/>
      <c r="ADV1" s="222"/>
      <c r="ADW1" s="222"/>
      <c r="ADX1" s="222"/>
      <c r="ADY1" s="222"/>
      <c r="ADZ1" s="222"/>
      <c r="AEA1" s="222"/>
      <c r="AEB1" s="222"/>
      <c r="AEC1" s="222"/>
      <c r="AED1" s="222"/>
      <c r="AEE1" s="222"/>
      <c r="AEF1" s="222"/>
      <c r="AEG1" s="222"/>
      <c r="AEH1" s="222"/>
      <c r="AEI1" s="222"/>
      <c r="AEJ1" s="222"/>
      <c r="AEK1" s="223" t="s">
        <v>580</v>
      </c>
      <c r="AEL1" s="222"/>
      <c r="AEM1" s="222"/>
      <c r="AEN1" s="222"/>
      <c r="AEO1" s="222"/>
      <c r="AEP1" s="222"/>
      <c r="AEQ1" s="222"/>
      <c r="AER1" s="222"/>
      <c r="AES1" s="222"/>
      <c r="AET1" s="222"/>
      <c r="AEU1" s="222"/>
      <c r="AEV1" s="222"/>
      <c r="AEW1" s="222"/>
      <c r="AEX1" s="222"/>
      <c r="AEY1" s="222"/>
      <c r="AEZ1" s="222"/>
      <c r="AFA1" s="222"/>
      <c r="AFB1" s="222"/>
      <c r="AFC1" s="222"/>
      <c r="AFD1" s="222"/>
      <c r="AFE1" s="222"/>
      <c r="AFF1" s="222"/>
      <c r="AFG1" s="222"/>
      <c r="AFH1" s="222"/>
      <c r="AFI1" s="222"/>
      <c r="AFJ1" s="222"/>
      <c r="AFK1" s="222"/>
      <c r="AFL1" s="223" t="s">
        <v>581</v>
      </c>
      <c r="AFM1" s="222"/>
      <c r="AFN1" s="222"/>
      <c r="AFO1" s="222"/>
      <c r="AFP1" s="222"/>
      <c r="AFQ1" s="222"/>
      <c r="AFR1" s="222"/>
      <c r="AFS1" s="222"/>
      <c r="AFT1" s="222"/>
      <c r="AFU1" s="222"/>
      <c r="AFV1" s="222"/>
      <c r="AFW1" s="222"/>
      <c r="AFX1" s="222"/>
      <c r="AFY1" s="222"/>
      <c r="AFZ1" s="222"/>
      <c r="AGA1" s="222"/>
      <c r="AGB1" s="222"/>
      <c r="AGC1" s="222"/>
      <c r="AGD1" s="222"/>
      <c r="AGE1" s="222"/>
      <c r="AGF1" s="222"/>
      <c r="AGG1" s="222"/>
      <c r="AGH1" s="222"/>
      <c r="AGI1" s="222"/>
      <c r="AGJ1" s="222"/>
      <c r="AGK1" s="222"/>
      <c r="AGL1" s="222"/>
    </row>
    <row r="2" spans="1:870" s="101" customFormat="1" ht="75" customHeight="1" x14ac:dyDescent="0.25">
      <c r="A2" s="159" t="s">
        <v>22</v>
      </c>
      <c r="B2" s="160" t="s">
        <v>1383</v>
      </c>
      <c r="C2" s="160" t="s">
        <v>24</v>
      </c>
      <c r="D2" s="181" t="s">
        <v>1548</v>
      </c>
      <c r="E2" s="161" t="s">
        <v>1550</v>
      </c>
      <c r="F2" s="161" t="s">
        <v>141</v>
      </c>
      <c r="G2" s="161" t="s">
        <v>142</v>
      </c>
      <c r="H2" s="161" t="s">
        <v>2897</v>
      </c>
      <c r="I2" s="161" t="s">
        <v>582</v>
      </c>
      <c r="J2" s="161" t="s">
        <v>143</v>
      </c>
      <c r="K2" s="178" t="s">
        <v>583</v>
      </c>
      <c r="L2" s="161" t="s">
        <v>36</v>
      </c>
      <c r="M2" s="179" t="s">
        <v>2575</v>
      </c>
      <c r="N2" s="178" t="s">
        <v>584</v>
      </c>
      <c r="O2" s="178" t="s">
        <v>585</v>
      </c>
      <c r="P2" s="178" t="s">
        <v>586</v>
      </c>
      <c r="Q2" s="178" t="s">
        <v>587</v>
      </c>
      <c r="R2" s="178" t="s">
        <v>588</v>
      </c>
      <c r="S2" s="178" t="s">
        <v>589</v>
      </c>
      <c r="T2" s="178" t="s">
        <v>590</v>
      </c>
      <c r="U2" s="178" t="s">
        <v>591</v>
      </c>
      <c r="V2" s="178" t="s">
        <v>592</v>
      </c>
      <c r="W2" s="178" t="s">
        <v>593</v>
      </c>
      <c r="X2" s="178" t="s">
        <v>594</v>
      </c>
      <c r="Y2" s="178" t="s">
        <v>595</v>
      </c>
      <c r="Z2" s="178" t="s">
        <v>596</v>
      </c>
      <c r="AA2" s="178" t="s">
        <v>597</v>
      </c>
      <c r="AB2" s="178" t="s">
        <v>598</v>
      </c>
      <c r="AC2" s="178" t="s">
        <v>599</v>
      </c>
      <c r="AD2" s="178" t="s">
        <v>600</v>
      </c>
      <c r="AE2" s="178" t="s">
        <v>601</v>
      </c>
      <c r="AF2" s="178" t="s">
        <v>602</v>
      </c>
      <c r="AG2" s="178" t="s">
        <v>603</v>
      </c>
      <c r="AH2" s="178" t="s">
        <v>604</v>
      </c>
      <c r="AI2" s="178" t="s">
        <v>605</v>
      </c>
      <c r="AJ2" s="178" t="s">
        <v>606</v>
      </c>
      <c r="AK2" s="178" t="s">
        <v>607</v>
      </c>
      <c r="AL2" s="178" t="s">
        <v>608</v>
      </c>
      <c r="AM2" s="178" t="s">
        <v>609</v>
      </c>
      <c r="AN2" s="178" t="s">
        <v>610</v>
      </c>
      <c r="AO2" s="178" t="s">
        <v>611</v>
      </c>
      <c r="AP2" s="178" t="s">
        <v>612</v>
      </c>
      <c r="AQ2" s="178" t="s">
        <v>613</v>
      </c>
      <c r="AR2" s="178" t="s">
        <v>614</v>
      </c>
      <c r="AS2" s="178" t="s">
        <v>615</v>
      </c>
      <c r="AT2" s="178" t="s">
        <v>616</v>
      </c>
      <c r="AU2" s="178" t="s">
        <v>617</v>
      </c>
      <c r="AV2" s="178" t="s">
        <v>618</v>
      </c>
      <c r="AW2" s="178" t="s">
        <v>619</v>
      </c>
      <c r="AX2" s="178" t="s">
        <v>620</v>
      </c>
      <c r="AY2" s="178" t="s">
        <v>621</v>
      </c>
      <c r="AZ2" s="178" t="s">
        <v>622</v>
      </c>
      <c r="BA2" s="178" t="s">
        <v>623</v>
      </c>
      <c r="BB2" s="178" t="s">
        <v>624</v>
      </c>
      <c r="BC2" s="178" t="s">
        <v>625</v>
      </c>
      <c r="BD2" s="178" t="s">
        <v>626</v>
      </c>
      <c r="BE2" s="178" t="s">
        <v>627</v>
      </c>
      <c r="BF2" s="178" t="s">
        <v>628</v>
      </c>
      <c r="BG2" s="178" t="s">
        <v>629</v>
      </c>
      <c r="BH2" s="178" t="s">
        <v>630</v>
      </c>
      <c r="BI2" s="178" t="s">
        <v>631</v>
      </c>
      <c r="BJ2" s="178" t="s">
        <v>632</v>
      </c>
      <c r="BK2" s="178" t="s">
        <v>633</v>
      </c>
      <c r="BL2" s="178" t="s">
        <v>634</v>
      </c>
      <c r="BM2" s="225" t="s">
        <v>2576</v>
      </c>
      <c r="BN2" s="224" t="s">
        <v>635</v>
      </c>
      <c r="BO2" s="224" t="s">
        <v>636</v>
      </c>
      <c r="BP2" s="224" t="s">
        <v>637</v>
      </c>
      <c r="BQ2" s="224" t="s">
        <v>638</v>
      </c>
      <c r="BR2" s="224" t="s">
        <v>639</v>
      </c>
      <c r="BS2" s="224" t="s">
        <v>640</v>
      </c>
      <c r="BT2" s="224" t="s">
        <v>641</v>
      </c>
      <c r="BU2" s="224" t="s">
        <v>642</v>
      </c>
      <c r="BV2" s="224" t="s">
        <v>643</v>
      </c>
      <c r="BW2" s="224" t="s">
        <v>644</v>
      </c>
      <c r="BX2" s="224" t="s">
        <v>645</v>
      </c>
      <c r="BY2" s="224" t="s">
        <v>646</v>
      </c>
      <c r="BZ2" s="224" t="s">
        <v>647</v>
      </c>
      <c r="CA2" s="224" t="s">
        <v>648</v>
      </c>
      <c r="CB2" s="224" t="s">
        <v>649</v>
      </c>
      <c r="CC2" s="224" t="s">
        <v>650</v>
      </c>
      <c r="CD2" s="224" t="s">
        <v>651</v>
      </c>
      <c r="CE2" s="224" t="s">
        <v>652</v>
      </c>
      <c r="CF2" s="224" t="s">
        <v>653</v>
      </c>
      <c r="CG2" s="224" t="s">
        <v>654</v>
      </c>
      <c r="CH2" s="224" t="s">
        <v>655</v>
      </c>
      <c r="CI2" s="224" t="s">
        <v>656</v>
      </c>
      <c r="CJ2" s="224" t="s">
        <v>657</v>
      </c>
      <c r="CK2" s="224" t="s">
        <v>658</v>
      </c>
      <c r="CL2" s="224" t="s">
        <v>659</v>
      </c>
      <c r="CM2" s="224" t="s">
        <v>660</v>
      </c>
      <c r="CN2" s="224" t="s">
        <v>661</v>
      </c>
      <c r="CO2" s="224" t="s">
        <v>662</v>
      </c>
      <c r="CP2" s="224" t="s">
        <v>663</v>
      </c>
      <c r="CQ2" s="224" t="s">
        <v>664</v>
      </c>
      <c r="CR2" s="224" t="s">
        <v>665</v>
      </c>
      <c r="CS2" s="224" t="s">
        <v>666</v>
      </c>
      <c r="CT2" s="224" t="s">
        <v>667</v>
      </c>
      <c r="CU2" s="224" t="s">
        <v>668</v>
      </c>
      <c r="CV2" s="224" t="s">
        <v>669</v>
      </c>
      <c r="CW2" s="224" t="s">
        <v>670</v>
      </c>
      <c r="CX2" s="224" t="s">
        <v>671</v>
      </c>
      <c r="CY2" s="224" t="s">
        <v>672</v>
      </c>
      <c r="CZ2" s="224" t="s">
        <v>673</v>
      </c>
      <c r="DA2" s="224" t="s">
        <v>674</v>
      </c>
      <c r="DB2" s="224" t="s">
        <v>675</v>
      </c>
      <c r="DC2" s="224" t="s">
        <v>676</v>
      </c>
      <c r="DD2" s="224" t="s">
        <v>677</v>
      </c>
      <c r="DE2" s="224" t="s">
        <v>678</v>
      </c>
      <c r="DF2" s="224" t="s">
        <v>679</v>
      </c>
      <c r="DG2" s="224" t="s">
        <v>680</v>
      </c>
      <c r="DH2" s="224" t="s">
        <v>681</v>
      </c>
      <c r="DI2" s="224" t="s">
        <v>682</v>
      </c>
      <c r="DJ2" s="224" t="s">
        <v>683</v>
      </c>
      <c r="DK2" s="224" t="s">
        <v>684</v>
      </c>
      <c r="DL2" s="179" t="s">
        <v>2577</v>
      </c>
      <c r="DM2" s="178" t="s">
        <v>685</v>
      </c>
      <c r="DN2" s="178" t="s">
        <v>686</v>
      </c>
      <c r="DO2" s="178" t="s">
        <v>687</v>
      </c>
      <c r="DP2" s="178" t="s">
        <v>688</v>
      </c>
      <c r="DQ2" s="178" t="s">
        <v>689</v>
      </c>
      <c r="DR2" s="178" t="s">
        <v>690</v>
      </c>
      <c r="DS2" s="178" t="s">
        <v>691</v>
      </c>
      <c r="DT2" s="178" t="s">
        <v>692</v>
      </c>
      <c r="DU2" s="178" t="s">
        <v>693</v>
      </c>
      <c r="DV2" s="178" t="s">
        <v>694</v>
      </c>
      <c r="DW2" s="178" t="s">
        <v>695</v>
      </c>
      <c r="DX2" s="178" t="s">
        <v>696</v>
      </c>
      <c r="DY2" s="178" t="s">
        <v>697</v>
      </c>
      <c r="DZ2" s="178" t="s">
        <v>698</v>
      </c>
      <c r="EA2" s="178" t="s">
        <v>699</v>
      </c>
      <c r="EB2" s="178" t="s">
        <v>700</v>
      </c>
      <c r="EC2" s="178" t="s">
        <v>701</v>
      </c>
      <c r="ED2" s="178" t="s">
        <v>702</v>
      </c>
      <c r="EE2" s="178" t="s">
        <v>703</v>
      </c>
      <c r="EF2" s="178" t="s">
        <v>704</v>
      </c>
      <c r="EG2" s="178" t="s">
        <v>705</v>
      </c>
      <c r="EH2" s="178" t="s">
        <v>706</v>
      </c>
      <c r="EI2" s="178" t="s">
        <v>707</v>
      </c>
      <c r="EJ2" s="178" t="s">
        <v>708</v>
      </c>
      <c r="EK2" s="178" t="s">
        <v>709</v>
      </c>
      <c r="EL2" s="178" t="s">
        <v>710</v>
      </c>
      <c r="EM2" s="179" t="s">
        <v>2578</v>
      </c>
      <c r="EN2" s="178" t="s">
        <v>711</v>
      </c>
      <c r="EO2" s="178" t="s">
        <v>712</v>
      </c>
      <c r="EP2" s="178" t="s">
        <v>713</v>
      </c>
      <c r="EQ2" s="178" t="s">
        <v>714</v>
      </c>
      <c r="ER2" s="178" t="s">
        <v>715</v>
      </c>
      <c r="ES2" s="178" t="s">
        <v>716</v>
      </c>
      <c r="ET2" s="178" t="s">
        <v>717</v>
      </c>
      <c r="EU2" s="178" t="s">
        <v>718</v>
      </c>
      <c r="EV2" s="178" t="s">
        <v>719</v>
      </c>
      <c r="EW2" s="178" t="s">
        <v>720</v>
      </c>
      <c r="EX2" s="178" t="s">
        <v>721</v>
      </c>
      <c r="EY2" s="178" t="s">
        <v>722</v>
      </c>
      <c r="EZ2" s="178" t="s">
        <v>723</v>
      </c>
      <c r="FA2" s="178" t="s">
        <v>724</v>
      </c>
      <c r="FB2" s="178" t="s">
        <v>725</v>
      </c>
      <c r="FC2" s="178" t="s">
        <v>726</v>
      </c>
      <c r="FD2" s="178" t="s">
        <v>727</v>
      </c>
      <c r="FE2" s="178" t="s">
        <v>728</v>
      </c>
      <c r="FF2" s="178" t="s">
        <v>729</v>
      </c>
      <c r="FG2" s="178" t="s">
        <v>730</v>
      </c>
      <c r="FH2" s="178" t="s">
        <v>731</v>
      </c>
      <c r="FI2" s="178" t="s">
        <v>732</v>
      </c>
      <c r="FJ2" s="178" t="s">
        <v>733</v>
      </c>
      <c r="FK2" s="178" t="s">
        <v>734</v>
      </c>
      <c r="FL2" s="178" t="s">
        <v>735</v>
      </c>
      <c r="FM2" s="178" t="s">
        <v>736</v>
      </c>
      <c r="FN2" s="179" t="s">
        <v>2579</v>
      </c>
      <c r="FO2" s="178" t="s">
        <v>737</v>
      </c>
      <c r="FP2" s="178" t="s">
        <v>738</v>
      </c>
      <c r="FQ2" s="178" t="s">
        <v>739</v>
      </c>
      <c r="FR2" s="178" t="s">
        <v>740</v>
      </c>
      <c r="FS2" s="178" t="s">
        <v>741</v>
      </c>
      <c r="FT2" s="178" t="s">
        <v>742</v>
      </c>
      <c r="FU2" s="178" t="s">
        <v>743</v>
      </c>
      <c r="FV2" s="178" t="s">
        <v>744</v>
      </c>
      <c r="FW2" s="178" t="s">
        <v>745</v>
      </c>
      <c r="FX2" s="178" t="s">
        <v>746</v>
      </c>
      <c r="FY2" s="178" t="s">
        <v>747</v>
      </c>
      <c r="FZ2" s="178" t="s">
        <v>748</v>
      </c>
      <c r="GA2" s="178" t="s">
        <v>749</v>
      </c>
      <c r="GB2" s="178" t="s">
        <v>750</v>
      </c>
      <c r="GC2" s="178" t="s">
        <v>751</v>
      </c>
      <c r="GD2" s="178" t="s">
        <v>752</v>
      </c>
      <c r="GE2" s="178" t="s">
        <v>753</v>
      </c>
      <c r="GF2" s="178" t="s">
        <v>754</v>
      </c>
      <c r="GG2" s="178" t="s">
        <v>755</v>
      </c>
      <c r="GH2" s="178" t="s">
        <v>756</v>
      </c>
      <c r="GI2" s="178" t="s">
        <v>757</v>
      </c>
      <c r="GJ2" s="178" t="s">
        <v>758</v>
      </c>
      <c r="GK2" s="178" t="s">
        <v>759</v>
      </c>
      <c r="GL2" s="178" t="s">
        <v>760</v>
      </c>
      <c r="GM2" s="178" t="s">
        <v>761</v>
      </c>
      <c r="GN2" s="178" t="s">
        <v>762</v>
      </c>
      <c r="GO2" s="179" t="s">
        <v>2580</v>
      </c>
      <c r="GP2" s="178" t="s">
        <v>763</v>
      </c>
      <c r="GQ2" s="178" t="s">
        <v>764</v>
      </c>
      <c r="GR2" s="178" t="s">
        <v>765</v>
      </c>
      <c r="GS2" s="178" t="s">
        <v>766</v>
      </c>
      <c r="GT2" s="178" t="s">
        <v>767</v>
      </c>
      <c r="GU2" s="178" t="s">
        <v>768</v>
      </c>
      <c r="GV2" s="178" t="s">
        <v>769</v>
      </c>
      <c r="GW2" s="178" t="s">
        <v>770</v>
      </c>
      <c r="GX2" s="178" t="s">
        <v>771</v>
      </c>
      <c r="GY2" s="178" t="s">
        <v>772</v>
      </c>
      <c r="GZ2" s="178" t="s">
        <v>773</v>
      </c>
      <c r="HA2" s="178" t="s">
        <v>774</v>
      </c>
      <c r="HB2" s="178" t="s">
        <v>775</v>
      </c>
      <c r="HC2" s="178" t="s">
        <v>776</v>
      </c>
      <c r="HD2" s="178" t="s">
        <v>777</v>
      </c>
      <c r="HE2" s="178" t="s">
        <v>778</v>
      </c>
      <c r="HF2" s="178" t="s">
        <v>779</v>
      </c>
      <c r="HG2" s="178" t="s">
        <v>780</v>
      </c>
      <c r="HH2" s="178" t="s">
        <v>781</v>
      </c>
      <c r="HI2" s="178" t="s">
        <v>782</v>
      </c>
      <c r="HJ2" s="178" t="s">
        <v>783</v>
      </c>
      <c r="HK2" s="178" t="s">
        <v>784</v>
      </c>
      <c r="HL2" s="178" t="s">
        <v>785</v>
      </c>
      <c r="HM2" s="178" t="s">
        <v>786</v>
      </c>
      <c r="HN2" s="178" t="s">
        <v>787</v>
      </c>
      <c r="HO2" s="178" t="s">
        <v>788</v>
      </c>
      <c r="HP2" s="179" t="s">
        <v>2581</v>
      </c>
      <c r="HQ2" s="178" t="s">
        <v>789</v>
      </c>
      <c r="HR2" s="178" t="s">
        <v>790</v>
      </c>
      <c r="HS2" s="178" t="s">
        <v>791</v>
      </c>
      <c r="HT2" s="178" t="s">
        <v>792</v>
      </c>
      <c r="HU2" s="178" t="s">
        <v>793</v>
      </c>
      <c r="HV2" s="178" t="s">
        <v>794</v>
      </c>
      <c r="HW2" s="178" t="s">
        <v>795</v>
      </c>
      <c r="HX2" s="178" t="s">
        <v>796</v>
      </c>
      <c r="HY2" s="178" t="s">
        <v>797</v>
      </c>
      <c r="HZ2" s="178" t="s">
        <v>798</v>
      </c>
      <c r="IA2" s="178" t="s">
        <v>799</v>
      </c>
      <c r="IB2" s="178" t="s">
        <v>800</v>
      </c>
      <c r="IC2" s="178" t="s">
        <v>801</v>
      </c>
      <c r="ID2" s="178" t="s">
        <v>802</v>
      </c>
      <c r="IE2" s="178" t="s">
        <v>803</v>
      </c>
      <c r="IF2" s="178" t="s">
        <v>804</v>
      </c>
      <c r="IG2" s="178" t="s">
        <v>805</v>
      </c>
      <c r="IH2" s="178" t="s">
        <v>806</v>
      </c>
      <c r="II2" s="178" t="s">
        <v>807</v>
      </c>
      <c r="IJ2" s="178" t="s">
        <v>808</v>
      </c>
      <c r="IK2" s="178" t="s">
        <v>809</v>
      </c>
      <c r="IL2" s="178" t="s">
        <v>810</v>
      </c>
      <c r="IM2" s="178" t="s">
        <v>811</v>
      </c>
      <c r="IN2" s="178" t="s">
        <v>812</v>
      </c>
      <c r="IO2" s="178" t="s">
        <v>813</v>
      </c>
      <c r="IP2" s="178" t="s">
        <v>814</v>
      </c>
      <c r="IQ2" s="179" t="s">
        <v>2582</v>
      </c>
      <c r="IR2" s="178" t="s">
        <v>815</v>
      </c>
      <c r="IS2" s="178" t="s">
        <v>816</v>
      </c>
      <c r="IT2" s="178" t="s">
        <v>817</v>
      </c>
      <c r="IU2" s="178" t="s">
        <v>818</v>
      </c>
      <c r="IV2" s="178" t="s">
        <v>819</v>
      </c>
      <c r="IW2" s="178" t="s">
        <v>820</v>
      </c>
      <c r="IX2" s="178" t="s">
        <v>821</v>
      </c>
      <c r="IY2" s="178" t="s">
        <v>822</v>
      </c>
      <c r="IZ2" s="178" t="s">
        <v>823</v>
      </c>
      <c r="JA2" s="178" t="s">
        <v>824</v>
      </c>
      <c r="JB2" s="178" t="s">
        <v>825</v>
      </c>
      <c r="JC2" s="178" t="s">
        <v>826</v>
      </c>
      <c r="JD2" s="178" t="s">
        <v>827</v>
      </c>
      <c r="JE2" s="178" t="s">
        <v>828</v>
      </c>
      <c r="JF2" s="178" t="s">
        <v>829</v>
      </c>
      <c r="JG2" s="178" t="s">
        <v>830</v>
      </c>
      <c r="JH2" s="178" t="s">
        <v>831</v>
      </c>
      <c r="JI2" s="178" t="s">
        <v>832</v>
      </c>
      <c r="JJ2" s="178" t="s">
        <v>833</v>
      </c>
      <c r="JK2" s="178" t="s">
        <v>834</v>
      </c>
      <c r="JL2" s="178" t="s">
        <v>835</v>
      </c>
      <c r="JM2" s="178" t="s">
        <v>836</v>
      </c>
      <c r="JN2" s="178" t="s">
        <v>837</v>
      </c>
      <c r="JO2" s="178" t="s">
        <v>838</v>
      </c>
      <c r="JP2" s="178" t="s">
        <v>839</v>
      </c>
      <c r="JQ2" s="178" t="s">
        <v>840</v>
      </c>
      <c r="JR2" s="179" t="s">
        <v>2583</v>
      </c>
      <c r="JS2" s="178" t="s">
        <v>841</v>
      </c>
      <c r="JT2" s="178" t="s">
        <v>842</v>
      </c>
      <c r="JU2" s="178" t="s">
        <v>843</v>
      </c>
      <c r="JV2" s="178" t="s">
        <v>844</v>
      </c>
      <c r="JW2" s="178" t="s">
        <v>845</v>
      </c>
      <c r="JX2" s="178" t="s">
        <v>846</v>
      </c>
      <c r="JY2" s="178" t="s">
        <v>847</v>
      </c>
      <c r="JZ2" s="178" t="s">
        <v>848</v>
      </c>
      <c r="KA2" s="178" t="s">
        <v>849</v>
      </c>
      <c r="KB2" s="178" t="s">
        <v>850</v>
      </c>
      <c r="KC2" s="178" t="s">
        <v>851</v>
      </c>
      <c r="KD2" s="178" t="s">
        <v>852</v>
      </c>
      <c r="KE2" s="178" t="s">
        <v>853</v>
      </c>
      <c r="KF2" s="178" t="s">
        <v>854</v>
      </c>
      <c r="KG2" s="178" t="s">
        <v>855</v>
      </c>
      <c r="KH2" s="178" t="s">
        <v>856</v>
      </c>
      <c r="KI2" s="178" t="s">
        <v>857</v>
      </c>
      <c r="KJ2" s="178" t="s">
        <v>858</v>
      </c>
      <c r="KK2" s="178" t="s">
        <v>859</v>
      </c>
      <c r="KL2" s="178" t="s">
        <v>860</v>
      </c>
      <c r="KM2" s="178" t="s">
        <v>861</v>
      </c>
      <c r="KN2" s="178" t="s">
        <v>862</v>
      </c>
      <c r="KO2" s="178" t="s">
        <v>863</v>
      </c>
      <c r="KP2" s="178" t="s">
        <v>864</v>
      </c>
      <c r="KQ2" s="178" t="s">
        <v>865</v>
      </c>
      <c r="KR2" s="178" t="s">
        <v>866</v>
      </c>
      <c r="KS2" s="179" t="s">
        <v>2584</v>
      </c>
      <c r="KT2" s="178" t="s">
        <v>867</v>
      </c>
      <c r="KU2" s="178" t="s">
        <v>868</v>
      </c>
      <c r="KV2" s="178" t="s">
        <v>869</v>
      </c>
      <c r="KW2" s="178" t="s">
        <v>870</v>
      </c>
      <c r="KX2" s="178" t="s">
        <v>871</v>
      </c>
      <c r="KY2" s="178" t="s">
        <v>872</v>
      </c>
      <c r="KZ2" s="178" t="s">
        <v>873</v>
      </c>
      <c r="LA2" s="178" t="s">
        <v>874</v>
      </c>
      <c r="LB2" s="178" t="s">
        <v>875</v>
      </c>
      <c r="LC2" s="178" t="s">
        <v>876</v>
      </c>
      <c r="LD2" s="178" t="s">
        <v>877</v>
      </c>
      <c r="LE2" s="178" t="s">
        <v>878</v>
      </c>
      <c r="LF2" s="178" t="s">
        <v>879</v>
      </c>
      <c r="LG2" s="178" t="s">
        <v>880</v>
      </c>
      <c r="LH2" s="178" t="s">
        <v>881</v>
      </c>
      <c r="LI2" s="178" t="s">
        <v>882</v>
      </c>
      <c r="LJ2" s="178" t="s">
        <v>883</v>
      </c>
      <c r="LK2" s="178" t="s">
        <v>884</v>
      </c>
      <c r="LL2" s="178" t="s">
        <v>885</v>
      </c>
      <c r="LM2" s="178" t="s">
        <v>886</v>
      </c>
      <c r="LN2" s="178" t="s">
        <v>887</v>
      </c>
      <c r="LO2" s="178" t="s">
        <v>888</v>
      </c>
      <c r="LP2" s="178" t="s">
        <v>889</v>
      </c>
      <c r="LQ2" s="178" t="s">
        <v>890</v>
      </c>
      <c r="LR2" s="178" t="s">
        <v>891</v>
      </c>
      <c r="LS2" s="178" t="s">
        <v>892</v>
      </c>
      <c r="LT2" s="179" t="s">
        <v>2586</v>
      </c>
      <c r="LU2" s="178" t="s">
        <v>2585</v>
      </c>
      <c r="LV2" s="178" t="s">
        <v>893</v>
      </c>
      <c r="LW2" s="178" t="s">
        <v>894</v>
      </c>
      <c r="LX2" s="178" t="s">
        <v>895</v>
      </c>
      <c r="LY2" s="178" t="s">
        <v>896</v>
      </c>
      <c r="LZ2" s="178" t="s">
        <v>897</v>
      </c>
      <c r="MA2" s="178" t="s">
        <v>898</v>
      </c>
      <c r="MB2" s="178" t="s">
        <v>899</v>
      </c>
      <c r="MC2" s="178" t="s">
        <v>900</v>
      </c>
      <c r="MD2" s="178" t="s">
        <v>901</v>
      </c>
      <c r="ME2" s="178" t="s">
        <v>902</v>
      </c>
      <c r="MF2" s="178" t="s">
        <v>903</v>
      </c>
      <c r="MG2" s="178" t="s">
        <v>904</v>
      </c>
      <c r="MH2" s="178" t="s">
        <v>905</v>
      </c>
      <c r="MI2" s="178" t="s">
        <v>906</v>
      </c>
      <c r="MJ2" s="178" t="s">
        <v>907</v>
      </c>
      <c r="MK2" s="178" t="s">
        <v>908</v>
      </c>
      <c r="ML2" s="178" t="s">
        <v>909</v>
      </c>
      <c r="MM2" s="178" t="s">
        <v>910</v>
      </c>
      <c r="MN2" s="178" t="s">
        <v>911</v>
      </c>
      <c r="MO2" s="178" t="s">
        <v>912</v>
      </c>
      <c r="MP2" s="178" t="s">
        <v>913</v>
      </c>
      <c r="MQ2" s="178" t="s">
        <v>914</v>
      </c>
      <c r="MR2" s="178" t="s">
        <v>915</v>
      </c>
      <c r="MS2" s="178" t="s">
        <v>916</v>
      </c>
      <c r="MT2" s="178" t="s">
        <v>917</v>
      </c>
      <c r="MU2" s="179" t="s">
        <v>2587</v>
      </c>
      <c r="MV2" s="178" t="s">
        <v>918</v>
      </c>
      <c r="MW2" s="178" t="s">
        <v>919</v>
      </c>
      <c r="MX2" s="178" t="s">
        <v>920</v>
      </c>
      <c r="MY2" s="178" t="s">
        <v>921</v>
      </c>
      <c r="MZ2" s="178" t="s">
        <v>922</v>
      </c>
      <c r="NA2" s="178" t="s">
        <v>923</v>
      </c>
      <c r="NB2" s="178" t="s">
        <v>924</v>
      </c>
      <c r="NC2" s="178" t="s">
        <v>925</v>
      </c>
      <c r="ND2" s="178" t="s">
        <v>926</v>
      </c>
      <c r="NE2" s="178" t="s">
        <v>927</v>
      </c>
      <c r="NF2" s="178" t="s">
        <v>928</v>
      </c>
      <c r="NG2" s="178" t="s">
        <v>929</v>
      </c>
      <c r="NH2" s="178" t="s">
        <v>930</v>
      </c>
      <c r="NI2" s="178" t="s">
        <v>931</v>
      </c>
      <c r="NJ2" s="178" t="s">
        <v>932</v>
      </c>
      <c r="NK2" s="178" t="s">
        <v>933</v>
      </c>
      <c r="NL2" s="178" t="s">
        <v>934</v>
      </c>
      <c r="NM2" s="178" t="s">
        <v>935</v>
      </c>
      <c r="NN2" s="178" t="s">
        <v>936</v>
      </c>
      <c r="NO2" s="178" t="s">
        <v>937</v>
      </c>
      <c r="NP2" s="178" t="s">
        <v>938</v>
      </c>
      <c r="NQ2" s="178" t="s">
        <v>939</v>
      </c>
      <c r="NR2" s="178" t="s">
        <v>940</v>
      </c>
      <c r="NS2" s="178" t="s">
        <v>941</v>
      </c>
      <c r="NT2" s="178" t="s">
        <v>942</v>
      </c>
      <c r="NU2" s="178" t="s">
        <v>943</v>
      </c>
      <c r="NV2" s="179" t="s">
        <v>2606</v>
      </c>
      <c r="NW2" s="178" t="s">
        <v>944</v>
      </c>
      <c r="NX2" s="178" t="s">
        <v>945</v>
      </c>
      <c r="NY2" s="178" t="s">
        <v>946</v>
      </c>
      <c r="NZ2" s="178" t="s">
        <v>947</v>
      </c>
      <c r="OA2" s="178" t="s">
        <v>948</v>
      </c>
      <c r="OB2" s="178" t="s">
        <v>949</v>
      </c>
      <c r="OC2" s="178" t="s">
        <v>950</v>
      </c>
      <c r="OD2" s="178" t="s">
        <v>951</v>
      </c>
      <c r="OE2" s="178" t="s">
        <v>952</v>
      </c>
      <c r="OF2" s="178" t="s">
        <v>953</v>
      </c>
      <c r="OG2" s="178" t="s">
        <v>954</v>
      </c>
      <c r="OH2" s="178" t="s">
        <v>955</v>
      </c>
      <c r="OI2" s="178" t="s">
        <v>956</v>
      </c>
      <c r="OJ2" s="178" t="s">
        <v>957</v>
      </c>
      <c r="OK2" s="178" t="s">
        <v>958</v>
      </c>
      <c r="OL2" s="178" t="s">
        <v>959</v>
      </c>
      <c r="OM2" s="178" t="s">
        <v>960</v>
      </c>
      <c r="ON2" s="178" t="s">
        <v>961</v>
      </c>
      <c r="OO2" s="178" t="s">
        <v>962</v>
      </c>
      <c r="OP2" s="178" t="s">
        <v>963</v>
      </c>
      <c r="OQ2" s="178" t="s">
        <v>964</v>
      </c>
      <c r="OR2" s="178" t="s">
        <v>965</v>
      </c>
      <c r="OS2" s="178" t="s">
        <v>966</v>
      </c>
      <c r="OT2" s="178" t="s">
        <v>967</v>
      </c>
      <c r="OU2" s="178" t="s">
        <v>968</v>
      </c>
      <c r="OV2" s="178" t="s">
        <v>969</v>
      </c>
      <c r="OW2" s="179" t="s">
        <v>2605</v>
      </c>
      <c r="OX2" s="178" t="s">
        <v>970</v>
      </c>
      <c r="OY2" s="178" t="s">
        <v>971</v>
      </c>
      <c r="OZ2" s="178" t="s">
        <v>972</v>
      </c>
      <c r="PA2" s="178" t="s">
        <v>973</v>
      </c>
      <c r="PB2" s="178" t="s">
        <v>974</v>
      </c>
      <c r="PC2" s="178" t="s">
        <v>975</v>
      </c>
      <c r="PD2" s="178" t="s">
        <v>976</v>
      </c>
      <c r="PE2" s="178" t="s">
        <v>977</v>
      </c>
      <c r="PF2" s="178" t="s">
        <v>978</v>
      </c>
      <c r="PG2" s="178" t="s">
        <v>979</v>
      </c>
      <c r="PH2" s="178" t="s">
        <v>980</v>
      </c>
      <c r="PI2" s="178" t="s">
        <v>981</v>
      </c>
      <c r="PJ2" s="178" t="s">
        <v>982</v>
      </c>
      <c r="PK2" s="178" t="s">
        <v>983</v>
      </c>
      <c r="PL2" s="178" t="s">
        <v>984</v>
      </c>
      <c r="PM2" s="178" t="s">
        <v>985</v>
      </c>
      <c r="PN2" s="178" t="s">
        <v>986</v>
      </c>
      <c r="PO2" s="178" t="s">
        <v>987</v>
      </c>
      <c r="PP2" s="178" t="s">
        <v>988</v>
      </c>
      <c r="PQ2" s="178" t="s">
        <v>989</v>
      </c>
      <c r="PR2" s="178" t="s">
        <v>990</v>
      </c>
      <c r="PS2" s="178" t="s">
        <v>991</v>
      </c>
      <c r="PT2" s="178" t="s">
        <v>992</v>
      </c>
      <c r="PU2" s="178" t="s">
        <v>993</v>
      </c>
      <c r="PV2" s="178" t="s">
        <v>994</v>
      </c>
      <c r="PW2" s="178" t="s">
        <v>995</v>
      </c>
      <c r="PX2" s="179" t="s">
        <v>2604</v>
      </c>
      <c r="PY2" s="178" t="s">
        <v>996</v>
      </c>
      <c r="PZ2" s="178" t="s">
        <v>997</v>
      </c>
      <c r="QA2" s="178" t="s">
        <v>998</v>
      </c>
      <c r="QB2" s="178" t="s">
        <v>999</v>
      </c>
      <c r="QC2" s="178" t="s">
        <v>1000</v>
      </c>
      <c r="QD2" s="178" t="s">
        <v>1001</v>
      </c>
      <c r="QE2" s="178" t="s">
        <v>1002</v>
      </c>
      <c r="QF2" s="178" t="s">
        <v>1003</v>
      </c>
      <c r="QG2" s="178" t="s">
        <v>1004</v>
      </c>
      <c r="QH2" s="178" t="s">
        <v>1005</v>
      </c>
      <c r="QI2" s="178" t="s">
        <v>1006</v>
      </c>
      <c r="QJ2" s="178" t="s">
        <v>1007</v>
      </c>
      <c r="QK2" s="178" t="s">
        <v>1008</v>
      </c>
      <c r="QL2" s="178" t="s">
        <v>1009</v>
      </c>
      <c r="QM2" s="178" t="s">
        <v>1010</v>
      </c>
      <c r="QN2" s="178" t="s">
        <v>1011</v>
      </c>
      <c r="QO2" s="178" t="s">
        <v>1012</v>
      </c>
      <c r="QP2" s="178" t="s">
        <v>1013</v>
      </c>
      <c r="QQ2" s="178" t="s">
        <v>1014</v>
      </c>
      <c r="QR2" s="178" t="s">
        <v>1015</v>
      </c>
      <c r="QS2" s="178" t="s">
        <v>1016</v>
      </c>
      <c r="QT2" s="178" t="s">
        <v>1017</v>
      </c>
      <c r="QU2" s="178" t="s">
        <v>1018</v>
      </c>
      <c r="QV2" s="178" t="s">
        <v>1019</v>
      </c>
      <c r="QW2" s="178" t="s">
        <v>1020</v>
      </c>
      <c r="QX2" s="178" t="s">
        <v>1021</v>
      </c>
      <c r="QY2" s="179" t="s">
        <v>2603</v>
      </c>
      <c r="QZ2" s="178" t="s">
        <v>1022</v>
      </c>
      <c r="RA2" s="178" t="s">
        <v>1023</v>
      </c>
      <c r="RB2" s="178" t="s">
        <v>1024</v>
      </c>
      <c r="RC2" s="178" t="s">
        <v>1025</v>
      </c>
      <c r="RD2" s="178" t="s">
        <v>1026</v>
      </c>
      <c r="RE2" s="178" t="s">
        <v>1027</v>
      </c>
      <c r="RF2" s="178" t="s">
        <v>1028</v>
      </c>
      <c r="RG2" s="178" t="s">
        <v>1029</v>
      </c>
      <c r="RH2" s="178" t="s">
        <v>1030</v>
      </c>
      <c r="RI2" s="178" t="s">
        <v>1031</v>
      </c>
      <c r="RJ2" s="178" t="s">
        <v>1032</v>
      </c>
      <c r="RK2" s="178" t="s">
        <v>1033</v>
      </c>
      <c r="RL2" s="178" t="s">
        <v>1034</v>
      </c>
      <c r="RM2" s="178" t="s">
        <v>1035</v>
      </c>
      <c r="RN2" s="178" t="s">
        <v>1036</v>
      </c>
      <c r="RO2" s="178" t="s">
        <v>1037</v>
      </c>
      <c r="RP2" s="178" t="s">
        <v>1038</v>
      </c>
      <c r="RQ2" s="178" t="s">
        <v>1039</v>
      </c>
      <c r="RR2" s="178" t="s">
        <v>1040</v>
      </c>
      <c r="RS2" s="178" t="s">
        <v>1041</v>
      </c>
      <c r="RT2" s="178" t="s">
        <v>1042</v>
      </c>
      <c r="RU2" s="178" t="s">
        <v>1043</v>
      </c>
      <c r="RV2" s="178" t="s">
        <v>1044</v>
      </c>
      <c r="RW2" s="178" t="s">
        <v>1045</v>
      </c>
      <c r="RX2" s="178" t="s">
        <v>1046</v>
      </c>
      <c r="RY2" s="178" t="s">
        <v>1047</v>
      </c>
      <c r="RZ2" s="179" t="s">
        <v>2602</v>
      </c>
      <c r="SA2" s="178" t="s">
        <v>1048</v>
      </c>
      <c r="SB2" s="178" t="s">
        <v>1049</v>
      </c>
      <c r="SC2" s="178" t="s">
        <v>1050</v>
      </c>
      <c r="SD2" s="178" t="s">
        <v>1051</v>
      </c>
      <c r="SE2" s="178" t="s">
        <v>1052</v>
      </c>
      <c r="SF2" s="178" t="s">
        <v>1053</v>
      </c>
      <c r="SG2" s="178" t="s">
        <v>1054</v>
      </c>
      <c r="SH2" s="178" t="s">
        <v>1055</v>
      </c>
      <c r="SI2" s="178" t="s">
        <v>1056</v>
      </c>
      <c r="SJ2" s="178" t="s">
        <v>1057</v>
      </c>
      <c r="SK2" s="178" t="s">
        <v>1058</v>
      </c>
      <c r="SL2" s="178" t="s">
        <v>1059</v>
      </c>
      <c r="SM2" s="178" t="s">
        <v>1060</v>
      </c>
      <c r="SN2" s="178" t="s">
        <v>1061</v>
      </c>
      <c r="SO2" s="178" t="s">
        <v>1062</v>
      </c>
      <c r="SP2" s="178" t="s">
        <v>1063</v>
      </c>
      <c r="SQ2" s="178" t="s">
        <v>1064</v>
      </c>
      <c r="SR2" s="178" t="s">
        <v>1065</v>
      </c>
      <c r="SS2" s="178" t="s">
        <v>1066</v>
      </c>
      <c r="ST2" s="178" t="s">
        <v>1067</v>
      </c>
      <c r="SU2" s="178" t="s">
        <v>1068</v>
      </c>
      <c r="SV2" s="178" t="s">
        <v>1069</v>
      </c>
      <c r="SW2" s="178" t="s">
        <v>1070</v>
      </c>
      <c r="SX2" s="178" t="s">
        <v>1071</v>
      </c>
      <c r="SY2" s="178" t="s">
        <v>1072</v>
      </c>
      <c r="SZ2" s="178" t="s">
        <v>1073</v>
      </c>
      <c r="TA2" s="179" t="s">
        <v>2601</v>
      </c>
      <c r="TB2" s="178" t="s">
        <v>1074</v>
      </c>
      <c r="TC2" s="178" t="s">
        <v>1075</v>
      </c>
      <c r="TD2" s="178" t="s">
        <v>1076</v>
      </c>
      <c r="TE2" s="178" t="s">
        <v>1077</v>
      </c>
      <c r="TF2" s="178" t="s">
        <v>1078</v>
      </c>
      <c r="TG2" s="178" t="s">
        <v>1079</v>
      </c>
      <c r="TH2" s="178" t="s">
        <v>1080</v>
      </c>
      <c r="TI2" s="178" t="s">
        <v>1081</v>
      </c>
      <c r="TJ2" s="178" t="s">
        <v>1082</v>
      </c>
      <c r="TK2" s="178" t="s">
        <v>1083</v>
      </c>
      <c r="TL2" s="178" t="s">
        <v>1084</v>
      </c>
      <c r="TM2" s="178" t="s">
        <v>1085</v>
      </c>
      <c r="TN2" s="178" t="s">
        <v>1086</v>
      </c>
      <c r="TO2" s="178" t="s">
        <v>1087</v>
      </c>
      <c r="TP2" s="178" t="s">
        <v>1088</v>
      </c>
      <c r="TQ2" s="178" t="s">
        <v>1089</v>
      </c>
      <c r="TR2" s="178" t="s">
        <v>1090</v>
      </c>
      <c r="TS2" s="178" t="s">
        <v>1091</v>
      </c>
      <c r="TT2" s="178" t="s">
        <v>1092</v>
      </c>
      <c r="TU2" s="178" t="s">
        <v>1093</v>
      </c>
      <c r="TV2" s="178" t="s">
        <v>1094</v>
      </c>
      <c r="TW2" s="178" t="s">
        <v>1095</v>
      </c>
      <c r="TX2" s="178" t="s">
        <v>1096</v>
      </c>
      <c r="TY2" s="178" t="s">
        <v>1097</v>
      </c>
      <c r="TZ2" s="178" t="s">
        <v>1098</v>
      </c>
      <c r="UA2" s="178" t="s">
        <v>1099</v>
      </c>
      <c r="UB2" s="179" t="s">
        <v>2600</v>
      </c>
      <c r="UC2" s="178" t="s">
        <v>2374</v>
      </c>
      <c r="UD2" s="178" t="s">
        <v>2375</v>
      </c>
      <c r="UE2" s="178" t="s">
        <v>2376</v>
      </c>
      <c r="UF2" s="178" t="s">
        <v>2377</v>
      </c>
      <c r="UG2" s="178" t="s">
        <v>2378</v>
      </c>
      <c r="UH2" s="178" t="s">
        <v>2379</v>
      </c>
      <c r="UI2" s="178" t="s">
        <v>2380</v>
      </c>
      <c r="UJ2" s="178" t="s">
        <v>2381</v>
      </c>
      <c r="UK2" s="178" t="s">
        <v>2382</v>
      </c>
      <c r="UL2" s="178" t="s">
        <v>2383</v>
      </c>
      <c r="UM2" s="178" t="s">
        <v>2384</v>
      </c>
      <c r="UN2" s="178" t="s">
        <v>2385</v>
      </c>
      <c r="UO2" s="178" t="s">
        <v>2386</v>
      </c>
      <c r="UP2" s="178" t="s">
        <v>2387</v>
      </c>
      <c r="UQ2" s="178" t="s">
        <v>2388</v>
      </c>
      <c r="UR2" s="178" t="s">
        <v>2389</v>
      </c>
      <c r="US2" s="178" t="s">
        <v>2390</v>
      </c>
      <c r="UT2" s="178" t="s">
        <v>2391</v>
      </c>
      <c r="UU2" s="178" t="s">
        <v>2392</v>
      </c>
      <c r="UV2" s="178" t="s">
        <v>2393</v>
      </c>
      <c r="UW2" s="178" t="s">
        <v>2394</v>
      </c>
      <c r="UX2" s="178" t="s">
        <v>2395</v>
      </c>
      <c r="UY2" s="178" t="s">
        <v>2396</v>
      </c>
      <c r="UZ2" s="178" t="s">
        <v>2397</v>
      </c>
      <c r="VA2" s="178" t="s">
        <v>2398</v>
      </c>
      <c r="VB2" s="178" t="s">
        <v>2399</v>
      </c>
      <c r="VC2" s="179" t="s">
        <v>2599</v>
      </c>
      <c r="VD2" s="178" t="s">
        <v>2400</v>
      </c>
      <c r="VE2" s="178" t="s">
        <v>2401</v>
      </c>
      <c r="VF2" s="178" t="s">
        <v>2402</v>
      </c>
      <c r="VG2" s="178" t="s">
        <v>2403</v>
      </c>
      <c r="VH2" s="178" t="s">
        <v>2404</v>
      </c>
      <c r="VI2" s="178" t="s">
        <v>2405</v>
      </c>
      <c r="VJ2" s="178" t="s">
        <v>2406</v>
      </c>
      <c r="VK2" s="178" t="s">
        <v>2407</v>
      </c>
      <c r="VL2" s="178" t="s">
        <v>2408</v>
      </c>
      <c r="VM2" s="178" t="s">
        <v>2409</v>
      </c>
      <c r="VN2" s="178" t="s">
        <v>2410</v>
      </c>
      <c r="VO2" s="178" t="s">
        <v>2411</v>
      </c>
      <c r="VP2" s="178" t="s">
        <v>2412</v>
      </c>
      <c r="VQ2" s="178" t="s">
        <v>2413</v>
      </c>
      <c r="VR2" s="178" t="s">
        <v>2414</v>
      </c>
      <c r="VS2" s="178" t="s">
        <v>2415</v>
      </c>
      <c r="VT2" s="178" t="s">
        <v>2416</v>
      </c>
      <c r="VU2" s="178" t="s">
        <v>2417</v>
      </c>
      <c r="VV2" s="178" t="s">
        <v>2418</v>
      </c>
      <c r="VW2" s="178" t="s">
        <v>2419</v>
      </c>
      <c r="VX2" s="178" t="s">
        <v>2420</v>
      </c>
      <c r="VY2" s="178" t="s">
        <v>2421</v>
      </c>
      <c r="VZ2" s="178" t="s">
        <v>2422</v>
      </c>
      <c r="WA2" s="178" t="s">
        <v>2423</v>
      </c>
      <c r="WB2" s="178" t="s">
        <v>2424</v>
      </c>
      <c r="WC2" s="178" t="s">
        <v>2425</v>
      </c>
      <c r="WD2" s="179" t="s">
        <v>2598</v>
      </c>
      <c r="WE2" s="178" t="s">
        <v>2426</v>
      </c>
      <c r="WF2" s="178" t="s">
        <v>2427</v>
      </c>
      <c r="WG2" s="178" t="s">
        <v>2428</v>
      </c>
      <c r="WH2" s="178" t="s">
        <v>2429</v>
      </c>
      <c r="WI2" s="178" t="s">
        <v>2430</v>
      </c>
      <c r="WJ2" s="178" t="s">
        <v>2431</v>
      </c>
      <c r="WK2" s="178" t="s">
        <v>2432</v>
      </c>
      <c r="WL2" s="178" t="s">
        <v>2433</v>
      </c>
      <c r="WM2" s="178" t="s">
        <v>2434</v>
      </c>
      <c r="WN2" s="178" t="s">
        <v>2435</v>
      </c>
      <c r="WO2" s="178" t="s">
        <v>2436</v>
      </c>
      <c r="WP2" s="178" t="s">
        <v>2437</v>
      </c>
      <c r="WQ2" s="178" t="s">
        <v>2438</v>
      </c>
      <c r="WR2" s="178" t="s">
        <v>2439</v>
      </c>
      <c r="WS2" s="178" t="s">
        <v>2440</v>
      </c>
      <c r="WT2" s="178" t="s">
        <v>2441</v>
      </c>
      <c r="WU2" s="178" t="s">
        <v>2442</v>
      </c>
      <c r="WV2" s="178" t="s">
        <v>2443</v>
      </c>
      <c r="WW2" s="178" t="s">
        <v>2444</v>
      </c>
      <c r="WX2" s="178" t="s">
        <v>2445</v>
      </c>
      <c r="WY2" s="178" t="s">
        <v>2446</v>
      </c>
      <c r="WZ2" s="178" t="s">
        <v>2447</v>
      </c>
      <c r="XA2" s="178" t="s">
        <v>2448</v>
      </c>
      <c r="XB2" s="178" t="s">
        <v>2449</v>
      </c>
      <c r="XC2" s="178" t="s">
        <v>2450</v>
      </c>
      <c r="XD2" s="178" t="s">
        <v>2451</v>
      </c>
      <c r="XE2" s="179" t="s">
        <v>2597</v>
      </c>
      <c r="XF2" s="178" t="s">
        <v>2452</v>
      </c>
      <c r="XG2" s="178" t="s">
        <v>2453</v>
      </c>
      <c r="XH2" s="178" t="s">
        <v>2454</v>
      </c>
      <c r="XI2" s="178" t="s">
        <v>2455</v>
      </c>
      <c r="XJ2" s="178" t="s">
        <v>2456</v>
      </c>
      <c r="XK2" s="178" t="s">
        <v>2457</v>
      </c>
      <c r="XL2" s="178" t="s">
        <v>2458</v>
      </c>
      <c r="XM2" s="178" t="s">
        <v>2459</v>
      </c>
      <c r="XN2" s="178" t="s">
        <v>2460</v>
      </c>
      <c r="XO2" s="178" t="s">
        <v>2461</v>
      </c>
      <c r="XP2" s="178" t="s">
        <v>2462</v>
      </c>
      <c r="XQ2" s="178" t="s">
        <v>2463</v>
      </c>
      <c r="XR2" s="178" t="s">
        <v>2464</v>
      </c>
      <c r="XS2" s="178" t="s">
        <v>2465</v>
      </c>
      <c r="XT2" s="178" t="s">
        <v>2466</v>
      </c>
      <c r="XU2" s="178" t="s">
        <v>2467</v>
      </c>
      <c r="XV2" s="178" t="s">
        <v>2468</v>
      </c>
      <c r="XW2" s="178" t="s">
        <v>2469</v>
      </c>
      <c r="XX2" s="178" t="s">
        <v>2470</v>
      </c>
      <c r="XY2" s="178" t="s">
        <v>2471</v>
      </c>
      <c r="XZ2" s="178" t="s">
        <v>2472</v>
      </c>
      <c r="YA2" s="178" t="s">
        <v>2473</v>
      </c>
      <c r="YB2" s="178" t="s">
        <v>2474</v>
      </c>
      <c r="YC2" s="178" t="s">
        <v>2475</v>
      </c>
      <c r="YD2" s="178" t="s">
        <v>2476</v>
      </c>
      <c r="YE2" s="178" t="s">
        <v>2477</v>
      </c>
      <c r="YF2" s="179" t="s">
        <v>2596</v>
      </c>
      <c r="YG2" s="178" t="s">
        <v>1100</v>
      </c>
      <c r="YH2" s="178" t="s">
        <v>1101</v>
      </c>
      <c r="YI2" s="178" t="s">
        <v>1102</v>
      </c>
      <c r="YJ2" s="178" t="s">
        <v>1103</v>
      </c>
      <c r="YK2" s="178" t="s">
        <v>1104</v>
      </c>
      <c r="YL2" s="178" t="s">
        <v>1105</v>
      </c>
      <c r="YM2" s="178" t="s">
        <v>1106</v>
      </c>
      <c r="YN2" s="178" t="s">
        <v>1107</v>
      </c>
      <c r="YO2" s="178" t="s">
        <v>1108</v>
      </c>
      <c r="YP2" s="178" t="s">
        <v>1109</v>
      </c>
      <c r="YQ2" s="178" t="s">
        <v>1110</v>
      </c>
      <c r="YR2" s="178" t="s">
        <v>1111</v>
      </c>
      <c r="YS2" s="178" t="s">
        <v>1112</v>
      </c>
      <c r="YT2" s="178" t="s">
        <v>1113</v>
      </c>
      <c r="YU2" s="178" t="s">
        <v>1114</v>
      </c>
      <c r="YV2" s="178" t="s">
        <v>1115</v>
      </c>
      <c r="YW2" s="178" t="s">
        <v>1116</v>
      </c>
      <c r="YX2" s="178" t="s">
        <v>1117</v>
      </c>
      <c r="YY2" s="178" t="s">
        <v>1118</v>
      </c>
      <c r="YZ2" s="178" t="s">
        <v>1119</v>
      </c>
      <c r="ZA2" s="178" t="s">
        <v>1120</v>
      </c>
      <c r="ZB2" s="178" t="s">
        <v>1121</v>
      </c>
      <c r="ZC2" s="178" t="s">
        <v>1122</v>
      </c>
      <c r="ZD2" s="178" t="s">
        <v>1123</v>
      </c>
      <c r="ZE2" s="178" t="s">
        <v>1124</v>
      </c>
      <c r="ZF2" s="178" t="s">
        <v>1125</v>
      </c>
      <c r="ZG2" s="179" t="s">
        <v>2595</v>
      </c>
      <c r="ZH2" s="178" t="s">
        <v>1126</v>
      </c>
      <c r="ZI2" s="178" t="s">
        <v>1127</v>
      </c>
      <c r="ZJ2" s="178" t="s">
        <v>1128</v>
      </c>
      <c r="ZK2" s="178" t="s">
        <v>1129</v>
      </c>
      <c r="ZL2" s="178" t="s">
        <v>1130</v>
      </c>
      <c r="ZM2" s="178" t="s">
        <v>1131</v>
      </c>
      <c r="ZN2" s="178" t="s">
        <v>1132</v>
      </c>
      <c r="ZO2" s="178" t="s">
        <v>1133</v>
      </c>
      <c r="ZP2" s="178" t="s">
        <v>1134</v>
      </c>
      <c r="ZQ2" s="178" t="s">
        <v>1135</v>
      </c>
      <c r="ZR2" s="178" t="s">
        <v>1136</v>
      </c>
      <c r="ZS2" s="178" t="s">
        <v>1137</v>
      </c>
      <c r="ZT2" s="179" t="s">
        <v>2594</v>
      </c>
      <c r="ZU2" s="178" t="s">
        <v>1138</v>
      </c>
      <c r="ZV2" s="178" t="s">
        <v>1139</v>
      </c>
      <c r="ZW2" s="178" t="s">
        <v>1140</v>
      </c>
      <c r="ZX2" s="178" t="s">
        <v>1141</v>
      </c>
      <c r="ZY2" s="178" t="s">
        <v>1142</v>
      </c>
      <c r="ZZ2" s="178" t="s">
        <v>1143</v>
      </c>
      <c r="AAA2" s="178" t="s">
        <v>1144</v>
      </c>
      <c r="AAB2" s="178" t="s">
        <v>1145</v>
      </c>
      <c r="AAC2" s="178" t="s">
        <v>1146</v>
      </c>
      <c r="AAD2" s="178" t="s">
        <v>1147</v>
      </c>
      <c r="AAE2" s="178" t="s">
        <v>1148</v>
      </c>
      <c r="AAF2" s="178" t="s">
        <v>1149</v>
      </c>
      <c r="AAG2" s="179" t="s">
        <v>2593</v>
      </c>
      <c r="AAH2" s="178" t="s">
        <v>2478</v>
      </c>
      <c r="AAI2" s="178" t="s">
        <v>2479</v>
      </c>
      <c r="AAJ2" s="178" t="s">
        <v>2480</v>
      </c>
      <c r="AAK2" s="178" t="s">
        <v>2481</v>
      </c>
      <c r="AAL2" s="178" t="s">
        <v>2482</v>
      </c>
      <c r="AAM2" s="178" t="s">
        <v>2483</v>
      </c>
      <c r="AAN2" s="178" t="s">
        <v>2484</v>
      </c>
      <c r="AAO2" s="178" t="s">
        <v>2485</v>
      </c>
      <c r="AAP2" s="178" t="s">
        <v>2486</v>
      </c>
      <c r="AAQ2" s="178" t="s">
        <v>2487</v>
      </c>
      <c r="AAR2" s="178" t="s">
        <v>2488</v>
      </c>
      <c r="AAS2" s="178" t="s">
        <v>2489</v>
      </c>
      <c r="AAT2" s="178" t="s">
        <v>2490</v>
      </c>
      <c r="AAU2" s="178" t="s">
        <v>2491</v>
      </c>
      <c r="AAV2" s="178" t="s">
        <v>2492</v>
      </c>
      <c r="AAW2" s="178" t="s">
        <v>2493</v>
      </c>
      <c r="AAX2" s="178" t="s">
        <v>2494</v>
      </c>
      <c r="AAY2" s="178" t="s">
        <v>2495</v>
      </c>
      <c r="AAZ2" s="178" t="s">
        <v>2496</v>
      </c>
      <c r="ABA2" s="178" t="s">
        <v>2497</v>
      </c>
      <c r="ABB2" s="178" t="s">
        <v>2498</v>
      </c>
      <c r="ABC2" s="178" t="s">
        <v>2499</v>
      </c>
      <c r="ABD2" s="178" t="s">
        <v>2500</v>
      </c>
      <c r="ABE2" s="178" t="s">
        <v>2501</v>
      </c>
      <c r="ABF2" s="178" t="s">
        <v>2502</v>
      </c>
      <c r="ABG2" s="178" t="s">
        <v>2503</v>
      </c>
      <c r="ABH2" s="179" t="s">
        <v>2592</v>
      </c>
      <c r="ABI2" s="178" t="s">
        <v>1150</v>
      </c>
      <c r="ABJ2" s="178" t="s">
        <v>1151</v>
      </c>
      <c r="ABK2" s="178" t="s">
        <v>1152</v>
      </c>
      <c r="ABL2" s="178" t="s">
        <v>1153</v>
      </c>
      <c r="ABM2" s="178" t="s">
        <v>1154</v>
      </c>
      <c r="ABN2" s="178" t="s">
        <v>1155</v>
      </c>
      <c r="ABO2" s="178" t="s">
        <v>1156</v>
      </c>
      <c r="ABP2" s="178" t="s">
        <v>1157</v>
      </c>
      <c r="ABQ2" s="178" t="s">
        <v>1158</v>
      </c>
      <c r="ABR2" s="178" t="s">
        <v>1159</v>
      </c>
      <c r="ABS2" s="178" t="s">
        <v>1160</v>
      </c>
      <c r="ABT2" s="178" t="s">
        <v>1161</v>
      </c>
      <c r="ABU2" s="178" t="s">
        <v>1162</v>
      </c>
      <c r="ABV2" s="178" t="s">
        <v>1163</v>
      </c>
      <c r="ABW2" s="178" t="s">
        <v>1164</v>
      </c>
      <c r="ABX2" s="178" t="s">
        <v>1165</v>
      </c>
      <c r="ABY2" s="178" t="s">
        <v>1166</v>
      </c>
      <c r="ABZ2" s="178" t="s">
        <v>1167</v>
      </c>
      <c r="ACA2" s="178" t="s">
        <v>1168</v>
      </c>
      <c r="ACB2" s="178" t="s">
        <v>1169</v>
      </c>
      <c r="ACC2" s="178" t="s">
        <v>1170</v>
      </c>
      <c r="ACD2" s="178" t="s">
        <v>1171</v>
      </c>
      <c r="ACE2" s="178" t="s">
        <v>1172</v>
      </c>
      <c r="ACF2" s="178" t="s">
        <v>1173</v>
      </c>
      <c r="ACG2" s="178" t="s">
        <v>1174</v>
      </c>
      <c r="ACH2" s="178" t="s">
        <v>1175</v>
      </c>
      <c r="ACI2" s="179" t="s">
        <v>2591</v>
      </c>
      <c r="ACJ2" s="178" t="s">
        <v>1176</v>
      </c>
      <c r="ACK2" s="178" t="s">
        <v>1177</v>
      </c>
      <c r="ACL2" s="178" t="s">
        <v>1178</v>
      </c>
      <c r="ACM2" s="178" t="s">
        <v>1179</v>
      </c>
      <c r="ACN2" s="178" t="s">
        <v>1180</v>
      </c>
      <c r="ACO2" s="178" t="s">
        <v>1181</v>
      </c>
      <c r="ACP2" s="178" t="s">
        <v>1182</v>
      </c>
      <c r="ACQ2" s="178" t="s">
        <v>1183</v>
      </c>
      <c r="ACR2" s="178" t="s">
        <v>1184</v>
      </c>
      <c r="ACS2" s="178" t="s">
        <v>1185</v>
      </c>
      <c r="ACT2" s="178" t="s">
        <v>1186</v>
      </c>
      <c r="ACU2" s="178" t="s">
        <v>1187</v>
      </c>
      <c r="ACV2" s="178" t="s">
        <v>1188</v>
      </c>
      <c r="ACW2" s="178" t="s">
        <v>1189</v>
      </c>
      <c r="ACX2" s="178" t="s">
        <v>1190</v>
      </c>
      <c r="ACY2" s="178" t="s">
        <v>1191</v>
      </c>
      <c r="ACZ2" s="178" t="s">
        <v>1192</v>
      </c>
      <c r="ADA2" s="178" t="s">
        <v>1193</v>
      </c>
      <c r="ADB2" s="178" t="s">
        <v>1194</v>
      </c>
      <c r="ADC2" s="178" t="s">
        <v>1195</v>
      </c>
      <c r="ADD2" s="178" t="s">
        <v>1196</v>
      </c>
      <c r="ADE2" s="178" t="s">
        <v>1197</v>
      </c>
      <c r="ADF2" s="178" t="s">
        <v>1198</v>
      </c>
      <c r="ADG2" s="178" t="s">
        <v>1199</v>
      </c>
      <c r="ADH2" s="178" t="s">
        <v>1200</v>
      </c>
      <c r="ADI2" s="178" t="s">
        <v>1201</v>
      </c>
      <c r="ADJ2" s="179" t="s">
        <v>2590</v>
      </c>
      <c r="ADK2" s="178" t="s">
        <v>1202</v>
      </c>
      <c r="ADL2" s="178" t="s">
        <v>1203</v>
      </c>
      <c r="ADM2" s="178" t="s">
        <v>1204</v>
      </c>
      <c r="ADN2" s="178" t="s">
        <v>1205</v>
      </c>
      <c r="ADO2" s="178" t="s">
        <v>1206</v>
      </c>
      <c r="ADP2" s="178" t="s">
        <v>1207</v>
      </c>
      <c r="ADQ2" s="178" t="s">
        <v>1208</v>
      </c>
      <c r="ADR2" s="178" t="s">
        <v>1209</v>
      </c>
      <c r="ADS2" s="178" t="s">
        <v>1210</v>
      </c>
      <c r="ADT2" s="178" t="s">
        <v>1211</v>
      </c>
      <c r="ADU2" s="178" t="s">
        <v>1212</v>
      </c>
      <c r="ADV2" s="178" t="s">
        <v>1213</v>
      </c>
      <c r="ADW2" s="178" t="s">
        <v>1214</v>
      </c>
      <c r="ADX2" s="178" t="s">
        <v>1215</v>
      </c>
      <c r="ADY2" s="178" t="s">
        <v>1216</v>
      </c>
      <c r="ADZ2" s="178" t="s">
        <v>1217</v>
      </c>
      <c r="AEA2" s="178" t="s">
        <v>1218</v>
      </c>
      <c r="AEB2" s="178" t="s">
        <v>1219</v>
      </c>
      <c r="AEC2" s="178" t="s">
        <v>1220</v>
      </c>
      <c r="AED2" s="178" t="s">
        <v>1221</v>
      </c>
      <c r="AEE2" s="178" t="s">
        <v>1222</v>
      </c>
      <c r="AEF2" s="178" t="s">
        <v>1223</v>
      </c>
      <c r="AEG2" s="178" t="s">
        <v>1224</v>
      </c>
      <c r="AEH2" s="178" t="s">
        <v>1225</v>
      </c>
      <c r="AEI2" s="178" t="s">
        <v>1226</v>
      </c>
      <c r="AEJ2" s="178" t="s">
        <v>1227</v>
      </c>
      <c r="AEK2" s="179" t="s">
        <v>2589</v>
      </c>
      <c r="AEL2" s="178" t="s">
        <v>1228</v>
      </c>
      <c r="AEM2" s="178" t="s">
        <v>1229</v>
      </c>
      <c r="AEN2" s="178" t="s">
        <v>1230</v>
      </c>
      <c r="AEO2" s="178" t="s">
        <v>1231</v>
      </c>
      <c r="AEP2" s="178" t="s">
        <v>1232</v>
      </c>
      <c r="AEQ2" s="178" t="s">
        <v>1233</v>
      </c>
      <c r="AER2" s="178" t="s">
        <v>1234</v>
      </c>
      <c r="AES2" s="178" t="s">
        <v>1235</v>
      </c>
      <c r="AET2" s="178" t="s">
        <v>1236</v>
      </c>
      <c r="AEU2" s="178" t="s">
        <v>1237</v>
      </c>
      <c r="AEV2" s="178" t="s">
        <v>1238</v>
      </c>
      <c r="AEW2" s="178" t="s">
        <v>1239</v>
      </c>
      <c r="AEX2" s="178" t="s">
        <v>1240</v>
      </c>
      <c r="AEY2" s="178" t="s">
        <v>1241</v>
      </c>
      <c r="AEZ2" s="178" t="s">
        <v>1242</v>
      </c>
      <c r="AFA2" s="178" t="s">
        <v>1243</v>
      </c>
      <c r="AFB2" s="178" t="s">
        <v>1244</v>
      </c>
      <c r="AFC2" s="178" t="s">
        <v>1245</v>
      </c>
      <c r="AFD2" s="178" t="s">
        <v>1246</v>
      </c>
      <c r="AFE2" s="178" t="s">
        <v>1247</v>
      </c>
      <c r="AFF2" s="178" t="s">
        <v>1248</v>
      </c>
      <c r="AFG2" s="178" t="s">
        <v>1249</v>
      </c>
      <c r="AFH2" s="178" t="s">
        <v>1250</v>
      </c>
      <c r="AFI2" s="178" t="s">
        <v>1251</v>
      </c>
      <c r="AFJ2" s="178" t="s">
        <v>1252</v>
      </c>
      <c r="AFK2" s="178" t="s">
        <v>1253</v>
      </c>
      <c r="AFL2" s="179" t="s">
        <v>2588</v>
      </c>
      <c r="AFM2" s="178" t="s">
        <v>1254</v>
      </c>
      <c r="AFN2" s="178" t="s">
        <v>1255</v>
      </c>
      <c r="AFO2" s="178" t="s">
        <v>1256</v>
      </c>
      <c r="AFP2" s="178" t="s">
        <v>1257</v>
      </c>
      <c r="AFQ2" s="178" t="s">
        <v>1258</v>
      </c>
      <c r="AFR2" s="178" t="s">
        <v>1259</v>
      </c>
      <c r="AFS2" s="178" t="s">
        <v>1260</v>
      </c>
      <c r="AFT2" s="178" t="s">
        <v>1261</v>
      </c>
      <c r="AFU2" s="178" t="s">
        <v>1262</v>
      </c>
      <c r="AFV2" s="178" t="s">
        <v>1263</v>
      </c>
      <c r="AFW2" s="178" t="s">
        <v>1264</v>
      </c>
      <c r="AFX2" s="178" t="s">
        <v>1265</v>
      </c>
      <c r="AFY2" s="178" t="s">
        <v>1266</v>
      </c>
      <c r="AFZ2" s="178" t="s">
        <v>1267</v>
      </c>
      <c r="AGA2" s="178" t="s">
        <v>1268</v>
      </c>
      <c r="AGB2" s="178" t="s">
        <v>1269</v>
      </c>
      <c r="AGC2" s="178" t="s">
        <v>1270</v>
      </c>
      <c r="AGD2" s="178" t="s">
        <v>1271</v>
      </c>
      <c r="AGE2" s="178" t="s">
        <v>1272</v>
      </c>
      <c r="AGF2" s="178" t="s">
        <v>1273</v>
      </c>
      <c r="AGG2" s="178" t="s">
        <v>1274</v>
      </c>
      <c r="AGH2" s="178" t="s">
        <v>1275</v>
      </c>
      <c r="AGI2" s="178" t="s">
        <v>1276</v>
      </c>
      <c r="AGJ2" s="178" t="s">
        <v>1277</v>
      </c>
      <c r="AGK2" s="178" t="s">
        <v>1278</v>
      </c>
      <c r="AGL2" s="178" t="s">
        <v>1279</v>
      </c>
    </row>
    <row r="3" spans="1:870" x14ac:dyDescent="0.2">
      <c r="A3" s="7">
        <v>1</v>
      </c>
      <c r="B3" s="1" t="s">
        <v>152</v>
      </c>
      <c r="C3" s="1" t="s">
        <v>153</v>
      </c>
      <c r="D3" s="94">
        <v>0.44419999999999998</v>
      </c>
      <c r="E3" s="95">
        <v>0.4486</v>
      </c>
      <c r="F3" s="57">
        <v>1.7944</v>
      </c>
      <c r="G3" s="58" t="s">
        <v>159</v>
      </c>
      <c r="H3" s="58">
        <v>1.7944</v>
      </c>
      <c r="I3" s="226" t="s">
        <v>5</v>
      </c>
      <c r="J3" s="58" t="s">
        <v>159</v>
      </c>
      <c r="K3" s="58" t="s">
        <v>1280</v>
      </c>
      <c r="L3" s="226" t="s">
        <v>5</v>
      </c>
      <c r="M3" s="151">
        <v>1.7767999999999999</v>
      </c>
      <c r="N3" s="124">
        <v>1.7592000000000001</v>
      </c>
      <c r="O3" s="124">
        <v>1.7416</v>
      </c>
      <c r="P3" s="124">
        <v>1.6908000000000001</v>
      </c>
      <c r="Q3" s="124">
        <v>1.5731999999999999</v>
      </c>
      <c r="R3" s="124">
        <v>1.43</v>
      </c>
      <c r="S3" s="124">
        <v>1.3</v>
      </c>
      <c r="T3" s="124">
        <v>1.18</v>
      </c>
      <c r="U3" s="124">
        <v>1.07</v>
      </c>
      <c r="V3" s="124">
        <v>0.97</v>
      </c>
      <c r="W3" s="124">
        <v>0.88500000000000001</v>
      </c>
      <c r="X3" s="124">
        <v>0.80500000000000005</v>
      </c>
      <c r="Y3" s="124">
        <v>0.755</v>
      </c>
      <c r="Z3" s="124">
        <v>0.70499999999999996</v>
      </c>
      <c r="AA3" s="124">
        <v>0.66500000000000004</v>
      </c>
      <c r="AB3" s="124">
        <v>0.625</v>
      </c>
      <c r="AC3" s="124">
        <v>0.57499999999999996</v>
      </c>
      <c r="AD3" s="143">
        <v>0.55000000000000004</v>
      </c>
      <c r="AE3" s="124">
        <v>0.53</v>
      </c>
      <c r="AF3" s="124">
        <v>0.51</v>
      </c>
      <c r="AG3" s="124">
        <v>0.49</v>
      </c>
      <c r="AH3" s="137">
        <v>0.47</v>
      </c>
      <c r="AI3" s="137">
        <v>0.45</v>
      </c>
      <c r="AJ3" s="137">
        <v>0.43</v>
      </c>
      <c r="AK3" s="137">
        <v>0.41</v>
      </c>
      <c r="AL3" s="137">
        <v>0.39</v>
      </c>
      <c r="AM3" s="137">
        <v>0.37</v>
      </c>
      <c r="AN3" s="137">
        <v>0.36499999999999999</v>
      </c>
      <c r="AO3" s="137">
        <v>0.36</v>
      </c>
      <c r="AP3" s="137">
        <v>0.35499999999999998</v>
      </c>
      <c r="AQ3" s="137">
        <v>0.35</v>
      </c>
      <c r="AR3" s="137">
        <v>0.34499999999999997</v>
      </c>
      <c r="AS3" s="137">
        <v>0.34125</v>
      </c>
      <c r="AT3" s="137">
        <v>0.33624999999999999</v>
      </c>
      <c r="AU3" s="137">
        <v>0.33124999999999999</v>
      </c>
      <c r="AV3" s="137">
        <v>0.32624999999999998</v>
      </c>
      <c r="AW3" s="137">
        <v>0.32100000000000001</v>
      </c>
      <c r="AX3" s="137">
        <v>0.30499999999999999</v>
      </c>
      <c r="AY3" s="137">
        <v>0.27</v>
      </c>
      <c r="AZ3" s="137">
        <v>0.215</v>
      </c>
      <c r="BA3" s="137">
        <v>0.17799999999999999</v>
      </c>
      <c r="BB3" s="137">
        <v>0.157</v>
      </c>
      <c r="BC3" s="137">
        <v>0.143125</v>
      </c>
      <c r="BD3" s="137">
        <v>0.12687499999999999</v>
      </c>
      <c r="BE3" s="137">
        <v>0.1140625</v>
      </c>
      <c r="BF3" s="137">
        <v>0.1065625</v>
      </c>
      <c r="BG3" s="137">
        <v>9.5625000000000002E-2</v>
      </c>
      <c r="BH3" s="137">
        <v>8.1250000000000003E-2</v>
      </c>
      <c r="BI3" s="137">
        <v>7.3749999999999996E-2</v>
      </c>
      <c r="BJ3" s="137">
        <v>6.8750000000000006E-2</v>
      </c>
      <c r="BK3" s="137">
        <v>6.5000000000000002E-2</v>
      </c>
      <c r="BL3" s="137">
        <v>5.3124999999999999E-2</v>
      </c>
      <c r="BM3" s="126">
        <v>1.0004547521600626E-2</v>
      </c>
      <c r="BN3" s="125">
        <v>1.0105649977032671E-2</v>
      </c>
      <c r="BO3" s="125">
        <v>3.0044949136503352E-2</v>
      </c>
      <c r="BP3" s="125">
        <v>7.4752097635393033E-2</v>
      </c>
      <c r="BQ3" s="125">
        <v>0.1001398601398602</v>
      </c>
      <c r="BR3" s="125">
        <v>9.9999999999999867E-2</v>
      </c>
      <c r="BS3" s="125">
        <v>0.10169491525423746</v>
      </c>
      <c r="BT3" s="125">
        <v>0.10280373831775691</v>
      </c>
      <c r="BU3" s="125">
        <v>0.10309278350515472</v>
      </c>
      <c r="BV3" s="125">
        <v>9.6045197740112886E-2</v>
      </c>
      <c r="BW3" s="125">
        <v>9.9378881987577605E-2</v>
      </c>
      <c r="BX3" s="125">
        <v>6.6225165562914023E-2</v>
      </c>
      <c r="BY3" s="125">
        <v>7.0921985815602939E-2</v>
      </c>
      <c r="BZ3" s="125">
        <v>6.0150375939849399E-2</v>
      </c>
      <c r="CA3" s="125">
        <v>6.4000000000000057E-2</v>
      </c>
      <c r="CB3" s="125">
        <v>8.6956521739130599E-2</v>
      </c>
      <c r="CC3" s="125">
        <v>4.5454545454545192E-2</v>
      </c>
      <c r="CD3" s="125">
        <v>3.7735849056603765E-2</v>
      </c>
      <c r="CE3" s="125">
        <v>3.9215686274509887E-2</v>
      </c>
      <c r="CF3" s="125">
        <v>4.081632653061229E-2</v>
      </c>
      <c r="CG3" s="125">
        <v>4.2553191489361764E-2</v>
      </c>
      <c r="CH3" s="125">
        <v>4.4444444444444287E-2</v>
      </c>
      <c r="CI3" s="125">
        <v>4.6511627906976827E-2</v>
      </c>
      <c r="CJ3" s="125">
        <v>4.8780487804878092E-2</v>
      </c>
      <c r="CK3" s="125">
        <v>5.12820512820511E-2</v>
      </c>
      <c r="CL3" s="125">
        <v>5.4054054054054168E-2</v>
      </c>
      <c r="CM3" s="125">
        <v>1.3698630136986356E-2</v>
      </c>
      <c r="CN3" s="125">
        <v>1.388888888888884E-2</v>
      </c>
      <c r="CO3" s="125">
        <v>1.4084507042253502E-2</v>
      </c>
      <c r="CP3" s="125">
        <v>1.4285714285714235E-2</v>
      </c>
      <c r="CQ3" s="125">
        <v>1.449275362318847E-2</v>
      </c>
      <c r="CR3" s="125">
        <v>1.098901098901095E-2</v>
      </c>
      <c r="CS3" s="125">
        <v>1.4869888475836479E-2</v>
      </c>
      <c r="CT3" s="125">
        <v>1.5094339622641506E-2</v>
      </c>
      <c r="CU3" s="125">
        <v>1.5325670498084198E-2</v>
      </c>
      <c r="CV3" s="125">
        <v>1.6355140186915751E-2</v>
      </c>
      <c r="CW3" s="125">
        <v>5.2459016393442637E-2</v>
      </c>
      <c r="CX3" s="125">
        <v>0.12962962962962954</v>
      </c>
      <c r="CY3" s="125">
        <v>0.2558139534883721</v>
      </c>
      <c r="CZ3" s="125">
        <v>0.2078651685393258</v>
      </c>
      <c r="DA3" s="125">
        <v>0.13375796178343946</v>
      </c>
      <c r="DB3" s="125">
        <v>9.6943231441048106E-2</v>
      </c>
      <c r="DC3" s="125">
        <v>0.12807881773399021</v>
      </c>
      <c r="DD3" s="125">
        <v>0.11232876712328754</v>
      </c>
      <c r="DE3" s="125">
        <v>7.038123167155419E-2</v>
      </c>
      <c r="DF3" s="125">
        <v>0.1143790849673203</v>
      </c>
      <c r="DG3" s="125">
        <v>0.17692307692307696</v>
      </c>
      <c r="DH3" s="125">
        <v>0.10169491525423746</v>
      </c>
      <c r="DI3" s="125">
        <v>7.2727272727272529E-2</v>
      </c>
      <c r="DJ3" s="125">
        <v>5.7692307692307709E-2</v>
      </c>
      <c r="DK3" s="125">
        <v>0.22352941176470598</v>
      </c>
      <c r="DL3" s="127">
        <v>4.2804145310656148E-2</v>
      </c>
      <c r="DM3" s="128">
        <v>4.7545945945945946E-2</v>
      </c>
      <c r="DN3" s="128">
        <v>4.0530602746101936E-2</v>
      </c>
      <c r="DO3" s="128">
        <v>4.2122571001494767E-2</v>
      </c>
      <c r="DP3" s="128">
        <v>4.1985588470776623E-2</v>
      </c>
      <c r="DQ3" s="128">
        <v>3.3694627709707825E-2</v>
      </c>
      <c r="DR3" s="128">
        <v>3.1878371750858267E-2</v>
      </c>
      <c r="DS3" s="128">
        <v>2.66546193810707E-2</v>
      </c>
      <c r="DT3" s="128">
        <v>2.5671785028790788E-2</v>
      </c>
      <c r="DU3" s="128">
        <v>2.3272552783109406E-2</v>
      </c>
      <c r="DV3" s="128">
        <v>2.4583333333333332E-2</v>
      </c>
      <c r="DW3" s="128">
        <v>2.5015537600994408E-2</v>
      </c>
      <c r="DX3" s="128">
        <v>2.7148507731032005E-2</v>
      </c>
      <c r="DY3" s="128">
        <v>3.1194690265486723E-2</v>
      </c>
      <c r="DZ3" s="128">
        <v>2.5675675675675677E-2</v>
      </c>
      <c r="EA3" s="128">
        <v>2.2727272727272728E-2</v>
      </c>
      <c r="EB3" s="128">
        <v>2.34981610134859E-2</v>
      </c>
      <c r="EC3" s="128">
        <v>2.3809523809523812E-2</v>
      </c>
      <c r="ED3" s="128">
        <v>3.3125000000000002E-2</v>
      </c>
      <c r="EE3" s="128">
        <v>3.4228187919463089E-2</v>
      </c>
      <c r="EF3" s="128">
        <v>3.2601463739188291E-2</v>
      </c>
      <c r="EG3" s="128">
        <v>3.3547466095645968E-2</v>
      </c>
      <c r="EH3" s="128">
        <v>3.4985422740524783E-2</v>
      </c>
      <c r="EI3" s="128">
        <v>3.4853090172239108E-2</v>
      </c>
      <c r="EJ3" s="128">
        <v>3.3572159672466732E-2</v>
      </c>
      <c r="EK3" s="128">
        <v>3.781818181818182E-2</v>
      </c>
      <c r="EL3" s="128">
        <v>4.2898550724637684E-2</v>
      </c>
      <c r="EM3" s="127">
        <v>4.7038491643776367E-2</v>
      </c>
      <c r="EN3" s="128">
        <v>5.1159976666985664E-2</v>
      </c>
      <c r="EO3" s="128">
        <v>5.1058340662562297E-2</v>
      </c>
      <c r="EP3" s="128">
        <v>4.5697297297297303E-2</v>
      </c>
      <c r="EQ3" s="128">
        <v>4.7978042086001829E-2</v>
      </c>
      <c r="ER3" s="128">
        <v>3.678929765886288E-2</v>
      </c>
      <c r="ES3" s="128">
        <v>3.5675082327113063E-2</v>
      </c>
      <c r="ET3" s="128">
        <v>3.1780231618637217E-2</v>
      </c>
      <c r="EU3" s="128">
        <v>2.7233392720794097E-2</v>
      </c>
      <c r="EV3" s="128">
        <v>2.6075268817204299E-2</v>
      </c>
      <c r="EW3" s="128">
        <v>2.651288196524865E-2</v>
      </c>
      <c r="EX3" s="128">
        <v>2.843518191451784E-2</v>
      </c>
      <c r="EY3" s="128">
        <v>3.2045840407470293E-2</v>
      </c>
      <c r="EZ3" s="128">
        <v>3.6910994764397902E-2</v>
      </c>
      <c r="FA3" s="128">
        <v>3.0772790374826473E-2</v>
      </c>
      <c r="FB3" s="128">
        <v>2.6789541363051866E-2</v>
      </c>
      <c r="FC3" s="128">
        <v>2.838104639684106E-2</v>
      </c>
      <c r="FD3" s="128">
        <v>3.114382785956965E-2</v>
      </c>
      <c r="FE3" s="128">
        <v>3.7011173184357544E-2</v>
      </c>
      <c r="FF3" s="128">
        <v>3.8059701492537311E-2</v>
      </c>
      <c r="FG3" s="128">
        <v>3.5610465116279071E-2</v>
      </c>
      <c r="FH3" s="128">
        <v>3.6661466458658344E-2</v>
      </c>
      <c r="FI3" s="128" t="s">
        <v>158</v>
      </c>
      <c r="FJ3" s="128" t="s">
        <v>158</v>
      </c>
      <c r="FK3" s="128" t="s">
        <v>158</v>
      </c>
      <c r="FL3" s="128" t="s">
        <v>158</v>
      </c>
      <c r="FM3" s="128" t="s">
        <v>158</v>
      </c>
      <c r="FN3" s="127">
        <v>5.3453667577611122E-2</v>
      </c>
      <c r="FO3" s="128">
        <v>5.8718293014629275E-2</v>
      </c>
      <c r="FP3" s="128">
        <v>6.8974257425742577E-2</v>
      </c>
      <c r="FQ3" s="128">
        <v>5.4700744095761894E-2</v>
      </c>
      <c r="FR3" s="128">
        <v>5.4024725274725273E-2</v>
      </c>
      <c r="FS3" s="128">
        <v>4.0191118605958406E-2</v>
      </c>
      <c r="FT3" s="128">
        <v>4.3046357615894044E-2</v>
      </c>
      <c r="FU3" s="128">
        <v>4.0013563919972871E-2</v>
      </c>
      <c r="FV3" s="128">
        <v>3.0328798185941044E-2</v>
      </c>
      <c r="FW3" s="128">
        <v>2.898117717358829E-2</v>
      </c>
      <c r="FX3" s="128">
        <v>2.9658176943699731E-2</v>
      </c>
      <c r="FY3" s="128">
        <v>3.3569641367806505E-2</v>
      </c>
      <c r="FZ3" s="128">
        <v>3.621103117505995E-2</v>
      </c>
      <c r="GA3" s="128">
        <v>4.1397533763945969E-2</v>
      </c>
      <c r="GB3" s="128">
        <v>4.0157004830917879E-2</v>
      </c>
      <c r="GC3" s="128">
        <v>2.9875717017208411E-2</v>
      </c>
      <c r="GD3" s="128">
        <v>3.2707622298065987E-2</v>
      </c>
      <c r="GE3" s="128">
        <v>3.7212449255751019E-2</v>
      </c>
      <c r="GF3" s="128">
        <v>4.1213063763608088E-2</v>
      </c>
      <c r="GG3" s="128">
        <v>4.5212765957446811E-2</v>
      </c>
      <c r="GH3" s="128">
        <v>4.0163934426229508E-2</v>
      </c>
      <c r="GI3" s="128">
        <v>4.2228212039532788E-2</v>
      </c>
      <c r="GJ3" s="128">
        <v>5.8064516129032261E-2</v>
      </c>
      <c r="GK3" s="128">
        <v>5.316846986089644E-2</v>
      </c>
      <c r="GL3" s="128">
        <v>4.3157894736842103E-2</v>
      </c>
      <c r="GM3" s="128">
        <v>5.1315789473684217E-2</v>
      </c>
      <c r="GN3" s="128">
        <v>5.8893752487067255E-2</v>
      </c>
      <c r="GO3" s="109" t="s">
        <v>158</v>
      </c>
      <c r="GP3" s="141">
        <v>1.21</v>
      </c>
      <c r="GQ3" s="141">
        <v>1.32</v>
      </c>
      <c r="GR3" s="141">
        <v>3.24</v>
      </c>
      <c r="GS3" s="141">
        <v>2.08</v>
      </c>
      <c r="GT3" s="141">
        <v>1.66</v>
      </c>
      <c r="GU3" s="141">
        <v>2.06</v>
      </c>
      <c r="GV3" s="129">
        <v>1.1100000000000001</v>
      </c>
      <c r="GW3" s="129">
        <v>2.52</v>
      </c>
      <c r="GX3" s="129">
        <v>2.09</v>
      </c>
      <c r="GY3" s="129">
        <v>2.02</v>
      </c>
      <c r="GZ3" s="129">
        <v>1.82</v>
      </c>
      <c r="HA3" s="129">
        <v>1.6</v>
      </c>
      <c r="HB3" s="129">
        <v>1.85</v>
      </c>
      <c r="HC3" s="129">
        <v>1.65</v>
      </c>
      <c r="HD3" s="129">
        <v>1.53</v>
      </c>
      <c r="HE3" s="129">
        <v>1.28</v>
      </c>
      <c r="HF3" s="231">
        <v>1.0449999999999999</v>
      </c>
      <c r="HG3" s="231">
        <v>1.22</v>
      </c>
      <c r="HH3" s="231">
        <v>1.0225</v>
      </c>
      <c r="HI3" s="231">
        <v>1.2024999999999999</v>
      </c>
      <c r="HJ3" s="231">
        <v>0.93500000000000005</v>
      </c>
      <c r="HK3" s="231">
        <v>0.89749999999999996</v>
      </c>
      <c r="HL3" s="231">
        <v>0.79</v>
      </c>
      <c r="HM3" s="231">
        <v>0.75</v>
      </c>
      <c r="HN3" s="231">
        <v>0.71250000000000002</v>
      </c>
      <c r="HO3" s="231">
        <v>0.67</v>
      </c>
      <c r="HP3" s="232" t="s">
        <v>158</v>
      </c>
      <c r="HQ3" s="131">
        <v>24.760329752066117</v>
      </c>
      <c r="HR3" s="131">
        <v>19.128787878787879</v>
      </c>
      <c r="HS3" s="131">
        <v>9.5401234567901234</v>
      </c>
      <c r="HT3" s="131">
        <v>14</v>
      </c>
      <c r="HU3" s="131">
        <v>21.433734939759034</v>
      </c>
      <c r="HV3" s="131">
        <v>14.660194174757281</v>
      </c>
      <c r="HW3" s="131">
        <v>26.567567567567565</v>
      </c>
      <c r="HX3" s="131">
        <v>14</v>
      </c>
      <c r="HY3" s="131">
        <v>16.014354066985646</v>
      </c>
      <c r="HZ3" s="131">
        <v>14.772277227722773</v>
      </c>
      <c r="IA3" s="131">
        <v>13.175824175824175</v>
      </c>
      <c r="IB3" s="131">
        <v>13.03125</v>
      </c>
      <c r="IC3" s="131">
        <v>9.205405405405406</v>
      </c>
      <c r="ID3" s="131">
        <v>10.036363636363635</v>
      </c>
      <c r="IE3" s="131">
        <v>13.673202614379086</v>
      </c>
      <c r="IF3" s="131">
        <v>13.734374999999998</v>
      </c>
      <c r="IG3" s="131">
        <v>14.14354066985646</v>
      </c>
      <c r="IH3" s="131">
        <v>10.540983606557377</v>
      </c>
      <c r="II3" s="131">
        <v>11.031784841075794</v>
      </c>
      <c r="IJ3" s="131">
        <v>10.145530145530145</v>
      </c>
      <c r="IK3" s="131">
        <v>11.903743315508022</v>
      </c>
      <c r="IL3" s="131">
        <v>8.6350974930362128</v>
      </c>
      <c r="IM3" s="131">
        <v>10.237341772151899</v>
      </c>
      <c r="IN3" s="131">
        <v>12.666666666666666</v>
      </c>
      <c r="IO3" s="131">
        <v>10.666666666666666</v>
      </c>
      <c r="IP3" s="131">
        <v>9.3768656716417897</v>
      </c>
      <c r="IQ3" s="130" t="s">
        <v>158</v>
      </c>
      <c r="IR3" s="131">
        <v>28.41839250600901</v>
      </c>
      <c r="IS3" s="131">
        <v>25.84090909090909</v>
      </c>
      <c r="IT3" s="131">
        <v>11.419753086419753</v>
      </c>
      <c r="IU3" s="131">
        <v>15.764423076923077</v>
      </c>
      <c r="IV3" s="131">
        <v>23.41566265060241</v>
      </c>
      <c r="IW3" s="131">
        <v>17.689320388349515</v>
      </c>
      <c r="IX3" s="131">
        <v>33.450450450450447</v>
      </c>
      <c r="IY3" s="131">
        <v>15.59126984126984</v>
      </c>
      <c r="IZ3" s="131">
        <v>17.799043062200958</v>
      </c>
      <c r="JA3" s="131">
        <v>16.524752475247524</v>
      </c>
      <c r="JB3" s="131">
        <v>15.554945054945053</v>
      </c>
      <c r="JC3" s="131">
        <v>14.724999999999998</v>
      </c>
      <c r="JD3" s="131">
        <v>10.324324324324325</v>
      </c>
      <c r="JE3" s="131">
        <v>13.096969696969698</v>
      </c>
      <c r="JF3" s="131">
        <v>15.248366013071895</v>
      </c>
      <c r="JG3" s="131">
        <v>15.828125000000002</v>
      </c>
      <c r="JH3" s="131">
        <v>16.899521531100479</v>
      </c>
      <c r="JI3" s="131">
        <v>11.737704918032787</v>
      </c>
      <c r="JJ3" s="131">
        <v>13.105134474327629</v>
      </c>
      <c r="JK3" s="131">
        <v>11.442827442827443</v>
      </c>
      <c r="JL3" s="131">
        <v>13.711229946524064</v>
      </c>
      <c r="JM3" s="131" t="s">
        <v>158</v>
      </c>
      <c r="JN3" s="131" t="s">
        <v>158</v>
      </c>
      <c r="JO3" s="131" t="s">
        <v>158</v>
      </c>
      <c r="JP3" s="131" t="s">
        <v>158</v>
      </c>
      <c r="JQ3" s="131" t="s">
        <v>158</v>
      </c>
      <c r="JR3" s="130" t="s">
        <v>158</v>
      </c>
      <c r="JS3" s="131">
        <v>30.578512396694215</v>
      </c>
      <c r="JT3" s="131">
        <v>32.553030303030297</v>
      </c>
      <c r="JU3" s="131">
        <v>12.388888888888888</v>
      </c>
      <c r="JV3" s="131">
        <v>18.014423076923077</v>
      </c>
      <c r="JW3" s="131">
        <v>25.566265060240962</v>
      </c>
      <c r="JX3" s="131">
        <v>19.796116504854368</v>
      </c>
      <c r="JY3" s="131">
        <v>39.882882882882882</v>
      </c>
      <c r="JZ3" s="131">
        <v>16.539682539682538</v>
      </c>
      <c r="KA3" s="131">
        <v>19.942583732057418</v>
      </c>
      <c r="KB3" s="131">
        <v>17.821782178217823</v>
      </c>
      <c r="KC3" s="131">
        <v>17.681318681318679</v>
      </c>
      <c r="KD3" s="131">
        <v>17.381249999999998</v>
      </c>
      <c r="KE3" s="131">
        <v>12.216216216216216</v>
      </c>
      <c r="KF3" s="131">
        <v>15.696969696969697</v>
      </c>
      <c r="KG3" s="131">
        <v>17.973856209150327</v>
      </c>
      <c r="KH3" s="131">
        <v>19.1171875</v>
      </c>
      <c r="KI3" s="131">
        <v>22.10526315789474</v>
      </c>
      <c r="KJ3" s="131">
        <v>13.114754098360656</v>
      </c>
      <c r="KK3" s="131">
        <v>14.572127139364303</v>
      </c>
      <c r="KL3" s="131">
        <v>12.4989604989605</v>
      </c>
      <c r="KM3" s="131">
        <v>14.983957219251336</v>
      </c>
      <c r="KN3" s="131">
        <v>14.331476323119778</v>
      </c>
      <c r="KO3" s="131">
        <v>15.617088607594937</v>
      </c>
      <c r="KP3" s="131">
        <v>16.283333333333335</v>
      </c>
      <c r="KQ3" s="131">
        <v>14.473684210526315</v>
      </c>
      <c r="KR3" s="131">
        <v>12.873134328358208</v>
      </c>
      <c r="KS3" s="116" t="s">
        <v>158</v>
      </c>
      <c r="KT3" s="132">
        <v>13.025512929505821</v>
      </c>
      <c r="KU3" s="132">
        <v>11.842490842490843</v>
      </c>
      <c r="KV3" s="132">
        <v>13.989010989010989</v>
      </c>
      <c r="KW3" s="132">
        <v>15.330882352941176</v>
      </c>
      <c r="KX3" s="132">
        <v>14.033333333333333</v>
      </c>
      <c r="KY3" s="132">
        <v>11.798507462686567</v>
      </c>
      <c r="KZ3" s="132">
        <v>11.498113207547171</v>
      </c>
      <c r="LA3" s="132">
        <v>12.889733840304183</v>
      </c>
      <c r="LB3" s="132">
        <v>11.760617760617761</v>
      </c>
      <c r="LC3" s="132">
        <v>11.046875</v>
      </c>
      <c r="LD3" s="132">
        <v>11.760784313725491</v>
      </c>
      <c r="LE3" s="132">
        <v>10.543650793650794</v>
      </c>
      <c r="LF3" s="132" t="s">
        <v>158</v>
      </c>
      <c r="LG3" s="132" t="s">
        <v>158</v>
      </c>
      <c r="LH3" s="132" t="s">
        <v>158</v>
      </c>
      <c r="LI3" s="132" t="s">
        <v>158</v>
      </c>
      <c r="LJ3" s="132" t="s">
        <v>158</v>
      </c>
      <c r="LK3" s="132" t="s">
        <v>158</v>
      </c>
      <c r="LL3" s="132" t="s">
        <v>158</v>
      </c>
      <c r="LM3" s="132" t="s">
        <v>158</v>
      </c>
      <c r="LN3" s="132" t="s">
        <v>158</v>
      </c>
      <c r="LO3" s="132" t="s">
        <v>158</v>
      </c>
      <c r="LP3" s="132" t="s">
        <v>158</v>
      </c>
      <c r="LQ3" s="132" t="s">
        <v>158</v>
      </c>
      <c r="LR3" s="132" t="s">
        <v>158</v>
      </c>
      <c r="LS3" s="132" t="s">
        <v>158</v>
      </c>
      <c r="LT3" s="130" t="s">
        <v>158</v>
      </c>
      <c r="LU3" s="131">
        <v>2.3001012829317165</v>
      </c>
      <c r="LV3" s="131">
        <v>2.1321527992576552</v>
      </c>
      <c r="LW3" s="131">
        <v>2.2095915161036919</v>
      </c>
      <c r="LX3" s="131">
        <v>1.899434052757794</v>
      </c>
      <c r="LY3" s="131">
        <v>2.5353919239904985</v>
      </c>
      <c r="LZ3" s="131">
        <v>2.5596457938013915</v>
      </c>
      <c r="MA3" s="131">
        <v>2.5647686248769279</v>
      </c>
      <c r="MB3" s="131">
        <v>2.7370619469026547</v>
      </c>
      <c r="MC3" s="131">
        <v>2.8459389363099143</v>
      </c>
      <c r="MD3" s="131">
        <v>2.7012164073550213</v>
      </c>
      <c r="ME3" s="131">
        <v>2.0389796598866288</v>
      </c>
      <c r="MF3" s="131">
        <v>1.9774934136243885</v>
      </c>
      <c r="MG3" s="131" t="s">
        <v>158</v>
      </c>
      <c r="MH3" s="131" t="s">
        <v>158</v>
      </c>
      <c r="MI3" s="131" t="s">
        <v>158</v>
      </c>
      <c r="MJ3" s="131" t="s">
        <v>158</v>
      </c>
      <c r="MK3" s="131" t="s">
        <v>158</v>
      </c>
      <c r="ML3" s="131" t="s">
        <v>158</v>
      </c>
      <c r="MM3" s="131" t="s">
        <v>158</v>
      </c>
      <c r="MN3" s="131" t="s">
        <v>158</v>
      </c>
      <c r="MO3" s="131" t="s">
        <v>158</v>
      </c>
      <c r="MP3" s="131" t="s">
        <v>158</v>
      </c>
      <c r="MQ3" s="131" t="s">
        <v>158</v>
      </c>
      <c r="MR3" s="131" t="s">
        <v>158</v>
      </c>
      <c r="MS3" s="131" t="s">
        <v>158</v>
      </c>
      <c r="MT3" s="131" t="s">
        <v>158</v>
      </c>
      <c r="MU3" s="130" t="s">
        <v>158</v>
      </c>
      <c r="MV3" s="131">
        <v>2.6399156116438243</v>
      </c>
      <c r="MW3" s="131">
        <v>2.8803062171357872</v>
      </c>
      <c r="MX3" s="131">
        <v>2.6449332285938727</v>
      </c>
      <c r="MY3" s="131">
        <v>2.1388201438848919</v>
      </c>
      <c r="MZ3" s="131">
        <v>2.7698337292161517</v>
      </c>
      <c r="NA3" s="131">
        <v>3.088526249209361</v>
      </c>
      <c r="NB3" s="131">
        <v>3.2292254676731211</v>
      </c>
      <c r="NC3" s="131">
        <v>3.0481622418879053</v>
      </c>
      <c r="ND3" s="131">
        <v>3.1630991464215366</v>
      </c>
      <c r="NE3" s="131">
        <v>3.0216690240452619</v>
      </c>
      <c r="NF3" s="131">
        <v>2.4071523841280422</v>
      </c>
      <c r="NG3" s="131">
        <v>2.234520135491155</v>
      </c>
      <c r="NH3" s="131" t="s">
        <v>158</v>
      </c>
      <c r="NI3" s="131" t="s">
        <v>158</v>
      </c>
      <c r="NJ3" s="131" t="s">
        <v>158</v>
      </c>
      <c r="NK3" s="131" t="s">
        <v>158</v>
      </c>
      <c r="NL3" s="131" t="s">
        <v>158</v>
      </c>
      <c r="NM3" s="131" t="s">
        <v>158</v>
      </c>
      <c r="NN3" s="131" t="s">
        <v>158</v>
      </c>
      <c r="NO3" s="131" t="s">
        <v>158</v>
      </c>
      <c r="NP3" s="131" t="s">
        <v>158</v>
      </c>
      <c r="NQ3" s="131" t="s">
        <v>158</v>
      </c>
      <c r="NR3" s="131" t="s">
        <v>158</v>
      </c>
      <c r="NS3" s="131" t="s">
        <v>158</v>
      </c>
      <c r="NT3" s="131" t="s">
        <v>158</v>
      </c>
      <c r="NU3" s="131" t="s">
        <v>158</v>
      </c>
      <c r="NV3" s="130" t="s">
        <v>158</v>
      </c>
      <c r="NW3" s="131">
        <v>2.8405791157894735</v>
      </c>
      <c r="NX3" s="131">
        <v>3.6284596350139187</v>
      </c>
      <c r="NY3" s="131">
        <v>2.8693951296150826</v>
      </c>
      <c r="NZ3" s="131">
        <v>2.4440863309352516</v>
      </c>
      <c r="OA3" s="131">
        <v>3.024228028503563</v>
      </c>
      <c r="OB3" s="131">
        <v>3.4563693864642633</v>
      </c>
      <c r="OC3" s="131">
        <v>3.8501969149983593</v>
      </c>
      <c r="OD3" s="131">
        <v>3.2335811209439527</v>
      </c>
      <c r="OE3" s="131">
        <v>3.5440315167432699</v>
      </c>
      <c r="OF3" s="131">
        <v>3.258840169731259</v>
      </c>
      <c r="OG3" s="131">
        <v>2.7362120706902298</v>
      </c>
      <c r="OH3" s="131">
        <v>2.6376063229205866</v>
      </c>
      <c r="OI3" s="131" t="s">
        <v>158</v>
      </c>
      <c r="OJ3" s="131" t="s">
        <v>158</v>
      </c>
      <c r="OK3" s="131" t="s">
        <v>158</v>
      </c>
      <c r="OL3" s="131" t="s">
        <v>158</v>
      </c>
      <c r="OM3" s="131" t="s">
        <v>158</v>
      </c>
      <c r="ON3" s="131" t="s">
        <v>158</v>
      </c>
      <c r="OO3" s="131" t="s">
        <v>158</v>
      </c>
      <c r="OP3" s="131" t="s">
        <v>158</v>
      </c>
      <c r="OQ3" s="131" t="s">
        <v>158</v>
      </c>
      <c r="OR3" s="131" t="s">
        <v>158</v>
      </c>
      <c r="OS3" s="131" t="s">
        <v>158</v>
      </c>
      <c r="OT3" s="131" t="s">
        <v>158</v>
      </c>
      <c r="OU3" s="131" t="s">
        <v>158</v>
      </c>
      <c r="OV3" s="131" t="s">
        <v>158</v>
      </c>
      <c r="OW3" s="378" t="s">
        <v>158</v>
      </c>
      <c r="OX3" s="132">
        <v>6.3663815683900431</v>
      </c>
      <c r="OY3" s="132">
        <v>5.9743589743589745</v>
      </c>
      <c r="OZ3" s="132">
        <v>4.9743589743589745</v>
      </c>
      <c r="PA3" s="132">
        <v>3.1985294117647061</v>
      </c>
      <c r="PB3" s="132">
        <v>4.8592592592592592</v>
      </c>
      <c r="PC3" s="132">
        <v>6.0522388059701493</v>
      </c>
      <c r="PD3" s="132">
        <v>6.0981132075471702</v>
      </c>
      <c r="PE3" s="132">
        <v>5.8555133079847907</v>
      </c>
      <c r="PF3" s="132">
        <v>6.9536679536679538</v>
      </c>
      <c r="PG3" s="132">
        <v>5.40625</v>
      </c>
      <c r="PH3" s="132">
        <v>5.3019607843137253</v>
      </c>
      <c r="PI3" s="132">
        <v>3.0317460317460316</v>
      </c>
      <c r="PJ3" s="132" t="s">
        <v>158</v>
      </c>
      <c r="PK3" s="132" t="s">
        <v>158</v>
      </c>
      <c r="PL3" s="132" t="s">
        <v>158</v>
      </c>
      <c r="PM3" s="132" t="s">
        <v>158</v>
      </c>
      <c r="PN3" s="132" t="s">
        <v>158</v>
      </c>
      <c r="PO3" s="132" t="s">
        <v>158</v>
      </c>
      <c r="PP3" s="132" t="s">
        <v>158</v>
      </c>
      <c r="PQ3" s="132" t="s">
        <v>158</v>
      </c>
      <c r="PR3" s="132" t="s">
        <v>158</v>
      </c>
      <c r="PS3" s="132" t="s">
        <v>158</v>
      </c>
      <c r="PT3" s="132" t="s">
        <v>158</v>
      </c>
      <c r="PU3" s="132" t="s">
        <v>158</v>
      </c>
      <c r="PV3" s="132" t="s">
        <v>158</v>
      </c>
      <c r="PW3" s="132" t="s">
        <v>158</v>
      </c>
      <c r="PX3" s="130" t="s">
        <v>158</v>
      </c>
      <c r="PY3" s="131">
        <v>4.7059697377793848</v>
      </c>
      <c r="PZ3" s="131">
        <v>4.2263948497854074</v>
      </c>
      <c r="QA3" s="131">
        <v>6.2138659793814428</v>
      </c>
      <c r="QB3" s="131">
        <v>9.104183908045977</v>
      </c>
      <c r="QC3" s="131">
        <v>7.3221036585365855</v>
      </c>
      <c r="QD3" s="131">
        <v>4.9898890258939579</v>
      </c>
      <c r="QE3" s="131">
        <v>4.8359220297029699</v>
      </c>
      <c r="QF3" s="131">
        <v>6.0250909090909097</v>
      </c>
      <c r="QG3" s="131">
        <v>4.8132870627429201</v>
      </c>
      <c r="QH3" s="131">
        <v>5.5195375722543352</v>
      </c>
      <c r="QI3" s="131">
        <v>4.5228550295857994</v>
      </c>
      <c r="QJ3" s="131">
        <v>6.8772251308900527</v>
      </c>
      <c r="QK3" s="131" t="s">
        <v>158</v>
      </c>
      <c r="QL3" s="131" t="s">
        <v>158</v>
      </c>
      <c r="QM3" s="131" t="s">
        <v>158</v>
      </c>
      <c r="QN3" s="131" t="s">
        <v>158</v>
      </c>
      <c r="QO3" s="131" t="s">
        <v>158</v>
      </c>
      <c r="QP3" s="131" t="s">
        <v>158</v>
      </c>
      <c r="QQ3" s="131" t="s">
        <v>158</v>
      </c>
      <c r="QR3" s="131" t="s">
        <v>158</v>
      </c>
      <c r="QS3" s="131" t="s">
        <v>158</v>
      </c>
      <c r="QT3" s="131" t="s">
        <v>158</v>
      </c>
      <c r="QU3" s="131" t="s">
        <v>158</v>
      </c>
      <c r="QV3" s="131" t="s">
        <v>158</v>
      </c>
      <c r="QW3" s="131" t="s">
        <v>158</v>
      </c>
      <c r="QX3" s="131" t="s">
        <v>158</v>
      </c>
      <c r="QY3" s="130" t="s">
        <v>158</v>
      </c>
      <c r="QZ3" s="131">
        <v>5.4012243160233071</v>
      </c>
      <c r="RA3" s="131">
        <v>5.7093991416309011</v>
      </c>
      <c r="RB3" s="131">
        <v>7.4381443298969074</v>
      </c>
      <c r="RC3" s="131">
        <v>10.251586206896551</v>
      </c>
      <c r="RD3" s="131">
        <v>7.9991615853658535</v>
      </c>
      <c r="RE3" s="131">
        <v>6.020912453760789</v>
      </c>
      <c r="RF3" s="131">
        <v>6.0887685643564353</v>
      </c>
      <c r="RG3" s="131">
        <v>6.709915584415584</v>
      </c>
      <c r="RH3" s="131">
        <v>5.3496946141032762</v>
      </c>
      <c r="RI3" s="131">
        <v>6.1743352601156074</v>
      </c>
      <c r="RJ3" s="131">
        <v>5.3395340236686391</v>
      </c>
      <c r="RK3" s="131">
        <v>7.7710994764397903</v>
      </c>
      <c r="RL3" s="131" t="s">
        <v>158</v>
      </c>
      <c r="RM3" s="131" t="s">
        <v>158</v>
      </c>
      <c r="RN3" s="131" t="s">
        <v>158</v>
      </c>
      <c r="RO3" s="131" t="s">
        <v>158</v>
      </c>
      <c r="RP3" s="131" t="s">
        <v>158</v>
      </c>
      <c r="RQ3" s="131" t="s">
        <v>158</v>
      </c>
      <c r="RR3" s="131" t="s">
        <v>158</v>
      </c>
      <c r="RS3" s="131" t="s">
        <v>158</v>
      </c>
      <c r="RT3" s="131" t="s">
        <v>158</v>
      </c>
      <c r="RU3" s="131" t="s">
        <v>158</v>
      </c>
      <c r="RV3" s="131" t="s">
        <v>158</v>
      </c>
      <c r="RW3" s="131" t="s">
        <v>158</v>
      </c>
      <c r="RX3" s="131" t="s">
        <v>158</v>
      </c>
      <c r="RY3" s="131" t="s">
        <v>158</v>
      </c>
      <c r="RZ3" s="130" t="s">
        <v>158</v>
      </c>
      <c r="SA3" s="131">
        <v>5.8117785750873105</v>
      </c>
      <c r="SB3" s="131">
        <v>7.1924034334763949</v>
      </c>
      <c r="SC3" s="131">
        <v>8.069381443298969</v>
      </c>
      <c r="SD3" s="131">
        <v>11.714758620689654</v>
      </c>
      <c r="SE3" s="131">
        <v>8.7338414634146346</v>
      </c>
      <c r="SF3" s="131">
        <v>6.7380024660912454</v>
      </c>
      <c r="SG3" s="131">
        <v>7.2596225247524755</v>
      </c>
      <c r="SH3" s="131">
        <v>7.118077922077922</v>
      </c>
      <c r="SI3" s="131">
        <v>5.9939589117157137</v>
      </c>
      <c r="SJ3" s="131">
        <v>6.6589595375722546</v>
      </c>
      <c r="SK3" s="131">
        <v>6.0694526627218934</v>
      </c>
      <c r="SL3" s="131">
        <v>9.1729319371727751</v>
      </c>
      <c r="SM3" s="131" t="s">
        <v>158</v>
      </c>
      <c r="SN3" s="131" t="s">
        <v>158</v>
      </c>
      <c r="SO3" s="131" t="s">
        <v>158</v>
      </c>
      <c r="SP3" s="131" t="s">
        <v>158</v>
      </c>
      <c r="SQ3" s="131" t="s">
        <v>158</v>
      </c>
      <c r="SR3" s="131" t="s">
        <v>158</v>
      </c>
      <c r="SS3" s="131" t="s">
        <v>158</v>
      </c>
      <c r="ST3" s="131" t="s">
        <v>158</v>
      </c>
      <c r="SU3" s="131" t="s">
        <v>158</v>
      </c>
      <c r="SV3" s="131" t="s">
        <v>158</v>
      </c>
      <c r="SW3" s="131" t="s">
        <v>158</v>
      </c>
      <c r="SX3" s="131" t="s">
        <v>158</v>
      </c>
      <c r="SY3" s="131" t="s">
        <v>158</v>
      </c>
      <c r="SZ3" s="131" t="s">
        <v>158</v>
      </c>
      <c r="TA3" s="378" t="s">
        <v>158</v>
      </c>
      <c r="TB3" s="132">
        <v>1.8417297086669682</v>
      </c>
      <c r="TC3" s="132">
        <v>2.7142857142857144</v>
      </c>
      <c r="TD3" s="132">
        <v>0.90109890109890112</v>
      </c>
      <c r="TE3" s="132">
        <v>-0.9779411764705882</v>
      </c>
      <c r="TF3" s="132">
        <v>0.35185185185185186</v>
      </c>
      <c r="TG3" s="132">
        <v>1.2276119402985075</v>
      </c>
      <c r="TH3" s="132">
        <v>-0.20754716981132076</v>
      </c>
      <c r="TI3" s="132">
        <v>-2.5019011406844105</v>
      </c>
      <c r="TJ3" s="132">
        <v>-2.0540540540540539</v>
      </c>
      <c r="TK3" s="132">
        <v>-3.2734375</v>
      </c>
      <c r="TL3" s="132">
        <v>-5.4901960784313725E-2</v>
      </c>
      <c r="TM3" s="132">
        <v>-0.34920634920634919</v>
      </c>
      <c r="TN3" s="132" t="s">
        <v>158</v>
      </c>
      <c r="TO3" s="132" t="s">
        <v>158</v>
      </c>
      <c r="TP3" s="132" t="s">
        <v>158</v>
      </c>
      <c r="TQ3" s="132" t="s">
        <v>158</v>
      </c>
      <c r="TR3" s="132" t="s">
        <v>158</v>
      </c>
      <c r="TS3" s="132" t="s">
        <v>158</v>
      </c>
      <c r="TT3" s="132" t="s">
        <v>158</v>
      </c>
      <c r="TU3" s="132" t="s">
        <v>158</v>
      </c>
      <c r="TV3" s="132" t="s">
        <v>158</v>
      </c>
      <c r="TW3" s="132" t="s">
        <v>158</v>
      </c>
      <c r="TX3" s="132" t="s">
        <v>158</v>
      </c>
      <c r="TY3" s="132" t="s">
        <v>158</v>
      </c>
      <c r="TZ3" s="132" t="s">
        <v>158</v>
      </c>
      <c r="UA3" s="132" t="s">
        <v>158</v>
      </c>
      <c r="UB3" s="235" t="s">
        <v>158</v>
      </c>
      <c r="UC3" s="236">
        <v>18.68</v>
      </c>
      <c r="UD3" s="236">
        <v>18.829999999999998</v>
      </c>
      <c r="UE3" s="236">
        <v>19.04</v>
      </c>
      <c r="UF3" s="236">
        <v>17.45</v>
      </c>
      <c r="UG3" s="236">
        <v>17.91</v>
      </c>
      <c r="UH3" s="236">
        <v>17.420000000000002</v>
      </c>
      <c r="UI3" s="236">
        <v>17.329999999999998</v>
      </c>
      <c r="UJ3" s="236">
        <v>16.75</v>
      </c>
      <c r="UK3" s="236">
        <v>16.02</v>
      </c>
      <c r="UL3" s="236">
        <v>14.18</v>
      </c>
      <c r="UM3" s="236">
        <v>11.65</v>
      </c>
      <c r="UN3" s="236">
        <v>13</v>
      </c>
      <c r="UO3" s="231" t="s">
        <v>5</v>
      </c>
      <c r="UP3" s="231" t="s">
        <v>5</v>
      </c>
      <c r="UQ3" s="231" t="s">
        <v>5</v>
      </c>
      <c r="UR3" s="231" t="s">
        <v>5</v>
      </c>
      <c r="US3" s="231" t="s">
        <v>5</v>
      </c>
      <c r="UT3" s="231" t="s">
        <v>5</v>
      </c>
      <c r="UU3" s="231" t="s">
        <v>5</v>
      </c>
      <c r="UV3" s="231" t="s">
        <v>5</v>
      </c>
      <c r="UW3" s="231" t="s">
        <v>5</v>
      </c>
      <c r="UX3" s="231" t="s">
        <v>5</v>
      </c>
      <c r="UY3" s="231" t="s">
        <v>5</v>
      </c>
      <c r="UZ3" s="231" t="s">
        <v>5</v>
      </c>
      <c r="VA3" s="231" t="s">
        <v>5</v>
      </c>
      <c r="VB3" s="231" t="s">
        <v>5</v>
      </c>
      <c r="VC3" s="130" t="s">
        <v>158</v>
      </c>
      <c r="VD3" s="131">
        <v>1.6038543361884368</v>
      </c>
      <c r="VE3" s="131">
        <v>1.3409453000531069</v>
      </c>
      <c r="VF3" s="131">
        <v>1.6234243697478992</v>
      </c>
      <c r="VG3" s="131">
        <v>1.6687679083094558</v>
      </c>
      <c r="VH3" s="131">
        <v>1.9865996649916247</v>
      </c>
      <c r="VI3" s="131">
        <v>1.7336394948335245</v>
      </c>
      <c r="VJ3" s="131">
        <v>1.7016733987305253</v>
      </c>
      <c r="VK3" s="131">
        <v>2.1062686567164182</v>
      </c>
      <c r="VL3" s="131">
        <v>2.089263420724095</v>
      </c>
      <c r="VM3" s="131">
        <v>2.1043723554301832</v>
      </c>
      <c r="VN3" s="131">
        <v>2.0583690987124461</v>
      </c>
      <c r="VO3" s="131">
        <v>1.6038461538461539</v>
      </c>
      <c r="VP3" s="131" t="s">
        <v>158</v>
      </c>
      <c r="VQ3" s="131" t="s">
        <v>158</v>
      </c>
      <c r="VR3" s="131" t="s">
        <v>158</v>
      </c>
      <c r="VS3" s="131" t="s">
        <v>158</v>
      </c>
      <c r="VT3" s="131" t="s">
        <v>158</v>
      </c>
      <c r="VU3" s="131" t="s">
        <v>158</v>
      </c>
      <c r="VV3" s="131" t="s">
        <v>158</v>
      </c>
      <c r="VW3" s="131" t="s">
        <v>158</v>
      </c>
      <c r="VX3" s="131" t="s">
        <v>158</v>
      </c>
      <c r="VY3" s="131" t="s">
        <v>158</v>
      </c>
      <c r="VZ3" s="131" t="s">
        <v>158</v>
      </c>
      <c r="WA3" s="131" t="s">
        <v>158</v>
      </c>
      <c r="WB3" s="131" t="s">
        <v>158</v>
      </c>
      <c r="WC3" s="131" t="s">
        <v>158</v>
      </c>
      <c r="WD3" s="130" t="s">
        <v>158</v>
      </c>
      <c r="WE3" s="131">
        <v>1.8408059385583995</v>
      </c>
      <c r="WF3" s="131">
        <v>1.8114710568242167</v>
      </c>
      <c r="WG3" s="131">
        <v>1.9432773109243697</v>
      </c>
      <c r="WH3" s="131">
        <v>1.8790830945558739</v>
      </c>
      <c r="WI3" s="131">
        <v>2.1702959240647681</v>
      </c>
      <c r="WJ3" s="131">
        <v>2.0918484500574048</v>
      </c>
      <c r="WK3" s="131">
        <v>2.1425274091171382</v>
      </c>
      <c r="WL3" s="131">
        <v>2.3456716417910446</v>
      </c>
      <c r="WM3" s="131">
        <v>2.3220973782771539</v>
      </c>
      <c r="WN3" s="131">
        <v>2.3540197461212977</v>
      </c>
      <c r="WO3" s="131">
        <v>2.4300429184549355</v>
      </c>
      <c r="WP3" s="131">
        <v>1.8123076923076922</v>
      </c>
      <c r="WQ3" s="131" t="s">
        <v>158</v>
      </c>
      <c r="WR3" s="131" t="s">
        <v>158</v>
      </c>
      <c r="WS3" s="131" t="s">
        <v>158</v>
      </c>
      <c r="WT3" s="131" t="s">
        <v>158</v>
      </c>
      <c r="WU3" s="131" t="s">
        <v>158</v>
      </c>
      <c r="WV3" s="131" t="s">
        <v>158</v>
      </c>
      <c r="WW3" s="131" t="s">
        <v>158</v>
      </c>
      <c r="WX3" s="131" t="s">
        <v>158</v>
      </c>
      <c r="WY3" s="131" t="s">
        <v>158</v>
      </c>
      <c r="WZ3" s="131" t="s">
        <v>158</v>
      </c>
      <c r="XA3" s="131" t="s">
        <v>158</v>
      </c>
      <c r="XB3" s="131" t="s">
        <v>158</v>
      </c>
      <c r="XC3" s="131" t="s">
        <v>158</v>
      </c>
      <c r="XD3" s="131" t="s">
        <v>158</v>
      </c>
      <c r="XE3" s="130" t="s">
        <v>158</v>
      </c>
      <c r="XF3" s="131">
        <v>1.980728051391863</v>
      </c>
      <c r="XG3" s="131">
        <v>2.2819968135953266</v>
      </c>
      <c r="XH3" s="131">
        <v>2.1081932773109244</v>
      </c>
      <c r="XI3" s="131">
        <v>2.1472779369627508</v>
      </c>
      <c r="XJ3" s="131">
        <v>2.3696259073143495</v>
      </c>
      <c r="XK3" s="131">
        <v>2.3409873708381168</v>
      </c>
      <c r="XL3" s="131">
        <v>2.5545297172533186</v>
      </c>
      <c r="XM3" s="131">
        <v>2.4883582089552241</v>
      </c>
      <c r="XN3" s="131">
        <v>2.6017478152309614</v>
      </c>
      <c r="XO3" s="131">
        <v>2.5387870239774331</v>
      </c>
      <c r="XP3" s="131">
        <v>2.7622317596566521</v>
      </c>
      <c r="XQ3" s="131">
        <v>2.1392307692307693</v>
      </c>
      <c r="XR3" s="131" t="s">
        <v>158</v>
      </c>
      <c r="XS3" s="131" t="s">
        <v>158</v>
      </c>
      <c r="XT3" s="131" t="s">
        <v>158</v>
      </c>
      <c r="XU3" s="131" t="s">
        <v>158</v>
      </c>
      <c r="XV3" s="131" t="s">
        <v>158</v>
      </c>
      <c r="XW3" s="131" t="s">
        <v>158</v>
      </c>
      <c r="XX3" s="131" t="s">
        <v>158</v>
      </c>
      <c r="XY3" s="131" t="s">
        <v>158</v>
      </c>
      <c r="XZ3" s="131" t="s">
        <v>158</v>
      </c>
      <c r="YA3" s="131" t="s">
        <v>158</v>
      </c>
      <c r="YB3" s="131" t="s">
        <v>158</v>
      </c>
      <c r="YC3" s="131" t="s">
        <v>158</v>
      </c>
      <c r="YD3" s="131" t="s">
        <v>158</v>
      </c>
      <c r="YE3" s="131" t="s">
        <v>158</v>
      </c>
      <c r="YF3" s="235" t="s">
        <v>158</v>
      </c>
      <c r="YG3" s="8">
        <v>269.85501599999998</v>
      </c>
      <c r="YH3" s="8">
        <v>273</v>
      </c>
      <c r="YI3" s="8">
        <v>273</v>
      </c>
      <c r="YJ3" s="8">
        <v>272</v>
      </c>
      <c r="YK3" s="8">
        <v>270</v>
      </c>
      <c r="YL3" s="8">
        <v>268</v>
      </c>
      <c r="YM3" s="8">
        <v>265</v>
      </c>
      <c r="YN3" s="8">
        <v>263</v>
      </c>
      <c r="YO3" s="8">
        <v>259</v>
      </c>
      <c r="YP3" s="8">
        <v>256</v>
      </c>
      <c r="YQ3" s="8">
        <v>255</v>
      </c>
      <c r="YR3" s="8">
        <v>252</v>
      </c>
      <c r="YS3" s="231" t="s">
        <v>5</v>
      </c>
      <c r="YT3" s="231" t="s">
        <v>5</v>
      </c>
      <c r="YU3" s="231" t="s">
        <v>5</v>
      </c>
      <c r="YV3" s="231" t="s">
        <v>5</v>
      </c>
      <c r="YW3" s="231" t="s">
        <v>5</v>
      </c>
      <c r="YX3" s="231" t="s">
        <v>5</v>
      </c>
      <c r="YY3" s="231" t="s">
        <v>5</v>
      </c>
      <c r="YZ3" s="231" t="s">
        <v>5</v>
      </c>
      <c r="ZA3" s="231" t="s">
        <v>5</v>
      </c>
      <c r="ZB3" s="231" t="s">
        <v>5</v>
      </c>
      <c r="ZC3" s="231" t="s">
        <v>5</v>
      </c>
      <c r="ZD3" s="231" t="s">
        <v>5</v>
      </c>
      <c r="ZE3" s="231" t="s">
        <v>5</v>
      </c>
      <c r="ZF3" s="231" t="s">
        <v>5</v>
      </c>
      <c r="ZG3" s="235" t="s">
        <v>158</v>
      </c>
      <c r="ZH3" s="133">
        <v>6.4299999999999996E-2</v>
      </c>
      <c r="ZI3" s="133">
        <v>6.93E-2</v>
      </c>
      <c r="ZJ3" s="133">
        <v>0.17430000000000001</v>
      </c>
      <c r="ZK3" s="133">
        <v>0.11710000000000001</v>
      </c>
      <c r="ZL3" s="133">
        <v>8.7300000000000003E-2</v>
      </c>
      <c r="ZM3" s="133">
        <v>0.11689999999999999</v>
      </c>
      <c r="ZN3" s="133">
        <v>6.4299999999999996E-2</v>
      </c>
      <c r="ZO3" s="133">
        <v>0.1507</v>
      </c>
      <c r="ZP3" s="133">
        <v>0.1368</v>
      </c>
      <c r="ZQ3" s="133">
        <v>0.14800000000000002</v>
      </c>
      <c r="ZR3" s="133">
        <v>0.1472</v>
      </c>
      <c r="ZS3" s="133">
        <v>0.1376</v>
      </c>
      <c r="ZT3" s="379" t="s">
        <v>158</v>
      </c>
      <c r="ZU3" s="133">
        <v>4.2699999999999995E-2</v>
      </c>
      <c r="ZV3" s="133">
        <v>4.5100000000000001E-2</v>
      </c>
      <c r="ZW3" s="133">
        <v>8.8900000000000007E-2</v>
      </c>
      <c r="ZX3" s="133">
        <v>6.0400000000000002E-2</v>
      </c>
      <c r="ZY3" s="133">
        <v>5.1699999999999996E-2</v>
      </c>
      <c r="ZZ3" s="133">
        <v>6.3899999999999998E-2</v>
      </c>
      <c r="AAA3" s="133">
        <v>3.8900000000000004E-2</v>
      </c>
      <c r="AAB3" s="133">
        <v>7.9199999999999993E-2</v>
      </c>
      <c r="AAC3" s="133">
        <v>7.5199999999999989E-2</v>
      </c>
      <c r="AAD3" s="133">
        <v>8.2599999999999993E-2</v>
      </c>
      <c r="AAE3" s="133">
        <v>8.7799999999999989E-2</v>
      </c>
      <c r="AAF3" s="133">
        <v>8.929999999999999E-2</v>
      </c>
      <c r="AAG3" s="235" t="s">
        <v>158</v>
      </c>
      <c r="AAH3" s="8">
        <v>3515</v>
      </c>
      <c r="AAI3" s="8">
        <v>3233</v>
      </c>
      <c r="AAJ3" s="8">
        <v>3819</v>
      </c>
      <c r="AAK3" s="8">
        <v>4170</v>
      </c>
      <c r="AAL3" s="8">
        <v>3789</v>
      </c>
      <c r="AAM3" s="8">
        <v>3162</v>
      </c>
      <c r="AAN3" s="8">
        <v>3047</v>
      </c>
      <c r="AAO3" s="8">
        <v>3390</v>
      </c>
      <c r="AAP3" s="8">
        <v>3046</v>
      </c>
      <c r="AAQ3" s="8">
        <v>2828</v>
      </c>
      <c r="AAR3" s="8">
        <v>2999</v>
      </c>
      <c r="AAS3" s="8">
        <v>2657</v>
      </c>
      <c r="AAT3" s="231" t="s">
        <v>5</v>
      </c>
      <c r="AAU3" s="231" t="s">
        <v>5</v>
      </c>
      <c r="AAV3" s="231" t="s">
        <v>5</v>
      </c>
      <c r="AAW3" s="231" t="s">
        <v>5</v>
      </c>
      <c r="AAX3" s="231" t="s">
        <v>5</v>
      </c>
      <c r="AAY3" s="231" t="s">
        <v>5</v>
      </c>
      <c r="AAZ3" s="231" t="s">
        <v>5</v>
      </c>
      <c r="ABA3" s="231" t="s">
        <v>5</v>
      </c>
      <c r="ABB3" s="231" t="s">
        <v>5</v>
      </c>
      <c r="ABC3" s="231" t="s">
        <v>5</v>
      </c>
      <c r="ABD3" s="231" t="s">
        <v>5</v>
      </c>
      <c r="ABE3" s="231" t="s">
        <v>5</v>
      </c>
      <c r="ABF3" s="231" t="s">
        <v>5</v>
      </c>
      <c r="ABG3" s="231" t="s">
        <v>5</v>
      </c>
      <c r="ABH3" s="235" t="s">
        <v>158</v>
      </c>
      <c r="ABI3" s="8">
        <v>1718</v>
      </c>
      <c r="ABJ3" s="8">
        <v>1631</v>
      </c>
      <c r="ABK3" s="8">
        <v>1358</v>
      </c>
      <c r="ABL3" s="8">
        <v>870</v>
      </c>
      <c r="ABM3" s="8">
        <v>1312</v>
      </c>
      <c r="ABN3" s="8">
        <v>1622</v>
      </c>
      <c r="ABO3" s="8">
        <v>1616</v>
      </c>
      <c r="ABP3" s="8">
        <v>1540</v>
      </c>
      <c r="ABQ3" s="8">
        <v>1801</v>
      </c>
      <c r="ABR3" s="8">
        <v>1384</v>
      </c>
      <c r="ABS3" s="8">
        <v>1352</v>
      </c>
      <c r="ABT3" s="8">
        <v>764</v>
      </c>
      <c r="ABU3" s="231" t="s">
        <v>5</v>
      </c>
      <c r="ABV3" s="231" t="s">
        <v>5</v>
      </c>
      <c r="ABW3" s="231" t="s">
        <v>5</v>
      </c>
      <c r="ABX3" s="231" t="s">
        <v>5</v>
      </c>
      <c r="ABY3" s="231" t="s">
        <v>5</v>
      </c>
      <c r="ABZ3" s="231" t="s">
        <v>5</v>
      </c>
      <c r="ACA3" s="231" t="s">
        <v>5</v>
      </c>
      <c r="ACB3" s="231" t="s">
        <v>5</v>
      </c>
      <c r="ACC3" s="231" t="s">
        <v>5</v>
      </c>
      <c r="ACD3" s="231" t="s">
        <v>5</v>
      </c>
      <c r="ACE3" s="231" t="s">
        <v>5</v>
      </c>
      <c r="ACF3" s="231" t="s">
        <v>5</v>
      </c>
      <c r="ACG3" s="231" t="s">
        <v>5</v>
      </c>
      <c r="ACH3" s="231" t="s">
        <v>5</v>
      </c>
      <c r="ACI3" s="235" t="s">
        <v>158</v>
      </c>
      <c r="ACJ3" s="8">
        <v>497</v>
      </c>
      <c r="ACK3" s="8">
        <v>741</v>
      </c>
      <c r="ACL3" s="8">
        <v>246</v>
      </c>
      <c r="ACM3" s="8">
        <v>-266</v>
      </c>
      <c r="ACN3" s="8">
        <v>95</v>
      </c>
      <c r="ACO3" s="8">
        <v>329</v>
      </c>
      <c r="ACP3" s="8">
        <v>-55</v>
      </c>
      <c r="ACQ3" s="8">
        <v>-658</v>
      </c>
      <c r="ACR3" s="8">
        <v>-532</v>
      </c>
      <c r="ACS3" s="8">
        <v>-838</v>
      </c>
      <c r="ACT3" s="8">
        <v>-14</v>
      </c>
      <c r="ACU3" s="8">
        <v>-88</v>
      </c>
      <c r="ACV3" s="237" t="s">
        <v>5</v>
      </c>
      <c r="ACW3" s="237" t="s">
        <v>5</v>
      </c>
      <c r="ACX3" s="237" t="s">
        <v>5</v>
      </c>
      <c r="ACY3" s="237" t="s">
        <v>5</v>
      </c>
      <c r="ACZ3" s="237" t="s">
        <v>5</v>
      </c>
      <c r="ADA3" s="237" t="s">
        <v>5</v>
      </c>
      <c r="ADB3" s="237" t="s">
        <v>5</v>
      </c>
      <c r="ADC3" s="237" t="s">
        <v>5</v>
      </c>
      <c r="ADD3" s="237" t="s">
        <v>5</v>
      </c>
      <c r="ADE3" s="237" t="s">
        <v>5</v>
      </c>
      <c r="ADF3" s="237" t="s">
        <v>5</v>
      </c>
      <c r="ADG3" s="237" t="s">
        <v>5</v>
      </c>
      <c r="ADH3" s="237" t="s">
        <v>5</v>
      </c>
      <c r="ADI3" s="237" t="s">
        <v>5</v>
      </c>
      <c r="ADJ3" s="127" t="s">
        <v>158</v>
      </c>
      <c r="ADK3" s="128">
        <v>1.4538842975206612</v>
      </c>
      <c r="ADL3" s="128">
        <v>1.3193939393939393</v>
      </c>
      <c r="ADM3" s="128">
        <v>0.52185185185185179</v>
      </c>
      <c r="ADN3" s="128">
        <v>0.75634615384615378</v>
      </c>
      <c r="ADO3" s="128">
        <v>0.86144578313253017</v>
      </c>
      <c r="ADP3" s="128">
        <v>0.6310679611650486</v>
      </c>
      <c r="ADQ3" s="128">
        <v>1.0630630630630629</v>
      </c>
      <c r="ADR3" s="128">
        <v>0.42460317460317465</v>
      </c>
      <c r="ADS3" s="128">
        <v>0.4641148325358852</v>
      </c>
      <c r="ADT3" s="128">
        <v>0.43811881188118812</v>
      </c>
      <c r="ADU3" s="128">
        <v>0.44230769230769235</v>
      </c>
      <c r="ADV3" s="128">
        <v>0.47187499999999999</v>
      </c>
      <c r="ADW3" s="128">
        <v>0.38108108108108102</v>
      </c>
      <c r="ADX3" s="128">
        <v>0.40303030303030307</v>
      </c>
      <c r="ADY3" s="128">
        <v>0.40849673202614378</v>
      </c>
      <c r="ADZ3" s="128">
        <v>0.44921874999999994</v>
      </c>
      <c r="AEA3" s="128">
        <v>0.52631578947368429</v>
      </c>
      <c r="AEB3" s="128">
        <v>0.43442622950819676</v>
      </c>
      <c r="AEC3" s="128">
        <v>0.49877750611246946</v>
      </c>
      <c r="AED3" s="128">
        <v>0.40748440748440751</v>
      </c>
      <c r="AEE3" s="128">
        <v>0.50267379679144375</v>
      </c>
      <c r="AEF3" s="128">
        <v>0.50139275766016711</v>
      </c>
      <c r="AEG3" s="128">
        <v>0.54430379746835444</v>
      </c>
      <c r="AEH3" s="128">
        <v>0.54666666666666663</v>
      </c>
      <c r="AEI3" s="128">
        <v>0.54736842105263162</v>
      </c>
      <c r="AEJ3" s="128">
        <v>0.55223880597014918</v>
      </c>
      <c r="AEK3" s="127" t="s">
        <v>158</v>
      </c>
      <c r="AEL3" s="128">
        <v>0.27632650998090802</v>
      </c>
      <c r="AEM3" s="128">
        <v>0.29151244635193135</v>
      </c>
      <c r="AEN3" s="128">
        <v>0.33990309278350517</v>
      </c>
      <c r="AEO3" s="128">
        <v>0.49185103448275858</v>
      </c>
      <c r="AEP3" s="128">
        <v>0.29428353658536582</v>
      </c>
      <c r="AEQ3" s="128">
        <v>0.21479654747225649</v>
      </c>
      <c r="AER3" s="128">
        <v>0.19350247524752473</v>
      </c>
      <c r="AES3" s="128">
        <v>0.18273376623376625</v>
      </c>
      <c r="AET3" s="128">
        <v>0.13949472515269296</v>
      </c>
      <c r="AEU3" s="128">
        <v>0.16369942196531792</v>
      </c>
      <c r="AEV3" s="128">
        <v>0.15183062130177516</v>
      </c>
      <c r="AEW3" s="128">
        <v>0.24903141361256545</v>
      </c>
      <c r="AEX3" s="128" t="s">
        <v>158</v>
      </c>
      <c r="AEY3" s="128" t="s">
        <v>158</v>
      </c>
      <c r="AEZ3" s="128" t="s">
        <v>158</v>
      </c>
      <c r="AFA3" s="128" t="s">
        <v>158</v>
      </c>
      <c r="AFB3" s="128" t="s">
        <v>158</v>
      </c>
      <c r="AFC3" s="128" t="s">
        <v>158</v>
      </c>
      <c r="AFD3" s="128" t="s">
        <v>158</v>
      </c>
      <c r="AFE3" s="128" t="s">
        <v>158</v>
      </c>
      <c r="AFF3" s="128" t="s">
        <v>158</v>
      </c>
      <c r="AFG3" s="128" t="s">
        <v>158</v>
      </c>
      <c r="AFH3" s="128" t="s">
        <v>158</v>
      </c>
      <c r="AFI3" s="128" t="s">
        <v>158</v>
      </c>
      <c r="AFJ3" s="128" t="s">
        <v>158</v>
      </c>
      <c r="AFK3" s="128" t="s">
        <v>158</v>
      </c>
      <c r="AFL3" s="134" t="s">
        <v>158</v>
      </c>
      <c r="AFM3" s="135">
        <v>0.95518902242897386</v>
      </c>
      <c r="AFN3" s="135">
        <v>0.6416421052631579</v>
      </c>
      <c r="AFO3" s="135">
        <v>1.8763756097560975</v>
      </c>
      <c r="AFP3" s="135" t="s">
        <v>1282</v>
      </c>
      <c r="AFQ3" s="135">
        <v>4.0642105263157893</v>
      </c>
      <c r="AFR3" s="135">
        <v>1.0589665653495441</v>
      </c>
      <c r="AFS3" s="135" t="s">
        <v>1282</v>
      </c>
      <c r="AFT3" s="135" t="s">
        <v>1282</v>
      </c>
      <c r="AFU3" s="135" t="s">
        <v>1282</v>
      </c>
      <c r="AFV3" s="135" t="s">
        <v>1282</v>
      </c>
      <c r="AFW3" s="135" t="s">
        <v>1282</v>
      </c>
      <c r="AFX3" s="135" t="s">
        <v>1282</v>
      </c>
      <c r="AFY3" s="135" t="s">
        <v>158</v>
      </c>
      <c r="AFZ3" s="135" t="s">
        <v>158</v>
      </c>
      <c r="AGA3" s="135" t="s">
        <v>158</v>
      </c>
      <c r="AGB3" s="135" t="s">
        <v>158</v>
      </c>
      <c r="AGC3" s="135" t="s">
        <v>158</v>
      </c>
      <c r="AGD3" s="135" t="s">
        <v>158</v>
      </c>
      <c r="AGE3" s="135" t="s">
        <v>158</v>
      </c>
      <c r="AGF3" s="135" t="s">
        <v>158</v>
      </c>
      <c r="AGG3" s="135" t="s">
        <v>158</v>
      </c>
      <c r="AGH3" s="135" t="s">
        <v>158</v>
      </c>
      <c r="AGI3" s="135" t="s">
        <v>158</v>
      </c>
      <c r="AGJ3" s="135" t="s">
        <v>158</v>
      </c>
      <c r="AGK3" s="135" t="s">
        <v>158</v>
      </c>
      <c r="AGL3" s="135" t="s">
        <v>158</v>
      </c>
    </row>
    <row r="4" spans="1:870" x14ac:dyDescent="0.2">
      <c r="A4" s="7">
        <v>2</v>
      </c>
      <c r="B4" s="1" t="s">
        <v>161</v>
      </c>
      <c r="C4" s="1" t="s">
        <v>162</v>
      </c>
      <c r="D4" s="94">
        <v>0.53500000000000003</v>
      </c>
      <c r="E4" s="95">
        <v>0.56499999999999995</v>
      </c>
      <c r="F4" s="57">
        <v>2.2599999999999998</v>
      </c>
      <c r="G4" s="58" t="s">
        <v>159</v>
      </c>
      <c r="H4" s="58">
        <v>2.2599999999999998</v>
      </c>
      <c r="I4" s="226" t="s">
        <v>5</v>
      </c>
      <c r="J4" s="58" t="s">
        <v>159</v>
      </c>
      <c r="K4" s="58" t="s">
        <v>1280</v>
      </c>
      <c r="L4" s="226" t="s">
        <v>164</v>
      </c>
      <c r="M4" s="151">
        <v>2.1700000000000004</v>
      </c>
      <c r="N4" s="124">
        <v>2.0499999999999998</v>
      </c>
      <c r="O4" s="124">
        <v>1.9375</v>
      </c>
      <c r="P4" s="124">
        <v>1.8274999999999999</v>
      </c>
      <c r="Q4" s="124">
        <v>1.7250000000000001</v>
      </c>
      <c r="R4" s="124">
        <v>1.625</v>
      </c>
      <c r="S4" s="124">
        <v>1.5249999999999999</v>
      </c>
      <c r="T4" s="124">
        <v>1.3950000000000002</v>
      </c>
      <c r="U4" s="124">
        <v>1.28</v>
      </c>
      <c r="V4" s="124">
        <v>1.24</v>
      </c>
      <c r="W4" s="124">
        <v>1.2</v>
      </c>
      <c r="X4" s="124">
        <v>1.1599999999999999</v>
      </c>
      <c r="Y4" s="124">
        <v>1.1200000000000001</v>
      </c>
      <c r="Z4" s="124">
        <v>1.04</v>
      </c>
      <c r="AA4" s="124">
        <v>1</v>
      </c>
      <c r="AB4" s="124">
        <v>0.82</v>
      </c>
      <c r="AC4" s="124">
        <v>0.67</v>
      </c>
      <c r="AD4" s="124">
        <v>0.58750000000000002</v>
      </c>
      <c r="AE4" s="124">
        <v>0.54</v>
      </c>
      <c r="AF4" s="124">
        <v>0.52</v>
      </c>
      <c r="AG4" s="124">
        <v>0.48499999999999999</v>
      </c>
      <c r="AH4" s="124">
        <v>0.46750000000000003</v>
      </c>
      <c r="AI4" s="136">
        <v>0.46</v>
      </c>
      <c r="AJ4" s="136">
        <v>0.45250000000000001</v>
      </c>
      <c r="AK4" s="136">
        <v>0.45</v>
      </c>
      <c r="AL4" s="136">
        <v>0.44</v>
      </c>
      <c r="AM4" s="136">
        <v>0.43</v>
      </c>
      <c r="AN4" s="136">
        <v>0.42249999999999999</v>
      </c>
      <c r="AO4" s="136">
        <v>0.40500000000000003</v>
      </c>
      <c r="AP4" s="136">
        <v>0.38500000000000001</v>
      </c>
      <c r="AQ4" s="136">
        <v>0.3725</v>
      </c>
      <c r="AR4" s="136">
        <v>0.37</v>
      </c>
      <c r="AS4" s="136">
        <v>0.36249999999999999</v>
      </c>
      <c r="AT4" s="136">
        <v>0.34749999999999998</v>
      </c>
      <c r="AU4" s="140">
        <v>0.33</v>
      </c>
      <c r="AV4" s="137">
        <v>0.3125</v>
      </c>
      <c r="AW4" s="140">
        <v>0.28749999999999998</v>
      </c>
      <c r="AX4" s="137">
        <v>0.26500000000000001</v>
      </c>
      <c r="AY4" s="137">
        <v>0.23749999999999999</v>
      </c>
      <c r="AZ4" s="137">
        <v>0.22875000000000001</v>
      </c>
      <c r="BA4" s="137">
        <v>0.20624999999999999</v>
      </c>
      <c r="BB4" s="137">
        <v>0.185</v>
      </c>
      <c r="BC4" s="137">
        <v>0.17499999999999999</v>
      </c>
      <c r="BD4" s="137">
        <v>0.16250000000000001</v>
      </c>
      <c r="BE4" s="137">
        <v>0.15375</v>
      </c>
      <c r="BF4" s="137">
        <v>0.13125000000000001</v>
      </c>
      <c r="BG4" s="137">
        <v>0.11625000000000001</v>
      </c>
      <c r="BH4" s="137">
        <v>0.10375</v>
      </c>
      <c r="BI4" s="137">
        <v>9.7500000000000003E-2</v>
      </c>
      <c r="BJ4" s="137">
        <v>8.7499999999999994E-2</v>
      </c>
      <c r="BK4" s="137">
        <v>8.7499999999999994E-2</v>
      </c>
      <c r="BL4" s="137">
        <v>7.8750000000000001E-2</v>
      </c>
      <c r="BM4" s="126">
        <v>5.8536585365853933E-2</v>
      </c>
      <c r="BN4" s="125">
        <v>5.8064516129032073E-2</v>
      </c>
      <c r="BO4" s="125">
        <v>6.0191518467852312E-2</v>
      </c>
      <c r="BP4" s="125">
        <v>5.9420289855072417E-2</v>
      </c>
      <c r="BQ4" s="125">
        <v>6.1538461538461542E-2</v>
      </c>
      <c r="BR4" s="125">
        <v>6.5573770491803351E-2</v>
      </c>
      <c r="BS4" s="125">
        <v>9.3189964157705862E-2</v>
      </c>
      <c r="BT4" s="125">
        <v>8.9843750000000222E-2</v>
      </c>
      <c r="BU4" s="125">
        <v>3.2258064516129004E-2</v>
      </c>
      <c r="BV4" s="125">
        <v>3.3333333333333437E-2</v>
      </c>
      <c r="BW4" s="125">
        <v>3.4482758620689724E-2</v>
      </c>
      <c r="BX4" s="125">
        <v>3.5714285714285587E-2</v>
      </c>
      <c r="BY4" s="125">
        <v>7.6923076923077094E-2</v>
      </c>
      <c r="BZ4" s="125">
        <v>4.0000000000000036E-2</v>
      </c>
      <c r="CA4" s="125">
        <v>0.21951219512195119</v>
      </c>
      <c r="CB4" s="125">
        <v>0.22388059701492513</v>
      </c>
      <c r="CC4" s="125">
        <v>0.14042553191489371</v>
      </c>
      <c r="CD4" s="125">
        <v>8.7962962962963021E-2</v>
      </c>
      <c r="CE4" s="125">
        <v>3.8461538461538547E-2</v>
      </c>
      <c r="CF4" s="125">
        <v>7.2164948453608213E-2</v>
      </c>
      <c r="CG4" s="125">
        <v>3.7433155080213831E-2</v>
      </c>
      <c r="CH4" s="125">
        <v>1.6304347826086918E-2</v>
      </c>
      <c r="CI4" s="125">
        <v>1.6574585635359185E-2</v>
      </c>
      <c r="CJ4" s="125">
        <v>5.5555555555555358E-3</v>
      </c>
      <c r="CK4" s="125">
        <v>2.2727272727272707E-2</v>
      </c>
      <c r="CL4" s="125">
        <v>2.3255813953488413E-2</v>
      </c>
      <c r="CM4" s="125">
        <v>1.7751479289940919E-2</v>
      </c>
      <c r="CN4" s="125">
        <v>4.3209876543209846E-2</v>
      </c>
      <c r="CO4" s="125">
        <v>5.1948051948051965E-2</v>
      </c>
      <c r="CP4" s="125">
        <v>3.3557046979865834E-2</v>
      </c>
      <c r="CQ4" s="125">
        <v>6.7567567567567988E-3</v>
      </c>
      <c r="CR4" s="125">
        <v>2.0689655172413834E-2</v>
      </c>
      <c r="CS4" s="125">
        <v>4.3165467625899234E-2</v>
      </c>
      <c r="CT4" s="125">
        <v>5.3030303030302983E-2</v>
      </c>
      <c r="CU4" s="125">
        <v>5.600000000000005E-2</v>
      </c>
      <c r="CV4" s="125">
        <v>8.6956521739130599E-2</v>
      </c>
      <c r="CW4" s="125">
        <v>8.4905660377358361E-2</v>
      </c>
      <c r="CX4" s="125">
        <v>0.11578947368421066</v>
      </c>
      <c r="CY4" s="125">
        <v>3.82513661202184E-2</v>
      </c>
      <c r="CZ4" s="125">
        <v>0.10909090909090913</v>
      </c>
      <c r="DA4" s="125">
        <v>0.11486486486486491</v>
      </c>
      <c r="DB4" s="125">
        <v>5.7142857142857162E-2</v>
      </c>
      <c r="DC4" s="125">
        <v>7.6923076923076872E-2</v>
      </c>
      <c r="DD4" s="125">
        <v>5.6910569105691033E-2</v>
      </c>
      <c r="DE4" s="125">
        <v>0.17142857142857126</v>
      </c>
      <c r="DF4" s="125">
        <v>0.12903225806451601</v>
      </c>
      <c r="DG4" s="125">
        <v>0.12048192771084354</v>
      </c>
      <c r="DH4" s="125">
        <v>6.4102564102564097E-2</v>
      </c>
      <c r="DI4" s="125">
        <v>0.11428571428571432</v>
      </c>
      <c r="DJ4" s="125">
        <v>0</v>
      </c>
      <c r="DK4" s="125">
        <v>0.11111111111111094</v>
      </c>
      <c r="DL4" s="127">
        <v>3.3543820651935521E-2</v>
      </c>
      <c r="DM4" s="128">
        <v>3.3311666667018743E-2</v>
      </c>
      <c r="DN4" s="128">
        <v>3.268387314439946E-2</v>
      </c>
      <c r="DO4" s="128">
        <v>3.2095187917105722E-2</v>
      </c>
      <c r="DP4" s="128">
        <v>3.6423141891891893E-2</v>
      </c>
      <c r="DQ4" s="128">
        <v>3.3347014159655249E-2</v>
      </c>
      <c r="DR4" s="128">
        <v>3.3987073768665034E-2</v>
      </c>
      <c r="DS4" s="128">
        <v>3.3033388586313057E-2</v>
      </c>
      <c r="DT4" s="128">
        <v>3.1349497918197404E-2</v>
      </c>
      <c r="DU4" s="128">
        <v>3.5287421741605006E-2</v>
      </c>
      <c r="DV4" s="128">
        <v>3.430531732418525E-2</v>
      </c>
      <c r="DW4" s="128">
        <v>3.272214386459802E-2</v>
      </c>
      <c r="DX4" s="128">
        <v>3.2426172553561096E-2</v>
      </c>
      <c r="DY4" s="128">
        <v>3.556771545827634E-2</v>
      </c>
      <c r="DZ4" s="128">
        <v>3.3400133600534399E-2</v>
      </c>
      <c r="EA4" s="128">
        <v>2.7333333333333331E-2</v>
      </c>
      <c r="EB4" s="128">
        <v>2.2333333333333334E-2</v>
      </c>
      <c r="EC4" s="128">
        <v>2.2913416536661468E-2</v>
      </c>
      <c r="ED4" s="128">
        <v>3.0422535211267608E-2</v>
      </c>
      <c r="EE4" s="128">
        <v>3.4120734908136482E-2</v>
      </c>
      <c r="EF4" s="128">
        <v>3.6521084337349401E-2</v>
      </c>
      <c r="EG4" s="128">
        <v>3.9318755256518081E-2</v>
      </c>
      <c r="EH4" s="128">
        <v>5.0054406964091407E-2</v>
      </c>
      <c r="EI4" s="128">
        <v>4.5568982880161132E-2</v>
      </c>
      <c r="EJ4" s="128">
        <v>3.7406483790523692E-2</v>
      </c>
      <c r="EK4" s="128">
        <v>4.1392285983066789E-2</v>
      </c>
      <c r="EL4" s="128">
        <v>4.9539170506912443E-2</v>
      </c>
      <c r="EM4" s="127">
        <v>3.7070697427708084E-2</v>
      </c>
      <c r="EN4" s="128">
        <v>3.7050958336210957E-2</v>
      </c>
      <c r="EO4" s="128">
        <v>3.6127167630057799E-2</v>
      </c>
      <c r="EP4" s="128">
        <v>3.5547558840692474E-2</v>
      </c>
      <c r="EQ4" s="128">
        <v>4.0097629009762902E-2</v>
      </c>
      <c r="ER4" s="128">
        <v>3.6296627205718114E-2</v>
      </c>
      <c r="ES4" s="128">
        <v>3.728606356968215E-2</v>
      </c>
      <c r="ET4" s="128">
        <v>3.6671924290220828E-2</v>
      </c>
      <c r="EU4" s="128">
        <v>3.8266068759342298E-2</v>
      </c>
      <c r="EV4" s="128">
        <v>3.8095238095238099E-2</v>
      </c>
      <c r="EW4" s="128">
        <v>3.617726861621947E-2</v>
      </c>
      <c r="EX4" s="128">
        <v>3.5517452541334968E-2</v>
      </c>
      <c r="EY4" s="128">
        <v>3.8043478260869568E-2</v>
      </c>
      <c r="EZ4" s="128">
        <v>4.2173560421735604E-2</v>
      </c>
      <c r="FA4" s="128">
        <v>3.7593984962406013E-2</v>
      </c>
      <c r="FB4" s="128">
        <v>3.0113845023870729E-2</v>
      </c>
      <c r="FC4" s="128">
        <v>2.7986633249791143E-2</v>
      </c>
      <c r="FD4" s="128">
        <v>2.8770812928501466E-2</v>
      </c>
      <c r="FE4" s="128">
        <v>3.4861200774693353E-2</v>
      </c>
      <c r="FF4" s="128">
        <v>3.7437005039596835E-2</v>
      </c>
      <c r="FG4" s="128">
        <v>4.0149006622516553E-2</v>
      </c>
      <c r="FH4" s="128">
        <v>4.7704081632653057E-2</v>
      </c>
      <c r="FI4" s="128">
        <v>5.7071960297766747E-2</v>
      </c>
      <c r="FJ4" s="128">
        <v>5.1362088535754823E-2</v>
      </c>
      <c r="FK4" s="128">
        <v>4.245283018867925E-2</v>
      </c>
      <c r="FL4" s="128">
        <v>4.9943246311010214E-2</v>
      </c>
      <c r="FM4" s="128">
        <v>5.7951482479784364E-2</v>
      </c>
      <c r="FN4" s="127">
        <v>4.4788440987185429E-2</v>
      </c>
      <c r="FO4" s="128">
        <v>4.1862363858232304E-2</v>
      </c>
      <c r="FP4" s="128">
        <v>4.6664258188824657E-2</v>
      </c>
      <c r="FQ4" s="128">
        <v>4.1534090909090909E-2</v>
      </c>
      <c r="FR4" s="128">
        <v>4.3803961401726765E-2</v>
      </c>
      <c r="FS4" s="128">
        <v>4.0034491254003449E-2</v>
      </c>
      <c r="FT4" s="128">
        <v>4.2921474810019698E-2</v>
      </c>
      <c r="FU4" s="128">
        <v>4.0837236533957856E-2</v>
      </c>
      <c r="FV4" s="128">
        <v>4.2981867024848894E-2</v>
      </c>
      <c r="FW4" s="128">
        <v>4.2019654354456114E-2</v>
      </c>
      <c r="FX4" s="128">
        <v>3.7854889589905363E-2</v>
      </c>
      <c r="FY4" s="128">
        <v>4.1076487252124642E-2</v>
      </c>
      <c r="FZ4" s="128">
        <v>5.185185185185185E-2</v>
      </c>
      <c r="GA4" s="128">
        <v>4.8327137546468404E-2</v>
      </c>
      <c r="GB4" s="128">
        <v>4.8309178743961352E-2</v>
      </c>
      <c r="GC4" s="128">
        <v>3.346938775510204E-2</v>
      </c>
      <c r="GD4" s="128">
        <v>3.2907662082514735E-2</v>
      </c>
      <c r="GE4" s="128">
        <v>3.4558823529411767E-2</v>
      </c>
      <c r="GF4" s="128">
        <v>3.7947997189037248E-2</v>
      </c>
      <c r="GG4" s="128">
        <v>4.471195184866724E-2</v>
      </c>
      <c r="GH4" s="128">
        <v>4.5074349442379182E-2</v>
      </c>
      <c r="GI4" s="128">
        <v>5.4614485981308414E-2</v>
      </c>
      <c r="GJ4" s="128">
        <v>6.6860465116279078E-2</v>
      </c>
      <c r="GK4" s="128">
        <v>6.2071330589849108E-2</v>
      </c>
      <c r="GL4" s="128">
        <v>5.1428571428571428E-2</v>
      </c>
      <c r="GM4" s="128">
        <v>5.6194125159642401E-2</v>
      </c>
      <c r="GN4" s="128">
        <v>6.3703703703703707E-2</v>
      </c>
      <c r="GO4" s="109" t="s">
        <v>158</v>
      </c>
      <c r="GP4" s="141">
        <v>2.61</v>
      </c>
      <c r="GQ4" s="141">
        <v>2.6</v>
      </c>
      <c r="GR4" s="141">
        <v>3.78</v>
      </c>
      <c r="GS4" s="141">
        <v>2.59</v>
      </c>
      <c r="GT4" s="141">
        <v>2.31</v>
      </c>
      <c r="GU4" s="141">
        <v>1.89</v>
      </c>
      <c r="GV4" s="129">
        <v>2.59</v>
      </c>
      <c r="GW4" s="129">
        <v>1.4</v>
      </c>
      <c r="GX4" s="129">
        <v>1.73</v>
      </c>
      <c r="GY4" s="129">
        <v>1.65</v>
      </c>
      <c r="GZ4" s="129">
        <v>1.7</v>
      </c>
      <c r="HA4" s="129">
        <v>1.62</v>
      </c>
      <c r="HB4" s="129">
        <v>1.51</v>
      </c>
      <c r="HC4" s="129">
        <v>1.52</v>
      </c>
      <c r="HD4" s="129">
        <v>1.32</v>
      </c>
      <c r="HE4" s="129">
        <v>1.37</v>
      </c>
      <c r="HF4" s="231">
        <v>1.35</v>
      </c>
      <c r="HG4" s="231">
        <v>1.0725</v>
      </c>
      <c r="HH4" s="231">
        <v>1.0625</v>
      </c>
      <c r="HI4" s="231">
        <v>0.97250000000000003</v>
      </c>
      <c r="HJ4" s="231">
        <v>0.88500000000000001</v>
      </c>
      <c r="HK4" s="231">
        <v>0.68</v>
      </c>
      <c r="HL4" s="231">
        <v>0.56000000000000005</v>
      </c>
      <c r="HM4" s="231">
        <v>0.53</v>
      </c>
      <c r="HN4" s="231">
        <v>0.59499999999999997</v>
      </c>
      <c r="HO4" s="231">
        <v>0.59</v>
      </c>
      <c r="HP4" s="232" t="s">
        <v>158</v>
      </c>
      <c r="HQ4" s="131">
        <v>18.76245249042146</v>
      </c>
      <c r="HR4" s="131">
        <v>15.969230769230769</v>
      </c>
      <c r="HS4" s="131">
        <v>11.640211640211641</v>
      </c>
      <c r="HT4" s="131">
        <v>15.204633204633206</v>
      </c>
      <c r="HU4" s="131">
        <v>17.571428571428573</v>
      </c>
      <c r="HV4" s="131">
        <v>18.798941798941801</v>
      </c>
      <c r="HW4" s="131">
        <v>13.189189189189189</v>
      </c>
      <c r="HX4" s="131">
        <v>21.271428571428572</v>
      </c>
      <c r="HY4" s="131">
        <v>17.057803468208093</v>
      </c>
      <c r="HZ4" s="131">
        <v>19.212121212121211</v>
      </c>
      <c r="IA4" s="131">
        <v>16.611764705882351</v>
      </c>
      <c r="IB4" s="131">
        <v>13.333333333333334</v>
      </c>
      <c r="IC4" s="131">
        <v>14.251655629139073</v>
      </c>
      <c r="ID4" s="131">
        <v>13.618421052631579</v>
      </c>
      <c r="IE4" s="131">
        <v>18.560606060606059</v>
      </c>
      <c r="IF4" s="131">
        <v>14.861313868613138</v>
      </c>
      <c r="IG4" s="131">
        <v>12.592592592592592</v>
      </c>
      <c r="IH4" s="131">
        <v>13.268065268065268</v>
      </c>
      <c r="II4" s="131">
        <v>10.945882352941178</v>
      </c>
      <c r="IJ4" s="131">
        <v>11.064267352185089</v>
      </c>
      <c r="IK4" s="131">
        <v>9.6723163841807906</v>
      </c>
      <c r="IL4" s="131">
        <v>10.117647058823529</v>
      </c>
      <c r="IM4" s="131">
        <v>13.017857142857142</v>
      </c>
      <c r="IN4" s="131">
        <v>16.509433962264151</v>
      </c>
      <c r="IO4" s="131">
        <v>13.15966386554622</v>
      </c>
      <c r="IP4" s="131">
        <v>11.440677966101696</v>
      </c>
      <c r="IQ4" s="130" t="s">
        <v>158</v>
      </c>
      <c r="IR4" s="131">
        <v>21.198928402863643</v>
      </c>
      <c r="IS4" s="131">
        <v>20.626923076923077</v>
      </c>
      <c r="IT4" s="131">
        <v>13.6005291005291</v>
      </c>
      <c r="IU4" s="131">
        <v>16.610038610038611</v>
      </c>
      <c r="IV4" s="131">
        <v>19.380952380952383</v>
      </c>
      <c r="IW4" s="131">
        <v>21.640211640211639</v>
      </c>
      <c r="IX4" s="131">
        <v>14.687258687258687</v>
      </c>
      <c r="IY4" s="131">
        <v>23.892857142857146</v>
      </c>
      <c r="IZ4" s="131">
        <v>18.815028901734102</v>
      </c>
      <c r="JA4" s="131">
        <v>20.103030303030305</v>
      </c>
      <c r="JB4" s="131">
        <v>19.211764705882352</v>
      </c>
      <c r="JC4" s="131">
        <v>18.172839506172838</v>
      </c>
      <c r="JD4" s="131">
        <v>16.331125827814571</v>
      </c>
      <c r="JE4" s="131">
        <v>17.5</v>
      </c>
      <c r="JF4" s="131">
        <v>20.628787878787879</v>
      </c>
      <c r="JG4" s="131">
        <v>17.474452554744524</v>
      </c>
      <c r="JH4" s="131">
        <v>15.125925925925927</v>
      </c>
      <c r="JI4" s="131">
        <v>14.442890442890443</v>
      </c>
      <c r="JJ4" s="131">
        <v>13.072941176470589</v>
      </c>
      <c r="JK4" s="131">
        <v>12.42159383033419</v>
      </c>
      <c r="JL4" s="131">
        <v>11.073446327683616</v>
      </c>
      <c r="JM4" s="131">
        <v>11.852941176470589</v>
      </c>
      <c r="JN4" s="131">
        <v>15.732142857142856</v>
      </c>
      <c r="JO4" s="131">
        <v>20</v>
      </c>
      <c r="JP4" s="131">
        <v>14.806722689075631</v>
      </c>
      <c r="JQ4" s="131">
        <v>12.576271186440678</v>
      </c>
      <c r="JR4" s="130" t="s">
        <v>158</v>
      </c>
      <c r="JS4" s="131">
        <v>23.578544444444443</v>
      </c>
      <c r="JT4" s="131">
        <v>22.8</v>
      </c>
      <c r="JU4" s="131">
        <v>15.063492063492063</v>
      </c>
      <c r="JV4" s="131">
        <v>18.285714285714288</v>
      </c>
      <c r="JW4" s="131">
        <v>21.095238095238095</v>
      </c>
      <c r="JX4" s="131">
        <v>23.74074074074074</v>
      </c>
      <c r="JY4" s="131">
        <v>16.305019305019304</v>
      </c>
      <c r="JZ4" s="131">
        <v>29.164285714285715</v>
      </c>
      <c r="KA4" s="131">
        <v>20.312138728323699</v>
      </c>
      <c r="KB4" s="131">
        <v>21.2</v>
      </c>
      <c r="KC4" s="131">
        <v>20.852941176470591</v>
      </c>
      <c r="KD4" s="131">
        <v>21.320987654320987</v>
      </c>
      <c r="KE4" s="131">
        <v>19.364238410596027</v>
      </c>
      <c r="KF4" s="131">
        <v>19.697368421052634</v>
      </c>
      <c r="KG4" s="131">
        <v>22.727272727272727</v>
      </c>
      <c r="KH4" s="131">
        <v>21.897810218978101</v>
      </c>
      <c r="KI4" s="131">
        <v>18.99259259259259</v>
      </c>
      <c r="KJ4" s="131">
        <v>16.550116550116549</v>
      </c>
      <c r="KK4" s="131">
        <v>14.343529411764706</v>
      </c>
      <c r="KL4" s="131">
        <v>13.655526992287916</v>
      </c>
      <c r="KM4" s="131">
        <v>13.435028248587571</v>
      </c>
      <c r="KN4" s="131">
        <v>13.51470588235294</v>
      </c>
      <c r="KO4" s="131">
        <v>17.732142857142854</v>
      </c>
      <c r="KP4" s="131">
        <v>22.698113207547166</v>
      </c>
      <c r="KQ4" s="131">
        <v>17.865546218487395</v>
      </c>
      <c r="KR4" s="131">
        <v>14.711864406779661</v>
      </c>
      <c r="KS4" s="116" t="s">
        <v>158</v>
      </c>
      <c r="KT4" s="132">
        <v>20.063707793586751</v>
      </c>
      <c r="KU4" s="132">
        <v>19.21505376344086</v>
      </c>
      <c r="KV4" s="132">
        <v>20.052511415525114</v>
      </c>
      <c r="KW4" s="132">
        <v>19.741176470588236</v>
      </c>
      <c r="KX4" s="132">
        <v>19.954326923076923</v>
      </c>
      <c r="KY4" s="132">
        <v>21.84664536741214</v>
      </c>
      <c r="KZ4" s="132">
        <v>23.68661971830986</v>
      </c>
      <c r="LA4" s="132">
        <v>23.898230088495577</v>
      </c>
      <c r="LB4" s="132">
        <v>19.363636363636363</v>
      </c>
      <c r="LC4" s="132">
        <v>18.548223350253807</v>
      </c>
      <c r="LD4" s="132">
        <v>19.721052631578946</v>
      </c>
      <c r="LE4" s="132">
        <v>19.593582887700535</v>
      </c>
      <c r="LF4" s="132" t="s">
        <v>158</v>
      </c>
      <c r="LG4" s="132" t="s">
        <v>158</v>
      </c>
      <c r="LH4" s="132" t="s">
        <v>158</v>
      </c>
      <c r="LI4" s="132" t="s">
        <v>158</v>
      </c>
      <c r="LJ4" s="132" t="s">
        <v>158</v>
      </c>
      <c r="LK4" s="132" t="s">
        <v>158</v>
      </c>
      <c r="LL4" s="132" t="s">
        <v>158</v>
      </c>
      <c r="LM4" s="132" t="s">
        <v>158</v>
      </c>
      <c r="LN4" s="132" t="s">
        <v>158</v>
      </c>
      <c r="LO4" s="132" t="s">
        <v>158</v>
      </c>
      <c r="LP4" s="132" t="s">
        <v>158</v>
      </c>
      <c r="LQ4" s="132" t="s">
        <v>158</v>
      </c>
      <c r="LR4" s="132" t="s">
        <v>158</v>
      </c>
      <c r="LS4" s="132" t="s">
        <v>158</v>
      </c>
      <c r="LT4" s="130" t="s">
        <v>158</v>
      </c>
      <c r="LU4" s="131">
        <v>2.4407253885372566</v>
      </c>
      <c r="LV4" s="131">
        <v>2.1608058198097373</v>
      </c>
      <c r="LW4" s="131">
        <v>2.1942388705453717</v>
      </c>
      <c r="LX4" s="131">
        <v>1.9948152562574495</v>
      </c>
      <c r="LY4" s="131">
        <v>2.034145283700759</v>
      </c>
      <c r="LZ4" s="131">
        <v>1.6263366481427319</v>
      </c>
      <c r="MA4" s="131">
        <v>1.4421644120707595</v>
      </c>
      <c r="MB4" s="131">
        <v>1.2461173856693204</v>
      </c>
      <c r="MC4" s="131">
        <v>1.5239906103286387</v>
      </c>
      <c r="MD4" s="131">
        <v>1.7090585659551176</v>
      </c>
      <c r="ME4" s="131">
        <v>1.4319722444622365</v>
      </c>
      <c r="MF4" s="131">
        <v>1.102401746724891</v>
      </c>
      <c r="MG4" s="131" t="s">
        <v>158</v>
      </c>
      <c r="MH4" s="131" t="s">
        <v>158</v>
      </c>
      <c r="MI4" s="131" t="s">
        <v>158</v>
      </c>
      <c r="MJ4" s="131" t="s">
        <v>158</v>
      </c>
      <c r="MK4" s="131" t="s">
        <v>158</v>
      </c>
      <c r="ML4" s="131" t="s">
        <v>158</v>
      </c>
      <c r="MM4" s="131" t="s">
        <v>158</v>
      </c>
      <c r="MN4" s="131" t="s">
        <v>158</v>
      </c>
      <c r="MO4" s="131" t="s">
        <v>158</v>
      </c>
      <c r="MP4" s="131" t="s">
        <v>158</v>
      </c>
      <c r="MQ4" s="131" t="s">
        <v>158</v>
      </c>
      <c r="MR4" s="131" t="s">
        <v>158</v>
      </c>
      <c r="MS4" s="131" t="s">
        <v>158</v>
      </c>
      <c r="MT4" s="131" t="s">
        <v>158</v>
      </c>
      <c r="MU4" s="130" t="s">
        <v>158</v>
      </c>
      <c r="MV4" s="131">
        <v>2.757675884272984</v>
      </c>
      <c r="MW4" s="131">
        <v>2.791040850587577</v>
      </c>
      <c r="MX4" s="131">
        <v>2.5637686439713079</v>
      </c>
      <c r="MY4" s="131">
        <v>2.1792014302741358</v>
      </c>
      <c r="MZ4" s="131">
        <v>2.2436236598000243</v>
      </c>
      <c r="NA4" s="131">
        <v>1.8721409768938286</v>
      </c>
      <c r="NB4" s="131">
        <v>1.6059699717556117</v>
      </c>
      <c r="NC4" s="131">
        <v>1.3996852434734308</v>
      </c>
      <c r="ND4" s="131">
        <v>1.6809859154929576</v>
      </c>
      <c r="NE4" s="131">
        <v>1.7883114395183362</v>
      </c>
      <c r="NF4" s="131">
        <v>1.6560982119028556</v>
      </c>
      <c r="NG4" s="131">
        <v>1.502532751091703</v>
      </c>
      <c r="NH4" s="131" t="s">
        <v>158</v>
      </c>
      <c r="NI4" s="131" t="s">
        <v>158</v>
      </c>
      <c r="NJ4" s="131" t="s">
        <v>158</v>
      </c>
      <c r="NK4" s="131" t="s">
        <v>158</v>
      </c>
      <c r="NL4" s="131" t="s">
        <v>158</v>
      </c>
      <c r="NM4" s="131" t="s">
        <v>158</v>
      </c>
      <c r="NN4" s="131" t="s">
        <v>158</v>
      </c>
      <c r="NO4" s="131" t="s">
        <v>158</v>
      </c>
      <c r="NP4" s="131" t="s">
        <v>158</v>
      </c>
      <c r="NQ4" s="131" t="s">
        <v>158</v>
      </c>
      <c r="NR4" s="131" t="s">
        <v>158</v>
      </c>
      <c r="NS4" s="131" t="s">
        <v>158</v>
      </c>
      <c r="NT4" s="131" t="s">
        <v>158</v>
      </c>
      <c r="NU4" s="131" t="s">
        <v>158</v>
      </c>
      <c r="NV4" s="130" t="s">
        <v>158</v>
      </c>
      <c r="NW4" s="131">
        <v>3.0672297280800165</v>
      </c>
      <c r="NX4" s="131">
        <v>3.0850811415780637</v>
      </c>
      <c r="NY4" s="131">
        <v>2.8395445747466694</v>
      </c>
      <c r="NZ4" s="131">
        <v>2.3990464839094159</v>
      </c>
      <c r="OA4" s="131">
        <v>2.442076858209854</v>
      </c>
      <c r="OB4" s="131">
        <v>2.0538622404211755</v>
      </c>
      <c r="OC4" s="131">
        <v>1.7828630890441501</v>
      </c>
      <c r="OD4" s="131">
        <v>1.7084947231994074</v>
      </c>
      <c r="OE4" s="131">
        <v>1.8147417840375588</v>
      </c>
      <c r="OF4" s="131">
        <v>1.8858949096880131</v>
      </c>
      <c r="OG4" s="131">
        <v>1.7975713904456903</v>
      </c>
      <c r="OH4" s="131">
        <v>1.7628220524017466</v>
      </c>
      <c r="OI4" s="131" t="s">
        <v>158</v>
      </c>
      <c r="OJ4" s="131" t="s">
        <v>158</v>
      </c>
      <c r="OK4" s="131" t="s">
        <v>158</v>
      </c>
      <c r="OL4" s="131" t="s">
        <v>158</v>
      </c>
      <c r="OM4" s="131" t="s">
        <v>158</v>
      </c>
      <c r="ON4" s="131" t="s">
        <v>158</v>
      </c>
      <c r="OO4" s="131" t="s">
        <v>158</v>
      </c>
      <c r="OP4" s="131" t="s">
        <v>158</v>
      </c>
      <c r="OQ4" s="131" t="s">
        <v>158</v>
      </c>
      <c r="OR4" s="131" t="s">
        <v>158</v>
      </c>
      <c r="OS4" s="131" t="s">
        <v>158</v>
      </c>
      <c r="OT4" s="131" t="s">
        <v>158</v>
      </c>
      <c r="OU4" s="131" t="s">
        <v>158</v>
      </c>
      <c r="OV4" s="131" t="s">
        <v>158</v>
      </c>
      <c r="OW4" s="378" t="s">
        <v>158</v>
      </c>
      <c r="OX4" s="132">
        <v>6.1732851985559574</v>
      </c>
      <c r="OY4" s="132">
        <v>5.8086021505376344</v>
      </c>
      <c r="OZ4" s="132">
        <v>6.0799086757990866</v>
      </c>
      <c r="PA4" s="132">
        <v>6.1270588235294117</v>
      </c>
      <c r="PB4" s="132">
        <v>6.625</v>
      </c>
      <c r="PC4" s="132">
        <v>6.019169329073482</v>
      </c>
      <c r="PD4" s="132">
        <v>5.890845070422535</v>
      </c>
      <c r="PE4" s="132">
        <v>4.3451327433628322</v>
      </c>
      <c r="PF4" s="132">
        <v>4.3014354066985643</v>
      </c>
      <c r="PG4" s="132">
        <v>4.9543147208121825</v>
      </c>
      <c r="PH4" s="132">
        <v>4.757894736842105</v>
      </c>
      <c r="PI4" s="132">
        <v>3.9144385026737969</v>
      </c>
      <c r="PJ4" s="132" t="s">
        <v>158</v>
      </c>
      <c r="PK4" s="132" t="s">
        <v>158</v>
      </c>
      <c r="PL4" s="132" t="s">
        <v>158</v>
      </c>
      <c r="PM4" s="132" t="s">
        <v>158</v>
      </c>
      <c r="PN4" s="132" t="s">
        <v>158</v>
      </c>
      <c r="PO4" s="132" t="s">
        <v>158</v>
      </c>
      <c r="PP4" s="132" t="s">
        <v>158</v>
      </c>
      <c r="PQ4" s="132" t="s">
        <v>158</v>
      </c>
      <c r="PR4" s="132" t="s">
        <v>158</v>
      </c>
      <c r="PS4" s="132" t="s">
        <v>158</v>
      </c>
      <c r="PT4" s="132" t="s">
        <v>158</v>
      </c>
      <c r="PU4" s="132" t="s">
        <v>158</v>
      </c>
      <c r="PV4" s="132" t="s">
        <v>158</v>
      </c>
      <c r="PW4" s="132" t="s">
        <v>158</v>
      </c>
      <c r="PX4" s="130" t="s">
        <v>158</v>
      </c>
      <c r="PY4" s="131">
        <v>7.9325674134502924</v>
      </c>
      <c r="PZ4" s="131">
        <v>7.1480192521288419</v>
      </c>
      <c r="QA4" s="131">
        <v>7.2369508073601203</v>
      </c>
      <c r="QB4" s="131">
        <v>6.4272273425499238</v>
      </c>
      <c r="QC4" s="131">
        <v>6.1267924528301894</v>
      </c>
      <c r="QD4" s="131">
        <v>5.9028078556263273</v>
      </c>
      <c r="QE4" s="131">
        <v>5.7988284518828452</v>
      </c>
      <c r="QF4" s="131">
        <v>6.8536456211812622</v>
      </c>
      <c r="QG4" s="131">
        <v>6.8605005561735268</v>
      </c>
      <c r="QH4" s="131">
        <v>6.3984631147540982</v>
      </c>
      <c r="QI4" s="131">
        <v>5.935398230088496</v>
      </c>
      <c r="QJ4" s="131">
        <v>5.5180327868852457</v>
      </c>
      <c r="QK4" s="131" t="s">
        <v>158</v>
      </c>
      <c r="QL4" s="131" t="s">
        <v>158</v>
      </c>
      <c r="QM4" s="131" t="s">
        <v>158</v>
      </c>
      <c r="QN4" s="131" t="s">
        <v>158</v>
      </c>
      <c r="QO4" s="131" t="s">
        <v>158</v>
      </c>
      <c r="QP4" s="131" t="s">
        <v>158</v>
      </c>
      <c r="QQ4" s="131" t="s">
        <v>158</v>
      </c>
      <c r="QR4" s="131" t="s">
        <v>158</v>
      </c>
      <c r="QS4" s="131" t="s">
        <v>158</v>
      </c>
      <c r="QT4" s="131" t="s">
        <v>158</v>
      </c>
      <c r="QU4" s="131" t="s">
        <v>158</v>
      </c>
      <c r="QV4" s="131" t="s">
        <v>158</v>
      </c>
      <c r="QW4" s="131" t="s">
        <v>158</v>
      </c>
      <c r="QX4" s="131" t="s">
        <v>158</v>
      </c>
      <c r="QY4" s="130" t="s">
        <v>158</v>
      </c>
      <c r="QZ4" s="131">
        <v>8.9626837821159793</v>
      </c>
      <c r="RA4" s="131">
        <v>9.2328582006664206</v>
      </c>
      <c r="RB4" s="131">
        <v>8.4557191137814485</v>
      </c>
      <c r="RC4" s="131">
        <v>7.0213133640552998</v>
      </c>
      <c r="RD4" s="131">
        <v>6.757735849056604</v>
      </c>
      <c r="RE4" s="131">
        <v>6.79495753715499</v>
      </c>
      <c r="RF4" s="131">
        <v>6.4574775851763304</v>
      </c>
      <c r="RG4" s="131">
        <v>7.6982688391038696</v>
      </c>
      <c r="RH4" s="131">
        <v>7.567241379310345</v>
      </c>
      <c r="RI4" s="131">
        <v>6.6951741803278697</v>
      </c>
      <c r="RJ4" s="131">
        <v>6.8643805309734507</v>
      </c>
      <c r="RK4" s="131">
        <v>7.5208743169398913</v>
      </c>
      <c r="RL4" s="131" t="s">
        <v>158</v>
      </c>
      <c r="RM4" s="131" t="s">
        <v>158</v>
      </c>
      <c r="RN4" s="131" t="s">
        <v>158</v>
      </c>
      <c r="RO4" s="131" t="s">
        <v>158</v>
      </c>
      <c r="RP4" s="131" t="s">
        <v>158</v>
      </c>
      <c r="RQ4" s="131" t="s">
        <v>158</v>
      </c>
      <c r="RR4" s="131" t="s">
        <v>158</v>
      </c>
      <c r="RS4" s="131" t="s">
        <v>158</v>
      </c>
      <c r="RT4" s="131" t="s">
        <v>158</v>
      </c>
      <c r="RU4" s="131" t="s">
        <v>158</v>
      </c>
      <c r="RV4" s="131" t="s">
        <v>158</v>
      </c>
      <c r="RW4" s="131" t="s">
        <v>158</v>
      </c>
      <c r="RX4" s="131" t="s">
        <v>158</v>
      </c>
      <c r="RY4" s="131" t="s">
        <v>158</v>
      </c>
      <c r="RZ4" s="130" t="s">
        <v>158</v>
      </c>
      <c r="SA4" s="131">
        <v>9.9687603959064308</v>
      </c>
      <c r="SB4" s="131">
        <v>10.205553498704184</v>
      </c>
      <c r="SC4" s="131">
        <v>9.365272249342846</v>
      </c>
      <c r="SD4" s="131">
        <v>7.7296466973886329</v>
      </c>
      <c r="SE4" s="131">
        <v>7.3554716981132069</v>
      </c>
      <c r="SF4" s="131">
        <v>7.454516985138004</v>
      </c>
      <c r="SG4" s="131">
        <v>7.1687507471607885</v>
      </c>
      <c r="SH4" s="131">
        <v>9.3967209775967397</v>
      </c>
      <c r="SI4" s="131">
        <v>8.1693659621802013</v>
      </c>
      <c r="SJ4" s="131">
        <v>7.060512295081967</v>
      </c>
      <c r="SK4" s="131">
        <v>7.4507743362831871</v>
      </c>
      <c r="SL4" s="131">
        <v>8.8237431693989059</v>
      </c>
      <c r="SM4" s="131" t="s">
        <v>158</v>
      </c>
      <c r="SN4" s="131" t="s">
        <v>158</v>
      </c>
      <c r="SO4" s="131" t="s">
        <v>158</v>
      </c>
      <c r="SP4" s="131" t="s">
        <v>158</v>
      </c>
      <c r="SQ4" s="131" t="s">
        <v>158</v>
      </c>
      <c r="SR4" s="131" t="s">
        <v>158</v>
      </c>
      <c r="SS4" s="131" t="s">
        <v>158</v>
      </c>
      <c r="ST4" s="131" t="s">
        <v>158</v>
      </c>
      <c r="SU4" s="131" t="s">
        <v>158</v>
      </c>
      <c r="SV4" s="131" t="s">
        <v>158</v>
      </c>
      <c r="SW4" s="131" t="s">
        <v>158</v>
      </c>
      <c r="SX4" s="131" t="s">
        <v>158</v>
      </c>
      <c r="SY4" s="131" t="s">
        <v>158</v>
      </c>
      <c r="SZ4" s="131" t="s">
        <v>158</v>
      </c>
      <c r="TA4" s="378" t="s">
        <v>158</v>
      </c>
      <c r="TB4" s="132">
        <v>-1.0172011042684221</v>
      </c>
      <c r="TC4" s="132">
        <v>-2.8774193548387097</v>
      </c>
      <c r="TD4" s="132">
        <v>-2.41324200913242</v>
      </c>
      <c r="TE4" s="132">
        <v>-1.4447058823529413</v>
      </c>
      <c r="TF4" s="132">
        <v>-0.64423076923076927</v>
      </c>
      <c r="TG4" s="132">
        <v>-0.56549520766773165</v>
      </c>
      <c r="TH4" s="132">
        <v>-2.007042253521127</v>
      </c>
      <c r="TI4" s="132">
        <v>-3.2876106194690267</v>
      </c>
      <c r="TJ4" s="132">
        <v>-1.3205741626794258</v>
      </c>
      <c r="TK4" s="132">
        <v>-0.78172588832487311</v>
      </c>
      <c r="TL4" s="132">
        <v>-1.4210526315789473</v>
      </c>
      <c r="TM4" s="132">
        <v>-1.8235294117647058</v>
      </c>
      <c r="TN4" s="132" t="s">
        <v>158</v>
      </c>
      <c r="TO4" s="132" t="s">
        <v>158</v>
      </c>
      <c r="TP4" s="132" t="s">
        <v>158</v>
      </c>
      <c r="TQ4" s="132" t="s">
        <v>158</v>
      </c>
      <c r="TR4" s="132" t="s">
        <v>158</v>
      </c>
      <c r="TS4" s="132" t="s">
        <v>158</v>
      </c>
      <c r="TT4" s="132" t="s">
        <v>158</v>
      </c>
      <c r="TU4" s="132" t="s">
        <v>158</v>
      </c>
      <c r="TV4" s="132" t="s">
        <v>158</v>
      </c>
      <c r="TW4" s="132" t="s">
        <v>158</v>
      </c>
      <c r="TX4" s="132" t="s">
        <v>158</v>
      </c>
      <c r="TY4" s="132" t="s">
        <v>158</v>
      </c>
      <c r="TZ4" s="132" t="s">
        <v>158</v>
      </c>
      <c r="UA4" s="132" t="s">
        <v>158</v>
      </c>
      <c r="UB4" s="235" t="s">
        <v>158</v>
      </c>
      <c r="UC4" s="236">
        <v>36.92</v>
      </c>
      <c r="UD4" s="236">
        <v>37.49</v>
      </c>
      <c r="UE4" s="236">
        <v>34.01</v>
      </c>
      <c r="UF4" s="236">
        <v>33.520000000000003</v>
      </c>
      <c r="UG4" s="236">
        <v>32.06</v>
      </c>
      <c r="UH4" s="236">
        <v>20.04</v>
      </c>
      <c r="UI4" s="236">
        <v>27.75</v>
      </c>
      <c r="UJ4" s="236">
        <v>17.989999999999998</v>
      </c>
      <c r="UK4" s="236">
        <v>21.99</v>
      </c>
      <c r="UL4" s="236">
        <v>20.84</v>
      </c>
      <c r="UM4" s="236">
        <v>20.170000000000002</v>
      </c>
      <c r="UN4" s="236">
        <v>18.95</v>
      </c>
      <c r="UO4" s="231" t="s">
        <v>5</v>
      </c>
      <c r="UP4" s="231" t="s">
        <v>5</v>
      </c>
      <c r="UQ4" s="231" t="s">
        <v>5</v>
      </c>
      <c r="UR4" s="231" t="s">
        <v>5</v>
      </c>
      <c r="US4" s="231" t="s">
        <v>5</v>
      </c>
      <c r="UT4" s="231" t="s">
        <v>5</v>
      </c>
      <c r="UU4" s="231" t="s">
        <v>5</v>
      </c>
      <c r="UV4" s="231" t="s">
        <v>5</v>
      </c>
      <c r="UW4" s="231" t="s">
        <v>5</v>
      </c>
      <c r="UX4" s="231" t="s">
        <v>5</v>
      </c>
      <c r="UY4" s="231" t="s">
        <v>5</v>
      </c>
      <c r="UZ4" s="231" t="s">
        <v>5</v>
      </c>
      <c r="VA4" s="231" t="s">
        <v>5</v>
      </c>
      <c r="VB4" s="231" t="s">
        <v>5</v>
      </c>
      <c r="VC4" s="130" t="s">
        <v>158</v>
      </c>
      <c r="VD4" s="131">
        <v>1.3263813921993499</v>
      </c>
      <c r="VE4" s="131">
        <v>1.107495332088557</v>
      </c>
      <c r="VF4" s="131">
        <v>1.2937371361364305</v>
      </c>
      <c r="VG4" s="131">
        <v>1.1748210023866348</v>
      </c>
      <c r="VH4" s="131">
        <v>1.2660636306924518</v>
      </c>
      <c r="VI4" s="131">
        <v>1.7729540918163673</v>
      </c>
      <c r="VJ4" s="131">
        <v>1.2309909909909909</v>
      </c>
      <c r="VK4" s="131">
        <v>1.6553640911617566</v>
      </c>
      <c r="VL4" s="131">
        <v>1.341973624374716</v>
      </c>
      <c r="VM4" s="131">
        <v>1.5211132437619961</v>
      </c>
      <c r="VN4" s="131">
        <v>1.4000991571641048</v>
      </c>
      <c r="VO4" s="131">
        <v>1.1398416886543536</v>
      </c>
      <c r="VP4" s="131" t="s">
        <v>158</v>
      </c>
      <c r="VQ4" s="131" t="s">
        <v>158</v>
      </c>
      <c r="VR4" s="131" t="s">
        <v>158</v>
      </c>
      <c r="VS4" s="131" t="s">
        <v>158</v>
      </c>
      <c r="VT4" s="131" t="s">
        <v>158</v>
      </c>
      <c r="VU4" s="131" t="s">
        <v>158</v>
      </c>
      <c r="VV4" s="131" t="s">
        <v>158</v>
      </c>
      <c r="VW4" s="131" t="s">
        <v>158</v>
      </c>
      <c r="VX4" s="131" t="s">
        <v>158</v>
      </c>
      <c r="VY4" s="131" t="s">
        <v>158</v>
      </c>
      <c r="VZ4" s="131" t="s">
        <v>158</v>
      </c>
      <c r="WA4" s="131" t="s">
        <v>158</v>
      </c>
      <c r="WB4" s="131" t="s">
        <v>158</v>
      </c>
      <c r="WC4" s="131" t="s">
        <v>158</v>
      </c>
      <c r="WD4" s="130" t="s">
        <v>158</v>
      </c>
      <c r="WE4" s="131">
        <v>1.4986241368221587</v>
      </c>
      <c r="WF4" s="131">
        <v>1.4305148039477193</v>
      </c>
      <c r="WG4" s="131">
        <v>1.5116142311084975</v>
      </c>
      <c r="WH4" s="131">
        <v>1.2834128878281623</v>
      </c>
      <c r="WI4" s="131">
        <v>1.3964441671865253</v>
      </c>
      <c r="WJ4" s="131">
        <v>2.0409181636726546</v>
      </c>
      <c r="WK4" s="131">
        <v>1.3708108108108108</v>
      </c>
      <c r="WL4" s="131">
        <v>1.8593663146192332</v>
      </c>
      <c r="WM4" s="131">
        <v>1.4802182810368349</v>
      </c>
      <c r="WN4" s="131">
        <v>1.5916506717850289</v>
      </c>
      <c r="WO4" s="131">
        <v>1.6192364898363905</v>
      </c>
      <c r="WP4" s="131">
        <v>1.5535620052770449</v>
      </c>
      <c r="WQ4" s="131" t="s">
        <v>158</v>
      </c>
      <c r="WR4" s="131" t="s">
        <v>158</v>
      </c>
      <c r="WS4" s="131" t="s">
        <v>158</v>
      </c>
      <c r="WT4" s="131" t="s">
        <v>158</v>
      </c>
      <c r="WU4" s="131" t="s">
        <v>158</v>
      </c>
      <c r="WV4" s="131" t="s">
        <v>158</v>
      </c>
      <c r="WW4" s="131" t="s">
        <v>158</v>
      </c>
      <c r="WX4" s="131" t="s">
        <v>158</v>
      </c>
      <c r="WY4" s="131" t="s">
        <v>158</v>
      </c>
      <c r="WZ4" s="131" t="s">
        <v>158</v>
      </c>
      <c r="XA4" s="131" t="s">
        <v>158</v>
      </c>
      <c r="XB4" s="131" t="s">
        <v>158</v>
      </c>
      <c r="XC4" s="131" t="s">
        <v>158</v>
      </c>
      <c r="XD4" s="131" t="s">
        <v>158</v>
      </c>
      <c r="XE4" s="130" t="s">
        <v>158</v>
      </c>
      <c r="XF4" s="131">
        <v>1.6668472643553627</v>
      </c>
      <c r="XG4" s="131">
        <v>1.5812216591090957</v>
      </c>
      <c r="XH4" s="131">
        <v>1.6742134666274626</v>
      </c>
      <c r="XI4" s="131">
        <v>1.412887828162291</v>
      </c>
      <c r="XJ4" s="131">
        <v>1.5199625701809105</v>
      </c>
      <c r="XK4" s="131">
        <v>2.2390219560878242</v>
      </c>
      <c r="XL4" s="131">
        <v>1.5218018018018016</v>
      </c>
      <c r="XM4" s="131">
        <v>2.2695942190105614</v>
      </c>
      <c r="XN4" s="131">
        <v>1.59799909049568</v>
      </c>
      <c r="XO4" s="131">
        <v>1.6785028790786947</v>
      </c>
      <c r="XP4" s="131">
        <v>1.7575607337630144</v>
      </c>
      <c r="XQ4" s="131">
        <v>1.8226912928759895</v>
      </c>
      <c r="XR4" s="131" t="s">
        <v>158</v>
      </c>
      <c r="XS4" s="131" t="s">
        <v>158</v>
      </c>
      <c r="XT4" s="131" t="s">
        <v>158</v>
      </c>
      <c r="XU4" s="131" t="s">
        <v>158</v>
      </c>
      <c r="XV4" s="131" t="s">
        <v>158</v>
      </c>
      <c r="XW4" s="131" t="s">
        <v>158</v>
      </c>
      <c r="XX4" s="131" t="s">
        <v>158</v>
      </c>
      <c r="XY4" s="131" t="s">
        <v>158</v>
      </c>
      <c r="XZ4" s="131" t="s">
        <v>158</v>
      </c>
      <c r="YA4" s="131" t="s">
        <v>158</v>
      </c>
      <c r="YB4" s="131" t="s">
        <v>158</v>
      </c>
      <c r="YC4" s="131" t="s">
        <v>158</v>
      </c>
      <c r="YD4" s="131" t="s">
        <v>158</v>
      </c>
      <c r="YE4" s="131" t="s">
        <v>158</v>
      </c>
      <c r="YF4" s="235" t="s">
        <v>158</v>
      </c>
      <c r="YG4" s="8">
        <v>470.9</v>
      </c>
      <c r="YH4" s="8">
        <v>465</v>
      </c>
      <c r="YI4" s="8">
        <v>438</v>
      </c>
      <c r="YJ4" s="8">
        <v>425</v>
      </c>
      <c r="YK4" s="8">
        <v>416</v>
      </c>
      <c r="YL4" s="8">
        <v>313</v>
      </c>
      <c r="YM4" s="8">
        <v>284</v>
      </c>
      <c r="YN4" s="8">
        <v>226</v>
      </c>
      <c r="YO4" s="8">
        <v>209</v>
      </c>
      <c r="YP4" s="8">
        <v>197</v>
      </c>
      <c r="YQ4" s="8">
        <v>190</v>
      </c>
      <c r="YR4" s="8">
        <v>187</v>
      </c>
      <c r="YS4" s="231" t="s">
        <v>5</v>
      </c>
      <c r="YT4" s="231" t="s">
        <v>5</v>
      </c>
      <c r="YU4" s="231" t="s">
        <v>5</v>
      </c>
      <c r="YV4" s="231" t="s">
        <v>5</v>
      </c>
      <c r="YW4" s="231" t="s">
        <v>5</v>
      </c>
      <c r="YX4" s="231" t="s">
        <v>5</v>
      </c>
      <c r="YY4" s="231" t="s">
        <v>5</v>
      </c>
      <c r="YZ4" s="231" t="s">
        <v>5</v>
      </c>
      <c r="ZA4" s="231" t="s">
        <v>5</v>
      </c>
      <c r="ZB4" s="231" t="s">
        <v>5</v>
      </c>
      <c r="ZC4" s="231" t="s">
        <v>5</v>
      </c>
      <c r="ZD4" s="231" t="s">
        <v>5</v>
      </c>
      <c r="ZE4" s="231" t="s">
        <v>5</v>
      </c>
      <c r="ZF4" s="231" t="s">
        <v>5</v>
      </c>
      <c r="ZG4" s="235" t="s">
        <v>158</v>
      </c>
      <c r="ZH4" s="133">
        <v>7.0900000000000005E-2</v>
      </c>
      <c r="ZI4" s="133">
        <v>7.1199999999999999E-2</v>
      </c>
      <c r="ZJ4" s="133">
        <v>0.10400000000000001</v>
      </c>
      <c r="ZK4" s="133">
        <v>7.7800000000000008E-2</v>
      </c>
      <c r="ZL4" s="133">
        <v>7.3099999999999998E-2</v>
      </c>
      <c r="ZM4" s="133">
        <v>5.5599999999999997E-2</v>
      </c>
      <c r="ZN4" s="133">
        <v>9.7500000000000003E-2</v>
      </c>
      <c r="ZO4" s="133">
        <v>5.45E-2</v>
      </c>
      <c r="ZP4" s="133">
        <v>8.0600000000000005E-2</v>
      </c>
      <c r="ZQ4" s="133">
        <v>8.0100000000000005E-2</v>
      </c>
      <c r="ZR4" s="133">
        <v>8.8599999999999998E-2</v>
      </c>
      <c r="ZS4" s="133">
        <v>8.77E-2</v>
      </c>
      <c r="ZT4" s="379" t="s">
        <v>158</v>
      </c>
      <c r="ZU4" s="133">
        <v>4.7699999999999999E-2</v>
      </c>
      <c r="ZV4" s="133">
        <v>5.0999999999999997E-2</v>
      </c>
      <c r="ZW4" s="133">
        <v>6.3600000000000004E-2</v>
      </c>
      <c r="ZX4" s="133">
        <v>5.1799999999999999E-2</v>
      </c>
      <c r="ZY4" s="133">
        <v>4.36E-2</v>
      </c>
      <c r="ZZ4" s="133">
        <v>4.1599999999999998E-2</v>
      </c>
      <c r="AAA4" s="133">
        <v>6.0899999999999996E-2</v>
      </c>
      <c r="AAB4" s="133">
        <v>5.1200000000000002E-2</v>
      </c>
      <c r="AAC4" s="133">
        <v>6.3E-2</v>
      </c>
      <c r="AAD4" s="133">
        <v>6.3299999999999995E-2</v>
      </c>
      <c r="AAE4" s="133">
        <v>6.5299999999999997E-2</v>
      </c>
      <c r="AAF4" s="133">
        <v>6.3299999999999995E-2</v>
      </c>
      <c r="AAG4" s="235" t="s">
        <v>158</v>
      </c>
      <c r="AAH4" s="8">
        <v>9448</v>
      </c>
      <c r="AAI4" s="8">
        <v>8935</v>
      </c>
      <c r="AAJ4" s="8">
        <v>8783</v>
      </c>
      <c r="AAK4" s="8">
        <v>8390</v>
      </c>
      <c r="AAL4" s="8">
        <v>8301</v>
      </c>
      <c r="AAM4" s="8">
        <v>6838</v>
      </c>
      <c r="AAN4" s="8">
        <v>6727</v>
      </c>
      <c r="AAO4" s="8">
        <v>5401</v>
      </c>
      <c r="AAP4" s="8">
        <v>4047</v>
      </c>
      <c r="AAQ4" s="8">
        <v>3654</v>
      </c>
      <c r="AAR4" s="8">
        <v>3747</v>
      </c>
      <c r="AAS4" s="8">
        <v>3664</v>
      </c>
      <c r="AAT4" s="231" t="s">
        <v>5</v>
      </c>
      <c r="AAU4" s="231" t="s">
        <v>5</v>
      </c>
      <c r="AAV4" s="231" t="s">
        <v>5</v>
      </c>
      <c r="AAW4" s="231" t="s">
        <v>5</v>
      </c>
      <c r="AAX4" s="231" t="s">
        <v>5</v>
      </c>
      <c r="AAY4" s="231" t="s">
        <v>5</v>
      </c>
      <c r="AAZ4" s="231" t="s">
        <v>5</v>
      </c>
      <c r="ABA4" s="231" t="s">
        <v>5</v>
      </c>
      <c r="ABB4" s="231" t="s">
        <v>5</v>
      </c>
      <c r="ABC4" s="231" t="s">
        <v>5</v>
      </c>
      <c r="ABD4" s="231" t="s">
        <v>5</v>
      </c>
      <c r="ABE4" s="231" t="s">
        <v>5</v>
      </c>
      <c r="ABF4" s="231" t="s">
        <v>5</v>
      </c>
      <c r="ABG4" s="231" t="s">
        <v>5</v>
      </c>
      <c r="ABH4" s="235" t="s">
        <v>158</v>
      </c>
      <c r="ABI4" s="8">
        <v>2907</v>
      </c>
      <c r="ABJ4" s="8">
        <v>2701</v>
      </c>
      <c r="ABK4" s="8">
        <v>2663</v>
      </c>
      <c r="ABL4" s="8">
        <v>2604</v>
      </c>
      <c r="ABM4" s="8">
        <v>2756</v>
      </c>
      <c r="ABN4" s="8">
        <v>1884</v>
      </c>
      <c r="ABO4" s="8">
        <v>1673</v>
      </c>
      <c r="ABP4" s="8">
        <v>982</v>
      </c>
      <c r="ABQ4" s="8">
        <v>899</v>
      </c>
      <c r="ABR4" s="8">
        <v>976</v>
      </c>
      <c r="ABS4" s="8">
        <v>904</v>
      </c>
      <c r="ABT4" s="8">
        <v>732</v>
      </c>
      <c r="ABU4" s="231" t="s">
        <v>5</v>
      </c>
      <c r="ABV4" s="231" t="s">
        <v>5</v>
      </c>
      <c r="ABW4" s="231" t="s">
        <v>5</v>
      </c>
      <c r="ABX4" s="231" t="s">
        <v>5</v>
      </c>
      <c r="ABY4" s="231" t="s">
        <v>5</v>
      </c>
      <c r="ABZ4" s="231" t="s">
        <v>5</v>
      </c>
      <c r="ACA4" s="231" t="s">
        <v>5</v>
      </c>
      <c r="ACB4" s="231" t="s">
        <v>5</v>
      </c>
      <c r="ACC4" s="231" t="s">
        <v>5</v>
      </c>
      <c r="ACD4" s="231" t="s">
        <v>5</v>
      </c>
      <c r="ACE4" s="231" t="s">
        <v>5</v>
      </c>
      <c r="ACF4" s="231" t="s">
        <v>5</v>
      </c>
      <c r="ACG4" s="231" t="s">
        <v>5</v>
      </c>
      <c r="ACH4" s="231" t="s">
        <v>5</v>
      </c>
      <c r="ACI4" s="235" t="s">
        <v>158</v>
      </c>
      <c r="ACJ4" s="8">
        <v>-479</v>
      </c>
      <c r="ACK4" s="8">
        <v>-1338</v>
      </c>
      <c r="ACL4" s="8">
        <v>-1057</v>
      </c>
      <c r="ACM4" s="8">
        <v>-614</v>
      </c>
      <c r="ACN4" s="8">
        <v>-268</v>
      </c>
      <c r="ACO4" s="8">
        <v>-177</v>
      </c>
      <c r="ACP4" s="8">
        <v>-570</v>
      </c>
      <c r="ACQ4" s="8">
        <v>-743</v>
      </c>
      <c r="ACR4" s="8">
        <v>-276</v>
      </c>
      <c r="ACS4" s="8">
        <v>-154</v>
      </c>
      <c r="ACT4" s="8">
        <v>-270</v>
      </c>
      <c r="ACU4" s="8">
        <v>-341</v>
      </c>
      <c r="ACV4" s="237" t="s">
        <v>5</v>
      </c>
      <c r="ACW4" s="237" t="s">
        <v>5</v>
      </c>
      <c r="ACX4" s="237" t="s">
        <v>5</v>
      </c>
      <c r="ACY4" s="237" t="s">
        <v>5</v>
      </c>
      <c r="ACZ4" s="237" t="s">
        <v>5</v>
      </c>
      <c r="ADA4" s="237" t="s">
        <v>5</v>
      </c>
      <c r="ADB4" s="237" t="s">
        <v>5</v>
      </c>
      <c r="ADC4" s="237" t="s">
        <v>5</v>
      </c>
      <c r="ADD4" s="237" t="s">
        <v>5</v>
      </c>
      <c r="ADE4" s="237" t="s">
        <v>5</v>
      </c>
      <c r="ADF4" s="237" t="s">
        <v>5</v>
      </c>
      <c r="ADG4" s="237" t="s">
        <v>5</v>
      </c>
      <c r="ADH4" s="237" t="s">
        <v>5</v>
      </c>
      <c r="ADI4" s="237" t="s">
        <v>5</v>
      </c>
      <c r="ADJ4" s="127" t="s">
        <v>158</v>
      </c>
      <c r="ADK4" s="128">
        <v>0.78544061302681989</v>
      </c>
      <c r="ADL4" s="128">
        <v>0.74519230769230771</v>
      </c>
      <c r="ADM4" s="128">
        <v>0.48346560846560849</v>
      </c>
      <c r="ADN4" s="128">
        <v>0.66602316602316614</v>
      </c>
      <c r="ADO4" s="128">
        <v>0.70346320346320346</v>
      </c>
      <c r="ADP4" s="128">
        <v>0.80687830687830686</v>
      </c>
      <c r="ADQ4" s="128">
        <v>0.53861003861003875</v>
      </c>
      <c r="ADR4" s="128">
        <v>0.91428571428571437</v>
      </c>
      <c r="ADS4" s="128">
        <v>0.7167630057803468</v>
      </c>
      <c r="ADT4" s="128">
        <v>0.72727272727272729</v>
      </c>
      <c r="ADU4" s="128">
        <v>0.68235294117647061</v>
      </c>
      <c r="ADV4" s="128">
        <v>0.6913580246913581</v>
      </c>
      <c r="ADW4" s="128">
        <v>0.6887417218543046</v>
      </c>
      <c r="ADX4" s="128">
        <v>0.65789473684210531</v>
      </c>
      <c r="ADY4" s="128">
        <v>0.6212121212121211</v>
      </c>
      <c r="ADZ4" s="128">
        <v>0.48905109489051096</v>
      </c>
      <c r="AEA4" s="128">
        <v>0.43518518518518517</v>
      </c>
      <c r="AEB4" s="128">
        <v>0.50349650349650354</v>
      </c>
      <c r="AEC4" s="128">
        <v>0.48941176470588238</v>
      </c>
      <c r="AED4" s="128">
        <v>0.49871465295629819</v>
      </c>
      <c r="AEE4" s="128">
        <v>0.52824858757062154</v>
      </c>
      <c r="AEF4" s="128">
        <v>0.67647058823529405</v>
      </c>
      <c r="AEG4" s="128">
        <v>0.80803571428571419</v>
      </c>
      <c r="AEH4" s="128">
        <v>0.84905660377358494</v>
      </c>
      <c r="AEI4" s="128">
        <v>0.73949579831932777</v>
      </c>
      <c r="AEJ4" s="128">
        <v>0.72881355932203395</v>
      </c>
      <c r="AEK4" s="127" t="s">
        <v>158</v>
      </c>
      <c r="AEL4" s="128">
        <v>0.3320760233918128</v>
      </c>
      <c r="AEM4" s="128">
        <v>0.33355701592002962</v>
      </c>
      <c r="AEN4" s="128">
        <v>0.30058017273751408</v>
      </c>
      <c r="AEO4" s="128">
        <v>0.28153801843317972</v>
      </c>
      <c r="AEP4" s="128">
        <v>0.24528301886792453</v>
      </c>
      <c r="AEQ4" s="128">
        <v>0.2533572186836518</v>
      </c>
      <c r="AER4" s="128">
        <v>0.2368081291093844</v>
      </c>
      <c r="AES4" s="128">
        <v>0.29458248472505089</v>
      </c>
      <c r="AET4" s="128">
        <v>0.28827586206896555</v>
      </c>
      <c r="AEU4" s="128">
        <v>0.24221311475409837</v>
      </c>
      <c r="AEV4" s="128">
        <v>0.24380530973451328</v>
      </c>
      <c r="AEW4" s="128">
        <v>0.28612021857923498</v>
      </c>
      <c r="AEX4" s="128" t="s">
        <v>158</v>
      </c>
      <c r="AEY4" s="128" t="s">
        <v>158</v>
      </c>
      <c r="AEZ4" s="128" t="s">
        <v>158</v>
      </c>
      <c r="AFA4" s="128" t="s">
        <v>158</v>
      </c>
      <c r="AFB4" s="128" t="s">
        <v>158</v>
      </c>
      <c r="AFC4" s="128" t="s">
        <v>158</v>
      </c>
      <c r="AFD4" s="128" t="s">
        <v>158</v>
      </c>
      <c r="AFE4" s="128" t="s">
        <v>158</v>
      </c>
      <c r="AFF4" s="128" t="s">
        <v>158</v>
      </c>
      <c r="AFG4" s="128" t="s">
        <v>158</v>
      </c>
      <c r="AFH4" s="128" t="s">
        <v>158</v>
      </c>
      <c r="AFI4" s="128" t="s">
        <v>158</v>
      </c>
      <c r="AFJ4" s="128" t="s">
        <v>158</v>
      </c>
      <c r="AFK4" s="128" t="s">
        <v>158</v>
      </c>
      <c r="AFL4" s="134" t="s">
        <v>158</v>
      </c>
      <c r="AFM4" s="135" t="s">
        <v>1282</v>
      </c>
      <c r="AFN4" s="135" t="s">
        <v>1282</v>
      </c>
      <c r="AFO4" s="135" t="s">
        <v>1282</v>
      </c>
      <c r="AFP4" s="135" t="s">
        <v>1282</v>
      </c>
      <c r="AFQ4" s="135" t="s">
        <v>1282</v>
      </c>
      <c r="AFR4" s="135" t="s">
        <v>1282</v>
      </c>
      <c r="AFS4" s="135" t="s">
        <v>1282</v>
      </c>
      <c r="AFT4" s="135" t="s">
        <v>1282</v>
      </c>
      <c r="AFU4" s="135" t="s">
        <v>1282</v>
      </c>
      <c r="AFV4" s="135" t="s">
        <v>1282</v>
      </c>
      <c r="AFW4" s="135" t="s">
        <v>1282</v>
      </c>
      <c r="AFX4" s="135" t="s">
        <v>1282</v>
      </c>
      <c r="AFY4" s="135" t="s">
        <v>158</v>
      </c>
      <c r="AFZ4" s="135" t="s">
        <v>158</v>
      </c>
      <c r="AGA4" s="135" t="s">
        <v>158</v>
      </c>
      <c r="AGB4" s="135" t="s">
        <v>158</v>
      </c>
      <c r="AGC4" s="135" t="s">
        <v>158</v>
      </c>
      <c r="AGD4" s="135" t="s">
        <v>158</v>
      </c>
      <c r="AGE4" s="135" t="s">
        <v>158</v>
      </c>
      <c r="AGF4" s="135" t="s">
        <v>158</v>
      </c>
      <c r="AGG4" s="135" t="s">
        <v>158</v>
      </c>
      <c r="AGH4" s="135" t="s">
        <v>158</v>
      </c>
      <c r="AGI4" s="135" t="s">
        <v>158</v>
      </c>
      <c r="AGJ4" s="135" t="s">
        <v>158</v>
      </c>
      <c r="AGK4" s="135" t="s">
        <v>158</v>
      </c>
      <c r="AGL4" s="135" t="s">
        <v>158</v>
      </c>
    </row>
    <row r="5" spans="1:870" x14ac:dyDescent="0.2">
      <c r="A5" s="7">
        <v>3</v>
      </c>
      <c r="B5" s="2" t="s">
        <v>170</v>
      </c>
      <c r="C5" s="1" t="s">
        <v>171</v>
      </c>
      <c r="D5" s="94">
        <v>0.39</v>
      </c>
      <c r="E5" s="95">
        <v>0.43</v>
      </c>
      <c r="F5" s="57">
        <v>1.72</v>
      </c>
      <c r="G5" s="58" t="s">
        <v>159</v>
      </c>
      <c r="H5" s="58">
        <v>1.72</v>
      </c>
      <c r="I5" s="226" t="s">
        <v>5</v>
      </c>
      <c r="J5" s="58" t="s">
        <v>159</v>
      </c>
      <c r="K5" s="58" t="s">
        <v>1280</v>
      </c>
      <c r="L5" s="226" t="s">
        <v>2326</v>
      </c>
      <c r="M5" s="150">
        <v>1.56</v>
      </c>
      <c r="N5" s="123">
        <v>1.3599999999999999</v>
      </c>
      <c r="O5" s="123">
        <v>1.24</v>
      </c>
      <c r="P5" s="123">
        <v>1.08</v>
      </c>
      <c r="Q5" s="124">
        <v>0.92</v>
      </c>
      <c r="R5" s="124">
        <v>0.76</v>
      </c>
      <c r="S5" s="124">
        <v>0.72</v>
      </c>
      <c r="T5" s="124">
        <v>0.68</v>
      </c>
      <c r="U5" s="124">
        <v>0.6</v>
      </c>
      <c r="V5" s="124">
        <v>0.52</v>
      </c>
      <c r="W5" s="124">
        <v>0.48</v>
      </c>
      <c r="X5" s="124">
        <v>0.48</v>
      </c>
      <c r="Y5" s="124">
        <v>0.62</v>
      </c>
      <c r="Z5" s="124">
        <v>0.6</v>
      </c>
      <c r="AA5" s="124">
        <v>0.56000000000000005</v>
      </c>
      <c r="AB5" s="124">
        <v>0.48000000000000009</v>
      </c>
      <c r="AC5" s="124">
        <v>0.4</v>
      </c>
      <c r="AD5" s="124">
        <v>0.32</v>
      </c>
      <c r="AE5" s="124">
        <v>0.26</v>
      </c>
      <c r="AF5" s="124">
        <v>0.21000000000000002</v>
      </c>
      <c r="AG5" s="124">
        <v>0.18000000000000002</v>
      </c>
      <c r="AH5" s="124">
        <v>0.17000000000000004</v>
      </c>
      <c r="AI5" s="124">
        <v>0.16</v>
      </c>
      <c r="AJ5" s="124">
        <v>0.14000000000000001</v>
      </c>
      <c r="AK5" s="124">
        <v>0.13</v>
      </c>
      <c r="AL5" s="124">
        <v>0.1</v>
      </c>
      <c r="AM5" s="136">
        <v>7.4999999999999997E-2</v>
      </c>
      <c r="AN5" s="136">
        <v>6.5000000000000002E-2</v>
      </c>
      <c r="AO5" s="136">
        <v>0.04</v>
      </c>
      <c r="AP5" s="136">
        <v>3.1875000000000001E-2</v>
      </c>
      <c r="AQ5" s="136">
        <v>2.9375000000000002E-2</v>
      </c>
      <c r="AR5" s="136">
        <v>2.75E-2</v>
      </c>
      <c r="AS5" s="136">
        <v>2.6875000000000003E-2</v>
      </c>
      <c r="AT5" s="136">
        <v>2.5000000000000001E-2</v>
      </c>
      <c r="AU5" s="136">
        <v>2.5000000000000001E-2</v>
      </c>
      <c r="AV5" s="136">
        <v>2.5000000000000001E-2</v>
      </c>
      <c r="AW5" s="136">
        <v>2.5000000000000001E-2</v>
      </c>
      <c r="AX5" s="136">
        <v>2.5000000000000001E-2</v>
      </c>
      <c r="AY5" s="136">
        <v>2.5000000000000001E-2</v>
      </c>
      <c r="AZ5" s="136">
        <v>2.5000000000000001E-2</v>
      </c>
      <c r="BA5" s="136">
        <v>2.5000000000000001E-2</v>
      </c>
      <c r="BB5" s="136">
        <v>2.2500000000000003E-2</v>
      </c>
      <c r="BC5" s="136">
        <v>1.6250000000000001E-2</v>
      </c>
      <c r="BD5" s="136">
        <v>1.2500000000000001E-2</v>
      </c>
      <c r="BE5" s="140">
        <v>1.2500000000000001E-2</v>
      </c>
      <c r="BF5" s="137">
        <v>6.2500000000000003E-3</v>
      </c>
      <c r="BG5" s="137">
        <v>6.2500000000000003E-3</v>
      </c>
      <c r="BH5" s="137">
        <v>6.2500000000000003E-3</v>
      </c>
      <c r="BI5" s="137">
        <v>6.2500000000000003E-3</v>
      </c>
      <c r="BJ5" s="137">
        <v>4.3750000000000004E-3</v>
      </c>
      <c r="BK5" s="137">
        <v>3.1250000000000002E-3</v>
      </c>
      <c r="BL5" s="137" t="s">
        <v>1283</v>
      </c>
      <c r="BM5" s="126">
        <v>0.14705882352941191</v>
      </c>
      <c r="BN5" s="125">
        <v>9.6774193548387011E-2</v>
      </c>
      <c r="BO5" s="125">
        <v>0.14814814814814814</v>
      </c>
      <c r="BP5" s="125">
        <v>0.17391304347826098</v>
      </c>
      <c r="BQ5" s="125">
        <v>0.21052631578947367</v>
      </c>
      <c r="BR5" s="125">
        <v>5.555555555555558E-2</v>
      </c>
      <c r="BS5" s="125">
        <v>5.8823529411764497E-2</v>
      </c>
      <c r="BT5" s="125">
        <v>0.13333333333333353</v>
      </c>
      <c r="BU5" s="125">
        <v>0.15384615384615374</v>
      </c>
      <c r="BV5" s="125">
        <v>8.3333333333333481E-2</v>
      </c>
      <c r="BW5" s="125">
        <v>0.17004680187207488</v>
      </c>
      <c r="BX5" s="125">
        <v>0.17318691374971418</v>
      </c>
      <c r="BY5" s="125">
        <v>3.3333333333333437E-2</v>
      </c>
      <c r="BZ5" s="125">
        <v>7.1428571428571397E-2</v>
      </c>
      <c r="CA5" s="125">
        <v>0.16666666666666652</v>
      </c>
      <c r="CB5" s="125">
        <v>0.20000000000000018</v>
      </c>
      <c r="CC5" s="125">
        <v>0.25</v>
      </c>
      <c r="CD5" s="125">
        <v>0.23076923076923084</v>
      </c>
      <c r="CE5" s="125">
        <v>0.23809523809523792</v>
      </c>
      <c r="CF5" s="125">
        <v>0.16666666666666674</v>
      </c>
      <c r="CG5" s="125">
        <v>5.8823529411764497E-2</v>
      </c>
      <c r="CH5" s="125">
        <v>6.2500000000000222E-2</v>
      </c>
      <c r="CI5" s="125">
        <v>0.14285714285714279</v>
      </c>
      <c r="CJ5" s="125">
        <v>7.6923076923077094E-2</v>
      </c>
      <c r="CK5" s="125">
        <v>0.30000000000000004</v>
      </c>
      <c r="CL5" s="125">
        <v>0.33333333333333348</v>
      </c>
      <c r="CM5" s="125">
        <v>0.15384615384615374</v>
      </c>
      <c r="CN5" s="125">
        <v>0.625</v>
      </c>
      <c r="CO5" s="125">
        <v>0.25490196078431371</v>
      </c>
      <c r="CP5" s="125">
        <v>8.5106382978723305E-2</v>
      </c>
      <c r="CQ5" s="125">
        <v>6.8181818181818343E-2</v>
      </c>
      <c r="CR5" s="125">
        <v>2.3255813953488191E-2</v>
      </c>
      <c r="CS5" s="125">
        <v>7.4999999999999956E-2</v>
      </c>
      <c r="CT5" s="125">
        <v>0</v>
      </c>
      <c r="CU5" s="125">
        <v>0</v>
      </c>
      <c r="CV5" s="125">
        <v>0</v>
      </c>
      <c r="CW5" s="125">
        <v>0</v>
      </c>
      <c r="CX5" s="125">
        <v>0</v>
      </c>
      <c r="CY5" s="125">
        <v>0</v>
      </c>
      <c r="CZ5" s="125">
        <v>0</v>
      </c>
      <c r="DA5" s="125">
        <v>0.11111111111111094</v>
      </c>
      <c r="DB5" s="125">
        <v>0.3846153846153848</v>
      </c>
      <c r="DC5" s="125">
        <v>0.30000000000000004</v>
      </c>
      <c r="DD5" s="125">
        <v>0</v>
      </c>
      <c r="DE5" s="125">
        <v>1</v>
      </c>
      <c r="DF5" s="125">
        <v>0</v>
      </c>
      <c r="DG5" s="125">
        <v>0</v>
      </c>
      <c r="DH5" s="125">
        <v>0</v>
      </c>
      <c r="DI5" s="125">
        <v>0.4285714285714286</v>
      </c>
      <c r="DJ5" s="125">
        <v>0.40000000000000013</v>
      </c>
      <c r="DK5" s="125" t="s">
        <v>158</v>
      </c>
      <c r="DL5" s="127">
        <v>1.2647657107949751E-2</v>
      </c>
      <c r="DM5" s="128">
        <v>1.1802481685260392E-2</v>
      </c>
      <c r="DN5" s="128">
        <v>1.3071895424836602E-2</v>
      </c>
      <c r="DO5" s="128">
        <v>1.5179198875614898E-2</v>
      </c>
      <c r="DP5" s="128">
        <v>1.3507561297900456E-2</v>
      </c>
      <c r="DQ5" s="128">
        <v>1.3004791238877482E-2</v>
      </c>
      <c r="DR5" s="128">
        <v>1.6201620162016202E-2</v>
      </c>
      <c r="DS5" s="128">
        <v>1.8080297793140125E-2</v>
      </c>
      <c r="DT5" s="128">
        <v>2.0711080428028994E-2</v>
      </c>
      <c r="DU5" s="128">
        <v>1.9302152932442463E-2</v>
      </c>
      <c r="DV5" s="128">
        <v>1.9199999999999998E-2</v>
      </c>
      <c r="DW5" s="128">
        <v>1.4243323442136496E-2</v>
      </c>
      <c r="DX5" s="128">
        <v>1.9135802469135803E-2</v>
      </c>
      <c r="DY5" s="128">
        <v>2.1582733812949638E-2</v>
      </c>
      <c r="DZ5" s="128">
        <v>1.7021276595744685E-2</v>
      </c>
      <c r="EA5" s="128">
        <v>1.6000000000000004E-2</v>
      </c>
      <c r="EB5" s="128">
        <v>1.4732965009208105E-2</v>
      </c>
      <c r="EC5" s="128">
        <v>1.2461059190031152E-2</v>
      </c>
      <c r="ED5" s="128">
        <v>1.2470023980815348E-2</v>
      </c>
      <c r="EE5" s="128">
        <v>1.2552301255230127E-2</v>
      </c>
      <c r="EF5" s="128">
        <v>1.358490566037736E-2</v>
      </c>
      <c r="EG5" s="128">
        <v>1.2977099236641225E-2</v>
      </c>
      <c r="EH5" s="128">
        <v>1.5414258188824663E-2</v>
      </c>
      <c r="EI5" s="128">
        <v>1.4070351758793972E-2</v>
      </c>
      <c r="EJ5" s="128">
        <v>1.1304347826086957E-2</v>
      </c>
      <c r="EK5" s="128">
        <v>1.0869565217391306E-2</v>
      </c>
      <c r="EL5" s="128">
        <v>1.1009174311926604E-2</v>
      </c>
      <c r="EM5" s="127">
        <v>1.4628591381172732E-2</v>
      </c>
      <c r="EN5" s="128">
        <v>1.3265487734667649E-2</v>
      </c>
      <c r="EO5" s="128">
        <v>1.690064058879651E-2</v>
      </c>
      <c r="EP5" s="128">
        <v>1.6764979819931698E-2</v>
      </c>
      <c r="EQ5" s="128">
        <v>1.5683600409137403E-2</v>
      </c>
      <c r="ER5" s="128">
        <v>1.5437741214706481E-2</v>
      </c>
      <c r="ES5" s="128">
        <v>1.9459459459459458E-2</v>
      </c>
      <c r="ET5" s="128">
        <v>2.1323298839761681E-2</v>
      </c>
      <c r="EU5" s="128">
        <v>2.2632968691059976E-2</v>
      </c>
      <c r="EV5" s="128">
        <v>2.2298456260720412E-2</v>
      </c>
      <c r="EW5" s="128">
        <v>2.2429906542056077E-2</v>
      </c>
      <c r="EX5" s="128">
        <v>2.0008336807002917E-2</v>
      </c>
      <c r="EY5" s="128">
        <v>2.2270114942528736E-2</v>
      </c>
      <c r="EZ5" s="128">
        <v>2.54993625159371E-2</v>
      </c>
      <c r="FA5" s="128">
        <v>2.0363636363636365E-2</v>
      </c>
      <c r="FB5" s="128">
        <v>1.799775028121485E-2</v>
      </c>
      <c r="FC5" s="128">
        <v>1.6400164001640016E-2</v>
      </c>
      <c r="FD5" s="128">
        <v>1.4059753954305799E-2</v>
      </c>
      <c r="FE5" s="128">
        <v>1.3986013986013986E-2</v>
      </c>
      <c r="FF5" s="128">
        <v>1.66270783847981E-2</v>
      </c>
      <c r="FG5" s="128">
        <v>1.680672268907563E-2</v>
      </c>
      <c r="FH5" s="128">
        <v>1.7000000000000005E-2</v>
      </c>
      <c r="FI5" s="128">
        <v>1.8669778296382729E-2</v>
      </c>
      <c r="FJ5" s="128">
        <v>1.6786570743405279E-2</v>
      </c>
      <c r="FK5" s="128">
        <v>1.4573991031390135E-2</v>
      </c>
      <c r="FL5" s="128">
        <v>1.3513513513513514E-2</v>
      </c>
      <c r="FM5" s="128" t="s">
        <v>158</v>
      </c>
      <c r="FN5" s="127">
        <v>1.6794166567626546E-2</v>
      </c>
      <c r="FO5" s="128">
        <v>1.6073749957762083E-2</v>
      </c>
      <c r="FP5" s="128">
        <v>2.3682200152788387E-2</v>
      </c>
      <c r="FQ5" s="128">
        <v>2.0489470688673878E-2</v>
      </c>
      <c r="FR5" s="128">
        <v>1.9896193771626297E-2</v>
      </c>
      <c r="FS5" s="128">
        <v>1.8491484184914843E-2</v>
      </c>
      <c r="FT5" s="128">
        <v>2.6422018348623851E-2</v>
      </c>
      <c r="FU5" s="128">
        <v>2.5468164794007493E-2</v>
      </c>
      <c r="FV5" s="128">
        <v>2.4509803921568627E-2</v>
      </c>
      <c r="FW5" s="128">
        <v>2.462121212121212E-2</v>
      </c>
      <c r="FX5" s="128">
        <v>2.5792584631918324E-2</v>
      </c>
      <c r="FY5" s="128">
        <v>3.1189083820662766E-2</v>
      </c>
      <c r="FZ5" s="128">
        <v>2.7121609798775155E-2</v>
      </c>
      <c r="GA5" s="128">
        <v>3.1152647975077878E-2</v>
      </c>
      <c r="GB5" s="128">
        <v>2.9427220178665267E-2</v>
      </c>
      <c r="GC5" s="128">
        <v>2.1524663677130049E-2</v>
      </c>
      <c r="GD5" s="128">
        <v>1.9920318725099605E-2</v>
      </c>
      <c r="GE5" s="128">
        <v>1.596009975062344E-2</v>
      </c>
      <c r="GF5" s="128">
        <v>1.6372795969773299E-2</v>
      </c>
      <c r="GG5" s="128">
        <v>2.1255060728744939E-2</v>
      </c>
      <c r="GH5" s="128">
        <v>1.9459459459459462E-2</v>
      </c>
      <c r="GI5" s="128">
        <v>2.2280471821756232E-2</v>
      </c>
      <c r="GJ5" s="128">
        <v>2.318840579710145E-2</v>
      </c>
      <c r="GK5" s="128">
        <v>2.0348837209302327E-2</v>
      </c>
      <c r="GL5" s="128">
        <v>1.82328190743338E-2</v>
      </c>
      <c r="GM5" s="128">
        <v>1.577287066246057E-2</v>
      </c>
      <c r="GN5" s="128">
        <v>2.1052631578947368E-2</v>
      </c>
      <c r="GO5" s="109" t="s">
        <v>158</v>
      </c>
      <c r="GP5" s="129">
        <v>4</v>
      </c>
      <c r="GQ5" s="129">
        <v>3.09</v>
      </c>
      <c r="GR5" s="129">
        <v>3.49</v>
      </c>
      <c r="GS5" s="129">
        <v>3.07</v>
      </c>
      <c r="GT5" s="129">
        <v>2.2000000000000002</v>
      </c>
      <c r="GU5" s="129">
        <v>1.98</v>
      </c>
      <c r="GV5" s="129">
        <v>1.86</v>
      </c>
      <c r="GW5" s="129">
        <v>1.71</v>
      </c>
      <c r="GX5" s="129">
        <v>1.59</v>
      </c>
      <c r="GY5" s="129">
        <v>1.55</v>
      </c>
      <c r="GZ5" s="129">
        <v>3.18</v>
      </c>
      <c r="HA5" s="129">
        <v>1.35</v>
      </c>
      <c r="HB5" s="129">
        <v>1.86</v>
      </c>
      <c r="HC5" s="129">
        <v>2.15</v>
      </c>
      <c r="HD5" s="129">
        <v>1.88</v>
      </c>
      <c r="HE5" s="129">
        <v>1.54</v>
      </c>
      <c r="HF5" s="231" t="s">
        <v>158</v>
      </c>
      <c r="HG5" s="231" t="s">
        <v>158</v>
      </c>
      <c r="HH5" s="231" t="s">
        <v>158</v>
      </c>
      <c r="HI5" s="231" t="s">
        <v>158</v>
      </c>
      <c r="HJ5" s="231" t="s">
        <v>158</v>
      </c>
      <c r="HK5" s="231" t="s">
        <v>158</v>
      </c>
      <c r="HL5" s="231" t="s">
        <v>158</v>
      </c>
      <c r="HM5" s="231" t="s">
        <v>158</v>
      </c>
      <c r="HN5" s="231" t="s">
        <v>158</v>
      </c>
      <c r="HO5" s="231" t="s">
        <v>158</v>
      </c>
      <c r="HP5" s="232" t="s">
        <v>158</v>
      </c>
      <c r="HQ5" s="131">
        <v>21.152500249999999</v>
      </c>
      <c r="HR5" s="131">
        <v>16.944983818770226</v>
      </c>
      <c r="HS5" s="131">
        <v>15.103151862464182</v>
      </c>
      <c r="HT5" s="131">
        <v>15.061889250814334</v>
      </c>
      <c r="HU5" s="131">
        <v>18.68181818181818</v>
      </c>
      <c r="HV5" s="131">
        <v>13.762626262626263</v>
      </c>
      <c r="HW5" s="131">
        <v>14.354838709677418</v>
      </c>
      <c r="HX5" s="131">
        <v>14.315789473684211</v>
      </c>
      <c r="HY5" s="131">
        <v>13.283018867924529</v>
      </c>
      <c r="HZ5" s="131">
        <v>12.006451612903225</v>
      </c>
      <c r="IA5" s="131">
        <v>4.8396226415094343</v>
      </c>
      <c r="IB5" s="131">
        <v>16.933333333333334</v>
      </c>
      <c r="IC5" s="131">
        <v>10.35483870967742</v>
      </c>
      <c r="ID5" s="131">
        <v>8.8511627906976749</v>
      </c>
      <c r="IE5" s="131">
        <v>11.861702127659575</v>
      </c>
      <c r="IF5" s="131">
        <v>13.038961038961038</v>
      </c>
      <c r="IG5" s="131" t="s">
        <v>158</v>
      </c>
      <c r="IH5" s="131" t="s">
        <v>158</v>
      </c>
      <c r="II5" s="131" t="s">
        <v>158</v>
      </c>
      <c r="IJ5" s="131" t="s">
        <v>158</v>
      </c>
      <c r="IK5" s="131" t="s">
        <v>158</v>
      </c>
      <c r="IL5" s="131" t="s">
        <v>158</v>
      </c>
      <c r="IM5" s="131" t="s">
        <v>158</v>
      </c>
      <c r="IN5" s="131" t="s">
        <v>158</v>
      </c>
      <c r="IO5" s="131" t="s">
        <v>158</v>
      </c>
      <c r="IP5" s="131" t="s">
        <v>158</v>
      </c>
      <c r="IQ5" s="130" t="s">
        <v>158</v>
      </c>
      <c r="IR5" s="131">
        <v>25.630418330677252</v>
      </c>
      <c r="IS5" s="131">
        <v>23.744336569579289</v>
      </c>
      <c r="IT5" s="131">
        <v>18.458452722063036</v>
      </c>
      <c r="IU5" s="131">
        <v>19.107491856677523</v>
      </c>
      <c r="IV5" s="131">
        <v>22.377272727272725</v>
      </c>
      <c r="IW5" s="131">
        <v>18.686868686868689</v>
      </c>
      <c r="IX5" s="131">
        <v>17.14516129032258</v>
      </c>
      <c r="IY5" s="131">
        <v>15.502923976608189</v>
      </c>
      <c r="IZ5" s="131">
        <v>14.666666666666666</v>
      </c>
      <c r="JA5" s="131">
        <v>13.806451612903224</v>
      </c>
      <c r="JB5" s="131">
        <v>7.5440251572327037</v>
      </c>
      <c r="JC5" s="131">
        <v>20.62222222222222</v>
      </c>
      <c r="JD5" s="131">
        <v>12.650537634408602</v>
      </c>
      <c r="JE5" s="131">
        <v>12.790697674418606</v>
      </c>
      <c r="JF5" s="131">
        <v>14.186170212765958</v>
      </c>
      <c r="JG5" s="131">
        <v>15.837662337662337</v>
      </c>
      <c r="JH5" s="131" t="s">
        <v>158</v>
      </c>
      <c r="JI5" s="131" t="s">
        <v>158</v>
      </c>
      <c r="JJ5" s="131" t="s">
        <v>158</v>
      </c>
      <c r="JK5" s="131" t="s">
        <v>158</v>
      </c>
      <c r="JL5" s="131" t="s">
        <v>158</v>
      </c>
      <c r="JM5" s="131" t="s">
        <v>158</v>
      </c>
      <c r="JN5" s="131" t="s">
        <v>158</v>
      </c>
      <c r="JO5" s="131" t="s">
        <v>158</v>
      </c>
      <c r="JP5" s="131" t="s">
        <v>158</v>
      </c>
      <c r="JQ5" s="131" t="s">
        <v>158</v>
      </c>
      <c r="JR5" s="130" t="s">
        <v>158</v>
      </c>
      <c r="JS5" s="131">
        <v>28.807500749999999</v>
      </c>
      <c r="JT5" s="131">
        <v>30.699029126213592</v>
      </c>
      <c r="JU5" s="131">
        <v>20.386819484240689</v>
      </c>
      <c r="JV5" s="131">
        <v>22.185667752442999</v>
      </c>
      <c r="JW5" s="131">
        <v>26.563636363636359</v>
      </c>
      <c r="JX5" s="131">
        <v>22.444444444444443</v>
      </c>
      <c r="JY5" s="131">
        <v>20.22043010752688</v>
      </c>
      <c r="JZ5" s="131">
        <v>16.941520467836256</v>
      </c>
      <c r="KA5" s="131">
        <v>16.943396226415093</v>
      </c>
      <c r="KB5" s="131">
        <v>16.129032258064516</v>
      </c>
      <c r="KC5" s="131">
        <v>10.59748427672956</v>
      </c>
      <c r="KD5" s="131">
        <v>23.999999999999996</v>
      </c>
      <c r="KE5" s="131">
        <v>14.946236559139784</v>
      </c>
      <c r="KF5" s="131">
        <v>15.302325581395349</v>
      </c>
      <c r="KG5" s="131">
        <v>15.957446808510639</v>
      </c>
      <c r="KH5" s="131">
        <v>17.629870129870127</v>
      </c>
      <c r="KI5" s="131" t="s">
        <v>158</v>
      </c>
      <c r="KJ5" s="131" t="s">
        <v>158</v>
      </c>
      <c r="KK5" s="131" t="s">
        <v>158</v>
      </c>
      <c r="KL5" s="131" t="s">
        <v>158</v>
      </c>
      <c r="KM5" s="131" t="s">
        <v>158</v>
      </c>
      <c r="KN5" s="131" t="s">
        <v>158</v>
      </c>
      <c r="KO5" s="131" t="s">
        <v>158</v>
      </c>
      <c r="KP5" s="131" t="s">
        <v>158</v>
      </c>
      <c r="KQ5" s="131" t="s">
        <v>158</v>
      </c>
      <c r="KR5" s="131" t="s">
        <v>158</v>
      </c>
      <c r="KS5" s="116" t="s">
        <v>158</v>
      </c>
      <c r="KT5" s="132">
        <v>47.082168389356099</v>
      </c>
      <c r="KU5" s="132">
        <v>41.915662650602407</v>
      </c>
      <c r="KV5" s="132">
        <v>44.865853658536587</v>
      </c>
      <c r="KW5" s="132">
        <v>42.731707317073173</v>
      </c>
      <c r="KX5" s="132">
        <v>29.375</v>
      </c>
      <c r="KY5" s="132">
        <v>23.632911392405063</v>
      </c>
      <c r="KZ5" s="132">
        <v>23.102564102564102</v>
      </c>
      <c r="LA5" s="132">
        <v>21.282051282051281</v>
      </c>
      <c r="LB5" s="132">
        <v>20.688311688311689</v>
      </c>
      <c r="LC5" s="132">
        <v>19.571428571428573</v>
      </c>
      <c r="LD5" s="132">
        <v>17.948051948051948</v>
      </c>
      <c r="LE5" s="132">
        <v>30.684210526315791</v>
      </c>
      <c r="LF5" s="132" t="s">
        <v>158</v>
      </c>
      <c r="LG5" s="132" t="s">
        <v>158</v>
      </c>
      <c r="LH5" s="132" t="s">
        <v>158</v>
      </c>
      <c r="LI5" s="132" t="s">
        <v>158</v>
      </c>
      <c r="LJ5" s="132" t="s">
        <v>158</v>
      </c>
      <c r="LK5" s="132" t="s">
        <v>158</v>
      </c>
      <c r="LL5" s="132" t="s">
        <v>158</v>
      </c>
      <c r="LM5" s="132" t="s">
        <v>158</v>
      </c>
      <c r="LN5" s="132" t="s">
        <v>158</v>
      </c>
      <c r="LO5" s="132" t="s">
        <v>158</v>
      </c>
      <c r="LP5" s="132" t="s">
        <v>158</v>
      </c>
      <c r="LQ5" s="132" t="s">
        <v>158</v>
      </c>
      <c r="LR5" s="132" t="s">
        <v>158</v>
      </c>
      <c r="LS5" s="132" t="s">
        <v>158</v>
      </c>
      <c r="LT5" s="130" t="s">
        <v>158</v>
      </c>
      <c r="LU5" s="131">
        <v>1.7970710333538471</v>
      </c>
      <c r="LV5" s="131">
        <v>1.2491750503018109</v>
      </c>
      <c r="LW5" s="131">
        <v>1.1748355531394401</v>
      </c>
      <c r="LX5" s="131">
        <v>1.0821004566210046</v>
      </c>
      <c r="LY5" s="131">
        <v>1.3991489361702127</v>
      </c>
      <c r="LZ5" s="131">
        <v>1.1530530262453134</v>
      </c>
      <c r="MA5" s="131">
        <v>1.155715871254162</v>
      </c>
      <c r="MB5" s="131">
        <v>1.1502650602409639</v>
      </c>
      <c r="MC5" s="131">
        <v>1.0208662900188323</v>
      </c>
      <c r="MD5" s="131">
        <v>0.95087591240875902</v>
      </c>
      <c r="ME5" s="131">
        <v>0.8574746743849494</v>
      </c>
      <c r="MF5" s="131">
        <v>0.74500857632933104</v>
      </c>
      <c r="MG5" s="131" t="s">
        <v>158</v>
      </c>
      <c r="MH5" s="131" t="s">
        <v>158</v>
      </c>
      <c r="MI5" s="131" t="s">
        <v>158</v>
      </c>
      <c r="MJ5" s="131" t="s">
        <v>158</v>
      </c>
      <c r="MK5" s="131" t="s">
        <v>158</v>
      </c>
      <c r="ML5" s="131" t="s">
        <v>158</v>
      </c>
      <c r="MM5" s="131" t="s">
        <v>158</v>
      </c>
      <c r="MN5" s="131" t="s">
        <v>158</v>
      </c>
      <c r="MO5" s="131" t="s">
        <v>158</v>
      </c>
      <c r="MP5" s="131" t="s">
        <v>158</v>
      </c>
      <c r="MQ5" s="131" t="s">
        <v>158</v>
      </c>
      <c r="MR5" s="131" t="s">
        <v>158</v>
      </c>
      <c r="MS5" s="131" t="s">
        <v>158</v>
      </c>
      <c r="MT5" s="131" t="s">
        <v>158</v>
      </c>
      <c r="MU5" s="130" t="s">
        <v>158</v>
      </c>
      <c r="MV5" s="131">
        <v>2.1775053450147839</v>
      </c>
      <c r="MW5" s="131">
        <v>1.7504196608220755</v>
      </c>
      <c r="MX5" s="131">
        <v>1.4358358249524328</v>
      </c>
      <c r="MY5" s="131">
        <v>1.3727511415525113</v>
      </c>
      <c r="MZ5" s="131">
        <v>1.6759148936170212</v>
      </c>
      <c r="NA5" s="131">
        <v>1.5656132833422602</v>
      </c>
      <c r="NB5" s="131">
        <v>1.3803662597114319</v>
      </c>
      <c r="NC5" s="131">
        <v>1.2456506024096388</v>
      </c>
      <c r="ND5" s="131">
        <v>1.1272065285624608</v>
      </c>
      <c r="NE5" s="131">
        <v>1.0934306569343064</v>
      </c>
      <c r="NF5" s="131">
        <v>1.3366353111432705</v>
      </c>
      <c r="NG5" s="131">
        <v>0.90730703259005141</v>
      </c>
      <c r="NH5" s="131" t="s">
        <v>158</v>
      </c>
      <c r="NI5" s="131" t="s">
        <v>158</v>
      </c>
      <c r="NJ5" s="131" t="s">
        <v>158</v>
      </c>
      <c r="NK5" s="131" t="s">
        <v>158</v>
      </c>
      <c r="NL5" s="131" t="s">
        <v>158</v>
      </c>
      <c r="NM5" s="131" t="s">
        <v>158</v>
      </c>
      <c r="NN5" s="131" t="s">
        <v>158</v>
      </c>
      <c r="NO5" s="131" t="s">
        <v>158</v>
      </c>
      <c r="NP5" s="131" t="s">
        <v>158</v>
      </c>
      <c r="NQ5" s="131" t="s">
        <v>158</v>
      </c>
      <c r="NR5" s="131" t="s">
        <v>158</v>
      </c>
      <c r="NS5" s="131" t="s">
        <v>158</v>
      </c>
      <c r="NT5" s="131" t="s">
        <v>158</v>
      </c>
      <c r="NU5" s="131" t="s">
        <v>158</v>
      </c>
      <c r="NV5" s="130" t="s">
        <v>158</v>
      </c>
      <c r="NW5" s="131">
        <v>2.4474234501495502</v>
      </c>
      <c r="NX5" s="131">
        <v>2.2631158378844498</v>
      </c>
      <c r="NY5" s="131">
        <v>1.5858385430823594</v>
      </c>
      <c r="NZ5" s="131">
        <v>1.5938984018264839</v>
      </c>
      <c r="OA5" s="131">
        <v>1.9894468085106383</v>
      </c>
      <c r="OB5" s="131">
        <v>1.8804284949116228</v>
      </c>
      <c r="OC5" s="131">
        <v>1.6279578246392896</v>
      </c>
      <c r="OD5" s="131">
        <v>1.3612409638554217</v>
      </c>
      <c r="OE5" s="131">
        <v>1.3021845574387947</v>
      </c>
      <c r="OF5" s="131">
        <v>1.2773722627737225</v>
      </c>
      <c r="OG5" s="131">
        <v>1.8776410998552824</v>
      </c>
      <c r="OH5" s="131">
        <v>1.0559176672384218</v>
      </c>
      <c r="OI5" s="131" t="s">
        <v>158</v>
      </c>
      <c r="OJ5" s="131" t="s">
        <v>158</v>
      </c>
      <c r="OK5" s="131" t="s">
        <v>158</v>
      </c>
      <c r="OL5" s="131" t="s">
        <v>158</v>
      </c>
      <c r="OM5" s="131" t="s">
        <v>158</v>
      </c>
      <c r="ON5" s="131" t="s">
        <v>158</v>
      </c>
      <c r="OO5" s="131" t="s">
        <v>158</v>
      </c>
      <c r="OP5" s="131" t="s">
        <v>158</v>
      </c>
      <c r="OQ5" s="131" t="s">
        <v>158</v>
      </c>
      <c r="OR5" s="131" t="s">
        <v>158</v>
      </c>
      <c r="OS5" s="131" t="s">
        <v>158</v>
      </c>
      <c r="OT5" s="131" t="s">
        <v>158</v>
      </c>
      <c r="OU5" s="131" t="s">
        <v>158</v>
      </c>
      <c r="OV5" s="131" t="s">
        <v>158</v>
      </c>
      <c r="OW5" s="378" t="s">
        <v>158</v>
      </c>
      <c r="OX5" s="132">
        <v>6.5746505840404712</v>
      </c>
      <c r="OY5" s="132">
        <v>4.2048192771084336</v>
      </c>
      <c r="OZ5" s="132">
        <v>1.7804878048780488</v>
      </c>
      <c r="PA5" s="132">
        <v>6.1707317073170733</v>
      </c>
      <c r="PB5" s="132">
        <v>3.2749999999999999</v>
      </c>
      <c r="PC5" s="132">
        <v>2.3924050632911391</v>
      </c>
      <c r="PD5" s="132">
        <v>1.4615384615384615</v>
      </c>
      <c r="PE5" s="132">
        <v>1.8461538461538463</v>
      </c>
      <c r="PF5" s="132">
        <v>2.6103896103896105</v>
      </c>
      <c r="PG5" s="132">
        <v>0.48051948051948051</v>
      </c>
      <c r="PH5" s="132">
        <v>2</v>
      </c>
      <c r="PI5" s="132">
        <v>3.3684210526315788</v>
      </c>
      <c r="PJ5" s="132" t="s">
        <v>158</v>
      </c>
      <c r="PK5" s="132" t="s">
        <v>158</v>
      </c>
      <c r="PL5" s="132" t="s">
        <v>158</v>
      </c>
      <c r="PM5" s="132" t="s">
        <v>158</v>
      </c>
      <c r="PN5" s="132" t="s">
        <v>158</v>
      </c>
      <c r="PO5" s="132" t="s">
        <v>158</v>
      </c>
      <c r="PP5" s="132" t="s">
        <v>158</v>
      </c>
      <c r="PQ5" s="132" t="s">
        <v>158</v>
      </c>
      <c r="PR5" s="132" t="s">
        <v>158</v>
      </c>
      <c r="PS5" s="132" t="s">
        <v>158</v>
      </c>
      <c r="PT5" s="132" t="s">
        <v>158</v>
      </c>
      <c r="PU5" s="132" t="s">
        <v>158</v>
      </c>
      <c r="PV5" s="132" t="s">
        <v>158</v>
      </c>
      <c r="PW5" s="132" t="s">
        <v>158</v>
      </c>
      <c r="PX5" s="130" t="s">
        <v>158</v>
      </c>
      <c r="PY5" s="131">
        <v>12.86912512208408</v>
      </c>
      <c r="PZ5" s="131">
        <v>12.452378223495701</v>
      </c>
      <c r="QA5" s="131">
        <v>29.604246575342465</v>
      </c>
      <c r="QB5" s="131">
        <v>7.4934387351778655</v>
      </c>
      <c r="QC5" s="131">
        <v>12.549618320610687</v>
      </c>
      <c r="QD5" s="131">
        <v>11.390211640211641</v>
      </c>
      <c r="QE5" s="131">
        <v>18.268421052631581</v>
      </c>
      <c r="QF5" s="131">
        <v>13.26</v>
      </c>
      <c r="QG5" s="131">
        <v>8.0907462686567158</v>
      </c>
      <c r="QH5" s="131">
        <v>38.728918918918922</v>
      </c>
      <c r="QI5" s="131">
        <v>7.6950000000000003</v>
      </c>
      <c r="QJ5" s="131">
        <v>6.7865625000000005</v>
      </c>
      <c r="QK5" s="131" t="s">
        <v>158</v>
      </c>
      <c r="QL5" s="131" t="s">
        <v>158</v>
      </c>
      <c r="QM5" s="131" t="s">
        <v>158</v>
      </c>
      <c r="QN5" s="131" t="s">
        <v>158</v>
      </c>
      <c r="QO5" s="131" t="s">
        <v>158</v>
      </c>
      <c r="QP5" s="131" t="s">
        <v>158</v>
      </c>
      <c r="QQ5" s="131" t="s">
        <v>158</v>
      </c>
      <c r="QR5" s="131" t="s">
        <v>158</v>
      </c>
      <c r="QS5" s="131" t="s">
        <v>158</v>
      </c>
      <c r="QT5" s="131" t="s">
        <v>158</v>
      </c>
      <c r="QU5" s="131" t="s">
        <v>158</v>
      </c>
      <c r="QV5" s="131" t="s">
        <v>158</v>
      </c>
      <c r="QW5" s="131" t="s">
        <v>158</v>
      </c>
      <c r="QX5" s="131" t="s">
        <v>158</v>
      </c>
      <c r="QY5" s="130" t="s">
        <v>158</v>
      </c>
      <c r="QZ5" s="131">
        <v>15.593478620989163</v>
      </c>
      <c r="RA5" s="131">
        <v>17.449025787965617</v>
      </c>
      <c r="RB5" s="131">
        <v>36.181095890410958</v>
      </c>
      <c r="RC5" s="131">
        <v>9.5061660079051382</v>
      </c>
      <c r="RD5" s="131">
        <v>15.032061068702289</v>
      </c>
      <c r="RE5" s="131">
        <v>15.465608465608467</v>
      </c>
      <c r="RF5" s="131">
        <v>21.819473684210529</v>
      </c>
      <c r="RG5" s="131">
        <v>14.359583333333333</v>
      </c>
      <c r="RH5" s="131">
        <v>8.9335323383084582</v>
      </c>
      <c r="RI5" s="131">
        <v>44.535135135135135</v>
      </c>
      <c r="RJ5" s="131">
        <v>11.994999999999999</v>
      </c>
      <c r="RK5" s="131">
        <v>8.2650000000000006</v>
      </c>
      <c r="RL5" s="131" t="s">
        <v>158</v>
      </c>
      <c r="RM5" s="131" t="s">
        <v>158</v>
      </c>
      <c r="RN5" s="131" t="s">
        <v>158</v>
      </c>
      <c r="RO5" s="131" t="s">
        <v>158</v>
      </c>
      <c r="RP5" s="131" t="s">
        <v>158</v>
      </c>
      <c r="RQ5" s="131" t="s">
        <v>158</v>
      </c>
      <c r="RR5" s="131" t="s">
        <v>158</v>
      </c>
      <c r="RS5" s="131" t="s">
        <v>158</v>
      </c>
      <c r="RT5" s="131" t="s">
        <v>158</v>
      </c>
      <c r="RU5" s="131" t="s">
        <v>158</v>
      </c>
      <c r="RV5" s="131" t="s">
        <v>158</v>
      </c>
      <c r="RW5" s="131" t="s">
        <v>158</v>
      </c>
      <c r="RX5" s="131" t="s">
        <v>158</v>
      </c>
      <c r="RY5" s="131" t="s">
        <v>158</v>
      </c>
      <c r="RZ5" s="130" t="s">
        <v>158</v>
      </c>
      <c r="SA5" s="131">
        <v>17.52640714925797</v>
      </c>
      <c r="SB5" s="131">
        <v>22.559828080229227</v>
      </c>
      <c r="SC5" s="131">
        <v>39.960958904109589</v>
      </c>
      <c r="SD5" s="131">
        <v>11.037588932806324</v>
      </c>
      <c r="SE5" s="131">
        <v>17.844274809160304</v>
      </c>
      <c r="SF5" s="131">
        <v>18.575449735449734</v>
      </c>
      <c r="SG5" s="131">
        <v>25.733157894736845</v>
      </c>
      <c r="SH5" s="131">
        <v>15.692083333333333</v>
      </c>
      <c r="SI5" s="131">
        <v>10.320298507462686</v>
      </c>
      <c r="SJ5" s="131">
        <v>52.027027027027025</v>
      </c>
      <c r="SK5" s="131">
        <v>16.850000000000001</v>
      </c>
      <c r="SL5" s="131">
        <v>9.6187500000000004</v>
      </c>
      <c r="SM5" s="131" t="s">
        <v>158</v>
      </c>
      <c r="SN5" s="131" t="s">
        <v>158</v>
      </c>
      <c r="SO5" s="131" t="s">
        <v>158</v>
      </c>
      <c r="SP5" s="131" t="s">
        <v>158</v>
      </c>
      <c r="SQ5" s="131" t="s">
        <v>158</v>
      </c>
      <c r="SR5" s="131" t="s">
        <v>158</v>
      </c>
      <c r="SS5" s="131" t="s">
        <v>158</v>
      </c>
      <c r="ST5" s="131" t="s">
        <v>158</v>
      </c>
      <c r="SU5" s="131" t="s">
        <v>158</v>
      </c>
      <c r="SV5" s="131" t="s">
        <v>158</v>
      </c>
      <c r="SW5" s="131" t="s">
        <v>158</v>
      </c>
      <c r="SX5" s="131" t="s">
        <v>158</v>
      </c>
      <c r="SY5" s="131" t="s">
        <v>158</v>
      </c>
      <c r="SZ5" s="131" t="s">
        <v>158</v>
      </c>
      <c r="TA5" s="378" t="s">
        <v>158</v>
      </c>
      <c r="TB5" s="132">
        <v>5.7120853657427109</v>
      </c>
      <c r="TC5" s="132">
        <v>3.6867469879518073</v>
      </c>
      <c r="TD5" s="132">
        <v>1.0853658536585367</v>
      </c>
      <c r="TE5" s="132">
        <v>5.5731707317073171</v>
      </c>
      <c r="TF5" s="132">
        <v>2.8</v>
      </c>
      <c r="TG5" s="132">
        <v>2.0759493670886076</v>
      </c>
      <c r="TH5" s="132">
        <v>-0.46153846153846156</v>
      </c>
      <c r="TI5" s="132">
        <v>0.46153846153846156</v>
      </c>
      <c r="TJ5" s="132">
        <v>1.3636363636363635</v>
      </c>
      <c r="TK5" s="132">
        <v>-1.0129870129870129</v>
      </c>
      <c r="TL5" s="132">
        <v>0.92207792207792205</v>
      </c>
      <c r="TM5" s="132">
        <v>1.6578947368421053</v>
      </c>
      <c r="TN5" s="132" t="s">
        <v>158</v>
      </c>
      <c r="TO5" s="132" t="s">
        <v>158</v>
      </c>
      <c r="TP5" s="132" t="s">
        <v>158</v>
      </c>
      <c r="TQ5" s="132" t="s">
        <v>158</v>
      </c>
      <c r="TR5" s="132" t="s">
        <v>158</v>
      </c>
      <c r="TS5" s="132" t="s">
        <v>158</v>
      </c>
      <c r="TT5" s="132" t="s">
        <v>158</v>
      </c>
      <c r="TU5" s="132" t="s">
        <v>158</v>
      </c>
      <c r="TV5" s="132" t="s">
        <v>158</v>
      </c>
      <c r="TW5" s="132" t="s">
        <v>158</v>
      </c>
      <c r="TX5" s="132" t="s">
        <v>158</v>
      </c>
      <c r="TY5" s="132" t="s">
        <v>158</v>
      </c>
      <c r="TZ5" s="132" t="s">
        <v>158</v>
      </c>
      <c r="UA5" s="132" t="s">
        <v>158</v>
      </c>
      <c r="UB5" s="235" t="s">
        <v>158</v>
      </c>
      <c r="UC5" s="236">
        <v>22.74</v>
      </c>
      <c r="UD5" s="236">
        <v>19.760000000000002</v>
      </c>
      <c r="UE5" s="236">
        <v>17.670000000000002</v>
      </c>
      <c r="UF5" s="236">
        <v>15.83</v>
      </c>
      <c r="UG5" s="236">
        <v>11.89</v>
      </c>
      <c r="UH5" s="236">
        <v>10.8</v>
      </c>
      <c r="UI5" s="236">
        <v>9.5500000000000007</v>
      </c>
      <c r="UJ5" s="236">
        <v>8.2100000000000009</v>
      </c>
      <c r="UK5" s="236">
        <v>7.08</v>
      </c>
      <c r="UL5" s="236">
        <v>6.24</v>
      </c>
      <c r="UM5" s="236">
        <v>5.12</v>
      </c>
      <c r="UN5" s="236">
        <v>15.63</v>
      </c>
      <c r="UO5" s="231" t="s">
        <v>5</v>
      </c>
      <c r="UP5" s="231" t="s">
        <v>5</v>
      </c>
      <c r="UQ5" s="231" t="s">
        <v>5</v>
      </c>
      <c r="UR5" s="231" t="s">
        <v>5</v>
      </c>
      <c r="US5" s="231" t="s">
        <v>5</v>
      </c>
      <c r="UT5" s="231" t="s">
        <v>5</v>
      </c>
      <c r="UU5" s="231" t="s">
        <v>5</v>
      </c>
      <c r="UV5" s="231" t="s">
        <v>5</v>
      </c>
      <c r="UW5" s="231" t="s">
        <v>5</v>
      </c>
      <c r="UX5" s="231" t="s">
        <v>5</v>
      </c>
      <c r="UY5" s="231" t="s">
        <v>5</v>
      </c>
      <c r="UZ5" s="231" t="s">
        <v>5</v>
      </c>
      <c r="VA5" s="231" t="s">
        <v>5</v>
      </c>
      <c r="VB5" s="231" t="s">
        <v>5</v>
      </c>
      <c r="VC5" s="130" t="s">
        <v>158</v>
      </c>
      <c r="VD5" s="131">
        <v>3.7207564204045736</v>
      </c>
      <c r="VE5" s="131">
        <v>2.6497975708502022</v>
      </c>
      <c r="VF5" s="131">
        <v>2.9830220713073001</v>
      </c>
      <c r="VG5" s="131">
        <v>2.9210360075805433</v>
      </c>
      <c r="VH5" s="131">
        <v>3.4566862910008411</v>
      </c>
      <c r="VI5" s="131">
        <v>2.5231481481481479</v>
      </c>
      <c r="VJ5" s="131">
        <v>2.7958115183246068</v>
      </c>
      <c r="VK5" s="131">
        <v>2.9817295980511567</v>
      </c>
      <c r="VL5" s="131">
        <v>2.9830508474576272</v>
      </c>
      <c r="VM5" s="131">
        <v>2.9823717948717947</v>
      </c>
      <c r="VN5" s="131">
        <v>3.005859375</v>
      </c>
      <c r="VO5" s="131">
        <v>1.4625719769673704</v>
      </c>
      <c r="VP5" s="131" t="s">
        <v>158</v>
      </c>
      <c r="VQ5" s="131" t="s">
        <v>158</v>
      </c>
      <c r="VR5" s="131" t="s">
        <v>158</v>
      </c>
      <c r="VS5" s="131" t="s">
        <v>158</v>
      </c>
      <c r="VT5" s="131" t="s">
        <v>158</v>
      </c>
      <c r="VU5" s="131" t="s">
        <v>158</v>
      </c>
      <c r="VV5" s="131" t="s">
        <v>158</v>
      </c>
      <c r="VW5" s="131" t="s">
        <v>158</v>
      </c>
      <c r="VX5" s="131" t="s">
        <v>158</v>
      </c>
      <c r="VY5" s="131" t="s">
        <v>158</v>
      </c>
      <c r="VZ5" s="131" t="s">
        <v>158</v>
      </c>
      <c r="WA5" s="131" t="s">
        <v>158</v>
      </c>
      <c r="WB5" s="131" t="s">
        <v>158</v>
      </c>
      <c r="WC5" s="131" t="s">
        <v>158</v>
      </c>
      <c r="WD5" s="130" t="s">
        <v>158</v>
      </c>
      <c r="WE5" s="131">
        <v>4.5084289060118303</v>
      </c>
      <c r="WF5" s="131">
        <v>3.7130566801619431</v>
      </c>
      <c r="WG5" s="131">
        <v>3.6457272212790035</v>
      </c>
      <c r="WH5" s="131">
        <v>3.7056222362602651</v>
      </c>
      <c r="WI5" s="131">
        <v>4.1404541631623211</v>
      </c>
      <c r="WJ5" s="131">
        <v>3.4259259259259256</v>
      </c>
      <c r="WK5" s="131">
        <v>3.3392670157068061</v>
      </c>
      <c r="WL5" s="131">
        <v>3.2289890377588306</v>
      </c>
      <c r="WM5" s="131">
        <v>3.2937853107344632</v>
      </c>
      <c r="WN5" s="131">
        <v>3.4294871794871793</v>
      </c>
      <c r="WO5" s="131">
        <v>4.685546875</v>
      </c>
      <c r="WP5" s="131">
        <v>1.7811900191938579</v>
      </c>
      <c r="WQ5" s="131" t="s">
        <v>158</v>
      </c>
      <c r="WR5" s="131" t="s">
        <v>158</v>
      </c>
      <c r="WS5" s="131" t="s">
        <v>158</v>
      </c>
      <c r="WT5" s="131" t="s">
        <v>158</v>
      </c>
      <c r="WU5" s="131" t="s">
        <v>158</v>
      </c>
      <c r="WV5" s="131" t="s">
        <v>158</v>
      </c>
      <c r="WW5" s="131" t="s">
        <v>158</v>
      </c>
      <c r="WX5" s="131" t="s">
        <v>158</v>
      </c>
      <c r="WY5" s="131" t="s">
        <v>158</v>
      </c>
      <c r="WZ5" s="131" t="s">
        <v>158</v>
      </c>
      <c r="XA5" s="131" t="s">
        <v>158</v>
      </c>
      <c r="XB5" s="131" t="s">
        <v>158</v>
      </c>
      <c r="XC5" s="131" t="s">
        <v>158</v>
      </c>
      <c r="XD5" s="131" t="s">
        <v>158</v>
      </c>
      <c r="XE5" s="130" t="s">
        <v>158</v>
      </c>
      <c r="XF5" s="131">
        <v>5.0672824538258574</v>
      </c>
      <c r="XG5" s="131">
        <v>4.8006072874493926</v>
      </c>
      <c r="XH5" s="131">
        <v>4.0265987549518956</v>
      </c>
      <c r="XI5" s="131">
        <v>4.3025900189513582</v>
      </c>
      <c r="XJ5" s="131">
        <v>4.9150546677880564</v>
      </c>
      <c r="XK5" s="131">
        <v>4.1148148148148147</v>
      </c>
      <c r="XL5" s="131">
        <v>3.9382198952879577</v>
      </c>
      <c r="XM5" s="131">
        <v>3.5286236297198532</v>
      </c>
      <c r="XN5" s="131">
        <v>3.8050847457627119</v>
      </c>
      <c r="XO5" s="131">
        <v>4.0064102564102564</v>
      </c>
      <c r="XP5" s="131">
        <v>6.58203125</v>
      </c>
      <c r="XQ5" s="131">
        <v>2.0729366602687138</v>
      </c>
      <c r="XR5" s="131" t="s">
        <v>158</v>
      </c>
      <c r="XS5" s="131" t="s">
        <v>158</v>
      </c>
      <c r="XT5" s="131" t="s">
        <v>158</v>
      </c>
      <c r="XU5" s="131" t="s">
        <v>158</v>
      </c>
      <c r="XV5" s="131" t="s">
        <v>158</v>
      </c>
      <c r="XW5" s="131" t="s">
        <v>158</v>
      </c>
      <c r="XX5" s="131" t="s">
        <v>158</v>
      </c>
      <c r="XY5" s="131" t="s">
        <v>158</v>
      </c>
      <c r="XZ5" s="131" t="s">
        <v>158</v>
      </c>
      <c r="YA5" s="131" t="s">
        <v>158</v>
      </c>
      <c r="YB5" s="131" t="s">
        <v>158</v>
      </c>
      <c r="YC5" s="131" t="s">
        <v>158</v>
      </c>
      <c r="YD5" s="131" t="s">
        <v>158</v>
      </c>
      <c r="YE5" s="131" t="s">
        <v>158</v>
      </c>
      <c r="YF5" s="235" t="s">
        <v>158</v>
      </c>
      <c r="YG5" s="8">
        <v>82.547961000000001</v>
      </c>
      <c r="YH5" s="8">
        <v>83</v>
      </c>
      <c r="YI5" s="8">
        <v>82</v>
      </c>
      <c r="YJ5" s="8">
        <v>82</v>
      </c>
      <c r="YK5" s="8">
        <v>80</v>
      </c>
      <c r="YL5" s="8">
        <v>79</v>
      </c>
      <c r="YM5" s="8">
        <v>78</v>
      </c>
      <c r="YN5" s="8">
        <v>78</v>
      </c>
      <c r="YO5" s="8">
        <v>77</v>
      </c>
      <c r="YP5" s="8">
        <v>77</v>
      </c>
      <c r="YQ5" s="8">
        <v>77</v>
      </c>
      <c r="YR5" s="8">
        <v>76</v>
      </c>
      <c r="YS5" s="231" t="s">
        <v>5</v>
      </c>
      <c r="YT5" s="231" t="s">
        <v>5</v>
      </c>
      <c r="YU5" s="231" t="s">
        <v>5</v>
      </c>
      <c r="YV5" s="231" t="s">
        <v>5</v>
      </c>
      <c r="YW5" s="231" t="s">
        <v>5</v>
      </c>
      <c r="YX5" s="231" t="s">
        <v>5</v>
      </c>
      <c r="YY5" s="231" t="s">
        <v>5</v>
      </c>
      <c r="YZ5" s="231" t="s">
        <v>5</v>
      </c>
      <c r="ZA5" s="231" t="s">
        <v>5</v>
      </c>
      <c r="ZB5" s="231" t="s">
        <v>5</v>
      </c>
      <c r="ZC5" s="231" t="s">
        <v>5</v>
      </c>
      <c r="ZD5" s="231" t="s">
        <v>5</v>
      </c>
      <c r="ZE5" s="231" t="s">
        <v>5</v>
      </c>
      <c r="ZF5" s="231" t="s">
        <v>5</v>
      </c>
      <c r="ZG5" s="235" t="s">
        <v>158</v>
      </c>
      <c r="ZH5" s="133">
        <v>0.1822</v>
      </c>
      <c r="ZI5" s="133">
        <v>0.15770000000000001</v>
      </c>
      <c r="ZJ5" s="133">
        <v>0.20039999999999999</v>
      </c>
      <c r="ZK5" s="133">
        <v>0.20550000000000002</v>
      </c>
      <c r="ZL5" s="133">
        <v>0.17510000000000001</v>
      </c>
      <c r="ZM5" s="133">
        <v>0.18760000000000002</v>
      </c>
      <c r="ZN5" s="133">
        <v>0.20180000000000001</v>
      </c>
      <c r="ZO5" s="133">
        <v>0.214</v>
      </c>
      <c r="ZP5" s="133">
        <v>0.2336</v>
      </c>
      <c r="ZQ5" s="133">
        <v>0.27379999999999999</v>
      </c>
      <c r="ZR5" s="133">
        <v>0.307</v>
      </c>
      <c r="ZS5" s="133">
        <v>9.5299999999999996E-2</v>
      </c>
      <c r="ZT5" s="379" t="s">
        <v>158</v>
      </c>
      <c r="ZU5" s="133">
        <v>0.1394</v>
      </c>
      <c r="ZV5" s="133">
        <v>0.1201</v>
      </c>
      <c r="ZW5" s="133">
        <v>0.14560000000000001</v>
      </c>
      <c r="ZX5" s="133">
        <v>0.13600000000000001</v>
      </c>
      <c r="ZY5" s="133">
        <v>0.1198</v>
      </c>
      <c r="ZZ5" s="133">
        <v>0.16159999999999999</v>
      </c>
      <c r="AAA5" s="133">
        <v>0.17370000000000002</v>
      </c>
      <c r="AAB5" s="133">
        <v>0.18140000000000001</v>
      </c>
      <c r="AAC5" s="133">
        <v>0.18899999999999997</v>
      </c>
      <c r="AAD5" s="133">
        <v>0.21299999999999999</v>
      </c>
      <c r="AAE5" s="133">
        <v>0.23230000000000001</v>
      </c>
      <c r="AAF5" s="133">
        <v>8.6899999999999991E-2</v>
      </c>
      <c r="AAG5" s="235" t="s">
        <v>158</v>
      </c>
      <c r="AAH5" s="8">
        <v>3886.5369999999998</v>
      </c>
      <c r="AAI5" s="8">
        <v>3479</v>
      </c>
      <c r="AAJ5" s="8">
        <v>3679</v>
      </c>
      <c r="AAK5" s="8">
        <v>3504</v>
      </c>
      <c r="AAL5" s="8">
        <v>2350</v>
      </c>
      <c r="AAM5" s="8">
        <v>1867</v>
      </c>
      <c r="AAN5" s="8">
        <v>1802</v>
      </c>
      <c r="AAO5" s="8">
        <v>1660</v>
      </c>
      <c r="AAP5" s="8">
        <v>1593</v>
      </c>
      <c r="AAQ5" s="8">
        <v>1507</v>
      </c>
      <c r="AAR5" s="8">
        <v>1382</v>
      </c>
      <c r="AAS5" s="8">
        <v>2332</v>
      </c>
      <c r="AAT5" s="231" t="s">
        <v>5</v>
      </c>
      <c r="AAU5" s="231" t="s">
        <v>5</v>
      </c>
      <c r="AAV5" s="231" t="s">
        <v>5</v>
      </c>
      <c r="AAW5" s="231" t="s">
        <v>5</v>
      </c>
      <c r="AAX5" s="231" t="s">
        <v>5</v>
      </c>
      <c r="AAY5" s="231" t="s">
        <v>5</v>
      </c>
      <c r="AAZ5" s="231" t="s">
        <v>5</v>
      </c>
      <c r="ABA5" s="231" t="s">
        <v>5</v>
      </c>
      <c r="ABB5" s="231" t="s">
        <v>5</v>
      </c>
      <c r="ABC5" s="231" t="s">
        <v>5</v>
      </c>
      <c r="ABD5" s="231" t="s">
        <v>5</v>
      </c>
      <c r="ABE5" s="231" t="s">
        <v>5</v>
      </c>
      <c r="ABF5" s="231" t="s">
        <v>5</v>
      </c>
      <c r="ABG5" s="231" t="s">
        <v>5</v>
      </c>
      <c r="ABH5" s="235" t="s">
        <v>158</v>
      </c>
      <c r="ABI5" s="8">
        <v>542.72400000000005</v>
      </c>
      <c r="ABJ5" s="8">
        <v>349</v>
      </c>
      <c r="ABK5" s="8">
        <v>146</v>
      </c>
      <c r="ABL5" s="8">
        <v>506</v>
      </c>
      <c r="ABM5" s="8">
        <v>262</v>
      </c>
      <c r="ABN5" s="8">
        <v>189</v>
      </c>
      <c r="ABO5" s="8">
        <v>114</v>
      </c>
      <c r="ABP5" s="8">
        <v>144</v>
      </c>
      <c r="ABQ5" s="8">
        <v>201</v>
      </c>
      <c r="ABR5" s="8">
        <v>37</v>
      </c>
      <c r="ABS5" s="8">
        <v>154</v>
      </c>
      <c r="ABT5" s="8">
        <v>256</v>
      </c>
      <c r="ABU5" s="231" t="s">
        <v>5</v>
      </c>
      <c r="ABV5" s="231" t="s">
        <v>5</v>
      </c>
      <c r="ABW5" s="231" t="s">
        <v>5</v>
      </c>
      <c r="ABX5" s="231" t="s">
        <v>5</v>
      </c>
      <c r="ABY5" s="231" t="s">
        <v>5</v>
      </c>
      <c r="ABZ5" s="231" t="s">
        <v>5</v>
      </c>
      <c r="ACA5" s="231" t="s">
        <v>5</v>
      </c>
      <c r="ACB5" s="231" t="s">
        <v>5</v>
      </c>
      <c r="ACC5" s="231" t="s">
        <v>5</v>
      </c>
      <c r="ACD5" s="231" t="s">
        <v>5</v>
      </c>
      <c r="ACE5" s="231" t="s">
        <v>5</v>
      </c>
      <c r="ACF5" s="231" t="s">
        <v>5</v>
      </c>
      <c r="ACG5" s="231" t="s">
        <v>5</v>
      </c>
      <c r="ACH5" s="231" t="s">
        <v>5</v>
      </c>
      <c r="ACI5" s="235" t="s">
        <v>158</v>
      </c>
      <c r="ACJ5" s="8">
        <v>471.52100000000002</v>
      </c>
      <c r="ACK5" s="8">
        <v>306</v>
      </c>
      <c r="ACL5" s="8">
        <v>89</v>
      </c>
      <c r="ACM5" s="8">
        <v>457</v>
      </c>
      <c r="ACN5" s="8">
        <v>224</v>
      </c>
      <c r="ACO5" s="8">
        <v>164</v>
      </c>
      <c r="ACP5" s="8">
        <v>-36</v>
      </c>
      <c r="ACQ5" s="8">
        <v>36</v>
      </c>
      <c r="ACR5" s="8">
        <v>105</v>
      </c>
      <c r="ACS5" s="8">
        <v>-78</v>
      </c>
      <c r="ACT5" s="8">
        <v>71</v>
      </c>
      <c r="ACU5" s="8">
        <v>126</v>
      </c>
      <c r="ACV5" s="237" t="s">
        <v>5</v>
      </c>
      <c r="ACW5" s="237" t="s">
        <v>5</v>
      </c>
      <c r="ACX5" s="237" t="s">
        <v>5</v>
      </c>
      <c r="ACY5" s="237" t="s">
        <v>5</v>
      </c>
      <c r="ACZ5" s="237" t="s">
        <v>5</v>
      </c>
      <c r="ADA5" s="237" t="s">
        <v>5</v>
      </c>
      <c r="ADB5" s="237" t="s">
        <v>5</v>
      </c>
      <c r="ADC5" s="237" t="s">
        <v>5</v>
      </c>
      <c r="ADD5" s="237" t="s">
        <v>5</v>
      </c>
      <c r="ADE5" s="237" t="s">
        <v>5</v>
      </c>
      <c r="ADF5" s="237" t="s">
        <v>5</v>
      </c>
      <c r="ADG5" s="237" t="s">
        <v>5</v>
      </c>
      <c r="ADH5" s="237" t="s">
        <v>5</v>
      </c>
      <c r="ADI5" s="237" t="s">
        <v>5</v>
      </c>
      <c r="ADJ5" s="127" t="s">
        <v>158</v>
      </c>
      <c r="ADK5" s="128">
        <v>0.33999999999999997</v>
      </c>
      <c r="ADL5" s="128">
        <v>0.40129449838187703</v>
      </c>
      <c r="ADM5" s="128">
        <v>0.30945558739255014</v>
      </c>
      <c r="ADN5" s="128">
        <v>0.29967426710097722</v>
      </c>
      <c r="ADO5" s="128">
        <v>0.3454545454545454</v>
      </c>
      <c r="ADP5" s="128">
        <v>0.36363636363636365</v>
      </c>
      <c r="ADQ5" s="128">
        <v>0.36559139784946237</v>
      </c>
      <c r="ADR5" s="128">
        <v>0.35087719298245612</v>
      </c>
      <c r="ADS5" s="128">
        <v>0.32704402515723269</v>
      </c>
      <c r="ADT5" s="128">
        <v>0.30967741935483867</v>
      </c>
      <c r="ADU5" s="128">
        <v>0.12900628930817609</v>
      </c>
      <c r="ADV5" s="128">
        <v>0.25902222222222221</v>
      </c>
      <c r="ADW5" s="128">
        <v>0.18193548387096772</v>
      </c>
      <c r="ADX5" s="128">
        <v>0.14690232558139535</v>
      </c>
      <c r="ADY5" s="128">
        <v>0.14400000000000002</v>
      </c>
      <c r="ADZ5" s="128">
        <v>0.14649350649350648</v>
      </c>
      <c r="AEA5" s="128" t="s">
        <v>158</v>
      </c>
      <c r="AEB5" s="128" t="s">
        <v>158</v>
      </c>
      <c r="AEC5" s="128" t="s">
        <v>158</v>
      </c>
      <c r="AED5" s="128" t="s">
        <v>158</v>
      </c>
      <c r="AEE5" s="128" t="s">
        <v>158</v>
      </c>
      <c r="AEF5" s="128" t="s">
        <v>158</v>
      </c>
      <c r="AEG5" s="128" t="s">
        <v>158</v>
      </c>
      <c r="AEH5" s="128" t="s">
        <v>158</v>
      </c>
      <c r="AEI5" s="128" t="s">
        <v>158</v>
      </c>
      <c r="AEJ5" s="128" t="s">
        <v>158</v>
      </c>
      <c r="AEK5" s="127" t="s">
        <v>158</v>
      </c>
      <c r="AEL5" s="128">
        <v>0.20685509938753396</v>
      </c>
      <c r="AEM5" s="128">
        <v>0.29489971346704874</v>
      </c>
      <c r="AEN5" s="128">
        <v>0.60657534246575351</v>
      </c>
      <c r="AEO5" s="128">
        <v>0.14909090909090911</v>
      </c>
      <c r="AEP5" s="128">
        <v>0.2320610687022901</v>
      </c>
      <c r="AEQ5" s="128">
        <v>0.30095238095238097</v>
      </c>
      <c r="AER5" s="128">
        <v>0.46526315789473688</v>
      </c>
      <c r="AES5" s="128">
        <v>0.32499999999999996</v>
      </c>
      <c r="AET5" s="128">
        <v>0.19920398009950249</v>
      </c>
      <c r="AEU5" s="128">
        <v>0.99891891891891893</v>
      </c>
      <c r="AEV5" s="128">
        <v>0.20512</v>
      </c>
      <c r="AEW5" s="128">
        <v>0.10381125000000001</v>
      </c>
      <c r="AEX5" s="128" t="s">
        <v>158</v>
      </c>
      <c r="AEY5" s="128" t="s">
        <v>158</v>
      </c>
      <c r="AEZ5" s="128" t="s">
        <v>158</v>
      </c>
      <c r="AFA5" s="128" t="s">
        <v>158</v>
      </c>
      <c r="AFB5" s="128" t="s">
        <v>158</v>
      </c>
      <c r="AFC5" s="128" t="s">
        <v>158</v>
      </c>
      <c r="AFD5" s="128" t="s">
        <v>158</v>
      </c>
      <c r="AFE5" s="128" t="s">
        <v>158</v>
      </c>
      <c r="AFF5" s="128" t="s">
        <v>158</v>
      </c>
      <c r="AFG5" s="128" t="s">
        <v>158</v>
      </c>
      <c r="AFH5" s="128" t="s">
        <v>158</v>
      </c>
      <c r="AFI5" s="128" t="s">
        <v>158</v>
      </c>
      <c r="AFJ5" s="128" t="s">
        <v>158</v>
      </c>
      <c r="AFK5" s="128" t="s">
        <v>158</v>
      </c>
      <c r="AFL5" s="134" t="s">
        <v>158</v>
      </c>
      <c r="AFM5" s="135">
        <v>0.23809167981913845</v>
      </c>
      <c r="AFN5" s="135">
        <v>0.33633986928104576</v>
      </c>
      <c r="AFO5" s="135">
        <v>0.99505617977528094</v>
      </c>
      <c r="AFP5" s="135">
        <v>0.1650765864332604</v>
      </c>
      <c r="AFQ5" s="135">
        <v>0.27142857142857146</v>
      </c>
      <c r="AFR5" s="135">
        <v>0.3468292682926829</v>
      </c>
      <c r="AFS5" s="135" t="s">
        <v>1282</v>
      </c>
      <c r="AFT5" s="135">
        <v>1.2999999999999998</v>
      </c>
      <c r="AFU5" s="135">
        <v>0.38133333333333336</v>
      </c>
      <c r="AFV5" s="135" t="s">
        <v>1282</v>
      </c>
      <c r="AFW5" s="135">
        <v>0.44490816901408453</v>
      </c>
      <c r="AFX5" s="135">
        <v>0.21091809523809524</v>
      </c>
      <c r="AFY5" s="135" t="s">
        <v>158</v>
      </c>
      <c r="AFZ5" s="135" t="s">
        <v>158</v>
      </c>
      <c r="AGA5" s="135" t="s">
        <v>158</v>
      </c>
      <c r="AGB5" s="135" t="s">
        <v>158</v>
      </c>
      <c r="AGC5" s="135" t="s">
        <v>158</v>
      </c>
      <c r="AGD5" s="135" t="s">
        <v>158</v>
      </c>
      <c r="AGE5" s="135" t="s">
        <v>158</v>
      </c>
      <c r="AGF5" s="135" t="s">
        <v>158</v>
      </c>
      <c r="AGG5" s="135" t="s">
        <v>158</v>
      </c>
      <c r="AGH5" s="135" t="s">
        <v>158</v>
      </c>
      <c r="AGI5" s="135" t="s">
        <v>158</v>
      </c>
      <c r="AGJ5" s="135" t="s">
        <v>158</v>
      </c>
      <c r="AGK5" s="135" t="s">
        <v>158</v>
      </c>
      <c r="AGL5" s="135" t="s">
        <v>158</v>
      </c>
    </row>
    <row r="6" spans="1:870" x14ac:dyDescent="0.2">
      <c r="A6" s="7">
        <v>4</v>
      </c>
      <c r="B6" s="1" t="s">
        <v>174</v>
      </c>
      <c r="C6" s="1" t="s">
        <v>175</v>
      </c>
      <c r="D6" s="94">
        <v>0.31</v>
      </c>
      <c r="E6" s="95">
        <v>0.32</v>
      </c>
      <c r="F6" s="57">
        <v>1.28</v>
      </c>
      <c r="G6" s="58" t="s">
        <v>159</v>
      </c>
      <c r="H6" s="58">
        <v>1.28</v>
      </c>
      <c r="I6" s="226" t="s">
        <v>5</v>
      </c>
      <c r="J6" s="58" t="s">
        <v>159</v>
      </c>
      <c r="K6" s="58" t="s">
        <v>1284</v>
      </c>
      <c r="L6" s="226" t="s">
        <v>2327</v>
      </c>
      <c r="M6" s="150">
        <v>1.24</v>
      </c>
      <c r="N6" s="123">
        <v>1.17</v>
      </c>
      <c r="O6" s="123">
        <v>1.1599999999999999</v>
      </c>
      <c r="P6" s="123">
        <v>1.1000000000000001</v>
      </c>
      <c r="Q6" s="123">
        <v>1.02</v>
      </c>
      <c r="R6" s="123">
        <v>0.94</v>
      </c>
      <c r="S6" s="123">
        <v>0.92</v>
      </c>
      <c r="T6" s="124">
        <v>0.88</v>
      </c>
      <c r="U6" s="124">
        <v>0.8</v>
      </c>
      <c r="V6" s="124">
        <v>0.72000000000000008</v>
      </c>
      <c r="W6" s="124">
        <v>0.64</v>
      </c>
      <c r="X6" s="124">
        <v>0.56000000000000005</v>
      </c>
      <c r="Y6" s="124">
        <v>0.46</v>
      </c>
      <c r="Z6" s="124">
        <v>0.44</v>
      </c>
      <c r="AA6" s="124">
        <v>0.43</v>
      </c>
      <c r="AB6" s="124">
        <v>0.36</v>
      </c>
      <c r="AC6" s="143">
        <v>0.27</v>
      </c>
      <c r="AD6" s="124">
        <v>0.20499999999999999</v>
      </c>
      <c r="AE6" s="124">
        <v>0.1575</v>
      </c>
      <c r="AF6" s="124">
        <v>0.13250000000000001</v>
      </c>
      <c r="AG6" s="124">
        <v>0.10750000000000001</v>
      </c>
      <c r="AH6" s="137">
        <v>9.5000000000000001E-2</v>
      </c>
      <c r="AI6" s="137">
        <v>8.7499999999999994E-2</v>
      </c>
      <c r="AJ6" s="137">
        <v>8.2500000000000004E-2</v>
      </c>
      <c r="AK6" s="137">
        <v>0.08</v>
      </c>
      <c r="AL6" s="137">
        <v>7.4999999999999997E-2</v>
      </c>
      <c r="AM6" s="137">
        <v>6.25E-2</v>
      </c>
      <c r="AN6" s="137">
        <v>3.7499999999999999E-2</v>
      </c>
      <c r="AO6" s="137">
        <v>2.5000000000000001E-2</v>
      </c>
      <c r="AP6" s="137">
        <v>1.7500000000000002E-2</v>
      </c>
      <c r="AQ6" s="137">
        <v>1.2500000000000001E-2</v>
      </c>
      <c r="AR6" s="137">
        <v>0</v>
      </c>
      <c r="AS6" s="137">
        <v>0</v>
      </c>
      <c r="AT6" s="137">
        <v>0</v>
      </c>
      <c r="AU6" s="137">
        <v>0</v>
      </c>
      <c r="AV6" s="137" t="s">
        <v>1285</v>
      </c>
      <c r="AW6" s="137" t="s">
        <v>5</v>
      </c>
      <c r="AX6" s="137" t="s">
        <v>5</v>
      </c>
      <c r="AY6" s="137" t="s">
        <v>5</v>
      </c>
      <c r="AZ6" s="137" t="s">
        <v>5</v>
      </c>
      <c r="BA6" s="137" t="s">
        <v>5</v>
      </c>
      <c r="BB6" s="137" t="s">
        <v>5</v>
      </c>
      <c r="BC6" s="137" t="s">
        <v>5</v>
      </c>
      <c r="BD6" s="137" t="s">
        <v>5</v>
      </c>
      <c r="BE6" s="137" t="s">
        <v>5</v>
      </c>
      <c r="BF6" s="137" t="s">
        <v>5</v>
      </c>
      <c r="BG6" s="137" t="s">
        <v>5</v>
      </c>
      <c r="BH6" s="137" t="s">
        <v>5</v>
      </c>
      <c r="BI6" s="137" t="s">
        <v>5</v>
      </c>
      <c r="BJ6" s="137" t="s">
        <v>5</v>
      </c>
      <c r="BK6" s="137" t="s">
        <v>5</v>
      </c>
      <c r="BL6" s="137" t="s">
        <v>5</v>
      </c>
      <c r="BM6" s="126">
        <v>5.9829059829059839E-2</v>
      </c>
      <c r="BN6" s="125">
        <v>8.6206896551723755E-3</v>
      </c>
      <c r="BO6" s="125">
        <v>5.4545454545454453E-2</v>
      </c>
      <c r="BP6" s="125">
        <v>7.8431372549019773E-2</v>
      </c>
      <c r="BQ6" s="125">
        <v>8.5106382978723527E-2</v>
      </c>
      <c r="BR6" s="125">
        <v>2.1739130434782483E-2</v>
      </c>
      <c r="BS6" s="125">
        <v>4.5454545454545414E-2</v>
      </c>
      <c r="BT6" s="125">
        <v>9.9999999999999867E-2</v>
      </c>
      <c r="BU6" s="125">
        <v>0.11111111111111094</v>
      </c>
      <c r="BV6" s="125">
        <v>0.125</v>
      </c>
      <c r="BW6" s="125">
        <v>0.14285714285714279</v>
      </c>
      <c r="BX6" s="125">
        <v>0.21739130434782616</v>
      </c>
      <c r="BY6" s="125">
        <v>4.5454545454545414E-2</v>
      </c>
      <c r="BZ6" s="125">
        <v>2.3255813953488413E-2</v>
      </c>
      <c r="CA6" s="125">
        <v>0.19444444444444442</v>
      </c>
      <c r="CB6" s="125">
        <v>0.33333333333333326</v>
      </c>
      <c r="CC6" s="125">
        <v>0.31707317073170738</v>
      </c>
      <c r="CD6" s="125">
        <v>0.3015873015873014</v>
      </c>
      <c r="CE6" s="125">
        <v>0.18867924528301883</v>
      </c>
      <c r="CF6" s="125">
        <v>0.23255813953488369</v>
      </c>
      <c r="CG6" s="125">
        <v>0.13157894736842124</v>
      </c>
      <c r="CH6" s="125">
        <v>8.5714285714285854E-2</v>
      </c>
      <c r="CI6" s="125">
        <v>6.0606060606060552E-2</v>
      </c>
      <c r="CJ6" s="125">
        <v>3.125E-2</v>
      </c>
      <c r="CK6" s="125">
        <v>6.6666666666666652E-2</v>
      </c>
      <c r="CL6" s="125">
        <v>0.19999999999999996</v>
      </c>
      <c r="CM6" s="125">
        <v>0.66666666666666674</v>
      </c>
      <c r="CN6" s="125">
        <v>0.49999999999999978</v>
      </c>
      <c r="CO6" s="125">
        <v>0.4285714285714286</v>
      </c>
      <c r="CP6" s="125">
        <v>0.40000000000000013</v>
      </c>
      <c r="CQ6" s="125" t="s">
        <v>158</v>
      </c>
      <c r="CR6" s="125" t="s">
        <v>158</v>
      </c>
      <c r="CS6" s="125" t="s">
        <v>158</v>
      </c>
      <c r="CT6" s="125" t="s">
        <v>158</v>
      </c>
      <c r="CU6" s="125" t="s">
        <v>158</v>
      </c>
      <c r="CV6" s="125" t="s">
        <v>158</v>
      </c>
      <c r="CW6" s="125" t="s">
        <v>158</v>
      </c>
      <c r="CX6" s="125" t="s">
        <v>158</v>
      </c>
      <c r="CY6" s="125" t="s">
        <v>158</v>
      </c>
      <c r="CZ6" s="125" t="s">
        <v>158</v>
      </c>
      <c r="DA6" s="125" t="s">
        <v>158</v>
      </c>
      <c r="DB6" s="125" t="s">
        <v>158</v>
      </c>
      <c r="DC6" s="125" t="s">
        <v>158</v>
      </c>
      <c r="DD6" s="125" t="s">
        <v>158</v>
      </c>
      <c r="DE6" s="125" t="s">
        <v>158</v>
      </c>
      <c r="DF6" s="125" t="s">
        <v>158</v>
      </c>
      <c r="DG6" s="125" t="s">
        <v>158</v>
      </c>
      <c r="DH6" s="125" t="s">
        <v>158</v>
      </c>
      <c r="DI6" s="125" t="s">
        <v>158</v>
      </c>
      <c r="DJ6" s="125" t="s">
        <v>158</v>
      </c>
      <c r="DK6" s="125" t="s">
        <v>158</v>
      </c>
      <c r="DL6" s="127">
        <v>3.0938896788254951E-2</v>
      </c>
      <c r="DM6" s="128">
        <v>2.8152068620017595E-2</v>
      </c>
      <c r="DN6" s="128">
        <v>3.411764705882353E-2</v>
      </c>
      <c r="DO6" s="128">
        <v>3.0054644808743172E-2</v>
      </c>
      <c r="DP6" s="128">
        <v>2.4981631153563558E-2</v>
      </c>
      <c r="DQ6" s="128">
        <v>2.3924662764062101E-2</v>
      </c>
      <c r="DR6" s="128">
        <v>2.8491793124806444E-2</v>
      </c>
      <c r="DS6" s="128">
        <v>2.6666666666666668E-2</v>
      </c>
      <c r="DT6" s="128">
        <v>1.8475750577367209E-2</v>
      </c>
      <c r="DU6" s="128">
        <v>1.8508997429305916E-2</v>
      </c>
      <c r="DV6" s="128">
        <v>2.1262458471760795E-2</v>
      </c>
      <c r="DW6" s="128">
        <v>1.7637795275590552E-2</v>
      </c>
      <c r="DX6" s="128">
        <v>1.5333333333333334E-2</v>
      </c>
      <c r="DY6" s="128">
        <v>1.8333333333333333E-2</v>
      </c>
      <c r="DZ6" s="128">
        <v>1.3672496025437202E-2</v>
      </c>
      <c r="EA6" s="128">
        <v>1.1180124223602483E-2</v>
      </c>
      <c r="EB6" s="128">
        <v>1.0188679245283019E-2</v>
      </c>
      <c r="EC6" s="128">
        <v>1.0073710073710072E-2</v>
      </c>
      <c r="ED6" s="128">
        <v>1.1666666666666667E-2</v>
      </c>
      <c r="EE6" s="128">
        <v>1.2441314553990611E-2</v>
      </c>
      <c r="EF6" s="128">
        <v>1.4566395663956641E-2</v>
      </c>
      <c r="EG6" s="128">
        <v>1.2450851900393186E-2</v>
      </c>
      <c r="EH6" s="128">
        <v>1.329787234042553E-2</v>
      </c>
      <c r="EI6" s="128">
        <v>1.3636363636363637E-2</v>
      </c>
      <c r="EJ6" s="128">
        <v>1.1851851851851851E-2</v>
      </c>
      <c r="EK6" s="128">
        <v>1.3636363636363636E-2</v>
      </c>
      <c r="EL6" s="128">
        <v>1.7217630853994491E-2</v>
      </c>
      <c r="EM6" s="127">
        <v>4.1904973027551827E-2</v>
      </c>
      <c r="EN6" s="128">
        <v>3.3577865732699018E-2</v>
      </c>
      <c r="EO6" s="128">
        <v>4.4753086419753077E-2</v>
      </c>
      <c r="EP6" s="128">
        <v>3.5818951481602086E-2</v>
      </c>
      <c r="EQ6" s="128">
        <v>2.9651162790697676E-2</v>
      </c>
      <c r="ER6" s="128">
        <v>3.0951596970694762E-2</v>
      </c>
      <c r="ES6" s="128">
        <v>3.6349269063611224E-2</v>
      </c>
      <c r="ET6" s="128">
        <v>3.3120060218291308E-2</v>
      </c>
      <c r="EU6" s="128">
        <v>2.1152829190904283E-2</v>
      </c>
      <c r="EV6" s="128">
        <v>2.35910878112713E-2</v>
      </c>
      <c r="EW6" s="128">
        <v>2.302158273381295E-2</v>
      </c>
      <c r="EX6" s="128">
        <v>1.9257221458046772E-2</v>
      </c>
      <c r="EY6" s="128">
        <v>1.9023986765922252E-2</v>
      </c>
      <c r="EZ6" s="128">
        <v>2.682926829268293E-2</v>
      </c>
      <c r="FA6" s="128">
        <v>1.8867924528301886E-2</v>
      </c>
      <c r="FB6" s="128">
        <v>1.3432835820895522E-2</v>
      </c>
      <c r="FC6" s="128">
        <v>1.2705882352941178E-2</v>
      </c>
      <c r="FD6" s="128">
        <v>1.3495720868992757E-2</v>
      </c>
      <c r="FE6" s="128">
        <v>1.4747191011235956E-2</v>
      </c>
      <c r="FF6" s="128">
        <v>1.6138855054811205E-2</v>
      </c>
      <c r="FG6" s="128">
        <v>1.6214177978883863E-2</v>
      </c>
      <c r="FH6" s="128">
        <v>1.3991163475699559E-2</v>
      </c>
      <c r="FI6" s="128">
        <v>1.7123287671232876E-2</v>
      </c>
      <c r="FJ6" s="128">
        <v>1.6666666666666666E-2</v>
      </c>
      <c r="FK6" s="128">
        <v>1.5209125475285173E-2</v>
      </c>
      <c r="FL6" s="128">
        <v>1.820388349514563E-2</v>
      </c>
      <c r="FM6" s="128">
        <v>2.281021897810219E-2</v>
      </c>
      <c r="FN6" s="127">
        <v>5.84629916796073E-2</v>
      </c>
      <c r="FO6" s="128">
        <v>4.1607395390917658E-2</v>
      </c>
      <c r="FP6" s="128">
        <v>7.3885350318471335E-2</v>
      </c>
      <c r="FQ6" s="128">
        <v>4.2935206869633098E-2</v>
      </c>
      <c r="FR6" s="128">
        <v>4.1923551171393347E-2</v>
      </c>
      <c r="FS6" s="128">
        <v>3.9695945945945943E-2</v>
      </c>
      <c r="FT6" s="128">
        <v>4.7767393561786081E-2</v>
      </c>
      <c r="FU6" s="128">
        <v>4.1825095057034224E-2</v>
      </c>
      <c r="FV6" s="128">
        <v>2.7720027720027723E-2</v>
      </c>
      <c r="FW6" s="128">
        <v>2.6627218934911247E-2</v>
      </c>
      <c r="FX6" s="128">
        <v>2.5427095748907429E-2</v>
      </c>
      <c r="FY6" s="128">
        <v>2.3333333333333334E-2</v>
      </c>
      <c r="FZ6" s="128">
        <v>2.317380352644836E-2</v>
      </c>
      <c r="GA6" s="128">
        <v>5.8510638297872342E-2</v>
      </c>
      <c r="GB6" s="128">
        <v>4.0952380952380948E-2</v>
      </c>
      <c r="GC6" s="128">
        <v>1.5584415584415583E-2</v>
      </c>
      <c r="GD6" s="128">
        <v>1.5092230296254892E-2</v>
      </c>
      <c r="GE6" s="128">
        <v>1.6426282051282048E-2</v>
      </c>
      <c r="GF6" s="128">
        <v>1.6321243523316063E-2</v>
      </c>
      <c r="GG6" s="128">
        <v>2.12E-2</v>
      </c>
      <c r="GH6" s="128">
        <v>1.8892794376098421E-2</v>
      </c>
      <c r="GI6" s="128">
        <v>1.6351118760757316E-2</v>
      </c>
      <c r="GJ6" s="128">
        <v>2.1551724137931036E-2</v>
      </c>
      <c r="GK6" s="128">
        <v>2.0320197044334978E-2</v>
      </c>
      <c r="GL6" s="128">
        <v>2.1680216802168022E-2</v>
      </c>
      <c r="GM6" s="128">
        <v>2.2727272727272728E-2</v>
      </c>
      <c r="GN6" s="128">
        <v>2.5614754098360656E-2</v>
      </c>
      <c r="GO6" s="109">
        <v>3.39</v>
      </c>
      <c r="GP6" s="141">
        <v>3.73</v>
      </c>
      <c r="GQ6" s="141">
        <v>2.86</v>
      </c>
      <c r="GR6" s="141">
        <v>3.04</v>
      </c>
      <c r="GS6" s="141">
        <v>2.79</v>
      </c>
      <c r="GT6" s="141">
        <v>2.42</v>
      </c>
      <c r="GU6" s="141">
        <v>2.13</v>
      </c>
      <c r="GV6" s="129">
        <v>3.97</v>
      </c>
      <c r="GW6" s="129">
        <v>2.7</v>
      </c>
      <c r="GX6" s="129">
        <v>2.35</v>
      </c>
      <c r="GY6" s="129">
        <v>2.2200000000000002</v>
      </c>
      <c r="GZ6" s="129">
        <v>1.95</v>
      </c>
      <c r="HA6" s="129">
        <v>2.0499999999999998</v>
      </c>
      <c r="HB6" s="129">
        <v>1.47</v>
      </c>
      <c r="HC6" s="129">
        <v>1.58</v>
      </c>
      <c r="HD6" s="129">
        <v>1.5</v>
      </c>
      <c r="HE6" s="129">
        <v>1.1299999999999999</v>
      </c>
      <c r="HF6" s="231">
        <v>0.87</v>
      </c>
      <c r="HG6" s="231">
        <v>0.75</v>
      </c>
      <c r="HH6" s="231">
        <v>0.67</v>
      </c>
      <c r="HI6" s="231">
        <v>0.53500000000000003</v>
      </c>
      <c r="HJ6" s="231">
        <v>0.56499999999999995</v>
      </c>
      <c r="HK6" s="231">
        <v>0.54500000000000004</v>
      </c>
      <c r="HL6" s="231">
        <v>0.44</v>
      </c>
      <c r="HM6" s="231">
        <v>0.4425</v>
      </c>
      <c r="HN6" s="231">
        <v>0.38750000000000001</v>
      </c>
      <c r="HO6" s="231">
        <v>0.36249999999999999</v>
      </c>
      <c r="HP6" s="232">
        <v>6.2566368731563422</v>
      </c>
      <c r="HQ6" s="131">
        <v>6.5335123324396776</v>
      </c>
      <c r="HR6" s="131">
        <v>5.4895104895104891</v>
      </c>
      <c r="HS6" s="131">
        <v>8.0032894736842106</v>
      </c>
      <c r="HT6" s="131">
        <v>10.684587813620071</v>
      </c>
      <c r="HU6" s="131">
        <v>9.7851239669421481</v>
      </c>
      <c r="HV6" s="131">
        <v>9.0422535211267618</v>
      </c>
      <c r="HW6" s="131">
        <v>5.2997481108312341</v>
      </c>
      <c r="HX6" s="131">
        <v>12.077777777777778</v>
      </c>
      <c r="HY6" s="131">
        <v>11.506382978723403</v>
      </c>
      <c r="HZ6" s="131">
        <v>11.09009009009009</v>
      </c>
      <c r="IA6" s="131">
        <v>12.307692307692308</v>
      </c>
      <c r="IB6" s="131">
        <v>9.6829268292682951</v>
      </c>
      <c r="IC6" s="131">
        <v>5.1156462585034008</v>
      </c>
      <c r="ID6" s="131">
        <v>9.2848101265822773</v>
      </c>
      <c r="IE6" s="131">
        <v>13.85</v>
      </c>
      <c r="IF6" s="131">
        <v>14.725663716814161</v>
      </c>
      <c r="IG6" s="131">
        <v>12.686781609195402</v>
      </c>
      <c r="IH6" s="131">
        <v>12.75</v>
      </c>
      <c r="II6" s="131">
        <v>9.2574626865671625</v>
      </c>
      <c r="IJ6" s="131">
        <v>10.630841121495326</v>
      </c>
      <c r="IK6" s="131">
        <v>9.8672566371681434</v>
      </c>
      <c r="IL6" s="131">
        <v>7.4541284403669721</v>
      </c>
      <c r="IM6" s="131">
        <v>9.829545454545455</v>
      </c>
      <c r="IN6" s="131">
        <v>8.3333333333333339</v>
      </c>
      <c r="IO6" s="131">
        <v>7.8709677419354831</v>
      </c>
      <c r="IP6" s="131" t="s">
        <v>158</v>
      </c>
      <c r="IQ6" s="130">
        <v>9.4162582872051708</v>
      </c>
      <c r="IR6" s="131">
        <v>8.9069705265415546</v>
      </c>
      <c r="IS6" s="131">
        <v>9.3612682132867135</v>
      </c>
      <c r="IT6" s="131">
        <v>9.8015438256578946</v>
      </c>
      <c r="IU6" s="131">
        <v>12.806251695340501</v>
      </c>
      <c r="IV6" s="131">
        <v>12.035165123966943</v>
      </c>
      <c r="IW6" s="131">
        <v>11.542431215962441</v>
      </c>
      <c r="IX6" s="131">
        <v>7.1114458438287151</v>
      </c>
      <c r="IY6" s="131">
        <v>14.072008262962962</v>
      </c>
      <c r="IZ6" s="131">
        <v>12.494481646808509</v>
      </c>
      <c r="JA6" s="131">
        <v>12.39332189189189</v>
      </c>
      <c r="JB6" s="131">
        <v>14.934661353846154</v>
      </c>
      <c r="JC6" s="131">
        <v>11.410731707317074</v>
      </c>
      <c r="JD6" s="131">
        <v>10.207183673469387</v>
      </c>
      <c r="JE6" s="131">
        <v>15.968228854430381</v>
      </c>
      <c r="JF6" s="131">
        <v>17.232592593333333</v>
      </c>
      <c r="JG6" s="131">
        <v>17.971519876106196</v>
      </c>
      <c r="JH6" s="131">
        <v>16.359377850574713</v>
      </c>
      <c r="JI6" s="131">
        <v>13.842037040000001</v>
      </c>
      <c r="JJ6" s="131">
        <v>11.365849325373134</v>
      </c>
      <c r="JK6" s="131">
        <v>12.450081590654204</v>
      </c>
      <c r="JL6" s="131">
        <v>11.818212389380532</v>
      </c>
      <c r="JM6" s="131">
        <v>8.8820393798165131</v>
      </c>
      <c r="JN6" s="131">
        <v>11.559217675000001</v>
      </c>
      <c r="JO6" s="131">
        <v>11.78753910960452</v>
      </c>
      <c r="JP6" s="131">
        <v>9.9083461341935486</v>
      </c>
      <c r="JQ6" s="131" t="e">
        <v>#DIV/0!</v>
      </c>
      <c r="JR6" s="130">
        <v>12.259587315634217</v>
      </c>
      <c r="JS6" s="131">
        <v>10.780160589812333</v>
      </c>
      <c r="JT6" s="131">
        <v>12.797202797202798</v>
      </c>
      <c r="JU6" s="131">
        <v>11.148026315789474</v>
      </c>
      <c r="JV6" s="131">
        <v>14.634408602150536</v>
      </c>
      <c r="JW6" s="131">
        <v>15.438016528925621</v>
      </c>
      <c r="JX6" s="131">
        <v>13.75586854460094</v>
      </c>
      <c r="JY6" s="131">
        <v>9.6120906801007546</v>
      </c>
      <c r="JZ6" s="131">
        <v>16.037037037037035</v>
      </c>
      <c r="KA6" s="131">
        <v>14.361702127659575</v>
      </c>
      <c r="KB6" s="131">
        <v>13.558558558558557</v>
      </c>
      <c r="KC6" s="131">
        <v>16.282051282051281</v>
      </c>
      <c r="KD6" s="131">
        <v>12.970731707317075</v>
      </c>
      <c r="KE6" s="131">
        <v>15.646258503401361</v>
      </c>
      <c r="KF6" s="131">
        <v>20.37974683544304</v>
      </c>
      <c r="KG6" s="131">
        <v>20.573333333333334</v>
      </c>
      <c r="KH6" s="131">
        <v>20.154867256637168</v>
      </c>
      <c r="KI6" s="131">
        <v>23.390804597701152</v>
      </c>
      <c r="KJ6" s="131">
        <v>16.083333333333332</v>
      </c>
      <c r="KK6" s="131">
        <v>14.925373134328357</v>
      </c>
      <c r="KL6" s="131">
        <v>13.785046728971961</v>
      </c>
      <c r="KM6" s="131">
        <v>13.495575221238939</v>
      </c>
      <c r="KN6" s="131">
        <v>11.009174311926605</v>
      </c>
      <c r="KO6" s="131">
        <v>13.778409090909092</v>
      </c>
      <c r="KP6" s="131">
        <v>15.254237288135593</v>
      </c>
      <c r="KQ6" s="131">
        <v>14.193548387096774</v>
      </c>
      <c r="KR6" s="131" t="s">
        <v>158</v>
      </c>
      <c r="KS6" s="116">
        <v>11.771598009739209</v>
      </c>
      <c r="KT6" s="132">
        <v>11.600973244010865</v>
      </c>
      <c r="KU6" s="132">
        <v>10.206896551724139</v>
      </c>
      <c r="KV6" s="132">
        <v>9.795454545454545</v>
      </c>
      <c r="KW6" s="132">
        <v>8.9325842696629216</v>
      </c>
      <c r="KX6" s="132">
        <v>8.0786516853932593</v>
      </c>
      <c r="KY6" s="132">
        <v>7.831325301204819</v>
      </c>
      <c r="KZ6" s="132">
        <v>7.4444444444444446</v>
      </c>
      <c r="LA6" s="132">
        <v>7.6419753086419755</v>
      </c>
      <c r="LB6" s="132">
        <v>7.0125000000000002</v>
      </c>
      <c r="LC6" s="132">
        <v>6.7012987012987013</v>
      </c>
      <c r="LD6" s="132">
        <v>6.2576408383109792</v>
      </c>
      <c r="LE6" s="132">
        <v>5.8492994882040943</v>
      </c>
      <c r="LF6" s="132" t="s">
        <v>158</v>
      </c>
      <c r="LG6" s="132" t="s">
        <v>158</v>
      </c>
      <c r="LH6" s="132" t="s">
        <v>158</v>
      </c>
      <c r="LI6" s="132" t="s">
        <v>158</v>
      </c>
      <c r="LJ6" s="132" t="s">
        <v>158</v>
      </c>
      <c r="LK6" s="132" t="s">
        <v>158</v>
      </c>
      <c r="LL6" s="132" t="s">
        <v>158</v>
      </c>
      <c r="LM6" s="132" t="s">
        <v>158</v>
      </c>
      <c r="LN6" s="132" t="s">
        <v>158</v>
      </c>
      <c r="LO6" s="132" t="s">
        <v>158</v>
      </c>
      <c r="LP6" s="132" t="s">
        <v>158</v>
      </c>
      <c r="LQ6" s="132" t="s">
        <v>158</v>
      </c>
      <c r="LR6" s="132" t="s">
        <v>158</v>
      </c>
      <c r="LS6" s="132" t="s">
        <v>158</v>
      </c>
      <c r="LT6" s="130">
        <v>1.8017943683136264</v>
      </c>
      <c r="LU6" s="131">
        <v>2.1006859068984829</v>
      </c>
      <c r="LV6" s="131">
        <v>1.5381756756756755</v>
      </c>
      <c r="LW6" s="131">
        <v>2.4838051044083524</v>
      </c>
      <c r="LX6" s="131">
        <v>3.3372201257861631</v>
      </c>
      <c r="LY6" s="131">
        <v>2.9311821974965224</v>
      </c>
      <c r="LZ6" s="131">
        <v>2.4593538461538467</v>
      </c>
      <c r="MA6" s="131">
        <v>2.8262686567164179</v>
      </c>
      <c r="MB6" s="131">
        <v>4.2672213247172861</v>
      </c>
      <c r="MC6" s="131">
        <v>3.8559714795008913</v>
      </c>
      <c r="MD6" s="131">
        <v>3.6739147286821705</v>
      </c>
      <c r="ME6" s="131">
        <v>3.8353112011583459</v>
      </c>
      <c r="MF6" s="131">
        <v>3.3935687581103036</v>
      </c>
      <c r="MG6" s="131" t="s">
        <v>158</v>
      </c>
      <c r="MH6" s="131" t="s">
        <v>158</v>
      </c>
      <c r="MI6" s="131" t="s">
        <v>158</v>
      </c>
      <c r="MJ6" s="131" t="s">
        <v>158</v>
      </c>
      <c r="MK6" s="131" t="s">
        <v>158</v>
      </c>
      <c r="ML6" s="131" t="s">
        <v>158</v>
      </c>
      <c r="MM6" s="131" t="s">
        <v>158</v>
      </c>
      <c r="MN6" s="131" t="s">
        <v>158</v>
      </c>
      <c r="MO6" s="131" t="s">
        <v>158</v>
      </c>
      <c r="MP6" s="131" t="s">
        <v>158</v>
      </c>
      <c r="MQ6" s="131" t="s">
        <v>158</v>
      </c>
      <c r="MR6" s="131" t="s">
        <v>158</v>
      </c>
      <c r="MS6" s="131" t="s">
        <v>158</v>
      </c>
      <c r="MT6" s="131" t="s">
        <v>158</v>
      </c>
      <c r="MU6" s="130">
        <v>2.711706224355916</v>
      </c>
      <c r="MV6" s="131">
        <v>2.863811454883904</v>
      </c>
      <c r="MW6" s="131">
        <v>2.6230526540878376</v>
      </c>
      <c r="MX6" s="131">
        <v>3.0418897961020881</v>
      </c>
      <c r="MY6" s="131">
        <v>3.9998998219748421</v>
      </c>
      <c r="MZ6" s="131">
        <v>3.6051931354659241</v>
      </c>
      <c r="NA6" s="131">
        <v>3.1393637148769233</v>
      </c>
      <c r="NB6" s="131">
        <v>3.7924173134328356</v>
      </c>
      <c r="NC6" s="131">
        <v>4.9718064735218093</v>
      </c>
      <c r="ND6" s="131">
        <v>4.1870990188948305</v>
      </c>
      <c r="NE6" s="131">
        <v>4.1056481476744189</v>
      </c>
      <c r="NF6" s="131">
        <v>4.6539247605429166</v>
      </c>
      <c r="NG6" s="131">
        <v>3.9991113546456529</v>
      </c>
      <c r="NH6" s="131" t="s">
        <v>158</v>
      </c>
      <c r="NI6" s="131" t="s">
        <v>158</v>
      </c>
      <c r="NJ6" s="131" t="s">
        <v>158</v>
      </c>
      <c r="NK6" s="131" t="s">
        <v>158</v>
      </c>
      <c r="NL6" s="131" t="s">
        <v>158</v>
      </c>
      <c r="NM6" s="131" t="s">
        <v>158</v>
      </c>
      <c r="NN6" s="131" t="s">
        <v>158</v>
      </c>
      <c r="NO6" s="131" t="s">
        <v>158</v>
      </c>
      <c r="NP6" s="131" t="s">
        <v>158</v>
      </c>
      <c r="NQ6" s="131" t="s">
        <v>158</v>
      </c>
      <c r="NR6" s="131" t="s">
        <v>158</v>
      </c>
      <c r="NS6" s="131" t="s">
        <v>158</v>
      </c>
      <c r="NT6" s="131" t="s">
        <v>158</v>
      </c>
      <c r="NU6" s="131" t="s">
        <v>158</v>
      </c>
      <c r="NV6" s="130">
        <v>3.5305317906384004</v>
      </c>
      <c r="NW6" s="131">
        <v>3.4660884181212017</v>
      </c>
      <c r="NX6" s="131">
        <v>3.5858108108108104</v>
      </c>
      <c r="NY6" s="131">
        <v>3.4597679814385152</v>
      </c>
      <c r="NZ6" s="131">
        <v>4.5709056603773579</v>
      </c>
      <c r="OA6" s="131">
        <v>4.6245340751043109</v>
      </c>
      <c r="OB6" s="131">
        <v>3.7413846153846158</v>
      </c>
      <c r="OC6" s="131">
        <v>5.1259701492537308</v>
      </c>
      <c r="OD6" s="131">
        <v>5.666074313408723</v>
      </c>
      <c r="OE6" s="131">
        <v>4.8128342245989302</v>
      </c>
      <c r="OF6" s="131">
        <v>4.4916666666666671</v>
      </c>
      <c r="OG6" s="131">
        <v>5.0737971098657288</v>
      </c>
      <c r="OH6" s="131">
        <v>4.5458434900832723</v>
      </c>
      <c r="OI6" s="131" t="s">
        <v>158</v>
      </c>
      <c r="OJ6" s="131" t="s">
        <v>158</v>
      </c>
      <c r="OK6" s="131" t="s">
        <v>158</v>
      </c>
      <c r="OL6" s="131" t="s">
        <v>158</v>
      </c>
      <c r="OM6" s="131" t="s">
        <v>158</v>
      </c>
      <c r="ON6" s="131" t="s">
        <v>158</v>
      </c>
      <c r="OO6" s="131" t="s">
        <v>158</v>
      </c>
      <c r="OP6" s="131" t="s">
        <v>158</v>
      </c>
      <c r="OQ6" s="131" t="s">
        <v>158</v>
      </c>
      <c r="OR6" s="131" t="s">
        <v>158</v>
      </c>
      <c r="OS6" s="131" t="s">
        <v>158</v>
      </c>
      <c r="OT6" s="131" t="s">
        <v>158</v>
      </c>
      <c r="OU6" s="131" t="s">
        <v>158</v>
      </c>
      <c r="OV6" s="131" t="s">
        <v>158</v>
      </c>
      <c r="OW6" s="378">
        <v>13.037910450164121</v>
      </c>
      <c r="OX6" s="132">
        <v>9.1460428823353368</v>
      </c>
      <c r="OY6" s="132">
        <v>9.8850574712643677</v>
      </c>
      <c r="OZ6" s="132">
        <v>0.22727272727272727</v>
      </c>
      <c r="PA6" s="132">
        <v>-8.9438202247191008</v>
      </c>
      <c r="PB6" s="132">
        <v>-0.42696629213483145</v>
      </c>
      <c r="PC6" s="132">
        <v>-2.7710843373493974</v>
      </c>
      <c r="PD6" s="132">
        <v>4.8518518518518521</v>
      </c>
      <c r="PE6" s="132">
        <v>-0.43209876543209874</v>
      </c>
      <c r="PF6" s="132">
        <v>-1.1000000000000001</v>
      </c>
      <c r="PG6" s="132">
        <v>3.3506493506493507</v>
      </c>
      <c r="PH6" s="132">
        <v>3.2041149631854591</v>
      </c>
      <c r="PI6" s="132">
        <v>3.1251437877498147</v>
      </c>
      <c r="PJ6" s="132" t="s">
        <v>158</v>
      </c>
      <c r="PK6" s="132" t="s">
        <v>158</v>
      </c>
      <c r="PL6" s="132" t="s">
        <v>158</v>
      </c>
      <c r="PM6" s="132" t="s">
        <v>158</v>
      </c>
      <c r="PN6" s="132" t="s">
        <v>158</v>
      </c>
      <c r="PO6" s="132" t="s">
        <v>158</v>
      </c>
      <c r="PP6" s="132" t="s">
        <v>158</v>
      </c>
      <c r="PQ6" s="132" t="s">
        <v>158</v>
      </c>
      <c r="PR6" s="132" t="s">
        <v>158</v>
      </c>
      <c r="PS6" s="132" t="s">
        <v>158</v>
      </c>
      <c r="PT6" s="132" t="s">
        <v>158</v>
      </c>
      <c r="PU6" s="132" t="s">
        <v>158</v>
      </c>
      <c r="PV6" s="132" t="s">
        <v>158</v>
      </c>
      <c r="PW6" s="132" t="s">
        <v>158</v>
      </c>
      <c r="PX6" s="130">
        <v>1.6267943456946361</v>
      </c>
      <c r="PY6" s="131">
        <v>2.6645404262282879</v>
      </c>
      <c r="PZ6" s="131">
        <v>1.5882558139534884</v>
      </c>
      <c r="QA6" s="131">
        <v>107.05199999999999</v>
      </c>
      <c r="QB6" s="131" t="s">
        <v>1282</v>
      </c>
      <c r="QC6" s="131" t="s">
        <v>1282</v>
      </c>
      <c r="QD6" s="131" t="s">
        <v>1282</v>
      </c>
      <c r="QE6" s="131">
        <v>4.3364885496183199</v>
      </c>
      <c r="QF6" s="131" t="s">
        <v>1282</v>
      </c>
      <c r="QG6" s="131" t="s">
        <v>1282</v>
      </c>
      <c r="QH6" s="131">
        <v>7.347829457364341</v>
      </c>
      <c r="QI6" s="131">
        <v>7.4903679411489463</v>
      </c>
      <c r="QJ6" s="131">
        <v>6.3517077447154904</v>
      </c>
      <c r="QK6" s="131" t="s">
        <v>158</v>
      </c>
      <c r="QL6" s="131" t="s">
        <v>158</v>
      </c>
      <c r="QM6" s="131" t="s">
        <v>158</v>
      </c>
      <c r="QN6" s="131" t="s">
        <v>158</v>
      </c>
      <c r="QO6" s="131" t="s">
        <v>158</v>
      </c>
      <c r="QP6" s="131" t="s">
        <v>158</v>
      </c>
      <c r="QQ6" s="131" t="s">
        <v>158</v>
      </c>
      <c r="QR6" s="131" t="s">
        <v>158</v>
      </c>
      <c r="QS6" s="131" t="s">
        <v>158</v>
      </c>
      <c r="QT6" s="131" t="s">
        <v>158</v>
      </c>
      <c r="QU6" s="131" t="s">
        <v>158</v>
      </c>
      <c r="QV6" s="131" t="s">
        <v>158</v>
      </c>
      <c r="QW6" s="131" t="s">
        <v>158</v>
      </c>
      <c r="QX6" s="131" t="s">
        <v>158</v>
      </c>
      <c r="QY6" s="130">
        <v>2.4483306366952156</v>
      </c>
      <c r="QZ6" s="131">
        <v>3.6324999227990595</v>
      </c>
      <c r="RA6" s="131">
        <v>2.7084543684069766</v>
      </c>
      <c r="RB6" s="131">
        <v>131.10545021199999</v>
      </c>
      <c r="RC6" s="131" t="s">
        <v>1282</v>
      </c>
      <c r="RD6" s="131" t="s">
        <v>1282</v>
      </c>
      <c r="RE6" s="131" t="s">
        <v>1282</v>
      </c>
      <c r="RF6" s="131">
        <v>5.8188998473282441</v>
      </c>
      <c r="RG6" s="131" t="s">
        <v>1282</v>
      </c>
      <c r="RH6" s="131" t="s">
        <v>1282</v>
      </c>
      <c r="RI6" s="131">
        <v>8.2112962953488378</v>
      </c>
      <c r="RJ6" s="131">
        <v>9.0891213251121847</v>
      </c>
      <c r="RK6" s="131">
        <v>7.4850955951831102</v>
      </c>
      <c r="RL6" s="131" t="s">
        <v>158</v>
      </c>
      <c r="RM6" s="131" t="s">
        <v>158</v>
      </c>
      <c r="RN6" s="131" t="s">
        <v>158</v>
      </c>
      <c r="RO6" s="131" t="s">
        <v>158</v>
      </c>
      <c r="RP6" s="131" t="s">
        <v>158</v>
      </c>
      <c r="RQ6" s="131" t="s">
        <v>158</v>
      </c>
      <c r="RR6" s="131" t="s">
        <v>158</v>
      </c>
      <c r="RS6" s="131" t="s">
        <v>158</v>
      </c>
      <c r="RT6" s="131" t="s">
        <v>158</v>
      </c>
      <c r="RU6" s="131" t="s">
        <v>158</v>
      </c>
      <c r="RV6" s="131" t="s">
        <v>158</v>
      </c>
      <c r="RW6" s="131" t="s">
        <v>158</v>
      </c>
      <c r="RX6" s="131" t="s">
        <v>158</v>
      </c>
      <c r="RY6" s="131" t="s">
        <v>158</v>
      </c>
      <c r="RZ6" s="130">
        <v>3.187627431470573</v>
      </c>
      <c r="SA6" s="131">
        <v>4.396436745082573</v>
      </c>
      <c r="SB6" s="131">
        <v>3.7025581395348839</v>
      </c>
      <c r="SC6" s="131">
        <v>149.11600000000001</v>
      </c>
      <c r="SD6" s="131" t="s">
        <v>1282</v>
      </c>
      <c r="SE6" s="131" t="s">
        <v>1282</v>
      </c>
      <c r="SF6" s="131" t="s">
        <v>1282</v>
      </c>
      <c r="SG6" s="131">
        <v>7.8650381679389305</v>
      </c>
      <c r="SH6" s="131" t="s">
        <v>1282</v>
      </c>
      <c r="SI6" s="131" t="s">
        <v>1282</v>
      </c>
      <c r="SJ6" s="131">
        <v>8.9833333333333343</v>
      </c>
      <c r="SK6" s="131">
        <v>9.9091325888116266</v>
      </c>
      <c r="SL6" s="131">
        <v>8.5084085104274507</v>
      </c>
      <c r="SM6" s="131" t="s">
        <v>158</v>
      </c>
      <c r="SN6" s="131" t="s">
        <v>158</v>
      </c>
      <c r="SO6" s="131" t="s">
        <v>158</v>
      </c>
      <c r="SP6" s="131" t="s">
        <v>158</v>
      </c>
      <c r="SQ6" s="131" t="s">
        <v>158</v>
      </c>
      <c r="SR6" s="131" t="s">
        <v>158</v>
      </c>
      <c r="SS6" s="131" t="s">
        <v>158</v>
      </c>
      <c r="ST6" s="131" t="s">
        <v>158</v>
      </c>
      <c r="SU6" s="131" t="s">
        <v>158</v>
      </c>
      <c r="SV6" s="131" t="s">
        <v>158</v>
      </c>
      <c r="SW6" s="131" t="s">
        <v>158</v>
      </c>
      <c r="SX6" s="131" t="s">
        <v>158</v>
      </c>
      <c r="SY6" s="131" t="s">
        <v>158</v>
      </c>
      <c r="SZ6" s="131" t="s">
        <v>158</v>
      </c>
      <c r="TA6" s="378">
        <v>11.952368540187845</v>
      </c>
      <c r="TB6" s="132">
        <v>8.5066191602245009</v>
      </c>
      <c r="TC6" s="132">
        <v>9.2643678160919531</v>
      </c>
      <c r="TD6" s="132">
        <v>-0.32954545454545453</v>
      </c>
      <c r="TE6" s="132">
        <v>-9.4382022471910112</v>
      </c>
      <c r="TF6" s="132">
        <v>-0.7528089887640449</v>
      </c>
      <c r="TG6" s="132">
        <v>-3.2409638554216866</v>
      </c>
      <c r="TH6" s="132">
        <v>4.3456790123456788</v>
      </c>
      <c r="TI6" s="132">
        <v>-0.90123456790123457</v>
      </c>
      <c r="TJ6" s="132">
        <v>-1.4375</v>
      </c>
      <c r="TK6" s="132">
        <v>3</v>
      </c>
      <c r="TL6" s="132">
        <v>2.9593734732582471</v>
      </c>
      <c r="TM6" s="132">
        <v>0</v>
      </c>
      <c r="TN6" s="132" t="s">
        <v>158</v>
      </c>
      <c r="TO6" s="132" t="s">
        <v>158</v>
      </c>
      <c r="TP6" s="132" t="s">
        <v>158</v>
      </c>
      <c r="TQ6" s="132" t="s">
        <v>158</v>
      </c>
      <c r="TR6" s="132" t="s">
        <v>158</v>
      </c>
      <c r="TS6" s="132" t="s">
        <v>158</v>
      </c>
      <c r="TT6" s="132" t="s">
        <v>158</v>
      </c>
      <c r="TU6" s="132" t="s">
        <v>158</v>
      </c>
      <c r="TV6" s="132" t="s">
        <v>158</v>
      </c>
      <c r="TW6" s="132" t="s">
        <v>158</v>
      </c>
      <c r="TX6" s="132" t="s">
        <v>158</v>
      </c>
      <c r="TY6" s="132" t="s">
        <v>158</v>
      </c>
      <c r="TZ6" s="132" t="s">
        <v>158</v>
      </c>
      <c r="UA6" s="132" t="s">
        <v>158</v>
      </c>
      <c r="UB6" s="235">
        <v>36.869999999999997</v>
      </c>
      <c r="UC6" s="236">
        <v>36.049999999999997</v>
      </c>
      <c r="UD6" s="236">
        <v>31.5</v>
      </c>
      <c r="UE6" s="236">
        <v>28.8</v>
      </c>
      <c r="UF6" s="236">
        <v>25.86</v>
      </c>
      <c r="UG6" s="236">
        <v>24.27</v>
      </c>
      <c r="UH6" s="236">
        <v>23.18</v>
      </c>
      <c r="UI6" s="236">
        <v>22</v>
      </c>
      <c r="UJ6" s="236">
        <v>19.010000000000002</v>
      </c>
      <c r="UK6" s="236">
        <v>17.010000000000002</v>
      </c>
      <c r="UL6" s="236">
        <v>15.94</v>
      </c>
      <c r="UM6" s="236">
        <v>14.36</v>
      </c>
      <c r="UN6" s="236" t="s">
        <v>5</v>
      </c>
      <c r="UO6" s="231" t="s">
        <v>5</v>
      </c>
      <c r="UP6" s="231" t="s">
        <v>5</v>
      </c>
      <c r="UQ6" s="231" t="s">
        <v>5</v>
      </c>
      <c r="UR6" s="231" t="s">
        <v>5</v>
      </c>
      <c r="US6" s="231" t="s">
        <v>5</v>
      </c>
      <c r="UT6" s="231" t="s">
        <v>5</v>
      </c>
      <c r="UU6" s="231" t="s">
        <v>5</v>
      </c>
      <c r="UV6" s="231" t="s">
        <v>5</v>
      </c>
      <c r="UW6" s="231" t="s">
        <v>5</v>
      </c>
      <c r="UX6" s="231" t="s">
        <v>5</v>
      </c>
      <c r="UY6" s="231" t="s">
        <v>5</v>
      </c>
      <c r="UZ6" s="231" t="s">
        <v>5</v>
      </c>
      <c r="VA6" s="231" t="s">
        <v>5</v>
      </c>
      <c r="VB6" s="231" t="s">
        <v>5</v>
      </c>
      <c r="VC6" s="130">
        <v>0.5752644178050611</v>
      </c>
      <c r="VD6" s="131">
        <v>0.7800277669902913</v>
      </c>
      <c r="VE6" s="131">
        <v>0.49841269841269836</v>
      </c>
      <c r="VF6" s="131">
        <v>0.88958333333333339</v>
      </c>
      <c r="VG6" s="131">
        <v>0.94083526682134566</v>
      </c>
      <c r="VH6" s="131">
        <v>0.9756901524515863</v>
      </c>
      <c r="VI6" s="131">
        <v>0.83088869715271796</v>
      </c>
      <c r="VJ6" s="131">
        <v>0.9563636363636363</v>
      </c>
      <c r="VK6" s="131">
        <v>1.5181483429773801</v>
      </c>
      <c r="VL6" s="131">
        <v>1.5896531452087006</v>
      </c>
      <c r="VM6" s="131">
        <v>1.579046424090339</v>
      </c>
      <c r="VN6" s="131">
        <v>1.6713091922005572</v>
      </c>
      <c r="VO6" s="131" t="s">
        <v>158</v>
      </c>
      <c r="VP6" s="131" t="s">
        <v>158</v>
      </c>
      <c r="VQ6" s="131" t="s">
        <v>158</v>
      </c>
      <c r="VR6" s="131" t="s">
        <v>158</v>
      </c>
      <c r="VS6" s="131" t="s">
        <v>158</v>
      </c>
      <c r="VT6" s="131" t="s">
        <v>158</v>
      </c>
      <c r="VU6" s="131" t="s">
        <v>158</v>
      </c>
      <c r="VV6" s="131" t="s">
        <v>158</v>
      </c>
      <c r="VW6" s="131" t="s">
        <v>158</v>
      </c>
      <c r="VX6" s="131" t="s">
        <v>158</v>
      </c>
      <c r="VY6" s="131" t="s">
        <v>158</v>
      </c>
      <c r="VZ6" s="131" t="s">
        <v>158</v>
      </c>
      <c r="WA6" s="131" t="s">
        <v>158</v>
      </c>
      <c r="WB6" s="131" t="s">
        <v>158</v>
      </c>
      <c r="WC6" s="131" t="s">
        <v>158</v>
      </c>
      <c r="WD6" s="130">
        <v>0.80257011141849799</v>
      </c>
      <c r="WE6" s="131">
        <v>0.96655707588508744</v>
      </c>
      <c r="WF6" s="131">
        <v>0.82285714285714295</v>
      </c>
      <c r="WG6" s="131">
        <v>1.0663194444444444</v>
      </c>
      <c r="WH6" s="131">
        <v>1.3302397525135343</v>
      </c>
      <c r="WI6" s="131">
        <v>1.2513391017717348</v>
      </c>
      <c r="WJ6" s="131">
        <v>1.0918895599654874</v>
      </c>
      <c r="WK6" s="131">
        <v>1.2077272727272728</v>
      </c>
      <c r="WL6" s="131">
        <v>1.989479221462388</v>
      </c>
      <c r="WM6" s="131">
        <v>1.7942386831275718</v>
      </c>
      <c r="WN6" s="131">
        <v>1.7440401505646175</v>
      </c>
      <c r="WO6" s="131">
        <v>2.0250696378830084</v>
      </c>
      <c r="WP6" s="131" t="s">
        <v>158</v>
      </c>
      <c r="WQ6" s="131" t="s">
        <v>158</v>
      </c>
      <c r="WR6" s="131" t="s">
        <v>158</v>
      </c>
      <c r="WS6" s="131" t="s">
        <v>158</v>
      </c>
      <c r="WT6" s="131" t="s">
        <v>158</v>
      </c>
      <c r="WU6" s="131" t="s">
        <v>158</v>
      </c>
      <c r="WV6" s="131" t="s">
        <v>158</v>
      </c>
      <c r="WW6" s="131" t="s">
        <v>158</v>
      </c>
      <c r="WX6" s="131" t="s">
        <v>158</v>
      </c>
      <c r="WY6" s="131" t="s">
        <v>158</v>
      </c>
      <c r="WZ6" s="131" t="s">
        <v>158</v>
      </c>
      <c r="XA6" s="131" t="s">
        <v>158</v>
      </c>
      <c r="XB6" s="131" t="s">
        <v>158</v>
      </c>
      <c r="XC6" s="131" t="s">
        <v>158</v>
      </c>
      <c r="XD6" s="131" t="s">
        <v>158</v>
      </c>
      <c r="XE6" s="130">
        <v>1.0870354913391322</v>
      </c>
      <c r="XF6" s="131">
        <v>1.1528433009708738</v>
      </c>
      <c r="XG6" s="131">
        <v>1.0793650793650793</v>
      </c>
      <c r="XH6" s="131">
        <v>1.2708333333333333</v>
      </c>
      <c r="XI6" s="131">
        <v>1.5788863109048723</v>
      </c>
      <c r="XJ6" s="131">
        <v>1.618871034198599</v>
      </c>
      <c r="XK6" s="131">
        <v>1.3930112165660051</v>
      </c>
      <c r="XL6" s="131">
        <v>1.5</v>
      </c>
      <c r="XM6" s="131">
        <v>2.2777485533929509</v>
      </c>
      <c r="XN6" s="131">
        <v>2.2868900646678423</v>
      </c>
      <c r="XO6" s="131">
        <v>1.8883312421580929</v>
      </c>
      <c r="XP6" s="131">
        <v>2.2110027855153205</v>
      </c>
      <c r="XQ6" s="131" t="s">
        <v>158</v>
      </c>
      <c r="XR6" s="131" t="s">
        <v>158</v>
      </c>
      <c r="XS6" s="131" t="s">
        <v>158</v>
      </c>
      <c r="XT6" s="131" t="s">
        <v>158</v>
      </c>
      <c r="XU6" s="131" t="s">
        <v>158</v>
      </c>
      <c r="XV6" s="131" t="s">
        <v>158</v>
      </c>
      <c r="XW6" s="131" t="s">
        <v>158</v>
      </c>
      <c r="XX6" s="131" t="s">
        <v>158</v>
      </c>
      <c r="XY6" s="131" t="s">
        <v>158</v>
      </c>
      <c r="XZ6" s="131" t="s">
        <v>158</v>
      </c>
      <c r="YA6" s="131" t="s">
        <v>158</v>
      </c>
      <c r="YB6" s="131" t="s">
        <v>158</v>
      </c>
      <c r="YC6" s="131" t="s">
        <v>158</v>
      </c>
      <c r="YD6" s="131" t="s">
        <v>158</v>
      </c>
      <c r="YE6" s="131" t="s">
        <v>158</v>
      </c>
      <c r="YF6" s="235">
        <v>91.430831999999995</v>
      </c>
      <c r="YG6" s="8">
        <v>87.578858999999994</v>
      </c>
      <c r="YH6" s="8">
        <v>87</v>
      </c>
      <c r="YI6" s="8">
        <v>88</v>
      </c>
      <c r="YJ6" s="8">
        <v>89</v>
      </c>
      <c r="YK6" s="8">
        <v>89</v>
      </c>
      <c r="YL6" s="8">
        <v>83</v>
      </c>
      <c r="YM6" s="8">
        <v>81</v>
      </c>
      <c r="YN6" s="8">
        <v>81</v>
      </c>
      <c r="YO6" s="8">
        <v>80</v>
      </c>
      <c r="YP6" s="8">
        <v>77</v>
      </c>
      <c r="YQ6" s="8">
        <v>76.705425000000005</v>
      </c>
      <c r="YR6" s="8">
        <v>72.328832000000006</v>
      </c>
      <c r="YS6" s="231" t="s">
        <v>5</v>
      </c>
      <c r="YT6" s="231" t="s">
        <v>5</v>
      </c>
      <c r="YU6" s="231" t="s">
        <v>5</v>
      </c>
      <c r="YV6" s="231" t="s">
        <v>5</v>
      </c>
      <c r="YW6" s="231" t="s">
        <v>5</v>
      </c>
      <c r="YX6" s="231" t="s">
        <v>5</v>
      </c>
      <c r="YY6" s="231" t="s">
        <v>5</v>
      </c>
      <c r="YZ6" s="231" t="s">
        <v>5</v>
      </c>
      <c r="ZA6" s="231" t="s">
        <v>5</v>
      </c>
      <c r="ZB6" s="231" t="s">
        <v>5</v>
      </c>
      <c r="ZC6" s="231" t="s">
        <v>5</v>
      </c>
      <c r="ZD6" s="231" t="s">
        <v>5</v>
      </c>
      <c r="ZE6" s="231" t="s">
        <v>5</v>
      </c>
      <c r="ZF6" s="231" t="s">
        <v>5</v>
      </c>
      <c r="ZG6" s="235">
        <v>0.10150000000000001</v>
      </c>
      <c r="ZH6" s="133">
        <v>0.1144</v>
      </c>
      <c r="ZI6" s="133">
        <v>9.3599999999999989E-2</v>
      </c>
      <c r="ZJ6" s="133">
        <v>0.10949999999999999</v>
      </c>
      <c r="ZK6" s="133">
        <v>0.1104</v>
      </c>
      <c r="ZL6" s="133">
        <v>0.1003</v>
      </c>
      <c r="ZM6" s="133">
        <v>9.1999999999999998E-2</v>
      </c>
      <c r="ZN6" s="133">
        <v>0.19059999999999999</v>
      </c>
      <c r="ZO6" s="133">
        <v>0.1474</v>
      </c>
      <c r="ZP6" s="133">
        <v>0.14119999999999999</v>
      </c>
      <c r="ZQ6" s="133">
        <v>0.1472</v>
      </c>
      <c r="ZR6" s="133">
        <v>0.16120000000000001</v>
      </c>
      <c r="ZS6" s="133" t="s">
        <v>5</v>
      </c>
      <c r="ZT6" s="379">
        <v>4.9000000000000002E-2</v>
      </c>
      <c r="ZU6" s="133">
        <v>5.8099999999999999E-2</v>
      </c>
      <c r="ZV6" s="133">
        <v>4.8899999999999999E-2</v>
      </c>
      <c r="ZW6" s="133">
        <v>5.7800000000000004E-2</v>
      </c>
      <c r="ZX6" s="133">
        <v>6.2E-2</v>
      </c>
      <c r="ZY6" s="133">
        <v>6.0899999999999996E-2</v>
      </c>
      <c r="ZZ6" s="133">
        <v>5.6399999999999999E-2</v>
      </c>
      <c r="AAA6" s="133">
        <v>7.3800000000000004E-2</v>
      </c>
      <c r="AAB6" s="133">
        <v>8.9700000000000002E-2</v>
      </c>
      <c r="AAC6" s="133">
        <v>9.2799999999999994E-2</v>
      </c>
      <c r="AAD6" s="133" t="s">
        <v>158</v>
      </c>
      <c r="AAE6" s="133" t="s">
        <v>158</v>
      </c>
      <c r="AAF6" s="133" t="s">
        <v>5</v>
      </c>
      <c r="AAG6" s="235">
        <v>1076.287</v>
      </c>
      <c r="AAH6" s="8">
        <v>1016</v>
      </c>
      <c r="AAI6" s="8">
        <v>888</v>
      </c>
      <c r="AAJ6" s="8">
        <v>862</v>
      </c>
      <c r="AAK6" s="8">
        <v>795</v>
      </c>
      <c r="AAL6" s="8">
        <v>719</v>
      </c>
      <c r="AAM6" s="8">
        <v>650</v>
      </c>
      <c r="AAN6" s="8">
        <v>603</v>
      </c>
      <c r="AAO6" s="8">
        <v>619</v>
      </c>
      <c r="AAP6" s="8">
        <v>561</v>
      </c>
      <c r="AAQ6" s="8">
        <v>516</v>
      </c>
      <c r="AAR6" s="8">
        <v>479.995</v>
      </c>
      <c r="AAS6" s="8">
        <v>423.07299999999998</v>
      </c>
      <c r="AAT6" s="231">
        <v>320.11900000000003</v>
      </c>
      <c r="AAU6" s="231">
        <v>293.18599999999998</v>
      </c>
      <c r="AAV6" s="231">
        <v>268.07</v>
      </c>
      <c r="AAW6" s="231" t="s">
        <v>5</v>
      </c>
      <c r="AAX6" s="231" t="s">
        <v>5</v>
      </c>
      <c r="AAY6" s="231" t="s">
        <v>5</v>
      </c>
      <c r="AAZ6" s="231" t="s">
        <v>5</v>
      </c>
      <c r="ABA6" s="231" t="s">
        <v>5</v>
      </c>
      <c r="ABB6" s="231" t="s">
        <v>5</v>
      </c>
      <c r="ABC6" s="231" t="s">
        <v>5</v>
      </c>
      <c r="ABD6" s="231" t="s">
        <v>5</v>
      </c>
      <c r="ABE6" s="231" t="s">
        <v>5</v>
      </c>
      <c r="ABF6" s="231" t="s">
        <v>5</v>
      </c>
      <c r="ABG6" s="231" t="s">
        <v>5</v>
      </c>
      <c r="ABH6" s="235">
        <v>1192.067</v>
      </c>
      <c r="ABI6" s="8">
        <v>801</v>
      </c>
      <c r="ABJ6" s="8">
        <v>860</v>
      </c>
      <c r="ABK6" s="8">
        <v>20</v>
      </c>
      <c r="ABL6" s="8">
        <v>-796</v>
      </c>
      <c r="ABM6" s="8">
        <v>-38</v>
      </c>
      <c r="ABN6" s="8">
        <v>-230</v>
      </c>
      <c r="ABO6" s="8">
        <v>393</v>
      </c>
      <c r="ABP6" s="8">
        <v>-35</v>
      </c>
      <c r="ABQ6" s="8">
        <v>-88</v>
      </c>
      <c r="ABR6" s="8">
        <v>258</v>
      </c>
      <c r="ABS6" s="8">
        <v>245.773</v>
      </c>
      <c r="ABT6" s="8">
        <v>226.03800000000001</v>
      </c>
      <c r="ABU6" s="231" t="s">
        <v>5</v>
      </c>
      <c r="ABV6" s="231" t="s">
        <v>5</v>
      </c>
      <c r="ABW6" s="231" t="s">
        <v>5</v>
      </c>
      <c r="ABX6" s="231" t="s">
        <v>5</v>
      </c>
      <c r="ABY6" s="231" t="s">
        <v>5</v>
      </c>
      <c r="ABZ6" s="231" t="s">
        <v>5</v>
      </c>
      <c r="ACA6" s="231" t="s">
        <v>5</v>
      </c>
      <c r="ACB6" s="231" t="s">
        <v>5</v>
      </c>
      <c r="ACC6" s="231" t="s">
        <v>5</v>
      </c>
      <c r="ACD6" s="231" t="s">
        <v>5</v>
      </c>
      <c r="ACE6" s="231" t="s">
        <v>5</v>
      </c>
      <c r="ACF6" s="231" t="s">
        <v>5</v>
      </c>
      <c r="ACG6" s="231" t="s">
        <v>5</v>
      </c>
      <c r="ACH6" s="231" t="s">
        <v>5</v>
      </c>
      <c r="ACI6" s="235">
        <v>1092.8150000000001</v>
      </c>
      <c r="ACJ6" s="8">
        <v>745</v>
      </c>
      <c r="ACK6" s="8">
        <v>806</v>
      </c>
      <c r="ACL6" s="8">
        <v>-29</v>
      </c>
      <c r="ACM6" s="8">
        <v>-840</v>
      </c>
      <c r="ACN6" s="8">
        <v>-67</v>
      </c>
      <c r="ACO6" s="8">
        <v>-269</v>
      </c>
      <c r="ACP6" s="8">
        <v>352</v>
      </c>
      <c r="ACQ6" s="8">
        <v>-73</v>
      </c>
      <c r="ACR6" s="8">
        <v>-115</v>
      </c>
      <c r="ACS6" s="8">
        <v>231</v>
      </c>
      <c r="ACT6" s="8">
        <v>227</v>
      </c>
      <c r="ACU6" s="8" t="s">
        <v>5</v>
      </c>
      <c r="ACV6" s="237" t="s">
        <v>5</v>
      </c>
      <c r="ACW6" s="237" t="s">
        <v>5</v>
      </c>
      <c r="ACX6" s="237" t="s">
        <v>5</v>
      </c>
      <c r="ACY6" s="237" t="s">
        <v>5</v>
      </c>
      <c r="ACZ6" s="237" t="s">
        <v>5</v>
      </c>
      <c r="ADA6" s="237" t="s">
        <v>5</v>
      </c>
      <c r="ADB6" s="237" t="s">
        <v>5</v>
      </c>
      <c r="ADC6" s="237" t="s">
        <v>5</v>
      </c>
      <c r="ADD6" s="237" t="s">
        <v>5</v>
      </c>
      <c r="ADE6" s="237" t="s">
        <v>5</v>
      </c>
      <c r="ADF6" s="237" t="s">
        <v>5</v>
      </c>
      <c r="ADG6" s="237" t="s">
        <v>5</v>
      </c>
      <c r="ADH6" s="237" t="s">
        <v>5</v>
      </c>
      <c r="ADI6" s="237" t="s">
        <v>5</v>
      </c>
      <c r="ADJ6" s="127">
        <v>0.35988200589970498</v>
      </c>
      <c r="ADK6" s="128">
        <v>0.31099195710455763</v>
      </c>
      <c r="ADL6" s="128">
        <v>0.40209790209790208</v>
      </c>
      <c r="ADM6" s="128">
        <v>0.3585526315789474</v>
      </c>
      <c r="ADN6" s="128">
        <v>0.35842293906810035</v>
      </c>
      <c r="ADO6" s="128">
        <v>0.38429752066115708</v>
      </c>
      <c r="ADP6" s="128">
        <v>0.431924882629108</v>
      </c>
      <c r="ADQ6" s="128">
        <v>0.21662468513853902</v>
      </c>
      <c r="ADR6" s="128">
        <v>0.28888888888888886</v>
      </c>
      <c r="ADS6" s="128">
        <v>0.2978723404255319</v>
      </c>
      <c r="ADT6" s="128">
        <v>0.27927927927927926</v>
      </c>
      <c r="ADU6" s="128">
        <v>0.27692307692307694</v>
      </c>
      <c r="ADV6" s="128">
        <v>0.21463414634146344</v>
      </c>
      <c r="ADW6" s="128">
        <v>0.29931972789115646</v>
      </c>
      <c r="ADX6" s="128">
        <v>0.26582278481012656</v>
      </c>
      <c r="ADY6" s="128">
        <v>0.22666666666666668</v>
      </c>
      <c r="ADZ6" s="128">
        <v>0.22123893805309736</v>
      </c>
      <c r="AEA6" s="128">
        <v>0.21839080459770116</v>
      </c>
      <c r="AEB6" s="128">
        <v>0.25</v>
      </c>
      <c r="AEC6" s="128">
        <v>0.17164179104477612</v>
      </c>
      <c r="AED6" s="128">
        <v>0.18691588785046728</v>
      </c>
      <c r="AEE6" s="128">
        <v>0.15929203539823009</v>
      </c>
      <c r="AEF6" s="128">
        <v>0.15596330275229359</v>
      </c>
      <c r="AEG6" s="128">
        <v>0.27272727272727271</v>
      </c>
      <c r="AEH6" s="128">
        <v>0.16949152542372881</v>
      </c>
      <c r="AEI6" s="128">
        <v>0.16129032258064516</v>
      </c>
      <c r="AEJ6" s="128">
        <v>0.10344827586206896</v>
      </c>
      <c r="AEK6" s="127">
        <v>9.3573276535630953E-2</v>
      </c>
      <c r="AEL6" s="128">
        <v>0.12683080704119848</v>
      </c>
      <c r="AEM6" s="128">
        <v>0.11633720930232558</v>
      </c>
      <c r="AEN6" s="128">
        <v>4.7960000000000003</v>
      </c>
      <c r="AEO6" s="128" t="s">
        <v>1282</v>
      </c>
      <c r="AEP6" s="128" t="s">
        <v>1282</v>
      </c>
      <c r="AEQ6" s="128" t="s">
        <v>1282</v>
      </c>
      <c r="AER6" s="128">
        <v>0.17725190839694654</v>
      </c>
      <c r="AES6" s="128" t="s">
        <v>1282</v>
      </c>
      <c r="AET6" s="128" t="s">
        <v>1282</v>
      </c>
      <c r="AEU6" s="128">
        <v>0.18503875968992248</v>
      </c>
      <c r="AEV6" s="128">
        <v>0.1685332786758513</v>
      </c>
      <c r="AEW6" s="128">
        <v>0.14079352179721993</v>
      </c>
      <c r="AEX6" s="128" t="s">
        <v>158</v>
      </c>
      <c r="AEY6" s="128" t="s">
        <v>158</v>
      </c>
      <c r="AEZ6" s="128" t="s">
        <v>158</v>
      </c>
      <c r="AFA6" s="128" t="s">
        <v>158</v>
      </c>
      <c r="AFB6" s="128" t="s">
        <v>158</v>
      </c>
      <c r="AFC6" s="128" t="s">
        <v>158</v>
      </c>
      <c r="AFD6" s="128" t="s">
        <v>158</v>
      </c>
      <c r="AFE6" s="128" t="s">
        <v>158</v>
      </c>
      <c r="AFF6" s="128" t="s">
        <v>158</v>
      </c>
      <c r="AFG6" s="128" t="s">
        <v>158</v>
      </c>
      <c r="AFH6" s="128" t="s">
        <v>158</v>
      </c>
      <c r="AFI6" s="128" t="s">
        <v>158</v>
      </c>
      <c r="AFJ6" s="128" t="s">
        <v>158</v>
      </c>
      <c r="AFK6" s="128" t="s">
        <v>158</v>
      </c>
      <c r="AFL6" s="134">
        <v>0.10207181914596705</v>
      </c>
      <c r="AFM6" s="135">
        <v>0.13636439790604027</v>
      </c>
      <c r="AFN6" s="135">
        <v>0.12413151364764269</v>
      </c>
      <c r="AFO6" s="135" t="s">
        <v>1282</v>
      </c>
      <c r="AFP6" s="135" t="s">
        <v>1282</v>
      </c>
      <c r="AFQ6" s="135" t="s">
        <v>1282</v>
      </c>
      <c r="AFR6" s="135" t="s">
        <v>1282</v>
      </c>
      <c r="AFS6" s="135">
        <v>0.19789772727272728</v>
      </c>
      <c r="AFT6" s="135" t="s">
        <v>1282</v>
      </c>
      <c r="AFU6" s="135" t="s">
        <v>1282</v>
      </c>
      <c r="AFV6" s="135">
        <v>0.20666666666666667</v>
      </c>
      <c r="AFW6" s="135">
        <v>0.18247105506607933</v>
      </c>
      <c r="AFX6" s="135" t="s">
        <v>1307</v>
      </c>
      <c r="AFY6" s="135" t="s">
        <v>158</v>
      </c>
      <c r="AFZ6" s="135" t="s">
        <v>158</v>
      </c>
      <c r="AGA6" s="135" t="s">
        <v>158</v>
      </c>
      <c r="AGB6" s="135" t="s">
        <v>158</v>
      </c>
      <c r="AGC6" s="135" t="s">
        <v>158</v>
      </c>
      <c r="AGD6" s="135" t="s">
        <v>158</v>
      </c>
      <c r="AGE6" s="135" t="s">
        <v>158</v>
      </c>
      <c r="AGF6" s="135" t="s">
        <v>158</v>
      </c>
      <c r="AGG6" s="135" t="s">
        <v>158</v>
      </c>
      <c r="AGH6" s="135" t="s">
        <v>158</v>
      </c>
      <c r="AGI6" s="135" t="s">
        <v>158</v>
      </c>
      <c r="AGJ6" s="135" t="s">
        <v>158</v>
      </c>
      <c r="AGK6" s="135" t="s">
        <v>158</v>
      </c>
      <c r="AGL6" s="135" t="s">
        <v>158</v>
      </c>
    </row>
    <row r="7" spans="1:870" x14ac:dyDescent="0.2">
      <c r="A7" s="7">
        <v>5</v>
      </c>
      <c r="B7" s="1" t="s">
        <v>179</v>
      </c>
      <c r="C7" s="1" t="s">
        <v>180</v>
      </c>
      <c r="D7" s="94">
        <v>0.4617</v>
      </c>
      <c r="E7" s="95">
        <v>0.47560000000000002</v>
      </c>
      <c r="F7" s="57">
        <v>1.9024000000000001</v>
      </c>
      <c r="G7" s="58" t="s">
        <v>159</v>
      </c>
      <c r="H7" s="58">
        <v>1.9024000000000001</v>
      </c>
      <c r="I7" s="226" t="s">
        <v>5</v>
      </c>
      <c r="J7" s="58" t="s">
        <v>159</v>
      </c>
      <c r="K7" s="58" t="s">
        <v>1280</v>
      </c>
      <c r="L7" s="226" t="s">
        <v>5</v>
      </c>
      <c r="M7" s="150">
        <v>1.8468</v>
      </c>
      <c r="N7" s="124">
        <v>1.7931999999999999</v>
      </c>
      <c r="O7" s="124">
        <v>1.7407999999999999</v>
      </c>
      <c r="P7" s="124">
        <v>1.6192</v>
      </c>
      <c r="Q7" s="124">
        <v>1.5064</v>
      </c>
      <c r="R7" s="124">
        <v>1.31</v>
      </c>
      <c r="S7" s="124">
        <v>1.1399999999999999</v>
      </c>
      <c r="T7" s="124">
        <v>0.99</v>
      </c>
      <c r="U7" s="124">
        <v>0.86</v>
      </c>
      <c r="V7" s="124">
        <v>0.75</v>
      </c>
      <c r="W7" s="124">
        <v>0.65500000000000003</v>
      </c>
      <c r="X7" s="124">
        <v>0.56999999999999995</v>
      </c>
      <c r="Y7" s="124">
        <v>0.53</v>
      </c>
      <c r="Z7" s="124">
        <v>0.5</v>
      </c>
      <c r="AA7" s="124">
        <v>0.47</v>
      </c>
      <c r="AB7" s="124">
        <v>0.44</v>
      </c>
      <c r="AC7" s="124">
        <v>0.41</v>
      </c>
      <c r="AD7" s="124">
        <v>0.38</v>
      </c>
      <c r="AE7" s="124">
        <v>0.35</v>
      </c>
      <c r="AF7" s="124">
        <v>0.32</v>
      </c>
      <c r="AG7" s="124">
        <v>0.28999999999999998</v>
      </c>
      <c r="AH7" s="124">
        <v>0.26</v>
      </c>
      <c r="AI7" s="124">
        <v>0.23</v>
      </c>
      <c r="AJ7" s="124">
        <v>0.2</v>
      </c>
      <c r="AK7" s="124">
        <v>0.17</v>
      </c>
      <c r="AL7" s="124">
        <v>0.14000000000000001</v>
      </c>
      <c r="AM7" s="124">
        <v>0.11</v>
      </c>
      <c r="AN7" s="124">
        <v>0.09</v>
      </c>
      <c r="AO7" s="137">
        <v>7.0000000000000007E-2</v>
      </c>
      <c r="AP7" s="137">
        <v>0.06</v>
      </c>
      <c r="AQ7" s="137">
        <v>0.06</v>
      </c>
      <c r="AR7" s="137">
        <v>0.06</v>
      </c>
      <c r="AS7" s="136">
        <v>0.06</v>
      </c>
      <c r="AT7" s="136">
        <v>0.05</v>
      </c>
      <c r="AU7" s="136">
        <v>0.05</v>
      </c>
      <c r="AV7" s="136">
        <v>0.05</v>
      </c>
      <c r="AW7" s="136">
        <v>0.05</v>
      </c>
      <c r="AX7" s="136">
        <v>0.05</v>
      </c>
      <c r="AY7" s="136">
        <v>0.05</v>
      </c>
      <c r="AZ7" s="136">
        <v>0.05</v>
      </c>
      <c r="BA7" s="136">
        <v>0.05</v>
      </c>
      <c r="BB7" s="136">
        <v>4.8437500000000008E-2</v>
      </c>
      <c r="BC7" s="136">
        <v>4.3229166666666659E-2</v>
      </c>
      <c r="BD7" s="136">
        <v>4.0729166666666664E-2</v>
      </c>
      <c r="BE7" s="136">
        <v>3.7604166666666668E-2</v>
      </c>
      <c r="BF7" s="136">
        <v>3.6041666666666666E-2</v>
      </c>
      <c r="BG7" s="136">
        <v>3.1875000000000001E-2</v>
      </c>
      <c r="BH7" s="136">
        <v>2.6562499999999999E-2</v>
      </c>
      <c r="BI7" s="136">
        <v>2.6562499999999999E-2</v>
      </c>
      <c r="BJ7" s="136">
        <v>9.3749999999999997E-3</v>
      </c>
      <c r="BK7" s="358" t="s">
        <v>1286</v>
      </c>
      <c r="BL7" s="136" t="s">
        <v>5</v>
      </c>
      <c r="BM7" s="126">
        <v>2.9890698193174359E-2</v>
      </c>
      <c r="BN7" s="125">
        <v>3.0101102941176405E-2</v>
      </c>
      <c r="BO7" s="125">
        <v>7.5098814229249022E-2</v>
      </c>
      <c r="BP7" s="125">
        <v>7.488050982474781E-2</v>
      </c>
      <c r="BQ7" s="125">
        <v>0.14992366412213731</v>
      </c>
      <c r="BR7" s="125">
        <v>0.1491228070175441</v>
      </c>
      <c r="BS7" s="125">
        <v>0.15151515151515138</v>
      </c>
      <c r="BT7" s="125">
        <v>0.15116279069767447</v>
      </c>
      <c r="BU7" s="125">
        <v>0.14666666666666672</v>
      </c>
      <c r="BV7" s="125">
        <v>0.14503816793893121</v>
      </c>
      <c r="BW7" s="125">
        <v>0.1491228070175441</v>
      </c>
      <c r="BX7" s="125">
        <v>7.5471698113207308E-2</v>
      </c>
      <c r="BY7" s="125">
        <v>6.0000000000000053E-2</v>
      </c>
      <c r="BZ7" s="125">
        <v>6.3829787234042534E-2</v>
      </c>
      <c r="CA7" s="125">
        <v>6.8181818181818121E-2</v>
      </c>
      <c r="CB7" s="125">
        <v>7.3170731707317138E-2</v>
      </c>
      <c r="CC7" s="125">
        <v>7.8947368421052655E-2</v>
      </c>
      <c r="CD7" s="125">
        <v>8.5714285714285854E-2</v>
      </c>
      <c r="CE7" s="125">
        <v>9.375E-2</v>
      </c>
      <c r="CF7" s="125">
        <v>0.10344827586206917</v>
      </c>
      <c r="CG7" s="125">
        <v>0.1153846153846152</v>
      </c>
      <c r="CH7" s="125">
        <v>0.13043478260869557</v>
      </c>
      <c r="CI7" s="125">
        <v>0.14999999999999991</v>
      </c>
      <c r="CJ7" s="125">
        <v>0.17647058823529416</v>
      </c>
      <c r="CK7" s="125">
        <v>0.21428571428571419</v>
      </c>
      <c r="CL7" s="125">
        <v>0.27272727272727293</v>
      </c>
      <c r="CM7" s="125">
        <v>0.22222222222222232</v>
      </c>
      <c r="CN7" s="125">
        <v>0.28571428571428559</v>
      </c>
      <c r="CO7" s="125">
        <v>0.16666666666666674</v>
      </c>
      <c r="CP7" s="125">
        <v>0</v>
      </c>
      <c r="CQ7" s="125">
        <v>0</v>
      </c>
      <c r="CR7" s="125">
        <v>0</v>
      </c>
      <c r="CS7" s="125">
        <v>0.19999999999999996</v>
      </c>
      <c r="CT7" s="125">
        <v>0</v>
      </c>
      <c r="CU7" s="125">
        <v>0</v>
      </c>
      <c r="CV7" s="125">
        <v>0</v>
      </c>
      <c r="CW7" s="125">
        <v>0</v>
      </c>
      <c r="CX7" s="125">
        <v>0</v>
      </c>
      <c r="CY7" s="125">
        <v>0</v>
      </c>
      <c r="CZ7" s="125">
        <v>0</v>
      </c>
      <c r="DA7" s="125">
        <v>3.2258064516129004E-2</v>
      </c>
      <c r="DB7" s="125">
        <v>0.12048192771084376</v>
      </c>
      <c r="DC7" s="125">
        <v>6.13810741687979E-2</v>
      </c>
      <c r="DD7" s="125">
        <v>8.3102493074792116E-2</v>
      </c>
      <c r="DE7" s="125">
        <v>4.3352601156069426E-2</v>
      </c>
      <c r="DF7" s="125">
        <v>0.13071895424836599</v>
      </c>
      <c r="DG7" s="125">
        <v>0.19999999999999996</v>
      </c>
      <c r="DH7" s="125">
        <v>0</v>
      </c>
      <c r="DI7" s="125">
        <v>1.8333333333333335</v>
      </c>
      <c r="DJ7" s="125" t="s">
        <v>158</v>
      </c>
      <c r="DK7" s="125" t="s">
        <v>158</v>
      </c>
      <c r="DL7" s="127">
        <v>3.8395011613017505E-2</v>
      </c>
      <c r="DM7" s="128">
        <v>3.8822256740035865E-2</v>
      </c>
      <c r="DN7" s="128">
        <v>3.1668182645079132E-2</v>
      </c>
      <c r="DO7" s="128">
        <v>3.1569506726457398E-2</v>
      </c>
      <c r="DP7" s="128">
        <v>3.344582593250444E-2</v>
      </c>
      <c r="DQ7" s="128">
        <v>2.4545624882893014E-2</v>
      </c>
      <c r="DR7" s="128">
        <v>2.2960725075528699E-2</v>
      </c>
      <c r="DS7" s="128">
        <v>1.9642857142857142E-2</v>
      </c>
      <c r="DT7" s="128">
        <v>1.5585357013410656E-2</v>
      </c>
      <c r="DU7" s="128">
        <v>1.4398157035899403E-2</v>
      </c>
      <c r="DV7" s="128">
        <v>1.6168847198222664E-2</v>
      </c>
      <c r="DW7" s="128">
        <v>1.7189384800965019E-2</v>
      </c>
      <c r="DX7" s="128">
        <v>1.7377049180327869E-2</v>
      </c>
      <c r="DY7" s="128">
        <v>2.1459227467811159E-2</v>
      </c>
      <c r="DZ7" s="128">
        <v>1.6876122082585276E-2</v>
      </c>
      <c r="EA7" s="128">
        <v>1.3414634146341465E-2</v>
      </c>
      <c r="EB7" s="128">
        <v>1.6034415330465387E-2</v>
      </c>
      <c r="EC7" s="128">
        <v>1.7241379310344827E-2</v>
      </c>
      <c r="ED7" s="128">
        <v>2.3728813559322031E-2</v>
      </c>
      <c r="EE7" s="128">
        <v>2.5600000000000001E-2</v>
      </c>
      <c r="EF7" s="128">
        <v>2.1090909090909091E-2</v>
      </c>
      <c r="EG7" s="128">
        <v>1.9259259259259261E-2</v>
      </c>
      <c r="EH7" s="128">
        <v>1.9166666666666669E-2</v>
      </c>
      <c r="EI7" s="128">
        <v>1.8281535648994516E-2</v>
      </c>
      <c r="EJ7" s="128">
        <v>1.7435897435897438E-2</v>
      </c>
      <c r="EK7" s="128">
        <v>1.6470588235294119E-2</v>
      </c>
      <c r="EL7" s="128">
        <v>1.8333333333333333E-2</v>
      </c>
      <c r="EM7" s="127">
        <v>4.2128487877745459E-2</v>
      </c>
      <c r="EN7" s="128">
        <v>4.3173744993112252E-2</v>
      </c>
      <c r="EO7" s="128">
        <v>4.2231926249393495E-2</v>
      </c>
      <c r="EP7" s="128">
        <v>3.5345994324383317E-2</v>
      </c>
      <c r="EQ7" s="128">
        <v>3.7519302615193026E-2</v>
      </c>
      <c r="ER7" s="128">
        <v>2.749790092359362E-2</v>
      </c>
      <c r="ES7" s="128">
        <v>2.6505463845617298E-2</v>
      </c>
      <c r="ET7" s="128">
        <v>2.3644614282302367E-2</v>
      </c>
      <c r="EU7" s="128">
        <v>1.7415957877683273E-2</v>
      </c>
      <c r="EV7" s="128">
        <v>1.6596592166408498E-2</v>
      </c>
      <c r="EW7" s="128">
        <v>1.8245125348189416E-2</v>
      </c>
      <c r="EX7" s="128">
        <v>1.8874172185430461E-2</v>
      </c>
      <c r="EY7" s="128">
        <v>2.0800627943485087E-2</v>
      </c>
      <c r="EZ7" s="128">
        <v>2.5471217524197658E-2</v>
      </c>
      <c r="FA7" s="128">
        <v>2.0258620689655171E-2</v>
      </c>
      <c r="FB7" s="128">
        <v>1.6375139560848528E-2</v>
      </c>
      <c r="FC7" s="128">
        <v>2.074898785425101E-2</v>
      </c>
      <c r="FD7" s="128">
        <v>2.1493212669683258E-2</v>
      </c>
      <c r="FE7" s="128">
        <v>2.7472527472527469E-2</v>
      </c>
      <c r="FF7" s="128">
        <v>2.7898866608544026E-2</v>
      </c>
      <c r="FG7" s="128">
        <v>2.3868312757201644E-2</v>
      </c>
      <c r="FH7" s="128">
        <v>2.1940928270042195E-2</v>
      </c>
      <c r="FI7" s="128">
        <v>2.625570776255708E-2</v>
      </c>
      <c r="FJ7" s="128">
        <v>2.0100502512562818E-2</v>
      </c>
      <c r="FK7" s="128">
        <v>1.9362186788154899E-2</v>
      </c>
      <c r="FL7" s="128">
        <v>1.9718309859154931E-2</v>
      </c>
      <c r="FM7" s="128">
        <v>2.2044088176352703E-2</v>
      </c>
      <c r="FN7" s="127">
        <v>4.700396974052496E-2</v>
      </c>
      <c r="FO7" s="128">
        <v>5.0229690469756567E-2</v>
      </c>
      <c r="FP7" s="128">
        <v>6.2799422799422799E-2</v>
      </c>
      <c r="FQ7" s="128">
        <v>4.2904080551139374E-2</v>
      </c>
      <c r="FR7" s="128">
        <v>4.3101573676680965E-2</v>
      </c>
      <c r="FS7" s="128">
        <v>2.9759200363471149E-2</v>
      </c>
      <c r="FT7" s="128">
        <v>3.4399517199758596E-2</v>
      </c>
      <c r="FU7" s="128">
        <v>2.9837251356238697E-2</v>
      </c>
      <c r="FV7" s="128">
        <v>1.9829375144108832E-2</v>
      </c>
      <c r="FW7" s="128">
        <v>1.8944177822682495E-2</v>
      </c>
      <c r="FX7" s="128">
        <v>2.2547332185886403E-2</v>
      </c>
      <c r="FY7" s="128">
        <v>2.0652173913043477E-2</v>
      </c>
      <c r="FZ7" s="128">
        <v>2.3895401262398558E-2</v>
      </c>
      <c r="GA7" s="128">
        <v>3.0339805825242719E-2</v>
      </c>
      <c r="GB7" s="128">
        <v>2.8905289052890526E-2</v>
      </c>
      <c r="GC7" s="128">
        <v>2.039870190078813E-2</v>
      </c>
      <c r="GD7" s="128">
        <v>2.4773413897280966E-2</v>
      </c>
      <c r="GE7" s="128">
        <v>2.6836158192090395E-2</v>
      </c>
      <c r="GF7" s="128">
        <v>3.0381944444444444E-2</v>
      </c>
      <c r="GG7" s="128">
        <v>3.0977734753146177E-2</v>
      </c>
      <c r="GH7" s="128">
        <v>2.8971028971028968E-2</v>
      </c>
      <c r="GI7" s="128">
        <v>2.5666337611056269E-2</v>
      </c>
      <c r="GJ7" s="128">
        <v>3.3430232558139539E-2</v>
      </c>
      <c r="GK7" s="128">
        <v>2.538071065989848E-2</v>
      </c>
      <c r="GL7" s="128">
        <v>2.2666666666666668E-2</v>
      </c>
      <c r="GM7" s="128">
        <v>2.3809523809523812E-2</v>
      </c>
      <c r="GN7" s="128">
        <v>2.494331065759637E-2</v>
      </c>
      <c r="GO7" s="109" t="s">
        <v>158</v>
      </c>
      <c r="GP7" s="141">
        <v>2.15</v>
      </c>
      <c r="GQ7" s="141">
        <v>2.2000000000000002</v>
      </c>
      <c r="GR7" s="141">
        <v>4.47</v>
      </c>
      <c r="GS7" s="141">
        <v>2.86</v>
      </c>
      <c r="GT7" s="141">
        <v>1.91</v>
      </c>
      <c r="GU7" s="141">
        <v>2.96</v>
      </c>
      <c r="GV7" s="129">
        <v>1.33</v>
      </c>
      <c r="GW7" s="129">
        <v>3.64</v>
      </c>
      <c r="GX7" s="129">
        <v>3.62</v>
      </c>
      <c r="GY7" s="129">
        <v>3.2</v>
      </c>
      <c r="GZ7" s="129">
        <v>2.82</v>
      </c>
      <c r="HA7" s="129">
        <v>2.41</v>
      </c>
      <c r="HB7" s="129">
        <v>2.44</v>
      </c>
      <c r="HC7" s="129">
        <v>2.33</v>
      </c>
      <c r="HD7" s="129">
        <v>2.13</v>
      </c>
      <c r="HE7" s="129">
        <v>1.7250000000000001</v>
      </c>
      <c r="HF7" s="231">
        <v>1.23</v>
      </c>
      <c r="HG7" s="231" t="s">
        <v>158</v>
      </c>
      <c r="HH7" s="231" t="s">
        <v>158</v>
      </c>
      <c r="HI7" s="231" t="s">
        <v>158</v>
      </c>
      <c r="HJ7" s="231" t="s">
        <v>158</v>
      </c>
      <c r="HK7" s="231">
        <v>0.9375</v>
      </c>
      <c r="HL7" s="231">
        <v>0.83</v>
      </c>
      <c r="HM7" s="231" t="s">
        <v>158</v>
      </c>
      <c r="HN7" s="231" t="s">
        <v>158</v>
      </c>
      <c r="HO7" s="231" t="s">
        <v>158</v>
      </c>
      <c r="HP7" s="232" t="s">
        <v>158</v>
      </c>
      <c r="HQ7" s="131">
        <v>16.604651627906978</v>
      </c>
      <c r="HR7" s="131">
        <v>12.599999999999998</v>
      </c>
      <c r="HS7" s="131">
        <v>8.4429530201342295</v>
      </c>
      <c r="HT7" s="131">
        <v>12.220279720279722</v>
      </c>
      <c r="HU7" s="131">
        <v>23.04712041884817</v>
      </c>
      <c r="HV7" s="131">
        <v>11.195945945945946</v>
      </c>
      <c r="HW7" s="131">
        <v>24.94736842105263</v>
      </c>
      <c r="HX7" s="131">
        <v>11.914835164835164</v>
      </c>
      <c r="HY7" s="131">
        <v>10.936464088397791</v>
      </c>
      <c r="HZ7" s="131">
        <v>9.078125</v>
      </c>
      <c r="IA7" s="131">
        <v>9.7872340425531927</v>
      </c>
      <c r="IB7" s="131">
        <v>9.2033195020746881</v>
      </c>
      <c r="IC7" s="131">
        <v>6.7540983606557381</v>
      </c>
      <c r="ID7" s="131">
        <v>6.9785407725321891</v>
      </c>
      <c r="IE7" s="131">
        <v>10.126760563380282</v>
      </c>
      <c r="IF7" s="131">
        <v>9.5942028985507246</v>
      </c>
      <c r="IG7" s="131">
        <v>11.512195121951219</v>
      </c>
      <c r="IH7" s="131" t="s">
        <v>158</v>
      </c>
      <c r="II7" s="131" t="s">
        <v>158</v>
      </c>
      <c r="IJ7" s="131" t="s">
        <v>158</v>
      </c>
      <c r="IK7" s="131" t="s">
        <v>158</v>
      </c>
      <c r="IL7" s="131">
        <v>7.3386666666666667</v>
      </c>
      <c r="IM7" s="131">
        <v>9.4939759036144586</v>
      </c>
      <c r="IN7" s="131" t="s">
        <v>158</v>
      </c>
      <c r="IO7" s="131" t="s">
        <v>158</v>
      </c>
      <c r="IP7" s="131" t="s">
        <v>158</v>
      </c>
      <c r="IQ7" s="130" t="s">
        <v>158</v>
      </c>
      <c r="IR7" s="131">
        <v>19.318373047345489</v>
      </c>
      <c r="IS7" s="131">
        <v>18.736363636363635</v>
      </c>
      <c r="IT7" s="131">
        <v>10.248322147651008</v>
      </c>
      <c r="IU7" s="131">
        <v>14.038461538461538</v>
      </c>
      <c r="IV7" s="131">
        <v>24.942408376963353</v>
      </c>
      <c r="IW7" s="131">
        <v>14.530405405405405</v>
      </c>
      <c r="IX7" s="131">
        <v>31.481203007518793</v>
      </c>
      <c r="IY7" s="131">
        <v>13.565934065934066</v>
      </c>
      <c r="IZ7" s="131">
        <v>12.483425414364639</v>
      </c>
      <c r="JA7" s="131">
        <v>11.218749999999998</v>
      </c>
      <c r="JB7" s="131">
        <v>10.709219858156029</v>
      </c>
      <c r="JC7" s="131">
        <v>10.572614107883817</v>
      </c>
      <c r="JD7" s="131">
        <v>8.0450819672131146</v>
      </c>
      <c r="JE7" s="131">
        <v>9.9570815450643764</v>
      </c>
      <c r="JF7" s="131">
        <v>12.615023474178404</v>
      </c>
      <c r="JG7" s="131">
        <v>11.455072463768117</v>
      </c>
      <c r="JH7" s="131">
        <v>14.373983739837398</v>
      </c>
      <c r="JI7" s="131" t="s">
        <v>158</v>
      </c>
      <c r="JJ7" s="131" t="s">
        <v>158</v>
      </c>
      <c r="JK7" s="131" t="s">
        <v>158</v>
      </c>
      <c r="JL7" s="131" t="s">
        <v>158</v>
      </c>
      <c r="JM7" s="131">
        <v>9.3439999999999994</v>
      </c>
      <c r="JN7" s="131">
        <v>11.987951807228916</v>
      </c>
      <c r="JO7" s="131" t="s">
        <v>158</v>
      </c>
      <c r="JP7" s="131" t="s">
        <v>158</v>
      </c>
      <c r="JQ7" s="131" t="s">
        <v>158</v>
      </c>
      <c r="JR7" s="130" t="s">
        <v>158</v>
      </c>
      <c r="JS7" s="131">
        <v>21.483720465116281</v>
      </c>
      <c r="JT7" s="131">
        <v>24.986363636363635</v>
      </c>
      <c r="JU7" s="131">
        <v>11.47427293064877</v>
      </c>
      <c r="JV7" s="131">
        <v>15.748251748251748</v>
      </c>
      <c r="JW7" s="131">
        <v>27.94240837696335</v>
      </c>
      <c r="JX7" s="131">
        <v>16.773648648648649</v>
      </c>
      <c r="JY7" s="131">
        <v>37.89473684210526</v>
      </c>
      <c r="JZ7" s="131">
        <v>15.159340659340659</v>
      </c>
      <c r="KA7" s="131">
        <v>14.38950276243094</v>
      </c>
      <c r="KB7" s="131">
        <v>12.659374999999999</v>
      </c>
      <c r="KC7" s="131">
        <v>11.75886524822695</v>
      </c>
      <c r="KD7" s="131">
        <v>12.655601659751037</v>
      </c>
      <c r="KE7" s="131">
        <v>9.5491803278688536</v>
      </c>
      <c r="KF7" s="131">
        <v>11.952789699570816</v>
      </c>
      <c r="KG7" s="131">
        <v>15.39906103286385</v>
      </c>
      <c r="KH7" s="131">
        <v>14.823188405797101</v>
      </c>
      <c r="KI7" s="131">
        <v>17.918699186991869</v>
      </c>
      <c r="KJ7" s="131" t="s">
        <v>158</v>
      </c>
      <c r="KK7" s="131" t="s">
        <v>158</v>
      </c>
      <c r="KL7" s="131" t="s">
        <v>158</v>
      </c>
      <c r="KM7" s="131" t="s">
        <v>158</v>
      </c>
      <c r="KN7" s="131">
        <v>12.8</v>
      </c>
      <c r="KO7" s="131">
        <v>13.180722891566266</v>
      </c>
      <c r="KP7" s="131" t="s">
        <v>158</v>
      </c>
      <c r="KQ7" s="131" t="s">
        <v>158</v>
      </c>
      <c r="KR7" s="131" t="s">
        <v>158</v>
      </c>
      <c r="KS7" s="116" t="s">
        <v>158</v>
      </c>
      <c r="KT7" s="132">
        <v>42.917711384487006</v>
      </c>
      <c r="KU7" s="132">
        <v>34.295652173913041</v>
      </c>
      <c r="KV7" s="132">
        <v>40.92173913043478</v>
      </c>
      <c r="KW7" s="132">
        <v>42.504347826086956</v>
      </c>
      <c r="KX7" s="132">
        <v>39.486956521739131</v>
      </c>
      <c r="KY7" s="132">
        <v>35.173913043478258</v>
      </c>
      <c r="KZ7" s="132">
        <v>35.92173913043478</v>
      </c>
      <c r="LA7" s="132">
        <v>39.6</v>
      </c>
      <c r="LB7" s="132">
        <v>37.577586206896555</v>
      </c>
      <c r="LC7" s="132">
        <v>37.603448275862071</v>
      </c>
      <c r="LD7" s="132">
        <v>34.405172413793103</v>
      </c>
      <c r="LE7" s="132">
        <v>29.613903596231868</v>
      </c>
      <c r="LF7" s="132">
        <v>26.847613948427433</v>
      </c>
      <c r="LG7" s="132" t="s">
        <v>158</v>
      </c>
      <c r="LH7" s="132" t="s">
        <v>158</v>
      </c>
      <c r="LI7" s="132" t="s">
        <v>158</v>
      </c>
      <c r="LJ7" s="132" t="s">
        <v>158</v>
      </c>
      <c r="LK7" s="132" t="s">
        <v>158</v>
      </c>
      <c r="LL7" s="132" t="s">
        <v>158</v>
      </c>
      <c r="LM7" s="132" t="s">
        <v>158</v>
      </c>
      <c r="LN7" s="132" t="s">
        <v>158</v>
      </c>
      <c r="LO7" s="132" t="s">
        <v>158</v>
      </c>
      <c r="LP7" s="132" t="s">
        <v>158</v>
      </c>
      <c r="LQ7" s="132" t="s">
        <v>158</v>
      </c>
      <c r="LR7" s="132" t="s">
        <v>158</v>
      </c>
      <c r="LS7" s="132" t="s">
        <v>158</v>
      </c>
      <c r="LT7" s="130" t="s">
        <v>158</v>
      </c>
      <c r="LU7" s="131">
        <v>0.83182443444326082</v>
      </c>
      <c r="LV7" s="131">
        <v>0.80826572008113595</v>
      </c>
      <c r="LW7" s="131">
        <v>0.92224819379515521</v>
      </c>
      <c r="LX7" s="131">
        <v>0.82226882160392811</v>
      </c>
      <c r="LY7" s="131">
        <v>1.1147985025324818</v>
      </c>
      <c r="LZ7" s="131">
        <v>0.94217552533992588</v>
      </c>
      <c r="MA7" s="131">
        <v>0.92367465504720414</v>
      </c>
      <c r="MB7" s="131">
        <v>1.0952020202020201</v>
      </c>
      <c r="MC7" s="131">
        <v>1.0535535673319569</v>
      </c>
      <c r="MD7" s="131">
        <v>0.77253553415864284</v>
      </c>
      <c r="ME7" s="131">
        <v>0.80220496116261597</v>
      </c>
      <c r="MF7" s="131">
        <v>0.74897251988158109</v>
      </c>
      <c r="MG7" s="131">
        <v>0.61383480973977933</v>
      </c>
      <c r="MH7" s="131" t="s">
        <v>158</v>
      </c>
      <c r="MI7" s="131" t="s">
        <v>158</v>
      </c>
      <c r="MJ7" s="131" t="s">
        <v>158</v>
      </c>
      <c r="MK7" s="131" t="s">
        <v>158</v>
      </c>
      <c r="ML7" s="131" t="s">
        <v>158</v>
      </c>
      <c r="MM7" s="131" t="s">
        <v>158</v>
      </c>
      <c r="MN7" s="131" t="s">
        <v>158</v>
      </c>
      <c r="MO7" s="131" t="s">
        <v>158</v>
      </c>
      <c r="MP7" s="131" t="s">
        <v>158</v>
      </c>
      <c r="MQ7" s="131" t="s">
        <v>158</v>
      </c>
      <c r="MR7" s="131" t="s">
        <v>158</v>
      </c>
      <c r="MS7" s="131" t="s">
        <v>158</v>
      </c>
      <c r="MT7" s="131" t="s">
        <v>158</v>
      </c>
      <c r="MU7" s="130" t="s">
        <v>158</v>
      </c>
      <c r="MV7" s="131">
        <v>0.9677706641833147</v>
      </c>
      <c r="MW7" s="131">
        <v>1.2019016227180528</v>
      </c>
      <c r="MX7" s="131">
        <v>1.1194538886527838</v>
      </c>
      <c r="MY7" s="131">
        <v>0.94460924713584282</v>
      </c>
      <c r="MZ7" s="131">
        <v>1.2064743448579609</v>
      </c>
      <c r="NA7" s="131">
        <v>1.2227812113720644</v>
      </c>
      <c r="NB7" s="131">
        <v>1.165589445654805</v>
      </c>
      <c r="NC7" s="131">
        <v>1.2469696969696971</v>
      </c>
      <c r="ND7" s="131">
        <v>1.2025785730672172</v>
      </c>
      <c r="NE7" s="131">
        <v>0.95469967904630892</v>
      </c>
      <c r="NF7" s="131">
        <v>0.87777499373590573</v>
      </c>
      <c r="NG7" s="131">
        <v>0.86040666395774068</v>
      </c>
      <c r="NH7" s="131">
        <v>0.73116367203834154</v>
      </c>
      <c r="NI7" s="131" t="s">
        <v>158</v>
      </c>
      <c r="NJ7" s="131" t="s">
        <v>158</v>
      </c>
      <c r="NK7" s="131" t="s">
        <v>158</v>
      </c>
      <c r="NL7" s="131" t="s">
        <v>158</v>
      </c>
      <c r="NM7" s="131" t="s">
        <v>158</v>
      </c>
      <c r="NN7" s="131" t="s">
        <v>158</v>
      </c>
      <c r="NO7" s="131" t="s">
        <v>158</v>
      </c>
      <c r="NP7" s="131" t="s">
        <v>158</v>
      </c>
      <c r="NQ7" s="131" t="s">
        <v>158</v>
      </c>
      <c r="NR7" s="131" t="s">
        <v>158</v>
      </c>
      <c r="NS7" s="131" t="s">
        <v>158</v>
      </c>
      <c r="NT7" s="131" t="s">
        <v>158</v>
      </c>
      <c r="NU7" s="131" t="s">
        <v>158</v>
      </c>
      <c r="NV7" s="130" t="s">
        <v>158</v>
      </c>
      <c r="NW7" s="131">
        <v>1.0762456223771473</v>
      </c>
      <c r="NX7" s="131">
        <v>1.6028270791075052</v>
      </c>
      <c r="NY7" s="131">
        <v>1.25336804079898</v>
      </c>
      <c r="NZ7" s="131">
        <v>1.0596563011456628</v>
      </c>
      <c r="OA7" s="131">
        <v>1.3515855538427659</v>
      </c>
      <c r="OB7" s="131">
        <v>1.411557478368356</v>
      </c>
      <c r="OC7" s="131">
        <v>1.4030501089324618</v>
      </c>
      <c r="OD7" s="131">
        <v>1.3934343434343435</v>
      </c>
      <c r="OE7" s="131">
        <v>1.3861986694195916</v>
      </c>
      <c r="OF7" s="131">
        <v>1.0772948188904172</v>
      </c>
      <c r="OG7" s="131">
        <v>0.96380856928088188</v>
      </c>
      <c r="OH7" s="131">
        <v>1.0299216346432924</v>
      </c>
      <c r="OI7" s="131">
        <v>0.86786110843063469</v>
      </c>
      <c r="OJ7" s="131" t="s">
        <v>158</v>
      </c>
      <c r="OK7" s="131" t="s">
        <v>158</v>
      </c>
      <c r="OL7" s="131" t="s">
        <v>158</v>
      </c>
      <c r="OM7" s="131" t="s">
        <v>158</v>
      </c>
      <c r="ON7" s="131" t="s">
        <v>158</v>
      </c>
      <c r="OO7" s="131" t="s">
        <v>158</v>
      </c>
      <c r="OP7" s="131" t="s">
        <v>158</v>
      </c>
      <c r="OQ7" s="131" t="s">
        <v>158</v>
      </c>
      <c r="OR7" s="131" t="s">
        <v>158</v>
      </c>
      <c r="OS7" s="131" t="s">
        <v>158</v>
      </c>
      <c r="OT7" s="131" t="s">
        <v>158</v>
      </c>
      <c r="OU7" s="131" t="s">
        <v>158</v>
      </c>
      <c r="OV7" s="131" t="s">
        <v>158</v>
      </c>
      <c r="OW7" s="378" t="s">
        <v>158</v>
      </c>
      <c r="OX7" s="132">
        <v>16.32624775932322</v>
      </c>
      <c r="OY7" s="132">
        <v>16.026086956521738</v>
      </c>
      <c r="OZ7" s="132">
        <v>13.408695652173913</v>
      </c>
      <c r="PA7" s="132">
        <v>8.6869565217391305</v>
      </c>
      <c r="PB7" s="132">
        <v>11.57391304347826</v>
      </c>
      <c r="PC7" s="132">
        <v>15.565217391304348</v>
      </c>
      <c r="PD7" s="132">
        <v>14.608695652173912</v>
      </c>
      <c r="PE7" s="132">
        <v>14.617391304347827</v>
      </c>
      <c r="PF7" s="132">
        <v>16.71551724137931</v>
      </c>
      <c r="PG7" s="132">
        <v>13.655172413793103</v>
      </c>
      <c r="PH7" s="132">
        <v>12.78448275862069</v>
      </c>
      <c r="PI7" s="132">
        <v>8.0975383345939633</v>
      </c>
      <c r="PJ7" s="132">
        <v>7.6106668508955249</v>
      </c>
      <c r="PK7" s="132" t="s">
        <v>158</v>
      </c>
      <c r="PL7" s="132" t="s">
        <v>158</v>
      </c>
      <c r="PM7" s="132" t="s">
        <v>158</v>
      </c>
      <c r="PN7" s="132" t="s">
        <v>158</v>
      </c>
      <c r="PO7" s="132" t="s">
        <v>158</v>
      </c>
      <c r="PP7" s="132" t="s">
        <v>158</v>
      </c>
      <c r="PQ7" s="132" t="s">
        <v>158</v>
      </c>
      <c r="PR7" s="132" t="s">
        <v>158</v>
      </c>
      <c r="PS7" s="132" t="s">
        <v>158</v>
      </c>
      <c r="PT7" s="132" t="s">
        <v>158</v>
      </c>
      <c r="PU7" s="132" t="s">
        <v>158</v>
      </c>
      <c r="PV7" s="132" t="s">
        <v>158</v>
      </c>
      <c r="PW7" s="132" t="s">
        <v>158</v>
      </c>
      <c r="PX7" s="130" t="s">
        <v>158</v>
      </c>
      <c r="PY7" s="131">
        <v>2.18666294462016</v>
      </c>
      <c r="PZ7" s="131">
        <v>1.7296798697775366</v>
      </c>
      <c r="QA7" s="131">
        <v>2.8145914396887162</v>
      </c>
      <c r="QB7" s="131">
        <v>4.0232732732732739</v>
      </c>
      <c r="QC7" s="131">
        <v>3.8033809166040577</v>
      </c>
      <c r="QD7" s="131">
        <v>2.1291061452513969</v>
      </c>
      <c r="QE7" s="131">
        <v>2.2712500000000002</v>
      </c>
      <c r="QF7" s="131">
        <v>2.9670136823319448</v>
      </c>
      <c r="QG7" s="131">
        <v>2.3684579680247553</v>
      </c>
      <c r="QH7" s="131">
        <v>2.1273989898989898</v>
      </c>
      <c r="QI7" s="131">
        <v>2.1588671611598111</v>
      </c>
      <c r="QJ7" s="131">
        <v>2.739104044156671</v>
      </c>
      <c r="QK7" s="131">
        <v>2.1653818676954502</v>
      </c>
      <c r="QL7" s="131" t="s">
        <v>158</v>
      </c>
      <c r="QM7" s="131" t="s">
        <v>158</v>
      </c>
      <c r="QN7" s="131" t="s">
        <v>158</v>
      </c>
      <c r="QO7" s="131" t="s">
        <v>158</v>
      </c>
      <c r="QP7" s="131" t="s">
        <v>158</v>
      </c>
      <c r="QQ7" s="131" t="s">
        <v>158</v>
      </c>
      <c r="QR7" s="131" t="s">
        <v>158</v>
      </c>
      <c r="QS7" s="131" t="s">
        <v>158</v>
      </c>
      <c r="QT7" s="131" t="s">
        <v>158</v>
      </c>
      <c r="QU7" s="131" t="s">
        <v>158</v>
      </c>
      <c r="QV7" s="131" t="s">
        <v>158</v>
      </c>
      <c r="QW7" s="131" t="s">
        <v>158</v>
      </c>
      <c r="QX7" s="131" t="s">
        <v>158</v>
      </c>
      <c r="QY7" s="130" t="s">
        <v>158</v>
      </c>
      <c r="QZ7" s="131">
        <v>2.5440323253745936</v>
      </c>
      <c r="RA7" s="131">
        <v>2.5720564297341295</v>
      </c>
      <c r="RB7" s="131">
        <v>3.4164396887159536</v>
      </c>
      <c r="RC7" s="131">
        <v>4.6218718718718721</v>
      </c>
      <c r="RD7" s="131">
        <v>4.1161532682193842</v>
      </c>
      <c r="RE7" s="131">
        <v>2.7632122905027932</v>
      </c>
      <c r="RF7" s="131">
        <v>2.8661011904761904</v>
      </c>
      <c r="RG7" s="131">
        <v>3.3781677572873292</v>
      </c>
      <c r="RH7" s="131">
        <v>2.7034760185662714</v>
      </c>
      <c r="RI7" s="131">
        <v>2.6290404040404041</v>
      </c>
      <c r="RJ7" s="131">
        <v>2.3622387053270395</v>
      </c>
      <c r="RK7" s="131">
        <v>3.1466353041078441</v>
      </c>
      <c r="RL7" s="131">
        <v>2.5792746397367523</v>
      </c>
      <c r="RM7" s="131" t="s">
        <v>158</v>
      </c>
      <c r="RN7" s="131" t="s">
        <v>158</v>
      </c>
      <c r="RO7" s="131" t="s">
        <v>158</v>
      </c>
      <c r="RP7" s="131" t="s">
        <v>158</v>
      </c>
      <c r="RQ7" s="131" t="s">
        <v>158</v>
      </c>
      <c r="RR7" s="131" t="s">
        <v>158</v>
      </c>
      <c r="RS7" s="131" t="s">
        <v>158</v>
      </c>
      <c r="RT7" s="131" t="s">
        <v>158</v>
      </c>
      <c r="RU7" s="131" t="s">
        <v>158</v>
      </c>
      <c r="RV7" s="131" t="s">
        <v>158</v>
      </c>
      <c r="RW7" s="131" t="s">
        <v>158</v>
      </c>
      <c r="RX7" s="131" t="s">
        <v>158</v>
      </c>
      <c r="RY7" s="131" t="s">
        <v>158</v>
      </c>
      <c r="RZ7" s="130" t="s">
        <v>158</v>
      </c>
      <c r="SA7" s="131">
        <v>2.8291864536738318</v>
      </c>
      <c r="SB7" s="131">
        <v>3.4300325556158442</v>
      </c>
      <c r="SC7" s="131">
        <v>3.8251297016861221</v>
      </c>
      <c r="SD7" s="131">
        <v>5.1847847847847843</v>
      </c>
      <c r="SE7" s="131">
        <v>4.6112321562734788</v>
      </c>
      <c r="SF7" s="131">
        <v>3.1898044692737431</v>
      </c>
      <c r="SG7" s="131">
        <v>3.45</v>
      </c>
      <c r="SH7" s="131">
        <v>3.7749553837001781</v>
      </c>
      <c r="SI7" s="131">
        <v>3.1162661165549257</v>
      </c>
      <c r="SJ7" s="131">
        <v>2.9666414141414141</v>
      </c>
      <c r="SK7" s="131">
        <v>2.5937693863789613</v>
      </c>
      <c r="SL7" s="131">
        <v>3.7665767965184158</v>
      </c>
      <c r="SM7" s="131">
        <v>3.061492567797572</v>
      </c>
      <c r="SN7" s="131" t="s">
        <v>158</v>
      </c>
      <c r="SO7" s="131" t="s">
        <v>158</v>
      </c>
      <c r="SP7" s="131" t="s">
        <v>158</v>
      </c>
      <c r="SQ7" s="131" t="s">
        <v>158</v>
      </c>
      <c r="SR7" s="131" t="s">
        <v>158</v>
      </c>
      <c r="SS7" s="131" t="s">
        <v>158</v>
      </c>
      <c r="ST7" s="131" t="s">
        <v>158</v>
      </c>
      <c r="SU7" s="131" t="s">
        <v>158</v>
      </c>
      <c r="SV7" s="131" t="s">
        <v>158</v>
      </c>
      <c r="SW7" s="131" t="s">
        <v>158</v>
      </c>
      <c r="SX7" s="131" t="s">
        <v>158</v>
      </c>
      <c r="SY7" s="131" t="s">
        <v>158</v>
      </c>
      <c r="SZ7" s="131" t="s">
        <v>158</v>
      </c>
      <c r="TA7" s="378" t="s">
        <v>158</v>
      </c>
      <c r="TB7" s="132">
        <v>4.5370152035029125</v>
      </c>
      <c r="TC7" s="132">
        <v>7.0869565217391308</v>
      </c>
      <c r="TD7" s="132">
        <v>2.9565217391304346</v>
      </c>
      <c r="TE7" s="132">
        <v>-2.0434782608695654</v>
      </c>
      <c r="TF7" s="132">
        <v>1.7391304347826087E-2</v>
      </c>
      <c r="TG7" s="132">
        <v>3.1043478260869564</v>
      </c>
      <c r="TH7" s="132">
        <v>-0.79130434782608694</v>
      </c>
      <c r="TI7" s="132">
        <v>-5.3565217391304349</v>
      </c>
      <c r="TJ7" s="132">
        <v>-4.431034482758621</v>
      </c>
      <c r="TK7" s="132">
        <v>-7.4913793103448274</v>
      </c>
      <c r="TL7" s="132">
        <v>-0.14655172413793102</v>
      </c>
      <c r="TM7" s="132">
        <v>-0.23207041188200511</v>
      </c>
      <c r="TN7" s="132">
        <v>0</v>
      </c>
      <c r="TO7" s="132" t="s">
        <v>158</v>
      </c>
      <c r="TP7" s="132" t="s">
        <v>158</v>
      </c>
      <c r="TQ7" s="132" t="s">
        <v>158</v>
      </c>
      <c r="TR7" s="132" t="s">
        <v>158</v>
      </c>
      <c r="TS7" s="132" t="s">
        <v>158</v>
      </c>
      <c r="TT7" s="132" t="s">
        <v>158</v>
      </c>
      <c r="TU7" s="132" t="s">
        <v>158</v>
      </c>
      <c r="TV7" s="132" t="s">
        <v>158</v>
      </c>
      <c r="TW7" s="132" t="s">
        <v>158</v>
      </c>
      <c r="TX7" s="132" t="s">
        <v>158</v>
      </c>
      <c r="TY7" s="132" t="s">
        <v>158</v>
      </c>
      <c r="TZ7" s="132" t="s">
        <v>158</v>
      </c>
      <c r="UA7" s="132" t="s">
        <v>158</v>
      </c>
      <c r="UB7" s="235" t="s">
        <v>158</v>
      </c>
      <c r="UC7" s="236">
        <v>35.630000000000003</v>
      </c>
      <c r="UD7" s="236">
        <v>35.21</v>
      </c>
      <c r="UE7" s="236">
        <v>34.590000000000003</v>
      </c>
      <c r="UF7" s="236">
        <v>31.68</v>
      </c>
      <c r="UG7" s="236">
        <v>31.54</v>
      </c>
      <c r="UH7" s="236">
        <v>29.6</v>
      </c>
      <c r="UI7" s="236">
        <v>28.74</v>
      </c>
      <c r="UJ7" s="236">
        <v>26.87</v>
      </c>
      <c r="UK7" s="236">
        <v>24.2</v>
      </c>
      <c r="UL7" s="236">
        <v>20.58</v>
      </c>
      <c r="UM7" s="236">
        <v>17.79</v>
      </c>
      <c r="UN7" s="236">
        <v>19.11</v>
      </c>
      <c r="UO7" s="231" t="s">
        <v>5</v>
      </c>
      <c r="UP7" s="231" t="s">
        <v>5</v>
      </c>
      <c r="UQ7" s="231" t="s">
        <v>5</v>
      </c>
      <c r="UR7" s="231" t="s">
        <v>5</v>
      </c>
      <c r="US7" s="231" t="s">
        <v>5</v>
      </c>
      <c r="UT7" s="231" t="s">
        <v>5</v>
      </c>
      <c r="UU7" s="231" t="s">
        <v>5</v>
      </c>
      <c r="UV7" s="231" t="s">
        <v>5</v>
      </c>
      <c r="UW7" s="231" t="s">
        <v>5</v>
      </c>
      <c r="UX7" s="231" t="s">
        <v>5</v>
      </c>
      <c r="UY7" s="231" t="s">
        <v>5</v>
      </c>
      <c r="UZ7" s="231" t="s">
        <v>5</v>
      </c>
      <c r="VA7" s="231" t="s">
        <v>5</v>
      </c>
      <c r="VB7" s="231" t="s">
        <v>5</v>
      </c>
      <c r="VC7" s="130" t="s">
        <v>158</v>
      </c>
      <c r="VD7" s="131">
        <v>1.0019646646084759</v>
      </c>
      <c r="VE7" s="131">
        <v>0.78727634194831009</v>
      </c>
      <c r="VF7" s="131">
        <v>1.091066782307025</v>
      </c>
      <c r="VG7" s="131">
        <v>1.103219696969697</v>
      </c>
      <c r="VH7" s="131">
        <v>1.3956880152187701</v>
      </c>
      <c r="VI7" s="131">
        <v>1.1195945945945946</v>
      </c>
      <c r="VJ7" s="131">
        <v>1.1544885177453028</v>
      </c>
      <c r="VK7" s="131">
        <v>1.6140677335318196</v>
      </c>
      <c r="VL7" s="131">
        <v>1.6359504132231406</v>
      </c>
      <c r="VM7" s="131">
        <v>1.4115646258503403</v>
      </c>
      <c r="VN7" s="131">
        <v>1.5514333895446881</v>
      </c>
      <c r="VO7" s="131">
        <v>1.1606488749345893</v>
      </c>
      <c r="VP7" s="131" t="s">
        <v>158</v>
      </c>
      <c r="VQ7" s="131" t="s">
        <v>158</v>
      </c>
      <c r="VR7" s="131" t="s">
        <v>158</v>
      </c>
      <c r="VS7" s="131" t="s">
        <v>158</v>
      </c>
      <c r="VT7" s="131" t="s">
        <v>158</v>
      </c>
      <c r="VU7" s="131" t="s">
        <v>158</v>
      </c>
      <c r="VV7" s="131" t="s">
        <v>158</v>
      </c>
      <c r="VW7" s="131" t="s">
        <v>158</v>
      </c>
      <c r="VX7" s="131" t="s">
        <v>158</v>
      </c>
      <c r="VY7" s="131" t="s">
        <v>158</v>
      </c>
      <c r="VZ7" s="131" t="s">
        <v>158</v>
      </c>
      <c r="WA7" s="131" t="s">
        <v>158</v>
      </c>
      <c r="WB7" s="131" t="s">
        <v>158</v>
      </c>
      <c r="WC7" s="131" t="s">
        <v>158</v>
      </c>
      <c r="WD7" s="130" t="s">
        <v>158</v>
      </c>
      <c r="WE7" s="131">
        <v>1.1657171499240189</v>
      </c>
      <c r="WF7" s="131">
        <v>1.1706901448452143</v>
      </c>
      <c r="WG7" s="131">
        <v>1.3243712055507371</v>
      </c>
      <c r="WH7" s="131">
        <v>1.2673611111111112</v>
      </c>
      <c r="WI7" s="131">
        <v>1.5104629042485733</v>
      </c>
      <c r="WJ7" s="131">
        <v>1.4530405405405404</v>
      </c>
      <c r="WK7" s="131">
        <v>1.4568545581071677</v>
      </c>
      <c r="WL7" s="131">
        <v>1.8377372534425009</v>
      </c>
      <c r="WM7" s="131">
        <v>1.8673553719008265</v>
      </c>
      <c r="WN7" s="131">
        <v>1.7444120505344995</v>
      </c>
      <c r="WO7" s="131">
        <v>1.6975829117481731</v>
      </c>
      <c r="WP7" s="131">
        <v>1.3333333333333335</v>
      </c>
      <c r="WQ7" s="131" t="s">
        <v>158</v>
      </c>
      <c r="WR7" s="131" t="s">
        <v>158</v>
      </c>
      <c r="WS7" s="131" t="s">
        <v>158</v>
      </c>
      <c r="WT7" s="131" t="s">
        <v>158</v>
      </c>
      <c r="WU7" s="131" t="s">
        <v>158</v>
      </c>
      <c r="WV7" s="131" t="s">
        <v>158</v>
      </c>
      <c r="WW7" s="131" t="s">
        <v>158</v>
      </c>
      <c r="WX7" s="131" t="s">
        <v>158</v>
      </c>
      <c r="WY7" s="131" t="s">
        <v>158</v>
      </c>
      <c r="WZ7" s="131" t="s">
        <v>158</v>
      </c>
      <c r="XA7" s="131" t="s">
        <v>158</v>
      </c>
      <c r="XB7" s="131" t="s">
        <v>158</v>
      </c>
      <c r="XC7" s="131" t="s">
        <v>158</v>
      </c>
      <c r="XD7" s="131" t="s">
        <v>158</v>
      </c>
      <c r="XE7" s="130" t="s">
        <v>158</v>
      </c>
      <c r="XF7" s="131">
        <v>1.296379427448779</v>
      </c>
      <c r="XG7" s="131">
        <v>1.5612042033513205</v>
      </c>
      <c r="XH7" s="131">
        <v>1.4827984966753396</v>
      </c>
      <c r="XI7" s="131">
        <v>1.4217171717171717</v>
      </c>
      <c r="XJ7" s="131">
        <v>1.692136968928345</v>
      </c>
      <c r="XK7" s="131">
        <v>1.6773648648648647</v>
      </c>
      <c r="XL7" s="131">
        <v>1.7536534446764092</v>
      </c>
      <c r="XM7" s="131">
        <v>2.0535913658355041</v>
      </c>
      <c r="XN7" s="131">
        <v>2.1524793388429755</v>
      </c>
      <c r="XO7" s="131">
        <v>1.9684159378036929</v>
      </c>
      <c r="XP7" s="131">
        <v>1.8639685216413715</v>
      </c>
      <c r="XQ7" s="131">
        <v>1.5960230245944531</v>
      </c>
      <c r="XR7" s="131" t="s">
        <v>158</v>
      </c>
      <c r="XS7" s="131" t="s">
        <v>158</v>
      </c>
      <c r="XT7" s="131" t="s">
        <v>158</v>
      </c>
      <c r="XU7" s="131" t="s">
        <v>158</v>
      </c>
      <c r="XV7" s="131" t="s">
        <v>158</v>
      </c>
      <c r="XW7" s="131" t="s">
        <v>158</v>
      </c>
      <c r="XX7" s="131" t="s">
        <v>158</v>
      </c>
      <c r="XY7" s="131" t="s">
        <v>158</v>
      </c>
      <c r="XZ7" s="131" t="s">
        <v>158</v>
      </c>
      <c r="YA7" s="131" t="s">
        <v>158</v>
      </c>
      <c r="YB7" s="131" t="s">
        <v>158</v>
      </c>
      <c r="YC7" s="131" t="s">
        <v>158</v>
      </c>
      <c r="YD7" s="131" t="s">
        <v>158</v>
      </c>
      <c r="YE7" s="131" t="s">
        <v>158</v>
      </c>
      <c r="YF7" s="235" t="s">
        <v>158</v>
      </c>
      <c r="YG7" s="8">
        <v>114.171978</v>
      </c>
      <c r="YH7" s="8">
        <v>115</v>
      </c>
      <c r="YI7" s="8">
        <v>115</v>
      </c>
      <c r="YJ7" s="8">
        <v>115</v>
      </c>
      <c r="YK7" s="8">
        <v>115</v>
      </c>
      <c r="YL7" s="8">
        <v>115</v>
      </c>
      <c r="YM7" s="8">
        <v>115</v>
      </c>
      <c r="YN7" s="8">
        <v>115</v>
      </c>
      <c r="YO7" s="8">
        <v>116</v>
      </c>
      <c r="YP7" s="8">
        <v>116</v>
      </c>
      <c r="YQ7" s="8">
        <v>116</v>
      </c>
      <c r="YR7" s="8">
        <v>116.34399999999999</v>
      </c>
      <c r="YS7" s="231">
        <v>115.798</v>
      </c>
      <c r="YT7" s="231" t="s">
        <v>5</v>
      </c>
      <c r="YU7" s="231" t="s">
        <v>5</v>
      </c>
      <c r="YV7" s="231" t="s">
        <v>5</v>
      </c>
      <c r="YW7" s="231" t="s">
        <v>5</v>
      </c>
      <c r="YX7" s="231" t="s">
        <v>5</v>
      </c>
      <c r="YY7" s="231" t="s">
        <v>5</v>
      </c>
      <c r="YZ7" s="231" t="s">
        <v>5</v>
      </c>
      <c r="ZA7" s="231" t="s">
        <v>5</v>
      </c>
      <c r="ZB7" s="231" t="s">
        <v>5</v>
      </c>
      <c r="ZC7" s="231" t="s">
        <v>5</v>
      </c>
      <c r="ZD7" s="231" t="s">
        <v>5</v>
      </c>
      <c r="ZE7" s="231" t="s">
        <v>5</v>
      </c>
      <c r="ZF7" s="231" t="s">
        <v>5</v>
      </c>
      <c r="ZG7" s="235" t="s">
        <v>158</v>
      </c>
      <c r="ZH7" s="133">
        <v>6.0299999999999999E-2</v>
      </c>
      <c r="ZI7" s="133">
        <v>6.2600000000000003E-2</v>
      </c>
      <c r="ZJ7" s="133">
        <v>0.1323</v>
      </c>
      <c r="ZK7" s="133">
        <v>8.929999999999999E-2</v>
      </c>
      <c r="ZL7" s="133">
        <v>5.6900000000000006E-2</v>
      </c>
      <c r="ZM7" s="133">
        <v>9.849999999999999E-2</v>
      </c>
      <c r="ZN7" s="133">
        <v>4.7199999999999999E-2</v>
      </c>
      <c r="ZO7" s="133">
        <v>0.1394</v>
      </c>
      <c r="ZP7" s="133">
        <v>0.15990000000000001</v>
      </c>
      <c r="ZQ7" s="133">
        <v>0.1656</v>
      </c>
      <c r="ZR7" s="133">
        <v>0.14940000000000001</v>
      </c>
      <c r="ZS7" s="133">
        <v>0.13869999999999999</v>
      </c>
      <c r="ZT7" s="379" t="s">
        <v>158</v>
      </c>
      <c r="ZU7" s="133">
        <v>4.7800000000000002E-2</v>
      </c>
      <c r="ZV7" s="133">
        <v>4.0599999999999997E-2</v>
      </c>
      <c r="ZW7" s="133">
        <v>6.7400000000000002E-2</v>
      </c>
      <c r="ZX7" s="133">
        <v>4.7100000000000003E-2</v>
      </c>
      <c r="ZY7" s="133">
        <v>3.85E-2</v>
      </c>
      <c r="ZZ7" s="133">
        <v>5.1799999999999999E-2</v>
      </c>
      <c r="AAA7" s="133">
        <v>3.0200000000000001E-2</v>
      </c>
      <c r="AAB7" s="133">
        <v>6.4299999999999996E-2</v>
      </c>
      <c r="AAC7" s="133">
        <v>7.0800000000000002E-2</v>
      </c>
      <c r="AAD7" s="133">
        <v>7.5199999999999989E-2</v>
      </c>
      <c r="AAE7" s="133">
        <v>7.6100000000000001E-2</v>
      </c>
      <c r="AAF7" s="133">
        <v>8.0600000000000005E-2</v>
      </c>
      <c r="AAG7" s="235" t="s">
        <v>158</v>
      </c>
      <c r="AAH7" s="8">
        <v>4900</v>
      </c>
      <c r="AAI7" s="8">
        <v>3944</v>
      </c>
      <c r="AAJ7" s="8">
        <v>4706</v>
      </c>
      <c r="AAK7" s="8">
        <v>4888</v>
      </c>
      <c r="AAL7" s="8">
        <v>4541</v>
      </c>
      <c r="AAM7" s="8">
        <v>4045</v>
      </c>
      <c r="AAN7" s="8">
        <v>4131</v>
      </c>
      <c r="AAO7" s="8">
        <v>4554</v>
      </c>
      <c r="AAP7" s="8">
        <v>4359</v>
      </c>
      <c r="AAQ7" s="8">
        <v>4362</v>
      </c>
      <c r="AAR7" s="8">
        <v>3991</v>
      </c>
      <c r="AAS7" s="8">
        <v>3445.4</v>
      </c>
      <c r="AAT7" s="231">
        <v>3108.9</v>
      </c>
      <c r="AAU7" s="231">
        <v>3265.6</v>
      </c>
      <c r="AAV7" s="231">
        <v>2901.8</v>
      </c>
      <c r="AAW7" s="231">
        <v>2860.9</v>
      </c>
      <c r="AAX7" s="231">
        <v>2859.6</v>
      </c>
      <c r="AAY7" s="231">
        <v>3349.1</v>
      </c>
      <c r="AAZ7" s="231">
        <v>3929.7</v>
      </c>
      <c r="ABA7" s="231">
        <v>3196.3</v>
      </c>
      <c r="ABB7" s="231">
        <v>3754.3</v>
      </c>
      <c r="ABC7" s="231">
        <v>3076</v>
      </c>
      <c r="ABD7" s="231">
        <v>2374.8000000000002</v>
      </c>
      <c r="ABE7" s="231">
        <v>2071.4</v>
      </c>
      <c r="ABF7" s="231">
        <v>2045.1</v>
      </c>
      <c r="ABG7" s="231">
        <v>1937.3</v>
      </c>
      <c r="ABH7" s="235" t="s">
        <v>158</v>
      </c>
      <c r="ABI7" s="8">
        <v>1864</v>
      </c>
      <c r="ABJ7" s="8">
        <v>1843</v>
      </c>
      <c r="ABK7" s="8">
        <v>1542</v>
      </c>
      <c r="ABL7" s="8">
        <v>999</v>
      </c>
      <c r="ABM7" s="8">
        <v>1331</v>
      </c>
      <c r="ABN7" s="8">
        <v>1790</v>
      </c>
      <c r="ABO7" s="8">
        <v>1680</v>
      </c>
      <c r="ABP7" s="8">
        <v>1681</v>
      </c>
      <c r="ABQ7" s="8">
        <v>1939</v>
      </c>
      <c r="ABR7" s="8">
        <v>1584</v>
      </c>
      <c r="ABS7" s="8">
        <v>1483</v>
      </c>
      <c r="ABT7" s="8">
        <v>942.1</v>
      </c>
      <c r="ABU7" s="231">
        <v>881.3</v>
      </c>
      <c r="ABV7" s="231">
        <v>914.7</v>
      </c>
      <c r="ABW7" s="231">
        <v>824</v>
      </c>
      <c r="ABX7" s="231">
        <v>733.8</v>
      </c>
      <c r="ABY7" s="231">
        <v>823.1</v>
      </c>
      <c r="ABZ7" s="231">
        <v>696.3</v>
      </c>
      <c r="ACA7" s="231">
        <v>515.4</v>
      </c>
      <c r="ACB7" s="231">
        <v>369.8</v>
      </c>
      <c r="ACC7" s="231">
        <v>786.6</v>
      </c>
      <c r="ACD7" s="231">
        <v>372.6</v>
      </c>
      <c r="ACE7" s="231">
        <v>457.7</v>
      </c>
      <c r="ACF7" s="231">
        <v>370.9</v>
      </c>
      <c r="ACG7" s="231">
        <v>384.5</v>
      </c>
      <c r="ACH7" s="231">
        <v>442.6</v>
      </c>
      <c r="ACI7" s="235" t="s">
        <v>158</v>
      </c>
      <c r="ACJ7" s="8">
        <v>518</v>
      </c>
      <c r="ACK7" s="8">
        <v>815</v>
      </c>
      <c r="ACL7" s="8">
        <v>340</v>
      </c>
      <c r="ACM7" s="8">
        <v>-235</v>
      </c>
      <c r="ACN7" s="8">
        <v>2</v>
      </c>
      <c r="ACO7" s="8">
        <v>357</v>
      </c>
      <c r="ACP7" s="8">
        <v>-91</v>
      </c>
      <c r="ACQ7" s="8">
        <v>-616</v>
      </c>
      <c r="ACR7" s="8">
        <v>-514</v>
      </c>
      <c r="ACS7" s="8">
        <v>-869</v>
      </c>
      <c r="ACT7" s="8">
        <v>-17</v>
      </c>
      <c r="ACU7" s="8">
        <v>-27</v>
      </c>
      <c r="ACV7" s="237" t="s">
        <v>5</v>
      </c>
      <c r="ACW7" s="237" t="s">
        <v>5</v>
      </c>
      <c r="ACX7" s="237" t="s">
        <v>5</v>
      </c>
      <c r="ACY7" s="237" t="s">
        <v>5</v>
      </c>
      <c r="ACZ7" s="237" t="s">
        <v>5</v>
      </c>
      <c r="ADA7" s="237" t="s">
        <v>5</v>
      </c>
      <c r="ADB7" s="237" t="s">
        <v>5</v>
      </c>
      <c r="ADC7" s="237" t="s">
        <v>5</v>
      </c>
      <c r="ADD7" s="237" t="s">
        <v>5</v>
      </c>
      <c r="ADE7" s="237" t="s">
        <v>5</v>
      </c>
      <c r="ADF7" s="237" t="s">
        <v>5</v>
      </c>
      <c r="ADG7" s="237" t="s">
        <v>5</v>
      </c>
      <c r="ADH7" s="237" t="s">
        <v>5</v>
      </c>
      <c r="ADI7" s="237" t="s">
        <v>5</v>
      </c>
      <c r="ADJ7" s="127" t="s">
        <v>158</v>
      </c>
      <c r="ADK7" s="128">
        <v>0.83404651162790699</v>
      </c>
      <c r="ADL7" s="128">
        <v>0.79127272727272713</v>
      </c>
      <c r="ADM7" s="128">
        <v>0.36223713646532441</v>
      </c>
      <c r="ADN7" s="128">
        <v>0.52671328671328677</v>
      </c>
      <c r="ADO7" s="128">
        <v>0.68586387434554974</v>
      </c>
      <c r="ADP7" s="128">
        <v>0.38513513513513509</v>
      </c>
      <c r="ADQ7" s="128">
        <v>0.744360902255639</v>
      </c>
      <c r="ADR7" s="128">
        <v>0.23626373626373626</v>
      </c>
      <c r="ADS7" s="128">
        <v>0.20718232044198895</v>
      </c>
      <c r="ADT7" s="128">
        <v>0.20468749999999999</v>
      </c>
      <c r="ADU7" s="128">
        <v>0.20212765957446807</v>
      </c>
      <c r="ADV7" s="128">
        <v>0.21991701244813278</v>
      </c>
      <c r="ADW7" s="128">
        <v>0.20491803278688525</v>
      </c>
      <c r="ADX7" s="128">
        <v>0.20171673819742489</v>
      </c>
      <c r="ADY7" s="128">
        <v>0.20657276995305165</v>
      </c>
      <c r="ADZ7" s="128">
        <v>0.23768115942028983</v>
      </c>
      <c r="AEA7" s="128">
        <v>0.30894308943089432</v>
      </c>
      <c r="AEB7" s="128" t="s">
        <v>158</v>
      </c>
      <c r="AEC7" s="128" t="s">
        <v>158</v>
      </c>
      <c r="AED7" s="128" t="s">
        <v>158</v>
      </c>
      <c r="AEE7" s="128" t="s">
        <v>158</v>
      </c>
      <c r="AEF7" s="128">
        <v>0.24533333333333335</v>
      </c>
      <c r="AEG7" s="128">
        <v>0.24096385542168677</v>
      </c>
      <c r="AEH7" s="128" t="s">
        <v>158</v>
      </c>
      <c r="AEI7" s="128" t="s">
        <v>158</v>
      </c>
      <c r="AEJ7" s="128" t="s">
        <v>158</v>
      </c>
      <c r="AEK7" s="127" t="s">
        <v>158</v>
      </c>
      <c r="AEL7" s="128">
        <v>0.10983540286995708</v>
      </c>
      <c r="AEM7" s="128">
        <v>0.1086228974498101</v>
      </c>
      <c r="AEN7" s="128">
        <v>0.12075745784695201</v>
      </c>
      <c r="AEO7" s="128">
        <v>0.17340940940940941</v>
      </c>
      <c r="AEP7" s="128">
        <v>0.11318557475582271</v>
      </c>
      <c r="AEQ7" s="128">
        <v>7.3240223463687151E-2</v>
      </c>
      <c r="AER7" s="128">
        <v>6.7767857142857144E-2</v>
      </c>
      <c r="AES7" s="128">
        <v>5.8834027364663886E-2</v>
      </c>
      <c r="AET7" s="128">
        <v>4.4868488911810216E-2</v>
      </c>
      <c r="AEU7" s="128">
        <v>4.7967171717171721E-2</v>
      </c>
      <c r="AEV7" s="128">
        <v>4.4585300067430875E-2</v>
      </c>
      <c r="AEW7" s="128">
        <v>6.5451990234582313E-2</v>
      </c>
      <c r="AEX7" s="128">
        <v>6.5697265403381375E-2</v>
      </c>
      <c r="AEY7" s="128" t="s">
        <v>158</v>
      </c>
      <c r="AEZ7" s="128" t="s">
        <v>158</v>
      </c>
      <c r="AFA7" s="128" t="s">
        <v>158</v>
      </c>
      <c r="AFB7" s="128" t="s">
        <v>158</v>
      </c>
      <c r="AFC7" s="128" t="s">
        <v>158</v>
      </c>
      <c r="AFD7" s="128" t="s">
        <v>158</v>
      </c>
      <c r="AFE7" s="128" t="s">
        <v>158</v>
      </c>
      <c r="AFF7" s="128" t="s">
        <v>158</v>
      </c>
      <c r="AFG7" s="128" t="s">
        <v>158</v>
      </c>
      <c r="AFH7" s="128" t="s">
        <v>158</v>
      </c>
      <c r="AFI7" s="128" t="s">
        <v>158</v>
      </c>
      <c r="AFJ7" s="128" t="s">
        <v>158</v>
      </c>
      <c r="AFK7" s="128" t="s">
        <v>158</v>
      </c>
      <c r="AFL7" s="134" t="s">
        <v>158</v>
      </c>
      <c r="AFM7" s="135">
        <v>0.39523782036602312</v>
      </c>
      <c r="AFN7" s="135">
        <v>0.24563435582822082</v>
      </c>
      <c r="AFO7" s="135">
        <v>0.54767058823529413</v>
      </c>
      <c r="AFP7" s="135" t="s">
        <v>1282</v>
      </c>
      <c r="AFQ7" s="135">
        <v>75.325000000000003</v>
      </c>
      <c r="AFR7" s="135">
        <v>0.36722689075630249</v>
      </c>
      <c r="AFS7" s="135" t="s">
        <v>1282</v>
      </c>
      <c r="AFT7" s="135" t="s">
        <v>1282</v>
      </c>
      <c r="AFU7" s="135" t="s">
        <v>1282</v>
      </c>
      <c r="AFV7" s="135" t="s">
        <v>1282</v>
      </c>
      <c r="AFW7" s="135" t="s">
        <v>1282</v>
      </c>
      <c r="AFX7" s="135" t="s">
        <v>1282</v>
      </c>
      <c r="AFY7" s="135" t="s">
        <v>1307</v>
      </c>
      <c r="AFZ7" s="135" t="s">
        <v>158</v>
      </c>
      <c r="AGA7" s="135" t="s">
        <v>158</v>
      </c>
      <c r="AGB7" s="135" t="s">
        <v>158</v>
      </c>
      <c r="AGC7" s="135" t="s">
        <v>158</v>
      </c>
      <c r="AGD7" s="135" t="s">
        <v>158</v>
      </c>
      <c r="AGE7" s="135" t="s">
        <v>158</v>
      </c>
      <c r="AGF7" s="135" t="s">
        <v>158</v>
      </c>
      <c r="AGG7" s="135" t="s">
        <v>158</v>
      </c>
      <c r="AGH7" s="135" t="s">
        <v>158</v>
      </c>
      <c r="AGI7" s="135" t="s">
        <v>158</v>
      </c>
      <c r="AGJ7" s="135" t="s">
        <v>158</v>
      </c>
      <c r="AGK7" s="135" t="s">
        <v>158</v>
      </c>
      <c r="AGL7" s="135" t="s">
        <v>158</v>
      </c>
    </row>
    <row r="8" spans="1:870" x14ac:dyDescent="0.2">
      <c r="A8" s="7">
        <v>6</v>
      </c>
      <c r="B8" s="1" t="s">
        <v>181</v>
      </c>
      <c r="C8" s="1" t="s">
        <v>182</v>
      </c>
      <c r="D8" s="94">
        <v>0.44500000000000001</v>
      </c>
      <c r="E8" s="95">
        <v>0.49</v>
      </c>
      <c r="F8" s="57">
        <v>1.96</v>
      </c>
      <c r="G8" s="58" t="s">
        <v>185</v>
      </c>
      <c r="H8" s="58">
        <v>2.6493712</v>
      </c>
      <c r="I8" s="226" t="s">
        <v>5</v>
      </c>
      <c r="J8" s="58" t="s">
        <v>185</v>
      </c>
      <c r="K8" s="58" t="s">
        <v>1280</v>
      </c>
      <c r="L8" s="226" t="s">
        <v>2328</v>
      </c>
      <c r="M8" s="150">
        <v>1.78</v>
      </c>
      <c r="N8" s="123">
        <v>1.62</v>
      </c>
      <c r="O8" s="123">
        <v>1.52</v>
      </c>
      <c r="P8" s="123">
        <v>1.44</v>
      </c>
      <c r="Q8" s="123">
        <v>1.385</v>
      </c>
      <c r="R8" s="123">
        <v>1.38</v>
      </c>
      <c r="S8" s="123">
        <v>1.36</v>
      </c>
      <c r="T8" s="124">
        <v>1.34</v>
      </c>
      <c r="U8" s="124">
        <v>1.32</v>
      </c>
      <c r="V8" s="124">
        <v>1.3</v>
      </c>
      <c r="W8" s="124">
        <v>1.28</v>
      </c>
      <c r="X8" s="124">
        <v>1.24</v>
      </c>
      <c r="Y8" s="124">
        <v>1.1599999999999999</v>
      </c>
      <c r="Z8" s="124">
        <v>1.1200000000000001</v>
      </c>
      <c r="AA8" s="124">
        <v>1.08</v>
      </c>
      <c r="AB8" s="124">
        <v>0.98</v>
      </c>
      <c r="AC8" s="124">
        <v>0.88</v>
      </c>
      <c r="AD8" s="124">
        <v>0.79</v>
      </c>
      <c r="AE8" s="124">
        <v>0.755</v>
      </c>
      <c r="AF8" s="124">
        <v>0.72499999999999998</v>
      </c>
      <c r="AG8" s="124">
        <v>0.70499999999999996</v>
      </c>
      <c r="AH8" s="124">
        <v>0.7</v>
      </c>
      <c r="AI8" s="124">
        <v>0.68500000000000005</v>
      </c>
      <c r="AJ8" s="124">
        <v>0.65749999999999997</v>
      </c>
      <c r="AK8" s="124">
        <v>0.62749999999999995</v>
      </c>
      <c r="AL8" s="140">
        <v>0.59</v>
      </c>
      <c r="AM8" s="137">
        <v>0.5575</v>
      </c>
      <c r="AN8" s="137">
        <v>0.51249999999999996</v>
      </c>
      <c r="AO8" s="137">
        <v>0.46400000000000002</v>
      </c>
      <c r="AP8" s="137">
        <v>0.45200000000000001</v>
      </c>
      <c r="AQ8" s="137">
        <v>0.45200000000000001</v>
      </c>
      <c r="AR8" s="137">
        <v>0.45200000000000001</v>
      </c>
      <c r="AS8" s="137">
        <v>0.442</v>
      </c>
      <c r="AT8" s="137">
        <v>0.41199999999999998</v>
      </c>
      <c r="AU8" s="137" t="s">
        <v>1287</v>
      </c>
      <c r="AV8" s="137" t="s">
        <v>5</v>
      </c>
      <c r="AW8" s="137" t="s">
        <v>5</v>
      </c>
      <c r="AX8" s="137" t="s">
        <v>5</v>
      </c>
      <c r="AY8" s="137" t="s">
        <v>5</v>
      </c>
      <c r="AZ8" s="137" t="s">
        <v>5</v>
      </c>
      <c r="BA8" s="137" t="s">
        <v>5</v>
      </c>
      <c r="BB8" s="137" t="s">
        <v>5</v>
      </c>
      <c r="BC8" s="137" t="s">
        <v>5</v>
      </c>
      <c r="BD8" s="137" t="s">
        <v>5</v>
      </c>
      <c r="BE8" s="137" t="s">
        <v>5</v>
      </c>
      <c r="BF8" s="137" t="s">
        <v>5</v>
      </c>
      <c r="BG8" s="137" t="s">
        <v>5</v>
      </c>
      <c r="BH8" s="137" t="s">
        <v>5</v>
      </c>
      <c r="BI8" s="137" t="s">
        <v>5</v>
      </c>
      <c r="BJ8" s="137" t="s">
        <v>5</v>
      </c>
      <c r="BK8" s="137" t="s">
        <v>5</v>
      </c>
      <c r="BL8" s="137" t="s">
        <v>5</v>
      </c>
      <c r="BM8" s="126">
        <v>9.8765432098765427E-2</v>
      </c>
      <c r="BN8" s="125">
        <v>6.578947368421062E-2</v>
      </c>
      <c r="BO8" s="125">
        <v>5.555555555555558E-2</v>
      </c>
      <c r="BP8" s="125">
        <v>3.971119133573997E-2</v>
      </c>
      <c r="BQ8" s="125">
        <v>3.6231884057971175E-3</v>
      </c>
      <c r="BR8" s="125">
        <v>1.4705882352941124E-2</v>
      </c>
      <c r="BS8" s="125">
        <v>1.4925373134328401E-2</v>
      </c>
      <c r="BT8" s="125">
        <v>1.5151515151515138E-2</v>
      </c>
      <c r="BU8" s="125">
        <v>1.538461538461533E-2</v>
      </c>
      <c r="BV8" s="125">
        <v>1.5625E-2</v>
      </c>
      <c r="BW8" s="125">
        <v>3.2258064516129004E-2</v>
      </c>
      <c r="BX8" s="125">
        <v>6.8965517241379448E-2</v>
      </c>
      <c r="BY8" s="125">
        <v>3.5714285714285587E-2</v>
      </c>
      <c r="BZ8" s="125">
        <v>3.7037037037036979E-2</v>
      </c>
      <c r="CA8" s="125">
        <v>0.10204081632653073</v>
      </c>
      <c r="CB8" s="125">
        <v>0.11363636363636354</v>
      </c>
      <c r="CC8" s="125">
        <v>0.11392405063291133</v>
      </c>
      <c r="CD8" s="125">
        <v>4.635761589403975E-2</v>
      </c>
      <c r="CE8" s="125">
        <v>4.1379310344827669E-2</v>
      </c>
      <c r="CF8" s="125">
        <v>2.8368794326241176E-2</v>
      </c>
      <c r="CG8" s="125">
        <v>7.1428571428571175E-3</v>
      </c>
      <c r="CH8" s="125">
        <v>2.1897810218977964E-2</v>
      </c>
      <c r="CI8" s="125">
        <v>4.1825095057034245E-2</v>
      </c>
      <c r="CJ8" s="125">
        <v>4.7808764940239001E-2</v>
      </c>
      <c r="CK8" s="125">
        <v>6.3559322033898358E-2</v>
      </c>
      <c r="CL8" s="125">
        <v>5.8295964125560484E-2</v>
      </c>
      <c r="CM8" s="125">
        <v>8.7804878048780566E-2</v>
      </c>
      <c r="CN8" s="125">
        <v>0.1045258620689653</v>
      </c>
      <c r="CO8" s="125">
        <v>2.6548672566371723E-2</v>
      </c>
      <c r="CP8" s="125">
        <v>0</v>
      </c>
      <c r="CQ8" s="125">
        <v>0</v>
      </c>
      <c r="CR8" s="125">
        <v>2.2624434389140191E-2</v>
      </c>
      <c r="CS8" s="125">
        <v>7.2815533980582492E-2</v>
      </c>
      <c r="CT8" s="125" t="s">
        <v>158</v>
      </c>
      <c r="CU8" s="125" t="s">
        <v>158</v>
      </c>
      <c r="CV8" s="125" t="s">
        <v>158</v>
      </c>
      <c r="CW8" s="125" t="s">
        <v>158</v>
      </c>
      <c r="CX8" s="125" t="s">
        <v>158</v>
      </c>
      <c r="CY8" s="125" t="s">
        <v>158</v>
      </c>
      <c r="CZ8" s="125" t="s">
        <v>158</v>
      </c>
      <c r="DA8" s="125" t="s">
        <v>158</v>
      </c>
      <c r="DB8" s="125" t="s">
        <v>158</v>
      </c>
      <c r="DC8" s="125" t="s">
        <v>158</v>
      </c>
      <c r="DD8" s="125" t="s">
        <v>158</v>
      </c>
      <c r="DE8" s="125" t="s">
        <v>158</v>
      </c>
      <c r="DF8" s="125" t="s">
        <v>158</v>
      </c>
      <c r="DG8" s="125" t="s">
        <v>158</v>
      </c>
      <c r="DH8" s="125" t="s">
        <v>158</v>
      </c>
      <c r="DI8" s="125" t="s">
        <v>158</v>
      </c>
      <c r="DJ8" s="125" t="s">
        <v>158</v>
      </c>
      <c r="DK8" s="125" t="s">
        <v>158</v>
      </c>
      <c r="DL8" s="127">
        <v>1.449326676165783E-2</v>
      </c>
      <c r="DM8" s="128">
        <v>1.2965585907469863E-2</v>
      </c>
      <c r="DN8" s="128">
        <v>1.7629949853017465E-2</v>
      </c>
      <c r="DO8" s="128">
        <v>1.9833257214033631E-2</v>
      </c>
      <c r="DP8" s="128">
        <v>2.5084491193737769E-2</v>
      </c>
      <c r="DQ8" s="128">
        <v>2.5896936416184967E-2</v>
      </c>
      <c r="DR8" s="128">
        <v>2.7265991283292979E-2</v>
      </c>
      <c r="DS8" s="128">
        <v>2.7820627894138659E-2</v>
      </c>
      <c r="DT8" s="128">
        <v>2.7611660000000003E-2</v>
      </c>
      <c r="DU8" s="128">
        <v>2.9865921035021194E-2</v>
      </c>
      <c r="DV8" s="128">
        <v>3.8399234765906357E-2</v>
      </c>
      <c r="DW8" s="128">
        <v>2.6760763866463016E-2</v>
      </c>
      <c r="DX8" s="128">
        <v>2.6896201855020258E-2</v>
      </c>
      <c r="DY8" s="128">
        <v>2.9869560130780015E-2</v>
      </c>
      <c r="DZ8" s="128">
        <v>2.5683091593500167E-2</v>
      </c>
      <c r="EA8" s="128">
        <v>1.8408378742043766E-2</v>
      </c>
      <c r="EB8" s="128">
        <v>1.8290707191837688E-2</v>
      </c>
      <c r="EC8" s="128">
        <v>1.9100357706575252E-2</v>
      </c>
      <c r="ED8" s="128">
        <v>1.8590970245185683E-2</v>
      </c>
      <c r="EE8" s="128">
        <v>1.9499399425999084E-2</v>
      </c>
      <c r="EF8" s="128">
        <v>1.7634711018512324E-2</v>
      </c>
      <c r="EG8" s="128">
        <v>1.6971503353099188E-2</v>
      </c>
      <c r="EH8" s="128">
        <v>1.4319949380844394E-2</v>
      </c>
      <c r="EI8" s="128">
        <v>1.7390482523134548E-2</v>
      </c>
      <c r="EJ8" s="128">
        <v>1.8373774287270744E-2</v>
      </c>
      <c r="EK8" s="128">
        <v>1.8313706236955437E-2</v>
      </c>
      <c r="EL8" s="128">
        <v>2.2050102077460519E-2</v>
      </c>
      <c r="EM8" s="127">
        <v>1.6707978911524941E-2</v>
      </c>
      <c r="EN8" s="128">
        <v>1.5846640856700345E-2</v>
      </c>
      <c r="EO8" s="128">
        <v>2.0462418464626188E-2</v>
      </c>
      <c r="EP8" s="128">
        <v>2.2817482684499645E-2</v>
      </c>
      <c r="EQ8" s="128">
        <v>2.9525246791707802E-2</v>
      </c>
      <c r="ER8" s="128">
        <v>2.7987943151647661E-2</v>
      </c>
      <c r="ES8" s="128">
        <v>3.0548265581553071E-2</v>
      </c>
      <c r="ET8" s="128">
        <v>3.055952331014803E-2</v>
      </c>
      <c r="EU8" s="128">
        <v>3.2791175168690956E-2</v>
      </c>
      <c r="EV8" s="128">
        <v>3.4903264859228365E-2</v>
      </c>
      <c r="EW8" s="128">
        <v>4.0825223433312061E-2</v>
      </c>
      <c r="EX8" s="128">
        <v>3.2871771857410879E-2</v>
      </c>
      <c r="EY8" s="128">
        <v>2.8942085426356585E-2</v>
      </c>
      <c r="EZ8" s="128">
        <v>3.4652250468707672E-2</v>
      </c>
      <c r="FA8" s="128" t="s">
        <v>158</v>
      </c>
      <c r="FB8" s="128" t="s">
        <v>158</v>
      </c>
      <c r="FC8" s="128" t="s">
        <v>158</v>
      </c>
      <c r="FD8" s="128" t="s">
        <v>158</v>
      </c>
      <c r="FE8" s="128" t="s">
        <v>158</v>
      </c>
      <c r="FF8" s="128" t="s">
        <v>158</v>
      </c>
      <c r="FG8" s="128" t="s">
        <v>158</v>
      </c>
      <c r="FH8" s="128" t="s">
        <v>158</v>
      </c>
      <c r="FI8" s="128" t="s">
        <v>158</v>
      </c>
      <c r="FJ8" s="128" t="s">
        <v>158</v>
      </c>
      <c r="FK8" s="128" t="s">
        <v>158</v>
      </c>
      <c r="FL8" s="128" t="s">
        <v>158</v>
      </c>
      <c r="FM8" s="128" t="s">
        <v>158</v>
      </c>
      <c r="FN8" s="127">
        <v>1.9593912271000834E-2</v>
      </c>
      <c r="FO8" s="128">
        <v>2.0489052361123479E-2</v>
      </c>
      <c r="FP8" s="128">
        <v>2.6861810038203135E-2</v>
      </c>
      <c r="FQ8" s="128">
        <v>3.0367705022250474E-2</v>
      </c>
      <c r="FR8" s="128">
        <v>3.4892951584678207E-2</v>
      </c>
      <c r="FS8" s="128">
        <v>2.9967692307692306E-2</v>
      </c>
      <c r="FT8" s="128">
        <v>3.4397417029400537E-2</v>
      </c>
      <c r="FU8" s="128">
        <v>3.435189398556536E-2</v>
      </c>
      <c r="FV8" s="128">
        <v>3.5908759802955666E-2</v>
      </c>
      <c r="FW8" s="128">
        <v>4.2276262709188508E-2</v>
      </c>
      <c r="FX8" s="128">
        <v>4.3877314897119338E-2</v>
      </c>
      <c r="FY8" s="128">
        <v>4.2658984626086957E-2</v>
      </c>
      <c r="FZ8" s="128">
        <v>3.2545063644783434E-2</v>
      </c>
      <c r="GA8" s="128">
        <v>4.2114407797168261E-2</v>
      </c>
      <c r="GB8" s="128">
        <v>4.2098341838721583E-2</v>
      </c>
      <c r="GC8" s="128">
        <v>2.6243558607276996E-2</v>
      </c>
      <c r="GD8" s="128">
        <v>2.2939788209712379E-2</v>
      </c>
      <c r="GE8" s="128">
        <v>2.2398615351782832E-2</v>
      </c>
      <c r="GF8" s="128">
        <v>2.2382856549585071E-2</v>
      </c>
      <c r="GG8" s="128">
        <v>2.503437142046178E-2</v>
      </c>
      <c r="GH8" s="128">
        <v>2.792162577931118E-2</v>
      </c>
      <c r="GI8" s="128">
        <v>2.3979225200481191E-2</v>
      </c>
      <c r="GJ8" s="128">
        <v>2.496315500174226E-2</v>
      </c>
      <c r="GK8" s="128">
        <v>2.4983510103658086E-2</v>
      </c>
      <c r="GL8" s="128">
        <v>2.9094444654542317E-2</v>
      </c>
      <c r="GM8" s="128">
        <v>2.8255432479874103E-2</v>
      </c>
      <c r="GN8" s="128">
        <v>3.7306388920244016E-2</v>
      </c>
      <c r="GO8" s="109" t="s">
        <v>158</v>
      </c>
      <c r="GP8" s="129">
        <v>11.5</v>
      </c>
      <c r="GQ8" s="129">
        <v>2.25</v>
      </c>
      <c r="GR8" s="129">
        <v>3.11</v>
      </c>
      <c r="GS8" s="129">
        <v>5.91</v>
      </c>
      <c r="GT8" s="129">
        <v>2.14</v>
      </c>
      <c r="GU8" s="129">
        <v>4.55</v>
      </c>
      <c r="GV8" s="129">
        <v>1.76</v>
      </c>
      <c r="GW8" s="129">
        <v>2.59</v>
      </c>
      <c r="GX8" s="129">
        <v>0.18</v>
      </c>
      <c r="GY8" s="129">
        <v>2.63</v>
      </c>
      <c r="GZ8" s="129">
        <v>-1.84</v>
      </c>
      <c r="HA8" s="129">
        <v>1.19</v>
      </c>
      <c r="HB8" s="129">
        <v>1.1100000000000001</v>
      </c>
      <c r="HC8" s="129">
        <v>1.85</v>
      </c>
      <c r="HD8" s="129">
        <v>6.2</v>
      </c>
      <c r="HE8" s="129">
        <v>1.73</v>
      </c>
      <c r="HF8" s="231" t="s">
        <v>158</v>
      </c>
      <c r="HG8" s="231" t="s">
        <v>158</v>
      </c>
      <c r="HH8" s="231" t="s">
        <v>158</v>
      </c>
      <c r="HI8" s="231" t="s">
        <v>158</v>
      </c>
      <c r="HJ8" s="231" t="s">
        <v>158</v>
      </c>
      <c r="HK8" s="231" t="s">
        <v>158</v>
      </c>
      <c r="HL8" s="231" t="s">
        <v>158</v>
      </c>
      <c r="HM8" s="231" t="s">
        <v>158</v>
      </c>
      <c r="HN8" s="231" t="s">
        <v>158</v>
      </c>
      <c r="HO8" s="231" t="s">
        <v>158</v>
      </c>
      <c r="HP8" s="232" t="s">
        <v>158</v>
      </c>
      <c r="HQ8" s="131">
        <v>10.802990109000001</v>
      </c>
      <c r="HR8" s="131">
        <v>45.259228888888892</v>
      </c>
      <c r="HS8" s="131">
        <v>26.845192282958202</v>
      </c>
      <c r="HT8" s="131">
        <v>11.275440101522843</v>
      </c>
      <c r="HU8" s="131">
        <v>36.287981308411212</v>
      </c>
      <c r="HV8" s="131">
        <v>15.251287743296706</v>
      </c>
      <c r="HW8" s="131">
        <v>36.239826536363644</v>
      </c>
      <c r="HX8" s="131">
        <v>17.313257081081083</v>
      </c>
      <c r="HY8" s="131">
        <v>181.20778731111113</v>
      </c>
      <c r="HZ8" s="131">
        <v>11.082796628441066</v>
      </c>
      <c r="IA8" s="131" t="s">
        <v>1288</v>
      </c>
      <c r="IB8" s="131">
        <v>31.772321141512602</v>
      </c>
      <c r="IC8" s="131">
        <v>31.244910177747748</v>
      </c>
      <c r="ID8" s="131">
        <v>15.758435184604851</v>
      </c>
      <c r="IE8" s="131">
        <v>6.9574779787016627</v>
      </c>
      <c r="IF8" s="131">
        <v>28.519700749179187</v>
      </c>
      <c r="IG8" s="131" t="s">
        <v>158</v>
      </c>
      <c r="IH8" s="131" t="s">
        <v>158</v>
      </c>
      <c r="II8" s="131" t="s">
        <v>158</v>
      </c>
      <c r="IJ8" s="131" t="s">
        <v>158</v>
      </c>
      <c r="IK8" s="131" t="s">
        <v>158</v>
      </c>
      <c r="IL8" s="131" t="s">
        <v>158</v>
      </c>
      <c r="IM8" s="131" t="s">
        <v>158</v>
      </c>
      <c r="IN8" s="131" t="s">
        <v>158</v>
      </c>
      <c r="IO8" s="131" t="s">
        <v>158</v>
      </c>
      <c r="IP8" s="131" t="s">
        <v>158</v>
      </c>
      <c r="IQ8" s="130" t="s">
        <v>158</v>
      </c>
      <c r="IR8" s="131">
        <v>13.967820183569746</v>
      </c>
      <c r="IS8" s="131">
        <v>59.413544444444447</v>
      </c>
      <c r="IT8" s="131">
        <v>35.728169131832793</v>
      </c>
      <c r="IU8" s="131">
        <v>13.325320812182742</v>
      </c>
      <c r="IV8" s="131">
        <v>38.854840186915887</v>
      </c>
      <c r="IW8" s="131">
        <v>17.172984938901099</v>
      </c>
      <c r="IX8" s="131">
        <v>40.737110543181821</v>
      </c>
      <c r="IY8" s="131">
        <v>18.959295808494208</v>
      </c>
      <c r="IZ8" s="131">
        <v>219.48628737777778</v>
      </c>
      <c r="JA8" s="131">
        <v>11.911345896273765</v>
      </c>
      <c r="JB8" s="131" t="s">
        <v>1288</v>
      </c>
      <c r="JC8" s="131">
        <v>35.727633253109246</v>
      </c>
      <c r="JD8" s="131">
        <v>37.973316913423417</v>
      </c>
      <c r="JE8" s="131" t="s">
        <v>158</v>
      </c>
      <c r="JF8" s="131" t="s">
        <v>158</v>
      </c>
      <c r="JG8" s="131" t="s">
        <v>158</v>
      </c>
      <c r="JH8" s="131" t="s">
        <v>158</v>
      </c>
      <c r="JI8" s="131" t="s">
        <v>158</v>
      </c>
      <c r="JJ8" s="131" t="s">
        <v>158</v>
      </c>
      <c r="JK8" s="131" t="s">
        <v>158</v>
      </c>
      <c r="JL8" s="131" t="s">
        <v>158</v>
      </c>
      <c r="JM8" s="131" t="s">
        <v>158</v>
      </c>
      <c r="JN8" s="131" t="s">
        <v>158</v>
      </c>
      <c r="JO8" s="131" t="s">
        <v>158</v>
      </c>
      <c r="JP8" s="131" t="s">
        <v>158</v>
      </c>
      <c r="JQ8" s="131" t="s">
        <v>158</v>
      </c>
      <c r="JR8" s="130" t="s">
        <v>158</v>
      </c>
      <c r="JS8" s="131">
        <v>17.071579454999998</v>
      </c>
      <c r="JT8" s="131">
        <v>68.959062222222215</v>
      </c>
      <c r="JU8" s="131">
        <v>41.104034083601285</v>
      </c>
      <c r="JV8" s="131">
        <v>15.684327918781728</v>
      </c>
      <c r="JW8" s="131">
        <v>41.992112149532716</v>
      </c>
      <c r="JX8" s="131">
        <v>19.240265255384614</v>
      </c>
      <c r="JY8" s="131">
        <v>44.747612597727283</v>
      </c>
      <c r="JZ8" s="131">
        <v>22.515762903474901</v>
      </c>
      <c r="KA8" s="131">
        <v>256.50600268888888</v>
      </c>
      <c r="KB8" s="131">
        <v>12.663881469809887</v>
      </c>
      <c r="KC8" s="131" t="s">
        <v>1288</v>
      </c>
      <c r="KD8" s="131">
        <v>38.445287526722687</v>
      </c>
      <c r="KE8" s="131">
        <v>44.053574376396391</v>
      </c>
      <c r="KF8" s="131">
        <v>25.830379058131999</v>
      </c>
      <c r="KG8" s="131">
        <v>9.9187975025672745</v>
      </c>
      <c r="KH8" s="131">
        <v>35.768758863654099</v>
      </c>
      <c r="KI8" s="131" t="s">
        <v>158</v>
      </c>
      <c r="KJ8" s="131" t="s">
        <v>158</v>
      </c>
      <c r="KK8" s="131" t="s">
        <v>158</v>
      </c>
      <c r="KL8" s="131" t="s">
        <v>158</v>
      </c>
      <c r="KM8" s="131" t="s">
        <v>158</v>
      </c>
      <c r="KN8" s="131" t="s">
        <v>158</v>
      </c>
      <c r="KO8" s="131" t="s">
        <v>158</v>
      </c>
      <c r="KP8" s="131" t="s">
        <v>158</v>
      </c>
      <c r="KQ8" s="131" t="s">
        <v>158</v>
      </c>
      <c r="KR8" s="131" t="s">
        <v>158</v>
      </c>
      <c r="KS8" s="116" t="s">
        <v>158</v>
      </c>
      <c r="KT8" s="132">
        <v>12.86468089832867</v>
      </c>
      <c r="KU8" s="132">
        <v>12.016064257028113</v>
      </c>
      <c r="KV8" s="132">
        <v>11.741550695825049</v>
      </c>
      <c r="KW8" s="132">
        <v>8.2350299401197606</v>
      </c>
      <c r="KX8" s="132">
        <v>17.328746177370032</v>
      </c>
      <c r="KY8" s="132">
        <v>16.420588235294119</v>
      </c>
      <c r="KZ8" s="132">
        <v>17.147471910112358</v>
      </c>
      <c r="LA8" s="132">
        <v>17.129076086956523</v>
      </c>
      <c r="LB8" s="132">
        <v>16.846153846153847</v>
      </c>
      <c r="LC8" s="132">
        <v>17.633466135458168</v>
      </c>
      <c r="LD8" s="132">
        <v>18.23910171730515</v>
      </c>
      <c r="LE8" s="132">
        <v>17.220026350461133</v>
      </c>
      <c r="LF8" s="132" t="s">
        <v>158</v>
      </c>
      <c r="LG8" s="132" t="s">
        <v>158</v>
      </c>
      <c r="LH8" s="132" t="s">
        <v>158</v>
      </c>
      <c r="LI8" s="132" t="s">
        <v>158</v>
      </c>
      <c r="LJ8" s="132" t="s">
        <v>158</v>
      </c>
      <c r="LK8" s="132" t="s">
        <v>158</v>
      </c>
      <c r="LL8" s="132" t="s">
        <v>158</v>
      </c>
      <c r="LM8" s="132" t="s">
        <v>158</v>
      </c>
      <c r="LN8" s="132" t="s">
        <v>158</v>
      </c>
      <c r="LO8" s="132" t="s">
        <v>158</v>
      </c>
      <c r="LP8" s="132" t="s">
        <v>158</v>
      </c>
      <c r="LQ8" s="132" t="s">
        <v>158</v>
      </c>
      <c r="LR8" s="132" t="s">
        <v>158</v>
      </c>
      <c r="LS8" s="132" t="s">
        <v>158</v>
      </c>
      <c r="LT8" s="130" t="s">
        <v>158</v>
      </c>
      <c r="LU8" s="131">
        <v>9.6570126562284226</v>
      </c>
      <c r="LV8" s="131">
        <v>8.4747603559491971</v>
      </c>
      <c r="LW8" s="131">
        <v>7.1105214432780217</v>
      </c>
      <c r="LX8" s="131">
        <v>8.0919986307944018</v>
      </c>
      <c r="LY8" s="131">
        <v>4.4813559622341828</v>
      </c>
      <c r="LZ8" s="131">
        <v>4.2259971590327776</v>
      </c>
      <c r="MA8" s="131">
        <v>3.719620888627079</v>
      </c>
      <c r="MB8" s="131">
        <v>2.6178490662520817</v>
      </c>
      <c r="MC8" s="131">
        <v>1.9361927959269407</v>
      </c>
      <c r="MD8" s="131">
        <v>1.6529793353666515</v>
      </c>
      <c r="ME8" s="131">
        <v>1.5590537264793223</v>
      </c>
      <c r="MF8" s="131">
        <v>2.1956448491373832</v>
      </c>
      <c r="MG8" s="131" t="s">
        <v>158</v>
      </c>
      <c r="MH8" s="131" t="s">
        <v>158</v>
      </c>
      <c r="MI8" s="131" t="s">
        <v>158</v>
      </c>
      <c r="MJ8" s="131" t="s">
        <v>158</v>
      </c>
      <c r="MK8" s="131" t="s">
        <v>158</v>
      </c>
      <c r="ML8" s="131" t="s">
        <v>158</v>
      </c>
      <c r="MM8" s="131" t="s">
        <v>158</v>
      </c>
      <c r="MN8" s="131" t="s">
        <v>158</v>
      </c>
      <c r="MO8" s="131" t="s">
        <v>158</v>
      </c>
      <c r="MP8" s="131" t="s">
        <v>158</v>
      </c>
      <c r="MQ8" s="131" t="s">
        <v>158</v>
      </c>
      <c r="MR8" s="131" t="s">
        <v>158</v>
      </c>
      <c r="MS8" s="131" t="s">
        <v>158</v>
      </c>
      <c r="MT8" s="131" t="s">
        <v>158</v>
      </c>
      <c r="MU8" s="130" t="s">
        <v>158</v>
      </c>
      <c r="MV8" s="131">
        <v>12.486118651564881</v>
      </c>
      <c r="MW8" s="131">
        <v>11.125146482286095</v>
      </c>
      <c r="MX8" s="131">
        <v>9.463367222824246</v>
      </c>
      <c r="MY8" s="131">
        <v>9.5631280727140524</v>
      </c>
      <c r="MZ8" s="131">
        <v>4.7983481983587746</v>
      </c>
      <c r="NA8" s="131">
        <v>4.7584824826222452</v>
      </c>
      <c r="NB8" s="131">
        <v>4.1812177871956759</v>
      </c>
      <c r="NC8" s="131">
        <v>2.8667381646691519</v>
      </c>
      <c r="ND8" s="131">
        <v>2.3451959473242012</v>
      </c>
      <c r="NE8" s="131">
        <v>1.7765559797802077</v>
      </c>
      <c r="NF8" s="131">
        <v>2.0232450273023832</v>
      </c>
      <c r="NG8" s="131">
        <v>2.4689790076924867</v>
      </c>
      <c r="NH8" s="131" t="s">
        <v>158</v>
      </c>
      <c r="NI8" s="131" t="s">
        <v>158</v>
      </c>
      <c r="NJ8" s="131" t="s">
        <v>158</v>
      </c>
      <c r="NK8" s="131" t="s">
        <v>158</v>
      </c>
      <c r="NL8" s="131" t="s">
        <v>158</v>
      </c>
      <c r="NM8" s="131" t="s">
        <v>158</v>
      </c>
      <c r="NN8" s="131" t="s">
        <v>158</v>
      </c>
      <c r="NO8" s="131" t="s">
        <v>158</v>
      </c>
      <c r="NP8" s="131" t="s">
        <v>158</v>
      </c>
      <c r="NQ8" s="131" t="s">
        <v>158</v>
      </c>
      <c r="NR8" s="131" t="s">
        <v>158</v>
      </c>
      <c r="NS8" s="131" t="s">
        <v>158</v>
      </c>
      <c r="NT8" s="131" t="s">
        <v>158</v>
      </c>
      <c r="NU8" s="131" t="s">
        <v>158</v>
      </c>
      <c r="NV8" s="130" t="s">
        <v>158</v>
      </c>
      <c r="NW8" s="131">
        <v>15.260632213427506</v>
      </c>
      <c r="NX8" s="131">
        <v>12.912538305481283</v>
      </c>
      <c r="NY8" s="131">
        <v>10.887279654249916</v>
      </c>
      <c r="NZ8" s="131">
        <v>11.256106981276133</v>
      </c>
      <c r="OA8" s="131">
        <v>5.1857831536221655</v>
      </c>
      <c r="OB8" s="131">
        <v>5.3313076034533404</v>
      </c>
      <c r="OC8" s="131">
        <v>4.5928518550629871</v>
      </c>
      <c r="OD8" s="131">
        <v>3.40449336694852</v>
      </c>
      <c r="OE8" s="131">
        <v>2.7407490698264838</v>
      </c>
      <c r="OF8" s="131">
        <v>1.8887953173668324</v>
      </c>
      <c r="OG8" s="131">
        <v>2.4852672098972985</v>
      </c>
      <c r="OH8" s="131">
        <v>2.6567840969404131</v>
      </c>
      <c r="OI8" s="131" t="s">
        <v>158</v>
      </c>
      <c r="OJ8" s="131" t="s">
        <v>158</v>
      </c>
      <c r="OK8" s="131" t="s">
        <v>158</v>
      </c>
      <c r="OL8" s="131" t="s">
        <v>158</v>
      </c>
      <c r="OM8" s="131" t="s">
        <v>158</v>
      </c>
      <c r="ON8" s="131" t="s">
        <v>158</v>
      </c>
      <c r="OO8" s="131" t="s">
        <v>158</v>
      </c>
      <c r="OP8" s="131" t="s">
        <v>158</v>
      </c>
      <c r="OQ8" s="131" t="s">
        <v>158</v>
      </c>
      <c r="OR8" s="131" t="s">
        <v>158</v>
      </c>
      <c r="OS8" s="131" t="s">
        <v>158</v>
      </c>
      <c r="OT8" s="131" t="s">
        <v>158</v>
      </c>
      <c r="OU8" s="131" t="s">
        <v>158</v>
      </c>
      <c r="OV8" s="131" t="s">
        <v>158</v>
      </c>
      <c r="OW8" s="378" t="s">
        <v>158</v>
      </c>
      <c r="OX8" s="132">
        <v>3.5931126705634422</v>
      </c>
      <c r="OY8" s="132">
        <v>3.5040160642570282</v>
      </c>
      <c r="OZ8" s="132">
        <v>1.3956262425447317</v>
      </c>
      <c r="PA8" s="132">
        <v>3.0868263473053892</v>
      </c>
      <c r="PB8" s="132">
        <v>3.1024464831804281</v>
      </c>
      <c r="PC8" s="132">
        <v>4.3882352941176475</v>
      </c>
      <c r="PD8" s="132">
        <v>3.9859550561797752</v>
      </c>
      <c r="PE8" s="132">
        <v>3.214673913043478</v>
      </c>
      <c r="PF8" s="132">
        <v>2.7891246684350133</v>
      </c>
      <c r="PG8" s="132">
        <v>3.5909694555112881</v>
      </c>
      <c r="PH8" s="132">
        <v>3.430647291941876</v>
      </c>
      <c r="PI8" s="132">
        <v>3.4980237154150196</v>
      </c>
      <c r="PJ8" s="132" t="s">
        <v>158</v>
      </c>
      <c r="PK8" s="132" t="s">
        <v>158</v>
      </c>
      <c r="PL8" s="132" t="s">
        <v>158</v>
      </c>
      <c r="PM8" s="132" t="s">
        <v>158</v>
      </c>
      <c r="PN8" s="132" t="s">
        <v>158</v>
      </c>
      <c r="PO8" s="132" t="s">
        <v>158</v>
      </c>
      <c r="PP8" s="132" t="s">
        <v>158</v>
      </c>
      <c r="PQ8" s="132" t="s">
        <v>158</v>
      </c>
      <c r="PR8" s="132" t="s">
        <v>158</v>
      </c>
      <c r="PS8" s="132" t="s">
        <v>158</v>
      </c>
      <c r="PT8" s="132" t="s">
        <v>158</v>
      </c>
      <c r="PU8" s="132" t="s">
        <v>158</v>
      </c>
      <c r="PV8" s="132" t="s">
        <v>158</v>
      </c>
      <c r="PW8" s="132" t="s">
        <v>158</v>
      </c>
      <c r="PX8" s="130" t="s">
        <v>158</v>
      </c>
      <c r="PY8" s="131">
        <v>34.575700136344068</v>
      </c>
      <c r="PZ8" s="131">
        <v>29.061871616045842</v>
      </c>
      <c r="QA8" s="131">
        <v>59.821566444444443</v>
      </c>
      <c r="QB8" s="131">
        <v>21.587819819592632</v>
      </c>
      <c r="QC8" s="131">
        <v>25.03065900443568</v>
      </c>
      <c r="QD8" s="131">
        <v>15.813500093083109</v>
      </c>
      <c r="QE8" s="131">
        <v>16.00170945357576</v>
      </c>
      <c r="QF8" s="131">
        <v>13.94895316071006</v>
      </c>
      <c r="QG8" s="131">
        <v>11.694494005641465</v>
      </c>
      <c r="QH8" s="131">
        <v>8.1169599167893498</v>
      </c>
      <c r="QI8" s="131">
        <v>8.2887388530997299</v>
      </c>
      <c r="QJ8" s="131">
        <v>10.808692345847684</v>
      </c>
      <c r="QK8" s="131" t="s">
        <v>158</v>
      </c>
      <c r="QL8" s="131" t="s">
        <v>158</v>
      </c>
      <c r="QM8" s="131" t="s">
        <v>158</v>
      </c>
      <c r="QN8" s="131" t="s">
        <v>158</v>
      </c>
      <c r="QO8" s="131" t="s">
        <v>158</v>
      </c>
      <c r="QP8" s="131" t="s">
        <v>158</v>
      </c>
      <c r="QQ8" s="131" t="s">
        <v>158</v>
      </c>
      <c r="QR8" s="131" t="s">
        <v>158</v>
      </c>
      <c r="QS8" s="131" t="s">
        <v>158</v>
      </c>
      <c r="QT8" s="131" t="s">
        <v>158</v>
      </c>
      <c r="QU8" s="131" t="s">
        <v>158</v>
      </c>
      <c r="QV8" s="131" t="s">
        <v>158</v>
      </c>
      <c r="QW8" s="131" t="s">
        <v>158</v>
      </c>
      <c r="QX8" s="131" t="s">
        <v>158</v>
      </c>
      <c r="QY8" s="130" t="s">
        <v>158</v>
      </c>
      <c r="QZ8" s="131">
        <v>44.704952735552105</v>
      </c>
      <c r="RA8" s="131">
        <v>38.150645587392553</v>
      </c>
      <c r="RB8" s="131">
        <v>79.616306008546999</v>
      </c>
      <c r="RC8" s="131">
        <v>25.512496376333658</v>
      </c>
      <c r="RD8" s="131">
        <v>26.801222342040411</v>
      </c>
      <c r="RE8" s="131">
        <v>17.806037332761392</v>
      </c>
      <c r="RF8" s="131">
        <v>17.987486949919663</v>
      </c>
      <c r="RG8" s="131">
        <v>15.275134421802198</v>
      </c>
      <c r="RH8" s="131">
        <v>14.164849701812647</v>
      </c>
      <c r="RI8" s="131">
        <v>8.7237833947934913</v>
      </c>
      <c r="RJ8" s="131">
        <v>10.756620751622641</v>
      </c>
      <c r="RK8" s="131">
        <v>12.154258241258306</v>
      </c>
      <c r="RL8" s="131" t="s">
        <v>158</v>
      </c>
      <c r="RM8" s="131" t="s">
        <v>158</v>
      </c>
      <c r="RN8" s="131" t="s">
        <v>158</v>
      </c>
      <c r="RO8" s="131" t="s">
        <v>158</v>
      </c>
      <c r="RP8" s="131" t="s">
        <v>158</v>
      </c>
      <c r="RQ8" s="131" t="s">
        <v>158</v>
      </c>
      <c r="RR8" s="131" t="s">
        <v>158</v>
      </c>
      <c r="RS8" s="131" t="s">
        <v>158</v>
      </c>
      <c r="RT8" s="131" t="s">
        <v>158</v>
      </c>
      <c r="RU8" s="131" t="s">
        <v>158</v>
      </c>
      <c r="RV8" s="131" t="s">
        <v>158</v>
      </c>
      <c r="RW8" s="131" t="s">
        <v>158</v>
      </c>
      <c r="RX8" s="131" t="s">
        <v>158</v>
      </c>
      <c r="RY8" s="131" t="s">
        <v>158</v>
      </c>
      <c r="RZ8" s="130" t="s">
        <v>158</v>
      </c>
      <c r="SA8" s="131">
        <v>54.638744100867342</v>
      </c>
      <c r="SB8" s="131">
        <v>44.280016744985666</v>
      </c>
      <c r="SC8" s="131">
        <v>91.595831393162385</v>
      </c>
      <c r="SD8" s="131">
        <v>30.029022552861306</v>
      </c>
      <c r="SE8" s="131">
        <v>28.965244199112863</v>
      </c>
      <c r="SF8" s="131">
        <v>19.949524363324393</v>
      </c>
      <c r="SG8" s="131">
        <v>19.758325686562369</v>
      </c>
      <c r="SH8" s="131">
        <v>18.140510514420964</v>
      </c>
      <c r="SI8" s="131">
        <v>16.553967990934854</v>
      </c>
      <c r="SJ8" s="131">
        <v>9.2749349940816579</v>
      </c>
      <c r="SK8" s="131">
        <v>13.212970491741238</v>
      </c>
      <c r="SL8" s="131">
        <v>13.078782729571074</v>
      </c>
      <c r="SM8" s="131" t="s">
        <v>158</v>
      </c>
      <c r="SN8" s="131" t="s">
        <v>158</v>
      </c>
      <c r="SO8" s="131" t="s">
        <v>158</v>
      </c>
      <c r="SP8" s="131" t="s">
        <v>158</v>
      </c>
      <c r="SQ8" s="131" t="s">
        <v>158</v>
      </c>
      <c r="SR8" s="131" t="s">
        <v>158</v>
      </c>
      <c r="SS8" s="131" t="s">
        <v>158</v>
      </c>
      <c r="ST8" s="131" t="s">
        <v>158</v>
      </c>
      <c r="SU8" s="131" t="s">
        <v>158</v>
      </c>
      <c r="SV8" s="131" t="s">
        <v>158</v>
      </c>
      <c r="SW8" s="131" t="s">
        <v>158</v>
      </c>
      <c r="SX8" s="131" t="s">
        <v>158</v>
      </c>
      <c r="SY8" s="131" t="s">
        <v>158</v>
      </c>
      <c r="SZ8" s="131" t="s">
        <v>158</v>
      </c>
      <c r="TA8" s="378" t="s">
        <v>158</v>
      </c>
      <c r="TB8" s="132">
        <v>2.6061719652253732</v>
      </c>
      <c r="TC8" s="132">
        <v>2.4919678714859437</v>
      </c>
      <c r="TD8" s="132">
        <v>0.39165009940357853</v>
      </c>
      <c r="TE8" s="132">
        <v>2.2245508982035926</v>
      </c>
      <c r="TF8" s="132">
        <v>1.6498470948012232</v>
      </c>
      <c r="TG8" s="132">
        <v>3.0573529411764704</v>
      </c>
      <c r="TH8" s="132">
        <v>2.577247191011236</v>
      </c>
      <c r="TI8" s="132">
        <v>1.8994565217391304</v>
      </c>
      <c r="TJ8" s="132">
        <v>1.4575596816976126</v>
      </c>
      <c r="TK8" s="132">
        <v>2.2934926958831343</v>
      </c>
      <c r="TL8" s="132">
        <v>2.0554821664464993</v>
      </c>
      <c r="TM8" s="132">
        <v>2.0527009222661396</v>
      </c>
      <c r="TN8" s="132" t="s">
        <v>158</v>
      </c>
      <c r="TO8" s="132" t="s">
        <v>158</v>
      </c>
      <c r="TP8" s="132" t="s">
        <v>158</v>
      </c>
      <c r="TQ8" s="132" t="s">
        <v>158</v>
      </c>
      <c r="TR8" s="132" t="s">
        <v>158</v>
      </c>
      <c r="TS8" s="132" t="s">
        <v>158</v>
      </c>
      <c r="TT8" s="132" t="s">
        <v>158</v>
      </c>
      <c r="TU8" s="132" t="s">
        <v>158</v>
      </c>
      <c r="TV8" s="132" t="s">
        <v>158</v>
      </c>
      <c r="TW8" s="132" t="s">
        <v>158</v>
      </c>
      <c r="TX8" s="132" t="s">
        <v>158</v>
      </c>
      <c r="TY8" s="132" t="s">
        <v>158</v>
      </c>
      <c r="TZ8" s="132" t="s">
        <v>158</v>
      </c>
      <c r="UA8" s="132" t="s">
        <v>158</v>
      </c>
      <c r="UB8" s="235" t="s">
        <v>158</v>
      </c>
      <c r="UC8" s="236">
        <v>37.22</v>
      </c>
      <c r="UD8" s="236">
        <v>24.52</v>
      </c>
      <c r="UE8" s="236">
        <v>22.55</v>
      </c>
      <c r="UF8" s="236">
        <v>32.65</v>
      </c>
      <c r="UG8" s="236">
        <v>24.87</v>
      </c>
      <c r="UH8" s="236">
        <v>23.17</v>
      </c>
      <c r="UI8" s="236">
        <v>25.55</v>
      </c>
      <c r="UJ8" s="236">
        <v>24.12</v>
      </c>
      <c r="UK8" s="236">
        <v>24.18</v>
      </c>
      <c r="UL8" s="236">
        <v>22.57</v>
      </c>
      <c r="UM8" s="236">
        <v>26.3</v>
      </c>
      <c r="UN8" s="236">
        <v>25.57</v>
      </c>
      <c r="UO8" s="231" t="s">
        <v>5</v>
      </c>
      <c r="UP8" s="231" t="s">
        <v>5</v>
      </c>
      <c r="UQ8" s="231" t="s">
        <v>5</v>
      </c>
      <c r="UR8" s="231" t="s">
        <v>5</v>
      </c>
      <c r="US8" s="231" t="s">
        <v>5</v>
      </c>
      <c r="UT8" s="231" t="s">
        <v>5</v>
      </c>
      <c r="UU8" s="231" t="s">
        <v>5</v>
      </c>
      <c r="UV8" s="231" t="s">
        <v>5</v>
      </c>
      <c r="UW8" s="231" t="s">
        <v>5</v>
      </c>
      <c r="UX8" s="231" t="s">
        <v>5</v>
      </c>
      <c r="UY8" s="231" t="s">
        <v>5</v>
      </c>
      <c r="UZ8" s="231" t="s">
        <v>5</v>
      </c>
      <c r="VA8" s="231" t="s">
        <v>5</v>
      </c>
      <c r="VB8" s="231" t="s">
        <v>5</v>
      </c>
      <c r="VC8" s="130" t="s">
        <v>158</v>
      </c>
      <c r="VD8" s="131">
        <v>2.6628157173562599</v>
      </c>
      <c r="VE8" s="131">
        <v>3.0958401305057097</v>
      </c>
      <c r="VF8" s="131">
        <v>2.7902439024390242</v>
      </c>
      <c r="VG8" s="131">
        <v>1.5751914241960185</v>
      </c>
      <c r="VH8" s="131">
        <v>2.4045034177724163</v>
      </c>
      <c r="VI8" s="131">
        <v>2.2606819162710399</v>
      </c>
      <c r="VJ8" s="131">
        <v>1.9522504892367907</v>
      </c>
      <c r="VK8" s="131">
        <v>1.6832504145936982</v>
      </c>
      <c r="VL8" s="131">
        <v>1.3097601323407775</v>
      </c>
      <c r="VM8" s="131">
        <v>1.2919805050952591</v>
      </c>
      <c r="VN8" s="131">
        <v>1.0931558935361216</v>
      </c>
      <c r="VO8" s="131">
        <v>1.435666797027767</v>
      </c>
      <c r="VP8" s="131" t="s">
        <v>158</v>
      </c>
      <c r="VQ8" s="131" t="s">
        <v>158</v>
      </c>
      <c r="VR8" s="131" t="s">
        <v>158</v>
      </c>
      <c r="VS8" s="131" t="s">
        <v>158</v>
      </c>
      <c r="VT8" s="131" t="s">
        <v>158</v>
      </c>
      <c r="VU8" s="131" t="s">
        <v>158</v>
      </c>
      <c r="VV8" s="131" t="s">
        <v>158</v>
      </c>
      <c r="VW8" s="131" t="s">
        <v>158</v>
      </c>
      <c r="VX8" s="131" t="s">
        <v>158</v>
      </c>
      <c r="VY8" s="131" t="s">
        <v>158</v>
      </c>
      <c r="VZ8" s="131" t="s">
        <v>158</v>
      </c>
      <c r="WA8" s="131" t="s">
        <v>158</v>
      </c>
      <c r="WB8" s="131" t="s">
        <v>158</v>
      </c>
      <c r="WC8" s="131" t="s">
        <v>158</v>
      </c>
      <c r="WD8" s="130" t="s">
        <v>158</v>
      </c>
      <c r="WE8" s="131">
        <v>3.4429107818056153</v>
      </c>
      <c r="WF8" s="131">
        <v>4.0640293637846661</v>
      </c>
      <c r="WG8" s="131">
        <v>3.7135254988913524</v>
      </c>
      <c r="WH8" s="131">
        <v>1.8615620214395101</v>
      </c>
      <c r="WI8" s="131">
        <v>2.5745878568556493</v>
      </c>
      <c r="WJ8" s="131">
        <v>2.5455330168321102</v>
      </c>
      <c r="WK8" s="131">
        <v>2.1945205479452055</v>
      </c>
      <c r="WL8" s="131">
        <v>1.8432835820895521</v>
      </c>
      <c r="WM8" s="131">
        <v>1.5864350703060381</v>
      </c>
      <c r="WN8" s="131">
        <v>1.388568896765618</v>
      </c>
      <c r="WO8" s="131">
        <v>1.4186311787072243</v>
      </c>
      <c r="WP8" s="131">
        <v>1.6143918654673446</v>
      </c>
      <c r="WQ8" s="131" t="s">
        <v>158</v>
      </c>
      <c r="WR8" s="131" t="s">
        <v>158</v>
      </c>
      <c r="WS8" s="131" t="s">
        <v>158</v>
      </c>
      <c r="WT8" s="131" t="s">
        <v>158</v>
      </c>
      <c r="WU8" s="131" t="s">
        <v>158</v>
      </c>
      <c r="WV8" s="131" t="s">
        <v>158</v>
      </c>
      <c r="WW8" s="131" t="s">
        <v>158</v>
      </c>
      <c r="WX8" s="131" t="s">
        <v>158</v>
      </c>
      <c r="WY8" s="131" t="s">
        <v>158</v>
      </c>
      <c r="WZ8" s="131" t="s">
        <v>158</v>
      </c>
      <c r="XA8" s="131" t="s">
        <v>158</v>
      </c>
      <c r="XB8" s="131" t="s">
        <v>158</v>
      </c>
      <c r="XC8" s="131" t="s">
        <v>158</v>
      </c>
      <c r="XD8" s="131" t="s">
        <v>158</v>
      </c>
      <c r="XE8" s="130" t="s">
        <v>158</v>
      </c>
      <c r="XF8" s="131">
        <v>4.2079525792584631</v>
      </c>
      <c r="XG8" s="131">
        <v>4.7169657422512232</v>
      </c>
      <c r="XH8" s="131">
        <v>4.2722838137472285</v>
      </c>
      <c r="XI8" s="131">
        <v>2.1911179173047475</v>
      </c>
      <c r="XJ8" s="131">
        <v>2.7824688379573783</v>
      </c>
      <c r="XK8" s="131">
        <v>2.8519637462235647</v>
      </c>
      <c r="XL8" s="131">
        <v>2.410567514677104</v>
      </c>
      <c r="XM8" s="131">
        <v>2.189054726368159</v>
      </c>
      <c r="XN8" s="131">
        <v>1.8540115798180314</v>
      </c>
      <c r="XO8" s="131">
        <v>1.4762959680992467</v>
      </c>
      <c r="XP8" s="131">
        <v>1.7425855513307984</v>
      </c>
      <c r="XQ8" s="131">
        <v>1.7371920219006649</v>
      </c>
      <c r="XR8" s="131" t="s">
        <v>158</v>
      </c>
      <c r="XS8" s="131" t="s">
        <v>158</v>
      </c>
      <c r="XT8" s="131" t="s">
        <v>158</v>
      </c>
      <c r="XU8" s="131" t="s">
        <v>158</v>
      </c>
      <c r="XV8" s="131" t="s">
        <v>158</v>
      </c>
      <c r="XW8" s="131" t="s">
        <v>158</v>
      </c>
      <c r="XX8" s="131" t="s">
        <v>158</v>
      </c>
      <c r="XY8" s="131" t="s">
        <v>158</v>
      </c>
      <c r="XZ8" s="131" t="s">
        <v>158</v>
      </c>
      <c r="YA8" s="131" t="s">
        <v>158</v>
      </c>
      <c r="YB8" s="131" t="s">
        <v>158</v>
      </c>
      <c r="YC8" s="131" t="s">
        <v>158</v>
      </c>
      <c r="YD8" s="131" t="s">
        <v>158</v>
      </c>
      <c r="YE8" s="131" t="s">
        <v>158</v>
      </c>
      <c r="YF8" s="235" t="s">
        <v>158</v>
      </c>
      <c r="YG8" s="8">
        <v>493.444031</v>
      </c>
      <c r="YH8" s="8">
        <v>498</v>
      </c>
      <c r="YI8" s="8">
        <v>503</v>
      </c>
      <c r="YJ8" s="8">
        <v>668</v>
      </c>
      <c r="YK8" s="8">
        <v>654</v>
      </c>
      <c r="YL8" s="8">
        <v>680</v>
      </c>
      <c r="YM8" s="8">
        <v>712</v>
      </c>
      <c r="YN8" s="8">
        <v>736</v>
      </c>
      <c r="YO8" s="8">
        <v>754</v>
      </c>
      <c r="YP8" s="8">
        <v>753</v>
      </c>
      <c r="YQ8" s="8">
        <v>757</v>
      </c>
      <c r="YR8" s="8">
        <v>759</v>
      </c>
      <c r="YS8" s="231" t="s">
        <v>5</v>
      </c>
      <c r="YT8" s="231" t="s">
        <v>5</v>
      </c>
      <c r="YU8" s="231" t="s">
        <v>5</v>
      </c>
      <c r="YV8" s="231" t="s">
        <v>5</v>
      </c>
      <c r="YW8" s="231" t="s">
        <v>5</v>
      </c>
      <c r="YX8" s="231" t="s">
        <v>5</v>
      </c>
      <c r="YY8" s="231" t="s">
        <v>5</v>
      </c>
      <c r="YZ8" s="231" t="s">
        <v>5</v>
      </c>
      <c r="ZA8" s="231" t="s">
        <v>5</v>
      </c>
      <c r="ZB8" s="231" t="s">
        <v>5</v>
      </c>
      <c r="ZC8" s="231" t="s">
        <v>5</v>
      </c>
      <c r="ZD8" s="231" t="s">
        <v>5</v>
      </c>
      <c r="ZE8" s="231" t="s">
        <v>5</v>
      </c>
      <c r="ZF8" s="231" t="s">
        <v>5</v>
      </c>
      <c r="ZG8" s="235" t="s">
        <v>158</v>
      </c>
      <c r="ZH8" s="133">
        <v>0.4819</v>
      </c>
      <c r="ZI8" s="133">
        <v>0.11609999999999999</v>
      </c>
      <c r="ZJ8" s="133">
        <v>0.16820000000000002</v>
      </c>
      <c r="ZK8" s="133">
        <v>0.3574</v>
      </c>
      <c r="ZL8" s="133">
        <v>0.10869999999999999</v>
      </c>
      <c r="ZM8" s="133">
        <v>0.24600000000000002</v>
      </c>
      <c r="ZN8" s="133">
        <v>9.4299999999999995E-2</v>
      </c>
      <c r="ZO8" s="133">
        <v>0.12710000000000002</v>
      </c>
      <c r="ZP8" s="133">
        <v>8.1000000000000013E-3</v>
      </c>
      <c r="ZQ8" s="133">
        <v>0.12359999999999999</v>
      </c>
      <c r="ZR8" s="133">
        <v>-7.7800000000000008E-2</v>
      </c>
      <c r="ZS8" s="133">
        <v>4.7100000000000003E-2</v>
      </c>
      <c r="ZT8" s="379" t="s">
        <v>158</v>
      </c>
      <c r="ZU8" s="133">
        <v>0.37490000000000001</v>
      </c>
      <c r="ZV8" s="133">
        <v>0.1013</v>
      </c>
      <c r="ZW8" s="133">
        <v>0.1343</v>
      </c>
      <c r="ZX8" s="133">
        <v>0.25780000000000003</v>
      </c>
      <c r="ZY8" s="133">
        <v>8.2899999999999988E-2</v>
      </c>
      <c r="ZZ8" s="133">
        <v>0.17069999999999999</v>
      </c>
      <c r="AAA8" s="133">
        <v>7.6700000000000004E-2</v>
      </c>
      <c r="AAB8" s="133">
        <v>0.1011</v>
      </c>
      <c r="AAC8" s="133">
        <v>1.9900000000000001E-2</v>
      </c>
      <c r="AAD8" s="133">
        <v>0.1007</v>
      </c>
      <c r="AAE8" s="133">
        <v>-4.3099999999999999E-2</v>
      </c>
      <c r="AAF8" s="133">
        <v>4.53E-2</v>
      </c>
      <c r="AAG8" s="235" t="s">
        <v>158</v>
      </c>
      <c r="AAH8" s="8">
        <v>6348</v>
      </c>
      <c r="AAI8" s="8">
        <v>5984</v>
      </c>
      <c r="AAJ8" s="8">
        <v>5906</v>
      </c>
      <c r="AAK8" s="8">
        <v>5501</v>
      </c>
      <c r="AAL8" s="8">
        <v>11333</v>
      </c>
      <c r="AAM8" s="8">
        <v>11166</v>
      </c>
      <c r="AAN8" s="8">
        <v>12209</v>
      </c>
      <c r="AAO8" s="8">
        <v>12607</v>
      </c>
      <c r="AAP8" s="8">
        <v>12702</v>
      </c>
      <c r="AAQ8" s="8">
        <v>13278</v>
      </c>
      <c r="AAR8" s="8">
        <v>13807</v>
      </c>
      <c r="AAS8" s="8">
        <v>13070</v>
      </c>
      <c r="AAT8" s="231" t="s">
        <v>5</v>
      </c>
      <c r="AAU8" s="231" t="s">
        <v>5</v>
      </c>
      <c r="AAV8" s="231" t="s">
        <v>5</v>
      </c>
      <c r="AAW8" s="231" t="s">
        <v>5</v>
      </c>
      <c r="AAX8" s="231" t="s">
        <v>5</v>
      </c>
      <c r="AAY8" s="231" t="s">
        <v>5</v>
      </c>
      <c r="AAZ8" s="231" t="s">
        <v>5</v>
      </c>
      <c r="ABA8" s="231" t="s">
        <v>5</v>
      </c>
      <c r="ABB8" s="231" t="s">
        <v>5</v>
      </c>
      <c r="ABC8" s="231" t="s">
        <v>5</v>
      </c>
      <c r="ABD8" s="231" t="s">
        <v>5</v>
      </c>
      <c r="ABE8" s="231" t="s">
        <v>5</v>
      </c>
      <c r="ABF8" s="231" t="s">
        <v>5</v>
      </c>
      <c r="ABG8" s="231" t="s">
        <v>5</v>
      </c>
      <c r="ABH8" s="235" t="s">
        <v>158</v>
      </c>
      <c r="ABI8" s="8">
        <v>1773</v>
      </c>
      <c r="ABJ8" s="8">
        <v>1745</v>
      </c>
      <c r="ABK8" s="8">
        <v>702</v>
      </c>
      <c r="ABL8" s="8">
        <v>2062</v>
      </c>
      <c r="ABM8" s="8">
        <v>2029</v>
      </c>
      <c r="ABN8" s="8">
        <v>2984</v>
      </c>
      <c r="ABO8" s="8">
        <v>2838</v>
      </c>
      <c r="ABP8" s="8">
        <v>2366</v>
      </c>
      <c r="ABQ8" s="8">
        <v>2103</v>
      </c>
      <c r="ABR8" s="8">
        <v>2704</v>
      </c>
      <c r="ABS8" s="8">
        <v>2597</v>
      </c>
      <c r="ABT8" s="8">
        <v>2655</v>
      </c>
      <c r="ABU8" s="231" t="s">
        <v>5</v>
      </c>
      <c r="ABV8" s="231" t="s">
        <v>5</v>
      </c>
      <c r="ABW8" s="231" t="s">
        <v>5</v>
      </c>
      <c r="ABX8" s="231" t="s">
        <v>5</v>
      </c>
      <c r="ABY8" s="231" t="s">
        <v>5</v>
      </c>
      <c r="ABZ8" s="231" t="s">
        <v>5</v>
      </c>
      <c r="ACA8" s="231" t="s">
        <v>5</v>
      </c>
      <c r="ACB8" s="231" t="s">
        <v>5</v>
      </c>
      <c r="ACC8" s="231" t="s">
        <v>5</v>
      </c>
      <c r="ACD8" s="231" t="s">
        <v>5</v>
      </c>
      <c r="ACE8" s="231" t="s">
        <v>5</v>
      </c>
      <c r="ACF8" s="231" t="s">
        <v>5</v>
      </c>
      <c r="ACG8" s="231" t="s">
        <v>5</v>
      </c>
      <c r="ACH8" s="231" t="s">
        <v>5</v>
      </c>
      <c r="ACI8" s="235" t="s">
        <v>158</v>
      </c>
      <c r="ACJ8" s="8">
        <v>1286</v>
      </c>
      <c r="ACK8" s="8">
        <v>1241</v>
      </c>
      <c r="ACL8" s="8">
        <v>197</v>
      </c>
      <c r="ACM8" s="8">
        <v>1486</v>
      </c>
      <c r="ACN8" s="8">
        <v>1079</v>
      </c>
      <c r="ACO8" s="8">
        <v>2079</v>
      </c>
      <c r="ACP8" s="8">
        <v>1835</v>
      </c>
      <c r="ACQ8" s="8">
        <v>1398</v>
      </c>
      <c r="ACR8" s="8">
        <v>1099</v>
      </c>
      <c r="ACS8" s="8">
        <v>1727</v>
      </c>
      <c r="ACT8" s="8">
        <v>1556</v>
      </c>
      <c r="ACU8" s="8">
        <v>1558</v>
      </c>
      <c r="ACV8" s="237" t="s">
        <v>5</v>
      </c>
      <c r="ACW8" s="237" t="s">
        <v>5</v>
      </c>
      <c r="ACX8" s="237" t="s">
        <v>5</v>
      </c>
      <c r="ACY8" s="237" t="s">
        <v>5</v>
      </c>
      <c r="ACZ8" s="237" t="s">
        <v>5</v>
      </c>
      <c r="ADA8" s="237" t="s">
        <v>5</v>
      </c>
      <c r="ADB8" s="237" t="s">
        <v>5</v>
      </c>
      <c r="ADC8" s="237" t="s">
        <v>5</v>
      </c>
      <c r="ADD8" s="237" t="s">
        <v>5</v>
      </c>
      <c r="ADE8" s="237" t="s">
        <v>5</v>
      </c>
      <c r="ADF8" s="237" t="s">
        <v>5</v>
      </c>
      <c r="ADG8" s="237" t="s">
        <v>5</v>
      </c>
      <c r="ADH8" s="237" t="s">
        <v>5</v>
      </c>
      <c r="ADI8" s="237" t="s">
        <v>5</v>
      </c>
      <c r="ADJ8" s="127" t="s">
        <v>158</v>
      </c>
      <c r="ADK8" s="128">
        <v>0.1408695652173913</v>
      </c>
      <c r="ADL8" s="128">
        <v>0.67555555555555558</v>
      </c>
      <c r="ADM8" s="128">
        <v>0.46302250803858519</v>
      </c>
      <c r="ADN8" s="128">
        <v>0.23434856175972926</v>
      </c>
      <c r="ADO8" s="128">
        <v>0.64485981308411211</v>
      </c>
      <c r="ADP8" s="128">
        <v>0.29890109890109895</v>
      </c>
      <c r="ADQ8" s="128">
        <v>0.76136363636363635</v>
      </c>
      <c r="ADR8" s="128">
        <v>0.50965250965250974</v>
      </c>
      <c r="ADS8" s="128">
        <v>7.2222222222222223</v>
      </c>
      <c r="ADT8" s="128">
        <v>0.48669201520912553</v>
      </c>
      <c r="ADU8" s="128" t="s">
        <v>1282</v>
      </c>
      <c r="ADV8" s="128">
        <v>0.97478991596638653</v>
      </c>
      <c r="ADW8" s="128">
        <v>1.0090090090090089</v>
      </c>
      <c r="ADX8" s="128">
        <v>0.58378378378378382</v>
      </c>
      <c r="ADY8" s="128">
        <v>0.15806451612903225</v>
      </c>
      <c r="ADZ8" s="128">
        <v>0.50867052023121384</v>
      </c>
      <c r="AEA8" s="128" t="s">
        <v>158</v>
      </c>
      <c r="AEB8" s="128" t="s">
        <v>158</v>
      </c>
      <c r="AEC8" s="128" t="s">
        <v>158</v>
      </c>
      <c r="AED8" s="128" t="s">
        <v>158</v>
      </c>
      <c r="AEE8" s="128" t="s">
        <v>158</v>
      </c>
      <c r="AEF8" s="128" t="s">
        <v>158</v>
      </c>
      <c r="AEG8" s="128" t="s">
        <v>158</v>
      </c>
      <c r="AEH8" s="128" t="s">
        <v>158</v>
      </c>
      <c r="AEI8" s="128" t="s">
        <v>158</v>
      </c>
      <c r="AEJ8" s="128" t="s">
        <v>158</v>
      </c>
      <c r="AEK8" s="127" t="s">
        <v>158</v>
      </c>
      <c r="AEL8" s="128">
        <v>0.45086256639593913</v>
      </c>
      <c r="AEM8" s="128">
        <v>0.43378796561604582</v>
      </c>
      <c r="AEN8" s="128">
        <v>1.0317948717948717</v>
      </c>
      <c r="AEO8" s="128">
        <v>0.44868089233753639</v>
      </c>
      <c r="AEP8" s="128">
        <v>0.44481025135534741</v>
      </c>
      <c r="AEQ8" s="128">
        <v>0.30991957104557638</v>
      </c>
      <c r="AER8" s="128">
        <v>0.33618040873854832</v>
      </c>
      <c r="AES8" s="128">
        <v>0.41061707523245988</v>
      </c>
      <c r="AET8" s="128">
        <v>0.46609605325725156</v>
      </c>
      <c r="AEU8" s="128">
        <v>0.35644970414201183</v>
      </c>
      <c r="AEV8" s="128">
        <v>0.36144782441278395</v>
      </c>
      <c r="AEW8" s="128">
        <v>0.33161581920903954</v>
      </c>
      <c r="AEX8" s="128" t="s">
        <v>158</v>
      </c>
      <c r="AEY8" s="128" t="s">
        <v>158</v>
      </c>
      <c r="AEZ8" s="128" t="s">
        <v>158</v>
      </c>
      <c r="AFA8" s="128" t="s">
        <v>158</v>
      </c>
      <c r="AFB8" s="128" t="s">
        <v>158</v>
      </c>
      <c r="AFC8" s="128" t="s">
        <v>158</v>
      </c>
      <c r="AFD8" s="128" t="s">
        <v>158</v>
      </c>
      <c r="AFE8" s="128" t="s">
        <v>158</v>
      </c>
      <c r="AFF8" s="128" t="s">
        <v>158</v>
      </c>
      <c r="AFG8" s="128" t="s">
        <v>158</v>
      </c>
      <c r="AFH8" s="128" t="s">
        <v>158</v>
      </c>
      <c r="AFI8" s="128" t="s">
        <v>158</v>
      </c>
      <c r="AFJ8" s="128" t="s">
        <v>158</v>
      </c>
      <c r="AFK8" s="128" t="s">
        <v>158</v>
      </c>
      <c r="AFL8" s="134" t="s">
        <v>158</v>
      </c>
      <c r="AFM8" s="135">
        <v>0.62160134542768275</v>
      </c>
      <c r="AFN8" s="135">
        <v>0.60995970991136184</v>
      </c>
      <c r="AFO8" s="135">
        <v>3.6767512690355328</v>
      </c>
      <c r="AFP8" s="135">
        <v>0.62259757738896371</v>
      </c>
      <c r="AFQ8" s="135">
        <v>0.83644114921223356</v>
      </c>
      <c r="AFR8" s="135">
        <v>0.44482924482924491</v>
      </c>
      <c r="AFS8" s="135">
        <v>0.51993460490463217</v>
      </c>
      <c r="AFT8" s="135">
        <v>0.69493562231759665</v>
      </c>
      <c r="AFU8" s="135">
        <v>0.89190172884440411</v>
      </c>
      <c r="AFV8" s="135">
        <v>0.55810075275043425</v>
      </c>
      <c r="AFW8" s="135">
        <v>0.6032647814910026</v>
      </c>
      <c r="AFX8" s="135">
        <v>0.5651091142490372</v>
      </c>
      <c r="AFY8" s="135" t="s">
        <v>158</v>
      </c>
      <c r="AFZ8" s="135" t="s">
        <v>158</v>
      </c>
      <c r="AGA8" s="135" t="s">
        <v>158</v>
      </c>
      <c r="AGB8" s="135" t="s">
        <v>158</v>
      </c>
      <c r="AGC8" s="135" t="s">
        <v>158</v>
      </c>
      <c r="AGD8" s="135" t="s">
        <v>158</v>
      </c>
      <c r="AGE8" s="135" t="s">
        <v>158</v>
      </c>
      <c r="AGF8" s="135" t="s">
        <v>158</v>
      </c>
      <c r="AGG8" s="135" t="s">
        <v>158</v>
      </c>
      <c r="AGH8" s="135" t="s">
        <v>158</v>
      </c>
      <c r="AGI8" s="135" t="s">
        <v>158</v>
      </c>
      <c r="AGJ8" s="135" t="s">
        <v>158</v>
      </c>
      <c r="AGK8" s="135" t="s">
        <v>158</v>
      </c>
      <c r="AGL8" s="135" t="s">
        <v>158</v>
      </c>
    </row>
    <row r="9" spans="1:870" x14ac:dyDescent="0.2">
      <c r="A9" s="7">
        <v>7</v>
      </c>
      <c r="B9" s="1" t="s">
        <v>186</v>
      </c>
      <c r="C9" s="1" t="s">
        <v>187</v>
      </c>
      <c r="D9" s="94">
        <v>0.15</v>
      </c>
      <c r="E9" s="95">
        <v>0.16500000000000001</v>
      </c>
      <c r="F9" s="57">
        <v>0.66</v>
      </c>
      <c r="G9" s="58" t="s">
        <v>159</v>
      </c>
      <c r="H9" s="58">
        <v>0.66</v>
      </c>
      <c r="I9" s="226" t="s">
        <v>5</v>
      </c>
      <c r="J9" s="58" t="s">
        <v>159</v>
      </c>
      <c r="K9" s="58" t="s">
        <v>1289</v>
      </c>
      <c r="L9" s="226" t="s">
        <v>5</v>
      </c>
      <c r="M9" s="150">
        <v>0.63</v>
      </c>
      <c r="N9" s="123">
        <v>0.56000000000000005</v>
      </c>
      <c r="O9" s="123">
        <v>0.5</v>
      </c>
      <c r="P9" s="123">
        <v>0.45999999999999996</v>
      </c>
      <c r="Q9" s="123">
        <v>0.43</v>
      </c>
      <c r="R9" s="123">
        <v>0.41499999999999998</v>
      </c>
      <c r="S9" s="123">
        <v>0.40500000000000003</v>
      </c>
      <c r="T9" s="124">
        <v>0.38000000000000006</v>
      </c>
      <c r="U9" s="124">
        <v>0.35333333333333339</v>
      </c>
      <c r="V9" s="124">
        <v>0.33333333333333331</v>
      </c>
      <c r="W9" s="124">
        <v>0.31</v>
      </c>
      <c r="X9" s="124">
        <v>0.28333333333333333</v>
      </c>
      <c r="Y9" s="124">
        <v>0.25666666666666665</v>
      </c>
      <c r="Z9" s="124">
        <v>0.24</v>
      </c>
      <c r="AA9" s="124">
        <v>0.22666666666666668</v>
      </c>
      <c r="AB9" s="124">
        <v>0.21</v>
      </c>
      <c r="AC9" s="124">
        <v>0.19333333333333333</v>
      </c>
      <c r="AD9" s="124">
        <v>0.17333333333333334</v>
      </c>
      <c r="AE9" s="143">
        <v>0.14666666666666667</v>
      </c>
      <c r="AF9" s="124">
        <v>0.12166666666666666</v>
      </c>
      <c r="AG9" s="124">
        <v>9.2500000000000013E-2</v>
      </c>
      <c r="AH9" s="124">
        <v>6.3749999999999987E-2</v>
      </c>
      <c r="AI9" s="124">
        <v>5.000000000000001E-2</v>
      </c>
      <c r="AJ9" s="124">
        <v>4.6666666666666669E-2</v>
      </c>
      <c r="AK9" s="124">
        <v>4.2917999999999998E-2</v>
      </c>
      <c r="AL9" s="124">
        <v>3.7917999999999993E-2</v>
      </c>
      <c r="AM9" s="124">
        <v>3.6667999999999999E-2</v>
      </c>
      <c r="AN9" s="124">
        <v>3.4166000000000002E-2</v>
      </c>
      <c r="AO9" s="124">
        <v>3.3332000000000001E-2</v>
      </c>
      <c r="AP9" s="124">
        <v>3.3332000000000001E-2</v>
      </c>
      <c r="AQ9" s="124">
        <v>2.6668000000000001E-2</v>
      </c>
      <c r="AR9" s="124">
        <v>2.6668000000000001E-2</v>
      </c>
      <c r="AS9" s="124">
        <v>2.6668000000000001E-2</v>
      </c>
      <c r="AT9" s="124">
        <v>2.6668000000000001E-2</v>
      </c>
      <c r="AU9" s="137">
        <v>2.5000000000000001E-2</v>
      </c>
      <c r="AV9" s="137">
        <v>2.1665999999999998E-2</v>
      </c>
      <c r="AW9" s="137">
        <v>1.9166000000000002E-2</v>
      </c>
      <c r="AX9" s="137">
        <v>1.8332000000000001E-2</v>
      </c>
      <c r="AY9" s="137">
        <v>1.8332000000000001E-2</v>
      </c>
      <c r="AZ9" s="137">
        <v>1.8332000000000001E-2</v>
      </c>
      <c r="BA9" s="137">
        <v>1.6666666666666666E-2</v>
      </c>
      <c r="BB9" s="137">
        <v>1.1666666666666667E-2</v>
      </c>
      <c r="BC9" s="140" t="s">
        <v>1290</v>
      </c>
      <c r="BD9" s="137" t="s">
        <v>5</v>
      </c>
      <c r="BE9" s="137" t="s">
        <v>5</v>
      </c>
      <c r="BF9" s="137" t="s">
        <v>5</v>
      </c>
      <c r="BG9" s="137" t="s">
        <v>5</v>
      </c>
      <c r="BH9" s="137" t="s">
        <v>5</v>
      </c>
      <c r="BI9" s="137" t="s">
        <v>5</v>
      </c>
      <c r="BJ9" s="137" t="s">
        <v>5</v>
      </c>
      <c r="BK9" s="137" t="s">
        <v>5</v>
      </c>
      <c r="BL9" s="137" t="s">
        <v>5</v>
      </c>
      <c r="BM9" s="126">
        <v>0.125</v>
      </c>
      <c r="BN9" s="125">
        <v>0.12000000000000011</v>
      </c>
      <c r="BO9" s="125">
        <v>8.6956521739130599E-2</v>
      </c>
      <c r="BP9" s="125">
        <v>6.9767441860465018E-2</v>
      </c>
      <c r="BQ9" s="125">
        <v>3.6144578313253017E-2</v>
      </c>
      <c r="BR9" s="125">
        <v>2.4691358024691246E-2</v>
      </c>
      <c r="BS9" s="125">
        <v>6.5789473684210398E-2</v>
      </c>
      <c r="BT9" s="125">
        <v>7.547169811320753E-2</v>
      </c>
      <c r="BU9" s="125">
        <v>6.0000000000000275E-2</v>
      </c>
      <c r="BV9" s="125">
        <v>7.5268817204301008E-2</v>
      </c>
      <c r="BW9" s="125">
        <v>9.4117647058823639E-2</v>
      </c>
      <c r="BX9" s="125">
        <v>0.10389610389610393</v>
      </c>
      <c r="BY9" s="125">
        <v>6.944444444444442E-2</v>
      </c>
      <c r="BZ9" s="125">
        <v>5.8823529411764497E-2</v>
      </c>
      <c r="CA9" s="125">
        <v>7.9365079365079527E-2</v>
      </c>
      <c r="CB9" s="125">
        <v>8.6206896551724199E-2</v>
      </c>
      <c r="CC9" s="125">
        <v>0.11538461538461542</v>
      </c>
      <c r="CD9" s="125">
        <v>0.18181818181818188</v>
      </c>
      <c r="CE9" s="125">
        <v>0.20547945205479468</v>
      </c>
      <c r="CF9" s="125">
        <v>0.31531531531531498</v>
      </c>
      <c r="CG9" s="125">
        <v>0.45098039215686314</v>
      </c>
      <c r="CH9" s="125">
        <v>0.27499999999999947</v>
      </c>
      <c r="CI9" s="125">
        <v>7.1428571428571619E-2</v>
      </c>
      <c r="CJ9" s="125">
        <v>8.7344859188840829E-2</v>
      </c>
      <c r="CK9" s="125">
        <v>0.13186349491006921</v>
      </c>
      <c r="CL9" s="125">
        <v>3.4089669466564665E-2</v>
      </c>
      <c r="CM9" s="125">
        <v>7.3230697184335281E-2</v>
      </c>
      <c r="CN9" s="125">
        <v>2.5021000840033558E-2</v>
      </c>
      <c r="CO9" s="125">
        <v>0</v>
      </c>
      <c r="CP9" s="125">
        <v>0.24988750562471873</v>
      </c>
      <c r="CQ9" s="125">
        <v>0</v>
      </c>
      <c r="CR9" s="125">
        <v>0</v>
      </c>
      <c r="CS9" s="125">
        <v>0</v>
      </c>
      <c r="CT9" s="125">
        <v>6.6719999999999891E-2</v>
      </c>
      <c r="CU9" s="125">
        <v>0.15388165789716624</v>
      </c>
      <c r="CV9" s="125">
        <v>0.13043931962850852</v>
      </c>
      <c r="CW9" s="125">
        <v>4.5494217761291811E-2</v>
      </c>
      <c r="CX9" s="125">
        <v>0</v>
      </c>
      <c r="CY9" s="125">
        <v>0</v>
      </c>
      <c r="CZ9" s="125">
        <v>9.9920000000000009E-2</v>
      </c>
      <c r="DA9" s="125">
        <v>0.42857142857142838</v>
      </c>
      <c r="DB9" s="125" t="s">
        <v>158</v>
      </c>
      <c r="DC9" s="125" t="s">
        <v>158</v>
      </c>
      <c r="DD9" s="125" t="s">
        <v>158</v>
      </c>
      <c r="DE9" s="125" t="s">
        <v>158</v>
      </c>
      <c r="DF9" s="125" t="s">
        <v>158</v>
      </c>
      <c r="DG9" s="125" t="s">
        <v>158</v>
      </c>
      <c r="DH9" s="125" t="s">
        <v>158</v>
      </c>
      <c r="DI9" s="125" t="s">
        <v>158</v>
      </c>
      <c r="DJ9" s="125" t="s">
        <v>158</v>
      </c>
      <c r="DK9" s="125" t="s">
        <v>158</v>
      </c>
      <c r="DL9" s="127">
        <v>1.378534717888672E-2</v>
      </c>
      <c r="DM9" s="128">
        <v>1.3044491031912417E-2</v>
      </c>
      <c r="DN9" s="128">
        <v>1.223391240518718E-2</v>
      </c>
      <c r="DO9" s="128">
        <v>1.2289607266898209E-2</v>
      </c>
      <c r="DP9" s="128">
        <v>1.4419852448021462E-2</v>
      </c>
      <c r="DQ9" s="128">
        <v>1.5755504935459377E-2</v>
      </c>
      <c r="DR9" s="128">
        <v>1.4983351831298557E-2</v>
      </c>
      <c r="DS9" s="128">
        <v>1.1882426516572859E-2</v>
      </c>
      <c r="DT9" s="128">
        <v>1.1912789390874355E-2</v>
      </c>
      <c r="DU9" s="128">
        <v>1.2007684918347741E-2</v>
      </c>
      <c r="DV9" s="128">
        <v>1.5248401377274965E-2</v>
      </c>
      <c r="DW9" s="128">
        <v>1.3233691421454148E-2</v>
      </c>
      <c r="DX9" s="128">
        <v>1.2833333333333332E-2</v>
      </c>
      <c r="DY9" s="128">
        <v>1.3079019073569481E-2</v>
      </c>
      <c r="DZ9" s="128">
        <v>1.3629985969132093E-2</v>
      </c>
      <c r="EA9" s="128">
        <v>1.1023622047244094E-2</v>
      </c>
      <c r="EB9" s="128">
        <v>1.2611437268971515E-2</v>
      </c>
      <c r="EC9" s="128">
        <v>1.2839506172839507E-2</v>
      </c>
      <c r="ED9" s="128">
        <v>1.3542628501077255E-2</v>
      </c>
      <c r="EE9" s="128">
        <v>1.1676263595649392E-2</v>
      </c>
      <c r="EF9" s="128">
        <v>8.333333333333335E-3</v>
      </c>
      <c r="EG9" s="128">
        <v>8.4999999999999989E-3</v>
      </c>
      <c r="EH9" s="128">
        <v>8.2236842105263171E-3</v>
      </c>
      <c r="EI9" s="128">
        <v>8.5003035822707948E-3</v>
      </c>
      <c r="EJ9" s="128">
        <v>7.9038674033149164E-3</v>
      </c>
      <c r="EK9" s="128">
        <v>1.0220485175202155E-2</v>
      </c>
      <c r="EL9" s="128">
        <v>1.6296888888888889E-2</v>
      </c>
      <c r="EM9" s="127">
        <v>1.6179833435635282E-2</v>
      </c>
      <c r="EN9" s="128">
        <v>1.4418421435433674E-2</v>
      </c>
      <c r="EO9" s="128">
        <v>1.5051173991571343E-2</v>
      </c>
      <c r="EP9" s="128">
        <v>1.41321044546851E-2</v>
      </c>
      <c r="EQ9" s="128">
        <v>1.7352703793381757E-2</v>
      </c>
      <c r="ER9" s="128">
        <v>2.0057999033349441E-2</v>
      </c>
      <c r="ES9" s="128">
        <v>1.9076778144135657E-2</v>
      </c>
      <c r="ET9" s="128">
        <v>1.310796826491894E-2</v>
      </c>
      <c r="EU9" s="128">
        <v>1.4451261077027952E-2</v>
      </c>
      <c r="EV9" s="128">
        <v>1.3906271728549576E-2</v>
      </c>
      <c r="EW9" s="128">
        <v>1.6290068313189698E-2</v>
      </c>
      <c r="EX9" s="128">
        <v>1.516773733047823E-2</v>
      </c>
      <c r="EY9" s="128">
        <v>1.4443819170887263E-2</v>
      </c>
      <c r="EZ9" s="128">
        <v>1.5625E-2</v>
      </c>
      <c r="FA9" s="128">
        <v>1.6075650118203312E-2</v>
      </c>
      <c r="FB9" s="128">
        <v>1.39349701393497E-2</v>
      </c>
      <c r="FC9" s="128">
        <v>1.4009661835748791E-2</v>
      </c>
      <c r="FD9" s="128">
        <v>1.4420410427066002E-2</v>
      </c>
      <c r="FE9" s="128">
        <v>1.597676107480029E-2</v>
      </c>
      <c r="FF9" s="128">
        <v>1.3968618446230385E-2</v>
      </c>
      <c r="FG9" s="128">
        <v>1.0153677277716797E-2</v>
      </c>
      <c r="FH9" s="128">
        <v>1.1263250883392223E-2</v>
      </c>
      <c r="FI9" s="128">
        <v>9.208103130755067E-3</v>
      </c>
      <c r="FJ9" s="128">
        <v>1.0144927536231885E-2</v>
      </c>
      <c r="FK9" s="128">
        <v>9.7319727891156463E-3</v>
      </c>
      <c r="FL9" s="128">
        <v>1.2985616438356162E-2</v>
      </c>
      <c r="FM9" s="128">
        <v>1.7296226415094339E-2</v>
      </c>
      <c r="FN9" s="127">
        <v>1.9038984499694267E-2</v>
      </c>
      <c r="FO9" s="128">
        <v>1.6236589374509173E-2</v>
      </c>
      <c r="FP9" s="128">
        <v>2.0938023450586266E-2</v>
      </c>
      <c r="FQ9" s="128">
        <v>1.6660630206446939E-2</v>
      </c>
      <c r="FR9" s="128">
        <v>1.9239373601789709E-2</v>
      </c>
      <c r="FS9" s="128">
        <v>2.6948051948051947E-2</v>
      </c>
      <c r="FT9" s="128">
        <v>2.7476255088195387E-2</v>
      </c>
      <c r="FU9" s="128">
        <v>1.5510204081632655E-2</v>
      </c>
      <c r="FV9" s="128">
        <v>1.6403590219746213E-2</v>
      </c>
      <c r="FW9" s="128">
        <v>1.7388280299078417E-2</v>
      </c>
      <c r="FX9" s="128">
        <v>1.739618406285073E-2</v>
      </c>
      <c r="FY9" s="128">
        <v>1.6775212157094928E-2</v>
      </c>
      <c r="FZ9" s="128">
        <v>1.6699197571025809E-2</v>
      </c>
      <c r="GA9" s="128">
        <v>1.8306636155606407E-2</v>
      </c>
      <c r="GB9" s="128">
        <v>1.9423021993716084E-2</v>
      </c>
      <c r="GC9" s="128">
        <v>1.6317016317016316E-2</v>
      </c>
      <c r="GD9" s="128">
        <v>1.6384180790960452E-2</v>
      </c>
      <c r="GE9" s="128">
        <v>1.7281488866733134E-2</v>
      </c>
      <c r="GF9" s="128">
        <v>1.8242122719734664E-2</v>
      </c>
      <c r="GG9" s="128">
        <v>1.7184557438794726E-2</v>
      </c>
      <c r="GH9" s="128">
        <v>1.2432795698924732E-2</v>
      </c>
      <c r="GI9" s="128">
        <v>1.3768898488120948E-2</v>
      </c>
      <c r="GJ9" s="128">
        <v>1.1415525114155254E-2</v>
      </c>
      <c r="GK9" s="128">
        <v>1.1466011466011465E-2</v>
      </c>
      <c r="GL9" s="128">
        <v>1.4117763157894736E-2</v>
      </c>
      <c r="GM9" s="128">
        <v>1.7393577981651372E-2</v>
      </c>
      <c r="GN9" s="128">
        <v>1.8708163265306121E-2</v>
      </c>
      <c r="GO9" s="109">
        <v>2.8</v>
      </c>
      <c r="GP9" s="129">
        <v>2.6</v>
      </c>
      <c r="GQ9" s="129">
        <v>2.15</v>
      </c>
      <c r="GR9" s="138">
        <v>1.42</v>
      </c>
      <c r="GS9" s="129">
        <v>0.59</v>
      </c>
      <c r="GT9" s="129">
        <v>0.57999999999999996</v>
      </c>
      <c r="GU9" s="129">
        <v>-7.78</v>
      </c>
      <c r="GV9" s="129">
        <v>1.51</v>
      </c>
      <c r="GW9" s="129">
        <v>0.98</v>
      </c>
      <c r="GX9" s="129">
        <v>1.86</v>
      </c>
      <c r="GY9" s="129">
        <v>1.66</v>
      </c>
      <c r="GZ9" s="129">
        <v>1.96</v>
      </c>
      <c r="HA9" s="129">
        <v>1.47</v>
      </c>
      <c r="HB9" s="129">
        <v>1.34</v>
      </c>
      <c r="HC9" s="129">
        <v>1.6</v>
      </c>
      <c r="HD9" s="129">
        <v>1.04</v>
      </c>
      <c r="HE9" s="129" t="s">
        <v>158</v>
      </c>
      <c r="HF9" s="231" t="s">
        <v>158</v>
      </c>
      <c r="HG9" s="231" t="s">
        <v>158</v>
      </c>
      <c r="HH9" s="231" t="s">
        <v>158</v>
      </c>
      <c r="HI9" s="231" t="s">
        <v>158</v>
      </c>
      <c r="HJ9" s="231" t="s">
        <v>158</v>
      </c>
      <c r="HK9" s="231" t="s">
        <v>158</v>
      </c>
      <c r="HL9" s="231" t="s">
        <v>158</v>
      </c>
      <c r="HM9" s="231" t="s">
        <v>158</v>
      </c>
      <c r="HN9" s="231" t="s">
        <v>158</v>
      </c>
      <c r="HO9" s="231" t="s">
        <v>158</v>
      </c>
      <c r="HP9" s="232">
        <v>12.317857857142856</v>
      </c>
      <c r="HQ9" s="131">
        <v>11.184615384615384</v>
      </c>
      <c r="HR9" s="131">
        <v>11.106976744186046</v>
      </c>
      <c r="HS9" s="131">
        <v>15.76056338028169</v>
      </c>
      <c r="HT9" s="131">
        <v>31.457627118644066</v>
      </c>
      <c r="HU9" s="131">
        <v>25.413793103448278</v>
      </c>
      <c r="HV9" s="131" t="s">
        <v>1288</v>
      </c>
      <c r="HW9" s="131">
        <v>14.26708609271523</v>
      </c>
      <c r="HX9" s="131">
        <v>22</v>
      </c>
      <c r="HY9" s="131">
        <v>9.5788709677419348</v>
      </c>
      <c r="HZ9" s="131">
        <v>10.554216867469879</v>
      </c>
      <c r="IA9" s="131">
        <v>8.5034183673469386</v>
      </c>
      <c r="IB9" s="131">
        <v>8.9183673469387745</v>
      </c>
      <c r="IC9" s="131">
        <v>8.7064925373134319</v>
      </c>
      <c r="ID9" s="131">
        <v>7.34375</v>
      </c>
      <c r="IE9" s="131">
        <v>12.339711538461538</v>
      </c>
      <c r="IF9" s="131" t="s">
        <v>158</v>
      </c>
      <c r="IG9" s="131" t="s">
        <v>158</v>
      </c>
      <c r="IH9" s="131" t="s">
        <v>158</v>
      </c>
      <c r="II9" s="131" t="s">
        <v>158</v>
      </c>
      <c r="IJ9" s="131" t="s">
        <v>158</v>
      </c>
      <c r="IK9" s="131" t="s">
        <v>158</v>
      </c>
      <c r="IL9" s="131" t="s">
        <v>158</v>
      </c>
      <c r="IM9" s="131" t="s">
        <v>158</v>
      </c>
      <c r="IN9" s="131" t="s">
        <v>158</v>
      </c>
      <c r="IO9" s="131" t="s">
        <v>158</v>
      </c>
      <c r="IP9" s="131" t="s">
        <v>158</v>
      </c>
      <c r="IQ9" s="130">
        <v>13.937820130904957</v>
      </c>
      <c r="IR9" s="131">
        <v>13.703846178363461</v>
      </c>
      <c r="IS9" s="131">
        <v>15.234809893023256</v>
      </c>
      <c r="IT9" s="131">
        <v>18.718309859154928</v>
      </c>
      <c r="IU9" s="131">
        <v>38.687014661016953</v>
      </c>
      <c r="IV9" s="131">
        <v>33.228137931034489</v>
      </c>
      <c r="IW9" s="131" t="s">
        <v>1288</v>
      </c>
      <c r="IX9" s="131">
        <v>17.729145668874171</v>
      </c>
      <c r="IY9" s="131">
        <v>25.128438897959182</v>
      </c>
      <c r="IZ9" s="131">
        <v>10.599551473118279</v>
      </c>
      <c r="JA9" s="131">
        <v>11.499007343373494</v>
      </c>
      <c r="JB9" s="131">
        <v>9.2418493877551011</v>
      </c>
      <c r="JC9" s="131">
        <v>10.450054748299321</v>
      </c>
      <c r="JD9" s="131">
        <v>11.479338761194029</v>
      </c>
      <c r="JE9" s="131">
        <v>9.2166656749999998</v>
      </c>
      <c r="JF9" s="131">
        <v>13.358618365384615</v>
      </c>
      <c r="JG9" s="131" t="s">
        <v>158</v>
      </c>
      <c r="JH9" s="131" t="s">
        <v>158</v>
      </c>
      <c r="JI9" s="131" t="s">
        <v>158</v>
      </c>
      <c r="JJ9" s="131" t="s">
        <v>158</v>
      </c>
      <c r="JK9" s="131" t="s">
        <v>158</v>
      </c>
      <c r="JL9" s="131" t="s">
        <v>158</v>
      </c>
      <c r="JM9" s="131" t="s">
        <v>158</v>
      </c>
      <c r="JN9" s="131" t="s">
        <v>158</v>
      </c>
      <c r="JO9" s="131" t="s">
        <v>158</v>
      </c>
      <c r="JP9" s="131" t="s">
        <v>158</v>
      </c>
      <c r="JQ9" s="131" t="s">
        <v>158</v>
      </c>
      <c r="JR9" s="130">
        <v>15.332142857142857</v>
      </c>
      <c r="JS9" s="131">
        <v>15.807691538461537</v>
      </c>
      <c r="JT9" s="131">
        <v>17.409302325581397</v>
      </c>
      <c r="JU9" s="131">
        <v>22.077464788732396</v>
      </c>
      <c r="JV9" s="131">
        <v>44.644067796610173</v>
      </c>
      <c r="JW9" s="131">
        <v>39.172413793103452</v>
      </c>
      <c r="JX9" s="131" t="s">
        <v>1288</v>
      </c>
      <c r="JY9" s="131">
        <v>21.176622516556293</v>
      </c>
      <c r="JZ9" s="131">
        <v>28.329897959183675</v>
      </c>
      <c r="KA9" s="131">
        <v>12.32795698924731</v>
      </c>
      <c r="KB9" s="131">
        <v>12.899578313253013</v>
      </c>
      <c r="KC9" s="131">
        <v>10.202397959183674</v>
      </c>
      <c r="KD9" s="131">
        <v>12.244897959183673</v>
      </c>
      <c r="KE9" s="131">
        <v>13.694029850746269</v>
      </c>
      <c r="KF9" s="131">
        <v>11.904187500000001</v>
      </c>
      <c r="KG9" s="131">
        <v>14.740384615384615</v>
      </c>
      <c r="KH9" s="131" t="s">
        <v>158</v>
      </c>
      <c r="KI9" s="131" t="s">
        <v>158</v>
      </c>
      <c r="KJ9" s="131" t="s">
        <v>158</v>
      </c>
      <c r="KK9" s="131" t="s">
        <v>158</v>
      </c>
      <c r="KL9" s="131" t="s">
        <v>158</v>
      </c>
      <c r="KM9" s="131" t="s">
        <v>158</v>
      </c>
      <c r="KN9" s="131" t="s">
        <v>158</v>
      </c>
      <c r="KO9" s="131" t="s">
        <v>158</v>
      </c>
      <c r="KP9" s="131" t="s">
        <v>158</v>
      </c>
      <c r="KQ9" s="131" t="s">
        <v>158</v>
      </c>
      <c r="KR9" s="131" t="s">
        <v>158</v>
      </c>
      <c r="KS9" s="116" t="s">
        <v>158</v>
      </c>
      <c r="KT9" s="132">
        <v>106.60306022434824</v>
      </c>
      <c r="KU9" s="132">
        <v>98.111439114391146</v>
      </c>
      <c r="KV9" s="132">
        <v>92.095238095238102</v>
      </c>
      <c r="KW9" s="132">
        <v>89.024264705882345</v>
      </c>
      <c r="KX9" s="132">
        <v>87.522794117647067</v>
      </c>
      <c r="KY9" s="132">
        <v>89.849635036496352</v>
      </c>
      <c r="KZ9" s="132">
        <v>86.385559566786995</v>
      </c>
      <c r="LA9" s="132">
        <v>87.107883817427393</v>
      </c>
      <c r="LB9" s="132">
        <v>86.336764705882359</v>
      </c>
      <c r="LC9" s="132">
        <v>79.65245098039216</v>
      </c>
      <c r="LD9" s="132">
        <v>78.344086021505376</v>
      </c>
      <c r="LE9" s="132">
        <v>75.504622871046237</v>
      </c>
      <c r="LF9" s="132">
        <v>76.064336372847023</v>
      </c>
      <c r="LG9" s="132" t="s">
        <v>158</v>
      </c>
      <c r="LH9" s="132" t="s">
        <v>158</v>
      </c>
      <c r="LI9" s="132" t="s">
        <v>158</v>
      </c>
      <c r="LJ9" s="132" t="s">
        <v>158</v>
      </c>
      <c r="LK9" s="132" t="s">
        <v>158</v>
      </c>
      <c r="LL9" s="132" t="s">
        <v>158</v>
      </c>
      <c r="LM9" s="132" t="s">
        <v>158</v>
      </c>
      <c r="LN9" s="132" t="s">
        <v>158</v>
      </c>
      <c r="LO9" s="132" t="s">
        <v>158</v>
      </c>
      <c r="LP9" s="132" t="s">
        <v>158</v>
      </c>
      <c r="LQ9" s="132" t="s">
        <v>158</v>
      </c>
      <c r="LR9" s="132" t="s">
        <v>158</v>
      </c>
      <c r="LS9" s="132" t="s">
        <v>158</v>
      </c>
      <c r="LT9" s="130" t="s">
        <v>158</v>
      </c>
      <c r="LU9" s="131">
        <v>0.27278766612140931</v>
      </c>
      <c r="LV9" s="131">
        <v>0.24339669477437359</v>
      </c>
      <c r="LW9" s="131">
        <v>0.2430093071354705</v>
      </c>
      <c r="LX9" s="131">
        <v>0.20848248577304601</v>
      </c>
      <c r="LY9" s="131">
        <v>0.16841327049256075</v>
      </c>
      <c r="LZ9" s="131">
        <v>0.22415227387200026</v>
      </c>
      <c r="MA9" s="131">
        <v>0.24938543094513724</v>
      </c>
      <c r="MB9" s="131">
        <v>0.24750916972324105</v>
      </c>
      <c r="MC9" s="131">
        <v>0.20636284045035683</v>
      </c>
      <c r="MD9" s="131">
        <v>0.21995556676985184</v>
      </c>
      <c r="ME9" s="131">
        <v>0.21273718089486685</v>
      </c>
      <c r="MF9" s="131">
        <v>0.17363175261984246</v>
      </c>
      <c r="MG9" s="131">
        <v>0.15337937010076522</v>
      </c>
      <c r="MH9" s="131" t="s">
        <v>158</v>
      </c>
      <c r="MI9" s="131" t="s">
        <v>158</v>
      </c>
      <c r="MJ9" s="131" t="s">
        <v>158</v>
      </c>
      <c r="MK9" s="131" t="s">
        <v>158</v>
      </c>
      <c r="ML9" s="131" t="s">
        <v>158</v>
      </c>
      <c r="MM9" s="131" t="s">
        <v>158</v>
      </c>
      <c r="MN9" s="131" t="s">
        <v>158</v>
      </c>
      <c r="MO9" s="131" t="s">
        <v>158</v>
      </c>
      <c r="MP9" s="131" t="s">
        <v>158</v>
      </c>
      <c r="MQ9" s="131" t="s">
        <v>158</v>
      </c>
      <c r="MR9" s="131" t="s">
        <v>158</v>
      </c>
      <c r="MS9" s="131" t="s">
        <v>158</v>
      </c>
      <c r="MT9" s="131" t="s">
        <v>158</v>
      </c>
      <c r="MU9" s="130" t="s">
        <v>158</v>
      </c>
      <c r="MV9" s="131">
        <v>0.33423055575291144</v>
      </c>
      <c r="MW9" s="131">
        <v>0.33385343814812585</v>
      </c>
      <c r="MX9" s="131">
        <v>0.2886142709410548</v>
      </c>
      <c r="MY9" s="131">
        <v>0.25639457652821024</v>
      </c>
      <c r="MZ9" s="131">
        <v>0.22019772328217019</v>
      </c>
      <c r="NA9" s="131">
        <v>0.29915127712073697</v>
      </c>
      <c r="NB9" s="131">
        <v>0.30990144758282911</v>
      </c>
      <c r="NC9" s="131">
        <v>0.28270541127613963</v>
      </c>
      <c r="ND9" s="131">
        <v>0.22835191713706585</v>
      </c>
      <c r="NE9" s="131">
        <v>0.23964550939805893</v>
      </c>
      <c r="NF9" s="131">
        <v>0.23121113181443864</v>
      </c>
      <c r="NG9" s="131">
        <v>0.20345218472564158</v>
      </c>
      <c r="NH9" s="131">
        <v>0.20222767559030572</v>
      </c>
      <c r="NI9" s="131" t="s">
        <v>158</v>
      </c>
      <c r="NJ9" s="131" t="s">
        <v>158</v>
      </c>
      <c r="NK9" s="131" t="s">
        <v>158</v>
      </c>
      <c r="NL9" s="131" t="s">
        <v>158</v>
      </c>
      <c r="NM9" s="131" t="s">
        <v>158</v>
      </c>
      <c r="NN9" s="131" t="s">
        <v>158</v>
      </c>
      <c r="NO9" s="131" t="s">
        <v>158</v>
      </c>
      <c r="NP9" s="131" t="s">
        <v>158</v>
      </c>
      <c r="NQ9" s="131" t="s">
        <v>158</v>
      </c>
      <c r="NR9" s="131" t="s">
        <v>158</v>
      </c>
      <c r="NS9" s="131" t="s">
        <v>158</v>
      </c>
      <c r="NT9" s="131" t="s">
        <v>158</v>
      </c>
      <c r="NU9" s="131" t="s">
        <v>158</v>
      </c>
      <c r="NV9" s="130" t="s">
        <v>158</v>
      </c>
      <c r="NW9" s="131">
        <v>0.38554238418206987</v>
      </c>
      <c r="NX9" s="131">
        <v>0.38150495332515927</v>
      </c>
      <c r="NY9" s="131">
        <v>0.34040847983453981</v>
      </c>
      <c r="NZ9" s="131">
        <v>0.29587438983092845</v>
      </c>
      <c r="OA9" s="131">
        <v>0.25958951869681002</v>
      </c>
      <c r="OB9" s="131">
        <v>0.34665360618714153</v>
      </c>
      <c r="OC9" s="131">
        <v>0.37016256143224907</v>
      </c>
      <c r="OD9" s="131">
        <v>0.318723160100986</v>
      </c>
      <c r="OE9" s="131">
        <v>0.2655878996406002</v>
      </c>
      <c r="OF9" s="131">
        <v>0.26883416312288061</v>
      </c>
      <c r="OG9" s="131">
        <v>0.25524198462805381</v>
      </c>
      <c r="OH9" s="131">
        <v>0.23839599902037867</v>
      </c>
      <c r="OI9" s="131">
        <v>0.2412431485637791</v>
      </c>
      <c r="OJ9" s="131" t="s">
        <v>158</v>
      </c>
      <c r="OK9" s="131" t="s">
        <v>158</v>
      </c>
      <c r="OL9" s="131" t="s">
        <v>158</v>
      </c>
      <c r="OM9" s="131" t="s">
        <v>158</v>
      </c>
      <c r="ON9" s="131" t="s">
        <v>158</v>
      </c>
      <c r="OO9" s="131" t="s">
        <v>158</v>
      </c>
      <c r="OP9" s="131" t="s">
        <v>158</v>
      </c>
      <c r="OQ9" s="131" t="s">
        <v>158</v>
      </c>
      <c r="OR9" s="131" t="s">
        <v>158</v>
      </c>
      <c r="OS9" s="131" t="s">
        <v>158</v>
      </c>
      <c r="OT9" s="131" t="s">
        <v>158</v>
      </c>
      <c r="OU9" s="131" t="s">
        <v>158</v>
      </c>
      <c r="OV9" s="131" t="s">
        <v>158</v>
      </c>
      <c r="OW9" s="378" t="s">
        <v>158</v>
      </c>
      <c r="OX9" s="132">
        <v>7.0105804781754415</v>
      </c>
      <c r="OY9" s="132">
        <v>7.7099630996309969</v>
      </c>
      <c r="OZ9" s="132">
        <v>3.243956043956044</v>
      </c>
      <c r="PA9" s="132">
        <v>3.2341911764705884</v>
      </c>
      <c r="PB9" s="132">
        <v>2.6047794117647061</v>
      </c>
      <c r="PC9" s="132">
        <v>3.2729927007299269</v>
      </c>
      <c r="PD9" s="132">
        <v>4.1895306859205776</v>
      </c>
      <c r="PE9" s="132">
        <v>3.2672199170124481</v>
      </c>
      <c r="PF9" s="132">
        <v>3.8632352941176471</v>
      </c>
      <c r="PG9" s="132">
        <v>3.9931372549019608</v>
      </c>
      <c r="PH9" s="132">
        <v>3.3558162267839684</v>
      </c>
      <c r="PI9" s="132">
        <v>3.8155717761557177</v>
      </c>
      <c r="PJ9" s="132">
        <v>3.3343465045592713</v>
      </c>
      <c r="PK9" s="132" t="s">
        <v>158</v>
      </c>
      <c r="PL9" s="132" t="s">
        <v>158</v>
      </c>
      <c r="PM9" s="132" t="s">
        <v>158</v>
      </c>
      <c r="PN9" s="132" t="s">
        <v>158</v>
      </c>
      <c r="PO9" s="132" t="s">
        <v>158</v>
      </c>
      <c r="PP9" s="132" t="s">
        <v>158</v>
      </c>
      <c r="PQ9" s="132" t="s">
        <v>158</v>
      </c>
      <c r="PR9" s="132" t="s">
        <v>158</v>
      </c>
      <c r="PS9" s="132" t="s">
        <v>158</v>
      </c>
      <c r="PT9" s="132" t="s">
        <v>158</v>
      </c>
      <c r="PU9" s="132" t="s">
        <v>158</v>
      </c>
      <c r="PV9" s="132" t="s">
        <v>158</v>
      </c>
      <c r="PW9" s="132" t="s">
        <v>158</v>
      </c>
      <c r="PX9" s="130" t="s">
        <v>158</v>
      </c>
      <c r="PY9" s="131">
        <v>4.1480160010328122</v>
      </c>
      <c r="PZ9" s="131">
        <v>3.0972910883507225</v>
      </c>
      <c r="QA9" s="131">
        <v>6.8989837398373979</v>
      </c>
      <c r="QB9" s="131">
        <v>5.7386836421507326</v>
      </c>
      <c r="QC9" s="131">
        <v>5.6588285109386023</v>
      </c>
      <c r="QD9" s="131">
        <v>6.1533898305084751</v>
      </c>
      <c r="QE9" s="131">
        <v>5.1421750107712185</v>
      </c>
      <c r="QF9" s="131">
        <v>6.598882397764795</v>
      </c>
      <c r="QG9" s="131">
        <v>4.611859916254283</v>
      </c>
      <c r="QH9" s="131">
        <v>4.3875276209182417</v>
      </c>
      <c r="QI9" s="131">
        <v>4.9665115351004951</v>
      </c>
      <c r="QJ9" s="131">
        <v>3.435920163244484</v>
      </c>
      <c r="QK9" s="131">
        <v>3.4989464904284406</v>
      </c>
      <c r="QL9" s="131" t="s">
        <v>158</v>
      </c>
      <c r="QM9" s="131" t="s">
        <v>158</v>
      </c>
      <c r="QN9" s="131" t="s">
        <v>158</v>
      </c>
      <c r="QO9" s="131" t="s">
        <v>158</v>
      </c>
      <c r="QP9" s="131" t="s">
        <v>158</v>
      </c>
      <c r="QQ9" s="131" t="s">
        <v>158</v>
      </c>
      <c r="QR9" s="131" t="s">
        <v>158</v>
      </c>
      <c r="QS9" s="131" t="s">
        <v>158</v>
      </c>
      <c r="QT9" s="131" t="s">
        <v>158</v>
      </c>
      <c r="QU9" s="131" t="s">
        <v>158</v>
      </c>
      <c r="QV9" s="131" t="s">
        <v>158</v>
      </c>
      <c r="QW9" s="131" t="s">
        <v>158</v>
      </c>
      <c r="QX9" s="131" t="s">
        <v>158</v>
      </c>
      <c r="QY9" s="130" t="s">
        <v>158</v>
      </c>
      <c r="QZ9" s="131">
        <v>5.0823181011421736</v>
      </c>
      <c r="RA9" s="131">
        <v>4.2483784742844835</v>
      </c>
      <c r="RB9" s="131">
        <v>8.1936991869918696</v>
      </c>
      <c r="RC9" s="131">
        <v>7.0575106431738082</v>
      </c>
      <c r="RD9" s="131">
        <v>7.3988299788285108</v>
      </c>
      <c r="RE9" s="131">
        <v>8.2122496221900096</v>
      </c>
      <c r="RF9" s="131">
        <v>6.3899782498233524</v>
      </c>
      <c r="RG9" s="131">
        <v>7.537255142138684</v>
      </c>
      <c r="RH9" s="131">
        <v>5.1032785318614389</v>
      </c>
      <c r="RI9" s="131">
        <v>4.7802895246255828</v>
      </c>
      <c r="RJ9" s="131">
        <v>5.3977999913778039</v>
      </c>
      <c r="RK9" s="131">
        <v>4.0260231968371381</v>
      </c>
      <c r="RL9" s="131">
        <v>4.6132919655970817</v>
      </c>
      <c r="RM9" s="131" t="s">
        <v>158</v>
      </c>
      <c r="RN9" s="131" t="s">
        <v>158</v>
      </c>
      <c r="RO9" s="131" t="s">
        <v>158</v>
      </c>
      <c r="RP9" s="131" t="s">
        <v>158</v>
      </c>
      <c r="RQ9" s="131" t="s">
        <v>158</v>
      </c>
      <c r="RR9" s="131" t="s">
        <v>158</v>
      </c>
      <c r="RS9" s="131" t="s">
        <v>158</v>
      </c>
      <c r="RT9" s="131" t="s">
        <v>158</v>
      </c>
      <c r="RU9" s="131" t="s">
        <v>158</v>
      </c>
      <c r="RV9" s="131" t="s">
        <v>158</v>
      </c>
      <c r="RW9" s="131" t="s">
        <v>158</v>
      </c>
      <c r="RX9" s="131" t="s">
        <v>158</v>
      </c>
      <c r="RY9" s="131" t="s">
        <v>158</v>
      </c>
      <c r="RZ9" s="130" t="s">
        <v>158</v>
      </c>
      <c r="SA9" s="131">
        <v>5.8625670339207909</v>
      </c>
      <c r="SB9" s="131">
        <v>4.8547573466066813</v>
      </c>
      <c r="SC9" s="131">
        <v>9.6641260162601625</v>
      </c>
      <c r="SD9" s="131">
        <v>8.144230987836762</v>
      </c>
      <c r="SE9" s="131">
        <v>8.7224276640790386</v>
      </c>
      <c r="SF9" s="131">
        <v>9.5162754237288141</v>
      </c>
      <c r="SG9" s="131">
        <v>7.6325255493321844</v>
      </c>
      <c r="SH9" s="131">
        <v>8.4975302260604533</v>
      </c>
      <c r="SI9" s="131">
        <v>5.9354396650171299</v>
      </c>
      <c r="SJ9" s="131">
        <v>5.3625254112447829</v>
      </c>
      <c r="SK9" s="131">
        <v>5.9588185551995343</v>
      </c>
      <c r="SL9" s="131">
        <v>4.7175105216171405</v>
      </c>
      <c r="SM9" s="131">
        <v>5.5033272561531437</v>
      </c>
      <c r="SN9" s="131" t="s">
        <v>158</v>
      </c>
      <c r="SO9" s="131" t="s">
        <v>158</v>
      </c>
      <c r="SP9" s="131" t="s">
        <v>158</v>
      </c>
      <c r="SQ9" s="131" t="s">
        <v>158</v>
      </c>
      <c r="SR9" s="131" t="s">
        <v>158</v>
      </c>
      <c r="SS9" s="131" t="s">
        <v>158</v>
      </c>
      <c r="ST9" s="131" t="s">
        <v>158</v>
      </c>
      <c r="SU9" s="131" t="s">
        <v>158</v>
      </c>
      <c r="SV9" s="131" t="s">
        <v>158</v>
      </c>
      <c r="SW9" s="131" t="s">
        <v>158</v>
      </c>
      <c r="SX9" s="131" t="s">
        <v>158</v>
      </c>
      <c r="SY9" s="131" t="s">
        <v>158</v>
      </c>
      <c r="SZ9" s="131" t="s">
        <v>158</v>
      </c>
      <c r="TA9" s="378" t="s">
        <v>158</v>
      </c>
      <c r="TB9" s="132">
        <v>4.5291593083855322</v>
      </c>
      <c r="TC9" s="132">
        <v>5.4280442804428048</v>
      </c>
      <c r="TD9" s="132">
        <v>1.6520146520146519</v>
      </c>
      <c r="TE9" s="132">
        <v>2.1764705882352939</v>
      </c>
      <c r="TF9" s="132">
        <v>0.71323529411764708</v>
      </c>
      <c r="TG9" s="132">
        <v>0.82116788321167888</v>
      </c>
      <c r="TH9" s="132">
        <v>2.2346570397111911</v>
      </c>
      <c r="TI9" s="132">
        <v>0.82157676348547715</v>
      </c>
      <c r="TJ9" s="132">
        <v>1.196078431372549</v>
      </c>
      <c r="TK9" s="132">
        <v>0.96078431372549022</v>
      </c>
      <c r="TL9" s="132">
        <v>0.47898338220918862</v>
      </c>
      <c r="TM9" s="132">
        <v>0</v>
      </c>
      <c r="TN9" s="132">
        <v>0</v>
      </c>
      <c r="TO9" s="132" t="s">
        <v>158</v>
      </c>
      <c r="TP9" s="132" t="s">
        <v>158</v>
      </c>
      <c r="TQ9" s="132" t="s">
        <v>158</v>
      </c>
      <c r="TR9" s="132" t="s">
        <v>158</v>
      </c>
      <c r="TS9" s="132" t="s">
        <v>158</v>
      </c>
      <c r="TT9" s="132" t="s">
        <v>158</v>
      </c>
      <c r="TU9" s="132" t="s">
        <v>158</v>
      </c>
      <c r="TV9" s="132" t="s">
        <v>158</v>
      </c>
      <c r="TW9" s="132" t="s">
        <v>158</v>
      </c>
      <c r="TX9" s="132" t="s">
        <v>158</v>
      </c>
      <c r="TY9" s="132" t="s">
        <v>158</v>
      </c>
      <c r="TZ9" s="132" t="s">
        <v>158</v>
      </c>
      <c r="UA9" s="132" t="s">
        <v>158</v>
      </c>
      <c r="UB9" s="235">
        <v>18.239999999999998</v>
      </c>
      <c r="UC9" s="236">
        <v>16.059999999999999</v>
      </c>
      <c r="UD9" s="236">
        <v>14.01</v>
      </c>
      <c r="UE9" s="236">
        <v>14.22</v>
      </c>
      <c r="UF9" s="236">
        <v>13.5</v>
      </c>
      <c r="UG9" s="236">
        <v>13.55</v>
      </c>
      <c r="UH9" s="236">
        <v>16.66</v>
      </c>
      <c r="UI9" s="236">
        <v>21.38</v>
      </c>
      <c r="UJ9" s="236">
        <v>27.98</v>
      </c>
      <c r="UK9" s="236">
        <v>17.829999999999998</v>
      </c>
      <c r="UL9" s="236">
        <v>16.66</v>
      </c>
      <c r="UM9" s="236">
        <v>23.15</v>
      </c>
      <c r="UN9" s="236" t="s">
        <v>5</v>
      </c>
      <c r="UO9" s="231" t="s">
        <v>5</v>
      </c>
      <c r="UP9" s="231" t="s">
        <v>5</v>
      </c>
      <c r="UQ9" s="231" t="s">
        <v>5</v>
      </c>
      <c r="UR9" s="231" t="s">
        <v>5</v>
      </c>
      <c r="US9" s="231" t="s">
        <v>5</v>
      </c>
      <c r="UT9" s="231" t="s">
        <v>5</v>
      </c>
      <c r="UU9" s="231" t="s">
        <v>5</v>
      </c>
      <c r="UV9" s="231" t="s">
        <v>5</v>
      </c>
      <c r="UW9" s="231" t="s">
        <v>5</v>
      </c>
      <c r="UX9" s="231" t="s">
        <v>5</v>
      </c>
      <c r="UY9" s="231" t="s">
        <v>5</v>
      </c>
      <c r="UZ9" s="231" t="s">
        <v>5</v>
      </c>
      <c r="VA9" s="231" t="s">
        <v>5</v>
      </c>
      <c r="VB9" s="231" t="s">
        <v>5</v>
      </c>
      <c r="VC9" s="130">
        <v>1.8141447452076644</v>
      </c>
      <c r="VD9" s="131">
        <v>2.1475717310087172</v>
      </c>
      <c r="VE9" s="131">
        <v>1.7044967880085653</v>
      </c>
      <c r="VF9" s="131">
        <v>1.941631504922644</v>
      </c>
      <c r="VG9" s="131">
        <v>1.6555555555555557</v>
      </c>
      <c r="VH9" s="131">
        <v>1.1365313653136531</v>
      </c>
      <c r="VI9" s="131">
        <v>0.88475390156062428</v>
      </c>
      <c r="VJ9" s="131">
        <v>1.1459307764265669</v>
      </c>
      <c r="VK9" s="131">
        <v>0.76983559685489633</v>
      </c>
      <c r="VL9" s="131">
        <v>1.0751542344363434</v>
      </c>
      <c r="VM9" s="131">
        <v>1.0696278511404562</v>
      </c>
      <c r="VN9" s="131">
        <v>0.72958963282937372</v>
      </c>
      <c r="VO9" s="131" t="s">
        <v>158</v>
      </c>
      <c r="VP9" s="131" t="s">
        <v>158</v>
      </c>
      <c r="VQ9" s="131" t="s">
        <v>158</v>
      </c>
      <c r="VR9" s="131" t="s">
        <v>158</v>
      </c>
      <c r="VS9" s="131" t="s">
        <v>158</v>
      </c>
      <c r="VT9" s="131" t="s">
        <v>158</v>
      </c>
      <c r="VU9" s="131" t="s">
        <v>158</v>
      </c>
      <c r="VV9" s="131" t="s">
        <v>158</v>
      </c>
      <c r="VW9" s="131" t="s">
        <v>158</v>
      </c>
      <c r="VX9" s="131" t="s">
        <v>158</v>
      </c>
      <c r="VY9" s="131" t="s">
        <v>158</v>
      </c>
      <c r="VZ9" s="131" t="s">
        <v>158</v>
      </c>
      <c r="WA9" s="131" t="s">
        <v>158</v>
      </c>
      <c r="WB9" s="131" t="s">
        <v>158</v>
      </c>
      <c r="WC9" s="131" t="s">
        <v>158</v>
      </c>
      <c r="WD9" s="130">
        <v>2.134723686842106</v>
      </c>
      <c r="WE9" s="131">
        <v>2.4183812704350749</v>
      </c>
      <c r="WF9" s="131">
        <v>2.3711634546752318</v>
      </c>
      <c r="WG9" s="131">
        <v>2.2890295358649788</v>
      </c>
      <c r="WH9" s="131">
        <v>1.8355555555555556</v>
      </c>
      <c r="WI9" s="131">
        <v>1.5269372693726937</v>
      </c>
      <c r="WJ9" s="131">
        <v>1.2743097238895558</v>
      </c>
      <c r="WK9" s="131">
        <v>1.3559401309635173</v>
      </c>
      <c r="WL9" s="131">
        <v>0.87383845604002852</v>
      </c>
      <c r="WM9" s="131">
        <v>1.3443634324172744</v>
      </c>
      <c r="WN9" s="131">
        <v>1.1422569027611045</v>
      </c>
      <c r="WO9" s="131">
        <v>0.80691144708423335</v>
      </c>
      <c r="WP9" s="131" t="s">
        <v>158</v>
      </c>
      <c r="WQ9" s="131" t="s">
        <v>158</v>
      </c>
      <c r="WR9" s="131" t="s">
        <v>158</v>
      </c>
      <c r="WS9" s="131" t="s">
        <v>158</v>
      </c>
      <c r="WT9" s="131" t="s">
        <v>158</v>
      </c>
      <c r="WU9" s="131" t="s">
        <v>158</v>
      </c>
      <c r="WV9" s="131" t="s">
        <v>158</v>
      </c>
      <c r="WW9" s="131" t="s">
        <v>158</v>
      </c>
      <c r="WX9" s="131" t="s">
        <v>158</v>
      </c>
      <c r="WY9" s="131" t="s">
        <v>158</v>
      </c>
      <c r="WZ9" s="131" t="s">
        <v>158</v>
      </c>
      <c r="XA9" s="131" t="s">
        <v>158</v>
      </c>
      <c r="XB9" s="131" t="s">
        <v>158</v>
      </c>
      <c r="XC9" s="131" t="s">
        <v>158</v>
      </c>
      <c r="XD9" s="131" t="s">
        <v>158</v>
      </c>
      <c r="XE9" s="130">
        <v>2.5055207704242872</v>
      </c>
      <c r="XF9" s="131">
        <v>2.673100871731009</v>
      </c>
      <c r="XG9" s="131">
        <v>2.9172019985724482</v>
      </c>
      <c r="XH9" s="131">
        <v>2.6322081575246132</v>
      </c>
      <c r="XI9" s="131">
        <v>2.2088888888888891</v>
      </c>
      <c r="XJ9" s="131">
        <v>1.943911439114391</v>
      </c>
      <c r="XK9" s="131">
        <v>1.6224489795918369</v>
      </c>
      <c r="XL9" s="131">
        <v>1.4957904583723107</v>
      </c>
      <c r="XM9" s="131">
        <v>1.0600428877769836</v>
      </c>
      <c r="XN9" s="131">
        <v>1.5569265283230513</v>
      </c>
      <c r="XO9" s="131">
        <v>1.2202881152460983</v>
      </c>
      <c r="XP9" s="131">
        <v>0.9248380129589634</v>
      </c>
      <c r="XQ9" s="131" t="s">
        <v>158</v>
      </c>
      <c r="XR9" s="131" t="s">
        <v>158</v>
      </c>
      <c r="XS9" s="131" t="s">
        <v>158</v>
      </c>
      <c r="XT9" s="131" t="s">
        <v>158</v>
      </c>
      <c r="XU9" s="131" t="s">
        <v>158</v>
      </c>
      <c r="XV9" s="131" t="s">
        <v>158</v>
      </c>
      <c r="XW9" s="131" t="s">
        <v>158</v>
      </c>
      <c r="XX9" s="131" t="s">
        <v>158</v>
      </c>
      <c r="XY9" s="131" t="s">
        <v>158</v>
      </c>
      <c r="XZ9" s="131" t="s">
        <v>158</v>
      </c>
      <c r="YA9" s="131" t="s">
        <v>158</v>
      </c>
      <c r="YB9" s="131" t="s">
        <v>158</v>
      </c>
      <c r="YC9" s="131" t="s">
        <v>158</v>
      </c>
      <c r="YD9" s="131" t="s">
        <v>158</v>
      </c>
      <c r="YE9" s="131" t="s">
        <v>158</v>
      </c>
      <c r="YF9" s="235" t="s">
        <v>158</v>
      </c>
      <c r="YG9" s="8">
        <v>265.17062399999998</v>
      </c>
      <c r="YH9" s="8">
        <v>271</v>
      </c>
      <c r="YI9" s="8">
        <v>273</v>
      </c>
      <c r="YJ9" s="8">
        <v>272</v>
      </c>
      <c r="YK9" s="8">
        <v>272</v>
      </c>
      <c r="YL9" s="8">
        <v>274</v>
      </c>
      <c r="YM9" s="8">
        <v>277</v>
      </c>
      <c r="YN9" s="8">
        <v>241</v>
      </c>
      <c r="YO9" s="8">
        <v>204</v>
      </c>
      <c r="YP9" s="8">
        <v>204</v>
      </c>
      <c r="YQ9" s="8">
        <v>204.60000000000002</v>
      </c>
      <c r="YR9" s="8">
        <v>205.5</v>
      </c>
      <c r="YS9" s="231">
        <v>197.39999999999998</v>
      </c>
      <c r="YT9" s="231" t="s">
        <v>5</v>
      </c>
      <c r="YU9" s="231" t="s">
        <v>5</v>
      </c>
      <c r="YV9" s="231" t="s">
        <v>5</v>
      </c>
      <c r="YW9" s="231" t="s">
        <v>5</v>
      </c>
      <c r="YX9" s="231" t="s">
        <v>5</v>
      </c>
      <c r="YY9" s="231" t="s">
        <v>5</v>
      </c>
      <c r="YZ9" s="231" t="s">
        <v>5</v>
      </c>
      <c r="ZA9" s="231" t="s">
        <v>5</v>
      </c>
      <c r="ZB9" s="231" t="s">
        <v>5</v>
      </c>
      <c r="ZC9" s="231" t="s">
        <v>5</v>
      </c>
      <c r="ZD9" s="231" t="s">
        <v>5</v>
      </c>
      <c r="ZE9" s="231" t="s">
        <v>5</v>
      </c>
      <c r="ZF9" s="231" t="s">
        <v>5</v>
      </c>
      <c r="ZG9" s="235" t="s">
        <v>158</v>
      </c>
      <c r="ZH9" s="133">
        <v>0.1593</v>
      </c>
      <c r="ZI9" s="133">
        <v>0.1472</v>
      </c>
      <c r="ZJ9" s="133">
        <v>0.10050000000000001</v>
      </c>
      <c r="ZK9" s="133">
        <v>4.3400000000000001E-2</v>
      </c>
      <c r="ZL9" s="133">
        <v>4.36E-2</v>
      </c>
      <c r="ZM9" s="133">
        <v>-0.44369999999999998</v>
      </c>
      <c r="ZN9" s="133">
        <v>7.17E-2</v>
      </c>
      <c r="ZO9" s="133">
        <v>4.99E-2</v>
      </c>
      <c r="ZP9" s="133">
        <v>0.1081</v>
      </c>
      <c r="ZQ9" s="133">
        <v>0.10220000000000001</v>
      </c>
      <c r="ZR9" s="133">
        <v>0.1193</v>
      </c>
      <c r="ZS9" s="133" t="s">
        <v>5</v>
      </c>
      <c r="ZT9" s="379">
        <v>8.0100000000000005E-2</v>
      </c>
      <c r="ZU9" s="133">
        <v>8.0199999999999994E-2</v>
      </c>
      <c r="ZV9" s="133">
        <v>9.2699999999999991E-2</v>
      </c>
      <c r="ZW9" s="133">
        <v>7.8100000000000003E-2</v>
      </c>
      <c r="ZX9" s="133">
        <v>4.2500000000000003E-2</v>
      </c>
      <c r="ZY9" s="133">
        <v>4.1799999999999997E-2</v>
      </c>
      <c r="ZZ9" s="133">
        <v>-0.28610000000000002</v>
      </c>
      <c r="AAA9" s="133">
        <v>5.9500000000000004E-2</v>
      </c>
      <c r="AAB9" s="133">
        <v>4.8300000000000003E-2</v>
      </c>
      <c r="AAC9" s="133">
        <v>9.1199999999999989E-2</v>
      </c>
      <c r="AAD9" s="133">
        <v>8.5999999999999993E-2</v>
      </c>
      <c r="AAE9" s="133">
        <v>9.9100000000000008E-2</v>
      </c>
      <c r="AAF9" s="133" t="s">
        <v>5</v>
      </c>
      <c r="AAG9" s="235">
        <v>30162.400000000001</v>
      </c>
      <c r="AAH9" s="8">
        <v>28268</v>
      </c>
      <c r="AAI9" s="8">
        <v>26588.2</v>
      </c>
      <c r="AAJ9" s="8">
        <v>25142</v>
      </c>
      <c r="AAK9" s="8">
        <v>24214.6</v>
      </c>
      <c r="AAL9" s="8">
        <v>23806.2</v>
      </c>
      <c r="AAM9" s="8">
        <v>24618.799999999999</v>
      </c>
      <c r="AAN9" s="8">
        <v>23928.799999999999</v>
      </c>
      <c r="AAO9" s="8">
        <v>20993</v>
      </c>
      <c r="AAP9" s="8">
        <v>17612.7</v>
      </c>
      <c r="AAQ9" s="8">
        <v>16249.1</v>
      </c>
      <c r="AAR9" s="8">
        <v>16029.2</v>
      </c>
      <c r="AAS9" s="8">
        <v>15516.2</v>
      </c>
      <c r="AAT9" s="231">
        <v>15015.1</v>
      </c>
      <c r="AAU9" s="231">
        <v>14065</v>
      </c>
      <c r="AAV9" s="231">
        <v>13366.7</v>
      </c>
      <c r="AAW9" s="231">
        <v>13161.1</v>
      </c>
      <c r="AAX9" s="231">
        <v>12435.2</v>
      </c>
      <c r="AAY9" s="231">
        <v>11284</v>
      </c>
      <c r="AAZ9" s="231">
        <v>10624.2</v>
      </c>
      <c r="ABA9" s="231">
        <v>9926.5</v>
      </c>
      <c r="ABB9" s="231">
        <v>11538.6</v>
      </c>
      <c r="ABC9" s="231">
        <v>11164.495000000001</v>
      </c>
      <c r="ABD9" s="231">
        <v>6377.6509999999998</v>
      </c>
      <c r="ABE9" s="231">
        <v>3320</v>
      </c>
      <c r="ABF9" s="231">
        <v>3149.7730000000001</v>
      </c>
      <c r="ABG9" s="231">
        <v>2915.1930000000002</v>
      </c>
      <c r="ABH9" s="235">
        <v>2107.1</v>
      </c>
      <c r="ABI9" s="8">
        <v>1859</v>
      </c>
      <c r="ABJ9" s="8">
        <v>2089.4</v>
      </c>
      <c r="ABK9" s="8">
        <v>885.6</v>
      </c>
      <c r="ABL9" s="8">
        <v>879.7</v>
      </c>
      <c r="ABM9" s="8">
        <v>708.5</v>
      </c>
      <c r="ABN9" s="8">
        <v>896.8</v>
      </c>
      <c r="ABO9" s="8">
        <v>1160.5</v>
      </c>
      <c r="ABP9" s="8">
        <v>787.4</v>
      </c>
      <c r="ABQ9" s="8">
        <v>788.1</v>
      </c>
      <c r="ABR9" s="8">
        <v>814.6</v>
      </c>
      <c r="ABS9" s="8">
        <v>686.6</v>
      </c>
      <c r="ABT9" s="8">
        <v>784.1</v>
      </c>
      <c r="ABU9" s="231">
        <v>658.2</v>
      </c>
      <c r="ABV9" s="231">
        <v>643.5</v>
      </c>
      <c r="ABW9" s="231">
        <v>449.4</v>
      </c>
      <c r="ABX9" s="231">
        <v>626.6</v>
      </c>
      <c r="ABY9" s="231">
        <v>486.6</v>
      </c>
      <c r="ABZ9" s="231">
        <v>467</v>
      </c>
      <c r="ACA9" s="231">
        <v>355.8</v>
      </c>
      <c r="ACB9" s="231">
        <v>618.20000000000005</v>
      </c>
      <c r="ACC9" s="231">
        <v>146</v>
      </c>
      <c r="ACD9" s="231">
        <v>272.44600000000003</v>
      </c>
      <c r="ACE9" s="231">
        <v>303.17</v>
      </c>
      <c r="ACF9" s="231">
        <v>133.08199999999999</v>
      </c>
      <c r="ACG9" s="231">
        <v>107.215</v>
      </c>
      <c r="ACH9" s="231">
        <v>85.156999999999996</v>
      </c>
      <c r="ACI9" s="235">
        <v>1326.8</v>
      </c>
      <c r="ACJ9" s="8">
        <v>1201</v>
      </c>
      <c r="ACK9" s="8">
        <v>1471</v>
      </c>
      <c r="ACL9" s="8">
        <v>451</v>
      </c>
      <c r="ACM9" s="8">
        <v>592</v>
      </c>
      <c r="ACN9" s="8">
        <v>194</v>
      </c>
      <c r="ACO9" s="8">
        <v>225</v>
      </c>
      <c r="ACP9" s="8">
        <v>619</v>
      </c>
      <c r="ACQ9" s="8">
        <v>198</v>
      </c>
      <c r="ACR9" s="8">
        <v>244</v>
      </c>
      <c r="ACS9" s="8">
        <v>196</v>
      </c>
      <c r="ACT9" s="8">
        <v>98</v>
      </c>
      <c r="ACU9" s="8" t="s">
        <v>5</v>
      </c>
      <c r="ACV9" s="237" t="s">
        <v>5</v>
      </c>
      <c r="ACW9" s="237" t="s">
        <v>5</v>
      </c>
      <c r="ACX9" s="237" t="s">
        <v>5</v>
      </c>
      <c r="ACY9" s="237" t="s">
        <v>5</v>
      </c>
      <c r="ACZ9" s="237" t="s">
        <v>5</v>
      </c>
      <c r="ADA9" s="237" t="s">
        <v>5</v>
      </c>
      <c r="ADB9" s="237" t="s">
        <v>5</v>
      </c>
      <c r="ADC9" s="237" t="s">
        <v>5</v>
      </c>
      <c r="ADD9" s="237" t="s">
        <v>5</v>
      </c>
      <c r="ADE9" s="237" t="s">
        <v>5</v>
      </c>
      <c r="ADF9" s="237" t="s">
        <v>5</v>
      </c>
      <c r="ADG9" s="237" t="s">
        <v>5</v>
      </c>
      <c r="ADH9" s="237" t="s">
        <v>5</v>
      </c>
      <c r="ADI9" s="237" t="s">
        <v>5</v>
      </c>
      <c r="ADJ9" s="127">
        <v>0.2142857142857143</v>
      </c>
      <c r="ADK9" s="128">
        <v>0.2</v>
      </c>
      <c r="ADL9" s="128">
        <v>0.22325581395348837</v>
      </c>
      <c r="ADM9" s="128">
        <v>0.3098591549295775</v>
      </c>
      <c r="ADN9" s="128">
        <v>0.71186440677966101</v>
      </c>
      <c r="ADO9" s="128">
        <v>0.7068965517241379</v>
      </c>
      <c r="ADP9" s="128" t="s">
        <v>1282</v>
      </c>
      <c r="ADQ9" s="128">
        <v>0.23841059602649009</v>
      </c>
      <c r="ADR9" s="128">
        <v>0.35374149659863946</v>
      </c>
      <c r="ADS9" s="128">
        <v>0.17204301075268816</v>
      </c>
      <c r="ADT9" s="128">
        <v>0.18072289156626506</v>
      </c>
      <c r="ADU9" s="128">
        <v>0.1360544217687075</v>
      </c>
      <c r="ADV9" s="128">
        <v>0.16780045351473924</v>
      </c>
      <c r="ADW9" s="128">
        <v>0.17412935323383083</v>
      </c>
      <c r="ADX9" s="128">
        <v>0.13749999999999998</v>
      </c>
      <c r="ADY9" s="128">
        <v>0.19230769230769229</v>
      </c>
      <c r="ADZ9" s="128" t="s">
        <v>158</v>
      </c>
      <c r="AEA9" s="128" t="s">
        <v>158</v>
      </c>
      <c r="AEB9" s="128" t="s">
        <v>158</v>
      </c>
      <c r="AEC9" s="128" t="s">
        <v>158</v>
      </c>
      <c r="AED9" s="128" t="s">
        <v>158</v>
      </c>
      <c r="AEE9" s="128" t="s">
        <v>158</v>
      </c>
      <c r="AEF9" s="128" t="s">
        <v>158</v>
      </c>
      <c r="AEG9" s="128" t="s">
        <v>158</v>
      </c>
      <c r="AEH9" s="128" t="s">
        <v>158</v>
      </c>
      <c r="AEI9" s="128" t="s">
        <v>158</v>
      </c>
      <c r="AEJ9" s="128" t="s">
        <v>158</v>
      </c>
      <c r="AEK9" s="127" t="s">
        <v>158</v>
      </c>
      <c r="AEL9" s="128">
        <v>7.4173601118881119E-2</v>
      </c>
      <c r="AEM9" s="128">
        <v>6.2257107303532108E-2</v>
      </c>
      <c r="AEN9" s="128">
        <v>0.13563685636856368</v>
      </c>
      <c r="AEO9" s="128">
        <v>0.12986245310901443</v>
      </c>
      <c r="AEP9" s="128">
        <v>0.15740296400846857</v>
      </c>
      <c r="AEQ9" s="128">
        <v>0.12221231043710974</v>
      </c>
      <c r="AER9" s="128">
        <v>8.5928479103834568E-2</v>
      </c>
      <c r="AES9" s="128">
        <v>0.10610447887562442</v>
      </c>
      <c r="AET9" s="128">
        <v>8.2832127902550443E-2</v>
      </c>
      <c r="AEU9" s="128">
        <v>7.5128897618463045E-2</v>
      </c>
      <c r="AEV9" s="128">
        <v>7.9464025633556659E-2</v>
      </c>
      <c r="AEW9" s="128">
        <v>6.4647366407346002E-2</v>
      </c>
      <c r="AEX9" s="128">
        <v>6.9978729869340603E-2</v>
      </c>
      <c r="AEY9" s="128" t="s">
        <v>158</v>
      </c>
      <c r="AEZ9" s="128" t="s">
        <v>158</v>
      </c>
      <c r="AFA9" s="128" t="s">
        <v>158</v>
      </c>
      <c r="AFB9" s="128" t="s">
        <v>158</v>
      </c>
      <c r="AFC9" s="128" t="s">
        <v>158</v>
      </c>
      <c r="AFD9" s="128" t="s">
        <v>158</v>
      </c>
      <c r="AFE9" s="128" t="s">
        <v>158</v>
      </c>
      <c r="AFF9" s="128" t="s">
        <v>158</v>
      </c>
      <c r="AFG9" s="128" t="s">
        <v>158</v>
      </c>
      <c r="AFH9" s="128" t="s">
        <v>158</v>
      </c>
      <c r="AFI9" s="128" t="s">
        <v>158</v>
      </c>
      <c r="AFJ9" s="128" t="s">
        <v>158</v>
      </c>
      <c r="AFK9" s="128" t="s">
        <v>158</v>
      </c>
      <c r="AFL9" s="134" t="s">
        <v>158</v>
      </c>
      <c r="AFM9" s="135">
        <v>0.114811594071607</v>
      </c>
      <c r="AFN9" s="135">
        <v>8.8429639700883744E-2</v>
      </c>
      <c r="AFO9" s="135">
        <v>0.26634146341463416</v>
      </c>
      <c r="AFP9" s="135">
        <v>0.19297297297297297</v>
      </c>
      <c r="AFQ9" s="135">
        <v>0.57484536082474225</v>
      </c>
      <c r="AFR9" s="135">
        <v>0.48711111111111111</v>
      </c>
      <c r="AFS9" s="135">
        <v>0.16109854604200327</v>
      </c>
      <c r="AFT9" s="135">
        <v>0.42195286195286197</v>
      </c>
      <c r="AFU9" s="135">
        <v>0.26754098360655737</v>
      </c>
      <c r="AFV9" s="135">
        <v>0.31224489795918364</v>
      </c>
      <c r="AFW9" s="135">
        <v>0.55673469387755103</v>
      </c>
      <c r="AFX9" s="135" t="s">
        <v>1307</v>
      </c>
      <c r="AFY9" s="135" t="s">
        <v>1307</v>
      </c>
      <c r="AFZ9" s="135" t="s">
        <v>158</v>
      </c>
      <c r="AGA9" s="135" t="s">
        <v>158</v>
      </c>
      <c r="AGB9" s="135" t="s">
        <v>158</v>
      </c>
      <c r="AGC9" s="135" t="s">
        <v>158</v>
      </c>
      <c r="AGD9" s="135" t="s">
        <v>158</v>
      </c>
      <c r="AGE9" s="135" t="s">
        <v>158</v>
      </c>
      <c r="AGF9" s="135" t="s">
        <v>158</v>
      </c>
      <c r="AGG9" s="135" t="s">
        <v>158</v>
      </c>
      <c r="AGH9" s="135" t="s">
        <v>158</v>
      </c>
      <c r="AGI9" s="135" t="s">
        <v>158</v>
      </c>
      <c r="AGJ9" s="135" t="s">
        <v>158</v>
      </c>
      <c r="AGK9" s="135" t="s">
        <v>158</v>
      </c>
      <c r="AGL9" s="135" t="s">
        <v>158</v>
      </c>
    </row>
    <row r="10" spans="1:870" x14ac:dyDescent="0.2">
      <c r="A10" s="7">
        <v>8</v>
      </c>
      <c r="B10" s="1" t="s">
        <v>191</v>
      </c>
      <c r="C10" s="1" t="s">
        <v>192</v>
      </c>
      <c r="D10" s="94">
        <v>0.34</v>
      </c>
      <c r="E10" s="95">
        <v>0.44</v>
      </c>
      <c r="F10" s="57">
        <v>1.76</v>
      </c>
      <c r="G10" s="58" t="s">
        <v>159</v>
      </c>
      <c r="H10" s="58">
        <v>1.76</v>
      </c>
      <c r="I10" s="226" t="s">
        <v>5</v>
      </c>
      <c r="J10" s="58" t="s">
        <v>159</v>
      </c>
      <c r="K10" s="58" t="s">
        <v>1280</v>
      </c>
      <c r="L10" s="226" t="s">
        <v>5</v>
      </c>
      <c r="M10" s="151">
        <v>1.4600000000000002</v>
      </c>
      <c r="N10" s="124">
        <v>1.03</v>
      </c>
      <c r="O10" s="124">
        <v>0.88</v>
      </c>
      <c r="P10" s="124">
        <v>0.85000000000000009</v>
      </c>
      <c r="Q10" s="124">
        <v>0.73000000000000009</v>
      </c>
      <c r="R10" s="124">
        <v>0.63</v>
      </c>
      <c r="S10" s="124">
        <v>0.59</v>
      </c>
      <c r="T10" s="124">
        <v>0.54</v>
      </c>
      <c r="U10" s="124">
        <v>0.52</v>
      </c>
      <c r="V10" s="124">
        <v>0.49</v>
      </c>
      <c r="W10" s="124">
        <v>0.48</v>
      </c>
      <c r="X10" s="124">
        <v>0.44</v>
      </c>
      <c r="Y10" s="124">
        <v>0.43</v>
      </c>
      <c r="Z10" s="124">
        <v>0.4</v>
      </c>
      <c r="AA10" s="124">
        <v>0.38</v>
      </c>
      <c r="AB10" s="124">
        <v>0.35</v>
      </c>
      <c r="AC10" s="124">
        <v>0.32</v>
      </c>
      <c r="AD10" s="124">
        <v>0.31333</v>
      </c>
      <c r="AE10" s="124">
        <v>0.29332000000000003</v>
      </c>
      <c r="AF10" s="124">
        <v>0.28999000000000003</v>
      </c>
      <c r="AG10" s="143">
        <v>0.28000000000000003</v>
      </c>
      <c r="AH10" s="137">
        <v>0.27500000000000002</v>
      </c>
      <c r="AI10" s="137">
        <v>0.26</v>
      </c>
      <c r="AJ10" s="137">
        <v>0.25</v>
      </c>
      <c r="AK10" s="137">
        <v>0.24610999999999997</v>
      </c>
      <c r="AL10" s="137">
        <v>0.24443999999999999</v>
      </c>
      <c r="AM10" s="137">
        <v>0.22777000000000003</v>
      </c>
      <c r="AN10" s="137">
        <v>0.21110666666666664</v>
      </c>
      <c r="AO10" s="137">
        <v>0.2</v>
      </c>
      <c r="AP10" s="137">
        <v>0.2</v>
      </c>
      <c r="AQ10" s="137">
        <v>0.2</v>
      </c>
      <c r="AR10" s="137">
        <v>0.2</v>
      </c>
      <c r="AS10" s="137">
        <v>0.2</v>
      </c>
      <c r="AT10" s="137">
        <v>0.2</v>
      </c>
      <c r="AU10" s="137">
        <v>0.2</v>
      </c>
      <c r="AV10" s="137">
        <v>0.18333333333333332</v>
      </c>
      <c r="AW10" s="137">
        <v>0.17777777777777778</v>
      </c>
      <c r="AX10" s="137">
        <v>0.17777777777777778</v>
      </c>
      <c r="AY10" s="137">
        <v>0.16111111111111109</v>
      </c>
      <c r="AZ10" s="137">
        <v>0.15555555555555556</v>
      </c>
      <c r="BA10" s="137">
        <v>0.15555555555555556</v>
      </c>
      <c r="BB10" s="137">
        <v>0.15555555555555556</v>
      </c>
      <c r="BC10" s="137">
        <v>0.15555555555555556</v>
      </c>
      <c r="BD10" s="137">
        <v>0.12777777777777777</v>
      </c>
      <c r="BE10" s="137">
        <v>0.10777777777777778</v>
      </c>
      <c r="BF10" s="137">
        <v>0.1</v>
      </c>
      <c r="BG10" s="137">
        <v>9.1111111111111101E-2</v>
      </c>
      <c r="BH10" s="137">
        <v>8.8888888888888892E-2</v>
      </c>
      <c r="BI10" s="137">
        <v>8.8888888888888892E-2</v>
      </c>
      <c r="BJ10" s="137">
        <v>8.8888888888888892E-2</v>
      </c>
      <c r="BK10" s="137">
        <v>6.6666666666666666E-2</v>
      </c>
      <c r="BL10" s="137">
        <v>6.6666666666666666E-2</v>
      </c>
      <c r="BM10" s="126">
        <v>0.41747572815533984</v>
      </c>
      <c r="BN10" s="125">
        <v>0.17045454545454541</v>
      </c>
      <c r="BO10" s="125">
        <v>3.5294117647058698E-2</v>
      </c>
      <c r="BP10" s="125">
        <v>0.16438356164383561</v>
      </c>
      <c r="BQ10" s="125">
        <v>0.15873015873015883</v>
      </c>
      <c r="BR10" s="125">
        <v>6.7796610169491567E-2</v>
      </c>
      <c r="BS10" s="125">
        <v>9.259259259259256E-2</v>
      </c>
      <c r="BT10" s="125">
        <v>3.8461538461538547E-2</v>
      </c>
      <c r="BU10" s="125">
        <v>6.1224489795918435E-2</v>
      </c>
      <c r="BV10" s="125">
        <v>2.0833333333333259E-2</v>
      </c>
      <c r="BW10" s="125">
        <v>9.0909090909090828E-2</v>
      </c>
      <c r="BX10" s="125">
        <v>2.3255813953488413E-2</v>
      </c>
      <c r="BY10" s="125">
        <v>7.4999999999999956E-2</v>
      </c>
      <c r="BZ10" s="125">
        <v>5.2631578947368363E-2</v>
      </c>
      <c r="CA10" s="125">
        <v>8.5714285714285854E-2</v>
      </c>
      <c r="CB10" s="125">
        <v>9.375E-2</v>
      </c>
      <c r="CC10" s="125">
        <v>2.1287460504898936E-2</v>
      </c>
      <c r="CD10" s="125">
        <v>6.8219009954997745E-2</v>
      </c>
      <c r="CE10" s="125">
        <v>1.1483154591537703E-2</v>
      </c>
      <c r="CF10" s="125">
        <v>3.5678571428571448E-2</v>
      </c>
      <c r="CG10" s="125">
        <v>1.8181818181818299E-2</v>
      </c>
      <c r="CH10" s="125">
        <v>5.7692307692307709E-2</v>
      </c>
      <c r="CI10" s="125">
        <v>4.0000000000000036E-2</v>
      </c>
      <c r="CJ10" s="125">
        <v>1.5805940433139876E-2</v>
      </c>
      <c r="CK10" s="125">
        <v>6.831942398952684E-3</v>
      </c>
      <c r="CL10" s="125">
        <v>7.3187864951485881E-2</v>
      </c>
      <c r="CM10" s="125">
        <v>7.8933240699804452E-2</v>
      </c>
      <c r="CN10" s="125">
        <v>5.5533333333333212E-2</v>
      </c>
      <c r="CO10" s="125">
        <v>0</v>
      </c>
      <c r="CP10" s="125">
        <v>0</v>
      </c>
      <c r="CQ10" s="125">
        <v>0</v>
      </c>
      <c r="CR10" s="125">
        <v>0</v>
      </c>
      <c r="CS10" s="125">
        <v>0</v>
      </c>
      <c r="CT10" s="125">
        <v>0</v>
      </c>
      <c r="CU10" s="125">
        <v>9.090909090909105E-2</v>
      </c>
      <c r="CV10" s="125">
        <v>3.1249999999999778E-2</v>
      </c>
      <c r="CW10" s="125">
        <v>0</v>
      </c>
      <c r="CX10" s="125">
        <v>0.10344827586206917</v>
      </c>
      <c r="CY10" s="125">
        <v>3.5714285714285587E-2</v>
      </c>
      <c r="CZ10" s="125">
        <v>0</v>
      </c>
      <c r="DA10" s="125">
        <v>0</v>
      </c>
      <c r="DB10" s="125">
        <v>0</v>
      </c>
      <c r="DC10" s="125">
        <v>0.21739130434782616</v>
      </c>
      <c r="DD10" s="125">
        <v>0.18556701030927836</v>
      </c>
      <c r="DE10" s="125">
        <v>7.7777777777777724E-2</v>
      </c>
      <c r="DF10" s="125">
        <v>9.7560975609756184E-2</v>
      </c>
      <c r="DG10" s="125">
        <v>2.4999999999999911E-2</v>
      </c>
      <c r="DH10" s="125">
        <v>0</v>
      </c>
      <c r="DI10" s="125">
        <v>0</v>
      </c>
      <c r="DJ10" s="125">
        <v>0.33333333333333348</v>
      </c>
      <c r="DK10" s="125">
        <v>0</v>
      </c>
      <c r="DL10" s="127">
        <v>1.8288863416160501E-2</v>
      </c>
      <c r="DM10" s="128">
        <v>2.2420549029615783E-2</v>
      </c>
      <c r="DN10" s="128">
        <v>2.4581005586592181E-2</v>
      </c>
      <c r="DO10" s="128">
        <v>2.0941118502094111E-2</v>
      </c>
      <c r="DP10" s="128">
        <v>1.6254731685593413E-2</v>
      </c>
      <c r="DQ10" s="128">
        <v>1.3238075225887791E-2</v>
      </c>
      <c r="DR10" s="128">
        <v>1.2110016420361247E-2</v>
      </c>
      <c r="DS10" s="128">
        <v>9.752573595810006E-3</v>
      </c>
      <c r="DT10" s="128">
        <v>8.9717046238785379E-3</v>
      </c>
      <c r="DU10" s="128">
        <v>1.0300609627916754E-2</v>
      </c>
      <c r="DV10" s="128">
        <v>9.7442143727161992E-3</v>
      </c>
      <c r="DW10" s="128">
        <v>8.1481481481481474E-3</v>
      </c>
      <c r="DX10" s="128">
        <v>9.885057471264367E-3</v>
      </c>
      <c r="DY10" s="128">
        <v>8.1449806556709425E-3</v>
      </c>
      <c r="DZ10" s="128">
        <v>6.0761112887751838E-3</v>
      </c>
      <c r="EA10" s="128">
        <v>6.2211162460007107E-3</v>
      </c>
      <c r="EB10" s="128">
        <v>7.0796460176991149E-3</v>
      </c>
      <c r="EC10" s="128">
        <v>6.8427604280410573E-3</v>
      </c>
      <c r="ED10" s="128">
        <v>1.194786150712831E-2</v>
      </c>
      <c r="EE10" s="128">
        <v>1.494023699124163E-2</v>
      </c>
      <c r="EF10" s="128">
        <v>1.7010935601458083E-2</v>
      </c>
      <c r="EG10" s="128">
        <v>1.7741935483870968E-2</v>
      </c>
      <c r="EH10" s="128">
        <v>1.8465909090909092E-2</v>
      </c>
      <c r="EI10" s="128">
        <v>2.0833333333333332E-2</v>
      </c>
      <c r="EJ10" s="128">
        <v>2.4199606686332347E-2</v>
      </c>
      <c r="EK10" s="128">
        <v>2.3824561403508773E-2</v>
      </c>
      <c r="EL10" s="128">
        <v>3.1590846047156729E-2</v>
      </c>
      <c r="EM10" s="127">
        <v>2.3408404792319752E-2</v>
      </c>
      <c r="EN10" s="128">
        <v>2.8789724617682626E-2</v>
      </c>
      <c r="EO10" s="128">
        <v>3.8920831490490936E-2</v>
      </c>
      <c r="EP10" s="128">
        <v>2.3963913166055825E-2</v>
      </c>
      <c r="EQ10" s="128">
        <v>1.8383278771090406E-2</v>
      </c>
      <c r="ER10" s="128">
        <v>1.5857034986156558E-2</v>
      </c>
      <c r="ES10" s="128">
        <v>1.398435648257881E-2</v>
      </c>
      <c r="ET10" s="128">
        <v>1.152614727854856E-2</v>
      </c>
      <c r="EU10" s="128">
        <v>9.9274532264222986E-3</v>
      </c>
      <c r="EV10" s="128">
        <v>1.137418755803157E-2</v>
      </c>
      <c r="EW10" s="128">
        <v>1.0750279955207167E-2</v>
      </c>
      <c r="EX10" s="128">
        <v>9.9886492622020435E-3</v>
      </c>
      <c r="EY10" s="128">
        <v>1.0842158345940494E-2</v>
      </c>
      <c r="EZ10" s="128">
        <v>9.5969289827255288E-3</v>
      </c>
      <c r="FA10" s="128">
        <v>7.6582023377670299E-3</v>
      </c>
      <c r="FB10" s="128">
        <v>7.5075075075075074E-3</v>
      </c>
      <c r="FC10" s="128">
        <v>7.9940044966275298E-3</v>
      </c>
      <c r="FD10" s="128">
        <v>9.3643156007172743E-3</v>
      </c>
      <c r="FE10" s="128">
        <v>1.384237848041529E-2</v>
      </c>
      <c r="FF10" s="128">
        <v>1.7967162329615861E-2</v>
      </c>
      <c r="FG10" s="128">
        <v>1.8855218855218858E-2</v>
      </c>
      <c r="FH10" s="128">
        <v>2.0220588235294119E-2</v>
      </c>
      <c r="FI10" s="128">
        <v>2.2165387894288149E-2</v>
      </c>
      <c r="FJ10" s="128">
        <v>2.5614754098360656E-2</v>
      </c>
      <c r="FK10" s="128">
        <v>2.8386389850057668E-2</v>
      </c>
      <c r="FL10" s="128">
        <v>3.0215080346106305E-2</v>
      </c>
      <c r="FM10" s="128">
        <v>3.6501602564102564E-2</v>
      </c>
      <c r="FN10" s="127">
        <v>3.2051353147772889E-2</v>
      </c>
      <c r="FO10" s="128">
        <v>4.2898792169929194E-2</v>
      </c>
      <c r="FP10" s="128">
        <v>8.5686465433300885E-2</v>
      </c>
      <c r="FQ10" s="128">
        <v>2.6975563313233895E-2</v>
      </c>
      <c r="FR10" s="128">
        <v>2.1836673646425369E-2</v>
      </c>
      <c r="FS10" s="128">
        <v>1.7923186344238978E-2</v>
      </c>
      <c r="FT10" s="128">
        <v>1.5838926174496643E-2</v>
      </c>
      <c r="FU10" s="128">
        <v>1.3740458015267177E-2</v>
      </c>
      <c r="FV10" s="128">
        <v>1.155812402756168E-2</v>
      </c>
      <c r="FW10" s="128">
        <v>1.2700881285640229E-2</v>
      </c>
      <c r="FX10" s="128">
        <v>1.2069399044505907E-2</v>
      </c>
      <c r="FY10" s="128">
        <v>1.2884333821376283E-2</v>
      </c>
      <c r="FZ10" s="128">
        <v>1.1637347767253043E-2</v>
      </c>
      <c r="GA10" s="128">
        <v>1.1126564673157162E-2</v>
      </c>
      <c r="GB10" s="128">
        <v>1.3199027440083362E-2</v>
      </c>
      <c r="GC10" s="128">
        <v>9.3582887700534752E-3</v>
      </c>
      <c r="GD10" s="128">
        <v>9.3267269017779063E-3</v>
      </c>
      <c r="GE10" s="128">
        <v>1.3925777777777778E-2</v>
      </c>
      <c r="GF10" s="128">
        <v>1.559383306751728E-2</v>
      </c>
      <c r="GG10" s="128">
        <v>2.0138194444444445E-2</v>
      </c>
      <c r="GH10" s="128">
        <v>2.180685358255452E-2</v>
      </c>
      <c r="GI10" s="128">
        <v>2.4229074889867846E-2</v>
      </c>
      <c r="GJ10" s="128">
        <v>2.9445073612684034E-2</v>
      </c>
      <c r="GK10" s="128">
        <v>3.4578146611341627E-2</v>
      </c>
      <c r="GL10" s="128">
        <v>3.5513708513708511E-2</v>
      </c>
      <c r="GM10" s="128">
        <v>3.6924471299093653E-2</v>
      </c>
      <c r="GN10" s="128">
        <v>4.2813909774436096E-2</v>
      </c>
      <c r="GO10" s="109" t="s">
        <v>158</v>
      </c>
      <c r="GP10" s="141">
        <v>3.48</v>
      </c>
      <c r="GQ10" s="141">
        <v>-2.5299999999999998</v>
      </c>
      <c r="GR10" s="141">
        <v>2.88</v>
      </c>
      <c r="GS10" s="141">
        <v>2.86</v>
      </c>
      <c r="GT10" s="141">
        <v>0.57999999999999996</v>
      </c>
      <c r="GU10" s="110">
        <v>2.5499999999999998</v>
      </c>
      <c r="GV10" s="110">
        <v>1.32</v>
      </c>
      <c r="GW10" s="110">
        <v>4.45</v>
      </c>
      <c r="GX10" s="110">
        <v>3.32</v>
      </c>
      <c r="GY10" s="110">
        <v>4.42</v>
      </c>
      <c r="GZ10" s="110">
        <v>3.95</v>
      </c>
      <c r="HA10" s="110">
        <v>2.59</v>
      </c>
      <c r="HB10" s="110">
        <v>1.84</v>
      </c>
      <c r="HC10" s="110">
        <v>4.3600000000000003</v>
      </c>
      <c r="HD10" s="110">
        <v>3.41</v>
      </c>
      <c r="HE10" s="129">
        <v>3.11</v>
      </c>
      <c r="HF10" s="231" t="s">
        <v>158</v>
      </c>
      <c r="HG10" s="231" t="s">
        <v>158</v>
      </c>
      <c r="HH10" s="231" t="s">
        <v>158</v>
      </c>
      <c r="HI10" s="231" t="s">
        <v>158</v>
      </c>
      <c r="HJ10" s="231" t="s">
        <v>158</v>
      </c>
      <c r="HK10" s="231" t="s">
        <v>158</v>
      </c>
      <c r="HL10" s="231" t="s">
        <v>158</v>
      </c>
      <c r="HM10" s="231" t="s">
        <v>158</v>
      </c>
      <c r="HN10" s="231" t="s">
        <v>158</v>
      </c>
      <c r="HO10" s="231" t="s">
        <v>158</v>
      </c>
      <c r="HP10" s="232" t="s">
        <v>158</v>
      </c>
      <c r="HQ10" s="131">
        <v>6.8994252873563227</v>
      </c>
      <c r="HR10" s="131" t="s">
        <v>1288</v>
      </c>
      <c r="HS10" s="131">
        <v>10.940972222222223</v>
      </c>
      <c r="HT10" s="131">
        <v>11.68881118881119</v>
      </c>
      <c r="HU10" s="131">
        <v>60.603448275862071</v>
      </c>
      <c r="HV10" s="131">
        <v>14.607843137254903</v>
      </c>
      <c r="HW10" s="131">
        <v>29.77272727272727</v>
      </c>
      <c r="HX10" s="131">
        <v>10.110112359550563</v>
      </c>
      <c r="HY10" s="131">
        <v>11.620481927710843</v>
      </c>
      <c r="HZ10" s="131">
        <v>8.997737556561086</v>
      </c>
      <c r="IA10" s="131">
        <v>8.6455696202531644</v>
      </c>
      <c r="IB10" s="131">
        <v>14.266409266409267</v>
      </c>
      <c r="IC10" s="131">
        <v>19.538043478260871</v>
      </c>
      <c r="ID10" s="131">
        <v>6.603211009174311</v>
      </c>
      <c r="IE10" s="131">
        <v>10.96774193548387</v>
      </c>
      <c r="IF10" s="131">
        <v>11.032154340836014</v>
      </c>
      <c r="IG10" s="131" t="s">
        <v>158</v>
      </c>
      <c r="IH10" s="131" t="s">
        <v>158</v>
      </c>
      <c r="II10" s="131" t="s">
        <v>158</v>
      </c>
      <c r="IJ10" s="131" t="s">
        <v>158</v>
      </c>
      <c r="IK10" s="131" t="s">
        <v>158</v>
      </c>
      <c r="IL10" s="131" t="s">
        <v>158</v>
      </c>
      <c r="IM10" s="131" t="s">
        <v>158</v>
      </c>
      <c r="IN10" s="131" t="s">
        <v>158</v>
      </c>
      <c r="IO10" s="131" t="s">
        <v>158</v>
      </c>
      <c r="IP10" s="131" t="s">
        <v>158</v>
      </c>
      <c r="IQ10" s="130" t="s">
        <v>158</v>
      </c>
      <c r="IR10" s="131">
        <v>10.280647537436465</v>
      </c>
      <c r="IS10" s="131" t="s">
        <v>1288</v>
      </c>
      <c r="IT10" s="131">
        <v>12.315972222222221</v>
      </c>
      <c r="IU10" s="131">
        <v>13.884615384615385</v>
      </c>
      <c r="IV10" s="131">
        <v>68.5</v>
      </c>
      <c r="IW10" s="131">
        <v>16.545098039215688</v>
      </c>
      <c r="IX10" s="131">
        <v>35.492424242424242</v>
      </c>
      <c r="IY10" s="131">
        <v>11.770786516853933</v>
      </c>
      <c r="IZ10" s="131">
        <v>12.975903614457831</v>
      </c>
      <c r="JA10" s="131">
        <v>10.101809954751131</v>
      </c>
      <c r="JB10" s="131">
        <v>11.151898734177214</v>
      </c>
      <c r="JC10" s="131">
        <v>15.312741312741313</v>
      </c>
      <c r="JD10" s="131">
        <v>22.652173913043477</v>
      </c>
      <c r="JE10" s="131">
        <v>11.380733944954127</v>
      </c>
      <c r="JF10" s="131">
        <v>13.671554252199412</v>
      </c>
      <c r="JG10" s="131">
        <v>12.87138263665595</v>
      </c>
      <c r="JH10" s="131" t="s">
        <v>158</v>
      </c>
      <c r="JI10" s="131" t="s">
        <v>158</v>
      </c>
      <c r="JJ10" s="131" t="s">
        <v>158</v>
      </c>
      <c r="JK10" s="131" t="s">
        <v>158</v>
      </c>
      <c r="JL10" s="131" t="s">
        <v>158</v>
      </c>
      <c r="JM10" s="131" t="s">
        <v>158</v>
      </c>
      <c r="JN10" s="131" t="s">
        <v>158</v>
      </c>
      <c r="JO10" s="131" t="s">
        <v>158</v>
      </c>
      <c r="JP10" s="131" t="s">
        <v>158</v>
      </c>
      <c r="JQ10" s="131" t="s">
        <v>158</v>
      </c>
      <c r="JR10" s="130" t="s">
        <v>158</v>
      </c>
      <c r="JS10" s="131">
        <v>13.201149137931035</v>
      </c>
      <c r="JT10" s="131" t="s">
        <v>1288</v>
      </c>
      <c r="JU10" s="131">
        <v>14.093750000000002</v>
      </c>
      <c r="JV10" s="131">
        <v>15.702797202797202</v>
      </c>
      <c r="JW10" s="131">
        <v>82.051724137931046</v>
      </c>
      <c r="JX10" s="131">
        <v>19.105882352941176</v>
      </c>
      <c r="JY10" s="131">
        <v>41.946969696969695</v>
      </c>
      <c r="JZ10" s="131">
        <v>13.024719101123596</v>
      </c>
      <c r="KA10" s="131">
        <v>14.328313253012048</v>
      </c>
      <c r="KB10" s="131">
        <v>11.144796380090497</v>
      </c>
      <c r="KC10" s="131">
        <v>13.670886075949367</v>
      </c>
      <c r="KD10" s="131">
        <v>16.795366795366796</v>
      </c>
      <c r="KE10" s="131">
        <v>26.690217391304348</v>
      </c>
      <c r="KF10" s="131">
        <v>14.344036697247706</v>
      </c>
      <c r="KG10" s="131">
        <v>16.498533724340174</v>
      </c>
      <c r="KH10" s="131">
        <v>14.533762057877816</v>
      </c>
      <c r="KI10" s="131" t="s">
        <v>158</v>
      </c>
      <c r="KJ10" s="131" t="s">
        <v>158</v>
      </c>
      <c r="KK10" s="131" t="s">
        <v>158</v>
      </c>
      <c r="KL10" s="131" t="s">
        <v>158</v>
      </c>
      <c r="KM10" s="131" t="s">
        <v>158</v>
      </c>
      <c r="KN10" s="131" t="s">
        <v>158</v>
      </c>
      <c r="KO10" s="131" t="s">
        <v>158</v>
      </c>
      <c r="KP10" s="131" t="s">
        <v>158</v>
      </c>
      <c r="KQ10" s="131" t="s">
        <v>158</v>
      </c>
      <c r="KR10" s="131" t="s">
        <v>158</v>
      </c>
      <c r="KS10" s="116" t="s">
        <v>158</v>
      </c>
      <c r="KT10" s="132">
        <v>50</v>
      </c>
      <c r="KU10" s="132">
        <v>27.956462585034014</v>
      </c>
      <c r="KV10" s="132">
        <v>42.083660130718954</v>
      </c>
      <c r="KW10" s="132">
        <v>41.107407407407408</v>
      </c>
      <c r="KX10" s="132">
        <v>32.449172576832154</v>
      </c>
      <c r="KY10" s="132">
        <v>27.495887191539367</v>
      </c>
      <c r="KZ10" s="132">
        <v>29.598119858989424</v>
      </c>
      <c r="LA10" s="132">
        <v>40.739130434782609</v>
      </c>
      <c r="LB10" s="132">
        <v>36.779083431257341</v>
      </c>
      <c r="LC10" s="132">
        <v>34.917743830787309</v>
      </c>
      <c r="LD10" s="132">
        <v>35.964871194379391</v>
      </c>
      <c r="LE10" s="132">
        <v>29.210772833723652</v>
      </c>
      <c r="LF10" s="132" t="s">
        <v>158</v>
      </c>
      <c r="LG10" s="132" t="s">
        <v>158</v>
      </c>
      <c r="LH10" s="132" t="s">
        <v>158</v>
      </c>
      <c r="LI10" s="132" t="s">
        <v>158</v>
      </c>
      <c r="LJ10" s="132" t="s">
        <v>158</v>
      </c>
      <c r="LK10" s="132" t="s">
        <v>158</v>
      </c>
      <c r="LL10" s="132" t="s">
        <v>158</v>
      </c>
      <c r="LM10" s="132" t="s">
        <v>158</v>
      </c>
      <c r="LN10" s="132" t="s">
        <v>158</v>
      </c>
      <c r="LO10" s="132" t="s">
        <v>158</v>
      </c>
      <c r="LP10" s="132" t="s">
        <v>158</v>
      </c>
      <c r="LQ10" s="132" t="s">
        <v>158</v>
      </c>
      <c r="LR10" s="132" t="s">
        <v>158</v>
      </c>
      <c r="LS10" s="132" t="s">
        <v>158</v>
      </c>
      <c r="LT10" s="130" t="s">
        <v>158</v>
      </c>
      <c r="LU10" s="131">
        <v>0.48020000000000002</v>
      </c>
      <c r="LV10" s="131">
        <v>0.3673569203815456</v>
      </c>
      <c r="LW10" s="131">
        <v>0.74874666086848485</v>
      </c>
      <c r="LX10" s="131">
        <v>0.81323542661501036</v>
      </c>
      <c r="LY10" s="131">
        <v>1.0832325513623777</v>
      </c>
      <c r="LZ10" s="131">
        <v>1.3547480661566733</v>
      </c>
      <c r="MA10" s="131">
        <v>1.3277870414483086</v>
      </c>
      <c r="MB10" s="131">
        <v>1.1043436499466381</v>
      </c>
      <c r="MC10" s="131">
        <v>1.048965781654366</v>
      </c>
      <c r="MD10" s="131">
        <v>1.1389624768635371</v>
      </c>
      <c r="ME10" s="131">
        <v>0.9495376701178615</v>
      </c>
      <c r="MF10" s="131">
        <v>1.2649442796440313</v>
      </c>
      <c r="MG10" s="131" t="s">
        <v>158</v>
      </c>
      <c r="MH10" s="131" t="s">
        <v>158</v>
      </c>
      <c r="MI10" s="131" t="s">
        <v>158</v>
      </c>
      <c r="MJ10" s="131" t="s">
        <v>158</v>
      </c>
      <c r="MK10" s="131" t="s">
        <v>158</v>
      </c>
      <c r="ML10" s="131" t="s">
        <v>158</v>
      </c>
      <c r="MM10" s="131" t="s">
        <v>158</v>
      </c>
      <c r="MN10" s="131" t="s">
        <v>158</v>
      </c>
      <c r="MO10" s="131" t="s">
        <v>158</v>
      </c>
      <c r="MP10" s="131" t="s">
        <v>158</v>
      </c>
      <c r="MQ10" s="131" t="s">
        <v>158</v>
      </c>
      <c r="MR10" s="131" t="s">
        <v>158</v>
      </c>
      <c r="MS10" s="131" t="s">
        <v>158</v>
      </c>
      <c r="MT10" s="131" t="s">
        <v>158</v>
      </c>
      <c r="MU10" s="130" t="s">
        <v>158</v>
      </c>
      <c r="MV10" s="131">
        <v>0.71553306860557797</v>
      </c>
      <c r="MW10" s="131">
        <v>0.80875754331321781</v>
      </c>
      <c r="MX10" s="131">
        <v>0.84284494005094113</v>
      </c>
      <c r="MY10" s="131">
        <v>0.96600594648166505</v>
      </c>
      <c r="MZ10" s="131">
        <v>1.2243763660206906</v>
      </c>
      <c r="NA10" s="131">
        <v>1.5344112996281891</v>
      </c>
      <c r="NB10" s="131">
        <v>1.5828708114975385</v>
      </c>
      <c r="NC10" s="131">
        <v>1.2857417289220918</v>
      </c>
      <c r="ND10" s="131">
        <v>1.171317933480303</v>
      </c>
      <c r="NE10" s="131">
        <v>1.2787195019350497</v>
      </c>
      <c r="NF10" s="131">
        <v>1.2248062772676955</v>
      </c>
      <c r="NG10" s="131">
        <v>1.3577182714663674</v>
      </c>
      <c r="NH10" s="131" t="s">
        <v>158</v>
      </c>
      <c r="NI10" s="131" t="s">
        <v>158</v>
      </c>
      <c r="NJ10" s="131" t="s">
        <v>158</v>
      </c>
      <c r="NK10" s="131" t="s">
        <v>158</v>
      </c>
      <c r="NL10" s="131" t="s">
        <v>158</v>
      </c>
      <c r="NM10" s="131" t="s">
        <v>158</v>
      </c>
      <c r="NN10" s="131" t="s">
        <v>158</v>
      </c>
      <c r="NO10" s="131" t="s">
        <v>158</v>
      </c>
      <c r="NP10" s="131" t="s">
        <v>158</v>
      </c>
      <c r="NQ10" s="131" t="s">
        <v>158</v>
      </c>
      <c r="NR10" s="131" t="s">
        <v>158</v>
      </c>
      <c r="NS10" s="131" t="s">
        <v>158</v>
      </c>
      <c r="NT10" s="131" t="s">
        <v>158</v>
      </c>
      <c r="NU10" s="131" t="s">
        <v>158</v>
      </c>
      <c r="NV10" s="130" t="s">
        <v>158</v>
      </c>
      <c r="NW10" s="131">
        <v>0.91879997999999996</v>
      </c>
      <c r="NX10" s="131">
        <v>1.2805625851664395</v>
      </c>
      <c r="NY10" s="131">
        <v>0.96450736162017781</v>
      </c>
      <c r="NZ10" s="131">
        <v>1.0925038291737994</v>
      </c>
      <c r="OA10" s="131">
        <v>1.4666013405216378</v>
      </c>
      <c r="OB10" s="131">
        <v>1.771901363306124</v>
      </c>
      <c r="OC10" s="131">
        <v>1.8707269334603778</v>
      </c>
      <c r="OD10" s="131">
        <v>1.4227107790821771</v>
      </c>
      <c r="OE10" s="131">
        <v>1.2933981916355157</v>
      </c>
      <c r="OF10" s="131">
        <v>1.4107440686521957</v>
      </c>
      <c r="OG10" s="131">
        <v>1.5014651299081851</v>
      </c>
      <c r="OH10" s="131">
        <v>1.4891766215024453</v>
      </c>
      <c r="OI10" s="131" t="s">
        <v>158</v>
      </c>
      <c r="OJ10" s="131" t="s">
        <v>158</v>
      </c>
      <c r="OK10" s="131" t="s">
        <v>158</v>
      </c>
      <c r="OL10" s="131" t="s">
        <v>158</v>
      </c>
      <c r="OM10" s="131" t="s">
        <v>158</v>
      </c>
      <c r="ON10" s="131" t="s">
        <v>158</v>
      </c>
      <c r="OO10" s="131" t="s">
        <v>158</v>
      </c>
      <c r="OP10" s="131" t="s">
        <v>158</v>
      </c>
      <c r="OQ10" s="131" t="s">
        <v>158</v>
      </c>
      <c r="OR10" s="131" t="s">
        <v>158</v>
      </c>
      <c r="OS10" s="131" t="s">
        <v>158</v>
      </c>
      <c r="OT10" s="131" t="s">
        <v>158</v>
      </c>
      <c r="OU10" s="131" t="s">
        <v>158</v>
      </c>
      <c r="OV10" s="131" t="s">
        <v>158</v>
      </c>
      <c r="OW10" s="378" t="s">
        <v>158</v>
      </c>
      <c r="OX10" s="132">
        <v>7.6953344575604268</v>
      </c>
      <c r="OY10" s="132">
        <v>1.0857142857142856</v>
      </c>
      <c r="OZ10" s="132">
        <v>5.7895424836601306</v>
      </c>
      <c r="PA10" s="132">
        <v>4.8419753086419757</v>
      </c>
      <c r="PB10" s="132">
        <v>3.2659574468085109</v>
      </c>
      <c r="PC10" s="132">
        <v>2.3678025851938895</v>
      </c>
      <c r="PD10" s="132">
        <v>2.54641598119859</v>
      </c>
      <c r="PE10" s="132">
        <v>5.1762632197414806</v>
      </c>
      <c r="PF10" s="132">
        <v>3.8683901292596943</v>
      </c>
      <c r="PG10" s="132">
        <v>5.4994124559341948</v>
      </c>
      <c r="PH10" s="132">
        <v>5.2564402810304447</v>
      </c>
      <c r="PI10" s="132">
        <v>3.7552693208430914</v>
      </c>
      <c r="PJ10" s="132" t="s">
        <v>158</v>
      </c>
      <c r="PK10" s="132" t="s">
        <v>158</v>
      </c>
      <c r="PL10" s="132" t="s">
        <v>158</v>
      </c>
      <c r="PM10" s="132" t="s">
        <v>158</v>
      </c>
      <c r="PN10" s="132" t="s">
        <v>158</v>
      </c>
      <c r="PO10" s="132" t="s">
        <v>158</v>
      </c>
      <c r="PP10" s="132" t="s">
        <v>158</v>
      </c>
      <c r="PQ10" s="132" t="s">
        <v>158</v>
      </c>
      <c r="PR10" s="132" t="s">
        <v>158</v>
      </c>
      <c r="PS10" s="132" t="s">
        <v>158</v>
      </c>
      <c r="PT10" s="132" t="s">
        <v>158</v>
      </c>
      <c r="PU10" s="132" t="s">
        <v>158</v>
      </c>
      <c r="PV10" s="132" t="s">
        <v>158</v>
      </c>
      <c r="PW10" s="132" t="s">
        <v>158</v>
      </c>
      <c r="PX10" s="130" t="s">
        <v>158</v>
      </c>
      <c r="PY10" s="131">
        <v>3.1200723155588026</v>
      </c>
      <c r="PZ10" s="131">
        <v>9.4592105263157897</v>
      </c>
      <c r="QA10" s="131">
        <v>5.4425716866109735</v>
      </c>
      <c r="QB10" s="131">
        <v>6.9042070372259046</v>
      </c>
      <c r="QC10" s="131">
        <v>10.762540716612376</v>
      </c>
      <c r="QD10" s="131">
        <v>15.731885856079405</v>
      </c>
      <c r="QE10" s="131">
        <v>15.433456391324409</v>
      </c>
      <c r="QF10" s="131">
        <v>8.6915981838819523</v>
      </c>
      <c r="QG10" s="131">
        <v>9.9731409477521265</v>
      </c>
      <c r="QH10" s="131">
        <v>7.2316816239316246</v>
      </c>
      <c r="QI10" s="131">
        <v>6.4967921586099351</v>
      </c>
      <c r="QJ10" s="131">
        <v>9.8395073277206109</v>
      </c>
      <c r="QK10" s="131" t="s">
        <v>158</v>
      </c>
      <c r="QL10" s="131" t="s">
        <v>158</v>
      </c>
      <c r="QM10" s="131" t="s">
        <v>158</v>
      </c>
      <c r="QN10" s="131" t="s">
        <v>158</v>
      </c>
      <c r="QO10" s="131" t="s">
        <v>158</v>
      </c>
      <c r="QP10" s="131" t="s">
        <v>158</v>
      </c>
      <c r="QQ10" s="131" t="s">
        <v>158</v>
      </c>
      <c r="QR10" s="131" t="s">
        <v>158</v>
      </c>
      <c r="QS10" s="131" t="s">
        <v>158</v>
      </c>
      <c r="QT10" s="131" t="s">
        <v>158</v>
      </c>
      <c r="QU10" s="131" t="s">
        <v>158</v>
      </c>
      <c r="QV10" s="131" t="s">
        <v>158</v>
      </c>
      <c r="QW10" s="131" t="s">
        <v>158</v>
      </c>
      <c r="QX10" s="131" t="s">
        <v>158</v>
      </c>
      <c r="QY10" s="130" t="s">
        <v>158</v>
      </c>
      <c r="QZ10" s="131">
        <v>4.6491356064621012</v>
      </c>
      <c r="RA10" s="131">
        <v>20.824999999999999</v>
      </c>
      <c r="RB10" s="131">
        <v>6.1265635583653193</v>
      </c>
      <c r="RC10" s="131">
        <v>8.2011983681794991</v>
      </c>
      <c r="RD10" s="131">
        <v>12.16488599348534</v>
      </c>
      <c r="RE10" s="131">
        <v>17.818208436724564</v>
      </c>
      <c r="RF10" s="131">
        <v>18.398407937240425</v>
      </c>
      <c r="RG10" s="131">
        <v>10.119269012485812</v>
      </c>
      <c r="RH10" s="131">
        <v>11.136415552855407</v>
      </c>
      <c r="RI10" s="131">
        <v>8.1190491452991456</v>
      </c>
      <c r="RJ10" s="131">
        <v>8.3801960347516147</v>
      </c>
      <c r="RK10" s="131">
        <v>10.561159962581851</v>
      </c>
      <c r="RL10" s="131" t="s">
        <v>158</v>
      </c>
      <c r="RM10" s="131" t="s">
        <v>158</v>
      </c>
      <c r="RN10" s="131" t="s">
        <v>158</v>
      </c>
      <c r="RO10" s="131" t="s">
        <v>158</v>
      </c>
      <c r="RP10" s="131" t="s">
        <v>158</v>
      </c>
      <c r="RQ10" s="131" t="s">
        <v>158</v>
      </c>
      <c r="RR10" s="131" t="s">
        <v>158</v>
      </c>
      <c r="RS10" s="131" t="s">
        <v>158</v>
      </c>
      <c r="RT10" s="131" t="s">
        <v>158</v>
      </c>
      <c r="RU10" s="131" t="s">
        <v>158</v>
      </c>
      <c r="RV10" s="131" t="s">
        <v>158</v>
      </c>
      <c r="RW10" s="131" t="s">
        <v>158</v>
      </c>
      <c r="RX10" s="131" t="s">
        <v>158</v>
      </c>
      <c r="RY10" s="131" t="s">
        <v>158</v>
      </c>
      <c r="RZ10" s="130" t="s">
        <v>158</v>
      </c>
      <c r="SA10" s="131">
        <v>5.9698508561723891</v>
      </c>
      <c r="SB10" s="131">
        <v>32.973684210526315</v>
      </c>
      <c r="SC10" s="131">
        <v>7.0109166854820506</v>
      </c>
      <c r="SD10" s="131">
        <v>9.2751402345741951</v>
      </c>
      <c r="SE10" s="131">
        <v>14.571530944625406</v>
      </c>
      <c r="SF10" s="131">
        <v>20.576039702233249</v>
      </c>
      <c r="SG10" s="131">
        <v>21.744287032764188</v>
      </c>
      <c r="SH10" s="131">
        <v>11.197266742338252</v>
      </c>
      <c r="SI10" s="131">
        <v>12.297105103280682</v>
      </c>
      <c r="SJ10" s="131">
        <v>8.9573205128205124</v>
      </c>
      <c r="SK10" s="131">
        <v>10.27311205168189</v>
      </c>
      <c r="SL10" s="131">
        <v>11.583723105706268</v>
      </c>
      <c r="SM10" s="131" t="s">
        <v>158</v>
      </c>
      <c r="SN10" s="131" t="s">
        <v>158</v>
      </c>
      <c r="SO10" s="131" t="s">
        <v>158</v>
      </c>
      <c r="SP10" s="131" t="s">
        <v>158</v>
      </c>
      <c r="SQ10" s="131" t="s">
        <v>158</v>
      </c>
      <c r="SR10" s="131" t="s">
        <v>158</v>
      </c>
      <c r="SS10" s="131" t="s">
        <v>158</v>
      </c>
      <c r="ST10" s="131" t="s">
        <v>158</v>
      </c>
      <c r="SU10" s="131" t="s">
        <v>158</v>
      </c>
      <c r="SV10" s="131" t="s">
        <v>158</v>
      </c>
      <c r="SW10" s="131" t="s">
        <v>158</v>
      </c>
      <c r="SX10" s="131" t="s">
        <v>158</v>
      </c>
      <c r="SY10" s="131" t="s">
        <v>158</v>
      </c>
      <c r="SZ10" s="131" t="s">
        <v>158</v>
      </c>
      <c r="TA10" s="378" t="s">
        <v>158</v>
      </c>
      <c r="TB10" s="132">
        <v>6.1382799325463742</v>
      </c>
      <c r="TC10" s="132">
        <v>-9.5238095238095233E-2</v>
      </c>
      <c r="TD10" s="132">
        <v>3.6509803921568627</v>
      </c>
      <c r="TE10" s="132">
        <v>3.0012345679012347</v>
      </c>
      <c r="TF10" s="132">
        <v>2.0921985815602837</v>
      </c>
      <c r="TG10" s="132">
        <v>1.1069330199764982</v>
      </c>
      <c r="TH10" s="132">
        <v>-0.97179788484136309</v>
      </c>
      <c r="TI10" s="132">
        <v>-1.0399529964747356</v>
      </c>
      <c r="TJ10" s="132">
        <v>-3.5311398354876617</v>
      </c>
      <c r="TK10" s="132">
        <v>-0.93772032902467684</v>
      </c>
      <c r="TL10" s="132">
        <v>0.66744730679156905</v>
      </c>
      <c r="TM10" s="132">
        <v>-0.75995316159250581</v>
      </c>
      <c r="TN10" s="132" t="s">
        <v>158</v>
      </c>
      <c r="TO10" s="132" t="s">
        <v>158</v>
      </c>
      <c r="TP10" s="132" t="s">
        <v>158</v>
      </c>
      <c r="TQ10" s="132" t="s">
        <v>158</v>
      </c>
      <c r="TR10" s="132" t="s">
        <v>158</v>
      </c>
      <c r="TS10" s="132" t="s">
        <v>158</v>
      </c>
      <c r="TT10" s="132" t="s">
        <v>158</v>
      </c>
      <c r="TU10" s="132" t="s">
        <v>158</v>
      </c>
      <c r="TV10" s="132" t="s">
        <v>158</v>
      </c>
      <c r="TW10" s="132" t="s">
        <v>158</v>
      </c>
      <c r="TX10" s="132" t="s">
        <v>158</v>
      </c>
      <c r="TY10" s="132" t="s">
        <v>158</v>
      </c>
      <c r="TZ10" s="132" t="s">
        <v>158</v>
      </c>
      <c r="UA10" s="132" t="s">
        <v>158</v>
      </c>
      <c r="UB10" s="235" t="s">
        <v>158</v>
      </c>
      <c r="UC10" s="236">
        <v>31.28</v>
      </c>
      <c r="UD10" s="236">
        <v>31.05</v>
      </c>
      <c r="UE10" s="236">
        <v>33.56</v>
      </c>
      <c r="UF10" s="236">
        <v>30.64</v>
      </c>
      <c r="UG10" s="236">
        <v>30.1</v>
      </c>
      <c r="UH10" s="236">
        <v>28.29</v>
      </c>
      <c r="UI10" s="236">
        <v>27.33</v>
      </c>
      <c r="UJ10" s="236">
        <v>26.4</v>
      </c>
      <c r="UK10" s="236">
        <v>21.11</v>
      </c>
      <c r="UL10" s="236">
        <v>19.32</v>
      </c>
      <c r="UM10" s="236">
        <v>15.53</v>
      </c>
      <c r="UN10" s="236">
        <v>13.19</v>
      </c>
      <c r="UO10" s="231" t="s">
        <v>5</v>
      </c>
      <c r="UP10" s="231" t="s">
        <v>5</v>
      </c>
      <c r="UQ10" s="231" t="s">
        <v>5</v>
      </c>
      <c r="UR10" s="231" t="s">
        <v>5</v>
      </c>
      <c r="US10" s="231" t="s">
        <v>5</v>
      </c>
      <c r="UT10" s="231" t="s">
        <v>5</v>
      </c>
      <c r="UU10" s="231" t="s">
        <v>5</v>
      </c>
      <c r="UV10" s="231" t="s">
        <v>5</v>
      </c>
      <c r="UW10" s="231" t="s">
        <v>5</v>
      </c>
      <c r="UX10" s="231" t="s">
        <v>5</v>
      </c>
      <c r="UY10" s="231" t="s">
        <v>5</v>
      </c>
      <c r="UZ10" s="231" t="s">
        <v>5</v>
      </c>
      <c r="VA10" s="231" t="s">
        <v>5</v>
      </c>
      <c r="VB10" s="231" t="s">
        <v>5</v>
      </c>
      <c r="VC10" s="130" t="s">
        <v>158</v>
      </c>
      <c r="VD10" s="131">
        <v>0.76758312020460362</v>
      </c>
      <c r="VE10" s="131">
        <v>0.33075684380032205</v>
      </c>
      <c r="VF10" s="131">
        <v>0.93891537544696069</v>
      </c>
      <c r="VG10" s="131">
        <v>1.0910574412532636</v>
      </c>
      <c r="VH10" s="131">
        <v>1.1677740863787374</v>
      </c>
      <c r="VI10" s="131">
        <v>1.3167196889360198</v>
      </c>
      <c r="VJ10" s="131">
        <v>1.4379802414928651</v>
      </c>
      <c r="VK10" s="131">
        <v>1.7041666666666668</v>
      </c>
      <c r="VL10" s="131">
        <v>1.8275698720985314</v>
      </c>
      <c r="VM10" s="131">
        <v>2.058488612836439</v>
      </c>
      <c r="VN10" s="131">
        <v>2.1989697359948486</v>
      </c>
      <c r="VO10" s="131">
        <v>2.801364670204701</v>
      </c>
      <c r="VP10" s="131" t="s">
        <v>158</v>
      </c>
      <c r="VQ10" s="131" t="s">
        <v>158</v>
      </c>
      <c r="VR10" s="131" t="s">
        <v>158</v>
      </c>
      <c r="VS10" s="131" t="s">
        <v>158</v>
      </c>
      <c r="VT10" s="131" t="s">
        <v>158</v>
      </c>
      <c r="VU10" s="131" t="s">
        <v>158</v>
      </c>
      <c r="VV10" s="131" t="s">
        <v>158</v>
      </c>
      <c r="VW10" s="131" t="s">
        <v>158</v>
      </c>
      <c r="VX10" s="131" t="s">
        <v>158</v>
      </c>
      <c r="VY10" s="131" t="s">
        <v>158</v>
      </c>
      <c r="VZ10" s="131" t="s">
        <v>158</v>
      </c>
      <c r="WA10" s="131" t="s">
        <v>158</v>
      </c>
      <c r="WB10" s="131" t="s">
        <v>158</v>
      </c>
      <c r="WC10" s="131" t="s">
        <v>158</v>
      </c>
      <c r="WD10" s="130" t="s">
        <v>158</v>
      </c>
      <c r="WE10" s="131">
        <v>1.1437549050600671</v>
      </c>
      <c r="WF10" s="131">
        <v>0.72818035426731076</v>
      </c>
      <c r="WG10" s="131">
        <v>1.0569129916567341</v>
      </c>
      <c r="WH10" s="131">
        <v>1.296018276762402</v>
      </c>
      <c r="WI10" s="131">
        <v>1.3199335548172755</v>
      </c>
      <c r="WJ10" s="131">
        <v>1.4913396960056557</v>
      </c>
      <c r="WK10" s="131">
        <v>1.7142334431028177</v>
      </c>
      <c r="WL10" s="131">
        <v>1.9840909090909093</v>
      </c>
      <c r="WM10" s="131">
        <v>2.040738986262435</v>
      </c>
      <c r="WN10" s="131">
        <v>2.3110766045548652</v>
      </c>
      <c r="WO10" s="131">
        <v>2.8364455891822278</v>
      </c>
      <c r="WP10" s="131">
        <v>3.0068233510235025</v>
      </c>
      <c r="WQ10" s="131" t="s">
        <v>158</v>
      </c>
      <c r="WR10" s="131" t="s">
        <v>158</v>
      </c>
      <c r="WS10" s="131" t="s">
        <v>158</v>
      </c>
      <c r="WT10" s="131" t="s">
        <v>158</v>
      </c>
      <c r="WU10" s="131" t="s">
        <v>158</v>
      </c>
      <c r="WV10" s="131" t="s">
        <v>158</v>
      </c>
      <c r="WW10" s="131" t="s">
        <v>158</v>
      </c>
      <c r="WX10" s="131" t="s">
        <v>158</v>
      </c>
      <c r="WY10" s="131" t="s">
        <v>158</v>
      </c>
      <c r="WZ10" s="131" t="s">
        <v>158</v>
      </c>
      <c r="XA10" s="131" t="s">
        <v>158</v>
      </c>
      <c r="XB10" s="131" t="s">
        <v>158</v>
      </c>
      <c r="XC10" s="131" t="s">
        <v>158</v>
      </c>
      <c r="XD10" s="131" t="s">
        <v>158</v>
      </c>
      <c r="XE10" s="130" t="s">
        <v>158</v>
      </c>
      <c r="XF10" s="131">
        <v>1.4686700447570331</v>
      </c>
      <c r="XG10" s="131">
        <v>1.1529790660225441</v>
      </c>
      <c r="XH10" s="131">
        <v>1.2094755661501788</v>
      </c>
      <c r="XI10" s="131">
        <v>1.4657310704960833</v>
      </c>
      <c r="XJ10" s="131">
        <v>1.5810631229235881</v>
      </c>
      <c r="XK10" s="131">
        <v>1.7221633085896078</v>
      </c>
      <c r="XL10" s="131">
        <v>2.025978777899744</v>
      </c>
      <c r="XM10" s="131">
        <v>2.1954545454545458</v>
      </c>
      <c r="XN10" s="131">
        <v>2.253434391283752</v>
      </c>
      <c r="XO10" s="131">
        <v>2.5496894409937885</v>
      </c>
      <c r="XP10" s="131">
        <v>3.4771410173857054</v>
      </c>
      <c r="XQ10" s="131">
        <v>3.2979529946929493</v>
      </c>
      <c r="XR10" s="131" t="s">
        <v>158</v>
      </c>
      <c r="XS10" s="131" t="s">
        <v>158</v>
      </c>
      <c r="XT10" s="131" t="s">
        <v>158</v>
      </c>
      <c r="XU10" s="131" t="s">
        <v>158</v>
      </c>
      <c r="XV10" s="131" t="s">
        <v>158</v>
      </c>
      <c r="XW10" s="131" t="s">
        <v>158</v>
      </c>
      <c r="XX10" s="131" t="s">
        <v>158</v>
      </c>
      <c r="XY10" s="131" t="s">
        <v>158</v>
      </c>
      <c r="XZ10" s="131" t="s">
        <v>158</v>
      </c>
      <c r="YA10" s="131" t="s">
        <v>158</v>
      </c>
      <c r="YB10" s="131" t="s">
        <v>158</v>
      </c>
      <c r="YC10" s="131" t="s">
        <v>158</v>
      </c>
      <c r="YD10" s="131" t="s">
        <v>158</v>
      </c>
      <c r="YE10" s="131" t="s">
        <v>158</v>
      </c>
      <c r="YF10" s="235" t="s">
        <v>158</v>
      </c>
      <c r="YG10" s="8">
        <v>711.6</v>
      </c>
      <c r="YH10" s="8">
        <v>735</v>
      </c>
      <c r="YI10" s="8">
        <v>765</v>
      </c>
      <c r="YJ10" s="8">
        <v>810</v>
      </c>
      <c r="YK10" s="8">
        <v>846</v>
      </c>
      <c r="YL10" s="8">
        <v>851</v>
      </c>
      <c r="YM10" s="8">
        <v>851</v>
      </c>
      <c r="YN10" s="8">
        <v>851</v>
      </c>
      <c r="YO10" s="8">
        <v>851</v>
      </c>
      <c r="YP10" s="8">
        <v>851</v>
      </c>
      <c r="YQ10" s="8">
        <v>854</v>
      </c>
      <c r="YR10" s="8">
        <v>854</v>
      </c>
      <c r="YS10" s="231" t="s">
        <v>5</v>
      </c>
      <c r="YT10" s="231" t="s">
        <v>5</v>
      </c>
      <c r="YU10" s="231" t="s">
        <v>5</v>
      </c>
      <c r="YV10" s="231" t="s">
        <v>5</v>
      </c>
      <c r="YW10" s="231" t="s">
        <v>5</v>
      </c>
      <c r="YX10" s="231" t="s">
        <v>5</v>
      </c>
      <c r="YY10" s="231" t="s">
        <v>5</v>
      </c>
      <c r="YZ10" s="231" t="s">
        <v>5</v>
      </c>
      <c r="ZA10" s="231" t="s">
        <v>5</v>
      </c>
      <c r="ZB10" s="231" t="s">
        <v>5</v>
      </c>
      <c r="ZC10" s="231" t="s">
        <v>5</v>
      </c>
      <c r="ZD10" s="231" t="s">
        <v>5</v>
      </c>
      <c r="ZE10" s="231" t="s">
        <v>5</v>
      </c>
      <c r="ZF10" s="231" t="s">
        <v>5</v>
      </c>
      <c r="ZG10" s="235" t="s">
        <v>158</v>
      </c>
      <c r="ZH10" s="133">
        <v>0.1149</v>
      </c>
      <c r="ZI10" s="133">
        <v>-8.1299999999999997E-2</v>
      </c>
      <c r="ZJ10" s="133">
        <v>9.0200000000000002E-2</v>
      </c>
      <c r="ZK10" s="133">
        <v>9.4600000000000004E-2</v>
      </c>
      <c r="ZL10" s="133">
        <v>1.9799999999999998E-2</v>
      </c>
      <c r="ZM10" s="133">
        <v>8.9399999999999993E-2</v>
      </c>
      <c r="ZN10" s="133">
        <v>4.8799999999999996E-2</v>
      </c>
      <c r="ZO10" s="133">
        <v>0.18</v>
      </c>
      <c r="ZP10" s="133">
        <v>0.1575</v>
      </c>
      <c r="ZQ10" s="133">
        <v>0.25359999999999999</v>
      </c>
      <c r="ZR10" s="133">
        <v>0.2752</v>
      </c>
      <c r="ZS10" s="133">
        <v>0.21440000000000001</v>
      </c>
      <c r="ZT10" s="379" t="s">
        <v>158</v>
      </c>
      <c r="ZU10" s="133">
        <v>9.3799999999999994E-2</v>
      </c>
      <c r="ZV10" s="133">
        <v>-6.4199999999999993E-2</v>
      </c>
      <c r="ZW10" s="133">
        <v>7.6499999999999999E-2</v>
      </c>
      <c r="ZX10" s="133">
        <v>8.0799999999999997E-2</v>
      </c>
      <c r="ZY10" s="133">
        <v>1.8600000000000002E-2</v>
      </c>
      <c r="ZZ10" s="133">
        <v>7.1500000000000008E-2</v>
      </c>
      <c r="AAA10" s="133">
        <v>3.7499999999999999E-2</v>
      </c>
      <c r="AAB10" s="133">
        <v>0.13720000000000002</v>
      </c>
      <c r="AAC10" s="133">
        <v>0.12939999999999999</v>
      </c>
      <c r="AAD10" s="133">
        <v>0.23129999999999998</v>
      </c>
      <c r="AAE10" s="133">
        <v>0.255</v>
      </c>
      <c r="AAF10" s="133">
        <v>0.18190000000000001</v>
      </c>
      <c r="AAG10" s="235" t="s">
        <v>158</v>
      </c>
      <c r="AAH10" s="8">
        <v>35580</v>
      </c>
      <c r="AAI10" s="8">
        <v>20548</v>
      </c>
      <c r="AAJ10" s="8">
        <v>32194</v>
      </c>
      <c r="AAK10" s="8">
        <v>33297</v>
      </c>
      <c r="AAL10" s="8">
        <v>27452</v>
      </c>
      <c r="AAM10" s="8">
        <v>23399</v>
      </c>
      <c r="AAN10" s="8">
        <v>25188</v>
      </c>
      <c r="AAO10" s="8">
        <v>34669</v>
      </c>
      <c r="AAP10" s="8">
        <v>31299</v>
      </c>
      <c r="AAQ10" s="8">
        <v>29715</v>
      </c>
      <c r="AAR10" s="8">
        <v>30714</v>
      </c>
      <c r="AAS10" s="8">
        <v>24946</v>
      </c>
      <c r="AAT10" s="231" t="s">
        <v>5</v>
      </c>
      <c r="AAU10" s="231" t="s">
        <v>5</v>
      </c>
      <c r="AAV10" s="231" t="s">
        <v>5</v>
      </c>
      <c r="AAW10" s="231" t="s">
        <v>5</v>
      </c>
      <c r="AAX10" s="231" t="s">
        <v>5</v>
      </c>
      <c r="AAY10" s="231" t="s">
        <v>5</v>
      </c>
      <c r="AAZ10" s="231" t="s">
        <v>5</v>
      </c>
      <c r="ABA10" s="231" t="s">
        <v>5</v>
      </c>
      <c r="ABB10" s="231" t="s">
        <v>5</v>
      </c>
      <c r="ABC10" s="231" t="s">
        <v>5</v>
      </c>
      <c r="ABD10" s="231" t="s">
        <v>5</v>
      </c>
      <c r="ABE10" s="231" t="s">
        <v>5</v>
      </c>
      <c r="ABF10" s="231" t="s">
        <v>5</v>
      </c>
      <c r="ABG10" s="231" t="s">
        <v>5</v>
      </c>
      <c r="ABH10" s="235" t="s">
        <v>158</v>
      </c>
      <c r="ABI10" s="8">
        <v>5476</v>
      </c>
      <c r="ABJ10" s="8">
        <v>798</v>
      </c>
      <c r="ABK10" s="8">
        <v>4429</v>
      </c>
      <c r="ABL10" s="8">
        <v>3922</v>
      </c>
      <c r="ABM10" s="8">
        <v>2763</v>
      </c>
      <c r="ABN10" s="8">
        <v>2015</v>
      </c>
      <c r="ABO10" s="8">
        <v>2167</v>
      </c>
      <c r="ABP10" s="8">
        <v>4405</v>
      </c>
      <c r="ABQ10" s="8">
        <v>3292</v>
      </c>
      <c r="ABR10" s="8">
        <v>4680</v>
      </c>
      <c r="ABS10" s="8">
        <v>4489</v>
      </c>
      <c r="ABT10" s="8">
        <v>3207</v>
      </c>
      <c r="ABU10" s="231" t="s">
        <v>5</v>
      </c>
      <c r="ABV10" s="231" t="s">
        <v>5</v>
      </c>
      <c r="ABW10" s="231" t="s">
        <v>5</v>
      </c>
      <c r="ABX10" s="231" t="s">
        <v>5</v>
      </c>
      <c r="ABY10" s="231" t="s">
        <v>5</v>
      </c>
      <c r="ABZ10" s="231" t="s">
        <v>5</v>
      </c>
      <c r="ACA10" s="231" t="s">
        <v>5</v>
      </c>
      <c r="ACB10" s="231" t="s">
        <v>5</v>
      </c>
      <c r="ACC10" s="231" t="s">
        <v>5</v>
      </c>
      <c r="ACD10" s="231" t="s">
        <v>5</v>
      </c>
      <c r="ACE10" s="231" t="s">
        <v>5</v>
      </c>
      <c r="ACF10" s="231" t="s">
        <v>5</v>
      </c>
      <c r="ACG10" s="231" t="s">
        <v>5</v>
      </c>
      <c r="ACH10" s="231" t="s">
        <v>5</v>
      </c>
      <c r="ACI10" s="235" t="s">
        <v>158</v>
      </c>
      <c r="ACJ10" s="8">
        <v>4368</v>
      </c>
      <c r="ACK10" s="8">
        <v>-70</v>
      </c>
      <c r="ACL10" s="8">
        <v>2793</v>
      </c>
      <c r="ACM10" s="8">
        <v>2431</v>
      </c>
      <c r="ACN10" s="8">
        <v>1770</v>
      </c>
      <c r="ACO10" s="8">
        <v>942</v>
      </c>
      <c r="ACP10" s="8">
        <v>-827</v>
      </c>
      <c r="ACQ10" s="8">
        <v>-885</v>
      </c>
      <c r="ACR10" s="8">
        <v>-3005</v>
      </c>
      <c r="ACS10" s="8">
        <v>-798</v>
      </c>
      <c r="ACT10" s="8">
        <v>570</v>
      </c>
      <c r="ACU10" s="8">
        <v>-649</v>
      </c>
      <c r="ACV10" s="237" t="s">
        <v>5</v>
      </c>
      <c r="ACW10" s="237" t="s">
        <v>5</v>
      </c>
      <c r="ACX10" s="237" t="s">
        <v>5</v>
      </c>
      <c r="ACY10" s="237" t="s">
        <v>5</v>
      </c>
      <c r="ACZ10" s="237" t="s">
        <v>5</v>
      </c>
      <c r="ADA10" s="237" t="s">
        <v>5</v>
      </c>
      <c r="ADB10" s="237" t="s">
        <v>5</v>
      </c>
      <c r="ADC10" s="237" t="s">
        <v>5</v>
      </c>
      <c r="ADD10" s="237" t="s">
        <v>5</v>
      </c>
      <c r="ADE10" s="237" t="s">
        <v>5</v>
      </c>
      <c r="ADF10" s="237" t="s">
        <v>5</v>
      </c>
      <c r="ADG10" s="237" t="s">
        <v>5</v>
      </c>
      <c r="ADH10" s="237" t="s">
        <v>5</v>
      </c>
      <c r="ADI10" s="237" t="s">
        <v>5</v>
      </c>
      <c r="ADJ10" s="127" t="s">
        <v>158</v>
      </c>
      <c r="ADK10" s="128">
        <v>0.29597701149425287</v>
      </c>
      <c r="ADL10" s="128" t="s">
        <v>1282</v>
      </c>
      <c r="ADM10" s="128">
        <v>0.29513888888888895</v>
      </c>
      <c r="ADN10" s="128">
        <v>0.25524475524475526</v>
      </c>
      <c r="ADO10" s="128">
        <v>1.0862068965517242</v>
      </c>
      <c r="ADP10" s="128">
        <v>0.23137254901960785</v>
      </c>
      <c r="ADQ10" s="128">
        <v>0.40909090909090912</v>
      </c>
      <c r="ADR10" s="128">
        <v>0.11685393258426967</v>
      </c>
      <c r="ADS10" s="128">
        <v>0.14759036144578314</v>
      </c>
      <c r="ADT10" s="128">
        <v>0.10859728506787331</v>
      </c>
      <c r="ADU10" s="128">
        <v>0.11139240506329114</v>
      </c>
      <c r="ADV10" s="128">
        <v>0.16602316602316602</v>
      </c>
      <c r="ADW10" s="128">
        <v>0.21739130434782608</v>
      </c>
      <c r="ADX10" s="128">
        <v>8.7155963302752285E-2</v>
      </c>
      <c r="ADY10" s="128">
        <v>0.10263929618768328</v>
      </c>
      <c r="ADZ10" s="128">
        <v>0.10289389067524117</v>
      </c>
      <c r="AEA10" s="128" t="s">
        <v>158</v>
      </c>
      <c r="AEB10" s="128" t="s">
        <v>158</v>
      </c>
      <c r="AEC10" s="128" t="s">
        <v>158</v>
      </c>
      <c r="AED10" s="128" t="s">
        <v>158</v>
      </c>
      <c r="AEE10" s="128" t="s">
        <v>158</v>
      </c>
      <c r="AEF10" s="128" t="s">
        <v>158</v>
      </c>
      <c r="AEG10" s="128" t="s">
        <v>158</v>
      </c>
      <c r="AEH10" s="128" t="s">
        <v>158</v>
      </c>
      <c r="AEI10" s="128" t="s">
        <v>158</v>
      </c>
      <c r="AEJ10" s="128" t="s">
        <v>158</v>
      </c>
      <c r="AEK10" s="127" t="s">
        <v>158</v>
      </c>
      <c r="AEL10" s="128">
        <v>0.13384733382030681</v>
      </c>
      <c r="AEM10" s="128">
        <v>0.81052631578947376</v>
      </c>
      <c r="AEN10" s="128">
        <v>0.14681643711898851</v>
      </c>
      <c r="AEO10" s="128">
        <v>0.1507649158592555</v>
      </c>
      <c r="AEP10" s="128">
        <v>0.19289902280130292</v>
      </c>
      <c r="AEQ10" s="128">
        <v>0.24917617866004962</v>
      </c>
      <c r="AER10" s="128">
        <v>0.21206275957544993</v>
      </c>
      <c r="AES10" s="128">
        <v>0.10045856980703746</v>
      </c>
      <c r="AET10" s="128">
        <v>0.12666767922235722</v>
      </c>
      <c r="AEU10" s="128">
        <v>8.7282051282051284E-2</v>
      </c>
      <c r="AEV10" s="128">
        <v>8.3706838939630213E-2</v>
      </c>
      <c r="AEW10" s="128">
        <v>0.11450576863111943</v>
      </c>
      <c r="AEX10" s="128" t="s">
        <v>158</v>
      </c>
      <c r="AEY10" s="128" t="s">
        <v>158</v>
      </c>
      <c r="AEZ10" s="128" t="s">
        <v>158</v>
      </c>
      <c r="AFA10" s="128" t="s">
        <v>158</v>
      </c>
      <c r="AFB10" s="128" t="s">
        <v>158</v>
      </c>
      <c r="AFC10" s="128" t="s">
        <v>158</v>
      </c>
      <c r="AFD10" s="128" t="s">
        <v>158</v>
      </c>
      <c r="AFE10" s="128" t="s">
        <v>158</v>
      </c>
      <c r="AFF10" s="128" t="s">
        <v>158</v>
      </c>
      <c r="AFG10" s="128" t="s">
        <v>158</v>
      </c>
      <c r="AFH10" s="128" t="s">
        <v>158</v>
      </c>
      <c r="AFI10" s="128" t="s">
        <v>158</v>
      </c>
      <c r="AFJ10" s="128" t="s">
        <v>158</v>
      </c>
      <c r="AFK10" s="128" t="s">
        <v>158</v>
      </c>
      <c r="AFL10" s="134" t="s">
        <v>158</v>
      </c>
      <c r="AFM10" s="135">
        <v>0.16779945054945056</v>
      </c>
      <c r="AFN10" s="135" t="s">
        <v>1282</v>
      </c>
      <c r="AFO10" s="135">
        <v>0.23281417830290013</v>
      </c>
      <c r="AFP10" s="135">
        <v>0.24323323735088442</v>
      </c>
      <c r="AFQ10" s="135">
        <v>0.30111864406779659</v>
      </c>
      <c r="AFR10" s="135">
        <v>0.53300424628450105</v>
      </c>
      <c r="AFS10" s="135" t="s">
        <v>1282</v>
      </c>
      <c r="AFT10" s="135" t="s">
        <v>1282</v>
      </c>
      <c r="AFU10" s="135" t="s">
        <v>1282</v>
      </c>
      <c r="AFV10" s="135" t="s">
        <v>1282</v>
      </c>
      <c r="AFW10" s="135">
        <v>0.65922807017543861</v>
      </c>
      <c r="AFX10" s="135" t="s">
        <v>1282</v>
      </c>
      <c r="AFY10" s="135" t="s">
        <v>158</v>
      </c>
      <c r="AFZ10" s="135" t="s">
        <v>158</v>
      </c>
      <c r="AGA10" s="135" t="s">
        <v>158</v>
      </c>
      <c r="AGB10" s="135" t="s">
        <v>158</v>
      </c>
      <c r="AGC10" s="135" t="s">
        <v>158</v>
      </c>
      <c r="AGD10" s="135" t="s">
        <v>158</v>
      </c>
      <c r="AGE10" s="135" t="s">
        <v>158</v>
      </c>
      <c r="AGF10" s="135" t="s">
        <v>158</v>
      </c>
      <c r="AGG10" s="135" t="s">
        <v>158</v>
      </c>
      <c r="AGH10" s="135" t="s">
        <v>158</v>
      </c>
      <c r="AGI10" s="135" t="s">
        <v>158</v>
      </c>
      <c r="AGJ10" s="135" t="s">
        <v>158</v>
      </c>
      <c r="AGK10" s="135" t="s">
        <v>158</v>
      </c>
      <c r="AGL10" s="135" t="s">
        <v>158</v>
      </c>
    </row>
    <row r="11" spans="1:870" x14ac:dyDescent="0.2">
      <c r="A11" s="7">
        <v>9</v>
      </c>
      <c r="B11" s="1" t="s">
        <v>196</v>
      </c>
      <c r="C11" s="1" t="s">
        <v>197</v>
      </c>
      <c r="D11" s="94">
        <v>0.27500000000000002</v>
      </c>
      <c r="E11" s="95">
        <v>0.30249999999999999</v>
      </c>
      <c r="F11" s="57">
        <v>1.21</v>
      </c>
      <c r="G11" s="58" t="s">
        <v>159</v>
      </c>
      <c r="H11" s="58">
        <v>1.21</v>
      </c>
      <c r="I11" s="226" t="s">
        <v>5</v>
      </c>
      <c r="J11" s="58" t="s">
        <v>159</v>
      </c>
      <c r="K11" s="58" t="s">
        <v>1291</v>
      </c>
      <c r="L11" s="226" t="s">
        <v>5</v>
      </c>
      <c r="M11" s="151">
        <v>1.1000000000000001</v>
      </c>
      <c r="N11" s="124">
        <v>1</v>
      </c>
      <c r="O11" s="124">
        <v>0.9</v>
      </c>
      <c r="P11" s="124">
        <v>0.8</v>
      </c>
      <c r="Q11" s="124">
        <v>0.72</v>
      </c>
      <c r="R11" s="124">
        <v>0.65</v>
      </c>
      <c r="S11" s="124">
        <v>0.56000000000000005</v>
      </c>
      <c r="T11" s="124">
        <v>0.46666666666666662</v>
      </c>
      <c r="U11" s="143">
        <v>0.39999999999999997</v>
      </c>
      <c r="V11" s="124">
        <v>0.33333333333333331</v>
      </c>
      <c r="W11" s="124">
        <v>0.27916666666666667</v>
      </c>
      <c r="X11" s="124">
        <v>0.24916666666666668</v>
      </c>
      <c r="Y11" s="124">
        <v>0.21583333333333332</v>
      </c>
      <c r="Z11" s="124">
        <v>0.17916666666666667</v>
      </c>
      <c r="AA11" s="124">
        <v>0.16333333333333333</v>
      </c>
      <c r="AB11" s="124">
        <v>0.15</v>
      </c>
      <c r="AC11" s="124">
        <v>0.13833333333333334</v>
      </c>
      <c r="AD11" s="124">
        <v>0.12833333333333333</v>
      </c>
      <c r="AE11" s="124">
        <v>0.10833333333333334</v>
      </c>
      <c r="AF11" s="124">
        <v>8.8333333333333333E-2</v>
      </c>
      <c r="AG11" s="124">
        <v>6.9999999999999993E-2</v>
      </c>
      <c r="AH11" s="137">
        <v>5.7499999999999996E-2</v>
      </c>
      <c r="AI11" s="137">
        <v>4.8333333333333332E-2</v>
      </c>
      <c r="AJ11" s="137">
        <v>4.1666666666666664E-2</v>
      </c>
      <c r="AK11" s="137">
        <v>3.4166666666666665E-2</v>
      </c>
      <c r="AL11" s="137">
        <v>2.4999999999999998E-2</v>
      </c>
      <c r="AM11" s="137">
        <v>1.8333333333333333E-2</v>
      </c>
      <c r="AN11" s="137">
        <v>0.01</v>
      </c>
      <c r="AO11" s="137" t="s">
        <v>1292</v>
      </c>
      <c r="AP11" s="137" t="s">
        <v>5</v>
      </c>
      <c r="AQ11" s="137" t="s">
        <v>5</v>
      </c>
      <c r="AR11" s="137" t="s">
        <v>5</v>
      </c>
      <c r="AS11" s="137" t="s">
        <v>5</v>
      </c>
      <c r="AT11" s="137" t="s">
        <v>5</v>
      </c>
      <c r="AU11" s="137" t="s">
        <v>5</v>
      </c>
      <c r="AV11" s="137" t="s">
        <v>5</v>
      </c>
      <c r="AW11" s="137" t="s">
        <v>5</v>
      </c>
      <c r="AX11" s="137" t="s">
        <v>5</v>
      </c>
      <c r="AY11" s="137" t="s">
        <v>5</v>
      </c>
      <c r="AZ11" s="137" t="s">
        <v>5</v>
      </c>
      <c r="BA11" s="137" t="s">
        <v>5</v>
      </c>
      <c r="BB11" s="137" t="s">
        <v>5</v>
      </c>
      <c r="BC11" s="137" t="s">
        <v>5</v>
      </c>
      <c r="BD11" s="137" t="s">
        <v>5</v>
      </c>
      <c r="BE11" s="137" t="s">
        <v>5</v>
      </c>
      <c r="BF11" s="137" t="s">
        <v>5</v>
      </c>
      <c r="BG11" s="137" t="s">
        <v>5</v>
      </c>
      <c r="BH11" s="137" t="s">
        <v>5</v>
      </c>
      <c r="BI11" s="137" t="s">
        <v>5</v>
      </c>
      <c r="BJ11" s="137" t="s">
        <v>5</v>
      </c>
      <c r="BK11" s="137" t="s">
        <v>5</v>
      </c>
      <c r="BL11" s="137" t="s">
        <v>5</v>
      </c>
      <c r="BM11" s="126">
        <v>0.10000000000000009</v>
      </c>
      <c r="BN11" s="125">
        <v>0.11111111111111116</v>
      </c>
      <c r="BO11" s="125">
        <v>0.125</v>
      </c>
      <c r="BP11" s="125">
        <v>0.11111111111111116</v>
      </c>
      <c r="BQ11" s="125">
        <v>0.10769230769230753</v>
      </c>
      <c r="BR11" s="125">
        <v>0.16071428571428559</v>
      </c>
      <c r="BS11" s="125">
        <v>0.20000000000000018</v>
      </c>
      <c r="BT11" s="125">
        <v>0.16666666666666674</v>
      </c>
      <c r="BU11" s="125">
        <v>0.19999999999999996</v>
      </c>
      <c r="BV11" s="125">
        <v>0.19402985074626855</v>
      </c>
      <c r="BW11" s="125">
        <v>0.12040133779264206</v>
      </c>
      <c r="BX11" s="125">
        <v>0.15444015444015458</v>
      </c>
      <c r="BY11" s="125">
        <v>0.20465116279069751</v>
      </c>
      <c r="BZ11" s="125">
        <v>9.6938775510204023E-2</v>
      </c>
      <c r="CA11" s="125">
        <v>8.8888888888889017E-2</v>
      </c>
      <c r="CB11" s="125">
        <v>8.43373493975903E-2</v>
      </c>
      <c r="CC11" s="125">
        <v>7.7922077922077948E-2</v>
      </c>
      <c r="CD11" s="125">
        <v>0.18461538461538463</v>
      </c>
      <c r="CE11" s="125">
        <v>0.22641509433962259</v>
      </c>
      <c r="CF11" s="125">
        <v>0.26190476190476208</v>
      </c>
      <c r="CG11" s="125">
        <v>0.21739130434782616</v>
      </c>
      <c r="CH11" s="125">
        <v>0.18965517241379293</v>
      </c>
      <c r="CI11" s="125">
        <v>0.16000000000000014</v>
      </c>
      <c r="CJ11" s="125">
        <v>0.21951219512195119</v>
      </c>
      <c r="CK11" s="125">
        <v>0.3666666666666667</v>
      </c>
      <c r="CL11" s="125">
        <v>0.36363636363636354</v>
      </c>
      <c r="CM11" s="125">
        <v>0.83333333333333326</v>
      </c>
      <c r="CN11" s="125" t="s">
        <v>158</v>
      </c>
      <c r="CO11" s="125" t="s">
        <v>158</v>
      </c>
      <c r="CP11" s="125" t="s">
        <v>158</v>
      </c>
      <c r="CQ11" s="125" t="s">
        <v>158</v>
      </c>
      <c r="CR11" s="125" t="s">
        <v>158</v>
      </c>
      <c r="CS11" s="125" t="s">
        <v>158</v>
      </c>
      <c r="CT11" s="125" t="s">
        <v>158</v>
      </c>
      <c r="CU11" s="125" t="s">
        <v>158</v>
      </c>
      <c r="CV11" s="125" t="s">
        <v>158</v>
      </c>
      <c r="CW11" s="125" t="s">
        <v>158</v>
      </c>
      <c r="CX11" s="125" t="s">
        <v>158</v>
      </c>
      <c r="CY11" s="125" t="s">
        <v>158</v>
      </c>
      <c r="CZ11" s="125" t="s">
        <v>158</v>
      </c>
      <c r="DA11" s="125" t="s">
        <v>158</v>
      </c>
      <c r="DB11" s="125" t="s">
        <v>158</v>
      </c>
      <c r="DC11" s="125" t="s">
        <v>158</v>
      </c>
      <c r="DD11" s="125" t="s">
        <v>158</v>
      </c>
      <c r="DE11" s="125" t="s">
        <v>158</v>
      </c>
      <c r="DF11" s="125" t="s">
        <v>158</v>
      </c>
      <c r="DG11" s="125" t="s">
        <v>158</v>
      </c>
      <c r="DH11" s="125" t="s">
        <v>158</v>
      </c>
      <c r="DI11" s="125" t="s">
        <v>158</v>
      </c>
      <c r="DJ11" s="125" t="s">
        <v>158</v>
      </c>
      <c r="DK11" s="125" t="s">
        <v>158</v>
      </c>
      <c r="DL11" s="127">
        <v>1.3941698082720623E-2</v>
      </c>
      <c r="DM11" s="128">
        <v>1.4632719615611333E-2</v>
      </c>
      <c r="DN11" s="128">
        <v>1.3584905660377358E-2</v>
      </c>
      <c r="DO11" s="128">
        <v>1.3552430967304761E-2</v>
      </c>
      <c r="DP11" s="128">
        <v>1.4971927635683092E-2</v>
      </c>
      <c r="DQ11" s="128">
        <v>1.3710187724108839E-2</v>
      </c>
      <c r="DR11" s="128">
        <v>1.1620668188420835E-2</v>
      </c>
      <c r="DS11" s="128">
        <v>1.1628872829969265E-2</v>
      </c>
      <c r="DT11" s="128">
        <v>1.2861736334405143E-2</v>
      </c>
      <c r="DU11" s="128">
        <v>1.3190871916633689E-2</v>
      </c>
      <c r="DV11" s="128">
        <v>1.3087982497265199E-2</v>
      </c>
      <c r="DW11" s="128">
        <v>1.3705537220388706E-2</v>
      </c>
      <c r="DX11" s="128">
        <v>1.3643067846607669E-2</v>
      </c>
      <c r="DY11" s="128">
        <v>1.3440860215053764E-2</v>
      </c>
      <c r="DZ11" s="128">
        <v>1.3066666666666666E-2</v>
      </c>
      <c r="EA11" s="128">
        <v>1.0768126346015794E-2</v>
      </c>
      <c r="EB11" s="128">
        <v>1.0849673202614379E-2</v>
      </c>
      <c r="EC11" s="128">
        <v>1.0694444444444444E-2</v>
      </c>
      <c r="ED11" s="128">
        <v>1.3357994245787095E-2</v>
      </c>
      <c r="EE11" s="128">
        <v>1.2067395264116576E-2</v>
      </c>
      <c r="EF11" s="128">
        <v>9.3833780160857902E-3</v>
      </c>
      <c r="EG11" s="128">
        <v>8.7920489296636085E-3</v>
      </c>
      <c r="EH11" s="128">
        <v>1.3500931098696461E-2</v>
      </c>
      <c r="EI11" s="128">
        <v>1.0738831615120275E-2</v>
      </c>
      <c r="EJ11" s="128">
        <v>9.2093441150044916E-3</v>
      </c>
      <c r="EK11" s="128">
        <v>8.8339222614840975E-3</v>
      </c>
      <c r="EL11" s="128">
        <v>1.0018214936247723E-2</v>
      </c>
      <c r="EM11" s="127">
        <v>1.5585875908339973E-2</v>
      </c>
      <c r="EN11" s="128">
        <v>1.665620397923397E-2</v>
      </c>
      <c r="EO11" s="128">
        <v>1.5442690459849005E-2</v>
      </c>
      <c r="EP11" s="128">
        <v>1.5358034171626032E-2</v>
      </c>
      <c r="EQ11" s="128">
        <v>1.7069701280227594E-2</v>
      </c>
      <c r="ER11" s="128">
        <v>1.5550239234449762E-2</v>
      </c>
      <c r="ES11" s="128">
        <v>1.3047530288909599E-2</v>
      </c>
      <c r="ET11" s="128">
        <v>1.3152950018789928E-2</v>
      </c>
      <c r="EU11" s="128">
        <v>1.6927634363097757E-2</v>
      </c>
      <c r="EV11" s="128">
        <v>1.5089784216085709E-2</v>
      </c>
      <c r="EW11" s="128">
        <v>1.5196878969334058E-2</v>
      </c>
      <c r="EX11" s="128">
        <v>1.5911025968497233E-2</v>
      </c>
      <c r="EY11" s="128">
        <v>1.4885057471264366E-2</v>
      </c>
      <c r="EZ11" s="128">
        <v>1.4685792349726777E-2</v>
      </c>
      <c r="FA11" s="128">
        <v>1.7753623188405798E-2</v>
      </c>
      <c r="FB11" s="128">
        <v>1.2562814070351759E-2</v>
      </c>
      <c r="FC11" s="128">
        <v>1.2892202547374962E-2</v>
      </c>
      <c r="FD11" s="128">
        <v>1.3095238095238094E-2</v>
      </c>
      <c r="FE11" s="128">
        <v>1.6339869281045753E-2</v>
      </c>
      <c r="FF11" s="128">
        <v>1.3867085295656724E-2</v>
      </c>
      <c r="FG11" s="128">
        <v>1.0937499999999998E-2</v>
      </c>
      <c r="FH11" s="128">
        <v>1.1855670103092783E-2</v>
      </c>
      <c r="FI11" s="128">
        <v>1.5591397849462365E-2</v>
      </c>
      <c r="FJ11" s="128">
        <v>1.2980269989615784E-2</v>
      </c>
      <c r="FK11" s="128">
        <v>1.1239035087719297E-2</v>
      </c>
      <c r="FL11" s="128">
        <v>1.020408163265306E-2</v>
      </c>
      <c r="FM11" s="128">
        <v>1.1603375527426159E-2</v>
      </c>
      <c r="FN11" s="127">
        <v>1.7711911301872642E-2</v>
      </c>
      <c r="FO11" s="128">
        <v>1.900056965607886E-2</v>
      </c>
      <c r="FP11" s="128">
        <v>1.835610850499694E-2</v>
      </c>
      <c r="FQ11" s="128">
        <v>1.7376194613379671E-2</v>
      </c>
      <c r="FR11" s="128">
        <v>1.8789144050104383E-2</v>
      </c>
      <c r="FS11" s="128">
        <v>1.7105263157894738E-2</v>
      </c>
      <c r="FT11" s="128">
        <v>1.4834437086092717E-2</v>
      </c>
      <c r="FU11" s="128">
        <v>1.5681003584229389E-2</v>
      </c>
      <c r="FV11" s="128">
        <v>1.968503937007874E-2</v>
      </c>
      <c r="FW11" s="128">
        <v>1.6666666666666666E-2</v>
      </c>
      <c r="FX11" s="128">
        <v>1.6888485581770519E-2</v>
      </c>
      <c r="FY11" s="128">
        <v>1.7746913580246916E-2</v>
      </c>
      <c r="FZ11" s="128">
        <v>1.7008142894667719E-2</v>
      </c>
      <c r="GA11" s="128">
        <v>1.6273085074174992E-2</v>
      </c>
      <c r="GB11" s="128">
        <v>2.3333333333333334E-2</v>
      </c>
      <c r="GC11" s="128">
        <v>1.779359430604982E-2</v>
      </c>
      <c r="GD11" s="128">
        <v>1.4576747453459783E-2</v>
      </c>
      <c r="GE11" s="128">
        <v>1.7111111111111112E-2</v>
      </c>
      <c r="GF11" s="128">
        <v>1.8873403019744484E-2</v>
      </c>
      <c r="GG11" s="128">
        <v>1.5802027429934407E-2</v>
      </c>
      <c r="GH11" s="128">
        <v>1.3333333333333332E-2</v>
      </c>
      <c r="GI11" s="128">
        <v>1.7267267267267267E-2</v>
      </c>
      <c r="GJ11" s="128">
        <v>1.9028871391076115E-2</v>
      </c>
      <c r="GK11" s="128">
        <v>1.6869095816464234E-2</v>
      </c>
      <c r="GL11" s="128">
        <v>1.3776881720430107E-2</v>
      </c>
      <c r="GM11" s="128">
        <v>1.4705882352941176E-2</v>
      </c>
      <c r="GN11" s="128">
        <v>1.3381995133819951E-2</v>
      </c>
      <c r="GO11" s="109">
        <v>3.51</v>
      </c>
      <c r="GP11" s="141">
        <v>3.33</v>
      </c>
      <c r="GQ11" s="141">
        <v>3.14</v>
      </c>
      <c r="GR11" s="141">
        <v>2.78</v>
      </c>
      <c r="GS11" s="141">
        <v>7.16</v>
      </c>
      <c r="GT11" s="141">
        <v>2.57</v>
      </c>
      <c r="GU11" s="141">
        <v>2.39</v>
      </c>
      <c r="GV11" s="129">
        <v>2.0099999999999998</v>
      </c>
      <c r="GW11" s="129">
        <v>1.69</v>
      </c>
      <c r="GX11" s="129">
        <v>2.4300000000000002</v>
      </c>
      <c r="GY11" s="129">
        <v>1.61</v>
      </c>
      <c r="GZ11" s="129">
        <v>1.26</v>
      </c>
      <c r="HA11" s="129">
        <v>1.22</v>
      </c>
      <c r="HB11" s="129">
        <v>1.06</v>
      </c>
      <c r="HC11" s="129">
        <v>0.86</v>
      </c>
      <c r="HD11" s="129">
        <v>0.79</v>
      </c>
      <c r="HE11" s="129" t="s">
        <v>158</v>
      </c>
      <c r="HF11" s="231" t="s">
        <v>158</v>
      </c>
      <c r="HG11" s="231" t="s">
        <v>158</v>
      </c>
      <c r="HH11" s="231" t="s">
        <v>158</v>
      </c>
      <c r="HI11" s="231" t="s">
        <v>158</v>
      </c>
      <c r="HJ11" s="231" t="s">
        <v>158</v>
      </c>
      <c r="HK11" s="231" t="s">
        <v>158</v>
      </c>
      <c r="HL11" s="231" t="s">
        <v>158</v>
      </c>
      <c r="HM11" s="231" t="s">
        <v>158</v>
      </c>
      <c r="HN11" s="231" t="s">
        <v>158</v>
      </c>
      <c r="HO11" s="231" t="s">
        <v>158</v>
      </c>
      <c r="HP11" s="232">
        <v>17.242165242165242</v>
      </c>
      <c r="HQ11" s="131">
        <v>15.804805105105105</v>
      </c>
      <c r="HR11" s="131">
        <v>15.614649681528663</v>
      </c>
      <c r="HS11" s="131">
        <v>14.043165467625901</v>
      </c>
      <c r="HT11" s="131">
        <v>5.3519553072625694</v>
      </c>
      <c r="HU11" s="131">
        <v>14.785992217898833</v>
      </c>
      <c r="HV11" s="131">
        <v>14.92468619246862</v>
      </c>
      <c r="HW11" s="131">
        <v>12.072970149253733</v>
      </c>
      <c r="HX11" s="131">
        <v>11.834319526627219</v>
      </c>
      <c r="HY11" s="131">
        <v>7.7530864197530862</v>
      </c>
      <c r="HZ11" s="131">
        <v>9.0600434782608694</v>
      </c>
      <c r="IA11" s="131">
        <v>11.140214285714286</v>
      </c>
      <c r="IB11" s="131">
        <v>9.0218606557377043</v>
      </c>
      <c r="IC11" s="131">
        <v>8.610063207547169</v>
      </c>
      <c r="ID11" s="131">
        <v>8.1395348837209305</v>
      </c>
      <c r="IE11" s="131">
        <v>14.021101265822784</v>
      </c>
      <c r="IF11" s="131" t="s">
        <v>158</v>
      </c>
      <c r="IG11" s="131" t="s">
        <v>158</v>
      </c>
      <c r="IH11" s="131" t="s">
        <v>158</v>
      </c>
      <c r="II11" s="131" t="s">
        <v>158</v>
      </c>
      <c r="IJ11" s="131" t="s">
        <v>158</v>
      </c>
      <c r="IK11" s="131" t="s">
        <v>158</v>
      </c>
      <c r="IL11" s="131" t="s">
        <v>158</v>
      </c>
      <c r="IM11" s="131" t="s">
        <v>158</v>
      </c>
      <c r="IN11" s="131" t="s">
        <v>158</v>
      </c>
      <c r="IO11" s="131" t="s">
        <v>158</v>
      </c>
      <c r="IP11" s="131" t="s">
        <v>158</v>
      </c>
      <c r="IQ11" s="130">
        <v>19.380234072257974</v>
      </c>
      <c r="IR11" s="131">
        <v>17.840553720254114</v>
      </c>
      <c r="IS11" s="131">
        <v>18.171405824840765</v>
      </c>
      <c r="IT11" s="131">
        <v>17.582963111510793</v>
      </c>
      <c r="IU11" s="131">
        <v>5.807296089385475</v>
      </c>
      <c r="IV11" s="131">
        <v>16.264155642023347</v>
      </c>
      <c r="IW11" s="131">
        <v>17.620575146443514</v>
      </c>
      <c r="IX11" s="131">
        <v>16.374587935323387</v>
      </c>
      <c r="IY11" s="131">
        <v>13.062126313609467</v>
      </c>
      <c r="IZ11" s="131">
        <v>8.9344023580246912</v>
      </c>
      <c r="JA11" s="131">
        <v>10.90390911801242</v>
      </c>
      <c r="JB11" s="131">
        <v>12.158993928571428</v>
      </c>
      <c r="JC11" s="131">
        <v>11.203644467213115</v>
      </c>
      <c r="JD11" s="131">
        <v>11.249141490566037</v>
      </c>
      <c r="JE11" s="131">
        <v>10.547572909302325</v>
      </c>
      <c r="JF11" s="131">
        <v>15.609460886075947</v>
      </c>
      <c r="JG11" s="131" t="s">
        <v>158</v>
      </c>
      <c r="JH11" s="131" t="s">
        <v>158</v>
      </c>
      <c r="JI11" s="131" t="s">
        <v>158</v>
      </c>
      <c r="JJ11" s="131" t="s">
        <v>158</v>
      </c>
      <c r="JK11" s="131" t="s">
        <v>158</v>
      </c>
      <c r="JL11" s="131" t="s">
        <v>158</v>
      </c>
      <c r="JM11" s="131" t="s">
        <v>158</v>
      </c>
      <c r="JN11" s="131" t="s">
        <v>158</v>
      </c>
      <c r="JO11" s="131" t="s">
        <v>158</v>
      </c>
      <c r="JP11" s="131" t="s">
        <v>158</v>
      </c>
      <c r="JQ11" s="131" t="s">
        <v>158</v>
      </c>
      <c r="JR11" s="130">
        <v>20.951567236467238</v>
      </c>
      <c r="JS11" s="131">
        <v>19.894894894894893</v>
      </c>
      <c r="JT11" s="131">
        <v>20.576433121019107</v>
      </c>
      <c r="JU11" s="131">
        <v>21.201438848920866</v>
      </c>
      <c r="JV11" s="131">
        <v>6.3463687150837984</v>
      </c>
      <c r="JW11" s="131">
        <v>18.447470817120621</v>
      </c>
      <c r="JX11" s="131">
        <v>20.16317991631799</v>
      </c>
      <c r="JY11" s="131">
        <v>18.955223880597018</v>
      </c>
      <c r="JZ11" s="131">
        <v>14.794869822485207</v>
      </c>
      <c r="KA11" s="131">
        <v>10.399176954732509</v>
      </c>
      <c r="KB11" s="131">
        <v>12.356105590062111</v>
      </c>
      <c r="KC11" s="131">
        <v>13.108468253968255</v>
      </c>
      <c r="KD11" s="131">
        <v>12.844262295081968</v>
      </c>
      <c r="KE11" s="131">
        <v>12.578613207547169</v>
      </c>
      <c r="KF11" s="131">
        <v>13.895348837209301</v>
      </c>
      <c r="KG11" s="131">
        <v>17.628696202531643</v>
      </c>
      <c r="KH11" s="131" t="s">
        <v>158</v>
      </c>
      <c r="KI11" s="131" t="s">
        <v>158</v>
      </c>
      <c r="KJ11" s="131" t="s">
        <v>158</v>
      </c>
      <c r="KK11" s="131" t="s">
        <v>158</v>
      </c>
      <c r="KL11" s="131" t="s">
        <v>158</v>
      </c>
      <c r="KM11" s="131" t="s">
        <v>158</v>
      </c>
      <c r="KN11" s="131" t="s">
        <v>158</v>
      </c>
      <c r="KO11" s="131" t="s">
        <v>158</v>
      </c>
      <c r="KP11" s="131" t="s">
        <v>158</v>
      </c>
      <c r="KQ11" s="131" t="s">
        <v>158</v>
      </c>
      <c r="KR11" s="131" t="s">
        <v>158</v>
      </c>
      <c r="KS11" s="116">
        <v>78.736556898707803</v>
      </c>
      <c r="KT11" s="132">
        <v>74.26076360682373</v>
      </c>
      <c r="KU11" s="132">
        <v>71.13636363636364</v>
      </c>
      <c r="KV11" s="132">
        <v>65.498046875</v>
      </c>
      <c r="KW11" s="132">
        <v>59.930833333333332</v>
      </c>
      <c r="KX11" s="132">
        <v>57.283913043478258</v>
      </c>
      <c r="KY11" s="132">
        <v>53.505857740585775</v>
      </c>
      <c r="KZ11" s="132">
        <v>48.700398406374497</v>
      </c>
      <c r="LA11" s="132">
        <v>43.903030303030299</v>
      </c>
      <c r="LB11" s="132">
        <v>39.731010452961669</v>
      </c>
      <c r="LC11" s="132">
        <v>40.169899665551839</v>
      </c>
      <c r="LD11" s="132">
        <v>36.777992277992283</v>
      </c>
      <c r="LE11" s="132">
        <v>35.204531346989441</v>
      </c>
      <c r="LF11" s="132" t="s">
        <v>158</v>
      </c>
      <c r="LG11" s="132" t="s">
        <v>158</v>
      </c>
      <c r="LH11" s="132" t="s">
        <v>158</v>
      </c>
      <c r="LI11" s="132" t="s">
        <v>158</v>
      </c>
      <c r="LJ11" s="132" t="s">
        <v>158</v>
      </c>
      <c r="LK11" s="132" t="s">
        <v>158</v>
      </c>
      <c r="LL11" s="132" t="s">
        <v>158</v>
      </c>
      <c r="LM11" s="132" t="s">
        <v>158</v>
      </c>
      <c r="LN11" s="132" t="s">
        <v>158</v>
      </c>
      <c r="LO11" s="132" t="s">
        <v>158</v>
      </c>
      <c r="LP11" s="132" t="s">
        <v>158</v>
      </c>
      <c r="LQ11" s="132" t="s">
        <v>158</v>
      </c>
      <c r="LR11" s="132" t="s">
        <v>158</v>
      </c>
      <c r="LS11" s="132" t="s">
        <v>158</v>
      </c>
      <c r="LT11" s="130">
        <v>0.76863914785932475</v>
      </c>
      <c r="LU11" s="131">
        <v>0.7087188232893944</v>
      </c>
      <c r="LV11" s="131">
        <v>0.68923961661341848</v>
      </c>
      <c r="LW11" s="131">
        <v>0.59604830773818396</v>
      </c>
      <c r="LX11" s="131">
        <v>0.63940375710888941</v>
      </c>
      <c r="LY11" s="131">
        <v>0.66336250407960351</v>
      </c>
      <c r="LZ11" s="131">
        <v>0.66665597948060273</v>
      </c>
      <c r="MA11" s="131">
        <v>0.49828483532125861</v>
      </c>
      <c r="MB11" s="131">
        <v>0.45554942020982886</v>
      </c>
      <c r="MC11" s="131">
        <v>0.47418879573438105</v>
      </c>
      <c r="MD11" s="131">
        <v>0.3631243822226663</v>
      </c>
      <c r="ME11" s="131">
        <v>0.38165949608944411</v>
      </c>
      <c r="MF11" s="131">
        <v>0.3126492408466971</v>
      </c>
      <c r="MG11" s="131" t="s">
        <v>158</v>
      </c>
      <c r="MH11" s="131" t="s">
        <v>158</v>
      </c>
      <c r="MI11" s="131" t="s">
        <v>158</v>
      </c>
      <c r="MJ11" s="131" t="s">
        <v>158</v>
      </c>
      <c r="MK11" s="131" t="s">
        <v>158</v>
      </c>
      <c r="ML11" s="131" t="s">
        <v>158</v>
      </c>
      <c r="MM11" s="131" t="s">
        <v>158</v>
      </c>
      <c r="MN11" s="131" t="s">
        <v>158</v>
      </c>
      <c r="MO11" s="131" t="s">
        <v>158</v>
      </c>
      <c r="MP11" s="131" t="s">
        <v>158</v>
      </c>
      <c r="MQ11" s="131" t="s">
        <v>158</v>
      </c>
      <c r="MR11" s="131" t="s">
        <v>158</v>
      </c>
      <c r="MS11" s="131" t="s">
        <v>158</v>
      </c>
      <c r="MT11" s="131" t="s">
        <v>158</v>
      </c>
      <c r="MU11" s="130">
        <v>0.86395220051515709</v>
      </c>
      <c r="MV11" s="131">
        <v>0.80000583084479859</v>
      </c>
      <c r="MW11" s="131">
        <v>0.8020963031182109</v>
      </c>
      <c r="MX11" s="131">
        <v>0.74629152749068139</v>
      </c>
      <c r="MY11" s="131">
        <v>0.69380380160462762</v>
      </c>
      <c r="MZ11" s="131">
        <v>0.7296792027506015</v>
      </c>
      <c r="NA11" s="131">
        <v>0.78707596473228603</v>
      </c>
      <c r="NB11" s="131">
        <v>0.67582448659582139</v>
      </c>
      <c r="NC11" s="131">
        <v>0.50281252381971286</v>
      </c>
      <c r="ND11" s="131">
        <v>0.54643960680797699</v>
      </c>
      <c r="NE11" s="131">
        <v>0.43702607739034866</v>
      </c>
      <c r="NF11" s="131">
        <v>0.41656249841478132</v>
      </c>
      <c r="NG11" s="131">
        <v>0.3882581510680691</v>
      </c>
      <c r="NH11" s="131" t="s">
        <v>158</v>
      </c>
      <c r="NI11" s="131" t="s">
        <v>158</v>
      </c>
      <c r="NJ11" s="131" t="s">
        <v>158</v>
      </c>
      <c r="NK11" s="131" t="s">
        <v>158</v>
      </c>
      <c r="NL11" s="131" t="s">
        <v>158</v>
      </c>
      <c r="NM11" s="131" t="s">
        <v>158</v>
      </c>
      <c r="NN11" s="131" t="s">
        <v>158</v>
      </c>
      <c r="NO11" s="131" t="s">
        <v>158</v>
      </c>
      <c r="NP11" s="131" t="s">
        <v>158</v>
      </c>
      <c r="NQ11" s="131" t="s">
        <v>158</v>
      </c>
      <c r="NR11" s="131" t="s">
        <v>158</v>
      </c>
      <c r="NS11" s="131" t="s">
        <v>158</v>
      </c>
      <c r="NT11" s="131" t="s">
        <v>158</v>
      </c>
      <c r="NU11" s="131" t="s">
        <v>158</v>
      </c>
      <c r="NV11" s="130">
        <v>0.93400072211192808</v>
      </c>
      <c r="NW11" s="131">
        <v>0.89212656566209037</v>
      </c>
      <c r="NX11" s="131">
        <v>0.90825559105431308</v>
      </c>
      <c r="NY11" s="131">
        <v>0.89987416132398979</v>
      </c>
      <c r="NZ11" s="131">
        <v>0.75820737794958071</v>
      </c>
      <c r="OA11" s="131">
        <v>0.82763200837931583</v>
      </c>
      <c r="OB11" s="131">
        <v>0.9006490510560764</v>
      </c>
      <c r="OC11" s="131">
        <v>0.782334462278506</v>
      </c>
      <c r="OD11" s="131">
        <v>0.569512624240751</v>
      </c>
      <c r="OE11" s="131">
        <v>0.63602711614691132</v>
      </c>
      <c r="OF11" s="131">
        <v>0.49522976571086019</v>
      </c>
      <c r="OG11" s="131">
        <v>0.4490911269749619</v>
      </c>
      <c r="OH11" s="131">
        <v>0.44511315448430305</v>
      </c>
      <c r="OI11" s="131" t="s">
        <v>158</v>
      </c>
      <c r="OJ11" s="131" t="s">
        <v>158</v>
      </c>
      <c r="OK11" s="131" t="s">
        <v>158</v>
      </c>
      <c r="OL11" s="131" t="s">
        <v>158</v>
      </c>
      <c r="OM11" s="131" t="s">
        <v>158</v>
      </c>
      <c r="ON11" s="131" t="s">
        <v>158</v>
      </c>
      <c r="OO11" s="131" t="s">
        <v>158</v>
      </c>
      <c r="OP11" s="131" t="s">
        <v>158</v>
      </c>
      <c r="OQ11" s="131" t="s">
        <v>158</v>
      </c>
      <c r="OR11" s="131" t="s">
        <v>158</v>
      </c>
      <c r="OS11" s="131" t="s">
        <v>158</v>
      </c>
      <c r="OT11" s="131" t="s">
        <v>158</v>
      </c>
      <c r="OU11" s="131" t="s">
        <v>158</v>
      </c>
      <c r="OV11" s="131" t="s">
        <v>158</v>
      </c>
      <c r="OW11" s="378">
        <v>6.0917048770320967</v>
      </c>
      <c r="OX11" s="132">
        <v>6.4297319252640133</v>
      </c>
      <c r="OY11" s="132">
        <v>5.8264822134387346</v>
      </c>
      <c r="OZ11" s="132">
        <v>2.6863281250000002</v>
      </c>
      <c r="PA11" s="132">
        <v>3.1266666666666665</v>
      </c>
      <c r="PB11" s="132">
        <v>3.0269565217391308</v>
      </c>
      <c r="PC11" s="132">
        <v>2.9598326359832634</v>
      </c>
      <c r="PD11" s="132">
        <v>2.7023904382470119</v>
      </c>
      <c r="PE11" s="132">
        <v>1.6375</v>
      </c>
      <c r="PF11" s="132">
        <v>1.9749128919860626</v>
      </c>
      <c r="PG11" s="132">
        <v>1.8264214046822744</v>
      </c>
      <c r="PH11" s="132">
        <v>1.7477477477477481</v>
      </c>
      <c r="PI11" s="132">
        <v>1.7001862197392921</v>
      </c>
      <c r="PJ11" s="132" t="s">
        <v>158</v>
      </c>
      <c r="PK11" s="132" t="s">
        <v>158</v>
      </c>
      <c r="PL11" s="132" t="s">
        <v>158</v>
      </c>
      <c r="PM11" s="132" t="s">
        <v>158</v>
      </c>
      <c r="PN11" s="132" t="s">
        <v>158</v>
      </c>
      <c r="PO11" s="132" t="s">
        <v>158</v>
      </c>
      <c r="PP11" s="132" t="s">
        <v>158</v>
      </c>
      <c r="PQ11" s="132" t="s">
        <v>158</v>
      </c>
      <c r="PR11" s="132" t="s">
        <v>158</v>
      </c>
      <c r="PS11" s="132" t="s">
        <v>158</v>
      </c>
      <c r="PT11" s="132" t="s">
        <v>158</v>
      </c>
      <c r="PU11" s="132" t="s">
        <v>158</v>
      </c>
      <c r="PV11" s="132" t="s">
        <v>158</v>
      </c>
      <c r="PW11" s="132" t="s">
        <v>158</v>
      </c>
      <c r="PX11" s="130">
        <v>9.9348214041330234</v>
      </c>
      <c r="PY11" s="131">
        <v>8.1854113999999996</v>
      </c>
      <c r="PZ11" s="131">
        <v>8.4150261176310988</v>
      </c>
      <c r="QA11" s="131">
        <v>14.532848625854296</v>
      </c>
      <c r="QB11" s="131">
        <v>12.255863539445629</v>
      </c>
      <c r="QC11" s="131">
        <v>12.553863832232116</v>
      </c>
      <c r="QD11" s="131">
        <v>12.051357082273114</v>
      </c>
      <c r="QE11" s="131">
        <v>8.979705395842549</v>
      </c>
      <c r="QF11" s="131">
        <v>12.213740458015268</v>
      </c>
      <c r="QG11" s="131">
        <v>9.5396612561750178</v>
      </c>
      <c r="QH11" s="131">
        <v>7.986475608862845</v>
      </c>
      <c r="QI11" s="131">
        <v>8.0312905670103074</v>
      </c>
      <c r="QJ11" s="131">
        <v>6.4738026177437034</v>
      </c>
      <c r="QK11" s="131" t="s">
        <v>158</v>
      </c>
      <c r="QL11" s="131" t="s">
        <v>158</v>
      </c>
      <c r="QM11" s="131" t="s">
        <v>158</v>
      </c>
      <c r="QN11" s="131" t="s">
        <v>158</v>
      </c>
      <c r="QO11" s="131" t="s">
        <v>158</v>
      </c>
      <c r="QP11" s="131" t="s">
        <v>158</v>
      </c>
      <c r="QQ11" s="131" t="s">
        <v>158</v>
      </c>
      <c r="QR11" s="131" t="s">
        <v>158</v>
      </c>
      <c r="QS11" s="131" t="s">
        <v>158</v>
      </c>
      <c r="QT11" s="131" t="s">
        <v>158</v>
      </c>
      <c r="QU11" s="131" t="s">
        <v>158</v>
      </c>
      <c r="QV11" s="131" t="s">
        <v>158</v>
      </c>
      <c r="QW11" s="131" t="s">
        <v>158</v>
      </c>
      <c r="QX11" s="131" t="s">
        <v>158</v>
      </c>
      <c r="QY11" s="130">
        <v>11.16676250192333</v>
      </c>
      <c r="QZ11" s="131">
        <v>9.2397388536547407</v>
      </c>
      <c r="RA11" s="131">
        <v>9.7929097180449105</v>
      </c>
      <c r="RB11" s="131">
        <v>18.196078503998837</v>
      </c>
      <c r="RC11" s="131">
        <v>13.298584221748403</v>
      </c>
      <c r="RD11" s="131">
        <v>13.808880206837113</v>
      </c>
      <c r="RE11" s="131">
        <v>14.22822834238055</v>
      </c>
      <c r="RF11" s="131">
        <v>12.179188204702935</v>
      </c>
      <c r="RG11" s="131">
        <v>13.480912042748091</v>
      </c>
      <c r="RH11" s="131">
        <v>10.993192569707128</v>
      </c>
      <c r="RI11" s="131">
        <v>9.6118527931148119</v>
      </c>
      <c r="RJ11" s="131">
        <v>8.7657571693298948</v>
      </c>
      <c r="RK11" s="131">
        <v>8.0393818578860916</v>
      </c>
      <c r="RL11" s="131" t="s">
        <v>158</v>
      </c>
      <c r="RM11" s="131" t="s">
        <v>158</v>
      </c>
      <c r="RN11" s="131" t="s">
        <v>158</v>
      </c>
      <c r="RO11" s="131" t="s">
        <v>158</v>
      </c>
      <c r="RP11" s="131" t="s">
        <v>158</v>
      </c>
      <c r="RQ11" s="131" t="s">
        <v>158</v>
      </c>
      <c r="RR11" s="131" t="s">
        <v>158</v>
      </c>
      <c r="RS11" s="131" t="s">
        <v>158</v>
      </c>
      <c r="RT11" s="131" t="s">
        <v>158</v>
      </c>
      <c r="RU11" s="131" t="s">
        <v>158</v>
      </c>
      <c r="RV11" s="131" t="s">
        <v>158</v>
      </c>
      <c r="RW11" s="131" t="s">
        <v>158</v>
      </c>
      <c r="RX11" s="131" t="s">
        <v>158</v>
      </c>
      <c r="RY11" s="131" t="s">
        <v>158</v>
      </c>
      <c r="RZ11" s="130">
        <v>12.072154262967018</v>
      </c>
      <c r="SA11" s="131">
        <v>10.303695514845231</v>
      </c>
      <c r="SB11" s="131">
        <v>11.089023811139</v>
      </c>
      <c r="SC11" s="131">
        <v>21.940729969463426</v>
      </c>
      <c r="SD11" s="131">
        <v>14.533049040511727</v>
      </c>
      <c r="SE11" s="131">
        <v>15.662596954898016</v>
      </c>
      <c r="SF11" s="131">
        <v>16.281325982471021</v>
      </c>
      <c r="SG11" s="131">
        <v>14.098628925254314</v>
      </c>
      <c r="SH11" s="131">
        <v>15.269209160305342</v>
      </c>
      <c r="SI11" s="131">
        <v>12.795501058574454</v>
      </c>
      <c r="SJ11" s="131">
        <v>10.891971561984983</v>
      </c>
      <c r="SK11" s="131">
        <v>9.4502596391752558</v>
      </c>
      <c r="SL11" s="131">
        <v>9.2166374589266162</v>
      </c>
      <c r="SM11" s="131" t="s">
        <v>158</v>
      </c>
      <c r="SN11" s="131" t="s">
        <v>158</v>
      </c>
      <c r="SO11" s="131" t="s">
        <v>158</v>
      </c>
      <c r="SP11" s="131" t="s">
        <v>158</v>
      </c>
      <c r="SQ11" s="131" t="s">
        <v>158</v>
      </c>
      <c r="SR11" s="131" t="s">
        <v>158</v>
      </c>
      <c r="SS11" s="131" t="s">
        <v>158</v>
      </c>
      <c r="ST11" s="131" t="s">
        <v>158</v>
      </c>
      <c r="SU11" s="131" t="s">
        <v>158</v>
      </c>
      <c r="SV11" s="131" t="s">
        <v>158</v>
      </c>
      <c r="SW11" s="131" t="s">
        <v>158</v>
      </c>
      <c r="SX11" s="131" t="s">
        <v>158</v>
      </c>
      <c r="SY11" s="131" t="s">
        <v>158</v>
      </c>
      <c r="SZ11" s="131" t="s">
        <v>158</v>
      </c>
      <c r="TA11" s="378">
        <v>3.502709462275948</v>
      </c>
      <c r="TB11" s="132">
        <v>3.9967506092607636</v>
      </c>
      <c r="TC11" s="132">
        <v>3.8063241106719365</v>
      </c>
      <c r="TD11" s="132">
        <v>1.13671875</v>
      </c>
      <c r="TE11" s="132">
        <v>1.8041666666666667</v>
      </c>
      <c r="TF11" s="132">
        <v>1.4217391304347826</v>
      </c>
      <c r="TG11" s="132">
        <v>1.6485355648535565</v>
      </c>
      <c r="TH11" s="132">
        <v>1.6733067729083666</v>
      </c>
      <c r="TI11" s="132">
        <v>0.85227272727272729</v>
      </c>
      <c r="TJ11" s="132">
        <v>1.1811846689895471</v>
      </c>
      <c r="TK11" s="132">
        <v>0.99331103678929766</v>
      </c>
      <c r="TL11" s="132">
        <v>1.2065637065637067</v>
      </c>
      <c r="TM11" s="132">
        <v>0</v>
      </c>
      <c r="TN11" s="132" t="s">
        <v>158</v>
      </c>
      <c r="TO11" s="132" t="s">
        <v>158</v>
      </c>
      <c r="TP11" s="132" t="s">
        <v>158</v>
      </c>
      <c r="TQ11" s="132" t="s">
        <v>158</v>
      </c>
      <c r="TR11" s="132" t="s">
        <v>158</v>
      </c>
      <c r="TS11" s="132" t="s">
        <v>158</v>
      </c>
      <c r="TT11" s="132" t="s">
        <v>158</v>
      </c>
      <c r="TU11" s="132" t="s">
        <v>158</v>
      </c>
      <c r="TV11" s="132" t="s">
        <v>158</v>
      </c>
      <c r="TW11" s="132" t="s">
        <v>158</v>
      </c>
      <c r="TX11" s="132" t="s">
        <v>158</v>
      </c>
      <c r="TY11" s="132" t="s">
        <v>158</v>
      </c>
      <c r="TZ11" s="132" t="s">
        <v>158</v>
      </c>
      <c r="UA11" s="132" t="s">
        <v>158</v>
      </c>
      <c r="UB11" s="235">
        <v>27.91</v>
      </c>
      <c r="UC11" s="236">
        <v>26.15</v>
      </c>
      <c r="UD11" s="236">
        <v>24.16</v>
      </c>
      <c r="UE11" s="236">
        <v>23.15</v>
      </c>
      <c r="UF11" s="236">
        <v>21.49</v>
      </c>
      <c r="UG11" s="236">
        <v>12.1</v>
      </c>
      <c r="UH11" s="236">
        <v>11.49</v>
      </c>
      <c r="UI11" s="236">
        <v>11.15</v>
      </c>
      <c r="UJ11" s="236">
        <v>10.52</v>
      </c>
      <c r="UK11" s="236">
        <v>10.35</v>
      </c>
      <c r="UL11" s="236">
        <v>8.35</v>
      </c>
      <c r="UM11" s="236">
        <v>8.4700000000000006</v>
      </c>
      <c r="UN11" s="236" t="s">
        <v>5</v>
      </c>
      <c r="UO11" s="231" t="s">
        <v>5</v>
      </c>
      <c r="UP11" s="231" t="s">
        <v>5</v>
      </c>
      <c r="UQ11" s="231" t="s">
        <v>5</v>
      </c>
      <c r="UR11" s="231" t="s">
        <v>5</v>
      </c>
      <c r="US11" s="231" t="s">
        <v>5</v>
      </c>
      <c r="UT11" s="231" t="s">
        <v>5</v>
      </c>
      <c r="UU11" s="231" t="s">
        <v>5</v>
      </c>
      <c r="UV11" s="231" t="s">
        <v>5</v>
      </c>
      <c r="UW11" s="231" t="s">
        <v>5</v>
      </c>
      <c r="UX11" s="231" t="s">
        <v>5</v>
      </c>
      <c r="UY11" s="231" t="s">
        <v>5</v>
      </c>
      <c r="UZ11" s="231" t="s">
        <v>5</v>
      </c>
      <c r="VA11" s="231" t="s">
        <v>5</v>
      </c>
      <c r="VB11" s="231" t="s">
        <v>5</v>
      </c>
      <c r="VC11" s="130">
        <v>2.2251916418618847</v>
      </c>
      <c r="VD11" s="131">
        <v>2.0126195411089869</v>
      </c>
      <c r="VE11" s="131">
        <v>2.0293874172185431</v>
      </c>
      <c r="VF11" s="131">
        <v>1.9887688984881211</v>
      </c>
      <c r="VG11" s="131">
        <v>1.7831549557933923</v>
      </c>
      <c r="VH11" s="131">
        <v>3.1404958677685952</v>
      </c>
      <c r="VI11" s="131">
        <v>3.2854656222802436</v>
      </c>
      <c r="VJ11" s="131">
        <v>2.6690582959641258</v>
      </c>
      <c r="VK11" s="131">
        <v>1.9315589353612168</v>
      </c>
      <c r="VL11" s="131">
        <v>1.9323671497584543</v>
      </c>
      <c r="VM11" s="131">
        <v>1.9796407185628744</v>
      </c>
      <c r="VN11" s="131">
        <v>1.6576151121605665</v>
      </c>
      <c r="VO11" s="131" t="s">
        <v>158</v>
      </c>
      <c r="VP11" s="131" t="s">
        <v>158</v>
      </c>
      <c r="VQ11" s="131" t="s">
        <v>158</v>
      </c>
      <c r="VR11" s="131" t="s">
        <v>158</v>
      </c>
      <c r="VS11" s="131" t="s">
        <v>158</v>
      </c>
      <c r="VT11" s="131" t="s">
        <v>158</v>
      </c>
      <c r="VU11" s="131" t="s">
        <v>158</v>
      </c>
      <c r="VV11" s="131" t="s">
        <v>158</v>
      </c>
      <c r="VW11" s="131" t="s">
        <v>158</v>
      </c>
      <c r="VX11" s="131" t="s">
        <v>158</v>
      </c>
      <c r="VY11" s="131" t="s">
        <v>158</v>
      </c>
      <c r="VZ11" s="131" t="s">
        <v>158</v>
      </c>
      <c r="WA11" s="131" t="s">
        <v>158</v>
      </c>
      <c r="WB11" s="131" t="s">
        <v>158</v>
      </c>
      <c r="WC11" s="131" t="s">
        <v>158</v>
      </c>
      <c r="WD11" s="130">
        <v>2.5287251882479413</v>
      </c>
      <c r="WE11" s="131">
        <v>2.2958963416696521</v>
      </c>
      <c r="WF11" s="131">
        <v>2.4122516556291389</v>
      </c>
      <c r="WG11" s="131">
        <v>2.2501079913606916</v>
      </c>
      <c r="WH11" s="131">
        <v>1.9627733829688228</v>
      </c>
      <c r="WI11" s="131">
        <v>3.4545454545454546</v>
      </c>
      <c r="WJ11" s="131">
        <v>3.7354221061792865</v>
      </c>
      <c r="WK11" s="131">
        <v>3.182062780269058</v>
      </c>
      <c r="WL11" s="131">
        <v>2.2461977186311786</v>
      </c>
      <c r="WM11" s="131">
        <v>2.1342995169082126</v>
      </c>
      <c r="WN11" s="131">
        <v>2.2000000000000002</v>
      </c>
      <c r="WO11" s="131">
        <v>1.8488783943329397</v>
      </c>
      <c r="WP11" s="131" t="s">
        <v>158</v>
      </c>
      <c r="WQ11" s="131" t="s">
        <v>158</v>
      </c>
      <c r="WR11" s="131" t="s">
        <v>158</v>
      </c>
      <c r="WS11" s="131" t="s">
        <v>158</v>
      </c>
      <c r="WT11" s="131" t="s">
        <v>158</v>
      </c>
      <c r="WU11" s="131" t="s">
        <v>158</v>
      </c>
      <c r="WV11" s="131" t="s">
        <v>158</v>
      </c>
      <c r="WW11" s="131" t="s">
        <v>158</v>
      </c>
      <c r="WX11" s="131" t="s">
        <v>158</v>
      </c>
      <c r="WY11" s="131" t="s">
        <v>158</v>
      </c>
      <c r="WZ11" s="131" t="s">
        <v>158</v>
      </c>
      <c r="XA11" s="131" t="s">
        <v>158</v>
      </c>
      <c r="XB11" s="131" t="s">
        <v>158</v>
      </c>
      <c r="XC11" s="131" t="s">
        <v>158</v>
      </c>
      <c r="XD11" s="131" t="s">
        <v>158</v>
      </c>
      <c r="XE11" s="130">
        <v>2.8269438024320639</v>
      </c>
      <c r="XF11" s="131">
        <v>2.6133841682600383</v>
      </c>
      <c r="XG11" s="131">
        <v>2.7421357615894038</v>
      </c>
      <c r="XH11" s="131">
        <v>2.5498920086393091</v>
      </c>
      <c r="XI11" s="131">
        <v>2.2377850162866451</v>
      </c>
      <c r="XJ11" s="131">
        <v>3.918181818181818</v>
      </c>
      <c r="XK11" s="131">
        <v>4.1940818102697994</v>
      </c>
      <c r="XL11" s="131">
        <v>3.5991031390134531</v>
      </c>
      <c r="XM11" s="131">
        <v>2.9562737642585555</v>
      </c>
      <c r="XN11" s="131">
        <v>2.4415458937198067</v>
      </c>
      <c r="XO11" s="131">
        <v>2.5544910179640716</v>
      </c>
      <c r="XP11" s="131">
        <v>2.1463990554899643</v>
      </c>
      <c r="XQ11" s="131" t="s">
        <v>158</v>
      </c>
      <c r="XR11" s="131" t="s">
        <v>158</v>
      </c>
      <c r="XS11" s="131" t="s">
        <v>158</v>
      </c>
      <c r="XT11" s="131" t="s">
        <v>158</v>
      </c>
      <c r="XU11" s="131" t="s">
        <v>158</v>
      </c>
      <c r="XV11" s="131" t="s">
        <v>158</v>
      </c>
      <c r="XW11" s="131" t="s">
        <v>158</v>
      </c>
      <c r="XX11" s="131" t="s">
        <v>158</v>
      </c>
      <c r="XY11" s="131" t="s">
        <v>158</v>
      </c>
      <c r="XZ11" s="131" t="s">
        <v>158</v>
      </c>
      <c r="YA11" s="131" t="s">
        <v>158</v>
      </c>
      <c r="YB11" s="131" t="s">
        <v>158</v>
      </c>
      <c r="YC11" s="131" t="s">
        <v>158</v>
      </c>
      <c r="YD11" s="131" t="s">
        <v>158</v>
      </c>
      <c r="YE11" s="131" t="s">
        <v>158</v>
      </c>
      <c r="YF11" s="235">
        <v>239.9</v>
      </c>
      <c r="YG11" s="8">
        <v>246.2</v>
      </c>
      <c r="YH11" s="8">
        <v>253</v>
      </c>
      <c r="YI11" s="8">
        <v>256</v>
      </c>
      <c r="YJ11" s="8">
        <v>240</v>
      </c>
      <c r="YK11" s="8">
        <v>230</v>
      </c>
      <c r="YL11" s="8">
        <v>239</v>
      </c>
      <c r="YM11" s="8">
        <v>251</v>
      </c>
      <c r="YN11" s="8">
        <v>264</v>
      </c>
      <c r="YO11" s="8">
        <v>287</v>
      </c>
      <c r="YP11" s="8">
        <v>299</v>
      </c>
      <c r="YQ11" s="8">
        <v>310.79999999999995</v>
      </c>
      <c r="YR11" s="8">
        <v>322.20000000000005</v>
      </c>
      <c r="YS11" s="231" t="s">
        <v>5</v>
      </c>
      <c r="YT11" s="231" t="s">
        <v>5</v>
      </c>
      <c r="YU11" s="231" t="s">
        <v>5</v>
      </c>
      <c r="YV11" s="231" t="s">
        <v>5</v>
      </c>
      <c r="YW11" s="231" t="s">
        <v>5</v>
      </c>
      <c r="YX11" s="231" t="s">
        <v>5</v>
      </c>
      <c r="YY11" s="231" t="s">
        <v>5</v>
      </c>
      <c r="YZ11" s="231" t="s">
        <v>5</v>
      </c>
      <c r="ZA11" s="231" t="s">
        <v>5</v>
      </c>
      <c r="ZB11" s="231" t="s">
        <v>5</v>
      </c>
      <c r="ZC11" s="231" t="s">
        <v>5</v>
      </c>
      <c r="ZD11" s="231" t="s">
        <v>5</v>
      </c>
      <c r="ZE11" s="231" t="s">
        <v>5</v>
      </c>
      <c r="ZF11" s="231" t="s">
        <v>5</v>
      </c>
      <c r="ZG11" s="235">
        <v>0.13009999999999999</v>
      </c>
      <c r="ZH11" s="133">
        <v>0.13119999999999998</v>
      </c>
      <c r="ZI11" s="133">
        <v>0.13150000000000001</v>
      </c>
      <c r="ZJ11" s="133">
        <v>0.12269999999999999</v>
      </c>
      <c r="ZK11" s="133">
        <v>0.40130000000000005</v>
      </c>
      <c r="ZL11" s="133">
        <v>0.21160000000000001</v>
      </c>
      <c r="ZM11" s="133">
        <v>0.2147</v>
      </c>
      <c r="ZN11" s="133">
        <v>0.19059999999999999</v>
      </c>
      <c r="ZO11" s="133">
        <v>0.16329999999999997</v>
      </c>
      <c r="ZP11" s="133">
        <v>0.26649999999999996</v>
      </c>
      <c r="ZQ11" s="133">
        <v>0.1885</v>
      </c>
      <c r="ZR11" s="133">
        <v>0.1542</v>
      </c>
      <c r="ZS11" s="133" t="s">
        <v>5</v>
      </c>
      <c r="ZT11" s="379">
        <v>8.5900000000000004E-2</v>
      </c>
      <c r="ZU11" s="133">
        <v>8.4399999999999989E-2</v>
      </c>
      <c r="ZV11" s="133">
        <v>9.1799999999999993E-2</v>
      </c>
      <c r="ZW11" s="133">
        <v>9.2899999999999996E-2</v>
      </c>
      <c r="ZX11" s="133">
        <v>0.28100000000000003</v>
      </c>
      <c r="ZY11" s="133">
        <v>0.15380000000000002</v>
      </c>
      <c r="ZZ11" s="133">
        <v>0.1595</v>
      </c>
      <c r="AAA11" s="133">
        <v>0.14560000000000001</v>
      </c>
      <c r="AAB11" s="133">
        <v>0.13390000000000002</v>
      </c>
      <c r="AAC11" s="133">
        <v>0.21179999999999999</v>
      </c>
      <c r="AAD11" s="133">
        <v>0.14429999999999998</v>
      </c>
      <c r="AAE11" s="133">
        <v>0.11800000000000001</v>
      </c>
      <c r="AAF11" s="133" t="s">
        <v>5</v>
      </c>
      <c r="AAG11" s="235">
        <v>18888.900000000001</v>
      </c>
      <c r="AAH11" s="8">
        <v>18283</v>
      </c>
      <c r="AAI11" s="8">
        <v>17997.5</v>
      </c>
      <c r="AAJ11" s="8">
        <v>16767.5</v>
      </c>
      <c r="AAK11" s="8">
        <v>14383.4</v>
      </c>
      <c r="AAL11" s="8">
        <v>13175.3</v>
      </c>
      <c r="AAM11" s="8">
        <v>12787.9</v>
      </c>
      <c r="AAN11" s="8">
        <v>12223.8</v>
      </c>
      <c r="AAO11" s="8">
        <v>11590.4</v>
      </c>
      <c r="AAP11" s="8">
        <v>11402.8</v>
      </c>
      <c r="AAQ11" s="8">
        <v>12010.8</v>
      </c>
      <c r="AAR11" s="8">
        <v>11430.6</v>
      </c>
      <c r="AAS11" s="8">
        <v>11342.9</v>
      </c>
      <c r="AAT11" s="231">
        <v>11196</v>
      </c>
      <c r="AAU11" s="231">
        <v>10725.2</v>
      </c>
      <c r="AAV11" s="231">
        <v>10644.6</v>
      </c>
      <c r="AAW11" s="231">
        <v>10944</v>
      </c>
      <c r="AAX11" s="231">
        <v>6695.9</v>
      </c>
      <c r="AAY11" s="231">
        <v>5998.9</v>
      </c>
      <c r="AAZ11" s="231">
        <v>5567.3</v>
      </c>
      <c r="ABA11" s="231">
        <v>5146.8</v>
      </c>
      <c r="ABB11" s="231">
        <v>4868.8999999999996</v>
      </c>
      <c r="ABC11" s="231">
        <v>4657.5</v>
      </c>
      <c r="ABD11" s="231">
        <v>3995.5</v>
      </c>
      <c r="ABE11" s="231">
        <v>3653</v>
      </c>
      <c r="ABF11" s="231">
        <v>3432.3</v>
      </c>
      <c r="ABG11" s="231">
        <v>3266</v>
      </c>
      <c r="ABH11" s="235">
        <v>1461.4</v>
      </c>
      <c r="ABI11" s="8">
        <v>1583</v>
      </c>
      <c r="ABJ11" s="8">
        <v>1474.1</v>
      </c>
      <c r="ABK11" s="8">
        <v>687.7</v>
      </c>
      <c r="ABL11" s="8">
        <v>750.4</v>
      </c>
      <c r="ABM11" s="8">
        <v>696.2</v>
      </c>
      <c r="ABN11" s="8">
        <v>707.4</v>
      </c>
      <c r="ABO11" s="8">
        <v>678.3</v>
      </c>
      <c r="ABP11" s="8">
        <v>432.3</v>
      </c>
      <c r="ABQ11" s="8">
        <v>566.79999999999995</v>
      </c>
      <c r="ABR11" s="8">
        <v>546.1</v>
      </c>
      <c r="ABS11" s="8">
        <v>543.20000000000005</v>
      </c>
      <c r="ABT11" s="8">
        <v>547.79999999999995</v>
      </c>
      <c r="ABU11" s="231">
        <v>520.20000000000005</v>
      </c>
      <c r="ABV11" s="231">
        <v>450.2</v>
      </c>
      <c r="ABW11" s="231">
        <v>363.3</v>
      </c>
      <c r="ABX11" s="231">
        <v>392</v>
      </c>
      <c r="ABY11" s="231">
        <v>281.89999999999998</v>
      </c>
      <c r="ABZ11" s="231">
        <v>309.39999999999998</v>
      </c>
      <c r="ACA11" s="231">
        <v>197.3</v>
      </c>
      <c r="ACB11" s="231">
        <v>226</v>
      </c>
      <c r="ACC11" s="231">
        <v>146.19999999999999</v>
      </c>
      <c r="ACD11" s="231">
        <v>155.9</v>
      </c>
      <c r="ACE11" s="231">
        <v>193.9</v>
      </c>
      <c r="ACF11" s="231">
        <v>121.2</v>
      </c>
      <c r="ACG11" s="231">
        <v>89</v>
      </c>
      <c r="ACH11" s="231">
        <v>94.1</v>
      </c>
      <c r="ACI11" s="235">
        <v>840.3</v>
      </c>
      <c r="ACJ11" s="8">
        <v>984</v>
      </c>
      <c r="ACK11" s="8">
        <v>963</v>
      </c>
      <c r="ACL11" s="8">
        <v>291</v>
      </c>
      <c r="ACM11" s="8">
        <v>433</v>
      </c>
      <c r="ACN11" s="8">
        <v>327</v>
      </c>
      <c r="ACO11" s="8">
        <v>394</v>
      </c>
      <c r="ACP11" s="8">
        <v>420</v>
      </c>
      <c r="ACQ11" s="8">
        <v>225</v>
      </c>
      <c r="ACR11" s="8">
        <v>339</v>
      </c>
      <c r="ACS11" s="8">
        <v>297</v>
      </c>
      <c r="ACT11" s="8">
        <v>375</v>
      </c>
      <c r="ACU11" s="8" t="s">
        <v>5</v>
      </c>
      <c r="ACV11" s="237" t="s">
        <v>5</v>
      </c>
      <c r="ACW11" s="237" t="s">
        <v>5</v>
      </c>
      <c r="ACX11" s="237" t="s">
        <v>5</v>
      </c>
      <c r="ACY11" s="237" t="s">
        <v>5</v>
      </c>
      <c r="ACZ11" s="237" t="s">
        <v>5</v>
      </c>
      <c r="ADA11" s="237" t="s">
        <v>5</v>
      </c>
      <c r="ADB11" s="237" t="s">
        <v>5</v>
      </c>
      <c r="ADC11" s="237" t="s">
        <v>5</v>
      </c>
      <c r="ADD11" s="237" t="s">
        <v>5</v>
      </c>
      <c r="ADE11" s="237" t="s">
        <v>5</v>
      </c>
      <c r="ADF11" s="237" t="s">
        <v>5</v>
      </c>
      <c r="ADG11" s="237" t="s">
        <v>5</v>
      </c>
      <c r="ADH11" s="237" t="s">
        <v>5</v>
      </c>
      <c r="ADI11" s="237" t="s">
        <v>5</v>
      </c>
      <c r="ADJ11" s="127">
        <v>0.30626780626780636</v>
      </c>
      <c r="ADK11" s="128">
        <v>0.2927927927927928</v>
      </c>
      <c r="ADL11" s="128">
        <v>0.2786624203821656</v>
      </c>
      <c r="ADM11" s="128">
        <v>0.28057553956834536</v>
      </c>
      <c r="ADN11" s="128">
        <v>9.7765363128491614E-2</v>
      </c>
      <c r="ADO11" s="128">
        <v>0.24513618677042803</v>
      </c>
      <c r="ADP11" s="128">
        <v>0.22594142259414227</v>
      </c>
      <c r="ADQ11" s="128">
        <v>0.22388059701492541</v>
      </c>
      <c r="ADR11" s="128">
        <v>0.22682445759368836</v>
      </c>
      <c r="ADS11" s="128">
        <v>0.13168724279835389</v>
      </c>
      <c r="ADT11" s="128">
        <v>0.17391304347826084</v>
      </c>
      <c r="ADU11" s="128">
        <v>0.1984126984126984</v>
      </c>
      <c r="ADV11" s="128">
        <v>0.17759562841530055</v>
      </c>
      <c r="ADW11" s="128">
        <v>0.169811320754717</v>
      </c>
      <c r="ADX11" s="128">
        <v>0.18992248062015504</v>
      </c>
      <c r="ADY11" s="128">
        <v>0.18987341772151897</v>
      </c>
      <c r="ADZ11" s="128" t="s">
        <v>158</v>
      </c>
      <c r="AEA11" s="128" t="s">
        <v>158</v>
      </c>
      <c r="AEB11" s="128" t="s">
        <v>158</v>
      </c>
      <c r="AEC11" s="128" t="s">
        <v>158</v>
      </c>
      <c r="AED11" s="128" t="s">
        <v>158</v>
      </c>
      <c r="AEE11" s="128" t="s">
        <v>158</v>
      </c>
      <c r="AEF11" s="128" t="s">
        <v>158</v>
      </c>
      <c r="AEG11" s="128" t="s">
        <v>158</v>
      </c>
      <c r="AEH11" s="128" t="s">
        <v>158</v>
      </c>
      <c r="AEI11" s="128" t="s">
        <v>158</v>
      </c>
      <c r="AEJ11" s="128" t="s">
        <v>158</v>
      </c>
      <c r="AEK11" s="127">
        <v>0.17646948131928292</v>
      </c>
      <c r="AEL11" s="128">
        <v>0.15163929248262792</v>
      </c>
      <c r="AEM11" s="128">
        <v>0.15017637880740792</v>
      </c>
      <c r="AEN11" s="128">
        <v>0.29035916824196595</v>
      </c>
      <c r="AEO11" s="128">
        <v>0.22388059701492538</v>
      </c>
      <c r="AEP11" s="128">
        <v>0.20812984774490087</v>
      </c>
      <c r="AEQ11" s="128">
        <v>0.18244274809160307</v>
      </c>
      <c r="AER11" s="128">
        <v>0.16651923927465725</v>
      </c>
      <c r="AES11" s="128">
        <v>0.23409669211195927</v>
      </c>
      <c r="AET11" s="128">
        <v>0.16203246294989415</v>
      </c>
      <c r="AEU11" s="128">
        <v>0.15330525544772017</v>
      </c>
      <c r="AEV11" s="128">
        <v>0.14304123711340203</v>
      </c>
      <c r="AEW11" s="128">
        <v>0.12743702081051481</v>
      </c>
      <c r="AEX11" s="128" t="s">
        <v>158</v>
      </c>
      <c r="AEY11" s="128" t="s">
        <v>158</v>
      </c>
      <c r="AEZ11" s="128" t="s">
        <v>158</v>
      </c>
      <c r="AFA11" s="128" t="s">
        <v>158</v>
      </c>
      <c r="AFB11" s="128" t="s">
        <v>158</v>
      </c>
      <c r="AFC11" s="128" t="s">
        <v>158</v>
      </c>
      <c r="AFD11" s="128" t="s">
        <v>158</v>
      </c>
      <c r="AFE11" s="128" t="s">
        <v>158</v>
      </c>
      <c r="AFF11" s="128" t="s">
        <v>158</v>
      </c>
      <c r="AFG11" s="128" t="s">
        <v>158</v>
      </c>
      <c r="AFH11" s="128" t="s">
        <v>158</v>
      </c>
      <c r="AFI11" s="128" t="s">
        <v>158</v>
      </c>
      <c r="AFJ11" s="128" t="s">
        <v>158</v>
      </c>
      <c r="AFK11" s="128" t="s">
        <v>158</v>
      </c>
      <c r="AFL11" s="134">
        <v>0.30690527192669292</v>
      </c>
      <c r="AFM11" s="135">
        <v>0.2439481707317073</v>
      </c>
      <c r="AFN11" s="135">
        <v>0.22988058151609556</v>
      </c>
      <c r="AFO11" s="135">
        <v>0.68618556701030931</v>
      </c>
      <c r="AFP11" s="135">
        <v>0.38799076212471129</v>
      </c>
      <c r="AFQ11" s="135">
        <v>0.44311926605504587</v>
      </c>
      <c r="AFR11" s="135">
        <v>0.32756345177664975</v>
      </c>
      <c r="AFS11" s="135">
        <v>0.26892857142857141</v>
      </c>
      <c r="AFT11" s="135">
        <v>0.44977777777777772</v>
      </c>
      <c r="AFU11" s="135">
        <v>0.27091445427728611</v>
      </c>
      <c r="AFV11" s="135">
        <v>0.28188552188552185</v>
      </c>
      <c r="AFW11" s="135">
        <v>0.20719999999999997</v>
      </c>
      <c r="AFX11" s="135" t="s">
        <v>1307</v>
      </c>
      <c r="AFY11" s="135" t="s">
        <v>158</v>
      </c>
      <c r="AFZ11" s="135" t="s">
        <v>158</v>
      </c>
      <c r="AGA11" s="135" t="s">
        <v>158</v>
      </c>
      <c r="AGB11" s="135" t="s">
        <v>158</v>
      </c>
      <c r="AGC11" s="135" t="s">
        <v>158</v>
      </c>
      <c r="AGD11" s="135" t="s">
        <v>158</v>
      </c>
      <c r="AGE11" s="135" t="s">
        <v>158</v>
      </c>
      <c r="AGF11" s="135" t="s">
        <v>158</v>
      </c>
      <c r="AGG11" s="135" t="s">
        <v>158</v>
      </c>
      <c r="AGH11" s="135" t="s">
        <v>158</v>
      </c>
      <c r="AGI11" s="135" t="s">
        <v>158</v>
      </c>
      <c r="AGJ11" s="135" t="s">
        <v>158</v>
      </c>
      <c r="AGK11" s="135" t="s">
        <v>158</v>
      </c>
      <c r="AGL11" s="135" t="s">
        <v>158</v>
      </c>
    </row>
    <row r="12" spans="1:870" x14ac:dyDescent="0.2">
      <c r="A12" s="7">
        <v>10</v>
      </c>
      <c r="B12" s="1" t="s">
        <v>198</v>
      </c>
      <c r="C12" s="1" t="s">
        <v>199</v>
      </c>
      <c r="D12" s="94">
        <v>0.73250000000000004</v>
      </c>
      <c r="E12" s="95">
        <v>0.79</v>
      </c>
      <c r="F12" s="57">
        <v>3.16</v>
      </c>
      <c r="G12" s="58" t="s">
        <v>159</v>
      </c>
      <c r="H12" s="58">
        <v>3.16</v>
      </c>
      <c r="I12" s="226" t="s">
        <v>5</v>
      </c>
      <c r="J12" s="58" t="s">
        <v>159</v>
      </c>
      <c r="K12" s="58" t="s">
        <v>1280</v>
      </c>
      <c r="L12" s="226" t="s">
        <v>5</v>
      </c>
      <c r="M12" s="150">
        <v>2.93</v>
      </c>
      <c r="N12" s="123">
        <v>2.46</v>
      </c>
      <c r="O12" s="123">
        <v>2.2999999999999998</v>
      </c>
      <c r="P12" s="123">
        <v>2.15</v>
      </c>
      <c r="Q12" s="123">
        <v>1.82</v>
      </c>
      <c r="R12" s="123">
        <v>1.65</v>
      </c>
      <c r="S12" s="123">
        <v>1.5</v>
      </c>
      <c r="T12" s="124">
        <v>1.25</v>
      </c>
      <c r="U12" s="124">
        <v>1</v>
      </c>
      <c r="V12" s="124">
        <v>0.86</v>
      </c>
      <c r="W12" s="124">
        <v>0.75</v>
      </c>
      <c r="X12" s="124">
        <v>0.65</v>
      </c>
      <c r="Y12" s="124">
        <v>0.54</v>
      </c>
      <c r="Z12" s="124">
        <v>0.505</v>
      </c>
      <c r="AA12" s="124">
        <v>0.46</v>
      </c>
      <c r="AB12" s="124">
        <v>0.42</v>
      </c>
      <c r="AC12" s="124">
        <v>0.32500000000000001</v>
      </c>
      <c r="AD12" s="124">
        <v>0.25</v>
      </c>
      <c r="AE12" s="124">
        <v>0.19500000000000001</v>
      </c>
      <c r="AF12" s="124">
        <v>0.16750000000000001</v>
      </c>
      <c r="AG12" s="124">
        <v>0.14249999999999999</v>
      </c>
      <c r="AH12" s="124">
        <v>0.13</v>
      </c>
      <c r="AI12" s="124">
        <v>0.11749999999999999</v>
      </c>
      <c r="AJ12" s="124">
        <v>0.1</v>
      </c>
      <c r="AK12" s="136">
        <v>8.8333333333333333E-2</v>
      </c>
      <c r="AL12" s="136">
        <v>7.6666666666666675E-2</v>
      </c>
      <c r="AM12" s="136">
        <v>6.7166666666666666E-2</v>
      </c>
      <c r="AN12" s="136" t="s">
        <v>1293</v>
      </c>
      <c r="AO12" s="136" t="s">
        <v>5</v>
      </c>
      <c r="AP12" s="136" t="s">
        <v>5</v>
      </c>
      <c r="AQ12" s="136" t="s">
        <v>5</v>
      </c>
      <c r="AR12" s="136" t="s">
        <v>5</v>
      </c>
      <c r="AS12" s="136" t="s">
        <v>5</v>
      </c>
      <c r="AT12" s="136" t="s">
        <v>5</v>
      </c>
      <c r="AU12" s="136" t="s">
        <v>5</v>
      </c>
      <c r="AV12" s="136" t="s">
        <v>5</v>
      </c>
      <c r="AW12" s="136" t="s">
        <v>5</v>
      </c>
      <c r="AX12" s="136" t="s">
        <v>5</v>
      </c>
      <c r="AY12" s="136" t="s">
        <v>5</v>
      </c>
      <c r="AZ12" s="136" t="s">
        <v>5</v>
      </c>
      <c r="BA12" s="136" t="s">
        <v>5</v>
      </c>
      <c r="BB12" s="136" t="s">
        <v>5</v>
      </c>
      <c r="BC12" s="136" t="s">
        <v>5</v>
      </c>
      <c r="BD12" s="136" t="s">
        <v>5</v>
      </c>
      <c r="BE12" s="136" t="s">
        <v>5</v>
      </c>
      <c r="BF12" s="136" t="s">
        <v>5</v>
      </c>
      <c r="BG12" s="136" t="s">
        <v>5</v>
      </c>
      <c r="BH12" s="136" t="s">
        <v>5</v>
      </c>
      <c r="BI12" s="136" t="s">
        <v>5</v>
      </c>
      <c r="BJ12" s="140" t="s">
        <v>5</v>
      </c>
      <c r="BK12" s="137" t="s">
        <v>5</v>
      </c>
      <c r="BL12" s="142" t="s">
        <v>5</v>
      </c>
      <c r="BM12" s="126">
        <v>0.19105691056910579</v>
      </c>
      <c r="BN12" s="125">
        <v>6.956521739130439E-2</v>
      </c>
      <c r="BO12" s="125">
        <v>6.9767441860465018E-2</v>
      </c>
      <c r="BP12" s="125">
        <v>0.18131868131868112</v>
      </c>
      <c r="BQ12" s="125">
        <v>0.10303030303030303</v>
      </c>
      <c r="BR12" s="125">
        <v>9.9999999999999867E-2</v>
      </c>
      <c r="BS12" s="125">
        <v>0.19999999999999996</v>
      </c>
      <c r="BT12" s="125">
        <v>0.25</v>
      </c>
      <c r="BU12" s="125">
        <v>0.16279069767441867</v>
      </c>
      <c r="BV12" s="125">
        <v>0.14666666666666672</v>
      </c>
      <c r="BW12" s="125">
        <v>0.15384615384615374</v>
      </c>
      <c r="BX12" s="125">
        <v>0.20370370370370372</v>
      </c>
      <c r="BY12" s="125">
        <v>6.9306930693069368E-2</v>
      </c>
      <c r="BZ12" s="125">
        <v>9.7826086956521729E-2</v>
      </c>
      <c r="CA12" s="125">
        <v>9.5238095238095344E-2</v>
      </c>
      <c r="CB12" s="125">
        <v>0.29230769230769216</v>
      </c>
      <c r="CC12" s="125">
        <v>0.30000000000000004</v>
      </c>
      <c r="CD12" s="125">
        <v>0.28205128205128194</v>
      </c>
      <c r="CE12" s="125">
        <v>0.16417910447761197</v>
      </c>
      <c r="CF12" s="125">
        <v>0.17543859649122817</v>
      </c>
      <c r="CG12" s="125">
        <v>9.6153846153846034E-2</v>
      </c>
      <c r="CH12" s="125">
        <v>0.1063829787234043</v>
      </c>
      <c r="CI12" s="125">
        <v>0.17499999999999982</v>
      </c>
      <c r="CJ12" s="125">
        <v>0.13207547169811318</v>
      </c>
      <c r="CK12" s="125">
        <v>0.15217391304347805</v>
      </c>
      <c r="CL12" s="125">
        <v>0.1414392059553351</v>
      </c>
      <c r="CM12" s="125" t="s">
        <v>158</v>
      </c>
      <c r="CN12" s="125" t="s">
        <v>158</v>
      </c>
      <c r="CO12" s="125" t="s">
        <v>158</v>
      </c>
      <c r="CP12" s="125" t="s">
        <v>158</v>
      </c>
      <c r="CQ12" s="125" t="s">
        <v>158</v>
      </c>
      <c r="CR12" s="125" t="s">
        <v>158</v>
      </c>
      <c r="CS12" s="125" t="s">
        <v>158</v>
      </c>
      <c r="CT12" s="125" t="s">
        <v>158</v>
      </c>
      <c r="CU12" s="125" t="s">
        <v>158</v>
      </c>
      <c r="CV12" s="125" t="s">
        <v>158</v>
      </c>
      <c r="CW12" s="125" t="s">
        <v>158</v>
      </c>
      <c r="CX12" s="125" t="s">
        <v>158</v>
      </c>
      <c r="CY12" s="125" t="s">
        <v>158</v>
      </c>
      <c r="CZ12" s="125" t="s">
        <v>158</v>
      </c>
      <c r="DA12" s="125" t="s">
        <v>158</v>
      </c>
      <c r="DB12" s="125" t="s">
        <v>158</v>
      </c>
      <c r="DC12" s="125" t="s">
        <v>158</v>
      </c>
      <c r="DD12" s="125" t="s">
        <v>158</v>
      </c>
      <c r="DE12" s="125" t="s">
        <v>158</v>
      </c>
      <c r="DF12" s="125" t="s">
        <v>158</v>
      </c>
      <c r="DG12" s="125" t="s">
        <v>158</v>
      </c>
      <c r="DH12" s="125" t="s">
        <v>158</v>
      </c>
      <c r="DI12" s="125" t="s">
        <v>158</v>
      </c>
      <c r="DJ12" s="125" t="s">
        <v>158</v>
      </c>
      <c r="DK12" s="125" t="s">
        <v>158</v>
      </c>
      <c r="DL12" s="127">
        <v>1.6705627516941178E-2</v>
      </c>
      <c r="DM12" s="128">
        <v>1.4585556395456983E-2</v>
      </c>
      <c r="DN12" s="128">
        <v>1.5424854134531551E-2</v>
      </c>
      <c r="DO12" s="128">
        <v>1.6802125664270084E-2</v>
      </c>
      <c r="DP12" s="128">
        <v>1.5343112459956162E-2</v>
      </c>
      <c r="DQ12" s="128">
        <v>1.5187776141384389E-2</v>
      </c>
      <c r="DR12" s="128">
        <v>1.6155088852988692E-2</v>
      </c>
      <c r="DS12" s="128">
        <v>1.4062324220947237E-2</v>
      </c>
      <c r="DT12" s="128">
        <v>1.1627906976744186E-2</v>
      </c>
      <c r="DU12" s="128">
        <v>1.382636655948553E-2</v>
      </c>
      <c r="DV12" s="128">
        <v>1.6268980477223426E-2</v>
      </c>
      <c r="DW12" s="128">
        <v>1.5892420537897311E-2</v>
      </c>
      <c r="DX12" s="128">
        <v>1.5615962984384038E-2</v>
      </c>
      <c r="DY12" s="128">
        <v>1.7078119715928305E-2</v>
      </c>
      <c r="DZ12" s="128">
        <v>1.5742642026009585E-2</v>
      </c>
      <c r="EA12" s="128">
        <v>1.3770491803278688E-2</v>
      </c>
      <c r="EB12" s="128">
        <v>1.1615439599714082E-2</v>
      </c>
      <c r="EC12" s="128">
        <v>1.0447137484329294E-2</v>
      </c>
      <c r="ED12" s="128">
        <v>1.025236593059937E-2</v>
      </c>
      <c r="EE12" s="128">
        <v>1.2102601156069365E-2</v>
      </c>
      <c r="EF12" s="128">
        <v>9.9929873772791021E-3</v>
      </c>
      <c r="EG12" s="128">
        <v>9.9009900990099011E-3</v>
      </c>
      <c r="EH12" s="128">
        <v>1.4190821256038648E-2</v>
      </c>
      <c r="EI12" s="128">
        <v>1.098901098901099E-2</v>
      </c>
      <c r="EJ12" s="128">
        <v>1.1041666666666667E-2</v>
      </c>
      <c r="EK12" s="128">
        <v>1.1633788568538191E-2</v>
      </c>
      <c r="EL12" s="128">
        <v>1.4140350877192983E-2</v>
      </c>
      <c r="EM12" s="127">
        <v>1.8747608546735729E-2</v>
      </c>
      <c r="EN12" s="128">
        <v>1.7089863042616397E-2</v>
      </c>
      <c r="EO12" s="128">
        <v>1.8153117600631413E-2</v>
      </c>
      <c r="EP12" s="128">
        <v>1.8094596869213938E-2</v>
      </c>
      <c r="EQ12" s="128">
        <v>1.7176292940732352E-2</v>
      </c>
      <c r="ER12" s="128">
        <v>1.6488458079344459E-2</v>
      </c>
      <c r="ES12" s="128">
        <v>1.8477457501847743E-2</v>
      </c>
      <c r="ET12" s="128">
        <v>1.5844847255672454E-2</v>
      </c>
      <c r="EU12" s="128">
        <v>1.4324595330181922E-2</v>
      </c>
      <c r="EV12" s="128">
        <v>1.6500383729854184E-2</v>
      </c>
      <c r="EW12" s="128">
        <v>1.7810496319164093E-2</v>
      </c>
      <c r="EX12" s="128">
        <v>1.785714285714286E-2</v>
      </c>
      <c r="EY12" s="128">
        <v>1.7357762777242047E-2</v>
      </c>
      <c r="EZ12" s="128">
        <v>2.0338300443012488E-2</v>
      </c>
      <c r="FA12" s="128">
        <v>1.8290258449304177E-2</v>
      </c>
      <c r="FB12" s="128">
        <v>1.5671641791044775E-2</v>
      </c>
      <c r="FC12" s="128">
        <v>1.2974051896207584E-2</v>
      </c>
      <c r="FD12" s="128">
        <v>1.2696800406297613E-2</v>
      </c>
      <c r="FE12" s="128">
        <v>1.3347022587268996E-2</v>
      </c>
      <c r="FF12" s="128">
        <v>1.4402407566638005E-2</v>
      </c>
      <c r="FG12" s="128">
        <v>1.1776859504132231E-2</v>
      </c>
      <c r="FH12" s="128">
        <v>1.262135922330097E-2</v>
      </c>
      <c r="FI12" s="128">
        <v>1.6737891737891739E-2</v>
      </c>
      <c r="FJ12" s="128">
        <v>1.3477088948787063E-2</v>
      </c>
      <c r="FK12" s="128">
        <v>1.3164431197218083E-2</v>
      </c>
      <c r="FL12" s="128">
        <v>1.4800514800514803E-2</v>
      </c>
      <c r="FM12" s="128" t="s">
        <v>158</v>
      </c>
      <c r="FN12" s="127">
        <v>2.1449016991394863E-2</v>
      </c>
      <c r="FO12" s="128">
        <v>1.968E-2</v>
      </c>
      <c r="FP12" s="128">
        <v>2.4997282904032168E-2</v>
      </c>
      <c r="FQ12" s="128">
        <v>2.1834061135371178E-2</v>
      </c>
      <c r="FR12" s="128">
        <v>2.0035226772346985E-2</v>
      </c>
      <c r="FS12" s="128">
        <v>1.8479113002575875E-2</v>
      </c>
      <c r="FT12" s="128">
        <v>2.2515761032722903E-2</v>
      </c>
      <c r="FU12" s="128">
        <v>1.7882689556509297E-2</v>
      </c>
      <c r="FV12" s="128">
        <v>1.7522340984755563E-2</v>
      </c>
      <c r="FW12" s="128">
        <v>1.910686514107976E-2</v>
      </c>
      <c r="FX12" s="128">
        <v>2.0134228187919462E-2</v>
      </c>
      <c r="FY12" s="128">
        <v>2.0401757689893284E-2</v>
      </c>
      <c r="FZ12" s="128">
        <v>2.0470053070507963E-2</v>
      </c>
      <c r="GA12" s="128">
        <v>2.6677231907025884E-2</v>
      </c>
      <c r="GB12" s="128">
        <v>2.3445463812436288E-2</v>
      </c>
      <c r="GC12" s="128">
        <v>1.8592297476759629E-2</v>
      </c>
      <c r="GD12" s="128">
        <v>1.4626462646264628E-2</v>
      </c>
      <c r="GE12" s="128">
        <v>1.4970059880239521E-2</v>
      </c>
      <c r="GF12" s="128">
        <v>1.570048309178744E-2</v>
      </c>
      <c r="GG12" s="128">
        <v>1.7005076142131981E-2</v>
      </c>
      <c r="GH12" s="128">
        <v>1.4921465968586385E-2</v>
      </c>
      <c r="GI12" s="128">
        <v>1.8361581920903956E-2</v>
      </c>
      <c r="GJ12" s="128">
        <v>2.1209386281588447E-2</v>
      </c>
      <c r="GK12" s="128">
        <v>1.7513134851138354E-2</v>
      </c>
      <c r="GL12" s="128">
        <v>1.6698172652804034E-2</v>
      </c>
      <c r="GM12" s="128">
        <v>1.9458544839255503E-2</v>
      </c>
      <c r="GN12" s="128">
        <v>1.6879581151832461E-2</v>
      </c>
      <c r="GO12" s="109" t="s">
        <v>158</v>
      </c>
      <c r="GP12" s="129">
        <v>6.89</v>
      </c>
      <c r="GQ12" s="129">
        <v>5</v>
      </c>
      <c r="GR12" s="138">
        <v>5.83</v>
      </c>
      <c r="GS12" s="129">
        <v>5.87</v>
      </c>
      <c r="GT12" s="129">
        <v>7.24</v>
      </c>
      <c r="GU12" s="129">
        <v>4.67</v>
      </c>
      <c r="GV12" s="129">
        <v>4.3899999999999997</v>
      </c>
      <c r="GW12" s="129">
        <v>3.85</v>
      </c>
      <c r="GX12" s="129">
        <v>3.09</v>
      </c>
      <c r="GY12" s="129">
        <v>3.06</v>
      </c>
      <c r="GZ12" s="129">
        <v>2.7</v>
      </c>
      <c r="HA12" s="129">
        <v>2.2400000000000002</v>
      </c>
      <c r="HB12" s="129">
        <v>1.96</v>
      </c>
      <c r="HC12" s="129">
        <v>1.98</v>
      </c>
      <c r="HD12" s="129">
        <v>2.13</v>
      </c>
      <c r="HE12" s="129">
        <v>1.96</v>
      </c>
      <c r="HF12" s="231" t="s">
        <v>158</v>
      </c>
      <c r="HG12" s="231" t="s">
        <v>158</v>
      </c>
      <c r="HH12" s="231" t="s">
        <v>158</v>
      </c>
      <c r="HI12" s="231" t="s">
        <v>158</v>
      </c>
      <c r="HJ12" s="231" t="s">
        <v>158</v>
      </c>
      <c r="HK12" s="231" t="s">
        <v>158</v>
      </c>
      <c r="HL12" s="231" t="s">
        <v>158</v>
      </c>
      <c r="HM12" s="231" t="s">
        <v>158</v>
      </c>
      <c r="HN12" s="231" t="s">
        <v>158</v>
      </c>
      <c r="HO12" s="231" t="s">
        <v>158</v>
      </c>
      <c r="HP12" s="232" t="s">
        <v>158</v>
      </c>
      <c r="HQ12" s="131">
        <v>18.1422351233672</v>
      </c>
      <c r="HR12" s="131">
        <v>18.402000000000001</v>
      </c>
      <c r="HS12" s="131">
        <v>16.890222984562605</v>
      </c>
      <c r="HT12" s="131">
        <v>15.475298126064736</v>
      </c>
      <c r="HU12" s="131">
        <v>12.332872928176796</v>
      </c>
      <c r="HV12" s="131">
        <v>14.265524625267668</v>
      </c>
      <c r="HW12" s="131">
        <v>15.922551252847382</v>
      </c>
      <c r="HX12" s="131">
        <v>14.823376623376623</v>
      </c>
      <c r="HY12" s="131">
        <v>14.566343042071198</v>
      </c>
      <c r="HZ12" s="131">
        <v>12.173202614379084</v>
      </c>
      <c r="IA12" s="131">
        <v>11.799999999999999</v>
      </c>
      <c r="IB12" s="131">
        <v>11.776785714285714</v>
      </c>
      <c r="IC12" s="131">
        <v>9.658163265306122</v>
      </c>
      <c r="ID12" s="131">
        <v>9.9090909090909101</v>
      </c>
      <c r="IE12" s="131">
        <v>10.605633802816902</v>
      </c>
      <c r="IF12" s="131">
        <v>11.336734693877551</v>
      </c>
      <c r="IG12" s="131" t="s">
        <v>158</v>
      </c>
      <c r="IH12" s="131" t="s">
        <v>158</v>
      </c>
      <c r="II12" s="131" t="s">
        <v>158</v>
      </c>
      <c r="IJ12" s="131" t="s">
        <v>158</v>
      </c>
      <c r="IK12" s="131" t="s">
        <v>158</v>
      </c>
      <c r="IL12" s="131" t="s">
        <v>158</v>
      </c>
      <c r="IM12" s="131" t="s">
        <v>158</v>
      </c>
      <c r="IN12" s="131" t="s">
        <v>158</v>
      </c>
      <c r="IO12" s="131" t="s">
        <v>158</v>
      </c>
      <c r="IP12" s="131" t="s">
        <v>158</v>
      </c>
      <c r="IQ12" s="130" t="s">
        <v>158</v>
      </c>
      <c r="IR12" s="131">
        <v>20.89186942794862</v>
      </c>
      <c r="IS12" s="131">
        <v>25.34</v>
      </c>
      <c r="IT12" s="131">
        <v>20.380789022298455</v>
      </c>
      <c r="IU12" s="131">
        <v>18.051107325383303</v>
      </c>
      <c r="IV12" s="131">
        <v>13.821823204419887</v>
      </c>
      <c r="IW12" s="131">
        <v>17.383297644539617</v>
      </c>
      <c r="IX12" s="131">
        <v>17.970387243735765</v>
      </c>
      <c r="IY12" s="131">
        <v>18.132467532467533</v>
      </c>
      <c r="IZ12" s="131">
        <v>16.867313915857604</v>
      </c>
      <c r="JA12" s="131">
        <v>13.761437908496731</v>
      </c>
      <c r="JB12" s="131">
        <v>13.481481481481481</v>
      </c>
      <c r="JC12" s="131">
        <v>13.888392857142856</v>
      </c>
      <c r="JD12" s="131">
        <v>12.668367346938775</v>
      </c>
      <c r="JE12" s="131">
        <v>12.702020202020201</v>
      </c>
      <c r="JF12" s="131">
        <v>12.582159624413146</v>
      </c>
      <c r="JG12" s="131">
        <v>12.780612244897959</v>
      </c>
      <c r="JH12" s="131" t="s">
        <v>158</v>
      </c>
      <c r="JI12" s="131" t="s">
        <v>158</v>
      </c>
      <c r="JJ12" s="131" t="s">
        <v>158</v>
      </c>
      <c r="JK12" s="131" t="s">
        <v>158</v>
      </c>
      <c r="JL12" s="131" t="s">
        <v>158</v>
      </c>
      <c r="JM12" s="131" t="s">
        <v>158</v>
      </c>
      <c r="JN12" s="131" t="s">
        <v>158</v>
      </c>
      <c r="JO12" s="131" t="s">
        <v>158</v>
      </c>
      <c r="JP12" s="131" t="s">
        <v>158</v>
      </c>
      <c r="JQ12" s="131" t="s">
        <v>158</v>
      </c>
      <c r="JR12" s="130" t="s">
        <v>158</v>
      </c>
      <c r="JS12" s="131">
        <v>24.478955587808418</v>
      </c>
      <c r="JT12" s="131">
        <v>29.822000000000003</v>
      </c>
      <c r="JU12" s="131">
        <v>21.948542024013722</v>
      </c>
      <c r="JV12" s="131">
        <v>20.207836456558773</v>
      </c>
      <c r="JW12" s="131">
        <v>15.005524861878452</v>
      </c>
      <c r="JX12" s="131">
        <v>19.882226980728049</v>
      </c>
      <c r="JY12" s="131">
        <v>20.248291571753988</v>
      </c>
      <c r="JZ12" s="131">
        <v>22.337662337662337</v>
      </c>
      <c r="KA12" s="131">
        <v>20.129449838187703</v>
      </c>
      <c r="KB12" s="131">
        <v>15.065359477124183</v>
      </c>
      <c r="KC12" s="131">
        <v>15.148148148148147</v>
      </c>
      <c r="KD12" s="131">
        <v>15.437499999999998</v>
      </c>
      <c r="KE12" s="131">
        <v>15.086734693877551</v>
      </c>
      <c r="KF12" s="131">
        <v>14.757575757575758</v>
      </c>
      <c r="KG12" s="131">
        <v>14.31924882629108</v>
      </c>
      <c r="KH12" s="131">
        <v>14.275510204081634</v>
      </c>
      <c r="KI12" s="131" t="s">
        <v>158</v>
      </c>
      <c r="KJ12" s="131" t="s">
        <v>158</v>
      </c>
      <c r="KK12" s="131" t="s">
        <v>158</v>
      </c>
      <c r="KL12" s="131" t="s">
        <v>158</v>
      </c>
      <c r="KM12" s="131" t="s">
        <v>158</v>
      </c>
      <c r="KN12" s="131" t="s">
        <v>158</v>
      </c>
      <c r="KO12" s="131" t="s">
        <v>158</v>
      </c>
      <c r="KP12" s="131" t="s">
        <v>158</v>
      </c>
      <c r="KQ12" s="131" t="s">
        <v>158</v>
      </c>
      <c r="KR12" s="131" t="s">
        <v>158</v>
      </c>
      <c r="KS12" s="116" t="s">
        <v>158</v>
      </c>
      <c r="KT12" s="132">
        <v>20.433309809456599</v>
      </c>
      <c r="KU12" s="132">
        <v>19.381486676016831</v>
      </c>
      <c r="KV12" s="132">
        <v>20.632088520055326</v>
      </c>
      <c r="KW12" s="132">
        <v>19.405149051490515</v>
      </c>
      <c r="KX12" s="132">
        <v>17.227212681638044</v>
      </c>
      <c r="KY12" s="132">
        <v>15.451861360718871</v>
      </c>
      <c r="KZ12" s="132">
        <v>15.665838509316771</v>
      </c>
      <c r="LA12" s="132">
        <v>14.725728155339805</v>
      </c>
      <c r="LB12" s="132">
        <v>12.5</v>
      </c>
      <c r="LC12" s="132">
        <v>11.337142857142856</v>
      </c>
      <c r="LD12" s="132">
        <v>9.9427312775330403</v>
      </c>
      <c r="LE12" s="132">
        <v>8.8265957446808514</v>
      </c>
      <c r="LF12" s="132" t="s">
        <v>158</v>
      </c>
      <c r="LG12" s="132" t="s">
        <v>158</v>
      </c>
      <c r="LH12" s="132" t="s">
        <v>158</v>
      </c>
      <c r="LI12" s="132" t="s">
        <v>158</v>
      </c>
      <c r="LJ12" s="132" t="s">
        <v>158</v>
      </c>
      <c r="LK12" s="132" t="s">
        <v>158</v>
      </c>
      <c r="LL12" s="132" t="s">
        <v>158</v>
      </c>
      <c r="LM12" s="132" t="s">
        <v>158</v>
      </c>
      <c r="LN12" s="132" t="s">
        <v>158</v>
      </c>
      <c r="LO12" s="132" t="s">
        <v>158</v>
      </c>
      <c r="LP12" s="132" t="s">
        <v>158</v>
      </c>
      <c r="LQ12" s="132" t="s">
        <v>158</v>
      </c>
      <c r="LR12" s="132" t="s">
        <v>158</v>
      </c>
      <c r="LS12" s="132" t="s">
        <v>158</v>
      </c>
      <c r="LT12" s="130" t="s">
        <v>158</v>
      </c>
      <c r="LU12" s="131">
        <v>6.117462181391172</v>
      </c>
      <c r="LV12" s="131">
        <v>4.7473138432592812</v>
      </c>
      <c r="LW12" s="131">
        <v>4.7726627337936582</v>
      </c>
      <c r="LX12" s="131">
        <v>4.6812317575588303</v>
      </c>
      <c r="LY12" s="131">
        <v>5.183078751629477</v>
      </c>
      <c r="LZ12" s="131">
        <v>4.3114546813990202</v>
      </c>
      <c r="MA12" s="131">
        <v>4.4619379906430892</v>
      </c>
      <c r="MB12" s="131">
        <v>3.8755299159386847</v>
      </c>
      <c r="MC12" s="131">
        <v>3.6008</v>
      </c>
      <c r="MD12" s="131">
        <v>3.2856602822580649</v>
      </c>
      <c r="ME12" s="131">
        <v>3.2043509082853343</v>
      </c>
      <c r="MF12" s="131">
        <v>2.9886947089309386</v>
      </c>
      <c r="MG12" s="131" t="s">
        <v>158</v>
      </c>
      <c r="MH12" s="131" t="s">
        <v>158</v>
      </c>
      <c r="MI12" s="131" t="s">
        <v>158</v>
      </c>
      <c r="MJ12" s="131" t="s">
        <v>158</v>
      </c>
      <c r="MK12" s="131" t="s">
        <v>158</v>
      </c>
      <c r="ML12" s="131" t="s">
        <v>158</v>
      </c>
      <c r="MM12" s="131" t="s">
        <v>158</v>
      </c>
      <c r="MN12" s="131" t="s">
        <v>158</v>
      </c>
      <c r="MO12" s="131" t="s">
        <v>158</v>
      </c>
      <c r="MP12" s="131" t="s">
        <v>158</v>
      </c>
      <c r="MQ12" s="131" t="s">
        <v>158</v>
      </c>
      <c r="MR12" s="131" t="s">
        <v>158</v>
      </c>
      <c r="MS12" s="131" t="s">
        <v>158</v>
      </c>
      <c r="MT12" s="131" t="s">
        <v>158</v>
      </c>
      <c r="MU12" s="130" t="s">
        <v>158</v>
      </c>
      <c r="MV12" s="131">
        <v>7.0446237883569802</v>
      </c>
      <c r="MW12" s="131">
        <v>6.5371662204211596</v>
      </c>
      <c r="MX12" s="131">
        <v>5.7589904136220413</v>
      </c>
      <c r="MY12" s="131">
        <v>5.4604063962013827</v>
      </c>
      <c r="MZ12" s="131">
        <v>5.8088329115865349</v>
      </c>
      <c r="NA12" s="131">
        <v>5.2537359807260948</v>
      </c>
      <c r="NB12" s="131">
        <v>5.0357981127587026</v>
      </c>
      <c r="NC12" s="131">
        <v>4.7406823800890061</v>
      </c>
      <c r="ND12" s="131">
        <v>4.1696</v>
      </c>
      <c r="NE12" s="131">
        <v>3.7143397177419355</v>
      </c>
      <c r="NF12" s="131">
        <v>3.6609658839167034</v>
      </c>
      <c r="NG12" s="131">
        <v>3.5245751476437266</v>
      </c>
      <c r="NH12" s="131" t="s">
        <v>158</v>
      </c>
      <c r="NI12" s="131" t="s">
        <v>158</v>
      </c>
      <c r="NJ12" s="131" t="s">
        <v>158</v>
      </c>
      <c r="NK12" s="131" t="s">
        <v>158</v>
      </c>
      <c r="NL12" s="131" t="s">
        <v>158</v>
      </c>
      <c r="NM12" s="131" t="s">
        <v>158</v>
      </c>
      <c r="NN12" s="131" t="s">
        <v>158</v>
      </c>
      <c r="NO12" s="131" t="s">
        <v>158</v>
      </c>
      <c r="NP12" s="131" t="s">
        <v>158</v>
      </c>
      <c r="NQ12" s="131" t="s">
        <v>158</v>
      </c>
      <c r="NR12" s="131" t="s">
        <v>158</v>
      </c>
      <c r="NS12" s="131" t="s">
        <v>158</v>
      </c>
      <c r="NT12" s="131" t="s">
        <v>158</v>
      </c>
      <c r="NU12" s="131" t="s">
        <v>158</v>
      </c>
      <c r="NV12" s="130" t="s">
        <v>158</v>
      </c>
      <c r="NW12" s="131">
        <v>8.2541695678662705</v>
      </c>
      <c r="NX12" s="131">
        <v>7.6934242709313265</v>
      </c>
      <c r="NY12" s="131">
        <v>6.2019896762083526</v>
      </c>
      <c r="NZ12" s="131">
        <v>6.1128105579219332</v>
      </c>
      <c r="OA12" s="131">
        <v>6.3063016639828238</v>
      </c>
      <c r="OB12" s="131">
        <v>6.0089847968762973</v>
      </c>
      <c r="OC12" s="131">
        <v>5.6741297280152247</v>
      </c>
      <c r="OD12" s="131">
        <v>5.840118674798088</v>
      </c>
      <c r="OE12" s="131">
        <v>4.976</v>
      </c>
      <c r="OF12" s="131">
        <v>4.066280241935484</v>
      </c>
      <c r="OG12" s="131">
        <v>4.1135578201151963</v>
      </c>
      <c r="OH12" s="131">
        <v>3.9177051946486681</v>
      </c>
      <c r="OI12" s="131" t="s">
        <v>158</v>
      </c>
      <c r="OJ12" s="131" t="s">
        <v>158</v>
      </c>
      <c r="OK12" s="131" t="s">
        <v>158</v>
      </c>
      <c r="OL12" s="131" t="s">
        <v>158</v>
      </c>
      <c r="OM12" s="131" t="s">
        <v>158</v>
      </c>
      <c r="ON12" s="131" t="s">
        <v>158</v>
      </c>
      <c r="OO12" s="131" t="s">
        <v>158</v>
      </c>
      <c r="OP12" s="131" t="s">
        <v>158</v>
      </c>
      <c r="OQ12" s="131" t="s">
        <v>158</v>
      </c>
      <c r="OR12" s="131" t="s">
        <v>158</v>
      </c>
      <c r="OS12" s="131" t="s">
        <v>158</v>
      </c>
      <c r="OT12" s="131" t="s">
        <v>158</v>
      </c>
      <c r="OU12" s="131" t="s">
        <v>158</v>
      </c>
      <c r="OV12" s="131" t="s">
        <v>158</v>
      </c>
      <c r="OW12" s="378" t="s">
        <v>158</v>
      </c>
      <c r="OX12" s="132">
        <v>9.8390966831333806</v>
      </c>
      <c r="OY12" s="132">
        <v>8.6465638148667594</v>
      </c>
      <c r="OZ12" s="132">
        <v>8.1922544951590588</v>
      </c>
      <c r="PA12" s="132">
        <v>8.0189701897018963</v>
      </c>
      <c r="PB12" s="132">
        <v>7.2866578599735803</v>
      </c>
      <c r="PC12" s="132">
        <v>6.6777920410783054</v>
      </c>
      <c r="PD12" s="132">
        <v>6.3850931677018634</v>
      </c>
      <c r="PE12" s="132">
        <v>5.316747572815534</v>
      </c>
      <c r="PF12" s="132">
        <v>4.1938534278959807</v>
      </c>
      <c r="PG12" s="132">
        <v>3.4971428571428573</v>
      </c>
      <c r="PH12" s="132">
        <v>3.2775330396475773</v>
      </c>
      <c r="PI12" s="132">
        <v>3.1904255319148938</v>
      </c>
      <c r="PJ12" s="132" t="s">
        <v>158</v>
      </c>
      <c r="PK12" s="132" t="s">
        <v>158</v>
      </c>
      <c r="PL12" s="132" t="s">
        <v>158</v>
      </c>
      <c r="PM12" s="132" t="s">
        <v>158</v>
      </c>
      <c r="PN12" s="132" t="s">
        <v>158</v>
      </c>
      <c r="PO12" s="132" t="s">
        <v>158</v>
      </c>
      <c r="PP12" s="132" t="s">
        <v>158</v>
      </c>
      <c r="PQ12" s="132" t="s">
        <v>158</v>
      </c>
      <c r="PR12" s="132" t="s">
        <v>158</v>
      </c>
      <c r="PS12" s="132" t="s">
        <v>158</v>
      </c>
      <c r="PT12" s="132" t="s">
        <v>158</v>
      </c>
      <c r="PU12" s="132" t="s">
        <v>158</v>
      </c>
      <c r="PV12" s="132" t="s">
        <v>158</v>
      </c>
      <c r="PW12" s="132" t="s">
        <v>158</v>
      </c>
      <c r="PX12" s="130" t="s">
        <v>158</v>
      </c>
      <c r="PY12" s="131">
        <v>12.704418304403958</v>
      </c>
      <c r="PZ12" s="131">
        <v>10.641221411192216</v>
      </c>
      <c r="QA12" s="131">
        <v>12.019890258315044</v>
      </c>
      <c r="QB12" s="131">
        <v>11.328137884420414</v>
      </c>
      <c r="QC12" s="131">
        <v>12.253903190717912</v>
      </c>
      <c r="QD12" s="131">
        <v>9.9763514033064222</v>
      </c>
      <c r="QE12" s="131">
        <v>10.947373540856033</v>
      </c>
      <c r="QF12" s="131">
        <v>10.7340059347181</v>
      </c>
      <c r="QG12" s="131">
        <v>10.732373167981962</v>
      </c>
      <c r="QH12" s="131">
        <v>10.651552287581699</v>
      </c>
      <c r="QI12" s="131">
        <v>9.7207258064516129</v>
      </c>
      <c r="QJ12" s="131">
        <v>8.268489496498832</v>
      </c>
      <c r="QK12" s="131" t="s">
        <v>158</v>
      </c>
      <c r="QL12" s="131" t="s">
        <v>158</v>
      </c>
      <c r="QM12" s="131" t="s">
        <v>158</v>
      </c>
      <c r="QN12" s="131" t="s">
        <v>158</v>
      </c>
      <c r="QO12" s="131" t="s">
        <v>158</v>
      </c>
      <c r="QP12" s="131" t="s">
        <v>158</v>
      </c>
      <c r="QQ12" s="131" t="s">
        <v>158</v>
      </c>
      <c r="QR12" s="131" t="s">
        <v>158</v>
      </c>
      <c r="QS12" s="131" t="s">
        <v>158</v>
      </c>
      <c r="QT12" s="131" t="s">
        <v>158</v>
      </c>
      <c r="QU12" s="131" t="s">
        <v>158</v>
      </c>
      <c r="QV12" s="131" t="s">
        <v>158</v>
      </c>
      <c r="QW12" s="131" t="s">
        <v>158</v>
      </c>
      <c r="QX12" s="131" t="s">
        <v>158</v>
      </c>
      <c r="QY12" s="130" t="s">
        <v>158</v>
      </c>
      <c r="QZ12" s="131">
        <v>14.629897946355474</v>
      </c>
      <c r="RA12" s="131">
        <v>14.6532197891322</v>
      </c>
      <c r="RB12" s="131">
        <v>14.503943947323991</v>
      </c>
      <c r="RC12" s="131">
        <v>13.213666779317338</v>
      </c>
      <c r="RD12" s="131">
        <v>13.733319434372731</v>
      </c>
      <c r="RE12" s="131">
        <v>12.156712802768167</v>
      </c>
      <c r="RF12" s="131">
        <v>12.355340466926069</v>
      </c>
      <c r="RG12" s="131">
        <v>13.130207715133531</v>
      </c>
      <c r="RH12" s="131">
        <v>12.427711386696732</v>
      </c>
      <c r="RI12" s="131">
        <v>12.04125816993464</v>
      </c>
      <c r="RJ12" s="131">
        <v>11.105913978494623</v>
      </c>
      <c r="RK12" s="131">
        <v>9.7510503501167047</v>
      </c>
      <c r="RL12" s="131" t="s">
        <v>158</v>
      </c>
      <c r="RM12" s="131" t="s">
        <v>158</v>
      </c>
      <c r="RN12" s="131" t="s">
        <v>158</v>
      </c>
      <c r="RO12" s="131" t="s">
        <v>158</v>
      </c>
      <c r="RP12" s="131" t="s">
        <v>158</v>
      </c>
      <c r="RQ12" s="131" t="s">
        <v>158</v>
      </c>
      <c r="RR12" s="131" t="s">
        <v>158</v>
      </c>
      <c r="RS12" s="131" t="s">
        <v>158</v>
      </c>
      <c r="RT12" s="131" t="s">
        <v>158</v>
      </c>
      <c r="RU12" s="131" t="s">
        <v>158</v>
      </c>
      <c r="RV12" s="131" t="s">
        <v>158</v>
      </c>
      <c r="RW12" s="131" t="s">
        <v>158</v>
      </c>
      <c r="RX12" s="131" t="s">
        <v>158</v>
      </c>
      <c r="RY12" s="131" t="s">
        <v>158</v>
      </c>
      <c r="RZ12" s="130" t="s">
        <v>158</v>
      </c>
      <c r="SA12" s="131">
        <v>17.141817936307557</v>
      </c>
      <c r="SB12" s="131">
        <v>17.24500081103001</v>
      </c>
      <c r="SC12" s="131">
        <v>15.61963194327199</v>
      </c>
      <c r="SD12" s="131">
        <v>14.792423115917542</v>
      </c>
      <c r="SE12" s="131">
        <v>14.909441624365481</v>
      </c>
      <c r="SF12" s="131">
        <v>13.904296424452133</v>
      </c>
      <c r="SG12" s="131">
        <v>13.921488326848248</v>
      </c>
      <c r="SH12" s="131">
        <v>16.175302442364757</v>
      </c>
      <c r="SI12" s="131">
        <v>14.831228861330329</v>
      </c>
      <c r="SJ12" s="131">
        <v>13.182189542483659</v>
      </c>
      <c r="SK12" s="131">
        <v>12.478897849462365</v>
      </c>
      <c r="SL12" s="131">
        <v>10.838679559853283</v>
      </c>
      <c r="SM12" s="131" t="s">
        <v>158</v>
      </c>
      <c r="SN12" s="131" t="s">
        <v>158</v>
      </c>
      <c r="SO12" s="131" t="s">
        <v>158</v>
      </c>
      <c r="SP12" s="131" t="s">
        <v>158</v>
      </c>
      <c r="SQ12" s="131" t="s">
        <v>158</v>
      </c>
      <c r="SR12" s="131" t="s">
        <v>158</v>
      </c>
      <c r="SS12" s="131" t="s">
        <v>158</v>
      </c>
      <c r="ST12" s="131" t="s">
        <v>158</v>
      </c>
      <c r="SU12" s="131" t="s">
        <v>158</v>
      </c>
      <c r="SV12" s="131" t="s">
        <v>158</v>
      </c>
      <c r="SW12" s="131" t="s">
        <v>158</v>
      </c>
      <c r="SX12" s="131" t="s">
        <v>158</v>
      </c>
      <c r="SY12" s="131" t="s">
        <v>158</v>
      </c>
      <c r="SZ12" s="131" t="s">
        <v>158</v>
      </c>
      <c r="TA12" s="378" t="s">
        <v>158</v>
      </c>
      <c r="TB12" s="132">
        <v>5.7586450247000709</v>
      </c>
      <c r="TC12" s="132">
        <v>4.631136044880785</v>
      </c>
      <c r="TD12" s="132">
        <v>2.8464730290456433</v>
      </c>
      <c r="TE12" s="132">
        <v>3.2344173441734418</v>
      </c>
      <c r="TF12" s="132">
        <v>3.7556142668428003</v>
      </c>
      <c r="TG12" s="132">
        <v>3.2182284980744544</v>
      </c>
      <c r="TH12" s="132">
        <v>3.0236024844720495</v>
      </c>
      <c r="TI12" s="132">
        <v>2.529126213592233</v>
      </c>
      <c r="TJ12" s="132">
        <v>1.8617021276595744</v>
      </c>
      <c r="TK12" s="132">
        <v>1.5188571428571429</v>
      </c>
      <c r="TL12" s="132">
        <v>1.4878854625550662</v>
      </c>
      <c r="TM12" s="132">
        <v>1.5031914893617022</v>
      </c>
      <c r="TN12" s="132" t="s">
        <v>158</v>
      </c>
      <c r="TO12" s="132" t="s">
        <v>158</v>
      </c>
      <c r="TP12" s="132" t="s">
        <v>158</v>
      </c>
      <c r="TQ12" s="132" t="s">
        <v>158</v>
      </c>
      <c r="TR12" s="132" t="s">
        <v>158</v>
      </c>
      <c r="TS12" s="132" t="s">
        <v>158</v>
      </c>
      <c r="TT12" s="132" t="s">
        <v>158</v>
      </c>
      <c r="TU12" s="132" t="s">
        <v>158</v>
      </c>
      <c r="TV12" s="132" t="s">
        <v>158</v>
      </c>
      <c r="TW12" s="132" t="s">
        <v>158</v>
      </c>
      <c r="TX12" s="132" t="s">
        <v>158</v>
      </c>
      <c r="TY12" s="132" t="s">
        <v>158</v>
      </c>
      <c r="TZ12" s="132" t="s">
        <v>158</v>
      </c>
      <c r="UA12" s="132" t="s">
        <v>158</v>
      </c>
      <c r="UB12" s="235" t="s">
        <v>158</v>
      </c>
      <c r="UC12" s="236">
        <v>30.91</v>
      </c>
      <c r="UD12" s="236">
        <v>27.19</v>
      </c>
      <c r="UE12" s="236">
        <v>25.91</v>
      </c>
      <c r="UF12" s="236">
        <v>24.21</v>
      </c>
      <c r="UG12" s="236">
        <v>20.309999999999999</v>
      </c>
      <c r="UH12" s="236">
        <v>19.78</v>
      </c>
      <c r="UI12" s="236">
        <v>18.34</v>
      </c>
      <c r="UJ12" s="236">
        <v>16.989999999999998</v>
      </c>
      <c r="UK12" s="236">
        <v>13.93</v>
      </c>
      <c r="UL12" s="236">
        <v>12.86</v>
      </c>
      <c r="UM12" s="236">
        <v>13.18</v>
      </c>
      <c r="UN12" s="236">
        <v>12.28</v>
      </c>
      <c r="UO12" s="231" t="s">
        <v>5</v>
      </c>
      <c r="UP12" s="231" t="s">
        <v>5</v>
      </c>
      <c r="UQ12" s="231" t="s">
        <v>5</v>
      </c>
      <c r="UR12" s="231" t="s">
        <v>5</v>
      </c>
      <c r="US12" s="231" t="s">
        <v>5</v>
      </c>
      <c r="UT12" s="231" t="s">
        <v>5</v>
      </c>
      <c r="UU12" s="231" t="s">
        <v>5</v>
      </c>
      <c r="UV12" s="231" t="s">
        <v>5</v>
      </c>
      <c r="UW12" s="231" t="s">
        <v>5</v>
      </c>
      <c r="UX12" s="231" t="s">
        <v>5</v>
      </c>
      <c r="UY12" s="231" t="s">
        <v>5</v>
      </c>
      <c r="UZ12" s="231" t="s">
        <v>5</v>
      </c>
      <c r="VA12" s="231" t="s">
        <v>5</v>
      </c>
      <c r="VB12" s="231" t="s">
        <v>5</v>
      </c>
      <c r="VC12" s="130" t="s">
        <v>158</v>
      </c>
      <c r="VD12" s="131">
        <v>4.0439987059204139</v>
      </c>
      <c r="VE12" s="131">
        <v>3.3839646929018024</v>
      </c>
      <c r="VF12" s="131">
        <v>3.8004631416441526</v>
      </c>
      <c r="VG12" s="131">
        <v>3.7521685254027259</v>
      </c>
      <c r="VH12" s="131">
        <v>4.3963564746430333</v>
      </c>
      <c r="VI12" s="131">
        <v>3.3680485338725985</v>
      </c>
      <c r="VJ12" s="131">
        <v>3.8113413304253001</v>
      </c>
      <c r="VK12" s="131">
        <v>3.3590347263095941</v>
      </c>
      <c r="VL12" s="131">
        <v>3.2311557788944723</v>
      </c>
      <c r="VM12" s="131">
        <v>2.8965785381026441</v>
      </c>
      <c r="VN12" s="131">
        <v>2.4172989377845222</v>
      </c>
      <c r="VO12" s="131">
        <v>2.1482084690553744</v>
      </c>
      <c r="VP12" s="131" t="s">
        <v>158</v>
      </c>
      <c r="VQ12" s="131" t="s">
        <v>158</v>
      </c>
      <c r="VR12" s="131" t="s">
        <v>158</v>
      </c>
      <c r="VS12" s="131" t="s">
        <v>158</v>
      </c>
      <c r="VT12" s="131" t="s">
        <v>158</v>
      </c>
      <c r="VU12" s="131" t="s">
        <v>158</v>
      </c>
      <c r="VV12" s="131" t="s">
        <v>158</v>
      </c>
      <c r="VW12" s="131" t="s">
        <v>158</v>
      </c>
      <c r="VX12" s="131" t="s">
        <v>158</v>
      </c>
      <c r="VY12" s="131" t="s">
        <v>158</v>
      </c>
      <c r="VZ12" s="131" t="s">
        <v>158</v>
      </c>
      <c r="WA12" s="131" t="s">
        <v>158</v>
      </c>
      <c r="WB12" s="131" t="s">
        <v>158</v>
      </c>
      <c r="WC12" s="131" t="s">
        <v>158</v>
      </c>
      <c r="WD12" s="130" t="s">
        <v>158</v>
      </c>
      <c r="WE12" s="131">
        <v>4.6569065143502426</v>
      </c>
      <c r="WF12" s="131">
        <v>4.6598013975726369</v>
      </c>
      <c r="WG12" s="131">
        <v>4.585874179853338</v>
      </c>
      <c r="WH12" s="131">
        <v>4.3767038413878563</v>
      </c>
      <c r="WI12" s="131">
        <v>4.9271294928606597</v>
      </c>
      <c r="WJ12" s="131">
        <v>4.1041456016177955</v>
      </c>
      <c r="WK12" s="131">
        <v>4.3015267175572518</v>
      </c>
      <c r="WL12" s="131">
        <v>4.1088875809299594</v>
      </c>
      <c r="WM12" s="131">
        <v>3.7415649676956209</v>
      </c>
      <c r="WN12" s="131">
        <v>3.2744945567651635</v>
      </c>
      <c r="WO12" s="131">
        <v>2.7617602427921093</v>
      </c>
      <c r="WP12" s="131">
        <v>2.5333876221498373</v>
      </c>
      <c r="WQ12" s="131" t="s">
        <v>158</v>
      </c>
      <c r="WR12" s="131" t="s">
        <v>158</v>
      </c>
      <c r="WS12" s="131" t="s">
        <v>158</v>
      </c>
      <c r="WT12" s="131" t="s">
        <v>158</v>
      </c>
      <c r="WU12" s="131" t="s">
        <v>158</v>
      </c>
      <c r="WV12" s="131" t="s">
        <v>158</v>
      </c>
      <c r="WW12" s="131" t="s">
        <v>158</v>
      </c>
      <c r="WX12" s="131" t="s">
        <v>158</v>
      </c>
      <c r="WY12" s="131" t="s">
        <v>158</v>
      </c>
      <c r="WZ12" s="131" t="s">
        <v>158</v>
      </c>
      <c r="XA12" s="131" t="s">
        <v>158</v>
      </c>
      <c r="XB12" s="131" t="s">
        <v>158</v>
      </c>
      <c r="XC12" s="131" t="s">
        <v>158</v>
      </c>
      <c r="XD12" s="131" t="s">
        <v>158</v>
      </c>
      <c r="XE12" s="130" t="s">
        <v>158</v>
      </c>
      <c r="XF12" s="131">
        <v>5.4564867033322546</v>
      </c>
      <c r="XG12" s="131">
        <v>5.4840014711290914</v>
      </c>
      <c r="XH12" s="131">
        <v>4.9386337321497491</v>
      </c>
      <c r="XI12" s="131">
        <v>4.8996282527881041</v>
      </c>
      <c r="XJ12" s="131">
        <v>5.3490891186607588</v>
      </c>
      <c r="XK12" s="131">
        <v>4.6941354903943369</v>
      </c>
      <c r="XL12" s="131">
        <v>4.846782988004362</v>
      </c>
      <c r="XM12" s="131">
        <v>5.0618010594467338</v>
      </c>
      <c r="XN12" s="131">
        <v>4.4651830581478826</v>
      </c>
      <c r="XO12" s="131">
        <v>3.5847589424572321</v>
      </c>
      <c r="XP12" s="131">
        <v>3.1031866464339908</v>
      </c>
      <c r="XQ12" s="131">
        <v>2.8159609120521174</v>
      </c>
      <c r="XR12" s="131" t="s">
        <v>158</v>
      </c>
      <c r="XS12" s="131" t="s">
        <v>158</v>
      </c>
      <c r="XT12" s="131" t="s">
        <v>158</v>
      </c>
      <c r="XU12" s="131" t="s">
        <v>158</v>
      </c>
      <c r="XV12" s="131" t="s">
        <v>158</v>
      </c>
      <c r="XW12" s="131" t="s">
        <v>158</v>
      </c>
      <c r="XX12" s="131" t="s">
        <v>158</v>
      </c>
      <c r="XY12" s="131" t="s">
        <v>158</v>
      </c>
      <c r="XZ12" s="131" t="s">
        <v>158</v>
      </c>
      <c r="YA12" s="131" t="s">
        <v>158</v>
      </c>
      <c r="YB12" s="131" t="s">
        <v>158</v>
      </c>
      <c r="YC12" s="131" t="s">
        <v>158</v>
      </c>
      <c r="YD12" s="131" t="s">
        <v>158</v>
      </c>
      <c r="YE12" s="131" t="s">
        <v>158</v>
      </c>
      <c r="YF12" s="235" t="s">
        <v>158</v>
      </c>
      <c r="YG12" s="8">
        <v>708.5</v>
      </c>
      <c r="YH12" s="8">
        <v>713</v>
      </c>
      <c r="YI12" s="8">
        <v>723</v>
      </c>
      <c r="YJ12" s="8">
        <v>738</v>
      </c>
      <c r="YK12" s="8">
        <v>757</v>
      </c>
      <c r="YL12" s="8">
        <v>779</v>
      </c>
      <c r="YM12" s="8">
        <v>805</v>
      </c>
      <c r="YN12" s="8">
        <v>824</v>
      </c>
      <c r="YO12" s="8">
        <v>846</v>
      </c>
      <c r="YP12" s="8">
        <v>875</v>
      </c>
      <c r="YQ12" s="8">
        <v>908</v>
      </c>
      <c r="YR12" s="8">
        <v>940</v>
      </c>
      <c r="YS12" s="231" t="s">
        <v>5</v>
      </c>
      <c r="YT12" s="231" t="s">
        <v>5</v>
      </c>
      <c r="YU12" s="231" t="s">
        <v>5</v>
      </c>
      <c r="YV12" s="231" t="s">
        <v>5</v>
      </c>
      <c r="YW12" s="231" t="s">
        <v>5</v>
      </c>
      <c r="YX12" s="231" t="s">
        <v>5</v>
      </c>
      <c r="YY12" s="231" t="s">
        <v>5</v>
      </c>
      <c r="YZ12" s="231" t="s">
        <v>5</v>
      </c>
      <c r="ZA12" s="231" t="s">
        <v>5</v>
      </c>
      <c r="ZB12" s="231" t="s">
        <v>5</v>
      </c>
      <c r="ZC12" s="231" t="s">
        <v>5</v>
      </c>
      <c r="ZD12" s="231" t="s">
        <v>5</v>
      </c>
      <c r="ZE12" s="231" t="s">
        <v>5</v>
      </c>
      <c r="ZF12" s="231" t="s">
        <v>5</v>
      </c>
      <c r="ZG12" s="235" t="s">
        <v>158</v>
      </c>
      <c r="ZH12" s="133">
        <v>0.23079999999999998</v>
      </c>
      <c r="ZI12" s="133">
        <v>0.189</v>
      </c>
      <c r="ZJ12" s="133">
        <v>0.23629999999999998</v>
      </c>
      <c r="ZK12" s="133">
        <v>0.25239999999999996</v>
      </c>
      <c r="ZL12" s="133">
        <v>0.34820000000000001</v>
      </c>
      <c r="ZM12" s="133">
        <v>0.24440000000000001</v>
      </c>
      <c r="ZN12" s="133">
        <v>0.249</v>
      </c>
      <c r="ZO12" s="133">
        <v>0.2397</v>
      </c>
      <c r="ZP12" s="133">
        <v>0.21789999999999998</v>
      </c>
      <c r="ZQ12" s="133">
        <v>0.247</v>
      </c>
      <c r="ZR12" s="133">
        <v>0.22370000000000001</v>
      </c>
      <c r="ZS12" s="133">
        <v>0.18690000000000001</v>
      </c>
      <c r="ZT12" s="379" t="s">
        <v>158</v>
      </c>
      <c r="ZU12" s="133">
        <v>0.15629999999999999</v>
      </c>
      <c r="ZV12" s="133">
        <v>0.12239999999999999</v>
      </c>
      <c r="ZW12" s="133">
        <v>0.1482</v>
      </c>
      <c r="ZX12" s="133">
        <v>0.16289999999999999</v>
      </c>
      <c r="ZY12" s="133">
        <v>0.21920000000000001</v>
      </c>
      <c r="ZZ12" s="133">
        <v>0.15620000000000001</v>
      </c>
      <c r="AAA12" s="133">
        <v>0.16320000000000001</v>
      </c>
      <c r="AAB12" s="133">
        <v>0.16109999999999999</v>
      </c>
      <c r="AAC12" s="133">
        <v>0.1484</v>
      </c>
      <c r="AAD12" s="133">
        <v>0.1666</v>
      </c>
      <c r="AAE12" s="133">
        <v>0.15629999999999999</v>
      </c>
      <c r="AAF12" s="133">
        <v>0.13500000000000001</v>
      </c>
      <c r="AAG12" s="235" t="s">
        <v>158</v>
      </c>
      <c r="AAH12" s="8">
        <v>14477</v>
      </c>
      <c r="AAI12" s="8">
        <v>13819</v>
      </c>
      <c r="AAJ12" s="8">
        <v>14917</v>
      </c>
      <c r="AAK12" s="8">
        <v>14321</v>
      </c>
      <c r="AAL12" s="8">
        <v>13041</v>
      </c>
      <c r="AAM12" s="8">
        <v>12037</v>
      </c>
      <c r="AAN12" s="8">
        <v>12611</v>
      </c>
      <c r="AAO12" s="8">
        <v>12134</v>
      </c>
      <c r="AAP12" s="8">
        <v>10575</v>
      </c>
      <c r="AAQ12" s="8">
        <v>9920</v>
      </c>
      <c r="AAR12" s="8">
        <v>9028</v>
      </c>
      <c r="AAS12" s="8">
        <v>8297</v>
      </c>
      <c r="AAT12" s="231" t="s">
        <v>5</v>
      </c>
      <c r="AAU12" s="231" t="s">
        <v>5</v>
      </c>
      <c r="AAV12" s="231" t="s">
        <v>5</v>
      </c>
      <c r="AAW12" s="231" t="s">
        <v>5</v>
      </c>
      <c r="AAX12" s="231" t="s">
        <v>5</v>
      </c>
      <c r="AAY12" s="231" t="s">
        <v>5</v>
      </c>
      <c r="AAZ12" s="231" t="s">
        <v>5</v>
      </c>
      <c r="ABA12" s="231" t="s">
        <v>5</v>
      </c>
      <c r="ABB12" s="231" t="s">
        <v>5</v>
      </c>
      <c r="ABC12" s="231" t="s">
        <v>5</v>
      </c>
      <c r="ABD12" s="231" t="s">
        <v>5</v>
      </c>
      <c r="ABE12" s="231" t="s">
        <v>5</v>
      </c>
      <c r="ABF12" s="231" t="s">
        <v>5</v>
      </c>
      <c r="ABG12" s="231" t="s">
        <v>5</v>
      </c>
      <c r="ABH12" s="235" t="s">
        <v>158</v>
      </c>
      <c r="ABI12" s="8">
        <v>6971</v>
      </c>
      <c r="ABJ12" s="8">
        <v>6165</v>
      </c>
      <c r="ABK12" s="8">
        <v>5923</v>
      </c>
      <c r="ABL12" s="8">
        <v>5918</v>
      </c>
      <c r="ABM12" s="8">
        <v>5516</v>
      </c>
      <c r="ABN12" s="8">
        <v>5202</v>
      </c>
      <c r="ABO12" s="8">
        <v>5140</v>
      </c>
      <c r="ABP12" s="8">
        <v>4381</v>
      </c>
      <c r="ABQ12" s="8">
        <v>3548</v>
      </c>
      <c r="ABR12" s="8">
        <v>3060</v>
      </c>
      <c r="ABS12" s="8">
        <v>2976</v>
      </c>
      <c r="ABT12" s="8">
        <v>2999</v>
      </c>
      <c r="ABU12" s="231" t="s">
        <v>5</v>
      </c>
      <c r="ABV12" s="231" t="s">
        <v>5</v>
      </c>
      <c r="ABW12" s="231" t="s">
        <v>5</v>
      </c>
      <c r="ABX12" s="231" t="s">
        <v>5</v>
      </c>
      <c r="ABY12" s="231" t="s">
        <v>5</v>
      </c>
      <c r="ABZ12" s="231" t="s">
        <v>5</v>
      </c>
      <c r="ACA12" s="231" t="s">
        <v>5</v>
      </c>
      <c r="ACB12" s="231" t="s">
        <v>5</v>
      </c>
      <c r="ACC12" s="231" t="s">
        <v>5</v>
      </c>
      <c r="ACD12" s="231" t="s">
        <v>5</v>
      </c>
      <c r="ACE12" s="231" t="s">
        <v>5</v>
      </c>
      <c r="ACF12" s="231" t="s">
        <v>5</v>
      </c>
      <c r="ACG12" s="231" t="s">
        <v>5</v>
      </c>
      <c r="ACH12" s="231" t="s">
        <v>5</v>
      </c>
      <c r="ACI12" s="235" t="s">
        <v>158</v>
      </c>
      <c r="ACJ12" s="8">
        <v>4080</v>
      </c>
      <c r="ACK12" s="8">
        <v>3302</v>
      </c>
      <c r="ACL12" s="8">
        <v>2058</v>
      </c>
      <c r="ACM12" s="8">
        <v>2387</v>
      </c>
      <c r="ACN12" s="8">
        <v>2843</v>
      </c>
      <c r="ACO12" s="8">
        <v>2507</v>
      </c>
      <c r="ACP12" s="8">
        <v>2434</v>
      </c>
      <c r="ACQ12" s="8">
        <v>2084</v>
      </c>
      <c r="ACR12" s="8">
        <v>1575</v>
      </c>
      <c r="ACS12" s="8">
        <v>1329</v>
      </c>
      <c r="ACT12" s="8">
        <v>1351</v>
      </c>
      <c r="ACU12" s="8">
        <v>1413</v>
      </c>
      <c r="ACV12" s="142" t="s">
        <v>5</v>
      </c>
      <c r="ACW12" s="142" t="s">
        <v>5</v>
      </c>
      <c r="ACX12" s="142" t="s">
        <v>5</v>
      </c>
      <c r="ACY12" s="142" t="s">
        <v>5</v>
      </c>
      <c r="ACZ12" s="142" t="s">
        <v>5</v>
      </c>
      <c r="ADA12" s="142" t="s">
        <v>5</v>
      </c>
      <c r="ADB12" s="142" t="s">
        <v>5</v>
      </c>
      <c r="ADC12" s="142" t="s">
        <v>5</v>
      </c>
      <c r="ADD12" s="142" t="s">
        <v>5</v>
      </c>
      <c r="ADE12" s="142" t="s">
        <v>5</v>
      </c>
      <c r="ADF12" s="142" t="s">
        <v>5</v>
      </c>
      <c r="ADG12" s="142" t="s">
        <v>5</v>
      </c>
      <c r="ADH12" s="142" t="s">
        <v>5</v>
      </c>
      <c r="ADI12" s="142" t="s">
        <v>5</v>
      </c>
      <c r="ADJ12" s="127" t="s">
        <v>158</v>
      </c>
      <c r="ADK12" s="128">
        <v>0.35703918722786648</v>
      </c>
      <c r="ADL12" s="128">
        <v>0.45999999999999996</v>
      </c>
      <c r="ADM12" s="128">
        <v>0.36878216123499141</v>
      </c>
      <c r="ADN12" s="128">
        <v>0.31005110732538332</v>
      </c>
      <c r="ADO12" s="128">
        <v>0.22790055248618782</v>
      </c>
      <c r="ADP12" s="128">
        <v>0.32119914346895073</v>
      </c>
      <c r="ADQ12" s="128">
        <v>0.2847380410022779</v>
      </c>
      <c r="ADR12" s="128">
        <v>0.25974025974025972</v>
      </c>
      <c r="ADS12" s="128">
        <v>0.27831715210355989</v>
      </c>
      <c r="ADT12" s="128">
        <v>0.24509803921568626</v>
      </c>
      <c r="ADU12" s="128">
        <v>0.24074074074074073</v>
      </c>
      <c r="ADV12" s="128">
        <v>0.24107142857142858</v>
      </c>
      <c r="ADW12" s="128">
        <v>0.25765306122448978</v>
      </c>
      <c r="ADX12" s="128">
        <v>0.23232323232323235</v>
      </c>
      <c r="ADY12" s="128">
        <v>0.19718309859154931</v>
      </c>
      <c r="ADZ12" s="128">
        <v>0.16581632653061226</v>
      </c>
      <c r="AEA12" s="128" t="s">
        <v>158</v>
      </c>
      <c r="AEB12" s="128" t="s">
        <v>158</v>
      </c>
      <c r="AEC12" s="128" t="s">
        <v>158</v>
      </c>
      <c r="AED12" s="128" t="s">
        <v>158</v>
      </c>
      <c r="AEE12" s="128" t="s">
        <v>158</v>
      </c>
      <c r="AEF12" s="128" t="s">
        <v>158</v>
      </c>
      <c r="AEG12" s="128" t="s">
        <v>158</v>
      </c>
      <c r="AEH12" s="128" t="s">
        <v>158</v>
      </c>
      <c r="AEI12" s="128" t="s">
        <v>158</v>
      </c>
      <c r="AEJ12" s="128" t="s">
        <v>158</v>
      </c>
      <c r="AEK12" s="127" t="s">
        <v>158</v>
      </c>
      <c r="AEL12" s="128">
        <v>0.25002295223066989</v>
      </c>
      <c r="AEM12" s="128">
        <v>0.26600162206001621</v>
      </c>
      <c r="AEN12" s="128">
        <v>0.26244301874050313</v>
      </c>
      <c r="AEO12" s="128">
        <v>0.22696181142277799</v>
      </c>
      <c r="AEP12" s="128">
        <v>0.22644126178390137</v>
      </c>
      <c r="AEQ12" s="128">
        <v>0.2246251441753172</v>
      </c>
      <c r="AER12" s="128">
        <v>0.19576848249027237</v>
      </c>
      <c r="AES12" s="128">
        <v>0.18808491212052042</v>
      </c>
      <c r="AET12" s="128">
        <v>0.2050620067643743</v>
      </c>
      <c r="AEU12" s="128">
        <v>0.21446078431372548</v>
      </c>
      <c r="AEV12" s="128">
        <v>0.19831989247311826</v>
      </c>
      <c r="AEW12" s="128">
        <v>0.16925641880626877</v>
      </c>
      <c r="AEX12" s="128" t="s">
        <v>158</v>
      </c>
      <c r="AEY12" s="128" t="s">
        <v>158</v>
      </c>
      <c r="AEZ12" s="128" t="s">
        <v>158</v>
      </c>
      <c r="AFA12" s="128" t="s">
        <v>158</v>
      </c>
      <c r="AFB12" s="128" t="s">
        <v>158</v>
      </c>
      <c r="AFC12" s="128" t="s">
        <v>158</v>
      </c>
      <c r="AFD12" s="128" t="s">
        <v>158</v>
      </c>
      <c r="AFE12" s="128" t="s">
        <v>158</v>
      </c>
      <c r="AFF12" s="128" t="s">
        <v>158</v>
      </c>
      <c r="AFG12" s="128" t="s">
        <v>158</v>
      </c>
      <c r="AFH12" s="128" t="s">
        <v>158</v>
      </c>
      <c r="AFI12" s="128" t="s">
        <v>158</v>
      </c>
      <c r="AFJ12" s="128" t="s">
        <v>158</v>
      </c>
      <c r="AFK12" s="128" t="s">
        <v>158</v>
      </c>
      <c r="AFL12" s="134" t="s">
        <v>158</v>
      </c>
      <c r="AFM12" s="135">
        <v>0.42718382352941175</v>
      </c>
      <c r="AFN12" s="135">
        <v>0.49663840096910966</v>
      </c>
      <c r="AFO12" s="135">
        <v>0.75532069970845472</v>
      </c>
      <c r="AFP12" s="135">
        <v>0.56269794721407629</v>
      </c>
      <c r="AFQ12" s="135">
        <v>0.43934224410833628</v>
      </c>
      <c r="AFR12" s="135">
        <v>0.46609493418428399</v>
      </c>
      <c r="AFS12" s="135">
        <v>0.41341413311421532</v>
      </c>
      <c r="AFT12" s="135">
        <v>0.39539347408829173</v>
      </c>
      <c r="AFU12" s="135">
        <v>0.46194285714285716</v>
      </c>
      <c r="AFV12" s="135">
        <v>0.49379232505643339</v>
      </c>
      <c r="AFW12" s="135">
        <v>0.43686158401184305</v>
      </c>
      <c r="AFX12" s="135">
        <v>0.35923566878980889</v>
      </c>
      <c r="AFY12" s="135" t="s">
        <v>158</v>
      </c>
      <c r="AFZ12" s="135" t="s">
        <v>158</v>
      </c>
      <c r="AGA12" s="135" t="s">
        <v>158</v>
      </c>
      <c r="AGB12" s="135" t="s">
        <v>158</v>
      </c>
      <c r="AGC12" s="135" t="s">
        <v>158</v>
      </c>
      <c r="AGD12" s="135" t="s">
        <v>158</v>
      </c>
      <c r="AGE12" s="135" t="s">
        <v>158</v>
      </c>
      <c r="AGF12" s="135" t="s">
        <v>158</v>
      </c>
      <c r="AGG12" s="135" t="s">
        <v>158</v>
      </c>
      <c r="AGH12" s="135" t="s">
        <v>158</v>
      </c>
      <c r="AGI12" s="135" t="s">
        <v>158</v>
      </c>
      <c r="AGJ12" s="135" t="s">
        <v>158</v>
      </c>
      <c r="AGK12" s="135" t="s">
        <v>158</v>
      </c>
      <c r="AGL12" s="135" t="s">
        <v>158</v>
      </c>
    </row>
    <row r="13" spans="1:870" x14ac:dyDescent="0.2">
      <c r="A13" s="7">
        <v>11</v>
      </c>
      <c r="B13" s="1" t="s">
        <v>201</v>
      </c>
      <c r="C13" s="1" t="s">
        <v>202</v>
      </c>
      <c r="D13" s="94">
        <v>0.86</v>
      </c>
      <c r="E13" s="95">
        <v>0.88749999999999996</v>
      </c>
      <c r="F13" s="57">
        <v>3.55</v>
      </c>
      <c r="G13" s="58" t="s">
        <v>159</v>
      </c>
      <c r="H13" s="58">
        <v>3.55</v>
      </c>
      <c r="I13" s="226" t="s">
        <v>5</v>
      </c>
      <c r="J13" s="58" t="s">
        <v>159</v>
      </c>
      <c r="K13" s="58" t="s">
        <v>1280</v>
      </c>
      <c r="L13" s="226" t="s">
        <v>5</v>
      </c>
      <c r="M13" s="150">
        <v>3.44</v>
      </c>
      <c r="N13" s="123">
        <v>3.34</v>
      </c>
      <c r="O13" s="123">
        <v>3.24</v>
      </c>
      <c r="P13" s="123">
        <v>2.952</v>
      </c>
      <c r="Q13" s="123">
        <v>2.6840000000000002</v>
      </c>
      <c r="R13" s="123">
        <v>2.4130000000000003</v>
      </c>
      <c r="S13" s="123">
        <v>2.12</v>
      </c>
      <c r="T13" s="124">
        <v>1.86</v>
      </c>
      <c r="U13" s="124">
        <v>1.4</v>
      </c>
      <c r="V13" s="124">
        <v>1.26</v>
      </c>
      <c r="W13" s="124">
        <v>1.1299999999999999</v>
      </c>
      <c r="X13" s="124">
        <v>0.98</v>
      </c>
      <c r="Y13" s="124">
        <v>0.85</v>
      </c>
      <c r="Z13" s="124">
        <v>0.74</v>
      </c>
      <c r="AA13" s="124">
        <v>0.66</v>
      </c>
      <c r="AB13" s="124">
        <v>0.61499999999999999</v>
      </c>
      <c r="AC13" s="124">
        <v>0.57499999999999996</v>
      </c>
      <c r="AD13" s="124">
        <v>0.52</v>
      </c>
      <c r="AE13" s="124">
        <v>0.45750000000000002</v>
      </c>
      <c r="AF13" s="124">
        <v>0.41499999999999998</v>
      </c>
      <c r="AG13" s="124">
        <v>0.38</v>
      </c>
      <c r="AH13" s="124">
        <v>0.35</v>
      </c>
      <c r="AI13" s="124">
        <v>0.3175</v>
      </c>
      <c r="AJ13" s="124">
        <v>0.29880000000000001</v>
      </c>
      <c r="AK13" s="124">
        <v>0.28000000000000003</v>
      </c>
      <c r="AL13" s="124">
        <v>0.26500000000000001</v>
      </c>
      <c r="AM13" s="124">
        <v>0.25380000000000003</v>
      </c>
      <c r="AN13" s="124">
        <v>0.25</v>
      </c>
      <c r="AO13" s="124">
        <v>0.25</v>
      </c>
      <c r="AP13" s="124">
        <v>0.25</v>
      </c>
      <c r="AQ13" s="124">
        <v>0.25</v>
      </c>
      <c r="AR13" s="124">
        <v>0.25</v>
      </c>
      <c r="AS13" s="124">
        <v>0.25</v>
      </c>
      <c r="AT13" s="136">
        <v>0.25</v>
      </c>
      <c r="AU13" s="136">
        <v>0.25</v>
      </c>
      <c r="AV13" s="136">
        <v>0.25</v>
      </c>
      <c r="AW13" s="136">
        <v>0.25</v>
      </c>
      <c r="AX13" s="136">
        <v>0.23125000000000001</v>
      </c>
      <c r="AY13" s="136">
        <v>0.21249999999999999</v>
      </c>
      <c r="AZ13" s="136">
        <v>0.2</v>
      </c>
      <c r="BA13" s="136">
        <v>0.2</v>
      </c>
      <c r="BB13" s="136">
        <v>0.1875</v>
      </c>
      <c r="BC13" s="136">
        <v>0.1875</v>
      </c>
      <c r="BD13" s="136">
        <v>0.185</v>
      </c>
      <c r="BE13" s="136">
        <v>0.16875000000000001</v>
      </c>
      <c r="BF13" s="136">
        <v>0.15</v>
      </c>
      <c r="BG13" s="136">
        <v>0.15</v>
      </c>
      <c r="BH13" s="136">
        <v>0.15</v>
      </c>
      <c r="BI13" s="136">
        <v>0.15</v>
      </c>
      <c r="BJ13" s="136">
        <v>0.13750000000000001</v>
      </c>
      <c r="BK13" s="140">
        <v>0.11749999999999999</v>
      </c>
      <c r="BL13" s="137">
        <v>0.1075</v>
      </c>
      <c r="BM13" s="126">
        <v>2.9940119760479167E-2</v>
      </c>
      <c r="BN13" s="125">
        <v>3.0864197530864113E-2</v>
      </c>
      <c r="BO13" s="125">
        <v>9.7560975609756184E-2</v>
      </c>
      <c r="BP13" s="125">
        <v>9.9850968703427689E-2</v>
      </c>
      <c r="BQ13" s="125">
        <v>0.11230832987981754</v>
      </c>
      <c r="BR13" s="125">
        <v>0.13820754716981143</v>
      </c>
      <c r="BS13" s="125">
        <v>0.13978494623655924</v>
      </c>
      <c r="BT13" s="125">
        <v>0.32857142857142874</v>
      </c>
      <c r="BU13" s="125">
        <v>0.11111111111111094</v>
      </c>
      <c r="BV13" s="125">
        <v>0.1150442477876108</v>
      </c>
      <c r="BW13" s="125">
        <v>0.15306122448979576</v>
      </c>
      <c r="BX13" s="125">
        <v>0.15294117647058814</v>
      </c>
      <c r="BY13" s="125">
        <v>0.14864864864864868</v>
      </c>
      <c r="BZ13" s="125">
        <v>0.1212121212121211</v>
      </c>
      <c r="CA13" s="125">
        <v>7.3170731707317138E-2</v>
      </c>
      <c r="CB13" s="125">
        <v>6.956521739130439E-2</v>
      </c>
      <c r="CC13" s="125">
        <v>0.10576923076923062</v>
      </c>
      <c r="CD13" s="125">
        <v>0.13661202185792343</v>
      </c>
      <c r="CE13" s="125">
        <v>0.10240963855421703</v>
      </c>
      <c r="CF13" s="125">
        <v>9.210526315789469E-2</v>
      </c>
      <c r="CG13" s="125">
        <v>8.5714285714285854E-2</v>
      </c>
      <c r="CH13" s="125">
        <v>0.10236220472440927</v>
      </c>
      <c r="CI13" s="125">
        <v>6.2583668005354642E-2</v>
      </c>
      <c r="CJ13" s="125">
        <v>6.7142857142857171E-2</v>
      </c>
      <c r="CK13" s="125">
        <v>5.6603773584905648E-2</v>
      </c>
      <c r="CL13" s="125">
        <v>4.4129235618597162E-2</v>
      </c>
      <c r="CM13" s="125">
        <v>1.5200000000000102E-2</v>
      </c>
      <c r="CN13" s="125">
        <v>0</v>
      </c>
      <c r="CO13" s="125">
        <v>0</v>
      </c>
      <c r="CP13" s="125">
        <v>0</v>
      </c>
      <c r="CQ13" s="125">
        <v>0</v>
      </c>
      <c r="CR13" s="125">
        <v>0</v>
      </c>
      <c r="CS13" s="125">
        <v>0</v>
      </c>
      <c r="CT13" s="125">
        <v>0</v>
      </c>
      <c r="CU13" s="125">
        <v>0</v>
      </c>
      <c r="CV13" s="125">
        <v>0</v>
      </c>
      <c r="CW13" s="125">
        <v>8.1081081081080919E-2</v>
      </c>
      <c r="CX13" s="125">
        <v>8.8235294117647189E-2</v>
      </c>
      <c r="CY13" s="125">
        <v>6.25E-2</v>
      </c>
      <c r="CZ13" s="125">
        <v>0</v>
      </c>
      <c r="DA13" s="125">
        <v>6.6666666666666652E-2</v>
      </c>
      <c r="DB13" s="125">
        <v>0</v>
      </c>
      <c r="DC13" s="125">
        <v>1.3513513513513598E-2</v>
      </c>
      <c r="DD13" s="125">
        <v>9.6296296296296102E-2</v>
      </c>
      <c r="DE13" s="125">
        <v>0.12500000000000022</v>
      </c>
      <c r="DF13" s="125">
        <v>0</v>
      </c>
      <c r="DG13" s="125">
        <v>0</v>
      </c>
      <c r="DH13" s="125">
        <v>0</v>
      </c>
      <c r="DI13" s="125">
        <v>9.0909090909090828E-2</v>
      </c>
      <c r="DJ13" s="125">
        <v>0.17021276595744705</v>
      </c>
      <c r="DK13" s="125">
        <v>9.3023255813953432E-2</v>
      </c>
      <c r="DL13" s="127">
        <v>5.8518527122793561E-2</v>
      </c>
      <c r="DM13" s="128">
        <v>6.1851851851851852E-2</v>
      </c>
      <c r="DN13" s="128">
        <v>5.6524773203070484E-2</v>
      </c>
      <c r="DO13" s="128">
        <v>5.6584243818286369E-2</v>
      </c>
      <c r="DP13" s="128">
        <v>5.2586206896551725E-2</v>
      </c>
      <c r="DQ13" s="128">
        <v>4.1403568977350723E-2</v>
      </c>
      <c r="DR13" s="128">
        <v>3.5816860956242612E-2</v>
      </c>
      <c r="DS13" s="128">
        <v>2.8122165104324161E-2</v>
      </c>
      <c r="DT13" s="128">
        <v>2.1495470597267006E-2</v>
      </c>
      <c r="DU13" s="128">
        <v>2.5625381330079317E-2</v>
      </c>
      <c r="DV13" s="128">
        <v>2.6248548199767713E-2</v>
      </c>
      <c r="DW13" s="128">
        <v>2.5674613570867172E-2</v>
      </c>
      <c r="DX13" s="128">
        <v>2.9179539993134225E-2</v>
      </c>
      <c r="DY13" s="128">
        <v>3.025347506132461E-2</v>
      </c>
      <c r="DZ13" s="128">
        <v>2.8522039757994815E-2</v>
      </c>
      <c r="EA13" s="128">
        <v>2.9652844744455162E-2</v>
      </c>
      <c r="EB13" s="128">
        <v>2.7737578388808488E-2</v>
      </c>
      <c r="EC13" s="128">
        <v>2.6790314270994334E-2</v>
      </c>
      <c r="ED13" s="128">
        <v>3.0418882978723406E-2</v>
      </c>
      <c r="EE13" s="128">
        <v>3.0649926144756277E-2</v>
      </c>
      <c r="EF13" s="128">
        <v>3.0869212022745736E-2</v>
      </c>
      <c r="EG13" s="128">
        <v>3.0728709394205439E-2</v>
      </c>
      <c r="EH13" s="128">
        <v>2.8863636363636366E-2</v>
      </c>
      <c r="EI13" s="128">
        <v>3.2907488986784139E-2</v>
      </c>
      <c r="EJ13" s="128">
        <v>3.1354983202687571E-2</v>
      </c>
      <c r="EK13" s="128">
        <v>3.2277710109622409E-2</v>
      </c>
      <c r="EL13" s="128">
        <v>4.8342857142857146E-2</v>
      </c>
      <c r="EM13" s="127">
        <v>6.2712063394604028E-2</v>
      </c>
      <c r="EN13" s="128">
        <v>6.9482178101122213E-2</v>
      </c>
      <c r="EO13" s="128">
        <v>7.4585635359116026E-2</v>
      </c>
      <c r="EP13" s="128">
        <v>6.1615529117094558E-2</v>
      </c>
      <c r="EQ13" s="128">
        <v>6.1971830985915494E-2</v>
      </c>
      <c r="ER13" s="128">
        <v>4.5979420731707327E-2</v>
      </c>
      <c r="ES13" s="128">
        <v>4.0220072092582056E-2</v>
      </c>
      <c r="ET13" s="128">
        <v>3.3037300177619897E-2</v>
      </c>
      <c r="EU13" s="128">
        <v>2.7105517909002903E-2</v>
      </c>
      <c r="EV13" s="128">
        <v>2.8081123244929798E-2</v>
      </c>
      <c r="EW13" s="128">
        <v>2.8687484133028684E-2</v>
      </c>
      <c r="EX13" s="128">
        <v>3.1061806656101424E-2</v>
      </c>
      <c r="EY13" s="128">
        <v>3.3346410357002747E-2</v>
      </c>
      <c r="EZ13" s="128">
        <v>3.6525172754195458E-2</v>
      </c>
      <c r="FA13" s="128">
        <v>3.1976744186046513E-2</v>
      </c>
      <c r="FB13" s="128">
        <v>3.2852564102564104E-2</v>
      </c>
      <c r="FC13" s="128">
        <v>3.2158836689038031E-2</v>
      </c>
      <c r="FD13" s="128">
        <v>3.075103489059728E-2</v>
      </c>
      <c r="FE13" s="128">
        <v>3.5057471264367812E-2</v>
      </c>
      <c r="FF13" s="128">
        <v>3.4815436241610737E-2</v>
      </c>
      <c r="FG13" s="128">
        <v>3.3717834960070983E-2</v>
      </c>
      <c r="FH13" s="128">
        <v>3.444881889763779E-2</v>
      </c>
      <c r="FI13" s="128">
        <v>3.8672350791717415E-2</v>
      </c>
      <c r="FJ13" s="128">
        <v>3.6528117359413206E-2</v>
      </c>
      <c r="FK13" s="128">
        <v>3.4440344403444033E-2</v>
      </c>
      <c r="FL13" s="128">
        <v>4.409317803660566E-2</v>
      </c>
      <c r="FM13" s="128">
        <v>5.7291196388261863E-2</v>
      </c>
      <c r="FN13" s="127">
        <v>7.2843853100839601E-2</v>
      </c>
      <c r="FO13" s="128">
        <v>8.220526502079091E-2</v>
      </c>
      <c r="FP13" s="128">
        <v>9.8003629764065334E-2</v>
      </c>
      <c r="FQ13" s="128">
        <v>7.0893371757925067E-2</v>
      </c>
      <c r="FR13" s="128">
        <v>7.1841541755888652E-2</v>
      </c>
      <c r="FS13" s="128">
        <v>5.4953313595991808E-2</v>
      </c>
      <c r="FT13" s="128">
        <v>5.2960279790157383E-2</v>
      </c>
      <c r="FU13" s="128">
        <v>4.6303211351755039E-2</v>
      </c>
      <c r="FV13" s="128">
        <v>3.0803080308030799E-2</v>
      </c>
      <c r="FW13" s="128">
        <v>3.0186871106851941E-2</v>
      </c>
      <c r="FX13" s="128">
        <v>3.1929923707261935E-2</v>
      </c>
      <c r="FY13" s="128">
        <v>3.6229205175600736E-2</v>
      </c>
      <c r="FZ13" s="128">
        <v>3.6924413553431797E-2</v>
      </c>
      <c r="GA13" s="128">
        <v>4.2045454545454539E-2</v>
      </c>
      <c r="GB13" s="128">
        <v>3.9879154078549847E-2</v>
      </c>
      <c r="GC13" s="128">
        <v>3.6585365853658541E-2</v>
      </c>
      <c r="GD13" s="128">
        <v>3.6209068010075562E-2</v>
      </c>
      <c r="GE13" s="128">
        <v>3.6363636363636362E-2</v>
      </c>
      <c r="GF13" s="128">
        <v>3.8738357324301441E-2</v>
      </c>
      <c r="GG13" s="128">
        <v>4.052734375E-2</v>
      </c>
      <c r="GH13" s="128">
        <v>3.6964980544747082E-2</v>
      </c>
      <c r="GI13" s="128">
        <v>4.1273584905660375E-2</v>
      </c>
      <c r="GJ13" s="128">
        <v>5.5217391304347829E-2</v>
      </c>
      <c r="GK13" s="128">
        <v>4.1790209790209788E-2</v>
      </c>
      <c r="GL13" s="128">
        <v>3.8674033149171276E-2</v>
      </c>
      <c r="GM13" s="128">
        <v>5.4303278688524595E-2</v>
      </c>
      <c r="GN13" s="128">
        <v>6.39294710327456E-2</v>
      </c>
      <c r="GO13" s="109" t="s">
        <v>158</v>
      </c>
      <c r="GP13" s="110">
        <v>2.87</v>
      </c>
      <c r="GQ13" s="110">
        <v>1.48</v>
      </c>
      <c r="GR13" s="111">
        <v>2.63</v>
      </c>
      <c r="GS13" s="110">
        <v>1.46</v>
      </c>
      <c r="GT13" s="110">
        <v>1.65</v>
      </c>
      <c r="GU13" s="129">
        <v>1.93</v>
      </c>
      <c r="GV13" s="129">
        <v>-0.04</v>
      </c>
      <c r="GW13" s="129">
        <v>1.37</v>
      </c>
      <c r="GX13" s="129">
        <v>0.55000000000000004</v>
      </c>
      <c r="GY13" s="129">
        <v>0.77</v>
      </c>
      <c r="GZ13" s="129">
        <v>1.05</v>
      </c>
      <c r="HA13" s="129">
        <v>1.26</v>
      </c>
      <c r="HB13" s="129">
        <v>2.13</v>
      </c>
      <c r="HC13" s="129">
        <v>1.82</v>
      </c>
      <c r="HD13" s="129">
        <v>0.97</v>
      </c>
      <c r="HE13" s="129">
        <v>0.9</v>
      </c>
      <c r="HF13" s="231" t="s">
        <v>158</v>
      </c>
      <c r="HG13" s="231" t="s">
        <v>158</v>
      </c>
      <c r="HH13" s="231" t="s">
        <v>158</v>
      </c>
      <c r="HI13" s="231" t="s">
        <v>158</v>
      </c>
      <c r="HJ13" s="231" t="s">
        <v>158</v>
      </c>
      <c r="HK13" s="231" t="s">
        <v>158</v>
      </c>
      <c r="HL13" s="231" t="s">
        <v>158</v>
      </c>
      <c r="HM13" s="231" t="s">
        <v>158</v>
      </c>
      <c r="HN13" s="231" t="s">
        <v>158</v>
      </c>
      <c r="HO13" s="231" t="s">
        <v>158</v>
      </c>
      <c r="HP13" s="232" t="s">
        <v>158</v>
      </c>
      <c r="HQ13" s="131">
        <v>14.156794773519163</v>
      </c>
      <c r="HR13" s="131">
        <v>22.337837837837839</v>
      </c>
      <c r="HS13" s="131">
        <v>15.832699619771864</v>
      </c>
      <c r="HT13" s="131">
        <v>25.589041095890412</v>
      </c>
      <c r="HU13" s="131">
        <v>26.612121212121213</v>
      </c>
      <c r="HV13" s="131">
        <v>20.740932642487049</v>
      </c>
      <c r="HW13" s="131" t="s">
        <v>1288</v>
      </c>
      <c r="HX13" s="131">
        <v>33.175182481751825</v>
      </c>
      <c r="HY13" s="131">
        <v>75.890909090909091</v>
      </c>
      <c r="HZ13" s="131">
        <v>45.961038961038959</v>
      </c>
      <c r="IA13" s="131">
        <v>25.761904761904763</v>
      </c>
      <c r="IB13" s="131">
        <v>18.269841269841269</v>
      </c>
      <c r="IC13" s="131">
        <v>8.262910798122066</v>
      </c>
      <c r="ID13" s="131">
        <v>9.0934065934065931</v>
      </c>
      <c r="IE13" s="131">
        <v>17.329896907216494</v>
      </c>
      <c r="IF13" s="131">
        <v>17.644444444444446</v>
      </c>
      <c r="IG13" s="131" t="s">
        <v>158</v>
      </c>
      <c r="IH13" s="131" t="s">
        <v>158</v>
      </c>
      <c r="II13" s="131" t="s">
        <v>158</v>
      </c>
      <c r="IJ13" s="131" t="s">
        <v>158</v>
      </c>
      <c r="IK13" s="131" t="s">
        <v>158</v>
      </c>
      <c r="IL13" s="131" t="s">
        <v>158</v>
      </c>
      <c r="IM13" s="131" t="s">
        <v>158</v>
      </c>
      <c r="IN13" s="131" t="s">
        <v>158</v>
      </c>
      <c r="IO13" s="131" t="s">
        <v>158</v>
      </c>
      <c r="IP13" s="131" t="s">
        <v>158</v>
      </c>
      <c r="IQ13" s="130" t="s">
        <v>158</v>
      </c>
      <c r="IR13" s="131">
        <v>16.749087291253101</v>
      </c>
      <c r="IS13" s="131">
        <v>29.351351351351351</v>
      </c>
      <c r="IT13" s="131">
        <v>18.216730038022813</v>
      </c>
      <c r="IU13" s="131">
        <v>29.664383561643838</v>
      </c>
      <c r="IV13" s="131">
        <v>31.806060606060605</v>
      </c>
      <c r="IW13" s="131">
        <v>27.310880829015545</v>
      </c>
      <c r="IX13" s="131" t="s">
        <v>1288</v>
      </c>
      <c r="IY13" s="131">
        <v>37.700729927007295</v>
      </c>
      <c r="IZ13" s="131">
        <v>81.581818181818164</v>
      </c>
      <c r="JA13" s="131">
        <v>51.155844155844157</v>
      </c>
      <c r="JB13" s="131">
        <v>30.047619047619047</v>
      </c>
      <c r="JC13" s="131">
        <v>20.230158730158728</v>
      </c>
      <c r="JD13" s="131">
        <v>9.5117370892018798</v>
      </c>
      <c r="JE13" s="131">
        <v>11.340659340659341</v>
      </c>
      <c r="JF13" s="131">
        <v>19.298969072164947</v>
      </c>
      <c r="JG13" s="131">
        <v>19.866666666666664</v>
      </c>
      <c r="JH13" s="131" t="s">
        <v>158</v>
      </c>
      <c r="JI13" s="131" t="s">
        <v>158</v>
      </c>
      <c r="JJ13" s="131" t="s">
        <v>158</v>
      </c>
      <c r="JK13" s="131" t="s">
        <v>158</v>
      </c>
      <c r="JL13" s="131" t="s">
        <v>158</v>
      </c>
      <c r="JM13" s="131" t="s">
        <v>158</v>
      </c>
      <c r="JN13" s="131" t="s">
        <v>158</v>
      </c>
      <c r="JO13" s="131" t="s">
        <v>158</v>
      </c>
      <c r="JP13" s="131" t="s">
        <v>158</v>
      </c>
      <c r="JQ13" s="131" t="s">
        <v>158</v>
      </c>
      <c r="JR13" s="130" t="s">
        <v>158</v>
      </c>
      <c r="JS13" s="131">
        <v>18.815331010452962</v>
      </c>
      <c r="JT13" s="131">
        <v>38.729729729729733</v>
      </c>
      <c r="JU13" s="131">
        <v>19.836501901140686</v>
      </c>
      <c r="JV13" s="131">
        <v>34.958904109589042</v>
      </c>
      <c r="JW13" s="131">
        <v>35.32121212121212</v>
      </c>
      <c r="JX13" s="131">
        <v>30.668393782383419</v>
      </c>
      <c r="JY13" s="131" t="s">
        <v>1288</v>
      </c>
      <c r="JZ13" s="131">
        <v>47.540145985401452</v>
      </c>
      <c r="KA13" s="131">
        <v>89.399999999999991</v>
      </c>
      <c r="KB13" s="131">
        <v>55.909090909090907</v>
      </c>
      <c r="KC13" s="131">
        <v>36.352380952380955</v>
      </c>
      <c r="KD13" s="131">
        <v>23.119047619047617</v>
      </c>
      <c r="KE13" s="131">
        <v>11.483568075117372</v>
      </c>
      <c r="KF13" s="131">
        <v>12.714285714285714</v>
      </c>
      <c r="KG13" s="131">
        <v>21.381443298969071</v>
      </c>
      <c r="KH13" s="131">
        <v>23.033333333333335</v>
      </c>
      <c r="KI13" s="131" t="s">
        <v>158</v>
      </c>
      <c r="KJ13" s="131" t="s">
        <v>158</v>
      </c>
      <c r="KK13" s="131" t="s">
        <v>158</v>
      </c>
      <c r="KL13" s="131" t="s">
        <v>158</v>
      </c>
      <c r="KM13" s="131" t="s">
        <v>158</v>
      </c>
      <c r="KN13" s="131" t="s">
        <v>158</v>
      </c>
      <c r="KO13" s="131" t="s">
        <v>158</v>
      </c>
      <c r="KP13" s="131" t="s">
        <v>158</v>
      </c>
      <c r="KQ13" s="131" t="s">
        <v>158</v>
      </c>
      <c r="KR13" s="131" t="s">
        <v>158</v>
      </c>
      <c r="KS13" s="116" t="s">
        <v>158</v>
      </c>
      <c r="KT13" s="132">
        <v>23.267918932278793</v>
      </c>
      <c r="KU13" s="132">
        <v>19.340425531914892</v>
      </c>
      <c r="KV13" s="132">
        <v>24.786633663366338</v>
      </c>
      <c r="KW13" s="132">
        <v>26.854661262304575</v>
      </c>
      <c r="KX13" s="132">
        <v>28.967362924281986</v>
      </c>
      <c r="KY13" s="132">
        <v>37.647058823529413</v>
      </c>
      <c r="KZ13" s="132">
        <v>39.898465171192441</v>
      </c>
      <c r="LA13" s="132">
        <v>44.810714285714283</v>
      </c>
      <c r="LB13" s="132">
        <v>40.291309669522647</v>
      </c>
      <c r="LC13" s="132">
        <v>32.236942675159234</v>
      </c>
      <c r="LD13" s="132">
        <v>25.495400788436267</v>
      </c>
      <c r="LE13" s="132">
        <v>20.223262032085561</v>
      </c>
      <c r="LF13" s="132" t="s">
        <v>158</v>
      </c>
      <c r="LG13" s="132" t="s">
        <v>158</v>
      </c>
      <c r="LH13" s="132" t="s">
        <v>158</v>
      </c>
      <c r="LI13" s="132" t="s">
        <v>158</v>
      </c>
      <c r="LJ13" s="132" t="s">
        <v>158</v>
      </c>
      <c r="LK13" s="132" t="s">
        <v>158</v>
      </c>
      <c r="LL13" s="132" t="s">
        <v>158</v>
      </c>
      <c r="LM13" s="132" t="s">
        <v>158</v>
      </c>
      <c r="LN13" s="132" t="s">
        <v>158</v>
      </c>
      <c r="LO13" s="132" t="s">
        <v>158</v>
      </c>
      <c r="LP13" s="132" t="s">
        <v>158</v>
      </c>
      <c r="LQ13" s="132" t="s">
        <v>158</v>
      </c>
      <c r="LR13" s="132" t="s">
        <v>158</v>
      </c>
      <c r="LS13" s="132" t="s">
        <v>158</v>
      </c>
      <c r="LT13" s="130" t="s">
        <v>158</v>
      </c>
      <c r="LU13" s="131">
        <v>1.7461811311210724</v>
      </c>
      <c r="LV13" s="131">
        <v>1.7093729372937296</v>
      </c>
      <c r="LW13" s="131">
        <v>1.679937685993329</v>
      </c>
      <c r="LX13" s="131">
        <v>1.3911923756953728</v>
      </c>
      <c r="LY13" s="131">
        <v>1.5158438866104824</v>
      </c>
      <c r="LZ13" s="131">
        <v>1.063296875</v>
      </c>
      <c r="MA13" s="131">
        <v>1.006805645972658</v>
      </c>
      <c r="MB13" s="131">
        <v>1.0142663584920699</v>
      </c>
      <c r="MC13" s="131">
        <v>1.0359554043380521</v>
      </c>
      <c r="MD13" s="131">
        <v>1.0978088200426777</v>
      </c>
      <c r="ME13" s="131">
        <v>1.0609756726110711</v>
      </c>
      <c r="MF13" s="131">
        <v>1.1382931182653533</v>
      </c>
      <c r="MG13" s="131" t="s">
        <v>158</v>
      </c>
      <c r="MH13" s="131" t="s">
        <v>158</v>
      </c>
      <c r="MI13" s="131" t="s">
        <v>158</v>
      </c>
      <c r="MJ13" s="131" t="s">
        <v>158</v>
      </c>
      <c r="MK13" s="131" t="s">
        <v>158</v>
      </c>
      <c r="ML13" s="131" t="s">
        <v>158</v>
      </c>
      <c r="MM13" s="131" t="s">
        <v>158</v>
      </c>
      <c r="MN13" s="131" t="s">
        <v>158</v>
      </c>
      <c r="MO13" s="131" t="s">
        <v>158</v>
      </c>
      <c r="MP13" s="131" t="s">
        <v>158</v>
      </c>
      <c r="MQ13" s="131" t="s">
        <v>158</v>
      </c>
      <c r="MR13" s="131" t="s">
        <v>158</v>
      </c>
      <c r="MS13" s="131" t="s">
        <v>158</v>
      </c>
      <c r="MT13" s="131" t="s">
        <v>158</v>
      </c>
      <c r="MU13" s="130" t="s">
        <v>158</v>
      </c>
      <c r="MV13" s="131">
        <v>2.0659295171950549</v>
      </c>
      <c r="MW13" s="131">
        <v>2.246072607260726</v>
      </c>
      <c r="MX13" s="131">
        <v>1.9328966026882899</v>
      </c>
      <c r="MY13" s="131">
        <v>1.6127554012678427</v>
      </c>
      <c r="MZ13" s="131">
        <v>1.8116940826535668</v>
      </c>
      <c r="NA13" s="131">
        <v>1.400109375</v>
      </c>
      <c r="NB13" s="131">
        <v>1.4110818488489081</v>
      </c>
      <c r="NC13" s="131">
        <v>1.1526261257671158</v>
      </c>
      <c r="ND13" s="131">
        <v>1.1136396500394918</v>
      </c>
      <c r="NE13" s="131">
        <v>1.2218900655970917</v>
      </c>
      <c r="NF13" s="131">
        <v>1.2374780950417483</v>
      </c>
      <c r="NG13" s="131">
        <v>1.2604296952469094</v>
      </c>
      <c r="NH13" s="131" t="s">
        <v>158</v>
      </c>
      <c r="NI13" s="131" t="s">
        <v>158</v>
      </c>
      <c r="NJ13" s="131" t="s">
        <v>158</v>
      </c>
      <c r="NK13" s="131" t="s">
        <v>158</v>
      </c>
      <c r="NL13" s="131" t="s">
        <v>158</v>
      </c>
      <c r="NM13" s="131" t="s">
        <v>158</v>
      </c>
      <c r="NN13" s="131" t="s">
        <v>158</v>
      </c>
      <c r="NO13" s="131" t="s">
        <v>158</v>
      </c>
      <c r="NP13" s="131" t="s">
        <v>158</v>
      </c>
      <c r="NQ13" s="131" t="s">
        <v>158</v>
      </c>
      <c r="NR13" s="131" t="s">
        <v>158</v>
      </c>
      <c r="NS13" s="131" t="s">
        <v>158</v>
      </c>
      <c r="NT13" s="131" t="s">
        <v>158</v>
      </c>
      <c r="NU13" s="131" t="s">
        <v>158</v>
      </c>
      <c r="NV13" s="130" t="s">
        <v>158</v>
      </c>
      <c r="NW13" s="131">
        <v>2.3207919950712754</v>
      </c>
      <c r="NX13" s="131">
        <v>2.9637403740374038</v>
      </c>
      <c r="NY13" s="131">
        <v>2.1047634264714694</v>
      </c>
      <c r="NZ13" s="131">
        <v>1.9006011470956057</v>
      </c>
      <c r="OA13" s="131">
        <v>2.0119194195322008</v>
      </c>
      <c r="OB13" s="131">
        <v>1.5722343749999999</v>
      </c>
      <c r="OC13" s="131">
        <v>1.6577078771379536</v>
      </c>
      <c r="OD13" s="131">
        <v>1.4534470391328604</v>
      </c>
      <c r="OE13" s="131">
        <v>1.2203624156996171</v>
      </c>
      <c r="OF13" s="131">
        <v>1.3354244052793804</v>
      </c>
      <c r="OG13" s="131">
        <v>1.4971327698175447</v>
      </c>
      <c r="OH13" s="131">
        <v>1.4404204402723606</v>
      </c>
      <c r="OI13" s="131" t="s">
        <v>158</v>
      </c>
      <c r="OJ13" s="131" t="s">
        <v>158</v>
      </c>
      <c r="OK13" s="131" t="s">
        <v>158</v>
      </c>
      <c r="OL13" s="131" t="s">
        <v>158</v>
      </c>
      <c r="OM13" s="131" t="s">
        <v>158</v>
      </c>
      <c r="ON13" s="131" t="s">
        <v>158</v>
      </c>
      <c r="OO13" s="131" t="s">
        <v>158</v>
      </c>
      <c r="OP13" s="131" t="s">
        <v>158</v>
      </c>
      <c r="OQ13" s="131" t="s">
        <v>158</v>
      </c>
      <c r="OR13" s="131" t="s">
        <v>158</v>
      </c>
      <c r="OS13" s="131" t="s">
        <v>158</v>
      </c>
      <c r="OT13" s="131" t="s">
        <v>158</v>
      </c>
      <c r="OU13" s="131" t="s">
        <v>158</v>
      </c>
      <c r="OV13" s="131" t="s">
        <v>158</v>
      </c>
      <c r="OW13" s="378" t="s">
        <v>158</v>
      </c>
      <c r="OX13" s="132">
        <v>4.575383094414236</v>
      </c>
      <c r="OY13" s="132">
        <v>4.8396833250865905</v>
      </c>
      <c r="OZ13" s="132">
        <v>4.6524752475247526</v>
      </c>
      <c r="PA13" s="132">
        <v>6.0810654313839025</v>
      </c>
      <c r="PB13" s="132">
        <v>4.2976501305483028</v>
      </c>
      <c r="PC13" s="132">
        <v>5.6764705882352944</v>
      </c>
      <c r="PD13" s="132">
        <v>5.3966942148760326</v>
      </c>
      <c r="PE13" s="132">
        <v>3.032142857142857</v>
      </c>
      <c r="PF13" s="132">
        <v>4.0893512851897187</v>
      </c>
      <c r="PG13" s="132">
        <v>3.6611464968152867</v>
      </c>
      <c r="PH13" s="132">
        <v>3.5519053876478317</v>
      </c>
      <c r="PI13" s="132">
        <v>2.4745989304812834</v>
      </c>
      <c r="PJ13" s="132" t="s">
        <v>158</v>
      </c>
      <c r="PK13" s="132" t="s">
        <v>158</v>
      </c>
      <c r="PL13" s="132" t="s">
        <v>158</v>
      </c>
      <c r="PM13" s="132" t="s">
        <v>158</v>
      </c>
      <c r="PN13" s="132" t="s">
        <v>158</v>
      </c>
      <c r="PO13" s="132" t="s">
        <v>158</v>
      </c>
      <c r="PP13" s="132" t="s">
        <v>158</v>
      </c>
      <c r="PQ13" s="132" t="s">
        <v>158</v>
      </c>
      <c r="PR13" s="132" t="s">
        <v>158</v>
      </c>
      <c r="PS13" s="132" t="s">
        <v>158</v>
      </c>
      <c r="PT13" s="132" t="s">
        <v>158</v>
      </c>
      <c r="PU13" s="132" t="s">
        <v>158</v>
      </c>
      <c r="PV13" s="132" t="s">
        <v>158</v>
      </c>
      <c r="PW13" s="132" t="s">
        <v>158</v>
      </c>
      <c r="PX13" s="130" t="s">
        <v>158</v>
      </c>
      <c r="PY13" s="131">
        <v>8.8801309445764911</v>
      </c>
      <c r="PZ13" s="131">
        <v>6.831025457519682</v>
      </c>
      <c r="QA13" s="131">
        <v>8.9500744839327506</v>
      </c>
      <c r="QB13" s="131">
        <v>6.1436602551894879</v>
      </c>
      <c r="QC13" s="131">
        <v>10.217211421628189</v>
      </c>
      <c r="QD13" s="131">
        <v>7.0519170984455961</v>
      </c>
      <c r="QE13" s="131">
        <v>7.4434456355283318</v>
      </c>
      <c r="QF13" s="131">
        <v>14.989399293286221</v>
      </c>
      <c r="QG13" s="131">
        <v>10.206997904818916</v>
      </c>
      <c r="QH13" s="131">
        <v>9.6663709116214331</v>
      </c>
      <c r="QI13" s="131">
        <v>7.6156307806141328</v>
      </c>
      <c r="QJ13" s="131">
        <v>9.3025175580767154</v>
      </c>
      <c r="QK13" s="131" t="s">
        <v>158</v>
      </c>
      <c r="QL13" s="131" t="s">
        <v>158</v>
      </c>
      <c r="QM13" s="131" t="s">
        <v>158</v>
      </c>
      <c r="QN13" s="131" t="s">
        <v>158</v>
      </c>
      <c r="QO13" s="131" t="s">
        <v>158</v>
      </c>
      <c r="QP13" s="131" t="s">
        <v>158</v>
      </c>
      <c r="QQ13" s="131" t="s">
        <v>158</v>
      </c>
      <c r="QR13" s="131" t="s">
        <v>158</v>
      </c>
      <c r="QS13" s="131" t="s">
        <v>158</v>
      </c>
      <c r="QT13" s="131" t="s">
        <v>158</v>
      </c>
      <c r="QU13" s="131" t="s">
        <v>158</v>
      </c>
      <c r="QV13" s="131" t="s">
        <v>158</v>
      </c>
      <c r="QW13" s="131" t="s">
        <v>158</v>
      </c>
      <c r="QX13" s="131" t="s">
        <v>158</v>
      </c>
      <c r="QY13" s="130" t="s">
        <v>158</v>
      </c>
      <c r="QZ13" s="131">
        <v>10.506197958501343</v>
      </c>
      <c r="RA13" s="131">
        <v>8.9757938861057145</v>
      </c>
      <c r="RB13" s="131">
        <v>10.297744200893806</v>
      </c>
      <c r="RC13" s="131">
        <v>7.1221072176728244</v>
      </c>
      <c r="RD13" s="131">
        <v>12.211324422843257</v>
      </c>
      <c r="RE13" s="131">
        <v>9.2856994818652847</v>
      </c>
      <c r="RF13" s="131">
        <v>10.432312404287902</v>
      </c>
      <c r="RG13" s="131">
        <v>17.034157832744405</v>
      </c>
      <c r="RH13" s="131">
        <v>10.972400478898532</v>
      </c>
      <c r="RI13" s="131">
        <v>10.758924843423799</v>
      </c>
      <c r="RJ13" s="131">
        <v>8.8825564187939339</v>
      </c>
      <c r="RK13" s="131">
        <v>10.300659103187465</v>
      </c>
      <c r="RL13" s="131" t="s">
        <v>158</v>
      </c>
      <c r="RM13" s="131" t="s">
        <v>158</v>
      </c>
      <c r="RN13" s="131" t="s">
        <v>158</v>
      </c>
      <c r="RO13" s="131" t="s">
        <v>158</v>
      </c>
      <c r="RP13" s="131" t="s">
        <v>158</v>
      </c>
      <c r="RQ13" s="131" t="s">
        <v>158</v>
      </c>
      <c r="RR13" s="131" t="s">
        <v>158</v>
      </c>
      <c r="RS13" s="131" t="s">
        <v>158</v>
      </c>
      <c r="RT13" s="131" t="s">
        <v>158</v>
      </c>
      <c r="RU13" s="131" t="s">
        <v>158</v>
      </c>
      <c r="RV13" s="131" t="s">
        <v>158</v>
      </c>
      <c r="RW13" s="131" t="s">
        <v>158</v>
      </c>
      <c r="RX13" s="131" t="s">
        <v>158</v>
      </c>
      <c r="RY13" s="131" t="s">
        <v>158</v>
      </c>
      <c r="RZ13" s="130" t="s">
        <v>158</v>
      </c>
      <c r="SA13" s="131">
        <v>11.802290406222991</v>
      </c>
      <c r="SB13" s="131">
        <v>11.843750127798794</v>
      </c>
      <c r="SC13" s="131">
        <v>11.213385826771654</v>
      </c>
      <c r="SD13" s="131">
        <v>8.3932660445629406</v>
      </c>
      <c r="SE13" s="131">
        <v>13.560899149453221</v>
      </c>
      <c r="SF13" s="131">
        <v>10.427253886010362</v>
      </c>
      <c r="SG13" s="131">
        <v>12.255650842266464</v>
      </c>
      <c r="SH13" s="131">
        <v>21.479858657243817</v>
      </c>
      <c r="SI13" s="131">
        <v>12.023912002394493</v>
      </c>
      <c r="SJ13" s="131">
        <v>11.758611691022963</v>
      </c>
      <c r="SK13" s="131">
        <v>10.746344802071773</v>
      </c>
      <c r="SL13" s="131">
        <v>11.771604538087519</v>
      </c>
      <c r="SM13" s="131" t="s">
        <v>158</v>
      </c>
      <c r="SN13" s="131" t="s">
        <v>158</v>
      </c>
      <c r="SO13" s="131" t="s">
        <v>158</v>
      </c>
      <c r="SP13" s="131" t="s">
        <v>158</v>
      </c>
      <c r="SQ13" s="131" t="s">
        <v>158</v>
      </c>
      <c r="SR13" s="131" t="s">
        <v>158</v>
      </c>
      <c r="SS13" s="131" t="s">
        <v>158</v>
      </c>
      <c r="ST13" s="131" t="s">
        <v>158</v>
      </c>
      <c r="SU13" s="131" t="s">
        <v>158</v>
      </c>
      <c r="SV13" s="131" t="s">
        <v>158</v>
      </c>
      <c r="SW13" s="131" t="s">
        <v>158</v>
      </c>
      <c r="SX13" s="131" t="s">
        <v>158</v>
      </c>
      <c r="SY13" s="131" t="s">
        <v>158</v>
      </c>
      <c r="SZ13" s="131" t="s">
        <v>158</v>
      </c>
      <c r="TA13" s="378" t="s">
        <v>158</v>
      </c>
      <c r="TB13" s="132">
        <v>0.5748887790410282</v>
      </c>
      <c r="TC13" s="132">
        <v>2.0588817417120238</v>
      </c>
      <c r="TD13" s="132">
        <v>1.8346534653465347</v>
      </c>
      <c r="TE13" s="132">
        <v>1.8274464389114071</v>
      </c>
      <c r="TF13" s="132">
        <v>-1.4882506527415145</v>
      </c>
      <c r="TG13" s="132">
        <v>-4.793028322440087E-2</v>
      </c>
      <c r="TH13" s="132">
        <v>-3.3093270365997638</v>
      </c>
      <c r="TI13" s="132">
        <v>-9.7440476190476186</v>
      </c>
      <c r="TJ13" s="132">
        <v>-6.2496940024479803</v>
      </c>
      <c r="TK13" s="132">
        <v>-3.5121019108280254</v>
      </c>
      <c r="TL13" s="132">
        <v>2.8909329829172142E-2</v>
      </c>
      <c r="TM13" s="132">
        <v>-0.74331550802139035</v>
      </c>
      <c r="TN13" s="132" t="s">
        <v>158</v>
      </c>
      <c r="TO13" s="132" t="s">
        <v>158</v>
      </c>
      <c r="TP13" s="132" t="s">
        <v>158</v>
      </c>
      <c r="TQ13" s="132" t="s">
        <v>158</v>
      </c>
      <c r="TR13" s="132" t="s">
        <v>158</v>
      </c>
      <c r="TS13" s="132" t="s">
        <v>158</v>
      </c>
      <c r="TT13" s="132" t="s">
        <v>158</v>
      </c>
      <c r="TU13" s="132" t="s">
        <v>158</v>
      </c>
      <c r="TV13" s="132" t="s">
        <v>158</v>
      </c>
      <c r="TW13" s="132" t="s">
        <v>158</v>
      </c>
      <c r="TX13" s="132" t="s">
        <v>158</v>
      </c>
      <c r="TY13" s="132" t="s">
        <v>158</v>
      </c>
      <c r="TZ13" s="132" t="s">
        <v>158</v>
      </c>
      <c r="UA13" s="132" t="s">
        <v>158</v>
      </c>
      <c r="UB13" s="235" t="s">
        <v>158</v>
      </c>
      <c r="UC13" s="236">
        <v>26.82</v>
      </c>
      <c r="UD13" s="236">
        <v>28.36</v>
      </c>
      <c r="UE13" s="236">
        <v>30.39</v>
      </c>
      <c r="UF13" s="236">
        <v>26.23</v>
      </c>
      <c r="UG13" s="236">
        <v>29.65</v>
      </c>
      <c r="UH13" s="236">
        <v>14.02</v>
      </c>
      <c r="UI13" s="236">
        <v>13.23</v>
      </c>
      <c r="UJ13" s="236">
        <v>12.59</v>
      </c>
      <c r="UK13" s="236">
        <v>9.98</v>
      </c>
      <c r="UL13" s="236">
        <v>8.44</v>
      </c>
      <c r="UM13" s="236">
        <v>9.76</v>
      </c>
      <c r="UN13" s="236">
        <v>9.65</v>
      </c>
      <c r="UO13" s="231" t="s">
        <v>5</v>
      </c>
      <c r="UP13" s="231" t="s">
        <v>5</v>
      </c>
      <c r="UQ13" s="231" t="s">
        <v>5</v>
      </c>
      <c r="UR13" s="231" t="s">
        <v>5</v>
      </c>
      <c r="US13" s="231" t="s">
        <v>5</v>
      </c>
      <c r="UT13" s="231" t="s">
        <v>5</v>
      </c>
      <c r="UU13" s="231" t="s">
        <v>5</v>
      </c>
      <c r="UV13" s="231" t="s">
        <v>5</v>
      </c>
      <c r="UW13" s="231" t="s">
        <v>5</v>
      </c>
      <c r="UX13" s="231" t="s">
        <v>5</v>
      </c>
      <c r="UY13" s="231" t="s">
        <v>5</v>
      </c>
      <c r="UZ13" s="231" t="s">
        <v>5</v>
      </c>
      <c r="VA13" s="231" t="s">
        <v>5</v>
      </c>
      <c r="VB13" s="231" t="s">
        <v>5</v>
      </c>
      <c r="VC13" s="130" t="s">
        <v>158</v>
      </c>
      <c r="VD13" s="131">
        <v>1.5149142803877702</v>
      </c>
      <c r="VE13" s="131">
        <v>1.1657263751763047</v>
      </c>
      <c r="VF13" s="131">
        <v>1.3701875616979269</v>
      </c>
      <c r="VG13" s="131">
        <v>1.4243232939382386</v>
      </c>
      <c r="VH13" s="131">
        <v>1.4809443507588533</v>
      </c>
      <c r="VI13" s="131">
        <v>2.8552068473609133</v>
      </c>
      <c r="VJ13" s="131">
        <v>3.0362811791383222</v>
      </c>
      <c r="VK13" s="131">
        <v>3.6100079428117557</v>
      </c>
      <c r="VL13" s="131">
        <v>4.1823647294589179</v>
      </c>
      <c r="VM13" s="131">
        <v>4.1931279620853088</v>
      </c>
      <c r="VN13" s="131">
        <v>2.771516393442623</v>
      </c>
      <c r="VO13" s="131">
        <v>2.3854922279792743</v>
      </c>
      <c r="VP13" s="131" t="s">
        <v>158</v>
      </c>
      <c r="VQ13" s="131" t="s">
        <v>158</v>
      </c>
      <c r="VR13" s="131" t="s">
        <v>158</v>
      </c>
      <c r="VS13" s="131" t="s">
        <v>158</v>
      </c>
      <c r="VT13" s="131" t="s">
        <v>158</v>
      </c>
      <c r="VU13" s="131" t="s">
        <v>158</v>
      </c>
      <c r="VV13" s="131" t="s">
        <v>158</v>
      </c>
      <c r="VW13" s="131" t="s">
        <v>158</v>
      </c>
      <c r="VX13" s="131" t="s">
        <v>158</v>
      </c>
      <c r="VY13" s="131" t="s">
        <v>158</v>
      </c>
      <c r="VZ13" s="131" t="s">
        <v>158</v>
      </c>
      <c r="WA13" s="131" t="s">
        <v>158</v>
      </c>
      <c r="WB13" s="131" t="s">
        <v>158</v>
      </c>
      <c r="WC13" s="131" t="s">
        <v>158</v>
      </c>
      <c r="WD13" s="130" t="s">
        <v>158</v>
      </c>
      <c r="WE13" s="131">
        <v>1.7923147101378225</v>
      </c>
      <c r="WF13" s="131">
        <v>1.5317348377997178</v>
      </c>
      <c r="WG13" s="131">
        <v>1.5765054294175713</v>
      </c>
      <c r="WH13" s="131">
        <v>1.6511627906976745</v>
      </c>
      <c r="WI13" s="131">
        <v>1.7699831365935919</v>
      </c>
      <c r="WJ13" s="131">
        <v>3.7596291012838803</v>
      </c>
      <c r="WK13" s="131">
        <v>4.255479969765684</v>
      </c>
      <c r="WL13" s="131">
        <v>4.1024622716441623</v>
      </c>
      <c r="WM13" s="131">
        <v>4.4959919839679356</v>
      </c>
      <c r="WN13" s="131">
        <v>4.6670616113744083</v>
      </c>
      <c r="WO13" s="131">
        <v>3.2325819672131151</v>
      </c>
      <c r="WP13" s="131">
        <v>2.6414507772020723</v>
      </c>
      <c r="WQ13" s="131" t="s">
        <v>158</v>
      </c>
      <c r="WR13" s="131" t="s">
        <v>158</v>
      </c>
      <c r="WS13" s="131" t="s">
        <v>158</v>
      </c>
      <c r="WT13" s="131" t="s">
        <v>158</v>
      </c>
      <c r="WU13" s="131" t="s">
        <v>158</v>
      </c>
      <c r="WV13" s="131" t="s">
        <v>158</v>
      </c>
      <c r="WW13" s="131" t="s">
        <v>158</v>
      </c>
      <c r="WX13" s="131" t="s">
        <v>158</v>
      </c>
      <c r="WY13" s="131" t="s">
        <v>158</v>
      </c>
      <c r="WZ13" s="131" t="s">
        <v>158</v>
      </c>
      <c r="XA13" s="131" t="s">
        <v>158</v>
      </c>
      <c r="XB13" s="131" t="s">
        <v>158</v>
      </c>
      <c r="XC13" s="131" t="s">
        <v>158</v>
      </c>
      <c r="XD13" s="131" t="s">
        <v>158</v>
      </c>
      <c r="XE13" s="130" t="s">
        <v>158</v>
      </c>
      <c r="XF13" s="131">
        <v>2.0134228187919461</v>
      </c>
      <c r="XG13" s="131">
        <v>2.0211565585331455</v>
      </c>
      <c r="XH13" s="131">
        <v>1.7166831194471865</v>
      </c>
      <c r="XI13" s="131">
        <v>1.9458635150590926</v>
      </c>
      <c r="XJ13" s="131">
        <v>1.9655986509274874</v>
      </c>
      <c r="XK13" s="131">
        <v>4.2218259629101285</v>
      </c>
      <c r="XL13" s="131">
        <v>4.9992441421012845</v>
      </c>
      <c r="XM13" s="131">
        <v>5.1731532962668778</v>
      </c>
      <c r="XN13" s="131">
        <v>4.9268537074148293</v>
      </c>
      <c r="XO13" s="131">
        <v>5.1007109004739339</v>
      </c>
      <c r="XP13" s="131">
        <v>3.910860655737705</v>
      </c>
      <c r="XQ13" s="131">
        <v>3.0186528497409326</v>
      </c>
      <c r="XR13" s="131" t="s">
        <v>158</v>
      </c>
      <c r="XS13" s="131" t="s">
        <v>158</v>
      </c>
      <c r="XT13" s="131" t="s">
        <v>158</v>
      </c>
      <c r="XU13" s="131" t="s">
        <v>158</v>
      </c>
      <c r="XV13" s="131" t="s">
        <v>158</v>
      </c>
      <c r="XW13" s="131" t="s">
        <v>158</v>
      </c>
      <c r="XX13" s="131" t="s">
        <v>158</v>
      </c>
      <c r="XY13" s="131" t="s">
        <v>158</v>
      </c>
      <c r="XZ13" s="131" t="s">
        <v>158</v>
      </c>
      <c r="YA13" s="131" t="s">
        <v>158</v>
      </c>
      <c r="YB13" s="131" t="s">
        <v>158</v>
      </c>
      <c r="YC13" s="131" t="s">
        <v>158</v>
      </c>
      <c r="YD13" s="131" t="s">
        <v>158</v>
      </c>
      <c r="YE13" s="131" t="s">
        <v>158</v>
      </c>
      <c r="YF13" s="235" t="s">
        <v>158</v>
      </c>
      <c r="YG13" s="8">
        <v>2023</v>
      </c>
      <c r="YH13" s="8">
        <v>2021</v>
      </c>
      <c r="YI13" s="8">
        <v>2020</v>
      </c>
      <c r="YJ13" s="8">
        <v>1727</v>
      </c>
      <c r="YK13" s="8">
        <v>1532</v>
      </c>
      <c r="YL13" s="8">
        <v>918</v>
      </c>
      <c r="YM13" s="8">
        <v>847</v>
      </c>
      <c r="YN13" s="8">
        <v>840</v>
      </c>
      <c r="YO13" s="8">
        <v>817</v>
      </c>
      <c r="YP13" s="8">
        <v>785</v>
      </c>
      <c r="YQ13" s="8">
        <v>761</v>
      </c>
      <c r="YR13" s="8">
        <v>748</v>
      </c>
      <c r="YS13" s="231" t="s">
        <v>5</v>
      </c>
      <c r="YT13" s="231" t="s">
        <v>5</v>
      </c>
      <c r="YU13" s="231" t="s">
        <v>5</v>
      </c>
      <c r="YV13" s="231" t="s">
        <v>5</v>
      </c>
      <c r="YW13" s="231" t="s">
        <v>5</v>
      </c>
      <c r="YX13" s="231" t="s">
        <v>5</v>
      </c>
      <c r="YY13" s="231" t="s">
        <v>5</v>
      </c>
      <c r="YZ13" s="231" t="s">
        <v>5</v>
      </c>
      <c r="ZA13" s="231" t="s">
        <v>5</v>
      </c>
      <c r="ZB13" s="231" t="s">
        <v>5</v>
      </c>
      <c r="ZC13" s="231" t="s">
        <v>5</v>
      </c>
      <c r="ZD13" s="231" t="s">
        <v>5</v>
      </c>
      <c r="ZE13" s="231" t="s">
        <v>5</v>
      </c>
      <c r="ZF13" s="231" t="s">
        <v>5</v>
      </c>
      <c r="ZG13" s="235" t="s">
        <v>158</v>
      </c>
      <c r="ZH13" s="133">
        <v>0.109</v>
      </c>
      <c r="ZI13" s="133">
        <v>5.33E-2</v>
      </c>
      <c r="ZJ13" s="133">
        <v>8.8699999999999987E-2</v>
      </c>
      <c r="ZK13" s="133">
        <v>4.4900000000000002E-2</v>
      </c>
      <c r="ZL13" s="133">
        <v>7.8399999999999997E-2</v>
      </c>
      <c r="ZM13" s="133">
        <v>0.13400000000000001</v>
      </c>
      <c r="ZN13" s="133">
        <v>-3.3E-3</v>
      </c>
      <c r="ZO13" s="133">
        <v>0.12390000000000001</v>
      </c>
      <c r="ZP13" s="133">
        <v>5.8899999999999994E-2</v>
      </c>
      <c r="ZQ13" s="133">
        <v>8.3699999999999997E-2</v>
      </c>
      <c r="ZR13" s="133">
        <v>0.13019999999999998</v>
      </c>
      <c r="ZS13" s="133">
        <v>0.1321</v>
      </c>
      <c r="ZT13" s="379" t="s">
        <v>158</v>
      </c>
      <c r="ZU13" s="133">
        <v>6.4399999999999999E-2</v>
      </c>
      <c r="ZV13" s="133">
        <v>4.3499999999999997E-2</v>
      </c>
      <c r="ZW13" s="133">
        <v>5.96E-2</v>
      </c>
      <c r="ZX13" s="133">
        <v>4.2699999999999995E-2</v>
      </c>
      <c r="ZY13" s="133">
        <v>5.3800000000000001E-2</v>
      </c>
      <c r="ZZ13" s="133">
        <v>5.8799999999999998E-2</v>
      </c>
      <c r="AAA13" s="133">
        <v>2.2499999999999999E-2</v>
      </c>
      <c r="AAB13" s="133">
        <v>4.7599999999999996E-2</v>
      </c>
      <c r="AAC13" s="133">
        <v>3.6499999999999998E-2</v>
      </c>
      <c r="AAD13" s="133">
        <v>4.9000000000000002E-2</v>
      </c>
      <c r="AAE13" s="133">
        <v>6.2400000000000004E-2</v>
      </c>
      <c r="AAF13" s="133">
        <v>6.8699999999999997E-2</v>
      </c>
      <c r="AAG13" s="235" t="s">
        <v>158</v>
      </c>
      <c r="AAH13" s="8">
        <v>47071</v>
      </c>
      <c r="AAI13" s="8">
        <v>39087</v>
      </c>
      <c r="AAJ13" s="8">
        <v>50069</v>
      </c>
      <c r="AAK13" s="8">
        <v>46378</v>
      </c>
      <c r="AAL13" s="8">
        <v>44378</v>
      </c>
      <c r="AAM13" s="8">
        <v>34560</v>
      </c>
      <c r="AAN13" s="8">
        <v>33794</v>
      </c>
      <c r="AAO13" s="8">
        <v>37641</v>
      </c>
      <c r="AAP13" s="8">
        <v>32918</v>
      </c>
      <c r="AAQ13" s="8">
        <v>25306</v>
      </c>
      <c r="AAR13" s="8">
        <v>19402</v>
      </c>
      <c r="AAS13" s="8">
        <v>15127</v>
      </c>
      <c r="AAT13" s="231" t="s">
        <v>5</v>
      </c>
      <c r="AAU13" s="231" t="s">
        <v>5</v>
      </c>
      <c r="AAV13" s="231" t="s">
        <v>5</v>
      </c>
      <c r="AAW13" s="231" t="s">
        <v>5</v>
      </c>
      <c r="AAX13" s="231" t="s">
        <v>5</v>
      </c>
      <c r="AAY13" s="231" t="s">
        <v>5</v>
      </c>
      <c r="AAZ13" s="231" t="s">
        <v>5</v>
      </c>
      <c r="ABA13" s="231" t="s">
        <v>5</v>
      </c>
      <c r="ABB13" s="231" t="s">
        <v>5</v>
      </c>
      <c r="ABC13" s="231" t="s">
        <v>5</v>
      </c>
      <c r="ABD13" s="231" t="s">
        <v>5</v>
      </c>
      <c r="ABE13" s="231" t="s">
        <v>5</v>
      </c>
      <c r="ABF13" s="231" t="s">
        <v>5</v>
      </c>
      <c r="ABG13" s="231" t="s">
        <v>5</v>
      </c>
      <c r="ABH13" s="235" t="s">
        <v>158</v>
      </c>
      <c r="ABI13" s="8">
        <v>9256</v>
      </c>
      <c r="ABJ13" s="8">
        <v>9781</v>
      </c>
      <c r="ABK13" s="8">
        <v>9398</v>
      </c>
      <c r="ABL13" s="8">
        <v>10502</v>
      </c>
      <c r="ABM13" s="8">
        <v>6584</v>
      </c>
      <c r="ABN13" s="8">
        <v>5211</v>
      </c>
      <c r="ABO13" s="8">
        <v>4571</v>
      </c>
      <c r="ABP13" s="8">
        <v>2547</v>
      </c>
      <c r="ABQ13" s="8">
        <v>3341</v>
      </c>
      <c r="ABR13" s="8">
        <v>2874</v>
      </c>
      <c r="ABS13" s="8">
        <v>2703</v>
      </c>
      <c r="ABT13" s="8">
        <v>1851</v>
      </c>
      <c r="ABU13" s="231" t="s">
        <v>5</v>
      </c>
      <c r="ABV13" s="231" t="s">
        <v>5</v>
      </c>
      <c r="ABW13" s="231" t="s">
        <v>5</v>
      </c>
      <c r="ABX13" s="231" t="s">
        <v>5</v>
      </c>
      <c r="ABY13" s="231" t="s">
        <v>5</v>
      </c>
      <c r="ABZ13" s="231" t="s">
        <v>5</v>
      </c>
      <c r="ACA13" s="231" t="s">
        <v>5</v>
      </c>
      <c r="ACB13" s="231" t="s">
        <v>5</v>
      </c>
      <c r="ACC13" s="231" t="s">
        <v>5</v>
      </c>
      <c r="ACD13" s="231" t="s">
        <v>5</v>
      </c>
      <c r="ACE13" s="231" t="s">
        <v>5</v>
      </c>
      <c r="ACF13" s="231" t="s">
        <v>5</v>
      </c>
      <c r="ACG13" s="231" t="s">
        <v>5</v>
      </c>
      <c r="ACH13" s="231" t="s">
        <v>5</v>
      </c>
      <c r="ACI13" s="235" t="s">
        <v>158</v>
      </c>
      <c r="ACJ13" s="8">
        <v>1163</v>
      </c>
      <c r="ACK13" s="8">
        <v>4161</v>
      </c>
      <c r="ACL13" s="8">
        <v>3706</v>
      </c>
      <c r="ACM13" s="8">
        <v>3156</v>
      </c>
      <c r="ACN13" s="8">
        <v>-2280</v>
      </c>
      <c r="ACO13" s="8">
        <v>-44</v>
      </c>
      <c r="ACP13" s="8">
        <v>-2803</v>
      </c>
      <c r="ACQ13" s="8">
        <v>-8185</v>
      </c>
      <c r="ACR13" s="8">
        <v>-5106</v>
      </c>
      <c r="ACS13" s="8">
        <v>-2757</v>
      </c>
      <c r="ACT13" s="8">
        <v>22</v>
      </c>
      <c r="ACU13" s="8">
        <v>-556</v>
      </c>
      <c r="ACV13" s="237" t="s">
        <v>5</v>
      </c>
      <c r="ACW13" s="237" t="s">
        <v>5</v>
      </c>
      <c r="ACX13" s="237" t="s">
        <v>5</v>
      </c>
      <c r="ACY13" s="237" t="s">
        <v>5</v>
      </c>
      <c r="ACZ13" s="237" t="s">
        <v>5</v>
      </c>
      <c r="ADA13" s="237" t="s">
        <v>5</v>
      </c>
      <c r="ADB13" s="237" t="s">
        <v>5</v>
      </c>
      <c r="ADC13" s="237" t="s">
        <v>5</v>
      </c>
      <c r="ADD13" s="237" t="s">
        <v>5</v>
      </c>
      <c r="ADE13" s="237" t="s">
        <v>5</v>
      </c>
      <c r="ADF13" s="237" t="s">
        <v>5</v>
      </c>
      <c r="ADG13" s="237" t="s">
        <v>5</v>
      </c>
      <c r="ADH13" s="237" t="s">
        <v>5</v>
      </c>
      <c r="ADI13" s="237" t="s">
        <v>5</v>
      </c>
      <c r="ADJ13" s="127" t="s">
        <v>158</v>
      </c>
      <c r="ADK13" s="128">
        <v>1.1637630662020906</v>
      </c>
      <c r="ADL13" s="128">
        <v>2.1891891891891895</v>
      </c>
      <c r="ADM13" s="128">
        <v>1.1224334600760457</v>
      </c>
      <c r="ADN13" s="128">
        <v>1.8383561643835618</v>
      </c>
      <c r="ADO13" s="128">
        <v>1.4624242424242426</v>
      </c>
      <c r="ADP13" s="128">
        <v>1.0984455958549224</v>
      </c>
      <c r="ADQ13" s="128" t="s">
        <v>1282</v>
      </c>
      <c r="ADR13" s="128">
        <v>1.021897810218978</v>
      </c>
      <c r="ADS13" s="128">
        <v>2.2909090909090906</v>
      </c>
      <c r="ADT13" s="128">
        <v>1.4675324675324675</v>
      </c>
      <c r="ADU13" s="128">
        <v>0.93333333333333324</v>
      </c>
      <c r="ADV13" s="128">
        <v>0.67460317460317454</v>
      </c>
      <c r="ADW13" s="128">
        <v>0.34741784037558687</v>
      </c>
      <c r="ADX13" s="128">
        <v>0.36263736263736263</v>
      </c>
      <c r="ADY13" s="128">
        <v>0.634020618556701</v>
      </c>
      <c r="ADZ13" s="128">
        <v>0.63888888888888884</v>
      </c>
      <c r="AEA13" s="128" t="s">
        <v>158</v>
      </c>
      <c r="AEB13" s="128" t="s">
        <v>158</v>
      </c>
      <c r="AEC13" s="128" t="s">
        <v>158</v>
      </c>
      <c r="AED13" s="128" t="s">
        <v>158</v>
      </c>
      <c r="AEE13" s="128" t="s">
        <v>158</v>
      </c>
      <c r="AEF13" s="128" t="s">
        <v>158</v>
      </c>
      <c r="AEG13" s="128" t="s">
        <v>158</v>
      </c>
      <c r="AEH13" s="128" t="s">
        <v>158</v>
      </c>
      <c r="AEI13" s="128" t="s">
        <v>158</v>
      </c>
      <c r="AEJ13" s="128" t="s">
        <v>158</v>
      </c>
      <c r="AEK13" s="127" t="s">
        <v>158</v>
      </c>
      <c r="AEL13" s="128">
        <v>0.72999351771823684</v>
      </c>
      <c r="AEM13" s="128">
        <v>0.66946528984766396</v>
      </c>
      <c r="AEN13" s="128">
        <v>0.63450095765056391</v>
      </c>
      <c r="AEO13" s="128">
        <v>0.44137002475718917</v>
      </c>
      <c r="AEP13" s="128">
        <v>0.56146962332928319</v>
      </c>
      <c r="AEQ13" s="128">
        <v>0.37347150259067358</v>
      </c>
      <c r="AER13" s="128">
        <v>0.34465543644716695</v>
      </c>
      <c r="AES13" s="128">
        <v>0.46171967020023558</v>
      </c>
      <c r="AET13" s="128">
        <v>0.30811733014067644</v>
      </c>
      <c r="AEU13" s="128">
        <v>0.30864648573416836</v>
      </c>
      <c r="AEV13" s="128">
        <v>0.27590825009248982</v>
      </c>
      <c r="AEW13" s="128">
        <v>0.34349000540248514</v>
      </c>
      <c r="AEX13" s="128" t="s">
        <v>158</v>
      </c>
      <c r="AEY13" s="128" t="s">
        <v>158</v>
      </c>
      <c r="AEZ13" s="128" t="s">
        <v>158</v>
      </c>
      <c r="AFA13" s="128" t="s">
        <v>158</v>
      </c>
      <c r="AFB13" s="128" t="s">
        <v>158</v>
      </c>
      <c r="AFC13" s="128" t="s">
        <v>158</v>
      </c>
      <c r="AFD13" s="128" t="s">
        <v>158</v>
      </c>
      <c r="AFE13" s="128" t="s">
        <v>158</v>
      </c>
      <c r="AFF13" s="128" t="s">
        <v>158</v>
      </c>
      <c r="AFG13" s="128" t="s">
        <v>158</v>
      </c>
      <c r="AFH13" s="128" t="s">
        <v>158</v>
      </c>
      <c r="AFI13" s="128" t="s">
        <v>158</v>
      </c>
      <c r="AFJ13" s="128" t="s">
        <v>158</v>
      </c>
      <c r="AFK13" s="128" t="s">
        <v>158</v>
      </c>
      <c r="AFL13" s="134" t="s">
        <v>158</v>
      </c>
      <c r="AFM13" s="135">
        <v>5.8098194325021488</v>
      </c>
      <c r="AFN13" s="135">
        <v>1.5736697909156454</v>
      </c>
      <c r="AFO13" s="135">
        <v>1.6090232056125202</v>
      </c>
      <c r="AFP13" s="135">
        <v>1.4687160963244614</v>
      </c>
      <c r="AFQ13" s="135" t="s">
        <v>1282</v>
      </c>
      <c r="AFR13" s="135" t="s">
        <v>1282</v>
      </c>
      <c r="AFS13" s="135" t="s">
        <v>1282</v>
      </c>
      <c r="AFT13" s="135" t="s">
        <v>1282</v>
      </c>
      <c r="AFU13" s="135" t="s">
        <v>1282</v>
      </c>
      <c r="AFV13" s="135" t="s">
        <v>1282</v>
      </c>
      <c r="AFW13" s="135">
        <v>33.899090909090908</v>
      </c>
      <c r="AFX13" s="135" t="s">
        <v>1282</v>
      </c>
      <c r="AFY13" s="135" t="s">
        <v>158</v>
      </c>
      <c r="AFZ13" s="135" t="s">
        <v>158</v>
      </c>
      <c r="AGA13" s="135" t="s">
        <v>158</v>
      </c>
      <c r="AGB13" s="135" t="s">
        <v>158</v>
      </c>
      <c r="AGC13" s="135" t="s">
        <v>158</v>
      </c>
      <c r="AGD13" s="135" t="s">
        <v>158</v>
      </c>
      <c r="AGE13" s="135" t="s">
        <v>158</v>
      </c>
      <c r="AGF13" s="135" t="s">
        <v>158</v>
      </c>
      <c r="AGG13" s="135" t="s">
        <v>158</v>
      </c>
      <c r="AGH13" s="135" t="s">
        <v>158</v>
      </c>
      <c r="AGI13" s="135" t="s">
        <v>158</v>
      </c>
      <c r="AGJ13" s="135" t="s">
        <v>158</v>
      </c>
      <c r="AGK13" s="135" t="s">
        <v>158</v>
      </c>
      <c r="AGL13" s="135" t="s">
        <v>158</v>
      </c>
    </row>
    <row r="14" spans="1:870" x14ac:dyDescent="0.2">
      <c r="A14" s="7">
        <v>12</v>
      </c>
      <c r="B14" s="1" t="s">
        <v>204</v>
      </c>
      <c r="C14" s="1" t="s">
        <v>205</v>
      </c>
      <c r="D14" s="94">
        <v>0.17499999999999999</v>
      </c>
      <c r="E14" s="95">
        <v>0.18</v>
      </c>
      <c r="F14" s="57">
        <v>0.72</v>
      </c>
      <c r="G14" s="58" t="s">
        <v>159</v>
      </c>
      <c r="H14" s="58">
        <v>0.72</v>
      </c>
      <c r="I14" s="226" t="s">
        <v>5</v>
      </c>
      <c r="J14" s="58" t="s">
        <v>159</v>
      </c>
      <c r="K14" s="58" t="s">
        <v>1294</v>
      </c>
      <c r="L14" s="226" t="s">
        <v>2329</v>
      </c>
      <c r="M14" s="150">
        <v>0.72</v>
      </c>
      <c r="N14" s="123">
        <v>0.71</v>
      </c>
      <c r="O14" s="123">
        <v>0.69000000000000006</v>
      </c>
      <c r="P14" s="123">
        <v>0.67</v>
      </c>
      <c r="Q14" s="123">
        <v>0.65</v>
      </c>
      <c r="R14" s="123">
        <v>0.62</v>
      </c>
      <c r="S14" s="123">
        <v>0.57000000000000006</v>
      </c>
      <c r="T14" s="124">
        <v>0.53</v>
      </c>
      <c r="U14" s="124">
        <v>0.49</v>
      </c>
      <c r="V14" s="124">
        <v>0.44</v>
      </c>
      <c r="W14" s="124">
        <v>0.39999999999999997</v>
      </c>
      <c r="X14" s="143">
        <v>0.35</v>
      </c>
      <c r="Y14" s="124">
        <v>0.30499999999999999</v>
      </c>
      <c r="Z14" s="124">
        <v>0.28500000000000003</v>
      </c>
      <c r="AA14" s="124">
        <v>0.26</v>
      </c>
      <c r="AB14" s="124">
        <v>0.22</v>
      </c>
      <c r="AC14" s="124">
        <v>0.19</v>
      </c>
      <c r="AD14" s="124">
        <v>0.16499999999999998</v>
      </c>
      <c r="AE14" s="124">
        <v>0.13500000000000001</v>
      </c>
      <c r="AF14" s="124">
        <v>0.11</v>
      </c>
      <c r="AG14" s="124">
        <v>7.7500000000000013E-2</v>
      </c>
      <c r="AH14" s="137">
        <v>4.9999999999999996E-2</v>
      </c>
      <c r="AI14" s="137">
        <v>3.7499999999999999E-2</v>
      </c>
      <c r="AJ14" s="137">
        <v>0.03</v>
      </c>
      <c r="AK14" s="137">
        <v>2.8749999999999998E-2</v>
      </c>
      <c r="AL14" s="137" t="s">
        <v>1295</v>
      </c>
      <c r="AM14" s="137" t="s">
        <v>5</v>
      </c>
      <c r="AN14" s="137" t="s">
        <v>5</v>
      </c>
      <c r="AO14" s="137" t="s">
        <v>5</v>
      </c>
      <c r="AP14" s="137" t="s">
        <v>5</v>
      </c>
      <c r="AQ14" s="137" t="s">
        <v>5</v>
      </c>
      <c r="AR14" s="137" t="s">
        <v>5</v>
      </c>
      <c r="AS14" s="137" t="s">
        <v>5</v>
      </c>
      <c r="AT14" s="137" t="s">
        <v>5</v>
      </c>
      <c r="AU14" s="137" t="s">
        <v>5</v>
      </c>
      <c r="AV14" s="137" t="s">
        <v>5</v>
      </c>
      <c r="AW14" s="137" t="s">
        <v>5</v>
      </c>
      <c r="AX14" s="137" t="s">
        <v>5</v>
      </c>
      <c r="AY14" s="137" t="s">
        <v>5</v>
      </c>
      <c r="AZ14" s="137" t="s">
        <v>5</v>
      </c>
      <c r="BA14" s="137" t="s">
        <v>5</v>
      </c>
      <c r="BB14" s="137" t="s">
        <v>5</v>
      </c>
      <c r="BC14" s="137" t="s">
        <v>5</v>
      </c>
      <c r="BD14" s="137" t="s">
        <v>5</v>
      </c>
      <c r="BE14" s="137" t="s">
        <v>5</v>
      </c>
      <c r="BF14" s="137" t="s">
        <v>5</v>
      </c>
      <c r="BG14" s="137" t="s">
        <v>5</v>
      </c>
      <c r="BH14" s="137" t="s">
        <v>5</v>
      </c>
      <c r="BI14" s="137" t="s">
        <v>5</v>
      </c>
      <c r="BJ14" s="137" t="s">
        <v>5</v>
      </c>
      <c r="BK14" s="137" t="s">
        <v>5</v>
      </c>
      <c r="BL14" s="137" t="s">
        <v>5</v>
      </c>
      <c r="BM14" s="126">
        <v>1.4084507042253502E-2</v>
      </c>
      <c r="BN14" s="125">
        <v>2.8985507246376718E-2</v>
      </c>
      <c r="BO14" s="125">
        <v>2.9850746268656803E-2</v>
      </c>
      <c r="BP14" s="125">
        <v>3.0769230769230882E-2</v>
      </c>
      <c r="BQ14" s="125">
        <v>4.8387096774193505E-2</v>
      </c>
      <c r="BR14" s="125">
        <v>8.7719298245613864E-2</v>
      </c>
      <c r="BS14" s="125">
        <v>7.547169811320753E-2</v>
      </c>
      <c r="BT14" s="125">
        <v>8.163265306122458E-2</v>
      </c>
      <c r="BU14" s="125">
        <v>0.11363636363636354</v>
      </c>
      <c r="BV14" s="125">
        <v>0.10000000000000009</v>
      </c>
      <c r="BW14" s="125">
        <v>0.14285714285714279</v>
      </c>
      <c r="BX14" s="125">
        <v>0.14754098360655732</v>
      </c>
      <c r="BY14" s="125">
        <v>7.0175438596491002E-2</v>
      </c>
      <c r="BZ14" s="125">
        <v>9.6153846153846256E-2</v>
      </c>
      <c r="CA14" s="125">
        <v>0.18181818181818188</v>
      </c>
      <c r="CB14" s="125">
        <v>0.15789473684210531</v>
      </c>
      <c r="CC14" s="125">
        <v>0.1515151515151516</v>
      </c>
      <c r="CD14" s="125">
        <v>0.2222222222222221</v>
      </c>
      <c r="CE14" s="125">
        <v>0.22727272727272729</v>
      </c>
      <c r="CF14" s="125">
        <v>0.41935483870967727</v>
      </c>
      <c r="CG14" s="125">
        <v>0.55000000000000049</v>
      </c>
      <c r="CH14" s="125">
        <v>0.33333333333333326</v>
      </c>
      <c r="CI14" s="125">
        <v>0.25</v>
      </c>
      <c r="CJ14" s="125">
        <v>4.3478260869565188E-2</v>
      </c>
      <c r="CK14" s="125" t="s">
        <v>158</v>
      </c>
      <c r="CL14" s="125" t="s">
        <v>158</v>
      </c>
      <c r="CM14" s="125" t="s">
        <v>158</v>
      </c>
      <c r="CN14" s="125" t="s">
        <v>158</v>
      </c>
      <c r="CO14" s="125" t="s">
        <v>158</v>
      </c>
      <c r="CP14" s="125" t="s">
        <v>158</v>
      </c>
      <c r="CQ14" s="125" t="s">
        <v>158</v>
      </c>
      <c r="CR14" s="125" t="s">
        <v>158</v>
      </c>
      <c r="CS14" s="125" t="s">
        <v>158</v>
      </c>
      <c r="CT14" s="125" t="s">
        <v>158</v>
      </c>
      <c r="CU14" s="125" t="s">
        <v>158</v>
      </c>
      <c r="CV14" s="125" t="s">
        <v>158</v>
      </c>
      <c r="CW14" s="125" t="s">
        <v>158</v>
      </c>
      <c r="CX14" s="125" t="s">
        <v>158</v>
      </c>
      <c r="CY14" s="125" t="s">
        <v>158</v>
      </c>
      <c r="CZ14" s="125" t="s">
        <v>158</v>
      </c>
      <c r="DA14" s="125" t="s">
        <v>158</v>
      </c>
      <c r="DB14" s="125" t="s">
        <v>158</v>
      </c>
      <c r="DC14" s="125" t="s">
        <v>158</v>
      </c>
      <c r="DD14" s="125" t="s">
        <v>158</v>
      </c>
      <c r="DE14" s="125" t="s">
        <v>158</v>
      </c>
      <c r="DF14" s="125" t="s">
        <v>158</v>
      </c>
      <c r="DG14" s="125" t="s">
        <v>158</v>
      </c>
      <c r="DH14" s="125" t="s">
        <v>158</v>
      </c>
      <c r="DI14" s="125" t="s">
        <v>158</v>
      </c>
      <c r="DJ14" s="125" t="s">
        <v>158</v>
      </c>
      <c r="DK14" s="125" t="s">
        <v>158</v>
      </c>
      <c r="DL14" s="127">
        <v>1.9972261171640138E-2</v>
      </c>
      <c r="DM14" s="128">
        <v>1.6737388813643981E-2</v>
      </c>
      <c r="DN14" s="128">
        <v>1.6448152562574495E-2</v>
      </c>
      <c r="DO14" s="128">
        <v>1.4436543848308557E-2</v>
      </c>
      <c r="DP14" s="128">
        <v>1.4204545454545456E-2</v>
      </c>
      <c r="DQ14" s="128">
        <v>1.2658227848101267E-2</v>
      </c>
      <c r="DR14" s="128">
        <v>1.1706715958102281E-2</v>
      </c>
      <c r="DS14" s="128">
        <v>1.4103246407663653E-2</v>
      </c>
      <c r="DT14" s="128">
        <v>1.3944223107569721E-2</v>
      </c>
      <c r="DU14" s="128">
        <v>1.6111314536799707E-2</v>
      </c>
      <c r="DV14" s="128">
        <v>1.5692428403295409E-2</v>
      </c>
      <c r="DW14" s="128">
        <v>1.4268242967794536E-2</v>
      </c>
      <c r="DX14" s="128">
        <v>1.5151515151515152E-2</v>
      </c>
      <c r="DY14" s="128">
        <v>1.8327974276527333E-2</v>
      </c>
      <c r="DZ14" s="128">
        <v>1.6938110749185668E-2</v>
      </c>
      <c r="EA14" s="128">
        <v>1.3333333333333334E-2</v>
      </c>
      <c r="EB14" s="128">
        <v>1.9689119170984454E-2</v>
      </c>
      <c r="EC14" s="128">
        <v>1.6599597585513076E-2</v>
      </c>
      <c r="ED14" s="128">
        <v>1.4610389610389612E-2</v>
      </c>
      <c r="EE14" s="128">
        <v>1.3530135301353012E-2</v>
      </c>
      <c r="EF14" s="128">
        <v>9.0537383177570104E-3</v>
      </c>
      <c r="EG14" s="128">
        <v>7.0126227208976155E-3</v>
      </c>
      <c r="EH14" s="128">
        <v>7.2674418604651162E-3</v>
      </c>
      <c r="EI14" s="128">
        <v>5.2816901408450703E-3</v>
      </c>
      <c r="EJ14" s="128">
        <v>5.2849264705882347E-3</v>
      </c>
      <c r="EK14" s="128" t="s">
        <v>158</v>
      </c>
      <c r="EL14" s="128" t="s">
        <v>158</v>
      </c>
      <c r="EM14" s="127">
        <v>2.3418624844516536E-2</v>
      </c>
      <c r="EN14" s="128">
        <v>2.0180915914996465E-2</v>
      </c>
      <c r="EO14" s="128">
        <v>1.9680547632629778E-2</v>
      </c>
      <c r="EP14" s="128">
        <v>1.6214908034849953E-2</v>
      </c>
      <c r="EQ14" s="128">
        <v>1.5734688937303315E-2</v>
      </c>
      <c r="ER14" s="128">
        <v>1.4008133755083597E-2</v>
      </c>
      <c r="ES14" s="128">
        <v>1.3804795349963673E-2</v>
      </c>
      <c r="ET14" s="128">
        <v>1.6124125342257378E-2</v>
      </c>
      <c r="EU14" s="128">
        <v>1.6086671043992119E-2</v>
      </c>
      <c r="EV14" s="128">
        <v>1.7813765182186237E-2</v>
      </c>
      <c r="EW14" s="128">
        <v>1.8544274455261935E-2</v>
      </c>
      <c r="EX14" s="128">
        <v>1.66270783847981E-2</v>
      </c>
      <c r="EY14" s="128">
        <v>1.8862090290661718E-2</v>
      </c>
      <c r="EZ14" s="128">
        <v>2.3612261806130904E-2</v>
      </c>
      <c r="FA14" s="128">
        <v>1.9786910197869101E-2</v>
      </c>
      <c r="FB14" s="128">
        <v>1.8471872376154493E-2</v>
      </c>
      <c r="FC14" s="128">
        <v>2.1640091116173123E-2</v>
      </c>
      <c r="FD14" s="128">
        <v>1.817180616740088E-2</v>
      </c>
      <c r="FE14" s="128">
        <v>1.6707920792079209E-2</v>
      </c>
      <c r="FF14" s="128">
        <v>1.7001545595054096E-2</v>
      </c>
      <c r="FG14" s="128">
        <v>1.0946327683615821E-2</v>
      </c>
      <c r="FH14" s="128">
        <v>9.9601593625498006E-3</v>
      </c>
      <c r="FI14" s="128">
        <v>9.0799031476997572E-3</v>
      </c>
      <c r="FJ14" s="128">
        <v>6.3025210084033615E-3</v>
      </c>
      <c r="FK14" s="128">
        <v>6.5192743764172327E-3</v>
      </c>
      <c r="FL14" s="128" t="s">
        <v>158</v>
      </c>
      <c r="FM14" s="128" t="s">
        <v>158</v>
      </c>
      <c r="FN14" s="127">
        <v>2.9611350367502912E-2</v>
      </c>
      <c r="FO14" s="128">
        <v>2.578068170731003E-2</v>
      </c>
      <c r="FP14" s="128">
        <v>2.3541453428863872E-2</v>
      </c>
      <c r="FQ14" s="128">
        <v>1.792402354200107E-2</v>
      </c>
      <c r="FR14" s="128">
        <v>1.827896512935883E-2</v>
      </c>
      <c r="FS14" s="128">
        <v>1.560140915953699E-2</v>
      </c>
      <c r="FT14" s="128">
        <v>1.8627450980392157E-2</v>
      </c>
      <c r="FU14" s="128">
        <v>1.8642279282448118E-2</v>
      </c>
      <c r="FV14" s="128">
        <v>2.045929018789144E-2</v>
      </c>
      <c r="FW14" s="128">
        <v>1.912212081703607E-2</v>
      </c>
      <c r="FX14" s="128">
        <v>2.1197668256491782E-2</v>
      </c>
      <c r="FY14" s="128">
        <v>1.9553072625698324E-2</v>
      </c>
      <c r="FZ14" s="128">
        <v>2.2559171597633137E-2</v>
      </c>
      <c r="GA14" s="128">
        <v>3.1011969532100114E-2</v>
      </c>
      <c r="GB14" s="128">
        <v>2.5341130604288501E-2</v>
      </c>
      <c r="GC14" s="128">
        <v>2.3965141612200435E-2</v>
      </c>
      <c r="GD14" s="128">
        <v>2.3720349563046195E-2</v>
      </c>
      <c r="GE14" s="128">
        <v>1.9927536231884056E-2</v>
      </c>
      <c r="GF14" s="128">
        <v>1.8672199170124481E-2</v>
      </c>
      <c r="GG14" s="128">
        <v>2.0912547528517112E-2</v>
      </c>
      <c r="GH14" s="128">
        <v>1.4761904761904764E-2</v>
      </c>
      <c r="GI14" s="128">
        <v>1.2224938875305623E-2</v>
      </c>
      <c r="GJ14" s="128">
        <v>1.1980830670926517E-2</v>
      </c>
      <c r="GK14" s="128">
        <v>7.3891625615763552E-3</v>
      </c>
      <c r="GL14" s="128">
        <v>9.5833333333333326E-3</v>
      </c>
      <c r="GM14" s="128" t="s">
        <v>158</v>
      </c>
      <c r="GN14" s="128" t="s">
        <v>158</v>
      </c>
      <c r="GO14" s="109">
        <v>0.66</v>
      </c>
      <c r="GP14" s="141">
        <v>1.52</v>
      </c>
      <c r="GQ14" s="141">
        <v>1.45</v>
      </c>
      <c r="GR14" s="141">
        <v>1.93</v>
      </c>
      <c r="GS14" s="141">
        <v>2.1800000000000002</v>
      </c>
      <c r="GT14" s="141">
        <v>1.84</v>
      </c>
      <c r="GU14" s="141">
        <v>1.51</v>
      </c>
      <c r="GV14" s="129">
        <v>1.53</v>
      </c>
      <c r="GW14" s="129">
        <v>1.35</v>
      </c>
      <c r="GX14" s="129">
        <v>1.21</v>
      </c>
      <c r="GY14" s="129">
        <v>0.93</v>
      </c>
      <c r="GZ14" s="129">
        <v>1.07</v>
      </c>
      <c r="HA14" s="129">
        <v>0.92</v>
      </c>
      <c r="HB14" s="129">
        <v>0.67</v>
      </c>
      <c r="HC14" s="129">
        <v>0.69</v>
      </c>
      <c r="HD14" s="129">
        <v>0.56999999999999995</v>
      </c>
      <c r="HE14" s="129" t="s">
        <v>158</v>
      </c>
      <c r="HF14" s="231" t="s">
        <v>158</v>
      </c>
      <c r="HG14" s="231" t="s">
        <v>158</v>
      </c>
      <c r="HH14" s="231" t="s">
        <v>158</v>
      </c>
      <c r="HI14" s="231" t="s">
        <v>158</v>
      </c>
      <c r="HJ14" s="231" t="s">
        <v>158</v>
      </c>
      <c r="HK14" s="231" t="s">
        <v>158</v>
      </c>
      <c r="HL14" s="231" t="s">
        <v>158</v>
      </c>
      <c r="HM14" s="231" t="s">
        <v>158</v>
      </c>
      <c r="HN14" s="231" t="s">
        <v>158</v>
      </c>
      <c r="HO14" s="231" t="s">
        <v>158</v>
      </c>
      <c r="HP14" s="232">
        <v>39.712119696969694</v>
      </c>
      <c r="HQ14" s="131">
        <v>20.651315131578947</v>
      </c>
      <c r="HR14" s="131">
        <v>20.213793103448275</v>
      </c>
      <c r="HS14" s="131">
        <v>18.424870466321245</v>
      </c>
      <c r="HT14" s="131">
        <v>18.197247706422019</v>
      </c>
      <c r="HU14" s="131">
        <v>19.782608695652172</v>
      </c>
      <c r="HV14" s="131">
        <v>18.827814569536425</v>
      </c>
      <c r="HW14" s="131">
        <v>17.931372549019606</v>
      </c>
      <c r="HX14" s="131">
        <v>17.040740740740738</v>
      </c>
      <c r="HY14" s="131">
        <v>16.429752066115704</v>
      </c>
      <c r="HZ14" s="131">
        <v>19.247311827956988</v>
      </c>
      <c r="IA14" s="131">
        <v>12.630841121495328</v>
      </c>
      <c r="IB14" s="131">
        <v>11.277173913043478</v>
      </c>
      <c r="IC14" s="131">
        <v>13.71641791044776</v>
      </c>
      <c r="ID14" s="131">
        <v>14.532608695652176</v>
      </c>
      <c r="IE14" s="131">
        <v>14.057017543859649</v>
      </c>
      <c r="IF14" s="131" t="s">
        <v>158</v>
      </c>
      <c r="IG14" s="131" t="s">
        <v>158</v>
      </c>
      <c r="IH14" s="131" t="s">
        <v>158</v>
      </c>
      <c r="II14" s="131" t="s">
        <v>158</v>
      </c>
      <c r="IJ14" s="131" t="s">
        <v>158</v>
      </c>
      <c r="IK14" s="131" t="s">
        <v>158</v>
      </c>
      <c r="IL14" s="131" t="s">
        <v>158</v>
      </c>
      <c r="IM14" s="131" t="s">
        <v>158</v>
      </c>
      <c r="IN14" s="131" t="s">
        <v>158</v>
      </c>
      <c r="IO14" s="131" t="s">
        <v>158</v>
      </c>
      <c r="IP14" s="131" t="s">
        <v>158</v>
      </c>
      <c r="IQ14" s="130">
        <v>50.652541367861893</v>
      </c>
      <c r="IR14" s="131">
        <v>22.844516740930988</v>
      </c>
      <c r="IS14" s="131">
        <v>27.874767379310345</v>
      </c>
      <c r="IT14" s="131">
        <v>21.405424932642489</v>
      </c>
      <c r="IU14" s="131">
        <v>19.758151871559633</v>
      </c>
      <c r="IV14" s="131">
        <v>23.728735336956518</v>
      </c>
      <c r="IW14" s="131">
        <v>21.972586476821192</v>
      </c>
      <c r="IX14" s="131">
        <v>21.332565163398694</v>
      </c>
      <c r="IY14" s="131">
        <v>18.58899177037037</v>
      </c>
      <c r="IZ14" s="131">
        <v>18.766952107438019</v>
      </c>
      <c r="JA14" s="131">
        <v>22.580495225806448</v>
      </c>
      <c r="JB14" s="131">
        <v>16.463026401869158</v>
      </c>
      <c r="JC14" s="131">
        <v>14.335181010869563</v>
      </c>
      <c r="JD14" s="131">
        <v>18.380182417910447</v>
      </c>
      <c r="JE14" s="131">
        <v>18.510014492753626</v>
      </c>
      <c r="JF14" s="131">
        <v>16.225239392982459</v>
      </c>
      <c r="JG14" s="131" t="s">
        <v>158</v>
      </c>
      <c r="JH14" s="131" t="s">
        <v>158</v>
      </c>
      <c r="JI14" s="131" t="s">
        <v>158</v>
      </c>
      <c r="JJ14" s="131" t="s">
        <v>158</v>
      </c>
      <c r="JK14" s="131" t="s">
        <v>158</v>
      </c>
      <c r="JL14" s="131" t="s">
        <v>158</v>
      </c>
      <c r="JM14" s="131" t="s">
        <v>158</v>
      </c>
      <c r="JN14" s="131" t="s">
        <v>158</v>
      </c>
      <c r="JO14" s="131" t="s">
        <v>158</v>
      </c>
      <c r="JP14" s="131" t="s">
        <v>158</v>
      </c>
      <c r="JQ14" s="131" t="s">
        <v>158</v>
      </c>
      <c r="JR14" s="130">
        <v>64.272724242424232</v>
      </c>
      <c r="JS14" s="131">
        <v>25.407894078947368</v>
      </c>
      <c r="JT14" s="131">
        <v>32.006896551724139</v>
      </c>
      <c r="JU14" s="131">
        <v>23.756476683937827</v>
      </c>
      <c r="JV14" s="131">
        <v>21.830275229357799</v>
      </c>
      <c r="JW14" s="131">
        <v>26.619565217391301</v>
      </c>
      <c r="JX14" s="131">
        <v>28.14569536423841</v>
      </c>
      <c r="JY14" s="131">
        <v>24.562091503267972</v>
      </c>
      <c r="JZ14" s="131">
        <v>21.281481481481482</v>
      </c>
      <c r="KA14" s="131">
        <v>21.549586776859503</v>
      </c>
      <c r="KB14" s="131">
        <v>26.37096774193548</v>
      </c>
      <c r="KC14" s="131">
        <v>20.490654205607477</v>
      </c>
      <c r="KD14" s="131">
        <v>16.902173913043477</v>
      </c>
      <c r="KE14" s="131">
        <v>22.276119402985074</v>
      </c>
      <c r="KF14" s="131">
        <v>23.905797101449277</v>
      </c>
      <c r="KG14" s="131">
        <v>20.346491228070178</v>
      </c>
      <c r="KH14" s="131" t="s">
        <v>158</v>
      </c>
      <c r="KI14" s="131" t="s">
        <v>158</v>
      </c>
      <c r="KJ14" s="131" t="s">
        <v>158</v>
      </c>
      <c r="KK14" s="131" t="s">
        <v>158</v>
      </c>
      <c r="KL14" s="131" t="s">
        <v>158</v>
      </c>
      <c r="KM14" s="131" t="s">
        <v>158</v>
      </c>
      <c r="KN14" s="131" t="s">
        <v>158</v>
      </c>
      <c r="KO14" s="131" t="s">
        <v>158</v>
      </c>
      <c r="KP14" s="131" t="s">
        <v>158</v>
      </c>
      <c r="KQ14" s="131" t="s">
        <v>158</v>
      </c>
      <c r="KR14" s="131" t="s">
        <v>158</v>
      </c>
      <c r="KS14" s="116" t="s">
        <v>158</v>
      </c>
      <c r="KT14" s="132">
        <v>34.512695207467125</v>
      </c>
      <c r="KU14" s="132">
        <v>37.17412935323383</v>
      </c>
      <c r="KV14" s="132">
        <v>34.529411764705884</v>
      </c>
      <c r="KW14" s="132">
        <v>29.521739130434781</v>
      </c>
      <c r="KX14" s="132">
        <v>28.189393939393938</v>
      </c>
      <c r="KY14" s="132">
        <v>27.618090452261306</v>
      </c>
      <c r="KZ14" s="132">
        <v>26.846347607052898</v>
      </c>
      <c r="LA14" s="132">
        <v>23.374683544303796</v>
      </c>
      <c r="LB14" s="132">
        <v>18.199501246882793</v>
      </c>
      <c r="LC14" s="132">
        <v>16.902439024390244</v>
      </c>
      <c r="LD14" s="132">
        <v>14.413875598086124</v>
      </c>
      <c r="LE14" s="132" t="s">
        <v>158</v>
      </c>
      <c r="LF14" s="132" t="s">
        <v>158</v>
      </c>
      <c r="LG14" s="132" t="s">
        <v>158</v>
      </c>
      <c r="LH14" s="132" t="s">
        <v>158</v>
      </c>
      <c r="LI14" s="132" t="s">
        <v>158</v>
      </c>
      <c r="LJ14" s="132" t="s">
        <v>158</v>
      </c>
      <c r="LK14" s="132" t="s">
        <v>158</v>
      </c>
      <c r="LL14" s="132" t="s">
        <v>158</v>
      </c>
      <c r="LM14" s="132" t="s">
        <v>158</v>
      </c>
      <c r="LN14" s="132" t="s">
        <v>158</v>
      </c>
      <c r="LO14" s="132" t="s">
        <v>158</v>
      </c>
      <c r="LP14" s="132" t="s">
        <v>158</v>
      </c>
      <c r="LQ14" s="132" t="s">
        <v>158</v>
      </c>
      <c r="LR14" s="132" t="s">
        <v>158</v>
      </c>
      <c r="LS14" s="132" t="s">
        <v>158</v>
      </c>
      <c r="LT14" s="130" t="s">
        <v>158</v>
      </c>
      <c r="LU14" s="131">
        <v>0.90952036087892951</v>
      </c>
      <c r="LV14" s="131">
        <v>0.78845155246252674</v>
      </c>
      <c r="LW14" s="131">
        <v>1.02984667802385</v>
      </c>
      <c r="LX14" s="131">
        <v>1.3437555228276878</v>
      </c>
      <c r="LY14" s="131">
        <v>1.2912657887664607</v>
      </c>
      <c r="LZ14" s="131">
        <v>1.0293977438136828</v>
      </c>
      <c r="MA14" s="131">
        <v>1.0219267217113903</v>
      </c>
      <c r="MB14" s="131">
        <v>0.98418444709195285</v>
      </c>
      <c r="MC14" s="131">
        <v>1.0923376267470539</v>
      </c>
      <c r="MD14" s="131">
        <v>1.059018759018759</v>
      </c>
      <c r="ME14" s="131">
        <v>0.93763817427385898</v>
      </c>
      <c r="MF14" s="131" t="s">
        <v>158</v>
      </c>
      <c r="MG14" s="131" t="s">
        <v>158</v>
      </c>
      <c r="MH14" s="131" t="s">
        <v>158</v>
      </c>
      <c r="MI14" s="131" t="s">
        <v>158</v>
      </c>
      <c r="MJ14" s="131" t="s">
        <v>158</v>
      </c>
      <c r="MK14" s="131" t="s">
        <v>158</v>
      </c>
      <c r="ML14" s="131" t="s">
        <v>158</v>
      </c>
      <c r="MM14" s="131" t="s">
        <v>158</v>
      </c>
      <c r="MN14" s="131" t="s">
        <v>158</v>
      </c>
      <c r="MO14" s="131" t="s">
        <v>158</v>
      </c>
      <c r="MP14" s="131" t="s">
        <v>158</v>
      </c>
      <c r="MQ14" s="131" t="s">
        <v>158</v>
      </c>
      <c r="MR14" s="131" t="s">
        <v>158</v>
      </c>
      <c r="MS14" s="131" t="s">
        <v>158</v>
      </c>
      <c r="MT14" s="131" t="s">
        <v>158</v>
      </c>
      <c r="MU14" s="130" t="s">
        <v>158</v>
      </c>
      <c r="MV14" s="131">
        <v>1.006112830002982</v>
      </c>
      <c r="MW14" s="131">
        <v>1.0872726114427194</v>
      </c>
      <c r="MX14" s="131">
        <v>1.196442916592845</v>
      </c>
      <c r="MY14" s="131">
        <v>1.4590187552871872</v>
      </c>
      <c r="MZ14" s="131">
        <v>1.5488404296264444</v>
      </c>
      <c r="NA14" s="131">
        <v>1.2013359735116449</v>
      </c>
      <c r="NB14" s="131">
        <v>1.2157640651060235</v>
      </c>
      <c r="NC14" s="131">
        <v>1.0736033641882379</v>
      </c>
      <c r="ND14" s="131">
        <v>1.247727162517128</v>
      </c>
      <c r="NE14" s="131">
        <v>1.2424159927272727</v>
      </c>
      <c r="NF14" s="131">
        <v>1.2221167117842324</v>
      </c>
      <c r="NG14" s="131" t="s">
        <v>158</v>
      </c>
      <c r="NH14" s="131" t="s">
        <v>158</v>
      </c>
      <c r="NI14" s="131" t="s">
        <v>158</v>
      </c>
      <c r="NJ14" s="131" t="s">
        <v>158</v>
      </c>
      <c r="NK14" s="131" t="s">
        <v>158</v>
      </c>
      <c r="NL14" s="131" t="s">
        <v>158</v>
      </c>
      <c r="NM14" s="131" t="s">
        <v>158</v>
      </c>
      <c r="NN14" s="131" t="s">
        <v>158</v>
      </c>
      <c r="NO14" s="131" t="s">
        <v>158</v>
      </c>
      <c r="NP14" s="131" t="s">
        <v>158</v>
      </c>
      <c r="NQ14" s="131" t="s">
        <v>158</v>
      </c>
      <c r="NR14" s="131" t="s">
        <v>158</v>
      </c>
      <c r="NS14" s="131" t="s">
        <v>158</v>
      </c>
      <c r="NT14" s="131" t="s">
        <v>158</v>
      </c>
      <c r="NU14" s="131" t="s">
        <v>158</v>
      </c>
      <c r="NV14" s="130" t="s">
        <v>158</v>
      </c>
      <c r="NW14" s="131">
        <v>1.119008491450538</v>
      </c>
      <c r="NX14" s="131">
        <v>1.2484488758029977</v>
      </c>
      <c r="NY14" s="131">
        <v>1.3278534923339012</v>
      </c>
      <c r="NZ14" s="131">
        <v>1.6120324005891018</v>
      </c>
      <c r="OA14" s="131">
        <v>1.7375329212577264</v>
      </c>
      <c r="OB14" s="131">
        <v>1.5388464337700145</v>
      </c>
      <c r="OC14" s="131">
        <v>1.3998179771063988</v>
      </c>
      <c r="OD14" s="131">
        <v>1.2291075490089896</v>
      </c>
      <c r="OE14" s="131">
        <v>1.4327315702932311</v>
      </c>
      <c r="OF14" s="131">
        <v>1.4509740259740258</v>
      </c>
      <c r="OG14" s="131">
        <v>1.5211037344398342</v>
      </c>
      <c r="OH14" s="131" t="s">
        <v>158</v>
      </c>
      <c r="OI14" s="131" t="s">
        <v>158</v>
      </c>
      <c r="OJ14" s="131" t="s">
        <v>158</v>
      </c>
      <c r="OK14" s="131" t="s">
        <v>158</v>
      </c>
      <c r="OL14" s="131" t="s">
        <v>158</v>
      </c>
      <c r="OM14" s="131" t="s">
        <v>158</v>
      </c>
      <c r="ON14" s="131" t="s">
        <v>158</v>
      </c>
      <c r="OO14" s="131" t="s">
        <v>158</v>
      </c>
      <c r="OP14" s="131" t="s">
        <v>158</v>
      </c>
      <c r="OQ14" s="131" t="s">
        <v>158</v>
      </c>
      <c r="OR14" s="131" t="s">
        <v>158</v>
      </c>
      <c r="OS14" s="131" t="s">
        <v>158</v>
      </c>
      <c r="OT14" s="131" t="s">
        <v>158</v>
      </c>
      <c r="OU14" s="131" t="s">
        <v>158</v>
      </c>
      <c r="OV14" s="131" t="s">
        <v>158</v>
      </c>
      <c r="OW14" s="378" t="s">
        <v>158</v>
      </c>
      <c r="OX14" s="132">
        <v>2.6030004501259052</v>
      </c>
      <c r="OY14" s="132">
        <v>2.5796019900497513</v>
      </c>
      <c r="OZ14" s="132">
        <v>2.2634271099744248</v>
      </c>
      <c r="PA14" s="132">
        <v>2.0690537084398977</v>
      </c>
      <c r="PB14" s="132">
        <v>2.7095959595959598</v>
      </c>
      <c r="PC14" s="132">
        <v>2.1281407035175879</v>
      </c>
      <c r="PD14" s="132">
        <v>1.9395465994962218</v>
      </c>
      <c r="PE14" s="132">
        <v>1.660759493670886</v>
      </c>
      <c r="PF14" s="132">
        <v>1.6109725685785536</v>
      </c>
      <c r="PG14" s="132">
        <v>1.275609756097561</v>
      </c>
      <c r="PH14" s="132">
        <v>1.4114832535885167</v>
      </c>
      <c r="PI14" s="132" t="s">
        <v>158</v>
      </c>
      <c r="PJ14" s="132" t="s">
        <v>158</v>
      </c>
      <c r="PK14" s="132" t="s">
        <v>158</v>
      </c>
      <c r="PL14" s="132" t="s">
        <v>158</v>
      </c>
      <c r="PM14" s="132" t="s">
        <v>158</v>
      </c>
      <c r="PN14" s="132" t="s">
        <v>158</v>
      </c>
      <c r="PO14" s="132" t="s">
        <v>158</v>
      </c>
      <c r="PP14" s="132" t="s">
        <v>158</v>
      </c>
      <c r="PQ14" s="132" t="s">
        <v>158</v>
      </c>
      <c r="PR14" s="132" t="s">
        <v>158</v>
      </c>
      <c r="PS14" s="132" t="s">
        <v>158</v>
      </c>
      <c r="PT14" s="132" t="s">
        <v>158</v>
      </c>
      <c r="PU14" s="132" t="s">
        <v>158</v>
      </c>
      <c r="PV14" s="132" t="s">
        <v>158</v>
      </c>
      <c r="PW14" s="132" t="s">
        <v>158</v>
      </c>
      <c r="PX14" s="130" t="s">
        <v>158</v>
      </c>
      <c r="PY14" s="131">
        <v>12.059160035289924</v>
      </c>
      <c r="PZ14" s="131">
        <v>11.362217936354869</v>
      </c>
      <c r="QA14" s="131">
        <v>15.710689265536724</v>
      </c>
      <c r="QB14" s="131">
        <v>19.173016069221262</v>
      </c>
      <c r="QC14" s="131">
        <v>13.433737185461322</v>
      </c>
      <c r="QD14" s="131">
        <v>13.359079102715466</v>
      </c>
      <c r="QE14" s="131">
        <v>14.14505844155844</v>
      </c>
      <c r="QF14" s="131">
        <v>13.852096036585365</v>
      </c>
      <c r="QG14" s="131">
        <v>12.340371517027863</v>
      </c>
      <c r="QH14" s="131">
        <v>14.032504780114721</v>
      </c>
      <c r="QI14" s="131">
        <v>9.5750338983050849</v>
      </c>
      <c r="QJ14" s="131" t="s">
        <v>158</v>
      </c>
      <c r="QK14" s="131" t="s">
        <v>158</v>
      </c>
      <c r="QL14" s="131" t="s">
        <v>158</v>
      </c>
      <c r="QM14" s="131" t="s">
        <v>158</v>
      </c>
      <c r="QN14" s="131" t="s">
        <v>158</v>
      </c>
      <c r="QO14" s="131" t="s">
        <v>158</v>
      </c>
      <c r="QP14" s="131" t="s">
        <v>158</v>
      </c>
      <c r="QQ14" s="131" t="s">
        <v>158</v>
      </c>
      <c r="QR14" s="131" t="s">
        <v>158</v>
      </c>
      <c r="QS14" s="131" t="s">
        <v>158</v>
      </c>
      <c r="QT14" s="131" t="s">
        <v>158</v>
      </c>
      <c r="QU14" s="131" t="s">
        <v>158</v>
      </c>
      <c r="QV14" s="131" t="s">
        <v>158</v>
      </c>
      <c r="QW14" s="131" t="s">
        <v>158</v>
      </c>
      <c r="QX14" s="131" t="s">
        <v>158</v>
      </c>
      <c r="QY14" s="130" t="s">
        <v>158</v>
      </c>
      <c r="QZ14" s="131">
        <v>13.339861483518201</v>
      </c>
      <c r="RA14" s="131">
        <v>15.668468568370297</v>
      </c>
      <c r="RB14" s="131">
        <v>18.252176064316384</v>
      </c>
      <c r="RC14" s="131">
        <v>20.817618655475897</v>
      </c>
      <c r="RD14" s="131">
        <v>16.113425643914258</v>
      </c>
      <c r="RE14" s="131">
        <v>15.590419150932705</v>
      </c>
      <c r="RF14" s="131">
        <v>16.828069358311687</v>
      </c>
      <c r="RG14" s="131">
        <v>15.110640032850611</v>
      </c>
      <c r="RH14" s="131">
        <v>14.095840297291021</v>
      </c>
      <c r="RI14" s="131">
        <v>16.462605792734223</v>
      </c>
      <c r="RJ14" s="131">
        <v>12.480090150000001</v>
      </c>
      <c r="RK14" s="131" t="s">
        <v>158</v>
      </c>
      <c r="RL14" s="131" t="s">
        <v>158</v>
      </c>
      <c r="RM14" s="131" t="s">
        <v>158</v>
      </c>
      <c r="RN14" s="131" t="s">
        <v>158</v>
      </c>
      <c r="RO14" s="131" t="s">
        <v>158</v>
      </c>
      <c r="RP14" s="131" t="s">
        <v>158</v>
      </c>
      <c r="RQ14" s="131" t="s">
        <v>158</v>
      </c>
      <c r="RR14" s="131" t="s">
        <v>158</v>
      </c>
      <c r="RS14" s="131" t="s">
        <v>158</v>
      </c>
      <c r="RT14" s="131" t="s">
        <v>158</v>
      </c>
      <c r="RU14" s="131" t="s">
        <v>158</v>
      </c>
      <c r="RV14" s="131" t="s">
        <v>158</v>
      </c>
      <c r="RW14" s="131" t="s">
        <v>158</v>
      </c>
      <c r="RX14" s="131" t="s">
        <v>158</v>
      </c>
      <c r="RY14" s="131" t="s">
        <v>158</v>
      </c>
      <c r="RZ14" s="130" t="s">
        <v>158</v>
      </c>
      <c r="SA14" s="131">
        <v>14.836723903805694</v>
      </c>
      <c r="SB14" s="131">
        <v>17.991147540983604</v>
      </c>
      <c r="SC14" s="131">
        <v>20.256892655367231</v>
      </c>
      <c r="SD14" s="131">
        <v>23.000852904820768</v>
      </c>
      <c r="SE14" s="131">
        <v>18.076495806150977</v>
      </c>
      <c r="SF14" s="131">
        <v>19.970484061393154</v>
      </c>
      <c r="SG14" s="131">
        <v>19.375662337662337</v>
      </c>
      <c r="SH14" s="131">
        <v>17.299314024390245</v>
      </c>
      <c r="SI14" s="131">
        <v>16.185874613003094</v>
      </c>
      <c r="SJ14" s="131">
        <v>19.226099426386231</v>
      </c>
      <c r="SK14" s="131">
        <v>15.533305084745765</v>
      </c>
      <c r="SL14" s="131" t="s">
        <v>158</v>
      </c>
      <c r="SM14" s="131" t="s">
        <v>158</v>
      </c>
      <c r="SN14" s="131" t="s">
        <v>158</v>
      </c>
      <c r="SO14" s="131" t="s">
        <v>158</v>
      </c>
      <c r="SP14" s="131" t="s">
        <v>158</v>
      </c>
      <c r="SQ14" s="131" t="s">
        <v>158</v>
      </c>
      <c r="SR14" s="131" t="s">
        <v>158</v>
      </c>
      <c r="SS14" s="131" t="s">
        <v>158</v>
      </c>
      <c r="ST14" s="131" t="s">
        <v>158</v>
      </c>
      <c r="SU14" s="131" t="s">
        <v>158</v>
      </c>
      <c r="SV14" s="131" t="s">
        <v>158</v>
      </c>
      <c r="SW14" s="131" t="s">
        <v>158</v>
      </c>
      <c r="SX14" s="131" t="s">
        <v>158</v>
      </c>
      <c r="SY14" s="131" t="s">
        <v>158</v>
      </c>
      <c r="SZ14" s="131" t="s">
        <v>158</v>
      </c>
      <c r="TA14" s="378" t="s">
        <v>158</v>
      </c>
      <c r="TB14" s="132">
        <v>1.5574538871347021</v>
      </c>
      <c r="TC14" s="132">
        <v>1.1467661691542288</v>
      </c>
      <c r="TD14" s="132">
        <v>1.1483375959079285</v>
      </c>
      <c r="TE14" s="132">
        <v>1.1892583120204603</v>
      </c>
      <c r="TF14" s="132">
        <v>1.898989898989899</v>
      </c>
      <c r="TG14" s="132">
        <v>1.5477386934673367</v>
      </c>
      <c r="TH14" s="132">
        <v>1.4685138539042821</v>
      </c>
      <c r="TI14" s="132">
        <v>1.0962025316455697</v>
      </c>
      <c r="TJ14" s="132">
        <v>1.1670822942643391</v>
      </c>
      <c r="TK14" s="132">
        <v>0.98536585365853657</v>
      </c>
      <c r="TL14" s="132">
        <v>1.1435406698564594</v>
      </c>
      <c r="TM14" s="132" t="s">
        <v>158</v>
      </c>
      <c r="TN14" s="132" t="s">
        <v>158</v>
      </c>
      <c r="TO14" s="132" t="s">
        <v>158</v>
      </c>
      <c r="TP14" s="132" t="s">
        <v>158</v>
      </c>
      <c r="TQ14" s="132" t="s">
        <v>158</v>
      </c>
      <c r="TR14" s="132" t="s">
        <v>158</v>
      </c>
      <c r="TS14" s="132" t="s">
        <v>158</v>
      </c>
      <c r="TT14" s="132" t="s">
        <v>158</v>
      </c>
      <c r="TU14" s="132" t="s">
        <v>158</v>
      </c>
      <c r="TV14" s="132" t="s">
        <v>158</v>
      </c>
      <c r="TW14" s="132" t="s">
        <v>158</v>
      </c>
      <c r="TX14" s="132" t="s">
        <v>158</v>
      </c>
      <c r="TY14" s="132" t="s">
        <v>158</v>
      </c>
      <c r="TZ14" s="132" t="s">
        <v>158</v>
      </c>
      <c r="UA14" s="132" t="s">
        <v>158</v>
      </c>
      <c r="UB14" s="235">
        <v>15.83</v>
      </c>
      <c r="UC14" s="236">
        <v>15.77</v>
      </c>
      <c r="UD14" s="236">
        <v>15.05</v>
      </c>
      <c r="UE14" s="236">
        <v>13.98</v>
      </c>
      <c r="UF14" s="236">
        <v>11.93</v>
      </c>
      <c r="UG14" s="236">
        <v>11.09</v>
      </c>
      <c r="UH14" s="236">
        <v>10.66</v>
      </c>
      <c r="UI14" s="236">
        <v>8.06</v>
      </c>
      <c r="UJ14" s="236">
        <v>6.58</v>
      </c>
      <c r="UK14" s="236">
        <v>5.73</v>
      </c>
      <c r="UL14" s="236">
        <v>5.59</v>
      </c>
      <c r="UM14" s="236">
        <v>5.21</v>
      </c>
      <c r="UN14" s="236" t="s">
        <v>5</v>
      </c>
      <c r="UO14" s="231" t="s">
        <v>5</v>
      </c>
      <c r="UP14" s="231" t="s">
        <v>5</v>
      </c>
      <c r="UQ14" s="231" t="s">
        <v>5</v>
      </c>
      <c r="UR14" s="231" t="s">
        <v>5</v>
      </c>
      <c r="US14" s="231" t="s">
        <v>5</v>
      </c>
      <c r="UT14" s="231" t="s">
        <v>5</v>
      </c>
      <c r="UU14" s="231" t="s">
        <v>5</v>
      </c>
      <c r="UV14" s="231" t="s">
        <v>5</v>
      </c>
      <c r="UW14" s="231" t="s">
        <v>5</v>
      </c>
      <c r="UX14" s="231" t="s">
        <v>5</v>
      </c>
      <c r="UY14" s="231" t="s">
        <v>5</v>
      </c>
      <c r="UZ14" s="231" t="s">
        <v>5</v>
      </c>
      <c r="VA14" s="231" t="s">
        <v>5</v>
      </c>
      <c r="VB14" s="231" t="s">
        <v>5</v>
      </c>
      <c r="VC14" s="130">
        <v>1.5360076142803285</v>
      </c>
      <c r="VD14" s="131">
        <v>1.7463538998097654</v>
      </c>
      <c r="VE14" s="131">
        <v>1.9475083056478404</v>
      </c>
      <c r="VF14" s="131">
        <v>2.6738197424892705</v>
      </c>
      <c r="VG14" s="131">
        <v>2.980720871751886</v>
      </c>
      <c r="VH14" s="131">
        <v>3.5834084761045988</v>
      </c>
      <c r="VI14" s="131">
        <v>2.8705440900562853</v>
      </c>
      <c r="VJ14" s="131">
        <v>3.5272952853598012</v>
      </c>
      <c r="VK14" s="131">
        <v>3.6398176291793312</v>
      </c>
      <c r="VL14" s="131">
        <v>4.0157068062827221</v>
      </c>
      <c r="VM14" s="131">
        <v>3.3756708407871203</v>
      </c>
      <c r="VN14" s="131">
        <v>3.4357005758157388</v>
      </c>
      <c r="VO14" s="131" t="s">
        <v>158</v>
      </c>
      <c r="VP14" s="131" t="s">
        <v>158</v>
      </c>
      <c r="VQ14" s="131" t="s">
        <v>158</v>
      </c>
      <c r="VR14" s="131" t="s">
        <v>158</v>
      </c>
      <c r="VS14" s="131" t="s">
        <v>158</v>
      </c>
      <c r="VT14" s="131" t="s">
        <v>158</v>
      </c>
      <c r="VU14" s="131" t="s">
        <v>158</v>
      </c>
      <c r="VV14" s="131" t="s">
        <v>158</v>
      </c>
      <c r="VW14" s="131" t="s">
        <v>158</v>
      </c>
      <c r="VX14" s="131" t="s">
        <v>158</v>
      </c>
      <c r="VY14" s="131" t="s">
        <v>158</v>
      </c>
      <c r="VZ14" s="131" t="s">
        <v>158</v>
      </c>
      <c r="WA14" s="131" t="s">
        <v>158</v>
      </c>
      <c r="WB14" s="131" t="s">
        <v>158</v>
      </c>
      <c r="WC14" s="131" t="s">
        <v>158</v>
      </c>
      <c r="WD14" s="130">
        <v>1.9421831954516735</v>
      </c>
      <c r="WE14" s="131">
        <v>2.2309291723404439</v>
      </c>
      <c r="WF14" s="131">
        <v>2.3295681063122924</v>
      </c>
      <c r="WG14" s="131">
        <v>2.955650929899857</v>
      </c>
      <c r="WH14" s="131">
        <v>3.4626990779547362</v>
      </c>
      <c r="WI14" s="131">
        <v>3.9909828674481513</v>
      </c>
      <c r="WJ14" s="131">
        <v>3.8733583489681047</v>
      </c>
      <c r="WK14" s="131">
        <v>4.0781637717121582</v>
      </c>
      <c r="WL14" s="131">
        <v>4.6291793313069913</v>
      </c>
      <c r="WM14" s="131">
        <v>4.310645724258289</v>
      </c>
      <c r="WN14" s="131">
        <v>3.8586762075134171</v>
      </c>
      <c r="WO14" s="131">
        <v>4.0403071017274472</v>
      </c>
      <c r="WP14" s="131" t="s">
        <v>158</v>
      </c>
      <c r="WQ14" s="131" t="s">
        <v>158</v>
      </c>
      <c r="WR14" s="131" t="s">
        <v>158</v>
      </c>
      <c r="WS14" s="131" t="s">
        <v>158</v>
      </c>
      <c r="WT14" s="131" t="s">
        <v>158</v>
      </c>
      <c r="WU14" s="131" t="s">
        <v>158</v>
      </c>
      <c r="WV14" s="131" t="s">
        <v>158</v>
      </c>
      <c r="WW14" s="131" t="s">
        <v>158</v>
      </c>
      <c r="WX14" s="131" t="s">
        <v>158</v>
      </c>
      <c r="WY14" s="131" t="s">
        <v>158</v>
      </c>
      <c r="WZ14" s="131" t="s">
        <v>158</v>
      </c>
      <c r="XA14" s="131" t="s">
        <v>158</v>
      </c>
      <c r="XB14" s="131" t="s">
        <v>158</v>
      </c>
      <c r="XC14" s="131" t="s">
        <v>158</v>
      </c>
      <c r="XD14" s="131" t="s">
        <v>158</v>
      </c>
      <c r="XE14" s="130">
        <v>2.2773214931813328</v>
      </c>
      <c r="XF14" s="131">
        <v>2.6899174381737478</v>
      </c>
      <c r="XG14" s="131">
        <v>2.787375415282392</v>
      </c>
      <c r="XH14" s="131">
        <v>3.3197424892703857</v>
      </c>
      <c r="XI14" s="131">
        <v>3.8357082984073765</v>
      </c>
      <c r="XJ14" s="131">
        <v>4.4165915238954012</v>
      </c>
      <c r="XK14" s="131">
        <v>4.5675422138836774</v>
      </c>
      <c r="XL14" s="131">
        <v>4.6625310173697265</v>
      </c>
      <c r="XM14" s="131">
        <v>5.3404255319148932</v>
      </c>
      <c r="XN14" s="131">
        <v>4.7661431064572417</v>
      </c>
      <c r="XO14" s="131">
        <v>4.5599284436493734</v>
      </c>
      <c r="XP14" s="131">
        <v>4.7082533589251438</v>
      </c>
      <c r="XQ14" s="131" t="s">
        <v>158</v>
      </c>
      <c r="XR14" s="131" t="s">
        <v>158</v>
      </c>
      <c r="XS14" s="131" t="s">
        <v>158</v>
      </c>
      <c r="XT14" s="131" t="s">
        <v>158</v>
      </c>
      <c r="XU14" s="131" t="s">
        <v>158</v>
      </c>
      <c r="XV14" s="131" t="s">
        <v>158</v>
      </c>
      <c r="XW14" s="131" t="s">
        <v>158</v>
      </c>
      <c r="XX14" s="131" t="s">
        <v>158</v>
      </c>
      <c r="XY14" s="131" t="s">
        <v>158</v>
      </c>
      <c r="XZ14" s="131" t="s">
        <v>158</v>
      </c>
      <c r="YA14" s="131" t="s">
        <v>158</v>
      </c>
      <c r="YB14" s="131" t="s">
        <v>158</v>
      </c>
      <c r="YC14" s="131" t="s">
        <v>158</v>
      </c>
      <c r="YD14" s="131" t="s">
        <v>158</v>
      </c>
      <c r="YE14" s="131" t="s">
        <v>158</v>
      </c>
      <c r="YF14" s="235" t="s">
        <v>158</v>
      </c>
      <c r="YG14" s="8">
        <v>414.13746200000003</v>
      </c>
      <c r="YH14" s="8">
        <v>402</v>
      </c>
      <c r="YI14" s="8">
        <v>391</v>
      </c>
      <c r="YJ14" s="8">
        <v>391</v>
      </c>
      <c r="YK14" s="8">
        <v>396</v>
      </c>
      <c r="YL14" s="8">
        <v>398</v>
      </c>
      <c r="YM14" s="8">
        <v>397</v>
      </c>
      <c r="YN14" s="8">
        <v>395</v>
      </c>
      <c r="YO14" s="8">
        <v>401</v>
      </c>
      <c r="YP14" s="8">
        <v>410</v>
      </c>
      <c r="YQ14" s="8">
        <v>418</v>
      </c>
      <c r="YR14" s="8" t="s">
        <v>5</v>
      </c>
      <c r="YS14" s="231" t="s">
        <v>5</v>
      </c>
      <c r="YT14" s="231" t="s">
        <v>5</v>
      </c>
      <c r="YU14" s="231" t="s">
        <v>5</v>
      </c>
      <c r="YV14" s="231" t="s">
        <v>5</v>
      </c>
      <c r="YW14" s="231" t="s">
        <v>5</v>
      </c>
      <c r="YX14" s="231" t="s">
        <v>5</v>
      </c>
      <c r="YY14" s="231" t="s">
        <v>5</v>
      </c>
      <c r="YZ14" s="231" t="s">
        <v>5</v>
      </c>
      <c r="ZA14" s="231" t="s">
        <v>5</v>
      </c>
      <c r="ZB14" s="231" t="s">
        <v>5</v>
      </c>
      <c r="ZC14" s="231" t="s">
        <v>5</v>
      </c>
      <c r="ZD14" s="231" t="s">
        <v>5</v>
      </c>
      <c r="ZE14" s="231" t="s">
        <v>5</v>
      </c>
      <c r="ZF14" s="231" t="s">
        <v>5</v>
      </c>
      <c r="ZG14" s="235" t="s">
        <v>158</v>
      </c>
      <c r="ZH14" s="133">
        <v>4.2300000000000004E-2</v>
      </c>
      <c r="ZI14" s="133">
        <v>9.7299999999999998E-2</v>
      </c>
      <c r="ZJ14" s="133">
        <v>0.14779999999999999</v>
      </c>
      <c r="ZK14" s="133">
        <v>0.18690000000000001</v>
      </c>
      <c r="ZL14" s="133">
        <v>0.17489999999999997</v>
      </c>
      <c r="ZM14" s="133">
        <v>0.159</v>
      </c>
      <c r="ZN14" s="133">
        <v>0.1918</v>
      </c>
      <c r="ZO14" s="133">
        <v>0.20980000000000001</v>
      </c>
      <c r="ZP14" s="133">
        <v>0.21850000000000003</v>
      </c>
      <c r="ZQ14" s="133">
        <v>0.18</v>
      </c>
      <c r="ZR14" s="133">
        <v>0.21719999999999998</v>
      </c>
      <c r="ZS14" s="133" t="s">
        <v>5</v>
      </c>
      <c r="ZT14" s="379">
        <v>3.1199999999999999E-2</v>
      </c>
      <c r="ZU14" s="133">
        <v>6.3899999999999998E-2</v>
      </c>
      <c r="ZV14" s="133">
        <v>7.2800000000000004E-2</v>
      </c>
      <c r="ZW14" s="133">
        <v>0.1152</v>
      </c>
      <c r="ZX14" s="133">
        <v>0.1452</v>
      </c>
      <c r="ZY14" s="133">
        <v>0.13109999999999999</v>
      </c>
      <c r="ZZ14" s="133">
        <v>0.1188</v>
      </c>
      <c r="AAA14" s="133">
        <v>0.1298</v>
      </c>
      <c r="AAB14" s="133">
        <v>0.13059999999999999</v>
      </c>
      <c r="AAC14" s="133">
        <v>0.1515</v>
      </c>
      <c r="AAD14" s="133">
        <v>0.1492</v>
      </c>
      <c r="AAE14" s="133">
        <v>0.18179999999999999</v>
      </c>
      <c r="AAF14" s="133" t="s">
        <v>5</v>
      </c>
      <c r="AAG14" s="235">
        <v>15035</v>
      </c>
      <c r="AAH14" s="8">
        <v>14293</v>
      </c>
      <c r="AAI14" s="8">
        <v>14944</v>
      </c>
      <c r="AAJ14" s="8">
        <v>13501</v>
      </c>
      <c r="AAK14" s="8">
        <v>11543</v>
      </c>
      <c r="AAL14" s="8">
        <v>11163</v>
      </c>
      <c r="AAM14" s="8">
        <v>10992</v>
      </c>
      <c r="AAN14" s="8">
        <v>10658</v>
      </c>
      <c r="AAO14" s="8">
        <v>9233</v>
      </c>
      <c r="AAP14" s="8">
        <v>7298</v>
      </c>
      <c r="AAQ14" s="8">
        <v>6930</v>
      </c>
      <c r="AAR14" s="8">
        <v>6025</v>
      </c>
      <c r="AAS14" s="8" t="s">
        <v>5</v>
      </c>
      <c r="AAT14" s="231" t="s">
        <v>5</v>
      </c>
      <c r="AAU14" s="231" t="s">
        <v>5</v>
      </c>
      <c r="AAV14" s="231" t="s">
        <v>5</v>
      </c>
      <c r="AAW14" s="231" t="s">
        <v>5</v>
      </c>
      <c r="AAX14" s="231" t="s">
        <v>5</v>
      </c>
      <c r="AAY14" s="231" t="s">
        <v>5</v>
      </c>
      <c r="AAZ14" s="231" t="s">
        <v>5</v>
      </c>
      <c r="ABA14" s="231" t="s">
        <v>5</v>
      </c>
      <c r="ABB14" s="231" t="s">
        <v>5</v>
      </c>
      <c r="ABC14" s="231" t="s">
        <v>5</v>
      </c>
      <c r="ABD14" s="231" t="s">
        <v>5</v>
      </c>
      <c r="ABE14" s="231" t="s">
        <v>5</v>
      </c>
      <c r="ABF14" s="231" t="s">
        <v>5</v>
      </c>
      <c r="ABG14" s="231" t="s">
        <v>5</v>
      </c>
      <c r="ABH14" s="235">
        <v>693</v>
      </c>
      <c r="ABI14" s="8">
        <v>1078</v>
      </c>
      <c r="ABJ14" s="8">
        <v>1037</v>
      </c>
      <c r="ABK14" s="8">
        <v>885</v>
      </c>
      <c r="ABL14" s="8">
        <v>809</v>
      </c>
      <c r="ABM14" s="8">
        <v>1073</v>
      </c>
      <c r="ABN14" s="8">
        <v>847</v>
      </c>
      <c r="ABO14" s="8">
        <v>770</v>
      </c>
      <c r="ABP14" s="8">
        <v>656</v>
      </c>
      <c r="ABQ14" s="8">
        <v>646</v>
      </c>
      <c r="ABR14" s="8">
        <v>523</v>
      </c>
      <c r="ABS14" s="8">
        <v>590</v>
      </c>
      <c r="ABT14" s="8" t="s">
        <v>5</v>
      </c>
      <c r="ABU14" s="231" t="s">
        <v>5</v>
      </c>
      <c r="ABV14" s="231" t="s">
        <v>5</v>
      </c>
      <c r="ABW14" s="231" t="s">
        <v>5</v>
      </c>
      <c r="ABX14" s="231" t="s">
        <v>5</v>
      </c>
      <c r="ABY14" s="231" t="s">
        <v>5</v>
      </c>
      <c r="ABZ14" s="231" t="s">
        <v>5</v>
      </c>
      <c r="ACA14" s="231" t="s">
        <v>5</v>
      </c>
      <c r="ACB14" s="231" t="s">
        <v>5</v>
      </c>
      <c r="ACC14" s="231" t="s">
        <v>5</v>
      </c>
      <c r="ACD14" s="231" t="s">
        <v>5</v>
      </c>
      <c r="ACE14" s="231" t="s">
        <v>5</v>
      </c>
      <c r="ACF14" s="231" t="s">
        <v>5</v>
      </c>
      <c r="ACG14" s="231" t="s">
        <v>5</v>
      </c>
      <c r="ACH14" s="231" t="s">
        <v>5</v>
      </c>
      <c r="ACI14" s="235">
        <v>195</v>
      </c>
      <c r="ACJ14" s="8">
        <v>645</v>
      </c>
      <c r="ACK14" s="8">
        <v>461</v>
      </c>
      <c r="ACL14" s="8">
        <v>449</v>
      </c>
      <c r="ACM14" s="8">
        <v>465</v>
      </c>
      <c r="ACN14" s="8">
        <v>752</v>
      </c>
      <c r="ACO14" s="8">
        <v>616</v>
      </c>
      <c r="ACP14" s="8">
        <v>583</v>
      </c>
      <c r="ACQ14" s="8">
        <v>433</v>
      </c>
      <c r="ACR14" s="8">
        <v>468</v>
      </c>
      <c r="ACS14" s="8">
        <v>404</v>
      </c>
      <c r="ACT14" s="8">
        <v>478</v>
      </c>
      <c r="ACU14" s="8" t="s">
        <v>5</v>
      </c>
      <c r="ACV14" s="237" t="s">
        <v>5</v>
      </c>
      <c r="ACW14" s="237" t="s">
        <v>5</v>
      </c>
      <c r="ACX14" s="237" t="s">
        <v>5</v>
      </c>
      <c r="ACY14" s="237" t="s">
        <v>5</v>
      </c>
      <c r="ACZ14" s="237" t="s">
        <v>5</v>
      </c>
      <c r="ADA14" s="237" t="s">
        <v>5</v>
      </c>
      <c r="ADB14" s="237" t="s">
        <v>5</v>
      </c>
      <c r="ADC14" s="237" t="s">
        <v>5</v>
      </c>
      <c r="ADD14" s="237" t="s">
        <v>5</v>
      </c>
      <c r="ADE14" s="237" t="s">
        <v>5</v>
      </c>
      <c r="ADF14" s="237" t="s">
        <v>5</v>
      </c>
      <c r="ADG14" s="237" t="s">
        <v>5</v>
      </c>
      <c r="ADH14" s="237" t="s">
        <v>5</v>
      </c>
      <c r="ADI14" s="237" t="s">
        <v>5</v>
      </c>
      <c r="ADJ14" s="127">
        <v>1.0833333333333335</v>
      </c>
      <c r="ADK14" s="128">
        <v>0.4539473684210526</v>
      </c>
      <c r="ADL14" s="128">
        <v>0.46896551724137936</v>
      </c>
      <c r="ADM14" s="128">
        <v>0.34196891191709849</v>
      </c>
      <c r="ADN14" s="128">
        <v>0.28899082568807338</v>
      </c>
      <c r="ADO14" s="128">
        <v>0.31521739130434778</v>
      </c>
      <c r="ADP14" s="128">
        <v>0.35761589403973509</v>
      </c>
      <c r="ADQ14" s="128">
        <v>0.33333333333333331</v>
      </c>
      <c r="ADR14" s="128">
        <v>0.33333333333333331</v>
      </c>
      <c r="ADS14" s="128">
        <v>0.33884297520661155</v>
      </c>
      <c r="ADT14" s="128">
        <v>0.39247311827956988</v>
      </c>
      <c r="ADU14" s="128">
        <v>0.29439252336448596</v>
      </c>
      <c r="ADV14" s="128">
        <v>0.30978260869565211</v>
      </c>
      <c r="ADW14" s="128">
        <v>0.40298507462686567</v>
      </c>
      <c r="ADX14" s="128">
        <v>0.33333333333333337</v>
      </c>
      <c r="ADY14" s="128">
        <v>0.33333333333333337</v>
      </c>
      <c r="ADZ14" s="128" t="s">
        <v>158</v>
      </c>
      <c r="AEA14" s="128" t="s">
        <v>158</v>
      </c>
      <c r="AEB14" s="128" t="s">
        <v>158</v>
      </c>
      <c r="AEC14" s="128" t="s">
        <v>158</v>
      </c>
      <c r="AED14" s="128" t="s">
        <v>158</v>
      </c>
      <c r="AEE14" s="128" t="s">
        <v>158</v>
      </c>
      <c r="AEF14" s="128" t="s">
        <v>158</v>
      </c>
      <c r="AEG14" s="128" t="s">
        <v>158</v>
      </c>
      <c r="AEH14" s="128" t="s">
        <v>158</v>
      </c>
      <c r="AEI14" s="128" t="s">
        <v>158</v>
      </c>
      <c r="AEJ14" s="128" t="s">
        <v>158</v>
      </c>
      <c r="AEK14" s="127" t="s">
        <v>158</v>
      </c>
      <c r="AEL14" s="128">
        <v>0.26507870944341372</v>
      </c>
      <c r="AEM14" s="128">
        <v>0.26360655737704919</v>
      </c>
      <c r="AEN14" s="128">
        <v>0.29159322033898305</v>
      </c>
      <c r="AEO14" s="128">
        <v>0.30448702101359704</v>
      </c>
      <c r="AEP14" s="128">
        <v>0.21405405405405403</v>
      </c>
      <c r="AEQ14" s="128">
        <v>0.25374262101534834</v>
      </c>
      <c r="AER14" s="128">
        <v>0.26294805194805193</v>
      </c>
      <c r="AES14" s="128">
        <v>0.27096036585365857</v>
      </c>
      <c r="AET14" s="128">
        <v>0.25450464396284828</v>
      </c>
      <c r="AEU14" s="128">
        <v>0.2861376673040153</v>
      </c>
      <c r="AEV14" s="128">
        <v>0.22316949152542373</v>
      </c>
      <c r="AEW14" s="128" t="s">
        <v>158</v>
      </c>
      <c r="AEX14" s="128" t="s">
        <v>158</v>
      </c>
      <c r="AEY14" s="128" t="s">
        <v>158</v>
      </c>
      <c r="AEZ14" s="128" t="s">
        <v>158</v>
      </c>
      <c r="AFA14" s="128" t="s">
        <v>158</v>
      </c>
      <c r="AFB14" s="128" t="s">
        <v>158</v>
      </c>
      <c r="AFC14" s="128" t="s">
        <v>158</v>
      </c>
      <c r="AFD14" s="128" t="s">
        <v>158</v>
      </c>
      <c r="AFE14" s="128" t="s">
        <v>158</v>
      </c>
      <c r="AFF14" s="128" t="s">
        <v>158</v>
      </c>
      <c r="AFG14" s="128" t="s">
        <v>158</v>
      </c>
      <c r="AFH14" s="128" t="s">
        <v>158</v>
      </c>
      <c r="AFI14" s="128" t="s">
        <v>158</v>
      </c>
      <c r="AFJ14" s="128" t="s">
        <v>158</v>
      </c>
      <c r="AFK14" s="128" t="s">
        <v>158</v>
      </c>
      <c r="AFL14" s="134" t="s">
        <v>158</v>
      </c>
      <c r="AFM14" s="135">
        <v>0.44303077330232554</v>
      </c>
      <c r="AFN14" s="135">
        <v>0.59297180043383957</v>
      </c>
      <c r="AFO14" s="135">
        <v>0.57474387527839643</v>
      </c>
      <c r="AFP14" s="135">
        <v>0.52974193548387105</v>
      </c>
      <c r="AFQ14" s="135">
        <v>0.30542553191489358</v>
      </c>
      <c r="AFR14" s="135">
        <v>0.34889610389610393</v>
      </c>
      <c r="AFS14" s="135">
        <v>0.34728987993138938</v>
      </c>
      <c r="AFT14" s="135">
        <v>0.41050808314087756</v>
      </c>
      <c r="AFU14" s="135">
        <v>0.35130341880341881</v>
      </c>
      <c r="AFV14" s="135">
        <v>0.37042079207920792</v>
      </c>
      <c r="AFW14" s="135">
        <v>0.27546025104602506</v>
      </c>
      <c r="AFX14" s="135" t="s">
        <v>158</v>
      </c>
      <c r="AFY14" s="135" t="s">
        <v>158</v>
      </c>
      <c r="AFZ14" s="135" t="s">
        <v>158</v>
      </c>
      <c r="AGA14" s="135" t="s">
        <v>158</v>
      </c>
      <c r="AGB14" s="135" t="s">
        <v>158</v>
      </c>
      <c r="AGC14" s="135" t="s">
        <v>158</v>
      </c>
      <c r="AGD14" s="135" t="s">
        <v>158</v>
      </c>
      <c r="AGE14" s="135" t="s">
        <v>158</v>
      </c>
      <c r="AGF14" s="135" t="s">
        <v>158</v>
      </c>
      <c r="AGG14" s="135" t="s">
        <v>158</v>
      </c>
      <c r="AGH14" s="135" t="s">
        <v>158</v>
      </c>
      <c r="AGI14" s="135" t="s">
        <v>158</v>
      </c>
      <c r="AGJ14" s="135" t="s">
        <v>158</v>
      </c>
      <c r="AGK14" s="135" t="s">
        <v>158</v>
      </c>
      <c r="AGL14" s="135" t="s">
        <v>158</v>
      </c>
    </row>
    <row r="15" spans="1:870" x14ac:dyDescent="0.2">
      <c r="A15" s="7">
        <v>13</v>
      </c>
      <c r="B15" s="1" t="s">
        <v>207</v>
      </c>
      <c r="C15" s="1" t="s">
        <v>208</v>
      </c>
      <c r="D15" s="94">
        <v>0.85</v>
      </c>
      <c r="E15" s="95">
        <v>0.9</v>
      </c>
      <c r="F15" s="57">
        <v>3.6</v>
      </c>
      <c r="G15" s="58" t="s">
        <v>159</v>
      </c>
      <c r="H15" s="58">
        <v>3.6</v>
      </c>
      <c r="I15" s="226" t="s">
        <v>5</v>
      </c>
      <c r="J15" s="58" t="s">
        <v>159</v>
      </c>
      <c r="K15" s="58" t="s">
        <v>1280</v>
      </c>
      <c r="L15" s="226" t="s">
        <v>5</v>
      </c>
      <c r="M15" s="151">
        <v>3.1</v>
      </c>
      <c r="N15" s="124">
        <v>1.9975000000000001</v>
      </c>
      <c r="O15" s="124">
        <v>1.7</v>
      </c>
      <c r="P15" s="124">
        <v>1.5</v>
      </c>
      <c r="Q15" s="124">
        <v>1.34</v>
      </c>
      <c r="R15" s="124">
        <v>1.1000000000000001</v>
      </c>
      <c r="S15" s="124">
        <v>0.94</v>
      </c>
      <c r="T15" s="124">
        <v>0.92</v>
      </c>
      <c r="U15" s="124">
        <v>0.9</v>
      </c>
      <c r="V15" s="124">
        <v>0.57499999999999996</v>
      </c>
      <c r="W15" s="124">
        <v>0.42</v>
      </c>
      <c r="X15" s="124">
        <v>0.36</v>
      </c>
      <c r="Y15" s="124">
        <v>0.3</v>
      </c>
      <c r="Z15" s="124">
        <v>0.21</v>
      </c>
      <c r="AA15" s="124">
        <v>0.2</v>
      </c>
      <c r="AB15" s="124">
        <v>0.17</v>
      </c>
      <c r="AC15" s="124">
        <v>0.15</v>
      </c>
      <c r="AD15" s="124">
        <v>0.11812499999999999</v>
      </c>
      <c r="AE15" s="124">
        <v>0.1</v>
      </c>
      <c r="AF15" s="143">
        <v>7.4999999999999997E-2</v>
      </c>
      <c r="AG15" s="124">
        <v>6.25E-2</v>
      </c>
      <c r="AH15" s="137">
        <v>0.05</v>
      </c>
      <c r="AI15" s="137" t="s">
        <v>1296</v>
      </c>
      <c r="AJ15" s="137" t="s">
        <v>5</v>
      </c>
      <c r="AK15" s="137" t="s">
        <v>5</v>
      </c>
      <c r="AL15" s="137" t="s">
        <v>5</v>
      </c>
      <c r="AM15" s="137" t="s">
        <v>5</v>
      </c>
      <c r="AN15" s="137" t="s">
        <v>5</v>
      </c>
      <c r="AO15" s="137" t="s">
        <v>5</v>
      </c>
      <c r="AP15" s="137" t="s">
        <v>5</v>
      </c>
      <c r="AQ15" s="137" t="s">
        <v>5</v>
      </c>
      <c r="AR15" s="137" t="s">
        <v>5</v>
      </c>
      <c r="AS15" s="137" t="s">
        <v>5</v>
      </c>
      <c r="AT15" s="137" t="s">
        <v>5</v>
      </c>
      <c r="AU15" s="137" t="s">
        <v>5</v>
      </c>
      <c r="AV15" s="137" t="s">
        <v>5</v>
      </c>
      <c r="AW15" s="137" t="s">
        <v>5</v>
      </c>
      <c r="AX15" s="137" t="s">
        <v>5</v>
      </c>
      <c r="AY15" s="137" t="s">
        <v>5</v>
      </c>
      <c r="AZ15" s="137" t="s">
        <v>5</v>
      </c>
      <c r="BA15" s="137" t="s">
        <v>5</v>
      </c>
      <c r="BB15" s="137" t="s">
        <v>5</v>
      </c>
      <c r="BC15" s="137" t="s">
        <v>5</v>
      </c>
      <c r="BD15" s="137" t="s">
        <v>5</v>
      </c>
      <c r="BE15" s="137" t="s">
        <v>5</v>
      </c>
      <c r="BF15" s="137" t="s">
        <v>5</v>
      </c>
      <c r="BG15" s="137" t="s">
        <v>5</v>
      </c>
      <c r="BH15" s="137" t="s">
        <v>5</v>
      </c>
      <c r="BI15" s="137" t="s">
        <v>5</v>
      </c>
      <c r="BJ15" s="137" t="s">
        <v>5</v>
      </c>
      <c r="BK15" s="137" t="s">
        <v>5</v>
      </c>
      <c r="BL15" s="137" t="s">
        <v>5</v>
      </c>
      <c r="BM15" s="126">
        <v>0.55193992490613275</v>
      </c>
      <c r="BN15" s="125">
        <v>0.17500000000000004</v>
      </c>
      <c r="BO15" s="125">
        <v>0.1333333333333333</v>
      </c>
      <c r="BP15" s="125">
        <v>0.11940298507462677</v>
      </c>
      <c r="BQ15" s="125">
        <v>0.21818181818181825</v>
      </c>
      <c r="BR15" s="125">
        <v>0.17021276595744705</v>
      </c>
      <c r="BS15" s="125">
        <v>2.1739130434782483E-2</v>
      </c>
      <c r="BT15" s="125">
        <v>2.2222222222222143E-2</v>
      </c>
      <c r="BU15" s="125">
        <v>0.56521739130434789</v>
      </c>
      <c r="BV15" s="125">
        <v>0.36904761904761907</v>
      </c>
      <c r="BW15" s="125">
        <v>0.16666666666666674</v>
      </c>
      <c r="BX15" s="125">
        <v>0.19999999999999996</v>
      </c>
      <c r="BY15" s="125">
        <v>0.4285714285714286</v>
      </c>
      <c r="BZ15" s="125">
        <v>4.9999999999999822E-2</v>
      </c>
      <c r="CA15" s="125">
        <v>0.17647058823529416</v>
      </c>
      <c r="CB15" s="125">
        <v>0.13333333333333353</v>
      </c>
      <c r="CC15" s="125">
        <v>0.26984126984126977</v>
      </c>
      <c r="CD15" s="125">
        <v>0.18124999999999991</v>
      </c>
      <c r="CE15" s="125">
        <v>0.33333333333333348</v>
      </c>
      <c r="CF15" s="125">
        <v>0.19999999999999996</v>
      </c>
      <c r="CG15" s="125">
        <v>0.25</v>
      </c>
      <c r="CH15" s="125" t="s">
        <v>158</v>
      </c>
      <c r="CI15" s="125" t="s">
        <v>158</v>
      </c>
      <c r="CJ15" s="125" t="s">
        <v>158</v>
      </c>
      <c r="CK15" s="125" t="s">
        <v>158</v>
      </c>
      <c r="CL15" s="125" t="s">
        <v>158</v>
      </c>
      <c r="CM15" s="125" t="s">
        <v>158</v>
      </c>
      <c r="CN15" s="125" t="s">
        <v>158</v>
      </c>
      <c r="CO15" s="125" t="s">
        <v>158</v>
      </c>
      <c r="CP15" s="125" t="s">
        <v>158</v>
      </c>
      <c r="CQ15" s="125" t="s">
        <v>158</v>
      </c>
      <c r="CR15" s="125" t="s">
        <v>158</v>
      </c>
      <c r="CS15" s="125" t="s">
        <v>158</v>
      </c>
      <c r="CT15" s="125" t="s">
        <v>158</v>
      </c>
      <c r="CU15" s="125" t="s">
        <v>158</v>
      </c>
      <c r="CV15" s="125" t="s">
        <v>158</v>
      </c>
      <c r="CW15" s="125" t="s">
        <v>158</v>
      </c>
      <c r="CX15" s="125" t="s">
        <v>158</v>
      </c>
      <c r="CY15" s="125" t="s">
        <v>158</v>
      </c>
      <c r="CZ15" s="125" t="s">
        <v>158</v>
      </c>
      <c r="DA15" s="125" t="s">
        <v>158</v>
      </c>
      <c r="DB15" s="125" t="s">
        <v>158</v>
      </c>
      <c r="DC15" s="125" t="s">
        <v>158</v>
      </c>
      <c r="DD15" s="125" t="s">
        <v>158</v>
      </c>
      <c r="DE15" s="125" t="s">
        <v>158</v>
      </c>
      <c r="DF15" s="125" t="s">
        <v>158</v>
      </c>
      <c r="DG15" s="125" t="s">
        <v>158</v>
      </c>
      <c r="DH15" s="125" t="s">
        <v>158</v>
      </c>
      <c r="DI15" s="125" t="s">
        <v>158</v>
      </c>
      <c r="DJ15" s="125" t="s">
        <v>158</v>
      </c>
      <c r="DK15" s="125" t="s">
        <v>158</v>
      </c>
      <c r="DL15" s="127">
        <v>3.6629559006372443E-2</v>
      </c>
      <c r="DM15" s="128">
        <v>3.5932721712538224E-2</v>
      </c>
      <c r="DN15" s="128">
        <v>3.9934225980737606E-2</v>
      </c>
      <c r="DO15" s="128">
        <v>3.5244360902255641E-2</v>
      </c>
      <c r="DP15" s="128">
        <v>2.730236348818256E-2</v>
      </c>
      <c r="DQ15" s="128">
        <v>2.3404255319148939E-2</v>
      </c>
      <c r="DR15" s="128">
        <v>2.0111253744116386E-2</v>
      </c>
      <c r="DS15" s="128">
        <v>2.166745171926519E-2</v>
      </c>
      <c r="DT15" s="128">
        <v>1.8156142828323583E-2</v>
      </c>
      <c r="DU15" s="128">
        <v>1.595449500554939E-2</v>
      </c>
      <c r="DV15" s="128">
        <v>1.0214007782101167E-2</v>
      </c>
      <c r="DW15" s="128">
        <v>7.1287128712871281E-3</v>
      </c>
      <c r="DX15" s="128">
        <v>6.6666666666666662E-3</v>
      </c>
      <c r="DY15" s="128">
        <v>5.3164556962025317E-3</v>
      </c>
      <c r="DZ15" s="128">
        <v>3.5938903863432167E-3</v>
      </c>
      <c r="EA15" s="128">
        <v>4.2489377655586108E-3</v>
      </c>
      <c r="EB15" s="128">
        <v>4.0584415584415581E-3</v>
      </c>
      <c r="EC15" s="128">
        <v>3.8104838709677419E-3</v>
      </c>
      <c r="ED15" s="128">
        <v>7.251631617113851E-3</v>
      </c>
      <c r="EE15" s="128">
        <v>8.9285714285714281E-3</v>
      </c>
      <c r="EF15" s="128">
        <v>9.1642228739002921E-3</v>
      </c>
      <c r="EG15" s="128">
        <v>7.6452599388379212E-3</v>
      </c>
      <c r="EH15" s="128" t="s">
        <v>158</v>
      </c>
      <c r="EI15" s="128" t="s">
        <v>158</v>
      </c>
      <c r="EJ15" s="128" t="s">
        <v>158</v>
      </c>
      <c r="EK15" s="128" t="s">
        <v>158</v>
      </c>
      <c r="EL15" s="128" t="s">
        <v>158</v>
      </c>
      <c r="EM15" s="127">
        <v>4.2695916206848143E-2</v>
      </c>
      <c r="EN15" s="128">
        <v>4.6788328575187096E-2</v>
      </c>
      <c r="EO15" s="128">
        <v>6.3813813813813805E-2</v>
      </c>
      <c r="EP15" s="128">
        <v>4.1771094402673355E-2</v>
      </c>
      <c r="EQ15" s="128">
        <v>3.2003821351803206E-2</v>
      </c>
      <c r="ER15" s="128">
        <v>2.6679602231384918E-2</v>
      </c>
      <c r="ES15" s="128">
        <v>2.485457429931253E-2</v>
      </c>
      <c r="ET15" s="128">
        <v>2.7154663518299881E-2</v>
      </c>
      <c r="EU15" s="128">
        <v>2.1352313167259787E-2</v>
      </c>
      <c r="EV15" s="128">
        <v>1.807039597737272E-2</v>
      </c>
      <c r="EW15" s="128">
        <v>1.3282732447817835E-2</v>
      </c>
      <c r="EX15" s="128">
        <v>9.0725806451612892E-3</v>
      </c>
      <c r="EY15" s="128">
        <v>8.0753701211305519E-3</v>
      </c>
      <c r="EZ15" s="128">
        <v>6.9444444444444449E-3</v>
      </c>
      <c r="FA15" s="128">
        <v>5.4010261949770455E-3</v>
      </c>
      <c r="FB15" s="128">
        <v>4.9867996479906126E-3</v>
      </c>
      <c r="FC15" s="128">
        <v>4.9619583195501154E-3</v>
      </c>
      <c r="FD15" s="128">
        <v>5.4285386029411754E-3</v>
      </c>
      <c r="FE15" s="128">
        <v>9.6153846153846159E-3</v>
      </c>
      <c r="FF15" s="128">
        <v>1.1295180722891566E-2</v>
      </c>
      <c r="FG15" s="128">
        <v>1.0557432432432432E-2</v>
      </c>
      <c r="FH15" s="128">
        <v>9.0415913200723331E-3</v>
      </c>
      <c r="FI15" s="128" t="s">
        <v>158</v>
      </c>
      <c r="FJ15" s="128" t="s">
        <v>158</v>
      </c>
      <c r="FK15" s="128" t="s">
        <v>158</v>
      </c>
      <c r="FL15" s="128" t="s">
        <v>158</v>
      </c>
      <c r="FM15" s="128" t="s">
        <v>158</v>
      </c>
      <c r="FN15" s="127">
        <v>6.0268369530360758E-2</v>
      </c>
      <c r="FO15" s="128">
        <v>6.9672131147540978E-2</v>
      </c>
      <c r="FP15" s="128">
        <v>0.17346938775510201</v>
      </c>
      <c r="FQ15" s="128">
        <v>4.9983338887037654E-2</v>
      </c>
      <c r="FR15" s="128">
        <v>4.4503487213550318E-2</v>
      </c>
      <c r="FS15" s="128">
        <v>3.0640668523676882E-2</v>
      </c>
      <c r="FT15" s="128">
        <v>4.4193700047014575E-2</v>
      </c>
      <c r="FU15" s="128">
        <v>3.6785285885645738E-2</v>
      </c>
      <c r="FV15" s="128">
        <v>2.903225806451613E-2</v>
      </c>
      <c r="FW15" s="128">
        <v>2.021800281293952E-2</v>
      </c>
      <c r="FX15" s="128">
        <v>1.6419077404222049E-2</v>
      </c>
      <c r="FY15" s="128">
        <v>1.3211009174311925E-2</v>
      </c>
      <c r="FZ15" s="128">
        <v>9.383797309978105E-3</v>
      </c>
      <c r="GA15" s="128">
        <v>1.1712214166201896E-2</v>
      </c>
      <c r="GB15" s="128">
        <v>1.1695906432748537E-2</v>
      </c>
      <c r="GC15" s="128">
        <v>6.4811284788410225E-3</v>
      </c>
      <c r="GD15" s="128">
        <v>6.5934065934065934E-3</v>
      </c>
      <c r="GE15" s="128">
        <v>9.7302306425041171E-3</v>
      </c>
      <c r="GF15" s="128">
        <v>1.2531328320802004E-2</v>
      </c>
      <c r="GG15" s="128">
        <v>1.3274336283185839E-2</v>
      </c>
      <c r="GH15" s="128">
        <v>1.3297872340425532E-2</v>
      </c>
      <c r="GI15" s="128">
        <v>1.1135857461024499E-2</v>
      </c>
      <c r="GJ15" s="128" t="s">
        <v>158</v>
      </c>
      <c r="GK15" s="128" t="s">
        <v>158</v>
      </c>
      <c r="GL15" s="128" t="s">
        <v>158</v>
      </c>
      <c r="GM15" s="128" t="s">
        <v>158</v>
      </c>
      <c r="GN15" s="128" t="s">
        <v>158</v>
      </c>
      <c r="GO15" s="109" t="s">
        <v>158</v>
      </c>
      <c r="GP15" s="129">
        <v>6.46</v>
      </c>
      <c r="GQ15" s="129">
        <v>-0.37</v>
      </c>
      <c r="GR15" s="129">
        <v>4.54</v>
      </c>
      <c r="GS15" s="129">
        <v>2.12</v>
      </c>
      <c r="GT15" s="129">
        <v>2.0299999999999998</v>
      </c>
      <c r="GU15" s="129">
        <v>-0.19</v>
      </c>
      <c r="GV15" s="129">
        <v>-0.57999999999999996</v>
      </c>
      <c r="GW15" s="129">
        <v>3.58</v>
      </c>
      <c r="GX15" s="129">
        <v>2.08</v>
      </c>
      <c r="GY15" s="129">
        <v>1.72</v>
      </c>
      <c r="GZ15" s="129">
        <v>2.4</v>
      </c>
      <c r="HA15" s="129">
        <v>1.53</v>
      </c>
      <c r="HB15" s="129">
        <v>1.46</v>
      </c>
      <c r="HC15" s="129">
        <v>4.6100000000000003</v>
      </c>
      <c r="HD15" s="129">
        <v>2.42</v>
      </c>
      <c r="HE15" s="129">
        <v>2.35</v>
      </c>
      <c r="HF15" s="231" t="s">
        <v>158</v>
      </c>
      <c r="HG15" s="231" t="s">
        <v>158</v>
      </c>
      <c r="HH15" s="231" t="s">
        <v>158</v>
      </c>
      <c r="HI15" s="231" t="s">
        <v>158</v>
      </c>
      <c r="HJ15" s="231" t="s">
        <v>158</v>
      </c>
      <c r="HK15" s="231" t="s">
        <v>158</v>
      </c>
      <c r="HL15" s="231" t="s">
        <v>158</v>
      </c>
      <c r="HM15" s="231" t="s">
        <v>158</v>
      </c>
      <c r="HN15" s="231" t="s">
        <v>158</v>
      </c>
      <c r="HO15" s="231" t="s">
        <v>158</v>
      </c>
      <c r="HP15" s="232" t="s">
        <v>158</v>
      </c>
      <c r="HQ15" s="131">
        <v>4.4380804953560373</v>
      </c>
      <c r="HR15" s="131" t="s">
        <v>1288</v>
      </c>
      <c r="HS15" s="131">
        <v>6.610132158590309</v>
      </c>
      <c r="HT15" s="131">
        <v>14.202830188679245</v>
      </c>
      <c r="HU15" s="131">
        <v>17.684729064039409</v>
      </c>
      <c r="HV15" s="131" t="s">
        <v>1288</v>
      </c>
      <c r="HW15" s="131" t="s">
        <v>1288</v>
      </c>
      <c r="HX15" s="131">
        <v>8.6592178770949726</v>
      </c>
      <c r="HY15" s="131">
        <v>13.673076923076923</v>
      </c>
      <c r="HZ15" s="131">
        <v>14.872093023255813</v>
      </c>
      <c r="IA15" s="131">
        <v>11.354166666666668</v>
      </c>
      <c r="IB15" s="131">
        <v>20.895424836601308</v>
      </c>
      <c r="IC15" s="131">
        <v>12.28082191780822</v>
      </c>
      <c r="ID15" s="131">
        <v>3.7093275488069413</v>
      </c>
      <c r="IE15" s="131">
        <v>10.838842975206612</v>
      </c>
      <c r="IF15" s="131">
        <v>9.6808510638297864</v>
      </c>
      <c r="IG15" s="131" t="s">
        <v>158</v>
      </c>
      <c r="IH15" s="131" t="s">
        <v>158</v>
      </c>
      <c r="II15" s="131" t="s">
        <v>158</v>
      </c>
      <c r="IJ15" s="131" t="s">
        <v>158</v>
      </c>
      <c r="IK15" s="131" t="s">
        <v>158</v>
      </c>
      <c r="IL15" s="131" t="s">
        <v>158</v>
      </c>
      <c r="IM15" s="131" t="s">
        <v>158</v>
      </c>
      <c r="IN15" s="131" t="s">
        <v>158</v>
      </c>
      <c r="IO15" s="131" t="s">
        <v>158</v>
      </c>
      <c r="IP15" s="131" t="s">
        <v>158</v>
      </c>
      <c r="IQ15" s="130" t="s">
        <v>158</v>
      </c>
      <c r="IR15" s="131">
        <v>6.6087106706301704</v>
      </c>
      <c r="IS15" s="131" t="s">
        <v>1288</v>
      </c>
      <c r="IT15" s="131">
        <v>7.9096916299559465</v>
      </c>
      <c r="IU15" s="131">
        <v>19.749999999999996</v>
      </c>
      <c r="IV15" s="131">
        <v>20.310344827586206</v>
      </c>
      <c r="IW15" s="131" t="s">
        <v>1288</v>
      </c>
      <c r="IX15" s="131" t="s">
        <v>1288</v>
      </c>
      <c r="IY15" s="131">
        <v>11.773743016759775</v>
      </c>
      <c r="IZ15" s="131">
        <v>15.298076923076923</v>
      </c>
      <c r="JA15" s="131">
        <v>18.38372093023256</v>
      </c>
      <c r="JB15" s="131">
        <v>16.533333333333335</v>
      </c>
      <c r="JC15" s="131">
        <v>24.281045751633986</v>
      </c>
      <c r="JD15" s="131">
        <v>20.712328767123289</v>
      </c>
      <c r="JE15" s="131">
        <v>8.0325379609544463</v>
      </c>
      <c r="JF15" s="131">
        <v>14.086776859504134</v>
      </c>
      <c r="JG15" s="131">
        <v>12.863829787234042</v>
      </c>
      <c r="JH15" s="131" t="s">
        <v>158</v>
      </c>
      <c r="JI15" s="131" t="s">
        <v>158</v>
      </c>
      <c r="JJ15" s="131" t="s">
        <v>158</v>
      </c>
      <c r="JK15" s="131" t="s">
        <v>158</v>
      </c>
      <c r="JL15" s="131" t="s">
        <v>158</v>
      </c>
      <c r="JM15" s="131" t="s">
        <v>158</v>
      </c>
      <c r="JN15" s="131" t="s">
        <v>158</v>
      </c>
      <c r="JO15" s="131" t="s">
        <v>158</v>
      </c>
      <c r="JP15" s="131" t="s">
        <v>158</v>
      </c>
      <c r="JQ15" s="131" t="s">
        <v>158</v>
      </c>
      <c r="JR15" s="130" t="s">
        <v>158</v>
      </c>
      <c r="JS15" s="131">
        <v>8.6052631578947381</v>
      </c>
      <c r="JT15" s="131" t="s">
        <v>1288</v>
      </c>
      <c r="JU15" s="131">
        <v>9.3744493392070485</v>
      </c>
      <c r="JV15" s="131">
        <v>23.150943396226413</v>
      </c>
      <c r="JW15" s="131">
        <v>23.152709359605915</v>
      </c>
      <c r="JX15" s="131" t="s">
        <v>1288</v>
      </c>
      <c r="JY15" s="131" t="s">
        <v>1288</v>
      </c>
      <c r="JZ15" s="131">
        <v>13.846368715083798</v>
      </c>
      <c r="KA15" s="131">
        <v>17.326923076923077</v>
      </c>
      <c r="KB15" s="131">
        <v>23.906976744186046</v>
      </c>
      <c r="KC15" s="131">
        <v>21.041666666666668</v>
      </c>
      <c r="KD15" s="131">
        <v>29.411764705882351</v>
      </c>
      <c r="KE15" s="131">
        <v>27.054794520547947</v>
      </c>
      <c r="KF15" s="131">
        <v>12.071583514099782</v>
      </c>
      <c r="KG15" s="131">
        <v>16.533057851239668</v>
      </c>
      <c r="KH15" s="131">
        <v>15.727659574468085</v>
      </c>
      <c r="KI15" s="131" t="s">
        <v>158</v>
      </c>
      <c r="KJ15" s="131" t="s">
        <v>158</v>
      </c>
      <c r="KK15" s="131" t="s">
        <v>158</v>
      </c>
      <c r="KL15" s="131" t="s">
        <v>158</v>
      </c>
      <c r="KM15" s="131" t="s">
        <v>158</v>
      </c>
      <c r="KN15" s="131" t="s">
        <v>158</v>
      </c>
      <c r="KO15" s="131" t="s">
        <v>158</v>
      </c>
      <c r="KP15" s="131" t="s">
        <v>158</v>
      </c>
      <c r="KQ15" s="131" t="s">
        <v>158</v>
      </c>
      <c r="KR15" s="131" t="s">
        <v>158</v>
      </c>
      <c r="KS15" s="116" t="s">
        <v>158</v>
      </c>
      <c r="KT15" s="132">
        <v>27.812910052910052</v>
      </c>
      <c r="KU15" s="132">
        <v>14.797800338409475</v>
      </c>
      <c r="KV15" s="132">
        <v>20.447611064543167</v>
      </c>
      <c r="KW15" s="132">
        <v>18.204248366013072</v>
      </c>
      <c r="KX15" s="132">
        <v>14.935756551141166</v>
      </c>
      <c r="KY15" s="132">
        <v>10.08909090909091</v>
      </c>
      <c r="KZ15" s="132">
        <v>12.035648994515538</v>
      </c>
      <c r="LA15" s="132">
        <v>19.417502278942571</v>
      </c>
      <c r="LB15" s="132">
        <v>16.448212648945923</v>
      </c>
      <c r="LC15" s="132">
        <v>14.722727272727273</v>
      </c>
      <c r="LD15" s="132">
        <v>14.058930190389846</v>
      </c>
      <c r="LE15" s="132">
        <v>13.067518248175183</v>
      </c>
      <c r="LF15" s="132" t="s">
        <v>158</v>
      </c>
      <c r="LG15" s="132" t="s">
        <v>158</v>
      </c>
      <c r="LH15" s="132" t="s">
        <v>158</v>
      </c>
      <c r="LI15" s="132" t="s">
        <v>158</v>
      </c>
      <c r="LJ15" s="132" t="s">
        <v>158</v>
      </c>
      <c r="LK15" s="132" t="s">
        <v>158</v>
      </c>
      <c r="LL15" s="132" t="s">
        <v>158</v>
      </c>
      <c r="LM15" s="132" t="s">
        <v>158</v>
      </c>
      <c r="LN15" s="132" t="s">
        <v>158</v>
      </c>
      <c r="LO15" s="132" t="s">
        <v>158</v>
      </c>
      <c r="LP15" s="132" t="s">
        <v>158</v>
      </c>
      <c r="LQ15" s="132" t="s">
        <v>158</v>
      </c>
      <c r="LR15" s="132" t="s">
        <v>158</v>
      </c>
      <c r="LS15" s="132" t="s">
        <v>158</v>
      </c>
      <c r="LT15" s="130" t="s">
        <v>158</v>
      </c>
      <c r="LU15" s="131">
        <v>1.0308162628599258</v>
      </c>
      <c r="LV15" s="131">
        <v>0.66226059116116864</v>
      </c>
      <c r="LW15" s="131">
        <v>1.4676531114208413</v>
      </c>
      <c r="LX15" s="131">
        <v>1.6540095144062472</v>
      </c>
      <c r="LY15" s="131">
        <v>2.4036278227403929</v>
      </c>
      <c r="LZ15" s="131">
        <v>2.108217696882321</v>
      </c>
      <c r="MA15" s="131">
        <v>2.0779934685197845</v>
      </c>
      <c r="MB15" s="131">
        <v>1.5964978170038966</v>
      </c>
      <c r="MC15" s="131">
        <v>1.729063248815826</v>
      </c>
      <c r="MD15" s="131">
        <v>1.7374498301945043</v>
      </c>
      <c r="ME15" s="131">
        <v>1.9382698136325529</v>
      </c>
      <c r="MF15" s="131">
        <v>2.4465242284597122</v>
      </c>
      <c r="MG15" s="131" t="s">
        <v>158</v>
      </c>
      <c r="MH15" s="131" t="s">
        <v>158</v>
      </c>
      <c r="MI15" s="131" t="s">
        <v>158</v>
      </c>
      <c r="MJ15" s="131" t="s">
        <v>158</v>
      </c>
      <c r="MK15" s="131" t="s">
        <v>158</v>
      </c>
      <c r="ML15" s="131" t="s">
        <v>158</v>
      </c>
      <c r="MM15" s="131" t="s">
        <v>158</v>
      </c>
      <c r="MN15" s="131" t="s">
        <v>158</v>
      </c>
      <c r="MO15" s="131" t="s">
        <v>158</v>
      </c>
      <c r="MP15" s="131" t="s">
        <v>158</v>
      </c>
      <c r="MQ15" s="131" t="s">
        <v>158</v>
      </c>
      <c r="MR15" s="131" t="s">
        <v>158</v>
      </c>
      <c r="MS15" s="131" t="s">
        <v>158</v>
      </c>
      <c r="MT15" s="131" t="s">
        <v>158</v>
      </c>
      <c r="MU15" s="130" t="s">
        <v>158</v>
      </c>
      <c r="MV15" s="131">
        <v>1.5349803688666526</v>
      </c>
      <c r="MW15" s="131">
        <v>1.800267566176891</v>
      </c>
      <c r="MX15" s="131">
        <v>1.7561953759121094</v>
      </c>
      <c r="MY15" s="131">
        <v>2.30001256619693</v>
      </c>
      <c r="MZ15" s="131">
        <v>2.7604895579829076</v>
      </c>
      <c r="NA15" s="131">
        <v>3.7486033519553073</v>
      </c>
      <c r="NB15" s="131">
        <v>2.8149707602339187</v>
      </c>
      <c r="NC15" s="131">
        <v>2.1707220318294915</v>
      </c>
      <c r="ND15" s="131">
        <v>1.9345567010309277</v>
      </c>
      <c r="NE15" s="131">
        <v>2.1476999073788208</v>
      </c>
      <c r="NF15" s="131">
        <v>2.8224053653188883</v>
      </c>
      <c r="NG15" s="131">
        <v>2.8429269655076106</v>
      </c>
      <c r="NH15" s="131" t="s">
        <v>158</v>
      </c>
      <c r="NI15" s="131" t="s">
        <v>158</v>
      </c>
      <c r="NJ15" s="131" t="s">
        <v>158</v>
      </c>
      <c r="NK15" s="131" t="s">
        <v>158</v>
      </c>
      <c r="NL15" s="131" t="s">
        <v>158</v>
      </c>
      <c r="NM15" s="131" t="s">
        <v>158</v>
      </c>
      <c r="NN15" s="131" t="s">
        <v>158</v>
      </c>
      <c r="NO15" s="131" t="s">
        <v>158</v>
      </c>
      <c r="NP15" s="131" t="s">
        <v>158</v>
      </c>
      <c r="NQ15" s="131" t="s">
        <v>158</v>
      </c>
      <c r="NR15" s="131" t="s">
        <v>158</v>
      </c>
      <c r="NS15" s="131" t="s">
        <v>158</v>
      </c>
      <c r="NT15" s="131" t="s">
        <v>158</v>
      </c>
      <c r="NU15" s="131" t="s">
        <v>158</v>
      </c>
      <c r="NV15" s="130" t="s">
        <v>158</v>
      </c>
      <c r="NW15" s="131">
        <v>1.99871210507092</v>
      </c>
      <c r="NX15" s="131">
        <v>2.876778914870505</v>
      </c>
      <c r="NY15" s="131">
        <v>2.0814167418217595</v>
      </c>
      <c r="NZ15" s="131">
        <v>2.6960739610447892</v>
      </c>
      <c r="OA15" s="131">
        <v>3.1468107985737732</v>
      </c>
      <c r="OB15" s="131">
        <v>4.632726617408542</v>
      </c>
      <c r="OC15" s="131">
        <v>3.5278529657477029</v>
      </c>
      <c r="OD15" s="131">
        <v>2.5528515093188111</v>
      </c>
      <c r="OE15" s="131">
        <v>2.1911195319030368</v>
      </c>
      <c r="OF15" s="131">
        <v>2.7929607903673972</v>
      </c>
      <c r="OG15" s="131">
        <v>3.5920229573740889</v>
      </c>
      <c r="OH15" s="131">
        <v>3.4436531210724759</v>
      </c>
      <c r="OI15" s="131" t="s">
        <v>158</v>
      </c>
      <c r="OJ15" s="131" t="s">
        <v>158</v>
      </c>
      <c r="OK15" s="131" t="s">
        <v>158</v>
      </c>
      <c r="OL15" s="131" t="s">
        <v>158</v>
      </c>
      <c r="OM15" s="131" t="s">
        <v>158</v>
      </c>
      <c r="ON15" s="131" t="s">
        <v>158</v>
      </c>
      <c r="OO15" s="131" t="s">
        <v>158</v>
      </c>
      <c r="OP15" s="131" t="s">
        <v>158</v>
      </c>
      <c r="OQ15" s="131" t="s">
        <v>158</v>
      </c>
      <c r="OR15" s="131" t="s">
        <v>158</v>
      </c>
      <c r="OS15" s="131" t="s">
        <v>158</v>
      </c>
      <c r="OT15" s="131" t="s">
        <v>158</v>
      </c>
      <c r="OU15" s="131" t="s">
        <v>158</v>
      </c>
      <c r="OV15" s="131" t="s">
        <v>158</v>
      </c>
      <c r="OW15" s="378" t="s">
        <v>158</v>
      </c>
      <c r="OX15" s="132">
        <v>12.256507936507937</v>
      </c>
      <c r="OY15" s="132">
        <v>3.988155668358714</v>
      </c>
      <c r="OZ15" s="132">
        <v>7.4006705783738473</v>
      </c>
      <c r="PA15" s="132">
        <v>8.2687908496732021</v>
      </c>
      <c r="PB15" s="132">
        <v>6.138630600169062</v>
      </c>
      <c r="PC15" s="132">
        <v>3.1381818181818182</v>
      </c>
      <c r="PD15" s="132">
        <v>5.1480804387568559</v>
      </c>
      <c r="PE15" s="132">
        <v>7.7110300820419324</v>
      </c>
      <c r="PF15" s="132">
        <v>6.6159486709440882</v>
      </c>
      <c r="PG15" s="132">
        <v>5.6445454545454545</v>
      </c>
      <c r="PH15" s="132">
        <v>5.6600181323662735</v>
      </c>
      <c r="PI15" s="132">
        <v>5.7335766423357661</v>
      </c>
      <c r="PJ15" s="132" t="s">
        <v>158</v>
      </c>
      <c r="PK15" s="132" t="s">
        <v>158</v>
      </c>
      <c r="PL15" s="132" t="s">
        <v>158</v>
      </c>
      <c r="PM15" s="132" t="s">
        <v>158</v>
      </c>
      <c r="PN15" s="132" t="s">
        <v>158</v>
      </c>
      <c r="PO15" s="132" t="s">
        <v>158</v>
      </c>
      <c r="PP15" s="132" t="s">
        <v>158</v>
      </c>
      <c r="PQ15" s="132" t="s">
        <v>158</v>
      </c>
      <c r="PR15" s="132" t="s">
        <v>158</v>
      </c>
      <c r="PS15" s="132" t="s">
        <v>158</v>
      </c>
      <c r="PT15" s="132" t="s">
        <v>158</v>
      </c>
      <c r="PU15" s="132" t="s">
        <v>158</v>
      </c>
      <c r="PV15" s="132" t="s">
        <v>158</v>
      </c>
      <c r="PW15" s="132" t="s">
        <v>158</v>
      </c>
      <c r="PX15" s="130" t="s">
        <v>158</v>
      </c>
      <c r="PY15" s="131">
        <v>2.3391654579361791</v>
      </c>
      <c r="PZ15" s="131">
        <v>2.4572761985574885</v>
      </c>
      <c r="QA15" s="131">
        <v>4.0550379431419188</v>
      </c>
      <c r="QB15" s="131">
        <v>3.6414030234166588</v>
      </c>
      <c r="QC15" s="131">
        <v>5.8482098595428251</v>
      </c>
      <c r="QD15" s="131">
        <v>6.7778099652375436</v>
      </c>
      <c r="QE15" s="131">
        <v>4.8581214488636366</v>
      </c>
      <c r="QF15" s="131">
        <v>4.0202151554557277</v>
      </c>
      <c r="QG15" s="131">
        <v>4.2987032418952618</v>
      </c>
      <c r="QH15" s="131">
        <v>4.5318086648413587</v>
      </c>
      <c r="QI15" s="131">
        <v>4.8144722088739389</v>
      </c>
      <c r="QJ15" s="131">
        <v>5.5759261616804583</v>
      </c>
      <c r="QK15" s="131" t="s">
        <v>158</v>
      </c>
      <c r="QL15" s="131" t="s">
        <v>158</v>
      </c>
      <c r="QM15" s="131" t="s">
        <v>158</v>
      </c>
      <c r="QN15" s="131" t="s">
        <v>158</v>
      </c>
      <c r="QO15" s="131" t="s">
        <v>158</v>
      </c>
      <c r="QP15" s="131" t="s">
        <v>158</v>
      </c>
      <c r="QQ15" s="131" t="s">
        <v>158</v>
      </c>
      <c r="QR15" s="131" t="s">
        <v>158</v>
      </c>
      <c r="QS15" s="131" t="s">
        <v>158</v>
      </c>
      <c r="QT15" s="131" t="s">
        <v>158</v>
      </c>
      <c r="QU15" s="131" t="s">
        <v>158</v>
      </c>
      <c r="QV15" s="131" t="s">
        <v>158</v>
      </c>
      <c r="QW15" s="131" t="s">
        <v>158</v>
      </c>
      <c r="QX15" s="131" t="s">
        <v>158</v>
      </c>
      <c r="QY15" s="130" t="s">
        <v>158</v>
      </c>
      <c r="QZ15" s="131">
        <v>3.4832328387032048</v>
      </c>
      <c r="RA15" s="131">
        <v>6.6797793805685197</v>
      </c>
      <c r="RB15" s="131">
        <v>4.8522629969418958</v>
      </c>
      <c r="RC15" s="131">
        <v>5.0636182195435238</v>
      </c>
      <c r="RD15" s="131">
        <v>6.7164816854860909</v>
      </c>
      <c r="RE15" s="131">
        <v>12.051564310544611</v>
      </c>
      <c r="RF15" s="131">
        <v>6.58109375</v>
      </c>
      <c r="RG15" s="131">
        <v>5.4661957678212554</v>
      </c>
      <c r="RH15" s="131">
        <v>4.80958991410363</v>
      </c>
      <c r="RI15" s="131">
        <v>5.601868255757771</v>
      </c>
      <c r="RJ15" s="131">
        <v>7.0105782476373539</v>
      </c>
      <c r="RK15" s="131">
        <v>6.4793761935073206</v>
      </c>
      <c r="RL15" s="131" t="s">
        <v>158</v>
      </c>
      <c r="RM15" s="131" t="s">
        <v>158</v>
      </c>
      <c r="RN15" s="131" t="s">
        <v>158</v>
      </c>
      <c r="RO15" s="131" t="s">
        <v>158</v>
      </c>
      <c r="RP15" s="131" t="s">
        <v>158</v>
      </c>
      <c r="RQ15" s="131" t="s">
        <v>158</v>
      </c>
      <c r="RR15" s="131" t="s">
        <v>158</v>
      </c>
      <c r="RS15" s="131" t="s">
        <v>158</v>
      </c>
      <c r="RT15" s="131" t="s">
        <v>158</v>
      </c>
      <c r="RU15" s="131" t="s">
        <v>158</v>
      </c>
      <c r="RV15" s="131" t="s">
        <v>158</v>
      </c>
      <c r="RW15" s="131" t="s">
        <v>158</v>
      </c>
      <c r="RX15" s="131" t="s">
        <v>158</v>
      </c>
      <c r="RY15" s="131" t="s">
        <v>158</v>
      </c>
      <c r="RZ15" s="130" t="s">
        <v>158</v>
      </c>
      <c r="SA15" s="131">
        <v>4.5355496270203064</v>
      </c>
      <c r="SB15" s="131">
        <v>10.67410691557064</v>
      </c>
      <c r="SC15" s="131">
        <v>5.7508302185978035</v>
      </c>
      <c r="SD15" s="131">
        <v>5.9355715838355891</v>
      </c>
      <c r="SE15" s="131">
        <v>7.6564307353346184</v>
      </c>
      <c r="SF15" s="131">
        <v>14.893974507531865</v>
      </c>
      <c r="SG15" s="131">
        <v>8.2477343750000003</v>
      </c>
      <c r="SH15" s="131">
        <v>6.4284537179335617</v>
      </c>
      <c r="SI15" s="131">
        <v>5.4474425048489881</v>
      </c>
      <c r="SJ15" s="131">
        <v>7.2849090030600738</v>
      </c>
      <c r="SK15" s="131">
        <v>8.922232900848952</v>
      </c>
      <c r="SL15" s="131">
        <v>7.8485041374920437</v>
      </c>
      <c r="SM15" s="131" t="s">
        <v>158</v>
      </c>
      <c r="SN15" s="131" t="s">
        <v>158</v>
      </c>
      <c r="SO15" s="131" t="s">
        <v>158</v>
      </c>
      <c r="SP15" s="131" t="s">
        <v>158</v>
      </c>
      <c r="SQ15" s="131" t="s">
        <v>158</v>
      </c>
      <c r="SR15" s="131" t="s">
        <v>158</v>
      </c>
      <c r="SS15" s="131" t="s">
        <v>158</v>
      </c>
      <c r="ST15" s="131" t="s">
        <v>158</v>
      </c>
      <c r="SU15" s="131" t="s">
        <v>158</v>
      </c>
      <c r="SV15" s="131" t="s">
        <v>158</v>
      </c>
      <c r="SW15" s="131" t="s">
        <v>158</v>
      </c>
      <c r="SX15" s="131" t="s">
        <v>158</v>
      </c>
      <c r="SY15" s="131" t="s">
        <v>158</v>
      </c>
      <c r="SZ15" s="131" t="s">
        <v>158</v>
      </c>
      <c r="TA15" s="378" t="s">
        <v>158</v>
      </c>
      <c r="TB15" s="132">
        <v>8.4529100529100525</v>
      </c>
      <c r="TC15" s="132">
        <v>1.8223350253807107</v>
      </c>
      <c r="TD15" s="132">
        <v>4.3763621123218774</v>
      </c>
      <c r="TE15" s="132">
        <v>4.6405228758169939</v>
      </c>
      <c r="TF15" s="132">
        <v>2.1673710904480137</v>
      </c>
      <c r="TG15" s="132">
        <v>-0.31363636363636366</v>
      </c>
      <c r="TH15" s="132">
        <v>1.0639853747714807</v>
      </c>
      <c r="TI15" s="132">
        <v>-2.6791248860528714</v>
      </c>
      <c r="TJ15" s="132">
        <v>0.1384051329055912</v>
      </c>
      <c r="TK15" s="132">
        <v>9.5454545454545459E-2</v>
      </c>
      <c r="TL15" s="132">
        <v>3.8077969174977334E-2</v>
      </c>
      <c r="TM15" s="132">
        <v>0.86587591240875916</v>
      </c>
      <c r="TN15" s="132" t="s">
        <v>158</v>
      </c>
      <c r="TO15" s="132" t="s">
        <v>158</v>
      </c>
      <c r="TP15" s="132" t="s">
        <v>158</v>
      </c>
      <c r="TQ15" s="132" t="s">
        <v>158</v>
      </c>
      <c r="TR15" s="132" t="s">
        <v>158</v>
      </c>
      <c r="TS15" s="132" t="s">
        <v>158</v>
      </c>
      <c r="TT15" s="132" t="s">
        <v>158</v>
      </c>
      <c r="TU15" s="132" t="s">
        <v>158</v>
      </c>
      <c r="TV15" s="132" t="s">
        <v>158</v>
      </c>
      <c r="TW15" s="132" t="s">
        <v>158</v>
      </c>
      <c r="TX15" s="132" t="s">
        <v>158</v>
      </c>
      <c r="TY15" s="132" t="s">
        <v>158</v>
      </c>
      <c r="TZ15" s="132" t="s">
        <v>158</v>
      </c>
      <c r="UA15" s="132" t="s">
        <v>158</v>
      </c>
      <c r="UB15" s="235" t="s">
        <v>158</v>
      </c>
      <c r="UC15" s="236">
        <v>30.41</v>
      </c>
      <c r="UD15" s="236">
        <v>27.17</v>
      </c>
      <c r="UE15" s="236">
        <v>29.32</v>
      </c>
      <c r="UF15" s="236">
        <v>27.78</v>
      </c>
      <c r="UG15" s="236">
        <v>25.63</v>
      </c>
      <c r="UH15" s="236">
        <v>23.08</v>
      </c>
      <c r="UI15" s="236">
        <v>25.11</v>
      </c>
      <c r="UJ15" s="236">
        <v>25.58</v>
      </c>
      <c r="UK15" s="236">
        <v>23.5</v>
      </c>
      <c r="UL15" s="236">
        <v>22.24</v>
      </c>
      <c r="UM15" s="236">
        <v>20.2</v>
      </c>
      <c r="UN15" s="236">
        <v>19.239999999999998</v>
      </c>
      <c r="UO15" s="231" t="s">
        <v>5</v>
      </c>
      <c r="UP15" s="231" t="s">
        <v>5</v>
      </c>
      <c r="UQ15" s="231" t="s">
        <v>5</v>
      </c>
      <c r="UR15" s="231" t="s">
        <v>5</v>
      </c>
      <c r="US15" s="231" t="s">
        <v>5</v>
      </c>
      <c r="UT15" s="231" t="s">
        <v>5</v>
      </c>
      <c r="UU15" s="231" t="s">
        <v>5</v>
      </c>
      <c r="UV15" s="231" t="s">
        <v>5</v>
      </c>
      <c r="UW15" s="231" t="s">
        <v>5</v>
      </c>
      <c r="UX15" s="231" t="s">
        <v>5</v>
      </c>
      <c r="UY15" s="231" t="s">
        <v>5</v>
      </c>
      <c r="UZ15" s="231" t="s">
        <v>5</v>
      </c>
      <c r="VA15" s="231" t="s">
        <v>5</v>
      </c>
      <c r="VB15" s="231" t="s">
        <v>5</v>
      </c>
      <c r="VC15" s="130" t="s">
        <v>158</v>
      </c>
      <c r="VD15" s="131">
        <v>0.94278197961196974</v>
      </c>
      <c r="VE15" s="131">
        <v>0.36069193963930807</v>
      </c>
      <c r="VF15" s="131">
        <v>1.0235334242837655</v>
      </c>
      <c r="VG15" s="131">
        <v>1.0838732901367889</v>
      </c>
      <c r="VH15" s="131">
        <v>1.4007023019898557</v>
      </c>
      <c r="VI15" s="131">
        <v>0.92157712305025996</v>
      </c>
      <c r="VJ15" s="131">
        <v>0.99601752289924339</v>
      </c>
      <c r="VK15" s="131">
        <v>1.2118842845973417</v>
      </c>
      <c r="VL15" s="131">
        <v>1.2102127659574469</v>
      </c>
      <c r="VM15" s="131">
        <v>1.150179856115108</v>
      </c>
      <c r="VN15" s="131">
        <v>1.3490099009900991</v>
      </c>
      <c r="VO15" s="131">
        <v>1.6616424116424118</v>
      </c>
      <c r="VP15" s="131" t="s">
        <v>158</v>
      </c>
      <c r="VQ15" s="131" t="s">
        <v>158</v>
      </c>
      <c r="VR15" s="131" t="s">
        <v>158</v>
      </c>
      <c r="VS15" s="131" t="s">
        <v>158</v>
      </c>
      <c r="VT15" s="131" t="s">
        <v>158</v>
      </c>
      <c r="VU15" s="131" t="s">
        <v>158</v>
      </c>
      <c r="VV15" s="131" t="s">
        <v>158</v>
      </c>
      <c r="VW15" s="131" t="s">
        <v>158</v>
      </c>
      <c r="VX15" s="131" t="s">
        <v>158</v>
      </c>
      <c r="VY15" s="131" t="s">
        <v>158</v>
      </c>
      <c r="VZ15" s="131" t="s">
        <v>158</v>
      </c>
      <c r="WA15" s="131" t="s">
        <v>158</v>
      </c>
      <c r="WB15" s="131" t="s">
        <v>158</v>
      </c>
      <c r="WC15" s="131" t="s">
        <v>158</v>
      </c>
      <c r="WD15" s="130" t="s">
        <v>158</v>
      </c>
      <c r="WE15" s="131">
        <v>1.4038892118471193</v>
      </c>
      <c r="WF15" s="131">
        <v>0.98049319101950672</v>
      </c>
      <c r="WG15" s="131">
        <v>1.2247612551159617</v>
      </c>
      <c r="WH15" s="131">
        <v>1.5071994240460762</v>
      </c>
      <c r="WI15" s="131">
        <v>1.6086617245415529</v>
      </c>
      <c r="WJ15" s="131">
        <v>1.6386481802426345</v>
      </c>
      <c r="WK15" s="131">
        <v>1.3492632417363601</v>
      </c>
      <c r="WL15" s="131">
        <v>1.6477716966379985</v>
      </c>
      <c r="WM15" s="131">
        <v>1.3540425531914895</v>
      </c>
      <c r="WN15" s="131">
        <v>1.4217625899280577</v>
      </c>
      <c r="WO15" s="131">
        <v>1.9643564356435643</v>
      </c>
      <c r="WP15" s="131">
        <v>1.9308731808731809</v>
      </c>
      <c r="WQ15" s="131" t="s">
        <v>158</v>
      </c>
      <c r="WR15" s="131" t="s">
        <v>158</v>
      </c>
      <c r="WS15" s="131" t="s">
        <v>158</v>
      </c>
      <c r="WT15" s="131" t="s">
        <v>158</v>
      </c>
      <c r="WU15" s="131" t="s">
        <v>158</v>
      </c>
      <c r="WV15" s="131" t="s">
        <v>158</v>
      </c>
      <c r="WW15" s="131" t="s">
        <v>158</v>
      </c>
      <c r="WX15" s="131" t="s">
        <v>158</v>
      </c>
      <c r="WY15" s="131" t="s">
        <v>158</v>
      </c>
      <c r="WZ15" s="131" t="s">
        <v>158</v>
      </c>
      <c r="XA15" s="131" t="s">
        <v>158</v>
      </c>
      <c r="XB15" s="131" t="s">
        <v>158</v>
      </c>
      <c r="XC15" s="131" t="s">
        <v>158</v>
      </c>
      <c r="XD15" s="131" t="s">
        <v>158</v>
      </c>
      <c r="XE15" s="130" t="s">
        <v>158</v>
      </c>
      <c r="XF15" s="131">
        <v>1.828017099638277</v>
      </c>
      <c r="XG15" s="131">
        <v>1.5668016194331984</v>
      </c>
      <c r="XH15" s="131">
        <v>1.4515688949522512</v>
      </c>
      <c r="XI15" s="131">
        <v>1.7667386609071274</v>
      </c>
      <c r="XJ15" s="131">
        <v>1.8337885290674991</v>
      </c>
      <c r="XK15" s="131">
        <v>2.0251299826689779</v>
      </c>
      <c r="XL15" s="131">
        <v>1.6909597769812825</v>
      </c>
      <c r="XM15" s="131">
        <v>1.9378420641125882</v>
      </c>
      <c r="XN15" s="131">
        <v>1.5336170212765956</v>
      </c>
      <c r="XO15" s="131">
        <v>1.8489208633093526</v>
      </c>
      <c r="XP15" s="131">
        <v>2.5</v>
      </c>
      <c r="XQ15" s="131">
        <v>2.3388773388773392</v>
      </c>
      <c r="XR15" s="131" t="s">
        <v>158</v>
      </c>
      <c r="XS15" s="131" t="s">
        <v>158</v>
      </c>
      <c r="XT15" s="131" t="s">
        <v>158</v>
      </c>
      <c r="XU15" s="131" t="s">
        <v>158</v>
      </c>
      <c r="XV15" s="131" t="s">
        <v>158</v>
      </c>
      <c r="XW15" s="131" t="s">
        <v>158</v>
      </c>
      <c r="XX15" s="131" t="s">
        <v>158</v>
      </c>
      <c r="XY15" s="131" t="s">
        <v>158</v>
      </c>
      <c r="XZ15" s="131" t="s">
        <v>158</v>
      </c>
      <c r="YA15" s="131" t="s">
        <v>158</v>
      </c>
      <c r="YB15" s="131" t="s">
        <v>158</v>
      </c>
      <c r="YC15" s="131" t="s">
        <v>158</v>
      </c>
      <c r="YD15" s="131" t="s">
        <v>158</v>
      </c>
      <c r="YE15" s="131" t="s">
        <v>158</v>
      </c>
      <c r="YF15" s="235" t="s">
        <v>158</v>
      </c>
      <c r="YG15" s="8">
        <v>1181.25</v>
      </c>
      <c r="YH15" s="8">
        <v>1182</v>
      </c>
      <c r="YI15" s="8">
        <v>1193</v>
      </c>
      <c r="YJ15" s="8">
        <v>1224</v>
      </c>
      <c r="YK15" s="8">
        <v>1183</v>
      </c>
      <c r="YL15" s="8">
        <v>1100</v>
      </c>
      <c r="YM15" s="8">
        <v>1094</v>
      </c>
      <c r="YN15" s="8">
        <v>1097</v>
      </c>
      <c r="YO15" s="8">
        <v>1091</v>
      </c>
      <c r="YP15" s="8">
        <v>1100</v>
      </c>
      <c r="YQ15" s="8">
        <v>1103</v>
      </c>
      <c r="YR15" s="8">
        <v>1096</v>
      </c>
      <c r="YS15" s="231" t="s">
        <v>5</v>
      </c>
      <c r="YT15" s="231" t="s">
        <v>5</v>
      </c>
      <c r="YU15" s="231" t="s">
        <v>5</v>
      </c>
      <c r="YV15" s="231" t="s">
        <v>5</v>
      </c>
      <c r="YW15" s="231" t="s">
        <v>5</v>
      </c>
      <c r="YX15" s="231" t="s">
        <v>5</v>
      </c>
      <c r="YY15" s="231" t="s">
        <v>5</v>
      </c>
      <c r="YZ15" s="231" t="s">
        <v>5</v>
      </c>
      <c r="ZA15" s="231" t="s">
        <v>5</v>
      </c>
      <c r="ZB15" s="231" t="s">
        <v>5</v>
      </c>
      <c r="ZC15" s="231" t="s">
        <v>5</v>
      </c>
      <c r="ZD15" s="231" t="s">
        <v>5</v>
      </c>
      <c r="ZE15" s="231" t="s">
        <v>5</v>
      </c>
      <c r="ZF15" s="231" t="s">
        <v>5</v>
      </c>
      <c r="ZG15" s="235" t="s">
        <v>158</v>
      </c>
      <c r="ZH15" s="133">
        <v>0.22109999999999999</v>
      </c>
      <c r="ZI15" s="133">
        <v>-1.29E-2</v>
      </c>
      <c r="ZJ15" s="133">
        <v>0.1618</v>
      </c>
      <c r="ZK15" s="133">
        <v>8.14E-2</v>
      </c>
      <c r="ZL15" s="133">
        <v>8.2799999999999999E-2</v>
      </c>
      <c r="ZM15" s="133">
        <v>-7.6E-3</v>
      </c>
      <c r="ZN15" s="133">
        <v>-2.2599999999999999E-2</v>
      </c>
      <c r="ZO15" s="133">
        <v>0.14380000000000001</v>
      </c>
      <c r="ZP15" s="133">
        <v>9.0700000000000003E-2</v>
      </c>
      <c r="ZQ15" s="133">
        <v>8.0199999999999994E-2</v>
      </c>
      <c r="ZR15" s="133">
        <v>0.12050000000000001</v>
      </c>
      <c r="ZS15" s="133">
        <v>8.4000000000000005E-2</v>
      </c>
      <c r="ZT15" s="379" t="s">
        <v>158</v>
      </c>
      <c r="ZU15" s="133">
        <v>0.15570000000000001</v>
      </c>
      <c r="ZV15" s="133">
        <v>1.1000000000000001E-3</v>
      </c>
      <c r="ZW15" s="133">
        <v>0.109</v>
      </c>
      <c r="ZX15" s="133">
        <v>5.9500000000000004E-2</v>
      </c>
      <c r="ZY15" s="133">
        <v>5.8799999999999998E-2</v>
      </c>
      <c r="ZZ15" s="133">
        <v>1.8E-3</v>
      </c>
      <c r="AAA15" s="133">
        <v>-7.6E-3</v>
      </c>
      <c r="AAB15" s="133">
        <v>0.1067</v>
      </c>
      <c r="AAC15" s="133">
        <v>7.2499999999999995E-2</v>
      </c>
      <c r="AAD15" s="133">
        <v>6.6900000000000001E-2</v>
      </c>
      <c r="AAE15" s="133">
        <v>9.3900000000000011E-2</v>
      </c>
      <c r="AAF15" s="133">
        <v>6.7400000000000002E-2</v>
      </c>
      <c r="AAG15" s="235" t="s">
        <v>158</v>
      </c>
      <c r="AAH15" s="8">
        <v>32854</v>
      </c>
      <c r="AAI15" s="8">
        <v>17491</v>
      </c>
      <c r="AAJ15" s="8">
        <v>24394</v>
      </c>
      <c r="AAK15" s="8">
        <v>22282</v>
      </c>
      <c r="AAL15" s="8">
        <v>17669</v>
      </c>
      <c r="AAM15" s="8">
        <v>11098</v>
      </c>
      <c r="AAN15" s="8">
        <v>13167</v>
      </c>
      <c r="AAO15" s="8">
        <v>21301</v>
      </c>
      <c r="AAP15" s="8">
        <v>17945</v>
      </c>
      <c r="AAQ15" s="8">
        <v>16195</v>
      </c>
      <c r="AAR15" s="8">
        <v>15507</v>
      </c>
      <c r="AAS15" s="8">
        <v>14322</v>
      </c>
      <c r="AAT15" s="231" t="s">
        <v>5</v>
      </c>
      <c r="AAU15" s="231" t="s">
        <v>5</v>
      </c>
      <c r="AAV15" s="231" t="s">
        <v>5</v>
      </c>
      <c r="AAW15" s="231" t="s">
        <v>5</v>
      </c>
      <c r="AAX15" s="231" t="s">
        <v>5</v>
      </c>
      <c r="AAY15" s="231" t="s">
        <v>5</v>
      </c>
      <c r="AAZ15" s="231" t="s">
        <v>5</v>
      </c>
      <c r="ABA15" s="231" t="s">
        <v>5</v>
      </c>
      <c r="ABB15" s="231" t="s">
        <v>5</v>
      </c>
      <c r="ABC15" s="231" t="s">
        <v>5</v>
      </c>
      <c r="ABD15" s="231" t="s">
        <v>5</v>
      </c>
      <c r="ABE15" s="231" t="s">
        <v>5</v>
      </c>
      <c r="ABF15" s="231" t="s">
        <v>5</v>
      </c>
      <c r="ABG15" s="231" t="s">
        <v>5</v>
      </c>
      <c r="ABH15" s="235" t="s">
        <v>158</v>
      </c>
      <c r="ABI15" s="8">
        <v>14478</v>
      </c>
      <c r="ABJ15" s="8">
        <v>4714</v>
      </c>
      <c r="ABK15" s="8">
        <v>8829</v>
      </c>
      <c r="ABL15" s="8">
        <v>10121</v>
      </c>
      <c r="ABM15" s="8">
        <v>7262</v>
      </c>
      <c r="ABN15" s="8">
        <v>3452</v>
      </c>
      <c r="ABO15" s="8">
        <v>5632</v>
      </c>
      <c r="ABP15" s="8">
        <v>8459</v>
      </c>
      <c r="ABQ15" s="8">
        <v>7218</v>
      </c>
      <c r="ABR15" s="8">
        <v>6209</v>
      </c>
      <c r="ABS15" s="8">
        <v>6243</v>
      </c>
      <c r="ABT15" s="8">
        <v>6284</v>
      </c>
      <c r="ABU15" s="231" t="s">
        <v>5</v>
      </c>
      <c r="ABV15" s="231" t="s">
        <v>5</v>
      </c>
      <c r="ABW15" s="231" t="s">
        <v>5</v>
      </c>
      <c r="ABX15" s="231" t="s">
        <v>5</v>
      </c>
      <c r="ABY15" s="231" t="s">
        <v>5</v>
      </c>
      <c r="ABZ15" s="231" t="s">
        <v>5</v>
      </c>
      <c r="ACA15" s="231" t="s">
        <v>5</v>
      </c>
      <c r="ACB15" s="231" t="s">
        <v>5</v>
      </c>
      <c r="ACC15" s="231" t="s">
        <v>5</v>
      </c>
      <c r="ACD15" s="231" t="s">
        <v>5</v>
      </c>
      <c r="ACE15" s="231" t="s">
        <v>5</v>
      </c>
      <c r="ACF15" s="231" t="s">
        <v>5</v>
      </c>
      <c r="ACG15" s="231" t="s">
        <v>5</v>
      </c>
      <c r="ACH15" s="231" t="s">
        <v>5</v>
      </c>
      <c r="ACI15" s="235" t="s">
        <v>158</v>
      </c>
      <c r="ACJ15" s="8">
        <v>9985</v>
      </c>
      <c r="ACK15" s="8">
        <v>2154</v>
      </c>
      <c r="ACL15" s="8">
        <v>5221</v>
      </c>
      <c r="ACM15" s="8">
        <v>5680</v>
      </c>
      <c r="ACN15" s="8">
        <v>2564</v>
      </c>
      <c r="ACO15" s="8">
        <v>-345</v>
      </c>
      <c r="ACP15" s="8">
        <v>1164</v>
      </c>
      <c r="ACQ15" s="8">
        <v>-2939</v>
      </c>
      <c r="ACR15" s="8">
        <v>151</v>
      </c>
      <c r="ACS15" s="8">
        <v>105</v>
      </c>
      <c r="ACT15" s="8">
        <v>42</v>
      </c>
      <c r="ACU15" s="8">
        <v>949</v>
      </c>
      <c r="ACV15" s="237" t="s">
        <v>5</v>
      </c>
      <c r="ACW15" s="237" t="s">
        <v>5</v>
      </c>
      <c r="ACX15" s="237" t="s">
        <v>5</v>
      </c>
      <c r="ACY15" s="237" t="s">
        <v>5</v>
      </c>
      <c r="ACZ15" s="237" t="s">
        <v>5</v>
      </c>
      <c r="ADA15" s="237" t="s">
        <v>5</v>
      </c>
      <c r="ADB15" s="237" t="s">
        <v>5</v>
      </c>
      <c r="ADC15" s="237" t="s">
        <v>5</v>
      </c>
      <c r="ADD15" s="237" t="s">
        <v>5</v>
      </c>
      <c r="ADE15" s="237" t="s">
        <v>5</v>
      </c>
      <c r="ADF15" s="237" t="s">
        <v>5</v>
      </c>
      <c r="ADG15" s="237" t="s">
        <v>5</v>
      </c>
      <c r="ADH15" s="237" t="s">
        <v>5</v>
      </c>
      <c r="ADI15" s="237" t="s">
        <v>5</v>
      </c>
      <c r="ADJ15" s="127" t="s">
        <v>158</v>
      </c>
      <c r="ADK15" s="128">
        <v>0.30921052631578949</v>
      </c>
      <c r="ADL15" s="128" t="s">
        <v>1282</v>
      </c>
      <c r="ADM15" s="128">
        <v>0.33039647577092512</v>
      </c>
      <c r="ADN15" s="128">
        <v>0.63207547169811318</v>
      </c>
      <c r="ADO15" s="128">
        <v>0.54187192118226613</v>
      </c>
      <c r="ADP15" s="128" t="s">
        <v>1282</v>
      </c>
      <c r="ADQ15" s="128" t="s">
        <v>1282</v>
      </c>
      <c r="ADR15" s="128">
        <v>0.25139664804469275</v>
      </c>
      <c r="ADS15" s="128">
        <v>0.27644230769230765</v>
      </c>
      <c r="ADT15" s="128">
        <v>0.2441860465116279</v>
      </c>
      <c r="ADU15" s="128">
        <v>0.15</v>
      </c>
      <c r="ADV15" s="128">
        <v>0.19607843137254902</v>
      </c>
      <c r="ADW15" s="128">
        <v>0.14383561643835616</v>
      </c>
      <c r="ADX15" s="128">
        <v>4.3383947939262472E-2</v>
      </c>
      <c r="ADY15" s="128">
        <v>7.0247933884297523E-2</v>
      </c>
      <c r="ADZ15" s="128">
        <v>6.3829787234042548E-2</v>
      </c>
      <c r="AEA15" s="128" t="s">
        <v>158</v>
      </c>
      <c r="AEB15" s="128" t="s">
        <v>158</v>
      </c>
      <c r="AEC15" s="128" t="s">
        <v>158</v>
      </c>
      <c r="AED15" s="128" t="s">
        <v>158</v>
      </c>
      <c r="AEE15" s="128" t="s">
        <v>158</v>
      </c>
      <c r="AEF15" s="128" t="s">
        <v>158</v>
      </c>
      <c r="AEG15" s="128" t="s">
        <v>158</v>
      </c>
      <c r="AEH15" s="128" t="s">
        <v>158</v>
      </c>
      <c r="AEI15" s="128" t="s">
        <v>158</v>
      </c>
      <c r="AEJ15" s="128" t="s">
        <v>158</v>
      </c>
      <c r="AEK15" s="127" t="s">
        <v>158</v>
      </c>
      <c r="AEL15" s="128">
        <v>0.16297464256112723</v>
      </c>
      <c r="AEM15" s="128">
        <v>0.42626219770895207</v>
      </c>
      <c r="AEN15" s="128">
        <v>0.20268433571185865</v>
      </c>
      <c r="AEO15" s="128">
        <v>0.16205513289200674</v>
      </c>
      <c r="AEP15" s="128">
        <v>0.17919305976315064</v>
      </c>
      <c r="AEQ15" s="128">
        <v>0.29953650057937425</v>
      </c>
      <c r="AER15" s="128">
        <v>0.17870738636363637</v>
      </c>
      <c r="AES15" s="128">
        <v>0.11671592386806952</v>
      </c>
      <c r="AET15" s="128">
        <v>8.6911194236630629E-2</v>
      </c>
      <c r="AEU15" s="128">
        <v>7.4408117249154457E-2</v>
      </c>
      <c r="AEV15" s="128">
        <v>6.3604036520903406E-2</v>
      </c>
      <c r="AEW15" s="128">
        <v>5.2323360916613625E-2</v>
      </c>
      <c r="AEX15" s="128" t="s">
        <v>158</v>
      </c>
      <c r="AEY15" s="128" t="s">
        <v>158</v>
      </c>
      <c r="AEZ15" s="128" t="s">
        <v>158</v>
      </c>
      <c r="AFA15" s="128" t="s">
        <v>158</v>
      </c>
      <c r="AFB15" s="128" t="s">
        <v>158</v>
      </c>
      <c r="AFC15" s="128" t="s">
        <v>158</v>
      </c>
      <c r="AFD15" s="128" t="s">
        <v>158</v>
      </c>
      <c r="AFE15" s="128" t="s">
        <v>158</v>
      </c>
      <c r="AFF15" s="128" t="s">
        <v>158</v>
      </c>
      <c r="AFG15" s="128" t="s">
        <v>158</v>
      </c>
      <c r="AFH15" s="128" t="s">
        <v>158</v>
      </c>
      <c r="AFI15" s="128" t="s">
        <v>158</v>
      </c>
      <c r="AFJ15" s="128" t="s">
        <v>158</v>
      </c>
      <c r="AFK15" s="128" t="s">
        <v>158</v>
      </c>
      <c r="AFL15" s="134" t="s">
        <v>158</v>
      </c>
      <c r="AFM15" s="135">
        <v>0.23630915122684029</v>
      </c>
      <c r="AFN15" s="135">
        <v>0.93286908077994424</v>
      </c>
      <c r="AFO15" s="135">
        <v>0.34275043095192492</v>
      </c>
      <c r="AFP15" s="135">
        <v>0.28876056338028167</v>
      </c>
      <c r="AFQ15" s="135">
        <v>0.50752730109204369</v>
      </c>
      <c r="AFR15" s="135" t="s">
        <v>1282</v>
      </c>
      <c r="AFS15" s="135">
        <v>0.86467353951890047</v>
      </c>
      <c r="AFT15" s="135" t="s">
        <v>1282</v>
      </c>
      <c r="AFU15" s="135">
        <v>4.1544701986754964</v>
      </c>
      <c r="AFV15" s="135">
        <v>4.3999999999999995</v>
      </c>
      <c r="AFW15" s="135">
        <v>9.4542857142857137</v>
      </c>
      <c r="AFX15" s="135">
        <v>0.34646996838777661</v>
      </c>
      <c r="AFY15" s="135" t="s">
        <v>158</v>
      </c>
      <c r="AFZ15" s="135" t="s">
        <v>158</v>
      </c>
      <c r="AGA15" s="135" t="s">
        <v>158</v>
      </c>
      <c r="AGB15" s="135" t="s">
        <v>158</v>
      </c>
      <c r="AGC15" s="135" t="s">
        <v>158</v>
      </c>
      <c r="AGD15" s="135" t="s">
        <v>158</v>
      </c>
      <c r="AGE15" s="135" t="s">
        <v>158</v>
      </c>
      <c r="AGF15" s="135" t="s">
        <v>158</v>
      </c>
      <c r="AGG15" s="135" t="s">
        <v>158</v>
      </c>
      <c r="AGH15" s="135" t="s">
        <v>158</v>
      </c>
      <c r="AGI15" s="135" t="s">
        <v>158</v>
      </c>
      <c r="AGJ15" s="135" t="s">
        <v>158</v>
      </c>
      <c r="AGK15" s="135" t="s">
        <v>158</v>
      </c>
      <c r="AGL15" s="135" t="s">
        <v>158</v>
      </c>
    </row>
    <row r="16" spans="1:870" x14ac:dyDescent="0.2">
      <c r="A16" s="7">
        <v>14</v>
      </c>
      <c r="B16" s="1" t="s">
        <v>210</v>
      </c>
      <c r="C16" s="1" t="s">
        <v>211</v>
      </c>
      <c r="D16" s="94">
        <v>0.9</v>
      </c>
      <c r="E16" s="95">
        <v>0.93</v>
      </c>
      <c r="F16" s="57">
        <v>3.72</v>
      </c>
      <c r="G16" s="58" t="s">
        <v>159</v>
      </c>
      <c r="H16" s="58">
        <v>3.72</v>
      </c>
      <c r="I16" s="226" t="s">
        <v>5</v>
      </c>
      <c r="J16" s="58" t="s">
        <v>159</v>
      </c>
      <c r="K16" s="58" t="s">
        <v>1280</v>
      </c>
      <c r="L16" s="226" t="s">
        <v>213</v>
      </c>
      <c r="M16" s="150">
        <v>3.6</v>
      </c>
      <c r="N16" s="123">
        <v>3.48</v>
      </c>
      <c r="O16" s="123">
        <v>3.24</v>
      </c>
      <c r="P16" s="123">
        <v>3</v>
      </c>
      <c r="Q16" s="123">
        <v>2.76</v>
      </c>
      <c r="R16" s="123">
        <v>2.5</v>
      </c>
      <c r="S16" s="123">
        <v>2.2599999999999998</v>
      </c>
      <c r="T16" s="124">
        <v>2.08</v>
      </c>
      <c r="U16" s="124">
        <v>1.92</v>
      </c>
      <c r="V16" s="124">
        <v>1.84</v>
      </c>
      <c r="W16" s="124">
        <v>1.76</v>
      </c>
      <c r="X16" s="124">
        <v>1.68</v>
      </c>
      <c r="Y16" s="124">
        <v>1.6</v>
      </c>
      <c r="Z16" s="124">
        <v>1.52</v>
      </c>
      <c r="AA16" s="124">
        <v>1.44</v>
      </c>
      <c r="AB16" s="124">
        <v>1.36</v>
      </c>
      <c r="AC16" s="124">
        <v>1.28</v>
      </c>
      <c r="AD16" s="124">
        <v>1.22</v>
      </c>
      <c r="AE16" s="124">
        <v>1.1599999999999999</v>
      </c>
      <c r="AF16" s="124">
        <v>1.08</v>
      </c>
      <c r="AG16" s="124">
        <v>1</v>
      </c>
      <c r="AH16" s="124">
        <v>0.9</v>
      </c>
      <c r="AI16" s="124">
        <v>0.8</v>
      </c>
      <c r="AJ16" s="124">
        <v>1.1200000000000001</v>
      </c>
      <c r="AK16" s="124">
        <v>1.18</v>
      </c>
      <c r="AL16" s="124">
        <v>1.18</v>
      </c>
      <c r="AM16" s="124">
        <v>1.1000000000000001</v>
      </c>
      <c r="AN16" s="124">
        <v>1.02</v>
      </c>
      <c r="AO16" s="136">
        <v>0.94</v>
      </c>
      <c r="AP16" s="136">
        <v>0.86</v>
      </c>
      <c r="AQ16" s="124">
        <v>0.78</v>
      </c>
      <c r="AR16" s="136">
        <v>0.73</v>
      </c>
      <c r="AS16" s="136">
        <v>0.69</v>
      </c>
      <c r="AT16" s="136">
        <v>0.68</v>
      </c>
      <c r="AU16" s="136">
        <v>0.68</v>
      </c>
      <c r="AV16" s="136">
        <v>1.1200000000000001</v>
      </c>
      <c r="AW16" s="136">
        <v>1.1200000000000001</v>
      </c>
      <c r="AX16" s="136">
        <v>1.1200000000000001</v>
      </c>
      <c r="AY16" s="136">
        <v>1</v>
      </c>
      <c r="AZ16" s="136">
        <v>0.75</v>
      </c>
      <c r="BA16" s="136">
        <v>0.59499999999999997</v>
      </c>
      <c r="BB16" s="137">
        <v>0.57999999999999996</v>
      </c>
      <c r="BC16" s="137">
        <v>0.57999999999999996</v>
      </c>
      <c r="BD16" s="137">
        <v>0.57999999999999996</v>
      </c>
      <c r="BE16" s="137">
        <v>0.53</v>
      </c>
      <c r="BF16" s="137">
        <v>0.48499999999999999</v>
      </c>
      <c r="BG16" s="137">
        <v>0.43</v>
      </c>
      <c r="BH16" s="137">
        <v>0.34499999999999997</v>
      </c>
      <c r="BI16" s="137">
        <v>0.24</v>
      </c>
      <c r="BJ16" s="137">
        <v>0.16666666666666666</v>
      </c>
      <c r="BK16" s="137">
        <v>0.16666666666666666</v>
      </c>
      <c r="BL16" s="137">
        <v>0.16666666666666666</v>
      </c>
      <c r="BM16" s="126">
        <v>3.4482758620689724E-2</v>
      </c>
      <c r="BN16" s="125">
        <v>7.4074074074073959E-2</v>
      </c>
      <c r="BO16" s="125">
        <v>8.0000000000000071E-2</v>
      </c>
      <c r="BP16" s="125">
        <v>8.6956521739130599E-2</v>
      </c>
      <c r="BQ16" s="125">
        <v>0.10399999999999987</v>
      </c>
      <c r="BR16" s="125">
        <v>0.10619469026548689</v>
      </c>
      <c r="BS16" s="125">
        <v>8.6538461538461453E-2</v>
      </c>
      <c r="BT16" s="125">
        <v>8.3333333333333481E-2</v>
      </c>
      <c r="BU16" s="125">
        <v>4.3478260869565188E-2</v>
      </c>
      <c r="BV16" s="125">
        <v>4.5454545454545414E-2</v>
      </c>
      <c r="BW16" s="125">
        <v>4.7619047619047672E-2</v>
      </c>
      <c r="BX16" s="125">
        <v>4.9999999999999822E-2</v>
      </c>
      <c r="BY16" s="125">
        <v>5.2631578947368363E-2</v>
      </c>
      <c r="BZ16" s="125">
        <v>5.555555555555558E-2</v>
      </c>
      <c r="CA16" s="125">
        <v>5.8823529411764497E-2</v>
      </c>
      <c r="CB16" s="125">
        <v>6.25E-2</v>
      </c>
      <c r="CC16" s="125">
        <v>4.9180327868852514E-2</v>
      </c>
      <c r="CD16" s="125">
        <v>5.1724137931034475E-2</v>
      </c>
      <c r="CE16" s="125">
        <v>7.4074074074073959E-2</v>
      </c>
      <c r="CF16" s="125">
        <v>8.0000000000000071E-2</v>
      </c>
      <c r="CG16" s="125">
        <v>0.11111111111111116</v>
      </c>
      <c r="CH16" s="125">
        <v>0.125</v>
      </c>
      <c r="CI16" s="125">
        <v>-0.2857142857142857</v>
      </c>
      <c r="CJ16" s="125">
        <v>-5.0847457627118509E-2</v>
      </c>
      <c r="CK16" s="125">
        <v>0</v>
      </c>
      <c r="CL16" s="125">
        <v>7.2727272727272529E-2</v>
      </c>
      <c r="CM16" s="125">
        <v>7.8431372549019773E-2</v>
      </c>
      <c r="CN16" s="125">
        <v>8.5106382978723527E-2</v>
      </c>
      <c r="CO16" s="125">
        <v>9.3023255813953432E-2</v>
      </c>
      <c r="CP16" s="125">
        <v>0.10256410256410242</v>
      </c>
      <c r="CQ16" s="125">
        <v>6.8493150684931559E-2</v>
      </c>
      <c r="CR16" s="125">
        <v>5.7971014492753659E-2</v>
      </c>
      <c r="CS16" s="125">
        <v>1.4705882352941124E-2</v>
      </c>
      <c r="CT16" s="125">
        <v>0</v>
      </c>
      <c r="CU16" s="125">
        <v>-0.3928571428571429</v>
      </c>
      <c r="CV16" s="125">
        <v>0</v>
      </c>
      <c r="CW16" s="125">
        <v>0</v>
      </c>
      <c r="CX16" s="125">
        <v>0.12000000000000011</v>
      </c>
      <c r="CY16" s="125">
        <v>0.33333333333333326</v>
      </c>
      <c r="CZ16" s="125">
        <v>0.26050420168067223</v>
      </c>
      <c r="DA16" s="125">
        <v>2.5862068965517349E-2</v>
      </c>
      <c r="DB16" s="125">
        <v>0</v>
      </c>
      <c r="DC16" s="125">
        <v>0</v>
      </c>
      <c r="DD16" s="125">
        <v>9.4339622641509413E-2</v>
      </c>
      <c r="DE16" s="125">
        <v>9.278350515463929E-2</v>
      </c>
      <c r="DF16" s="125">
        <v>0.12790697674418605</v>
      </c>
      <c r="DG16" s="125">
        <v>0.24637681159420288</v>
      </c>
      <c r="DH16" s="125">
        <v>0.4375</v>
      </c>
      <c r="DI16" s="125">
        <v>0.43999999999999995</v>
      </c>
      <c r="DJ16" s="125">
        <v>0</v>
      </c>
      <c r="DK16" s="125">
        <v>0</v>
      </c>
      <c r="DL16" s="127">
        <v>4.9754270258745653E-2</v>
      </c>
      <c r="DM16" s="128">
        <v>5.1026395206439673E-2</v>
      </c>
      <c r="DN16" s="128">
        <v>4.2308696787673024E-2</v>
      </c>
      <c r="DO16" s="128">
        <v>4.2468856172140433E-2</v>
      </c>
      <c r="DP16" s="128">
        <v>4.4344473007712076E-2</v>
      </c>
      <c r="DQ16" s="128">
        <v>3.832004904966279E-2</v>
      </c>
      <c r="DR16" s="128">
        <v>3.5641066077905695E-2</v>
      </c>
      <c r="DS16" s="128">
        <v>3.4957983193277309E-2</v>
      </c>
      <c r="DT16" s="128">
        <v>3.0065768869401814E-2</v>
      </c>
      <c r="DU16" s="128">
        <v>3.5930482327670377E-2</v>
      </c>
      <c r="DV16" s="128">
        <v>3.7099494097807759E-2</v>
      </c>
      <c r="DW16" s="128">
        <v>3.7550290567724631E-2</v>
      </c>
      <c r="DX16" s="128">
        <v>4.0733197556008148E-2</v>
      </c>
      <c r="DY16" s="128">
        <v>4.1655248013154289E-2</v>
      </c>
      <c r="DZ16" s="128">
        <v>3.5147669026116671E-2</v>
      </c>
      <c r="EA16" s="128">
        <v>3.2889963724304715E-2</v>
      </c>
      <c r="EB16" s="128">
        <v>3.12958435207824E-2</v>
      </c>
      <c r="EC16" s="128">
        <v>3.2189973614775727E-2</v>
      </c>
      <c r="ED16" s="128">
        <v>3.8220757825370669E-2</v>
      </c>
      <c r="EE16" s="128">
        <v>3.7908037908037914E-2</v>
      </c>
      <c r="EF16" s="128">
        <v>4.1823504809703052E-2</v>
      </c>
      <c r="EG16" s="128">
        <v>4.2593469001419783E-2</v>
      </c>
      <c r="EH16" s="128">
        <v>4.6376811594202899E-2</v>
      </c>
      <c r="EI16" s="128">
        <v>4.8380129589632836E-2</v>
      </c>
      <c r="EJ16" s="128">
        <v>3.4054834054834053E-2</v>
      </c>
      <c r="EK16" s="128">
        <v>3.6589147286821701E-2</v>
      </c>
      <c r="EL16" s="128">
        <v>4.4897959183673473E-2</v>
      </c>
      <c r="EM16" s="127">
        <v>5.5042033813580457E-2</v>
      </c>
      <c r="EN16" s="128">
        <v>5.7775037947270694E-2</v>
      </c>
      <c r="EO16" s="128">
        <v>5.2554744525547453E-2</v>
      </c>
      <c r="EP16" s="128">
        <v>4.7058823529411764E-2</v>
      </c>
      <c r="EQ16" s="128">
        <v>5.0099836630967502E-2</v>
      </c>
      <c r="ER16" s="128">
        <v>4.0025616394492473E-2</v>
      </c>
      <c r="ES16" s="128">
        <v>4.0625561747258669E-2</v>
      </c>
      <c r="ET16" s="128">
        <v>4.1516966067864272E-2</v>
      </c>
      <c r="EU16" s="128">
        <v>3.6342986939239069E-2</v>
      </c>
      <c r="EV16" s="128">
        <v>3.885135135135135E-2</v>
      </c>
      <c r="EW16" s="128">
        <v>4.0164308534915566E-2</v>
      </c>
      <c r="EX16" s="128">
        <v>4.1318248893261189E-2</v>
      </c>
      <c r="EY16" s="128">
        <v>4.3680043680043683E-2</v>
      </c>
      <c r="EZ16" s="128">
        <v>4.723430702299565E-2</v>
      </c>
      <c r="FA16" s="128">
        <v>3.8369304556354913E-2</v>
      </c>
      <c r="FB16" s="128">
        <v>3.5481346204017744E-2</v>
      </c>
      <c r="FC16" s="128">
        <v>3.6519258202567767E-2</v>
      </c>
      <c r="FD16" s="128">
        <v>3.7492317148125384E-2</v>
      </c>
      <c r="FE16" s="128">
        <v>4.196816208393632E-2</v>
      </c>
      <c r="FF16" s="128">
        <v>4.4135676338373522E-2</v>
      </c>
      <c r="FG16" s="128">
        <v>4.4843049327354258E-2</v>
      </c>
      <c r="FH16" s="128">
        <v>4.7770700636942678E-2</v>
      </c>
      <c r="FI16" s="128">
        <v>6.3846767757382294E-2</v>
      </c>
      <c r="FJ16" s="128">
        <v>5.7851239669421496E-2</v>
      </c>
      <c r="FK16" s="128">
        <v>4.2263610315186238E-2</v>
      </c>
      <c r="FL16" s="128">
        <v>4.3997017151379568E-2</v>
      </c>
      <c r="FM16" s="128">
        <v>5.2606408417025352E-2</v>
      </c>
      <c r="FN16" s="127">
        <v>6.7466266094862504E-2</v>
      </c>
      <c r="FO16" s="128">
        <v>6.7889195001529262E-2</v>
      </c>
      <c r="FP16" s="128">
        <v>6.8862911795961754E-2</v>
      </c>
      <c r="FQ16" s="128">
        <v>6.2526052521884118E-2</v>
      </c>
      <c r="FR16" s="128">
        <v>5.7620041753653442E-2</v>
      </c>
      <c r="FS16" s="128">
        <v>4.2208340368056728E-2</v>
      </c>
      <c r="FT16" s="128">
        <v>5.4444712117562029E-2</v>
      </c>
      <c r="FU16" s="128">
        <v>5.1256776737309023E-2</v>
      </c>
      <c r="FV16" s="128">
        <v>4.0729741196436145E-2</v>
      </c>
      <c r="FW16" s="128">
        <v>4.1875284478834776E-2</v>
      </c>
      <c r="FX16" s="128">
        <v>4.3629152206246899E-2</v>
      </c>
      <c r="FY16" s="128">
        <v>4.6537396121883651E-2</v>
      </c>
      <c r="FZ16" s="128">
        <v>5.3315561479506834E-2</v>
      </c>
      <c r="GA16" s="128">
        <v>5.2668052668052669E-2</v>
      </c>
      <c r="GB16" s="128">
        <v>4.894629503738953E-2</v>
      </c>
      <c r="GC16" s="128">
        <v>3.8385548969799607E-2</v>
      </c>
      <c r="GD16" s="128">
        <v>4.1598960025999353E-2</v>
      </c>
      <c r="GE16" s="128">
        <v>4.2156185210780926E-2</v>
      </c>
      <c r="GF16" s="128">
        <v>4.5723295230587303E-2</v>
      </c>
      <c r="GG16" s="128">
        <v>5.1998074145402029E-2</v>
      </c>
      <c r="GH16" s="128">
        <v>5.2493438320209973E-2</v>
      </c>
      <c r="GI16" s="128">
        <v>6.0606060606060608E-2</v>
      </c>
      <c r="GJ16" s="128">
        <v>8.1632653061224483E-2</v>
      </c>
      <c r="GK16" s="128">
        <v>9.7391304347826099E-2</v>
      </c>
      <c r="GL16" s="128">
        <v>5.6324582338902147E-2</v>
      </c>
      <c r="GM16" s="128">
        <v>5.1528384279475981E-2</v>
      </c>
      <c r="GN16" s="128">
        <v>5.9044551798174992E-2</v>
      </c>
      <c r="GO16" s="109" t="s">
        <v>158</v>
      </c>
      <c r="GP16" s="110">
        <v>1.86</v>
      </c>
      <c r="GQ16" s="110">
        <v>4.74</v>
      </c>
      <c r="GR16" s="111">
        <v>4.2699999999999996</v>
      </c>
      <c r="GS16" s="110">
        <v>3.92</v>
      </c>
      <c r="GT16" s="110">
        <v>3.43</v>
      </c>
      <c r="GU16" s="110">
        <v>0.16</v>
      </c>
      <c r="GV16" s="110">
        <v>-1.75</v>
      </c>
      <c r="GW16" s="110">
        <v>2.46</v>
      </c>
      <c r="GX16" s="110">
        <v>2.42</v>
      </c>
      <c r="GY16" s="110">
        <v>1.84</v>
      </c>
      <c r="GZ16" s="110">
        <v>2.17</v>
      </c>
      <c r="HA16" s="110">
        <v>1.78</v>
      </c>
      <c r="HB16" s="110">
        <v>2.11</v>
      </c>
      <c r="HC16" s="110">
        <v>2.52</v>
      </c>
      <c r="HD16" s="110">
        <v>2.2999999999999998</v>
      </c>
      <c r="HE16" s="129">
        <v>2.2000000000000002</v>
      </c>
      <c r="HF16" s="231" t="s">
        <v>158</v>
      </c>
      <c r="HG16" s="231" t="s">
        <v>158</v>
      </c>
      <c r="HH16" s="231" t="s">
        <v>158</v>
      </c>
      <c r="HI16" s="231" t="s">
        <v>158</v>
      </c>
      <c r="HJ16" s="231" t="s">
        <v>158</v>
      </c>
      <c r="HK16" s="231" t="s">
        <v>158</v>
      </c>
      <c r="HL16" s="231" t="s">
        <v>158</v>
      </c>
      <c r="HM16" s="231" t="s">
        <v>158</v>
      </c>
      <c r="HN16" s="231" t="s">
        <v>158</v>
      </c>
      <c r="HO16" s="231" t="s">
        <v>158</v>
      </c>
      <c r="HP16" s="232" t="s">
        <v>158</v>
      </c>
      <c r="HQ16" s="131">
        <v>27.55913870967742</v>
      </c>
      <c r="HR16" s="131">
        <v>9.9261603375527407</v>
      </c>
      <c r="HS16" s="131">
        <v>11.236533957845433</v>
      </c>
      <c r="HT16" s="131">
        <v>12.219387755102041</v>
      </c>
      <c r="HU16" s="131">
        <v>17.268221574344022</v>
      </c>
      <c r="HV16" s="131">
        <v>259.4375</v>
      </c>
      <c r="HW16" s="131" t="s">
        <v>1288</v>
      </c>
      <c r="HX16" s="131">
        <v>19.162601626016261</v>
      </c>
      <c r="HY16" s="131">
        <v>18.15702479338843</v>
      </c>
      <c r="HZ16" s="131">
        <v>21.923913043478262</v>
      </c>
      <c r="IA16" s="131">
        <v>16.635944700460829</v>
      </c>
      <c r="IB16" s="131">
        <v>16.859550561797754</v>
      </c>
      <c r="IC16" s="131">
        <v>13.677725118483412</v>
      </c>
      <c r="ID16" s="131">
        <v>11.674603174603176</v>
      </c>
      <c r="IE16" s="131">
        <v>15.404347826086958</v>
      </c>
      <c r="IF16" s="131">
        <v>13.986363636363635</v>
      </c>
      <c r="IG16" s="131" t="s">
        <v>158</v>
      </c>
      <c r="IH16" s="131" t="s">
        <v>158</v>
      </c>
      <c r="II16" s="131" t="s">
        <v>158</v>
      </c>
      <c r="IJ16" s="131" t="s">
        <v>158</v>
      </c>
      <c r="IK16" s="131" t="s">
        <v>158</v>
      </c>
      <c r="IL16" s="131" t="s">
        <v>158</v>
      </c>
      <c r="IM16" s="131" t="s">
        <v>158</v>
      </c>
      <c r="IN16" s="131" t="s">
        <v>158</v>
      </c>
      <c r="IO16" s="131" t="s">
        <v>158</v>
      </c>
      <c r="IP16" s="131" t="s">
        <v>158</v>
      </c>
      <c r="IQ16" s="130" t="s">
        <v>158</v>
      </c>
      <c r="IR16" s="131">
        <v>32.383669633294787</v>
      </c>
      <c r="IS16" s="131">
        <v>13.00632911392405</v>
      </c>
      <c r="IT16" s="131">
        <v>14.929742388758784</v>
      </c>
      <c r="IU16" s="131">
        <v>14.053571428571429</v>
      </c>
      <c r="IV16" s="131">
        <v>18.209912536443149</v>
      </c>
      <c r="IW16" s="131">
        <v>347.6875</v>
      </c>
      <c r="IX16" s="131" t="s">
        <v>1288</v>
      </c>
      <c r="IY16" s="131">
        <v>21.475609756097562</v>
      </c>
      <c r="IZ16" s="131">
        <v>19.570247933884296</v>
      </c>
      <c r="JA16" s="131">
        <v>23.815217391304348</v>
      </c>
      <c r="JB16" s="131">
        <v>18.737327188940093</v>
      </c>
      <c r="JC16" s="131">
        <v>20.578651685393261</v>
      </c>
      <c r="JD16" s="131">
        <v>15.251184834123224</v>
      </c>
      <c r="JE16" s="131">
        <v>14.892857142857142</v>
      </c>
      <c r="JF16" s="131">
        <v>16.665217391304349</v>
      </c>
      <c r="JG16" s="131">
        <v>15.93181818181818</v>
      </c>
      <c r="JH16" s="131" t="s">
        <v>158</v>
      </c>
      <c r="JI16" s="131" t="s">
        <v>158</v>
      </c>
      <c r="JJ16" s="131" t="s">
        <v>158</v>
      </c>
      <c r="JK16" s="131" t="s">
        <v>158</v>
      </c>
      <c r="JL16" s="131" t="s">
        <v>158</v>
      </c>
      <c r="JM16" s="131" t="s">
        <v>158</v>
      </c>
      <c r="JN16" s="131" t="s">
        <v>158</v>
      </c>
      <c r="JO16" s="131" t="s">
        <v>158</v>
      </c>
      <c r="JP16" s="131" t="s">
        <v>158</v>
      </c>
      <c r="JQ16" s="131" t="s">
        <v>158</v>
      </c>
      <c r="JR16" s="130" t="s">
        <v>158</v>
      </c>
      <c r="JS16" s="131">
        <v>36.666665053763438</v>
      </c>
      <c r="JT16" s="131">
        <v>16.156118143459913</v>
      </c>
      <c r="JU16" s="131">
        <v>16.543325526932087</v>
      </c>
      <c r="JV16" s="131">
        <v>15.877551020408164</v>
      </c>
      <c r="JW16" s="131">
        <v>19.020408163265305</v>
      </c>
      <c r="JX16" s="131">
        <v>396.31249999999994</v>
      </c>
      <c r="JY16" s="131" t="s">
        <v>1288</v>
      </c>
      <c r="JZ16" s="131">
        <v>25.959349593495936</v>
      </c>
      <c r="KA16" s="131">
        <v>21.16115702479339</v>
      </c>
      <c r="KB16" s="131">
        <v>25.782608695652172</v>
      </c>
      <c r="KC16" s="131">
        <v>20.617511520737327</v>
      </c>
      <c r="KD16" s="131">
        <v>22.067415730337078</v>
      </c>
      <c r="KE16" s="131">
        <v>17.293838862559245</v>
      </c>
      <c r="KF16" s="131">
        <v>16.257936507936506</v>
      </c>
      <c r="KG16" s="131">
        <v>17.978260869565219</v>
      </c>
      <c r="KH16" s="131">
        <v>18.59090909090909</v>
      </c>
      <c r="KI16" s="131" t="s">
        <v>158</v>
      </c>
      <c r="KJ16" s="131" t="s">
        <v>158</v>
      </c>
      <c r="KK16" s="131" t="s">
        <v>158</v>
      </c>
      <c r="KL16" s="131" t="s">
        <v>158</v>
      </c>
      <c r="KM16" s="131" t="s">
        <v>158</v>
      </c>
      <c r="KN16" s="131" t="s">
        <v>158</v>
      </c>
      <c r="KO16" s="131" t="s">
        <v>158</v>
      </c>
      <c r="KP16" s="131" t="s">
        <v>158</v>
      </c>
      <c r="KQ16" s="131" t="s">
        <v>158</v>
      </c>
      <c r="KR16" s="131" t="s">
        <v>158</v>
      </c>
      <c r="KS16" s="116" t="s">
        <v>158</v>
      </c>
      <c r="KT16" s="132">
        <v>13.758478931140802</v>
      </c>
      <c r="KU16" s="132">
        <v>13.828723404255319</v>
      </c>
      <c r="KV16" s="132">
        <v>14.237379162191193</v>
      </c>
      <c r="KW16" s="132">
        <v>15.148394241417497</v>
      </c>
      <c r="KX16" s="132">
        <v>15.38787185354691</v>
      </c>
      <c r="KY16" s="132">
        <v>16.453947368421051</v>
      </c>
      <c r="KZ16" s="132">
        <v>15.937940761636106</v>
      </c>
      <c r="LA16" s="132">
        <v>14.345070422535212</v>
      </c>
      <c r="LB16" s="132">
        <v>12.425141242937853</v>
      </c>
      <c r="LC16" s="132">
        <v>11.341359773371105</v>
      </c>
      <c r="LD16" s="132">
        <v>13</v>
      </c>
      <c r="LE16" s="132">
        <v>11.653179190751445</v>
      </c>
      <c r="LF16" s="132" t="s">
        <v>158</v>
      </c>
      <c r="LG16" s="132" t="s">
        <v>158</v>
      </c>
      <c r="LH16" s="132" t="s">
        <v>158</v>
      </c>
      <c r="LI16" s="132" t="s">
        <v>158</v>
      </c>
      <c r="LJ16" s="132" t="s">
        <v>158</v>
      </c>
      <c r="LK16" s="132" t="s">
        <v>158</v>
      </c>
      <c r="LL16" s="132" t="s">
        <v>158</v>
      </c>
      <c r="LM16" s="132" t="s">
        <v>158</v>
      </c>
      <c r="LN16" s="132" t="s">
        <v>158</v>
      </c>
      <c r="LO16" s="132" t="s">
        <v>158</v>
      </c>
      <c r="LP16" s="132" t="s">
        <v>158</v>
      </c>
      <c r="LQ16" s="132" t="s">
        <v>158</v>
      </c>
      <c r="LR16" s="132" t="s">
        <v>158</v>
      </c>
      <c r="LS16" s="132" t="s">
        <v>158</v>
      </c>
      <c r="LT16" s="130" t="s">
        <v>158</v>
      </c>
      <c r="LU16" s="131">
        <v>3.7257024018824234</v>
      </c>
      <c r="LV16" s="131">
        <v>3.4023386414339565</v>
      </c>
      <c r="LW16" s="131">
        <v>3.3700022632968687</v>
      </c>
      <c r="LX16" s="131">
        <v>3.1620513195409021</v>
      </c>
      <c r="LY16" s="131">
        <v>3.8491352516915756</v>
      </c>
      <c r="LZ16" s="131">
        <v>2.5227988804478207</v>
      </c>
      <c r="MA16" s="131">
        <v>2.5461256637168144</v>
      </c>
      <c r="MB16" s="131">
        <v>3.286146293568974</v>
      </c>
      <c r="MC16" s="131">
        <v>3.5363783107877684</v>
      </c>
      <c r="MD16" s="131">
        <v>3.556892718870988</v>
      </c>
      <c r="ME16" s="131">
        <v>2.7769230769230768</v>
      </c>
      <c r="MF16" s="131">
        <v>2.575262896825397</v>
      </c>
      <c r="MG16" s="131" t="s">
        <v>158</v>
      </c>
      <c r="MH16" s="131" t="s">
        <v>158</v>
      </c>
      <c r="MI16" s="131" t="s">
        <v>158</v>
      </c>
      <c r="MJ16" s="131" t="s">
        <v>158</v>
      </c>
      <c r="MK16" s="131" t="s">
        <v>158</v>
      </c>
      <c r="ML16" s="131" t="s">
        <v>158</v>
      </c>
      <c r="MM16" s="131" t="s">
        <v>158</v>
      </c>
      <c r="MN16" s="131" t="s">
        <v>158</v>
      </c>
      <c r="MO16" s="131" t="s">
        <v>158</v>
      </c>
      <c r="MP16" s="131" t="s">
        <v>158</v>
      </c>
      <c r="MQ16" s="131" t="s">
        <v>158</v>
      </c>
      <c r="MR16" s="131" t="s">
        <v>158</v>
      </c>
      <c r="MS16" s="131" t="s">
        <v>158</v>
      </c>
      <c r="MT16" s="131" t="s">
        <v>158</v>
      </c>
      <c r="MU16" s="130" t="s">
        <v>158</v>
      </c>
      <c r="MV16" s="131">
        <v>4.3779276633259308</v>
      </c>
      <c r="MW16" s="131">
        <v>4.4581121624740367</v>
      </c>
      <c r="MX16" s="131">
        <v>4.4776499434175783</v>
      </c>
      <c r="MY16" s="131">
        <v>3.6366890854594636</v>
      </c>
      <c r="MZ16" s="131">
        <v>4.0590408208788764</v>
      </c>
      <c r="NA16" s="131">
        <v>3.3809516193522597</v>
      </c>
      <c r="NB16" s="131">
        <v>3.1434424778761065</v>
      </c>
      <c r="NC16" s="131">
        <v>3.6827982326951396</v>
      </c>
      <c r="ND16" s="131">
        <v>3.8116266909173584</v>
      </c>
      <c r="NE16" s="131">
        <v>3.863734232546522</v>
      </c>
      <c r="NF16" s="131">
        <v>3.1276923076923073</v>
      </c>
      <c r="NG16" s="131">
        <v>3.1433482142857145</v>
      </c>
      <c r="NH16" s="131" t="s">
        <v>158</v>
      </c>
      <c r="NI16" s="131" t="s">
        <v>158</v>
      </c>
      <c r="NJ16" s="131" t="s">
        <v>158</v>
      </c>
      <c r="NK16" s="131" t="s">
        <v>158</v>
      </c>
      <c r="NL16" s="131" t="s">
        <v>158</v>
      </c>
      <c r="NM16" s="131" t="s">
        <v>158</v>
      </c>
      <c r="NN16" s="131" t="s">
        <v>158</v>
      </c>
      <c r="NO16" s="131" t="s">
        <v>158</v>
      </c>
      <c r="NP16" s="131" t="s">
        <v>158</v>
      </c>
      <c r="NQ16" s="131" t="s">
        <v>158</v>
      </c>
      <c r="NR16" s="131" t="s">
        <v>158</v>
      </c>
      <c r="NS16" s="131" t="s">
        <v>158</v>
      </c>
      <c r="NT16" s="131" t="s">
        <v>158</v>
      </c>
      <c r="NU16" s="131" t="s">
        <v>158</v>
      </c>
      <c r="NV16" s="130" t="s">
        <v>158</v>
      </c>
      <c r="NW16" s="131">
        <v>4.956943085157242</v>
      </c>
      <c r="NX16" s="131">
        <v>5.5377490576198172</v>
      </c>
      <c r="NY16" s="131">
        <v>4.9615873255375327</v>
      </c>
      <c r="NZ16" s="131">
        <v>4.1086863074786173</v>
      </c>
      <c r="OA16" s="131">
        <v>4.2397025801174806</v>
      </c>
      <c r="OB16" s="131">
        <v>3.8537864854058377</v>
      </c>
      <c r="OC16" s="131">
        <v>3.7332300884955756</v>
      </c>
      <c r="OD16" s="131">
        <v>4.4517034855179185</v>
      </c>
      <c r="OE16" s="131">
        <v>4.1214823235193814</v>
      </c>
      <c r="OF16" s="131">
        <v>4.1829199450480825</v>
      </c>
      <c r="OG16" s="131">
        <v>3.4415384615384617</v>
      </c>
      <c r="OH16" s="131">
        <v>3.3707539682539687</v>
      </c>
      <c r="OI16" s="131" t="s">
        <v>158</v>
      </c>
      <c r="OJ16" s="131" t="s">
        <v>158</v>
      </c>
      <c r="OK16" s="131" t="s">
        <v>158</v>
      </c>
      <c r="OL16" s="131" t="s">
        <v>158</v>
      </c>
      <c r="OM16" s="131" t="s">
        <v>158</v>
      </c>
      <c r="ON16" s="131" t="s">
        <v>158</v>
      </c>
      <c r="OO16" s="131" t="s">
        <v>158</v>
      </c>
      <c r="OP16" s="131" t="s">
        <v>158</v>
      </c>
      <c r="OQ16" s="131" t="s">
        <v>158</v>
      </c>
      <c r="OR16" s="131" t="s">
        <v>158</v>
      </c>
      <c r="OS16" s="131" t="s">
        <v>158</v>
      </c>
      <c r="OT16" s="131" t="s">
        <v>158</v>
      </c>
      <c r="OU16" s="131" t="s">
        <v>158</v>
      </c>
      <c r="OV16" s="131" t="s">
        <v>158</v>
      </c>
      <c r="OW16" s="378" t="s">
        <v>158</v>
      </c>
      <c r="OX16" s="132">
        <v>7.0811921891058578</v>
      </c>
      <c r="OY16" s="132">
        <v>7.5085106382978726</v>
      </c>
      <c r="OZ16" s="132">
        <v>7.6068743286788401</v>
      </c>
      <c r="PA16" s="132">
        <v>7.2591362126245844</v>
      </c>
      <c r="PB16" s="132">
        <v>5.9839816933638446</v>
      </c>
      <c r="PC16" s="132">
        <v>6.6697368421052632</v>
      </c>
      <c r="PD16" s="132">
        <v>5.8039492242595205</v>
      </c>
      <c r="PE16" s="132">
        <v>5.7450704225352114</v>
      </c>
      <c r="PF16" s="132">
        <v>5.1892655367231635</v>
      </c>
      <c r="PG16" s="132">
        <v>5.0580736543909346</v>
      </c>
      <c r="PH16" s="132">
        <v>5.6514935988620199</v>
      </c>
      <c r="PI16" s="132">
        <v>4.4537572254335256</v>
      </c>
      <c r="PJ16" s="132" t="s">
        <v>158</v>
      </c>
      <c r="PK16" s="132" t="s">
        <v>158</v>
      </c>
      <c r="PL16" s="132" t="s">
        <v>158</v>
      </c>
      <c r="PM16" s="132" t="s">
        <v>158</v>
      </c>
      <c r="PN16" s="132" t="s">
        <v>158</v>
      </c>
      <c r="PO16" s="132" t="s">
        <v>158</v>
      </c>
      <c r="PP16" s="132" t="s">
        <v>158</v>
      </c>
      <c r="PQ16" s="132" t="s">
        <v>158</v>
      </c>
      <c r="PR16" s="132" t="s">
        <v>158</v>
      </c>
      <c r="PS16" s="132" t="s">
        <v>158</v>
      </c>
      <c r="PT16" s="132" t="s">
        <v>158</v>
      </c>
      <c r="PU16" s="132" t="s">
        <v>158</v>
      </c>
      <c r="PV16" s="132" t="s">
        <v>158</v>
      </c>
      <c r="PW16" s="132" t="s">
        <v>158</v>
      </c>
      <c r="PX16" s="130" t="s">
        <v>158</v>
      </c>
      <c r="PY16" s="131">
        <v>7.2388937669085642</v>
      </c>
      <c r="PZ16" s="131">
        <v>6.2662227259846972</v>
      </c>
      <c r="QA16" s="131">
        <v>6.3074526969782543</v>
      </c>
      <c r="QB16" s="131">
        <v>6.5985812356979405</v>
      </c>
      <c r="QC16" s="131">
        <v>9.8980917782026765</v>
      </c>
      <c r="QD16" s="131">
        <v>6.2236338528309325</v>
      </c>
      <c r="QE16" s="131">
        <v>6.9917910085054675</v>
      </c>
      <c r="QF16" s="131">
        <v>8.2052954155430253</v>
      </c>
      <c r="QG16" s="131">
        <v>8.4674795862819821</v>
      </c>
      <c r="QH16" s="131">
        <v>7.9753682441893039</v>
      </c>
      <c r="QI16" s="131">
        <v>6.3876919204631264</v>
      </c>
      <c r="QJ16" s="131">
        <v>6.7381310837118766</v>
      </c>
      <c r="QK16" s="131" t="s">
        <v>158</v>
      </c>
      <c r="QL16" s="131" t="s">
        <v>158</v>
      </c>
      <c r="QM16" s="131" t="s">
        <v>158</v>
      </c>
      <c r="QN16" s="131" t="s">
        <v>158</v>
      </c>
      <c r="QO16" s="131" t="s">
        <v>158</v>
      </c>
      <c r="QP16" s="131" t="s">
        <v>158</v>
      </c>
      <c r="QQ16" s="131" t="s">
        <v>158</v>
      </c>
      <c r="QR16" s="131" t="s">
        <v>158</v>
      </c>
      <c r="QS16" s="131" t="s">
        <v>158</v>
      </c>
      <c r="QT16" s="131" t="s">
        <v>158</v>
      </c>
      <c r="QU16" s="131" t="s">
        <v>158</v>
      </c>
      <c r="QV16" s="131" t="s">
        <v>158</v>
      </c>
      <c r="QW16" s="131" t="s">
        <v>158</v>
      </c>
      <c r="QX16" s="131" t="s">
        <v>158</v>
      </c>
      <c r="QY16" s="130" t="s">
        <v>158</v>
      </c>
      <c r="QZ16" s="131">
        <v>8.5061418909933586</v>
      </c>
      <c r="RA16" s="131">
        <v>8.2106829130065169</v>
      </c>
      <c r="RB16" s="131">
        <v>8.3805775204744428</v>
      </c>
      <c r="RC16" s="131">
        <v>7.5890572082379872</v>
      </c>
      <c r="RD16" s="131">
        <v>10.437866156787763</v>
      </c>
      <c r="RE16" s="131">
        <v>8.3406589070822648</v>
      </c>
      <c r="RF16" s="131">
        <v>8.6320534629404619</v>
      </c>
      <c r="RG16" s="131">
        <v>9.1957097327776403</v>
      </c>
      <c r="RH16" s="131">
        <v>9.1265323897659236</v>
      </c>
      <c r="RI16" s="131">
        <v>8.6633772052646325</v>
      </c>
      <c r="RJ16" s="131">
        <v>7.1945582683110993</v>
      </c>
      <c r="RK16" s="131">
        <v>8.224516547696302</v>
      </c>
      <c r="RL16" s="131" t="s">
        <v>158</v>
      </c>
      <c r="RM16" s="131" t="s">
        <v>158</v>
      </c>
      <c r="RN16" s="131" t="s">
        <v>158</v>
      </c>
      <c r="RO16" s="131" t="s">
        <v>158</v>
      </c>
      <c r="RP16" s="131" t="s">
        <v>158</v>
      </c>
      <c r="RQ16" s="131" t="s">
        <v>158</v>
      </c>
      <c r="RR16" s="131" t="s">
        <v>158</v>
      </c>
      <c r="RS16" s="131" t="s">
        <v>158</v>
      </c>
      <c r="RT16" s="131" t="s">
        <v>158</v>
      </c>
      <c r="RU16" s="131" t="s">
        <v>158</v>
      </c>
      <c r="RV16" s="131" t="s">
        <v>158</v>
      </c>
      <c r="RW16" s="131" t="s">
        <v>158</v>
      </c>
      <c r="RX16" s="131" t="s">
        <v>158</v>
      </c>
      <c r="RY16" s="131" t="s">
        <v>158</v>
      </c>
      <c r="RZ16" s="130" t="s">
        <v>158</v>
      </c>
      <c r="SA16" s="131">
        <v>9.6311461656023223</v>
      </c>
      <c r="SB16" s="131">
        <v>10.199093227543212</v>
      </c>
      <c r="SC16" s="131">
        <v>9.2863371928833658</v>
      </c>
      <c r="SD16" s="131">
        <v>8.5740228832951946</v>
      </c>
      <c r="SE16" s="131">
        <v>10.902439770554492</v>
      </c>
      <c r="SF16" s="131">
        <v>9.5071217202604057</v>
      </c>
      <c r="SG16" s="131">
        <v>10.251640340218712</v>
      </c>
      <c r="SH16" s="131">
        <v>11.115616572689385</v>
      </c>
      <c r="SI16" s="131">
        <v>9.8684485574305949</v>
      </c>
      <c r="SJ16" s="131">
        <v>9.379064687762531</v>
      </c>
      <c r="SK16" s="131">
        <v>7.9164913163856037</v>
      </c>
      <c r="SL16" s="131">
        <v>8.8195197923426356</v>
      </c>
      <c r="SM16" s="131" t="s">
        <v>158</v>
      </c>
      <c r="SN16" s="131" t="s">
        <v>158</v>
      </c>
      <c r="SO16" s="131" t="s">
        <v>158</v>
      </c>
      <c r="SP16" s="131" t="s">
        <v>158</v>
      </c>
      <c r="SQ16" s="131" t="s">
        <v>158</v>
      </c>
      <c r="SR16" s="131" t="s">
        <v>158</v>
      </c>
      <c r="SS16" s="131" t="s">
        <v>158</v>
      </c>
      <c r="ST16" s="131" t="s">
        <v>158</v>
      </c>
      <c r="SU16" s="131" t="s">
        <v>158</v>
      </c>
      <c r="SV16" s="131" t="s">
        <v>158</v>
      </c>
      <c r="SW16" s="131" t="s">
        <v>158</v>
      </c>
      <c r="SX16" s="131" t="s">
        <v>158</v>
      </c>
      <c r="SY16" s="131" t="s">
        <v>158</v>
      </c>
      <c r="SZ16" s="131" t="s">
        <v>158</v>
      </c>
      <c r="TA16" s="378" t="s">
        <v>158</v>
      </c>
      <c r="TB16" s="132">
        <v>0.9928057553956835</v>
      </c>
      <c r="TC16" s="132">
        <v>-1.1457446808510638</v>
      </c>
      <c r="TD16" s="132">
        <v>-1.1815252416756177</v>
      </c>
      <c r="TE16" s="132">
        <v>-3.7198228128460689</v>
      </c>
      <c r="TF16" s="132">
        <v>-2.6304347826086958</v>
      </c>
      <c r="TG16" s="132">
        <v>-0.30657894736842106</v>
      </c>
      <c r="TH16" s="132">
        <v>-0.44287729196050774</v>
      </c>
      <c r="TI16" s="132">
        <v>-0.39154929577464787</v>
      </c>
      <c r="TJ16" s="132">
        <v>-1.1115819209039548</v>
      </c>
      <c r="TK16" s="132">
        <v>1.3824362606232294</v>
      </c>
      <c r="TL16" s="132">
        <v>0.99431009957325744</v>
      </c>
      <c r="TM16" s="132">
        <v>-2.8236994219653178</v>
      </c>
      <c r="TN16" s="132" t="s">
        <v>158</v>
      </c>
      <c r="TO16" s="132" t="s">
        <v>158</v>
      </c>
      <c r="TP16" s="132" t="s">
        <v>158</v>
      </c>
      <c r="TQ16" s="132" t="s">
        <v>158</v>
      </c>
      <c r="TR16" s="132" t="s">
        <v>158</v>
      </c>
      <c r="TS16" s="132" t="s">
        <v>158</v>
      </c>
      <c r="TT16" s="132" t="s">
        <v>158</v>
      </c>
      <c r="TU16" s="132" t="s">
        <v>158</v>
      </c>
      <c r="TV16" s="132" t="s">
        <v>158</v>
      </c>
      <c r="TW16" s="132" t="s">
        <v>158</v>
      </c>
      <c r="TX16" s="132" t="s">
        <v>158</v>
      </c>
      <c r="TY16" s="132" t="s">
        <v>158</v>
      </c>
      <c r="TZ16" s="132" t="s">
        <v>158</v>
      </c>
      <c r="UA16" s="132" t="s">
        <v>158</v>
      </c>
      <c r="UB16" s="235" t="s">
        <v>158</v>
      </c>
      <c r="UC16" s="236">
        <v>29.47</v>
      </c>
      <c r="UD16" s="236">
        <v>30.02</v>
      </c>
      <c r="UE16" s="236">
        <v>28.32</v>
      </c>
      <c r="UF16" s="236">
        <v>26.07</v>
      </c>
      <c r="UG16" s="236">
        <v>23.24</v>
      </c>
      <c r="UH16" s="236">
        <v>23.68</v>
      </c>
      <c r="UI16" s="236">
        <v>24.04</v>
      </c>
      <c r="UJ16" s="236">
        <v>24.19</v>
      </c>
      <c r="UK16" s="236">
        <v>22.87</v>
      </c>
      <c r="UL16" s="236">
        <v>22.24</v>
      </c>
      <c r="UM16" s="236">
        <v>22.88</v>
      </c>
      <c r="UN16" s="236">
        <v>22.27</v>
      </c>
      <c r="UO16" s="231" t="s">
        <v>5</v>
      </c>
      <c r="UP16" s="231" t="s">
        <v>5</v>
      </c>
      <c r="UQ16" s="231" t="s">
        <v>5</v>
      </c>
      <c r="UR16" s="231" t="s">
        <v>5</v>
      </c>
      <c r="US16" s="231" t="s">
        <v>5</v>
      </c>
      <c r="UT16" s="231" t="s">
        <v>5</v>
      </c>
      <c r="UU16" s="231" t="s">
        <v>5</v>
      </c>
      <c r="UV16" s="231" t="s">
        <v>5</v>
      </c>
      <c r="UW16" s="231" t="s">
        <v>5</v>
      </c>
      <c r="UX16" s="231" t="s">
        <v>5</v>
      </c>
      <c r="UY16" s="231" t="s">
        <v>5</v>
      </c>
      <c r="UZ16" s="231" t="s">
        <v>5</v>
      </c>
      <c r="VA16" s="231" t="s">
        <v>5</v>
      </c>
      <c r="VB16" s="231" t="s">
        <v>5</v>
      </c>
      <c r="VC16" s="130" t="s">
        <v>158</v>
      </c>
      <c r="VD16" s="131">
        <v>1.7393959280624365</v>
      </c>
      <c r="VE16" s="131">
        <v>1.5672884743504329</v>
      </c>
      <c r="VF16" s="131">
        <v>1.6942090395480225</v>
      </c>
      <c r="VG16" s="131">
        <v>1.8373609512850018</v>
      </c>
      <c r="VH16" s="131">
        <v>2.5486230636833045</v>
      </c>
      <c r="VI16" s="131">
        <v>1.7529560810810809</v>
      </c>
      <c r="VJ16" s="131">
        <v>1.6880199667221298</v>
      </c>
      <c r="VK16" s="131">
        <v>1.9487391484084331</v>
      </c>
      <c r="VL16" s="131">
        <v>1.9212942719720156</v>
      </c>
      <c r="VM16" s="131">
        <v>1.8138489208633097</v>
      </c>
      <c r="VN16" s="131">
        <v>1.5777972027972029</v>
      </c>
      <c r="VO16" s="131">
        <v>1.3475527615626404</v>
      </c>
      <c r="VP16" s="131" t="s">
        <v>158</v>
      </c>
      <c r="VQ16" s="131" t="s">
        <v>158</v>
      </c>
      <c r="VR16" s="131" t="s">
        <v>158</v>
      </c>
      <c r="VS16" s="131" t="s">
        <v>158</v>
      </c>
      <c r="VT16" s="131" t="s">
        <v>158</v>
      </c>
      <c r="VU16" s="131" t="s">
        <v>158</v>
      </c>
      <c r="VV16" s="131" t="s">
        <v>158</v>
      </c>
      <c r="VW16" s="131" t="s">
        <v>158</v>
      </c>
      <c r="VX16" s="131" t="s">
        <v>158</v>
      </c>
      <c r="VY16" s="131" t="s">
        <v>158</v>
      </c>
      <c r="VZ16" s="131" t="s">
        <v>158</v>
      </c>
      <c r="WA16" s="131" t="s">
        <v>158</v>
      </c>
      <c r="WB16" s="131" t="s">
        <v>158</v>
      </c>
      <c r="WC16" s="131" t="s">
        <v>158</v>
      </c>
      <c r="WD16" s="130" t="s">
        <v>158</v>
      </c>
      <c r="WE16" s="131">
        <v>2.0438963528309571</v>
      </c>
      <c r="WF16" s="131">
        <v>2.05363091272485</v>
      </c>
      <c r="WG16" s="131">
        <v>2.2510593220338984</v>
      </c>
      <c r="WH16" s="131">
        <v>2.1131568853087841</v>
      </c>
      <c r="WI16" s="131">
        <v>2.6876075731497422</v>
      </c>
      <c r="WJ16" s="131">
        <v>2.3492398648648649</v>
      </c>
      <c r="WK16" s="131">
        <v>2.084026622296173</v>
      </c>
      <c r="WL16" s="131">
        <v>2.1839603141794126</v>
      </c>
      <c r="WM16" s="131">
        <v>2.0708351552251858</v>
      </c>
      <c r="WN16" s="131">
        <v>1.9703237410071943</v>
      </c>
      <c r="WO16" s="131">
        <v>1.7770979020979021</v>
      </c>
      <c r="WP16" s="131">
        <v>1.6448136506511002</v>
      </c>
      <c r="WQ16" s="131" t="s">
        <v>158</v>
      </c>
      <c r="WR16" s="131" t="s">
        <v>158</v>
      </c>
      <c r="WS16" s="131" t="s">
        <v>158</v>
      </c>
      <c r="WT16" s="131" t="s">
        <v>158</v>
      </c>
      <c r="WU16" s="131" t="s">
        <v>158</v>
      </c>
      <c r="WV16" s="131" t="s">
        <v>158</v>
      </c>
      <c r="WW16" s="131" t="s">
        <v>158</v>
      </c>
      <c r="WX16" s="131" t="s">
        <v>158</v>
      </c>
      <c r="WY16" s="131" t="s">
        <v>158</v>
      </c>
      <c r="WZ16" s="131" t="s">
        <v>158</v>
      </c>
      <c r="XA16" s="131" t="s">
        <v>158</v>
      </c>
      <c r="XB16" s="131" t="s">
        <v>158</v>
      </c>
      <c r="XC16" s="131" t="s">
        <v>158</v>
      </c>
      <c r="XD16" s="131" t="s">
        <v>158</v>
      </c>
      <c r="XE16" s="130" t="s">
        <v>158</v>
      </c>
      <c r="XF16" s="131">
        <v>2.3142177468612148</v>
      </c>
      <c r="XG16" s="131">
        <v>2.5509660226515658</v>
      </c>
      <c r="XH16" s="131">
        <v>2.4943502824858759</v>
      </c>
      <c r="XI16" s="131">
        <v>2.3874184886843115</v>
      </c>
      <c r="XJ16" s="131">
        <v>2.8072289156626504</v>
      </c>
      <c r="XK16" s="131">
        <v>2.6777871621621618</v>
      </c>
      <c r="XL16" s="131">
        <v>2.4750415973377704</v>
      </c>
      <c r="XM16" s="131">
        <v>2.6399338569656883</v>
      </c>
      <c r="XN16" s="131">
        <v>2.2391779623961523</v>
      </c>
      <c r="XO16" s="131">
        <v>2.1330935251798562</v>
      </c>
      <c r="XP16" s="131">
        <v>1.9554195804195806</v>
      </c>
      <c r="XQ16" s="131">
        <v>1.7638078132016166</v>
      </c>
      <c r="XR16" s="131" t="s">
        <v>158</v>
      </c>
      <c r="XS16" s="131" t="s">
        <v>158</v>
      </c>
      <c r="XT16" s="131" t="s">
        <v>158</v>
      </c>
      <c r="XU16" s="131" t="s">
        <v>158</v>
      </c>
      <c r="XV16" s="131" t="s">
        <v>158</v>
      </c>
      <c r="XW16" s="131" t="s">
        <v>158</v>
      </c>
      <c r="XX16" s="131" t="s">
        <v>158</v>
      </c>
      <c r="XY16" s="131" t="s">
        <v>158</v>
      </c>
      <c r="XZ16" s="131" t="s">
        <v>158</v>
      </c>
      <c r="YA16" s="131" t="s">
        <v>158</v>
      </c>
      <c r="YB16" s="131" t="s">
        <v>158</v>
      </c>
      <c r="YC16" s="131" t="s">
        <v>158</v>
      </c>
      <c r="YD16" s="131" t="s">
        <v>158</v>
      </c>
      <c r="YE16" s="131" t="s">
        <v>158</v>
      </c>
      <c r="YF16" s="235" t="s">
        <v>158</v>
      </c>
      <c r="YG16" s="8">
        <v>973</v>
      </c>
      <c r="YH16" s="8">
        <v>940</v>
      </c>
      <c r="YI16" s="8">
        <v>931</v>
      </c>
      <c r="YJ16" s="8">
        <v>903</v>
      </c>
      <c r="YK16" s="8">
        <v>874</v>
      </c>
      <c r="YL16" s="8">
        <v>760</v>
      </c>
      <c r="YM16" s="8">
        <v>709</v>
      </c>
      <c r="YN16" s="8">
        <v>710</v>
      </c>
      <c r="YO16" s="8">
        <v>708</v>
      </c>
      <c r="YP16" s="8">
        <v>706</v>
      </c>
      <c r="YQ16" s="8">
        <v>703</v>
      </c>
      <c r="YR16" s="8">
        <v>692</v>
      </c>
      <c r="YS16" s="231" t="s">
        <v>5</v>
      </c>
      <c r="YT16" s="231" t="s">
        <v>5</v>
      </c>
      <c r="YU16" s="231" t="s">
        <v>5</v>
      </c>
      <c r="YV16" s="231" t="s">
        <v>5</v>
      </c>
      <c r="YW16" s="231" t="s">
        <v>5</v>
      </c>
      <c r="YX16" s="231" t="s">
        <v>5</v>
      </c>
      <c r="YY16" s="231" t="s">
        <v>5</v>
      </c>
      <c r="YZ16" s="231" t="s">
        <v>5</v>
      </c>
      <c r="ZA16" s="231" t="s">
        <v>5</v>
      </c>
      <c r="ZB16" s="231" t="s">
        <v>5</v>
      </c>
      <c r="ZC16" s="231" t="s">
        <v>5</v>
      </c>
      <c r="ZD16" s="231" t="s">
        <v>5</v>
      </c>
      <c r="ZE16" s="231" t="s">
        <v>5</v>
      </c>
      <c r="ZF16" s="231" t="s">
        <v>5</v>
      </c>
      <c r="ZG16" s="235" t="s">
        <v>158</v>
      </c>
      <c r="ZH16" s="133">
        <v>6.3500000000000001E-2</v>
      </c>
      <c r="ZI16" s="133">
        <v>0.16450000000000001</v>
      </c>
      <c r="ZJ16" s="133">
        <v>0.1525</v>
      </c>
      <c r="ZK16" s="133">
        <v>0.1525</v>
      </c>
      <c r="ZL16" s="133">
        <v>0.14499999999999999</v>
      </c>
      <c r="ZM16" s="133">
        <v>7.1999999999999998E-3</v>
      </c>
      <c r="ZN16" s="133">
        <v>-8.0600000000000005E-2</v>
      </c>
      <c r="ZO16" s="133">
        <v>0.10400000000000001</v>
      </c>
      <c r="ZP16" s="133">
        <v>0.1057</v>
      </c>
      <c r="ZQ16" s="133">
        <v>8.1699999999999995E-2</v>
      </c>
      <c r="ZR16" s="133">
        <v>9.6600000000000005E-2</v>
      </c>
      <c r="ZS16" s="133">
        <v>7.9899999999999999E-2</v>
      </c>
      <c r="ZT16" s="379" t="s">
        <v>158</v>
      </c>
      <c r="ZU16" s="133">
        <v>4.3999999999999997E-2</v>
      </c>
      <c r="ZV16" s="133">
        <v>8.2199999999999995E-2</v>
      </c>
      <c r="ZW16" s="133">
        <v>7.2999999999999995E-2</v>
      </c>
      <c r="ZX16" s="133">
        <v>7.8700000000000006E-2</v>
      </c>
      <c r="ZY16" s="133">
        <v>6.6799999999999998E-2</v>
      </c>
      <c r="ZZ16" s="133">
        <v>2.3799999999999998E-2</v>
      </c>
      <c r="AAA16" s="133">
        <v>-8.0000000000000002E-3</v>
      </c>
      <c r="AAB16" s="133">
        <v>5.67E-2</v>
      </c>
      <c r="AAC16" s="133">
        <v>6.0899999999999996E-2</v>
      </c>
      <c r="AAD16" s="133">
        <v>5.1699999999999996E-2</v>
      </c>
      <c r="AAE16" s="133">
        <v>5.8899999999999994E-2</v>
      </c>
      <c r="AAF16" s="133">
        <v>4.8000000000000001E-2</v>
      </c>
      <c r="AAG16" s="235" t="s">
        <v>158</v>
      </c>
      <c r="AAH16" s="8">
        <v>13387</v>
      </c>
      <c r="AAI16" s="8">
        <v>12999</v>
      </c>
      <c r="AAJ16" s="8">
        <v>13255</v>
      </c>
      <c r="AAK16" s="8">
        <v>13679</v>
      </c>
      <c r="AAL16" s="8">
        <v>13449</v>
      </c>
      <c r="AAM16" s="8">
        <v>12505</v>
      </c>
      <c r="AAN16" s="8">
        <v>11300</v>
      </c>
      <c r="AAO16" s="8">
        <v>10185</v>
      </c>
      <c r="AAP16" s="8">
        <v>8797</v>
      </c>
      <c r="AAQ16" s="8">
        <v>8007</v>
      </c>
      <c r="AAR16" s="8">
        <v>9139</v>
      </c>
      <c r="AAS16" s="8">
        <v>8064</v>
      </c>
      <c r="AAT16" s="231" t="s">
        <v>5</v>
      </c>
      <c r="AAU16" s="231" t="s">
        <v>5</v>
      </c>
      <c r="AAV16" s="231" t="s">
        <v>5</v>
      </c>
      <c r="AAW16" s="231" t="s">
        <v>5</v>
      </c>
      <c r="AAX16" s="231" t="s">
        <v>5</v>
      </c>
      <c r="AAY16" s="231" t="s">
        <v>5</v>
      </c>
      <c r="AAZ16" s="231" t="s">
        <v>5</v>
      </c>
      <c r="ABA16" s="231" t="s">
        <v>5</v>
      </c>
      <c r="ABB16" s="231" t="s">
        <v>5</v>
      </c>
      <c r="ABC16" s="231" t="s">
        <v>5</v>
      </c>
      <c r="ABD16" s="231" t="s">
        <v>5</v>
      </c>
      <c r="ABE16" s="231" t="s">
        <v>5</v>
      </c>
      <c r="ABF16" s="231" t="s">
        <v>5</v>
      </c>
      <c r="ABG16" s="231" t="s">
        <v>5</v>
      </c>
      <c r="ABH16" s="235" t="s">
        <v>158</v>
      </c>
      <c r="ABI16" s="8">
        <v>6890</v>
      </c>
      <c r="ABJ16" s="8">
        <v>7058</v>
      </c>
      <c r="ABK16" s="8">
        <v>7082</v>
      </c>
      <c r="ABL16" s="8">
        <v>6555</v>
      </c>
      <c r="ABM16" s="8">
        <v>5230</v>
      </c>
      <c r="ABN16" s="8">
        <v>5069</v>
      </c>
      <c r="ABO16" s="8">
        <v>4115</v>
      </c>
      <c r="ABP16" s="8">
        <v>4079</v>
      </c>
      <c r="ABQ16" s="8">
        <v>3674</v>
      </c>
      <c r="ABR16" s="8">
        <v>3571</v>
      </c>
      <c r="ABS16" s="8">
        <v>3973</v>
      </c>
      <c r="ABT16" s="8">
        <v>3082</v>
      </c>
      <c r="ABU16" s="231" t="s">
        <v>5</v>
      </c>
      <c r="ABV16" s="231" t="s">
        <v>5</v>
      </c>
      <c r="ABW16" s="231" t="s">
        <v>5</v>
      </c>
      <c r="ABX16" s="231" t="s">
        <v>5</v>
      </c>
      <c r="ABY16" s="231" t="s">
        <v>5</v>
      </c>
      <c r="ABZ16" s="231" t="s">
        <v>5</v>
      </c>
      <c r="ACA16" s="231" t="s">
        <v>5</v>
      </c>
      <c r="ACB16" s="231" t="s">
        <v>5</v>
      </c>
      <c r="ACC16" s="231" t="s">
        <v>5</v>
      </c>
      <c r="ACD16" s="231" t="s">
        <v>5</v>
      </c>
      <c r="ACE16" s="231" t="s">
        <v>5</v>
      </c>
      <c r="ACF16" s="231" t="s">
        <v>5</v>
      </c>
      <c r="ACG16" s="231" t="s">
        <v>5</v>
      </c>
      <c r="ACH16" s="231" t="s">
        <v>5</v>
      </c>
      <c r="ACI16" s="235" t="s">
        <v>158</v>
      </c>
      <c r="ACJ16" s="8">
        <v>966</v>
      </c>
      <c r="ACK16" s="8">
        <v>-1077</v>
      </c>
      <c r="ACL16" s="8">
        <v>-1100</v>
      </c>
      <c r="ACM16" s="8">
        <v>-3359</v>
      </c>
      <c r="ACN16" s="8">
        <v>-2299</v>
      </c>
      <c r="ACO16" s="8">
        <v>-233</v>
      </c>
      <c r="ACP16" s="8">
        <v>-314</v>
      </c>
      <c r="ACQ16" s="8">
        <v>-278</v>
      </c>
      <c r="ACR16" s="8">
        <v>-787</v>
      </c>
      <c r="ACS16" s="8">
        <v>976</v>
      </c>
      <c r="ACT16" s="8">
        <v>699</v>
      </c>
      <c r="ACU16" s="8">
        <v>-1954</v>
      </c>
      <c r="ACV16" s="237" t="s">
        <v>5</v>
      </c>
      <c r="ACW16" s="237" t="s">
        <v>5</v>
      </c>
      <c r="ACX16" s="237" t="s">
        <v>5</v>
      </c>
      <c r="ACY16" s="237" t="s">
        <v>5</v>
      </c>
      <c r="ACZ16" s="237" t="s">
        <v>5</v>
      </c>
      <c r="ADA16" s="237" t="s">
        <v>5</v>
      </c>
      <c r="ADB16" s="237" t="s">
        <v>5</v>
      </c>
      <c r="ADC16" s="237" t="s">
        <v>5</v>
      </c>
      <c r="ADD16" s="237" t="s">
        <v>5</v>
      </c>
      <c r="ADE16" s="237" t="s">
        <v>5</v>
      </c>
      <c r="ADF16" s="237" t="s">
        <v>5</v>
      </c>
      <c r="ADG16" s="237" t="s">
        <v>5</v>
      </c>
      <c r="ADH16" s="237" t="s">
        <v>5</v>
      </c>
      <c r="ADI16" s="237" t="s">
        <v>5</v>
      </c>
      <c r="ADJ16" s="127" t="s">
        <v>158</v>
      </c>
      <c r="ADK16" s="128">
        <v>1.8709677419354838</v>
      </c>
      <c r="ADL16" s="128">
        <v>0.68354430379746833</v>
      </c>
      <c r="ADM16" s="128">
        <v>0.7025761124121781</v>
      </c>
      <c r="ADN16" s="128">
        <v>0.70408163265306123</v>
      </c>
      <c r="ADO16" s="128">
        <v>0.7288629737609329</v>
      </c>
      <c r="ADP16" s="128">
        <v>14.124999999999998</v>
      </c>
      <c r="ADQ16" s="128" t="s">
        <v>1282</v>
      </c>
      <c r="ADR16" s="128">
        <v>0.78048780487804881</v>
      </c>
      <c r="ADS16" s="128">
        <v>0.76033057851239672</v>
      </c>
      <c r="ADT16" s="128">
        <v>0.9565217391304347</v>
      </c>
      <c r="ADU16" s="128">
        <v>0.77419354838709675</v>
      </c>
      <c r="ADV16" s="128">
        <v>0.89887640449438211</v>
      </c>
      <c r="ADW16" s="128">
        <v>0.72037914691943128</v>
      </c>
      <c r="ADX16" s="128">
        <v>0.5714285714285714</v>
      </c>
      <c r="ADY16" s="128">
        <v>0.5913043478260871</v>
      </c>
      <c r="ADZ16" s="128">
        <v>0.58181818181818179</v>
      </c>
      <c r="AEA16" s="128" t="s">
        <v>158</v>
      </c>
      <c r="AEB16" s="128" t="s">
        <v>158</v>
      </c>
      <c r="AEC16" s="128" t="s">
        <v>158</v>
      </c>
      <c r="AED16" s="128" t="s">
        <v>158</v>
      </c>
      <c r="AEE16" s="128" t="s">
        <v>158</v>
      </c>
      <c r="AEF16" s="128" t="s">
        <v>158</v>
      </c>
      <c r="AEG16" s="128" t="s">
        <v>158</v>
      </c>
      <c r="AEH16" s="128" t="s">
        <v>158</v>
      </c>
      <c r="AEI16" s="128" t="s">
        <v>158</v>
      </c>
      <c r="AEJ16" s="128" t="s">
        <v>158</v>
      </c>
      <c r="AEK16" s="127" t="s">
        <v>158</v>
      </c>
      <c r="AEL16" s="128">
        <v>0.49144267053701018</v>
      </c>
      <c r="AEM16" s="128">
        <v>0.43151034287333523</v>
      </c>
      <c r="AEN16" s="128">
        <v>0.39438011861056199</v>
      </c>
      <c r="AEO16" s="128">
        <v>0.38021052631578944</v>
      </c>
      <c r="AEP16" s="128">
        <v>0.41778202676864246</v>
      </c>
      <c r="AEQ16" s="128">
        <v>0.33884395344249357</v>
      </c>
      <c r="AER16" s="128">
        <v>0.35837667071688944</v>
      </c>
      <c r="AES16" s="128">
        <v>0.33419955871537138</v>
      </c>
      <c r="AET16" s="128">
        <v>0.35457811649428422</v>
      </c>
      <c r="AEU16" s="128">
        <v>0.34795855502660322</v>
      </c>
      <c r="AEV16" s="128">
        <v>0.29726654920714823</v>
      </c>
      <c r="AEW16" s="128">
        <v>0.35924724205061653</v>
      </c>
      <c r="AEX16" s="128" t="s">
        <v>158</v>
      </c>
      <c r="AEY16" s="128" t="s">
        <v>158</v>
      </c>
      <c r="AEZ16" s="128" t="s">
        <v>158</v>
      </c>
      <c r="AFA16" s="128" t="s">
        <v>158</v>
      </c>
      <c r="AFB16" s="128" t="s">
        <v>158</v>
      </c>
      <c r="AFC16" s="128" t="s">
        <v>158</v>
      </c>
      <c r="AFD16" s="128" t="s">
        <v>158</v>
      </c>
      <c r="AFE16" s="128" t="s">
        <v>158</v>
      </c>
      <c r="AFF16" s="128" t="s">
        <v>158</v>
      </c>
      <c r="AFG16" s="128" t="s">
        <v>158</v>
      </c>
      <c r="AFH16" s="128" t="s">
        <v>158</v>
      </c>
      <c r="AFI16" s="128" t="s">
        <v>158</v>
      </c>
      <c r="AFJ16" s="128" t="s">
        <v>158</v>
      </c>
      <c r="AFK16" s="128" t="s">
        <v>158</v>
      </c>
      <c r="AFL16" s="134" t="s">
        <v>158</v>
      </c>
      <c r="AFM16" s="135">
        <v>3.5052173913043476</v>
      </c>
      <c r="AFN16" s="135" t="s">
        <v>1282</v>
      </c>
      <c r="AFO16" s="135" t="s">
        <v>1282</v>
      </c>
      <c r="AFP16" s="135" t="s">
        <v>1282</v>
      </c>
      <c r="AFQ16" s="135" t="s">
        <v>1282</v>
      </c>
      <c r="AFR16" s="135" t="s">
        <v>1282</v>
      </c>
      <c r="AFS16" s="135" t="s">
        <v>1282</v>
      </c>
      <c r="AFT16" s="135" t="s">
        <v>1282</v>
      </c>
      <c r="AFU16" s="135" t="s">
        <v>1282</v>
      </c>
      <c r="AFV16" s="135">
        <v>1.2731147540983607</v>
      </c>
      <c r="AFW16" s="135">
        <v>1.6896137339055795</v>
      </c>
      <c r="AFX16" s="135" t="s">
        <v>1282</v>
      </c>
      <c r="AFY16" s="135" t="s">
        <v>158</v>
      </c>
      <c r="AFZ16" s="135" t="s">
        <v>158</v>
      </c>
      <c r="AGA16" s="135" t="s">
        <v>158</v>
      </c>
      <c r="AGB16" s="135" t="s">
        <v>158</v>
      </c>
      <c r="AGC16" s="135" t="s">
        <v>158</v>
      </c>
      <c r="AGD16" s="135" t="s">
        <v>158</v>
      </c>
      <c r="AGE16" s="135" t="s">
        <v>158</v>
      </c>
      <c r="AGF16" s="135" t="s">
        <v>158</v>
      </c>
      <c r="AGG16" s="135" t="s">
        <v>158</v>
      </c>
      <c r="AGH16" s="135" t="s">
        <v>158</v>
      </c>
      <c r="AGI16" s="135" t="s">
        <v>158</v>
      </c>
      <c r="AGJ16" s="135" t="s">
        <v>158</v>
      </c>
      <c r="AGK16" s="135" t="s">
        <v>158</v>
      </c>
      <c r="AGL16" s="135" t="s">
        <v>158</v>
      </c>
    </row>
    <row r="17" spans="1:870" x14ac:dyDescent="0.2">
      <c r="A17" s="7">
        <v>15</v>
      </c>
      <c r="B17" s="1" t="s">
        <v>214</v>
      </c>
      <c r="C17" s="1" t="s">
        <v>215</v>
      </c>
      <c r="D17" s="94">
        <v>0.24</v>
      </c>
      <c r="E17" s="95">
        <v>0.26500000000000001</v>
      </c>
      <c r="F17" s="57">
        <v>1.06</v>
      </c>
      <c r="G17" s="58" t="s">
        <v>159</v>
      </c>
      <c r="H17" s="58">
        <v>1.06</v>
      </c>
      <c r="I17" s="226" t="s">
        <v>5</v>
      </c>
      <c r="J17" s="58" t="s">
        <v>159</v>
      </c>
      <c r="K17" s="58" t="s">
        <v>1280</v>
      </c>
      <c r="L17" s="226" t="s">
        <v>5</v>
      </c>
      <c r="M17" s="150">
        <v>0.96</v>
      </c>
      <c r="N17" s="123">
        <v>0.84</v>
      </c>
      <c r="O17" s="123">
        <v>0.72</v>
      </c>
      <c r="P17" s="123">
        <v>0.68</v>
      </c>
      <c r="Q17" s="123">
        <v>0.52</v>
      </c>
      <c r="R17" s="123">
        <v>0.45999999999999996</v>
      </c>
      <c r="S17" s="123">
        <v>0.4</v>
      </c>
      <c r="T17" s="124">
        <v>0.3</v>
      </c>
      <c r="U17" s="124">
        <v>0.22000000000000003</v>
      </c>
      <c r="V17" s="124">
        <v>0.17199999999999999</v>
      </c>
      <c r="W17" s="124">
        <v>0.156</v>
      </c>
      <c r="X17" s="124">
        <v>0.13999999999999999</v>
      </c>
      <c r="Y17" s="124">
        <v>0.13200000000000001</v>
      </c>
      <c r="Z17" s="124">
        <v>0.12</v>
      </c>
      <c r="AA17" s="124">
        <v>0.11200000000000002</v>
      </c>
      <c r="AB17" s="124">
        <v>9.6000000000000002E-2</v>
      </c>
      <c r="AC17" s="124">
        <v>8.5999999999999993E-2</v>
      </c>
      <c r="AD17" s="124">
        <v>0.08</v>
      </c>
      <c r="AE17" s="124">
        <v>7.8E-2</v>
      </c>
      <c r="AF17" s="124">
        <v>7.1999999999999995E-2</v>
      </c>
      <c r="AG17" s="124">
        <v>6.8000000000000005E-2</v>
      </c>
      <c r="AH17" s="124">
        <v>6.4000000000000001E-2</v>
      </c>
      <c r="AI17" s="124">
        <v>6.4000000000000001E-2</v>
      </c>
      <c r="AJ17" s="124">
        <v>6.2E-2</v>
      </c>
      <c r="AK17" s="136">
        <v>5.6000000000000008E-2</v>
      </c>
      <c r="AL17" s="136">
        <v>5.6000000000000008E-2</v>
      </c>
      <c r="AM17" s="136">
        <v>5.6000000000000008E-2</v>
      </c>
      <c r="AN17" s="136">
        <v>5.6000000000000008E-2</v>
      </c>
      <c r="AO17" s="136">
        <v>5.6000000000000008E-2</v>
      </c>
      <c r="AP17" s="136">
        <v>5.6000000000000008E-2</v>
      </c>
      <c r="AQ17" s="136">
        <v>5.6000000000000008E-2</v>
      </c>
      <c r="AR17" s="136">
        <v>5.6000000000000008E-2</v>
      </c>
      <c r="AS17" s="136">
        <v>5.6000000000000008E-2</v>
      </c>
      <c r="AT17" s="136">
        <v>5.2000000000000005E-2</v>
      </c>
      <c r="AU17" s="136">
        <v>4.8000000000000001E-2</v>
      </c>
      <c r="AV17" s="136">
        <v>4.5999999999999999E-2</v>
      </c>
      <c r="AW17" s="136">
        <v>4.3999999999999997E-2</v>
      </c>
      <c r="AX17" s="136">
        <v>4.3999999999999997E-2</v>
      </c>
      <c r="AY17" s="136">
        <v>0.04</v>
      </c>
      <c r="AZ17" s="136">
        <v>0.03</v>
      </c>
      <c r="BA17" s="136">
        <v>0.03</v>
      </c>
      <c r="BB17" s="136">
        <v>0.03</v>
      </c>
      <c r="BC17" s="136">
        <v>2.3E-2</v>
      </c>
      <c r="BD17" s="358" t="s">
        <v>1297</v>
      </c>
      <c r="BE17" s="136" t="s">
        <v>5</v>
      </c>
      <c r="BF17" s="136" t="s">
        <v>5</v>
      </c>
      <c r="BG17" s="136" t="s">
        <v>5</v>
      </c>
      <c r="BH17" s="136" t="s">
        <v>5</v>
      </c>
      <c r="BI17" s="136" t="s">
        <v>5</v>
      </c>
      <c r="BJ17" s="136" t="s">
        <v>5</v>
      </c>
      <c r="BK17" s="136" t="s">
        <v>5</v>
      </c>
      <c r="BL17" s="136" t="s">
        <v>5</v>
      </c>
      <c r="BM17" s="126">
        <v>0.14285714285714279</v>
      </c>
      <c r="BN17" s="125">
        <v>0.16666666666666674</v>
      </c>
      <c r="BO17" s="125">
        <v>5.8823529411764497E-2</v>
      </c>
      <c r="BP17" s="125">
        <v>0.30769230769230771</v>
      </c>
      <c r="BQ17" s="125">
        <v>0.13043478260869579</v>
      </c>
      <c r="BR17" s="125">
        <v>0.14999999999999991</v>
      </c>
      <c r="BS17" s="125">
        <v>0.33333333333333348</v>
      </c>
      <c r="BT17" s="125">
        <v>0.36363636363636331</v>
      </c>
      <c r="BU17" s="125">
        <v>0.27906976744186074</v>
      </c>
      <c r="BV17" s="125">
        <v>0.10256410256410242</v>
      </c>
      <c r="BW17" s="125">
        <v>0.11428571428571432</v>
      </c>
      <c r="BX17" s="125">
        <v>6.0606060606060552E-2</v>
      </c>
      <c r="BY17" s="125">
        <v>0.10000000000000009</v>
      </c>
      <c r="BZ17" s="125">
        <v>7.1428571428571175E-2</v>
      </c>
      <c r="CA17" s="125">
        <v>0.16666666666666674</v>
      </c>
      <c r="CB17" s="125">
        <v>0.11627906976744207</v>
      </c>
      <c r="CC17" s="125">
        <v>7.4999999999999956E-2</v>
      </c>
      <c r="CD17" s="125">
        <v>2.5641025641025772E-2</v>
      </c>
      <c r="CE17" s="125">
        <v>8.3333333333333481E-2</v>
      </c>
      <c r="CF17" s="125">
        <v>5.8823529411764497E-2</v>
      </c>
      <c r="CG17" s="125">
        <v>6.25E-2</v>
      </c>
      <c r="CH17" s="125">
        <v>0</v>
      </c>
      <c r="CI17" s="125">
        <v>3.2258064516129004E-2</v>
      </c>
      <c r="CJ17" s="125">
        <v>0.10714285714285698</v>
      </c>
      <c r="CK17" s="125">
        <v>0</v>
      </c>
      <c r="CL17" s="125">
        <v>0</v>
      </c>
      <c r="CM17" s="125">
        <v>0</v>
      </c>
      <c r="CN17" s="125">
        <v>0</v>
      </c>
      <c r="CO17" s="125">
        <v>0</v>
      </c>
      <c r="CP17" s="125">
        <v>0</v>
      </c>
      <c r="CQ17" s="125">
        <v>0</v>
      </c>
      <c r="CR17" s="125">
        <v>0</v>
      </c>
      <c r="CS17" s="125">
        <v>7.6923076923077094E-2</v>
      </c>
      <c r="CT17" s="125">
        <v>8.3333333333333481E-2</v>
      </c>
      <c r="CU17" s="125">
        <v>4.3478260869565188E-2</v>
      </c>
      <c r="CV17" s="125">
        <v>4.5454545454545414E-2</v>
      </c>
      <c r="CW17" s="125">
        <v>0</v>
      </c>
      <c r="CX17" s="125">
        <v>9.9999999999999867E-2</v>
      </c>
      <c r="CY17" s="125">
        <v>0.33333333333333348</v>
      </c>
      <c r="CZ17" s="125">
        <v>0</v>
      </c>
      <c r="DA17" s="125">
        <v>0</v>
      </c>
      <c r="DB17" s="125">
        <v>0.30434782608695654</v>
      </c>
      <c r="DC17" s="125" t="s">
        <v>158</v>
      </c>
      <c r="DD17" s="125" t="s">
        <v>158</v>
      </c>
      <c r="DE17" s="125" t="s">
        <v>158</v>
      </c>
      <c r="DF17" s="125" t="s">
        <v>158</v>
      </c>
      <c r="DG17" s="125" t="s">
        <v>158</v>
      </c>
      <c r="DH17" s="125" t="s">
        <v>158</v>
      </c>
      <c r="DI17" s="125" t="s">
        <v>158</v>
      </c>
      <c r="DJ17" s="125" t="s">
        <v>158</v>
      </c>
      <c r="DK17" s="125" t="s">
        <v>158</v>
      </c>
      <c r="DL17" s="127">
        <v>1.3886117151621066E-2</v>
      </c>
      <c r="DM17" s="128">
        <v>1.1171698066985021E-2</v>
      </c>
      <c r="DN17" s="128">
        <v>1.1701608971233544E-2</v>
      </c>
      <c r="DO17" s="128">
        <v>9.9284567090086161E-3</v>
      </c>
      <c r="DP17" s="128">
        <v>7.676409802184825E-3</v>
      </c>
      <c r="DQ17" s="128">
        <v>6.4498037016264727E-3</v>
      </c>
      <c r="DR17" s="128">
        <v>7.2490032620514686E-3</v>
      </c>
      <c r="DS17" s="128">
        <v>6.4655172413793103E-3</v>
      </c>
      <c r="DT17" s="128">
        <v>8.5536547433903588E-3</v>
      </c>
      <c r="DU17" s="128">
        <v>9.8061573546180149E-3</v>
      </c>
      <c r="DV17" s="128">
        <v>1.7627118644067796E-2</v>
      </c>
      <c r="DW17" s="128">
        <v>1.9971469329529243E-2</v>
      </c>
      <c r="DX17" s="128">
        <v>2.0528771384136859E-2</v>
      </c>
      <c r="DY17" s="128">
        <v>2.0583190394511147E-2</v>
      </c>
      <c r="DZ17" s="128">
        <v>1.391304347826087E-2</v>
      </c>
      <c r="EA17" s="128">
        <v>1.0020876826722338E-2</v>
      </c>
      <c r="EB17" s="128">
        <v>1.2112676056338027E-2</v>
      </c>
      <c r="EC17" s="128">
        <v>1.2598425196850395E-2</v>
      </c>
      <c r="ED17" s="128">
        <v>1.8571428571428572E-2</v>
      </c>
      <c r="EE17" s="128">
        <v>1.7061611374407582E-2</v>
      </c>
      <c r="EF17" s="128">
        <v>1.5887850467289719E-2</v>
      </c>
      <c r="EG17" s="128">
        <v>2.1694915254237286E-2</v>
      </c>
      <c r="EH17" s="128">
        <v>2.302158273381295E-2</v>
      </c>
      <c r="EI17" s="128">
        <v>1.7222222222222222E-2</v>
      </c>
      <c r="EJ17" s="128">
        <v>1.4322250639386191E-2</v>
      </c>
      <c r="EK17" s="128">
        <v>1.4470284237726099E-2</v>
      </c>
      <c r="EL17" s="128">
        <v>1.7391304347826087E-2</v>
      </c>
      <c r="EM17" s="127">
        <v>1.5529407174121778E-2</v>
      </c>
      <c r="EN17" s="128">
        <v>1.2405374054757773E-2</v>
      </c>
      <c r="EO17" s="128">
        <v>1.4571948998178506E-2</v>
      </c>
      <c r="EP17" s="128">
        <v>1.179122594069707E-2</v>
      </c>
      <c r="EQ17" s="128">
        <v>8.6007277538868668E-3</v>
      </c>
      <c r="ER17" s="128">
        <v>7.7480208859693443E-3</v>
      </c>
      <c r="ES17" s="128">
        <v>8.6805555555555559E-3</v>
      </c>
      <c r="ET17" s="128">
        <v>9.0744101633393817E-3</v>
      </c>
      <c r="EU17" s="128">
        <v>1.0511227902532252E-2</v>
      </c>
      <c r="EV17" s="128">
        <v>1.3000755857898713E-2</v>
      </c>
      <c r="EW17" s="128">
        <v>2.1311475409836064E-2</v>
      </c>
      <c r="EX17" s="128">
        <v>2.2471910112359546E-2</v>
      </c>
      <c r="EY17" s="128">
        <v>2.2996515679442508E-2</v>
      </c>
      <c r="EZ17" s="128">
        <v>2.5862068965517241E-2</v>
      </c>
      <c r="FA17" s="128">
        <v>1.8006430868167205E-2</v>
      </c>
      <c r="FB17" s="128">
        <v>1.2105926860025221E-2</v>
      </c>
      <c r="FC17" s="128">
        <v>1.4191419141914191E-2</v>
      </c>
      <c r="FD17" s="128">
        <v>1.5296367112810707E-2</v>
      </c>
      <c r="FE17" s="128">
        <v>2.1195652173913043E-2</v>
      </c>
      <c r="FF17" s="128">
        <v>1.9672131147540982E-2</v>
      </c>
      <c r="FG17" s="128">
        <v>1.8784530386740331E-2</v>
      </c>
      <c r="FH17" s="128">
        <v>3.0769230769230767E-2</v>
      </c>
      <c r="FI17" s="128">
        <v>3.4042553191489362E-2</v>
      </c>
      <c r="FJ17" s="128">
        <v>2.0598006644518274E-2</v>
      </c>
      <c r="FK17" s="128">
        <v>1.6184971098265898E-2</v>
      </c>
      <c r="FL17" s="128">
        <v>1.7283950617283952E-2</v>
      </c>
      <c r="FM17" s="128">
        <v>2.1875000000000002E-2</v>
      </c>
      <c r="FN17" s="127">
        <v>1.8131132971025168E-2</v>
      </c>
      <c r="FO17" s="128">
        <v>1.4626501828312728E-2</v>
      </c>
      <c r="FP17" s="128">
        <v>2.0827306913508821E-2</v>
      </c>
      <c r="FQ17" s="128">
        <v>1.4040883749741896E-2</v>
      </c>
      <c r="FR17" s="128">
        <v>1.098901098901099E-2</v>
      </c>
      <c r="FS17" s="128">
        <v>9.1853035143769964E-3</v>
      </c>
      <c r="FT17" s="128">
        <v>1.1661807580174929E-2</v>
      </c>
      <c r="FU17" s="128">
        <v>1.2875536480686695E-2</v>
      </c>
      <c r="FV17" s="128">
        <v>1.4294996751137103E-2</v>
      </c>
      <c r="FW17" s="128">
        <v>2.0116959064327481E-2</v>
      </c>
      <c r="FX17" s="128">
        <v>2.5448613376835238E-2</v>
      </c>
      <c r="FY17" s="128">
        <v>2.5830258302583023E-2</v>
      </c>
      <c r="FZ17" s="128">
        <v>2.682926829268293E-2</v>
      </c>
      <c r="GA17" s="128">
        <v>3.125E-2</v>
      </c>
      <c r="GB17" s="128">
        <v>2.4833702882483374E-2</v>
      </c>
      <c r="GC17" s="128">
        <v>1.6901408450704227E-2</v>
      </c>
      <c r="GD17" s="128">
        <v>1.5896487985212569E-2</v>
      </c>
      <c r="GE17" s="128">
        <v>2.2160664819944598E-2</v>
      </c>
      <c r="GF17" s="128">
        <v>2.4074074074074074E-2</v>
      </c>
      <c r="GG17" s="128">
        <v>2.3920265780730896E-2</v>
      </c>
      <c r="GH17" s="128">
        <v>2.5185185185185185E-2</v>
      </c>
      <c r="GI17" s="128">
        <v>4.507042253521127E-2</v>
      </c>
      <c r="GJ17" s="128">
        <v>4.7407407407407405E-2</v>
      </c>
      <c r="GK17" s="128">
        <v>2.5833333333333333E-2</v>
      </c>
      <c r="GL17" s="128">
        <v>1.898305084745763E-2</v>
      </c>
      <c r="GM17" s="128">
        <v>2.0071684587813624E-2</v>
      </c>
      <c r="GN17" s="128">
        <v>2.6923076923076925E-2</v>
      </c>
      <c r="GO17" s="109" t="s">
        <v>158</v>
      </c>
      <c r="GP17" s="129">
        <v>3.31</v>
      </c>
      <c r="GQ17" s="129">
        <v>2.94</v>
      </c>
      <c r="GR17" s="138">
        <v>2.66</v>
      </c>
      <c r="GS17" s="129">
        <v>2.61</v>
      </c>
      <c r="GT17" s="129">
        <v>2.66</v>
      </c>
      <c r="GU17" s="129">
        <v>1.95</v>
      </c>
      <c r="GV17" s="129">
        <v>1.67</v>
      </c>
      <c r="GW17" s="129">
        <v>1.23</v>
      </c>
      <c r="GX17" s="129">
        <v>0.59</v>
      </c>
      <c r="GY17" s="129">
        <v>0.57199999999999995</v>
      </c>
      <c r="GZ17" s="129">
        <v>0.5</v>
      </c>
      <c r="HA17" s="129">
        <v>0.42</v>
      </c>
      <c r="HB17" s="129">
        <v>0.25800000000000001</v>
      </c>
      <c r="HC17" s="129">
        <v>0.28999999999999998</v>
      </c>
      <c r="HD17" s="129">
        <v>0.88400000000000001</v>
      </c>
      <c r="HE17" s="129">
        <v>0.46600000000000003</v>
      </c>
      <c r="HF17" s="231" t="s">
        <v>158</v>
      </c>
      <c r="HG17" s="231" t="s">
        <v>158</v>
      </c>
      <c r="HH17" s="231" t="s">
        <v>158</v>
      </c>
      <c r="HI17" s="231" t="s">
        <v>158</v>
      </c>
      <c r="HJ17" s="231" t="s">
        <v>158</v>
      </c>
      <c r="HK17" s="231" t="s">
        <v>158</v>
      </c>
      <c r="HL17" s="231" t="s">
        <v>158</v>
      </c>
      <c r="HM17" s="231" t="s">
        <v>158</v>
      </c>
      <c r="HN17" s="231" t="s">
        <v>158</v>
      </c>
      <c r="HO17" s="231" t="s">
        <v>158</v>
      </c>
      <c r="HP17" s="232" t="s">
        <v>158</v>
      </c>
      <c r="HQ17" s="131">
        <v>17.350453172205437</v>
      </c>
      <c r="HR17" s="131">
        <v>11.758503401360544</v>
      </c>
      <c r="HS17" s="131">
        <v>18.206766917293233</v>
      </c>
      <c r="HT17" s="131">
        <v>18.130268199233718</v>
      </c>
      <c r="HU17" s="131">
        <v>18.82706766917293</v>
      </c>
      <c r="HV17" s="131">
        <v>17.589743589743588</v>
      </c>
      <c r="HW17" s="131">
        <v>13.952095808383234</v>
      </c>
      <c r="HX17" s="131">
        <v>12.512195121951221</v>
      </c>
      <c r="HY17" s="131">
        <v>14.491525423728815</v>
      </c>
      <c r="HZ17" s="131">
        <v>10.716783216783217</v>
      </c>
      <c r="IA17" s="131">
        <v>10.84</v>
      </c>
      <c r="IB17" s="131">
        <v>11.714285714285715</v>
      </c>
      <c r="IC17" s="131">
        <v>14.883720930232558</v>
      </c>
      <c r="ID17" s="131">
        <v>15.551724137931036</v>
      </c>
      <c r="IE17" s="131">
        <v>6.4253393665158365</v>
      </c>
      <c r="IF17" s="131">
        <v>11.609442060085836</v>
      </c>
      <c r="IG17" s="131" t="s">
        <v>158</v>
      </c>
      <c r="IH17" s="131" t="s">
        <v>158</v>
      </c>
      <c r="II17" s="131" t="s">
        <v>158</v>
      </c>
      <c r="IJ17" s="131" t="s">
        <v>158</v>
      </c>
      <c r="IK17" s="131" t="s">
        <v>158</v>
      </c>
      <c r="IL17" s="131" t="s">
        <v>158</v>
      </c>
      <c r="IM17" s="131" t="s">
        <v>158</v>
      </c>
      <c r="IN17" s="131" t="s">
        <v>158</v>
      </c>
      <c r="IO17" s="131" t="s">
        <v>158</v>
      </c>
      <c r="IP17" s="131" t="s">
        <v>158</v>
      </c>
      <c r="IQ17" s="130" t="s">
        <v>158</v>
      </c>
      <c r="IR17" s="131">
        <v>20.456975656287248</v>
      </c>
      <c r="IS17" s="131">
        <v>16.80612244897959</v>
      </c>
      <c r="IT17" s="131">
        <v>21.680451127819548</v>
      </c>
      <c r="IU17" s="131">
        <v>23.164750957854409</v>
      </c>
      <c r="IV17" s="131">
        <v>22.319548872180448</v>
      </c>
      <c r="IW17" s="131">
        <v>23.630769230769232</v>
      </c>
      <c r="IX17" s="131">
        <v>19.796407185628745</v>
      </c>
      <c r="IY17" s="131">
        <v>17.016260162601625</v>
      </c>
      <c r="IZ17" s="131">
        <v>22.423728813559325</v>
      </c>
      <c r="JA17" s="131">
        <v>12.797202797202798</v>
      </c>
      <c r="JB17" s="131">
        <v>12.46</v>
      </c>
      <c r="JC17" s="131">
        <v>13.666666666666668</v>
      </c>
      <c r="JD17" s="131">
        <v>17.984496124031008</v>
      </c>
      <c r="JE17" s="131">
        <v>21.448275862068964</v>
      </c>
      <c r="JF17" s="131">
        <v>8.9705882352941178</v>
      </c>
      <c r="JG17" s="131">
        <v>13.00429184549356</v>
      </c>
      <c r="JH17" s="131" t="s">
        <v>158</v>
      </c>
      <c r="JI17" s="131" t="s">
        <v>158</v>
      </c>
      <c r="JJ17" s="131" t="s">
        <v>158</v>
      </c>
      <c r="JK17" s="131" t="s">
        <v>158</v>
      </c>
      <c r="JL17" s="131" t="s">
        <v>158</v>
      </c>
      <c r="JM17" s="131" t="s">
        <v>158</v>
      </c>
      <c r="JN17" s="131" t="s">
        <v>158</v>
      </c>
      <c r="JO17" s="131" t="s">
        <v>158</v>
      </c>
      <c r="JP17" s="131" t="s">
        <v>158</v>
      </c>
      <c r="JQ17" s="131" t="s">
        <v>158</v>
      </c>
      <c r="JR17" s="130" t="s">
        <v>158</v>
      </c>
      <c r="JS17" s="131">
        <v>22.716012688821753</v>
      </c>
      <c r="JT17" s="131">
        <v>20.928571428571431</v>
      </c>
      <c r="JU17" s="131">
        <v>25.748120300751875</v>
      </c>
      <c r="JV17" s="131">
        <v>25.954022988505745</v>
      </c>
      <c r="JW17" s="131">
        <v>26.812030075187966</v>
      </c>
      <c r="JX17" s="131">
        <v>28.297435897435896</v>
      </c>
      <c r="JY17" s="131">
        <v>27.78443113772455</v>
      </c>
      <c r="JZ17" s="131">
        <v>20.910569105691057</v>
      </c>
      <c r="KA17" s="131">
        <v>29.728813559322035</v>
      </c>
      <c r="KB17" s="131">
        <v>15.472027972027973</v>
      </c>
      <c r="KC17" s="131">
        <v>14.02</v>
      </c>
      <c r="KD17" s="131">
        <v>15.30952380952381</v>
      </c>
      <c r="KE17" s="131">
        <v>22.596899224806201</v>
      </c>
      <c r="KF17" s="131">
        <v>27.758620689655178</v>
      </c>
      <c r="KG17" s="131">
        <v>10.837104072398191</v>
      </c>
      <c r="KH17" s="131">
        <v>15.236051502145921</v>
      </c>
      <c r="KI17" s="131" t="s">
        <v>158</v>
      </c>
      <c r="KJ17" s="131" t="s">
        <v>158</v>
      </c>
      <c r="KK17" s="131" t="s">
        <v>158</v>
      </c>
      <c r="KL17" s="131" t="s">
        <v>158</v>
      </c>
      <c r="KM17" s="131" t="s">
        <v>158</v>
      </c>
      <c r="KN17" s="131" t="s">
        <v>158</v>
      </c>
      <c r="KO17" s="131" t="s">
        <v>158</v>
      </c>
      <c r="KP17" s="131" t="s">
        <v>158</v>
      </c>
      <c r="KQ17" s="131" t="s">
        <v>158</v>
      </c>
      <c r="KR17" s="131" t="s">
        <v>158</v>
      </c>
      <c r="KS17" s="116" t="s">
        <v>158</v>
      </c>
      <c r="KT17" s="132">
        <v>31.902058987200892</v>
      </c>
      <c r="KU17" s="132">
        <v>29.122222222222224</v>
      </c>
      <c r="KV17" s="132">
        <v>29.726256983240223</v>
      </c>
      <c r="KW17" s="132">
        <v>29</v>
      </c>
      <c r="KX17" s="132">
        <v>26.713483146067414</v>
      </c>
      <c r="KY17" s="132">
        <v>22.457627118644069</v>
      </c>
      <c r="KZ17" s="132">
        <v>17.267045454545453</v>
      </c>
      <c r="LA17" s="132">
        <v>14.777142857142858</v>
      </c>
      <c r="LB17" s="132">
        <v>10.85632183908046</v>
      </c>
      <c r="LC17" s="132">
        <v>7.7</v>
      </c>
      <c r="LD17" s="132">
        <v>7.5476190476190474</v>
      </c>
      <c r="LE17" s="132">
        <v>7.6903225806451614</v>
      </c>
      <c r="LF17" s="132" t="s">
        <v>158</v>
      </c>
      <c r="LG17" s="132" t="s">
        <v>158</v>
      </c>
      <c r="LH17" s="132" t="s">
        <v>158</v>
      </c>
      <c r="LI17" s="132" t="s">
        <v>158</v>
      </c>
      <c r="LJ17" s="132" t="s">
        <v>158</v>
      </c>
      <c r="LK17" s="132" t="s">
        <v>158</v>
      </c>
      <c r="LL17" s="132" t="s">
        <v>158</v>
      </c>
      <c r="LM17" s="132" t="s">
        <v>158</v>
      </c>
      <c r="LN17" s="132" t="s">
        <v>158</v>
      </c>
      <c r="LO17" s="132" t="s">
        <v>158</v>
      </c>
      <c r="LP17" s="132" t="s">
        <v>158</v>
      </c>
      <c r="LQ17" s="132" t="s">
        <v>158</v>
      </c>
      <c r="LR17" s="132" t="s">
        <v>158</v>
      </c>
      <c r="LS17" s="132" t="s">
        <v>158</v>
      </c>
      <c r="LT17" s="130" t="s">
        <v>158</v>
      </c>
      <c r="LU17" s="131">
        <v>1.8001972857940272</v>
      </c>
      <c r="LV17" s="131">
        <v>1.1870660053414728</v>
      </c>
      <c r="LW17" s="131">
        <v>1.6291993986092841</v>
      </c>
      <c r="LX17" s="131">
        <v>1.6317241379310345</v>
      </c>
      <c r="LY17" s="131">
        <v>1.8747087276551</v>
      </c>
      <c r="LZ17" s="131">
        <v>1.5273207547169809</v>
      </c>
      <c r="MA17" s="131">
        <v>1.3493912471207636</v>
      </c>
      <c r="MB17" s="131">
        <v>1.0414733178654292</v>
      </c>
      <c r="MC17" s="131">
        <v>0.78755955532027533</v>
      </c>
      <c r="MD17" s="131">
        <v>0.79610389610389609</v>
      </c>
      <c r="ME17" s="131">
        <v>0.71810725552050469</v>
      </c>
      <c r="MF17" s="131">
        <v>0.6397651006711409</v>
      </c>
      <c r="MG17" s="131" t="s">
        <v>158</v>
      </c>
      <c r="MH17" s="131" t="s">
        <v>158</v>
      </c>
      <c r="MI17" s="131" t="s">
        <v>158</v>
      </c>
      <c r="MJ17" s="131" t="s">
        <v>158</v>
      </c>
      <c r="MK17" s="131" t="s">
        <v>158</v>
      </c>
      <c r="ML17" s="131" t="s">
        <v>158</v>
      </c>
      <c r="MM17" s="131" t="s">
        <v>158</v>
      </c>
      <c r="MN17" s="131" t="s">
        <v>158</v>
      </c>
      <c r="MO17" s="131" t="s">
        <v>158</v>
      </c>
      <c r="MP17" s="131" t="s">
        <v>158</v>
      </c>
      <c r="MQ17" s="131" t="s">
        <v>158</v>
      </c>
      <c r="MR17" s="131" t="s">
        <v>158</v>
      </c>
      <c r="MS17" s="131" t="s">
        <v>158</v>
      </c>
      <c r="MT17" s="131" t="s">
        <v>158</v>
      </c>
      <c r="MU17" s="130" t="s">
        <v>158</v>
      </c>
      <c r="MV17" s="131">
        <v>2.1225147082035392</v>
      </c>
      <c r="MW17" s="131">
        <v>1.6966425028615031</v>
      </c>
      <c r="MX17" s="131">
        <v>1.9400357075737644</v>
      </c>
      <c r="MY17" s="131">
        <v>2.0848275862068966</v>
      </c>
      <c r="MZ17" s="131">
        <v>2.2224731861198737</v>
      </c>
      <c r="NA17" s="131">
        <v>2.0518641509433961</v>
      </c>
      <c r="NB17" s="131">
        <v>1.9146298124383023</v>
      </c>
      <c r="NC17" s="131">
        <v>1.4163766434648104</v>
      </c>
      <c r="ND17" s="131">
        <v>1.2186447856008471</v>
      </c>
      <c r="NE17" s="131">
        <v>0.95064935064935063</v>
      </c>
      <c r="NF17" s="131">
        <v>0.82542586750788649</v>
      </c>
      <c r="NG17" s="131">
        <v>0.74639261744966445</v>
      </c>
      <c r="NH17" s="131" t="s">
        <v>158</v>
      </c>
      <c r="NI17" s="131" t="s">
        <v>158</v>
      </c>
      <c r="NJ17" s="131" t="s">
        <v>158</v>
      </c>
      <c r="NK17" s="131" t="s">
        <v>158</v>
      </c>
      <c r="NL17" s="131" t="s">
        <v>158</v>
      </c>
      <c r="NM17" s="131" t="s">
        <v>158</v>
      </c>
      <c r="NN17" s="131" t="s">
        <v>158</v>
      </c>
      <c r="NO17" s="131" t="s">
        <v>158</v>
      </c>
      <c r="NP17" s="131" t="s">
        <v>158</v>
      </c>
      <c r="NQ17" s="131" t="s">
        <v>158</v>
      </c>
      <c r="NR17" s="131" t="s">
        <v>158</v>
      </c>
      <c r="NS17" s="131" t="s">
        <v>158</v>
      </c>
      <c r="NT17" s="131" t="s">
        <v>158</v>
      </c>
      <c r="NU17" s="131" t="s">
        <v>158</v>
      </c>
      <c r="NV17" s="130" t="s">
        <v>158</v>
      </c>
      <c r="NW17" s="131">
        <v>2.3569012279165507</v>
      </c>
      <c r="NX17" s="131">
        <v>2.1128195345288057</v>
      </c>
      <c r="NY17" s="131">
        <v>2.3040236797594438</v>
      </c>
      <c r="NZ17" s="131">
        <v>2.335862068965517</v>
      </c>
      <c r="OA17" s="131">
        <v>2.6698128286014722</v>
      </c>
      <c r="OB17" s="131">
        <v>2.4570716981132072</v>
      </c>
      <c r="OC17" s="131">
        <v>2.6871997367555118</v>
      </c>
      <c r="OD17" s="131">
        <v>1.7405259087393656</v>
      </c>
      <c r="OE17" s="131">
        <v>1.6156484912652196</v>
      </c>
      <c r="OF17" s="131">
        <v>1.1493506493506493</v>
      </c>
      <c r="OG17" s="131">
        <v>0.92876971608832803</v>
      </c>
      <c r="OH17" s="131">
        <v>0.83611577181208052</v>
      </c>
      <c r="OI17" s="131" t="s">
        <v>158</v>
      </c>
      <c r="OJ17" s="131" t="s">
        <v>158</v>
      </c>
      <c r="OK17" s="131" t="s">
        <v>158</v>
      </c>
      <c r="OL17" s="131" t="s">
        <v>158</v>
      </c>
      <c r="OM17" s="131" t="s">
        <v>158</v>
      </c>
      <c r="ON17" s="131" t="s">
        <v>158</v>
      </c>
      <c r="OO17" s="131" t="s">
        <v>158</v>
      </c>
      <c r="OP17" s="131" t="s">
        <v>158</v>
      </c>
      <c r="OQ17" s="131" t="s">
        <v>158</v>
      </c>
      <c r="OR17" s="131" t="s">
        <v>158</v>
      </c>
      <c r="OS17" s="131" t="s">
        <v>158</v>
      </c>
      <c r="OT17" s="131" t="s">
        <v>158</v>
      </c>
      <c r="OU17" s="131" t="s">
        <v>158</v>
      </c>
      <c r="OV17" s="131" t="s">
        <v>158</v>
      </c>
      <c r="OW17" s="378" t="s">
        <v>158</v>
      </c>
      <c r="OX17" s="132">
        <v>4.6672231496939345</v>
      </c>
      <c r="OY17" s="132">
        <v>4.9000000000000004</v>
      </c>
      <c r="OZ17" s="132">
        <v>4.3575418994413404</v>
      </c>
      <c r="PA17" s="132">
        <v>4.3426966292134832</v>
      </c>
      <c r="PB17" s="132">
        <v>3.99438202247191</v>
      </c>
      <c r="PC17" s="132">
        <v>3.1864406779661016</v>
      </c>
      <c r="PD17" s="132">
        <v>2.6988636363636362</v>
      </c>
      <c r="PE17" s="132">
        <v>2.3085714285714287</v>
      </c>
      <c r="PF17" s="132">
        <v>1.9195402298850575</v>
      </c>
      <c r="PG17" s="132">
        <v>1.1705882352941177</v>
      </c>
      <c r="PH17" s="132">
        <v>1.0178571428571428</v>
      </c>
      <c r="PI17" s="132">
        <v>1.0838709677419356</v>
      </c>
      <c r="PJ17" s="132" t="s">
        <v>158</v>
      </c>
      <c r="PK17" s="132" t="s">
        <v>158</v>
      </c>
      <c r="PL17" s="132" t="s">
        <v>158</v>
      </c>
      <c r="PM17" s="132" t="s">
        <v>158</v>
      </c>
      <c r="PN17" s="132" t="s">
        <v>158</v>
      </c>
      <c r="PO17" s="132" t="s">
        <v>158</v>
      </c>
      <c r="PP17" s="132" t="s">
        <v>158</v>
      </c>
      <c r="PQ17" s="132" t="s">
        <v>158</v>
      </c>
      <c r="PR17" s="132" t="s">
        <v>158</v>
      </c>
      <c r="PS17" s="132" t="s">
        <v>158</v>
      </c>
      <c r="PT17" s="132" t="s">
        <v>158</v>
      </c>
      <c r="PU17" s="132" t="s">
        <v>158</v>
      </c>
      <c r="PV17" s="132" t="s">
        <v>158</v>
      </c>
      <c r="PW17" s="132" t="s">
        <v>158</v>
      </c>
      <c r="PX17" s="130" t="s">
        <v>158</v>
      </c>
      <c r="PY17" s="131">
        <v>12.304961249552878</v>
      </c>
      <c r="PZ17" s="131">
        <v>7.0551020408163261</v>
      </c>
      <c r="QA17" s="131">
        <v>11.114064102564104</v>
      </c>
      <c r="QB17" s="131">
        <v>10.896455368693402</v>
      </c>
      <c r="QC17" s="131">
        <v>12.537609001406469</v>
      </c>
      <c r="QD17" s="131">
        <v>10.764361702127658</v>
      </c>
      <c r="QE17" s="131">
        <v>8.6332631578947368</v>
      </c>
      <c r="QF17" s="131">
        <v>6.6664603960396036</v>
      </c>
      <c r="QG17" s="131">
        <v>4.4541916167664679</v>
      </c>
      <c r="QH17" s="131">
        <v>5.2366834170854268</v>
      </c>
      <c r="QI17" s="131">
        <v>5.3249122807017546</v>
      </c>
      <c r="QJ17" s="131">
        <v>4.5392857142857137</v>
      </c>
      <c r="QK17" s="131" t="s">
        <v>158</v>
      </c>
      <c r="QL17" s="131" t="s">
        <v>158</v>
      </c>
      <c r="QM17" s="131" t="s">
        <v>158</v>
      </c>
      <c r="QN17" s="131" t="s">
        <v>158</v>
      </c>
      <c r="QO17" s="131" t="s">
        <v>158</v>
      </c>
      <c r="QP17" s="131" t="s">
        <v>158</v>
      </c>
      <c r="QQ17" s="131" t="s">
        <v>158</v>
      </c>
      <c r="QR17" s="131" t="s">
        <v>158</v>
      </c>
      <c r="QS17" s="131" t="s">
        <v>158</v>
      </c>
      <c r="QT17" s="131" t="s">
        <v>158</v>
      </c>
      <c r="QU17" s="131" t="s">
        <v>158</v>
      </c>
      <c r="QV17" s="131" t="s">
        <v>158</v>
      </c>
      <c r="QW17" s="131" t="s">
        <v>158</v>
      </c>
      <c r="QX17" s="131" t="s">
        <v>158</v>
      </c>
      <c r="QY17" s="130" t="s">
        <v>158</v>
      </c>
      <c r="QZ17" s="131">
        <v>14.508110551078158</v>
      </c>
      <c r="RA17" s="131">
        <v>10.083673469387755</v>
      </c>
      <c r="RB17" s="131">
        <v>13.234525641025643</v>
      </c>
      <c r="RC17" s="131">
        <v>13.92222509702458</v>
      </c>
      <c r="RD17" s="131">
        <v>14.863375527426161</v>
      </c>
      <c r="RE17" s="131">
        <v>14.46127659574468</v>
      </c>
      <c r="RF17" s="131">
        <v>12.249600000000001</v>
      </c>
      <c r="RG17" s="131">
        <v>9.0662128712871279</v>
      </c>
      <c r="RH17" s="131">
        <v>6.8922754491017963</v>
      </c>
      <c r="RI17" s="131">
        <v>6.253266331658291</v>
      </c>
      <c r="RJ17" s="131">
        <v>6.1207017543859656</v>
      </c>
      <c r="RK17" s="131">
        <v>5.2958333333333334</v>
      </c>
      <c r="RL17" s="131" t="s">
        <v>158</v>
      </c>
      <c r="RM17" s="131" t="s">
        <v>158</v>
      </c>
      <c r="RN17" s="131" t="s">
        <v>158</v>
      </c>
      <c r="RO17" s="131" t="s">
        <v>158</v>
      </c>
      <c r="RP17" s="131" t="s">
        <v>158</v>
      </c>
      <c r="RQ17" s="131" t="s">
        <v>158</v>
      </c>
      <c r="RR17" s="131" t="s">
        <v>158</v>
      </c>
      <c r="RS17" s="131" t="s">
        <v>158</v>
      </c>
      <c r="RT17" s="131" t="s">
        <v>158</v>
      </c>
      <c r="RU17" s="131" t="s">
        <v>158</v>
      </c>
      <c r="RV17" s="131" t="s">
        <v>158</v>
      </c>
      <c r="RW17" s="131" t="s">
        <v>158</v>
      </c>
      <c r="RX17" s="131" t="s">
        <v>158</v>
      </c>
      <c r="RY17" s="131" t="s">
        <v>158</v>
      </c>
      <c r="RZ17" s="130" t="s">
        <v>158</v>
      </c>
      <c r="SA17" s="131">
        <v>16.110222200310005</v>
      </c>
      <c r="SB17" s="131">
        <v>12.557142857142857</v>
      </c>
      <c r="SC17" s="131">
        <v>15.717576923076923</v>
      </c>
      <c r="SD17" s="131">
        <v>15.598602846054332</v>
      </c>
      <c r="SE17" s="131">
        <v>17.855077355836848</v>
      </c>
      <c r="SF17" s="131">
        <v>17.317127659574467</v>
      </c>
      <c r="SG17" s="131">
        <v>17.19242105263158</v>
      </c>
      <c r="SH17" s="131">
        <v>11.14108910891089</v>
      </c>
      <c r="SI17" s="131">
        <v>9.1376047904191608</v>
      </c>
      <c r="SJ17" s="131">
        <v>7.5603015075376874</v>
      </c>
      <c r="SK17" s="131">
        <v>6.887017543859649</v>
      </c>
      <c r="SL17" s="131">
        <v>5.9324404761904752</v>
      </c>
      <c r="SM17" s="131" t="s">
        <v>158</v>
      </c>
      <c r="SN17" s="131" t="s">
        <v>158</v>
      </c>
      <c r="SO17" s="131" t="s">
        <v>158</v>
      </c>
      <c r="SP17" s="131" t="s">
        <v>158</v>
      </c>
      <c r="SQ17" s="131" t="s">
        <v>158</v>
      </c>
      <c r="SR17" s="131" t="s">
        <v>158</v>
      </c>
      <c r="SS17" s="131" t="s">
        <v>158</v>
      </c>
      <c r="ST17" s="131" t="s">
        <v>158</v>
      </c>
      <c r="SU17" s="131" t="s">
        <v>158</v>
      </c>
      <c r="SV17" s="131" t="s">
        <v>158</v>
      </c>
      <c r="SW17" s="131" t="s">
        <v>158</v>
      </c>
      <c r="SX17" s="131" t="s">
        <v>158</v>
      </c>
      <c r="SY17" s="131" t="s">
        <v>158</v>
      </c>
      <c r="SZ17" s="131" t="s">
        <v>158</v>
      </c>
      <c r="TA17" s="378" t="s">
        <v>158</v>
      </c>
      <c r="TB17" s="132">
        <v>2.8653311074012242</v>
      </c>
      <c r="TC17" s="132">
        <v>3.3333333333333335</v>
      </c>
      <c r="TD17" s="132">
        <v>2.4189944134078214</v>
      </c>
      <c r="TE17" s="132">
        <v>2.3595505617977528</v>
      </c>
      <c r="TF17" s="132">
        <v>2.393258426966292</v>
      </c>
      <c r="TG17" s="132">
        <v>1.8587570621468927</v>
      </c>
      <c r="TH17" s="132">
        <v>1.7215909090909092</v>
      </c>
      <c r="TI17" s="132">
        <v>1.4285714285714286</v>
      </c>
      <c r="TJ17" s="132">
        <v>1.2528735632183907</v>
      </c>
      <c r="TK17" s="132">
        <v>0.62352941176470589</v>
      </c>
      <c r="TL17" s="132">
        <v>0.5357142857142857</v>
      </c>
      <c r="TM17" s="132">
        <v>0.53548387096774197</v>
      </c>
      <c r="TN17" s="132" t="s">
        <v>158</v>
      </c>
      <c r="TO17" s="132" t="s">
        <v>158</v>
      </c>
      <c r="TP17" s="132" t="s">
        <v>158</v>
      </c>
      <c r="TQ17" s="132" t="s">
        <v>158</v>
      </c>
      <c r="TR17" s="132" t="s">
        <v>158</v>
      </c>
      <c r="TS17" s="132" t="s">
        <v>158</v>
      </c>
      <c r="TT17" s="132" t="s">
        <v>158</v>
      </c>
      <c r="TU17" s="132" t="s">
        <v>158</v>
      </c>
      <c r="TV17" s="132" t="s">
        <v>158</v>
      </c>
      <c r="TW17" s="132" t="s">
        <v>158</v>
      </c>
      <c r="TX17" s="132" t="s">
        <v>158</v>
      </c>
      <c r="TY17" s="132" t="s">
        <v>158</v>
      </c>
      <c r="TZ17" s="132" t="s">
        <v>158</v>
      </c>
      <c r="UA17" s="132" t="s">
        <v>158</v>
      </c>
      <c r="UB17" s="235" t="s">
        <v>158</v>
      </c>
      <c r="UC17" s="236">
        <v>20.22</v>
      </c>
      <c r="UD17" s="236">
        <v>17.72</v>
      </c>
      <c r="UE17" s="236">
        <v>15.72</v>
      </c>
      <c r="UF17" s="236">
        <v>13.68</v>
      </c>
      <c r="UG17" s="236">
        <v>11.25</v>
      </c>
      <c r="UH17" s="236">
        <v>9.91</v>
      </c>
      <c r="UI17" s="236">
        <v>8.5299999999999994</v>
      </c>
      <c r="UJ17" s="236">
        <v>6.87</v>
      </c>
      <c r="UK17" s="236">
        <v>5.64</v>
      </c>
      <c r="UL17" s="236">
        <v>5.25</v>
      </c>
      <c r="UM17" s="236">
        <v>4.8899999999999997</v>
      </c>
      <c r="UN17" s="236">
        <v>4.74</v>
      </c>
      <c r="UO17" s="231" t="s">
        <v>5</v>
      </c>
      <c r="UP17" s="231" t="s">
        <v>5</v>
      </c>
      <c r="UQ17" s="231" t="s">
        <v>5</v>
      </c>
      <c r="UR17" s="231" t="s">
        <v>5</v>
      </c>
      <c r="US17" s="231" t="s">
        <v>5</v>
      </c>
      <c r="UT17" s="231" t="s">
        <v>5</v>
      </c>
      <c r="UU17" s="231" t="s">
        <v>5</v>
      </c>
      <c r="UV17" s="231" t="s">
        <v>5</v>
      </c>
      <c r="UW17" s="231" t="s">
        <v>5</v>
      </c>
      <c r="UX17" s="231" t="s">
        <v>5</v>
      </c>
      <c r="UY17" s="231" t="s">
        <v>5</v>
      </c>
      <c r="UZ17" s="231" t="s">
        <v>5</v>
      </c>
      <c r="VA17" s="231" t="s">
        <v>5</v>
      </c>
      <c r="VB17" s="231" t="s">
        <v>5</v>
      </c>
      <c r="VC17" s="130" t="s">
        <v>158</v>
      </c>
      <c r="VD17" s="131">
        <v>2.8402571711177056</v>
      </c>
      <c r="VE17" s="131">
        <v>1.9509029345372462</v>
      </c>
      <c r="VF17" s="131">
        <v>3.0807888040712466</v>
      </c>
      <c r="VG17" s="131">
        <v>3.4590643274853803</v>
      </c>
      <c r="VH17" s="131">
        <v>4.4515555555555553</v>
      </c>
      <c r="VI17" s="131">
        <v>3.4611503531786072</v>
      </c>
      <c r="VJ17" s="131">
        <v>2.7315357561547482</v>
      </c>
      <c r="VK17" s="131">
        <v>2.2401746724890832</v>
      </c>
      <c r="VL17" s="131">
        <v>1.5159574468085109</v>
      </c>
      <c r="VM17" s="131">
        <v>1.1676190476190476</v>
      </c>
      <c r="VN17" s="131">
        <v>1.1083844580777096</v>
      </c>
      <c r="VO17" s="131">
        <v>1.0379746835443038</v>
      </c>
      <c r="VP17" s="131" t="s">
        <v>158</v>
      </c>
      <c r="VQ17" s="131" t="s">
        <v>158</v>
      </c>
      <c r="VR17" s="131" t="s">
        <v>158</v>
      </c>
      <c r="VS17" s="131" t="s">
        <v>158</v>
      </c>
      <c r="VT17" s="131" t="s">
        <v>158</v>
      </c>
      <c r="VU17" s="131" t="s">
        <v>158</v>
      </c>
      <c r="VV17" s="131" t="s">
        <v>158</v>
      </c>
      <c r="VW17" s="131" t="s">
        <v>158</v>
      </c>
      <c r="VX17" s="131" t="s">
        <v>158</v>
      </c>
      <c r="VY17" s="131" t="s">
        <v>158</v>
      </c>
      <c r="VZ17" s="131" t="s">
        <v>158</v>
      </c>
      <c r="WA17" s="131" t="s">
        <v>158</v>
      </c>
      <c r="WB17" s="131" t="s">
        <v>158</v>
      </c>
      <c r="WC17" s="131" t="s">
        <v>158</v>
      </c>
      <c r="WD17" s="130" t="s">
        <v>158</v>
      </c>
      <c r="WE17" s="131">
        <v>3.3487927508561226</v>
      </c>
      <c r="WF17" s="131">
        <v>2.7883747178329572</v>
      </c>
      <c r="WG17" s="131">
        <v>3.6685750636132317</v>
      </c>
      <c r="WH17" s="131">
        <v>4.4195906432748542</v>
      </c>
      <c r="WI17" s="131">
        <v>5.277333333333333</v>
      </c>
      <c r="WJ17" s="131">
        <v>4.6498486377396571</v>
      </c>
      <c r="WK17" s="131">
        <v>3.8757327080890978</v>
      </c>
      <c r="WL17" s="131">
        <v>3.0465793304221251</v>
      </c>
      <c r="WM17" s="131">
        <v>2.3457446808510642</v>
      </c>
      <c r="WN17" s="131">
        <v>1.3942857142857144</v>
      </c>
      <c r="WO17" s="131">
        <v>1.2740286298568508</v>
      </c>
      <c r="WP17" s="131">
        <v>1.2109704641350212</v>
      </c>
      <c r="WQ17" s="131" t="s">
        <v>158</v>
      </c>
      <c r="WR17" s="131" t="s">
        <v>158</v>
      </c>
      <c r="WS17" s="131" t="s">
        <v>158</v>
      </c>
      <c r="WT17" s="131" t="s">
        <v>158</v>
      </c>
      <c r="WU17" s="131" t="s">
        <v>158</v>
      </c>
      <c r="WV17" s="131" t="s">
        <v>158</v>
      </c>
      <c r="WW17" s="131" t="s">
        <v>158</v>
      </c>
      <c r="WX17" s="131" t="s">
        <v>158</v>
      </c>
      <c r="WY17" s="131" t="s">
        <v>158</v>
      </c>
      <c r="WZ17" s="131" t="s">
        <v>158</v>
      </c>
      <c r="XA17" s="131" t="s">
        <v>158</v>
      </c>
      <c r="XB17" s="131" t="s">
        <v>158</v>
      </c>
      <c r="XC17" s="131" t="s">
        <v>158</v>
      </c>
      <c r="XD17" s="131" t="s">
        <v>158</v>
      </c>
      <c r="XE17" s="130" t="s">
        <v>158</v>
      </c>
      <c r="XF17" s="131">
        <v>3.7185955489614249</v>
      </c>
      <c r="XG17" s="131">
        <v>3.4723476297968401</v>
      </c>
      <c r="XH17" s="131">
        <v>4.3568702290076331</v>
      </c>
      <c r="XI17" s="131">
        <v>4.9517543859649118</v>
      </c>
      <c r="XJ17" s="131">
        <v>6.3395555555555552</v>
      </c>
      <c r="XK17" s="131">
        <v>5.5681130171543893</v>
      </c>
      <c r="XL17" s="131">
        <v>5.4396248534583824</v>
      </c>
      <c r="XM17" s="131">
        <v>3.7438136826783115</v>
      </c>
      <c r="XN17" s="131">
        <v>3.1099290780141846</v>
      </c>
      <c r="XO17" s="131">
        <v>1.6857142857142857</v>
      </c>
      <c r="XP17" s="131">
        <v>1.4335378323108385</v>
      </c>
      <c r="XQ17" s="131">
        <v>1.3565400843881856</v>
      </c>
      <c r="XR17" s="131" t="s">
        <v>158</v>
      </c>
      <c r="XS17" s="131" t="s">
        <v>158</v>
      </c>
      <c r="XT17" s="131" t="s">
        <v>158</v>
      </c>
      <c r="XU17" s="131" t="s">
        <v>158</v>
      </c>
      <c r="XV17" s="131" t="s">
        <v>158</v>
      </c>
      <c r="XW17" s="131" t="s">
        <v>158</v>
      </c>
      <c r="XX17" s="131" t="s">
        <v>158</v>
      </c>
      <c r="XY17" s="131" t="s">
        <v>158</v>
      </c>
      <c r="XZ17" s="131" t="s">
        <v>158</v>
      </c>
      <c r="YA17" s="131" t="s">
        <v>158</v>
      </c>
      <c r="YB17" s="131" t="s">
        <v>158</v>
      </c>
      <c r="YC17" s="131" t="s">
        <v>158</v>
      </c>
      <c r="YD17" s="131" t="s">
        <v>158</v>
      </c>
      <c r="YE17" s="131" t="s">
        <v>158</v>
      </c>
      <c r="YF17" s="235" t="s">
        <v>158</v>
      </c>
      <c r="YG17" s="8">
        <v>179.7</v>
      </c>
      <c r="YH17" s="8">
        <v>180</v>
      </c>
      <c r="YI17" s="8">
        <v>179</v>
      </c>
      <c r="YJ17" s="8">
        <v>178</v>
      </c>
      <c r="YK17" s="8">
        <v>178</v>
      </c>
      <c r="YL17" s="8">
        <v>177</v>
      </c>
      <c r="YM17" s="8">
        <v>176</v>
      </c>
      <c r="YN17" s="8">
        <v>175</v>
      </c>
      <c r="YO17" s="8">
        <v>174</v>
      </c>
      <c r="YP17" s="8">
        <v>170</v>
      </c>
      <c r="YQ17" s="8">
        <v>168</v>
      </c>
      <c r="YR17" s="8">
        <v>155</v>
      </c>
      <c r="YS17" s="231" t="s">
        <v>5</v>
      </c>
      <c r="YT17" s="231" t="s">
        <v>5</v>
      </c>
      <c r="YU17" s="231" t="s">
        <v>5</v>
      </c>
      <c r="YV17" s="231" t="s">
        <v>5</v>
      </c>
      <c r="YW17" s="231" t="s">
        <v>5</v>
      </c>
      <c r="YX17" s="231" t="s">
        <v>5</v>
      </c>
      <c r="YY17" s="231" t="s">
        <v>5</v>
      </c>
      <c r="YZ17" s="231" t="s">
        <v>5</v>
      </c>
      <c r="ZA17" s="231" t="s">
        <v>5</v>
      </c>
      <c r="ZB17" s="231" t="s">
        <v>5</v>
      </c>
      <c r="ZC17" s="231" t="s">
        <v>5</v>
      </c>
      <c r="ZD17" s="231" t="s">
        <v>5</v>
      </c>
      <c r="ZE17" s="231" t="s">
        <v>5</v>
      </c>
      <c r="ZF17" s="231" t="s">
        <v>5</v>
      </c>
      <c r="ZG17" s="235" t="s">
        <v>158</v>
      </c>
      <c r="ZH17" s="133">
        <v>0.17050000000000001</v>
      </c>
      <c r="ZI17" s="133">
        <v>0.1714</v>
      </c>
      <c r="ZJ17" s="133">
        <v>0.17129999999999998</v>
      </c>
      <c r="ZK17" s="133">
        <v>0.19329999999999997</v>
      </c>
      <c r="ZL17" s="133">
        <v>0.24109999999999998</v>
      </c>
      <c r="ZM17" s="133">
        <v>0.2041</v>
      </c>
      <c r="ZN17" s="133">
        <v>0.2079</v>
      </c>
      <c r="ZO17" s="133">
        <v>0.19390000000000002</v>
      </c>
      <c r="ZP17" s="133">
        <v>0.10869999999999999</v>
      </c>
      <c r="ZQ17" s="133">
        <v>0.1144</v>
      </c>
      <c r="ZR17" s="133">
        <v>0.1048</v>
      </c>
      <c r="ZS17" s="133">
        <v>9.2300000000000007E-2</v>
      </c>
      <c r="ZT17" s="379" t="s">
        <v>158</v>
      </c>
      <c r="ZU17" s="133">
        <v>0.1171</v>
      </c>
      <c r="ZV17" s="133">
        <v>0.1084</v>
      </c>
      <c r="ZW17" s="133">
        <v>0.1026</v>
      </c>
      <c r="ZX17" s="133">
        <v>0.10920000000000001</v>
      </c>
      <c r="ZY17" s="133">
        <v>0.1356</v>
      </c>
      <c r="ZZ17" s="133">
        <v>0.1245</v>
      </c>
      <c r="AAA17" s="133">
        <v>0.1391</v>
      </c>
      <c r="AAB17" s="133">
        <v>0.13019999999999998</v>
      </c>
      <c r="AAC17" s="133">
        <v>8.2400000000000001E-2</v>
      </c>
      <c r="AAD17" s="133">
        <v>9.1999999999999998E-2</v>
      </c>
      <c r="AAE17" s="133">
        <v>8.6899999999999991E-2</v>
      </c>
      <c r="AAF17" s="133">
        <v>7.1900000000000006E-2</v>
      </c>
      <c r="AAG17" s="235" t="s">
        <v>158</v>
      </c>
      <c r="AAH17" s="8">
        <v>5732.8</v>
      </c>
      <c r="AAI17" s="8">
        <v>5242</v>
      </c>
      <c r="AAJ17" s="8">
        <v>5321</v>
      </c>
      <c r="AAK17" s="8">
        <v>5162</v>
      </c>
      <c r="AAL17" s="8">
        <v>4755</v>
      </c>
      <c r="AAM17" s="8">
        <v>3975</v>
      </c>
      <c r="AAN17" s="8">
        <v>3039</v>
      </c>
      <c r="AAO17" s="8">
        <v>2586</v>
      </c>
      <c r="AAP17" s="8">
        <v>1889</v>
      </c>
      <c r="AAQ17" s="8">
        <v>1309</v>
      </c>
      <c r="AAR17" s="8">
        <v>1268</v>
      </c>
      <c r="AAS17" s="8">
        <v>1192</v>
      </c>
      <c r="AAT17" s="231" t="s">
        <v>5</v>
      </c>
      <c r="AAU17" s="231" t="s">
        <v>5</v>
      </c>
      <c r="AAV17" s="231" t="s">
        <v>5</v>
      </c>
      <c r="AAW17" s="231" t="s">
        <v>5</v>
      </c>
      <c r="AAX17" s="231" t="s">
        <v>5</v>
      </c>
      <c r="AAY17" s="231" t="s">
        <v>5</v>
      </c>
      <c r="AAZ17" s="231" t="s">
        <v>5</v>
      </c>
      <c r="ABA17" s="231" t="s">
        <v>5</v>
      </c>
      <c r="ABB17" s="231" t="s">
        <v>5</v>
      </c>
      <c r="ABC17" s="231" t="s">
        <v>5</v>
      </c>
      <c r="ABD17" s="231" t="s">
        <v>5</v>
      </c>
      <c r="ABE17" s="231" t="s">
        <v>5</v>
      </c>
      <c r="ABF17" s="231" t="s">
        <v>5</v>
      </c>
      <c r="ABG17" s="231" t="s">
        <v>5</v>
      </c>
      <c r="ABH17" s="235" t="s">
        <v>158</v>
      </c>
      <c r="ABI17" s="8">
        <v>838.7</v>
      </c>
      <c r="ABJ17" s="8">
        <v>882</v>
      </c>
      <c r="ABK17" s="8">
        <v>780</v>
      </c>
      <c r="ABL17" s="8">
        <v>773</v>
      </c>
      <c r="ABM17" s="8">
        <v>711</v>
      </c>
      <c r="ABN17" s="8">
        <v>564</v>
      </c>
      <c r="ABO17" s="8">
        <v>475</v>
      </c>
      <c r="ABP17" s="8">
        <v>404</v>
      </c>
      <c r="ABQ17" s="8">
        <v>334</v>
      </c>
      <c r="ABR17" s="8">
        <v>199</v>
      </c>
      <c r="ABS17" s="8">
        <v>171</v>
      </c>
      <c r="ABT17" s="8">
        <v>168</v>
      </c>
      <c r="ABU17" s="231" t="s">
        <v>5</v>
      </c>
      <c r="ABV17" s="231" t="s">
        <v>5</v>
      </c>
      <c r="ABW17" s="231" t="s">
        <v>5</v>
      </c>
      <c r="ABX17" s="231" t="s">
        <v>5</v>
      </c>
      <c r="ABY17" s="231" t="s">
        <v>5</v>
      </c>
      <c r="ABZ17" s="231" t="s">
        <v>5</v>
      </c>
      <c r="ACA17" s="231" t="s">
        <v>5</v>
      </c>
      <c r="ACB17" s="231" t="s">
        <v>5</v>
      </c>
      <c r="ACC17" s="231" t="s">
        <v>5</v>
      </c>
      <c r="ACD17" s="231" t="s">
        <v>5</v>
      </c>
      <c r="ACE17" s="231" t="s">
        <v>5</v>
      </c>
      <c r="ACF17" s="231" t="s">
        <v>5</v>
      </c>
      <c r="ACG17" s="231" t="s">
        <v>5</v>
      </c>
      <c r="ACH17" s="231" t="s">
        <v>5</v>
      </c>
      <c r="ACI17" s="235" t="s">
        <v>158</v>
      </c>
      <c r="ACJ17" s="8">
        <v>514.9</v>
      </c>
      <c r="ACK17" s="8">
        <v>600</v>
      </c>
      <c r="ACL17" s="8">
        <v>433</v>
      </c>
      <c r="ACM17" s="8">
        <v>420</v>
      </c>
      <c r="ACN17" s="8">
        <v>426</v>
      </c>
      <c r="ACO17" s="8">
        <v>329</v>
      </c>
      <c r="ACP17" s="8">
        <v>303</v>
      </c>
      <c r="ACQ17" s="8">
        <v>250</v>
      </c>
      <c r="ACR17" s="8">
        <v>218</v>
      </c>
      <c r="ACS17" s="8">
        <v>106</v>
      </c>
      <c r="ACT17" s="8">
        <v>90</v>
      </c>
      <c r="ACU17" s="8">
        <v>83</v>
      </c>
      <c r="ACV17" s="238" t="s">
        <v>5</v>
      </c>
      <c r="ACW17" s="238" t="s">
        <v>5</v>
      </c>
      <c r="ACX17" s="238" t="s">
        <v>5</v>
      </c>
      <c r="ACY17" s="238" t="s">
        <v>5</v>
      </c>
      <c r="ACZ17" s="238" t="s">
        <v>5</v>
      </c>
      <c r="ADA17" s="238" t="s">
        <v>5</v>
      </c>
      <c r="ADB17" s="238" t="s">
        <v>5</v>
      </c>
      <c r="ADC17" s="238" t="s">
        <v>5</v>
      </c>
      <c r="ADD17" s="238" t="s">
        <v>5</v>
      </c>
      <c r="ADE17" s="238" t="s">
        <v>5</v>
      </c>
      <c r="ADF17" s="238" t="s">
        <v>5</v>
      </c>
      <c r="ADG17" s="238" t="s">
        <v>5</v>
      </c>
      <c r="ADH17" s="238" t="s">
        <v>5</v>
      </c>
      <c r="ADI17" s="238" t="s">
        <v>5</v>
      </c>
      <c r="ADJ17" s="127" t="s">
        <v>158</v>
      </c>
      <c r="ADK17" s="128">
        <v>0.25377643504531722</v>
      </c>
      <c r="ADL17" s="128">
        <v>0.24489795918367346</v>
      </c>
      <c r="ADM17" s="128">
        <v>0.25563909774436089</v>
      </c>
      <c r="ADN17" s="128">
        <v>0.1992337164750958</v>
      </c>
      <c r="ADO17" s="128">
        <v>0.17293233082706766</v>
      </c>
      <c r="ADP17" s="128">
        <v>0.20512820512820515</v>
      </c>
      <c r="ADQ17" s="128">
        <v>0.17964071856287425</v>
      </c>
      <c r="ADR17" s="128">
        <v>0.17886178861788621</v>
      </c>
      <c r="ADS17" s="128">
        <v>0.29152542372881357</v>
      </c>
      <c r="ADT17" s="128">
        <v>0.27272727272727276</v>
      </c>
      <c r="ADU17" s="128">
        <v>0.27999999999999997</v>
      </c>
      <c r="ADV17" s="128">
        <v>0.31428571428571433</v>
      </c>
      <c r="ADW17" s="128">
        <v>0.46511627906976744</v>
      </c>
      <c r="ADX17" s="128">
        <v>0.38620689655172424</v>
      </c>
      <c r="ADY17" s="128">
        <v>0.10859728506787331</v>
      </c>
      <c r="ADZ17" s="128">
        <v>0.18454935622317595</v>
      </c>
      <c r="AEA17" s="128" t="s">
        <v>158</v>
      </c>
      <c r="AEB17" s="128" t="s">
        <v>158</v>
      </c>
      <c r="AEC17" s="128" t="s">
        <v>158</v>
      </c>
      <c r="AED17" s="128" t="s">
        <v>158</v>
      </c>
      <c r="AEE17" s="128" t="s">
        <v>158</v>
      </c>
      <c r="AEF17" s="128" t="s">
        <v>158</v>
      </c>
      <c r="AEG17" s="128" t="s">
        <v>158</v>
      </c>
      <c r="AEH17" s="128" t="s">
        <v>158</v>
      </c>
      <c r="AEI17" s="128" t="s">
        <v>158</v>
      </c>
      <c r="AEJ17" s="128" t="s">
        <v>158</v>
      </c>
      <c r="AEK17" s="127" t="s">
        <v>158</v>
      </c>
      <c r="AEL17" s="128">
        <v>0.17997853821390244</v>
      </c>
      <c r="AEM17" s="128">
        <v>0.14693877551020407</v>
      </c>
      <c r="AEN17" s="128">
        <v>0.15605128205128208</v>
      </c>
      <c r="AEO17" s="128">
        <v>0.11974126778783958</v>
      </c>
      <c r="AEP17" s="128">
        <v>0.11516174402250351</v>
      </c>
      <c r="AEQ17" s="128">
        <v>0.12553191489361704</v>
      </c>
      <c r="AER17" s="128">
        <v>0.11115789473684211</v>
      </c>
      <c r="AES17" s="128">
        <v>9.5297029702970298E-2</v>
      </c>
      <c r="AET17" s="128">
        <v>8.9604790419161667E-2</v>
      </c>
      <c r="AEU17" s="128">
        <v>0.13326633165829144</v>
      </c>
      <c r="AEV17" s="128">
        <v>0.1375438596491228</v>
      </c>
      <c r="AEW17" s="128">
        <v>0.12178571428571427</v>
      </c>
      <c r="AEX17" s="128" t="s">
        <v>158</v>
      </c>
      <c r="AEY17" s="128" t="s">
        <v>158</v>
      </c>
      <c r="AEZ17" s="128" t="s">
        <v>158</v>
      </c>
      <c r="AFA17" s="128" t="s">
        <v>158</v>
      </c>
      <c r="AFB17" s="128" t="s">
        <v>158</v>
      </c>
      <c r="AFC17" s="128" t="s">
        <v>158</v>
      </c>
      <c r="AFD17" s="128" t="s">
        <v>158</v>
      </c>
      <c r="AFE17" s="128" t="s">
        <v>158</v>
      </c>
      <c r="AFF17" s="128" t="s">
        <v>158</v>
      </c>
      <c r="AFG17" s="128" t="s">
        <v>158</v>
      </c>
      <c r="AFH17" s="128" t="s">
        <v>158</v>
      </c>
      <c r="AFI17" s="128" t="s">
        <v>158</v>
      </c>
      <c r="AFJ17" s="128" t="s">
        <v>158</v>
      </c>
      <c r="AFK17" s="128" t="s">
        <v>158</v>
      </c>
      <c r="AFL17" s="134" t="s">
        <v>158</v>
      </c>
      <c r="AFM17" s="135">
        <v>0.29315983686152652</v>
      </c>
      <c r="AFN17" s="135">
        <v>0.21599999999999997</v>
      </c>
      <c r="AFO17" s="135">
        <v>0.28110854503464205</v>
      </c>
      <c r="AFP17" s="135">
        <v>0.2203809523809524</v>
      </c>
      <c r="AFQ17" s="135">
        <v>0.19220657276995304</v>
      </c>
      <c r="AFR17" s="135">
        <v>0.21519756838905776</v>
      </c>
      <c r="AFS17" s="135">
        <v>0.17425742574257425</v>
      </c>
      <c r="AFT17" s="135">
        <v>0.15400000000000003</v>
      </c>
      <c r="AFU17" s="135">
        <v>0.13728440366972477</v>
      </c>
      <c r="AFV17" s="135">
        <v>0.25018867924528304</v>
      </c>
      <c r="AFW17" s="135">
        <v>0.26133333333333331</v>
      </c>
      <c r="AFX17" s="135">
        <v>0.24650602409638553</v>
      </c>
      <c r="AFY17" s="135" t="s">
        <v>158</v>
      </c>
      <c r="AFZ17" s="135" t="s">
        <v>158</v>
      </c>
      <c r="AGA17" s="135" t="s">
        <v>158</v>
      </c>
      <c r="AGB17" s="135" t="s">
        <v>158</v>
      </c>
      <c r="AGC17" s="135" t="s">
        <v>158</v>
      </c>
      <c r="AGD17" s="135" t="s">
        <v>158</v>
      </c>
      <c r="AGE17" s="135" t="s">
        <v>158</v>
      </c>
      <c r="AGF17" s="135" t="s">
        <v>158</v>
      </c>
      <c r="AGG17" s="135" t="s">
        <v>158</v>
      </c>
      <c r="AGH17" s="135" t="s">
        <v>158</v>
      </c>
      <c r="AGI17" s="135" t="s">
        <v>158</v>
      </c>
      <c r="AGJ17" s="135" t="s">
        <v>158</v>
      </c>
      <c r="AGK17" s="135" t="s">
        <v>158</v>
      </c>
      <c r="AGL17" s="135" t="s">
        <v>158</v>
      </c>
    </row>
    <row r="18" spans="1:870" x14ac:dyDescent="0.2">
      <c r="A18" s="7">
        <v>16</v>
      </c>
      <c r="B18" s="1" t="s">
        <v>218</v>
      </c>
      <c r="C18" s="1" t="s">
        <v>219</v>
      </c>
      <c r="D18" s="94">
        <v>0.22500000000000001</v>
      </c>
      <c r="E18" s="95">
        <v>0.23599999999999999</v>
      </c>
      <c r="F18" s="57">
        <v>0.94399999999999995</v>
      </c>
      <c r="G18" s="58" t="s">
        <v>159</v>
      </c>
      <c r="H18" s="58">
        <v>0.94399999999999995</v>
      </c>
      <c r="I18" s="226" t="s">
        <v>5</v>
      </c>
      <c r="J18" s="58" t="s">
        <v>159</v>
      </c>
      <c r="K18" s="58" t="s">
        <v>1280</v>
      </c>
      <c r="L18" s="226" t="s">
        <v>5</v>
      </c>
      <c r="M18" s="150">
        <v>0.93299999999999994</v>
      </c>
      <c r="N18" s="123">
        <v>0.86</v>
      </c>
      <c r="O18" s="123">
        <v>0.82</v>
      </c>
      <c r="P18" s="123">
        <v>0.81499999999999995</v>
      </c>
      <c r="Q18" s="123">
        <v>0.79</v>
      </c>
      <c r="R18" s="123">
        <v>0.745</v>
      </c>
      <c r="S18" s="123">
        <v>0.73</v>
      </c>
      <c r="T18" s="124">
        <v>0.72499999999999998</v>
      </c>
      <c r="U18" s="124">
        <v>0.68499999999999994</v>
      </c>
      <c r="V18" s="124">
        <v>0.59750000000000003</v>
      </c>
      <c r="W18" s="124">
        <v>0.55000000000000004</v>
      </c>
      <c r="X18" s="124">
        <v>0.51</v>
      </c>
      <c r="Y18" s="124">
        <v>0.47</v>
      </c>
      <c r="Z18" s="124">
        <v>0.44</v>
      </c>
      <c r="AA18" s="124">
        <v>0.43</v>
      </c>
      <c r="AB18" s="124">
        <v>0.36</v>
      </c>
      <c r="AC18" s="124">
        <v>0.27500000000000002</v>
      </c>
      <c r="AD18" s="124">
        <v>0.22</v>
      </c>
      <c r="AE18" s="124">
        <v>0.2</v>
      </c>
      <c r="AF18" s="124">
        <v>0.18</v>
      </c>
      <c r="AG18" s="124">
        <v>0.15</v>
      </c>
      <c r="AH18" s="124">
        <v>0.1</v>
      </c>
      <c r="AI18" s="136">
        <v>0.1</v>
      </c>
      <c r="AJ18" s="136">
        <v>0.1</v>
      </c>
      <c r="AK18" s="136">
        <v>0.1</v>
      </c>
      <c r="AL18" s="136">
        <v>0.1</v>
      </c>
      <c r="AM18" s="136">
        <v>0.1</v>
      </c>
      <c r="AN18" s="136">
        <v>0.1</v>
      </c>
      <c r="AO18" s="136">
        <v>6.5000000000000002E-2</v>
      </c>
      <c r="AP18" s="136">
        <v>3.5000000000000003E-2</v>
      </c>
      <c r="AQ18" s="136">
        <v>0.03</v>
      </c>
      <c r="AR18" s="136">
        <v>0.05</v>
      </c>
      <c r="AS18" s="136">
        <v>5.7500000000000002E-2</v>
      </c>
      <c r="AT18" s="136">
        <v>0.05</v>
      </c>
      <c r="AU18" s="136">
        <v>4.0625000000000001E-2</v>
      </c>
      <c r="AV18" s="136">
        <v>0.03</v>
      </c>
      <c r="AW18" s="136">
        <v>2.5000000000000001E-2</v>
      </c>
      <c r="AX18" s="136">
        <v>0.02</v>
      </c>
      <c r="AY18" s="136">
        <v>1.0625000000000001E-2</v>
      </c>
      <c r="AZ18" s="136">
        <v>3.1250000000000002E-3</v>
      </c>
      <c r="BA18" s="136">
        <v>4.3750000000000004E-3</v>
      </c>
      <c r="BB18" s="136">
        <v>1.8749999999999999E-2</v>
      </c>
      <c r="BC18" s="136">
        <v>1.8749999999999999E-2</v>
      </c>
      <c r="BD18" s="136">
        <v>1.40625E-2</v>
      </c>
      <c r="BE18" s="136">
        <v>7.8125E-3</v>
      </c>
      <c r="BF18" s="136">
        <v>7.8125E-3</v>
      </c>
      <c r="BG18" s="136">
        <v>6.2500000000000003E-3</v>
      </c>
      <c r="BH18" s="136">
        <v>6.2500000000000003E-3</v>
      </c>
      <c r="BI18" s="136">
        <v>4.3750000000000004E-3</v>
      </c>
      <c r="BJ18" s="136">
        <v>3.7499999999999999E-3</v>
      </c>
      <c r="BK18" s="136">
        <v>2.3437499999999999E-3</v>
      </c>
      <c r="BL18" s="136">
        <v>1.953125E-3</v>
      </c>
      <c r="BM18" s="126">
        <v>8.4883720930232442E-2</v>
      </c>
      <c r="BN18" s="125">
        <v>4.8780487804878092E-2</v>
      </c>
      <c r="BO18" s="125">
        <v>6.1349693251533388E-3</v>
      </c>
      <c r="BP18" s="125">
        <v>3.1645569620253111E-2</v>
      </c>
      <c r="BQ18" s="125">
        <v>6.0402684563758413E-2</v>
      </c>
      <c r="BR18" s="125">
        <v>2.0547945205479534E-2</v>
      </c>
      <c r="BS18" s="125">
        <v>6.8965517241379448E-3</v>
      </c>
      <c r="BT18" s="125">
        <v>5.8394160583941757E-2</v>
      </c>
      <c r="BU18" s="125">
        <v>0.14644351464435124</v>
      </c>
      <c r="BV18" s="125">
        <v>8.636363636363642E-2</v>
      </c>
      <c r="BW18" s="125">
        <v>7.8431372549019773E-2</v>
      </c>
      <c r="BX18" s="125">
        <v>8.5106382978723527E-2</v>
      </c>
      <c r="BY18" s="125">
        <v>6.8181818181818121E-2</v>
      </c>
      <c r="BZ18" s="125">
        <v>2.3255813953488413E-2</v>
      </c>
      <c r="CA18" s="125">
        <v>0.19444444444444442</v>
      </c>
      <c r="CB18" s="125">
        <v>0.30909090909090886</v>
      </c>
      <c r="CC18" s="125">
        <v>0.25</v>
      </c>
      <c r="CD18" s="125">
        <v>9.9999999999999867E-2</v>
      </c>
      <c r="CE18" s="125">
        <v>0.11111111111111116</v>
      </c>
      <c r="CF18" s="125">
        <v>0.19999999999999996</v>
      </c>
      <c r="CG18" s="125">
        <v>0.49999999999999978</v>
      </c>
      <c r="CH18" s="125">
        <v>0</v>
      </c>
      <c r="CI18" s="125">
        <v>0</v>
      </c>
      <c r="CJ18" s="125">
        <v>0</v>
      </c>
      <c r="CK18" s="125">
        <v>0</v>
      </c>
      <c r="CL18" s="125">
        <v>0</v>
      </c>
      <c r="CM18" s="125">
        <v>0</v>
      </c>
      <c r="CN18" s="125">
        <v>0.53846153846153855</v>
      </c>
      <c r="CO18" s="125">
        <v>0.85714285714285698</v>
      </c>
      <c r="CP18" s="125">
        <v>0.16666666666666674</v>
      </c>
      <c r="CQ18" s="125">
        <v>-0.4</v>
      </c>
      <c r="CR18" s="125">
        <v>-0.13043478260869568</v>
      </c>
      <c r="CS18" s="125">
        <v>0.14999999999999991</v>
      </c>
      <c r="CT18" s="125">
        <v>0.23076923076923084</v>
      </c>
      <c r="CU18" s="125">
        <v>0.35416666666666674</v>
      </c>
      <c r="CV18" s="125">
        <v>0.19999999999999996</v>
      </c>
      <c r="CW18" s="125">
        <v>0.25</v>
      </c>
      <c r="CX18" s="125">
        <v>0.88235294117647056</v>
      </c>
      <c r="CY18" s="125">
        <v>2.4</v>
      </c>
      <c r="CZ18" s="125">
        <v>-0.2857142857142857</v>
      </c>
      <c r="DA18" s="125">
        <v>-0.76666666666666661</v>
      </c>
      <c r="DB18" s="125">
        <v>0</v>
      </c>
      <c r="DC18" s="125">
        <v>0.33333333333333326</v>
      </c>
      <c r="DD18" s="125">
        <v>0.8</v>
      </c>
      <c r="DE18" s="125">
        <v>0</v>
      </c>
      <c r="DF18" s="125">
        <v>0.25</v>
      </c>
      <c r="DG18" s="125">
        <v>0</v>
      </c>
      <c r="DH18" s="125">
        <v>0.4285714285714286</v>
      </c>
      <c r="DI18" s="125">
        <v>0.16666666666666674</v>
      </c>
      <c r="DJ18" s="125">
        <v>0.60000000000000009</v>
      </c>
      <c r="DK18" s="125">
        <v>0.19999999999999996</v>
      </c>
      <c r="DL18" s="127">
        <v>2.3572333071633075E-2</v>
      </c>
      <c r="DM18" s="128">
        <v>2.1382396285867817E-2</v>
      </c>
      <c r="DN18" s="128">
        <v>2.8995756718528994E-2</v>
      </c>
      <c r="DO18" s="128">
        <v>3.076632691581729E-2</v>
      </c>
      <c r="DP18" s="128">
        <v>2.1655701754385966E-2</v>
      </c>
      <c r="DQ18" s="128">
        <v>2.2623747342848468E-2</v>
      </c>
      <c r="DR18" s="128">
        <v>2.6052819414703783E-2</v>
      </c>
      <c r="DS18" s="128">
        <v>2.7714067278287461E-2</v>
      </c>
      <c r="DT18" s="128">
        <v>1.9947582993593473E-2</v>
      </c>
      <c r="DU18" s="128">
        <v>2.158598265895954E-2</v>
      </c>
      <c r="DV18" s="128">
        <v>1.8351685018351688E-2</v>
      </c>
      <c r="DW18" s="128">
        <v>1.6715830875122909E-2</v>
      </c>
      <c r="DX18" s="128">
        <v>1.7053701015965168E-2</v>
      </c>
      <c r="DY18" s="128">
        <v>2.2845275181723777E-2</v>
      </c>
      <c r="DZ18" s="128">
        <v>1.3738019169329072E-2</v>
      </c>
      <c r="EA18" s="128">
        <v>1.0616337363609556E-2</v>
      </c>
      <c r="EB18" s="128">
        <v>1.1344884488448847E-2</v>
      </c>
      <c r="EC18" s="128">
        <v>1.0628019323671498E-2</v>
      </c>
      <c r="ED18" s="128">
        <v>1.1185682326621925E-2</v>
      </c>
      <c r="EE18" s="128">
        <v>1.0836845273931367E-2</v>
      </c>
      <c r="EF18" s="128">
        <v>1.0252904989747093E-2</v>
      </c>
      <c r="EG18" s="128">
        <v>9.7560975609756097E-3</v>
      </c>
      <c r="EH18" s="128">
        <v>1.4326647564469913E-2</v>
      </c>
      <c r="EI18" s="128">
        <v>1.2987012987012988E-2</v>
      </c>
      <c r="EJ18" s="128">
        <v>1.0810810810810811E-2</v>
      </c>
      <c r="EK18" s="128">
        <v>9.5238095238095247E-3</v>
      </c>
      <c r="EL18" s="128">
        <v>1.3679890560875515E-2</v>
      </c>
      <c r="EM18" s="127">
        <v>2.9288082976174485E-2</v>
      </c>
      <c r="EN18" s="128">
        <v>2.6582794568151543E-2</v>
      </c>
      <c r="EO18" s="128">
        <v>0.04</v>
      </c>
      <c r="EP18" s="128">
        <v>3.4548537515896566E-2</v>
      </c>
      <c r="EQ18" s="128">
        <v>2.5296189561319245E-2</v>
      </c>
      <c r="ER18" s="128">
        <v>2.7369581190301251E-2</v>
      </c>
      <c r="ES18" s="128">
        <v>3.3046627433227706E-2</v>
      </c>
      <c r="ET18" s="128">
        <v>3.240947697809566E-2</v>
      </c>
      <c r="EU18" s="128">
        <v>2.3323118828736805E-2</v>
      </c>
      <c r="EV18" s="128">
        <v>2.5083963056255248E-2</v>
      </c>
      <c r="EW18" s="128">
        <v>2.2052927024859663E-2</v>
      </c>
      <c r="EX18" s="128">
        <v>1.9775106630476932E-2</v>
      </c>
      <c r="EY18" s="128">
        <v>2.2960429897410845E-2</v>
      </c>
      <c r="EZ18" s="128">
        <v>2.9100529100529102E-2</v>
      </c>
      <c r="FA18" s="128">
        <v>1.8082422203532379E-2</v>
      </c>
      <c r="FB18" s="128">
        <v>1.2596221133659902E-2</v>
      </c>
      <c r="FC18" s="128">
        <v>1.388888888888889E-2</v>
      </c>
      <c r="FD18" s="128">
        <v>1.2107870115575122E-2</v>
      </c>
      <c r="FE18" s="128">
        <v>1.269035532994924E-2</v>
      </c>
      <c r="FF18" s="128">
        <v>1.2587412587412587E-2</v>
      </c>
      <c r="FG18" s="128">
        <v>1.2295081967213115E-2</v>
      </c>
      <c r="FH18" s="128">
        <v>1.1750881316098709E-2</v>
      </c>
      <c r="FI18" s="128">
        <v>1.6366612111292964E-2</v>
      </c>
      <c r="FJ18" s="128">
        <v>1.5748031496062995E-2</v>
      </c>
      <c r="FK18" s="128">
        <v>1.4124293785310734E-2</v>
      </c>
      <c r="FL18" s="128">
        <v>1.1614401858304299E-2</v>
      </c>
      <c r="FM18" s="128">
        <v>1.6501650165016504E-2</v>
      </c>
      <c r="FN18" s="127">
        <v>3.9778298999567065E-2</v>
      </c>
      <c r="FO18" s="128">
        <v>3.2379519291397561E-2</v>
      </c>
      <c r="FP18" s="128">
        <v>7.7431539187913123E-2</v>
      </c>
      <c r="FQ18" s="128">
        <v>3.8497874350495981E-2</v>
      </c>
      <c r="FR18" s="128">
        <v>3.5173642030276044E-2</v>
      </c>
      <c r="FS18" s="128">
        <v>3.1355218855218851E-2</v>
      </c>
      <c r="FT18" s="128">
        <v>4.459376908979841E-2</v>
      </c>
      <c r="FU18" s="128">
        <v>4.1834968263127527E-2</v>
      </c>
      <c r="FV18" s="128">
        <v>2.9860505666957277E-2</v>
      </c>
      <c r="FW18" s="128">
        <v>2.9332351497299951E-2</v>
      </c>
      <c r="FX18" s="128">
        <v>2.5369003690036904E-2</v>
      </c>
      <c r="FY18" s="128">
        <v>2.8176795580110495E-2</v>
      </c>
      <c r="FZ18" s="128">
        <v>2.8816676885346414E-2</v>
      </c>
      <c r="GA18" s="128">
        <v>4.3564356435643568E-2</v>
      </c>
      <c r="GB18" s="128">
        <v>3.6286919831223632E-2</v>
      </c>
      <c r="GC18" s="128">
        <v>1.5652173913043476E-2</v>
      </c>
      <c r="GD18" s="128">
        <v>1.5380313199105147E-2</v>
      </c>
      <c r="GE18" s="128">
        <v>1.375E-2</v>
      </c>
      <c r="GF18" s="128">
        <v>1.404494382022472E-2</v>
      </c>
      <c r="GG18" s="128">
        <v>1.5957446808510637E-2</v>
      </c>
      <c r="GH18" s="128">
        <v>1.5463917525773196E-2</v>
      </c>
      <c r="GI18" s="128">
        <v>1.6666666666666666E-2</v>
      </c>
      <c r="GJ18" s="128">
        <v>2.0283975659229212E-2</v>
      </c>
      <c r="GK18" s="128">
        <v>2.2222222222222223E-2</v>
      </c>
      <c r="GL18" s="128">
        <v>1.9493177387914232E-2</v>
      </c>
      <c r="GM18" s="128">
        <v>1.4025245441795233E-2</v>
      </c>
      <c r="GN18" s="128">
        <v>2.0491803278688527E-2</v>
      </c>
      <c r="GO18" s="109" t="s">
        <v>158</v>
      </c>
      <c r="GP18" s="141">
        <v>2.25</v>
      </c>
      <c r="GQ18" s="141">
        <v>1.43</v>
      </c>
      <c r="GR18" s="141">
        <v>1.48</v>
      </c>
      <c r="GS18" s="141">
        <v>1.38</v>
      </c>
      <c r="GT18" s="141">
        <v>1.28</v>
      </c>
      <c r="GU18" s="129">
        <v>0.38</v>
      </c>
      <c r="GV18" s="129">
        <v>-0.94</v>
      </c>
      <c r="GW18" s="129">
        <v>1.84</v>
      </c>
      <c r="GX18" s="129">
        <v>1.94</v>
      </c>
      <c r="GY18" s="129">
        <v>1.9</v>
      </c>
      <c r="GZ18" s="129">
        <v>1.51</v>
      </c>
      <c r="HA18" s="129">
        <v>0.33</v>
      </c>
      <c r="HB18" s="129">
        <v>0.77</v>
      </c>
      <c r="HC18" s="129">
        <v>0.55000000000000004</v>
      </c>
      <c r="HD18" s="129">
        <v>1.54</v>
      </c>
      <c r="HE18" s="129">
        <v>1.1299999999999999</v>
      </c>
      <c r="HF18" s="231" t="s">
        <v>158</v>
      </c>
      <c r="HG18" s="231" t="s">
        <v>158</v>
      </c>
      <c r="HH18" s="231" t="s">
        <v>158</v>
      </c>
      <c r="HI18" s="231" t="s">
        <v>158</v>
      </c>
      <c r="HJ18" s="231" t="s">
        <v>158</v>
      </c>
      <c r="HK18" s="231" t="s">
        <v>158</v>
      </c>
      <c r="HL18" s="231" t="s">
        <v>158</v>
      </c>
      <c r="HM18" s="231" t="s">
        <v>158</v>
      </c>
      <c r="HN18" s="231" t="s">
        <v>158</v>
      </c>
      <c r="HO18" s="231" t="s">
        <v>158</v>
      </c>
      <c r="HP18" s="232" t="s">
        <v>158</v>
      </c>
      <c r="HQ18" s="131">
        <v>11.804444</v>
      </c>
      <c r="HR18" s="131">
        <v>7.4055944055944058</v>
      </c>
      <c r="HS18" s="131">
        <v>14.304054054054056</v>
      </c>
      <c r="HT18" s="131">
        <v>16.275362318840582</v>
      </c>
      <c r="HU18" s="131">
        <v>18.5625</v>
      </c>
      <c r="HV18" s="131">
        <v>43.078947368421055</v>
      </c>
      <c r="HW18" s="131" t="s">
        <v>1288</v>
      </c>
      <c r="HX18" s="131">
        <v>12.467391304347826</v>
      </c>
      <c r="HY18" s="131">
        <v>10.5</v>
      </c>
      <c r="HZ18" s="131">
        <v>11.410526315789474</v>
      </c>
      <c r="IA18" s="131">
        <v>11.986754966887418</v>
      </c>
      <c r="IB18" s="131">
        <v>49.424242424242415</v>
      </c>
      <c r="IC18" s="131">
        <v>13.116883116883116</v>
      </c>
      <c r="ID18" s="131">
        <v>21.545454545454543</v>
      </c>
      <c r="IE18" s="131">
        <v>14.935064935064934</v>
      </c>
      <c r="IF18" s="131">
        <v>15.823008849557523</v>
      </c>
      <c r="IG18" s="131" t="s">
        <v>158</v>
      </c>
      <c r="IH18" s="131" t="s">
        <v>158</v>
      </c>
      <c r="II18" s="131" t="s">
        <v>158</v>
      </c>
      <c r="IJ18" s="131" t="s">
        <v>158</v>
      </c>
      <c r="IK18" s="131" t="s">
        <v>158</v>
      </c>
      <c r="IL18" s="131" t="s">
        <v>158</v>
      </c>
      <c r="IM18" s="131" t="s">
        <v>158</v>
      </c>
      <c r="IN18" s="131" t="s">
        <v>158</v>
      </c>
      <c r="IO18" s="131" t="s">
        <v>158</v>
      </c>
      <c r="IP18" s="131" t="s">
        <v>158</v>
      </c>
      <c r="IQ18" s="130" t="s">
        <v>158</v>
      </c>
      <c r="IR18" s="131">
        <v>14.378556823373154</v>
      </c>
      <c r="IS18" s="131">
        <v>14.335664335664337</v>
      </c>
      <c r="IT18" s="131">
        <v>15.939189189189189</v>
      </c>
      <c r="IU18" s="131">
        <v>22.630434782608699</v>
      </c>
      <c r="IV18" s="131">
        <v>21.265625</v>
      </c>
      <c r="IW18" s="131">
        <v>58.131578947368418</v>
      </c>
      <c r="IX18" s="131" t="s">
        <v>1288</v>
      </c>
      <c r="IY18" s="131">
        <v>15.961956521739131</v>
      </c>
      <c r="IZ18" s="131">
        <v>12.278350515463918</v>
      </c>
      <c r="JA18" s="131">
        <v>13.126315789473686</v>
      </c>
      <c r="JB18" s="131">
        <v>17.079470198675494</v>
      </c>
      <c r="JC18" s="131">
        <v>62.030303030303024</v>
      </c>
      <c r="JD18" s="131">
        <v>19.636363636363633</v>
      </c>
      <c r="JE18" s="131">
        <v>43.236363636363635</v>
      </c>
      <c r="JF18" s="131">
        <v>18.558441558441558</v>
      </c>
      <c r="JG18" s="131">
        <v>17.522123893805311</v>
      </c>
      <c r="JH18" s="131" t="s">
        <v>158</v>
      </c>
      <c r="JI18" s="131" t="s">
        <v>158</v>
      </c>
      <c r="JJ18" s="131" t="s">
        <v>158</v>
      </c>
      <c r="JK18" s="131" t="s">
        <v>158</v>
      </c>
      <c r="JL18" s="131" t="s">
        <v>158</v>
      </c>
      <c r="JM18" s="131" t="s">
        <v>158</v>
      </c>
      <c r="JN18" s="131" t="s">
        <v>158</v>
      </c>
      <c r="JO18" s="131" t="s">
        <v>158</v>
      </c>
      <c r="JP18" s="131" t="s">
        <v>158</v>
      </c>
      <c r="JQ18" s="131" t="s">
        <v>158</v>
      </c>
      <c r="JR18" s="130" t="s">
        <v>158</v>
      </c>
      <c r="JS18" s="131">
        <v>17.875556000000003</v>
      </c>
      <c r="JT18" s="131">
        <v>19.776223776223777</v>
      </c>
      <c r="JU18" s="131">
        <v>17.898648648648649</v>
      </c>
      <c r="JV18" s="131">
        <v>26.434782608695652</v>
      </c>
      <c r="JW18" s="131">
        <v>25.7265625</v>
      </c>
      <c r="JX18" s="131">
        <v>73.73684210526315</v>
      </c>
      <c r="JY18" s="131" t="s">
        <v>1288</v>
      </c>
      <c r="JZ18" s="131">
        <v>18.663043478260871</v>
      </c>
      <c r="KA18" s="131">
        <v>14.268041237113403</v>
      </c>
      <c r="KB18" s="131">
        <v>15.773684210526316</v>
      </c>
      <c r="KC18" s="131">
        <v>20.205298013245034</v>
      </c>
      <c r="KD18" s="131">
        <v>83.515151515151501</v>
      </c>
      <c r="KE18" s="131">
        <v>25.012987012987015</v>
      </c>
      <c r="KF18" s="131">
        <v>56.909090909090907</v>
      </c>
      <c r="KG18" s="131">
        <v>22.019480519480517</v>
      </c>
      <c r="KH18" s="131">
        <v>21.451327433628318</v>
      </c>
      <c r="KI18" s="131" t="s">
        <v>158</v>
      </c>
      <c r="KJ18" s="131" t="s">
        <v>158</v>
      </c>
      <c r="KK18" s="131" t="s">
        <v>158</v>
      </c>
      <c r="KL18" s="131" t="s">
        <v>158</v>
      </c>
      <c r="KM18" s="131" t="s">
        <v>158</v>
      </c>
      <c r="KN18" s="131" t="s">
        <v>158</v>
      </c>
      <c r="KO18" s="131" t="s">
        <v>158</v>
      </c>
      <c r="KP18" s="131" t="s">
        <v>158</v>
      </c>
      <c r="KQ18" s="131" t="s">
        <v>158</v>
      </c>
      <c r="KR18" s="131" t="s">
        <v>158</v>
      </c>
      <c r="KS18" s="116" t="s">
        <v>158</v>
      </c>
      <c r="KT18" s="132">
        <v>45.279562468566503</v>
      </c>
      <c r="KU18" s="132">
        <v>38.246913580246911</v>
      </c>
      <c r="KV18" s="132">
        <v>47.95705521472393</v>
      </c>
      <c r="KW18" s="132">
        <v>41.396449704142015</v>
      </c>
      <c r="KX18" s="132">
        <v>37.071005917159766</v>
      </c>
      <c r="KY18" s="132">
        <v>33.5</v>
      </c>
      <c r="KZ18" s="132">
        <v>36.198830409356724</v>
      </c>
      <c r="LA18" s="132">
        <v>39.98843930635838</v>
      </c>
      <c r="LB18" s="132">
        <v>39.279069767441861</v>
      </c>
      <c r="LC18" s="132">
        <v>38.5</v>
      </c>
      <c r="LD18" s="132">
        <v>34.27325581395349</v>
      </c>
      <c r="LE18" s="132">
        <v>26.982558139534884</v>
      </c>
      <c r="LF18" s="132" t="s">
        <v>158</v>
      </c>
      <c r="LG18" s="132" t="s">
        <v>158</v>
      </c>
      <c r="LH18" s="132" t="s">
        <v>158</v>
      </c>
      <c r="LI18" s="132" t="s">
        <v>158</v>
      </c>
      <c r="LJ18" s="132" t="s">
        <v>158</v>
      </c>
      <c r="LK18" s="132" t="s">
        <v>158</v>
      </c>
      <c r="LL18" s="132" t="s">
        <v>158</v>
      </c>
      <c r="LM18" s="132" t="s">
        <v>158</v>
      </c>
      <c r="LN18" s="132" t="s">
        <v>158</v>
      </c>
      <c r="LO18" s="132" t="s">
        <v>158</v>
      </c>
      <c r="LP18" s="132" t="s">
        <v>158</v>
      </c>
      <c r="LQ18" s="132" t="s">
        <v>158</v>
      </c>
      <c r="LR18" s="132" t="s">
        <v>158</v>
      </c>
      <c r="LS18" s="132" t="s">
        <v>158</v>
      </c>
      <c r="LT18" s="130" t="s">
        <v>158</v>
      </c>
      <c r="LU18" s="131">
        <v>0.58657808406249956</v>
      </c>
      <c r="LV18" s="131">
        <v>0.27688508715300197</v>
      </c>
      <c r="LW18" s="131">
        <v>0.44143661251119354</v>
      </c>
      <c r="LX18" s="131">
        <v>0.54255860491709551</v>
      </c>
      <c r="LY18" s="131">
        <v>0.6409321628092578</v>
      </c>
      <c r="LZ18" s="131">
        <v>0.48865671641791047</v>
      </c>
      <c r="MA18" s="131">
        <v>0.47874474959612273</v>
      </c>
      <c r="MB18" s="131">
        <v>0.5736657993639781</v>
      </c>
      <c r="MC18" s="131">
        <v>0.51859680284191834</v>
      </c>
      <c r="MD18" s="131">
        <v>0.56311688311688313</v>
      </c>
      <c r="ME18" s="131">
        <v>0.52810856658184901</v>
      </c>
      <c r="MF18" s="131">
        <v>0.60446455505279029</v>
      </c>
      <c r="MG18" s="131" t="s">
        <v>158</v>
      </c>
      <c r="MH18" s="131" t="s">
        <v>158</v>
      </c>
      <c r="MI18" s="131" t="s">
        <v>158</v>
      </c>
      <c r="MJ18" s="131" t="s">
        <v>158</v>
      </c>
      <c r="MK18" s="131" t="s">
        <v>158</v>
      </c>
      <c r="ML18" s="131" t="s">
        <v>158</v>
      </c>
      <c r="MM18" s="131" t="s">
        <v>158</v>
      </c>
      <c r="MN18" s="131" t="s">
        <v>158</v>
      </c>
      <c r="MO18" s="131" t="s">
        <v>158</v>
      </c>
      <c r="MP18" s="131" t="s">
        <v>158</v>
      </c>
      <c r="MQ18" s="131" t="s">
        <v>158</v>
      </c>
      <c r="MR18" s="131" t="s">
        <v>158</v>
      </c>
      <c r="MS18" s="131" t="s">
        <v>158</v>
      </c>
      <c r="MT18" s="131" t="s">
        <v>158</v>
      </c>
      <c r="MU18" s="130" t="s">
        <v>158</v>
      </c>
      <c r="MV18" s="131">
        <v>0.71448907826899799</v>
      </c>
      <c r="MW18" s="131">
        <v>0.53599096191091034</v>
      </c>
      <c r="MX18" s="131">
        <v>0.49189842650633231</v>
      </c>
      <c r="MY18" s="131">
        <v>0.75441252144082327</v>
      </c>
      <c r="MZ18" s="131">
        <v>0.73426656025538695</v>
      </c>
      <c r="NA18" s="131">
        <v>0.65940298507462691</v>
      </c>
      <c r="NB18" s="131">
        <v>0.61797576736672055</v>
      </c>
      <c r="NC18" s="131">
        <v>0.73446227233304429</v>
      </c>
      <c r="ND18" s="131">
        <v>0.60642984014209589</v>
      </c>
      <c r="NE18" s="131">
        <v>0.64779220779220781</v>
      </c>
      <c r="NF18" s="131">
        <v>0.75248176420695501</v>
      </c>
      <c r="NG18" s="131">
        <v>0.75863822452057739</v>
      </c>
      <c r="NH18" s="131" t="s">
        <v>158</v>
      </c>
      <c r="NI18" s="131" t="s">
        <v>158</v>
      </c>
      <c r="NJ18" s="131" t="s">
        <v>158</v>
      </c>
      <c r="NK18" s="131" t="s">
        <v>158</v>
      </c>
      <c r="NL18" s="131" t="s">
        <v>158</v>
      </c>
      <c r="NM18" s="131" t="s">
        <v>158</v>
      </c>
      <c r="NN18" s="131" t="s">
        <v>158</v>
      </c>
      <c r="NO18" s="131" t="s">
        <v>158</v>
      </c>
      <c r="NP18" s="131" t="s">
        <v>158</v>
      </c>
      <c r="NQ18" s="131" t="s">
        <v>158</v>
      </c>
      <c r="NR18" s="131" t="s">
        <v>158</v>
      </c>
      <c r="NS18" s="131" t="s">
        <v>158</v>
      </c>
      <c r="NT18" s="131" t="s">
        <v>158</v>
      </c>
      <c r="NU18" s="131" t="s">
        <v>158</v>
      </c>
      <c r="NV18" s="130" t="s">
        <v>158</v>
      </c>
      <c r="NW18" s="131">
        <v>0.88825948854786541</v>
      </c>
      <c r="NX18" s="131">
        <v>0.73940606843124601</v>
      </c>
      <c r="NY18" s="131">
        <v>0.55236919534348206</v>
      </c>
      <c r="NZ18" s="131">
        <v>0.88123499142367057</v>
      </c>
      <c r="OA18" s="131">
        <v>0.88829529130087781</v>
      </c>
      <c r="OB18" s="131">
        <v>0.83641791044776115</v>
      </c>
      <c r="OC18" s="131">
        <v>0.72267528271405501</v>
      </c>
      <c r="OD18" s="131">
        <v>0.85874819311939876</v>
      </c>
      <c r="OE18" s="131">
        <v>0.70470100651272938</v>
      </c>
      <c r="OF18" s="131">
        <v>0.77844155844155838</v>
      </c>
      <c r="OG18" s="131">
        <v>0.89019847328244273</v>
      </c>
      <c r="OH18" s="131">
        <v>1.0214005602240896</v>
      </c>
      <c r="OI18" s="131" t="s">
        <v>158</v>
      </c>
      <c r="OJ18" s="131" t="s">
        <v>158</v>
      </c>
      <c r="OK18" s="131" t="s">
        <v>158</v>
      </c>
      <c r="OL18" s="131" t="s">
        <v>158</v>
      </c>
      <c r="OM18" s="131" t="s">
        <v>158</v>
      </c>
      <c r="ON18" s="131" t="s">
        <v>158</v>
      </c>
      <c r="OO18" s="131" t="s">
        <v>158</v>
      </c>
      <c r="OP18" s="131" t="s">
        <v>158</v>
      </c>
      <c r="OQ18" s="131" t="s">
        <v>158</v>
      </c>
      <c r="OR18" s="131" t="s">
        <v>158</v>
      </c>
      <c r="OS18" s="131" t="s">
        <v>158</v>
      </c>
      <c r="OT18" s="131" t="s">
        <v>158</v>
      </c>
      <c r="OU18" s="131" t="s">
        <v>158</v>
      </c>
      <c r="OV18" s="131" t="s">
        <v>158</v>
      </c>
      <c r="OW18" s="378" t="s">
        <v>158</v>
      </c>
      <c r="OX18" s="132">
        <v>2.6383073826625671</v>
      </c>
      <c r="OY18" s="132">
        <v>5.9382716049382713</v>
      </c>
      <c r="OZ18" s="132">
        <v>1.1717791411042944</v>
      </c>
      <c r="PA18" s="132">
        <v>1.5384615384615385</v>
      </c>
      <c r="PB18" s="132">
        <v>1.6745562130177514</v>
      </c>
      <c r="PC18" s="132">
        <v>2.6190476190476191</v>
      </c>
      <c r="PD18" s="132">
        <v>2.2163742690058479</v>
      </c>
      <c r="PE18" s="132">
        <v>3.1560693641618496</v>
      </c>
      <c r="PF18" s="132">
        <v>2.9941860465116279</v>
      </c>
      <c r="PG18" s="132">
        <v>0.77325581395348841</v>
      </c>
      <c r="PH18" s="132">
        <v>-0.47093023255813954</v>
      </c>
      <c r="PI18" s="132">
        <v>1.8779069767441861</v>
      </c>
      <c r="PJ18" s="132" t="s">
        <v>158</v>
      </c>
      <c r="PK18" s="132" t="s">
        <v>158</v>
      </c>
      <c r="PL18" s="132" t="s">
        <v>158</v>
      </c>
      <c r="PM18" s="132" t="s">
        <v>158</v>
      </c>
      <c r="PN18" s="132" t="s">
        <v>158</v>
      </c>
      <c r="PO18" s="132" t="s">
        <v>158</v>
      </c>
      <c r="PP18" s="132" t="s">
        <v>158</v>
      </c>
      <c r="PQ18" s="132" t="s">
        <v>158</v>
      </c>
      <c r="PR18" s="132" t="s">
        <v>158</v>
      </c>
      <c r="PS18" s="132" t="s">
        <v>158</v>
      </c>
      <c r="PT18" s="132" t="s">
        <v>158</v>
      </c>
      <c r="PU18" s="132" t="s">
        <v>158</v>
      </c>
      <c r="PV18" s="132" t="s">
        <v>158</v>
      </c>
      <c r="PW18" s="132" t="s">
        <v>158</v>
      </c>
      <c r="PX18" s="130" t="s">
        <v>158</v>
      </c>
      <c r="PY18" s="131">
        <v>10.067060106239698</v>
      </c>
      <c r="PZ18" s="131">
        <v>1.7833471933471934</v>
      </c>
      <c r="QA18" s="131">
        <v>18.066544502617806</v>
      </c>
      <c r="QB18" s="131">
        <v>14.599</v>
      </c>
      <c r="QC18" s="131">
        <v>14.188833922261486</v>
      </c>
      <c r="QD18" s="131">
        <v>6.2503636363636366</v>
      </c>
      <c r="QE18" s="131">
        <v>7.8190765171503953</v>
      </c>
      <c r="QF18" s="131">
        <v>7.268534798534799</v>
      </c>
      <c r="QG18" s="131">
        <v>6.8031844660194176</v>
      </c>
      <c r="QH18" s="131">
        <v>28.037293233082703</v>
      </c>
      <c r="QI18" s="131" t="s">
        <v>1282</v>
      </c>
      <c r="QJ18" s="131">
        <v>8.6852012383900927</v>
      </c>
      <c r="QK18" s="131" t="s">
        <v>158</v>
      </c>
      <c r="QL18" s="131" t="s">
        <v>158</v>
      </c>
      <c r="QM18" s="131" t="s">
        <v>158</v>
      </c>
      <c r="QN18" s="131" t="s">
        <v>158</v>
      </c>
      <c r="QO18" s="131" t="s">
        <v>158</v>
      </c>
      <c r="QP18" s="131" t="s">
        <v>158</v>
      </c>
      <c r="QQ18" s="131" t="s">
        <v>158</v>
      </c>
      <c r="QR18" s="131" t="s">
        <v>158</v>
      </c>
      <c r="QS18" s="131" t="s">
        <v>158</v>
      </c>
      <c r="QT18" s="131" t="s">
        <v>158</v>
      </c>
      <c r="QU18" s="131" t="s">
        <v>158</v>
      </c>
      <c r="QV18" s="131" t="s">
        <v>158</v>
      </c>
      <c r="QW18" s="131" t="s">
        <v>158</v>
      </c>
      <c r="QX18" s="131" t="s">
        <v>158</v>
      </c>
      <c r="QY18" s="130" t="s">
        <v>158</v>
      </c>
      <c r="QZ18" s="131">
        <v>12.262313733868403</v>
      </c>
      <c r="RA18" s="131">
        <v>3.4521829521829521</v>
      </c>
      <c r="RB18" s="131">
        <v>20.131780104712043</v>
      </c>
      <c r="RC18" s="131">
        <v>20.299499999999998</v>
      </c>
      <c r="RD18" s="131">
        <v>16.255053003533568</v>
      </c>
      <c r="RE18" s="131">
        <v>8.4343636363636367</v>
      </c>
      <c r="RF18" s="131">
        <v>10.093060686015832</v>
      </c>
      <c r="RG18" s="131">
        <v>9.3058791208791209</v>
      </c>
      <c r="RH18" s="131">
        <v>7.9554174757281553</v>
      </c>
      <c r="RI18" s="131">
        <v>32.253233082706764</v>
      </c>
      <c r="RJ18" s="131" t="s">
        <v>1282</v>
      </c>
      <c r="RK18" s="131">
        <v>10.900433436532508</v>
      </c>
      <c r="RL18" s="131" t="s">
        <v>158</v>
      </c>
      <c r="RM18" s="131" t="s">
        <v>158</v>
      </c>
      <c r="RN18" s="131" t="s">
        <v>158</v>
      </c>
      <c r="RO18" s="131" t="s">
        <v>158</v>
      </c>
      <c r="RP18" s="131" t="s">
        <v>158</v>
      </c>
      <c r="RQ18" s="131" t="s">
        <v>158</v>
      </c>
      <c r="RR18" s="131" t="s">
        <v>158</v>
      </c>
      <c r="RS18" s="131" t="s">
        <v>158</v>
      </c>
      <c r="RT18" s="131" t="s">
        <v>158</v>
      </c>
      <c r="RU18" s="131" t="s">
        <v>158</v>
      </c>
      <c r="RV18" s="131" t="s">
        <v>158</v>
      </c>
      <c r="RW18" s="131" t="s">
        <v>158</v>
      </c>
      <c r="RX18" s="131" t="s">
        <v>158</v>
      </c>
      <c r="RY18" s="131" t="s">
        <v>158</v>
      </c>
      <c r="RZ18" s="130" t="s">
        <v>158</v>
      </c>
      <c r="SA18" s="131">
        <v>15.244622845807365</v>
      </c>
      <c r="SB18" s="131">
        <v>4.762328482328483</v>
      </c>
      <c r="SC18" s="131">
        <v>22.606649214659686</v>
      </c>
      <c r="SD18" s="131">
        <v>23.711999999999996</v>
      </c>
      <c r="SE18" s="131">
        <v>19.664911660777385</v>
      </c>
      <c r="SF18" s="131">
        <v>10.698545454545455</v>
      </c>
      <c r="SG18" s="131">
        <v>11.803060686015831</v>
      </c>
      <c r="SH18" s="131">
        <v>10.880622710622712</v>
      </c>
      <c r="SI18" s="131">
        <v>9.2445825242718449</v>
      </c>
      <c r="SJ18" s="131">
        <v>38.758195488721803</v>
      </c>
      <c r="SK18" s="131" t="s">
        <v>1282</v>
      </c>
      <c r="SL18" s="131">
        <v>14.675913312693497</v>
      </c>
      <c r="SM18" s="131" t="s">
        <v>158</v>
      </c>
      <c r="SN18" s="131" t="s">
        <v>158</v>
      </c>
      <c r="SO18" s="131" t="s">
        <v>158</v>
      </c>
      <c r="SP18" s="131" t="s">
        <v>158</v>
      </c>
      <c r="SQ18" s="131" t="s">
        <v>158</v>
      </c>
      <c r="SR18" s="131" t="s">
        <v>158</v>
      </c>
      <c r="SS18" s="131" t="s">
        <v>158</v>
      </c>
      <c r="ST18" s="131" t="s">
        <v>158</v>
      </c>
      <c r="SU18" s="131" t="s">
        <v>158</v>
      </c>
      <c r="SV18" s="131" t="s">
        <v>158</v>
      </c>
      <c r="SW18" s="131" t="s">
        <v>158</v>
      </c>
      <c r="SX18" s="131" t="s">
        <v>158</v>
      </c>
      <c r="SY18" s="131" t="s">
        <v>158</v>
      </c>
      <c r="SZ18" s="131" t="s">
        <v>158</v>
      </c>
      <c r="TA18" s="378" t="s">
        <v>158</v>
      </c>
      <c r="TB18" s="132">
        <v>1.8126723664411049</v>
      </c>
      <c r="TC18" s="132">
        <v>5.2283950617283947</v>
      </c>
      <c r="TD18" s="132">
        <v>0.22699386503067484</v>
      </c>
      <c r="TE18" s="132">
        <v>0.34911242603550297</v>
      </c>
      <c r="TF18" s="132">
        <v>0.95857988165680474</v>
      </c>
      <c r="TG18" s="132">
        <v>2.0714285714285716</v>
      </c>
      <c r="TH18" s="132">
        <v>1.7719298245614035</v>
      </c>
      <c r="TI18" s="132">
        <v>2.6820809248554913</v>
      </c>
      <c r="TJ18" s="132">
        <v>2.4186046511627906</v>
      </c>
      <c r="TK18" s="132">
        <v>-0.35465116279069769</v>
      </c>
      <c r="TL18" s="132">
        <v>-1.3372093023255813</v>
      </c>
      <c r="TM18" s="132">
        <v>1.4883720930232558</v>
      </c>
      <c r="TN18" s="132" t="s">
        <v>158</v>
      </c>
      <c r="TO18" s="132" t="s">
        <v>158</v>
      </c>
      <c r="TP18" s="132" t="s">
        <v>158</v>
      </c>
      <c r="TQ18" s="132" t="s">
        <v>158</v>
      </c>
      <c r="TR18" s="132" t="s">
        <v>158</v>
      </c>
      <c r="TS18" s="132" t="s">
        <v>158</v>
      </c>
      <c r="TT18" s="132" t="s">
        <v>158</v>
      </c>
      <c r="TU18" s="132" t="s">
        <v>158</v>
      </c>
      <c r="TV18" s="132" t="s">
        <v>158</v>
      </c>
      <c r="TW18" s="132" t="s">
        <v>158</v>
      </c>
      <c r="TX18" s="132" t="s">
        <v>158</v>
      </c>
      <c r="TY18" s="132" t="s">
        <v>158</v>
      </c>
      <c r="TZ18" s="132" t="s">
        <v>158</v>
      </c>
      <c r="UA18" s="132" t="s">
        <v>158</v>
      </c>
      <c r="UB18" s="235" t="s">
        <v>158</v>
      </c>
      <c r="UC18" s="236">
        <v>14.57</v>
      </c>
      <c r="UD18" s="236">
        <v>13.47</v>
      </c>
      <c r="UE18" s="236">
        <v>12.87</v>
      </c>
      <c r="UF18" s="236">
        <v>12.86</v>
      </c>
      <c r="UG18" s="236">
        <v>11.45</v>
      </c>
      <c r="UH18" s="236">
        <v>11.27</v>
      </c>
      <c r="UI18" s="236">
        <v>13.86</v>
      </c>
      <c r="UJ18" s="236">
        <v>11.75</v>
      </c>
      <c r="UK18" s="236">
        <v>10.15</v>
      </c>
      <c r="UL18" s="236">
        <v>9.11</v>
      </c>
      <c r="UM18" s="236">
        <v>7.65</v>
      </c>
      <c r="UN18" s="236">
        <v>8.09</v>
      </c>
      <c r="UO18" s="231" t="s">
        <v>5</v>
      </c>
      <c r="UP18" s="231" t="s">
        <v>5</v>
      </c>
      <c r="UQ18" s="231" t="s">
        <v>5</v>
      </c>
      <c r="UR18" s="231" t="s">
        <v>5</v>
      </c>
      <c r="US18" s="231" t="s">
        <v>5</v>
      </c>
      <c r="UT18" s="231" t="s">
        <v>5</v>
      </c>
      <c r="UU18" s="231" t="s">
        <v>5</v>
      </c>
      <c r="UV18" s="231" t="s">
        <v>5</v>
      </c>
      <c r="UW18" s="231" t="s">
        <v>5</v>
      </c>
      <c r="UX18" s="231" t="s">
        <v>5</v>
      </c>
      <c r="UY18" s="231" t="s">
        <v>5</v>
      </c>
      <c r="UZ18" s="231" t="s">
        <v>5</v>
      </c>
      <c r="VA18" s="231" t="s">
        <v>5</v>
      </c>
      <c r="VB18" s="231" t="s">
        <v>5</v>
      </c>
      <c r="VC18" s="130" t="s">
        <v>158</v>
      </c>
      <c r="VD18" s="131">
        <v>1.8229237474262183</v>
      </c>
      <c r="VE18" s="131">
        <v>0.78619153674832953</v>
      </c>
      <c r="VF18" s="131">
        <v>1.6449106449106452</v>
      </c>
      <c r="VG18" s="131">
        <v>1.7465007776049768</v>
      </c>
      <c r="VH18" s="131">
        <v>2.075109170305677</v>
      </c>
      <c r="VI18" s="131">
        <v>1.4525288376220056</v>
      </c>
      <c r="VJ18" s="131">
        <v>1.2503607503607503</v>
      </c>
      <c r="VK18" s="131">
        <v>1.952340425531915</v>
      </c>
      <c r="VL18" s="131">
        <v>2.0068965517241382</v>
      </c>
      <c r="VM18" s="131">
        <v>2.3798024149286499</v>
      </c>
      <c r="VN18" s="131">
        <v>2.3660130718954249</v>
      </c>
      <c r="VO18" s="131">
        <v>2.0160692212608158</v>
      </c>
      <c r="VP18" s="131" t="s">
        <v>158</v>
      </c>
      <c r="VQ18" s="131" t="s">
        <v>158</v>
      </c>
      <c r="VR18" s="131" t="s">
        <v>158</v>
      </c>
      <c r="VS18" s="131" t="s">
        <v>158</v>
      </c>
      <c r="VT18" s="131" t="s">
        <v>158</v>
      </c>
      <c r="VU18" s="131" t="s">
        <v>158</v>
      </c>
      <c r="VV18" s="131" t="s">
        <v>158</v>
      </c>
      <c r="VW18" s="131" t="s">
        <v>158</v>
      </c>
      <c r="VX18" s="131" t="s">
        <v>158</v>
      </c>
      <c r="VY18" s="131" t="s">
        <v>158</v>
      </c>
      <c r="VZ18" s="131" t="s">
        <v>158</v>
      </c>
      <c r="WA18" s="131" t="s">
        <v>158</v>
      </c>
      <c r="WB18" s="131" t="s">
        <v>158</v>
      </c>
      <c r="WC18" s="131" t="s">
        <v>158</v>
      </c>
      <c r="WD18" s="130" t="s">
        <v>158</v>
      </c>
      <c r="WE18" s="131">
        <v>2.2204360228270144</v>
      </c>
      <c r="WF18" s="131">
        <v>1.5219005196733482</v>
      </c>
      <c r="WG18" s="131">
        <v>1.832944832944833</v>
      </c>
      <c r="WH18" s="131">
        <v>2.4284603421461899</v>
      </c>
      <c r="WI18" s="131">
        <v>2.3772925764192139</v>
      </c>
      <c r="WJ18" s="131">
        <v>1.9600709849157054</v>
      </c>
      <c r="WK18" s="131">
        <v>1.6139971139971141</v>
      </c>
      <c r="WL18" s="131">
        <v>2.4995744680851066</v>
      </c>
      <c r="WM18" s="131">
        <v>2.3467980295566502</v>
      </c>
      <c r="WN18" s="131">
        <v>2.7376509330406149</v>
      </c>
      <c r="WO18" s="131">
        <v>3.371241830065359</v>
      </c>
      <c r="WP18" s="131">
        <v>2.5302843016069221</v>
      </c>
      <c r="WQ18" s="131" t="s">
        <v>158</v>
      </c>
      <c r="WR18" s="131" t="s">
        <v>158</v>
      </c>
      <c r="WS18" s="131" t="s">
        <v>158</v>
      </c>
      <c r="WT18" s="131" t="s">
        <v>158</v>
      </c>
      <c r="WU18" s="131" t="s">
        <v>158</v>
      </c>
      <c r="WV18" s="131" t="s">
        <v>158</v>
      </c>
      <c r="WW18" s="131" t="s">
        <v>158</v>
      </c>
      <c r="WX18" s="131" t="s">
        <v>158</v>
      </c>
      <c r="WY18" s="131" t="s">
        <v>158</v>
      </c>
      <c r="WZ18" s="131" t="s">
        <v>158</v>
      </c>
      <c r="XA18" s="131" t="s">
        <v>158</v>
      </c>
      <c r="XB18" s="131" t="s">
        <v>158</v>
      </c>
      <c r="XC18" s="131" t="s">
        <v>158</v>
      </c>
      <c r="XD18" s="131" t="s">
        <v>158</v>
      </c>
      <c r="XE18" s="130" t="s">
        <v>158</v>
      </c>
      <c r="XF18" s="131">
        <v>2.7604667810569667</v>
      </c>
      <c r="XG18" s="131">
        <v>2.0994803266518187</v>
      </c>
      <c r="XH18" s="131">
        <v>2.0582750582750582</v>
      </c>
      <c r="XI18" s="131">
        <v>2.8367029548989113</v>
      </c>
      <c r="XJ18" s="131">
        <v>2.8759825327510917</v>
      </c>
      <c r="XK18" s="131">
        <v>2.4862466725820762</v>
      </c>
      <c r="XL18" s="131">
        <v>1.8874458874458875</v>
      </c>
      <c r="XM18" s="131">
        <v>2.9225531914893619</v>
      </c>
      <c r="XN18" s="131">
        <v>2.7270935960591132</v>
      </c>
      <c r="XO18" s="131">
        <v>3.2897914379802415</v>
      </c>
      <c r="XP18" s="131">
        <v>3.9882352941176471</v>
      </c>
      <c r="XQ18" s="131">
        <v>3.4066749072929543</v>
      </c>
      <c r="XR18" s="131" t="s">
        <v>158</v>
      </c>
      <c r="XS18" s="131" t="s">
        <v>158</v>
      </c>
      <c r="XT18" s="131" t="s">
        <v>158</v>
      </c>
      <c r="XU18" s="131" t="s">
        <v>158</v>
      </c>
      <c r="XV18" s="131" t="s">
        <v>158</v>
      </c>
      <c r="XW18" s="131" t="s">
        <v>158</v>
      </c>
      <c r="XX18" s="131" t="s">
        <v>158</v>
      </c>
      <c r="XY18" s="131" t="s">
        <v>158</v>
      </c>
      <c r="XZ18" s="131" t="s">
        <v>158</v>
      </c>
      <c r="YA18" s="131" t="s">
        <v>158</v>
      </c>
      <c r="YB18" s="131" t="s">
        <v>158</v>
      </c>
      <c r="YC18" s="131" t="s">
        <v>158</v>
      </c>
      <c r="YD18" s="131" t="s">
        <v>158</v>
      </c>
      <c r="YE18" s="131" t="s">
        <v>158</v>
      </c>
      <c r="YF18" s="235" t="s">
        <v>158</v>
      </c>
      <c r="YG18" s="8">
        <v>161.08812900000001</v>
      </c>
      <c r="YH18" s="8">
        <v>162</v>
      </c>
      <c r="YI18" s="8">
        <v>163</v>
      </c>
      <c r="YJ18" s="8">
        <v>169</v>
      </c>
      <c r="YK18" s="8">
        <v>169</v>
      </c>
      <c r="YL18" s="8">
        <v>168</v>
      </c>
      <c r="YM18" s="8">
        <v>171</v>
      </c>
      <c r="YN18" s="8">
        <v>173</v>
      </c>
      <c r="YO18" s="8">
        <v>172</v>
      </c>
      <c r="YP18" s="8">
        <v>172</v>
      </c>
      <c r="YQ18" s="8">
        <v>172</v>
      </c>
      <c r="YR18" s="8">
        <v>172</v>
      </c>
      <c r="YS18" s="231" t="s">
        <v>5</v>
      </c>
      <c r="YT18" s="231" t="s">
        <v>5</v>
      </c>
      <c r="YU18" s="231" t="s">
        <v>5</v>
      </c>
      <c r="YV18" s="231" t="s">
        <v>5</v>
      </c>
      <c r="YW18" s="231" t="s">
        <v>5</v>
      </c>
      <c r="YX18" s="231" t="s">
        <v>5</v>
      </c>
      <c r="YY18" s="231" t="s">
        <v>5</v>
      </c>
      <c r="YZ18" s="231" t="s">
        <v>5</v>
      </c>
      <c r="ZA18" s="231" t="s">
        <v>5</v>
      </c>
      <c r="ZB18" s="231" t="s">
        <v>5</v>
      </c>
      <c r="ZC18" s="231" t="s">
        <v>5</v>
      </c>
      <c r="ZD18" s="231" t="s">
        <v>5</v>
      </c>
      <c r="ZE18" s="231" t="s">
        <v>5</v>
      </c>
      <c r="ZF18" s="231" t="s">
        <v>5</v>
      </c>
      <c r="ZG18" s="235" t="s">
        <v>158</v>
      </c>
      <c r="ZH18" s="133">
        <v>0.16070000000000001</v>
      </c>
      <c r="ZI18" s="133">
        <v>0.1074</v>
      </c>
      <c r="ZJ18" s="133">
        <v>0.11460000000000001</v>
      </c>
      <c r="ZK18" s="133">
        <v>0.1139</v>
      </c>
      <c r="ZL18" s="133">
        <v>0.1144</v>
      </c>
      <c r="ZM18" s="133">
        <v>3.2899999999999999E-2</v>
      </c>
      <c r="ZN18" s="133">
        <v>-7.6999999999999999E-2</v>
      </c>
      <c r="ZO18" s="133">
        <v>0.15960000000000002</v>
      </c>
      <c r="ZP18" s="133">
        <v>0.19579999999999997</v>
      </c>
      <c r="ZQ18" s="133">
        <v>0.23190000000000002</v>
      </c>
      <c r="ZR18" s="133">
        <v>0.18989999999999999</v>
      </c>
      <c r="ZS18" s="133">
        <v>-5.4000000000000006E-2</v>
      </c>
      <c r="ZT18" s="379" t="s">
        <v>158</v>
      </c>
      <c r="ZU18" s="133">
        <v>0.1021</v>
      </c>
      <c r="ZV18" s="133">
        <v>7.22E-2</v>
      </c>
      <c r="ZW18" s="133">
        <v>8.1199999999999994E-2</v>
      </c>
      <c r="ZX18" s="133">
        <v>7.9899999999999999E-2</v>
      </c>
      <c r="ZY18" s="133">
        <v>8.1900000000000001E-2</v>
      </c>
      <c r="ZZ18" s="133">
        <v>3.39E-2</v>
      </c>
      <c r="AAA18" s="133">
        <v>-2.6499999999999999E-2</v>
      </c>
      <c r="AAB18" s="133">
        <v>0.10970000000000001</v>
      </c>
      <c r="AAC18" s="133">
        <v>0.12029999999999999</v>
      </c>
      <c r="AAD18" s="133">
        <v>0.13350000000000001</v>
      </c>
      <c r="AAE18" s="133">
        <v>0.11689999999999999</v>
      </c>
      <c r="AAF18" s="133">
        <v>-1.43E-2</v>
      </c>
      <c r="AAG18" s="235" t="s">
        <v>158</v>
      </c>
      <c r="AAH18" s="8">
        <v>7294</v>
      </c>
      <c r="AAI18" s="8">
        <v>6196</v>
      </c>
      <c r="AAJ18" s="8">
        <v>7817</v>
      </c>
      <c r="AAK18" s="8">
        <v>6996</v>
      </c>
      <c r="AAL18" s="8">
        <v>6265</v>
      </c>
      <c r="AAM18" s="8">
        <v>5628</v>
      </c>
      <c r="AAN18" s="8">
        <v>6190</v>
      </c>
      <c r="AAO18" s="8">
        <v>6918</v>
      </c>
      <c r="AAP18" s="8">
        <v>6756</v>
      </c>
      <c r="AAQ18" s="8">
        <v>6622</v>
      </c>
      <c r="AAR18" s="8">
        <v>5895</v>
      </c>
      <c r="AAS18" s="8">
        <v>4641</v>
      </c>
      <c r="AAT18" s="231" t="s">
        <v>5</v>
      </c>
      <c r="AAU18" s="231" t="s">
        <v>5</v>
      </c>
      <c r="AAV18" s="231" t="s">
        <v>5</v>
      </c>
      <c r="AAW18" s="231" t="s">
        <v>5</v>
      </c>
      <c r="AAX18" s="231" t="s">
        <v>5</v>
      </c>
      <c r="AAY18" s="231" t="s">
        <v>5</v>
      </c>
      <c r="AAZ18" s="231" t="s">
        <v>5</v>
      </c>
      <c r="ABA18" s="231" t="s">
        <v>5</v>
      </c>
      <c r="ABB18" s="231" t="s">
        <v>5</v>
      </c>
      <c r="ABC18" s="231" t="s">
        <v>5</v>
      </c>
      <c r="ABD18" s="231" t="s">
        <v>5</v>
      </c>
      <c r="ABE18" s="231" t="s">
        <v>5</v>
      </c>
      <c r="ABF18" s="231" t="s">
        <v>5</v>
      </c>
      <c r="ABG18" s="231" t="s">
        <v>5</v>
      </c>
      <c r="ABH18" s="235" t="s">
        <v>158</v>
      </c>
      <c r="ABI18" s="8">
        <v>425</v>
      </c>
      <c r="ABJ18" s="8">
        <v>962</v>
      </c>
      <c r="ABK18" s="8">
        <v>191</v>
      </c>
      <c r="ABL18" s="8">
        <v>260</v>
      </c>
      <c r="ABM18" s="8">
        <v>283</v>
      </c>
      <c r="ABN18" s="8">
        <v>440</v>
      </c>
      <c r="ABO18" s="8">
        <v>379</v>
      </c>
      <c r="ABP18" s="8">
        <v>546</v>
      </c>
      <c r="ABQ18" s="8">
        <v>515</v>
      </c>
      <c r="ABR18" s="8">
        <v>133</v>
      </c>
      <c r="ABS18" s="8">
        <v>-81</v>
      </c>
      <c r="ABT18" s="8">
        <v>323</v>
      </c>
      <c r="ABU18" s="231" t="s">
        <v>5</v>
      </c>
      <c r="ABV18" s="231" t="s">
        <v>5</v>
      </c>
      <c r="ABW18" s="231" t="s">
        <v>5</v>
      </c>
      <c r="ABX18" s="231" t="s">
        <v>5</v>
      </c>
      <c r="ABY18" s="231" t="s">
        <v>5</v>
      </c>
      <c r="ABZ18" s="231" t="s">
        <v>5</v>
      </c>
      <c r="ACA18" s="231" t="s">
        <v>5</v>
      </c>
      <c r="ACB18" s="231" t="s">
        <v>5</v>
      </c>
      <c r="ACC18" s="231" t="s">
        <v>5</v>
      </c>
      <c r="ACD18" s="231" t="s">
        <v>5</v>
      </c>
      <c r="ACE18" s="231" t="s">
        <v>5</v>
      </c>
      <c r="ACF18" s="231" t="s">
        <v>5</v>
      </c>
      <c r="ACG18" s="231" t="s">
        <v>5</v>
      </c>
      <c r="ACH18" s="231" t="s">
        <v>5</v>
      </c>
      <c r="ACI18" s="235" t="s">
        <v>158</v>
      </c>
      <c r="ACJ18" s="8">
        <v>292</v>
      </c>
      <c r="ACK18" s="8">
        <v>847</v>
      </c>
      <c r="ACL18" s="8">
        <v>37</v>
      </c>
      <c r="ACM18" s="8">
        <v>59</v>
      </c>
      <c r="ACN18" s="8">
        <v>162</v>
      </c>
      <c r="ACO18" s="8">
        <v>348</v>
      </c>
      <c r="ACP18" s="8">
        <v>303</v>
      </c>
      <c r="ACQ18" s="8">
        <v>464</v>
      </c>
      <c r="ACR18" s="8">
        <v>416</v>
      </c>
      <c r="ACS18" s="8">
        <v>-61</v>
      </c>
      <c r="ACT18" s="8">
        <v>-230</v>
      </c>
      <c r="ACU18" s="8">
        <v>256</v>
      </c>
      <c r="ACV18" s="238" t="s">
        <v>5</v>
      </c>
      <c r="ACW18" s="238" t="s">
        <v>5</v>
      </c>
      <c r="ACX18" s="238" t="s">
        <v>5</v>
      </c>
      <c r="ACY18" s="238" t="s">
        <v>5</v>
      </c>
      <c r="ACZ18" s="238" t="s">
        <v>5</v>
      </c>
      <c r="ADA18" s="238" t="s">
        <v>5</v>
      </c>
      <c r="ADB18" s="238" t="s">
        <v>5</v>
      </c>
      <c r="ADC18" s="238" t="s">
        <v>5</v>
      </c>
      <c r="ADD18" s="238" t="s">
        <v>5</v>
      </c>
      <c r="ADE18" s="238" t="s">
        <v>5</v>
      </c>
      <c r="ADF18" s="238" t="s">
        <v>5</v>
      </c>
      <c r="ADG18" s="238" t="s">
        <v>5</v>
      </c>
      <c r="ADH18" s="238" t="s">
        <v>5</v>
      </c>
      <c r="ADI18" s="238" t="s">
        <v>5</v>
      </c>
      <c r="ADJ18" s="127" t="s">
        <v>158</v>
      </c>
      <c r="ADK18" s="128">
        <v>0.38222222222222224</v>
      </c>
      <c r="ADL18" s="128">
        <v>0.57342657342657344</v>
      </c>
      <c r="ADM18" s="128">
        <v>0.55067567567567566</v>
      </c>
      <c r="ADN18" s="128">
        <v>0.57246376811594213</v>
      </c>
      <c r="ADO18" s="128">
        <v>0.58203125</v>
      </c>
      <c r="ADP18" s="128">
        <v>1.9210526315789473</v>
      </c>
      <c r="ADQ18" s="128" t="s">
        <v>1282</v>
      </c>
      <c r="ADR18" s="128">
        <v>0.37228260869565211</v>
      </c>
      <c r="ADS18" s="128">
        <v>0.3079896907216495</v>
      </c>
      <c r="ADT18" s="128">
        <v>0.28947368421052633</v>
      </c>
      <c r="ADU18" s="128">
        <v>0.33774834437086093</v>
      </c>
      <c r="ADV18" s="128">
        <v>1.4242424242424241</v>
      </c>
      <c r="ADW18" s="128">
        <v>0.5714285714285714</v>
      </c>
      <c r="ADX18" s="128">
        <v>0.78181818181818175</v>
      </c>
      <c r="ADY18" s="128">
        <v>0.23376623376623376</v>
      </c>
      <c r="ADZ18" s="128">
        <v>0.24336283185840712</v>
      </c>
      <c r="AEA18" s="128" t="s">
        <v>158</v>
      </c>
      <c r="AEB18" s="128" t="s">
        <v>158</v>
      </c>
      <c r="AEC18" s="128" t="s">
        <v>158</v>
      </c>
      <c r="AED18" s="128" t="s">
        <v>158</v>
      </c>
      <c r="AEE18" s="128" t="s">
        <v>158</v>
      </c>
      <c r="AEF18" s="128" t="s">
        <v>158</v>
      </c>
      <c r="AEG18" s="128" t="s">
        <v>158</v>
      </c>
      <c r="AEH18" s="128" t="s">
        <v>158</v>
      </c>
      <c r="AEI18" s="128" t="s">
        <v>158</v>
      </c>
      <c r="AEJ18" s="128" t="s">
        <v>158</v>
      </c>
      <c r="AEK18" s="127" t="s">
        <v>158</v>
      </c>
      <c r="AEL18" s="128">
        <v>0.32596656691764708</v>
      </c>
      <c r="AEM18" s="128">
        <v>0.13808731808731808</v>
      </c>
      <c r="AEN18" s="128">
        <v>0.69552356020942407</v>
      </c>
      <c r="AEO18" s="128">
        <v>0.51349999999999996</v>
      </c>
      <c r="AEP18" s="128">
        <v>0.44489399293286219</v>
      </c>
      <c r="AEQ18" s="128">
        <v>0.27872727272727271</v>
      </c>
      <c r="AER18" s="128">
        <v>0.32711081794195251</v>
      </c>
      <c r="AES18" s="128">
        <v>0.21704212454212454</v>
      </c>
      <c r="AET18" s="128">
        <v>0.19955339805825245</v>
      </c>
      <c r="AEU18" s="128">
        <v>0.71127819548872184</v>
      </c>
      <c r="AEV18" s="128" t="s">
        <v>1282</v>
      </c>
      <c r="AEW18" s="128">
        <v>0.25027863777089782</v>
      </c>
      <c r="AEX18" s="128" t="s">
        <v>158</v>
      </c>
      <c r="AEY18" s="128" t="s">
        <v>158</v>
      </c>
      <c r="AEZ18" s="128" t="s">
        <v>158</v>
      </c>
      <c r="AFA18" s="128" t="s">
        <v>158</v>
      </c>
      <c r="AFB18" s="128" t="s">
        <v>158</v>
      </c>
      <c r="AFC18" s="128" t="s">
        <v>158</v>
      </c>
      <c r="AFD18" s="128" t="s">
        <v>158</v>
      </c>
      <c r="AFE18" s="128" t="s">
        <v>158</v>
      </c>
      <c r="AFF18" s="128" t="s">
        <v>158</v>
      </c>
      <c r="AFG18" s="128" t="s">
        <v>158</v>
      </c>
      <c r="AFH18" s="128" t="s">
        <v>158</v>
      </c>
      <c r="AFI18" s="128" t="s">
        <v>158</v>
      </c>
      <c r="AFJ18" s="128" t="s">
        <v>158</v>
      </c>
      <c r="AFK18" s="128" t="s">
        <v>158</v>
      </c>
      <c r="AFL18" s="134" t="s">
        <v>158</v>
      </c>
      <c r="AFM18" s="135">
        <v>0.47443764020547952</v>
      </c>
      <c r="AFN18" s="135">
        <v>0.15683589138134593</v>
      </c>
      <c r="AFO18" s="135">
        <v>3.5904054054054053</v>
      </c>
      <c r="AFP18" s="135">
        <v>2.2628813559322034</v>
      </c>
      <c r="AFQ18" s="135">
        <v>0.7771913580246913</v>
      </c>
      <c r="AFR18" s="135">
        <v>0.35241379310344823</v>
      </c>
      <c r="AFS18" s="135">
        <v>0.40915841584158413</v>
      </c>
      <c r="AFT18" s="135">
        <v>0.2553987068965517</v>
      </c>
      <c r="AFU18" s="135">
        <v>0.24704326923076925</v>
      </c>
      <c r="AFV18" s="135" t="s">
        <v>1282</v>
      </c>
      <c r="AFW18" s="135" t="s">
        <v>1282</v>
      </c>
      <c r="AFX18" s="135">
        <v>0.31578125000000001</v>
      </c>
      <c r="AFY18" s="135" t="s">
        <v>158</v>
      </c>
      <c r="AFZ18" s="135" t="s">
        <v>158</v>
      </c>
      <c r="AGA18" s="135" t="s">
        <v>158</v>
      </c>
      <c r="AGB18" s="135" t="s">
        <v>158</v>
      </c>
      <c r="AGC18" s="135" t="s">
        <v>158</v>
      </c>
      <c r="AGD18" s="135" t="s">
        <v>158</v>
      </c>
      <c r="AGE18" s="135" t="s">
        <v>158</v>
      </c>
      <c r="AGF18" s="135" t="s">
        <v>158</v>
      </c>
      <c r="AGG18" s="135" t="s">
        <v>158</v>
      </c>
      <c r="AGH18" s="135" t="s">
        <v>158</v>
      </c>
      <c r="AGI18" s="135" t="s">
        <v>158</v>
      </c>
      <c r="AGJ18" s="135" t="s">
        <v>158</v>
      </c>
      <c r="AGK18" s="135" t="s">
        <v>158</v>
      </c>
      <c r="AGL18" s="135" t="s">
        <v>158</v>
      </c>
    </row>
    <row r="19" spans="1:870" x14ac:dyDescent="0.2">
      <c r="A19" s="7">
        <v>17</v>
      </c>
      <c r="B19" s="1" t="s">
        <v>224</v>
      </c>
      <c r="C19" s="1" t="s">
        <v>225</v>
      </c>
      <c r="D19" s="94">
        <v>0.25</v>
      </c>
      <c r="E19" s="95">
        <v>0.27</v>
      </c>
      <c r="F19" s="57">
        <v>1.08</v>
      </c>
      <c r="G19" s="58" t="s">
        <v>185</v>
      </c>
      <c r="H19" s="58">
        <v>1.4598576000000001</v>
      </c>
      <c r="I19" s="226" t="s">
        <v>5</v>
      </c>
      <c r="J19" s="58" t="s">
        <v>185</v>
      </c>
      <c r="K19" s="58" t="s">
        <v>1280</v>
      </c>
      <c r="L19" s="226" t="s">
        <v>5</v>
      </c>
      <c r="M19" s="151">
        <v>1.04</v>
      </c>
      <c r="N19" s="124">
        <v>0.94</v>
      </c>
      <c r="O19" s="124">
        <v>0.84000000000000008</v>
      </c>
      <c r="P19" s="124">
        <v>0.76</v>
      </c>
      <c r="Q19" s="124">
        <v>0.70000000000000007</v>
      </c>
      <c r="R19" s="124">
        <v>0.68</v>
      </c>
      <c r="S19" s="124">
        <v>0.66</v>
      </c>
      <c r="T19" s="124">
        <v>0.60000000000000009</v>
      </c>
      <c r="U19" s="124">
        <v>0.54</v>
      </c>
      <c r="V19" s="143">
        <v>0.505</v>
      </c>
      <c r="W19" s="124">
        <v>0.47</v>
      </c>
      <c r="X19" s="124">
        <v>0.435</v>
      </c>
      <c r="Y19" s="124">
        <v>0.41</v>
      </c>
      <c r="Z19" s="124">
        <v>0.38</v>
      </c>
      <c r="AA19" s="124">
        <v>0.34</v>
      </c>
      <c r="AB19" s="124">
        <v>0.3</v>
      </c>
      <c r="AC19" s="124">
        <v>0.26</v>
      </c>
      <c r="AD19" s="124">
        <v>0.19333333333333336</v>
      </c>
      <c r="AE19" s="124">
        <v>0.12333333333333332</v>
      </c>
      <c r="AF19" s="124">
        <v>2.4999999999999998E-2</v>
      </c>
      <c r="AG19" s="124" t="s">
        <v>1299</v>
      </c>
      <c r="AH19" s="137" t="s">
        <v>5</v>
      </c>
      <c r="AI19" s="137" t="s">
        <v>5</v>
      </c>
      <c r="AJ19" s="137" t="s">
        <v>5</v>
      </c>
      <c r="AK19" s="137" t="s">
        <v>5</v>
      </c>
      <c r="AL19" s="137" t="s">
        <v>5</v>
      </c>
      <c r="AM19" s="137" t="s">
        <v>5</v>
      </c>
      <c r="AN19" s="137" t="s">
        <v>5</v>
      </c>
      <c r="AO19" s="137" t="s">
        <v>5</v>
      </c>
      <c r="AP19" s="137" t="s">
        <v>5</v>
      </c>
      <c r="AQ19" s="137" t="s">
        <v>5</v>
      </c>
      <c r="AR19" s="137" t="s">
        <v>5</v>
      </c>
      <c r="AS19" s="137" t="s">
        <v>5</v>
      </c>
      <c r="AT19" s="137" t="s">
        <v>5</v>
      </c>
      <c r="AU19" s="137" t="s">
        <v>5</v>
      </c>
      <c r="AV19" s="137" t="s">
        <v>5</v>
      </c>
      <c r="AW19" s="137" t="s">
        <v>5</v>
      </c>
      <c r="AX19" s="137" t="s">
        <v>5</v>
      </c>
      <c r="AY19" s="137" t="s">
        <v>5</v>
      </c>
      <c r="AZ19" s="137" t="s">
        <v>5</v>
      </c>
      <c r="BA19" s="137" t="s">
        <v>5</v>
      </c>
      <c r="BB19" s="137" t="s">
        <v>5</v>
      </c>
      <c r="BC19" s="137" t="s">
        <v>5</v>
      </c>
      <c r="BD19" s="137" t="s">
        <v>5</v>
      </c>
      <c r="BE19" s="137" t="s">
        <v>5</v>
      </c>
      <c r="BF19" s="137" t="s">
        <v>5</v>
      </c>
      <c r="BG19" s="137" t="s">
        <v>5</v>
      </c>
      <c r="BH19" s="137" t="s">
        <v>5</v>
      </c>
      <c r="BI19" s="137" t="s">
        <v>5</v>
      </c>
      <c r="BJ19" s="137" t="s">
        <v>5</v>
      </c>
      <c r="BK19" s="137" t="s">
        <v>5</v>
      </c>
      <c r="BL19" s="137" t="s">
        <v>5</v>
      </c>
      <c r="BM19" s="126">
        <v>0.1063829787234043</v>
      </c>
      <c r="BN19" s="125">
        <v>0.11904761904761885</v>
      </c>
      <c r="BO19" s="125">
        <v>0.10526315789473695</v>
      </c>
      <c r="BP19" s="125">
        <v>8.5714285714285632E-2</v>
      </c>
      <c r="BQ19" s="125">
        <v>2.941176470588247E-2</v>
      </c>
      <c r="BR19" s="125">
        <v>3.0303030303030276E-2</v>
      </c>
      <c r="BS19" s="125">
        <v>9.9999999999999867E-2</v>
      </c>
      <c r="BT19" s="125">
        <v>0.11111111111111116</v>
      </c>
      <c r="BU19" s="125">
        <v>6.9306930693069368E-2</v>
      </c>
      <c r="BV19" s="125">
        <v>7.4468085106383031E-2</v>
      </c>
      <c r="BW19" s="125">
        <v>8.0459770114942541E-2</v>
      </c>
      <c r="BX19" s="125">
        <v>6.0975609756097615E-2</v>
      </c>
      <c r="BY19" s="125">
        <v>7.8947368421052655E-2</v>
      </c>
      <c r="BZ19" s="125">
        <v>0.11764705882352944</v>
      </c>
      <c r="CA19" s="125">
        <v>0.13333333333333353</v>
      </c>
      <c r="CB19" s="125">
        <v>0.15384615384615374</v>
      </c>
      <c r="CC19" s="125">
        <v>0.34482758620689635</v>
      </c>
      <c r="CD19" s="125">
        <v>0.56756756756756799</v>
      </c>
      <c r="CE19" s="125">
        <v>3.9333333333333336</v>
      </c>
      <c r="CF19" s="125" t="s">
        <v>158</v>
      </c>
      <c r="CG19" s="125" t="s">
        <v>158</v>
      </c>
      <c r="CH19" s="125" t="s">
        <v>158</v>
      </c>
      <c r="CI19" s="125" t="s">
        <v>158</v>
      </c>
      <c r="CJ19" s="125" t="s">
        <v>158</v>
      </c>
      <c r="CK19" s="125" t="s">
        <v>158</v>
      </c>
      <c r="CL19" s="125" t="s">
        <v>158</v>
      </c>
      <c r="CM19" s="125" t="s">
        <v>158</v>
      </c>
      <c r="CN19" s="125" t="s">
        <v>158</v>
      </c>
      <c r="CO19" s="125" t="s">
        <v>158</v>
      </c>
      <c r="CP19" s="125" t="s">
        <v>158</v>
      </c>
      <c r="CQ19" s="125" t="s">
        <v>158</v>
      </c>
      <c r="CR19" s="125" t="s">
        <v>158</v>
      </c>
      <c r="CS19" s="125" t="s">
        <v>158</v>
      </c>
      <c r="CT19" s="125" t="s">
        <v>158</v>
      </c>
      <c r="CU19" s="125" t="s">
        <v>158</v>
      </c>
      <c r="CV19" s="125" t="s">
        <v>158</v>
      </c>
      <c r="CW19" s="125" t="s">
        <v>158</v>
      </c>
      <c r="CX19" s="125" t="s">
        <v>158</v>
      </c>
      <c r="CY19" s="125" t="s">
        <v>158</v>
      </c>
      <c r="CZ19" s="125" t="s">
        <v>158</v>
      </c>
      <c r="DA19" s="125" t="s">
        <v>158</v>
      </c>
      <c r="DB19" s="125" t="s">
        <v>158</v>
      </c>
      <c r="DC19" s="125" t="s">
        <v>158</v>
      </c>
      <c r="DD19" s="125" t="s">
        <v>158</v>
      </c>
      <c r="DE19" s="125" t="s">
        <v>158</v>
      </c>
      <c r="DF19" s="125" t="s">
        <v>158</v>
      </c>
      <c r="DG19" s="125" t="s">
        <v>158</v>
      </c>
      <c r="DH19" s="125" t="s">
        <v>158</v>
      </c>
      <c r="DI19" s="125" t="s">
        <v>158</v>
      </c>
      <c r="DJ19" s="125" t="s">
        <v>158</v>
      </c>
      <c r="DK19" s="125" t="s">
        <v>158</v>
      </c>
      <c r="DL19" s="127">
        <v>1.4369844931139015E-2</v>
      </c>
      <c r="DM19" s="128">
        <v>1.2408277300002921E-2</v>
      </c>
      <c r="DN19" s="128">
        <v>1.1055233984106738E-2</v>
      </c>
      <c r="DO19" s="128">
        <v>1.7235412749957272E-2</v>
      </c>
      <c r="DP19" s="128">
        <v>1.7903474141334391E-2</v>
      </c>
      <c r="DQ19" s="128">
        <v>1.8957664233576643E-2</v>
      </c>
      <c r="DR19" s="128">
        <v>1.6535026928895611E-2</v>
      </c>
      <c r="DS19" s="128">
        <v>1.9209476214321487E-2</v>
      </c>
      <c r="DT19" s="128">
        <v>1.8796465679167981E-2</v>
      </c>
      <c r="DU19" s="128">
        <v>2.107402649918963E-2</v>
      </c>
      <c r="DV19" s="128">
        <v>1.8153115826893353E-2</v>
      </c>
      <c r="DW19" s="128">
        <v>1.4384657372116348E-2</v>
      </c>
      <c r="DX19" s="128">
        <v>1.7449380429752064E-2</v>
      </c>
      <c r="DY19" s="128">
        <v>1.3998431296774194E-2</v>
      </c>
      <c r="DZ19" s="128">
        <v>1.1883437986885247E-2</v>
      </c>
      <c r="EA19" s="128">
        <v>1.1397468398727463E-2</v>
      </c>
      <c r="EB19" s="128">
        <v>1.3312159638826187E-2</v>
      </c>
      <c r="EC19" s="128">
        <v>1.3086532439478589E-2</v>
      </c>
      <c r="ED19" s="128">
        <v>1.2039062520976564E-2</v>
      </c>
      <c r="EE19" s="128" t="s">
        <v>158</v>
      </c>
      <c r="EF19" s="128" t="s">
        <v>158</v>
      </c>
      <c r="EG19" s="128" t="s">
        <v>158</v>
      </c>
      <c r="EH19" s="128" t="s">
        <v>158</v>
      </c>
      <c r="EI19" s="128" t="s">
        <v>158</v>
      </c>
      <c r="EJ19" s="128" t="s">
        <v>158</v>
      </c>
      <c r="EK19" s="128" t="s">
        <v>158</v>
      </c>
      <c r="EL19" s="128" t="s">
        <v>158</v>
      </c>
      <c r="EM19" s="127">
        <v>1.7072016364589479E-2</v>
      </c>
      <c r="EN19" s="128">
        <v>1.5133893765475666E-2</v>
      </c>
      <c r="EO19" s="128">
        <v>1.6891920251836307E-2</v>
      </c>
      <c r="EP19" s="128">
        <v>2.0496829268292681E-2</v>
      </c>
      <c r="EQ19" s="128">
        <v>2.0735939643347055E-2</v>
      </c>
      <c r="ER19" s="128">
        <v>2.2572801635991822E-2</v>
      </c>
      <c r="ES19" s="128">
        <v>2.1404460807833536E-2</v>
      </c>
      <c r="ET19" s="128">
        <v>2.263204955752213E-2</v>
      </c>
      <c r="EU19" s="128">
        <v>2.2634226034155599E-2</v>
      </c>
      <c r="EV19" s="128">
        <v>2.4790608865586275E-2</v>
      </c>
      <c r="EW19" s="128">
        <v>2.2035770994371481E-2</v>
      </c>
      <c r="EX19" s="128">
        <v>1.7986835367892976E-2</v>
      </c>
      <c r="EY19" s="128">
        <v>1.9994081742424237E-2</v>
      </c>
      <c r="EZ19" s="128">
        <v>1.7199816496234643E-2</v>
      </c>
      <c r="FA19" s="128">
        <v>1.4064604524641058E-2</v>
      </c>
      <c r="FB19" s="128">
        <v>1.4204157753303963E-2</v>
      </c>
      <c r="FC19" s="128">
        <v>1.5214878018575852E-2</v>
      </c>
      <c r="FD19" s="128">
        <v>1.5689814512167898E-2</v>
      </c>
      <c r="FE19" s="128">
        <v>1.2914723814040545E-2</v>
      </c>
      <c r="FF19" s="128" t="s">
        <v>158</v>
      </c>
      <c r="FG19" s="128" t="s">
        <v>158</v>
      </c>
      <c r="FH19" s="128" t="s">
        <v>158</v>
      </c>
      <c r="FI19" s="128" t="s">
        <v>158</v>
      </c>
      <c r="FJ19" s="128" t="s">
        <v>158</v>
      </c>
      <c r="FK19" s="128" t="s">
        <v>158</v>
      </c>
      <c r="FL19" s="128" t="s">
        <v>158</v>
      </c>
      <c r="FM19" s="128" t="s">
        <v>158</v>
      </c>
      <c r="FN19" s="127">
        <v>2.1997640511465331E-2</v>
      </c>
      <c r="FO19" s="128">
        <v>1.836200774075137E-2</v>
      </c>
      <c r="FP19" s="128">
        <v>2.9842690677966102E-2</v>
      </c>
      <c r="FQ19" s="128">
        <v>2.3650187617260784E-2</v>
      </c>
      <c r="FR19" s="128">
        <v>2.4460355987055021E-2</v>
      </c>
      <c r="FS19" s="128">
        <v>2.8829513548808361E-2</v>
      </c>
      <c r="FT19" s="128">
        <v>2.9410434712411705E-2</v>
      </c>
      <c r="FU19" s="128">
        <v>2.6016496439471015E-2</v>
      </c>
      <c r="FV19" s="128">
        <v>2.5400845655877344E-2</v>
      </c>
      <c r="FW19" s="128">
        <v>2.7724252345415777E-2</v>
      </c>
      <c r="FX19" s="128">
        <v>2.6334228565022419E-2</v>
      </c>
      <c r="FY19" s="128">
        <v>2.3613891437980244E-2</v>
      </c>
      <c r="FZ19" s="128">
        <v>2.3330110850828725E-2</v>
      </c>
      <c r="GA19" s="128">
        <v>2.4041627157894738E-2</v>
      </c>
      <c r="GB19" s="128">
        <v>1.8113186336831583E-2</v>
      </c>
      <c r="GC19" s="128">
        <v>1.5985839414972728E-2</v>
      </c>
      <c r="GD19" s="128">
        <v>1.811205995085995E-2</v>
      </c>
      <c r="GE19" s="128">
        <v>1.8845448967551626E-2</v>
      </c>
      <c r="GF19" s="128">
        <v>1.3917990201272242E-2</v>
      </c>
      <c r="GG19" s="128" t="s">
        <v>158</v>
      </c>
      <c r="GH19" s="128" t="s">
        <v>158</v>
      </c>
      <c r="GI19" s="128" t="s">
        <v>158</v>
      </c>
      <c r="GJ19" s="128" t="s">
        <v>158</v>
      </c>
      <c r="GK19" s="128" t="s">
        <v>158</v>
      </c>
      <c r="GL19" s="128" t="s">
        <v>158</v>
      </c>
      <c r="GM19" s="128" t="s">
        <v>158</v>
      </c>
      <c r="GN19" s="128" t="s">
        <v>158</v>
      </c>
      <c r="GO19" s="109" t="s">
        <v>158</v>
      </c>
      <c r="GP19" s="141">
        <v>1.36</v>
      </c>
      <c r="GQ19" s="141">
        <v>1.54</v>
      </c>
      <c r="GR19" s="141">
        <v>1.36</v>
      </c>
      <c r="GS19" s="141">
        <v>1.1100000000000001</v>
      </c>
      <c r="GT19" s="141">
        <v>0.69</v>
      </c>
      <c r="GU19" s="141">
        <v>0.85</v>
      </c>
      <c r="GV19" s="129">
        <v>1.27</v>
      </c>
      <c r="GW19" s="129">
        <v>0.85</v>
      </c>
      <c r="GX19" s="129">
        <v>0.87</v>
      </c>
      <c r="GY19" s="129">
        <v>0.74</v>
      </c>
      <c r="GZ19" s="129">
        <v>0.72</v>
      </c>
      <c r="HA19" s="129">
        <v>0.62</v>
      </c>
      <c r="HB19" s="129">
        <v>0.88</v>
      </c>
      <c r="HC19" s="129">
        <v>0.96</v>
      </c>
      <c r="HD19" s="129">
        <v>0.72</v>
      </c>
      <c r="HE19" s="129">
        <v>0.55000000000000004</v>
      </c>
      <c r="HF19" s="231" t="s">
        <v>158</v>
      </c>
      <c r="HG19" s="231" t="s">
        <v>158</v>
      </c>
      <c r="HH19" s="231" t="s">
        <v>158</v>
      </c>
      <c r="HI19" s="231" t="s">
        <v>158</v>
      </c>
      <c r="HJ19" s="231" t="s">
        <v>158</v>
      </c>
      <c r="HK19" s="231" t="s">
        <v>158</v>
      </c>
      <c r="HL19" s="231" t="s">
        <v>158</v>
      </c>
      <c r="HM19" s="231" t="s">
        <v>158</v>
      </c>
      <c r="HN19" s="231" t="s">
        <v>158</v>
      </c>
      <c r="HO19" s="231" t="s">
        <v>158</v>
      </c>
      <c r="HP19" s="232" t="s">
        <v>158</v>
      </c>
      <c r="HQ19" s="131">
        <v>59.144920950735298</v>
      </c>
      <c r="HR19" s="131">
        <v>32.892883116883112</v>
      </c>
      <c r="HS19" s="131">
        <v>41.602217647058822</v>
      </c>
      <c r="HT19" s="131">
        <v>43.283383783783783</v>
      </c>
      <c r="HU19" s="131">
        <v>57.646547826086952</v>
      </c>
      <c r="HV19" s="131">
        <v>46.337052084705881</v>
      </c>
      <c r="HW19" s="131">
        <v>29.692268891338582</v>
      </c>
      <c r="HX19" s="131">
        <v>30.509260084705883</v>
      </c>
      <c r="HY19" s="131">
        <v>22.208277756321841</v>
      </c>
      <c r="HZ19" s="131">
        <v>24.097984631351352</v>
      </c>
      <c r="IA19" s="131">
        <v>25.028945588888888</v>
      </c>
      <c r="IB19" s="131">
        <v>30.0675752</v>
      </c>
      <c r="IC19" s="131">
        <v>23.423511459659093</v>
      </c>
      <c r="ID19" s="131">
        <v>22.219735357187503</v>
      </c>
      <c r="IE19" s="131">
        <v>30.108803077638889</v>
      </c>
      <c r="IF19" s="131">
        <v>33.569170559999996</v>
      </c>
      <c r="IG19" s="131" t="s">
        <v>158</v>
      </c>
      <c r="IH19" s="131" t="s">
        <v>158</v>
      </c>
      <c r="II19" s="131" t="s">
        <v>158</v>
      </c>
      <c r="IJ19" s="131" t="s">
        <v>158</v>
      </c>
      <c r="IK19" s="131" t="s">
        <v>158</v>
      </c>
      <c r="IL19" s="131" t="s">
        <v>158</v>
      </c>
      <c r="IM19" s="131" t="s">
        <v>158</v>
      </c>
      <c r="IN19" s="131" t="s">
        <v>158</v>
      </c>
      <c r="IO19" s="131" t="s">
        <v>158</v>
      </c>
      <c r="IP19" s="131" t="s">
        <v>158</v>
      </c>
      <c r="IQ19" s="130" t="s">
        <v>158</v>
      </c>
      <c r="IR19" s="131">
        <v>71.760745327882603</v>
      </c>
      <c r="IS19" s="131">
        <v>58.111340909090899</v>
      </c>
      <c r="IT19" s="131">
        <v>48.002558823529412</v>
      </c>
      <c r="IU19" s="131">
        <v>51.057583783783784</v>
      </c>
      <c r="IV19" s="131">
        <v>73.624973913043476</v>
      </c>
      <c r="IW19" s="131">
        <v>63.668636988235299</v>
      </c>
      <c r="IX19" s="131">
        <v>34.132516629921263</v>
      </c>
      <c r="IY19" s="131">
        <v>34.238458400000006</v>
      </c>
      <c r="IZ19" s="131">
        <v>24.836336211494253</v>
      </c>
      <c r="JA19" s="131">
        <v>28.798712575135134</v>
      </c>
      <c r="JB19" s="131">
        <v>32.859076755555563</v>
      </c>
      <c r="JC19" s="131">
        <v>35.084375040000005</v>
      </c>
      <c r="JD19" s="131">
        <v>32.741007984886366</v>
      </c>
      <c r="JE19" s="131">
        <v>28.615821097187499</v>
      </c>
      <c r="JF19" s="131">
        <v>33.885465040277772</v>
      </c>
      <c r="JG19" s="131">
        <v>39.961334487272723</v>
      </c>
      <c r="JH19" s="131" t="s">
        <v>158</v>
      </c>
      <c r="JI19" s="131" t="s">
        <v>158</v>
      </c>
      <c r="JJ19" s="131" t="s">
        <v>158</v>
      </c>
      <c r="JK19" s="131" t="s">
        <v>158</v>
      </c>
      <c r="JL19" s="131" t="s">
        <v>158</v>
      </c>
      <c r="JM19" s="131" t="s">
        <v>158</v>
      </c>
      <c r="JN19" s="131" t="s">
        <v>158</v>
      </c>
      <c r="JO19" s="131" t="s">
        <v>158</v>
      </c>
      <c r="JP19" s="131" t="s">
        <v>158</v>
      </c>
      <c r="JQ19" s="131" t="s">
        <v>158</v>
      </c>
      <c r="JR19" s="130" t="s">
        <v>158</v>
      </c>
      <c r="JS19" s="131">
        <v>87.523793195955861</v>
      </c>
      <c r="JT19" s="131">
        <v>88.791620129870125</v>
      </c>
      <c r="JU19" s="131">
        <v>57.085969852941169</v>
      </c>
      <c r="JV19" s="131">
        <v>59.135281081081075</v>
      </c>
      <c r="JW19" s="131">
        <v>87.664910144927532</v>
      </c>
      <c r="JX19" s="131">
        <v>82.418544037647067</v>
      </c>
      <c r="JY19" s="131">
        <v>40.21394437165354</v>
      </c>
      <c r="JZ19" s="131">
        <v>41.229081025882351</v>
      </c>
      <c r="KA19" s="131">
        <v>29.216433636781609</v>
      </c>
      <c r="KB19" s="131">
        <v>34.958287122162162</v>
      </c>
      <c r="KC19" s="131">
        <v>41.08758301666667</v>
      </c>
      <c r="KD19" s="131">
        <v>40.200846399999996</v>
      </c>
      <c r="KE19" s="131">
        <v>40.228745443181822</v>
      </c>
      <c r="KF19" s="131">
        <v>33.868162338541673</v>
      </c>
      <c r="KG19" s="131">
        <v>42.229947400416663</v>
      </c>
      <c r="KH19" s="131">
        <v>45.673042254545443</v>
      </c>
      <c r="KI19" s="131" t="s">
        <v>158</v>
      </c>
      <c r="KJ19" s="131" t="s">
        <v>158</v>
      </c>
      <c r="KK19" s="131" t="s">
        <v>158</v>
      </c>
      <c r="KL19" s="131" t="s">
        <v>158</v>
      </c>
      <c r="KM19" s="131" t="s">
        <v>158</v>
      </c>
      <c r="KN19" s="131" t="s">
        <v>158</v>
      </c>
      <c r="KO19" s="131" t="s">
        <v>158</v>
      </c>
      <c r="KP19" s="131" t="s">
        <v>158</v>
      </c>
      <c r="KQ19" s="131" t="s">
        <v>158</v>
      </c>
      <c r="KR19" s="131" t="s">
        <v>158</v>
      </c>
      <c r="KS19" s="116" t="s">
        <v>158</v>
      </c>
      <c r="KT19" s="132">
        <v>12.844680736614821</v>
      </c>
      <c r="KU19" s="132">
        <v>12.518181818181818</v>
      </c>
      <c r="KV19" s="132">
        <v>11.99090909090909</v>
      </c>
      <c r="KW19" s="132">
        <v>10.73394495412844</v>
      </c>
      <c r="KX19" s="132">
        <v>5.6574074074074074</v>
      </c>
      <c r="KY19" s="132">
        <v>5.2897196261682247</v>
      </c>
      <c r="KZ19" s="132">
        <v>4.8224299065420562</v>
      </c>
      <c r="LA19" s="132">
        <v>4.4537037037037033</v>
      </c>
      <c r="LB19" s="132">
        <v>4.3644859813084116</v>
      </c>
      <c r="LC19" s="132">
        <v>4.0934579439252339</v>
      </c>
      <c r="LD19" s="132">
        <v>3.7009345794392523</v>
      </c>
      <c r="LE19" s="132">
        <v>3.3679245283018866</v>
      </c>
      <c r="LF19" s="132" t="s">
        <v>158</v>
      </c>
      <c r="LG19" s="132" t="s">
        <v>158</v>
      </c>
      <c r="LH19" s="132" t="s">
        <v>158</v>
      </c>
      <c r="LI19" s="132" t="s">
        <v>158</v>
      </c>
      <c r="LJ19" s="132" t="s">
        <v>158</v>
      </c>
      <c r="LK19" s="132" t="s">
        <v>158</v>
      </c>
      <c r="LL19" s="132" t="s">
        <v>158</v>
      </c>
      <c r="LM19" s="132" t="s">
        <v>158</v>
      </c>
      <c r="LN19" s="132" t="s">
        <v>158</v>
      </c>
      <c r="LO19" s="132" t="s">
        <v>158</v>
      </c>
      <c r="LP19" s="132" t="s">
        <v>158</v>
      </c>
      <c r="LQ19" s="132" t="s">
        <v>158</v>
      </c>
      <c r="LR19" s="132" t="s">
        <v>158</v>
      </c>
      <c r="LS19" s="132" t="s">
        <v>158</v>
      </c>
      <c r="LT19" s="130" t="s">
        <v>158</v>
      </c>
      <c r="LU19" s="131">
        <v>6.2622881909168404</v>
      </c>
      <c r="LV19" s="131">
        <v>4.0465173565722576</v>
      </c>
      <c r="LW19" s="131">
        <v>4.7184926156178921</v>
      </c>
      <c r="LX19" s="131">
        <v>4.4759458153846161</v>
      </c>
      <c r="LY19" s="131">
        <v>7.0308031816693939</v>
      </c>
      <c r="LZ19" s="131">
        <v>7.4458566909964654</v>
      </c>
      <c r="MA19" s="131">
        <v>7.8195395729534889</v>
      </c>
      <c r="MB19" s="131">
        <v>5.8227652303035349</v>
      </c>
      <c r="MC19" s="131">
        <v>4.4269134396916492</v>
      </c>
      <c r="MD19" s="131">
        <v>4.3563434317589032</v>
      </c>
      <c r="ME19" s="131">
        <v>4.8692675963838381</v>
      </c>
      <c r="MF19" s="131">
        <v>5.5351289695910362</v>
      </c>
      <c r="MG19" s="131" t="s">
        <v>158</v>
      </c>
      <c r="MH19" s="131" t="s">
        <v>158</v>
      </c>
      <c r="MI19" s="131" t="s">
        <v>158</v>
      </c>
      <c r="MJ19" s="131" t="s">
        <v>158</v>
      </c>
      <c r="MK19" s="131" t="s">
        <v>158</v>
      </c>
      <c r="ML19" s="131" t="s">
        <v>158</v>
      </c>
      <c r="MM19" s="131" t="s">
        <v>158</v>
      </c>
      <c r="MN19" s="131" t="s">
        <v>158</v>
      </c>
      <c r="MO19" s="131" t="s">
        <v>158</v>
      </c>
      <c r="MP19" s="131" t="s">
        <v>158</v>
      </c>
      <c r="MQ19" s="131" t="s">
        <v>158</v>
      </c>
      <c r="MR19" s="131" t="s">
        <v>158</v>
      </c>
      <c r="MS19" s="131" t="s">
        <v>158</v>
      </c>
      <c r="MT19" s="131" t="s">
        <v>158</v>
      </c>
      <c r="MU19" s="130" t="s">
        <v>158</v>
      </c>
      <c r="MV19" s="131">
        <v>7.5980567868626627</v>
      </c>
      <c r="MW19" s="131">
        <v>7.1489187726942616</v>
      </c>
      <c r="MX19" s="131">
        <v>5.444414556482184</v>
      </c>
      <c r="MY19" s="131">
        <v>5.279877830769232</v>
      </c>
      <c r="MZ19" s="131">
        <v>8.9795958363338784</v>
      </c>
      <c r="NA19" s="131">
        <v>10.230852533710246</v>
      </c>
      <c r="NB19" s="131">
        <v>8.9888908620930241</v>
      </c>
      <c r="NC19" s="131">
        <v>6.5344916447401253</v>
      </c>
      <c r="ND19" s="131">
        <v>4.950780595134904</v>
      </c>
      <c r="NE19" s="131">
        <v>5.2061234285369862</v>
      </c>
      <c r="NF19" s="131">
        <v>6.3925840233535363</v>
      </c>
      <c r="NG19" s="131">
        <v>6.4586698252907562</v>
      </c>
      <c r="NH19" s="131" t="s">
        <v>158</v>
      </c>
      <c r="NI19" s="131" t="s">
        <v>158</v>
      </c>
      <c r="NJ19" s="131" t="s">
        <v>158</v>
      </c>
      <c r="NK19" s="131" t="s">
        <v>158</v>
      </c>
      <c r="NL19" s="131" t="s">
        <v>158</v>
      </c>
      <c r="NM19" s="131" t="s">
        <v>158</v>
      </c>
      <c r="NN19" s="131" t="s">
        <v>158</v>
      </c>
      <c r="NO19" s="131" t="s">
        <v>158</v>
      </c>
      <c r="NP19" s="131" t="s">
        <v>158</v>
      </c>
      <c r="NQ19" s="131" t="s">
        <v>158</v>
      </c>
      <c r="NR19" s="131" t="s">
        <v>158</v>
      </c>
      <c r="NS19" s="131" t="s">
        <v>158</v>
      </c>
      <c r="NT19" s="131" t="s">
        <v>158</v>
      </c>
      <c r="NU19" s="131" t="s">
        <v>158</v>
      </c>
      <c r="NV19" s="130" t="s">
        <v>158</v>
      </c>
      <c r="NW19" s="131">
        <v>9.2670546810235965</v>
      </c>
      <c r="NX19" s="131">
        <v>10.923239251997094</v>
      </c>
      <c r="NY19" s="131">
        <v>6.4746482865807424</v>
      </c>
      <c r="NZ19" s="131">
        <v>6.1151945794871798</v>
      </c>
      <c r="OA19" s="131">
        <v>10.691962527004909</v>
      </c>
      <c r="OB19" s="131">
        <v>13.243757208876325</v>
      </c>
      <c r="OC19" s="131">
        <v>10.590451357875969</v>
      </c>
      <c r="OD19" s="131">
        <v>7.8686686864365916</v>
      </c>
      <c r="OE19" s="131">
        <v>5.8238925208736605</v>
      </c>
      <c r="OF19" s="131">
        <v>6.3196282519013689</v>
      </c>
      <c r="OG19" s="131">
        <v>7.9934025141515157</v>
      </c>
      <c r="OH19" s="131">
        <v>7.4005591748123249</v>
      </c>
      <c r="OI19" s="131" t="s">
        <v>158</v>
      </c>
      <c r="OJ19" s="131" t="s">
        <v>158</v>
      </c>
      <c r="OK19" s="131" t="s">
        <v>158</v>
      </c>
      <c r="OL19" s="131" t="s">
        <v>158</v>
      </c>
      <c r="OM19" s="131" t="s">
        <v>158</v>
      </c>
      <c r="ON19" s="131" t="s">
        <v>158</v>
      </c>
      <c r="OO19" s="131" t="s">
        <v>158</v>
      </c>
      <c r="OP19" s="131" t="s">
        <v>158</v>
      </c>
      <c r="OQ19" s="131" t="s">
        <v>158</v>
      </c>
      <c r="OR19" s="131" t="s">
        <v>158</v>
      </c>
      <c r="OS19" s="131" t="s">
        <v>158</v>
      </c>
      <c r="OT19" s="131" t="s">
        <v>158</v>
      </c>
      <c r="OU19" s="131" t="s">
        <v>158</v>
      </c>
      <c r="OV19" s="131" t="s">
        <v>158</v>
      </c>
      <c r="OW19" s="378" t="s">
        <v>158</v>
      </c>
      <c r="OX19" s="132">
        <v>2.8788809202295282</v>
      </c>
      <c r="OY19" s="132">
        <v>2.3454545454545452</v>
      </c>
      <c r="OZ19" s="132">
        <v>3.0272727272727273</v>
      </c>
      <c r="PA19" s="132">
        <v>1.3211009174311927</v>
      </c>
      <c r="PB19" s="132">
        <v>1.3518518518518519</v>
      </c>
      <c r="PC19" s="132">
        <v>1.6635514018691588</v>
      </c>
      <c r="PD19" s="132">
        <v>1.8317757009345794</v>
      </c>
      <c r="PE19" s="132">
        <v>1.3796296296296295</v>
      </c>
      <c r="PF19" s="132">
        <v>1.766355140186916</v>
      </c>
      <c r="PG19" s="132">
        <v>1.2523364485981308</v>
      </c>
      <c r="PH19" s="132">
        <v>1.3177570093457944</v>
      </c>
      <c r="PI19" s="132">
        <v>0.37735849056603776</v>
      </c>
      <c r="PJ19" s="132" t="s">
        <v>158</v>
      </c>
      <c r="PK19" s="132" t="s">
        <v>158</v>
      </c>
      <c r="PL19" s="132" t="s">
        <v>158</v>
      </c>
      <c r="PM19" s="132" t="s">
        <v>158</v>
      </c>
      <c r="PN19" s="132" t="s">
        <v>158</v>
      </c>
      <c r="PO19" s="132" t="s">
        <v>158</v>
      </c>
      <c r="PP19" s="132" t="s">
        <v>158</v>
      </c>
      <c r="PQ19" s="132" t="s">
        <v>158</v>
      </c>
      <c r="PR19" s="132" t="s">
        <v>158</v>
      </c>
      <c r="PS19" s="132" t="s">
        <v>158</v>
      </c>
      <c r="PT19" s="132" t="s">
        <v>158</v>
      </c>
      <c r="PU19" s="132" t="s">
        <v>158</v>
      </c>
      <c r="PV19" s="132" t="s">
        <v>158</v>
      </c>
      <c r="PW19" s="132" t="s">
        <v>158</v>
      </c>
      <c r="PX19" s="130" t="s">
        <v>158</v>
      </c>
      <c r="PY19" s="131">
        <v>27.940402789076426</v>
      </c>
      <c r="PZ19" s="131">
        <v>21.597110077519378</v>
      </c>
      <c r="QA19" s="131">
        <v>18.689765045045046</v>
      </c>
      <c r="QB19" s="131">
        <v>36.367059749999996</v>
      </c>
      <c r="QC19" s="131">
        <v>29.423429753424656</v>
      </c>
      <c r="QD19" s="131">
        <v>23.676151051146068</v>
      </c>
      <c r="QE19" s="131">
        <v>20.586134794102044</v>
      </c>
      <c r="QF19" s="131">
        <v>18.796980374335572</v>
      </c>
      <c r="QG19" s="131">
        <v>10.938458075851852</v>
      </c>
      <c r="QH19" s="131">
        <v>14.239391217241792</v>
      </c>
      <c r="QI19" s="131">
        <v>13.675389845163119</v>
      </c>
      <c r="QJ19" s="131">
        <v>49.401026053599999</v>
      </c>
      <c r="QK19" s="131" t="s">
        <v>158</v>
      </c>
      <c r="QL19" s="131" t="s">
        <v>158</v>
      </c>
      <c r="QM19" s="131" t="s">
        <v>158</v>
      </c>
      <c r="QN19" s="131" t="s">
        <v>158</v>
      </c>
      <c r="QO19" s="131" t="s">
        <v>158</v>
      </c>
      <c r="QP19" s="131" t="s">
        <v>158</v>
      </c>
      <c r="QQ19" s="131" t="s">
        <v>158</v>
      </c>
      <c r="QR19" s="131" t="s">
        <v>158</v>
      </c>
      <c r="QS19" s="131" t="s">
        <v>158</v>
      </c>
      <c r="QT19" s="131" t="s">
        <v>158</v>
      </c>
      <c r="QU19" s="131" t="s">
        <v>158</v>
      </c>
      <c r="QV19" s="131" t="s">
        <v>158</v>
      </c>
      <c r="QW19" s="131" t="s">
        <v>158</v>
      </c>
      <c r="QX19" s="131" t="s">
        <v>158</v>
      </c>
      <c r="QY19" s="130" t="s">
        <v>158</v>
      </c>
      <c r="QZ19" s="131">
        <v>33.90019120281616</v>
      </c>
      <c r="RA19" s="131">
        <v>38.1552757751938</v>
      </c>
      <c r="RB19" s="131">
        <v>21.565113513513513</v>
      </c>
      <c r="RC19" s="131">
        <v>42.899007375000004</v>
      </c>
      <c r="RD19" s="131">
        <v>37.578993534246571</v>
      </c>
      <c r="RE19" s="131">
        <v>32.53181198921348</v>
      </c>
      <c r="RF19" s="131">
        <v>23.664631045102041</v>
      </c>
      <c r="RG19" s="131">
        <v>21.094566987382553</v>
      </c>
      <c r="RH19" s="131">
        <v>12.232881153058202</v>
      </c>
      <c r="RI19" s="131">
        <v>17.017030311188062</v>
      </c>
      <c r="RJ19" s="131">
        <v>17.953640235801419</v>
      </c>
      <c r="RK19" s="131">
        <v>57.643628190719994</v>
      </c>
      <c r="RL19" s="131" t="s">
        <v>158</v>
      </c>
      <c r="RM19" s="131" t="s">
        <v>158</v>
      </c>
      <c r="RN19" s="131" t="s">
        <v>158</v>
      </c>
      <c r="RO19" s="131" t="s">
        <v>158</v>
      </c>
      <c r="RP19" s="131" t="s">
        <v>158</v>
      </c>
      <c r="RQ19" s="131" t="s">
        <v>158</v>
      </c>
      <c r="RR19" s="131" t="s">
        <v>158</v>
      </c>
      <c r="RS19" s="131" t="s">
        <v>158</v>
      </c>
      <c r="RT19" s="131" t="s">
        <v>158</v>
      </c>
      <c r="RU19" s="131" t="s">
        <v>158</v>
      </c>
      <c r="RV19" s="131" t="s">
        <v>158</v>
      </c>
      <c r="RW19" s="131" t="s">
        <v>158</v>
      </c>
      <c r="RX19" s="131" t="s">
        <v>158</v>
      </c>
      <c r="RY19" s="131" t="s">
        <v>158</v>
      </c>
      <c r="RZ19" s="130" t="s">
        <v>158</v>
      </c>
      <c r="SA19" s="131">
        <v>41.346746199217492</v>
      </c>
      <c r="SB19" s="131">
        <v>58.299614147286825</v>
      </c>
      <c r="SC19" s="131">
        <v>25.6458290990991</v>
      </c>
      <c r="SD19" s="131">
        <v>49.685955958333324</v>
      </c>
      <c r="SE19" s="131">
        <v>44.745130849315068</v>
      </c>
      <c r="SF19" s="131">
        <v>42.112171799011236</v>
      </c>
      <c r="SG19" s="131">
        <v>27.880984187061223</v>
      </c>
      <c r="SH19" s="131">
        <v>25.401541195812079</v>
      </c>
      <c r="SI19" s="131">
        <v>14.390252948402116</v>
      </c>
      <c r="SJ19" s="131">
        <v>20.656695330841792</v>
      </c>
      <c r="SK19" s="131">
        <v>22.449555997191489</v>
      </c>
      <c r="SL19" s="131">
        <v>66.04999063519999</v>
      </c>
      <c r="SM19" s="131" t="s">
        <v>158</v>
      </c>
      <c r="SN19" s="131" t="s">
        <v>158</v>
      </c>
      <c r="SO19" s="131" t="s">
        <v>158</v>
      </c>
      <c r="SP19" s="131" t="s">
        <v>158</v>
      </c>
      <c r="SQ19" s="131" t="s">
        <v>158</v>
      </c>
      <c r="SR19" s="131" t="s">
        <v>158</v>
      </c>
      <c r="SS19" s="131" t="s">
        <v>158</v>
      </c>
      <c r="ST19" s="131" t="s">
        <v>158</v>
      </c>
      <c r="SU19" s="131" t="s">
        <v>158</v>
      </c>
      <c r="SV19" s="131" t="s">
        <v>158</v>
      </c>
      <c r="SW19" s="131" t="s">
        <v>158</v>
      </c>
      <c r="SX19" s="131" t="s">
        <v>158</v>
      </c>
      <c r="SY19" s="131" t="s">
        <v>158</v>
      </c>
      <c r="SZ19" s="131" t="s">
        <v>158</v>
      </c>
      <c r="TA19" s="378" t="s">
        <v>158</v>
      </c>
      <c r="TB19" s="132">
        <v>2.4846762179503927</v>
      </c>
      <c r="TC19" s="132">
        <v>1.9545454545454546</v>
      </c>
      <c r="TD19" s="132">
        <v>2.6545454545454548</v>
      </c>
      <c r="TE19" s="132">
        <v>0.92660550458715596</v>
      </c>
      <c r="TF19" s="132">
        <v>0.9907407407407407</v>
      </c>
      <c r="TG19" s="132">
        <v>1.3177570093457944</v>
      </c>
      <c r="TH19" s="132">
        <v>1.5514018691588785</v>
      </c>
      <c r="TI19" s="132">
        <v>1.0277777777777777</v>
      </c>
      <c r="TJ19" s="132">
        <v>1.2616822429906542</v>
      </c>
      <c r="TK19" s="132">
        <v>0.67289719626168221</v>
      </c>
      <c r="TL19" s="132">
        <v>0.59813084112149528</v>
      </c>
      <c r="TM19" s="132">
        <v>-0.20754716981132076</v>
      </c>
      <c r="TN19" s="132" t="s">
        <v>158</v>
      </c>
      <c r="TO19" s="132" t="s">
        <v>158</v>
      </c>
      <c r="TP19" s="132" t="s">
        <v>158</v>
      </c>
      <c r="TQ19" s="132" t="s">
        <v>158</v>
      </c>
      <c r="TR19" s="132" t="s">
        <v>158</v>
      </c>
      <c r="TS19" s="132" t="s">
        <v>158</v>
      </c>
      <c r="TT19" s="132" t="s">
        <v>158</v>
      </c>
      <c r="TU19" s="132" t="s">
        <v>158</v>
      </c>
      <c r="TV19" s="132" t="s">
        <v>158</v>
      </c>
      <c r="TW19" s="132" t="s">
        <v>158</v>
      </c>
      <c r="TX19" s="132" t="s">
        <v>158</v>
      </c>
      <c r="TY19" s="132" t="s">
        <v>158</v>
      </c>
      <c r="TZ19" s="132" t="s">
        <v>158</v>
      </c>
      <c r="UA19" s="132" t="s">
        <v>158</v>
      </c>
      <c r="UB19" s="235" t="s">
        <v>158</v>
      </c>
      <c r="UC19" s="236">
        <v>12.24</v>
      </c>
      <c r="UD19" s="236">
        <v>11.14</v>
      </c>
      <c r="UE19" s="236">
        <v>10.01</v>
      </c>
      <c r="UF19" s="236">
        <v>10.220000000000001</v>
      </c>
      <c r="UG19" s="236">
        <v>8.3699999999999992</v>
      </c>
      <c r="UH19" s="236">
        <v>8.6999999999999993</v>
      </c>
      <c r="UI19" s="236">
        <v>9.09</v>
      </c>
      <c r="UJ19" s="236">
        <v>7.56</v>
      </c>
      <c r="UK19" s="236">
        <v>6.72</v>
      </c>
      <c r="UL19" s="236">
        <v>6.13</v>
      </c>
      <c r="UM19" s="236">
        <v>5.77</v>
      </c>
      <c r="UN19" s="236">
        <v>5.47</v>
      </c>
      <c r="UO19" s="231" t="s">
        <v>5</v>
      </c>
      <c r="UP19" s="231" t="s">
        <v>5</v>
      </c>
      <c r="UQ19" s="231" t="s">
        <v>5</v>
      </c>
      <c r="UR19" s="231" t="s">
        <v>5</v>
      </c>
      <c r="US19" s="231" t="s">
        <v>5</v>
      </c>
      <c r="UT19" s="231" t="s">
        <v>5</v>
      </c>
      <c r="UU19" s="231" t="s">
        <v>5</v>
      </c>
      <c r="UV19" s="231" t="s">
        <v>5</v>
      </c>
      <c r="UW19" s="231" t="s">
        <v>5</v>
      </c>
      <c r="UX19" s="231" t="s">
        <v>5</v>
      </c>
      <c r="UY19" s="231" t="s">
        <v>5</v>
      </c>
      <c r="UZ19" s="231" t="s">
        <v>5</v>
      </c>
      <c r="VA19" s="231" t="s">
        <v>5</v>
      </c>
      <c r="VB19" s="231" t="s">
        <v>5</v>
      </c>
      <c r="VC19" s="130" t="s">
        <v>158</v>
      </c>
      <c r="VD19" s="131">
        <v>5.2426468954248371</v>
      </c>
      <c r="VE19" s="131">
        <v>3.3895870736086171</v>
      </c>
      <c r="VF19" s="131">
        <v>4.2597402597402603</v>
      </c>
      <c r="VG19" s="131">
        <v>3.6281800391389427</v>
      </c>
      <c r="VH19" s="131">
        <v>3.6594982078853047</v>
      </c>
      <c r="VI19" s="131">
        <v>3.4172413793103451</v>
      </c>
      <c r="VJ19" s="131">
        <v>3.2442244224422443</v>
      </c>
      <c r="VK19" s="131">
        <v>3.105820105820106</v>
      </c>
      <c r="VL19" s="131">
        <v>2.791666666666667</v>
      </c>
      <c r="VM19" s="131">
        <v>2.9102773246329527</v>
      </c>
      <c r="VN19" s="131">
        <v>3.1577123050259965</v>
      </c>
      <c r="VO19" s="131">
        <v>3.3089579524680075</v>
      </c>
      <c r="VP19" s="131" t="s">
        <v>158</v>
      </c>
      <c r="VQ19" s="131" t="s">
        <v>158</v>
      </c>
      <c r="VR19" s="131" t="s">
        <v>158</v>
      </c>
      <c r="VS19" s="131" t="s">
        <v>158</v>
      </c>
      <c r="VT19" s="131" t="s">
        <v>158</v>
      </c>
      <c r="VU19" s="131" t="s">
        <v>158</v>
      </c>
      <c r="VV19" s="131" t="s">
        <v>158</v>
      </c>
      <c r="VW19" s="131" t="s">
        <v>158</v>
      </c>
      <c r="VX19" s="131" t="s">
        <v>158</v>
      </c>
      <c r="VY19" s="131" t="s">
        <v>158</v>
      </c>
      <c r="VZ19" s="131" t="s">
        <v>158</v>
      </c>
      <c r="WA19" s="131" t="s">
        <v>158</v>
      </c>
      <c r="WB19" s="131" t="s">
        <v>158</v>
      </c>
      <c r="WC19" s="131" t="s">
        <v>158</v>
      </c>
      <c r="WD19" s="130" t="s">
        <v>158</v>
      </c>
      <c r="WE19" s="131">
        <v>6.3609223354946236</v>
      </c>
      <c r="WF19" s="131">
        <v>5.9883303411131052</v>
      </c>
      <c r="WG19" s="131">
        <v>4.9150849150849156</v>
      </c>
      <c r="WH19" s="131">
        <v>4.2798434442270059</v>
      </c>
      <c r="WI19" s="131">
        <v>4.6738351254480284</v>
      </c>
      <c r="WJ19" s="131">
        <v>4.695402298850575</v>
      </c>
      <c r="WK19" s="131">
        <v>3.7293729372937294</v>
      </c>
      <c r="WL19" s="131">
        <v>3.4854497354497358</v>
      </c>
      <c r="WM19" s="131">
        <v>3.1220238095238098</v>
      </c>
      <c r="WN19" s="131">
        <v>3.4779771615008159</v>
      </c>
      <c r="WO19" s="131">
        <v>4.1455805892547666</v>
      </c>
      <c r="WP19" s="131">
        <v>3.8610603290676422</v>
      </c>
      <c r="WQ19" s="131" t="s">
        <v>158</v>
      </c>
      <c r="WR19" s="131" t="s">
        <v>158</v>
      </c>
      <c r="WS19" s="131" t="s">
        <v>158</v>
      </c>
      <c r="WT19" s="131" t="s">
        <v>158</v>
      </c>
      <c r="WU19" s="131" t="s">
        <v>158</v>
      </c>
      <c r="WV19" s="131" t="s">
        <v>158</v>
      </c>
      <c r="WW19" s="131" t="s">
        <v>158</v>
      </c>
      <c r="WX19" s="131" t="s">
        <v>158</v>
      </c>
      <c r="WY19" s="131" t="s">
        <v>158</v>
      </c>
      <c r="WZ19" s="131" t="s">
        <v>158</v>
      </c>
      <c r="XA19" s="131" t="s">
        <v>158</v>
      </c>
      <c r="XB19" s="131" t="s">
        <v>158</v>
      </c>
      <c r="XC19" s="131" t="s">
        <v>158</v>
      </c>
      <c r="XD19" s="131" t="s">
        <v>158</v>
      </c>
      <c r="XE19" s="130" t="s">
        <v>158</v>
      </c>
      <c r="XF19" s="131">
        <v>7.758169852941176</v>
      </c>
      <c r="XG19" s="131">
        <v>9.1499102333931788</v>
      </c>
      <c r="XH19" s="131">
        <v>5.8451548451548447</v>
      </c>
      <c r="XI19" s="131">
        <v>4.9569471624266139</v>
      </c>
      <c r="XJ19" s="131">
        <v>5.5651135005973718</v>
      </c>
      <c r="XK19" s="131">
        <v>6.0781609195402311</v>
      </c>
      <c r="XL19" s="131">
        <v>4.3938393839383938</v>
      </c>
      <c r="XM19" s="131">
        <v>4.197089947089947</v>
      </c>
      <c r="XN19" s="131">
        <v>3.6726190476190479</v>
      </c>
      <c r="XO19" s="131">
        <v>4.221859706362153</v>
      </c>
      <c r="XP19" s="131">
        <v>5.1837088388214907</v>
      </c>
      <c r="XQ19" s="131">
        <v>4.4241316270566724</v>
      </c>
      <c r="XR19" s="131" t="s">
        <v>158</v>
      </c>
      <c r="XS19" s="131" t="s">
        <v>158</v>
      </c>
      <c r="XT19" s="131" t="s">
        <v>158</v>
      </c>
      <c r="XU19" s="131" t="s">
        <v>158</v>
      </c>
      <c r="XV19" s="131" t="s">
        <v>158</v>
      </c>
      <c r="XW19" s="131" t="s">
        <v>158</v>
      </c>
      <c r="XX19" s="131" t="s">
        <v>158</v>
      </c>
      <c r="XY19" s="131" t="s">
        <v>158</v>
      </c>
      <c r="XZ19" s="131" t="s">
        <v>158</v>
      </c>
      <c r="YA19" s="131" t="s">
        <v>158</v>
      </c>
      <c r="YB19" s="131" t="s">
        <v>158</v>
      </c>
      <c r="YC19" s="131" t="s">
        <v>158</v>
      </c>
      <c r="YD19" s="131" t="s">
        <v>158</v>
      </c>
      <c r="YE19" s="131" t="s">
        <v>158</v>
      </c>
      <c r="YF19" s="235" t="s">
        <v>158</v>
      </c>
      <c r="YG19" s="8">
        <v>110.315782</v>
      </c>
      <c r="YH19" s="8">
        <v>110</v>
      </c>
      <c r="YI19" s="8">
        <v>110</v>
      </c>
      <c r="YJ19" s="8">
        <v>109</v>
      </c>
      <c r="YK19" s="8">
        <v>108</v>
      </c>
      <c r="YL19" s="8">
        <v>107</v>
      </c>
      <c r="YM19" s="8">
        <v>107</v>
      </c>
      <c r="YN19" s="8">
        <v>108</v>
      </c>
      <c r="YO19" s="8">
        <v>107</v>
      </c>
      <c r="YP19" s="8">
        <v>107</v>
      </c>
      <c r="YQ19" s="8">
        <v>107</v>
      </c>
      <c r="YR19" s="8">
        <v>106</v>
      </c>
      <c r="YS19" s="231" t="s">
        <v>5</v>
      </c>
      <c r="YT19" s="231" t="s">
        <v>5</v>
      </c>
      <c r="YU19" s="231" t="s">
        <v>5</v>
      </c>
      <c r="YV19" s="231" t="s">
        <v>5</v>
      </c>
      <c r="YW19" s="231" t="s">
        <v>5</v>
      </c>
      <c r="YX19" s="231" t="s">
        <v>5</v>
      </c>
      <c r="YY19" s="231" t="s">
        <v>5</v>
      </c>
      <c r="YZ19" s="231" t="s">
        <v>5</v>
      </c>
      <c r="ZA19" s="231" t="s">
        <v>5</v>
      </c>
      <c r="ZB19" s="231" t="s">
        <v>5</v>
      </c>
      <c r="ZC19" s="231" t="s">
        <v>5</v>
      </c>
      <c r="ZD19" s="231" t="s">
        <v>5</v>
      </c>
      <c r="ZE19" s="231" t="s">
        <v>5</v>
      </c>
      <c r="ZF19" s="231" t="s">
        <v>5</v>
      </c>
      <c r="ZG19" s="235" t="s">
        <v>158</v>
      </c>
      <c r="ZH19" s="133">
        <v>0.1462</v>
      </c>
      <c r="ZI19" s="133">
        <v>0.1782</v>
      </c>
      <c r="ZJ19" s="133">
        <v>0.1721</v>
      </c>
      <c r="ZK19" s="133">
        <v>0.1547</v>
      </c>
      <c r="ZL19" s="133">
        <v>0.1052</v>
      </c>
      <c r="ZM19" s="133">
        <v>0.1321</v>
      </c>
      <c r="ZN19" s="133">
        <v>0.193</v>
      </c>
      <c r="ZO19" s="133">
        <v>0.1305</v>
      </c>
      <c r="ZP19" s="133">
        <v>0.1389</v>
      </c>
      <c r="ZQ19" s="133">
        <v>0.12480000000000001</v>
      </c>
      <c r="ZR19" s="133">
        <v>0.12809999999999999</v>
      </c>
      <c r="ZS19" s="133">
        <v>0.1174</v>
      </c>
      <c r="ZT19" s="379" t="s">
        <v>158</v>
      </c>
      <c r="ZU19" s="133">
        <v>7.5600000000000001E-2</v>
      </c>
      <c r="ZV19" s="133">
        <v>0.1124</v>
      </c>
      <c r="ZW19" s="133">
        <v>0.1115</v>
      </c>
      <c r="ZX19" s="133">
        <v>0.1002</v>
      </c>
      <c r="ZY19" s="133">
        <v>7.3499999999999996E-2</v>
      </c>
      <c r="ZZ19" s="133">
        <v>8.9099999999999999E-2</v>
      </c>
      <c r="AAA19" s="133">
        <v>0.16829999999999998</v>
      </c>
      <c r="AAB19" s="133">
        <v>0.1101</v>
      </c>
      <c r="AAC19" s="133">
        <v>0.1096</v>
      </c>
      <c r="AAD19" s="133">
        <v>9.9600000000000008E-2</v>
      </c>
      <c r="AAE19" s="133">
        <v>0.1067</v>
      </c>
      <c r="AAF19" s="133">
        <v>9.7799999999999998E-2</v>
      </c>
      <c r="AAG19" s="235" t="s">
        <v>158</v>
      </c>
      <c r="AAH19" s="8">
        <v>1416.971</v>
      </c>
      <c r="AAI19" s="8">
        <v>1377</v>
      </c>
      <c r="AAJ19" s="8">
        <v>1319</v>
      </c>
      <c r="AAK19" s="8">
        <v>1170</v>
      </c>
      <c r="AAL19" s="8">
        <v>611</v>
      </c>
      <c r="AAM19" s="8">
        <v>566</v>
      </c>
      <c r="AAN19" s="8">
        <v>516</v>
      </c>
      <c r="AAO19" s="8">
        <v>481</v>
      </c>
      <c r="AAP19" s="8">
        <v>467</v>
      </c>
      <c r="AAQ19" s="8">
        <v>438</v>
      </c>
      <c r="AAR19" s="8">
        <v>396</v>
      </c>
      <c r="AAS19" s="8">
        <v>357</v>
      </c>
      <c r="AAT19" s="231" t="s">
        <v>5</v>
      </c>
      <c r="AAU19" s="231" t="s">
        <v>5</v>
      </c>
      <c r="AAV19" s="231" t="s">
        <v>5</v>
      </c>
      <c r="AAW19" s="231" t="s">
        <v>5</v>
      </c>
      <c r="AAX19" s="231" t="s">
        <v>5</v>
      </c>
      <c r="AAY19" s="231" t="s">
        <v>5</v>
      </c>
      <c r="AAZ19" s="231" t="s">
        <v>5</v>
      </c>
      <c r="ABA19" s="231" t="s">
        <v>5</v>
      </c>
      <c r="ABB19" s="231" t="s">
        <v>5</v>
      </c>
      <c r="ABC19" s="231" t="s">
        <v>5</v>
      </c>
      <c r="ABD19" s="231" t="s">
        <v>5</v>
      </c>
      <c r="ABE19" s="231" t="s">
        <v>5</v>
      </c>
      <c r="ABF19" s="231" t="s">
        <v>5</v>
      </c>
      <c r="ABG19" s="231" t="s">
        <v>5</v>
      </c>
      <c r="ABH19" s="235" t="s">
        <v>158</v>
      </c>
      <c r="ABI19" s="8">
        <v>317.58600000000001</v>
      </c>
      <c r="ABJ19" s="8">
        <v>258</v>
      </c>
      <c r="ABK19" s="8">
        <v>333</v>
      </c>
      <c r="ABL19" s="8">
        <v>144</v>
      </c>
      <c r="ABM19" s="8">
        <v>146</v>
      </c>
      <c r="ABN19" s="8">
        <v>178</v>
      </c>
      <c r="ABO19" s="8">
        <v>196</v>
      </c>
      <c r="ABP19" s="8">
        <v>149</v>
      </c>
      <c r="ABQ19" s="8">
        <v>189</v>
      </c>
      <c r="ABR19" s="8">
        <v>134</v>
      </c>
      <c r="ABS19" s="8">
        <v>141</v>
      </c>
      <c r="ABT19" s="8">
        <v>40</v>
      </c>
      <c r="ABU19" s="231" t="s">
        <v>5</v>
      </c>
      <c r="ABV19" s="231" t="s">
        <v>5</v>
      </c>
      <c r="ABW19" s="231" t="s">
        <v>5</v>
      </c>
      <c r="ABX19" s="231" t="s">
        <v>5</v>
      </c>
      <c r="ABY19" s="231" t="s">
        <v>5</v>
      </c>
      <c r="ABZ19" s="231" t="s">
        <v>5</v>
      </c>
      <c r="ACA19" s="231" t="s">
        <v>5</v>
      </c>
      <c r="ACB19" s="231" t="s">
        <v>5</v>
      </c>
      <c r="ACC19" s="231" t="s">
        <v>5</v>
      </c>
      <c r="ACD19" s="231" t="s">
        <v>5</v>
      </c>
      <c r="ACE19" s="231" t="s">
        <v>5</v>
      </c>
      <c r="ACF19" s="231" t="s">
        <v>5</v>
      </c>
      <c r="ACG19" s="231" t="s">
        <v>5</v>
      </c>
      <c r="ACH19" s="231" t="s">
        <v>5</v>
      </c>
      <c r="ACI19" s="235" t="s">
        <v>158</v>
      </c>
      <c r="ACJ19" s="8">
        <v>274.09899999999999</v>
      </c>
      <c r="ACK19" s="8">
        <v>215</v>
      </c>
      <c r="ACL19" s="8">
        <v>292</v>
      </c>
      <c r="ACM19" s="8">
        <v>101</v>
      </c>
      <c r="ACN19" s="8">
        <v>107</v>
      </c>
      <c r="ACO19" s="8">
        <v>141</v>
      </c>
      <c r="ACP19" s="8">
        <v>166</v>
      </c>
      <c r="ACQ19" s="8">
        <v>111</v>
      </c>
      <c r="ACR19" s="8">
        <v>135</v>
      </c>
      <c r="ACS19" s="8">
        <v>72</v>
      </c>
      <c r="ACT19" s="8">
        <v>64</v>
      </c>
      <c r="ACU19" s="8">
        <v>-22</v>
      </c>
      <c r="ACV19" s="237" t="s">
        <v>5</v>
      </c>
      <c r="ACW19" s="237" t="s">
        <v>5</v>
      </c>
      <c r="ACX19" s="237" t="s">
        <v>5</v>
      </c>
      <c r="ACY19" s="237" t="s">
        <v>5</v>
      </c>
      <c r="ACZ19" s="237" t="s">
        <v>5</v>
      </c>
      <c r="ADA19" s="237" t="s">
        <v>5</v>
      </c>
      <c r="ADB19" s="237" t="s">
        <v>5</v>
      </c>
      <c r="ADC19" s="237" t="s">
        <v>5</v>
      </c>
      <c r="ADD19" s="237" t="s">
        <v>5</v>
      </c>
      <c r="ADE19" s="237" t="s">
        <v>5</v>
      </c>
      <c r="ADF19" s="237" t="s">
        <v>5</v>
      </c>
      <c r="ADG19" s="237" t="s">
        <v>5</v>
      </c>
      <c r="ADH19" s="237" t="s">
        <v>5</v>
      </c>
      <c r="ADI19" s="237" t="s">
        <v>5</v>
      </c>
      <c r="ADJ19" s="127" t="s">
        <v>158</v>
      </c>
      <c r="ADK19" s="128">
        <v>0.69117647058823517</v>
      </c>
      <c r="ADL19" s="128">
        <v>0.54545454545454553</v>
      </c>
      <c r="ADM19" s="128">
        <v>0.55882352941176472</v>
      </c>
      <c r="ADN19" s="128">
        <v>0.63063063063063063</v>
      </c>
      <c r="ADO19" s="128">
        <v>0.98550724637681175</v>
      </c>
      <c r="ADP19" s="128">
        <v>0.77647058823529413</v>
      </c>
      <c r="ADQ19" s="128">
        <v>0.47244094488188981</v>
      </c>
      <c r="ADR19" s="128">
        <v>0.6352941176470589</v>
      </c>
      <c r="ADS19" s="128">
        <v>0.58045977011494254</v>
      </c>
      <c r="ADT19" s="128">
        <v>0.63513513513513509</v>
      </c>
      <c r="ADU19" s="128">
        <v>0.60416666666666674</v>
      </c>
      <c r="ADV19" s="128">
        <v>0.66129032258064513</v>
      </c>
      <c r="ADW19" s="128">
        <v>0.43181818181818182</v>
      </c>
      <c r="ADX19" s="128">
        <v>0.35416666666666669</v>
      </c>
      <c r="ADY19" s="128">
        <v>0.41666666666666669</v>
      </c>
      <c r="ADZ19" s="128">
        <v>0.47272727272727272</v>
      </c>
      <c r="AEA19" s="128" t="s">
        <v>158</v>
      </c>
      <c r="AEB19" s="128" t="s">
        <v>158</v>
      </c>
      <c r="AEC19" s="128" t="s">
        <v>158</v>
      </c>
      <c r="AED19" s="128" t="s">
        <v>158</v>
      </c>
      <c r="AEE19" s="128" t="s">
        <v>158</v>
      </c>
      <c r="AEF19" s="128" t="s">
        <v>158</v>
      </c>
      <c r="AEG19" s="128" t="s">
        <v>158</v>
      </c>
      <c r="AEH19" s="128" t="s">
        <v>158</v>
      </c>
      <c r="AEI19" s="128" t="s">
        <v>158</v>
      </c>
      <c r="AEJ19" s="128" t="s">
        <v>158</v>
      </c>
      <c r="AEK19" s="127" t="s">
        <v>158</v>
      </c>
      <c r="AEL19" s="128">
        <v>0.32651576291146328</v>
      </c>
      <c r="AEM19" s="128">
        <v>0.35813953488372102</v>
      </c>
      <c r="AEN19" s="128">
        <v>0.25105105105105102</v>
      </c>
      <c r="AEO19" s="128">
        <v>0.52986111111111112</v>
      </c>
      <c r="AEP19" s="128">
        <v>0.50301369863013701</v>
      </c>
      <c r="AEQ19" s="128">
        <v>0.39674157303370788</v>
      </c>
      <c r="AER19" s="128">
        <v>0.32755102040816331</v>
      </c>
      <c r="AES19" s="128">
        <v>0.39140939597315444</v>
      </c>
      <c r="AET19" s="128">
        <v>0.28589947089947088</v>
      </c>
      <c r="AEU19" s="128">
        <v>0.37529850746268656</v>
      </c>
      <c r="AEV19" s="128">
        <v>0.33010638297872341</v>
      </c>
      <c r="AEW19" s="128">
        <v>1.0864999999999998</v>
      </c>
      <c r="AEX19" s="128" t="s">
        <v>158</v>
      </c>
      <c r="AEY19" s="128" t="s">
        <v>158</v>
      </c>
      <c r="AEZ19" s="128" t="s">
        <v>158</v>
      </c>
      <c r="AFA19" s="128" t="s">
        <v>158</v>
      </c>
      <c r="AFB19" s="128" t="s">
        <v>158</v>
      </c>
      <c r="AFC19" s="128" t="s">
        <v>158</v>
      </c>
      <c r="AFD19" s="128" t="s">
        <v>158</v>
      </c>
      <c r="AFE19" s="128" t="s">
        <v>158</v>
      </c>
      <c r="AFF19" s="128" t="s">
        <v>158</v>
      </c>
      <c r="AFG19" s="128" t="s">
        <v>158</v>
      </c>
      <c r="AFH19" s="128" t="s">
        <v>158</v>
      </c>
      <c r="AFI19" s="128" t="s">
        <v>158</v>
      </c>
      <c r="AFJ19" s="128" t="s">
        <v>158</v>
      </c>
      <c r="AFK19" s="128" t="s">
        <v>158</v>
      </c>
      <c r="AFL19" s="134" t="s">
        <v>158</v>
      </c>
      <c r="AFM19" s="135">
        <v>0.37831891061258882</v>
      </c>
      <c r="AFN19" s="135">
        <v>0.42976744186046517</v>
      </c>
      <c r="AFO19" s="135">
        <v>0.28630136986301369</v>
      </c>
      <c r="AFP19" s="135">
        <v>0.75544554455445556</v>
      </c>
      <c r="AFQ19" s="135">
        <v>0.68635514018691601</v>
      </c>
      <c r="AFR19" s="135">
        <v>0.50085106382978728</v>
      </c>
      <c r="AFS19" s="135">
        <v>0.38674698795180729</v>
      </c>
      <c r="AFT19" s="135">
        <v>0.52540540540540548</v>
      </c>
      <c r="AFU19" s="135">
        <v>0.40025925925925926</v>
      </c>
      <c r="AFV19" s="135">
        <v>0.69847222222222227</v>
      </c>
      <c r="AFW19" s="135">
        <v>0.72726562500000003</v>
      </c>
      <c r="AFX19" s="135" t="s">
        <v>1282</v>
      </c>
      <c r="AFY19" s="135" t="s">
        <v>158</v>
      </c>
      <c r="AFZ19" s="135" t="s">
        <v>158</v>
      </c>
      <c r="AGA19" s="135" t="s">
        <v>158</v>
      </c>
      <c r="AGB19" s="135" t="s">
        <v>158</v>
      </c>
      <c r="AGC19" s="135" t="s">
        <v>158</v>
      </c>
      <c r="AGD19" s="135" t="s">
        <v>158</v>
      </c>
      <c r="AGE19" s="135" t="s">
        <v>158</v>
      </c>
      <c r="AGF19" s="135" t="s">
        <v>158</v>
      </c>
      <c r="AGG19" s="135" t="s">
        <v>158</v>
      </c>
      <c r="AGH19" s="135" t="s">
        <v>158</v>
      </c>
      <c r="AGI19" s="135" t="s">
        <v>158</v>
      </c>
      <c r="AGJ19" s="135" t="s">
        <v>158</v>
      </c>
      <c r="AGK19" s="135" t="s">
        <v>158</v>
      </c>
      <c r="AGL19" s="135" t="s">
        <v>158</v>
      </c>
    </row>
    <row r="20" spans="1:870" x14ac:dyDescent="0.2">
      <c r="A20" s="7">
        <v>18</v>
      </c>
      <c r="B20" s="1" t="s">
        <v>227</v>
      </c>
      <c r="C20" s="1" t="s">
        <v>228</v>
      </c>
      <c r="D20" s="94">
        <v>0.70499999999999996</v>
      </c>
      <c r="E20" s="95">
        <v>0.77600000000000002</v>
      </c>
      <c r="F20" s="57">
        <v>3.1040000000000001</v>
      </c>
      <c r="G20" s="58" t="s">
        <v>159</v>
      </c>
      <c r="H20" s="58">
        <v>3.1040000000000001</v>
      </c>
      <c r="I20" s="226" t="s">
        <v>5</v>
      </c>
      <c r="J20" s="58" t="s">
        <v>159</v>
      </c>
      <c r="K20" s="58" t="s">
        <v>1300</v>
      </c>
      <c r="L20" s="226" t="s">
        <v>232</v>
      </c>
      <c r="M20" s="150">
        <v>2.891</v>
      </c>
      <c r="N20" s="123">
        <v>2.625</v>
      </c>
      <c r="O20" s="123">
        <v>2.38</v>
      </c>
      <c r="P20" s="123">
        <v>2.1549999999999998</v>
      </c>
      <c r="Q20" s="123">
        <v>1.9500000000000002</v>
      </c>
      <c r="R20" s="123">
        <v>1.7649999999999999</v>
      </c>
      <c r="S20" s="123">
        <v>1.6</v>
      </c>
      <c r="T20" s="124">
        <v>1.44</v>
      </c>
      <c r="U20" s="124">
        <v>1.25</v>
      </c>
      <c r="V20" s="124">
        <v>1.08</v>
      </c>
      <c r="W20" s="124">
        <v>1.01</v>
      </c>
      <c r="X20" s="124">
        <v>0.79</v>
      </c>
      <c r="Y20" s="124">
        <v>0.59</v>
      </c>
      <c r="Z20" s="124">
        <v>0.5</v>
      </c>
      <c r="AA20" s="124">
        <v>0.42</v>
      </c>
      <c r="AB20" s="124">
        <v>0.28000000000000003</v>
      </c>
      <c r="AC20" s="124">
        <v>0.18</v>
      </c>
      <c r="AD20" s="124">
        <v>0.12</v>
      </c>
      <c r="AE20" s="124">
        <v>0.02</v>
      </c>
      <c r="AF20" s="124">
        <v>0</v>
      </c>
      <c r="AG20" s="142">
        <v>0</v>
      </c>
      <c r="AH20" s="124">
        <v>0</v>
      </c>
      <c r="AI20" s="124">
        <v>0.21</v>
      </c>
      <c r="AJ20" s="124">
        <v>0.24</v>
      </c>
      <c r="AK20" s="124">
        <v>0.24</v>
      </c>
      <c r="AL20" s="142">
        <v>0.24</v>
      </c>
      <c r="AM20" s="137">
        <v>0.21000000000000002</v>
      </c>
      <c r="AN20" s="137">
        <v>0.2</v>
      </c>
      <c r="AO20" s="137">
        <v>0.1</v>
      </c>
      <c r="AP20" s="137">
        <v>2.5000000000000001E-2</v>
      </c>
      <c r="AQ20" s="137" t="s">
        <v>1301</v>
      </c>
      <c r="AR20" s="137" t="s">
        <v>5</v>
      </c>
      <c r="AS20" s="137" t="s">
        <v>5</v>
      </c>
      <c r="AT20" s="137" t="s">
        <v>5</v>
      </c>
      <c r="AU20" s="137" t="s">
        <v>5</v>
      </c>
      <c r="AV20" s="137" t="s">
        <v>5</v>
      </c>
      <c r="AW20" s="137" t="s">
        <v>5</v>
      </c>
      <c r="AX20" s="137" t="s">
        <v>5</v>
      </c>
      <c r="AY20" s="137" t="s">
        <v>5</v>
      </c>
      <c r="AZ20" s="137" t="s">
        <v>5</v>
      </c>
      <c r="BA20" s="137" t="s">
        <v>5</v>
      </c>
      <c r="BB20" s="137" t="s">
        <v>5</v>
      </c>
      <c r="BC20" s="137" t="s">
        <v>5</v>
      </c>
      <c r="BD20" s="137" t="s">
        <v>5</v>
      </c>
      <c r="BE20" s="137" t="s">
        <v>5</v>
      </c>
      <c r="BF20" s="137" t="s">
        <v>5</v>
      </c>
      <c r="BG20" s="137" t="s">
        <v>5</v>
      </c>
      <c r="BH20" s="137" t="s">
        <v>5</v>
      </c>
      <c r="BI20" s="137" t="s">
        <v>5</v>
      </c>
      <c r="BJ20" s="137" t="s">
        <v>5</v>
      </c>
      <c r="BK20" s="137" t="s">
        <v>5</v>
      </c>
      <c r="BL20" s="137" t="s">
        <v>5</v>
      </c>
      <c r="BM20" s="126">
        <v>0.10133333333333328</v>
      </c>
      <c r="BN20" s="125">
        <v>0.10294117647058831</v>
      </c>
      <c r="BO20" s="125">
        <v>0.10440835266821358</v>
      </c>
      <c r="BP20" s="125">
        <v>0.10512820512820498</v>
      </c>
      <c r="BQ20" s="125">
        <v>0.10481586402266307</v>
      </c>
      <c r="BR20" s="125">
        <v>0.10312499999999991</v>
      </c>
      <c r="BS20" s="125">
        <v>0.11111111111111116</v>
      </c>
      <c r="BT20" s="125">
        <v>0.15199999999999991</v>
      </c>
      <c r="BU20" s="125">
        <v>0.15740740740740744</v>
      </c>
      <c r="BV20" s="125">
        <v>6.9306930693069368E-2</v>
      </c>
      <c r="BW20" s="125">
        <v>0.27848101265822778</v>
      </c>
      <c r="BX20" s="125">
        <v>0.33898305084745783</v>
      </c>
      <c r="BY20" s="125">
        <v>0.17999999999999994</v>
      </c>
      <c r="BZ20" s="125">
        <v>0.19047619047619047</v>
      </c>
      <c r="CA20" s="125">
        <v>0.49999999999999978</v>
      </c>
      <c r="CB20" s="125">
        <v>0.5555555555555558</v>
      </c>
      <c r="CC20" s="125">
        <v>0.5</v>
      </c>
      <c r="CD20" s="125">
        <v>5</v>
      </c>
      <c r="CE20" s="125" t="s">
        <v>158</v>
      </c>
      <c r="CF20" s="125" t="s">
        <v>158</v>
      </c>
      <c r="CG20" s="125" t="s">
        <v>158</v>
      </c>
      <c r="CH20" s="125">
        <v>-1</v>
      </c>
      <c r="CI20" s="125">
        <v>-0.125</v>
      </c>
      <c r="CJ20" s="125">
        <v>0</v>
      </c>
      <c r="CK20" s="125">
        <v>0</v>
      </c>
      <c r="CL20" s="125">
        <v>0.14285714285714279</v>
      </c>
      <c r="CM20" s="125">
        <v>5.0000000000000044E-2</v>
      </c>
      <c r="CN20" s="125">
        <v>1</v>
      </c>
      <c r="CO20" s="125">
        <v>3</v>
      </c>
      <c r="CP20" s="125" t="s">
        <v>158</v>
      </c>
      <c r="CQ20" s="125" t="s">
        <v>158</v>
      </c>
      <c r="CR20" s="125" t="s">
        <v>158</v>
      </c>
      <c r="CS20" s="125" t="s">
        <v>158</v>
      </c>
      <c r="CT20" s="125" t="s">
        <v>158</v>
      </c>
      <c r="CU20" s="125" t="s">
        <v>158</v>
      </c>
      <c r="CV20" s="125" t="s">
        <v>158</v>
      </c>
      <c r="CW20" s="125" t="s">
        <v>158</v>
      </c>
      <c r="CX20" s="125" t="s">
        <v>158</v>
      </c>
      <c r="CY20" s="125" t="s">
        <v>158</v>
      </c>
      <c r="CZ20" s="125" t="s">
        <v>158</v>
      </c>
      <c r="DA20" s="125" t="s">
        <v>158</v>
      </c>
      <c r="DB20" s="125" t="s">
        <v>158</v>
      </c>
      <c r="DC20" s="125" t="s">
        <v>158</v>
      </c>
      <c r="DD20" s="125" t="s">
        <v>158</v>
      </c>
      <c r="DE20" s="125" t="s">
        <v>158</v>
      </c>
      <c r="DF20" s="125" t="s">
        <v>158</v>
      </c>
      <c r="DG20" s="125" t="s">
        <v>158</v>
      </c>
      <c r="DH20" s="125" t="s">
        <v>158</v>
      </c>
      <c r="DI20" s="125" t="s">
        <v>158</v>
      </c>
      <c r="DJ20" s="125" t="s">
        <v>158</v>
      </c>
      <c r="DK20" s="125" t="s">
        <v>158</v>
      </c>
      <c r="DL20" s="127">
        <v>2.5583618237792316E-2</v>
      </c>
      <c r="DM20" s="128">
        <v>2.1329324774518568E-2</v>
      </c>
      <c r="DN20" s="128">
        <v>1.8030303030303028E-2</v>
      </c>
      <c r="DO20" s="128">
        <v>1.7928452579034939E-2</v>
      </c>
      <c r="DP20" s="128">
        <v>2.2096317280453259E-2</v>
      </c>
      <c r="DQ20" s="128">
        <v>1.8537968700766728E-2</v>
      </c>
      <c r="DR20" s="128">
        <v>2.2324543044509558E-2</v>
      </c>
      <c r="DS20" s="128">
        <v>1.8696442482472084E-2</v>
      </c>
      <c r="DT20" s="128">
        <v>1.7208149779735681E-2</v>
      </c>
      <c r="DU20" s="128">
        <v>2.0654044750430294E-2</v>
      </c>
      <c r="DV20" s="128">
        <v>1.8607221812822403E-2</v>
      </c>
      <c r="DW20" s="128">
        <v>1.5192307692307692E-2</v>
      </c>
      <c r="DX20" s="128">
        <v>1.3415188722146431E-2</v>
      </c>
      <c r="DY20" s="128">
        <v>1.3698630136986301E-2</v>
      </c>
      <c r="DZ20" s="128">
        <v>8.8161209068010078E-3</v>
      </c>
      <c r="EA20" s="128">
        <v>5.3252187143400537E-3</v>
      </c>
      <c r="EB20" s="128">
        <v>5.4135338345864658E-3</v>
      </c>
      <c r="EC20" s="128">
        <v>3.6155468514612837E-3</v>
      </c>
      <c r="ED20" s="128">
        <v>7.7669902912621365E-4</v>
      </c>
      <c r="EE20" s="128" t="s">
        <v>158</v>
      </c>
      <c r="EF20" s="128" t="s">
        <v>158</v>
      </c>
      <c r="EG20" s="128" t="s">
        <v>158</v>
      </c>
      <c r="EH20" s="128">
        <v>4.2857142857142859E-3</v>
      </c>
      <c r="EI20" s="128">
        <v>7.5117370892018778E-3</v>
      </c>
      <c r="EJ20" s="128">
        <v>1.0434782608695651E-2</v>
      </c>
      <c r="EK20" s="128">
        <v>1.7777777777777778E-2</v>
      </c>
      <c r="EL20" s="128">
        <v>2.2580645161290325E-2</v>
      </c>
      <c r="EM20" s="127">
        <v>3.2405881740180636E-2</v>
      </c>
      <c r="EN20" s="128">
        <v>2.3330639819538364E-2</v>
      </c>
      <c r="EO20" s="128">
        <v>2.3415977961432504E-2</v>
      </c>
      <c r="EP20" s="128">
        <v>2.2322353428630617E-2</v>
      </c>
      <c r="EQ20" s="128">
        <v>2.8191412462050022E-2</v>
      </c>
      <c r="ER20" s="128">
        <v>2.1587573385518588E-2</v>
      </c>
      <c r="ES20" s="128">
        <v>2.4767801857585144E-2</v>
      </c>
      <c r="ET20" s="128">
        <v>2.0960698689956331E-2</v>
      </c>
      <c r="EU20" s="128">
        <v>2.101546738399462E-2</v>
      </c>
      <c r="EV20" s="128">
        <v>2.3407022106631991E-2</v>
      </c>
      <c r="EW20" s="128">
        <v>2.3277252823231159E-2</v>
      </c>
      <c r="EX20" s="128">
        <v>1.7267759562841531E-2</v>
      </c>
      <c r="EY20" s="128">
        <v>1.5766969535008016E-2</v>
      </c>
      <c r="EZ20" s="128">
        <v>1.6223231667748216E-2</v>
      </c>
      <c r="FA20" s="128">
        <v>1.1167242754586545E-2</v>
      </c>
      <c r="FB20" s="128">
        <v>6.3319764812302132E-3</v>
      </c>
      <c r="FC20" s="128">
        <v>6.6939382670137592E-3</v>
      </c>
      <c r="FD20" s="128">
        <v>4.4150110375275938E-3</v>
      </c>
      <c r="FE20" s="128">
        <v>9.4339622641509435E-4</v>
      </c>
      <c r="FF20" s="128" t="s">
        <v>158</v>
      </c>
      <c r="FG20" s="128" t="s">
        <v>158</v>
      </c>
      <c r="FH20" s="128" t="s">
        <v>158</v>
      </c>
      <c r="FI20" s="128">
        <v>5.5791710945802334E-3</v>
      </c>
      <c r="FJ20" s="128">
        <v>9.4749309119621008E-3</v>
      </c>
      <c r="FK20" s="128">
        <v>1.556420233463035E-2</v>
      </c>
      <c r="FL20" s="128">
        <v>2.1978021978021976E-2</v>
      </c>
      <c r="FM20" s="128" t="s">
        <v>158</v>
      </c>
      <c r="FN20" s="127">
        <v>4.6367282610278469E-2</v>
      </c>
      <c r="FO20" s="128">
        <v>2.7426601477657523E-2</v>
      </c>
      <c r="FP20" s="128">
        <v>2.7178257394084734E-2</v>
      </c>
      <c r="FQ20" s="128">
        <v>3.3047078668915812E-2</v>
      </c>
      <c r="FR20" s="128">
        <v>3.1614785992217904E-2</v>
      </c>
      <c r="FS20" s="128">
        <v>2.6754585417614066E-2</v>
      </c>
      <c r="FT20" s="128">
        <v>2.7434842249657067E-2</v>
      </c>
      <c r="FU20" s="128">
        <v>2.3529411764705882E-2</v>
      </c>
      <c r="FV20" s="128">
        <v>2.6449428692340248E-2</v>
      </c>
      <c r="FW20" s="128">
        <v>2.9157667386609073E-2</v>
      </c>
      <c r="FX20" s="128">
        <v>2.9317851959361391E-2</v>
      </c>
      <c r="FY20" s="128">
        <v>1.9554455445544554E-2</v>
      </c>
      <c r="FZ20" s="128">
        <v>1.8221124150710314E-2</v>
      </c>
      <c r="GA20" s="128">
        <v>1.893939393939394E-2</v>
      </c>
      <c r="GB20" s="128">
        <v>1.6104294478527608E-2</v>
      </c>
      <c r="GC20" s="128">
        <v>8.7445346658338533E-3</v>
      </c>
      <c r="GD20" s="128">
        <v>8.9064819396338438E-3</v>
      </c>
      <c r="GE20" s="128">
        <v>5.2173913043478256E-3</v>
      </c>
      <c r="GF20" s="128">
        <v>1.2084592145015106E-3</v>
      </c>
      <c r="GG20" s="128" t="s">
        <v>158</v>
      </c>
      <c r="GH20" s="128" t="s">
        <v>158</v>
      </c>
      <c r="GI20" s="128" t="s">
        <v>158</v>
      </c>
      <c r="GJ20" s="128">
        <v>8.7499999999999991E-3</v>
      </c>
      <c r="GK20" s="128">
        <v>1.2E-2</v>
      </c>
      <c r="GL20" s="128">
        <v>1.9672131147540985E-2</v>
      </c>
      <c r="GM20" s="128">
        <v>2.7428571428571427E-2</v>
      </c>
      <c r="GN20" s="128">
        <v>3.0000000000000002E-2</v>
      </c>
      <c r="GO20" s="109">
        <v>9.09</v>
      </c>
      <c r="GP20" s="110">
        <v>8.4</v>
      </c>
      <c r="GQ20" s="110">
        <v>7.67</v>
      </c>
      <c r="GR20" s="110">
        <v>8.35</v>
      </c>
      <c r="GS20" s="110">
        <v>7.06</v>
      </c>
      <c r="GT20" s="110">
        <v>6.03</v>
      </c>
      <c r="GU20" s="129">
        <v>-3.87</v>
      </c>
      <c r="GV20" s="129">
        <v>5.22</v>
      </c>
      <c r="GW20" s="129">
        <v>4.26</v>
      </c>
      <c r="GX20" s="129">
        <v>3.78</v>
      </c>
      <c r="GY20" s="129">
        <v>4.5999999999999996</v>
      </c>
      <c r="GZ20" s="129">
        <v>-0.94</v>
      </c>
      <c r="HA20" s="129">
        <v>3.23</v>
      </c>
      <c r="HB20" s="129">
        <v>-5.32</v>
      </c>
      <c r="HC20" s="129">
        <v>2.73</v>
      </c>
      <c r="HD20" s="129">
        <v>4.47</v>
      </c>
      <c r="HE20" s="129" t="s">
        <v>158</v>
      </c>
      <c r="HF20" s="231" t="s">
        <v>158</v>
      </c>
      <c r="HG20" s="231" t="s">
        <v>158</v>
      </c>
      <c r="HH20" s="231" t="s">
        <v>158</v>
      </c>
      <c r="HI20" s="231" t="s">
        <v>158</v>
      </c>
      <c r="HJ20" s="231" t="s">
        <v>158</v>
      </c>
      <c r="HK20" s="231" t="s">
        <v>158</v>
      </c>
      <c r="HL20" s="231" t="s">
        <v>158</v>
      </c>
      <c r="HM20" s="231" t="s">
        <v>158</v>
      </c>
      <c r="HN20" s="231" t="s">
        <v>158</v>
      </c>
      <c r="HO20" s="231" t="s">
        <v>158</v>
      </c>
      <c r="HP20" s="232">
        <v>8.8283828382838276</v>
      </c>
      <c r="HQ20" s="131">
        <v>10.70238119047619</v>
      </c>
      <c r="HR20" s="131">
        <v>11.417209908735332</v>
      </c>
      <c r="HS20" s="131">
        <v>7.3868263473053899</v>
      </c>
      <c r="HT20" s="131">
        <v>9.0084985835694056</v>
      </c>
      <c r="HU20" s="131">
        <v>10.053067993366501</v>
      </c>
      <c r="HV20" s="131" t="s">
        <v>1288</v>
      </c>
      <c r="HW20" s="131">
        <v>10.517241379310345</v>
      </c>
      <c r="HX20" s="131">
        <v>10.988262910798124</v>
      </c>
      <c r="HY20" s="131">
        <v>9.4920634920634939</v>
      </c>
      <c r="HZ20" s="131">
        <v>7.4891304347826102</v>
      </c>
      <c r="IA20" s="131" t="s">
        <v>1288</v>
      </c>
      <c r="IB20" s="131">
        <v>8.1733746130030962</v>
      </c>
      <c r="IC20" s="131" t="s">
        <v>1288</v>
      </c>
      <c r="ID20" s="131">
        <v>11.820512820512821</v>
      </c>
      <c r="IE20" s="131">
        <v>5.3534675615212528</v>
      </c>
      <c r="IF20" s="131" t="s">
        <v>158</v>
      </c>
      <c r="IG20" s="131" t="s">
        <v>158</v>
      </c>
      <c r="IH20" s="131" t="s">
        <v>158</v>
      </c>
      <c r="II20" s="131" t="s">
        <v>158</v>
      </c>
      <c r="IJ20" s="131" t="s">
        <v>158</v>
      </c>
      <c r="IK20" s="131" t="s">
        <v>158</v>
      </c>
      <c r="IL20" s="131" t="s">
        <v>158</v>
      </c>
      <c r="IM20" s="131" t="s">
        <v>158</v>
      </c>
      <c r="IN20" s="131" t="s">
        <v>158</v>
      </c>
      <c r="IO20" s="131" t="s">
        <v>158</v>
      </c>
      <c r="IP20" s="131" t="s">
        <v>158</v>
      </c>
      <c r="IQ20" s="130">
        <v>11.033327619335637</v>
      </c>
      <c r="IR20" s="131">
        <v>13.187967180800594</v>
      </c>
      <c r="IS20" s="131">
        <v>13.689461186440679</v>
      </c>
      <c r="IT20" s="131">
        <v>9.7352766467065859</v>
      </c>
      <c r="IU20" s="131">
        <v>10.970215456090653</v>
      </c>
      <c r="IV20" s="131">
        <v>12.115022497512436</v>
      </c>
      <c r="IW20" s="131" t="s">
        <v>1288</v>
      </c>
      <c r="IX20" s="131">
        <v>13.005541053639847</v>
      </c>
      <c r="IY20" s="131">
        <v>12.851408450704225</v>
      </c>
      <c r="IZ20" s="131">
        <v>11.248529100529101</v>
      </c>
      <c r="JA20" s="131">
        <v>10.210041408695654</v>
      </c>
      <c r="JB20" s="131" t="s">
        <v>1288</v>
      </c>
      <c r="JC20" s="131">
        <v>10.88829820123839</v>
      </c>
      <c r="JD20" s="131" t="s">
        <v>1288</v>
      </c>
      <c r="JE20" s="131">
        <v>15.181040293040294</v>
      </c>
      <c r="JF20" s="131">
        <v>8.6051365369127524</v>
      </c>
      <c r="JG20" s="131" t="s">
        <v>158</v>
      </c>
      <c r="JH20" s="131" t="s">
        <v>158</v>
      </c>
      <c r="JI20" s="131" t="s">
        <v>158</v>
      </c>
      <c r="JJ20" s="131" t="s">
        <v>158</v>
      </c>
      <c r="JK20" s="131" t="s">
        <v>158</v>
      </c>
      <c r="JL20" s="131" t="s">
        <v>158</v>
      </c>
      <c r="JM20" s="131" t="s">
        <v>158</v>
      </c>
      <c r="JN20" s="131" t="s">
        <v>158</v>
      </c>
      <c r="JO20" s="131" t="s">
        <v>158</v>
      </c>
      <c r="JP20" s="131" t="s">
        <v>158</v>
      </c>
      <c r="JQ20" s="131" t="s">
        <v>158</v>
      </c>
      <c r="JR20" s="130">
        <v>13.121011771177118</v>
      </c>
      <c r="JS20" s="131">
        <v>15.714285714285714</v>
      </c>
      <c r="JT20" s="131">
        <v>15.671447196870925</v>
      </c>
      <c r="JU20" s="131">
        <v>12.855089820359282</v>
      </c>
      <c r="JV20" s="131">
        <v>13.485835694050991</v>
      </c>
      <c r="JW20" s="131">
        <v>15.53233830845771</v>
      </c>
      <c r="JX20" s="131" t="s">
        <v>1288</v>
      </c>
      <c r="JY20" s="131">
        <v>14.754789272030651</v>
      </c>
      <c r="JZ20" s="131">
        <v>15.199530516431926</v>
      </c>
      <c r="KA20" s="131">
        <v>13.833333333333334</v>
      </c>
      <c r="KB20" s="131">
        <v>11.8</v>
      </c>
      <c r="KC20" s="131" t="s">
        <v>1288</v>
      </c>
      <c r="KD20" s="131">
        <v>13.616099071207429</v>
      </c>
      <c r="KE20" s="131" t="s">
        <v>1288</v>
      </c>
      <c r="KF20" s="131">
        <v>18.406593406593405</v>
      </c>
      <c r="KG20" s="131">
        <v>11.762863534675615</v>
      </c>
      <c r="KH20" s="131" t="s">
        <v>158</v>
      </c>
      <c r="KI20" s="131" t="s">
        <v>158</v>
      </c>
      <c r="KJ20" s="131" t="s">
        <v>158</v>
      </c>
      <c r="KK20" s="131" t="s">
        <v>158</v>
      </c>
      <c r="KL20" s="131" t="s">
        <v>158</v>
      </c>
      <c r="KM20" s="131" t="s">
        <v>158</v>
      </c>
      <c r="KN20" s="131" t="s">
        <v>158</v>
      </c>
      <c r="KO20" s="131" t="s">
        <v>158</v>
      </c>
      <c r="KP20" s="131" t="s">
        <v>158</v>
      </c>
      <c r="KQ20" s="131" t="s">
        <v>158</v>
      </c>
      <c r="KR20" s="131" t="s">
        <v>158</v>
      </c>
      <c r="KS20" s="116">
        <v>62.745547465800676</v>
      </c>
      <c r="KT20" s="132">
        <v>52.963061746067652</v>
      </c>
      <c r="KU20" s="132">
        <v>48.653061224489797</v>
      </c>
      <c r="KV20" s="132">
        <v>46.64</v>
      </c>
      <c r="KW20" s="132">
        <v>48.48</v>
      </c>
      <c r="KX20" s="132">
        <v>44.54</v>
      </c>
      <c r="KY20" s="132">
        <v>44.408163265306122</v>
      </c>
      <c r="KZ20" s="132">
        <v>41.693877551020407</v>
      </c>
      <c r="LA20" s="132">
        <v>39.755102040816325</v>
      </c>
      <c r="LB20" s="132">
        <v>34.530612244897959</v>
      </c>
      <c r="LC20" s="132">
        <v>26.081632653061224</v>
      </c>
      <c r="LD20" s="132">
        <v>27.775510204081634</v>
      </c>
      <c r="LE20" s="132" t="s">
        <v>158</v>
      </c>
      <c r="LF20" s="132" t="s">
        <v>158</v>
      </c>
      <c r="LG20" s="132" t="s">
        <v>158</v>
      </c>
      <c r="LH20" s="132" t="s">
        <v>158</v>
      </c>
      <c r="LI20" s="132" t="s">
        <v>158</v>
      </c>
      <c r="LJ20" s="132" t="s">
        <v>158</v>
      </c>
      <c r="LK20" s="132" t="s">
        <v>158</v>
      </c>
      <c r="LL20" s="132" t="s">
        <v>158</v>
      </c>
      <c r="LM20" s="132" t="s">
        <v>158</v>
      </c>
      <c r="LN20" s="132" t="s">
        <v>158</v>
      </c>
      <c r="LO20" s="132" t="s">
        <v>158</v>
      </c>
      <c r="LP20" s="132" t="s">
        <v>158</v>
      </c>
      <c r="LQ20" s="132" t="s">
        <v>158</v>
      </c>
      <c r="LR20" s="132" t="s">
        <v>158</v>
      </c>
      <c r="LS20" s="132" t="s">
        <v>158</v>
      </c>
      <c r="LT20" s="130">
        <v>1.2789752140379378</v>
      </c>
      <c r="LU20" s="131">
        <v>1.6974094592761115</v>
      </c>
      <c r="LV20" s="131">
        <v>1.7998867449664429</v>
      </c>
      <c r="LW20" s="131">
        <v>1.3224699828473414</v>
      </c>
      <c r="LX20" s="131">
        <v>1.3118811881188119</v>
      </c>
      <c r="LY20" s="131">
        <v>1.36102379883251</v>
      </c>
      <c r="LZ20" s="131">
        <v>1.3132720588235294</v>
      </c>
      <c r="MA20" s="131">
        <v>1.316740088105727</v>
      </c>
      <c r="MB20" s="131">
        <v>1.1774589322381932</v>
      </c>
      <c r="MC20" s="131">
        <v>1.0390780141843972</v>
      </c>
      <c r="MD20" s="131">
        <v>1.32085289514867</v>
      </c>
      <c r="ME20" s="131">
        <v>1.2529022777369581</v>
      </c>
      <c r="MF20" s="131" t="s">
        <v>158</v>
      </c>
      <c r="MG20" s="131" t="s">
        <v>158</v>
      </c>
      <c r="MH20" s="131" t="s">
        <v>158</v>
      </c>
      <c r="MI20" s="131" t="s">
        <v>158</v>
      </c>
      <c r="MJ20" s="131" t="s">
        <v>158</v>
      </c>
      <c r="MK20" s="131" t="s">
        <v>158</v>
      </c>
      <c r="ML20" s="131" t="s">
        <v>158</v>
      </c>
      <c r="MM20" s="131" t="s">
        <v>158</v>
      </c>
      <c r="MN20" s="131" t="s">
        <v>158</v>
      </c>
      <c r="MO20" s="131" t="s">
        <v>158</v>
      </c>
      <c r="MP20" s="131" t="s">
        <v>158</v>
      </c>
      <c r="MQ20" s="131" t="s">
        <v>158</v>
      </c>
      <c r="MR20" s="131" t="s">
        <v>158</v>
      </c>
      <c r="MS20" s="131" t="s">
        <v>158</v>
      </c>
      <c r="MT20" s="131" t="s">
        <v>158</v>
      </c>
      <c r="MU20" s="130">
        <v>1.5984074107318196</v>
      </c>
      <c r="MV20" s="131">
        <v>2.0916261384180648</v>
      </c>
      <c r="MW20" s="131">
        <v>2.1580999151426177</v>
      </c>
      <c r="MX20" s="131">
        <v>1.7429150943396226</v>
      </c>
      <c r="MY20" s="131">
        <v>1.5975602541254128</v>
      </c>
      <c r="MZ20" s="131">
        <v>1.640179291872474</v>
      </c>
      <c r="NA20" s="131">
        <v>1.4660003063189337</v>
      </c>
      <c r="NB20" s="131">
        <v>1.6282708226627509</v>
      </c>
      <c r="NC20" s="131">
        <v>1.3771062628336757</v>
      </c>
      <c r="ND20" s="131">
        <v>1.2313549408983453</v>
      </c>
      <c r="NE20" s="131">
        <v>1.8007381326447576</v>
      </c>
      <c r="NF20" s="131">
        <v>1.5259479933431301</v>
      </c>
      <c r="NG20" s="131" t="s">
        <v>158</v>
      </c>
      <c r="NH20" s="131" t="s">
        <v>158</v>
      </c>
      <c r="NI20" s="131" t="s">
        <v>158</v>
      </c>
      <c r="NJ20" s="131" t="s">
        <v>158</v>
      </c>
      <c r="NK20" s="131" t="s">
        <v>158</v>
      </c>
      <c r="NL20" s="131" t="s">
        <v>158</v>
      </c>
      <c r="NM20" s="131" t="s">
        <v>158</v>
      </c>
      <c r="NN20" s="131" t="s">
        <v>158</v>
      </c>
      <c r="NO20" s="131" t="s">
        <v>158</v>
      </c>
      <c r="NP20" s="131" t="s">
        <v>158</v>
      </c>
      <c r="NQ20" s="131" t="s">
        <v>158</v>
      </c>
      <c r="NR20" s="131" t="s">
        <v>158</v>
      </c>
      <c r="NS20" s="131" t="s">
        <v>158</v>
      </c>
      <c r="NT20" s="131" t="s">
        <v>158</v>
      </c>
      <c r="NU20" s="131" t="s">
        <v>158</v>
      </c>
      <c r="NV20" s="130">
        <v>1.9008519618863451</v>
      </c>
      <c r="NW20" s="131">
        <v>2.4923030438247014</v>
      </c>
      <c r="NX20" s="131">
        <v>2.470553691275168</v>
      </c>
      <c r="NY20" s="131">
        <v>2.3014579759862781</v>
      </c>
      <c r="NZ20" s="131">
        <v>1.9639026402640265</v>
      </c>
      <c r="OA20" s="131">
        <v>2.1028289178266726</v>
      </c>
      <c r="OB20" s="131">
        <v>1.6138924632352942</v>
      </c>
      <c r="OC20" s="131">
        <v>1.8472736172295643</v>
      </c>
      <c r="OD20" s="131">
        <v>1.6287217659137578</v>
      </c>
      <c r="OE20" s="131">
        <v>1.5143085106382979</v>
      </c>
      <c r="OF20" s="131">
        <v>2.0811580594679189</v>
      </c>
      <c r="OG20" s="131">
        <v>1.743982365907421</v>
      </c>
      <c r="OH20" s="131" t="s">
        <v>158</v>
      </c>
      <c r="OI20" s="131" t="s">
        <v>158</v>
      </c>
      <c r="OJ20" s="131" t="s">
        <v>158</v>
      </c>
      <c r="OK20" s="131" t="s">
        <v>158</v>
      </c>
      <c r="OL20" s="131" t="s">
        <v>158</v>
      </c>
      <c r="OM20" s="131" t="s">
        <v>158</v>
      </c>
      <c r="ON20" s="131" t="s">
        <v>158</v>
      </c>
      <c r="OO20" s="131" t="s">
        <v>158</v>
      </c>
      <c r="OP20" s="131" t="s">
        <v>158</v>
      </c>
      <c r="OQ20" s="131" t="s">
        <v>158</v>
      </c>
      <c r="OR20" s="131" t="s">
        <v>158</v>
      </c>
      <c r="OS20" s="131" t="s">
        <v>158</v>
      </c>
      <c r="OT20" s="131" t="s">
        <v>158</v>
      </c>
      <c r="OU20" s="131" t="s">
        <v>158</v>
      </c>
      <c r="OV20" s="131" t="s">
        <v>158</v>
      </c>
      <c r="OW20" s="378">
        <v>26.829181661093738</v>
      </c>
      <c r="OX20" s="132">
        <v>21.501737019618698</v>
      </c>
      <c r="OY20" s="132">
        <v>18.73469387755102</v>
      </c>
      <c r="OZ20" s="132">
        <v>17.38</v>
      </c>
      <c r="PA20" s="132">
        <v>13.88</v>
      </c>
      <c r="PB20" s="132">
        <v>19.14</v>
      </c>
      <c r="PC20" s="132">
        <v>15.204081632653061</v>
      </c>
      <c r="PD20" s="132">
        <v>14.061224489795919</v>
      </c>
      <c r="PE20" s="132">
        <v>15.469387755102041</v>
      </c>
      <c r="PF20" s="132">
        <v>11.122448979591837</v>
      </c>
      <c r="PG20" s="132">
        <v>9.183673469387756</v>
      </c>
      <c r="PH20" s="132">
        <v>10.510204081632653</v>
      </c>
      <c r="PI20" s="132" t="s">
        <v>158</v>
      </c>
      <c r="PJ20" s="132" t="s">
        <v>158</v>
      </c>
      <c r="PK20" s="132" t="s">
        <v>158</v>
      </c>
      <c r="PL20" s="132" t="s">
        <v>158</v>
      </c>
      <c r="PM20" s="132" t="s">
        <v>158</v>
      </c>
      <c r="PN20" s="132" t="s">
        <v>158</v>
      </c>
      <c r="PO20" s="132" t="s">
        <v>158</v>
      </c>
      <c r="PP20" s="132" t="s">
        <v>158</v>
      </c>
      <c r="PQ20" s="132" t="s">
        <v>158</v>
      </c>
      <c r="PR20" s="132" t="s">
        <v>158</v>
      </c>
      <c r="PS20" s="132" t="s">
        <v>158</v>
      </c>
      <c r="PT20" s="132" t="s">
        <v>158</v>
      </c>
      <c r="PU20" s="132" t="s">
        <v>158</v>
      </c>
      <c r="PV20" s="132" t="s">
        <v>158</v>
      </c>
      <c r="PW20" s="132" t="s">
        <v>158</v>
      </c>
      <c r="PX20" s="130">
        <v>2.9911460220336989</v>
      </c>
      <c r="PY20" s="131">
        <v>4.1810576474809036</v>
      </c>
      <c r="PZ20" s="131">
        <v>4.6742156862745095</v>
      </c>
      <c r="QA20" s="131">
        <v>3.5489067894131185</v>
      </c>
      <c r="QB20" s="131">
        <v>4.5821325648414986</v>
      </c>
      <c r="QC20" s="131">
        <v>3.1671891327063739</v>
      </c>
      <c r="QD20" s="131">
        <v>3.8358120805369129</v>
      </c>
      <c r="QE20" s="131">
        <v>3.9043541364296082</v>
      </c>
      <c r="QF20" s="131">
        <v>3.0259762532981531</v>
      </c>
      <c r="QG20" s="131">
        <v>3.225908256880734</v>
      </c>
      <c r="QH20" s="131">
        <v>3.7512222222222222</v>
      </c>
      <c r="QI20" s="131">
        <v>3.3110679611650484</v>
      </c>
      <c r="QJ20" s="131" t="s">
        <v>158</v>
      </c>
      <c r="QK20" s="131" t="s">
        <v>158</v>
      </c>
      <c r="QL20" s="131" t="s">
        <v>158</v>
      </c>
      <c r="QM20" s="131" t="s">
        <v>158</v>
      </c>
      <c r="QN20" s="131" t="s">
        <v>158</v>
      </c>
      <c r="QO20" s="131" t="s">
        <v>158</v>
      </c>
      <c r="QP20" s="131" t="s">
        <v>158</v>
      </c>
      <c r="QQ20" s="131" t="s">
        <v>158</v>
      </c>
      <c r="QR20" s="131" t="s">
        <v>158</v>
      </c>
      <c r="QS20" s="131" t="s">
        <v>158</v>
      </c>
      <c r="QT20" s="131" t="s">
        <v>158</v>
      </c>
      <c r="QU20" s="131" t="s">
        <v>158</v>
      </c>
      <c r="QV20" s="131" t="s">
        <v>158</v>
      </c>
      <c r="QW20" s="131" t="s">
        <v>158</v>
      </c>
      <c r="QX20" s="131" t="s">
        <v>158</v>
      </c>
      <c r="QY20" s="130">
        <v>3.7382037710527891</v>
      </c>
      <c r="QZ20" s="131">
        <v>5.1520918620503853</v>
      </c>
      <c r="RA20" s="131">
        <v>5.6044773395424841</v>
      </c>
      <c r="RB20" s="131">
        <v>4.6771898734177215</v>
      </c>
      <c r="RC20" s="131">
        <v>5.5799510893371762</v>
      </c>
      <c r="RD20" s="131">
        <v>3.8168017586206893</v>
      </c>
      <c r="RE20" s="131">
        <v>4.2819015658389263</v>
      </c>
      <c r="RF20" s="131">
        <v>4.8280947615384617</v>
      </c>
      <c r="RG20" s="131">
        <v>3.5390540897097624</v>
      </c>
      <c r="RH20" s="131">
        <v>3.8228487339449542</v>
      </c>
      <c r="RI20" s="131">
        <v>5.1140962967111108</v>
      </c>
      <c r="RJ20" s="131">
        <v>4.032650910563107</v>
      </c>
      <c r="RK20" s="131" t="s">
        <v>158</v>
      </c>
      <c r="RL20" s="131" t="s">
        <v>158</v>
      </c>
      <c r="RM20" s="131" t="s">
        <v>158</v>
      </c>
      <c r="RN20" s="131" t="s">
        <v>158</v>
      </c>
      <c r="RO20" s="131" t="s">
        <v>158</v>
      </c>
      <c r="RP20" s="131" t="s">
        <v>158</v>
      </c>
      <c r="RQ20" s="131" t="s">
        <v>158</v>
      </c>
      <c r="RR20" s="131" t="s">
        <v>158</v>
      </c>
      <c r="RS20" s="131" t="s">
        <v>158</v>
      </c>
      <c r="RT20" s="131" t="s">
        <v>158</v>
      </c>
      <c r="RU20" s="131" t="s">
        <v>158</v>
      </c>
      <c r="RV20" s="131" t="s">
        <v>158</v>
      </c>
      <c r="RW20" s="131" t="s">
        <v>158</v>
      </c>
      <c r="RX20" s="131" t="s">
        <v>158</v>
      </c>
      <c r="RY20" s="131" t="s">
        <v>158</v>
      </c>
      <c r="RZ20" s="130">
        <v>4.4455324246046253</v>
      </c>
      <c r="SA20" s="131">
        <v>6.1390389008832189</v>
      </c>
      <c r="SB20" s="131">
        <v>6.4159041394335512</v>
      </c>
      <c r="SC20" s="131">
        <v>6.1760644418872275</v>
      </c>
      <c r="SD20" s="131">
        <v>6.8595100864553302</v>
      </c>
      <c r="SE20" s="131">
        <v>4.8934169278996862</v>
      </c>
      <c r="SF20" s="131">
        <v>4.7138657718120811</v>
      </c>
      <c r="SG20" s="131">
        <v>5.4774746008708268</v>
      </c>
      <c r="SH20" s="131">
        <v>4.1856860158311342</v>
      </c>
      <c r="SI20" s="131">
        <v>4.7013027522935777</v>
      </c>
      <c r="SJ20" s="131">
        <v>5.9104888888888887</v>
      </c>
      <c r="SK20" s="131">
        <v>4.6088543689320387</v>
      </c>
      <c r="SL20" s="131" t="s">
        <v>158</v>
      </c>
      <c r="SM20" s="131" t="s">
        <v>158</v>
      </c>
      <c r="SN20" s="131" t="s">
        <v>158</v>
      </c>
      <c r="SO20" s="131" t="s">
        <v>158</v>
      </c>
      <c r="SP20" s="131" t="s">
        <v>158</v>
      </c>
      <c r="SQ20" s="131" t="s">
        <v>158</v>
      </c>
      <c r="SR20" s="131" t="s">
        <v>158</v>
      </c>
      <c r="SS20" s="131" t="s">
        <v>158</v>
      </c>
      <c r="ST20" s="131" t="s">
        <v>158</v>
      </c>
      <c r="SU20" s="131" t="s">
        <v>158</v>
      </c>
      <c r="SV20" s="131" t="s">
        <v>158</v>
      </c>
      <c r="SW20" s="131" t="s">
        <v>158</v>
      </c>
      <c r="SX20" s="131" t="s">
        <v>158</v>
      </c>
      <c r="SY20" s="131" t="s">
        <v>158</v>
      </c>
      <c r="SZ20" s="131" t="s">
        <v>158</v>
      </c>
      <c r="TA20" s="378">
        <v>5.61454686665091</v>
      </c>
      <c r="TB20" s="132">
        <v>9.0100507432553343</v>
      </c>
      <c r="TC20" s="132">
        <v>8.8571428571428577</v>
      </c>
      <c r="TD20" s="132">
        <v>8.68</v>
      </c>
      <c r="TE20" s="132">
        <v>2.92</v>
      </c>
      <c r="TF20" s="132">
        <v>10.58</v>
      </c>
      <c r="TG20" s="132">
        <v>5.6734693877551017</v>
      </c>
      <c r="TH20" s="132">
        <v>5.1020408163265305</v>
      </c>
      <c r="TI20" s="132">
        <v>7</v>
      </c>
      <c r="TJ20" s="132">
        <v>2.8163265306122449</v>
      </c>
      <c r="TK20" s="132">
        <v>1.5306122448979591</v>
      </c>
      <c r="TL20" s="132">
        <v>3.8775510204081631</v>
      </c>
      <c r="TM20" s="132" t="s">
        <v>158</v>
      </c>
      <c r="TN20" s="132" t="s">
        <v>158</v>
      </c>
      <c r="TO20" s="132" t="s">
        <v>158</v>
      </c>
      <c r="TP20" s="132" t="s">
        <v>158</v>
      </c>
      <c r="TQ20" s="132" t="s">
        <v>158</v>
      </c>
      <c r="TR20" s="132" t="s">
        <v>158</v>
      </c>
      <c r="TS20" s="132" t="s">
        <v>158</v>
      </c>
      <c r="TT20" s="132" t="s">
        <v>158</v>
      </c>
      <c r="TU20" s="132" t="s">
        <v>158</v>
      </c>
      <c r="TV20" s="132" t="s">
        <v>158</v>
      </c>
      <c r="TW20" s="132" t="s">
        <v>158</v>
      </c>
      <c r="TX20" s="132" t="s">
        <v>158</v>
      </c>
      <c r="TY20" s="132" t="s">
        <v>158</v>
      </c>
      <c r="TZ20" s="132" t="s">
        <v>158</v>
      </c>
      <c r="UA20" s="132" t="s">
        <v>158</v>
      </c>
      <c r="UB20" s="235" t="s">
        <v>158</v>
      </c>
      <c r="UC20" s="236">
        <v>50.14</v>
      </c>
      <c r="UD20" s="236">
        <v>47.42</v>
      </c>
      <c r="UE20" s="236">
        <v>44.14</v>
      </c>
      <c r="UF20" s="236">
        <v>38.65</v>
      </c>
      <c r="UG20" s="236">
        <v>31.51</v>
      </c>
      <c r="UH20" s="236">
        <v>29.19</v>
      </c>
      <c r="UI20" s="236">
        <v>34.090000000000003</v>
      </c>
      <c r="UJ20" s="236">
        <v>29.68</v>
      </c>
      <c r="UK20" s="236">
        <v>26.92</v>
      </c>
      <c r="UL20" s="236">
        <v>24.35</v>
      </c>
      <c r="UM20" s="236">
        <v>21.76</v>
      </c>
      <c r="UN20" s="236" t="s">
        <v>5</v>
      </c>
      <c r="UO20" s="231" t="s">
        <v>5</v>
      </c>
      <c r="UP20" s="231" t="s">
        <v>5</v>
      </c>
      <c r="UQ20" s="231" t="s">
        <v>5</v>
      </c>
      <c r="UR20" s="231" t="s">
        <v>5</v>
      </c>
      <c r="US20" s="231" t="s">
        <v>5</v>
      </c>
      <c r="UT20" s="231" t="s">
        <v>5</v>
      </c>
      <c r="UU20" s="231" t="s">
        <v>5</v>
      </c>
      <c r="UV20" s="231" t="s">
        <v>5</v>
      </c>
      <c r="UW20" s="231" t="s">
        <v>5</v>
      </c>
      <c r="UX20" s="231" t="s">
        <v>5</v>
      </c>
      <c r="UY20" s="231" t="s">
        <v>5</v>
      </c>
      <c r="UZ20" s="231" t="s">
        <v>5</v>
      </c>
      <c r="VA20" s="231" t="s">
        <v>5</v>
      </c>
      <c r="VB20" s="231" t="s">
        <v>5</v>
      </c>
      <c r="VC20" s="130" t="s">
        <v>158</v>
      </c>
      <c r="VD20" s="131">
        <v>1.9088551854806541</v>
      </c>
      <c r="VE20" s="131">
        <v>1.8466891606916911</v>
      </c>
      <c r="VF20" s="131">
        <v>1.4773448119619392</v>
      </c>
      <c r="VG20" s="131">
        <v>1.5958602846054335</v>
      </c>
      <c r="VH20" s="131">
        <v>2.093621072675341</v>
      </c>
      <c r="VI20" s="131">
        <v>1.9979445015416237</v>
      </c>
      <c r="VJ20" s="131">
        <v>1.7952478732766206</v>
      </c>
      <c r="VK20" s="131">
        <v>1.5923180592991912</v>
      </c>
      <c r="VL20" s="131">
        <v>1.3759286775631498</v>
      </c>
      <c r="VM20" s="131">
        <v>1.4147843942505134</v>
      </c>
      <c r="VN20" s="131">
        <v>1.8566176470588234</v>
      </c>
      <c r="VO20" s="131" t="s">
        <v>158</v>
      </c>
      <c r="VP20" s="131" t="s">
        <v>158</v>
      </c>
      <c r="VQ20" s="131" t="s">
        <v>158</v>
      </c>
      <c r="VR20" s="131" t="s">
        <v>158</v>
      </c>
      <c r="VS20" s="131" t="s">
        <v>158</v>
      </c>
      <c r="VT20" s="131" t="s">
        <v>158</v>
      </c>
      <c r="VU20" s="131" t="s">
        <v>158</v>
      </c>
      <c r="VV20" s="131" t="s">
        <v>158</v>
      </c>
      <c r="VW20" s="131" t="s">
        <v>158</v>
      </c>
      <c r="VX20" s="131" t="s">
        <v>158</v>
      </c>
      <c r="VY20" s="131" t="s">
        <v>158</v>
      </c>
      <c r="VZ20" s="131" t="s">
        <v>158</v>
      </c>
      <c r="WA20" s="131" t="s">
        <v>158</v>
      </c>
      <c r="WB20" s="131" t="s">
        <v>158</v>
      </c>
      <c r="WC20" s="131" t="s">
        <v>158</v>
      </c>
      <c r="WD20" s="130" t="s">
        <v>158</v>
      </c>
      <c r="WE20" s="131">
        <v>2.2439766271173713</v>
      </c>
      <c r="WF20" s="131">
        <v>2.1433994095318432</v>
      </c>
      <c r="WG20" s="131">
        <v>2.1871318531943817</v>
      </c>
      <c r="WH20" s="131">
        <v>1.7896507115135836</v>
      </c>
      <c r="WI20" s="131">
        <v>2.5947318311647098</v>
      </c>
      <c r="WJ20" s="131">
        <v>2.2130866735183279</v>
      </c>
      <c r="WK20" s="131">
        <v>2.0152537400997357</v>
      </c>
      <c r="WL20" s="131">
        <v>2.0040431266846359</v>
      </c>
      <c r="WM20" s="131">
        <v>1.713967310549777</v>
      </c>
      <c r="WN20" s="131">
        <v>1.781930184804928</v>
      </c>
      <c r="WO20" s="131">
        <v>2.1024816176470589</v>
      </c>
      <c r="WP20" s="131" t="s">
        <v>158</v>
      </c>
      <c r="WQ20" s="131" t="s">
        <v>158</v>
      </c>
      <c r="WR20" s="131" t="s">
        <v>158</v>
      </c>
      <c r="WS20" s="131" t="s">
        <v>158</v>
      </c>
      <c r="WT20" s="131" t="s">
        <v>158</v>
      </c>
      <c r="WU20" s="131" t="s">
        <v>158</v>
      </c>
      <c r="WV20" s="131" t="s">
        <v>158</v>
      </c>
      <c r="WW20" s="131" t="s">
        <v>158</v>
      </c>
      <c r="WX20" s="131" t="s">
        <v>158</v>
      </c>
      <c r="WY20" s="131" t="s">
        <v>158</v>
      </c>
      <c r="WZ20" s="131" t="s">
        <v>158</v>
      </c>
      <c r="XA20" s="131" t="s">
        <v>158</v>
      </c>
      <c r="XB20" s="131" t="s">
        <v>158</v>
      </c>
      <c r="XC20" s="131" t="s">
        <v>158</v>
      </c>
      <c r="XD20" s="131" t="s">
        <v>158</v>
      </c>
      <c r="XE20" s="130" t="s">
        <v>158</v>
      </c>
      <c r="XF20" s="131">
        <v>2.454527323494216</v>
      </c>
      <c r="XG20" s="131">
        <v>2.7836355967946012</v>
      </c>
      <c r="XH20" s="131">
        <v>2.7231536021748979</v>
      </c>
      <c r="XI20" s="131">
        <v>2.2833117723156535</v>
      </c>
      <c r="XJ20" s="131">
        <v>3.0215804506505868</v>
      </c>
      <c r="XK20" s="131">
        <v>2.4552929085303186</v>
      </c>
      <c r="XL20" s="131">
        <v>2.2593135816955114</v>
      </c>
      <c r="XM20" s="131">
        <v>2.4474393530997305</v>
      </c>
      <c r="XN20" s="131">
        <v>1.9424219910846952</v>
      </c>
      <c r="XO20" s="131">
        <v>2.229158110882957</v>
      </c>
      <c r="XP20" s="131">
        <v>2.3897058823529411</v>
      </c>
      <c r="XQ20" s="131" t="s">
        <v>158</v>
      </c>
      <c r="XR20" s="131" t="s">
        <v>158</v>
      </c>
      <c r="XS20" s="131" t="s">
        <v>158</v>
      </c>
      <c r="XT20" s="131" t="s">
        <v>158</v>
      </c>
      <c r="XU20" s="131" t="s">
        <v>158</v>
      </c>
      <c r="XV20" s="131" t="s">
        <v>158</v>
      </c>
      <c r="XW20" s="131" t="s">
        <v>158</v>
      </c>
      <c r="XX20" s="131" t="s">
        <v>158</v>
      </c>
      <c r="XY20" s="131" t="s">
        <v>158</v>
      </c>
      <c r="XZ20" s="131" t="s">
        <v>158</v>
      </c>
      <c r="YA20" s="131" t="s">
        <v>158</v>
      </c>
      <c r="YB20" s="131" t="s">
        <v>158</v>
      </c>
      <c r="YC20" s="131" t="s">
        <v>158</v>
      </c>
      <c r="YD20" s="131" t="s">
        <v>158</v>
      </c>
      <c r="YE20" s="131" t="s">
        <v>158</v>
      </c>
      <c r="YF20" s="235">
        <v>46.228842</v>
      </c>
      <c r="YG20" s="8">
        <v>47.39152</v>
      </c>
      <c r="YH20" s="8">
        <v>49</v>
      </c>
      <c r="YI20" s="8">
        <v>50</v>
      </c>
      <c r="YJ20" s="8">
        <v>50</v>
      </c>
      <c r="YK20" s="8">
        <v>50</v>
      </c>
      <c r="YL20" s="8">
        <v>49</v>
      </c>
      <c r="YM20" s="8">
        <v>49</v>
      </c>
      <c r="YN20" s="8">
        <v>49</v>
      </c>
      <c r="YO20" s="8">
        <v>49</v>
      </c>
      <c r="YP20" s="8">
        <v>49</v>
      </c>
      <c r="YQ20" s="8">
        <v>49</v>
      </c>
      <c r="YR20" s="8" t="s">
        <v>5</v>
      </c>
      <c r="YS20" s="231" t="s">
        <v>5</v>
      </c>
      <c r="YT20" s="231" t="s">
        <v>5</v>
      </c>
      <c r="YU20" s="231" t="s">
        <v>5</v>
      </c>
      <c r="YV20" s="231" t="s">
        <v>5</v>
      </c>
      <c r="YW20" s="231" t="s">
        <v>5</v>
      </c>
      <c r="YX20" s="231" t="s">
        <v>5</v>
      </c>
      <c r="YY20" s="231" t="s">
        <v>5</v>
      </c>
      <c r="YZ20" s="231" t="s">
        <v>5</v>
      </c>
      <c r="ZA20" s="231" t="s">
        <v>5</v>
      </c>
      <c r="ZB20" s="231" t="s">
        <v>5</v>
      </c>
      <c r="ZC20" s="231" t="s">
        <v>5</v>
      </c>
      <c r="ZD20" s="231" t="s">
        <v>5</v>
      </c>
      <c r="ZE20" s="231" t="s">
        <v>5</v>
      </c>
      <c r="ZF20" s="231" t="s">
        <v>5</v>
      </c>
      <c r="ZG20" s="235">
        <v>0.16390000000000002</v>
      </c>
      <c r="ZH20" s="133">
        <v>0.17149999999999999</v>
      </c>
      <c r="ZI20" s="133">
        <v>0.16789999999999999</v>
      </c>
      <c r="ZJ20" s="133">
        <v>0.1993</v>
      </c>
      <c r="ZK20" s="133">
        <v>0.19469999999999998</v>
      </c>
      <c r="ZL20" s="133">
        <v>0.19329999999999997</v>
      </c>
      <c r="ZM20" s="133">
        <v>-0.11650000000000001</v>
      </c>
      <c r="ZN20" s="133">
        <v>0.1578</v>
      </c>
      <c r="ZO20" s="133">
        <v>0.1469</v>
      </c>
      <c r="ZP20" s="133">
        <v>0.1462</v>
      </c>
      <c r="ZQ20" s="133">
        <v>0.2</v>
      </c>
      <c r="ZR20" s="133">
        <v>-4.3400000000000001E-2</v>
      </c>
      <c r="ZS20" s="133" t="s">
        <v>5</v>
      </c>
      <c r="ZT20" s="379" t="s">
        <v>158</v>
      </c>
      <c r="ZU20" s="133">
        <v>9.01E-2</v>
      </c>
      <c r="ZV20" s="133">
        <v>8.7400000000000005E-2</v>
      </c>
      <c r="ZW20" s="133">
        <v>9.7599999999999992E-2</v>
      </c>
      <c r="ZX20" s="133">
        <v>9.5399999999999985E-2</v>
      </c>
      <c r="ZY20" s="133">
        <v>9.1499999999999998E-2</v>
      </c>
      <c r="ZZ20" s="133">
        <v>-0.02</v>
      </c>
      <c r="AAA20" s="133">
        <v>7.7399999999999997E-2</v>
      </c>
      <c r="AAB20" s="133">
        <v>7.2900000000000006E-2</v>
      </c>
      <c r="AAC20" s="133">
        <v>8.4900000000000003E-2</v>
      </c>
      <c r="AAD20" s="133">
        <v>0.125</v>
      </c>
      <c r="AAE20" s="133">
        <v>2.8000000000000004E-3</v>
      </c>
      <c r="AAF20" s="133" t="s">
        <v>5</v>
      </c>
      <c r="AAG20" s="235">
        <v>2900.654</v>
      </c>
      <c r="AAH20" s="8">
        <v>2510</v>
      </c>
      <c r="AAI20" s="8">
        <v>2384</v>
      </c>
      <c r="AAJ20" s="8">
        <v>2332</v>
      </c>
      <c r="AAK20" s="8">
        <v>2424</v>
      </c>
      <c r="AAL20" s="8">
        <v>2227</v>
      </c>
      <c r="AAM20" s="8">
        <v>2176</v>
      </c>
      <c r="AAN20" s="8">
        <v>2043</v>
      </c>
      <c r="AAO20" s="8">
        <v>1948</v>
      </c>
      <c r="AAP20" s="8">
        <v>1692</v>
      </c>
      <c r="AAQ20" s="8">
        <v>1278</v>
      </c>
      <c r="AAR20" s="8">
        <v>1361</v>
      </c>
      <c r="AAS20" s="8" t="s">
        <v>5</v>
      </c>
      <c r="AAT20" s="231" t="s">
        <v>5</v>
      </c>
      <c r="AAU20" s="231" t="s">
        <v>5</v>
      </c>
      <c r="AAV20" s="231" t="s">
        <v>5</v>
      </c>
      <c r="AAW20" s="231" t="s">
        <v>5</v>
      </c>
      <c r="AAX20" s="231" t="s">
        <v>5</v>
      </c>
      <c r="AAY20" s="231" t="s">
        <v>5</v>
      </c>
      <c r="AAZ20" s="231" t="s">
        <v>5</v>
      </c>
      <c r="ABA20" s="231" t="s">
        <v>5</v>
      </c>
      <c r="ABB20" s="231" t="s">
        <v>5</v>
      </c>
      <c r="ABC20" s="231" t="s">
        <v>5</v>
      </c>
      <c r="ABD20" s="231" t="s">
        <v>5</v>
      </c>
      <c r="ABE20" s="231" t="s">
        <v>5</v>
      </c>
      <c r="ABF20" s="231" t="s">
        <v>5</v>
      </c>
      <c r="ABG20" s="231" t="s">
        <v>5</v>
      </c>
      <c r="ABH20" s="235">
        <v>1240.2819999999999</v>
      </c>
      <c r="ABI20" s="8">
        <v>1019</v>
      </c>
      <c r="ABJ20" s="8">
        <v>918</v>
      </c>
      <c r="ABK20" s="8">
        <v>869</v>
      </c>
      <c r="ABL20" s="8">
        <v>694</v>
      </c>
      <c r="ABM20" s="8">
        <v>957</v>
      </c>
      <c r="ABN20" s="8">
        <v>745</v>
      </c>
      <c r="ABO20" s="8">
        <v>689</v>
      </c>
      <c r="ABP20" s="8">
        <v>758</v>
      </c>
      <c r="ABQ20" s="8">
        <v>545</v>
      </c>
      <c r="ABR20" s="8">
        <v>450</v>
      </c>
      <c r="ABS20" s="8">
        <v>515</v>
      </c>
      <c r="ABT20" s="8" t="s">
        <v>5</v>
      </c>
      <c r="ABU20" s="231" t="s">
        <v>5</v>
      </c>
      <c r="ABV20" s="231" t="s">
        <v>5</v>
      </c>
      <c r="ABW20" s="231" t="s">
        <v>5</v>
      </c>
      <c r="ABX20" s="231" t="s">
        <v>5</v>
      </c>
      <c r="ABY20" s="231" t="s">
        <v>5</v>
      </c>
      <c r="ABZ20" s="231" t="s">
        <v>5</v>
      </c>
      <c r="ACA20" s="231" t="s">
        <v>5</v>
      </c>
      <c r="ACB20" s="231" t="s">
        <v>5</v>
      </c>
      <c r="ACC20" s="231" t="s">
        <v>5</v>
      </c>
      <c r="ACD20" s="231" t="s">
        <v>5</v>
      </c>
      <c r="ACE20" s="231" t="s">
        <v>5</v>
      </c>
      <c r="ACF20" s="231" t="s">
        <v>5</v>
      </c>
      <c r="ACG20" s="231" t="s">
        <v>5</v>
      </c>
      <c r="ACH20" s="231" t="s">
        <v>5</v>
      </c>
      <c r="ACI20" s="235">
        <v>259.55399999999997</v>
      </c>
      <c r="ACJ20" s="8">
        <v>427</v>
      </c>
      <c r="ACK20" s="8">
        <v>434</v>
      </c>
      <c r="ACL20" s="8">
        <v>434</v>
      </c>
      <c r="ACM20" s="8">
        <v>146</v>
      </c>
      <c r="ACN20" s="8">
        <v>529</v>
      </c>
      <c r="ACO20" s="8">
        <v>278</v>
      </c>
      <c r="ACP20" s="8">
        <v>250</v>
      </c>
      <c r="ACQ20" s="8">
        <v>343</v>
      </c>
      <c r="ACR20" s="8">
        <v>138</v>
      </c>
      <c r="ACS20" s="8">
        <v>75</v>
      </c>
      <c r="ACT20" s="8">
        <v>190</v>
      </c>
      <c r="ACU20" s="8" t="s">
        <v>5</v>
      </c>
      <c r="ACV20" s="237" t="s">
        <v>5</v>
      </c>
      <c r="ACW20" s="237" t="s">
        <v>5</v>
      </c>
      <c r="ACX20" s="237" t="s">
        <v>5</v>
      </c>
      <c r="ACY20" s="237" t="s">
        <v>5</v>
      </c>
      <c r="ACZ20" s="237" t="s">
        <v>5</v>
      </c>
      <c r="ADA20" s="237" t="s">
        <v>5</v>
      </c>
      <c r="ADB20" s="237" t="s">
        <v>5</v>
      </c>
      <c r="ADC20" s="237" t="s">
        <v>5</v>
      </c>
      <c r="ADD20" s="237" t="s">
        <v>5</v>
      </c>
      <c r="ADE20" s="237" t="s">
        <v>5</v>
      </c>
      <c r="ADF20" s="237" t="s">
        <v>5</v>
      </c>
      <c r="ADG20" s="237" t="s">
        <v>5</v>
      </c>
      <c r="ADH20" s="237" t="s">
        <v>5</v>
      </c>
      <c r="ADI20" s="237" t="s">
        <v>5</v>
      </c>
      <c r="ADJ20" s="127">
        <v>0.31023102310231021</v>
      </c>
      <c r="ADK20" s="128">
        <v>0.30476190476190473</v>
      </c>
      <c r="ADL20" s="128">
        <v>0.302477183833116</v>
      </c>
      <c r="ADM20" s="128">
        <v>0.25149700598802399</v>
      </c>
      <c r="ADN20" s="128">
        <v>0.26912181303116145</v>
      </c>
      <c r="ADO20" s="128">
        <v>0.28524046434494194</v>
      </c>
      <c r="ADP20" s="128" t="s">
        <v>1282</v>
      </c>
      <c r="ADQ20" s="128">
        <v>0.26819923371647508</v>
      </c>
      <c r="ADR20" s="128">
        <v>0.28169014084507044</v>
      </c>
      <c r="ADS20" s="128">
        <v>0.27513227513227517</v>
      </c>
      <c r="ADT20" s="128">
        <v>0.21739130434782611</v>
      </c>
      <c r="ADU20" s="128" t="s">
        <v>1282</v>
      </c>
      <c r="ADV20" s="128">
        <v>0.17337461300309601</v>
      </c>
      <c r="ADW20" s="128" t="s">
        <v>1282</v>
      </c>
      <c r="ADX20" s="128">
        <v>0.14652014652014653</v>
      </c>
      <c r="ADY20" s="128">
        <v>5.3691275167785234E-2</v>
      </c>
      <c r="ADZ20" s="128" t="s">
        <v>158</v>
      </c>
      <c r="AEA20" s="128" t="s">
        <v>158</v>
      </c>
      <c r="AEB20" s="128" t="s">
        <v>158</v>
      </c>
      <c r="AEC20" s="128" t="s">
        <v>158</v>
      </c>
      <c r="AED20" s="128" t="s">
        <v>158</v>
      </c>
      <c r="AEE20" s="128" t="s">
        <v>158</v>
      </c>
      <c r="AEF20" s="128" t="s">
        <v>158</v>
      </c>
      <c r="AEG20" s="128" t="s">
        <v>158</v>
      </c>
      <c r="AEH20" s="128" t="s">
        <v>158</v>
      </c>
      <c r="AEI20" s="128" t="s">
        <v>158</v>
      </c>
      <c r="AEJ20" s="128" t="s">
        <v>158</v>
      </c>
      <c r="AEK20" s="127">
        <v>0.10510943030697857</v>
      </c>
      <c r="AEL20" s="128">
        <v>0.11906014838076547</v>
      </c>
      <c r="AEM20" s="128">
        <v>0.12383442265795207</v>
      </c>
      <c r="AEN20" s="128">
        <v>0.12082853855005755</v>
      </c>
      <c r="AEO20" s="128">
        <v>0.13688760806916425</v>
      </c>
      <c r="AEP20" s="128">
        <v>8.9864158829676064E-2</v>
      </c>
      <c r="AEQ20" s="128">
        <v>0.10260402684563759</v>
      </c>
      <c r="AER20" s="128">
        <v>9.9564586357039173E-2</v>
      </c>
      <c r="AES20" s="128">
        <v>7.7572559366754612E-2</v>
      </c>
      <c r="AET20" s="128">
        <v>9.3504587155963298E-2</v>
      </c>
      <c r="AEU20" s="128">
        <v>0.10888888888888888</v>
      </c>
      <c r="AEV20" s="128">
        <v>6.7553398058252431E-2</v>
      </c>
      <c r="AEW20" s="128" t="s">
        <v>158</v>
      </c>
      <c r="AEX20" s="128" t="s">
        <v>158</v>
      </c>
      <c r="AEY20" s="128" t="s">
        <v>158</v>
      </c>
      <c r="AEZ20" s="128" t="s">
        <v>158</v>
      </c>
      <c r="AFA20" s="128" t="s">
        <v>158</v>
      </c>
      <c r="AFB20" s="128" t="s">
        <v>158</v>
      </c>
      <c r="AFC20" s="128" t="s">
        <v>158</v>
      </c>
      <c r="AFD20" s="128" t="s">
        <v>158</v>
      </c>
      <c r="AFE20" s="128" t="s">
        <v>158</v>
      </c>
      <c r="AFF20" s="128" t="s">
        <v>158</v>
      </c>
      <c r="AFG20" s="128" t="s">
        <v>158</v>
      </c>
      <c r="AFH20" s="128" t="s">
        <v>158</v>
      </c>
      <c r="AFI20" s="128" t="s">
        <v>158</v>
      </c>
      <c r="AFJ20" s="128" t="s">
        <v>158</v>
      </c>
      <c r="AFK20" s="128" t="s">
        <v>158</v>
      </c>
      <c r="AFL20" s="134">
        <v>0.502266713053931</v>
      </c>
      <c r="AFM20" s="135">
        <v>0.28412714566744729</v>
      </c>
      <c r="AFN20" s="135">
        <v>0.26193548387096771</v>
      </c>
      <c r="AFO20" s="135">
        <v>0.24193548387096775</v>
      </c>
      <c r="AFP20" s="135">
        <v>0.65068493150684925</v>
      </c>
      <c r="AFQ20" s="135">
        <v>0.16257088846880907</v>
      </c>
      <c r="AFR20" s="135">
        <v>0.27496402877697845</v>
      </c>
      <c r="AFS20" s="135">
        <v>0.27439999999999998</v>
      </c>
      <c r="AFT20" s="135">
        <v>0.17142857142857143</v>
      </c>
      <c r="AFU20" s="135">
        <v>0.36927536231884062</v>
      </c>
      <c r="AFV20" s="135">
        <v>0.65333333333333332</v>
      </c>
      <c r="AFW20" s="135">
        <v>0.18310526315789474</v>
      </c>
      <c r="AFX20" s="135" t="s">
        <v>158</v>
      </c>
      <c r="AFY20" s="135" t="s">
        <v>158</v>
      </c>
      <c r="AFZ20" s="135" t="s">
        <v>158</v>
      </c>
      <c r="AGA20" s="135" t="s">
        <v>158</v>
      </c>
      <c r="AGB20" s="135" t="s">
        <v>158</v>
      </c>
      <c r="AGC20" s="135" t="s">
        <v>158</v>
      </c>
      <c r="AGD20" s="135" t="s">
        <v>158</v>
      </c>
      <c r="AGE20" s="135" t="s">
        <v>158</v>
      </c>
      <c r="AGF20" s="135" t="s">
        <v>158</v>
      </c>
      <c r="AGG20" s="135" t="s">
        <v>158</v>
      </c>
      <c r="AGH20" s="135" t="s">
        <v>158</v>
      </c>
      <c r="AGI20" s="135" t="s">
        <v>158</v>
      </c>
      <c r="AGJ20" s="135" t="s">
        <v>158</v>
      </c>
      <c r="AGK20" s="135" t="s">
        <v>158</v>
      </c>
      <c r="AGL20" s="135" t="s">
        <v>158</v>
      </c>
    </row>
    <row r="21" spans="1:870" x14ac:dyDescent="0.2">
      <c r="A21" s="7">
        <v>19</v>
      </c>
      <c r="B21" s="1" t="s">
        <v>233</v>
      </c>
      <c r="C21" s="1" t="s">
        <v>234</v>
      </c>
      <c r="D21" s="94">
        <v>0.33860000000000001</v>
      </c>
      <c r="E21" s="95">
        <v>0.35110000000000002</v>
      </c>
      <c r="F21" s="57">
        <v>1.4044000000000001</v>
      </c>
      <c r="G21" s="58" t="s">
        <v>159</v>
      </c>
      <c r="H21" s="58">
        <v>1.4044000000000001</v>
      </c>
      <c r="I21" s="226" t="s">
        <v>5</v>
      </c>
      <c r="J21" s="58" t="s">
        <v>159</v>
      </c>
      <c r="K21" s="58" t="s">
        <v>1280</v>
      </c>
      <c r="L21" s="226" t="s">
        <v>237</v>
      </c>
      <c r="M21" s="151">
        <v>1.3557000000000001</v>
      </c>
      <c r="N21" s="124">
        <v>1.2709999999999999</v>
      </c>
      <c r="O21" s="124">
        <v>1.1849499999999999</v>
      </c>
      <c r="P21" s="124">
        <v>1.12625</v>
      </c>
      <c r="Q21" s="124">
        <v>1.05</v>
      </c>
      <c r="R21" s="124">
        <v>0.98499999999999999</v>
      </c>
      <c r="S21" s="124">
        <v>0.91999999999999993</v>
      </c>
      <c r="T21" s="124">
        <v>0.84000000000000008</v>
      </c>
      <c r="U21" s="124">
        <v>0.76</v>
      </c>
      <c r="V21" s="124">
        <v>0.68</v>
      </c>
      <c r="W21" s="124">
        <v>0.61</v>
      </c>
      <c r="X21" s="123">
        <v>0.55125000000000002</v>
      </c>
      <c r="Y21" s="124">
        <v>0.5</v>
      </c>
      <c r="Z21" s="124">
        <v>0.47499999999999998</v>
      </c>
      <c r="AA21" s="124">
        <v>0.45624999999999999</v>
      </c>
      <c r="AB21" s="124">
        <v>0.39374999999999999</v>
      </c>
      <c r="AC21" s="124">
        <v>0.3</v>
      </c>
      <c r="AD21" s="124">
        <v>0.21875</v>
      </c>
      <c r="AE21" s="124">
        <v>0.16250000000000001</v>
      </c>
      <c r="AF21" s="123">
        <v>0.15</v>
      </c>
      <c r="AG21" s="143">
        <v>0.15</v>
      </c>
      <c r="AH21" s="137">
        <v>0.3</v>
      </c>
      <c r="AI21" s="137">
        <v>0.35</v>
      </c>
      <c r="AJ21" s="137">
        <v>0.35</v>
      </c>
      <c r="AK21" s="137" t="s">
        <v>1302</v>
      </c>
      <c r="AL21" s="137" t="s">
        <v>5</v>
      </c>
      <c r="AM21" s="137" t="s">
        <v>5</v>
      </c>
      <c r="AN21" s="137" t="s">
        <v>5</v>
      </c>
      <c r="AO21" s="137" t="s">
        <v>5</v>
      </c>
      <c r="AP21" s="137" t="s">
        <v>5</v>
      </c>
      <c r="AQ21" s="137" t="s">
        <v>5</v>
      </c>
      <c r="AR21" s="137" t="s">
        <v>5</v>
      </c>
      <c r="AS21" s="137" t="s">
        <v>5</v>
      </c>
      <c r="AT21" s="137" t="s">
        <v>5</v>
      </c>
      <c r="AU21" s="137" t="s">
        <v>5</v>
      </c>
      <c r="AV21" s="137" t="s">
        <v>5</v>
      </c>
      <c r="AW21" s="137" t="s">
        <v>5</v>
      </c>
      <c r="AX21" s="137" t="s">
        <v>5</v>
      </c>
      <c r="AY21" s="137" t="s">
        <v>5</v>
      </c>
      <c r="AZ21" s="137" t="s">
        <v>5</v>
      </c>
      <c r="BA21" s="137" t="s">
        <v>5</v>
      </c>
      <c r="BB21" s="137" t="s">
        <v>5</v>
      </c>
      <c r="BC21" s="137" t="s">
        <v>5</v>
      </c>
      <c r="BD21" s="137" t="s">
        <v>5</v>
      </c>
      <c r="BE21" s="137" t="s">
        <v>5</v>
      </c>
      <c r="BF21" s="137" t="s">
        <v>5</v>
      </c>
      <c r="BG21" s="137" t="s">
        <v>5</v>
      </c>
      <c r="BH21" s="137" t="s">
        <v>5</v>
      </c>
      <c r="BI21" s="137" t="s">
        <v>5</v>
      </c>
      <c r="BJ21" s="137" t="s">
        <v>5</v>
      </c>
      <c r="BK21" s="137" t="s">
        <v>5</v>
      </c>
      <c r="BL21" s="137" t="s">
        <v>5</v>
      </c>
      <c r="BM21" s="126">
        <v>6.6640440597954598E-2</v>
      </c>
      <c r="BN21" s="125">
        <v>7.2619097852230086E-2</v>
      </c>
      <c r="BO21" s="125">
        <v>5.2119866814650306E-2</v>
      </c>
      <c r="BP21" s="125">
        <v>7.2619047619047583E-2</v>
      </c>
      <c r="BQ21" s="125">
        <v>6.5989847715736127E-2</v>
      </c>
      <c r="BR21" s="125">
        <v>7.0652173913043459E-2</v>
      </c>
      <c r="BS21" s="125">
        <v>9.5238095238095122E-2</v>
      </c>
      <c r="BT21" s="125">
        <v>0.10526315789473695</v>
      </c>
      <c r="BU21" s="125">
        <v>0.11764705882352944</v>
      </c>
      <c r="BV21" s="125">
        <v>0.11475409836065587</v>
      </c>
      <c r="BW21" s="125">
        <v>0.10657596371882083</v>
      </c>
      <c r="BX21" s="125">
        <v>0.10250000000000004</v>
      </c>
      <c r="BY21" s="125">
        <v>5.2631578947368363E-2</v>
      </c>
      <c r="BZ21" s="125">
        <v>4.1095890410958846E-2</v>
      </c>
      <c r="CA21" s="125">
        <v>0.15873015873015883</v>
      </c>
      <c r="CB21" s="125">
        <v>0.3125</v>
      </c>
      <c r="CC21" s="125">
        <v>0.37142857142857144</v>
      </c>
      <c r="CD21" s="125">
        <v>0.34615384615384603</v>
      </c>
      <c r="CE21" s="125">
        <v>8.3333333333333481E-2</v>
      </c>
      <c r="CF21" s="125">
        <v>0</v>
      </c>
      <c r="CG21" s="125">
        <v>-0.5</v>
      </c>
      <c r="CH21" s="125">
        <v>-0.14285714285714279</v>
      </c>
      <c r="CI21" s="125">
        <v>0</v>
      </c>
      <c r="CJ21" s="125" t="s">
        <v>158</v>
      </c>
      <c r="CK21" s="125" t="s">
        <v>158</v>
      </c>
      <c r="CL21" s="125" t="s">
        <v>158</v>
      </c>
      <c r="CM21" s="125" t="s">
        <v>158</v>
      </c>
      <c r="CN21" s="125" t="s">
        <v>158</v>
      </c>
      <c r="CO21" s="125" t="s">
        <v>158</v>
      </c>
      <c r="CP21" s="125" t="s">
        <v>158</v>
      </c>
      <c r="CQ21" s="125" t="s">
        <v>158</v>
      </c>
      <c r="CR21" s="125" t="s">
        <v>158</v>
      </c>
      <c r="CS21" s="125" t="s">
        <v>158</v>
      </c>
      <c r="CT21" s="125" t="s">
        <v>158</v>
      </c>
      <c r="CU21" s="125" t="s">
        <v>158</v>
      </c>
      <c r="CV21" s="125" t="s">
        <v>158</v>
      </c>
      <c r="CW21" s="125" t="s">
        <v>158</v>
      </c>
      <c r="CX21" s="125" t="s">
        <v>158</v>
      </c>
      <c r="CY21" s="125" t="s">
        <v>158</v>
      </c>
      <c r="CZ21" s="125" t="s">
        <v>158</v>
      </c>
      <c r="DA21" s="125" t="s">
        <v>158</v>
      </c>
      <c r="DB21" s="125" t="s">
        <v>158</v>
      </c>
      <c r="DC21" s="125" t="s">
        <v>158</v>
      </c>
      <c r="DD21" s="125" t="s">
        <v>158</v>
      </c>
      <c r="DE21" s="125" t="s">
        <v>158</v>
      </c>
      <c r="DF21" s="125" t="s">
        <v>158</v>
      </c>
      <c r="DG21" s="125" t="s">
        <v>158</v>
      </c>
      <c r="DH21" s="125" t="s">
        <v>158</v>
      </c>
      <c r="DI21" s="125" t="s">
        <v>158</v>
      </c>
      <c r="DJ21" s="125" t="s">
        <v>158</v>
      </c>
      <c r="DK21" s="125" t="s">
        <v>158</v>
      </c>
      <c r="DL21" s="127">
        <v>4.0014283642573895E-2</v>
      </c>
      <c r="DM21" s="128">
        <v>4.2310251587541557E-2</v>
      </c>
      <c r="DN21" s="128">
        <v>4.2716294160057677E-2</v>
      </c>
      <c r="DO21" s="128">
        <v>4.3788880248833595E-2</v>
      </c>
      <c r="DP21" s="128">
        <v>4.2717656631407655E-2</v>
      </c>
      <c r="DQ21" s="128">
        <v>4.025337147527585E-2</v>
      </c>
      <c r="DR21" s="128">
        <v>4.1441441441441441E-2</v>
      </c>
      <c r="DS21" s="128">
        <v>3.7168141592920353E-2</v>
      </c>
      <c r="DT21" s="128">
        <v>3.4482758620689655E-2</v>
      </c>
      <c r="DU21" s="128">
        <v>3.5846072746441755E-2</v>
      </c>
      <c r="DV21" s="128">
        <v>3.6992116434202547E-2</v>
      </c>
      <c r="DW21" s="128">
        <v>3.817520775623269E-2</v>
      </c>
      <c r="DX21" s="128">
        <v>4.1666666666666664E-2</v>
      </c>
      <c r="DY21" s="128">
        <v>5.0639658848614065E-2</v>
      </c>
      <c r="DZ21" s="128">
        <v>3.6558493589743585E-2</v>
      </c>
      <c r="EA21" s="128">
        <v>2.3705599036724864E-2</v>
      </c>
      <c r="EB21" s="128">
        <v>1.8292682926829271E-2</v>
      </c>
      <c r="EC21" s="128">
        <v>1.7500000000000002E-2</v>
      </c>
      <c r="ED21" s="128">
        <v>1.7379679144385027E-2</v>
      </c>
      <c r="EE21" s="128">
        <v>2.2354694485842028E-2</v>
      </c>
      <c r="EF21" s="128">
        <v>2.4469820554649264E-2</v>
      </c>
      <c r="EG21" s="128">
        <v>2.7803521779425393E-2</v>
      </c>
      <c r="EH21" s="128">
        <v>3.0172413793103446E-2</v>
      </c>
      <c r="EI21" s="128">
        <v>3.1277926720285967E-2</v>
      </c>
      <c r="EJ21" s="128" t="s">
        <v>158</v>
      </c>
      <c r="EK21" s="128" t="s">
        <v>158</v>
      </c>
      <c r="EL21" s="128" t="s">
        <v>158</v>
      </c>
      <c r="EM21" s="127">
        <v>4.5177350414167788E-2</v>
      </c>
      <c r="EN21" s="128">
        <v>4.6131832878293644E-2</v>
      </c>
      <c r="EO21" s="128">
        <v>4.9352353186172419E-2</v>
      </c>
      <c r="EP21" s="128">
        <v>4.6577750206782467E-2</v>
      </c>
      <c r="EQ21" s="128">
        <v>4.5239121068504952E-2</v>
      </c>
      <c r="ER21" s="128">
        <v>4.3680709534368069E-2</v>
      </c>
      <c r="ES21" s="128">
        <v>4.4401544401544403E-2</v>
      </c>
      <c r="ET21" s="128">
        <v>3.9492242595204521E-2</v>
      </c>
      <c r="EU21" s="128">
        <v>3.8539553752535496E-2</v>
      </c>
      <c r="EV21" s="128">
        <v>3.9466047591410335E-2</v>
      </c>
      <c r="EW21" s="128">
        <v>4.0184453227931488E-2</v>
      </c>
      <c r="EX21" s="128">
        <v>4.2732558139534881E-2</v>
      </c>
      <c r="EY21" s="128">
        <v>4.926108374384236E-2</v>
      </c>
      <c r="EZ21" s="128">
        <v>5.764563106796116E-2</v>
      </c>
      <c r="FA21" s="128">
        <v>4.3493803622497614E-2</v>
      </c>
      <c r="FB21" s="128">
        <v>2.747732030704815E-2</v>
      </c>
      <c r="FC21" s="128">
        <v>2.3677979479084451E-2</v>
      </c>
      <c r="FD21" s="128">
        <v>2.0656279508970726E-2</v>
      </c>
      <c r="FE21" s="128">
        <v>2.4509803921568627E-2</v>
      </c>
      <c r="FF21" s="128">
        <v>2.7223230490018149E-2</v>
      </c>
      <c r="FG21" s="128">
        <v>3.9787798408488062E-2</v>
      </c>
      <c r="FH21" s="128">
        <v>3.9164490861618793E-2</v>
      </c>
      <c r="FI21" s="128">
        <v>3.4756703078450843E-2</v>
      </c>
      <c r="FJ21" s="128">
        <v>3.928170594837261E-2</v>
      </c>
      <c r="FK21" s="128" t="s">
        <v>158</v>
      </c>
      <c r="FL21" s="128" t="s">
        <v>158</v>
      </c>
      <c r="FM21" s="128" t="s">
        <v>158</v>
      </c>
      <c r="FN21" s="127">
        <v>5.2262913341888748E-2</v>
      </c>
      <c r="FO21" s="128">
        <v>5.0982751704773364E-2</v>
      </c>
      <c r="FP21" s="128">
        <v>6.3878706199460913E-2</v>
      </c>
      <c r="FQ21" s="128">
        <v>5.0595238095238089E-2</v>
      </c>
      <c r="FR21" s="128">
        <v>4.7857793983591614E-2</v>
      </c>
      <c r="FS21" s="128">
        <v>4.6660350544765514E-2</v>
      </c>
      <c r="FT21" s="128">
        <v>5.1801801801801793E-2</v>
      </c>
      <c r="FU21" s="128">
        <v>4.5726728361458906E-2</v>
      </c>
      <c r="FV21" s="128">
        <v>4.2105263157894736E-2</v>
      </c>
      <c r="FW21" s="128">
        <v>4.6070460704607047E-2</v>
      </c>
      <c r="FX21" s="128">
        <v>4.4202898550724637E-2</v>
      </c>
      <c r="FY21" s="128">
        <v>4.9000000000000002E-2</v>
      </c>
      <c r="FZ21" s="128">
        <v>6.2421972534332085E-2</v>
      </c>
      <c r="GA21" s="128">
        <v>6.5247252747252737E-2</v>
      </c>
      <c r="GB21" s="128">
        <v>5.6536555142503095E-2</v>
      </c>
      <c r="GC21" s="128">
        <v>3.7535748331744515E-2</v>
      </c>
      <c r="GD21" s="128">
        <v>2.8142589118198873E-2</v>
      </c>
      <c r="GE21" s="128">
        <v>2.4914578587699319E-2</v>
      </c>
      <c r="GF21" s="128">
        <v>3.125E-2</v>
      </c>
      <c r="GG21" s="128">
        <v>3.937007874015748E-2</v>
      </c>
      <c r="GH21" s="128">
        <v>0.10416666666666667</v>
      </c>
      <c r="GI21" s="128">
        <v>6.772009029345373E-2</v>
      </c>
      <c r="GJ21" s="128">
        <v>4.1469194312796206E-2</v>
      </c>
      <c r="GK21" s="128">
        <v>4.9645390070921981E-2</v>
      </c>
      <c r="GL21" s="128" t="s">
        <v>158</v>
      </c>
      <c r="GM21" s="128" t="s">
        <v>158</v>
      </c>
      <c r="GN21" s="128" t="s">
        <v>158</v>
      </c>
      <c r="GO21" s="109" t="s">
        <v>158</v>
      </c>
      <c r="GP21" s="141">
        <v>1.22</v>
      </c>
      <c r="GQ21" s="141">
        <v>0.94</v>
      </c>
      <c r="GR21" s="141">
        <v>1.45</v>
      </c>
      <c r="GS21" s="141">
        <v>1.34</v>
      </c>
      <c r="GT21" s="141">
        <v>1.3149999999999999</v>
      </c>
      <c r="GU21" s="141">
        <v>1.03</v>
      </c>
      <c r="GV21" s="129">
        <v>1.145</v>
      </c>
      <c r="GW21" s="129">
        <v>1.155</v>
      </c>
      <c r="GX21" s="129">
        <v>1.0049999999999999</v>
      </c>
      <c r="GY21" s="129">
        <v>0.92</v>
      </c>
      <c r="GZ21" s="129">
        <v>0.93500000000000005</v>
      </c>
      <c r="HA21" s="129">
        <v>0.82</v>
      </c>
      <c r="HB21" s="129">
        <v>0.78500000000000003</v>
      </c>
      <c r="HC21" s="129">
        <v>0.875</v>
      </c>
      <c r="HD21" s="129">
        <v>0.94</v>
      </c>
      <c r="HE21" s="129">
        <v>0.82499999999999996</v>
      </c>
      <c r="HF21" s="231" t="s">
        <v>158</v>
      </c>
      <c r="HG21" s="231" t="s">
        <v>158</v>
      </c>
      <c r="HH21" s="231" t="s">
        <v>158</v>
      </c>
      <c r="HI21" s="231" t="s">
        <v>158</v>
      </c>
      <c r="HJ21" s="231" t="s">
        <v>158</v>
      </c>
      <c r="HK21" s="231" t="s">
        <v>158</v>
      </c>
      <c r="HL21" s="231" t="s">
        <v>158</v>
      </c>
      <c r="HM21" s="231" t="s">
        <v>158</v>
      </c>
      <c r="HN21" s="231" t="s">
        <v>158</v>
      </c>
      <c r="HO21" s="231" t="s">
        <v>158</v>
      </c>
      <c r="HP21" s="232" t="s">
        <v>158</v>
      </c>
      <c r="HQ21" s="131">
        <v>20.434426229508198</v>
      </c>
      <c r="HR21" s="131">
        <v>19.73404255319149</v>
      </c>
      <c r="HS21" s="131">
        <v>15.351724137931036</v>
      </c>
      <c r="HT21" s="131">
        <v>16.373134328358208</v>
      </c>
      <c r="HU21" s="131">
        <v>16.053231939163499</v>
      </c>
      <c r="HV21" s="131">
        <v>17.242718446601941</v>
      </c>
      <c r="HW21" s="131">
        <v>16.043668122270741</v>
      </c>
      <c r="HX21" s="131">
        <v>15.627705627705629</v>
      </c>
      <c r="HY21" s="131">
        <v>14.686567164179106</v>
      </c>
      <c r="HZ21" s="131">
        <v>15</v>
      </c>
      <c r="IA21" s="131">
        <v>12.032085561497325</v>
      </c>
      <c r="IB21" s="131">
        <v>9.7682926829268304</v>
      </c>
      <c r="IC21" s="131">
        <v>9.2738853503184711</v>
      </c>
      <c r="ID21" s="131">
        <v>9.2228571428571424</v>
      </c>
      <c r="IE21" s="131">
        <v>11.159574468085108</v>
      </c>
      <c r="IF21" s="131">
        <v>12.921212121212122</v>
      </c>
      <c r="IG21" s="131" t="s">
        <v>158</v>
      </c>
      <c r="IH21" s="131" t="s">
        <v>158</v>
      </c>
      <c r="II21" s="131" t="s">
        <v>158</v>
      </c>
      <c r="IJ21" s="131" t="s">
        <v>158</v>
      </c>
      <c r="IK21" s="131" t="s">
        <v>158</v>
      </c>
      <c r="IL21" s="131" t="s">
        <v>158</v>
      </c>
      <c r="IM21" s="131" t="s">
        <v>158</v>
      </c>
      <c r="IN21" s="131" t="s">
        <v>158</v>
      </c>
      <c r="IO21" s="131" t="s">
        <v>158</v>
      </c>
      <c r="IP21" s="131" t="s">
        <v>158</v>
      </c>
      <c r="IQ21" s="130" t="s">
        <v>158</v>
      </c>
      <c r="IR21" s="131">
        <v>22.583175514336066</v>
      </c>
      <c r="IS21" s="131">
        <v>25.542553191489365</v>
      </c>
      <c r="IT21" s="131">
        <v>16.675862068965518</v>
      </c>
      <c r="IU21" s="131">
        <v>17.32089552238806</v>
      </c>
      <c r="IV21" s="131">
        <v>17.14828897338403</v>
      </c>
      <c r="IW21" s="131">
        <v>20.11650485436893</v>
      </c>
      <c r="IX21" s="131">
        <v>18.5764192139738</v>
      </c>
      <c r="IY21" s="131">
        <v>17.073593073593074</v>
      </c>
      <c r="IZ21" s="131">
        <v>17.144278606965177</v>
      </c>
      <c r="JA21" s="131">
        <v>16.5</v>
      </c>
      <c r="JB21" s="131">
        <v>13.796791443850267</v>
      </c>
      <c r="JC21" s="131">
        <v>12.378048780487806</v>
      </c>
      <c r="JD21" s="131">
        <v>10.496815286624203</v>
      </c>
      <c r="JE21" s="131">
        <v>11.988571428571429</v>
      </c>
      <c r="JF21" s="131">
        <v>15.24468085106383</v>
      </c>
      <c r="JG21" s="131">
        <v>15.357575757575757</v>
      </c>
      <c r="JH21" s="131" t="s">
        <v>158</v>
      </c>
      <c r="JI21" s="131" t="s">
        <v>158</v>
      </c>
      <c r="JJ21" s="131" t="s">
        <v>158</v>
      </c>
      <c r="JK21" s="131" t="s">
        <v>158</v>
      </c>
      <c r="JL21" s="131" t="s">
        <v>158</v>
      </c>
      <c r="JM21" s="131" t="s">
        <v>158</v>
      </c>
      <c r="JN21" s="131" t="s">
        <v>158</v>
      </c>
      <c r="JO21" s="131" t="s">
        <v>158</v>
      </c>
      <c r="JP21" s="131" t="s">
        <v>158</v>
      </c>
      <c r="JQ21" s="131" t="s">
        <v>158</v>
      </c>
      <c r="JR21" s="130" t="s">
        <v>158</v>
      </c>
      <c r="JS21" s="131">
        <v>24.622951639344262</v>
      </c>
      <c r="JT21" s="131">
        <v>29.51063829787234</v>
      </c>
      <c r="JU21" s="131">
        <v>17.737931034482759</v>
      </c>
      <c r="JV21" s="131">
        <v>18.343283582089551</v>
      </c>
      <c r="JW21" s="131">
        <v>18.608365019011408</v>
      </c>
      <c r="JX21" s="131">
        <v>21.553398058252426</v>
      </c>
      <c r="JY21" s="131">
        <v>19.737991266375548</v>
      </c>
      <c r="JZ21" s="131">
        <v>19.08225108225108</v>
      </c>
      <c r="KA21" s="131">
        <v>18.875621890547265</v>
      </c>
      <c r="KB21" s="131">
        <v>17.923913043478258</v>
      </c>
      <c r="KC21" s="131">
        <v>15.443850267379677</v>
      </c>
      <c r="KD21" s="131">
        <v>14.634146341463415</v>
      </c>
      <c r="KE21" s="131">
        <v>11.949044585987261</v>
      </c>
      <c r="KF21" s="131">
        <v>14.262857142857143</v>
      </c>
      <c r="KG21" s="131">
        <v>17.670212765957448</v>
      </c>
      <c r="KH21" s="131">
        <v>19.878787878787879</v>
      </c>
      <c r="KI21" s="131" t="s">
        <v>158</v>
      </c>
      <c r="KJ21" s="131" t="s">
        <v>158</v>
      </c>
      <c r="KK21" s="131" t="s">
        <v>158</v>
      </c>
      <c r="KL21" s="131" t="s">
        <v>158</v>
      </c>
      <c r="KM21" s="131" t="s">
        <v>158</v>
      </c>
      <c r="KN21" s="131" t="s">
        <v>158</v>
      </c>
      <c r="KO21" s="131" t="s">
        <v>158</v>
      </c>
      <c r="KP21" s="131" t="s">
        <v>158</v>
      </c>
      <c r="KQ21" s="131" t="s">
        <v>158</v>
      </c>
      <c r="KR21" s="131" t="s">
        <v>158</v>
      </c>
      <c r="KS21" s="116" t="s">
        <v>158</v>
      </c>
      <c r="KT21" s="132">
        <v>12.509658246656761</v>
      </c>
      <c r="KU21" s="132">
        <v>12.003912363067293</v>
      </c>
      <c r="KV21" s="132">
        <v>12.117109634551495</v>
      </c>
      <c r="KW21" s="132">
        <v>11.804857621440537</v>
      </c>
      <c r="KX21" s="132">
        <v>11.131534569983137</v>
      </c>
      <c r="KY21" s="132">
        <v>10.729342327150084</v>
      </c>
      <c r="KZ21" s="132">
        <v>10.289735099337749</v>
      </c>
      <c r="LA21" s="132">
        <v>9.64967637540453</v>
      </c>
      <c r="LB21" s="132">
        <v>8.8149300155520987</v>
      </c>
      <c r="LC21" s="132">
        <v>8.2839694656488554</v>
      </c>
      <c r="LD21" s="132">
        <v>7.9179447852760738</v>
      </c>
      <c r="LE21" s="132">
        <v>7.6160436137071654</v>
      </c>
      <c r="LF21" s="132" t="s">
        <v>158</v>
      </c>
      <c r="LG21" s="132" t="s">
        <v>158</v>
      </c>
      <c r="LH21" s="132" t="s">
        <v>158</v>
      </c>
      <c r="LI21" s="132" t="s">
        <v>158</v>
      </c>
      <c r="LJ21" s="132" t="s">
        <v>158</v>
      </c>
      <c r="LK21" s="132" t="s">
        <v>158</v>
      </c>
      <c r="LL21" s="132" t="s">
        <v>158</v>
      </c>
      <c r="LM21" s="132" t="s">
        <v>158</v>
      </c>
      <c r="LN21" s="132" t="s">
        <v>158</v>
      </c>
      <c r="LO21" s="132" t="s">
        <v>158</v>
      </c>
      <c r="LP21" s="132" t="s">
        <v>158</v>
      </c>
      <c r="LQ21" s="132" t="s">
        <v>158</v>
      </c>
      <c r="LR21" s="132" t="s">
        <v>158</v>
      </c>
      <c r="LS21" s="132" t="s">
        <v>158</v>
      </c>
      <c r="LT21" s="130" t="s">
        <v>158</v>
      </c>
      <c r="LU21" s="131">
        <v>1.9928601971730608</v>
      </c>
      <c r="LV21" s="131">
        <v>1.5453295091584642</v>
      </c>
      <c r="LW21" s="131">
        <v>1.8370717663993421</v>
      </c>
      <c r="LX21" s="131">
        <v>1.8585569350833628</v>
      </c>
      <c r="LY21" s="131">
        <v>1.8964141796697469</v>
      </c>
      <c r="LZ21" s="131">
        <v>1.6552738703339884</v>
      </c>
      <c r="MA21" s="131">
        <v>1.7852743362831858</v>
      </c>
      <c r="MB21" s="131">
        <v>1.870529051731366</v>
      </c>
      <c r="MC21" s="131">
        <v>1.6744318983768527</v>
      </c>
      <c r="MD21" s="131">
        <v>1.6658680427570955</v>
      </c>
      <c r="ME21" s="131">
        <v>1.4208232445520581</v>
      </c>
      <c r="MF21" s="131">
        <v>1.0517271704673279</v>
      </c>
      <c r="MG21" s="131" t="s">
        <v>158</v>
      </c>
      <c r="MH21" s="131" t="s">
        <v>158</v>
      </c>
      <c r="MI21" s="131" t="s">
        <v>158</v>
      </c>
      <c r="MJ21" s="131" t="s">
        <v>158</v>
      </c>
      <c r="MK21" s="131" t="s">
        <v>158</v>
      </c>
      <c r="ML21" s="131" t="s">
        <v>158</v>
      </c>
      <c r="MM21" s="131" t="s">
        <v>158</v>
      </c>
      <c r="MN21" s="131" t="s">
        <v>158</v>
      </c>
      <c r="MO21" s="131" t="s">
        <v>158</v>
      </c>
      <c r="MP21" s="131" t="s">
        <v>158</v>
      </c>
      <c r="MQ21" s="131" t="s">
        <v>158</v>
      </c>
      <c r="MR21" s="131" t="s">
        <v>158</v>
      </c>
      <c r="MS21" s="131" t="s">
        <v>158</v>
      </c>
      <c r="MT21" s="131" t="s">
        <v>158</v>
      </c>
      <c r="MU21" s="130" t="s">
        <v>158</v>
      </c>
      <c r="MV21" s="131">
        <v>2.2024162118779866</v>
      </c>
      <c r="MW21" s="131">
        <v>2.0001812137409556</v>
      </c>
      <c r="MX21" s="131">
        <v>1.9955253958461854</v>
      </c>
      <c r="MY21" s="131">
        <v>1.9661397658744235</v>
      </c>
      <c r="MZ21" s="131">
        <v>2.0257763975155281</v>
      </c>
      <c r="NA21" s="131">
        <v>1.9311528487229863</v>
      </c>
      <c r="NB21" s="131">
        <v>2.0671086082059533</v>
      </c>
      <c r="NC21" s="131">
        <v>2.0435918504234092</v>
      </c>
      <c r="ND21" s="131">
        <v>1.9546383203952014</v>
      </c>
      <c r="NE21" s="131">
        <v>1.8324548470328048</v>
      </c>
      <c r="NF21" s="131">
        <v>1.6292106537530266</v>
      </c>
      <c r="NG21" s="131">
        <v>1.3327129563350035</v>
      </c>
      <c r="NH21" s="131" t="s">
        <v>158</v>
      </c>
      <c r="NI21" s="131" t="s">
        <v>158</v>
      </c>
      <c r="NJ21" s="131" t="s">
        <v>158</v>
      </c>
      <c r="NK21" s="131" t="s">
        <v>158</v>
      </c>
      <c r="NL21" s="131" t="s">
        <v>158</v>
      </c>
      <c r="NM21" s="131" t="s">
        <v>158</v>
      </c>
      <c r="NN21" s="131" t="s">
        <v>158</v>
      </c>
      <c r="NO21" s="131" t="s">
        <v>158</v>
      </c>
      <c r="NP21" s="131" t="s">
        <v>158</v>
      </c>
      <c r="NQ21" s="131" t="s">
        <v>158</v>
      </c>
      <c r="NR21" s="131" t="s">
        <v>158</v>
      </c>
      <c r="NS21" s="131" t="s">
        <v>158</v>
      </c>
      <c r="NT21" s="131" t="s">
        <v>158</v>
      </c>
      <c r="NU21" s="131" t="s">
        <v>158</v>
      </c>
      <c r="NV21" s="130" t="s">
        <v>158</v>
      </c>
      <c r="NW21" s="131">
        <v>2.4013446576790591</v>
      </c>
      <c r="NX21" s="131">
        <v>2.3109132390326574</v>
      </c>
      <c r="NY21" s="131">
        <v>2.1226184111316746</v>
      </c>
      <c r="NZ21" s="131">
        <v>2.0821936857041501</v>
      </c>
      <c r="OA21" s="131">
        <v>2.1982593546432359</v>
      </c>
      <c r="OB21" s="131">
        <v>2.0690923379174855</v>
      </c>
      <c r="OC21" s="131">
        <v>2.1963636363636363</v>
      </c>
      <c r="OD21" s="131">
        <v>2.2840144210614572</v>
      </c>
      <c r="OE21" s="131">
        <v>2.1520306986591393</v>
      </c>
      <c r="OF21" s="131">
        <v>1.9905915960191667</v>
      </c>
      <c r="OG21" s="131">
        <v>1.8237055690072639</v>
      </c>
      <c r="OH21" s="131">
        <v>1.5756212291645362</v>
      </c>
      <c r="OI21" s="131" t="s">
        <v>158</v>
      </c>
      <c r="OJ21" s="131" t="s">
        <v>158</v>
      </c>
      <c r="OK21" s="131" t="s">
        <v>158</v>
      </c>
      <c r="OL21" s="131" t="s">
        <v>158</v>
      </c>
      <c r="OM21" s="131" t="s">
        <v>158</v>
      </c>
      <c r="ON21" s="131" t="s">
        <v>158</v>
      </c>
      <c r="OO21" s="131" t="s">
        <v>158</v>
      </c>
      <c r="OP21" s="131" t="s">
        <v>158</v>
      </c>
      <c r="OQ21" s="131" t="s">
        <v>158</v>
      </c>
      <c r="OR21" s="131" t="s">
        <v>158</v>
      </c>
      <c r="OS21" s="131" t="s">
        <v>158</v>
      </c>
      <c r="OT21" s="131" t="s">
        <v>158</v>
      </c>
      <c r="OU21" s="131" t="s">
        <v>158</v>
      </c>
      <c r="OV21" s="131" t="s">
        <v>158</v>
      </c>
      <c r="OW21" s="378" t="s">
        <v>158</v>
      </c>
      <c r="OX21" s="132">
        <v>3.2600297176820208</v>
      </c>
      <c r="OY21" s="132">
        <v>3.5790297339593113</v>
      </c>
      <c r="OZ21" s="132">
        <v>3.2616279069767442</v>
      </c>
      <c r="PA21" s="132">
        <v>3.3986599664991624</v>
      </c>
      <c r="PB21" s="132">
        <v>3.3279932546374367</v>
      </c>
      <c r="PC21" s="132">
        <v>2.7141652613827993</v>
      </c>
      <c r="PD21" s="132">
        <v>2.9321192052980134</v>
      </c>
      <c r="PE21" s="132">
        <v>2.7564724919093853</v>
      </c>
      <c r="PF21" s="132">
        <v>2.5241057542768273</v>
      </c>
      <c r="PG21" s="132">
        <v>2.4572519083969464</v>
      </c>
      <c r="PH21" s="132">
        <v>1.955521472392638</v>
      </c>
      <c r="PI21" s="132">
        <v>1.9828660436137071</v>
      </c>
      <c r="PJ21" s="132" t="s">
        <v>158</v>
      </c>
      <c r="PK21" s="132" t="s">
        <v>158</v>
      </c>
      <c r="PL21" s="132" t="s">
        <v>158</v>
      </c>
      <c r="PM21" s="132" t="s">
        <v>158</v>
      </c>
      <c r="PN21" s="132" t="s">
        <v>158</v>
      </c>
      <c r="PO21" s="132" t="s">
        <v>158</v>
      </c>
      <c r="PP21" s="132" t="s">
        <v>158</v>
      </c>
      <c r="PQ21" s="132" t="s">
        <v>158</v>
      </c>
      <c r="PR21" s="132" t="s">
        <v>158</v>
      </c>
      <c r="PS21" s="132" t="s">
        <v>158</v>
      </c>
      <c r="PT21" s="132" t="s">
        <v>158</v>
      </c>
      <c r="PU21" s="132" t="s">
        <v>158</v>
      </c>
      <c r="PV21" s="132" t="s">
        <v>158</v>
      </c>
      <c r="PW21" s="132" t="s">
        <v>158</v>
      </c>
      <c r="PX21" s="130" t="s">
        <v>158</v>
      </c>
      <c r="PY21" s="131">
        <v>7.6471695533272559</v>
      </c>
      <c r="PZ21" s="131">
        <v>5.1829689549628339</v>
      </c>
      <c r="QA21" s="131">
        <v>6.8248128342245993</v>
      </c>
      <c r="QB21" s="131">
        <v>6.4554854608181378</v>
      </c>
      <c r="QC21" s="131">
        <v>6.3431618951102102</v>
      </c>
      <c r="QD21" s="131">
        <v>6.5434482758620698</v>
      </c>
      <c r="QE21" s="131">
        <v>6.2650931677018633</v>
      </c>
      <c r="QF21" s="131">
        <v>6.5482242442031113</v>
      </c>
      <c r="QG21" s="131">
        <v>5.8476155268022181</v>
      </c>
      <c r="QH21" s="131">
        <v>5.6160298229263752</v>
      </c>
      <c r="QI21" s="131">
        <v>5.7529411764705882</v>
      </c>
      <c r="QJ21" s="131">
        <v>4.0396072270227812</v>
      </c>
      <c r="QK21" s="131" t="s">
        <v>158</v>
      </c>
      <c r="QL21" s="131" t="s">
        <v>158</v>
      </c>
      <c r="QM21" s="131" t="s">
        <v>158</v>
      </c>
      <c r="QN21" s="131" t="s">
        <v>158</v>
      </c>
      <c r="QO21" s="131" t="s">
        <v>158</v>
      </c>
      <c r="QP21" s="131" t="s">
        <v>158</v>
      </c>
      <c r="QQ21" s="131" t="s">
        <v>158</v>
      </c>
      <c r="QR21" s="131" t="s">
        <v>158</v>
      </c>
      <c r="QS21" s="131" t="s">
        <v>158</v>
      </c>
      <c r="QT21" s="131" t="s">
        <v>158</v>
      </c>
      <c r="QU21" s="131" t="s">
        <v>158</v>
      </c>
      <c r="QV21" s="131" t="s">
        <v>158</v>
      </c>
      <c r="QW21" s="131" t="s">
        <v>158</v>
      </c>
      <c r="QX21" s="131" t="s">
        <v>158</v>
      </c>
      <c r="QY21" s="130" t="s">
        <v>158</v>
      </c>
      <c r="QZ21" s="131">
        <v>8.4512953909757389</v>
      </c>
      <c r="RA21" s="131">
        <v>6.708522081329253</v>
      </c>
      <c r="RB21" s="131">
        <v>7.4134759358288767</v>
      </c>
      <c r="RC21" s="131">
        <v>6.8291621488417942</v>
      </c>
      <c r="RD21" s="131">
        <v>6.7758550798074495</v>
      </c>
      <c r="RE21" s="131">
        <v>7.6340229885057465</v>
      </c>
      <c r="RF21" s="131">
        <v>7.2541389045736864</v>
      </c>
      <c r="RG21" s="131">
        <v>7.1540710302318749</v>
      </c>
      <c r="RH21" s="131">
        <v>6.8261799137399883</v>
      </c>
      <c r="RI21" s="131">
        <v>6.1776328052190124</v>
      </c>
      <c r="RJ21" s="131">
        <v>6.5967058823529419</v>
      </c>
      <c r="RK21" s="131">
        <v>5.1188531029065203</v>
      </c>
      <c r="RL21" s="131" t="s">
        <v>158</v>
      </c>
      <c r="RM21" s="131" t="s">
        <v>158</v>
      </c>
      <c r="RN21" s="131" t="s">
        <v>158</v>
      </c>
      <c r="RO21" s="131" t="s">
        <v>158</v>
      </c>
      <c r="RP21" s="131" t="s">
        <v>158</v>
      </c>
      <c r="RQ21" s="131" t="s">
        <v>158</v>
      </c>
      <c r="RR21" s="131" t="s">
        <v>158</v>
      </c>
      <c r="RS21" s="131" t="s">
        <v>158</v>
      </c>
      <c r="RT21" s="131" t="s">
        <v>158</v>
      </c>
      <c r="RU21" s="131" t="s">
        <v>158</v>
      </c>
      <c r="RV21" s="131" t="s">
        <v>158</v>
      </c>
      <c r="RW21" s="131" t="s">
        <v>158</v>
      </c>
      <c r="RX21" s="131" t="s">
        <v>158</v>
      </c>
      <c r="RY21" s="131" t="s">
        <v>158</v>
      </c>
      <c r="RZ21" s="130" t="s">
        <v>158</v>
      </c>
      <c r="SA21" s="131">
        <v>9.214640233819507</v>
      </c>
      <c r="SB21" s="131">
        <v>7.7507039790118055</v>
      </c>
      <c r="SC21" s="131">
        <v>7.8856327985739743</v>
      </c>
      <c r="SD21" s="131">
        <v>7.232262198127156</v>
      </c>
      <c r="SE21" s="131">
        <v>7.3527793260704328</v>
      </c>
      <c r="SF21" s="131">
        <v>8.1793103448275861</v>
      </c>
      <c r="SG21" s="131">
        <v>7.7077357425183513</v>
      </c>
      <c r="SH21" s="131">
        <v>7.9957264455532719</v>
      </c>
      <c r="SI21" s="131">
        <v>7.5155329636475665</v>
      </c>
      <c r="SJ21" s="131">
        <v>6.7107486797141966</v>
      </c>
      <c r="SK21" s="131">
        <v>7.3842196078431375</v>
      </c>
      <c r="SL21" s="131">
        <v>6.0518460329929304</v>
      </c>
      <c r="SM21" s="131" t="s">
        <v>158</v>
      </c>
      <c r="SN21" s="131" t="s">
        <v>158</v>
      </c>
      <c r="SO21" s="131" t="s">
        <v>158</v>
      </c>
      <c r="SP21" s="131" t="s">
        <v>158</v>
      </c>
      <c r="SQ21" s="131" t="s">
        <v>158</v>
      </c>
      <c r="SR21" s="131" t="s">
        <v>158</v>
      </c>
      <c r="SS21" s="131" t="s">
        <v>158</v>
      </c>
      <c r="ST21" s="131" t="s">
        <v>158</v>
      </c>
      <c r="SU21" s="131" t="s">
        <v>158</v>
      </c>
      <c r="SV21" s="131" t="s">
        <v>158</v>
      </c>
      <c r="SW21" s="131" t="s">
        <v>158</v>
      </c>
      <c r="SX21" s="131" t="s">
        <v>158</v>
      </c>
      <c r="SY21" s="131" t="s">
        <v>158</v>
      </c>
      <c r="SZ21" s="131" t="s">
        <v>158</v>
      </c>
      <c r="TA21" s="378" t="s">
        <v>158</v>
      </c>
      <c r="TB21" s="132">
        <v>-0.68945022288261515</v>
      </c>
      <c r="TC21" s="132">
        <v>1.3708920187793427</v>
      </c>
      <c r="TD21" s="132">
        <v>2.7408637873754152E-2</v>
      </c>
      <c r="TE21" s="132">
        <v>0.99078726968174202</v>
      </c>
      <c r="TF21" s="132">
        <v>0.730185497470489</v>
      </c>
      <c r="TG21" s="132">
        <v>0.27150084317032042</v>
      </c>
      <c r="TH21" s="132">
        <v>-0.85099337748344372</v>
      </c>
      <c r="TI21" s="132">
        <v>-0.11084142394822007</v>
      </c>
      <c r="TJ21" s="132">
        <v>0.88958009331259724</v>
      </c>
      <c r="TK21" s="132">
        <v>0.9687022900763359</v>
      </c>
      <c r="TL21" s="132">
        <v>0.53911042944785281</v>
      </c>
      <c r="TM21" s="132">
        <v>0.64252336448598135</v>
      </c>
      <c r="TN21" s="132" t="s">
        <v>158</v>
      </c>
      <c r="TO21" s="132" t="s">
        <v>158</v>
      </c>
      <c r="TP21" s="132" t="s">
        <v>158</v>
      </c>
      <c r="TQ21" s="132" t="s">
        <v>158</v>
      </c>
      <c r="TR21" s="132" t="s">
        <v>158</v>
      </c>
      <c r="TS21" s="132" t="s">
        <v>158</v>
      </c>
      <c r="TT21" s="132" t="s">
        <v>158</v>
      </c>
      <c r="TU21" s="132" t="s">
        <v>158</v>
      </c>
      <c r="TV21" s="132" t="s">
        <v>158</v>
      </c>
      <c r="TW21" s="132" t="s">
        <v>158</v>
      </c>
      <c r="TX21" s="132" t="s">
        <v>158</v>
      </c>
      <c r="TY21" s="132" t="s">
        <v>158</v>
      </c>
      <c r="TZ21" s="132" t="s">
        <v>158</v>
      </c>
      <c r="UA21" s="132" t="s">
        <v>158</v>
      </c>
      <c r="UB21" s="235" t="s">
        <v>158</v>
      </c>
      <c r="UC21" s="236">
        <v>10.96</v>
      </c>
      <c r="UD21" s="236">
        <v>9.4</v>
      </c>
      <c r="UE21" s="236">
        <v>8.89</v>
      </c>
      <c r="UF21" s="236">
        <v>8.2899999999999991</v>
      </c>
      <c r="UG21" s="236">
        <v>7.11</v>
      </c>
      <c r="UH21" s="236">
        <v>7.01</v>
      </c>
      <c r="UI21" s="236">
        <v>6.24</v>
      </c>
      <c r="UJ21" s="236">
        <v>6.69</v>
      </c>
      <c r="UK21" s="236">
        <v>5.83</v>
      </c>
      <c r="UL21" s="236">
        <v>5.89</v>
      </c>
      <c r="UM21" s="236">
        <v>6.05</v>
      </c>
      <c r="UN21" s="236">
        <v>6.34</v>
      </c>
      <c r="UO21" s="231" t="s">
        <v>5</v>
      </c>
      <c r="UP21" s="231" t="s">
        <v>5</v>
      </c>
      <c r="UQ21" s="231" t="s">
        <v>5</v>
      </c>
      <c r="UR21" s="231" t="s">
        <v>5</v>
      </c>
      <c r="US21" s="231" t="s">
        <v>5</v>
      </c>
      <c r="UT21" s="231" t="s">
        <v>5</v>
      </c>
      <c r="UU21" s="231" t="s">
        <v>5</v>
      </c>
      <c r="UV21" s="231" t="s">
        <v>5</v>
      </c>
      <c r="UW21" s="231" t="s">
        <v>5</v>
      </c>
      <c r="UX21" s="231" t="s">
        <v>5</v>
      </c>
      <c r="UY21" s="231" t="s">
        <v>5</v>
      </c>
      <c r="UZ21" s="231" t="s">
        <v>5</v>
      </c>
      <c r="VA21" s="231" t="s">
        <v>5</v>
      </c>
      <c r="VB21" s="231" t="s">
        <v>5</v>
      </c>
      <c r="VC21" s="130" t="s">
        <v>158</v>
      </c>
      <c r="VD21" s="131">
        <v>2.2746350364963503</v>
      </c>
      <c r="VE21" s="131">
        <v>1.9734042553191489</v>
      </c>
      <c r="VF21" s="131">
        <v>2.5039370078740157</v>
      </c>
      <c r="VG21" s="131">
        <v>2.6465621230398075</v>
      </c>
      <c r="VH21" s="131">
        <v>2.9690576652601965</v>
      </c>
      <c r="VI21" s="131">
        <v>2.5335235378031387</v>
      </c>
      <c r="VJ21" s="131">
        <v>2.9439102564102564</v>
      </c>
      <c r="VK21" s="131">
        <v>2.6980568011958148</v>
      </c>
      <c r="VL21" s="131">
        <v>2.5317324185248711</v>
      </c>
      <c r="VM21" s="131">
        <v>2.3429541595925301</v>
      </c>
      <c r="VN21" s="131">
        <v>1.859504132231405</v>
      </c>
      <c r="VO21" s="131">
        <v>1.2634069400630914</v>
      </c>
      <c r="VP21" s="131" t="s">
        <v>158</v>
      </c>
      <c r="VQ21" s="131" t="s">
        <v>158</v>
      </c>
      <c r="VR21" s="131" t="s">
        <v>158</v>
      </c>
      <c r="VS21" s="131" t="s">
        <v>158</v>
      </c>
      <c r="VT21" s="131" t="s">
        <v>158</v>
      </c>
      <c r="VU21" s="131" t="s">
        <v>158</v>
      </c>
      <c r="VV21" s="131" t="s">
        <v>158</v>
      </c>
      <c r="VW21" s="131" t="s">
        <v>158</v>
      </c>
      <c r="VX21" s="131" t="s">
        <v>158</v>
      </c>
      <c r="VY21" s="131" t="s">
        <v>158</v>
      </c>
      <c r="VZ21" s="131" t="s">
        <v>158</v>
      </c>
      <c r="WA21" s="131" t="s">
        <v>158</v>
      </c>
      <c r="WB21" s="131" t="s">
        <v>158</v>
      </c>
      <c r="WC21" s="131" t="s">
        <v>158</v>
      </c>
      <c r="WD21" s="130" t="s">
        <v>158</v>
      </c>
      <c r="WE21" s="131">
        <v>2.5138206320702552</v>
      </c>
      <c r="WF21" s="131">
        <v>2.5542553191489361</v>
      </c>
      <c r="WG21" s="131">
        <v>2.7199100112485937</v>
      </c>
      <c r="WH21" s="131">
        <v>2.7997587454764781</v>
      </c>
      <c r="WI21" s="131">
        <v>3.171589310829817</v>
      </c>
      <c r="WJ21" s="131">
        <v>2.955777460770328</v>
      </c>
      <c r="WK21" s="131">
        <v>3.4086538461538458</v>
      </c>
      <c r="WL21" s="131">
        <v>2.9476831091180862</v>
      </c>
      <c r="WM21" s="131">
        <v>2.9554030874785591</v>
      </c>
      <c r="WN21" s="131">
        <v>2.5772495755517828</v>
      </c>
      <c r="WO21" s="131">
        <v>2.1322314049586777</v>
      </c>
      <c r="WP21" s="131">
        <v>1.6009463722397477</v>
      </c>
      <c r="WQ21" s="131" t="s">
        <v>158</v>
      </c>
      <c r="WR21" s="131" t="s">
        <v>158</v>
      </c>
      <c r="WS21" s="131" t="s">
        <v>158</v>
      </c>
      <c r="WT21" s="131" t="s">
        <v>158</v>
      </c>
      <c r="WU21" s="131" t="s">
        <v>158</v>
      </c>
      <c r="WV21" s="131" t="s">
        <v>158</v>
      </c>
      <c r="WW21" s="131" t="s">
        <v>158</v>
      </c>
      <c r="WX21" s="131" t="s">
        <v>158</v>
      </c>
      <c r="WY21" s="131" t="s">
        <v>158</v>
      </c>
      <c r="WZ21" s="131" t="s">
        <v>158</v>
      </c>
      <c r="XA21" s="131" t="s">
        <v>158</v>
      </c>
      <c r="XB21" s="131" t="s">
        <v>158</v>
      </c>
      <c r="XC21" s="131" t="s">
        <v>158</v>
      </c>
      <c r="XD21" s="131" t="s">
        <v>158</v>
      </c>
      <c r="XE21" s="130" t="s">
        <v>158</v>
      </c>
      <c r="XF21" s="131">
        <v>2.7408760036496349</v>
      </c>
      <c r="XG21" s="131">
        <v>2.9510638297872336</v>
      </c>
      <c r="XH21" s="131">
        <v>2.8931383577052867</v>
      </c>
      <c r="XI21" s="131">
        <v>2.9650180940892641</v>
      </c>
      <c r="XJ21" s="131">
        <v>3.4416315049226438</v>
      </c>
      <c r="XK21" s="131">
        <v>3.1669044222539231</v>
      </c>
      <c r="XL21" s="131">
        <v>3.6217948717948718</v>
      </c>
      <c r="XM21" s="131">
        <v>3.2944693572496262</v>
      </c>
      <c r="XN21" s="131">
        <v>3.2538593481989708</v>
      </c>
      <c r="XO21" s="131">
        <v>2.7996604414261461</v>
      </c>
      <c r="XP21" s="131">
        <v>2.3867768595041321</v>
      </c>
      <c r="XQ21" s="131">
        <v>1.8927444794952681</v>
      </c>
      <c r="XR21" s="131" t="s">
        <v>158</v>
      </c>
      <c r="XS21" s="131" t="s">
        <v>158</v>
      </c>
      <c r="XT21" s="131" t="s">
        <v>158</v>
      </c>
      <c r="XU21" s="131" t="s">
        <v>158</v>
      </c>
      <c r="XV21" s="131" t="s">
        <v>158</v>
      </c>
      <c r="XW21" s="131" t="s">
        <v>158</v>
      </c>
      <c r="XX21" s="131" t="s">
        <v>158</v>
      </c>
      <c r="XY21" s="131" t="s">
        <v>158</v>
      </c>
      <c r="XZ21" s="131" t="s">
        <v>158</v>
      </c>
      <c r="YA21" s="131" t="s">
        <v>158</v>
      </c>
      <c r="YB21" s="131" t="s">
        <v>158</v>
      </c>
      <c r="YC21" s="131" t="s">
        <v>158</v>
      </c>
      <c r="YD21" s="131" t="s">
        <v>158</v>
      </c>
      <c r="YE21" s="131" t="s">
        <v>158</v>
      </c>
      <c r="YF21" s="235" t="s">
        <v>158</v>
      </c>
      <c r="YG21" s="8">
        <v>1346</v>
      </c>
      <c r="YH21" s="8">
        <v>1278</v>
      </c>
      <c r="YI21" s="8">
        <v>1204</v>
      </c>
      <c r="YJ21" s="8">
        <v>1194</v>
      </c>
      <c r="YK21" s="8">
        <v>1186</v>
      </c>
      <c r="YL21" s="8">
        <v>1186</v>
      </c>
      <c r="YM21" s="8">
        <v>1208</v>
      </c>
      <c r="YN21" s="8">
        <v>1236</v>
      </c>
      <c r="YO21" s="8">
        <v>1286</v>
      </c>
      <c r="YP21" s="8">
        <v>1310</v>
      </c>
      <c r="YQ21" s="8">
        <v>1304</v>
      </c>
      <c r="YR21" s="8">
        <v>1284</v>
      </c>
      <c r="YS21" s="231" t="s">
        <v>5</v>
      </c>
      <c r="YT21" s="231" t="s">
        <v>5</v>
      </c>
      <c r="YU21" s="231" t="s">
        <v>5</v>
      </c>
      <c r="YV21" s="231" t="s">
        <v>5</v>
      </c>
      <c r="YW21" s="231" t="s">
        <v>5</v>
      </c>
      <c r="YX21" s="231" t="s">
        <v>5</v>
      </c>
      <c r="YY21" s="231" t="s">
        <v>5</v>
      </c>
      <c r="YZ21" s="231" t="s">
        <v>5</v>
      </c>
      <c r="ZA21" s="231" t="s">
        <v>5</v>
      </c>
      <c r="ZB21" s="231" t="s">
        <v>5</v>
      </c>
      <c r="ZC21" s="231" t="s">
        <v>5</v>
      </c>
      <c r="ZD21" s="231" t="s">
        <v>5</v>
      </c>
      <c r="ZE21" s="231" t="s">
        <v>5</v>
      </c>
      <c r="ZF21" s="231" t="s">
        <v>5</v>
      </c>
      <c r="ZG21" s="235" t="s">
        <v>158</v>
      </c>
      <c r="ZH21" s="133">
        <v>0.1217</v>
      </c>
      <c r="ZI21" s="133">
        <v>0.1067</v>
      </c>
      <c r="ZJ21" s="133">
        <v>0.1678</v>
      </c>
      <c r="ZK21" s="133">
        <v>0.17319999999999999</v>
      </c>
      <c r="ZL21" s="133">
        <v>0.18090000000000001</v>
      </c>
      <c r="ZM21" s="133">
        <v>0.15689999999999998</v>
      </c>
      <c r="ZN21" s="133">
        <v>0.1827</v>
      </c>
      <c r="ZO21" s="133">
        <v>0.18420000000000003</v>
      </c>
      <c r="ZP21" s="133">
        <v>0.1648</v>
      </c>
      <c r="ZQ21" s="133">
        <v>0.1734</v>
      </c>
      <c r="ZR21" s="133">
        <v>0.15539999999999998</v>
      </c>
      <c r="ZS21" s="133">
        <v>0.13200000000000001</v>
      </c>
      <c r="ZT21" s="379" t="s">
        <v>158</v>
      </c>
      <c r="ZU21" s="133">
        <v>6.54E-2</v>
      </c>
      <c r="ZV21" s="133">
        <v>5.6399999999999999E-2</v>
      </c>
      <c r="ZW21" s="133">
        <v>8.5199999999999998E-2</v>
      </c>
      <c r="ZX21" s="133">
        <v>8.8499999999999995E-2</v>
      </c>
      <c r="ZY21" s="133">
        <v>8.72E-2</v>
      </c>
      <c r="ZZ21" s="133">
        <v>7.8E-2</v>
      </c>
      <c r="AAA21" s="133">
        <v>9.35E-2</v>
      </c>
      <c r="AAB21" s="133">
        <v>0.1067</v>
      </c>
      <c r="AAC21" s="133">
        <v>0.10589999999999999</v>
      </c>
      <c r="AAD21" s="133">
        <v>0.10869999999999999</v>
      </c>
      <c r="AAE21" s="133">
        <v>0.10539999999999999</v>
      </c>
      <c r="AAF21" s="133">
        <v>9.9399999999999988E-2</v>
      </c>
      <c r="AAG21" s="235" t="s">
        <v>158</v>
      </c>
      <c r="AAH21" s="8">
        <v>16838</v>
      </c>
      <c r="AAI21" s="8">
        <v>15341</v>
      </c>
      <c r="AAJ21" s="8">
        <v>14589</v>
      </c>
      <c r="AAK21" s="8">
        <v>14095</v>
      </c>
      <c r="AAL21" s="8">
        <v>13202</v>
      </c>
      <c r="AAM21" s="8">
        <v>12725</v>
      </c>
      <c r="AAN21" s="8">
        <v>12430</v>
      </c>
      <c r="AAO21" s="8">
        <v>11927</v>
      </c>
      <c r="AAP21" s="8">
        <v>11336</v>
      </c>
      <c r="AAQ21" s="8">
        <v>10852</v>
      </c>
      <c r="AAR21" s="8">
        <v>10325</v>
      </c>
      <c r="AAS21" s="8">
        <v>9779</v>
      </c>
      <c r="AAT21" s="231" t="s">
        <v>5</v>
      </c>
      <c r="AAU21" s="231" t="s">
        <v>5</v>
      </c>
      <c r="AAV21" s="231" t="s">
        <v>5</v>
      </c>
      <c r="AAW21" s="231" t="s">
        <v>5</v>
      </c>
      <c r="AAX21" s="231" t="s">
        <v>5</v>
      </c>
      <c r="AAY21" s="231" t="s">
        <v>5</v>
      </c>
      <c r="AAZ21" s="231" t="s">
        <v>5</v>
      </c>
      <c r="ABA21" s="231" t="s">
        <v>5</v>
      </c>
      <c r="ABB21" s="231" t="s">
        <v>5</v>
      </c>
      <c r="ABC21" s="231" t="s">
        <v>5</v>
      </c>
      <c r="ABD21" s="231" t="s">
        <v>5</v>
      </c>
      <c r="ABE21" s="231" t="s">
        <v>5</v>
      </c>
      <c r="ABF21" s="231" t="s">
        <v>5</v>
      </c>
      <c r="ABG21" s="231" t="s">
        <v>5</v>
      </c>
      <c r="ABH21" s="235" t="s">
        <v>158</v>
      </c>
      <c r="ABI21" s="8">
        <v>4388</v>
      </c>
      <c r="ABJ21" s="8">
        <v>4574</v>
      </c>
      <c r="ABK21" s="8">
        <v>3927</v>
      </c>
      <c r="ABL21" s="8">
        <v>4058</v>
      </c>
      <c r="ABM21" s="8">
        <v>3947</v>
      </c>
      <c r="ABN21" s="8">
        <v>3219</v>
      </c>
      <c r="ABO21" s="8">
        <v>3542</v>
      </c>
      <c r="ABP21" s="8">
        <v>3407</v>
      </c>
      <c r="ABQ21" s="8">
        <v>3246</v>
      </c>
      <c r="ABR21" s="8">
        <v>3219</v>
      </c>
      <c r="ABS21" s="8">
        <v>2550</v>
      </c>
      <c r="ABT21" s="8">
        <v>2546</v>
      </c>
      <c r="ABU21" s="231" t="s">
        <v>5</v>
      </c>
      <c r="ABV21" s="231" t="s">
        <v>5</v>
      </c>
      <c r="ABW21" s="231" t="s">
        <v>5</v>
      </c>
      <c r="ABX21" s="231" t="s">
        <v>5</v>
      </c>
      <c r="ABY21" s="231" t="s">
        <v>5</v>
      </c>
      <c r="ABZ21" s="231" t="s">
        <v>5</v>
      </c>
      <c r="ACA21" s="231" t="s">
        <v>5</v>
      </c>
      <c r="ACB21" s="231" t="s">
        <v>5</v>
      </c>
      <c r="ACC21" s="231" t="s">
        <v>5</v>
      </c>
      <c r="ACD21" s="231" t="s">
        <v>5</v>
      </c>
      <c r="ACE21" s="231" t="s">
        <v>5</v>
      </c>
      <c r="ACF21" s="231" t="s">
        <v>5</v>
      </c>
      <c r="ACG21" s="231" t="s">
        <v>5</v>
      </c>
      <c r="ACH21" s="231" t="s">
        <v>5</v>
      </c>
      <c r="ACI21" s="235" t="s">
        <v>158</v>
      </c>
      <c r="ACJ21" s="8">
        <v>-928</v>
      </c>
      <c r="ACK21" s="8">
        <v>1752</v>
      </c>
      <c r="ACL21" s="8">
        <v>33</v>
      </c>
      <c r="ACM21" s="8">
        <v>1183</v>
      </c>
      <c r="ACN21" s="8">
        <v>866</v>
      </c>
      <c r="ACO21" s="8">
        <v>322</v>
      </c>
      <c r="ACP21" s="8">
        <v>-1028</v>
      </c>
      <c r="ACQ21" s="8">
        <v>-137</v>
      </c>
      <c r="ACR21" s="8">
        <v>1144</v>
      </c>
      <c r="ACS21" s="8">
        <v>1269</v>
      </c>
      <c r="ACT21" s="8">
        <v>703</v>
      </c>
      <c r="ACU21" s="8">
        <v>825</v>
      </c>
      <c r="ACV21" s="237" t="s">
        <v>5</v>
      </c>
      <c r="ACW21" s="237" t="s">
        <v>5</v>
      </c>
      <c r="ACX21" s="237" t="s">
        <v>5</v>
      </c>
      <c r="ACY21" s="237" t="s">
        <v>5</v>
      </c>
      <c r="ACZ21" s="237" t="s">
        <v>5</v>
      </c>
      <c r="ADA21" s="237" t="s">
        <v>5</v>
      </c>
      <c r="ADB21" s="237" t="s">
        <v>5</v>
      </c>
      <c r="ADC21" s="237" t="s">
        <v>5</v>
      </c>
      <c r="ADD21" s="237" t="s">
        <v>5</v>
      </c>
      <c r="ADE21" s="237" t="s">
        <v>5</v>
      </c>
      <c r="ADF21" s="237" t="s">
        <v>5</v>
      </c>
      <c r="ADG21" s="237" t="s">
        <v>5</v>
      </c>
      <c r="ADH21" s="237" t="s">
        <v>5</v>
      </c>
      <c r="ADI21" s="237" t="s">
        <v>5</v>
      </c>
      <c r="ADJ21" s="127" t="s">
        <v>158</v>
      </c>
      <c r="ADK21" s="128">
        <v>1.0418032786885245</v>
      </c>
      <c r="ADL21" s="128">
        <v>1.2605851063829787</v>
      </c>
      <c r="ADM21" s="128">
        <v>0.77672413793103445</v>
      </c>
      <c r="ADN21" s="128">
        <v>0.78358208955223885</v>
      </c>
      <c r="ADO21" s="128">
        <v>0.74904942965779475</v>
      </c>
      <c r="ADP21" s="128">
        <v>0.89320388349514557</v>
      </c>
      <c r="ADQ21" s="128">
        <v>0.73362445414847166</v>
      </c>
      <c r="ADR21" s="128">
        <v>0.65800865800865804</v>
      </c>
      <c r="ADS21" s="128">
        <v>0.67661691542288571</v>
      </c>
      <c r="ADT21" s="128">
        <v>0.66304347826086951</v>
      </c>
      <c r="ADU21" s="128">
        <v>0.58957219251336901</v>
      </c>
      <c r="ADV21" s="128">
        <v>0.6097560975609756</v>
      </c>
      <c r="ADW21" s="128">
        <v>0.60509554140127386</v>
      </c>
      <c r="ADX21" s="128">
        <v>0.52142857142857146</v>
      </c>
      <c r="ADY21" s="128">
        <v>0.41888297872340424</v>
      </c>
      <c r="ADZ21" s="128">
        <v>0.36363636363636365</v>
      </c>
      <c r="AEA21" s="128" t="s">
        <v>158</v>
      </c>
      <c r="AEB21" s="128" t="s">
        <v>158</v>
      </c>
      <c r="AEC21" s="128" t="s">
        <v>158</v>
      </c>
      <c r="AED21" s="128" t="s">
        <v>158</v>
      </c>
      <c r="AEE21" s="128" t="s">
        <v>158</v>
      </c>
      <c r="AEF21" s="128" t="s">
        <v>158</v>
      </c>
      <c r="AEG21" s="128" t="s">
        <v>158</v>
      </c>
      <c r="AEH21" s="128" t="s">
        <v>158</v>
      </c>
      <c r="AEI21" s="128" t="s">
        <v>158</v>
      </c>
      <c r="AEJ21" s="128" t="s">
        <v>158</v>
      </c>
      <c r="AEK21" s="127" t="s">
        <v>158</v>
      </c>
      <c r="AEL21" s="128">
        <v>0.38987374658158613</v>
      </c>
      <c r="AEM21" s="128">
        <v>0.33108135111499781</v>
      </c>
      <c r="AEN21" s="128">
        <v>0.34530303030303028</v>
      </c>
      <c r="AEO21" s="128">
        <v>0.30894529324790537</v>
      </c>
      <c r="AEP21" s="128">
        <v>0.29597415758804158</v>
      </c>
      <c r="AEQ21" s="128">
        <v>0.33896241068654859</v>
      </c>
      <c r="AER21" s="128">
        <v>0.2864822134387352</v>
      </c>
      <c r="AES21" s="128">
        <v>0.27571470501907835</v>
      </c>
      <c r="AET21" s="128">
        <v>0.26940234134319163</v>
      </c>
      <c r="AEU21" s="128">
        <v>0.24824479652065859</v>
      </c>
      <c r="AEV21" s="128">
        <v>0.28189411764705885</v>
      </c>
      <c r="AEW21" s="128">
        <v>0.25216025137470544</v>
      </c>
      <c r="AEX21" s="128" t="s">
        <v>158</v>
      </c>
      <c r="AEY21" s="128" t="s">
        <v>158</v>
      </c>
      <c r="AEZ21" s="128" t="s">
        <v>158</v>
      </c>
      <c r="AFA21" s="128" t="s">
        <v>158</v>
      </c>
      <c r="AFB21" s="128" t="s">
        <v>158</v>
      </c>
      <c r="AFC21" s="128" t="s">
        <v>158</v>
      </c>
      <c r="AFD21" s="128" t="s">
        <v>158</v>
      </c>
      <c r="AFE21" s="128" t="s">
        <v>158</v>
      </c>
      <c r="AFF21" s="128" t="s">
        <v>158</v>
      </c>
      <c r="AFG21" s="128" t="s">
        <v>158</v>
      </c>
      <c r="AFH21" s="128" t="s">
        <v>158</v>
      </c>
      <c r="AFI21" s="128" t="s">
        <v>158</v>
      </c>
      <c r="AFJ21" s="128" t="s">
        <v>158</v>
      </c>
      <c r="AFK21" s="128" t="s">
        <v>158</v>
      </c>
      <c r="AFL21" s="134" t="s">
        <v>158</v>
      </c>
      <c r="AFM21" s="135" t="s">
        <v>1282</v>
      </c>
      <c r="AFN21" s="135">
        <v>0.86436421232876703</v>
      </c>
      <c r="AFO21" s="135">
        <v>41.091060606060609</v>
      </c>
      <c r="AFP21" s="135">
        <v>1.0597633136094675</v>
      </c>
      <c r="AFQ21" s="135">
        <v>1.348972286374134</v>
      </c>
      <c r="AFR21" s="135">
        <v>3.3885714285714283</v>
      </c>
      <c r="AFS21" s="135" t="s">
        <v>1282</v>
      </c>
      <c r="AFT21" s="135" t="s">
        <v>1282</v>
      </c>
      <c r="AFU21" s="135">
        <v>0.76440559440559441</v>
      </c>
      <c r="AFV21" s="135">
        <v>0.62970843183609138</v>
      </c>
      <c r="AFW21" s="135">
        <v>1.0225177809388335</v>
      </c>
      <c r="AFX21" s="135">
        <v>0.77818181818181809</v>
      </c>
      <c r="AFY21" s="135" t="s">
        <v>158</v>
      </c>
      <c r="AFZ21" s="135" t="s">
        <v>158</v>
      </c>
      <c r="AGA21" s="135" t="s">
        <v>158</v>
      </c>
      <c r="AGB21" s="135" t="s">
        <v>158</v>
      </c>
      <c r="AGC21" s="135" t="s">
        <v>158</v>
      </c>
      <c r="AGD21" s="135" t="s">
        <v>158</v>
      </c>
      <c r="AGE21" s="135" t="s">
        <v>158</v>
      </c>
      <c r="AGF21" s="135" t="s">
        <v>158</v>
      </c>
      <c r="AGG21" s="135" t="s">
        <v>158</v>
      </c>
      <c r="AGH21" s="135" t="s">
        <v>158</v>
      </c>
      <c r="AGI21" s="135" t="s">
        <v>158</v>
      </c>
      <c r="AGJ21" s="135" t="s">
        <v>158</v>
      </c>
      <c r="AGK21" s="135" t="s">
        <v>158</v>
      </c>
      <c r="AGL21" s="135" t="s">
        <v>158</v>
      </c>
    </row>
    <row r="22" spans="1:870" x14ac:dyDescent="0.2">
      <c r="A22" s="7">
        <v>20</v>
      </c>
      <c r="B22" s="1" t="s">
        <v>239</v>
      </c>
      <c r="C22" s="1" t="s">
        <v>240</v>
      </c>
      <c r="D22" s="94">
        <v>0.625</v>
      </c>
      <c r="E22" s="95">
        <v>0.73099999999999998</v>
      </c>
      <c r="F22" s="57">
        <v>2.9239999999999999</v>
      </c>
      <c r="G22" s="58" t="s">
        <v>159</v>
      </c>
      <c r="H22" s="58">
        <v>2.9239999999999999</v>
      </c>
      <c r="I22" s="226" t="s">
        <v>5</v>
      </c>
      <c r="J22" s="58" t="s">
        <v>159</v>
      </c>
      <c r="K22" s="58" t="s">
        <v>1300</v>
      </c>
      <c r="L22" s="226" t="s">
        <v>5</v>
      </c>
      <c r="M22" s="150">
        <v>2.6059999999999999</v>
      </c>
      <c r="N22" s="123">
        <v>2.2599999999999998</v>
      </c>
      <c r="O22" s="123">
        <v>1.9700000000000002</v>
      </c>
      <c r="P22" s="123">
        <v>1.7649999999999999</v>
      </c>
      <c r="Q22" s="123">
        <v>1.6</v>
      </c>
      <c r="R22" s="123">
        <v>1.4100000000000001</v>
      </c>
      <c r="S22" s="123">
        <v>1.2249999999999999</v>
      </c>
      <c r="T22" s="124">
        <v>1.06</v>
      </c>
      <c r="U22" s="124">
        <v>0.91499999999999992</v>
      </c>
      <c r="V22" s="124">
        <v>0.79</v>
      </c>
      <c r="W22" s="124">
        <v>0.73</v>
      </c>
      <c r="X22" s="124">
        <v>0.56000000000000005</v>
      </c>
      <c r="Y22" s="124">
        <v>0.42</v>
      </c>
      <c r="Z22" s="124">
        <v>0.34</v>
      </c>
      <c r="AA22" s="124">
        <v>0.28999999999999998</v>
      </c>
      <c r="AB22" s="124">
        <v>0.28000000000000003</v>
      </c>
      <c r="AC22" s="124">
        <v>0.25</v>
      </c>
      <c r="AD22" s="124">
        <v>0.23</v>
      </c>
      <c r="AE22" s="124">
        <v>0.21</v>
      </c>
      <c r="AF22" s="124">
        <v>0.21</v>
      </c>
      <c r="AG22" s="124">
        <v>0.21</v>
      </c>
      <c r="AH22" s="136">
        <v>0.21</v>
      </c>
      <c r="AI22" s="136">
        <v>0.21</v>
      </c>
      <c r="AJ22" s="136">
        <v>0.21</v>
      </c>
      <c r="AK22" s="136">
        <v>0.20250000000000001</v>
      </c>
      <c r="AL22" s="136">
        <v>0.17</v>
      </c>
      <c r="AM22" s="136">
        <v>0.13</v>
      </c>
      <c r="AN22" s="136">
        <v>0.12</v>
      </c>
      <c r="AO22" s="136">
        <v>0.105</v>
      </c>
      <c r="AP22" s="136">
        <v>8.5000000000000006E-2</v>
      </c>
      <c r="AQ22" s="136">
        <v>0.08</v>
      </c>
      <c r="AR22" s="136">
        <v>0.08</v>
      </c>
      <c r="AS22" s="136">
        <v>0.10249999999999999</v>
      </c>
      <c r="AT22" s="136">
        <v>0.11</v>
      </c>
      <c r="AU22" s="136">
        <v>0.10249999999999999</v>
      </c>
      <c r="AV22" s="136">
        <v>9.2499999999999999E-2</v>
      </c>
      <c r="AW22" s="136">
        <v>0.09</v>
      </c>
      <c r="AX22" s="136">
        <v>2.2499999999999999E-2</v>
      </c>
      <c r="AY22" s="136" t="s">
        <v>1303</v>
      </c>
      <c r="AZ22" s="137" t="s">
        <v>5</v>
      </c>
      <c r="BA22" s="137" t="s">
        <v>5</v>
      </c>
      <c r="BB22" s="137" t="s">
        <v>5</v>
      </c>
      <c r="BC22" s="137" t="s">
        <v>5</v>
      </c>
      <c r="BD22" s="137" t="s">
        <v>5</v>
      </c>
      <c r="BE22" s="137" t="s">
        <v>5</v>
      </c>
      <c r="BF22" s="137" t="s">
        <v>5</v>
      </c>
      <c r="BG22" s="137" t="s">
        <v>5</v>
      </c>
      <c r="BH22" s="137" t="s">
        <v>5</v>
      </c>
      <c r="BI22" s="137" t="s">
        <v>5</v>
      </c>
      <c r="BJ22" s="137" t="s">
        <v>5</v>
      </c>
      <c r="BK22" s="137" t="s">
        <v>5</v>
      </c>
      <c r="BL22" s="137" t="s">
        <v>5</v>
      </c>
      <c r="BM22" s="126">
        <v>0.15309734513274331</v>
      </c>
      <c r="BN22" s="125">
        <v>0.14720812182741105</v>
      </c>
      <c r="BO22" s="125">
        <v>0.11614730878186985</v>
      </c>
      <c r="BP22" s="125">
        <v>0.10312499999999991</v>
      </c>
      <c r="BQ22" s="125">
        <v>0.13475177304964525</v>
      </c>
      <c r="BR22" s="125">
        <v>0.15102040816326556</v>
      </c>
      <c r="BS22" s="125">
        <v>0.15566037735849036</v>
      </c>
      <c r="BT22" s="125">
        <v>0.15846994535519143</v>
      </c>
      <c r="BU22" s="125">
        <v>0.15822784810126578</v>
      </c>
      <c r="BV22" s="125">
        <v>8.2191780821917915E-2</v>
      </c>
      <c r="BW22" s="125">
        <v>0.30357142857142838</v>
      </c>
      <c r="BX22" s="125">
        <v>0.33333333333333348</v>
      </c>
      <c r="BY22" s="125">
        <v>0.23529411764705865</v>
      </c>
      <c r="BZ22" s="125">
        <v>0.1724137931034484</v>
      </c>
      <c r="CA22" s="125">
        <v>3.5714285714285587E-2</v>
      </c>
      <c r="CB22" s="125">
        <v>0.12000000000000011</v>
      </c>
      <c r="CC22" s="125">
        <v>8.6956521739130377E-2</v>
      </c>
      <c r="CD22" s="125">
        <v>9.5238095238095344E-2</v>
      </c>
      <c r="CE22" s="125">
        <v>0</v>
      </c>
      <c r="CF22" s="125">
        <v>0</v>
      </c>
      <c r="CG22" s="125">
        <v>0</v>
      </c>
      <c r="CH22" s="125">
        <v>0</v>
      </c>
      <c r="CI22" s="125">
        <v>0</v>
      </c>
      <c r="CJ22" s="125">
        <v>3.7037037037036979E-2</v>
      </c>
      <c r="CK22" s="125">
        <v>0.19117647058823528</v>
      </c>
      <c r="CL22" s="125">
        <v>0.30769230769230771</v>
      </c>
      <c r="CM22" s="125">
        <v>8.3333333333333481E-2</v>
      </c>
      <c r="CN22" s="125">
        <v>0.14285714285714279</v>
      </c>
      <c r="CO22" s="125">
        <v>0.23529411764705865</v>
      </c>
      <c r="CP22" s="125">
        <v>6.25E-2</v>
      </c>
      <c r="CQ22" s="125">
        <v>0</v>
      </c>
      <c r="CR22" s="125">
        <v>-0.21951219512195119</v>
      </c>
      <c r="CS22" s="125">
        <v>-6.8181818181818232E-2</v>
      </c>
      <c r="CT22" s="125">
        <v>7.3170731707317138E-2</v>
      </c>
      <c r="CU22" s="125">
        <v>0.10810810810810811</v>
      </c>
      <c r="CV22" s="125">
        <v>2.7777777777777901E-2</v>
      </c>
      <c r="CW22" s="125">
        <v>3</v>
      </c>
      <c r="CX22" s="125" t="s">
        <v>158</v>
      </c>
      <c r="CY22" s="125" t="s">
        <v>158</v>
      </c>
      <c r="CZ22" s="125" t="s">
        <v>158</v>
      </c>
      <c r="DA22" s="125" t="s">
        <v>158</v>
      </c>
      <c r="DB22" s="125" t="s">
        <v>158</v>
      </c>
      <c r="DC22" s="125" t="s">
        <v>158</v>
      </c>
      <c r="DD22" s="125" t="s">
        <v>158</v>
      </c>
      <c r="DE22" s="125" t="s">
        <v>158</v>
      </c>
      <c r="DF22" s="125" t="s">
        <v>158</v>
      </c>
      <c r="DG22" s="125" t="s">
        <v>158</v>
      </c>
      <c r="DH22" s="125" t="s">
        <v>158</v>
      </c>
      <c r="DI22" s="125" t="s">
        <v>158</v>
      </c>
      <c r="DJ22" s="125" t="s">
        <v>158</v>
      </c>
      <c r="DK22" s="125" t="s">
        <v>158</v>
      </c>
      <c r="DL22" s="127">
        <v>3.1169117561175026E-2</v>
      </c>
      <c r="DM22" s="128">
        <v>2.2323192855061097E-2</v>
      </c>
      <c r="DN22" s="128">
        <v>1.8586659118784793E-2</v>
      </c>
      <c r="DO22" s="128">
        <v>1.6360771227289579E-2</v>
      </c>
      <c r="DP22" s="128">
        <v>1.7532325224632918E-2</v>
      </c>
      <c r="DQ22" s="128">
        <v>1.4555589965933726E-2</v>
      </c>
      <c r="DR22" s="128">
        <v>2.1186440677966101E-2</v>
      </c>
      <c r="DS22" s="128">
        <v>1.6462183568877155E-2</v>
      </c>
      <c r="DT22" s="128">
        <v>1.4796248382923672E-2</v>
      </c>
      <c r="DU22" s="128">
        <v>1.599514071674428E-2</v>
      </c>
      <c r="DV22" s="128">
        <v>1.3396953569462286E-2</v>
      </c>
      <c r="DW22" s="128">
        <v>1.1144278606965175E-2</v>
      </c>
      <c r="DX22" s="128">
        <v>1.0632911392405063E-2</v>
      </c>
      <c r="DY22" s="128">
        <v>1.1537156430268071E-2</v>
      </c>
      <c r="DZ22" s="128">
        <v>7.3250820914372303E-3</v>
      </c>
      <c r="EA22" s="128">
        <v>6.282252636302446E-3</v>
      </c>
      <c r="EB22" s="128">
        <v>8.4602368866328256E-3</v>
      </c>
      <c r="EC22" s="128">
        <v>7.7051926298157452E-3</v>
      </c>
      <c r="ED22" s="128">
        <v>8.7902888237756382E-3</v>
      </c>
      <c r="EE22" s="128">
        <v>1.1444141689373296E-2</v>
      </c>
      <c r="EF22" s="128">
        <v>8.9552238805970154E-3</v>
      </c>
      <c r="EG22" s="128">
        <v>6.0000000000000001E-3</v>
      </c>
      <c r="EH22" s="128">
        <v>4.3749999999999995E-3</v>
      </c>
      <c r="EI22" s="128">
        <v>6.7632850241545889E-3</v>
      </c>
      <c r="EJ22" s="128">
        <v>1.0201511335012594E-2</v>
      </c>
      <c r="EK22" s="128">
        <v>1.4592274678111588E-2</v>
      </c>
      <c r="EL22" s="128">
        <v>1.5294117647058824E-2</v>
      </c>
      <c r="EM22" s="127">
        <v>3.7558788336403193E-2</v>
      </c>
      <c r="EN22" s="128">
        <v>2.489810506573718E-2</v>
      </c>
      <c r="EO22" s="128">
        <v>2.2963049306445972E-2</v>
      </c>
      <c r="EP22" s="128">
        <v>2.0285024709803468E-2</v>
      </c>
      <c r="EQ22" s="128">
        <v>2.4393962494282665E-2</v>
      </c>
      <c r="ER22" s="128">
        <v>1.9257033597377769E-2</v>
      </c>
      <c r="ES22" s="128">
        <v>2.3200757575757576E-2</v>
      </c>
      <c r="ET22" s="128">
        <v>1.9023689877961235E-2</v>
      </c>
      <c r="EU22" s="128">
        <v>1.6639388979814509E-2</v>
      </c>
      <c r="EV22" s="128">
        <v>1.8061271147690901E-2</v>
      </c>
      <c r="EW22" s="128">
        <v>1.7739975698663427E-2</v>
      </c>
      <c r="EX22" s="128">
        <v>1.307494746672893E-2</v>
      </c>
      <c r="EY22" s="128">
        <v>1.3295346628679962E-2</v>
      </c>
      <c r="EZ22" s="128">
        <v>1.4297729184188394E-2</v>
      </c>
      <c r="FA22" s="128">
        <v>9.8305084745762706E-3</v>
      </c>
      <c r="FB22" s="128">
        <v>7.3356038773906215E-3</v>
      </c>
      <c r="FC22" s="128">
        <v>1.0044194455604661E-2</v>
      </c>
      <c r="FD22" s="128">
        <v>9.1451292246520887E-3</v>
      </c>
      <c r="FE22" s="128">
        <v>1.1134676564156946E-2</v>
      </c>
      <c r="FF22" s="128">
        <v>1.4075067024128685E-2</v>
      </c>
      <c r="FG22" s="128">
        <v>1.4373716632443531E-2</v>
      </c>
      <c r="FH22" s="128">
        <v>8.4337349397590362E-3</v>
      </c>
      <c r="FI22" s="128">
        <v>5.7771664374140297E-3</v>
      </c>
      <c r="FJ22" s="128">
        <v>8.5504885993485345E-3</v>
      </c>
      <c r="FK22" s="128">
        <v>1.388888888888889E-2</v>
      </c>
      <c r="FL22" s="128">
        <v>1.7989417989417993E-2</v>
      </c>
      <c r="FM22" s="128">
        <v>1.906158357771261E-2</v>
      </c>
      <c r="FN22" s="127">
        <v>5.0057624495895403E-2</v>
      </c>
      <c r="FO22" s="128">
        <v>2.9933774834437082E-2</v>
      </c>
      <c r="FP22" s="128">
        <v>2.7766032417195208E-2</v>
      </c>
      <c r="FQ22" s="128">
        <v>3.0700991476778568E-2</v>
      </c>
      <c r="FR22" s="128">
        <v>2.912798106681231E-2</v>
      </c>
      <c r="FS22" s="128">
        <v>2.5232641374373661E-2</v>
      </c>
      <c r="FT22" s="128">
        <v>2.576235541535226E-2</v>
      </c>
      <c r="FU22" s="128">
        <v>2.12E-2</v>
      </c>
      <c r="FV22" s="128">
        <v>1.9568006843455943E-2</v>
      </c>
      <c r="FW22" s="128">
        <v>2.3688155922038982E-2</v>
      </c>
      <c r="FX22" s="128">
        <v>2.3926581448705339E-2</v>
      </c>
      <c r="FY22" s="128">
        <v>1.5053763440860216E-2</v>
      </c>
      <c r="FZ22" s="128">
        <v>1.5849056603773583E-2</v>
      </c>
      <c r="GA22" s="128">
        <v>1.7598343685300208E-2</v>
      </c>
      <c r="GB22" s="128">
        <v>1.657142857142857E-2</v>
      </c>
      <c r="GC22" s="128">
        <v>9.655172413793104E-3</v>
      </c>
      <c r="GD22" s="128">
        <v>1.2953367875647668E-2</v>
      </c>
      <c r="GE22" s="128">
        <v>1.0952380952380953E-2</v>
      </c>
      <c r="GF22" s="128">
        <v>1.3324873096446701E-2</v>
      </c>
      <c r="GG22" s="128">
        <v>2.019230769230769E-2</v>
      </c>
      <c r="GH22" s="128">
        <v>3.2307692307692308E-2</v>
      </c>
      <c r="GI22" s="128">
        <v>1.2537313432835821E-2</v>
      </c>
      <c r="GJ22" s="128">
        <v>8.7499999999999991E-3</v>
      </c>
      <c r="GK22" s="128">
        <v>1.0769230769230769E-2</v>
      </c>
      <c r="GL22" s="128">
        <v>1.8837209302325582E-2</v>
      </c>
      <c r="GM22" s="128">
        <v>2.361111111111111E-2</v>
      </c>
      <c r="GN22" s="128">
        <v>2.3636363636363636E-2</v>
      </c>
      <c r="GO22" s="109">
        <v>9.3699999999999992</v>
      </c>
      <c r="GP22" s="141">
        <v>8.8699999999999992</v>
      </c>
      <c r="GQ22" s="141">
        <v>7.98</v>
      </c>
      <c r="GR22" s="146">
        <v>8.7899999999999991</v>
      </c>
      <c r="GS22" s="141">
        <v>7.66</v>
      </c>
      <c r="GT22" s="141">
        <v>6.52</v>
      </c>
      <c r="GU22" s="110">
        <v>-1.75</v>
      </c>
      <c r="GV22" s="110">
        <v>5.32</v>
      </c>
      <c r="GW22" s="110">
        <v>4.0199999999999996</v>
      </c>
      <c r="GX22" s="110">
        <v>3.82</v>
      </c>
      <c r="GY22" s="110">
        <v>4.58</v>
      </c>
      <c r="GZ22" s="110">
        <v>-0.95</v>
      </c>
      <c r="HA22" s="110">
        <v>3.35</v>
      </c>
      <c r="HB22" s="110">
        <v>-4.7300000000000004</v>
      </c>
      <c r="HC22" s="110">
        <v>1.5</v>
      </c>
      <c r="HD22" s="110">
        <v>4.4800000000000004</v>
      </c>
      <c r="HE22" s="129" t="s">
        <v>158</v>
      </c>
      <c r="HF22" s="231" t="s">
        <v>158</v>
      </c>
      <c r="HG22" s="231" t="s">
        <v>158</v>
      </c>
      <c r="HH22" s="231" t="s">
        <v>158</v>
      </c>
      <c r="HI22" s="231" t="s">
        <v>158</v>
      </c>
      <c r="HJ22" s="231" t="s">
        <v>158</v>
      </c>
      <c r="HK22" s="231" t="s">
        <v>158</v>
      </c>
      <c r="HL22" s="231" t="s">
        <v>158</v>
      </c>
      <c r="HM22" s="231" t="s">
        <v>158</v>
      </c>
      <c r="HN22" s="231" t="s">
        <v>158</v>
      </c>
      <c r="HO22" s="231" t="s">
        <v>158</v>
      </c>
      <c r="HP22" s="232">
        <v>6.7257203842049105</v>
      </c>
      <c r="HQ22" s="131">
        <v>8.6820746335963932</v>
      </c>
      <c r="HR22" s="131">
        <v>8.8909774436090228</v>
      </c>
      <c r="HS22" s="131">
        <v>6.2491467576791813</v>
      </c>
      <c r="HT22" s="131">
        <v>7.4608355091383807</v>
      </c>
      <c r="HU22" s="131">
        <v>7.2929447852760738</v>
      </c>
      <c r="HV22" s="131" t="s">
        <v>1288</v>
      </c>
      <c r="HW22" s="131">
        <v>9.3270676691729317</v>
      </c>
      <c r="HX22" s="131">
        <v>11.082089552238806</v>
      </c>
      <c r="HY22" s="131">
        <v>8.167539267015707</v>
      </c>
      <c r="HZ22" s="131">
        <v>6.6615720524017465</v>
      </c>
      <c r="IA22" s="131" t="s">
        <v>1288</v>
      </c>
      <c r="IB22" s="131">
        <v>5.9850746268656714</v>
      </c>
      <c r="IC22" s="131" t="s">
        <v>1288</v>
      </c>
      <c r="ID22" s="131">
        <v>17.846666666666668</v>
      </c>
      <c r="IE22" s="131">
        <v>4.8549107142857135</v>
      </c>
      <c r="IF22" s="131" t="s">
        <v>158</v>
      </c>
      <c r="IG22" s="131" t="s">
        <v>158</v>
      </c>
      <c r="IH22" s="131" t="s">
        <v>158</v>
      </c>
      <c r="II22" s="131" t="s">
        <v>158</v>
      </c>
      <c r="IJ22" s="131" t="s">
        <v>158</v>
      </c>
      <c r="IK22" s="131" t="s">
        <v>158</v>
      </c>
      <c r="IL22" s="131" t="s">
        <v>158</v>
      </c>
      <c r="IM22" s="131" t="s">
        <v>158</v>
      </c>
      <c r="IN22" s="131" t="s">
        <v>158</v>
      </c>
      <c r="IO22" s="131" t="s">
        <v>158</v>
      </c>
      <c r="IP22" s="131" t="s">
        <v>158</v>
      </c>
      <c r="IQ22" s="130">
        <v>8.3292358659279611</v>
      </c>
      <c r="IR22" s="131">
        <v>10.206290951189606</v>
      </c>
      <c r="IS22" s="131">
        <v>11.426419635338345</v>
      </c>
      <c r="IT22" s="131">
        <v>8.4143390216154739</v>
      </c>
      <c r="IU22" s="131">
        <v>9.6644856605744121</v>
      </c>
      <c r="IV22" s="131">
        <v>9.5036357638036808</v>
      </c>
      <c r="IW22" s="131" t="s">
        <v>1288</v>
      </c>
      <c r="IX22" s="131">
        <v>10.689632447368419</v>
      </c>
      <c r="IY22" s="131">
        <v>12.886885572139306</v>
      </c>
      <c r="IZ22" s="131">
        <v>10.263120418848168</v>
      </c>
      <c r="JA22" s="131">
        <v>9.8509045545851528</v>
      </c>
      <c r="JB22" s="131" t="s">
        <v>1288</v>
      </c>
      <c r="JC22" s="131">
        <v>8.5837902119402987</v>
      </c>
      <c r="JD22" s="131" t="s">
        <v>1288</v>
      </c>
      <c r="JE22" s="131">
        <v>22.624266666666667</v>
      </c>
      <c r="JF22" s="131">
        <v>7.6218555133928554</v>
      </c>
      <c r="JG22" s="131" t="s">
        <v>158</v>
      </c>
      <c r="JH22" s="131" t="s">
        <v>158</v>
      </c>
      <c r="JI22" s="131" t="s">
        <v>158</v>
      </c>
      <c r="JJ22" s="131" t="s">
        <v>158</v>
      </c>
      <c r="JK22" s="131" t="s">
        <v>158</v>
      </c>
      <c r="JL22" s="131" t="s">
        <v>158</v>
      </c>
      <c r="JM22" s="131" t="s">
        <v>158</v>
      </c>
      <c r="JN22" s="131" t="s">
        <v>158</v>
      </c>
      <c r="JO22" s="131" t="s">
        <v>158</v>
      </c>
      <c r="JP22" s="131" t="s">
        <v>158</v>
      </c>
      <c r="JQ22" s="131" t="s">
        <v>158</v>
      </c>
      <c r="JR22" s="130">
        <v>10.03094962646745</v>
      </c>
      <c r="JS22" s="131">
        <v>11.949266967305526</v>
      </c>
      <c r="JT22" s="131">
        <v>13.518796992481201</v>
      </c>
      <c r="JU22" s="131">
        <v>11.079635949943118</v>
      </c>
      <c r="JV22" s="131">
        <v>12.64621409921671</v>
      </c>
      <c r="JW22" s="131">
        <v>12.691717791411044</v>
      </c>
      <c r="JX22" s="131" t="s">
        <v>1288</v>
      </c>
      <c r="JY22" s="131">
        <v>12.103383458646617</v>
      </c>
      <c r="JZ22" s="131">
        <v>14.92537313432836</v>
      </c>
      <c r="KA22" s="131">
        <v>12.751308900523561</v>
      </c>
      <c r="KB22" s="131">
        <v>11.897379912663755</v>
      </c>
      <c r="KC22" s="131" t="s">
        <v>1288</v>
      </c>
      <c r="KD22" s="131">
        <v>10.44776119402985</v>
      </c>
      <c r="KE22" s="131" t="s">
        <v>1288</v>
      </c>
      <c r="KF22" s="131">
        <v>27.333333333333332</v>
      </c>
      <c r="KG22" s="131">
        <v>9.9486607142857135</v>
      </c>
      <c r="KH22" s="131" t="s">
        <v>158</v>
      </c>
      <c r="KI22" s="131" t="s">
        <v>158</v>
      </c>
      <c r="KJ22" s="131" t="s">
        <v>158</v>
      </c>
      <c r="KK22" s="131" t="s">
        <v>158</v>
      </c>
      <c r="KL22" s="131" t="s">
        <v>158</v>
      </c>
      <c r="KM22" s="131" t="s">
        <v>158</v>
      </c>
      <c r="KN22" s="131" t="s">
        <v>158</v>
      </c>
      <c r="KO22" s="131" t="s">
        <v>158</v>
      </c>
      <c r="KP22" s="131" t="s">
        <v>158</v>
      </c>
      <c r="KQ22" s="131" t="s">
        <v>158</v>
      </c>
      <c r="KR22" s="131" t="s">
        <v>158</v>
      </c>
      <c r="KS22" s="116">
        <v>189.32132149672097</v>
      </c>
      <c r="KT22" s="132">
        <v>163.8073972250121</v>
      </c>
      <c r="KU22" s="132">
        <v>154.9375</v>
      </c>
      <c r="KV22" s="132">
        <v>152.75</v>
      </c>
      <c r="KW22" s="132">
        <v>149.29411764705881</v>
      </c>
      <c r="KX22" s="132">
        <v>138.11764705882354</v>
      </c>
      <c r="KY22" s="132">
        <v>135.70588235294119</v>
      </c>
      <c r="KZ22" s="132">
        <v>128.64705882352942</v>
      </c>
      <c r="LA22" s="132">
        <v>123.29411764705883</v>
      </c>
      <c r="LB22" s="132">
        <v>107.88235294117646</v>
      </c>
      <c r="LC22" s="132">
        <v>82.705882352941174</v>
      </c>
      <c r="LD22" s="132">
        <v>84.941176470588232</v>
      </c>
      <c r="LE22" s="132" t="s">
        <v>158</v>
      </c>
      <c r="LF22" s="132" t="s">
        <v>158</v>
      </c>
      <c r="LG22" s="132" t="s">
        <v>158</v>
      </c>
      <c r="LH22" s="132" t="s">
        <v>158</v>
      </c>
      <c r="LI22" s="132" t="s">
        <v>158</v>
      </c>
      <c r="LJ22" s="132" t="s">
        <v>158</v>
      </c>
      <c r="LK22" s="132" t="s">
        <v>158</v>
      </c>
      <c r="LL22" s="132" t="s">
        <v>158</v>
      </c>
      <c r="LM22" s="132" t="s">
        <v>158</v>
      </c>
      <c r="LN22" s="132" t="s">
        <v>158</v>
      </c>
      <c r="LO22" s="132" t="s">
        <v>158</v>
      </c>
      <c r="LP22" s="132" t="s">
        <v>158</v>
      </c>
      <c r="LQ22" s="132" t="s">
        <v>158</v>
      </c>
      <c r="LR22" s="132" t="s">
        <v>158</v>
      </c>
      <c r="LS22" s="132" t="s">
        <v>158</v>
      </c>
      <c r="LT22" s="130">
        <v>0.33287323108555156</v>
      </c>
      <c r="LU22" s="131">
        <v>0.4701253014490922</v>
      </c>
      <c r="LV22" s="131">
        <v>0.45792658329971764</v>
      </c>
      <c r="LW22" s="131">
        <v>0.35960720130932899</v>
      </c>
      <c r="LX22" s="131">
        <v>0.38280141843971632</v>
      </c>
      <c r="LY22" s="131">
        <v>0.34427172061328787</v>
      </c>
      <c r="LZ22" s="131">
        <v>0.35503250975292583</v>
      </c>
      <c r="MA22" s="131">
        <v>0.38570644718792862</v>
      </c>
      <c r="MB22" s="131">
        <v>0.36133110687022896</v>
      </c>
      <c r="MC22" s="131">
        <v>0.2892039258451472</v>
      </c>
      <c r="MD22" s="131">
        <v>0.36889758179231869</v>
      </c>
      <c r="ME22" s="131">
        <v>0.34729916897506924</v>
      </c>
      <c r="MF22" s="131" t="s">
        <v>158</v>
      </c>
      <c r="MG22" s="131" t="s">
        <v>158</v>
      </c>
      <c r="MH22" s="131" t="s">
        <v>158</v>
      </c>
      <c r="MI22" s="131" t="s">
        <v>158</v>
      </c>
      <c r="MJ22" s="131" t="s">
        <v>158</v>
      </c>
      <c r="MK22" s="131" t="s">
        <v>158</v>
      </c>
      <c r="ML22" s="131" t="s">
        <v>158</v>
      </c>
      <c r="MM22" s="131" t="s">
        <v>158</v>
      </c>
      <c r="MN22" s="131" t="s">
        <v>158</v>
      </c>
      <c r="MO22" s="131" t="s">
        <v>158</v>
      </c>
      <c r="MP22" s="131" t="s">
        <v>158</v>
      </c>
      <c r="MQ22" s="131" t="s">
        <v>158</v>
      </c>
      <c r="MR22" s="131" t="s">
        <v>158</v>
      </c>
      <c r="MS22" s="131" t="s">
        <v>158</v>
      </c>
      <c r="MT22" s="131" t="s">
        <v>158</v>
      </c>
      <c r="MU22" s="130">
        <v>0.41223534384159011</v>
      </c>
      <c r="MV22" s="131">
        <v>0.55266002800042424</v>
      </c>
      <c r="MW22" s="131">
        <v>0.58851361800726099</v>
      </c>
      <c r="MX22" s="131">
        <v>0.48420320785597382</v>
      </c>
      <c r="MY22" s="131">
        <v>0.49586655741528768</v>
      </c>
      <c r="MZ22" s="131">
        <v>0.44862989270017034</v>
      </c>
      <c r="NA22" s="131">
        <v>0.39244622986562633</v>
      </c>
      <c r="NB22" s="131">
        <v>0.44205320463648828</v>
      </c>
      <c r="NC22" s="131">
        <v>0.42017641221374047</v>
      </c>
      <c r="ND22" s="131">
        <v>0.36340623773173397</v>
      </c>
      <c r="NE22" s="131">
        <v>0.54551310712660028</v>
      </c>
      <c r="NF22" s="131">
        <v>0.45778294021468147</v>
      </c>
      <c r="NG22" s="131" t="s">
        <v>158</v>
      </c>
      <c r="NH22" s="131" t="s">
        <v>158</v>
      </c>
      <c r="NI22" s="131" t="s">
        <v>158</v>
      </c>
      <c r="NJ22" s="131" t="s">
        <v>158</v>
      </c>
      <c r="NK22" s="131" t="s">
        <v>158</v>
      </c>
      <c r="NL22" s="131" t="s">
        <v>158</v>
      </c>
      <c r="NM22" s="131" t="s">
        <v>158</v>
      </c>
      <c r="NN22" s="131" t="s">
        <v>158</v>
      </c>
      <c r="NO22" s="131" t="s">
        <v>158</v>
      </c>
      <c r="NP22" s="131" t="s">
        <v>158</v>
      </c>
      <c r="NQ22" s="131" t="s">
        <v>158</v>
      </c>
      <c r="NR22" s="131" t="s">
        <v>158</v>
      </c>
      <c r="NS22" s="131" t="s">
        <v>158</v>
      </c>
      <c r="NT22" s="131" t="s">
        <v>158</v>
      </c>
      <c r="NU22" s="131" t="s">
        <v>158</v>
      </c>
      <c r="NV22" s="130">
        <v>0.49645754243072882</v>
      </c>
      <c r="NW22" s="131">
        <v>0.6470403644495254</v>
      </c>
      <c r="NX22" s="131">
        <v>0.69628075837031056</v>
      </c>
      <c r="NY22" s="131">
        <v>0.63757774140752865</v>
      </c>
      <c r="NZ22" s="131">
        <v>0.64885342789598122</v>
      </c>
      <c r="OA22" s="131">
        <v>0.59912691652470185</v>
      </c>
      <c r="OB22" s="131">
        <v>0.42732119635890764</v>
      </c>
      <c r="OC22" s="131">
        <v>0.50051668952903516</v>
      </c>
      <c r="OD22" s="131">
        <v>0.48664122137404581</v>
      </c>
      <c r="OE22" s="131">
        <v>0.45151035986913851</v>
      </c>
      <c r="OF22" s="131">
        <v>0.6588406827880513</v>
      </c>
      <c r="OG22" s="131">
        <v>0.52389196675900274</v>
      </c>
      <c r="OH22" s="131" t="s">
        <v>158</v>
      </c>
      <c r="OI22" s="131" t="s">
        <v>158</v>
      </c>
      <c r="OJ22" s="131" t="s">
        <v>158</v>
      </c>
      <c r="OK22" s="131" t="s">
        <v>158</v>
      </c>
      <c r="OL22" s="131" t="s">
        <v>158</v>
      </c>
      <c r="OM22" s="131" t="s">
        <v>158</v>
      </c>
      <c r="ON22" s="131" t="s">
        <v>158</v>
      </c>
      <c r="OO22" s="131" t="s">
        <v>158</v>
      </c>
      <c r="OP22" s="131" t="s">
        <v>158</v>
      </c>
      <c r="OQ22" s="131" t="s">
        <v>158</v>
      </c>
      <c r="OR22" s="131" t="s">
        <v>158</v>
      </c>
      <c r="OS22" s="131" t="s">
        <v>158</v>
      </c>
      <c r="OT22" s="131" t="s">
        <v>158</v>
      </c>
      <c r="OU22" s="131" t="s">
        <v>158</v>
      </c>
      <c r="OV22" s="131" t="s">
        <v>158</v>
      </c>
      <c r="OW22" s="378">
        <v>79.547949272708777</v>
      </c>
      <c r="OX22" s="132">
        <v>64.793248518341969</v>
      </c>
      <c r="OY22" s="132">
        <v>58.875</v>
      </c>
      <c r="OZ22" s="132">
        <v>55.625</v>
      </c>
      <c r="PA22" s="132">
        <v>41.882352941176471</v>
      </c>
      <c r="PB22" s="132">
        <v>57.470588235294116</v>
      </c>
      <c r="PC22" s="132">
        <v>44.647058823529413</v>
      </c>
      <c r="PD22" s="132">
        <v>40.823529411764703</v>
      </c>
      <c r="PE22" s="132">
        <v>45</v>
      </c>
      <c r="PF22" s="132">
        <v>32.470588235294116</v>
      </c>
      <c r="PG22" s="132">
        <v>26.411764705882351</v>
      </c>
      <c r="PH22" s="132">
        <v>31</v>
      </c>
      <c r="PI22" s="132" t="s">
        <v>158</v>
      </c>
      <c r="PJ22" s="132" t="s">
        <v>158</v>
      </c>
      <c r="PK22" s="132" t="s">
        <v>158</v>
      </c>
      <c r="PL22" s="132" t="s">
        <v>158</v>
      </c>
      <c r="PM22" s="132" t="s">
        <v>158</v>
      </c>
      <c r="PN22" s="132" t="s">
        <v>158</v>
      </c>
      <c r="PO22" s="132" t="s">
        <v>158</v>
      </c>
      <c r="PP22" s="132" t="s">
        <v>158</v>
      </c>
      <c r="PQ22" s="132" t="s">
        <v>158</v>
      </c>
      <c r="PR22" s="132" t="s">
        <v>158</v>
      </c>
      <c r="PS22" s="132" t="s">
        <v>158</v>
      </c>
      <c r="PT22" s="132" t="s">
        <v>158</v>
      </c>
      <c r="PU22" s="132" t="s">
        <v>158</v>
      </c>
      <c r="PV22" s="132" t="s">
        <v>158</v>
      </c>
      <c r="PW22" s="132" t="s">
        <v>158</v>
      </c>
      <c r="PX22" s="130">
        <v>0.79222658253518086</v>
      </c>
      <c r="PY22" s="131">
        <v>1.1885497912363454</v>
      </c>
      <c r="PZ22" s="131">
        <v>1.2050955414012738</v>
      </c>
      <c r="QA22" s="131">
        <v>0.98750561797752812</v>
      </c>
      <c r="QB22" s="131">
        <v>1.3645365168539325</v>
      </c>
      <c r="QC22" s="131">
        <v>0.82737973387922203</v>
      </c>
      <c r="QD22" s="131">
        <v>1.0791304347826087</v>
      </c>
      <c r="QE22" s="131">
        <v>1.2154755043227665</v>
      </c>
      <c r="QF22" s="131">
        <v>0.99</v>
      </c>
      <c r="QG22" s="131">
        <v>0.96086956521739131</v>
      </c>
      <c r="QH22" s="131">
        <v>1.1551670378619154</v>
      </c>
      <c r="QI22" s="131">
        <v>0.95161290322580649</v>
      </c>
      <c r="QJ22" s="131" t="s">
        <v>158</v>
      </c>
      <c r="QK22" s="131" t="s">
        <v>158</v>
      </c>
      <c r="QL22" s="131" t="s">
        <v>158</v>
      </c>
      <c r="QM22" s="131" t="s">
        <v>158</v>
      </c>
      <c r="QN22" s="131" t="s">
        <v>158</v>
      </c>
      <c r="QO22" s="131" t="s">
        <v>158</v>
      </c>
      <c r="QP22" s="131" t="s">
        <v>158</v>
      </c>
      <c r="QQ22" s="131" t="s">
        <v>158</v>
      </c>
      <c r="QR22" s="131" t="s">
        <v>158</v>
      </c>
      <c r="QS22" s="131" t="s">
        <v>158</v>
      </c>
      <c r="QT22" s="131" t="s">
        <v>158</v>
      </c>
      <c r="QU22" s="131" t="s">
        <v>158</v>
      </c>
      <c r="QV22" s="131" t="s">
        <v>158</v>
      </c>
      <c r="QW22" s="131" t="s">
        <v>158</v>
      </c>
      <c r="QX22" s="131" t="s">
        <v>158</v>
      </c>
      <c r="QY22" s="130">
        <v>0.9811056196582626</v>
      </c>
      <c r="QZ22" s="131">
        <v>1.3972104008865092</v>
      </c>
      <c r="RA22" s="131">
        <v>1.5487529289171973</v>
      </c>
      <c r="RB22" s="131">
        <v>1.3296546516853933</v>
      </c>
      <c r="RC22" s="131">
        <v>1.7675692734831461</v>
      </c>
      <c r="RD22" s="131">
        <v>1.0781811546161719</v>
      </c>
      <c r="RE22" s="131">
        <v>1.1928503982872201</v>
      </c>
      <c r="RF22" s="131">
        <v>1.3930408624495678</v>
      </c>
      <c r="RG22" s="131">
        <v>1.1512284444444445</v>
      </c>
      <c r="RH22" s="131">
        <v>1.2074040579710146</v>
      </c>
      <c r="RI22" s="131">
        <v>1.7082214445879733</v>
      </c>
      <c r="RJ22" s="131">
        <v>1.2543426293548388</v>
      </c>
      <c r="RK22" s="131" t="s">
        <v>158</v>
      </c>
      <c r="RL22" s="131" t="s">
        <v>158</v>
      </c>
      <c r="RM22" s="131" t="s">
        <v>158</v>
      </c>
      <c r="RN22" s="131" t="s">
        <v>158</v>
      </c>
      <c r="RO22" s="131" t="s">
        <v>158</v>
      </c>
      <c r="RP22" s="131" t="s">
        <v>158</v>
      </c>
      <c r="RQ22" s="131" t="s">
        <v>158</v>
      </c>
      <c r="RR22" s="131" t="s">
        <v>158</v>
      </c>
      <c r="RS22" s="131" t="s">
        <v>158</v>
      </c>
      <c r="RT22" s="131" t="s">
        <v>158</v>
      </c>
      <c r="RU22" s="131" t="s">
        <v>158</v>
      </c>
      <c r="RV22" s="131" t="s">
        <v>158</v>
      </c>
      <c r="RW22" s="131" t="s">
        <v>158</v>
      </c>
      <c r="RX22" s="131" t="s">
        <v>158</v>
      </c>
      <c r="RY22" s="131" t="s">
        <v>158</v>
      </c>
      <c r="RZ22" s="130">
        <v>1.1815514901305695</v>
      </c>
      <c r="SA22" s="131">
        <v>1.6358185524529747</v>
      </c>
      <c r="SB22" s="131">
        <v>1.832356687898089</v>
      </c>
      <c r="SC22" s="131">
        <v>1.7508314606741573</v>
      </c>
      <c r="SD22" s="131">
        <v>2.3129073033707868</v>
      </c>
      <c r="SE22" s="131">
        <v>1.4398669396110544</v>
      </c>
      <c r="SF22" s="131">
        <v>1.2988537549407115</v>
      </c>
      <c r="SG22" s="131">
        <v>1.5772766570605188</v>
      </c>
      <c r="SH22" s="131">
        <v>1.3333333333333333</v>
      </c>
      <c r="SI22" s="131">
        <v>1.500126811594203</v>
      </c>
      <c r="SJ22" s="131">
        <v>2.0630957683741649</v>
      </c>
      <c r="SK22" s="131">
        <v>1.435483870967742</v>
      </c>
      <c r="SL22" s="131" t="s">
        <v>158</v>
      </c>
      <c r="SM22" s="131" t="s">
        <v>158</v>
      </c>
      <c r="SN22" s="131" t="s">
        <v>158</v>
      </c>
      <c r="SO22" s="131" t="s">
        <v>158</v>
      </c>
      <c r="SP22" s="131" t="s">
        <v>158</v>
      </c>
      <c r="SQ22" s="131" t="s">
        <v>158</v>
      </c>
      <c r="SR22" s="131" t="s">
        <v>158</v>
      </c>
      <c r="SS22" s="131" t="s">
        <v>158</v>
      </c>
      <c r="ST22" s="131" t="s">
        <v>158</v>
      </c>
      <c r="SU22" s="131" t="s">
        <v>158</v>
      </c>
      <c r="SV22" s="131" t="s">
        <v>158</v>
      </c>
      <c r="SW22" s="131" t="s">
        <v>158</v>
      </c>
      <c r="SX22" s="131" t="s">
        <v>158</v>
      </c>
      <c r="SY22" s="131" t="s">
        <v>158</v>
      </c>
      <c r="SZ22" s="131" t="s">
        <v>158</v>
      </c>
      <c r="TA22" s="378">
        <v>17.36730129827129</v>
      </c>
      <c r="TB22" s="132">
        <v>27.427045003880675</v>
      </c>
      <c r="TC22" s="132">
        <v>28.375</v>
      </c>
      <c r="TD22" s="132">
        <v>28.1875</v>
      </c>
      <c r="TE22" s="132">
        <v>9.4705882352941178</v>
      </c>
      <c r="TF22" s="132">
        <v>32.117647058823529</v>
      </c>
      <c r="TG22" s="132">
        <v>17</v>
      </c>
      <c r="TH22" s="132">
        <v>14.823529411764707</v>
      </c>
      <c r="TI22" s="132">
        <v>20.294117647058822</v>
      </c>
      <c r="TJ22" s="132">
        <v>8.3529411764705888</v>
      </c>
      <c r="TK22" s="132">
        <v>4.117647058823529</v>
      </c>
      <c r="TL22" s="132">
        <v>11.529411764705882</v>
      </c>
      <c r="TM22" s="132" t="s">
        <v>158</v>
      </c>
      <c r="TN22" s="132" t="s">
        <v>158</v>
      </c>
      <c r="TO22" s="132" t="s">
        <v>158</v>
      </c>
      <c r="TP22" s="132" t="s">
        <v>158</v>
      </c>
      <c r="TQ22" s="132" t="s">
        <v>158</v>
      </c>
      <c r="TR22" s="132" t="s">
        <v>158</v>
      </c>
      <c r="TS22" s="132" t="s">
        <v>158</v>
      </c>
      <c r="TT22" s="132" t="s">
        <v>158</v>
      </c>
      <c r="TU22" s="132" t="s">
        <v>158</v>
      </c>
      <c r="TV22" s="132" t="s">
        <v>158</v>
      </c>
      <c r="TW22" s="132" t="s">
        <v>158</v>
      </c>
      <c r="TX22" s="132" t="s">
        <v>158</v>
      </c>
      <c r="TY22" s="132" t="s">
        <v>158</v>
      </c>
      <c r="TZ22" s="132" t="s">
        <v>158</v>
      </c>
      <c r="UA22" s="132" t="s">
        <v>158</v>
      </c>
      <c r="UB22" s="235">
        <v>56.29</v>
      </c>
      <c r="UC22" s="236">
        <v>49.78</v>
      </c>
      <c r="UD22" s="236">
        <v>47.62</v>
      </c>
      <c r="UE22" s="236">
        <v>46.75</v>
      </c>
      <c r="UF22" s="236">
        <v>41.86</v>
      </c>
      <c r="UG22" s="236">
        <v>34.340000000000003</v>
      </c>
      <c r="UH22" s="236">
        <v>31.25</v>
      </c>
      <c r="UI22" s="236">
        <v>34.15</v>
      </c>
      <c r="UJ22" s="236">
        <v>29.71</v>
      </c>
      <c r="UK22" s="236">
        <v>26.75</v>
      </c>
      <c r="UL22" s="236">
        <v>23.63</v>
      </c>
      <c r="UM22" s="236">
        <v>21.71</v>
      </c>
      <c r="UN22" s="236" t="s">
        <v>5</v>
      </c>
      <c r="UO22" s="231" t="s">
        <v>5</v>
      </c>
      <c r="UP22" s="231" t="s">
        <v>5</v>
      </c>
      <c r="UQ22" s="231" t="s">
        <v>5</v>
      </c>
      <c r="UR22" s="231" t="s">
        <v>5</v>
      </c>
      <c r="US22" s="231" t="s">
        <v>5</v>
      </c>
      <c r="UT22" s="231" t="s">
        <v>5</v>
      </c>
      <c r="UU22" s="231" t="s">
        <v>5</v>
      </c>
      <c r="UV22" s="231" t="s">
        <v>5</v>
      </c>
      <c r="UW22" s="231" t="s">
        <v>5</v>
      </c>
      <c r="UX22" s="231" t="s">
        <v>5</v>
      </c>
      <c r="UY22" s="231" t="s">
        <v>5</v>
      </c>
      <c r="UZ22" s="231" t="s">
        <v>5</v>
      </c>
      <c r="VA22" s="231" t="s">
        <v>5</v>
      </c>
      <c r="VB22" s="231" t="s">
        <v>5</v>
      </c>
      <c r="VC22" s="130">
        <v>0.92485346195222962</v>
      </c>
      <c r="VD22" s="131">
        <v>1.5166733627963036</v>
      </c>
      <c r="VE22" s="131">
        <v>1.4899202015959683</v>
      </c>
      <c r="VF22" s="131">
        <v>1.2297326203208556</v>
      </c>
      <c r="VG22" s="131">
        <v>1.3122312470138557</v>
      </c>
      <c r="VH22" s="131">
        <v>1.6272568433313919</v>
      </c>
      <c r="VI22" s="131">
        <v>1.5215999999999998</v>
      </c>
      <c r="VJ22" s="131">
        <v>1.4641288433382138</v>
      </c>
      <c r="VK22" s="131">
        <v>1.5738808481992594</v>
      </c>
      <c r="VL22" s="131">
        <v>1.2467289719626169</v>
      </c>
      <c r="VM22" s="131">
        <v>1.2911553110452816</v>
      </c>
      <c r="VN22" s="131">
        <v>1.7134960847535698</v>
      </c>
      <c r="VO22" s="131" t="s">
        <v>158</v>
      </c>
      <c r="VP22" s="131" t="s">
        <v>158</v>
      </c>
      <c r="VQ22" s="131" t="s">
        <v>158</v>
      </c>
      <c r="VR22" s="131" t="s">
        <v>158</v>
      </c>
      <c r="VS22" s="131" t="s">
        <v>158</v>
      </c>
      <c r="VT22" s="131" t="s">
        <v>158</v>
      </c>
      <c r="VU22" s="131" t="s">
        <v>158</v>
      </c>
      <c r="VV22" s="131" t="s">
        <v>158</v>
      </c>
      <c r="VW22" s="131" t="s">
        <v>158</v>
      </c>
      <c r="VX22" s="131" t="s">
        <v>158</v>
      </c>
      <c r="VY22" s="131" t="s">
        <v>158</v>
      </c>
      <c r="VZ22" s="131" t="s">
        <v>158</v>
      </c>
      <c r="WA22" s="131" t="s">
        <v>158</v>
      </c>
      <c r="WB22" s="131" t="s">
        <v>158</v>
      </c>
      <c r="WC22" s="131" t="s">
        <v>158</v>
      </c>
      <c r="WD22" s="130">
        <v>1.2326267529578967</v>
      </c>
      <c r="WE22" s="131">
        <v>1.8234222572146122</v>
      </c>
      <c r="WF22" s="131">
        <v>1.8015539689206219</v>
      </c>
      <c r="WG22" s="131">
        <v>1.8611764705882354</v>
      </c>
      <c r="WH22" s="131">
        <v>1.5668896321070236</v>
      </c>
      <c r="WI22" s="131">
        <v>2.1322073383808968</v>
      </c>
      <c r="WJ22" s="131">
        <v>1.6896</v>
      </c>
      <c r="WK22" s="131">
        <v>1.6316251830161055</v>
      </c>
      <c r="WL22" s="131">
        <v>1.850891955570515</v>
      </c>
      <c r="WM22" s="131">
        <v>1.6351401869158879</v>
      </c>
      <c r="WN22" s="131">
        <v>1.7414303851036819</v>
      </c>
      <c r="WO22" s="131">
        <v>1.9728235836020265</v>
      </c>
      <c r="WP22" s="131" t="s">
        <v>158</v>
      </c>
      <c r="WQ22" s="131" t="s">
        <v>158</v>
      </c>
      <c r="WR22" s="131" t="s">
        <v>158</v>
      </c>
      <c r="WS22" s="131" t="s">
        <v>158</v>
      </c>
      <c r="WT22" s="131" t="s">
        <v>158</v>
      </c>
      <c r="WU22" s="131" t="s">
        <v>158</v>
      </c>
      <c r="WV22" s="131" t="s">
        <v>158</v>
      </c>
      <c r="WW22" s="131" t="s">
        <v>158</v>
      </c>
      <c r="WX22" s="131" t="s">
        <v>158</v>
      </c>
      <c r="WY22" s="131" t="s">
        <v>158</v>
      </c>
      <c r="WZ22" s="131" t="s">
        <v>158</v>
      </c>
      <c r="XA22" s="131" t="s">
        <v>158</v>
      </c>
      <c r="XB22" s="131" t="s">
        <v>158</v>
      </c>
      <c r="XC22" s="131" t="s">
        <v>158</v>
      </c>
      <c r="XD22" s="131" t="s">
        <v>158</v>
      </c>
      <c r="XE22" s="130">
        <v>1.4853153035619115</v>
      </c>
      <c r="XF22" s="131">
        <v>2.033748453194054</v>
      </c>
      <c r="XG22" s="131">
        <v>2.225745485090298</v>
      </c>
      <c r="XH22" s="131">
        <v>2.3075935828877006</v>
      </c>
      <c r="XI22" s="131">
        <v>2.1801242236024847</v>
      </c>
      <c r="XJ22" s="131">
        <v>2.8209085614443796</v>
      </c>
      <c r="XK22" s="131">
        <v>1.8502400000000001</v>
      </c>
      <c r="XL22" s="131">
        <v>1.8855051244509518</v>
      </c>
      <c r="XM22" s="131">
        <v>2.0814540558734431</v>
      </c>
      <c r="XN22" s="131">
        <v>1.8463551401869158</v>
      </c>
      <c r="XO22" s="131">
        <v>2.3059669911129923</v>
      </c>
      <c r="XP22" s="131">
        <v>2.3146015660985721</v>
      </c>
      <c r="XQ22" s="131" t="s">
        <v>158</v>
      </c>
      <c r="XR22" s="131" t="s">
        <v>158</v>
      </c>
      <c r="XS22" s="131" t="s">
        <v>158</v>
      </c>
      <c r="XT22" s="131" t="s">
        <v>158</v>
      </c>
      <c r="XU22" s="131" t="s">
        <v>158</v>
      </c>
      <c r="XV22" s="131" t="s">
        <v>158</v>
      </c>
      <c r="XW22" s="131" t="s">
        <v>158</v>
      </c>
      <c r="XX22" s="131" t="s">
        <v>158</v>
      </c>
      <c r="XY22" s="131" t="s">
        <v>158</v>
      </c>
      <c r="XZ22" s="131" t="s">
        <v>158</v>
      </c>
      <c r="YA22" s="131" t="s">
        <v>158</v>
      </c>
      <c r="YB22" s="131" t="s">
        <v>158</v>
      </c>
      <c r="YC22" s="131" t="s">
        <v>158</v>
      </c>
      <c r="YD22" s="131" t="s">
        <v>158</v>
      </c>
      <c r="YE22" s="131" t="s">
        <v>158</v>
      </c>
      <c r="YF22" s="235">
        <v>15.819729000000001</v>
      </c>
      <c r="YG22" s="8">
        <v>15.896718</v>
      </c>
      <c r="YH22" s="8">
        <v>16</v>
      </c>
      <c r="YI22" s="8">
        <v>16</v>
      </c>
      <c r="YJ22" s="8">
        <v>17</v>
      </c>
      <c r="YK22" s="8">
        <v>17</v>
      </c>
      <c r="YL22" s="8">
        <v>17</v>
      </c>
      <c r="YM22" s="8">
        <v>17</v>
      </c>
      <c r="YN22" s="8">
        <v>17</v>
      </c>
      <c r="YO22" s="8">
        <v>17</v>
      </c>
      <c r="YP22" s="8">
        <v>17</v>
      </c>
      <c r="YQ22" s="8">
        <v>17</v>
      </c>
      <c r="YR22" s="8" t="s">
        <v>5</v>
      </c>
      <c r="YS22" s="231" t="s">
        <v>5</v>
      </c>
      <c r="YT22" s="231" t="s">
        <v>5</v>
      </c>
      <c r="YU22" s="231" t="s">
        <v>5</v>
      </c>
      <c r="YV22" s="231" t="s">
        <v>5</v>
      </c>
      <c r="YW22" s="231" t="s">
        <v>5</v>
      </c>
      <c r="YX22" s="231" t="s">
        <v>5</v>
      </c>
      <c r="YY22" s="231" t="s">
        <v>5</v>
      </c>
      <c r="YZ22" s="231" t="s">
        <v>5</v>
      </c>
      <c r="ZA22" s="231" t="s">
        <v>5</v>
      </c>
      <c r="ZB22" s="231" t="s">
        <v>5</v>
      </c>
      <c r="ZC22" s="231" t="s">
        <v>5</v>
      </c>
      <c r="ZD22" s="231" t="s">
        <v>5</v>
      </c>
      <c r="ZE22" s="231" t="s">
        <v>5</v>
      </c>
      <c r="ZF22" s="231" t="s">
        <v>5</v>
      </c>
      <c r="ZG22" s="235">
        <v>0.17170000000000002</v>
      </c>
      <c r="ZH22" s="133">
        <v>0.17980000000000002</v>
      </c>
      <c r="ZI22" s="133">
        <v>0.16889999999999999</v>
      </c>
      <c r="ZJ22" s="133">
        <v>0.1966</v>
      </c>
      <c r="ZK22" s="133">
        <v>0.19570000000000001</v>
      </c>
      <c r="ZL22" s="133">
        <v>0.19350000000000001</v>
      </c>
      <c r="ZM22" s="133">
        <v>-5.0999999999999997E-2</v>
      </c>
      <c r="ZN22" s="133">
        <v>0.16039999999999999</v>
      </c>
      <c r="ZO22" s="133">
        <v>0.1394</v>
      </c>
      <c r="ZP22" s="133">
        <v>0.14990000000000001</v>
      </c>
      <c r="ZQ22" s="133">
        <v>0.20190000000000002</v>
      </c>
      <c r="ZR22" s="133">
        <v>-2.4E-2</v>
      </c>
      <c r="ZS22" s="133" t="s">
        <v>5</v>
      </c>
      <c r="ZT22" s="379">
        <v>6.1899999999999997E-2</v>
      </c>
      <c r="ZU22" s="133">
        <v>5.9400000000000001E-2</v>
      </c>
      <c r="ZV22" s="133">
        <v>6.1900000000000004E-2</v>
      </c>
      <c r="ZW22" s="133">
        <v>6.5199999999999994E-2</v>
      </c>
      <c r="ZX22" s="133">
        <v>7.8299999999999995E-2</v>
      </c>
      <c r="ZY22" s="133">
        <v>6.1399999999999996E-2</v>
      </c>
      <c r="ZZ22" s="133">
        <v>1.8799999999999997E-2</v>
      </c>
      <c r="AAA22" s="133">
        <v>5.33E-2</v>
      </c>
      <c r="AAB22" s="133">
        <v>5.0199999999999995E-2</v>
      </c>
      <c r="AAC22" s="133">
        <v>6.2800000000000009E-2</v>
      </c>
      <c r="AAD22" s="133">
        <v>8.4399999999999989E-2</v>
      </c>
      <c r="AAE22" s="133">
        <v>3.3799999999999997E-2</v>
      </c>
      <c r="AAF22" s="133" t="s">
        <v>5</v>
      </c>
      <c r="AAG22" s="235">
        <v>2995.0120000000002</v>
      </c>
      <c r="AAH22" s="8">
        <v>2604</v>
      </c>
      <c r="AAI22" s="8">
        <v>2479</v>
      </c>
      <c r="AAJ22" s="8">
        <v>2444</v>
      </c>
      <c r="AAK22" s="8">
        <v>2538</v>
      </c>
      <c r="AAL22" s="8">
        <v>2348</v>
      </c>
      <c r="AAM22" s="8">
        <v>2307</v>
      </c>
      <c r="AAN22" s="8">
        <v>2187</v>
      </c>
      <c r="AAO22" s="8">
        <v>2096</v>
      </c>
      <c r="AAP22" s="8">
        <v>1834</v>
      </c>
      <c r="AAQ22" s="8">
        <v>1406</v>
      </c>
      <c r="AAR22" s="8">
        <v>1444</v>
      </c>
      <c r="AAS22" s="8" t="s">
        <v>5</v>
      </c>
      <c r="AAT22" s="231" t="s">
        <v>5</v>
      </c>
      <c r="AAU22" s="231" t="s">
        <v>5</v>
      </c>
      <c r="AAV22" s="231" t="s">
        <v>5</v>
      </c>
      <c r="AAW22" s="231" t="s">
        <v>5</v>
      </c>
      <c r="AAX22" s="231" t="s">
        <v>5</v>
      </c>
      <c r="AAY22" s="231" t="s">
        <v>5</v>
      </c>
      <c r="AAZ22" s="231" t="s">
        <v>5</v>
      </c>
      <c r="ABA22" s="231" t="s">
        <v>5</v>
      </c>
      <c r="ABB22" s="231" t="s">
        <v>5</v>
      </c>
      <c r="ABC22" s="231" t="s">
        <v>5</v>
      </c>
      <c r="ABD22" s="231" t="s">
        <v>5</v>
      </c>
      <c r="ABE22" s="231" t="s">
        <v>5</v>
      </c>
      <c r="ABF22" s="231" t="s">
        <v>5</v>
      </c>
      <c r="ABG22" s="231" t="s">
        <v>5</v>
      </c>
      <c r="ABH22" s="235">
        <v>1258.4269999999999</v>
      </c>
      <c r="ABI22" s="8">
        <v>1030</v>
      </c>
      <c r="ABJ22" s="8">
        <v>942</v>
      </c>
      <c r="ABK22" s="8">
        <v>890</v>
      </c>
      <c r="ABL22" s="8">
        <v>712</v>
      </c>
      <c r="ABM22" s="8">
        <v>977</v>
      </c>
      <c r="ABN22" s="8">
        <v>759</v>
      </c>
      <c r="ABO22" s="8">
        <v>694</v>
      </c>
      <c r="ABP22" s="8">
        <v>765</v>
      </c>
      <c r="ABQ22" s="8">
        <v>552</v>
      </c>
      <c r="ABR22" s="8">
        <v>449</v>
      </c>
      <c r="ABS22" s="8">
        <v>527</v>
      </c>
      <c r="ABT22" s="8" t="s">
        <v>5</v>
      </c>
      <c r="ABU22" s="231" t="s">
        <v>5</v>
      </c>
      <c r="ABV22" s="231" t="s">
        <v>5</v>
      </c>
      <c r="ABW22" s="231" t="s">
        <v>5</v>
      </c>
      <c r="ABX22" s="231" t="s">
        <v>5</v>
      </c>
      <c r="ABY22" s="231" t="s">
        <v>5</v>
      </c>
      <c r="ABZ22" s="231" t="s">
        <v>5</v>
      </c>
      <c r="ACA22" s="231" t="s">
        <v>5</v>
      </c>
      <c r="ACB22" s="231" t="s">
        <v>5</v>
      </c>
      <c r="ACC22" s="231" t="s">
        <v>5</v>
      </c>
      <c r="ACD22" s="231" t="s">
        <v>5</v>
      </c>
      <c r="ACE22" s="231" t="s">
        <v>5</v>
      </c>
      <c r="ACF22" s="231" t="s">
        <v>5</v>
      </c>
      <c r="ACG22" s="231" t="s">
        <v>5</v>
      </c>
      <c r="ACH22" s="231" t="s">
        <v>5</v>
      </c>
      <c r="ACI22" s="235">
        <v>274.74599999999998</v>
      </c>
      <c r="ACJ22" s="8">
        <v>436</v>
      </c>
      <c r="ACK22" s="8">
        <v>454</v>
      </c>
      <c r="ACL22" s="8">
        <v>451</v>
      </c>
      <c r="ACM22" s="8">
        <v>161</v>
      </c>
      <c r="ACN22" s="8">
        <v>546</v>
      </c>
      <c r="ACO22" s="8">
        <v>289</v>
      </c>
      <c r="ACP22" s="8">
        <v>252</v>
      </c>
      <c r="ACQ22" s="8">
        <v>345</v>
      </c>
      <c r="ACR22" s="8">
        <v>142</v>
      </c>
      <c r="ACS22" s="8">
        <v>70</v>
      </c>
      <c r="ACT22" s="8">
        <v>196</v>
      </c>
      <c r="ACU22" s="8" t="s">
        <v>5</v>
      </c>
      <c r="ACV22" s="237" t="s">
        <v>5</v>
      </c>
      <c r="ACW22" s="237" t="s">
        <v>5</v>
      </c>
      <c r="ACX22" s="237" t="s">
        <v>5</v>
      </c>
      <c r="ACY22" s="237" t="s">
        <v>5</v>
      </c>
      <c r="ACZ22" s="237" t="s">
        <v>5</v>
      </c>
      <c r="ADA22" s="237" t="s">
        <v>5</v>
      </c>
      <c r="ADB22" s="237" t="s">
        <v>5</v>
      </c>
      <c r="ADC22" s="237" t="s">
        <v>5</v>
      </c>
      <c r="ADD22" s="237" t="s">
        <v>5</v>
      </c>
      <c r="ADE22" s="237" t="s">
        <v>5</v>
      </c>
      <c r="ADF22" s="237" t="s">
        <v>5</v>
      </c>
      <c r="ADG22" s="237" t="s">
        <v>5</v>
      </c>
      <c r="ADH22" s="237" t="s">
        <v>5</v>
      </c>
      <c r="ADI22" s="237" t="s">
        <v>5</v>
      </c>
      <c r="ADJ22" s="127">
        <v>0.26680896478121668</v>
      </c>
      <c r="ADK22" s="128">
        <v>0.24577226606538899</v>
      </c>
      <c r="ADL22" s="128">
        <v>0.23809523809523808</v>
      </c>
      <c r="ADM22" s="128">
        <v>0.1956769055745165</v>
      </c>
      <c r="ADN22" s="128">
        <v>0.20365535248041775</v>
      </c>
      <c r="ADO22" s="128">
        <v>0.20858895705521474</v>
      </c>
      <c r="ADP22" s="128" t="s">
        <v>1282</v>
      </c>
      <c r="ADQ22" s="128">
        <v>0.19172932330827067</v>
      </c>
      <c r="ADR22" s="128">
        <v>0.21890547263681595</v>
      </c>
      <c r="ADS22" s="128">
        <v>0.19895287958115185</v>
      </c>
      <c r="ADT22" s="128">
        <v>0.15720524017467247</v>
      </c>
      <c r="ADU22" s="128" t="s">
        <v>1282</v>
      </c>
      <c r="ADV22" s="128">
        <v>0.11940298507462686</v>
      </c>
      <c r="ADW22" s="128" t="s">
        <v>1282</v>
      </c>
      <c r="ADX22" s="128">
        <v>0.18666666666666668</v>
      </c>
      <c r="ADY22" s="128">
        <v>6.0267857142857144E-2</v>
      </c>
      <c r="ADZ22" s="128" t="s">
        <v>158</v>
      </c>
      <c r="AEA22" s="128" t="s">
        <v>158</v>
      </c>
      <c r="AEB22" s="128" t="s">
        <v>158</v>
      </c>
      <c r="AEC22" s="128" t="s">
        <v>158</v>
      </c>
      <c r="AED22" s="128" t="s">
        <v>158</v>
      </c>
      <c r="AEE22" s="128" t="s">
        <v>158</v>
      </c>
      <c r="AEF22" s="128" t="s">
        <v>158</v>
      </c>
      <c r="AEG22" s="128" t="s">
        <v>158</v>
      </c>
      <c r="AEH22" s="128" t="s">
        <v>158</v>
      </c>
      <c r="AEI22" s="128" t="s">
        <v>158</v>
      </c>
      <c r="AEJ22" s="128" t="s">
        <v>158</v>
      </c>
      <c r="AEK22" s="127">
        <v>3.142758578765395E-2</v>
      </c>
      <c r="AEL22" s="128">
        <v>3.3645480815533979E-2</v>
      </c>
      <c r="AEM22" s="128">
        <v>3.227176220806794E-2</v>
      </c>
      <c r="AEN22" s="128">
        <v>3.0921348314606741E-2</v>
      </c>
      <c r="AEO22" s="128">
        <v>3.7247191011235956E-2</v>
      </c>
      <c r="AEP22" s="128">
        <v>2.3664278403275334E-2</v>
      </c>
      <c r="AEQ22" s="128">
        <v>2.6429512516469036E-2</v>
      </c>
      <c r="AER22" s="128">
        <v>2.4985590778097984E-2</v>
      </c>
      <c r="AES22" s="128">
        <v>1.9555555555555555E-2</v>
      </c>
      <c r="AET22" s="128">
        <v>2.3405797101449279E-2</v>
      </c>
      <c r="AEU22" s="128">
        <v>2.7260579064587974E-2</v>
      </c>
      <c r="AEV22" s="128">
        <v>1.6129032258064516E-2</v>
      </c>
      <c r="AEW22" s="128" t="s">
        <v>158</v>
      </c>
      <c r="AEX22" s="128" t="s">
        <v>158</v>
      </c>
      <c r="AEY22" s="128" t="s">
        <v>158</v>
      </c>
      <c r="AEZ22" s="128" t="s">
        <v>158</v>
      </c>
      <c r="AFA22" s="128" t="s">
        <v>158</v>
      </c>
      <c r="AFB22" s="128" t="s">
        <v>158</v>
      </c>
      <c r="AFC22" s="128" t="s">
        <v>158</v>
      </c>
      <c r="AFD22" s="128" t="s">
        <v>158</v>
      </c>
      <c r="AFE22" s="128" t="s">
        <v>158</v>
      </c>
      <c r="AFF22" s="128" t="s">
        <v>158</v>
      </c>
      <c r="AFG22" s="128" t="s">
        <v>158</v>
      </c>
      <c r="AFH22" s="128" t="s">
        <v>158</v>
      </c>
      <c r="AFI22" s="128" t="s">
        <v>158</v>
      </c>
      <c r="AFJ22" s="128" t="s">
        <v>158</v>
      </c>
      <c r="AFK22" s="128" t="s">
        <v>158</v>
      </c>
      <c r="AFL22" s="134">
        <v>0.14394867441200238</v>
      </c>
      <c r="AFM22" s="135">
        <v>7.9483590000000007E-2</v>
      </c>
      <c r="AFN22" s="135">
        <v>6.6960352422907488E-2</v>
      </c>
      <c r="AFO22" s="135">
        <v>6.1019955654101996E-2</v>
      </c>
      <c r="AFP22" s="135">
        <v>0.16472049689440993</v>
      </c>
      <c r="AFQ22" s="135">
        <v>4.2344322344322345E-2</v>
      </c>
      <c r="AFR22" s="135">
        <v>6.9411764705882353E-2</v>
      </c>
      <c r="AFS22" s="135">
        <v>6.8809523809523807E-2</v>
      </c>
      <c r="AFT22" s="135">
        <v>4.3362318840579714E-2</v>
      </c>
      <c r="AFU22" s="135">
        <v>9.0985915492957745E-2</v>
      </c>
      <c r="AFV22" s="135">
        <v>0.17485714285714288</v>
      </c>
      <c r="AFW22" s="135">
        <v>4.336734693877551E-2</v>
      </c>
      <c r="AFX22" s="135" t="s">
        <v>158</v>
      </c>
      <c r="AFY22" s="135" t="s">
        <v>158</v>
      </c>
      <c r="AFZ22" s="135" t="s">
        <v>158</v>
      </c>
      <c r="AGA22" s="135" t="s">
        <v>158</v>
      </c>
      <c r="AGB22" s="135" t="s">
        <v>158</v>
      </c>
      <c r="AGC22" s="135" t="s">
        <v>158</v>
      </c>
      <c r="AGD22" s="135" t="s">
        <v>158</v>
      </c>
      <c r="AGE22" s="135" t="s">
        <v>158</v>
      </c>
      <c r="AGF22" s="135" t="s">
        <v>158</v>
      </c>
      <c r="AGG22" s="135" t="s">
        <v>158</v>
      </c>
      <c r="AGH22" s="135" t="s">
        <v>158</v>
      </c>
      <c r="AGI22" s="135" t="s">
        <v>158</v>
      </c>
      <c r="AGJ22" s="135" t="s">
        <v>158</v>
      </c>
      <c r="AGK22" s="135" t="s">
        <v>158</v>
      </c>
      <c r="AGL22" s="135" t="s">
        <v>158</v>
      </c>
    </row>
    <row r="23" spans="1:870" x14ac:dyDescent="0.2">
      <c r="A23" s="7">
        <v>21</v>
      </c>
      <c r="B23" s="1" t="s">
        <v>243</v>
      </c>
      <c r="C23" s="1" t="s">
        <v>244</v>
      </c>
      <c r="D23" s="94">
        <v>1</v>
      </c>
      <c r="E23" s="95">
        <v>1.1000000000000001</v>
      </c>
      <c r="F23" s="57">
        <v>4.4000000000000004</v>
      </c>
      <c r="G23" s="58" t="s">
        <v>159</v>
      </c>
      <c r="H23" s="58">
        <v>4.4000000000000004</v>
      </c>
      <c r="I23" s="226" t="s">
        <v>5</v>
      </c>
      <c r="J23" s="58" t="s">
        <v>159</v>
      </c>
      <c r="K23" s="58" t="s">
        <v>1280</v>
      </c>
      <c r="L23" s="226" t="s">
        <v>5</v>
      </c>
      <c r="M23" s="150">
        <v>4</v>
      </c>
      <c r="N23" s="123">
        <v>3.4</v>
      </c>
      <c r="O23" s="123">
        <v>3.32</v>
      </c>
      <c r="P23" s="123">
        <v>3.04</v>
      </c>
      <c r="Q23" s="123">
        <v>2.8</v>
      </c>
      <c r="R23" s="123">
        <v>2.56</v>
      </c>
      <c r="S23" s="123">
        <v>2.3199999999999998</v>
      </c>
      <c r="T23" s="124">
        <v>2.12</v>
      </c>
      <c r="U23" s="124">
        <v>1.92</v>
      </c>
      <c r="V23" s="124">
        <v>1.76</v>
      </c>
      <c r="W23" s="124">
        <v>1.6</v>
      </c>
      <c r="X23" s="124">
        <v>1.48</v>
      </c>
      <c r="Y23" s="124">
        <v>1.36</v>
      </c>
      <c r="Z23" s="124">
        <v>1.28</v>
      </c>
      <c r="AA23" s="124">
        <v>1.24</v>
      </c>
      <c r="AB23" s="142">
        <v>1.08</v>
      </c>
      <c r="AC23" s="124">
        <v>1</v>
      </c>
      <c r="AD23" s="124">
        <v>0.65</v>
      </c>
      <c r="AE23" s="124" t="s">
        <v>1304</v>
      </c>
      <c r="AF23" s="124" t="s">
        <v>5</v>
      </c>
      <c r="AG23" s="124" t="s">
        <v>5</v>
      </c>
      <c r="AH23" s="136" t="s">
        <v>5</v>
      </c>
      <c r="AI23" s="136" t="s">
        <v>5</v>
      </c>
      <c r="AJ23" s="136" t="s">
        <v>5</v>
      </c>
      <c r="AK23" s="136" t="s">
        <v>5</v>
      </c>
      <c r="AL23" s="136" t="s">
        <v>5</v>
      </c>
      <c r="AM23" s="136" t="s">
        <v>5</v>
      </c>
      <c r="AN23" s="136" t="s">
        <v>5</v>
      </c>
      <c r="AO23" s="136" t="s">
        <v>5</v>
      </c>
      <c r="AP23" s="136" t="s">
        <v>5</v>
      </c>
      <c r="AQ23" s="136" t="s">
        <v>5</v>
      </c>
      <c r="AR23" s="136" t="s">
        <v>5</v>
      </c>
      <c r="AS23" s="136" t="s">
        <v>5</v>
      </c>
      <c r="AT23" s="136" t="s">
        <v>5</v>
      </c>
      <c r="AU23" s="136" t="s">
        <v>5</v>
      </c>
      <c r="AV23" s="136" t="s">
        <v>5</v>
      </c>
      <c r="AW23" s="136" t="s">
        <v>5</v>
      </c>
      <c r="AX23" s="136" t="s">
        <v>5</v>
      </c>
      <c r="AY23" s="358" t="s">
        <v>5</v>
      </c>
      <c r="AZ23" s="136" t="s">
        <v>5</v>
      </c>
      <c r="BA23" s="136" t="s">
        <v>5</v>
      </c>
      <c r="BB23" s="136" t="s">
        <v>5</v>
      </c>
      <c r="BC23" s="136" t="s">
        <v>5</v>
      </c>
      <c r="BD23" s="136" t="s">
        <v>5</v>
      </c>
      <c r="BE23" s="136" t="s">
        <v>5</v>
      </c>
      <c r="BF23" s="136" t="s">
        <v>5</v>
      </c>
      <c r="BG23" s="136" t="s">
        <v>5</v>
      </c>
      <c r="BH23" s="136" t="s">
        <v>5</v>
      </c>
      <c r="BI23" s="136" t="s">
        <v>5</v>
      </c>
      <c r="BJ23" s="136" t="s">
        <v>5</v>
      </c>
      <c r="BK23" s="136" t="s">
        <v>5</v>
      </c>
      <c r="BL23" s="136" t="s">
        <v>5</v>
      </c>
      <c r="BM23" s="126">
        <v>0.17647058823529416</v>
      </c>
      <c r="BN23" s="125">
        <v>2.4096385542168752E-2</v>
      </c>
      <c r="BO23" s="125">
        <v>9.210526315789469E-2</v>
      </c>
      <c r="BP23" s="125">
        <v>8.5714285714285854E-2</v>
      </c>
      <c r="BQ23" s="125">
        <v>9.375E-2</v>
      </c>
      <c r="BR23" s="125">
        <v>0.10344827586206917</v>
      </c>
      <c r="BS23" s="125">
        <v>9.4339622641509413E-2</v>
      </c>
      <c r="BT23" s="125">
        <v>0.10416666666666674</v>
      </c>
      <c r="BU23" s="125">
        <v>9.0909090909090828E-2</v>
      </c>
      <c r="BV23" s="125">
        <v>9.9999999999999867E-2</v>
      </c>
      <c r="BW23" s="125">
        <v>8.1081081081081141E-2</v>
      </c>
      <c r="BX23" s="125">
        <v>8.8235294117646967E-2</v>
      </c>
      <c r="BY23" s="125">
        <v>6.25E-2</v>
      </c>
      <c r="BZ23" s="125">
        <v>3.2258064516129004E-2</v>
      </c>
      <c r="CA23" s="125">
        <v>0.14814814814814814</v>
      </c>
      <c r="CB23" s="125">
        <v>8.0000000000000071E-2</v>
      </c>
      <c r="CC23" s="125">
        <v>0.53846153846153832</v>
      </c>
      <c r="CD23" s="125" t="s">
        <v>158</v>
      </c>
      <c r="CE23" s="125" t="s">
        <v>158</v>
      </c>
      <c r="CF23" s="125" t="s">
        <v>158</v>
      </c>
      <c r="CG23" s="125" t="s">
        <v>158</v>
      </c>
      <c r="CH23" s="125" t="s">
        <v>158</v>
      </c>
      <c r="CI23" s="125" t="s">
        <v>158</v>
      </c>
      <c r="CJ23" s="125" t="s">
        <v>158</v>
      </c>
      <c r="CK23" s="125" t="s">
        <v>158</v>
      </c>
      <c r="CL23" s="125" t="s">
        <v>158</v>
      </c>
      <c r="CM23" s="125" t="s">
        <v>158</v>
      </c>
      <c r="CN23" s="125" t="s">
        <v>158</v>
      </c>
      <c r="CO23" s="125" t="s">
        <v>158</v>
      </c>
      <c r="CP23" s="125" t="s">
        <v>158</v>
      </c>
      <c r="CQ23" s="125" t="s">
        <v>158</v>
      </c>
      <c r="CR23" s="125" t="s">
        <v>158</v>
      </c>
      <c r="CS23" s="125" t="s">
        <v>158</v>
      </c>
      <c r="CT23" s="125" t="s">
        <v>158</v>
      </c>
      <c r="CU23" s="125" t="s">
        <v>158</v>
      </c>
      <c r="CV23" s="125" t="s">
        <v>158</v>
      </c>
      <c r="CW23" s="125" t="s">
        <v>158</v>
      </c>
      <c r="CX23" s="125" t="s">
        <v>158</v>
      </c>
      <c r="CY23" s="125" t="s">
        <v>158</v>
      </c>
      <c r="CZ23" s="125" t="s">
        <v>158</v>
      </c>
      <c r="DA23" s="125" t="s">
        <v>158</v>
      </c>
      <c r="DB23" s="125" t="s">
        <v>158</v>
      </c>
      <c r="DC23" s="125" t="s">
        <v>158</v>
      </c>
      <c r="DD23" s="125" t="s">
        <v>158</v>
      </c>
      <c r="DE23" s="125" t="s">
        <v>158</v>
      </c>
      <c r="DF23" s="125" t="s">
        <v>158</v>
      </c>
      <c r="DG23" s="125" t="s">
        <v>158</v>
      </c>
      <c r="DH23" s="125" t="s">
        <v>158</v>
      </c>
      <c r="DI23" s="125" t="s">
        <v>158</v>
      </c>
      <c r="DJ23" s="125" t="s">
        <v>158</v>
      </c>
      <c r="DK23" s="125" t="s">
        <v>158</v>
      </c>
      <c r="DL23" s="127">
        <v>1.9086700673783666E-2</v>
      </c>
      <c r="DM23" s="128">
        <v>1.9071124181462441E-2</v>
      </c>
      <c r="DN23" s="128">
        <v>2.1047293013820207E-2</v>
      </c>
      <c r="DO23" s="128">
        <v>2.1566401816118047E-2</v>
      </c>
      <c r="DP23" s="128">
        <v>2.5648071814601079E-2</v>
      </c>
      <c r="DQ23" s="128">
        <v>2.341534802890332E-2</v>
      </c>
      <c r="DR23" s="128">
        <v>2.3833983973700429E-2</v>
      </c>
      <c r="DS23" s="128">
        <v>2.1907615996693192E-2</v>
      </c>
      <c r="DT23" s="128">
        <v>2.2743425728500355E-2</v>
      </c>
      <c r="DU23" s="128">
        <v>2.5236593059936911E-2</v>
      </c>
      <c r="DV23" s="128">
        <v>2.4566252111162295E-2</v>
      </c>
      <c r="DW23" s="128">
        <v>2.4740889334670679E-2</v>
      </c>
      <c r="DX23" s="128">
        <v>2.6290353759907212E-2</v>
      </c>
      <c r="DY23" s="128">
        <v>3.3844526705446853E-2</v>
      </c>
      <c r="DZ23" s="128">
        <v>2.8810408921933085E-2</v>
      </c>
      <c r="EA23" s="128">
        <v>2.0029673590504452E-2</v>
      </c>
      <c r="EB23" s="128">
        <v>1.6313213703099513E-2</v>
      </c>
      <c r="EC23" s="128">
        <v>1.2183692596063731E-2</v>
      </c>
      <c r="ED23" s="128" t="s">
        <v>158</v>
      </c>
      <c r="EE23" s="128" t="s">
        <v>158</v>
      </c>
      <c r="EF23" s="128" t="s">
        <v>158</v>
      </c>
      <c r="EG23" s="128" t="s">
        <v>158</v>
      </c>
      <c r="EH23" s="128" t="s">
        <v>158</v>
      </c>
      <c r="EI23" s="128" t="s">
        <v>158</v>
      </c>
      <c r="EJ23" s="128" t="s">
        <v>158</v>
      </c>
      <c r="EK23" s="128" t="s">
        <v>158</v>
      </c>
      <c r="EL23" s="128" t="s">
        <v>158</v>
      </c>
      <c r="EM23" s="127">
        <v>2.1386924991103947E-2</v>
      </c>
      <c r="EN23" s="128">
        <v>2.0986121481503524E-2</v>
      </c>
      <c r="EO23" s="128">
        <v>2.3770315744254315E-2</v>
      </c>
      <c r="EP23" s="128">
        <v>2.5051503914297488E-2</v>
      </c>
      <c r="EQ23" s="128">
        <v>2.7988804478208711E-2</v>
      </c>
      <c r="ER23" s="128">
        <v>2.6040077306479503E-2</v>
      </c>
      <c r="ES23" s="128">
        <v>2.5556289931703016E-2</v>
      </c>
      <c r="ET23" s="128">
        <v>2.3472099202834371E-2</v>
      </c>
      <c r="EU23" s="128">
        <v>2.6508352892447878E-2</v>
      </c>
      <c r="EV23" s="128">
        <v>2.7878979882781561E-2</v>
      </c>
      <c r="EW23" s="128">
        <v>2.6152337365152011E-2</v>
      </c>
      <c r="EX23" s="128">
        <v>2.7720546918898671E-2</v>
      </c>
      <c r="EY23" s="128">
        <v>3.0506953790937645E-2</v>
      </c>
      <c r="EZ23" s="128">
        <v>3.7735849056603772E-2</v>
      </c>
      <c r="FA23" s="128">
        <v>3.4094033544129779E-2</v>
      </c>
      <c r="FB23" s="128">
        <v>2.2920203735144314E-2</v>
      </c>
      <c r="FC23" s="128">
        <v>1.803751803751804E-2</v>
      </c>
      <c r="FD23" s="128">
        <v>1.7082785808147177E-2</v>
      </c>
      <c r="FE23" s="128" t="s">
        <v>158</v>
      </c>
      <c r="FF23" s="128" t="s">
        <v>158</v>
      </c>
      <c r="FG23" s="128" t="s">
        <v>158</v>
      </c>
      <c r="FH23" s="128" t="s">
        <v>158</v>
      </c>
      <c r="FI23" s="128" t="s">
        <v>158</v>
      </c>
      <c r="FJ23" s="128" t="s">
        <v>158</v>
      </c>
      <c r="FK23" s="128" t="s">
        <v>158</v>
      </c>
      <c r="FL23" s="128" t="s">
        <v>158</v>
      </c>
      <c r="FM23" s="128" t="s">
        <v>158</v>
      </c>
      <c r="FN23" s="127">
        <v>2.5424267167398422E-2</v>
      </c>
      <c r="FO23" s="128">
        <v>2.4199288256227757E-2</v>
      </c>
      <c r="FP23" s="128">
        <v>3.1676366758897047E-2</v>
      </c>
      <c r="FQ23" s="128">
        <v>3.1545086645221543E-2</v>
      </c>
      <c r="FR23" s="128">
        <v>3.0551009274413527E-2</v>
      </c>
      <c r="FS23" s="128">
        <v>2.8008752735229757E-2</v>
      </c>
      <c r="FT23" s="128">
        <v>2.9939347012517745E-2</v>
      </c>
      <c r="FU23" s="128">
        <v>2.5935894298996821E-2</v>
      </c>
      <c r="FV23" s="128">
        <v>2.9170464904284415E-2</v>
      </c>
      <c r="FW23" s="128">
        <v>3.1183557760453579E-2</v>
      </c>
      <c r="FX23" s="128">
        <v>2.8751123090745734E-2</v>
      </c>
      <c r="FY23" s="128">
        <v>3.1834803183480316E-2</v>
      </c>
      <c r="FZ23" s="128">
        <v>3.73934561451746E-2</v>
      </c>
      <c r="GA23" s="128">
        <v>4.8910966755827283E-2</v>
      </c>
      <c r="GB23" s="128">
        <v>4.7637341529004992E-2</v>
      </c>
      <c r="GC23" s="128">
        <v>3.02182428651371E-2</v>
      </c>
      <c r="GD23" s="128">
        <v>1.9743336623889437E-2</v>
      </c>
      <c r="GE23" s="128">
        <v>2.2437003797031414E-2</v>
      </c>
      <c r="GF23" s="128" t="s">
        <v>158</v>
      </c>
      <c r="GG23" s="128" t="s">
        <v>158</v>
      </c>
      <c r="GH23" s="128" t="s">
        <v>158</v>
      </c>
      <c r="GI23" s="128" t="s">
        <v>158</v>
      </c>
      <c r="GJ23" s="128" t="s">
        <v>158</v>
      </c>
      <c r="GK23" s="128" t="s">
        <v>158</v>
      </c>
      <c r="GL23" s="128" t="s">
        <v>158</v>
      </c>
      <c r="GM23" s="128" t="s">
        <v>158</v>
      </c>
      <c r="GN23" s="128" t="s">
        <v>158</v>
      </c>
      <c r="GO23" s="109" t="s">
        <v>158</v>
      </c>
      <c r="GP23" s="141">
        <v>12.4</v>
      </c>
      <c r="GQ23" s="141">
        <v>7.2</v>
      </c>
      <c r="GR23" s="141">
        <v>5.08</v>
      </c>
      <c r="GS23" s="141">
        <v>4.79</v>
      </c>
      <c r="GT23" s="141">
        <v>5.75</v>
      </c>
      <c r="GU23" s="129">
        <v>3.97</v>
      </c>
      <c r="GV23" s="129">
        <v>5.2</v>
      </c>
      <c r="GW23" s="129">
        <v>5.79</v>
      </c>
      <c r="GX23" s="129">
        <v>3.1</v>
      </c>
      <c r="GY23" s="129">
        <v>4.2</v>
      </c>
      <c r="GZ23" s="129">
        <v>3.96</v>
      </c>
      <c r="HA23" s="129">
        <v>4.32</v>
      </c>
      <c r="HB23" s="129">
        <v>1.06</v>
      </c>
      <c r="HC23" s="129">
        <v>1.05</v>
      </c>
      <c r="HD23" s="129">
        <v>4.01</v>
      </c>
      <c r="HE23" s="129">
        <v>4.92</v>
      </c>
      <c r="HF23" s="231" t="s">
        <v>158</v>
      </c>
      <c r="HG23" s="231" t="s">
        <v>158</v>
      </c>
      <c r="HH23" s="231" t="s">
        <v>158</v>
      </c>
      <c r="HI23" s="231" t="s">
        <v>158</v>
      </c>
      <c r="HJ23" s="231" t="s">
        <v>158</v>
      </c>
      <c r="HK23" s="231" t="s">
        <v>158</v>
      </c>
      <c r="HL23" s="231" t="s">
        <v>158</v>
      </c>
      <c r="HM23" s="231" t="s">
        <v>158</v>
      </c>
      <c r="HN23" s="231" t="s">
        <v>158</v>
      </c>
      <c r="HO23" s="231" t="s">
        <v>158</v>
      </c>
      <c r="HP23" s="232" t="s">
        <v>158</v>
      </c>
      <c r="HQ23" s="131">
        <v>11.330645161290322</v>
      </c>
      <c r="HR23" s="131">
        <v>14.556944444444444</v>
      </c>
      <c r="HS23" s="131">
        <v>18.970472440944881</v>
      </c>
      <c r="HT23" s="131">
        <v>19.133611691022967</v>
      </c>
      <c r="HU23" s="131">
        <v>15.895652173913044</v>
      </c>
      <c r="HV23" s="131">
        <v>19.51889168765743</v>
      </c>
      <c r="HW23" s="131">
        <v>15.719230769230768</v>
      </c>
      <c r="HX23" s="131">
        <v>11.367875647668393</v>
      </c>
      <c r="HY23" s="131">
        <v>18.206451612903223</v>
      </c>
      <c r="HZ23" s="131">
        <v>13.249999999999998</v>
      </c>
      <c r="IA23" s="131">
        <v>11.739898989898991</v>
      </c>
      <c r="IB23" s="131">
        <v>8.418981481481481</v>
      </c>
      <c r="IC23" s="131">
        <v>24.688679245283019</v>
      </c>
      <c r="ID23" s="131">
        <v>24.790476190476191</v>
      </c>
      <c r="IE23" s="131">
        <v>8.9127182044887796</v>
      </c>
      <c r="IF23" s="131">
        <v>10.294715447154472</v>
      </c>
      <c r="IG23" s="131" t="s">
        <v>158</v>
      </c>
      <c r="IH23" s="131" t="s">
        <v>158</v>
      </c>
      <c r="II23" s="131" t="s">
        <v>158</v>
      </c>
      <c r="IJ23" s="131" t="s">
        <v>158</v>
      </c>
      <c r="IK23" s="131" t="s">
        <v>158</v>
      </c>
      <c r="IL23" s="131" t="s">
        <v>158</v>
      </c>
      <c r="IM23" s="131" t="s">
        <v>158</v>
      </c>
      <c r="IN23" s="131" t="s">
        <v>158</v>
      </c>
      <c r="IO23" s="131" t="s">
        <v>158</v>
      </c>
      <c r="IP23" s="131" t="s">
        <v>158</v>
      </c>
      <c r="IQ23" s="130" t="s">
        <v>158</v>
      </c>
      <c r="IR23" s="131">
        <v>13.065470369489757</v>
      </c>
      <c r="IS23" s="131">
        <v>19.398611111111109</v>
      </c>
      <c r="IT23" s="131">
        <v>23.887795275590548</v>
      </c>
      <c r="IU23" s="131">
        <v>20.88517745302714</v>
      </c>
      <c r="IV23" s="131">
        <v>17.097391304347827</v>
      </c>
      <c r="IW23" s="131">
        <v>22.866498740554157</v>
      </c>
      <c r="IX23" s="131">
        <v>17.369230769230768</v>
      </c>
      <c r="IY23" s="131">
        <v>12.509499136442143</v>
      </c>
      <c r="IZ23" s="131">
        <v>20.364516129032257</v>
      </c>
      <c r="JA23" s="131">
        <v>14.566666666666666</v>
      </c>
      <c r="JB23" s="131">
        <v>13.482323232323232</v>
      </c>
      <c r="JC23" s="131">
        <v>10.319444444444443</v>
      </c>
      <c r="JD23" s="131">
        <v>32</v>
      </c>
      <c r="JE23" s="131">
        <v>34.638095238095232</v>
      </c>
      <c r="JF23" s="131">
        <v>11.750623441396508</v>
      </c>
      <c r="JG23" s="131">
        <v>11.268292682926829</v>
      </c>
      <c r="JH23" s="131" t="s">
        <v>158</v>
      </c>
      <c r="JI23" s="131" t="s">
        <v>158</v>
      </c>
      <c r="JJ23" s="131" t="s">
        <v>158</v>
      </c>
      <c r="JK23" s="131" t="s">
        <v>158</v>
      </c>
      <c r="JL23" s="131" t="s">
        <v>158</v>
      </c>
      <c r="JM23" s="131" t="s">
        <v>158</v>
      </c>
      <c r="JN23" s="131" t="s">
        <v>158</v>
      </c>
      <c r="JO23" s="131" t="s">
        <v>158</v>
      </c>
      <c r="JP23" s="131" t="s">
        <v>158</v>
      </c>
      <c r="JQ23" s="131" t="s">
        <v>158</v>
      </c>
      <c r="JR23" s="130" t="s">
        <v>158</v>
      </c>
      <c r="JS23" s="131">
        <v>14.377419274193548</v>
      </c>
      <c r="JT23" s="131">
        <v>21.908333333333335</v>
      </c>
      <c r="JU23" s="131">
        <v>27.748031496062993</v>
      </c>
      <c r="JV23" s="131">
        <v>22.79123173277662</v>
      </c>
      <c r="JW23" s="131">
        <v>19.013913043478261</v>
      </c>
      <c r="JX23" s="131">
        <v>24.51889168765743</v>
      </c>
      <c r="JY23" s="131">
        <v>18.609615384615385</v>
      </c>
      <c r="JZ23" s="131">
        <v>14.580310880829016</v>
      </c>
      <c r="KA23" s="131">
        <v>22.496774193548386</v>
      </c>
      <c r="KB23" s="131">
        <v>15.507142857142856</v>
      </c>
      <c r="KC23" s="131">
        <v>15.106060606060606</v>
      </c>
      <c r="KD23" s="131">
        <v>11.974537037037036</v>
      </c>
      <c r="KE23" s="131">
        <v>35.679245283018865</v>
      </c>
      <c r="KF23" s="131">
        <v>40.990476190476187</v>
      </c>
      <c r="KG23" s="131">
        <v>13.44638403990025</v>
      </c>
      <c r="KH23" s="131">
        <v>12.459349593495935</v>
      </c>
      <c r="KI23" s="131" t="s">
        <v>158</v>
      </c>
      <c r="KJ23" s="131" t="s">
        <v>158</v>
      </c>
      <c r="KK23" s="131" t="s">
        <v>158</v>
      </c>
      <c r="KL23" s="131" t="s">
        <v>158</v>
      </c>
      <c r="KM23" s="131" t="s">
        <v>158</v>
      </c>
      <c r="KN23" s="131" t="s">
        <v>158</v>
      </c>
      <c r="KO23" s="131" t="s">
        <v>158</v>
      </c>
      <c r="KP23" s="131" t="s">
        <v>158</v>
      </c>
      <c r="KQ23" s="131" t="s">
        <v>158</v>
      </c>
      <c r="KR23" s="131" t="s">
        <v>158</v>
      </c>
      <c r="KS23" s="116" t="s">
        <v>158</v>
      </c>
      <c r="KT23" s="132">
        <v>107.64778325123153</v>
      </c>
      <c r="KU23" s="132">
        <v>87.146853146853147</v>
      </c>
      <c r="KV23" s="132">
        <v>81.064285714285717</v>
      </c>
      <c r="KW23" s="132">
        <v>76.251798561151077</v>
      </c>
      <c r="KX23" s="132">
        <v>70.112781954887211</v>
      </c>
      <c r="KY23" s="132">
        <v>64.969465648854964</v>
      </c>
      <c r="KZ23" s="132">
        <v>60.969696969696969</v>
      </c>
      <c r="LA23" s="132">
        <v>60.151515151515149</v>
      </c>
      <c r="LB23" s="132">
        <v>55.840909090909093</v>
      </c>
      <c r="LC23" s="132">
        <v>54</v>
      </c>
      <c r="LD23" s="132">
        <v>47.85217391304348</v>
      </c>
      <c r="LE23" s="132">
        <v>40.591304347826089</v>
      </c>
      <c r="LF23" s="132" t="s">
        <v>158</v>
      </c>
      <c r="LG23" s="132" t="s">
        <v>158</v>
      </c>
      <c r="LH23" s="132" t="s">
        <v>158</v>
      </c>
      <c r="LI23" s="132" t="s">
        <v>158</v>
      </c>
      <c r="LJ23" s="132" t="s">
        <v>158</v>
      </c>
      <c r="LK23" s="132" t="s">
        <v>158</v>
      </c>
      <c r="LL23" s="132" t="s">
        <v>158</v>
      </c>
      <c r="LM23" s="132" t="s">
        <v>158</v>
      </c>
      <c r="LN23" s="132" t="s">
        <v>158</v>
      </c>
      <c r="LO23" s="132" t="s">
        <v>158</v>
      </c>
      <c r="LP23" s="132" t="s">
        <v>158</v>
      </c>
      <c r="LQ23" s="132" t="s">
        <v>158</v>
      </c>
      <c r="LR23" s="132" t="s">
        <v>158</v>
      </c>
      <c r="LS23" s="132" t="s">
        <v>158</v>
      </c>
      <c r="LT23" s="130" t="s">
        <v>158</v>
      </c>
      <c r="LU23" s="131">
        <v>1.3051824734012127</v>
      </c>
      <c r="LV23" s="131">
        <v>1.2026825549671001</v>
      </c>
      <c r="LW23" s="131">
        <v>1.1888095867477311</v>
      </c>
      <c r="LX23" s="131">
        <v>1.2019388621568075</v>
      </c>
      <c r="LY23" s="131">
        <v>1.303613941018767</v>
      </c>
      <c r="LZ23" s="131">
        <v>1.1927141346492773</v>
      </c>
      <c r="MA23" s="131">
        <v>1.3406660039761431</v>
      </c>
      <c r="MB23" s="131">
        <v>1.0942367758186398</v>
      </c>
      <c r="MC23" s="131">
        <v>1.0107285307285307</v>
      </c>
      <c r="MD23" s="131">
        <v>1.0305555555555554</v>
      </c>
      <c r="ME23" s="131">
        <v>0.97153370888606216</v>
      </c>
      <c r="MF23" s="131">
        <v>0.89600471293916018</v>
      </c>
      <c r="MG23" s="131" t="s">
        <v>158</v>
      </c>
      <c r="MH23" s="131" t="s">
        <v>158</v>
      </c>
      <c r="MI23" s="131" t="s">
        <v>158</v>
      </c>
      <c r="MJ23" s="131" t="s">
        <v>158</v>
      </c>
      <c r="MK23" s="131" t="s">
        <v>158</v>
      </c>
      <c r="ML23" s="131" t="s">
        <v>158</v>
      </c>
      <c r="MM23" s="131" t="s">
        <v>158</v>
      </c>
      <c r="MN23" s="131" t="s">
        <v>158</v>
      </c>
      <c r="MO23" s="131" t="s">
        <v>158</v>
      </c>
      <c r="MP23" s="131" t="s">
        <v>158</v>
      </c>
      <c r="MQ23" s="131" t="s">
        <v>158</v>
      </c>
      <c r="MR23" s="131" t="s">
        <v>158</v>
      </c>
      <c r="MS23" s="131" t="s">
        <v>158</v>
      </c>
      <c r="MT23" s="131" t="s">
        <v>158</v>
      </c>
      <c r="MU23" s="130" t="s">
        <v>158</v>
      </c>
      <c r="MV23" s="131">
        <v>1.5050178246918942</v>
      </c>
      <c r="MW23" s="131">
        <v>1.6026969988765847</v>
      </c>
      <c r="MX23" s="131">
        <v>1.4969600845889504</v>
      </c>
      <c r="MY23" s="131">
        <v>1.31196905368431</v>
      </c>
      <c r="MZ23" s="131">
        <v>1.4021694369973192</v>
      </c>
      <c r="NA23" s="131">
        <v>1.3972717659499472</v>
      </c>
      <c r="NB23" s="131">
        <v>1.4813916500994035</v>
      </c>
      <c r="NC23" s="131">
        <v>1.204125944584383</v>
      </c>
      <c r="ND23" s="131">
        <v>1.1305331705331705</v>
      </c>
      <c r="NE23" s="131">
        <v>1.1329629629629629</v>
      </c>
      <c r="NF23" s="131">
        <v>1.1157277848446301</v>
      </c>
      <c r="NG23" s="131">
        <v>1.0982647814910025</v>
      </c>
      <c r="NH23" s="131" t="s">
        <v>158</v>
      </c>
      <c r="NI23" s="131" t="s">
        <v>158</v>
      </c>
      <c r="NJ23" s="131" t="s">
        <v>158</v>
      </c>
      <c r="NK23" s="131" t="s">
        <v>158</v>
      </c>
      <c r="NL23" s="131" t="s">
        <v>158</v>
      </c>
      <c r="NM23" s="131" t="s">
        <v>158</v>
      </c>
      <c r="NN23" s="131" t="s">
        <v>158</v>
      </c>
      <c r="NO23" s="131" t="s">
        <v>158</v>
      </c>
      <c r="NP23" s="131" t="s">
        <v>158</v>
      </c>
      <c r="NQ23" s="131" t="s">
        <v>158</v>
      </c>
      <c r="NR23" s="131" t="s">
        <v>158</v>
      </c>
      <c r="NS23" s="131" t="s">
        <v>158</v>
      </c>
      <c r="NT23" s="131" t="s">
        <v>158</v>
      </c>
      <c r="NU23" s="131" t="s">
        <v>158</v>
      </c>
      <c r="NV23" s="130" t="s">
        <v>158</v>
      </c>
      <c r="NW23" s="131">
        <v>1.6561418509095069</v>
      </c>
      <c r="NX23" s="131">
        <v>1.8100481463649496</v>
      </c>
      <c r="NY23" s="131">
        <v>1.7388668605163451</v>
      </c>
      <c r="NZ23" s="131">
        <v>1.4317039343334277</v>
      </c>
      <c r="OA23" s="131">
        <v>1.5593447721179625</v>
      </c>
      <c r="OB23" s="131">
        <v>1.498242274703325</v>
      </c>
      <c r="OC23" s="131">
        <v>1.5871819085487078</v>
      </c>
      <c r="OD23" s="131">
        <v>1.4034559193954661</v>
      </c>
      <c r="OE23" s="131">
        <v>1.2489051689051687</v>
      </c>
      <c r="OF23" s="131">
        <v>1.2061111111111111</v>
      </c>
      <c r="OG23" s="131">
        <v>1.2500999454842814</v>
      </c>
      <c r="OH23" s="131">
        <v>1.2744108826049698</v>
      </c>
      <c r="OI23" s="131" t="s">
        <v>158</v>
      </c>
      <c r="OJ23" s="131" t="s">
        <v>158</v>
      </c>
      <c r="OK23" s="131" t="s">
        <v>158</v>
      </c>
      <c r="OL23" s="131" t="s">
        <v>158</v>
      </c>
      <c r="OM23" s="131" t="s">
        <v>158</v>
      </c>
      <c r="ON23" s="131" t="s">
        <v>158</v>
      </c>
      <c r="OO23" s="131" t="s">
        <v>158</v>
      </c>
      <c r="OP23" s="131" t="s">
        <v>158</v>
      </c>
      <c r="OQ23" s="131" t="s">
        <v>158</v>
      </c>
      <c r="OR23" s="131" t="s">
        <v>158</v>
      </c>
      <c r="OS23" s="131" t="s">
        <v>158</v>
      </c>
      <c r="OT23" s="131" t="s">
        <v>158</v>
      </c>
      <c r="OU23" s="131" t="s">
        <v>158</v>
      </c>
      <c r="OV23" s="131" t="s">
        <v>158</v>
      </c>
      <c r="OW23" s="378" t="s">
        <v>158</v>
      </c>
      <c r="OX23" s="132">
        <v>19.267241379310345</v>
      </c>
      <c r="OY23" s="132">
        <v>16.447552447552447</v>
      </c>
      <c r="OZ23" s="132">
        <v>9.2142857142857135</v>
      </c>
      <c r="PA23" s="132">
        <v>5.9928057553956835</v>
      </c>
      <c r="PB23" s="132">
        <v>5.8721804511278197</v>
      </c>
      <c r="PC23" s="132">
        <v>7.0610687022900764</v>
      </c>
      <c r="PD23" s="132">
        <v>6.7348484848484844</v>
      </c>
      <c r="PE23" s="132">
        <v>10.439393939393939</v>
      </c>
      <c r="PF23" s="132">
        <v>1.4015151515151516</v>
      </c>
      <c r="PG23" s="132">
        <v>5.5190839694656493</v>
      </c>
      <c r="PH23" s="132">
        <v>4.5999999999999996</v>
      </c>
      <c r="PI23" s="132">
        <v>4.3565217391304349</v>
      </c>
      <c r="PJ23" s="132" t="s">
        <v>158</v>
      </c>
      <c r="PK23" s="132" t="s">
        <v>158</v>
      </c>
      <c r="PL23" s="132" t="s">
        <v>158</v>
      </c>
      <c r="PM23" s="132" t="s">
        <v>158</v>
      </c>
      <c r="PN23" s="132" t="s">
        <v>158</v>
      </c>
      <c r="PO23" s="132" t="s">
        <v>158</v>
      </c>
      <c r="PP23" s="132" t="s">
        <v>158</v>
      </c>
      <c r="PQ23" s="132" t="s">
        <v>158</v>
      </c>
      <c r="PR23" s="132" t="s">
        <v>158</v>
      </c>
      <c r="PS23" s="132" t="s">
        <v>158</v>
      </c>
      <c r="PT23" s="132" t="s">
        <v>158</v>
      </c>
      <c r="PU23" s="132" t="s">
        <v>158</v>
      </c>
      <c r="PV23" s="132" t="s">
        <v>158</v>
      </c>
      <c r="PW23" s="132" t="s">
        <v>158</v>
      </c>
      <c r="PX23" s="130" t="s">
        <v>158</v>
      </c>
      <c r="PY23" s="131">
        <v>7.2921700223713648</v>
      </c>
      <c r="PZ23" s="131">
        <v>6.372376700680273</v>
      </c>
      <c r="QA23" s="131">
        <v>10.458759689922482</v>
      </c>
      <c r="QB23" s="131">
        <v>15.293337334933975</v>
      </c>
      <c r="QC23" s="131">
        <v>15.564916773367479</v>
      </c>
      <c r="QD23" s="131">
        <v>10.974259459459459</v>
      </c>
      <c r="QE23" s="131">
        <v>12.13687289088864</v>
      </c>
      <c r="QF23" s="131">
        <v>6.3049637155297527</v>
      </c>
      <c r="QG23" s="131">
        <v>40.2707027027027</v>
      </c>
      <c r="QH23" s="131">
        <v>10.083195020746887</v>
      </c>
      <c r="QI23" s="131">
        <v>10.106521739130436</v>
      </c>
      <c r="QJ23" s="131">
        <v>8.3484031936127732</v>
      </c>
      <c r="QK23" s="131" t="s">
        <v>158</v>
      </c>
      <c r="QL23" s="131" t="s">
        <v>158</v>
      </c>
      <c r="QM23" s="131" t="s">
        <v>158</v>
      </c>
      <c r="QN23" s="131" t="s">
        <v>158</v>
      </c>
      <c r="QO23" s="131" t="s">
        <v>158</v>
      </c>
      <c r="QP23" s="131" t="s">
        <v>158</v>
      </c>
      <c r="QQ23" s="131" t="s">
        <v>158</v>
      </c>
      <c r="QR23" s="131" t="s">
        <v>158</v>
      </c>
      <c r="QS23" s="131" t="s">
        <v>158</v>
      </c>
      <c r="QT23" s="131" t="s">
        <v>158</v>
      </c>
      <c r="QU23" s="131" t="s">
        <v>158</v>
      </c>
      <c r="QV23" s="131" t="s">
        <v>158</v>
      </c>
      <c r="QW23" s="131" t="s">
        <v>158</v>
      </c>
      <c r="QX23" s="131" t="s">
        <v>158</v>
      </c>
      <c r="QY23" s="130" t="s">
        <v>158</v>
      </c>
      <c r="QZ23" s="131">
        <v>8.4086678207937666</v>
      </c>
      <c r="RA23" s="131">
        <v>8.491840986394557</v>
      </c>
      <c r="RB23" s="131">
        <v>13.169767441860465</v>
      </c>
      <c r="RC23" s="131">
        <v>16.693349339735896</v>
      </c>
      <c r="RD23" s="131">
        <v>16.741651728553137</v>
      </c>
      <c r="RE23" s="131">
        <v>12.856410810810811</v>
      </c>
      <c r="RF23" s="131">
        <v>13.410843644544432</v>
      </c>
      <c r="RG23" s="131">
        <v>6.9381422351233679</v>
      </c>
      <c r="RH23" s="131">
        <v>45.044108108108105</v>
      </c>
      <c r="RI23" s="131">
        <v>11.085172890733055</v>
      </c>
      <c r="RJ23" s="131">
        <v>11.606521739130436</v>
      </c>
      <c r="RK23" s="131">
        <v>10.232934131736526</v>
      </c>
      <c r="RL23" s="131" t="s">
        <v>158</v>
      </c>
      <c r="RM23" s="131" t="s">
        <v>158</v>
      </c>
      <c r="RN23" s="131" t="s">
        <v>158</v>
      </c>
      <c r="RO23" s="131" t="s">
        <v>158</v>
      </c>
      <c r="RP23" s="131" t="s">
        <v>158</v>
      </c>
      <c r="RQ23" s="131" t="s">
        <v>158</v>
      </c>
      <c r="RR23" s="131" t="s">
        <v>158</v>
      </c>
      <c r="RS23" s="131" t="s">
        <v>158</v>
      </c>
      <c r="RT23" s="131" t="s">
        <v>158</v>
      </c>
      <c r="RU23" s="131" t="s">
        <v>158</v>
      </c>
      <c r="RV23" s="131" t="s">
        <v>158</v>
      </c>
      <c r="RW23" s="131" t="s">
        <v>158</v>
      </c>
      <c r="RX23" s="131" t="s">
        <v>158</v>
      </c>
      <c r="RY23" s="131" t="s">
        <v>158</v>
      </c>
      <c r="RZ23" s="130" t="s">
        <v>158</v>
      </c>
      <c r="SA23" s="131">
        <v>9.2530111337807615</v>
      </c>
      <c r="SB23" s="131">
        <v>9.5904846938775528</v>
      </c>
      <c r="SC23" s="131">
        <v>15.297984496124034</v>
      </c>
      <c r="SD23" s="131">
        <v>18.216842737094836</v>
      </c>
      <c r="SE23" s="131">
        <v>18.618297055057617</v>
      </c>
      <c r="SF23" s="131">
        <v>13.785448648648648</v>
      </c>
      <c r="SG23" s="131">
        <v>14.368548931383577</v>
      </c>
      <c r="SH23" s="131">
        <v>8.0866763425253989</v>
      </c>
      <c r="SI23" s="131">
        <v>49.760432432432424</v>
      </c>
      <c r="SJ23" s="131">
        <v>11.800871369294605</v>
      </c>
      <c r="SK23" s="131">
        <v>13.004347826086958</v>
      </c>
      <c r="SL23" s="131">
        <v>11.874151696606786</v>
      </c>
      <c r="SM23" s="131" t="s">
        <v>158</v>
      </c>
      <c r="SN23" s="131" t="s">
        <v>158</v>
      </c>
      <c r="SO23" s="131" t="s">
        <v>158</v>
      </c>
      <c r="SP23" s="131" t="s">
        <v>158</v>
      </c>
      <c r="SQ23" s="131" t="s">
        <v>158</v>
      </c>
      <c r="SR23" s="131" t="s">
        <v>158</v>
      </c>
      <c r="SS23" s="131" t="s">
        <v>158</v>
      </c>
      <c r="ST23" s="131" t="s">
        <v>158</v>
      </c>
      <c r="SU23" s="131" t="s">
        <v>158</v>
      </c>
      <c r="SV23" s="131" t="s">
        <v>158</v>
      </c>
      <c r="SW23" s="131" t="s">
        <v>158</v>
      </c>
      <c r="SX23" s="131" t="s">
        <v>158</v>
      </c>
      <c r="SY23" s="131" t="s">
        <v>158</v>
      </c>
      <c r="SZ23" s="131" t="s">
        <v>158</v>
      </c>
      <c r="TA23" s="378" t="s">
        <v>158</v>
      </c>
      <c r="TB23" s="132">
        <v>17.253694581280786</v>
      </c>
      <c r="TC23" s="132">
        <v>15.307692307692308</v>
      </c>
      <c r="TD23" s="132">
        <v>8.3785714285714281</v>
      </c>
      <c r="TE23" s="132">
        <v>5.1510791366906474</v>
      </c>
      <c r="TF23" s="132">
        <v>5.1353383458646613</v>
      </c>
      <c r="TG23" s="132">
        <v>6.1450381679389317</v>
      </c>
      <c r="TH23" s="132">
        <v>6.0606060606060606</v>
      </c>
      <c r="TI23" s="132">
        <v>9.704545454545455</v>
      </c>
      <c r="TJ23" s="132">
        <v>0.65909090909090906</v>
      </c>
      <c r="TK23" s="132">
        <v>4.9618320610687023</v>
      </c>
      <c r="TL23" s="132">
        <v>4.1130434782608694</v>
      </c>
      <c r="TM23" s="132">
        <v>4.017391304347826</v>
      </c>
      <c r="TN23" s="132" t="s">
        <v>158</v>
      </c>
      <c r="TO23" s="132" t="s">
        <v>158</v>
      </c>
      <c r="TP23" s="132" t="s">
        <v>158</v>
      </c>
      <c r="TQ23" s="132" t="s">
        <v>158</v>
      </c>
      <c r="TR23" s="132" t="s">
        <v>158</v>
      </c>
      <c r="TS23" s="132" t="s">
        <v>158</v>
      </c>
      <c r="TT23" s="132" t="s">
        <v>158</v>
      </c>
      <c r="TU23" s="132" t="s">
        <v>158</v>
      </c>
      <c r="TV23" s="132" t="s">
        <v>158</v>
      </c>
      <c r="TW23" s="132" t="s">
        <v>158</v>
      </c>
      <c r="TX23" s="132" t="s">
        <v>158</v>
      </c>
      <c r="TY23" s="132" t="s">
        <v>158</v>
      </c>
      <c r="TZ23" s="132" t="s">
        <v>158</v>
      </c>
      <c r="UA23" s="132" t="s">
        <v>158</v>
      </c>
      <c r="UB23" s="235" t="s">
        <v>158</v>
      </c>
      <c r="UC23" s="236">
        <v>79.209999999999994</v>
      </c>
      <c r="UD23" s="236">
        <v>56.22</v>
      </c>
      <c r="UE23" s="236">
        <v>49.83</v>
      </c>
      <c r="UF23" s="236">
        <v>49.27</v>
      </c>
      <c r="UG23" s="236">
        <v>46.56</v>
      </c>
      <c r="UH23" s="236">
        <v>41.47</v>
      </c>
      <c r="UI23" s="236">
        <v>37.99</v>
      </c>
      <c r="UJ23" s="236">
        <v>36.44</v>
      </c>
      <c r="UK23" s="236">
        <v>33.25</v>
      </c>
      <c r="UL23" s="236">
        <v>33.03</v>
      </c>
      <c r="UM23" s="236">
        <v>28.97</v>
      </c>
      <c r="UN23" s="236">
        <v>27.37</v>
      </c>
      <c r="UO23" s="231" t="s">
        <v>5</v>
      </c>
      <c r="UP23" s="231" t="s">
        <v>5</v>
      </c>
      <c r="UQ23" s="231" t="s">
        <v>5</v>
      </c>
      <c r="UR23" s="231" t="s">
        <v>5</v>
      </c>
      <c r="US23" s="231" t="s">
        <v>5</v>
      </c>
      <c r="UT23" s="231" t="s">
        <v>5</v>
      </c>
      <c r="UU23" s="231" t="s">
        <v>5</v>
      </c>
      <c r="UV23" s="231" t="s">
        <v>5</v>
      </c>
      <c r="UW23" s="231" t="s">
        <v>5</v>
      </c>
      <c r="UX23" s="231" t="s">
        <v>5</v>
      </c>
      <c r="UY23" s="231" t="s">
        <v>5</v>
      </c>
      <c r="UZ23" s="231" t="s">
        <v>5</v>
      </c>
      <c r="VA23" s="231" t="s">
        <v>5</v>
      </c>
      <c r="VB23" s="231" t="s">
        <v>5</v>
      </c>
      <c r="VC23" s="130" t="s">
        <v>158</v>
      </c>
      <c r="VD23" s="131">
        <v>1.7737659386441107</v>
      </c>
      <c r="VE23" s="131">
        <v>1.8642831732479546</v>
      </c>
      <c r="VF23" s="131">
        <v>1.9339755167569739</v>
      </c>
      <c r="VG23" s="131">
        <v>1.8601583113456464</v>
      </c>
      <c r="VH23" s="131">
        <v>1.9630584192439864</v>
      </c>
      <c r="VI23" s="131">
        <v>1.8685796961659029</v>
      </c>
      <c r="VJ23" s="131">
        <v>2.1516188470650168</v>
      </c>
      <c r="VK23" s="131">
        <v>1.8062568605927551</v>
      </c>
      <c r="VL23" s="131">
        <v>1.6974436090225564</v>
      </c>
      <c r="VM23" s="131">
        <v>1.6848319709355131</v>
      </c>
      <c r="VN23" s="131">
        <v>1.6047635484984468</v>
      </c>
      <c r="VO23" s="131">
        <v>1.3288271830471317</v>
      </c>
      <c r="VP23" s="131" t="s">
        <v>158</v>
      </c>
      <c r="VQ23" s="131" t="s">
        <v>158</v>
      </c>
      <c r="VR23" s="131" t="s">
        <v>158</v>
      </c>
      <c r="VS23" s="131" t="s">
        <v>158</v>
      </c>
      <c r="VT23" s="131" t="s">
        <v>158</v>
      </c>
      <c r="VU23" s="131" t="s">
        <v>158</v>
      </c>
      <c r="VV23" s="131" t="s">
        <v>158</v>
      </c>
      <c r="VW23" s="131" t="s">
        <v>158</v>
      </c>
      <c r="VX23" s="131" t="s">
        <v>158</v>
      </c>
      <c r="VY23" s="131" t="s">
        <v>158</v>
      </c>
      <c r="VZ23" s="131" t="s">
        <v>158</v>
      </c>
      <c r="WA23" s="131" t="s">
        <v>158</v>
      </c>
      <c r="WB23" s="131" t="s">
        <v>158</v>
      </c>
      <c r="WC23" s="131" t="s">
        <v>158</v>
      </c>
      <c r="WD23" s="130" t="s">
        <v>158</v>
      </c>
      <c r="WE23" s="131">
        <v>2.0453456960191012</v>
      </c>
      <c r="WF23" s="131">
        <v>2.4843472073995017</v>
      </c>
      <c r="WG23" s="131">
        <v>2.4352799518362431</v>
      </c>
      <c r="WH23" s="131">
        <v>2.0304444895473921</v>
      </c>
      <c r="WI23" s="131">
        <v>2.1114690721649483</v>
      </c>
      <c r="WJ23" s="131">
        <v>2.1890523269833615</v>
      </c>
      <c r="WK23" s="131">
        <v>2.3774677546722818</v>
      </c>
      <c r="WL23" s="131">
        <v>1.9876509330406151</v>
      </c>
      <c r="WM23" s="131">
        <v>1.8986466165413534</v>
      </c>
      <c r="WN23" s="131">
        <v>1.8522555252800483</v>
      </c>
      <c r="WO23" s="131">
        <v>1.8429409734207802</v>
      </c>
      <c r="WP23" s="131">
        <v>1.6287906466934599</v>
      </c>
      <c r="WQ23" s="131" t="s">
        <v>158</v>
      </c>
      <c r="WR23" s="131" t="s">
        <v>158</v>
      </c>
      <c r="WS23" s="131" t="s">
        <v>158</v>
      </c>
      <c r="WT23" s="131" t="s">
        <v>158</v>
      </c>
      <c r="WU23" s="131" t="s">
        <v>158</v>
      </c>
      <c r="WV23" s="131" t="s">
        <v>158</v>
      </c>
      <c r="WW23" s="131" t="s">
        <v>158</v>
      </c>
      <c r="WX23" s="131" t="s">
        <v>158</v>
      </c>
      <c r="WY23" s="131" t="s">
        <v>158</v>
      </c>
      <c r="WZ23" s="131" t="s">
        <v>158</v>
      </c>
      <c r="XA23" s="131" t="s">
        <v>158</v>
      </c>
      <c r="XB23" s="131" t="s">
        <v>158</v>
      </c>
      <c r="XC23" s="131" t="s">
        <v>158</v>
      </c>
      <c r="XD23" s="131" t="s">
        <v>158</v>
      </c>
      <c r="XE23" s="130" t="s">
        <v>158</v>
      </c>
      <c r="XF23" s="131">
        <v>2.2507259058199724</v>
      </c>
      <c r="XG23" s="131">
        <v>2.8057630736392745</v>
      </c>
      <c r="XH23" s="131">
        <v>2.8288179811358622</v>
      </c>
      <c r="XI23" s="131">
        <v>2.2157499492591839</v>
      </c>
      <c r="XJ23" s="131">
        <v>2.3481529209621992</v>
      </c>
      <c r="XK23" s="131">
        <v>2.3472389679286234</v>
      </c>
      <c r="XL23" s="131">
        <v>2.5472492761252958</v>
      </c>
      <c r="XM23" s="131">
        <v>2.3166849615806808</v>
      </c>
      <c r="XN23" s="131">
        <v>2.0974436090225561</v>
      </c>
      <c r="XO23" s="131">
        <v>1.9718437783832876</v>
      </c>
      <c r="XP23" s="131">
        <v>2.0648947186744908</v>
      </c>
      <c r="XQ23" s="131">
        <v>1.8900255754475701</v>
      </c>
      <c r="XR23" s="131" t="s">
        <v>158</v>
      </c>
      <c r="XS23" s="131" t="s">
        <v>158</v>
      </c>
      <c r="XT23" s="131" t="s">
        <v>158</v>
      </c>
      <c r="XU23" s="131" t="s">
        <v>158</v>
      </c>
      <c r="XV23" s="131" t="s">
        <v>158</v>
      </c>
      <c r="XW23" s="131" t="s">
        <v>158</v>
      </c>
      <c r="XX23" s="131" t="s">
        <v>158</v>
      </c>
      <c r="XY23" s="131" t="s">
        <v>158</v>
      </c>
      <c r="XZ23" s="131" t="s">
        <v>158</v>
      </c>
      <c r="YA23" s="131" t="s">
        <v>158</v>
      </c>
      <c r="YB23" s="131" t="s">
        <v>158</v>
      </c>
      <c r="YC23" s="131" t="s">
        <v>158</v>
      </c>
      <c r="YD23" s="131" t="s">
        <v>158</v>
      </c>
      <c r="YE23" s="131" t="s">
        <v>158</v>
      </c>
      <c r="YF23" s="235" t="s">
        <v>158</v>
      </c>
      <c r="YG23" s="8">
        <v>162.4</v>
      </c>
      <c r="YH23" s="8">
        <v>143</v>
      </c>
      <c r="YI23" s="8">
        <v>140</v>
      </c>
      <c r="YJ23" s="8">
        <v>139</v>
      </c>
      <c r="YK23" s="8">
        <v>133</v>
      </c>
      <c r="YL23" s="8">
        <v>131</v>
      </c>
      <c r="YM23" s="8">
        <v>132</v>
      </c>
      <c r="YN23" s="8">
        <v>132</v>
      </c>
      <c r="YO23" s="8">
        <v>132</v>
      </c>
      <c r="YP23" s="8">
        <v>131</v>
      </c>
      <c r="YQ23" s="8">
        <v>115</v>
      </c>
      <c r="YR23" s="8">
        <v>115</v>
      </c>
      <c r="YS23" s="231" t="s">
        <v>5</v>
      </c>
      <c r="YT23" s="231" t="s">
        <v>5</v>
      </c>
      <c r="YU23" s="231" t="s">
        <v>5</v>
      </c>
      <c r="YV23" s="231" t="s">
        <v>5</v>
      </c>
      <c r="YW23" s="231" t="s">
        <v>5</v>
      </c>
      <c r="YX23" s="231" t="s">
        <v>5</v>
      </c>
      <c r="YY23" s="231" t="s">
        <v>5</v>
      </c>
      <c r="YZ23" s="231" t="s">
        <v>5</v>
      </c>
      <c r="ZA23" s="231" t="s">
        <v>5</v>
      </c>
      <c r="ZB23" s="231" t="s">
        <v>5</v>
      </c>
      <c r="ZC23" s="231" t="s">
        <v>5</v>
      </c>
      <c r="ZD23" s="231" t="s">
        <v>5</v>
      </c>
      <c r="ZE23" s="231" t="s">
        <v>5</v>
      </c>
      <c r="ZF23" s="231" t="s">
        <v>5</v>
      </c>
      <c r="ZG23" s="235" t="s">
        <v>158</v>
      </c>
      <c r="ZH23" s="133">
        <v>0.17579999999999998</v>
      </c>
      <c r="ZI23" s="133">
        <v>0.12770000000000001</v>
      </c>
      <c r="ZJ23" s="133">
        <v>9.7799999999999998E-2</v>
      </c>
      <c r="ZK23" s="133">
        <v>0.105</v>
      </c>
      <c r="ZL23" s="133">
        <v>0.129</v>
      </c>
      <c r="ZM23" s="133">
        <v>9.98E-2</v>
      </c>
      <c r="ZN23" s="133">
        <v>0.1384</v>
      </c>
      <c r="ZO23" s="133">
        <v>0.16579999999999998</v>
      </c>
      <c r="ZP23" s="133">
        <v>9.7200000000000009E-2</v>
      </c>
      <c r="ZQ23" s="133">
        <v>0.14219999999999999</v>
      </c>
      <c r="ZR23" s="133">
        <v>0.13439999999999999</v>
      </c>
      <c r="ZS23" s="133">
        <v>0.13869999999999999</v>
      </c>
      <c r="ZT23" s="379" t="s">
        <v>158</v>
      </c>
      <c r="ZU23" s="133" t="s">
        <v>158</v>
      </c>
      <c r="ZV23" s="133" t="s">
        <v>158</v>
      </c>
      <c r="ZW23" s="133" t="s">
        <v>158</v>
      </c>
      <c r="ZX23" s="133" t="s">
        <v>158</v>
      </c>
      <c r="ZY23" s="133" t="s">
        <v>158</v>
      </c>
      <c r="ZZ23" s="133" t="s">
        <v>158</v>
      </c>
      <c r="AAA23" s="133" t="s">
        <v>158</v>
      </c>
      <c r="AAB23" s="133" t="s">
        <v>158</v>
      </c>
      <c r="AAC23" s="133" t="s">
        <v>158</v>
      </c>
      <c r="AAD23" s="133" t="s">
        <v>158</v>
      </c>
      <c r="AAE23" s="133" t="s">
        <v>158</v>
      </c>
      <c r="AAF23" s="133" t="s">
        <v>158</v>
      </c>
      <c r="AAG23" s="235" t="s">
        <v>158</v>
      </c>
      <c r="AAH23" s="8">
        <v>17482</v>
      </c>
      <c r="AAI23" s="8">
        <v>12462</v>
      </c>
      <c r="AAJ23" s="8">
        <v>11349</v>
      </c>
      <c r="AAK23" s="8">
        <v>10599</v>
      </c>
      <c r="AAL23" s="8">
        <v>9325</v>
      </c>
      <c r="AAM23" s="8">
        <v>8511</v>
      </c>
      <c r="AAN23" s="8">
        <v>8048</v>
      </c>
      <c r="AAO23" s="8">
        <v>7940</v>
      </c>
      <c r="AAP23" s="8">
        <v>7371</v>
      </c>
      <c r="AAQ23" s="8">
        <v>7074</v>
      </c>
      <c r="AAR23" s="8">
        <v>5503</v>
      </c>
      <c r="AAS23" s="8">
        <v>4668</v>
      </c>
      <c r="AAT23" s="231" t="s">
        <v>5</v>
      </c>
      <c r="AAU23" s="231" t="s">
        <v>5</v>
      </c>
      <c r="AAV23" s="231" t="s">
        <v>5</v>
      </c>
      <c r="AAW23" s="231" t="s">
        <v>5</v>
      </c>
      <c r="AAX23" s="231" t="s">
        <v>5</v>
      </c>
      <c r="AAY23" s="231" t="s">
        <v>5</v>
      </c>
      <c r="AAZ23" s="231" t="s">
        <v>5</v>
      </c>
      <c r="ABA23" s="231" t="s">
        <v>5</v>
      </c>
      <c r="ABB23" s="231" t="s">
        <v>5</v>
      </c>
      <c r="ABC23" s="231" t="s">
        <v>5</v>
      </c>
      <c r="ABD23" s="231" t="s">
        <v>5</v>
      </c>
      <c r="ABE23" s="231" t="s">
        <v>5</v>
      </c>
      <c r="ABF23" s="231" t="s">
        <v>5</v>
      </c>
      <c r="ABG23" s="231" t="s">
        <v>5</v>
      </c>
      <c r="ABH23" s="235" t="s">
        <v>158</v>
      </c>
      <c r="ABI23" s="8">
        <v>3129</v>
      </c>
      <c r="ABJ23" s="8">
        <v>2352</v>
      </c>
      <c r="ABK23" s="8">
        <v>1290</v>
      </c>
      <c r="ABL23" s="8">
        <v>833</v>
      </c>
      <c r="ABM23" s="8">
        <v>781</v>
      </c>
      <c r="ABN23" s="8">
        <v>925</v>
      </c>
      <c r="ABO23" s="8">
        <v>889</v>
      </c>
      <c r="ABP23" s="8">
        <v>1378</v>
      </c>
      <c r="ABQ23" s="8">
        <v>185</v>
      </c>
      <c r="ABR23" s="8">
        <v>723</v>
      </c>
      <c r="ABS23" s="8">
        <v>529</v>
      </c>
      <c r="ABT23" s="8">
        <v>501</v>
      </c>
      <c r="ABU23" s="231" t="s">
        <v>5</v>
      </c>
      <c r="ABV23" s="231" t="s">
        <v>5</v>
      </c>
      <c r="ABW23" s="231" t="s">
        <v>5</v>
      </c>
      <c r="ABX23" s="231" t="s">
        <v>5</v>
      </c>
      <c r="ABY23" s="231" t="s">
        <v>5</v>
      </c>
      <c r="ABZ23" s="231" t="s">
        <v>5</v>
      </c>
      <c r="ACA23" s="231" t="s">
        <v>5</v>
      </c>
      <c r="ACB23" s="231" t="s">
        <v>5</v>
      </c>
      <c r="ACC23" s="231" t="s">
        <v>5</v>
      </c>
      <c r="ACD23" s="231" t="s">
        <v>5</v>
      </c>
      <c r="ACE23" s="231" t="s">
        <v>5</v>
      </c>
      <c r="ACF23" s="231" t="s">
        <v>5</v>
      </c>
      <c r="ACG23" s="231" t="s">
        <v>5</v>
      </c>
      <c r="ACH23" s="231" t="s">
        <v>5</v>
      </c>
      <c r="ACI23" s="235" t="s">
        <v>158</v>
      </c>
      <c r="ACJ23" s="8">
        <v>2802</v>
      </c>
      <c r="ACK23" s="8">
        <v>2189</v>
      </c>
      <c r="ACL23" s="8">
        <v>1173</v>
      </c>
      <c r="ACM23" s="8">
        <v>716</v>
      </c>
      <c r="ACN23" s="8">
        <v>683</v>
      </c>
      <c r="ACO23" s="8">
        <v>805</v>
      </c>
      <c r="ACP23" s="8">
        <v>800</v>
      </c>
      <c r="ACQ23" s="8">
        <v>1281</v>
      </c>
      <c r="ACR23" s="8">
        <v>87</v>
      </c>
      <c r="ACS23" s="8">
        <v>650</v>
      </c>
      <c r="ACT23" s="8">
        <v>473</v>
      </c>
      <c r="ACU23" s="8">
        <v>462</v>
      </c>
      <c r="ACV23" s="238" t="s">
        <v>5</v>
      </c>
      <c r="ACW23" s="238" t="s">
        <v>5</v>
      </c>
      <c r="ACX23" s="238" t="s">
        <v>5</v>
      </c>
      <c r="ACY23" s="238" t="s">
        <v>5</v>
      </c>
      <c r="ACZ23" s="238" t="s">
        <v>5</v>
      </c>
      <c r="ADA23" s="238" t="s">
        <v>5</v>
      </c>
      <c r="ADB23" s="238" t="s">
        <v>5</v>
      </c>
      <c r="ADC23" s="238" t="s">
        <v>5</v>
      </c>
      <c r="ADD23" s="238" t="s">
        <v>5</v>
      </c>
      <c r="ADE23" s="238" t="s">
        <v>5</v>
      </c>
      <c r="ADF23" s="238" t="s">
        <v>5</v>
      </c>
      <c r="ADG23" s="238" t="s">
        <v>5</v>
      </c>
      <c r="ADH23" s="238" t="s">
        <v>5</v>
      </c>
      <c r="ADI23" s="238" t="s">
        <v>5</v>
      </c>
      <c r="ADJ23" s="127" t="s">
        <v>158</v>
      </c>
      <c r="ADK23" s="128">
        <v>0.27419354838709675</v>
      </c>
      <c r="ADL23" s="128">
        <v>0.46111111111111108</v>
      </c>
      <c r="ADM23" s="128">
        <v>0.59842519685039375</v>
      </c>
      <c r="ADN23" s="128">
        <v>0.58455114822546972</v>
      </c>
      <c r="ADO23" s="128">
        <v>0.44521739130434784</v>
      </c>
      <c r="ADP23" s="128">
        <v>0.58438287153652391</v>
      </c>
      <c r="ADQ23" s="128">
        <v>0.40769230769230769</v>
      </c>
      <c r="ADR23" s="128">
        <v>0.33160621761658032</v>
      </c>
      <c r="ADS23" s="128">
        <v>0.56774193548387097</v>
      </c>
      <c r="ADT23" s="128">
        <v>0.38095238095238093</v>
      </c>
      <c r="ADU23" s="128">
        <v>0.37373737373737376</v>
      </c>
      <c r="ADV23" s="128">
        <v>0.31481481481481483</v>
      </c>
      <c r="ADW23" s="128">
        <v>1.2075471698113207</v>
      </c>
      <c r="ADX23" s="128">
        <v>1.180952380952381</v>
      </c>
      <c r="ADY23" s="128">
        <v>0.26932668329177062</v>
      </c>
      <c r="ADZ23" s="128">
        <v>0.2032520325203252</v>
      </c>
      <c r="AEA23" s="128" t="s">
        <v>158</v>
      </c>
      <c r="AEB23" s="128" t="s">
        <v>158</v>
      </c>
      <c r="AEC23" s="128" t="s">
        <v>158</v>
      </c>
      <c r="AED23" s="128" t="s">
        <v>158</v>
      </c>
      <c r="AEE23" s="128" t="s">
        <v>158</v>
      </c>
      <c r="AEF23" s="128" t="s">
        <v>158</v>
      </c>
      <c r="AEG23" s="128" t="s">
        <v>158</v>
      </c>
      <c r="AEH23" s="128" t="s">
        <v>158</v>
      </c>
      <c r="AEI23" s="128" t="s">
        <v>158</v>
      </c>
      <c r="AEJ23" s="128" t="s">
        <v>158</v>
      </c>
      <c r="AEK23" s="127" t="s">
        <v>158</v>
      </c>
      <c r="AEL23" s="128">
        <v>0.17646532438478746</v>
      </c>
      <c r="AEM23" s="128">
        <v>0.20185374149659865</v>
      </c>
      <c r="AEN23" s="128">
        <v>0.32992248062015506</v>
      </c>
      <c r="AEO23" s="128">
        <v>0.46722689075630247</v>
      </c>
      <c r="AEP23" s="128">
        <v>0.43595390524967992</v>
      </c>
      <c r="AEQ23" s="128">
        <v>0.32856216216216211</v>
      </c>
      <c r="AER23" s="128">
        <v>0.31478065241844772</v>
      </c>
      <c r="AES23" s="128">
        <v>0.18391872278664731</v>
      </c>
      <c r="AET23" s="128">
        <v>1.2557837837837837</v>
      </c>
      <c r="AEU23" s="128">
        <v>0.28990318118948821</v>
      </c>
      <c r="AEV23" s="128">
        <v>0.32173913043478264</v>
      </c>
      <c r="AEW23" s="128">
        <v>0.31217564870259484</v>
      </c>
      <c r="AEX23" s="128" t="s">
        <v>158</v>
      </c>
      <c r="AEY23" s="128" t="s">
        <v>158</v>
      </c>
      <c r="AEZ23" s="128" t="s">
        <v>158</v>
      </c>
      <c r="AFA23" s="128" t="s">
        <v>158</v>
      </c>
      <c r="AFB23" s="128" t="s">
        <v>158</v>
      </c>
      <c r="AFC23" s="128" t="s">
        <v>158</v>
      </c>
      <c r="AFD23" s="128" t="s">
        <v>158</v>
      </c>
      <c r="AFE23" s="128" t="s">
        <v>158</v>
      </c>
      <c r="AFF23" s="128" t="s">
        <v>158</v>
      </c>
      <c r="AFG23" s="128" t="s">
        <v>158</v>
      </c>
      <c r="AFH23" s="128" t="s">
        <v>158</v>
      </c>
      <c r="AFI23" s="128" t="s">
        <v>158</v>
      </c>
      <c r="AFJ23" s="128" t="s">
        <v>158</v>
      </c>
      <c r="AFK23" s="128" t="s">
        <v>158</v>
      </c>
      <c r="AFL23" s="134" t="s">
        <v>158</v>
      </c>
      <c r="AFM23" s="135">
        <v>0.19705924339757316</v>
      </c>
      <c r="AFN23" s="135">
        <v>0.21688442211055275</v>
      </c>
      <c r="AFO23" s="135">
        <v>0.36283034953111681</v>
      </c>
      <c r="AFP23" s="135">
        <v>0.54357541899441342</v>
      </c>
      <c r="AFQ23" s="135">
        <v>0.49850658857979507</v>
      </c>
      <c r="AFR23" s="135">
        <v>0.37754037267080742</v>
      </c>
      <c r="AFS23" s="135">
        <v>0.3498</v>
      </c>
      <c r="AFT23" s="135">
        <v>0.19784543325526929</v>
      </c>
      <c r="AFU23" s="135">
        <v>2.6703448275862072</v>
      </c>
      <c r="AFV23" s="135">
        <v>0.32246153846153847</v>
      </c>
      <c r="AFW23" s="135">
        <v>0.35983086680761101</v>
      </c>
      <c r="AFX23" s="135">
        <v>0.33852813852813857</v>
      </c>
      <c r="AFY23" s="135" t="s">
        <v>158</v>
      </c>
      <c r="AFZ23" s="135" t="s">
        <v>158</v>
      </c>
      <c r="AGA23" s="135" t="s">
        <v>158</v>
      </c>
      <c r="AGB23" s="135" t="s">
        <v>158</v>
      </c>
      <c r="AGC23" s="135" t="s">
        <v>158</v>
      </c>
      <c r="AGD23" s="135" t="s">
        <v>158</v>
      </c>
      <c r="AGE23" s="135" t="s">
        <v>158</v>
      </c>
      <c r="AGF23" s="135" t="s">
        <v>158</v>
      </c>
      <c r="AGG23" s="135" t="s">
        <v>158</v>
      </c>
      <c r="AGH23" s="135" t="s">
        <v>158</v>
      </c>
      <c r="AGI23" s="135" t="s">
        <v>158</v>
      </c>
      <c r="AGJ23" s="135" t="s">
        <v>158</v>
      </c>
      <c r="AGK23" s="135" t="s">
        <v>158</v>
      </c>
      <c r="AGL23" s="135" t="s">
        <v>158</v>
      </c>
    </row>
    <row r="24" spans="1:870" x14ac:dyDescent="0.2">
      <c r="A24" s="7">
        <v>22</v>
      </c>
      <c r="B24" s="1" t="s">
        <v>246</v>
      </c>
      <c r="C24" s="1" t="s">
        <v>247</v>
      </c>
      <c r="D24" s="94">
        <v>0.2</v>
      </c>
      <c r="E24" s="95">
        <v>0.23</v>
      </c>
      <c r="F24" s="57">
        <v>0.92</v>
      </c>
      <c r="G24" s="58" t="s">
        <v>159</v>
      </c>
      <c r="H24" s="58">
        <v>0.92</v>
      </c>
      <c r="I24" s="226" t="s">
        <v>5</v>
      </c>
      <c r="J24" s="58" t="s">
        <v>159</v>
      </c>
      <c r="K24" s="58" t="s">
        <v>1280</v>
      </c>
      <c r="L24" s="226" t="s">
        <v>1394</v>
      </c>
      <c r="M24" s="150">
        <v>0.8</v>
      </c>
      <c r="N24" s="123">
        <v>0.72</v>
      </c>
      <c r="O24" s="123">
        <v>0.6</v>
      </c>
      <c r="P24" s="123">
        <v>0.56000000000000005</v>
      </c>
      <c r="Q24" s="123">
        <v>0.48</v>
      </c>
      <c r="R24" s="123">
        <v>0.44</v>
      </c>
      <c r="S24" s="124">
        <v>0.4</v>
      </c>
      <c r="T24" s="124">
        <v>0.32</v>
      </c>
      <c r="U24" s="124">
        <v>0.28000000000000003</v>
      </c>
      <c r="V24" s="124">
        <v>0.2</v>
      </c>
      <c r="W24" s="143">
        <v>0.155</v>
      </c>
      <c r="X24" s="124">
        <v>0.125</v>
      </c>
      <c r="Y24" s="124">
        <v>9.5000000000000001E-2</v>
      </c>
      <c r="Z24" s="124">
        <v>0.09</v>
      </c>
      <c r="AA24" s="124">
        <v>8.5000000000000006E-2</v>
      </c>
      <c r="AB24" s="124">
        <v>0.06</v>
      </c>
      <c r="AC24" s="124">
        <v>3.5000000000000003E-2</v>
      </c>
      <c r="AD24" s="124">
        <v>2.5000000000000001E-2</v>
      </c>
      <c r="AE24" s="124">
        <v>0.02</v>
      </c>
      <c r="AF24" s="124">
        <v>0.02</v>
      </c>
      <c r="AG24" s="124">
        <v>0</v>
      </c>
      <c r="AH24" s="137">
        <v>1.7500000000000002E-2</v>
      </c>
      <c r="AI24" s="137">
        <v>1.7500000000000002E-2</v>
      </c>
      <c r="AJ24" s="137">
        <v>1.7500000000000002E-2</v>
      </c>
      <c r="AK24" s="137">
        <v>0</v>
      </c>
      <c r="AL24" s="137">
        <v>0</v>
      </c>
      <c r="AM24" s="137">
        <v>0</v>
      </c>
      <c r="AN24" s="137">
        <v>1.2500000000000001E-2</v>
      </c>
      <c r="AO24" s="137" t="s">
        <v>1305</v>
      </c>
      <c r="AP24" s="137" t="s">
        <v>5</v>
      </c>
      <c r="AQ24" s="137" t="s">
        <v>5</v>
      </c>
      <c r="AR24" s="137" t="s">
        <v>5</v>
      </c>
      <c r="AS24" s="137" t="s">
        <v>5</v>
      </c>
      <c r="AT24" s="137" t="s">
        <v>5</v>
      </c>
      <c r="AU24" s="137" t="s">
        <v>5</v>
      </c>
      <c r="AV24" s="137" t="s">
        <v>5</v>
      </c>
      <c r="AW24" s="137" t="s">
        <v>5</v>
      </c>
      <c r="AX24" s="137" t="s">
        <v>5</v>
      </c>
      <c r="AY24" s="137" t="s">
        <v>5</v>
      </c>
      <c r="AZ24" s="137" t="s">
        <v>5</v>
      </c>
      <c r="BA24" s="137" t="s">
        <v>5</v>
      </c>
      <c r="BB24" s="137" t="s">
        <v>5</v>
      </c>
      <c r="BC24" s="137" t="s">
        <v>5</v>
      </c>
      <c r="BD24" s="137" t="s">
        <v>5</v>
      </c>
      <c r="BE24" s="137" t="s">
        <v>5</v>
      </c>
      <c r="BF24" s="137" t="s">
        <v>5</v>
      </c>
      <c r="BG24" s="137" t="s">
        <v>5</v>
      </c>
      <c r="BH24" s="137" t="s">
        <v>5</v>
      </c>
      <c r="BI24" s="137" t="s">
        <v>5</v>
      </c>
      <c r="BJ24" s="137" t="s">
        <v>5</v>
      </c>
      <c r="BK24" s="137" t="s">
        <v>5</v>
      </c>
      <c r="BL24" s="137" t="s">
        <v>5</v>
      </c>
      <c r="BM24" s="126">
        <v>0.11111111111111116</v>
      </c>
      <c r="BN24" s="125">
        <v>0.19999999999999996</v>
      </c>
      <c r="BO24" s="125">
        <v>7.1428571428571397E-2</v>
      </c>
      <c r="BP24" s="125">
        <v>0.16666666666666674</v>
      </c>
      <c r="BQ24" s="125">
        <v>9.0909090909090828E-2</v>
      </c>
      <c r="BR24" s="125">
        <v>9.9999999999999867E-2</v>
      </c>
      <c r="BS24" s="125">
        <v>0.25</v>
      </c>
      <c r="BT24" s="125">
        <v>0.14285714285714279</v>
      </c>
      <c r="BU24" s="125">
        <v>0.40000000000000013</v>
      </c>
      <c r="BV24" s="125">
        <v>0.29032258064516148</v>
      </c>
      <c r="BW24" s="125">
        <v>0.24</v>
      </c>
      <c r="BX24" s="125">
        <v>0.31578947368421062</v>
      </c>
      <c r="BY24" s="125">
        <v>5.555555555555558E-2</v>
      </c>
      <c r="BZ24" s="125">
        <v>5.8823529411764497E-2</v>
      </c>
      <c r="CA24" s="125">
        <v>0.41666666666666674</v>
      </c>
      <c r="CB24" s="125">
        <v>0.71428571428571397</v>
      </c>
      <c r="CC24" s="125">
        <v>0.40000000000000013</v>
      </c>
      <c r="CD24" s="125">
        <v>0.25</v>
      </c>
      <c r="CE24" s="125">
        <v>0</v>
      </c>
      <c r="CF24" s="125" t="s">
        <v>158</v>
      </c>
      <c r="CG24" s="125">
        <v>-1</v>
      </c>
      <c r="CH24" s="125">
        <v>0</v>
      </c>
      <c r="CI24" s="125">
        <v>0</v>
      </c>
      <c r="CJ24" s="125" t="s">
        <v>158</v>
      </c>
      <c r="CK24" s="125" t="s">
        <v>158</v>
      </c>
      <c r="CL24" s="125" t="s">
        <v>158</v>
      </c>
      <c r="CM24" s="125">
        <v>-1</v>
      </c>
      <c r="CN24" s="125" t="s">
        <v>158</v>
      </c>
      <c r="CO24" s="125" t="s">
        <v>158</v>
      </c>
      <c r="CP24" s="125" t="s">
        <v>158</v>
      </c>
      <c r="CQ24" s="125" t="s">
        <v>158</v>
      </c>
      <c r="CR24" s="125" t="s">
        <v>158</v>
      </c>
      <c r="CS24" s="125" t="s">
        <v>158</v>
      </c>
      <c r="CT24" s="125" t="s">
        <v>158</v>
      </c>
      <c r="CU24" s="125" t="s">
        <v>158</v>
      </c>
      <c r="CV24" s="125" t="s">
        <v>158</v>
      </c>
      <c r="CW24" s="125" t="s">
        <v>158</v>
      </c>
      <c r="CX24" s="125" t="s">
        <v>158</v>
      </c>
      <c r="CY24" s="125" t="s">
        <v>158</v>
      </c>
      <c r="CZ24" s="125" t="s">
        <v>158</v>
      </c>
      <c r="DA24" s="125" t="s">
        <v>158</v>
      </c>
      <c r="DB24" s="125" t="s">
        <v>158</v>
      </c>
      <c r="DC24" s="125" t="s">
        <v>158</v>
      </c>
      <c r="DD24" s="125" t="s">
        <v>158</v>
      </c>
      <c r="DE24" s="125" t="s">
        <v>158</v>
      </c>
      <c r="DF24" s="125" t="s">
        <v>158</v>
      </c>
      <c r="DG24" s="125" t="s">
        <v>158</v>
      </c>
      <c r="DH24" s="125" t="s">
        <v>158</v>
      </c>
      <c r="DI24" s="125" t="s">
        <v>158</v>
      </c>
      <c r="DJ24" s="125" t="s">
        <v>158</v>
      </c>
      <c r="DK24" s="125" t="s">
        <v>158</v>
      </c>
      <c r="DL24" s="127">
        <v>1.5717091866750906E-2</v>
      </c>
      <c r="DM24" s="128">
        <v>1.3311148086522461E-2</v>
      </c>
      <c r="DN24" s="128">
        <v>1.266624445851805E-2</v>
      </c>
      <c r="DO24" s="128">
        <v>1.15990057995029E-2</v>
      </c>
      <c r="DP24" s="128">
        <v>9.1918805055534285E-3</v>
      </c>
      <c r="DQ24" s="128">
        <v>8.5453486113808499E-3</v>
      </c>
      <c r="DR24" s="128">
        <v>7.5771926501231298E-3</v>
      </c>
      <c r="DS24" s="128">
        <v>5.9259259259259256E-3</v>
      </c>
      <c r="DT24" s="128">
        <v>7.6004343105320303E-3</v>
      </c>
      <c r="DU24" s="128">
        <v>6.5876152832674579E-3</v>
      </c>
      <c r="DV24" s="128">
        <v>7.5609756097560973E-3</v>
      </c>
      <c r="DW24" s="128">
        <v>1.1693171188026194E-2</v>
      </c>
      <c r="DX24" s="128">
        <v>1.1336515513126491E-2</v>
      </c>
      <c r="DY24" s="128">
        <v>1.3595166163141994E-2</v>
      </c>
      <c r="DZ24" s="128">
        <v>8.30078125E-3</v>
      </c>
      <c r="EA24" s="128">
        <v>4.8979591836734691E-3</v>
      </c>
      <c r="EB24" s="128">
        <v>4.0091638029782365E-3</v>
      </c>
      <c r="EC24" s="128">
        <v>7.0224719101123602E-3</v>
      </c>
      <c r="ED24" s="128">
        <v>1.1560693641618498E-2</v>
      </c>
      <c r="EE24" s="128">
        <v>2.150537634408602E-2</v>
      </c>
      <c r="EF24" s="128" t="s">
        <v>158</v>
      </c>
      <c r="EG24" s="128">
        <v>2.777777777777778E-2</v>
      </c>
      <c r="EH24" s="128">
        <v>2.2151898734177215E-2</v>
      </c>
      <c r="EI24" s="128">
        <v>2.364864864864865E-2</v>
      </c>
      <c r="EJ24" s="128" t="s">
        <v>158</v>
      </c>
      <c r="EK24" s="128" t="s">
        <v>158</v>
      </c>
      <c r="EL24" s="128" t="s">
        <v>158</v>
      </c>
      <c r="EM24" s="127">
        <v>2.0246829146770024E-2</v>
      </c>
      <c r="EN24" s="128">
        <v>1.5814191994721599E-2</v>
      </c>
      <c r="EO24" s="128">
        <v>1.5392508978963573E-2</v>
      </c>
      <c r="EP24" s="128">
        <v>1.3458303292477771E-2</v>
      </c>
      <c r="EQ24" s="128">
        <v>1.0652463382157123E-2</v>
      </c>
      <c r="ER24" s="128">
        <v>9.8104793756967675E-3</v>
      </c>
      <c r="ES24" s="128">
        <v>8.6598830915782642E-3</v>
      </c>
      <c r="ET24" s="128">
        <v>7.4125550150567522E-3</v>
      </c>
      <c r="EU24" s="128">
        <v>9.3271152564956706E-3</v>
      </c>
      <c r="EV24" s="128">
        <v>8.5433575395130294E-3</v>
      </c>
      <c r="EW24" s="128">
        <v>1.1380323054331865E-2</v>
      </c>
      <c r="EX24" s="128">
        <v>1.3283740701381509E-2</v>
      </c>
      <c r="EY24" s="128">
        <v>1.3828238719068414E-2</v>
      </c>
      <c r="EZ24" s="128">
        <v>1.7274472168905951E-2</v>
      </c>
      <c r="FA24" s="128">
        <v>1.1303191489361703E-2</v>
      </c>
      <c r="FB24" s="128">
        <v>6.0301507537688448E-3</v>
      </c>
      <c r="FC24" s="128">
        <v>6.7307692307692311E-3</v>
      </c>
      <c r="FD24" s="128">
        <v>1.0869565217391306E-2</v>
      </c>
      <c r="FE24" s="128">
        <v>1.7391304347826087E-2</v>
      </c>
      <c r="FF24" s="128">
        <v>2.5316455696202531E-2</v>
      </c>
      <c r="FG24" s="128" t="s">
        <v>158</v>
      </c>
      <c r="FH24" s="128">
        <v>3.125E-2</v>
      </c>
      <c r="FI24" s="128">
        <v>3.0172413793103453E-2</v>
      </c>
      <c r="FJ24" s="128">
        <v>3.125E-2</v>
      </c>
      <c r="FK24" s="128" t="s">
        <v>158</v>
      </c>
      <c r="FL24" s="128" t="s">
        <v>158</v>
      </c>
      <c r="FM24" s="128" t="s">
        <v>158</v>
      </c>
      <c r="FN24" s="127">
        <v>2.6326960921419586E-2</v>
      </c>
      <c r="FO24" s="128">
        <v>1.8662518472653267E-2</v>
      </c>
      <c r="FP24" s="128">
        <v>2.570694087403599E-2</v>
      </c>
      <c r="FQ24" s="128">
        <v>1.5555555555555557E-2</v>
      </c>
      <c r="FR24" s="128">
        <v>1.2834224598930482E-2</v>
      </c>
      <c r="FS24" s="128">
        <v>1.1837503362927092E-2</v>
      </c>
      <c r="FT24" s="128">
        <v>1.0256410256410256E-2</v>
      </c>
      <c r="FU24" s="128">
        <v>1.0003125976867772E-2</v>
      </c>
      <c r="FV24" s="128">
        <v>1.1191047162270184E-2</v>
      </c>
      <c r="FW24" s="128">
        <v>1.1117287381878824E-2</v>
      </c>
      <c r="FX24" s="128">
        <v>1.5301085883514313E-2</v>
      </c>
      <c r="FY24" s="128">
        <v>1.5547263681592042E-2</v>
      </c>
      <c r="FZ24" s="128">
        <v>1.5447154471544714E-2</v>
      </c>
      <c r="GA24" s="128">
        <v>2.8753993610223641E-2</v>
      </c>
      <c r="GB24" s="128">
        <v>2.3743016759776539E-2</v>
      </c>
      <c r="GC24" s="128">
        <v>7.7821011673151752E-3</v>
      </c>
      <c r="GD24" s="128">
        <v>1.0355029585798817E-2</v>
      </c>
      <c r="GE24" s="128">
        <v>1.7482517482517484E-2</v>
      </c>
      <c r="GF24" s="128">
        <v>2.150537634408602E-2</v>
      </c>
      <c r="GG24" s="128">
        <v>3.125E-2</v>
      </c>
      <c r="GH24" s="128" t="s">
        <v>158</v>
      </c>
      <c r="GI24" s="128">
        <v>3.888888888888889E-2</v>
      </c>
      <c r="GJ24" s="128">
        <v>3.5000000000000003E-2</v>
      </c>
      <c r="GK24" s="128">
        <v>4.0697674418604654E-2</v>
      </c>
      <c r="GL24" s="128" t="s">
        <v>158</v>
      </c>
      <c r="GM24" s="128" t="s">
        <v>158</v>
      </c>
      <c r="GN24" s="128" t="s">
        <v>158</v>
      </c>
      <c r="GO24" s="109" t="s">
        <v>158</v>
      </c>
      <c r="GP24" s="129">
        <v>3.49</v>
      </c>
      <c r="GQ24" s="129">
        <v>3.12</v>
      </c>
      <c r="GR24" s="129">
        <v>2.37</v>
      </c>
      <c r="GS24" s="129">
        <v>1.98</v>
      </c>
      <c r="GT24" s="129">
        <v>2.42</v>
      </c>
      <c r="GU24" s="129">
        <v>2.2200000000000002</v>
      </c>
      <c r="GV24" s="129">
        <v>2.04</v>
      </c>
      <c r="GW24" s="129">
        <v>1.5</v>
      </c>
      <c r="GX24" s="129">
        <v>1.34</v>
      </c>
      <c r="GY24" s="129">
        <v>1.1299999999999999</v>
      </c>
      <c r="GZ24" s="129">
        <v>0.87</v>
      </c>
      <c r="HA24" s="129">
        <v>0.56000000000000005</v>
      </c>
      <c r="HB24" s="129">
        <v>0.59</v>
      </c>
      <c r="HC24" s="129">
        <v>0.56000000000000005</v>
      </c>
      <c r="HD24" s="129">
        <v>0.51</v>
      </c>
      <c r="HE24" s="129">
        <v>0.44</v>
      </c>
      <c r="HF24" s="231" t="s">
        <v>158</v>
      </c>
      <c r="HG24" s="231" t="s">
        <v>158</v>
      </c>
      <c r="HH24" s="231" t="s">
        <v>158</v>
      </c>
      <c r="HI24" s="231" t="s">
        <v>158</v>
      </c>
      <c r="HJ24" s="231" t="s">
        <v>158</v>
      </c>
      <c r="HK24" s="231" t="s">
        <v>158</v>
      </c>
      <c r="HL24" s="231" t="s">
        <v>158</v>
      </c>
      <c r="HM24" s="231" t="s">
        <v>158</v>
      </c>
      <c r="HN24" s="231" t="s">
        <v>158</v>
      </c>
      <c r="HO24" s="231" t="s">
        <v>158</v>
      </c>
      <c r="HP24" s="232" t="s">
        <v>158</v>
      </c>
      <c r="HQ24" s="131">
        <v>11.054441833810888</v>
      </c>
      <c r="HR24" s="131">
        <v>7.4807692307692308</v>
      </c>
      <c r="HS24" s="131">
        <v>15.189873417721518</v>
      </c>
      <c r="HT24" s="131">
        <v>18.888888888888889</v>
      </c>
      <c r="HU24" s="131">
        <v>15.359504132231406</v>
      </c>
      <c r="HV24" s="131">
        <v>17.567567567567565</v>
      </c>
      <c r="HW24" s="131">
        <v>15.681372549019606</v>
      </c>
      <c r="HX24" s="131">
        <v>16.68</v>
      </c>
      <c r="HY24" s="131">
        <v>13.425373134328357</v>
      </c>
      <c r="HZ24" s="131">
        <v>8.9646017699115053</v>
      </c>
      <c r="IA24" s="131">
        <v>9.2413793103448274</v>
      </c>
      <c r="IB24" s="131">
        <v>10.982142857142856</v>
      </c>
      <c r="IC24" s="131">
        <v>5.3050847457627119</v>
      </c>
      <c r="ID24" s="131">
        <v>6.3928571428571423</v>
      </c>
      <c r="IE24" s="131">
        <v>15.117647058823529</v>
      </c>
      <c r="IF24" s="131">
        <v>7.6818181818181817</v>
      </c>
      <c r="IG24" s="131" t="s">
        <v>158</v>
      </c>
      <c r="IH24" s="131" t="s">
        <v>158</v>
      </c>
      <c r="II24" s="131" t="s">
        <v>158</v>
      </c>
      <c r="IJ24" s="131" t="s">
        <v>158</v>
      </c>
      <c r="IK24" s="131" t="s">
        <v>158</v>
      </c>
      <c r="IL24" s="131" t="s">
        <v>158</v>
      </c>
      <c r="IM24" s="131" t="s">
        <v>158</v>
      </c>
      <c r="IN24" s="131" t="s">
        <v>158</v>
      </c>
      <c r="IO24" s="131" t="s">
        <v>158</v>
      </c>
      <c r="IP24" s="131" t="s">
        <v>158</v>
      </c>
      <c r="IQ24" s="130" t="s">
        <v>158</v>
      </c>
      <c r="IR24" s="131">
        <v>13.045479971232549</v>
      </c>
      <c r="IS24" s="131">
        <v>12.493589743589743</v>
      </c>
      <c r="IT24" s="131">
        <v>17.556962025316455</v>
      </c>
      <c r="IU24" s="131">
        <v>22.757575757575758</v>
      </c>
      <c r="IV24" s="131">
        <v>18.533057851239672</v>
      </c>
      <c r="IW24" s="131">
        <v>20.806306306306304</v>
      </c>
      <c r="IX24" s="131">
        <v>21.161764705882355</v>
      </c>
      <c r="IY24" s="131">
        <v>20.013333333333332</v>
      </c>
      <c r="IZ24" s="131">
        <v>17.470149253731343</v>
      </c>
      <c r="JA24" s="131">
        <v>12.053097345132743</v>
      </c>
      <c r="JB24" s="131">
        <v>10.816091954022989</v>
      </c>
      <c r="JC24" s="131">
        <v>12.267857142857142</v>
      </c>
      <c r="JD24" s="131">
        <v>8.8305084745762716</v>
      </c>
      <c r="JE24" s="131">
        <v>13.428571428571427</v>
      </c>
      <c r="JF24" s="131">
        <v>19.509803921568626</v>
      </c>
      <c r="JG24" s="131">
        <v>11.818181818181818</v>
      </c>
      <c r="JH24" s="131" t="s">
        <v>158</v>
      </c>
      <c r="JI24" s="131" t="s">
        <v>158</v>
      </c>
      <c r="JJ24" s="131" t="s">
        <v>158</v>
      </c>
      <c r="JK24" s="131" t="s">
        <v>158</v>
      </c>
      <c r="JL24" s="131" t="s">
        <v>158</v>
      </c>
      <c r="JM24" s="131" t="s">
        <v>158</v>
      </c>
      <c r="JN24" s="131" t="s">
        <v>158</v>
      </c>
      <c r="JO24" s="131" t="s">
        <v>158</v>
      </c>
      <c r="JP24" s="131" t="s">
        <v>158</v>
      </c>
      <c r="JQ24" s="131" t="s">
        <v>158</v>
      </c>
      <c r="JR24" s="130" t="s">
        <v>158</v>
      </c>
      <c r="JS24" s="131">
        <v>15.498567335243553</v>
      </c>
      <c r="JT24" s="131">
        <v>15.182692307692307</v>
      </c>
      <c r="JU24" s="131">
        <v>20.371308016877638</v>
      </c>
      <c r="JV24" s="131">
        <v>26.373737373737374</v>
      </c>
      <c r="JW24" s="131">
        <v>21.276859504132233</v>
      </c>
      <c r="JX24" s="131">
        <v>23.779279279279276</v>
      </c>
      <c r="JY24" s="131">
        <v>26.470588235294116</v>
      </c>
      <c r="JZ24" s="131">
        <v>24.560000000000002</v>
      </c>
      <c r="KA24" s="131">
        <v>22.656716417910445</v>
      </c>
      <c r="KB24" s="131">
        <v>18.141592920353983</v>
      </c>
      <c r="KC24" s="131">
        <v>12.287356321839081</v>
      </c>
      <c r="KD24" s="131">
        <v>14.964285714285714</v>
      </c>
      <c r="KE24" s="131">
        <v>11.220338983050848</v>
      </c>
      <c r="KF24" s="131">
        <v>18.285714285714285</v>
      </c>
      <c r="KG24" s="131">
        <v>24.019607843137255</v>
      </c>
      <c r="KH24" s="131">
        <v>19.840909090909093</v>
      </c>
      <c r="KI24" s="131" t="s">
        <v>158</v>
      </c>
      <c r="KJ24" s="131" t="s">
        <v>158</v>
      </c>
      <c r="KK24" s="131" t="s">
        <v>158</v>
      </c>
      <c r="KL24" s="131" t="s">
        <v>158</v>
      </c>
      <c r="KM24" s="131" t="s">
        <v>158</v>
      </c>
      <c r="KN24" s="131" t="s">
        <v>158</v>
      </c>
      <c r="KO24" s="131" t="s">
        <v>158</v>
      </c>
      <c r="KP24" s="131" t="s">
        <v>158</v>
      </c>
      <c r="KQ24" s="131" t="s">
        <v>158</v>
      </c>
      <c r="KR24" s="131" t="s">
        <v>158</v>
      </c>
      <c r="KS24" s="116" t="s">
        <v>158</v>
      </c>
      <c r="KT24" s="132">
        <v>42.307692307692307</v>
      </c>
      <c r="KU24" s="132">
        <v>38.07462686567164</v>
      </c>
      <c r="KV24" s="132">
        <v>31.897058823529413</v>
      </c>
      <c r="KW24" s="132">
        <v>30.782608695652176</v>
      </c>
      <c r="KX24" s="132">
        <v>27.333333333333332</v>
      </c>
      <c r="KY24" s="132">
        <v>26.637681159420289</v>
      </c>
      <c r="KZ24" s="132">
        <v>22.594202898550726</v>
      </c>
      <c r="LA24" s="132">
        <v>18.10144927536232</v>
      </c>
      <c r="LB24" s="132">
        <v>14.057971014492754</v>
      </c>
      <c r="LC24" s="132">
        <v>11.030769230769231</v>
      </c>
      <c r="LD24" s="132">
        <v>10</v>
      </c>
      <c r="LE24" s="132">
        <v>9.1967213114754092</v>
      </c>
      <c r="LF24" s="132" t="s">
        <v>158</v>
      </c>
      <c r="LG24" s="132" t="s">
        <v>158</v>
      </c>
      <c r="LH24" s="132" t="s">
        <v>158</v>
      </c>
      <c r="LI24" s="132" t="s">
        <v>158</v>
      </c>
      <c r="LJ24" s="132" t="s">
        <v>158</v>
      </c>
      <c r="LK24" s="132" t="s">
        <v>158</v>
      </c>
      <c r="LL24" s="132" t="s">
        <v>158</v>
      </c>
      <c r="LM24" s="132" t="s">
        <v>158</v>
      </c>
      <c r="LN24" s="132" t="s">
        <v>158</v>
      </c>
      <c r="LO24" s="132" t="s">
        <v>158</v>
      </c>
      <c r="LP24" s="132" t="s">
        <v>158</v>
      </c>
      <c r="LQ24" s="132" t="s">
        <v>158</v>
      </c>
      <c r="LR24" s="132" t="s">
        <v>158</v>
      </c>
      <c r="LS24" s="132" t="s">
        <v>158</v>
      </c>
      <c r="LT24" s="130" t="s">
        <v>158</v>
      </c>
      <c r="LU24" s="131">
        <v>0.91189095636363637</v>
      </c>
      <c r="LV24" s="131">
        <v>0.6130066640533125</v>
      </c>
      <c r="LW24" s="131">
        <v>1.1286307053941909</v>
      </c>
      <c r="LX24" s="131">
        <v>1.2149717514124292</v>
      </c>
      <c r="LY24" s="131">
        <v>1.359878048780488</v>
      </c>
      <c r="LZ24" s="131">
        <v>1.4640914036996735</v>
      </c>
      <c r="MA24" s="131">
        <v>1.4158499037844769</v>
      </c>
      <c r="MB24" s="131">
        <v>1.3822097678142513</v>
      </c>
      <c r="MC24" s="131">
        <v>1.2797010309278349</v>
      </c>
      <c r="MD24" s="131">
        <v>0.91834030683403078</v>
      </c>
      <c r="ME24" s="131">
        <v>0.80399999999999994</v>
      </c>
      <c r="MF24" s="131">
        <v>0.66871657754010705</v>
      </c>
      <c r="MG24" s="131" t="s">
        <v>158</v>
      </c>
      <c r="MH24" s="131" t="s">
        <v>158</v>
      </c>
      <c r="MI24" s="131" t="s">
        <v>158</v>
      </c>
      <c r="MJ24" s="131" t="s">
        <v>158</v>
      </c>
      <c r="MK24" s="131" t="s">
        <v>158</v>
      </c>
      <c r="ML24" s="131" t="s">
        <v>158</v>
      </c>
      <c r="MM24" s="131" t="s">
        <v>158</v>
      </c>
      <c r="MN24" s="131" t="s">
        <v>158</v>
      </c>
      <c r="MO24" s="131" t="s">
        <v>158</v>
      </c>
      <c r="MP24" s="131" t="s">
        <v>158</v>
      </c>
      <c r="MQ24" s="131" t="s">
        <v>158</v>
      </c>
      <c r="MR24" s="131" t="s">
        <v>158</v>
      </c>
      <c r="MS24" s="131" t="s">
        <v>158</v>
      </c>
      <c r="MT24" s="131" t="s">
        <v>158</v>
      </c>
      <c r="MU24" s="130" t="s">
        <v>158</v>
      </c>
      <c r="MV24" s="131">
        <v>1.0761335023542198</v>
      </c>
      <c r="MW24" s="131">
        <v>1.0237789102312818</v>
      </c>
      <c r="MX24" s="131">
        <v>1.3045089903181188</v>
      </c>
      <c r="MY24" s="131">
        <v>1.4638135593220338</v>
      </c>
      <c r="MZ24" s="131">
        <v>1.6408536585365854</v>
      </c>
      <c r="NA24" s="131">
        <v>1.7340097932535363</v>
      </c>
      <c r="NB24" s="131">
        <v>1.9106670942912123</v>
      </c>
      <c r="NC24" s="131">
        <v>1.6584307445956763</v>
      </c>
      <c r="ND24" s="131">
        <v>1.6652474226804124</v>
      </c>
      <c r="NE24" s="131">
        <v>1.2347280334728032</v>
      </c>
      <c r="NF24" s="131">
        <v>0.94100000000000006</v>
      </c>
      <c r="NG24" s="131">
        <v>0.74700534759358295</v>
      </c>
      <c r="NH24" s="131" t="s">
        <v>158</v>
      </c>
      <c r="NI24" s="131" t="s">
        <v>158</v>
      </c>
      <c r="NJ24" s="131" t="s">
        <v>158</v>
      </c>
      <c r="NK24" s="131" t="s">
        <v>158</v>
      </c>
      <c r="NL24" s="131" t="s">
        <v>158</v>
      </c>
      <c r="NM24" s="131" t="s">
        <v>158</v>
      </c>
      <c r="NN24" s="131" t="s">
        <v>158</v>
      </c>
      <c r="NO24" s="131" t="s">
        <v>158</v>
      </c>
      <c r="NP24" s="131" t="s">
        <v>158</v>
      </c>
      <c r="NQ24" s="131" t="s">
        <v>158</v>
      </c>
      <c r="NR24" s="131" t="s">
        <v>158</v>
      </c>
      <c r="NS24" s="131" t="s">
        <v>158</v>
      </c>
      <c r="NT24" s="131" t="s">
        <v>158</v>
      </c>
      <c r="NU24" s="131" t="s">
        <v>158</v>
      </c>
      <c r="NV24" s="130" t="s">
        <v>158</v>
      </c>
      <c r="NW24" s="131">
        <v>1.2784909090909091</v>
      </c>
      <c r="NX24" s="131">
        <v>1.2441356330850646</v>
      </c>
      <c r="NY24" s="131">
        <v>1.5136191793453204</v>
      </c>
      <c r="NZ24" s="131">
        <v>1.696412429378531</v>
      </c>
      <c r="OA24" s="131">
        <v>1.8837804878048783</v>
      </c>
      <c r="OB24" s="131">
        <v>1.9817791077257889</v>
      </c>
      <c r="OC24" s="131">
        <v>2.3899935856318151</v>
      </c>
      <c r="OD24" s="131">
        <v>2.0351961569255406</v>
      </c>
      <c r="OE24" s="131">
        <v>2.1596288659793812</v>
      </c>
      <c r="OF24" s="131">
        <v>1.8584379358437937</v>
      </c>
      <c r="OG24" s="131">
        <v>1.069</v>
      </c>
      <c r="OH24" s="131">
        <v>0.91119429590017842</v>
      </c>
      <c r="OI24" s="131" t="s">
        <v>158</v>
      </c>
      <c r="OJ24" s="131" t="s">
        <v>158</v>
      </c>
      <c r="OK24" s="131" t="s">
        <v>158</v>
      </c>
      <c r="OL24" s="131" t="s">
        <v>158</v>
      </c>
      <c r="OM24" s="131" t="s">
        <v>158</v>
      </c>
      <c r="ON24" s="131" t="s">
        <v>158</v>
      </c>
      <c r="OO24" s="131" t="s">
        <v>158</v>
      </c>
      <c r="OP24" s="131" t="s">
        <v>158</v>
      </c>
      <c r="OQ24" s="131" t="s">
        <v>158</v>
      </c>
      <c r="OR24" s="131" t="s">
        <v>158</v>
      </c>
      <c r="OS24" s="131" t="s">
        <v>158</v>
      </c>
      <c r="OT24" s="131" t="s">
        <v>158</v>
      </c>
      <c r="OU24" s="131" t="s">
        <v>158</v>
      </c>
      <c r="OV24" s="131" t="s">
        <v>158</v>
      </c>
      <c r="OW24" s="378" t="s">
        <v>158</v>
      </c>
      <c r="OX24" s="132">
        <v>3.8615384615384616</v>
      </c>
      <c r="OY24" s="132">
        <v>2.6567164179104479</v>
      </c>
      <c r="OZ24" s="132">
        <v>1.3235294117647058</v>
      </c>
      <c r="PA24" s="132">
        <v>1.855072463768116</v>
      </c>
      <c r="PB24" s="132">
        <v>4.36231884057971</v>
      </c>
      <c r="PC24" s="132">
        <v>2.63768115942029</v>
      </c>
      <c r="PD24" s="132">
        <v>8.6956521739130432E-2</v>
      </c>
      <c r="PE24" s="132">
        <v>1.1159420289855073</v>
      </c>
      <c r="PF24" s="132">
        <v>1.5072463768115942</v>
      </c>
      <c r="PG24" s="132">
        <v>0.44615384615384618</v>
      </c>
      <c r="PH24" s="132">
        <v>0.515625</v>
      </c>
      <c r="PI24" s="132">
        <v>1.3442622950819672</v>
      </c>
      <c r="PJ24" s="132" t="s">
        <v>158</v>
      </c>
      <c r="PK24" s="132" t="s">
        <v>158</v>
      </c>
      <c r="PL24" s="132" t="s">
        <v>158</v>
      </c>
      <c r="PM24" s="132" t="s">
        <v>158</v>
      </c>
      <c r="PN24" s="132" t="s">
        <v>158</v>
      </c>
      <c r="PO24" s="132" t="s">
        <v>158</v>
      </c>
      <c r="PP24" s="132" t="s">
        <v>158</v>
      </c>
      <c r="PQ24" s="132" t="s">
        <v>158</v>
      </c>
      <c r="PR24" s="132" t="s">
        <v>158</v>
      </c>
      <c r="PS24" s="132" t="s">
        <v>158</v>
      </c>
      <c r="PT24" s="132" t="s">
        <v>158</v>
      </c>
      <c r="PU24" s="132" t="s">
        <v>158</v>
      </c>
      <c r="PV24" s="132" t="s">
        <v>158</v>
      </c>
      <c r="PW24" s="132" t="s">
        <v>158</v>
      </c>
      <c r="PX24" s="130" t="s">
        <v>158</v>
      </c>
      <c r="PY24" s="131">
        <v>9.990837171314741</v>
      </c>
      <c r="PZ24" s="131">
        <v>8.7852808988764046</v>
      </c>
      <c r="QA24" s="131">
        <v>27.2</v>
      </c>
      <c r="QB24" s="131">
        <v>20.160937499999999</v>
      </c>
      <c r="QC24" s="131">
        <v>8.5206976744186047</v>
      </c>
      <c r="QD24" s="131">
        <v>14.785714285714285</v>
      </c>
      <c r="QE24" s="131">
        <v>367.88499999999999</v>
      </c>
      <c r="QF24" s="131">
        <v>22.420519480519477</v>
      </c>
      <c r="QG24" s="131">
        <v>11.935673076923075</v>
      </c>
      <c r="QH24" s="131">
        <v>22.705172413793104</v>
      </c>
      <c r="QI24" s="131">
        <v>15.592727272727272</v>
      </c>
      <c r="QJ24" s="131">
        <v>4.5750000000000002</v>
      </c>
      <c r="QK24" s="131" t="s">
        <v>158</v>
      </c>
      <c r="QL24" s="131" t="s">
        <v>158</v>
      </c>
      <c r="QM24" s="131" t="s">
        <v>158</v>
      </c>
      <c r="QN24" s="131" t="s">
        <v>158</v>
      </c>
      <c r="QO24" s="131" t="s">
        <v>158</v>
      </c>
      <c r="QP24" s="131" t="s">
        <v>158</v>
      </c>
      <c r="QQ24" s="131" t="s">
        <v>158</v>
      </c>
      <c r="QR24" s="131" t="s">
        <v>158</v>
      </c>
      <c r="QS24" s="131" t="s">
        <v>158</v>
      </c>
      <c r="QT24" s="131" t="s">
        <v>158</v>
      </c>
      <c r="QU24" s="131" t="s">
        <v>158</v>
      </c>
      <c r="QV24" s="131" t="s">
        <v>158</v>
      </c>
      <c r="QW24" s="131" t="s">
        <v>158</v>
      </c>
      <c r="QX24" s="131" t="s">
        <v>158</v>
      </c>
      <c r="QY24" s="130" t="s">
        <v>158</v>
      </c>
      <c r="QZ24" s="131">
        <v>11.790307296709578</v>
      </c>
      <c r="RA24" s="131">
        <v>14.672247191011234</v>
      </c>
      <c r="RB24" s="131">
        <v>31.438666666666666</v>
      </c>
      <c r="RC24" s="131">
        <v>24.290156250000003</v>
      </c>
      <c r="RD24" s="131">
        <v>10.281229235880399</v>
      </c>
      <c r="RE24" s="131">
        <v>17.511593406593406</v>
      </c>
      <c r="RF24" s="131">
        <v>496.45500000000004</v>
      </c>
      <c r="RG24" s="131">
        <v>26.90103896103896</v>
      </c>
      <c r="RH24" s="131">
        <v>15.531634615384615</v>
      </c>
      <c r="RI24" s="131">
        <v>30.527586206896547</v>
      </c>
      <c r="RJ24" s="131">
        <v>18.24969696969697</v>
      </c>
      <c r="RK24" s="131">
        <v>5.1106097560975616</v>
      </c>
      <c r="RL24" s="131" t="s">
        <v>158</v>
      </c>
      <c r="RM24" s="131" t="s">
        <v>158</v>
      </c>
      <c r="RN24" s="131" t="s">
        <v>158</v>
      </c>
      <c r="RO24" s="131" t="s">
        <v>158</v>
      </c>
      <c r="RP24" s="131" t="s">
        <v>158</v>
      </c>
      <c r="RQ24" s="131" t="s">
        <v>158</v>
      </c>
      <c r="RR24" s="131" t="s">
        <v>158</v>
      </c>
      <c r="RS24" s="131" t="s">
        <v>158</v>
      </c>
      <c r="RT24" s="131" t="s">
        <v>158</v>
      </c>
      <c r="RU24" s="131" t="s">
        <v>158</v>
      </c>
      <c r="RV24" s="131" t="s">
        <v>158</v>
      </c>
      <c r="RW24" s="131" t="s">
        <v>158</v>
      </c>
      <c r="RX24" s="131" t="s">
        <v>158</v>
      </c>
      <c r="RY24" s="131" t="s">
        <v>158</v>
      </c>
      <c r="RZ24" s="130" t="s">
        <v>158</v>
      </c>
      <c r="SA24" s="131">
        <v>14.007370517928287</v>
      </c>
      <c r="SB24" s="131">
        <v>17.830280898876403</v>
      </c>
      <c r="SC24" s="131">
        <v>36.478222222222222</v>
      </c>
      <c r="SD24" s="131">
        <v>28.149843749999999</v>
      </c>
      <c r="SE24" s="131">
        <v>11.803355481727575</v>
      </c>
      <c r="SF24" s="131">
        <v>20.013791208791208</v>
      </c>
      <c r="SG24" s="131">
        <v>621</v>
      </c>
      <c r="SH24" s="131">
        <v>33.012467532467532</v>
      </c>
      <c r="SI24" s="131">
        <v>20.142692307692307</v>
      </c>
      <c r="SJ24" s="131">
        <v>45.948275862068961</v>
      </c>
      <c r="SK24" s="131">
        <v>20.732121212121211</v>
      </c>
      <c r="SL24" s="131">
        <v>6.2339024390243907</v>
      </c>
      <c r="SM24" s="131" t="s">
        <v>158</v>
      </c>
      <c r="SN24" s="131" t="s">
        <v>158</v>
      </c>
      <c r="SO24" s="131" t="s">
        <v>158</v>
      </c>
      <c r="SP24" s="131" t="s">
        <v>158</v>
      </c>
      <c r="SQ24" s="131" t="s">
        <v>158</v>
      </c>
      <c r="SR24" s="131" t="s">
        <v>158</v>
      </c>
      <c r="SS24" s="131" t="s">
        <v>158</v>
      </c>
      <c r="ST24" s="131" t="s">
        <v>158</v>
      </c>
      <c r="SU24" s="131" t="s">
        <v>158</v>
      </c>
      <c r="SV24" s="131" t="s">
        <v>158</v>
      </c>
      <c r="SW24" s="131" t="s">
        <v>158</v>
      </c>
      <c r="SX24" s="131" t="s">
        <v>158</v>
      </c>
      <c r="SY24" s="131" t="s">
        <v>158</v>
      </c>
      <c r="SZ24" s="131" t="s">
        <v>158</v>
      </c>
      <c r="TA24" s="378" t="s">
        <v>158</v>
      </c>
      <c r="TB24" s="132">
        <v>2.8769230769230769</v>
      </c>
      <c r="TC24" s="132">
        <v>1.835820895522388</v>
      </c>
      <c r="TD24" s="132">
        <v>0.3235294117647059</v>
      </c>
      <c r="TE24" s="132">
        <v>1.0434782608695652</v>
      </c>
      <c r="TF24" s="132">
        <v>3.5942028985507246</v>
      </c>
      <c r="TG24" s="132">
        <v>1.6231884057971016</v>
      </c>
      <c r="TH24" s="132">
        <v>-0.49275362318840582</v>
      </c>
      <c r="TI24" s="132">
        <v>0.75362318840579712</v>
      </c>
      <c r="TJ24" s="132">
        <v>1.1304347826086956</v>
      </c>
      <c r="TK24" s="132">
        <v>0.2</v>
      </c>
      <c r="TL24" s="132">
        <v>0.375</v>
      </c>
      <c r="TM24" s="132">
        <v>1.3442622950819672</v>
      </c>
      <c r="TN24" s="132" t="s">
        <v>158</v>
      </c>
      <c r="TO24" s="132" t="s">
        <v>158</v>
      </c>
      <c r="TP24" s="132" t="s">
        <v>158</v>
      </c>
      <c r="TQ24" s="132" t="s">
        <v>158</v>
      </c>
      <c r="TR24" s="132" t="s">
        <v>158</v>
      </c>
      <c r="TS24" s="132" t="s">
        <v>158</v>
      </c>
      <c r="TT24" s="132" t="s">
        <v>158</v>
      </c>
      <c r="TU24" s="132" t="s">
        <v>158</v>
      </c>
      <c r="TV24" s="132" t="s">
        <v>158</v>
      </c>
      <c r="TW24" s="132" t="s">
        <v>158</v>
      </c>
      <c r="TX24" s="132" t="s">
        <v>158</v>
      </c>
      <c r="TY24" s="132" t="s">
        <v>158</v>
      </c>
      <c r="TZ24" s="132" t="s">
        <v>158</v>
      </c>
      <c r="UA24" s="132" t="s">
        <v>158</v>
      </c>
      <c r="UB24" s="235" t="s">
        <v>158</v>
      </c>
      <c r="UC24" s="236">
        <v>23.07</v>
      </c>
      <c r="UD24" s="236">
        <v>21.71</v>
      </c>
      <c r="UE24" s="236">
        <v>19.59</v>
      </c>
      <c r="UF24" s="236">
        <v>17.88</v>
      </c>
      <c r="UG24" s="236">
        <v>15.35</v>
      </c>
      <c r="UH24" s="236">
        <v>14.28</v>
      </c>
      <c r="UI24" s="236">
        <v>12.46</v>
      </c>
      <c r="UJ24" s="236">
        <v>9.56</v>
      </c>
      <c r="UK24" s="236">
        <v>7.94</v>
      </c>
      <c r="UL24" s="236">
        <v>6.83</v>
      </c>
      <c r="UM24" s="236">
        <v>5.08</v>
      </c>
      <c r="UN24" s="236">
        <v>4.42</v>
      </c>
      <c r="UO24" s="231" t="s">
        <v>5</v>
      </c>
      <c r="UP24" s="231" t="s">
        <v>5</v>
      </c>
      <c r="UQ24" s="231" t="s">
        <v>5</v>
      </c>
      <c r="UR24" s="231" t="s">
        <v>5</v>
      </c>
      <c r="US24" s="231" t="s">
        <v>5</v>
      </c>
      <c r="UT24" s="231" t="s">
        <v>5</v>
      </c>
      <c r="UU24" s="231" t="s">
        <v>5</v>
      </c>
      <c r="UV24" s="231" t="s">
        <v>5</v>
      </c>
      <c r="UW24" s="231" t="s">
        <v>5</v>
      </c>
      <c r="UX24" s="231" t="s">
        <v>5</v>
      </c>
      <c r="UY24" s="231" t="s">
        <v>5</v>
      </c>
      <c r="UZ24" s="231" t="s">
        <v>5</v>
      </c>
      <c r="VA24" s="231" t="s">
        <v>5</v>
      </c>
      <c r="VB24" s="231" t="s">
        <v>5</v>
      </c>
      <c r="VC24" s="130" t="s">
        <v>158</v>
      </c>
      <c r="VD24" s="131">
        <v>1.6723017771998265</v>
      </c>
      <c r="VE24" s="131">
        <v>1.0750806080147397</v>
      </c>
      <c r="VF24" s="131">
        <v>1.8376722817764166</v>
      </c>
      <c r="VG24" s="131">
        <v>2.0917225950782998</v>
      </c>
      <c r="VH24" s="131">
        <v>2.4214983713355052</v>
      </c>
      <c r="VI24" s="131">
        <v>2.73109243697479</v>
      </c>
      <c r="VJ24" s="131">
        <v>2.5674157303370784</v>
      </c>
      <c r="VK24" s="131">
        <v>2.6171548117154808</v>
      </c>
      <c r="VL24" s="131">
        <v>2.2657430730478585</v>
      </c>
      <c r="VM24" s="131">
        <v>1.4831625183016106</v>
      </c>
      <c r="VN24" s="131">
        <v>1.5826771653543306</v>
      </c>
      <c r="VO24" s="131">
        <v>1.3914027149321269</v>
      </c>
      <c r="VP24" s="131" t="s">
        <v>158</v>
      </c>
      <c r="VQ24" s="131" t="s">
        <v>158</v>
      </c>
      <c r="VR24" s="131" t="s">
        <v>158</v>
      </c>
      <c r="VS24" s="131" t="s">
        <v>158</v>
      </c>
      <c r="VT24" s="131" t="s">
        <v>158</v>
      </c>
      <c r="VU24" s="131" t="s">
        <v>158</v>
      </c>
      <c r="VV24" s="131" t="s">
        <v>158</v>
      </c>
      <c r="VW24" s="131" t="s">
        <v>158</v>
      </c>
      <c r="VX24" s="131" t="s">
        <v>158</v>
      </c>
      <c r="VY24" s="131" t="s">
        <v>158</v>
      </c>
      <c r="VZ24" s="131" t="s">
        <v>158</v>
      </c>
      <c r="WA24" s="131" t="s">
        <v>158</v>
      </c>
      <c r="WB24" s="131" t="s">
        <v>158</v>
      </c>
      <c r="WC24" s="131" t="s">
        <v>158</v>
      </c>
      <c r="WD24" s="130" t="s">
        <v>158</v>
      </c>
      <c r="WE24" s="131">
        <v>1.9735034720243434</v>
      </c>
      <c r="WF24" s="131">
        <v>1.7954859511745738</v>
      </c>
      <c r="WG24" s="131">
        <v>2.1240428790199082</v>
      </c>
      <c r="WH24" s="131">
        <v>2.5201342281879198</v>
      </c>
      <c r="WI24" s="131">
        <v>2.9218241042345277</v>
      </c>
      <c r="WJ24" s="131">
        <v>3.2345938375350141</v>
      </c>
      <c r="WK24" s="131">
        <v>3.4646869983948636</v>
      </c>
      <c r="WL24" s="131">
        <v>3.1401673640167362</v>
      </c>
      <c r="WM24" s="131">
        <v>2.9483627204030225</v>
      </c>
      <c r="WN24" s="131">
        <v>1.994143484626647</v>
      </c>
      <c r="WO24" s="131">
        <v>1.8523622047244095</v>
      </c>
      <c r="WP24" s="131">
        <v>1.5542986425339367</v>
      </c>
      <c r="WQ24" s="131" t="s">
        <v>158</v>
      </c>
      <c r="WR24" s="131" t="s">
        <v>158</v>
      </c>
      <c r="WS24" s="131" t="s">
        <v>158</v>
      </c>
      <c r="WT24" s="131" t="s">
        <v>158</v>
      </c>
      <c r="WU24" s="131" t="s">
        <v>158</v>
      </c>
      <c r="WV24" s="131" t="s">
        <v>158</v>
      </c>
      <c r="WW24" s="131" t="s">
        <v>158</v>
      </c>
      <c r="WX24" s="131" t="s">
        <v>158</v>
      </c>
      <c r="WY24" s="131" t="s">
        <v>158</v>
      </c>
      <c r="WZ24" s="131" t="s">
        <v>158</v>
      </c>
      <c r="XA24" s="131" t="s">
        <v>158</v>
      </c>
      <c r="XB24" s="131" t="s">
        <v>158</v>
      </c>
      <c r="XC24" s="131" t="s">
        <v>158</v>
      </c>
      <c r="XD24" s="131" t="s">
        <v>158</v>
      </c>
      <c r="XE24" s="130" t="s">
        <v>158</v>
      </c>
      <c r="XF24" s="131">
        <v>2.3446033810143043</v>
      </c>
      <c r="XG24" s="131">
        <v>2.1819438046982955</v>
      </c>
      <c r="XH24" s="131">
        <v>2.464522715671261</v>
      </c>
      <c r="XI24" s="131">
        <v>2.9205816554809845</v>
      </c>
      <c r="XJ24" s="131">
        <v>3.3543973941368082</v>
      </c>
      <c r="XK24" s="131">
        <v>3.696778711484594</v>
      </c>
      <c r="XL24" s="131">
        <v>4.3338683788121983</v>
      </c>
      <c r="XM24" s="131">
        <v>3.8535564853556488</v>
      </c>
      <c r="XN24" s="131">
        <v>3.8236775818639797</v>
      </c>
      <c r="XO24" s="131">
        <v>3.0014641288433381</v>
      </c>
      <c r="XP24" s="131">
        <v>2.1043307086614171</v>
      </c>
      <c r="XQ24" s="131">
        <v>1.8959276018099549</v>
      </c>
      <c r="XR24" s="131" t="s">
        <v>158</v>
      </c>
      <c r="XS24" s="131" t="s">
        <v>158</v>
      </c>
      <c r="XT24" s="131" t="s">
        <v>158</v>
      </c>
      <c r="XU24" s="131" t="s">
        <v>158</v>
      </c>
      <c r="XV24" s="131" t="s">
        <v>158</v>
      </c>
      <c r="XW24" s="131" t="s">
        <v>158</v>
      </c>
      <c r="XX24" s="131" t="s">
        <v>158</v>
      </c>
      <c r="XY24" s="131" t="s">
        <v>158</v>
      </c>
      <c r="XZ24" s="131" t="s">
        <v>158</v>
      </c>
      <c r="YA24" s="131" t="s">
        <v>158</v>
      </c>
      <c r="YB24" s="131" t="s">
        <v>158</v>
      </c>
      <c r="YC24" s="131" t="s">
        <v>158</v>
      </c>
      <c r="YD24" s="131" t="s">
        <v>158</v>
      </c>
      <c r="YE24" s="131" t="s">
        <v>158</v>
      </c>
      <c r="YF24" s="235" t="s">
        <v>158</v>
      </c>
      <c r="YG24" s="8">
        <v>65</v>
      </c>
      <c r="YH24" s="8">
        <v>67</v>
      </c>
      <c r="YI24" s="8">
        <v>68</v>
      </c>
      <c r="YJ24" s="8">
        <v>69</v>
      </c>
      <c r="YK24" s="8">
        <v>69</v>
      </c>
      <c r="YL24" s="8">
        <v>69</v>
      </c>
      <c r="YM24" s="8">
        <v>69</v>
      </c>
      <c r="YN24" s="8">
        <v>69</v>
      </c>
      <c r="YO24" s="8">
        <v>69</v>
      </c>
      <c r="YP24" s="8">
        <v>65</v>
      </c>
      <c r="YQ24" s="8">
        <v>64</v>
      </c>
      <c r="YR24" s="8">
        <v>61</v>
      </c>
      <c r="YS24" s="231" t="s">
        <v>5</v>
      </c>
      <c r="YT24" s="231" t="s">
        <v>5</v>
      </c>
      <c r="YU24" s="231" t="s">
        <v>5</v>
      </c>
      <c r="YV24" s="231" t="s">
        <v>5</v>
      </c>
      <c r="YW24" s="231" t="s">
        <v>5</v>
      </c>
      <c r="YX24" s="231" t="s">
        <v>5</v>
      </c>
      <c r="YY24" s="231" t="s">
        <v>5</v>
      </c>
      <c r="YZ24" s="231" t="s">
        <v>5</v>
      </c>
      <c r="ZA24" s="231" t="s">
        <v>5</v>
      </c>
      <c r="ZB24" s="231" t="s">
        <v>5</v>
      </c>
      <c r="ZC24" s="231" t="s">
        <v>5</v>
      </c>
      <c r="ZD24" s="231" t="s">
        <v>5</v>
      </c>
      <c r="ZE24" s="231" t="s">
        <v>5</v>
      </c>
      <c r="ZF24" s="231" t="s">
        <v>5</v>
      </c>
      <c r="ZG24" s="235" t="s">
        <v>158</v>
      </c>
      <c r="ZH24" s="133">
        <v>0.16089999999999999</v>
      </c>
      <c r="ZI24" s="133">
        <v>0.1578</v>
      </c>
      <c r="ZJ24" s="133">
        <v>0.12689999999999999</v>
      </c>
      <c r="ZK24" s="133">
        <v>0.1148</v>
      </c>
      <c r="ZL24" s="133">
        <v>0.15679999999999999</v>
      </c>
      <c r="ZM24" s="133">
        <v>0.15869999999999998</v>
      </c>
      <c r="ZN24" s="133">
        <v>0.17610000000000001</v>
      </c>
      <c r="ZO24" s="133">
        <v>0.1643</v>
      </c>
      <c r="ZP24" s="133">
        <v>0.17780000000000001</v>
      </c>
      <c r="ZQ24" s="133">
        <v>0.1825</v>
      </c>
      <c r="ZR24" s="133">
        <v>0.18170000000000003</v>
      </c>
      <c r="ZS24" s="133">
        <v>0.14910000000000001</v>
      </c>
      <c r="ZT24" s="379" t="s">
        <v>158</v>
      </c>
      <c r="ZU24" s="133">
        <v>0.1099</v>
      </c>
      <c r="ZV24" s="133">
        <v>0.11070000000000001</v>
      </c>
      <c r="ZW24" s="133">
        <v>9.5000000000000001E-2</v>
      </c>
      <c r="ZX24" s="133">
        <v>9.01E-2</v>
      </c>
      <c r="ZY24" s="133">
        <v>0.11230000000000001</v>
      </c>
      <c r="ZZ24" s="133">
        <v>0.1009</v>
      </c>
      <c r="AAA24" s="133">
        <v>0.11269999999999999</v>
      </c>
      <c r="AAB24" s="133">
        <v>0.10890000000000001</v>
      </c>
      <c r="AAC24" s="133">
        <v>0.113</v>
      </c>
      <c r="AAD24" s="133">
        <v>0.1174</v>
      </c>
      <c r="AAE24" s="133">
        <v>0.12859999999999999</v>
      </c>
      <c r="AAF24" s="133">
        <v>0.10580000000000001</v>
      </c>
      <c r="AAG24" s="235" t="s">
        <v>158</v>
      </c>
      <c r="AAH24" s="8">
        <v>2750</v>
      </c>
      <c r="AAI24" s="8">
        <v>2551</v>
      </c>
      <c r="AAJ24" s="8">
        <v>2169</v>
      </c>
      <c r="AAK24" s="8">
        <v>2124</v>
      </c>
      <c r="AAL24" s="8">
        <v>1886</v>
      </c>
      <c r="AAM24" s="8">
        <v>1838</v>
      </c>
      <c r="AAN24" s="8">
        <v>1559</v>
      </c>
      <c r="AAO24" s="8">
        <v>1249</v>
      </c>
      <c r="AAP24" s="8">
        <v>970</v>
      </c>
      <c r="AAQ24" s="8">
        <v>717</v>
      </c>
      <c r="AAR24" s="8">
        <v>640</v>
      </c>
      <c r="AAS24" s="8">
        <v>561</v>
      </c>
      <c r="AAT24" s="231" t="s">
        <v>5</v>
      </c>
      <c r="AAU24" s="231" t="s">
        <v>5</v>
      </c>
      <c r="AAV24" s="231" t="s">
        <v>5</v>
      </c>
      <c r="AAW24" s="231" t="s">
        <v>5</v>
      </c>
      <c r="AAX24" s="231" t="s">
        <v>5</v>
      </c>
      <c r="AAY24" s="231" t="s">
        <v>5</v>
      </c>
      <c r="AAZ24" s="231" t="s">
        <v>5</v>
      </c>
      <c r="ABA24" s="231" t="s">
        <v>5</v>
      </c>
      <c r="ABB24" s="231" t="s">
        <v>5</v>
      </c>
      <c r="ABC24" s="231" t="s">
        <v>5</v>
      </c>
      <c r="ABD24" s="231" t="s">
        <v>5</v>
      </c>
      <c r="ABE24" s="231" t="s">
        <v>5</v>
      </c>
      <c r="ABF24" s="231" t="s">
        <v>5</v>
      </c>
      <c r="ABG24" s="231" t="s">
        <v>5</v>
      </c>
      <c r="ABH24" s="235" t="s">
        <v>158</v>
      </c>
      <c r="ABI24" s="8">
        <v>251</v>
      </c>
      <c r="ABJ24" s="8">
        <v>178</v>
      </c>
      <c r="ABK24" s="8">
        <v>90</v>
      </c>
      <c r="ABL24" s="8">
        <v>128</v>
      </c>
      <c r="ABM24" s="8">
        <v>301</v>
      </c>
      <c r="ABN24" s="8">
        <v>182</v>
      </c>
      <c r="ABO24" s="8">
        <v>6</v>
      </c>
      <c r="ABP24" s="8">
        <v>77</v>
      </c>
      <c r="ABQ24" s="8">
        <v>104</v>
      </c>
      <c r="ABR24" s="8">
        <v>29</v>
      </c>
      <c r="ABS24" s="8">
        <v>33</v>
      </c>
      <c r="ABT24" s="8">
        <v>82</v>
      </c>
      <c r="ABU24" s="231" t="s">
        <v>5</v>
      </c>
      <c r="ABV24" s="231" t="s">
        <v>5</v>
      </c>
      <c r="ABW24" s="231" t="s">
        <v>5</v>
      </c>
      <c r="ABX24" s="231" t="s">
        <v>5</v>
      </c>
      <c r="ABY24" s="231" t="s">
        <v>5</v>
      </c>
      <c r="ABZ24" s="231" t="s">
        <v>5</v>
      </c>
      <c r="ACA24" s="231" t="s">
        <v>5</v>
      </c>
      <c r="ACB24" s="231" t="s">
        <v>5</v>
      </c>
      <c r="ACC24" s="231" t="s">
        <v>5</v>
      </c>
      <c r="ACD24" s="231" t="s">
        <v>5</v>
      </c>
      <c r="ACE24" s="231" t="s">
        <v>5</v>
      </c>
      <c r="ACF24" s="231" t="s">
        <v>5</v>
      </c>
      <c r="ACG24" s="231" t="s">
        <v>5</v>
      </c>
      <c r="ACH24" s="231" t="s">
        <v>5</v>
      </c>
      <c r="ACI24" s="235" t="s">
        <v>158</v>
      </c>
      <c r="ACJ24" s="8">
        <v>187</v>
      </c>
      <c r="ACK24" s="8">
        <v>123</v>
      </c>
      <c r="ACL24" s="8">
        <v>22</v>
      </c>
      <c r="ACM24" s="8">
        <v>72</v>
      </c>
      <c r="ACN24" s="8">
        <v>248</v>
      </c>
      <c r="ACO24" s="8">
        <v>112</v>
      </c>
      <c r="ACP24" s="8">
        <v>-34</v>
      </c>
      <c r="ACQ24" s="8">
        <v>52</v>
      </c>
      <c r="ACR24" s="8">
        <v>78</v>
      </c>
      <c r="ACS24" s="8">
        <v>13</v>
      </c>
      <c r="ACT24" s="8">
        <v>24</v>
      </c>
      <c r="ACU24" s="8">
        <v>82</v>
      </c>
      <c r="ACV24" s="237" t="s">
        <v>5</v>
      </c>
      <c r="ACW24" s="237" t="s">
        <v>5</v>
      </c>
      <c r="ACX24" s="237" t="s">
        <v>5</v>
      </c>
      <c r="ACY24" s="237" t="s">
        <v>5</v>
      </c>
      <c r="ACZ24" s="237" t="s">
        <v>5</v>
      </c>
      <c r="ADA24" s="237" t="s">
        <v>5</v>
      </c>
      <c r="ADB24" s="237" t="s">
        <v>5</v>
      </c>
      <c r="ADC24" s="237" t="s">
        <v>5</v>
      </c>
      <c r="ADD24" s="237" t="s">
        <v>5</v>
      </c>
      <c r="ADE24" s="237" t="s">
        <v>5</v>
      </c>
      <c r="ADF24" s="237" t="s">
        <v>5</v>
      </c>
      <c r="ADG24" s="237" t="s">
        <v>5</v>
      </c>
      <c r="ADH24" s="237" t="s">
        <v>5</v>
      </c>
      <c r="ADI24" s="237" t="s">
        <v>5</v>
      </c>
      <c r="ADJ24" s="127" t="s">
        <v>158</v>
      </c>
      <c r="ADK24" s="128">
        <v>0.20630372492836674</v>
      </c>
      <c r="ADL24" s="128">
        <v>0.19230769230769229</v>
      </c>
      <c r="ADM24" s="128">
        <v>0.23628691983122363</v>
      </c>
      <c r="ADN24" s="128">
        <v>0.24242424242424243</v>
      </c>
      <c r="ADO24" s="128">
        <v>0.18181818181818182</v>
      </c>
      <c r="ADP24" s="128">
        <v>0.18018018018018017</v>
      </c>
      <c r="ADQ24" s="128">
        <v>0.15686274509803921</v>
      </c>
      <c r="ADR24" s="128">
        <v>0.18666666666666668</v>
      </c>
      <c r="ADS24" s="128">
        <v>0.14925373134328357</v>
      </c>
      <c r="ADT24" s="128">
        <v>0.13716814159292037</v>
      </c>
      <c r="ADU24" s="128">
        <v>0.14367816091954022</v>
      </c>
      <c r="ADV24" s="128">
        <v>0.16964285714285712</v>
      </c>
      <c r="ADW24" s="128">
        <v>0.15254237288135594</v>
      </c>
      <c r="ADX24" s="128">
        <v>0.15178571428571427</v>
      </c>
      <c r="ADY24" s="128">
        <v>0.11764705882352941</v>
      </c>
      <c r="ADZ24" s="128">
        <v>7.9545454545454558E-2</v>
      </c>
      <c r="AEA24" s="128" t="s">
        <v>158</v>
      </c>
      <c r="AEB24" s="128" t="s">
        <v>158</v>
      </c>
      <c r="AEC24" s="128" t="s">
        <v>158</v>
      </c>
      <c r="AED24" s="128" t="s">
        <v>158</v>
      </c>
      <c r="AEE24" s="128" t="s">
        <v>158</v>
      </c>
      <c r="AEF24" s="128" t="s">
        <v>158</v>
      </c>
      <c r="AEG24" s="128" t="s">
        <v>158</v>
      </c>
      <c r="AEH24" s="128" t="s">
        <v>158</v>
      </c>
      <c r="AEI24" s="128" t="s">
        <v>158</v>
      </c>
      <c r="AEJ24" s="128" t="s">
        <v>158</v>
      </c>
      <c r="AEK24" s="127" t="s">
        <v>158</v>
      </c>
      <c r="AEL24" s="128">
        <v>0.18645418326693225</v>
      </c>
      <c r="AEM24" s="128">
        <v>0.22584269662921347</v>
      </c>
      <c r="AEN24" s="128">
        <v>0.42311111111111116</v>
      </c>
      <c r="AEO24" s="128">
        <v>0.25874999999999998</v>
      </c>
      <c r="AEP24" s="128">
        <v>0.10086378737541529</v>
      </c>
      <c r="AEQ24" s="128">
        <v>0.15164835164835164</v>
      </c>
      <c r="AER24" s="128">
        <v>3.68</v>
      </c>
      <c r="AES24" s="128">
        <v>0.25090909090909091</v>
      </c>
      <c r="AET24" s="128">
        <v>0.13269230769230769</v>
      </c>
      <c r="AEU24" s="128">
        <v>0.34741379310344828</v>
      </c>
      <c r="AEV24" s="128">
        <v>0.24242424242424243</v>
      </c>
      <c r="AEW24" s="128">
        <v>7.067073170731708E-2</v>
      </c>
      <c r="AEX24" s="128" t="s">
        <v>158</v>
      </c>
      <c r="AEY24" s="128" t="s">
        <v>158</v>
      </c>
      <c r="AEZ24" s="128" t="s">
        <v>158</v>
      </c>
      <c r="AFA24" s="128" t="s">
        <v>158</v>
      </c>
      <c r="AFB24" s="128" t="s">
        <v>158</v>
      </c>
      <c r="AFC24" s="128" t="s">
        <v>158</v>
      </c>
      <c r="AFD24" s="128" t="s">
        <v>158</v>
      </c>
      <c r="AFE24" s="128" t="s">
        <v>158</v>
      </c>
      <c r="AFF24" s="128" t="s">
        <v>158</v>
      </c>
      <c r="AFG24" s="128" t="s">
        <v>158</v>
      </c>
      <c r="AFH24" s="128" t="s">
        <v>158</v>
      </c>
      <c r="AFI24" s="128" t="s">
        <v>158</v>
      </c>
      <c r="AFJ24" s="128" t="s">
        <v>158</v>
      </c>
      <c r="AFK24" s="128" t="s">
        <v>158</v>
      </c>
      <c r="AFL24" s="134" t="s">
        <v>158</v>
      </c>
      <c r="AFM24" s="135">
        <v>0.25026737967914436</v>
      </c>
      <c r="AFN24" s="135">
        <v>0.32682926829268294</v>
      </c>
      <c r="AFO24" s="135">
        <v>1.730909090909091</v>
      </c>
      <c r="AFP24" s="135">
        <v>0.46</v>
      </c>
      <c r="AFQ24" s="135">
        <v>0.12241935483870968</v>
      </c>
      <c r="AFR24" s="135">
        <v>0.24642857142857141</v>
      </c>
      <c r="AFS24" s="135" t="s">
        <v>1282</v>
      </c>
      <c r="AFT24" s="135">
        <v>0.37153846153846154</v>
      </c>
      <c r="AFU24" s="135">
        <v>0.17692307692307693</v>
      </c>
      <c r="AFV24" s="135">
        <v>0.77499999999999991</v>
      </c>
      <c r="AFW24" s="135">
        <v>0.33333333333333331</v>
      </c>
      <c r="AFX24" s="135">
        <v>7.067073170731708E-2</v>
      </c>
      <c r="AFY24" s="135" t="s">
        <v>158</v>
      </c>
      <c r="AFZ24" s="135" t="s">
        <v>158</v>
      </c>
      <c r="AGA24" s="135" t="s">
        <v>158</v>
      </c>
      <c r="AGB24" s="135" t="s">
        <v>158</v>
      </c>
      <c r="AGC24" s="135" t="s">
        <v>158</v>
      </c>
      <c r="AGD24" s="135" t="s">
        <v>158</v>
      </c>
      <c r="AGE24" s="135" t="s">
        <v>158</v>
      </c>
      <c r="AGF24" s="135" t="s">
        <v>158</v>
      </c>
      <c r="AGG24" s="135" t="s">
        <v>158</v>
      </c>
      <c r="AGH24" s="135" t="s">
        <v>158</v>
      </c>
      <c r="AGI24" s="135" t="s">
        <v>158</v>
      </c>
      <c r="AGJ24" s="135" t="s">
        <v>158</v>
      </c>
      <c r="AGK24" s="135" t="s">
        <v>158</v>
      </c>
      <c r="AGL24" s="135" t="s">
        <v>158</v>
      </c>
    </row>
    <row r="25" spans="1:870" x14ac:dyDescent="0.2">
      <c r="A25" s="7">
        <v>23</v>
      </c>
      <c r="B25" s="1" t="s">
        <v>250</v>
      </c>
      <c r="C25" s="1" t="s">
        <v>251</v>
      </c>
      <c r="D25" s="94">
        <v>5.6399999999999999E-2</v>
      </c>
      <c r="E25" s="95">
        <v>6.1499999999999999E-2</v>
      </c>
      <c r="F25" s="57">
        <v>0.246</v>
      </c>
      <c r="G25" s="58" t="s">
        <v>159</v>
      </c>
      <c r="H25" s="58">
        <v>0.246</v>
      </c>
      <c r="I25" s="226" t="s">
        <v>5</v>
      </c>
      <c r="J25" s="58" t="s">
        <v>159</v>
      </c>
      <c r="K25" s="58" t="s">
        <v>1294</v>
      </c>
      <c r="L25" s="226" t="s">
        <v>5</v>
      </c>
      <c r="M25" s="150">
        <v>0.246</v>
      </c>
      <c r="N25" s="123">
        <v>0.2409</v>
      </c>
      <c r="O25" s="123">
        <v>0.215</v>
      </c>
      <c r="P25" s="123">
        <v>0.21249999999999999</v>
      </c>
      <c r="Q25" s="123">
        <v>0.19875000000000001</v>
      </c>
      <c r="R25" s="123">
        <v>0.17583299999999999</v>
      </c>
      <c r="S25" s="123">
        <v>0.16</v>
      </c>
      <c r="T25" s="124">
        <v>0.14749999999999999</v>
      </c>
      <c r="U25" s="124">
        <v>0.13833300000000001</v>
      </c>
      <c r="V25" s="124">
        <v>0.13</v>
      </c>
      <c r="W25" s="124">
        <v>0.12</v>
      </c>
      <c r="X25" s="124">
        <v>0.11749999999999999</v>
      </c>
      <c r="Y25" s="124">
        <v>0.11</v>
      </c>
      <c r="Z25" s="124">
        <v>0.11</v>
      </c>
      <c r="AA25" s="124">
        <v>0.1075</v>
      </c>
      <c r="AB25" s="124">
        <v>9.6083000000000002E-2</v>
      </c>
      <c r="AC25" s="124">
        <v>7.7943999999999999E-2</v>
      </c>
      <c r="AD25" s="124">
        <v>7.1555999999999995E-2</v>
      </c>
      <c r="AE25" s="124">
        <v>7.1555999999999995E-2</v>
      </c>
      <c r="AF25" s="124">
        <v>7.1555999999999995E-2</v>
      </c>
      <c r="AG25" s="124">
        <v>7.1555999999999995E-2</v>
      </c>
      <c r="AH25" s="124">
        <v>7.1555999999999995E-2</v>
      </c>
      <c r="AI25" s="124">
        <v>7.1555999999999995E-2</v>
      </c>
      <c r="AJ25" s="124">
        <v>7.1555999999999995E-2</v>
      </c>
      <c r="AK25" s="142">
        <v>7.1555999999999995E-2</v>
      </c>
      <c r="AL25" s="137">
        <v>7.0277999999999993E-2</v>
      </c>
      <c r="AM25" s="137">
        <v>6.6444000000000003E-2</v>
      </c>
      <c r="AN25" s="137">
        <v>6.6444000000000003E-2</v>
      </c>
      <c r="AO25" s="137">
        <v>6.6444000000000003E-2</v>
      </c>
      <c r="AP25" s="137">
        <v>6.6444000000000003E-2</v>
      </c>
      <c r="AQ25" s="137">
        <v>6.6444000000000003E-2</v>
      </c>
      <c r="AR25" s="137">
        <v>6.6444000000000003E-2</v>
      </c>
      <c r="AS25" s="137">
        <v>6.6444000000000003E-2</v>
      </c>
      <c r="AT25" s="137">
        <v>6.6444000000000003E-2</v>
      </c>
      <c r="AU25" s="137">
        <v>6.6444000000000003E-2</v>
      </c>
      <c r="AV25" s="137">
        <v>6.6444000000000003E-2</v>
      </c>
      <c r="AW25" s="137">
        <v>6.6444000000000003E-2</v>
      </c>
      <c r="AX25" s="137">
        <v>5.6861000000000002E-2</v>
      </c>
      <c r="AY25" s="137">
        <v>5.3193999999999998E-2</v>
      </c>
      <c r="AZ25" s="137">
        <v>4.9167000000000002E-2</v>
      </c>
      <c r="BA25" s="137">
        <v>4.1389000000000002E-2</v>
      </c>
      <c r="BB25" s="137">
        <v>3.4306000000000003E-2</v>
      </c>
      <c r="BC25" s="137">
        <v>3.0277999999999999E-2</v>
      </c>
      <c r="BD25" s="137">
        <v>2.7639E-2</v>
      </c>
      <c r="BE25" s="137">
        <v>2.0972000000000001E-2</v>
      </c>
      <c r="BF25" s="137">
        <v>1.7083000000000001E-2</v>
      </c>
      <c r="BG25" s="137">
        <v>1.6667000000000001E-2</v>
      </c>
      <c r="BH25" s="137">
        <v>1.6667000000000001E-2</v>
      </c>
      <c r="BI25" s="137">
        <v>1.6667000000000001E-2</v>
      </c>
      <c r="BJ25" s="137" t="s">
        <v>1306</v>
      </c>
      <c r="BK25" s="137" t="s">
        <v>5</v>
      </c>
      <c r="BL25" s="137" t="s">
        <v>5</v>
      </c>
      <c r="BM25" s="126">
        <v>2.1170610211705965E-2</v>
      </c>
      <c r="BN25" s="125">
        <v>0.12046511627906975</v>
      </c>
      <c r="BO25" s="125">
        <v>1.1764705882352899E-2</v>
      </c>
      <c r="BP25" s="125">
        <v>6.9182389937106903E-2</v>
      </c>
      <c r="BQ25" s="125">
        <v>0.1303338963675762</v>
      </c>
      <c r="BR25" s="125">
        <v>9.8956249999999857E-2</v>
      </c>
      <c r="BS25" s="125">
        <v>8.4745762711864403E-2</v>
      </c>
      <c r="BT25" s="125">
        <v>6.6267629560553099E-2</v>
      </c>
      <c r="BU25" s="125">
        <v>6.4100000000000046E-2</v>
      </c>
      <c r="BV25" s="125">
        <v>8.3333333333333481E-2</v>
      </c>
      <c r="BW25" s="125">
        <v>2.1276595744680771E-2</v>
      </c>
      <c r="BX25" s="125">
        <v>6.8181818181818121E-2</v>
      </c>
      <c r="BY25" s="125">
        <v>0</v>
      </c>
      <c r="BZ25" s="125">
        <v>2.3255813953488413E-2</v>
      </c>
      <c r="CA25" s="125">
        <v>0.11882434978091849</v>
      </c>
      <c r="CB25" s="125">
        <v>0.23271836190085193</v>
      </c>
      <c r="CC25" s="125">
        <v>8.9272737436413507E-2</v>
      </c>
      <c r="CD25" s="125">
        <v>0</v>
      </c>
      <c r="CE25" s="125">
        <v>0</v>
      </c>
      <c r="CF25" s="125">
        <v>0</v>
      </c>
      <c r="CG25" s="125">
        <v>0</v>
      </c>
      <c r="CH25" s="125">
        <v>0</v>
      </c>
      <c r="CI25" s="125">
        <v>0</v>
      </c>
      <c r="CJ25" s="125">
        <v>0</v>
      </c>
      <c r="CK25" s="125">
        <v>1.8184922735422271E-2</v>
      </c>
      <c r="CL25" s="125">
        <v>5.7702727108542406E-2</v>
      </c>
      <c r="CM25" s="125">
        <v>0</v>
      </c>
      <c r="CN25" s="125">
        <v>0</v>
      </c>
      <c r="CO25" s="125">
        <v>0</v>
      </c>
      <c r="CP25" s="125">
        <v>0</v>
      </c>
      <c r="CQ25" s="125">
        <v>0</v>
      </c>
      <c r="CR25" s="125">
        <v>0</v>
      </c>
      <c r="CS25" s="125">
        <v>0</v>
      </c>
      <c r="CT25" s="125">
        <v>0</v>
      </c>
      <c r="CU25" s="125">
        <v>0</v>
      </c>
      <c r="CV25" s="125">
        <v>0</v>
      </c>
      <c r="CW25" s="125">
        <v>0.16853379293364523</v>
      </c>
      <c r="CX25" s="125">
        <v>6.8936346204459209E-2</v>
      </c>
      <c r="CY25" s="125">
        <v>8.1904529460817166E-2</v>
      </c>
      <c r="CZ25" s="125">
        <v>0.18792432771992562</v>
      </c>
      <c r="DA25" s="125">
        <v>0.20646534133970729</v>
      </c>
      <c r="DB25" s="125">
        <v>0.13303388598982768</v>
      </c>
      <c r="DC25" s="125">
        <v>9.5481023191866576E-2</v>
      </c>
      <c r="DD25" s="125">
        <v>0.31790005721914927</v>
      </c>
      <c r="DE25" s="125">
        <v>0.22765322250190256</v>
      </c>
      <c r="DF25" s="125">
        <v>2.4959500809983881E-2</v>
      </c>
      <c r="DG25" s="125">
        <v>0</v>
      </c>
      <c r="DH25" s="125">
        <v>0</v>
      </c>
      <c r="DI25" s="125" t="s">
        <v>158</v>
      </c>
      <c r="DJ25" s="125" t="s">
        <v>158</v>
      </c>
      <c r="DK25" s="125" t="s">
        <v>158</v>
      </c>
      <c r="DL25" s="127">
        <v>3.0609806446590695E-2</v>
      </c>
      <c r="DM25" s="128">
        <v>2.0767241379310346E-2</v>
      </c>
      <c r="DN25" s="128">
        <v>1.7783291976840365E-2</v>
      </c>
      <c r="DO25" s="128">
        <v>1.3754045307443365E-2</v>
      </c>
      <c r="DP25" s="128">
        <v>1.0438550420168068E-2</v>
      </c>
      <c r="DQ25" s="128">
        <v>1.1171092757306225E-2</v>
      </c>
      <c r="DR25" s="128">
        <v>1.2307692307692308E-2</v>
      </c>
      <c r="DS25" s="128">
        <v>2.1376811594202898E-2</v>
      </c>
      <c r="DT25" s="128">
        <v>2.6449904397705545E-2</v>
      </c>
      <c r="DU25" s="128">
        <v>2.6915113871635612E-2</v>
      </c>
      <c r="DV25" s="128">
        <v>3.4782608695652167E-2</v>
      </c>
      <c r="DW25" s="128">
        <v>3.7183544303797465E-2</v>
      </c>
      <c r="DX25" s="128">
        <v>3.6666666666666667E-2</v>
      </c>
      <c r="DY25" s="128">
        <v>3.6666666666666667E-2</v>
      </c>
      <c r="DZ25" s="128">
        <v>2.7849740932642489E-2</v>
      </c>
      <c r="EA25" s="128">
        <v>2.3549754901960783E-2</v>
      </c>
      <c r="EB25" s="128">
        <v>1.7018340611353711E-2</v>
      </c>
      <c r="EC25" s="128">
        <v>2.1488288288288287E-2</v>
      </c>
      <c r="ED25" s="128">
        <v>2.2934615384615383E-2</v>
      </c>
      <c r="EE25" s="128">
        <v>2.932622950819672E-2</v>
      </c>
      <c r="EF25" s="128">
        <v>3.4735922330097084E-2</v>
      </c>
      <c r="EG25" s="128">
        <v>3.9101639344262293E-2</v>
      </c>
      <c r="EH25" s="128">
        <v>4.3631707317073172E-2</v>
      </c>
      <c r="EI25" s="128">
        <v>3.5777999999999997E-2</v>
      </c>
      <c r="EJ25" s="128">
        <v>2.3008360128617362E-2</v>
      </c>
      <c r="EK25" s="128">
        <v>2.5837499999999996E-2</v>
      </c>
      <c r="EL25" s="128">
        <v>3.6799753846153846E-2</v>
      </c>
      <c r="EM25" s="127">
        <v>3.8954622615217011E-2</v>
      </c>
      <c r="EN25" s="128">
        <v>2.5243138761094446E-2</v>
      </c>
      <c r="EO25" s="128">
        <v>2.230290456431535E-2</v>
      </c>
      <c r="EP25" s="128">
        <v>1.5822784810126583E-2</v>
      </c>
      <c r="EQ25" s="128">
        <v>1.2111517367458868E-2</v>
      </c>
      <c r="ER25" s="128">
        <v>1.5210467128027681E-2</v>
      </c>
      <c r="ES25" s="128">
        <v>1.6546018614270942E-2</v>
      </c>
      <c r="ET25" s="128">
        <v>2.5786713286713288E-2</v>
      </c>
      <c r="EU25" s="128">
        <v>2.9245877378435519E-2</v>
      </c>
      <c r="EV25" s="128">
        <v>3.0805687203791472E-2</v>
      </c>
      <c r="EW25" s="128">
        <v>3.614457831325301E-2</v>
      </c>
      <c r="EX25" s="128">
        <v>3.9036544850498338E-2</v>
      </c>
      <c r="EY25" s="128">
        <v>3.9568345323741011E-2</v>
      </c>
      <c r="EZ25" s="128">
        <v>4.3650793650793648E-2</v>
      </c>
      <c r="FA25" s="128">
        <v>3.595317725752508E-2</v>
      </c>
      <c r="FB25" s="128">
        <v>2.6689722222222222E-2</v>
      </c>
      <c r="FC25" s="128">
        <v>2.4056790123456788E-2</v>
      </c>
      <c r="FD25" s="128">
        <v>2.3694039735099336E-2</v>
      </c>
      <c r="FE25" s="128">
        <v>2.8061176470588235E-2</v>
      </c>
      <c r="FF25" s="128">
        <v>3.4735922330097084E-2</v>
      </c>
      <c r="FG25" s="128">
        <v>3.8265240641711225E-2</v>
      </c>
      <c r="FH25" s="128">
        <v>5.1479136690647478E-2</v>
      </c>
      <c r="FI25" s="128">
        <v>5.3399999999999996E-2</v>
      </c>
      <c r="FJ25" s="128">
        <v>4.3367272727272727E-2</v>
      </c>
      <c r="FK25" s="128">
        <v>3.1384210526315792E-2</v>
      </c>
      <c r="FL25" s="128">
        <v>3.2840186915887845E-2</v>
      </c>
      <c r="FM25" s="128" t="s">
        <v>158</v>
      </c>
      <c r="FN25" s="127">
        <v>5.3478261978279332E-2</v>
      </c>
      <c r="FO25" s="128">
        <v>3.1408083441981746E-2</v>
      </c>
      <c r="FP25" s="128">
        <v>3.5833333333333335E-2</v>
      </c>
      <c r="FQ25" s="128">
        <v>1.8430182133564614E-2</v>
      </c>
      <c r="FR25" s="128">
        <v>1.7074742268041235E-2</v>
      </c>
      <c r="FS25" s="128">
        <v>1.7071165048543686E-2</v>
      </c>
      <c r="FT25" s="128">
        <v>2.4096385542168676E-2</v>
      </c>
      <c r="FU25" s="128">
        <v>3.0857740585774056E-2</v>
      </c>
      <c r="FV25" s="128">
        <v>3.1655148741418768E-2</v>
      </c>
      <c r="FW25" s="128">
        <v>3.880597014925373E-2</v>
      </c>
      <c r="FX25" s="128">
        <v>3.8709677419354833E-2</v>
      </c>
      <c r="FY25" s="128">
        <v>4.0798611111111112E-2</v>
      </c>
      <c r="FZ25" s="128">
        <v>4.4897959183673466E-2</v>
      </c>
      <c r="GA25" s="128">
        <v>5.5E-2</v>
      </c>
      <c r="GB25" s="128">
        <v>5.3749999999999999E-2</v>
      </c>
      <c r="GC25" s="128">
        <v>3.1297394136807821E-2</v>
      </c>
      <c r="GD25" s="128">
        <v>2.7542049469964663E-2</v>
      </c>
      <c r="GE25" s="128">
        <v>2.6020363636363633E-2</v>
      </c>
      <c r="GF25" s="128">
        <v>3.0976623376623373E-2</v>
      </c>
      <c r="GG25" s="128">
        <v>4.02E-2</v>
      </c>
      <c r="GH25" s="128">
        <v>4.4170370370370367E-2</v>
      </c>
      <c r="GI25" s="128">
        <v>6.2768421052631584E-2</v>
      </c>
      <c r="GJ25" s="128">
        <v>6.4464864864864857E-2</v>
      </c>
      <c r="GK25" s="128">
        <v>5.2614705882352931E-2</v>
      </c>
      <c r="GL25" s="128">
        <v>3.9533701657458557E-2</v>
      </c>
      <c r="GM25" s="128">
        <v>4.0859302325581395E-2</v>
      </c>
      <c r="GN25" s="128">
        <v>5.4363272727272725E-2</v>
      </c>
      <c r="GO25" s="109">
        <v>0.28999999999999998</v>
      </c>
      <c r="GP25" s="141">
        <v>0.65</v>
      </c>
      <c r="GQ25" s="141">
        <v>0.55000000000000004</v>
      </c>
      <c r="GR25" s="141">
        <v>0.51</v>
      </c>
      <c r="GS25" s="141">
        <v>0.71</v>
      </c>
      <c r="GT25" s="141">
        <v>0.64</v>
      </c>
      <c r="GU25" s="129">
        <v>0.46</v>
      </c>
      <c r="GV25" s="129">
        <v>0.36</v>
      </c>
      <c r="GW25" s="129">
        <v>0.33</v>
      </c>
      <c r="GX25" s="129">
        <v>0.35</v>
      </c>
      <c r="GY25" s="129">
        <v>0.31</v>
      </c>
      <c r="GZ25" s="129">
        <v>0.25</v>
      </c>
      <c r="HA25" s="129">
        <v>0.93</v>
      </c>
      <c r="HB25" s="129">
        <v>-0.01</v>
      </c>
      <c r="HC25" s="129">
        <v>0.26</v>
      </c>
      <c r="HD25" s="129">
        <v>0.22</v>
      </c>
      <c r="HE25" s="129" t="s">
        <v>158</v>
      </c>
      <c r="HF25" s="231" t="s">
        <v>158</v>
      </c>
      <c r="HG25" s="231" t="s">
        <v>158</v>
      </c>
      <c r="HH25" s="231" t="s">
        <v>158</v>
      </c>
      <c r="HI25" s="231" t="s">
        <v>158</v>
      </c>
      <c r="HJ25" s="231" t="s">
        <v>158</v>
      </c>
      <c r="HK25" s="231" t="s">
        <v>158</v>
      </c>
      <c r="HL25" s="231" t="s">
        <v>158</v>
      </c>
      <c r="HM25" s="231" t="s">
        <v>158</v>
      </c>
      <c r="HN25" s="231" t="s">
        <v>158</v>
      </c>
      <c r="HO25" s="231" t="s">
        <v>158</v>
      </c>
      <c r="HP25" s="232">
        <v>24.241379310344829</v>
      </c>
      <c r="HQ25" s="131">
        <v>10.799999999999999</v>
      </c>
      <c r="HR25" s="131">
        <v>10.909090909090908</v>
      </c>
      <c r="HS25" s="131">
        <v>22.823529411764707</v>
      </c>
      <c r="HT25" s="131">
        <v>14.929577464788732</v>
      </c>
      <c r="HU25" s="131">
        <v>13.098953125000001</v>
      </c>
      <c r="HV25" s="131">
        <v>11.17391304347826</v>
      </c>
      <c r="HW25" s="131">
        <v>12.12963888888889</v>
      </c>
      <c r="HX25" s="131">
        <v>11.303030303030303</v>
      </c>
      <c r="HY25" s="131">
        <v>8.9904857142857146</v>
      </c>
      <c r="HZ25" s="131">
        <v>9.3548387096774199</v>
      </c>
      <c r="IA25" s="131">
        <v>10.6</v>
      </c>
      <c r="IB25" s="131">
        <v>2.258064516129032</v>
      </c>
      <c r="IC25" s="131" t="s">
        <v>1288</v>
      </c>
      <c r="ID25" s="131">
        <v>10.576923076923077</v>
      </c>
      <c r="IE25" s="131">
        <v>12.878772727272727</v>
      </c>
      <c r="IF25" s="131" t="s">
        <v>158</v>
      </c>
      <c r="IG25" s="131" t="s">
        <v>158</v>
      </c>
      <c r="IH25" s="131" t="s">
        <v>158</v>
      </c>
      <c r="II25" s="131" t="s">
        <v>158</v>
      </c>
      <c r="IJ25" s="131" t="s">
        <v>158</v>
      </c>
      <c r="IK25" s="131" t="s">
        <v>158</v>
      </c>
      <c r="IL25" s="131" t="s">
        <v>158</v>
      </c>
      <c r="IM25" s="131" t="s">
        <v>158</v>
      </c>
      <c r="IN25" s="131" t="s">
        <v>158</v>
      </c>
      <c r="IO25" s="131" t="s">
        <v>158</v>
      </c>
      <c r="IP25" s="131" t="s">
        <v>158</v>
      </c>
      <c r="IQ25" s="130">
        <v>30.529605715070765</v>
      </c>
      <c r="IR25" s="131">
        <v>15.039166411277968</v>
      </c>
      <c r="IS25" s="131">
        <v>22.648448781818182</v>
      </c>
      <c r="IT25" s="131">
        <v>30.803999686274508</v>
      </c>
      <c r="IU25" s="131">
        <v>18.284914309859158</v>
      </c>
      <c r="IV25" s="131">
        <v>16.288486234375</v>
      </c>
      <c r="IW25" s="131">
        <v>13.926338384782609</v>
      </c>
      <c r="IX25" s="131">
        <v>13.516600486111113</v>
      </c>
      <c r="IY25" s="131">
        <v>13.506453463636364</v>
      </c>
      <c r="IZ25" s="131">
        <v>9.6683102685714299</v>
      </c>
      <c r="JA25" s="131">
        <v>10.019037148387097</v>
      </c>
      <c r="JB25" s="131">
        <v>11.438591384</v>
      </c>
      <c r="JC25" s="131">
        <v>2.7815762322580642</v>
      </c>
      <c r="JD25" s="131" t="s">
        <v>1288</v>
      </c>
      <c r="JE25" s="131">
        <v>13.03358923076923</v>
      </c>
      <c r="JF25" s="131">
        <v>15.796067909090908</v>
      </c>
      <c r="JG25" s="131" t="s">
        <v>158</v>
      </c>
      <c r="JH25" s="131" t="s">
        <v>158</v>
      </c>
      <c r="JI25" s="131" t="s">
        <v>158</v>
      </c>
      <c r="JJ25" s="131" t="s">
        <v>158</v>
      </c>
      <c r="JK25" s="131" t="s">
        <v>158</v>
      </c>
      <c r="JL25" s="131" t="s">
        <v>158</v>
      </c>
      <c r="JM25" s="131" t="s">
        <v>158</v>
      </c>
      <c r="JN25" s="131" t="s">
        <v>158</v>
      </c>
      <c r="JO25" s="131" t="s">
        <v>158</v>
      </c>
      <c r="JP25" s="131" t="s">
        <v>158</v>
      </c>
      <c r="JQ25" s="131" t="s">
        <v>158</v>
      </c>
      <c r="JR25" s="130">
        <v>40</v>
      </c>
      <c r="JS25" s="131">
        <v>17.969230769230769</v>
      </c>
      <c r="JT25" s="131">
        <v>26.981818181818181</v>
      </c>
      <c r="JU25" s="131">
        <v>36.529411764705877</v>
      </c>
      <c r="JV25" s="131">
        <v>26.816901408450704</v>
      </c>
      <c r="JW25" s="131">
        <v>20.3125</v>
      </c>
      <c r="JX25" s="131">
        <v>22.101521739130433</v>
      </c>
      <c r="JY25" s="131">
        <v>15.055555555555555</v>
      </c>
      <c r="JZ25" s="131">
        <v>14.626272727272726</v>
      </c>
      <c r="KA25" s="131">
        <v>10.809514285714286</v>
      </c>
      <c r="KB25" s="131">
        <v>11.075258064516129</v>
      </c>
      <c r="KC25" s="131">
        <v>12.333320000000001</v>
      </c>
      <c r="KD25" s="131">
        <v>3.225806451612903</v>
      </c>
      <c r="KE25" s="131" t="s">
        <v>1288</v>
      </c>
      <c r="KF25" s="131">
        <v>15.256423076923078</v>
      </c>
      <c r="KG25" s="131">
        <v>20.803045454545455</v>
      </c>
      <c r="KH25" s="131" t="s">
        <v>158</v>
      </c>
      <c r="KI25" s="131" t="s">
        <v>158</v>
      </c>
      <c r="KJ25" s="131" t="s">
        <v>158</v>
      </c>
      <c r="KK25" s="131" t="s">
        <v>158</v>
      </c>
      <c r="KL25" s="131" t="s">
        <v>158</v>
      </c>
      <c r="KM25" s="131" t="s">
        <v>158</v>
      </c>
      <c r="KN25" s="131" t="s">
        <v>158</v>
      </c>
      <c r="KO25" s="131" t="s">
        <v>158</v>
      </c>
      <c r="KP25" s="131" t="s">
        <v>158</v>
      </c>
      <c r="KQ25" s="131" t="s">
        <v>158</v>
      </c>
      <c r="KR25" s="131" t="s">
        <v>158</v>
      </c>
      <c r="KS25" s="116" t="s">
        <v>158</v>
      </c>
      <c r="KT25" s="132">
        <v>9.0667579156257201</v>
      </c>
      <c r="KU25" s="132">
        <v>10.611111111111111</v>
      </c>
      <c r="KV25" s="132">
        <v>10.611111111111111</v>
      </c>
      <c r="KW25" s="132">
        <v>10.4</v>
      </c>
      <c r="KX25" s="132">
        <v>7.9767441860465116</v>
      </c>
      <c r="KY25" s="132">
        <v>7.7674418604651159</v>
      </c>
      <c r="KZ25" s="132">
        <v>7.3488372093023253</v>
      </c>
      <c r="LA25" s="132">
        <v>6.9302325581395348</v>
      </c>
      <c r="LB25" s="132">
        <v>6.7209302325581399</v>
      </c>
      <c r="LC25" s="132">
        <v>6.441860465116279</v>
      </c>
      <c r="LD25" s="132">
        <v>5.8888888888888893</v>
      </c>
      <c r="LE25" s="132" t="s">
        <v>158</v>
      </c>
      <c r="LF25" s="132" t="s">
        <v>158</v>
      </c>
      <c r="LG25" s="132" t="s">
        <v>158</v>
      </c>
      <c r="LH25" s="132" t="s">
        <v>158</v>
      </c>
      <c r="LI25" s="132" t="s">
        <v>158</v>
      </c>
      <c r="LJ25" s="132" t="s">
        <v>158</v>
      </c>
      <c r="LK25" s="132" t="s">
        <v>158</v>
      </c>
      <c r="LL25" s="132" t="s">
        <v>158</v>
      </c>
      <c r="LM25" s="132" t="s">
        <v>158</v>
      </c>
      <c r="LN25" s="132" t="s">
        <v>158</v>
      </c>
      <c r="LO25" s="132" t="s">
        <v>158</v>
      </c>
      <c r="LP25" s="132" t="s">
        <v>158</v>
      </c>
      <c r="LQ25" s="132" t="s">
        <v>158</v>
      </c>
      <c r="LR25" s="132" t="s">
        <v>158</v>
      </c>
      <c r="LS25" s="132" t="s">
        <v>158</v>
      </c>
      <c r="LT25" s="130" t="s">
        <v>158</v>
      </c>
      <c r="LU25" s="131">
        <v>0.77425691358778614</v>
      </c>
      <c r="LV25" s="131">
        <v>0.56544502617801051</v>
      </c>
      <c r="LW25" s="131">
        <v>1.0969633507853405</v>
      </c>
      <c r="LX25" s="131">
        <v>1.0192307692307692</v>
      </c>
      <c r="LY25" s="131">
        <v>1.0509713994169096</v>
      </c>
      <c r="LZ25" s="131">
        <v>0.66173652694610774</v>
      </c>
      <c r="MA25" s="131">
        <v>0.59419876582278486</v>
      </c>
      <c r="MB25" s="131">
        <v>0.53822147651006713</v>
      </c>
      <c r="MC25" s="131">
        <v>0.46818965397923873</v>
      </c>
      <c r="MD25" s="131">
        <v>0.45018050541516247</v>
      </c>
      <c r="ME25" s="131">
        <v>0.44999999999999996</v>
      </c>
      <c r="MF25" s="131" t="s">
        <v>158</v>
      </c>
      <c r="MG25" s="131" t="s">
        <v>158</v>
      </c>
      <c r="MH25" s="131" t="s">
        <v>158</v>
      </c>
      <c r="MI25" s="131" t="s">
        <v>158</v>
      </c>
      <c r="MJ25" s="131" t="s">
        <v>158</v>
      </c>
      <c r="MK25" s="131" t="s">
        <v>158</v>
      </c>
      <c r="ML25" s="131" t="s">
        <v>158</v>
      </c>
      <c r="MM25" s="131" t="s">
        <v>158</v>
      </c>
      <c r="MN25" s="131" t="s">
        <v>158</v>
      </c>
      <c r="MO25" s="131" t="s">
        <v>158</v>
      </c>
      <c r="MP25" s="131" t="s">
        <v>158</v>
      </c>
      <c r="MQ25" s="131" t="s">
        <v>158</v>
      </c>
      <c r="MR25" s="131" t="s">
        <v>158</v>
      </c>
      <c r="MS25" s="131" t="s">
        <v>158</v>
      </c>
      <c r="MT25" s="131" t="s">
        <v>158</v>
      </c>
      <c r="MU25" s="130" t="s">
        <v>158</v>
      </c>
      <c r="MV25" s="131">
        <v>1.0781646822712208</v>
      </c>
      <c r="MW25" s="131">
        <v>1.1739248321465969</v>
      </c>
      <c r="MX25" s="131">
        <v>1.480527314764398</v>
      </c>
      <c r="MY25" s="131">
        <v>1.2482970346153845</v>
      </c>
      <c r="MZ25" s="131">
        <v>1.3068779625947522</v>
      </c>
      <c r="NA25" s="131">
        <v>0.8247394408712575</v>
      </c>
      <c r="NB25" s="131">
        <v>0.66214232761075953</v>
      </c>
      <c r="NC25" s="131">
        <v>0.64314286794966447</v>
      </c>
      <c r="ND25" s="131">
        <v>0.5034881299031142</v>
      </c>
      <c r="NE25" s="131">
        <v>0.48214355663537906</v>
      </c>
      <c r="NF25" s="131">
        <v>0.48560057762264147</v>
      </c>
      <c r="NG25" s="131" t="s">
        <v>158</v>
      </c>
      <c r="NH25" s="131" t="s">
        <v>158</v>
      </c>
      <c r="NI25" s="131" t="s">
        <v>158</v>
      </c>
      <c r="NJ25" s="131" t="s">
        <v>158</v>
      </c>
      <c r="NK25" s="131" t="s">
        <v>158</v>
      </c>
      <c r="NL25" s="131" t="s">
        <v>158</v>
      </c>
      <c r="NM25" s="131" t="s">
        <v>158</v>
      </c>
      <c r="NN25" s="131" t="s">
        <v>158</v>
      </c>
      <c r="NO25" s="131" t="s">
        <v>158</v>
      </c>
      <c r="NP25" s="131" t="s">
        <v>158</v>
      </c>
      <c r="NQ25" s="131" t="s">
        <v>158</v>
      </c>
      <c r="NR25" s="131" t="s">
        <v>158</v>
      </c>
      <c r="NS25" s="131" t="s">
        <v>158</v>
      </c>
      <c r="NT25" s="131" t="s">
        <v>158</v>
      </c>
      <c r="NU25" s="131" t="s">
        <v>158</v>
      </c>
      <c r="NV25" s="130" t="s">
        <v>158</v>
      </c>
      <c r="NW25" s="131">
        <v>1.2882223291603052</v>
      </c>
      <c r="NX25" s="131">
        <v>1.3985340314136125</v>
      </c>
      <c r="NY25" s="131">
        <v>1.7557068062827226</v>
      </c>
      <c r="NZ25" s="131">
        <v>1.8307692307692307</v>
      </c>
      <c r="OA25" s="131">
        <v>1.629737609329446</v>
      </c>
      <c r="OB25" s="131">
        <v>1.3088865269461079</v>
      </c>
      <c r="OC25" s="131">
        <v>0.73753164556962025</v>
      </c>
      <c r="OD25" s="131">
        <v>0.6964658053691275</v>
      </c>
      <c r="OE25" s="131">
        <v>0.56291761245674732</v>
      </c>
      <c r="OF25" s="131">
        <v>0.53297180505415165</v>
      </c>
      <c r="OG25" s="131">
        <v>0.5235843396226415</v>
      </c>
      <c r="OH25" s="131" t="s">
        <v>158</v>
      </c>
      <c r="OI25" s="131" t="s">
        <v>158</v>
      </c>
      <c r="OJ25" s="131" t="s">
        <v>158</v>
      </c>
      <c r="OK25" s="131" t="s">
        <v>158</v>
      </c>
      <c r="OL25" s="131" t="s">
        <v>158</v>
      </c>
      <c r="OM25" s="131" t="s">
        <v>158</v>
      </c>
      <c r="ON25" s="131" t="s">
        <v>158</v>
      </c>
      <c r="OO25" s="131" t="s">
        <v>158</v>
      </c>
      <c r="OP25" s="131" t="s">
        <v>158</v>
      </c>
      <c r="OQ25" s="131" t="s">
        <v>158</v>
      </c>
      <c r="OR25" s="131" t="s">
        <v>158</v>
      </c>
      <c r="OS25" s="131" t="s">
        <v>158</v>
      </c>
      <c r="OT25" s="131" t="s">
        <v>158</v>
      </c>
      <c r="OU25" s="131" t="s">
        <v>158</v>
      </c>
      <c r="OV25" s="131" t="s">
        <v>158</v>
      </c>
      <c r="OW25" s="378" t="s">
        <v>158</v>
      </c>
      <c r="OX25" s="132">
        <v>0.94589586397113112</v>
      </c>
      <c r="OY25" s="132">
        <v>0.88888888888888884</v>
      </c>
      <c r="OZ25" s="132">
        <v>1.3611111111111112</v>
      </c>
      <c r="PA25" s="132">
        <v>0.62857142857142856</v>
      </c>
      <c r="PB25" s="132">
        <v>0.60465116279069764</v>
      </c>
      <c r="PC25" s="132">
        <v>0.51162790697674421</v>
      </c>
      <c r="PD25" s="132">
        <v>0.60465116279069764</v>
      </c>
      <c r="PE25" s="132">
        <v>0.58139534883720934</v>
      </c>
      <c r="PF25" s="132">
        <v>0.30232558139534882</v>
      </c>
      <c r="PG25" s="132">
        <v>0.16279069767441862</v>
      </c>
      <c r="PH25" s="132">
        <v>0.51111111111111107</v>
      </c>
      <c r="PI25" s="132" t="s">
        <v>158</v>
      </c>
      <c r="PJ25" s="132" t="s">
        <v>158</v>
      </c>
      <c r="PK25" s="132" t="s">
        <v>158</v>
      </c>
      <c r="PL25" s="132" t="s">
        <v>158</v>
      </c>
      <c r="PM25" s="132" t="s">
        <v>158</v>
      </c>
      <c r="PN25" s="132" t="s">
        <v>158</v>
      </c>
      <c r="PO25" s="132" t="s">
        <v>158</v>
      </c>
      <c r="PP25" s="132" t="s">
        <v>158</v>
      </c>
      <c r="PQ25" s="132" t="s">
        <v>158</v>
      </c>
      <c r="PR25" s="132" t="s">
        <v>158</v>
      </c>
      <c r="PS25" s="132" t="s">
        <v>158</v>
      </c>
      <c r="PT25" s="132" t="s">
        <v>158</v>
      </c>
      <c r="PU25" s="132" t="s">
        <v>158</v>
      </c>
      <c r="PV25" s="132" t="s">
        <v>158</v>
      </c>
      <c r="PW25" s="132" t="s">
        <v>158</v>
      </c>
      <c r="PX25" s="130" t="s">
        <v>158</v>
      </c>
      <c r="PY25" s="131">
        <v>7.4215357814634135</v>
      </c>
      <c r="PZ25" s="131">
        <v>6.75</v>
      </c>
      <c r="QA25" s="131">
        <v>8.5518367346938771</v>
      </c>
      <c r="QB25" s="131">
        <v>16.863636363636363</v>
      </c>
      <c r="QC25" s="131">
        <v>13.864738076923079</v>
      </c>
      <c r="QD25" s="131">
        <v>10.046363636363635</v>
      </c>
      <c r="QE25" s="131">
        <v>7.2218003846153849</v>
      </c>
      <c r="QF25" s="131">
        <v>6.4155999999999995</v>
      </c>
      <c r="QG25" s="131">
        <v>10.408216153846155</v>
      </c>
      <c r="QH25" s="131">
        <v>17.814285714285713</v>
      </c>
      <c r="QI25" s="131">
        <v>5.1847826086956523</v>
      </c>
      <c r="QJ25" s="131" t="s">
        <v>158</v>
      </c>
      <c r="QK25" s="131" t="s">
        <v>158</v>
      </c>
      <c r="QL25" s="131" t="s">
        <v>158</v>
      </c>
      <c r="QM25" s="131" t="s">
        <v>158</v>
      </c>
      <c r="QN25" s="131" t="s">
        <v>158</v>
      </c>
      <c r="QO25" s="131" t="s">
        <v>158</v>
      </c>
      <c r="QP25" s="131" t="s">
        <v>158</v>
      </c>
      <c r="QQ25" s="131" t="s">
        <v>158</v>
      </c>
      <c r="QR25" s="131" t="s">
        <v>158</v>
      </c>
      <c r="QS25" s="131" t="s">
        <v>158</v>
      </c>
      <c r="QT25" s="131" t="s">
        <v>158</v>
      </c>
      <c r="QU25" s="131" t="s">
        <v>158</v>
      </c>
      <c r="QV25" s="131" t="s">
        <v>158</v>
      </c>
      <c r="QW25" s="131" t="s">
        <v>158</v>
      </c>
      <c r="QX25" s="131" t="s">
        <v>158</v>
      </c>
      <c r="QY25" s="130" t="s">
        <v>158</v>
      </c>
      <c r="QZ25" s="131">
        <v>10.334602930063165</v>
      </c>
      <c r="RA25" s="131">
        <v>14.013727683750002</v>
      </c>
      <c r="RB25" s="131">
        <v>11.542070086530613</v>
      </c>
      <c r="RC25" s="131">
        <v>20.653641845454548</v>
      </c>
      <c r="RD25" s="131">
        <v>17.240736198846154</v>
      </c>
      <c r="RE25" s="131">
        <v>12.521044238681817</v>
      </c>
      <c r="RF25" s="131">
        <v>8.0475759817307697</v>
      </c>
      <c r="RG25" s="131">
        <v>7.6662629859599996</v>
      </c>
      <c r="RH25" s="131">
        <v>11.192928426307693</v>
      </c>
      <c r="RI25" s="131">
        <v>19.079109312571426</v>
      </c>
      <c r="RJ25" s="131">
        <v>5.5949631769565222</v>
      </c>
      <c r="RK25" s="131" t="s">
        <v>158</v>
      </c>
      <c r="RL25" s="131" t="s">
        <v>158</v>
      </c>
      <c r="RM25" s="131" t="s">
        <v>158</v>
      </c>
      <c r="RN25" s="131" t="s">
        <v>158</v>
      </c>
      <c r="RO25" s="131" t="s">
        <v>158</v>
      </c>
      <c r="RP25" s="131" t="s">
        <v>158</v>
      </c>
      <c r="RQ25" s="131" t="s">
        <v>158</v>
      </c>
      <c r="RR25" s="131" t="s">
        <v>158</v>
      </c>
      <c r="RS25" s="131" t="s">
        <v>158</v>
      </c>
      <c r="RT25" s="131" t="s">
        <v>158</v>
      </c>
      <c r="RU25" s="131" t="s">
        <v>158</v>
      </c>
      <c r="RV25" s="131" t="s">
        <v>158</v>
      </c>
      <c r="RW25" s="131" t="s">
        <v>158</v>
      </c>
      <c r="RX25" s="131" t="s">
        <v>158</v>
      </c>
      <c r="RY25" s="131" t="s">
        <v>158</v>
      </c>
      <c r="RZ25" s="130" t="s">
        <v>158</v>
      </c>
      <c r="SA25" s="131">
        <v>12.348082325853657</v>
      </c>
      <c r="SB25" s="131">
        <v>16.695</v>
      </c>
      <c r="SC25" s="131">
        <v>13.687346938775509</v>
      </c>
      <c r="SD25" s="131">
        <v>30.290909090909089</v>
      </c>
      <c r="SE25" s="131">
        <v>21.5</v>
      </c>
      <c r="SF25" s="131">
        <v>19.871277272727273</v>
      </c>
      <c r="SG25" s="131">
        <v>8.9638461538461538</v>
      </c>
      <c r="SH25" s="131">
        <v>8.3018723999999988</v>
      </c>
      <c r="SI25" s="131">
        <v>12.514091538461539</v>
      </c>
      <c r="SJ25" s="131">
        <v>21.090455714285714</v>
      </c>
      <c r="SK25" s="131">
        <v>6.0326021739130438</v>
      </c>
      <c r="SL25" s="131" t="s">
        <v>158</v>
      </c>
      <c r="SM25" s="131" t="s">
        <v>158</v>
      </c>
      <c r="SN25" s="131" t="s">
        <v>158</v>
      </c>
      <c r="SO25" s="131" t="s">
        <v>158</v>
      </c>
      <c r="SP25" s="131" t="s">
        <v>158</v>
      </c>
      <c r="SQ25" s="131" t="s">
        <v>158</v>
      </c>
      <c r="SR25" s="131" t="s">
        <v>158</v>
      </c>
      <c r="SS25" s="131" t="s">
        <v>158</v>
      </c>
      <c r="ST25" s="131" t="s">
        <v>158</v>
      </c>
      <c r="SU25" s="131" t="s">
        <v>158</v>
      </c>
      <c r="SV25" s="131" t="s">
        <v>158</v>
      </c>
      <c r="SW25" s="131" t="s">
        <v>158</v>
      </c>
      <c r="SX25" s="131" t="s">
        <v>158</v>
      </c>
      <c r="SY25" s="131" t="s">
        <v>158</v>
      </c>
      <c r="SZ25" s="131" t="s">
        <v>158</v>
      </c>
      <c r="TA25" s="378" t="s">
        <v>158</v>
      </c>
      <c r="TB25" s="132">
        <v>0.11535315414282087</v>
      </c>
      <c r="TC25" s="132">
        <v>0.22222222222222221</v>
      </c>
      <c r="TD25" s="132">
        <v>0.72222222222222221</v>
      </c>
      <c r="TE25" s="132">
        <v>2.8571428571428571E-2</v>
      </c>
      <c r="TF25" s="132">
        <v>0.11627906976744186</v>
      </c>
      <c r="TG25" s="132">
        <v>0.2558139534883721</v>
      </c>
      <c r="TH25" s="132">
        <v>0.39534883720930231</v>
      </c>
      <c r="TI25" s="132">
        <v>0.32558139534883723</v>
      </c>
      <c r="TJ25" s="132">
        <v>0</v>
      </c>
      <c r="TK25" s="132">
        <v>-4.6511627906976744E-2</v>
      </c>
      <c r="TL25" s="132">
        <v>0.33333333333333331</v>
      </c>
      <c r="TM25" s="132" t="s">
        <v>158</v>
      </c>
      <c r="TN25" s="132" t="s">
        <v>158</v>
      </c>
      <c r="TO25" s="132" t="s">
        <v>158</v>
      </c>
      <c r="TP25" s="132" t="s">
        <v>158</v>
      </c>
      <c r="TQ25" s="132" t="s">
        <v>158</v>
      </c>
      <c r="TR25" s="132" t="s">
        <v>158</v>
      </c>
      <c r="TS25" s="132" t="s">
        <v>158</v>
      </c>
      <c r="TT25" s="132" t="s">
        <v>158</v>
      </c>
      <c r="TU25" s="132" t="s">
        <v>158</v>
      </c>
      <c r="TV25" s="132" t="s">
        <v>158</v>
      </c>
      <c r="TW25" s="132" t="s">
        <v>158</v>
      </c>
      <c r="TX25" s="132" t="s">
        <v>158</v>
      </c>
      <c r="TY25" s="132" t="s">
        <v>158</v>
      </c>
      <c r="TZ25" s="132" t="s">
        <v>158</v>
      </c>
      <c r="UA25" s="132" t="s">
        <v>158</v>
      </c>
      <c r="UB25" s="235">
        <v>6.35</v>
      </c>
      <c r="UC25" s="236">
        <v>6.24</v>
      </c>
      <c r="UD25" s="236">
        <v>5.78</v>
      </c>
      <c r="UE25" s="236">
        <v>5.36</v>
      </c>
      <c r="UF25" s="236">
        <v>5.03</v>
      </c>
      <c r="UG25" s="236">
        <v>4.16</v>
      </c>
      <c r="UH25" s="236">
        <v>3.84</v>
      </c>
      <c r="UI25" s="236">
        <v>3.45</v>
      </c>
      <c r="UJ25" s="236">
        <v>3.3</v>
      </c>
      <c r="UK25" s="236">
        <v>3.05</v>
      </c>
      <c r="UL25" s="236">
        <v>2.85</v>
      </c>
      <c r="UM25" s="236">
        <v>2.67</v>
      </c>
      <c r="UN25" s="236" t="s">
        <v>5</v>
      </c>
      <c r="UO25" s="231" t="s">
        <v>5</v>
      </c>
      <c r="UP25" s="231" t="s">
        <v>5</v>
      </c>
      <c r="UQ25" s="231" t="s">
        <v>5</v>
      </c>
      <c r="UR25" s="231" t="s">
        <v>5</v>
      </c>
      <c r="US25" s="231" t="s">
        <v>5</v>
      </c>
      <c r="UT25" s="231" t="s">
        <v>5</v>
      </c>
      <c r="UU25" s="231" t="s">
        <v>5</v>
      </c>
      <c r="UV25" s="231" t="s">
        <v>5</v>
      </c>
      <c r="UW25" s="231" t="s">
        <v>5</v>
      </c>
      <c r="UX25" s="231" t="s">
        <v>5</v>
      </c>
      <c r="UY25" s="231" t="s">
        <v>5</v>
      </c>
      <c r="UZ25" s="231" t="s">
        <v>5</v>
      </c>
      <c r="VA25" s="231" t="s">
        <v>5</v>
      </c>
      <c r="VB25" s="231" t="s">
        <v>5</v>
      </c>
      <c r="VC25" s="130">
        <v>0.72440943380040324</v>
      </c>
      <c r="VD25" s="131">
        <v>1.2291666666666665</v>
      </c>
      <c r="VE25" s="131">
        <v>1.0380622837370241</v>
      </c>
      <c r="VF25" s="131">
        <v>2.1511194029850742</v>
      </c>
      <c r="VG25" s="131">
        <v>2.3141153081510932</v>
      </c>
      <c r="VH25" s="131">
        <v>2.4759615384615388</v>
      </c>
      <c r="VI25" s="131">
        <v>1.7291666666666667</v>
      </c>
      <c r="VJ25" s="131">
        <v>1.3855072463768117</v>
      </c>
      <c r="VK25" s="131">
        <v>1.3242424242424244</v>
      </c>
      <c r="VL25" s="131">
        <v>1.098360655737705</v>
      </c>
      <c r="VM25" s="131">
        <v>1.0877192982456141</v>
      </c>
      <c r="VN25" s="131">
        <v>1.0786516853932584</v>
      </c>
      <c r="VO25" s="131" t="s">
        <v>158</v>
      </c>
      <c r="VP25" s="131" t="s">
        <v>158</v>
      </c>
      <c r="VQ25" s="131" t="s">
        <v>158</v>
      </c>
      <c r="VR25" s="131" t="s">
        <v>158</v>
      </c>
      <c r="VS25" s="131" t="s">
        <v>158</v>
      </c>
      <c r="VT25" s="131" t="s">
        <v>158</v>
      </c>
      <c r="VU25" s="131" t="s">
        <v>158</v>
      </c>
      <c r="VV25" s="131" t="s">
        <v>158</v>
      </c>
      <c r="VW25" s="131" t="s">
        <v>158</v>
      </c>
      <c r="VX25" s="131" t="s">
        <v>158</v>
      </c>
      <c r="VY25" s="131" t="s">
        <v>158</v>
      </c>
      <c r="VZ25" s="131" t="s">
        <v>158</v>
      </c>
      <c r="WA25" s="131" t="s">
        <v>158</v>
      </c>
      <c r="WB25" s="131" t="s">
        <v>158</v>
      </c>
      <c r="WC25" s="131" t="s">
        <v>158</v>
      </c>
      <c r="WD25" s="130">
        <v>0.99449448818897623</v>
      </c>
      <c r="WE25" s="131">
        <v>1.5293569312493622</v>
      </c>
      <c r="WF25" s="131">
        <v>1.6678200692041523</v>
      </c>
      <c r="WG25" s="131">
        <v>2.5055970149253728</v>
      </c>
      <c r="WH25" s="131">
        <v>3.2624254473161032</v>
      </c>
      <c r="WI25" s="131">
        <v>2.7788461538461537</v>
      </c>
      <c r="WJ25" s="131">
        <v>2.518229166666667</v>
      </c>
      <c r="WK25" s="131">
        <v>1.6579710144927535</v>
      </c>
      <c r="WL25" s="131">
        <v>1.4333333333333336</v>
      </c>
      <c r="WM25" s="131">
        <v>1.3836065573770491</v>
      </c>
      <c r="WN25" s="131">
        <v>1.1649122807017542</v>
      </c>
      <c r="WO25" s="131">
        <v>1.1273408239700373</v>
      </c>
      <c r="WP25" s="131" t="s">
        <v>158</v>
      </c>
      <c r="WQ25" s="131" t="s">
        <v>158</v>
      </c>
      <c r="WR25" s="131" t="s">
        <v>158</v>
      </c>
      <c r="WS25" s="131" t="s">
        <v>158</v>
      </c>
      <c r="WT25" s="131" t="s">
        <v>158</v>
      </c>
      <c r="WU25" s="131" t="s">
        <v>158</v>
      </c>
      <c r="WV25" s="131" t="s">
        <v>158</v>
      </c>
      <c r="WW25" s="131" t="s">
        <v>158</v>
      </c>
      <c r="WX25" s="131" t="s">
        <v>158</v>
      </c>
      <c r="WY25" s="131" t="s">
        <v>158</v>
      </c>
      <c r="WZ25" s="131" t="s">
        <v>158</v>
      </c>
      <c r="XA25" s="131" t="s">
        <v>158</v>
      </c>
      <c r="XB25" s="131" t="s">
        <v>158</v>
      </c>
      <c r="XC25" s="131" t="s">
        <v>158</v>
      </c>
      <c r="XD25" s="131" t="s">
        <v>158</v>
      </c>
      <c r="XE25" s="130">
        <v>1.2656126247616251</v>
      </c>
      <c r="XF25" s="131">
        <v>1.8589743589743588</v>
      </c>
      <c r="XG25" s="131">
        <v>2.0916955017301038</v>
      </c>
      <c r="XH25" s="131">
        <v>2.8824626865671639</v>
      </c>
      <c r="XI25" s="131">
        <v>3.7852882703777331</v>
      </c>
      <c r="XJ25" s="131">
        <v>3.7836538461538463</v>
      </c>
      <c r="XK25" s="131">
        <v>3.385416666666667</v>
      </c>
      <c r="XL25" s="131">
        <v>2</v>
      </c>
      <c r="XM25" s="131">
        <v>1.5848484848484852</v>
      </c>
      <c r="XN25" s="131">
        <v>1.5836065573770493</v>
      </c>
      <c r="XO25" s="131">
        <v>1.2105263157894737</v>
      </c>
      <c r="XP25" s="131">
        <v>1.1835205992509363</v>
      </c>
      <c r="XQ25" s="131" t="s">
        <v>158</v>
      </c>
      <c r="XR25" s="131" t="s">
        <v>158</v>
      </c>
      <c r="XS25" s="131" t="s">
        <v>158</v>
      </c>
      <c r="XT25" s="131" t="s">
        <v>158</v>
      </c>
      <c r="XU25" s="131" t="s">
        <v>158</v>
      </c>
      <c r="XV25" s="131" t="s">
        <v>158</v>
      </c>
      <c r="XW25" s="131" t="s">
        <v>158</v>
      </c>
      <c r="XX25" s="131" t="s">
        <v>158</v>
      </c>
      <c r="XY25" s="131" t="s">
        <v>158</v>
      </c>
      <c r="XZ25" s="131" t="s">
        <v>158</v>
      </c>
      <c r="YA25" s="131" t="s">
        <v>158</v>
      </c>
      <c r="YB25" s="131" t="s">
        <v>158</v>
      </c>
      <c r="YC25" s="131" t="s">
        <v>158</v>
      </c>
      <c r="YD25" s="131" t="s">
        <v>158</v>
      </c>
      <c r="YE25" s="131" t="s">
        <v>158</v>
      </c>
      <c r="YF25" s="235" t="s">
        <v>158</v>
      </c>
      <c r="YG25" s="8">
        <v>43.345151999999999</v>
      </c>
      <c r="YH25" s="8">
        <v>36</v>
      </c>
      <c r="YI25" s="8">
        <v>36</v>
      </c>
      <c r="YJ25" s="8">
        <v>35</v>
      </c>
      <c r="YK25" s="8">
        <v>43</v>
      </c>
      <c r="YL25" s="8">
        <v>43</v>
      </c>
      <c r="YM25" s="8">
        <v>43</v>
      </c>
      <c r="YN25" s="8">
        <v>43</v>
      </c>
      <c r="YO25" s="8">
        <v>43</v>
      </c>
      <c r="YP25" s="8">
        <v>43</v>
      </c>
      <c r="YQ25" s="8">
        <v>45</v>
      </c>
      <c r="YR25" s="8" t="s">
        <v>5</v>
      </c>
      <c r="YS25" s="231" t="s">
        <v>5</v>
      </c>
      <c r="YT25" s="231" t="s">
        <v>5</v>
      </c>
      <c r="YU25" s="231" t="s">
        <v>5</v>
      </c>
      <c r="YV25" s="231" t="s">
        <v>5</v>
      </c>
      <c r="YW25" s="231" t="s">
        <v>5</v>
      </c>
      <c r="YX25" s="231" t="s">
        <v>5</v>
      </c>
      <c r="YY25" s="231" t="s">
        <v>5</v>
      </c>
      <c r="YZ25" s="231" t="s">
        <v>5</v>
      </c>
      <c r="ZA25" s="231" t="s">
        <v>5</v>
      </c>
      <c r="ZB25" s="231" t="s">
        <v>5</v>
      </c>
      <c r="ZC25" s="231" t="s">
        <v>5</v>
      </c>
      <c r="ZD25" s="231" t="s">
        <v>5</v>
      </c>
      <c r="ZE25" s="231" t="s">
        <v>5</v>
      </c>
      <c r="ZF25" s="231" t="s">
        <v>5</v>
      </c>
      <c r="ZG25" s="235" t="s">
        <v>158</v>
      </c>
      <c r="ZH25" s="133">
        <v>4.7E-2</v>
      </c>
      <c r="ZI25" s="133">
        <v>9.7799999999999998E-2</v>
      </c>
      <c r="ZJ25" s="133">
        <v>9.6500000000000002E-2</v>
      </c>
      <c r="ZK25" s="133">
        <v>0.1515</v>
      </c>
      <c r="ZL25" s="133">
        <v>0.1573</v>
      </c>
      <c r="ZM25" s="133">
        <v>0.12590000000000001</v>
      </c>
      <c r="ZN25" s="133">
        <v>0.1105</v>
      </c>
      <c r="ZO25" s="133">
        <v>0.10490000000000001</v>
      </c>
      <c r="ZP25" s="133">
        <v>0.11810000000000001</v>
      </c>
      <c r="ZQ25" s="133">
        <v>0.1105</v>
      </c>
      <c r="ZR25" s="133">
        <v>9.6300000000000011E-2</v>
      </c>
      <c r="ZS25" s="133" t="s">
        <v>5</v>
      </c>
      <c r="ZT25" s="379">
        <v>4.1399999999999999E-2</v>
      </c>
      <c r="ZU25" s="133">
        <v>7.6299999999999993E-2</v>
      </c>
      <c r="ZV25" s="133">
        <v>7.1800000000000003E-2</v>
      </c>
      <c r="ZW25" s="133">
        <v>6.8900000000000003E-2</v>
      </c>
      <c r="ZX25" s="133">
        <v>0.1036</v>
      </c>
      <c r="ZY25" s="133">
        <v>0.11289999999999999</v>
      </c>
      <c r="ZZ25" s="133">
        <v>9.0899999999999995E-2</v>
      </c>
      <c r="AAA25" s="133">
        <v>8.14E-2</v>
      </c>
      <c r="AAB25" s="133">
        <v>7.5499999999999998E-2</v>
      </c>
      <c r="AAC25" s="133">
        <v>7.9500000000000001E-2</v>
      </c>
      <c r="AAD25" s="133">
        <v>7.6799999999999993E-2</v>
      </c>
      <c r="AAE25" s="133">
        <v>7.2400000000000006E-2</v>
      </c>
      <c r="AAF25" s="133" t="s">
        <v>5</v>
      </c>
      <c r="AAG25" s="235">
        <v>373.94400000000002</v>
      </c>
      <c r="AAH25" s="8">
        <v>393</v>
      </c>
      <c r="AAI25" s="8">
        <v>382</v>
      </c>
      <c r="AAJ25" s="8">
        <v>382</v>
      </c>
      <c r="AAK25" s="8">
        <v>364</v>
      </c>
      <c r="AAL25" s="8">
        <v>343</v>
      </c>
      <c r="AAM25" s="8">
        <v>334</v>
      </c>
      <c r="AAN25" s="8">
        <v>316</v>
      </c>
      <c r="AAO25" s="8">
        <v>298</v>
      </c>
      <c r="AAP25" s="8">
        <v>289</v>
      </c>
      <c r="AAQ25" s="8">
        <v>277</v>
      </c>
      <c r="AAR25" s="8">
        <v>265</v>
      </c>
      <c r="AAS25" s="8" t="s">
        <v>5</v>
      </c>
      <c r="AAT25" s="231" t="s">
        <v>5</v>
      </c>
      <c r="AAU25" s="231" t="s">
        <v>5</v>
      </c>
      <c r="AAV25" s="231" t="s">
        <v>5</v>
      </c>
      <c r="AAW25" s="231" t="s">
        <v>5</v>
      </c>
      <c r="AAX25" s="231" t="s">
        <v>5</v>
      </c>
      <c r="AAY25" s="231" t="s">
        <v>5</v>
      </c>
      <c r="AAZ25" s="231" t="s">
        <v>5</v>
      </c>
      <c r="ABA25" s="231" t="s">
        <v>5</v>
      </c>
      <c r="ABB25" s="231" t="s">
        <v>5</v>
      </c>
      <c r="ABC25" s="231" t="s">
        <v>5</v>
      </c>
      <c r="ABD25" s="231" t="s">
        <v>5</v>
      </c>
      <c r="ABE25" s="231" t="s">
        <v>5</v>
      </c>
      <c r="ABF25" s="231" t="s">
        <v>5</v>
      </c>
      <c r="ABG25" s="231" t="s">
        <v>5</v>
      </c>
      <c r="ABH25" s="235">
        <v>15.592000000000001</v>
      </c>
      <c r="ABI25" s="8">
        <v>41</v>
      </c>
      <c r="ABJ25" s="8">
        <v>32</v>
      </c>
      <c r="ABK25" s="8">
        <v>49</v>
      </c>
      <c r="ABL25" s="8">
        <v>22</v>
      </c>
      <c r="ABM25" s="8">
        <v>26</v>
      </c>
      <c r="ABN25" s="8">
        <v>22</v>
      </c>
      <c r="ABO25" s="8">
        <v>26</v>
      </c>
      <c r="ABP25" s="8">
        <v>25</v>
      </c>
      <c r="ABQ25" s="8">
        <v>13</v>
      </c>
      <c r="ABR25" s="8">
        <v>7</v>
      </c>
      <c r="ABS25" s="8">
        <v>23</v>
      </c>
      <c r="ABT25" s="8" t="s">
        <v>5</v>
      </c>
      <c r="ABU25" s="231" t="s">
        <v>5</v>
      </c>
      <c r="ABV25" s="231" t="s">
        <v>5</v>
      </c>
      <c r="ABW25" s="231" t="s">
        <v>5</v>
      </c>
      <c r="ABX25" s="231" t="s">
        <v>5</v>
      </c>
      <c r="ABY25" s="231" t="s">
        <v>5</v>
      </c>
      <c r="ABZ25" s="231" t="s">
        <v>5</v>
      </c>
      <c r="ACA25" s="231" t="s">
        <v>5</v>
      </c>
      <c r="ACB25" s="231" t="s">
        <v>5</v>
      </c>
      <c r="ACC25" s="231" t="s">
        <v>5</v>
      </c>
      <c r="ACD25" s="231" t="s">
        <v>5</v>
      </c>
      <c r="ACE25" s="231" t="s">
        <v>5</v>
      </c>
      <c r="ACF25" s="231" t="s">
        <v>5</v>
      </c>
      <c r="ACG25" s="231" t="s">
        <v>5</v>
      </c>
      <c r="ACH25" s="231" t="s">
        <v>5</v>
      </c>
      <c r="ACI25" s="235">
        <v>-7.3090000000000002</v>
      </c>
      <c r="ACJ25" s="8">
        <v>5</v>
      </c>
      <c r="ACK25" s="8">
        <v>8</v>
      </c>
      <c r="ACL25" s="8">
        <v>26</v>
      </c>
      <c r="ACM25" s="8">
        <v>1</v>
      </c>
      <c r="ACN25" s="8">
        <v>5</v>
      </c>
      <c r="ACO25" s="8">
        <v>11</v>
      </c>
      <c r="ACP25" s="8">
        <v>17</v>
      </c>
      <c r="ACQ25" s="8">
        <v>14</v>
      </c>
      <c r="ACR25" s="8">
        <v>0</v>
      </c>
      <c r="ACS25" s="8">
        <v>-2</v>
      </c>
      <c r="ACT25" s="8">
        <v>15</v>
      </c>
      <c r="ACU25" s="8" t="s">
        <v>5</v>
      </c>
      <c r="ACV25" s="237" t="s">
        <v>5</v>
      </c>
      <c r="ACW25" s="237" t="s">
        <v>5</v>
      </c>
      <c r="ACX25" s="237" t="s">
        <v>5</v>
      </c>
      <c r="ACY25" s="237" t="s">
        <v>5</v>
      </c>
      <c r="ACZ25" s="237" t="s">
        <v>5</v>
      </c>
      <c r="ADA25" s="237" t="s">
        <v>5</v>
      </c>
      <c r="ADB25" s="237" t="s">
        <v>5</v>
      </c>
      <c r="ADC25" s="237" t="s">
        <v>5</v>
      </c>
      <c r="ADD25" s="237" t="s">
        <v>5</v>
      </c>
      <c r="ADE25" s="237" t="s">
        <v>5</v>
      </c>
      <c r="ADF25" s="237" t="s">
        <v>5</v>
      </c>
      <c r="ADG25" s="237" t="s">
        <v>5</v>
      </c>
      <c r="ADH25" s="237" t="s">
        <v>5</v>
      </c>
      <c r="ADI25" s="237" t="s">
        <v>5</v>
      </c>
      <c r="ADJ25" s="127">
        <v>0.84827586206896555</v>
      </c>
      <c r="ADK25" s="128">
        <v>0.33538461538461539</v>
      </c>
      <c r="ADL25" s="128">
        <v>0.39090909090909087</v>
      </c>
      <c r="ADM25" s="128">
        <v>0.41176470588235292</v>
      </c>
      <c r="ADN25" s="128">
        <v>0.25352112676056338</v>
      </c>
      <c r="ADO25" s="128">
        <v>0.25</v>
      </c>
      <c r="ADP25" s="128">
        <v>0.32608695652173908</v>
      </c>
      <c r="ADQ25" s="128">
        <v>0.38888888888888895</v>
      </c>
      <c r="ADR25" s="128">
        <v>0.40403939393939392</v>
      </c>
      <c r="ADS25" s="128">
        <v>0.34285714285714286</v>
      </c>
      <c r="ADT25" s="128">
        <v>0.38709677419354838</v>
      </c>
      <c r="ADU25" s="128">
        <v>0.44</v>
      </c>
      <c r="ADV25" s="128">
        <v>0.11827956989247311</v>
      </c>
      <c r="ADW25" s="128" t="s">
        <v>1282</v>
      </c>
      <c r="ADX25" s="128">
        <v>0.38461538461538464</v>
      </c>
      <c r="ADY25" s="128">
        <v>0.36363636363636365</v>
      </c>
      <c r="ADZ25" s="128" t="s">
        <v>158</v>
      </c>
      <c r="AEA25" s="128" t="s">
        <v>158</v>
      </c>
      <c r="AEB25" s="128" t="s">
        <v>158</v>
      </c>
      <c r="AEC25" s="128" t="s">
        <v>158</v>
      </c>
      <c r="AED25" s="128" t="s">
        <v>158</v>
      </c>
      <c r="AEE25" s="128" t="s">
        <v>158</v>
      </c>
      <c r="AEF25" s="128" t="s">
        <v>158</v>
      </c>
      <c r="AEG25" s="128" t="s">
        <v>158</v>
      </c>
      <c r="AEH25" s="128" t="s">
        <v>158</v>
      </c>
      <c r="AEI25" s="128" t="s">
        <v>158</v>
      </c>
      <c r="AEJ25" s="128" t="s">
        <v>158</v>
      </c>
      <c r="AEK25" s="127" t="s">
        <v>158</v>
      </c>
      <c r="AEL25" s="128">
        <v>0.23046934478048781</v>
      </c>
      <c r="AEM25" s="128">
        <v>0.24187500000000001</v>
      </c>
      <c r="AEN25" s="128">
        <v>0.15428571428571428</v>
      </c>
      <c r="AEO25" s="128">
        <v>0.28636363636363638</v>
      </c>
      <c r="AEP25" s="128">
        <v>0.26461538461538464</v>
      </c>
      <c r="AEQ25" s="128">
        <v>0.29318181818181815</v>
      </c>
      <c r="AER25" s="128">
        <v>0.23153846153846158</v>
      </c>
      <c r="AES25" s="128">
        <v>0.22933276</v>
      </c>
      <c r="AET25" s="128">
        <v>0.39692307692307693</v>
      </c>
      <c r="AEU25" s="128">
        <v>0.7371428571428571</v>
      </c>
      <c r="AEV25" s="128">
        <v>0.21521739130434783</v>
      </c>
      <c r="AEW25" s="128" t="s">
        <v>158</v>
      </c>
      <c r="AEX25" s="128" t="s">
        <v>158</v>
      </c>
      <c r="AEY25" s="128" t="s">
        <v>158</v>
      </c>
      <c r="AEZ25" s="128" t="s">
        <v>158</v>
      </c>
      <c r="AFA25" s="128" t="s">
        <v>158</v>
      </c>
      <c r="AFB25" s="128" t="s">
        <v>158</v>
      </c>
      <c r="AFC25" s="128" t="s">
        <v>158</v>
      </c>
      <c r="AFD25" s="128" t="s">
        <v>158</v>
      </c>
      <c r="AFE25" s="128" t="s">
        <v>158</v>
      </c>
      <c r="AFF25" s="128" t="s">
        <v>158</v>
      </c>
      <c r="AFG25" s="128" t="s">
        <v>158</v>
      </c>
      <c r="AFH25" s="128" t="s">
        <v>158</v>
      </c>
      <c r="AFI25" s="128" t="s">
        <v>158</v>
      </c>
      <c r="AFJ25" s="128" t="s">
        <v>158</v>
      </c>
      <c r="AFK25" s="128" t="s">
        <v>158</v>
      </c>
      <c r="AFL25" s="134" t="s">
        <v>158</v>
      </c>
      <c r="AFM25" s="135">
        <v>1.8898486271999999</v>
      </c>
      <c r="AFN25" s="135">
        <v>0.96750000000000003</v>
      </c>
      <c r="AFO25" s="135">
        <v>0.29076923076923078</v>
      </c>
      <c r="AFP25" s="135">
        <v>6.3</v>
      </c>
      <c r="AFQ25" s="135">
        <v>1.3760000000000001</v>
      </c>
      <c r="AFR25" s="135">
        <v>0.58636363636363631</v>
      </c>
      <c r="AFS25" s="135">
        <v>0.35411764705882359</v>
      </c>
      <c r="AFT25" s="135">
        <v>0.40952278571428569</v>
      </c>
      <c r="AFU25" s="135" t="s">
        <v>1307</v>
      </c>
      <c r="AFV25" s="135" t="s">
        <v>1282</v>
      </c>
      <c r="AFW25" s="135">
        <v>0.33</v>
      </c>
      <c r="AFX25" s="135" t="s">
        <v>158</v>
      </c>
      <c r="AFY25" s="135" t="s">
        <v>158</v>
      </c>
      <c r="AFZ25" s="135" t="s">
        <v>158</v>
      </c>
      <c r="AGA25" s="135" t="s">
        <v>158</v>
      </c>
      <c r="AGB25" s="135" t="s">
        <v>158</v>
      </c>
      <c r="AGC25" s="135" t="s">
        <v>158</v>
      </c>
      <c r="AGD25" s="135" t="s">
        <v>158</v>
      </c>
      <c r="AGE25" s="135" t="s">
        <v>158</v>
      </c>
      <c r="AGF25" s="135" t="s">
        <v>158</v>
      </c>
      <c r="AGG25" s="135" t="s">
        <v>158</v>
      </c>
      <c r="AGH25" s="135" t="s">
        <v>158</v>
      </c>
      <c r="AGI25" s="135" t="s">
        <v>158</v>
      </c>
      <c r="AGJ25" s="135" t="s">
        <v>158</v>
      </c>
      <c r="AGK25" s="135" t="s">
        <v>158</v>
      </c>
      <c r="AGL25" s="135" t="s">
        <v>158</v>
      </c>
    </row>
    <row r="26" spans="1:870" x14ac:dyDescent="0.2">
      <c r="A26" s="7">
        <v>24</v>
      </c>
      <c r="B26" s="1" t="s">
        <v>254</v>
      </c>
      <c r="C26" s="1" t="s">
        <v>255</v>
      </c>
      <c r="D26" s="94">
        <v>0.1</v>
      </c>
      <c r="E26" s="95">
        <v>0.105</v>
      </c>
      <c r="F26" s="57">
        <v>0.42</v>
      </c>
      <c r="G26" s="58" t="s">
        <v>159</v>
      </c>
      <c r="H26" s="58">
        <v>0.42</v>
      </c>
      <c r="I26" s="226" t="s">
        <v>5</v>
      </c>
      <c r="J26" s="58" t="s">
        <v>159</v>
      </c>
      <c r="K26" s="58" t="s">
        <v>1291</v>
      </c>
      <c r="L26" s="226" t="s">
        <v>5</v>
      </c>
      <c r="M26" s="150">
        <v>0.42</v>
      </c>
      <c r="N26" s="123">
        <v>0.4</v>
      </c>
      <c r="O26" s="123">
        <v>0.38</v>
      </c>
      <c r="P26" s="123">
        <v>0.36</v>
      </c>
      <c r="Q26" s="123">
        <v>0.34</v>
      </c>
      <c r="R26" s="123">
        <v>0.32</v>
      </c>
      <c r="S26" s="123">
        <v>0.28000000000000003</v>
      </c>
      <c r="T26" s="124">
        <v>0.24</v>
      </c>
      <c r="U26" s="124">
        <v>0.2</v>
      </c>
      <c r="V26" s="124">
        <v>0.18</v>
      </c>
      <c r="W26" s="124">
        <v>0.14249999999999999</v>
      </c>
      <c r="X26" s="124">
        <v>0.11</v>
      </c>
      <c r="Y26" s="124">
        <v>8.5000000000000006E-2</v>
      </c>
      <c r="Z26" s="124">
        <v>7.0000000000000007E-2</v>
      </c>
      <c r="AA26" s="124">
        <v>6.7500000000000004E-2</v>
      </c>
      <c r="AB26" s="124">
        <v>0.06</v>
      </c>
      <c r="AC26" s="124">
        <v>5.2499999999999998E-2</v>
      </c>
      <c r="AD26" s="124">
        <v>0.05</v>
      </c>
      <c r="AE26" s="124">
        <v>0.05</v>
      </c>
      <c r="AF26" s="124">
        <v>0.05</v>
      </c>
      <c r="AG26" s="124" t="s">
        <v>1308</v>
      </c>
      <c r="AH26" s="137" t="s">
        <v>5</v>
      </c>
      <c r="AI26" s="137" t="s">
        <v>5</v>
      </c>
      <c r="AJ26" s="137" t="s">
        <v>5</v>
      </c>
      <c r="AK26" s="148" t="s">
        <v>5</v>
      </c>
      <c r="AL26" s="148" t="s">
        <v>5</v>
      </c>
      <c r="AM26" s="137" t="s">
        <v>5</v>
      </c>
      <c r="AN26" s="137" t="s">
        <v>5</v>
      </c>
      <c r="AO26" s="137" t="s">
        <v>5</v>
      </c>
      <c r="AP26" s="137" t="s">
        <v>5</v>
      </c>
      <c r="AQ26" s="137" t="s">
        <v>5</v>
      </c>
      <c r="AR26" s="137" t="s">
        <v>5</v>
      </c>
      <c r="AS26" s="137" t="s">
        <v>5</v>
      </c>
      <c r="AT26" s="137" t="s">
        <v>5</v>
      </c>
      <c r="AU26" s="137" t="s">
        <v>5</v>
      </c>
      <c r="AV26" s="137" t="s">
        <v>5</v>
      </c>
      <c r="AW26" s="137" t="s">
        <v>5</v>
      </c>
      <c r="AX26" s="137" t="s">
        <v>5</v>
      </c>
      <c r="AY26" s="137" t="s">
        <v>5</v>
      </c>
      <c r="AZ26" s="137" t="s">
        <v>5</v>
      </c>
      <c r="BA26" s="137" t="s">
        <v>5</v>
      </c>
      <c r="BB26" s="137" t="s">
        <v>5</v>
      </c>
      <c r="BC26" s="137" t="s">
        <v>5</v>
      </c>
      <c r="BD26" s="137" t="s">
        <v>5</v>
      </c>
      <c r="BE26" s="137" t="s">
        <v>5</v>
      </c>
      <c r="BF26" s="137" t="s">
        <v>5</v>
      </c>
      <c r="BG26" s="137" t="s">
        <v>5</v>
      </c>
      <c r="BH26" s="137" t="s">
        <v>5</v>
      </c>
      <c r="BI26" s="137" t="s">
        <v>5</v>
      </c>
      <c r="BJ26" s="140" t="s">
        <v>5</v>
      </c>
      <c r="BK26" s="137" t="s">
        <v>5</v>
      </c>
      <c r="BL26" s="137" t="s">
        <v>5</v>
      </c>
      <c r="BM26" s="126">
        <v>4.9999999999999822E-2</v>
      </c>
      <c r="BN26" s="125">
        <v>5.2631578947368363E-2</v>
      </c>
      <c r="BO26" s="125">
        <v>5.555555555555558E-2</v>
      </c>
      <c r="BP26" s="125">
        <v>5.8823529411764497E-2</v>
      </c>
      <c r="BQ26" s="125">
        <v>6.25E-2</v>
      </c>
      <c r="BR26" s="125">
        <v>0.14285714285714279</v>
      </c>
      <c r="BS26" s="125">
        <v>0.16666666666666674</v>
      </c>
      <c r="BT26" s="125">
        <v>0.19999999999999996</v>
      </c>
      <c r="BU26" s="125">
        <v>0.11111111111111116</v>
      </c>
      <c r="BV26" s="125">
        <v>0.26315789473684226</v>
      </c>
      <c r="BW26" s="125">
        <v>0.29545454545454541</v>
      </c>
      <c r="BX26" s="125">
        <v>0.29411764705882337</v>
      </c>
      <c r="BY26" s="125">
        <v>0.21428571428571419</v>
      </c>
      <c r="BZ26" s="125">
        <v>3.7037037037036979E-2</v>
      </c>
      <c r="CA26" s="125">
        <v>0.12500000000000022</v>
      </c>
      <c r="CB26" s="125">
        <v>0.14285714285714279</v>
      </c>
      <c r="CC26" s="125">
        <v>4.9999999999999822E-2</v>
      </c>
      <c r="CD26" s="125">
        <v>0</v>
      </c>
      <c r="CE26" s="125">
        <v>0</v>
      </c>
      <c r="CF26" s="125" t="s">
        <v>158</v>
      </c>
      <c r="CG26" s="125" t="s">
        <v>158</v>
      </c>
      <c r="CH26" s="125" t="s">
        <v>158</v>
      </c>
      <c r="CI26" s="125" t="s">
        <v>158</v>
      </c>
      <c r="CJ26" s="125" t="s">
        <v>158</v>
      </c>
      <c r="CK26" s="125" t="s">
        <v>158</v>
      </c>
      <c r="CL26" s="125" t="s">
        <v>158</v>
      </c>
      <c r="CM26" s="125" t="s">
        <v>158</v>
      </c>
      <c r="CN26" s="125" t="s">
        <v>158</v>
      </c>
      <c r="CO26" s="125" t="s">
        <v>158</v>
      </c>
      <c r="CP26" s="125" t="s">
        <v>158</v>
      </c>
      <c r="CQ26" s="125" t="s">
        <v>158</v>
      </c>
      <c r="CR26" s="125" t="s">
        <v>158</v>
      </c>
      <c r="CS26" s="125" t="s">
        <v>158</v>
      </c>
      <c r="CT26" s="125" t="s">
        <v>158</v>
      </c>
      <c r="CU26" s="125" t="s">
        <v>158</v>
      </c>
      <c r="CV26" s="125" t="s">
        <v>158</v>
      </c>
      <c r="CW26" s="125" t="s">
        <v>158</v>
      </c>
      <c r="CX26" s="125" t="s">
        <v>158</v>
      </c>
      <c r="CY26" s="125" t="s">
        <v>158</v>
      </c>
      <c r="CZ26" s="125" t="s">
        <v>158</v>
      </c>
      <c r="DA26" s="125" t="s">
        <v>158</v>
      </c>
      <c r="DB26" s="125" t="s">
        <v>158</v>
      </c>
      <c r="DC26" s="125" t="s">
        <v>158</v>
      </c>
      <c r="DD26" s="125" t="s">
        <v>158</v>
      </c>
      <c r="DE26" s="125" t="s">
        <v>158</v>
      </c>
      <c r="DF26" s="125" t="s">
        <v>158</v>
      </c>
      <c r="DG26" s="125" t="s">
        <v>158</v>
      </c>
      <c r="DH26" s="125" t="s">
        <v>158</v>
      </c>
      <c r="DI26" s="125" t="s">
        <v>158</v>
      </c>
      <c r="DJ26" s="125" t="s">
        <v>158</v>
      </c>
      <c r="DK26" s="125" t="s">
        <v>158</v>
      </c>
      <c r="DL26" s="127">
        <v>4.1180910767414786E-2</v>
      </c>
      <c r="DM26" s="128">
        <v>3.4782608695652174E-2</v>
      </c>
      <c r="DN26" s="128">
        <v>4.0211640211640212E-2</v>
      </c>
      <c r="DO26" s="128">
        <v>3.4318398474737846E-2</v>
      </c>
      <c r="DP26" s="128">
        <v>3.2442748091603052E-2</v>
      </c>
      <c r="DQ26" s="128">
        <v>2.5019546520719315E-2</v>
      </c>
      <c r="DR26" s="128">
        <v>1.6470588235294119E-2</v>
      </c>
      <c r="DS26" s="128">
        <v>1.3208585580627406E-2</v>
      </c>
      <c r="DT26" s="128">
        <v>1.5885623510722795E-2</v>
      </c>
      <c r="DU26" s="128">
        <v>2.006688963210702E-2</v>
      </c>
      <c r="DV26" s="128">
        <v>2.2265624999999997E-2</v>
      </c>
      <c r="DW26" s="128">
        <v>2.4444444444444446E-2</v>
      </c>
      <c r="DX26" s="128">
        <v>2.1303258145363407E-2</v>
      </c>
      <c r="DY26" s="128">
        <v>2.8000000000000004E-2</v>
      </c>
      <c r="DZ26" s="128">
        <v>1.6033254156769598E-2</v>
      </c>
      <c r="EA26" s="128">
        <v>1.1152416356877323E-2</v>
      </c>
      <c r="EB26" s="128">
        <v>1.1666666666666665E-2</v>
      </c>
      <c r="EC26" s="128">
        <v>6.5359477124183009E-3</v>
      </c>
      <c r="ED26" s="128">
        <v>6.4935064935064939E-3</v>
      </c>
      <c r="EE26" s="128">
        <v>6.544502617801048E-3</v>
      </c>
      <c r="EF26" s="128" t="s">
        <v>158</v>
      </c>
      <c r="EG26" s="128" t="s">
        <v>158</v>
      </c>
      <c r="EH26" s="128" t="s">
        <v>158</v>
      </c>
      <c r="EI26" s="128" t="s">
        <v>158</v>
      </c>
      <c r="EJ26" s="128" t="s">
        <v>158</v>
      </c>
      <c r="EK26" s="128" t="s">
        <v>158</v>
      </c>
      <c r="EL26" s="128" t="s">
        <v>158</v>
      </c>
      <c r="EM26" s="127">
        <v>4.9625915125506313E-2</v>
      </c>
      <c r="EN26" s="128">
        <v>3.9069644365060066E-2</v>
      </c>
      <c r="EO26" s="128">
        <v>5.3672316384180789E-2</v>
      </c>
      <c r="EP26" s="128">
        <v>4.2253521126760563E-2</v>
      </c>
      <c r="EQ26" s="128">
        <v>3.5940803382663845E-2</v>
      </c>
      <c r="ER26" s="128">
        <v>2.9878618113912229E-2</v>
      </c>
      <c r="ES26" s="128">
        <v>2.1739130434782608E-2</v>
      </c>
      <c r="ET26" s="128">
        <v>1.6064257028112448E-2</v>
      </c>
      <c r="EU26" s="128">
        <v>1.9841269841269844E-2</v>
      </c>
      <c r="EV26" s="128">
        <v>2.8037383177570093E-2</v>
      </c>
      <c r="EW26" s="128">
        <v>2.9874213836477988E-2</v>
      </c>
      <c r="EX26" s="128">
        <v>2.9333333333333333E-2</v>
      </c>
      <c r="EY26" s="128">
        <v>2.7331189710610937E-2</v>
      </c>
      <c r="EZ26" s="128">
        <v>4.8611111111111119E-2</v>
      </c>
      <c r="FA26" s="128">
        <v>2.4021352313167262E-2</v>
      </c>
      <c r="FB26" s="128">
        <v>1.4084507042253521E-2</v>
      </c>
      <c r="FC26" s="128">
        <v>1.3358778625954198E-2</v>
      </c>
      <c r="FD26" s="128">
        <v>1.0183299389002037E-2</v>
      </c>
      <c r="FE26" s="128">
        <v>7.4183976261127599E-3</v>
      </c>
      <c r="FF26" s="128">
        <v>7.352941176470589E-3</v>
      </c>
      <c r="FG26" s="128" t="s">
        <v>158</v>
      </c>
      <c r="FH26" s="128" t="s">
        <v>158</v>
      </c>
      <c r="FI26" s="128" t="s">
        <v>158</v>
      </c>
      <c r="FJ26" s="128" t="s">
        <v>158</v>
      </c>
      <c r="FK26" s="128" t="s">
        <v>158</v>
      </c>
      <c r="FL26" s="128" t="s">
        <v>158</v>
      </c>
      <c r="FM26" s="128" t="s">
        <v>158</v>
      </c>
      <c r="FN26" s="127">
        <v>6.176470414989968E-2</v>
      </c>
      <c r="FO26" s="128">
        <v>4.4150110375275942E-2</v>
      </c>
      <c r="FP26" s="128">
        <v>8.0508474576271194E-2</v>
      </c>
      <c r="FQ26" s="128">
        <v>5.1428571428571428E-2</v>
      </c>
      <c r="FR26" s="128">
        <v>0.04</v>
      </c>
      <c r="FS26" s="128">
        <v>3.6363636363636362E-2</v>
      </c>
      <c r="FT26" s="128">
        <v>2.8311425682507583E-2</v>
      </c>
      <c r="FU26" s="128">
        <v>2.1126760563380281E-2</v>
      </c>
      <c r="FV26" s="128">
        <v>2.570694087403599E-2</v>
      </c>
      <c r="FW26" s="128">
        <v>3.3333333333333333E-2</v>
      </c>
      <c r="FX26" s="128">
        <v>4.4117647058823525E-2</v>
      </c>
      <c r="FY26" s="128">
        <v>3.8327526132404179E-2</v>
      </c>
      <c r="FZ26" s="128">
        <v>4.1463414634146351E-2</v>
      </c>
      <c r="GA26" s="128">
        <v>8.7500000000000008E-2</v>
      </c>
      <c r="GB26" s="128">
        <v>6.7500000000000004E-2</v>
      </c>
      <c r="GC26" s="128">
        <v>1.8181818181818181E-2</v>
      </c>
      <c r="GD26" s="128">
        <v>1.5671641791044775E-2</v>
      </c>
      <c r="GE26" s="128">
        <v>1.2987012987012988E-2</v>
      </c>
      <c r="GF26" s="128">
        <v>8.8495575221238937E-3</v>
      </c>
      <c r="GG26" s="128">
        <v>8.7565674255691769E-3</v>
      </c>
      <c r="GH26" s="128" t="s">
        <v>158</v>
      </c>
      <c r="GI26" s="128" t="s">
        <v>158</v>
      </c>
      <c r="GJ26" s="128" t="s">
        <v>158</v>
      </c>
      <c r="GK26" s="128" t="s">
        <v>158</v>
      </c>
      <c r="GL26" s="128" t="s">
        <v>158</v>
      </c>
      <c r="GM26" s="128" t="s">
        <v>158</v>
      </c>
      <c r="GN26" s="128" t="s">
        <v>158</v>
      </c>
      <c r="GO26" s="109">
        <v>0.49</v>
      </c>
      <c r="GP26" s="141">
        <v>0.98</v>
      </c>
      <c r="GQ26" s="141">
        <v>0.69</v>
      </c>
      <c r="GR26" s="141">
        <v>0.65</v>
      </c>
      <c r="GS26" s="141">
        <v>1</v>
      </c>
      <c r="GT26" s="141">
        <v>1</v>
      </c>
      <c r="GU26" s="141">
        <v>1.1100000000000001</v>
      </c>
      <c r="GV26" s="129">
        <v>0.96</v>
      </c>
      <c r="GW26" s="129">
        <v>0.73</v>
      </c>
      <c r="GX26" s="129">
        <v>0.57999999999999996</v>
      </c>
      <c r="GY26" s="129">
        <v>0.6</v>
      </c>
      <c r="GZ26" s="129">
        <v>0.32</v>
      </c>
      <c r="HA26" s="129">
        <v>0.25</v>
      </c>
      <c r="HB26" s="129">
        <v>-0.43</v>
      </c>
      <c r="HC26" s="129">
        <v>-0.34</v>
      </c>
      <c r="HD26" s="129">
        <v>7.0000000000000007E-2</v>
      </c>
      <c r="HE26" s="129" t="s">
        <v>158</v>
      </c>
      <c r="HF26" s="231" t="s">
        <v>158</v>
      </c>
      <c r="HG26" s="231" t="s">
        <v>158</v>
      </c>
      <c r="HH26" s="231" t="s">
        <v>158</v>
      </c>
      <c r="HI26" s="231" t="s">
        <v>158</v>
      </c>
      <c r="HJ26" s="231" t="s">
        <v>158</v>
      </c>
      <c r="HK26" s="231" t="s">
        <v>158</v>
      </c>
      <c r="HL26" s="231" t="s">
        <v>158</v>
      </c>
      <c r="HM26" s="231" t="s">
        <v>158</v>
      </c>
      <c r="HN26" s="231" t="s">
        <v>158</v>
      </c>
      <c r="HO26" s="231" t="s">
        <v>158</v>
      </c>
      <c r="HP26" s="232">
        <v>15.510204081632653</v>
      </c>
      <c r="HQ26" s="131">
        <v>6.6122448979591839</v>
      </c>
      <c r="HR26" s="131">
        <v>6.8405797101449277</v>
      </c>
      <c r="HS26" s="131">
        <v>10.769230769230768</v>
      </c>
      <c r="HT26" s="131">
        <v>8.6999999999999993</v>
      </c>
      <c r="HU26" s="131">
        <v>9.24</v>
      </c>
      <c r="HV26" s="131">
        <v>10.405405405405405</v>
      </c>
      <c r="HW26" s="131">
        <v>9.2604166666666679</v>
      </c>
      <c r="HX26" s="131">
        <v>8.6986301369863011</v>
      </c>
      <c r="HY26" s="131">
        <v>8.1896551724137936</v>
      </c>
      <c r="HZ26" s="131">
        <v>5.25</v>
      </c>
      <c r="IA26" s="131">
        <v>8.96875</v>
      </c>
      <c r="IB26" s="131">
        <v>6.6</v>
      </c>
      <c r="IC26" s="131" t="s">
        <v>1288</v>
      </c>
      <c r="ID26" s="131" t="s">
        <v>1288</v>
      </c>
      <c r="IE26" s="131">
        <v>47.142857142857139</v>
      </c>
      <c r="IF26" s="131" t="s">
        <v>158</v>
      </c>
      <c r="IG26" s="131" t="s">
        <v>158</v>
      </c>
      <c r="IH26" s="131" t="s">
        <v>158</v>
      </c>
      <c r="II26" s="131" t="s">
        <v>158</v>
      </c>
      <c r="IJ26" s="131" t="s">
        <v>158</v>
      </c>
      <c r="IK26" s="131" t="s">
        <v>158</v>
      </c>
      <c r="IL26" s="131" t="s">
        <v>158</v>
      </c>
      <c r="IM26" s="131" t="s">
        <v>158</v>
      </c>
      <c r="IN26" s="131" t="s">
        <v>158</v>
      </c>
      <c r="IO26" s="131" t="s">
        <v>158</v>
      </c>
      <c r="IP26" s="131" t="s">
        <v>158</v>
      </c>
      <c r="IQ26" s="130">
        <v>18.467192454671121</v>
      </c>
      <c r="IR26" s="131">
        <v>10.021546467192449</v>
      </c>
      <c r="IS26" s="131">
        <v>10.205716585507247</v>
      </c>
      <c r="IT26" s="131">
        <v>13.665706404615383</v>
      </c>
      <c r="IU26" s="131">
        <v>9.6014800000000005</v>
      </c>
      <c r="IV26" s="131">
        <v>10.955439999999999</v>
      </c>
      <c r="IW26" s="131">
        <v>12.538073783783782</v>
      </c>
      <c r="IX26" s="131">
        <v>14.396580343750001</v>
      </c>
      <c r="IY26" s="131">
        <v>12.622005130136987</v>
      </c>
      <c r="IZ26" s="131">
        <v>10.194944360344827</v>
      </c>
      <c r="JA26" s="131">
        <v>7.1409333333333338</v>
      </c>
      <c r="JB26" s="131">
        <v>11.883590637499999</v>
      </c>
      <c r="JC26" s="131">
        <v>10.820239043999999</v>
      </c>
      <c r="JD26" s="131" t="s">
        <v>1288</v>
      </c>
      <c r="JE26" s="131" t="s">
        <v>1288</v>
      </c>
      <c r="JF26" s="131">
        <v>60.065452471428564</v>
      </c>
      <c r="JG26" s="131" t="s">
        <v>158</v>
      </c>
      <c r="JH26" s="131" t="s">
        <v>158</v>
      </c>
      <c r="JI26" s="131" t="s">
        <v>158</v>
      </c>
      <c r="JJ26" s="131" t="s">
        <v>158</v>
      </c>
      <c r="JK26" s="131" t="s">
        <v>158</v>
      </c>
      <c r="JL26" s="131" t="s">
        <v>158</v>
      </c>
      <c r="JM26" s="131" t="s">
        <v>158</v>
      </c>
      <c r="JN26" s="131" t="s">
        <v>158</v>
      </c>
      <c r="JO26" s="131" t="s">
        <v>158</v>
      </c>
      <c r="JP26" s="131" t="s">
        <v>158</v>
      </c>
      <c r="JQ26" s="131" t="s">
        <v>158</v>
      </c>
      <c r="JR26" s="130">
        <v>23.469387755102041</v>
      </c>
      <c r="JS26" s="131">
        <v>11.724489795918368</v>
      </c>
      <c r="JT26" s="131">
        <v>12.884057971014494</v>
      </c>
      <c r="JU26" s="131">
        <v>16.138461538461538</v>
      </c>
      <c r="JV26" s="131">
        <v>10.49</v>
      </c>
      <c r="JW26" s="131">
        <v>12.79</v>
      </c>
      <c r="JX26" s="131">
        <v>15.747747747747747</v>
      </c>
      <c r="JY26" s="131">
        <v>18.927083333333336</v>
      </c>
      <c r="JZ26" s="131">
        <v>17.246575342465754</v>
      </c>
      <c r="KA26" s="131">
        <v>12.379310344827587</v>
      </c>
      <c r="KB26" s="131">
        <v>8.8333333333333339</v>
      </c>
      <c r="KC26" s="131">
        <v>14.0625</v>
      </c>
      <c r="KD26" s="131">
        <v>14.8</v>
      </c>
      <c r="KE26" s="131" t="s">
        <v>1288</v>
      </c>
      <c r="KF26" s="131" t="s">
        <v>1288</v>
      </c>
      <c r="KG26" s="131">
        <v>76.857142857142847</v>
      </c>
      <c r="KH26" s="131" t="s">
        <v>158</v>
      </c>
      <c r="KI26" s="131" t="s">
        <v>158</v>
      </c>
      <c r="KJ26" s="131" t="s">
        <v>158</v>
      </c>
      <c r="KK26" s="131" t="s">
        <v>158</v>
      </c>
      <c r="KL26" s="131" t="s">
        <v>158</v>
      </c>
      <c r="KM26" s="131" t="s">
        <v>158</v>
      </c>
      <c r="KN26" s="131" t="s">
        <v>158</v>
      </c>
      <c r="KO26" s="131" t="s">
        <v>158</v>
      </c>
      <c r="KP26" s="131" t="s">
        <v>158</v>
      </c>
      <c r="KQ26" s="131" t="s">
        <v>158</v>
      </c>
      <c r="KR26" s="131" t="s">
        <v>158</v>
      </c>
      <c r="KS26" s="116">
        <v>12.535327831969811</v>
      </c>
      <c r="KT26" s="132">
        <v>11.739253407420161</v>
      </c>
      <c r="KU26" s="132">
        <v>10.3</v>
      </c>
      <c r="KV26" s="132">
        <v>12.365853658536585</v>
      </c>
      <c r="KW26" s="132">
        <v>13.714285714285714</v>
      </c>
      <c r="KX26" s="132">
        <v>13.581395348837209</v>
      </c>
      <c r="KY26" s="132">
        <v>13.697674418604651</v>
      </c>
      <c r="KZ26" s="132">
        <v>11.581395348837209</v>
      </c>
      <c r="LA26" s="132">
        <v>8.7619047619047628</v>
      </c>
      <c r="LB26" s="132">
        <v>5.975609756097561</v>
      </c>
      <c r="LC26" s="132">
        <v>5.9268292682926829</v>
      </c>
      <c r="LD26" s="132">
        <v>4.8780487804878048</v>
      </c>
      <c r="LE26" s="132" t="s">
        <v>158</v>
      </c>
      <c r="LF26" s="132" t="s">
        <v>158</v>
      </c>
      <c r="LG26" s="132" t="s">
        <v>158</v>
      </c>
      <c r="LH26" s="132" t="s">
        <v>158</v>
      </c>
      <c r="LI26" s="132" t="s">
        <v>158</v>
      </c>
      <c r="LJ26" s="132" t="s">
        <v>158</v>
      </c>
      <c r="LK26" s="132" t="s">
        <v>158</v>
      </c>
      <c r="LL26" s="132" t="s">
        <v>158</v>
      </c>
      <c r="LM26" s="132" t="s">
        <v>158</v>
      </c>
      <c r="LN26" s="132" t="s">
        <v>158</v>
      </c>
      <c r="LO26" s="132" t="s">
        <v>158</v>
      </c>
      <c r="LP26" s="132" t="s">
        <v>158</v>
      </c>
      <c r="LQ26" s="132" t="s">
        <v>158</v>
      </c>
      <c r="LR26" s="132" t="s">
        <v>158</v>
      </c>
      <c r="LS26" s="132" t="s">
        <v>158</v>
      </c>
      <c r="LT26" s="130">
        <v>0.60628649700067161</v>
      </c>
      <c r="LU26" s="131">
        <v>0.5519942176138829</v>
      </c>
      <c r="LV26" s="131">
        <v>0.45825242718446596</v>
      </c>
      <c r="LW26" s="131">
        <v>0.56607495069033531</v>
      </c>
      <c r="LX26" s="131">
        <v>0.63437500000000002</v>
      </c>
      <c r="LY26" s="131">
        <v>0.68034246575342472</v>
      </c>
      <c r="LZ26" s="131">
        <v>0.84320882852292034</v>
      </c>
      <c r="MA26" s="131">
        <v>0.76761044176706839</v>
      </c>
      <c r="MB26" s="131">
        <v>0.7247282608695651</v>
      </c>
      <c r="MC26" s="131">
        <v>0.79489795918367345</v>
      </c>
      <c r="MD26" s="131">
        <v>0.53148148148148144</v>
      </c>
      <c r="ME26" s="131">
        <v>0.58835000000000004</v>
      </c>
      <c r="MF26" s="131" t="s">
        <v>158</v>
      </c>
      <c r="MG26" s="131" t="s">
        <v>158</v>
      </c>
      <c r="MH26" s="131" t="s">
        <v>158</v>
      </c>
      <c r="MI26" s="131" t="s">
        <v>158</v>
      </c>
      <c r="MJ26" s="131" t="s">
        <v>158</v>
      </c>
      <c r="MK26" s="131" t="s">
        <v>158</v>
      </c>
      <c r="ML26" s="131" t="s">
        <v>158</v>
      </c>
      <c r="MM26" s="131" t="s">
        <v>158</v>
      </c>
      <c r="MN26" s="131" t="s">
        <v>158</v>
      </c>
      <c r="MO26" s="131" t="s">
        <v>158</v>
      </c>
      <c r="MP26" s="131" t="s">
        <v>158</v>
      </c>
      <c r="MQ26" s="131" t="s">
        <v>158</v>
      </c>
      <c r="MR26" s="131" t="s">
        <v>158</v>
      </c>
      <c r="MS26" s="131" t="s">
        <v>158</v>
      </c>
      <c r="MT26" s="131" t="s">
        <v>158</v>
      </c>
      <c r="MU26" s="130">
        <v>0.72187376541606529</v>
      </c>
      <c r="MV26" s="131">
        <v>0.83660478200776023</v>
      </c>
      <c r="MW26" s="131">
        <v>0.68368392660194177</v>
      </c>
      <c r="MX26" s="131">
        <v>0.71832559306311639</v>
      </c>
      <c r="MY26" s="131">
        <v>0.70010791666666672</v>
      </c>
      <c r="MZ26" s="131">
        <v>0.80665054794520552</v>
      </c>
      <c r="NA26" s="131">
        <v>1.0160310045840408</v>
      </c>
      <c r="NB26" s="131">
        <v>1.193355093554217</v>
      </c>
      <c r="NC26" s="131">
        <v>1.0516051013315217</v>
      </c>
      <c r="ND26" s="131">
        <v>0.98953378322040808</v>
      </c>
      <c r="NE26" s="131">
        <v>0.72290930041152268</v>
      </c>
      <c r="NF26" s="131">
        <v>0.77956354581999998</v>
      </c>
      <c r="NG26" s="131" t="s">
        <v>158</v>
      </c>
      <c r="NH26" s="131" t="s">
        <v>158</v>
      </c>
      <c r="NI26" s="131" t="s">
        <v>158</v>
      </c>
      <c r="NJ26" s="131" t="s">
        <v>158</v>
      </c>
      <c r="NK26" s="131" t="s">
        <v>158</v>
      </c>
      <c r="NL26" s="131" t="s">
        <v>158</v>
      </c>
      <c r="NM26" s="131" t="s">
        <v>158</v>
      </c>
      <c r="NN26" s="131" t="s">
        <v>158</v>
      </c>
      <c r="NO26" s="131" t="s">
        <v>158</v>
      </c>
      <c r="NP26" s="131" t="s">
        <v>158</v>
      </c>
      <c r="NQ26" s="131" t="s">
        <v>158</v>
      </c>
      <c r="NR26" s="131" t="s">
        <v>158</v>
      </c>
      <c r="NS26" s="131" t="s">
        <v>158</v>
      </c>
      <c r="NT26" s="131" t="s">
        <v>158</v>
      </c>
      <c r="NU26" s="131" t="s">
        <v>158</v>
      </c>
      <c r="NV26" s="130">
        <v>0.91740719940891102</v>
      </c>
      <c r="NW26" s="131">
        <v>0.97876752475054229</v>
      </c>
      <c r="NX26" s="131">
        <v>0.86310679611650487</v>
      </c>
      <c r="NY26" s="131">
        <v>0.84830374753451687</v>
      </c>
      <c r="NZ26" s="131">
        <v>0.76489583333333344</v>
      </c>
      <c r="OA26" s="131">
        <v>0.94172945205479452</v>
      </c>
      <c r="OB26" s="131">
        <v>1.2761290322580645</v>
      </c>
      <c r="OC26" s="131">
        <v>1.5688955823293176</v>
      </c>
      <c r="OD26" s="131">
        <v>1.4369021739130434</v>
      </c>
      <c r="OE26" s="131">
        <v>1.2015510204081632</v>
      </c>
      <c r="OF26" s="131">
        <v>0.89423868312757204</v>
      </c>
      <c r="OG26" s="131">
        <v>0.92249999999999999</v>
      </c>
      <c r="OH26" s="131" t="s">
        <v>158</v>
      </c>
      <c r="OI26" s="131" t="s">
        <v>158</v>
      </c>
      <c r="OJ26" s="131" t="s">
        <v>158</v>
      </c>
      <c r="OK26" s="131" t="s">
        <v>158</v>
      </c>
      <c r="OL26" s="131" t="s">
        <v>158</v>
      </c>
      <c r="OM26" s="131" t="s">
        <v>158</v>
      </c>
      <c r="ON26" s="131" t="s">
        <v>158</v>
      </c>
      <c r="OO26" s="131" t="s">
        <v>158</v>
      </c>
      <c r="OP26" s="131" t="s">
        <v>158</v>
      </c>
      <c r="OQ26" s="131" t="s">
        <v>158</v>
      </c>
      <c r="OR26" s="131" t="s">
        <v>158</v>
      </c>
      <c r="OS26" s="131" t="s">
        <v>158</v>
      </c>
      <c r="OT26" s="131" t="s">
        <v>158</v>
      </c>
      <c r="OU26" s="131" t="s">
        <v>158</v>
      </c>
      <c r="OV26" s="131" t="s">
        <v>158</v>
      </c>
      <c r="OW26" s="378">
        <v>0.60056322919161487</v>
      </c>
      <c r="OX26" s="132">
        <v>1.222308380815982</v>
      </c>
      <c r="OY26" s="132">
        <v>1.6</v>
      </c>
      <c r="OZ26" s="132">
        <v>1.5853658536585367</v>
      </c>
      <c r="PA26" s="132">
        <v>1.1666666666666667</v>
      </c>
      <c r="PB26" s="132">
        <v>1.5348837209302326</v>
      </c>
      <c r="PC26" s="132">
        <v>1.5116279069767442</v>
      </c>
      <c r="PD26" s="132">
        <v>0.95348837209302328</v>
      </c>
      <c r="PE26" s="132">
        <v>0.95238095238095233</v>
      </c>
      <c r="PF26" s="132">
        <v>0.56097560975609762</v>
      </c>
      <c r="PG26" s="132">
        <v>0.75609756097560976</v>
      </c>
      <c r="PH26" s="132">
        <v>0.17073170731707318</v>
      </c>
      <c r="PI26" s="132" t="s">
        <v>158</v>
      </c>
      <c r="PJ26" s="132" t="s">
        <v>158</v>
      </c>
      <c r="PK26" s="132" t="s">
        <v>158</v>
      </c>
      <c r="PL26" s="132" t="s">
        <v>158</v>
      </c>
      <c r="PM26" s="132" t="s">
        <v>158</v>
      </c>
      <c r="PN26" s="132" t="s">
        <v>158</v>
      </c>
      <c r="PO26" s="132" t="s">
        <v>158</v>
      </c>
      <c r="PP26" s="132" t="s">
        <v>158</v>
      </c>
      <c r="PQ26" s="132" t="s">
        <v>158</v>
      </c>
      <c r="PR26" s="132" t="s">
        <v>158</v>
      </c>
      <c r="PS26" s="132" t="s">
        <v>158</v>
      </c>
      <c r="PT26" s="132" t="s">
        <v>158</v>
      </c>
      <c r="PU26" s="132" t="s">
        <v>158</v>
      </c>
      <c r="PV26" s="132" t="s">
        <v>158</v>
      </c>
      <c r="PW26" s="132" t="s">
        <v>158</v>
      </c>
      <c r="PX26" s="130">
        <v>12.654787423848679</v>
      </c>
      <c r="PY26" s="131">
        <v>5.3014444650000003</v>
      </c>
      <c r="PZ26" s="131">
        <v>2.9499999999999997</v>
      </c>
      <c r="QA26" s="131">
        <v>4.4153846153846148</v>
      </c>
      <c r="QB26" s="131">
        <v>7.4571428571428564</v>
      </c>
      <c r="QC26" s="131">
        <v>6.02</v>
      </c>
      <c r="QD26" s="131">
        <v>7.640769230769231</v>
      </c>
      <c r="QE26" s="131">
        <v>9.3236585365853664</v>
      </c>
      <c r="QF26" s="131">
        <v>6.6675000000000004</v>
      </c>
      <c r="QG26" s="131">
        <v>8.4673913043478244</v>
      </c>
      <c r="QH26" s="131">
        <v>4.1661290322580644</v>
      </c>
      <c r="QI26" s="131">
        <v>16.809999999999999</v>
      </c>
      <c r="QJ26" s="131" t="s">
        <v>158</v>
      </c>
      <c r="QK26" s="131" t="s">
        <v>158</v>
      </c>
      <c r="QL26" s="131" t="s">
        <v>158</v>
      </c>
      <c r="QM26" s="131" t="s">
        <v>158</v>
      </c>
      <c r="QN26" s="131" t="s">
        <v>158</v>
      </c>
      <c r="QO26" s="131" t="s">
        <v>158</v>
      </c>
      <c r="QP26" s="131" t="s">
        <v>158</v>
      </c>
      <c r="QQ26" s="131" t="s">
        <v>158</v>
      </c>
      <c r="QR26" s="131" t="s">
        <v>158</v>
      </c>
      <c r="QS26" s="131" t="s">
        <v>158</v>
      </c>
      <c r="QT26" s="131" t="s">
        <v>158</v>
      </c>
      <c r="QU26" s="131" t="s">
        <v>158</v>
      </c>
      <c r="QV26" s="131" t="s">
        <v>158</v>
      </c>
      <c r="QW26" s="131" t="s">
        <v>158</v>
      </c>
      <c r="QX26" s="131" t="s">
        <v>158</v>
      </c>
      <c r="QY26" s="130">
        <v>15.067396508722501</v>
      </c>
      <c r="QZ26" s="131">
        <v>8.0348917605328634</v>
      </c>
      <c r="RA26" s="131">
        <v>4.4012152774999995</v>
      </c>
      <c r="RB26" s="131">
        <v>5.602939625892307</v>
      </c>
      <c r="RC26" s="131">
        <v>8.2298399999999994</v>
      </c>
      <c r="RD26" s="131">
        <v>7.137635151515151</v>
      </c>
      <c r="RE26" s="131">
        <v>9.2068040261538453</v>
      </c>
      <c r="RF26" s="131">
        <v>14.494898453414635</v>
      </c>
      <c r="RG26" s="131">
        <v>9.6747669322500016</v>
      </c>
      <c r="RH26" s="131">
        <v>10.54068595169565</v>
      </c>
      <c r="RI26" s="131">
        <v>5.6666761290322576</v>
      </c>
      <c r="RJ26" s="131">
        <v>22.273244166285711</v>
      </c>
      <c r="RK26" s="131" t="s">
        <v>158</v>
      </c>
      <c r="RL26" s="131" t="s">
        <v>158</v>
      </c>
      <c r="RM26" s="131" t="s">
        <v>158</v>
      </c>
      <c r="RN26" s="131" t="s">
        <v>158</v>
      </c>
      <c r="RO26" s="131" t="s">
        <v>158</v>
      </c>
      <c r="RP26" s="131" t="s">
        <v>158</v>
      </c>
      <c r="RQ26" s="131" t="s">
        <v>158</v>
      </c>
      <c r="RR26" s="131" t="s">
        <v>158</v>
      </c>
      <c r="RS26" s="131" t="s">
        <v>158</v>
      </c>
      <c r="RT26" s="131" t="s">
        <v>158</v>
      </c>
      <c r="RU26" s="131" t="s">
        <v>158</v>
      </c>
      <c r="RV26" s="131" t="s">
        <v>158</v>
      </c>
      <c r="RW26" s="131" t="s">
        <v>158</v>
      </c>
      <c r="RX26" s="131" t="s">
        <v>158</v>
      </c>
      <c r="RY26" s="131" t="s">
        <v>158</v>
      </c>
      <c r="RZ26" s="130">
        <v>19.148691496613132</v>
      </c>
      <c r="SA26" s="131">
        <v>9.4002464356250002</v>
      </c>
      <c r="SB26" s="131">
        <v>5.5562500000000004</v>
      </c>
      <c r="SC26" s="131">
        <v>6.616769230769231</v>
      </c>
      <c r="SD26" s="131">
        <v>8.9914285714285711</v>
      </c>
      <c r="SE26" s="131">
        <v>8.3328787878787871</v>
      </c>
      <c r="SF26" s="131">
        <v>11.563692307692309</v>
      </c>
      <c r="SG26" s="131">
        <v>19.056341463414636</v>
      </c>
      <c r="SH26" s="131">
        <v>13.2195</v>
      </c>
      <c r="SI26" s="131">
        <v>12.799130434782606</v>
      </c>
      <c r="SJ26" s="131">
        <v>7.0096774193548388</v>
      </c>
      <c r="SK26" s="131">
        <v>26.357142857142854</v>
      </c>
      <c r="SL26" s="131" t="s">
        <v>158</v>
      </c>
      <c r="SM26" s="131" t="s">
        <v>158</v>
      </c>
      <c r="SN26" s="131" t="s">
        <v>158</v>
      </c>
      <c r="SO26" s="131" t="s">
        <v>158</v>
      </c>
      <c r="SP26" s="131" t="s">
        <v>158</v>
      </c>
      <c r="SQ26" s="131" t="s">
        <v>158</v>
      </c>
      <c r="SR26" s="131" t="s">
        <v>158</v>
      </c>
      <c r="SS26" s="131" t="s">
        <v>158</v>
      </c>
      <c r="ST26" s="131" t="s">
        <v>158</v>
      </c>
      <c r="SU26" s="131" t="s">
        <v>158</v>
      </c>
      <c r="SV26" s="131" t="s">
        <v>158</v>
      </c>
      <c r="SW26" s="131" t="s">
        <v>158</v>
      </c>
      <c r="SX26" s="131" t="s">
        <v>158</v>
      </c>
      <c r="SY26" s="131" t="s">
        <v>158</v>
      </c>
      <c r="SZ26" s="131" t="s">
        <v>158</v>
      </c>
      <c r="TA26" s="378">
        <v>-0.76837706722969279</v>
      </c>
      <c r="TB26" s="132">
        <v>0.22918282140299662</v>
      </c>
      <c r="TC26" s="132">
        <v>1.0249999999999999</v>
      </c>
      <c r="TD26" s="132">
        <v>0.90243902439024393</v>
      </c>
      <c r="TE26" s="132">
        <v>0.59523809523809523</v>
      </c>
      <c r="TF26" s="132">
        <v>1.1627906976744187</v>
      </c>
      <c r="TG26" s="132">
        <v>0.97674418604651159</v>
      </c>
      <c r="TH26" s="132">
        <v>0.48837209302325579</v>
      </c>
      <c r="TI26" s="132">
        <v>0.35714285714285715</v>
      </c>
      <c r="TJ26" s="132">
        <v>2.4390243902439025E-2</v>
      </c>
      <c r="TK26" s="132">
        <v>0.58536585365853655</v>
      </c>
      <c r="TL26" s="132">
        <v>-4.878048780487805E-2</v>
      </c>
      <c r="TM26" s="132" t="s">
        <v>158</v>
      </c>
      <c r="TN26" s="132" t="s">
        <v>158</v>
      </c>
      <c r="TO26" s="132" t="s">
        <v>158</v>
      </c>
      <c r="TP26" s="132" t="s">
        <v>158</v>
      </c>
      <c r="TQ26" s="132" t="s">
        <v>158</v>
      </c>
      <c r="TR26" s="132" t="s">
        <v>158</v>
      </c>
      <c r="TS26" s="132" t="s">
        <v>158</v>
      </c>
      <c r="TT26" s="132" t="s">
        <v>158</v>
      </c>
      <c r="TU26" s="132" t="s">
        <v>158</v>
      </c>
      <c r="TV26" s="132" t="s">
        <v>158</v>
      </c>
      <c r="TW26" s="132" t="s">
        <v>158</v>
      </c>
      <c r="TX26" s="132" t="s">
        <v>158</v>
      </c>
      <c r="TY26" s="132" t="s">
        <v>158</v>
      </c>
      <c r="TZ26" s="132" t="s">
        <v>158</v>
      </c>
      <c r="UA26" s="132" t="s">
        <v>158</v>
      </c>
      <c r="UB26" s="235">
        <v>8.64</v>
      </c>
      <c r="UC26" s="236">
        <v>8.6</v>
      </c>
      <c r="UD26" s="236">
        <v>8.3800000000000008</v>
      </c>
      <c r="UE26" s="236">
        <v>8.23</v>
      </c>
      <c r="UF26" s="236">
        <v>7.85</v>
      </c>
      <c r="UG26" s="236">
        <v>7.2</v>
      </c>
      <c r="UH26" s="236">
        <v>6.31</v>
      </c>
      <c r="UI26" s="236">
        <v>5.49</v>
      </c>
      <c r="UJ26" s="236">
        <v>4.6100000000000003</v>
      </c>
      <c r="UK26" s="236">
        <v>3.93</v>
      </c>
      <c r="UL26" s="236">
        <v>3.45</v>
      </c>
      <c r="UM26" s="236">
        <v>3.2</v>
      </c>
      <c r="UN26" s="236" t="s">
        <v>5</v>
      </c>
      <c r="UO26" s="231" t="s">
        <v>5</v>
      </c>
      <c r="UP26" s="231" t="s">
        <v>5</v>
      </c>
      <c r="UQ26" s="231" t="s">
        <v>5</v>
      </c>
      <c r="UR26" s="231" t="s">
        <v>5</v>
      </c>
      <c r="US26" s="231" t="s">
        <v>5</v>
      </c>
      <c r="UT26" s="231" t="s">
        <v>5</v>
      </c>
      <c r="UU26" s="231" t="s">
        <v>5</v>
      </c>
      <c r="UV26" s="231" t="s">
        <v>5</v>
      </c>
      <c r="UW26" s="231" t="s">
        <v>5</v>
      </c>
      <c r="UX26" s="231" t="s">
        <v>5</v>
      </c>
      <c r="UY26" s="231" t="s">
        <v>5</v>
      </c>
      <c r="UZ26" s="231" t="s">
        <v>5</v>
      </c>
      <c r="VA26" s="231" t="s">
        <v>5</v>
      </c>
      <c r="VB26" s="231" t="s">
        <v>5</v>
      </c>
      <c r="VC26" s="130">
        <v>0.78703705911283095</v>
      </c>
      <c r="VD26" s="131">
        <v>1.0534883720930233</v>
      </c>
      <c r="VE26" s="131">
        <v>0.5632458233890214</v>
      </c>
      <c r="VF26" s="131">
        <v>0.85054678007290396</v>
      </c>
      <c r="VG26" s="131">
        <v>1.0828025477707006</v>
      </c>
      <c r="VH26" s="131">
        <v>1.2222222222222223</v>
      </c>
      <c r="VI26" s="131">
        <v>1.5673534072900159</v>
      </c>
      <c r="VJ26" s="131">
        <v>2.0692167577413478</v>
      </c>
      <c r="VK26" s="131">
        <v>1.6876355748373102</v>
      </c>
      <c r="VL26" s="131">
        <v>1.3740458015267176</v>
      </c>
      <c r="VM26" s="131">
        <v>0.93623188405797098</v>
      </c>
      <c r="VN26" s="131">
        <v>0.89687499999999998</v>
      </c>
      <c r="VO26" s="131" t="s">
        <v>158</v>
      </c>
      <c r="VP26" s="131" t="s">
        <v>158</v>
      </c>
      <c r="VQ26" s="131" t="s">
        <v>158</v>
      </c>
      <c r="VR26" s="131" t="s">
        <v>158</v>
      </c>
      <c r="VS26" s="131" t="s">
        <v>158</v>
      </c>
      <c r="VT26" s="131" t="s">
        <v>158</v>
      </c>
      <c r="VU26" s="131" t="s">
        <v>158</v>
      </c>
      <c r="VV26" s="131" t="s">
        <v>158</v>
      </c>
      <c r="VW26" s="131" t="s">
        <v>158</v>
      </c>
      <c r="VX26" s="131" t="s">
        <v>158</v>
      </c>
      <c r="VY26" s="131" t="s">
        <v>158</v>
      </c>
      <c r="VZ26" s="131" t="s">
        <v>158</v>
      </c>
      <c r="WA26" s="131" t="s">
        <v>158</v>
      </c>
      <c r="WB26" s="131" t="s">
        <v>158</v>
      </c>
      <c r="WC26" s="131" t="s">
        <v>158</v>
      </c>
      <c r="WD26" s="130">
        <v>0.97955092592592563</v>
      </c>
      <c r="WE26" s="131">
        <v>1.1904799407023023</v>
      </c>
      <c r="WF26" s="131">
        <v>0.84486873508353211</v>
      </c>
      <c r="WG26" s="131">
        <v>1.0352369380315916</v>
      </c>
      <c r="WH26" s="131">
        <v>1.2050955414012741</v>
      </c>
      <c r="WI26" s="131">
        <v>1.4875</v>
      </c>
      <c r="WJ26" s="131">
        <v>2.041204437400951</v>
      </c>
      <c r="WK26" s="131">
        <v>2.721311475409836</v>
      </c>
      <c r="WL26" s="131">
        <v>2.1865509761388284</v>
      </c>
      <c r="WM26" s="131">
        <v>1.6335877862595418</v>
      </c>
      <c r="WN26" s="131">
        <v>1.3826086956521737</v>
      </c>
      <c r="WO26" s="131">
        <v>1.171875</v>
      </c>
      <c r="WP26" s="131" t="s">
        <v>158</v>
      </c>
      <c r="WQ26" s="131" t="s">
        <v>158</v>
      </c>
      <c r="WR26" s="131" t="s">
        <v>158</v>
      </c>
      <c r="WS26" s="131" t="s">
        <v>158</v>
      </c>
      <c r="WT26" s="131" t="s">
        <v>158</v>
      </c>
      <c r="WU26" s="131" t="s">
        <v>158</v>
      </c>
      <c r="WV26" s="131" t="s">
        <v>158</v>
      </c>
      <c r="WW26" s="131" t="s">
        <v>158</v>
      </c>
      <c r="WX26" s="131" t="s">
        <v>158</v>
      </c>
      <c r="WY26" s="131" t="s">
        <v>158</v>
      </c>
      <c r="WZ26" s="131" t="s">
        <v>158</v>
      </c>
      <c r="XA26" s="131" t="s">
        <v>158</v>
      </c>
      <c r="XB26" s="131" t="s">
        <v>158</v>
      </c>
      <c r="XC26" s="131" t="s">
        <v>158</v>
      </c>
      <c r="XD26" s="131" t="s">
        <v>158</v>
      </c>
      <c r="XE26" s="130">
        <v>1.1804282665252661</v>
      </c>
      <c r="XF26" s="131">
        <v>1.3372093023255816</v>
      </c>
      <c r="XG26" s="131">
        <v>1.1276849642004771</v>
      </c>
      <c r="XH26" s="131">
        <v>1.2746051032806804</v>
      </c>
      <c r="XI26" s="131">
        <v>1.3350318471337581</v>
      </c>
      <c r="XJ26" s="131">
        <v>1.7763888888888888</v>
      </c>
      <c r="XK26" s="131">
        <v>2.6941362916006342</v>
      </c>
      <c r="XL26" s="131">
        <v>3.3096539162112935</v>
      </c>
      <c r="XM26" s="131">
        <v>2.7310195227765726</v>
      </c>
      <c r="XN26" s="131">
        <v>2.282442748091603</v>
      </c>
      <c r="XO26" s="131">
        <v>1.855072463768116</v>
      </c>
      <c r="XP26" s="131">
        <v>1.40625</v>
      </c>
      <c r="XQ26" s="131" t="s">
        <v>158</v>
      </c>
      <c r="XR26" s="131" t="s">
        <v>158</v>
      </c>
      <c r="XS26" s="131" t="s">
        <v>158</v>
      </c>
      <c r="XT26" s="131" t="s">
        <v>158</v>
      </c>
      <c r="XU26" s="131" t="s">
        <v>158</v>
      </c>
      <c r="XV26" s="131" t="s">
        <v>158</v>
      </c>
      <c r="XW26" s="131" t="s">
        <v>158</v>
      </c>
      <c r="XX26" s="131" t="s">
        <v>158</v>
      </c>
      <c r="XY26" s="131" t="s">
        <v>158</v>
      </c>
      <c r="XZ26" s="131" t="s">
        <v>158</v>
      </c>
      <c r="YA26" s="131" t="s">
        <v>158</v>
      </c>
      <c r="YB26" s="131" t="s">
        <v>158</v>
      </c>
      <c r="YC26" s="131" t="s">
        <v>158</v>
      </c>
      <c r="YD26" s="131" t="s">
        <v>158</v>
      </c>
      <c r="YE26" s="131" t="s">
        <v>158</v>
      </c>
      <c r="YF26" s="235">
        <v>39.084977000000002</v>
      </c>
      <c r="YG26" s="8">
        <v>39.269959</v>
      </c>
      <c r="YH26" s="8">
        <v>40</v>
      </c>
      <c r="YI26" s="8">
        <v>41</v>
      </c>
      <c r="YJ26" s="8">
        <v>42</v>
      </c>
      <c r="YK26" s="8">
        <v>43</v>
      </c>
      <c r="YL26" s="8">
        <v>43</v>
      </c>
      <c r="YM26" s="8">
        <v>43</v>
      </c>
      <c r="YN26" s="8">
        <v>42</v>
      </c>
      <c r="YO26" s="8">
        <v>41</v>
      </c>
      <c r="YP26" s="8">
        <v>41</v>
      </c>
      <c r="YQ26" s="8">
        <v>41</v>
      </c>
      <c r="YR26" s="8" t="s">
        <v>5</v>
      </c>
      <c r="YS26" s="231" t="s">
        <v>5</v>
      </c>
      <c r="YT26" s="231" t="s">
        <v>5</v>
      </c>
      <c r="YU26" s="231" t="s">
        <v>5</v>
      </c>
      <c r="YV26" s="231" t="s">
        <v>5</v>
      </c>
      <c r="YW26" s="231" t="s">
        <v>5</v>
      </c>
      <c r="YX26" s="231" t="s">
        <v>5</v>
      </c>
      <c r="YY26" s="231" t="s">
        <v>5</v>
      </c>
      <c r="YZ26" s="231" t="s">
        <v>5</v>
      </c>
      <c r="ZA26" s="231" t="s">
        <v>5</v>
      </c>
      <c r="ZB26" s="231" t="s">
        <v>5</v>
      </c>
      <c r="ZC26" s="231" t="s">
        <v>5</v>
      </c>
      <c r="ZD26" s="231" t="s">
        <v>5</v>
      </c>
      <c r="ZE26" s="231" t="s">
        <v>5</v>
      </c>
      <c r="ZF26" s="231" t="s">
        <v>5</v>
      </c>
      <c r="ZG26" s="235">
        <v>5.4699999999999999E-2</v>
      </c>
      <c r="ZH26" s="133">
        <v>0.1137</v>
      </c>
      <c r="ZI26" s="133">
        <v>8.3000000000000004E-2</v>
      </c>
      <c r="ZJ26" s="133">
        <v>8.0700000000000008E-2</v>
      </c>
      <c r="ZK26" s="133">
        <v>0.13390000000000002</v>
      </c>
      <c r="ZL26" s="133">
        <v>0.14649999999999999</v>
      </c>
      <c r="ZM26" s="133">
        <v>0.18140000000000001</v>
      </c>
      <c r="ZN26" s="133">
        <v>0.18210000000000001</v>
      </c>
      <c r="ZO26" s="133">
        <v>0.1671</v>
      </c>
      <c r="ZP26" s="133">
        <v>0.1535</v>
      </c>
      <c r="ZQ26" s="133">
        <v>0.1779</v>
      </c>
      <c r="ZR26" s="133">
        <v>0.1183</v>
      </c>
      <c r="ZS26" s="133" t="s">
        <v>5</v>
      </c>
      <c r="ZT26" s="379">
        <v>4.5499999999999999E-2</v>
      </c>
      <c r="ZU26" s="133">
        <v>0.11310000000000001</v>
      </c>
      <c r="ZV26" s="133">
        <v>8.1699999999999995E-2</v>
      </c>
      <c r="ZW26" s="133">
        <v>7.6499999999999999E-2</v>
      </c>
      <c r="ZX26" s="133">
        <v>0.12089999999999999</v>
      </c>
      <c r="ZY26" s="133">
        <v>0.1242</v>
      </c>
      <c r="ZZ26" s="133">
        <v>0.15970000000000001</v>
      </c>
      <c r="AAA26" s="133">
        <v>0.17190000000000003</v>
      </c>
      <c r="AAB26" s="133">
        <v>0.15079999999999999</v>
      </c>
      <c r="AAC26" s="133">
        <v>0.1535</v>
      </c>
      <c r="AAD26" s="133">
        <v>0.1779</v>
      </c>
      <c r="AAE26" s="133">
        <v>0.11779999999999999</v>
      </c>
      <c r="AAF26" s="133" t="s">
        <v>5</v>
      </c>
      <c r="AAG26" s="235">
        <v>489.94299999999998</v>
      </c>
      <c r="AAH26" s="8">
        <v>461</v>
      </c>
      <c r="AAI26" s="8">
        <v>412</v>
      </c>
      <c r="AAJ26" s="8">
        <v>507</v>
      </c>
      <c r="AAK26" s="8">
        <v>576</v>
      </c>
      <c r="AAL26" s="8">
        <v>584</v>
      </c>
      <c r="AAM26" s="8">
        <v>589</v>
      </c>
      <c r="AAN26" s="8">
        <v>498</v>
      </c>
      <c r="AAO26" s="8">
        <v>368</v>
      </c>
      <c r="AAP26" s="8">
        <v>245</v>
      </c>
      <c r="AAQ26" s="8">
        <v>243</v>
      </c>
      <c r="AAR26" s="8">
        <v>200</v>
      </c>
      <c r="AAS26" s="8" t="s">
        <v>5</v>
      </c>
      <c r="AAT26" s="231" t="s">
        <v>5</v>
      </c>
      <c r="AAU26" s="231" t="s">
        <v>5</v>
      </c>
      <c r="AAV26" s="231" t="s">
        <v>5</v>
      </c>
      <c r="AAW26" s="231" t="s">
        <v>5</v>
      </c>
      <c r="AAX26" s="231" t="s">
        <v>5</v>
      </c>
      <c r="AAY26" s="231" t="s">
        <v>5</v>
      </c>
      <c r="AAZ26" s="231" t="s">
        <v>5</v>
      </c>
      <c r="ABA26" s="231" t="s">
        <v>5</v>
      </c>
      <c r="ABB26" s="231" t="s">
        <v>5</v>
      </c>
      <c r="ABC26" s="231" t="s">
        <v>5</v>
      </c>
      <c r="ABD26" s="231" t="s">
        <v>5</v>
      </c>
      <c r="ABE26" s="231" t="s">
        <v>5</v>
      </c>
      <c r="ABF26" s="231" t="s">
        <v>5</v>
      </c>
      <c r="ABG26" s="231" t="s">
        <v>5</v>
      </c>
      <c r="ABH26" s="235">
        <v>23.472999999999999</v>
      </c>
      <c r="ABI26" s="8">
        <v>48</v>
      </c>
      <c r="ABJ26" s="8">
        <v>64</v>
      </c>
      <c r="ABK26" s="8">
        <v>65</v>
      </c>
      <c r="ABL26" s="8">
        <v>49</v>
      </c>
      <c r="ABM26" s="8">
        <v>66</v>
      </c>
      <c r="ABN26" s="8">
        <v>65</v>
      </c>
      <c r="ABO26" s="8">
        <v>41</v>
      </c>
      <c r="ABP26" s="8">
        <v>40</v>
      </c>
      <c r="ABQ26" s="8">
        <v>23</v>
      </c>
      <c r="ABR26" s="8">
        <v>31</v>
      </c>
      <c r="ABS26" s="8">
        <v>7</v>
      </c>
      <c r="ABT26" s="8" t="s">
        <v>5</v>
      </c>
      <c r="ABU26" s="231" t="s">
        <v>5</v>
      </c>
      <c r="ABV26" s="231" t="s">
        <v>5</v>
      </c>
      <c r="ABW26" s="231" t="s">
        <v>5</v>
      </c>
      <c r="ABX26" s="231" t="s">
        <v>5</v>
      </c>
      <c r="ABY26" s="231" t="s">
        <v>5</v>
      </c>
      <c r="ABZ26" s="231" t="s">
        <v>5</v>
      </c>
      <c r="ACA26" s="231" t="s">
        <v>5</v>
      </c>
      <c r="ACB26" s="231" t="s">
        <v>5</v>
      </c>
      <c r="ACC26" s="231" t="s">
        <v>5</v>
      </c>
      <c r="ACD26" s="231" t="s">
        <v>5</v>
      </c>
      <c r="ACE26" s="231" t="s">
        <v>5</v>
      </c>
      <c r="ACF26" s="231" t="s">
        <v>5</v>
      </c>
      <c r="ACG26" s="231" t="s">
        <v>5</v>
      </c>
      <c r="ACH26" s="231" t="s">
        <v>5</v>
      </c>
      <c r="ACI26" s="235">
        <v>-30.032</v>
      </c>
      <c r="ACJ26" s="8">
        <v>9</v>
      </c>
      <c r="ACK26" s="8">
        <v>41</v>
      </c>
      <c r="ACL26" s="8">
        <v>37</v>
      </c>
      <c r="ACM26" s="8">
        <v>25</v>
      </c>
      <c r="ACN26" s="8">
        <v>50</v>
      </c>
      <c r="ACO26" s="8">
        <v>42</v>
      </c>
      <c r="ACP26" s="8">
        <v>21</v>
      </c>
      <c r="ACQ26" s="8">
        <v>15</v>
      </c>
      <c r="ACR26" s="8">
        <v>1</v>
      </c>
      <c r="ACS26" s="8">
        <v>24</v>
      </c>
      <c r="ACT26" s="8">
        <v>-2</v>
      </c>
      <c r="ACU26" s="8" t="s">
        <v>5</v>
      </c>
      <c r="ACV26" s="237" t="s">
        <v>5</v>
      </c>
      <c r="ACW26" s="237" t="s">
        <v>5</v>
      </c>
      <c r="ACX26" s="237" t="s">
        <v>5</v>
      </c>
      <c r="ACY26" s="237" t="s">
        <v>5</v>
      </c>
      <c r="ACZ26" s="237" t="s">
        <v>5</v>
      </c>
      <c r="ADA26" s="237" t="s">
        <v>5</v>
      </c>
      <c r="ADB26" s="237" t="s">
        <v>5</v>
      </c>
      <c r="ADC26" s="237" t="s">
        <v>5</v>
      </c>
      <c r="ADD26" s="237" t="s">
        <v>5</v>
      </c>
      <c r="ADE26" s="237" t="s">
        <v>5</v>
      </c>
      <c r="ADF26" s="237" t="s">
        <v>5</v>
      </c>
      <c r="ADG26" s="237" t="s">
        <v>5</v>
      </c>
      <c r="ADH26" s="237" t="s">
        <v>5</v>
      </c>
      <c r="ADI26" s="237" t="s">
        <v>5</v>
      </c>
      <c r="ADJ26" s="127">
        <v>0.84693877551020413</v>
      </c>
      <c r="ADK26" s="128">
        <v>0.40816326530612246</v>
      </c>
      <c r="ADL26" s="128">
        <v>0.55072463768115942</v>
      </c>
      <c r="ADM26" s="128">
        <v>0.53846153846153844</v>
      </c>
      <c r="ADN26" s="128">
        <v>0.34</v>
      </c>
      <c r="ADO26" s="128">
        <v>0.31</v>
      </c>
      <c r="ADP26" s="128">
        <v>0.24324324324324323</v>
      </c>
      <c r="ADQ26" s="128">
        <v>0.23958333333333334</v>
      </c>
      <c r="ADR26" s="128">
        <v>0.27397260273972607</v>
      </c>
      <c r="ADS26" s="128">
        <v>0.2931034482758621</v>
      </c>
      <c r="ADT26" s="128">
        <v>0.23333333333333336</v>
      </c>
      <c r="ADU26" s="128">
        <v>0.34375</v>
      </c>
      <c r="ADV26" s="128">
        <v>0.32</v>
      </c>
      <c r="ADW26" s="128" t="s">
        <v>1282</v>
      </c>
      <c r="ADX26" s="128" t="s">
        <v>1282</v>
      </c>
      <c r="ADY26" s="128">
        <v>0.85714285714285698</v>
      </c>
      <c r="ADZ26" s="128" t="s">
        <v>158</v>
      </c>
      <c r="AEA26" s="128" t="s">
        <v>158</v>
      </c>
      <c r="AEB26" s="128" t="s">
        <v>158</v>
      </c>
      <c r="AEC26" s="128" t="s">
        <v>158</v>
      </c>
      <c r="AED26" s="128" t="s">
        <v>158</v>
      </c>
      <c r="AEE26" s="128" t="s">
        <v>158</v>
      </c>
      <c r="AEF26" s="128" t="s">
        <v>158</v>
      </c>
      <c r="AEG26" s="128" t="s">
        <v>158</v>
      </c>
      <c r="AEH26" s="128" t="s">
        <v>158</v>
      </c>
      <c r="AEI26" s="128" t="s">
        <v>158</v>
      </c>
      <c r="AEJ26" s="128" t="s">
        <v>158</v>
      </c>
      <c r="AEK26" s="127">
        <v>0.69101799748647397</v>
      </c>
      <c r="AEL26" s="128">
        <v>0.32724965833333336</v>
      </c>
      <c r="AEM26" s="128">
        <v>0.23749999999999999</v>
      </c>
      <c r="AEN26" s="128">
        <v>0.22076923076923075</v>
      </c>
      <c r="AEO26" s="128">
        <v>0.29142857142857143</v>
      </c>
      <c r="AEP26" s="128">
        <v>0.20196969696969697</v>
      </c>
      <c r="AEQ26" s="128">
        <v>0.17861538461538462</v>
      </c>
      <c r="AER26" s="128">
        <v>0.24121951219512194</v>
      </c>
      <c r="AES26" s="128">
        <v>0.21000000000000002</v>
      </c>
      <c r="AET26" s="128">
        <v>0.30304347826086958</v>
      </c>
      <c r="AEU26" s="128">
        <v>0.18516129032258066</v>
      </c>
      <c r="AEV26" s="128">
        <v>0.64428571428571424</v>
      </c>
      <c r="AEW26" s="128" t="s">
        <v>158</v>
      </c>
      <c r="AEX26" s="128" t="s">
        <v>158</v>
      </c>
      <c r="AEY26" s="128" t="s">
        <v>158</v>
      </c>
      <c r="AEZ26" s="128" t="s">
        <v>158</v>
      </c>
      <c r="AFA26" s="128" t="s">
        <v>158</v>
      </c>
      <c r="AFB26" s="128" t="s">
        <v>158</v>
      </c>
      <c r="AFC26" s="128" t="s">
        <v>158</v>
      </c>
      <c r="AFD26" s="128" t="s">
        <v>158</v>
      </c>
      <c r="AFE26" s="128" t="s">
        <v>158</v>
      </c>
      <c r="AFF26" s="128" t="s">
        <v>158</v>
      </c>
      <c r="AFG26" s="128" t="s">
        <v>158</v>
      </c>
      <c r="AFH26" s="128" t="s">
        <v>158</v>
      </c>
      <c r="AFI26" s="128" t="s">
        <v>158</v>
      </c>
      <c r="AFJ26" s="128" t="s">
        <v>158</v>
      </c>
      <c r="AFK26" s="128" t="s">
        <v>158</v>
      </c>
      <c r="AFL26" s="134" t="s">
        <v>1282</v>
      </c>
      <c r="AFM26" s="135">
        <v>1.7453315111111112</v>
      </c>
      <c r="AFN26" s="135">
        <v>0.37073170731707322</v>
      </c>
      <c r="AFO26" s="135">
        <v>0.38783783783783782</v>
      </c>
      <c r="AFP26" s="135">
        <v>0.57120000000000004</v>
      </c>
      <c r="AFQ26" s="135">
        <v>0.2666</v>
      </c>
      <c r="AFR26" s="135">
        <v>0.27642857142857147</v>
      </c>
      <c r="AFS26" s="135">
        <v>0.47095238095238101</v>
      </c>
      <c r="AFT26" s="135">
        <v>0.56000000000000005</v>
      </c>
      <c r="AFU26" s="135">
        <v>6.9700000000000006</v>
      </c>
      <c r="AFV26" s="135">
        <v>0.23916666666666669</v>
      </c>
      <c r="AFW26" s="135" t="s">
        <v>1282</v>
      </c>
      <c r="AFX26" s="135" t="s">
        <v>158</v>
      </c>
      <c r="AFY26" s="135" t="s">
        <v>158</v>
      </c>
      <c r="AFZ26" s="135" t="s">
        <v>158</v>
      </c>
      <c r="AGA26" s="135" t="s">
        <v>158</v>
      </c>
      <c r="AGB26" s="135" t="s">
        <v>158</v>
      </c>
      <c r="AGC26" s="135" t="s">
        <v>158</v>
      </c>
      <c r="AGD26" s="135" t="s">
        <v>158</v>
      </c>
      <c r="AGE26" s="135" t="s">
        <v>158</v>
      </c>
      <c r="AGF26" s="135" t="s">
        <v>158</v>
      </c>
      <c r="AGG26" s="135" t="s">
        <v>158</v>
      </c>
      <c r="AGH26" s="135" t="s">
        <v>158</v>
      </c>
      <c r="AGI26" s="135" t="s">
        <v>158</v>
      </c>
      <c r="AGJ26" s="135" t="s">
        <v>158</v>
      </c>
      <c r="AGK26" s="135" t="s">
        <v>158</v>
      </c>
      <c r="AGL26" s="135" t="s">
        <v>158</v>
      </c>
    </row>
    <row r="27" spans="1:870" x14ac:dyDescent="0.2">
      <c r="A27" s="7">
        <v>25</v>
      </c>
      <c r="B27" s="1" t="s">
        <v>257</v>
      </c>
      <c r="C27" s="1" t="s">
        <v>258</v>
      </c>
      <c r="D27" s="94">
        <v>0.14399999999999999</v>
      </c>
      <c r="E27" s="95">
        <v>0.14699999999999999</v>
      </c>
      <c r="F27" s="57">
        <v>0.58799999999999997</v>
      </c>
      <c r="G27" s="58" t="s">
        <v>159</v>
      </c>
      <c r="H27" s="58">
        <v>0.58799999999999997</v>
      </c>
      <c r="I27" s="226" t="s">
        <v>5</v>
      </c>
      <c r="J27" s="58" t="s">
        <v>185</v>
      </c>
      <c r="K27" s="58" t="s">
        <v>1280</v>
      </c>
      <c r="L27" s="226" t="s">
        <v>2330</v>
      </c>
      <c r="M27" s="151">
        <v>0.57899999999999996</v>
      </c>
      <c r="N27" s="124">
        <v>0.56699999999999995</v>
      </c>
      <c r="O27" s="124">
        <v>0.55500000000000005</v>
      </c>
      <c r="P27" s="124">
        <v>0.54199999999999993</v>
      </c>
      <c r="Q27" s="124">
        <v>0.52999999999999992</v>
      </c>
      <c r="R27" s="124">
        <v>0.5179999999999999</v>
      </c>
      <c r="S27" s="124">
        <v>0.50599999999999989</v>
      </c>
      <c r="T27" s="124">
        <v>0.49399999999999994</v>
      </c>
      <c r="U27" s="124">
        <v>0.48199999999999993</v>
      </c>
      <c r="V27" s="124">
        <v>0.47000000000000003</v>
      </c>
      <c r="W27" s="124">
        <v>0.45300000000000001</v>
      </c>
      <c r="X27" s="124">
        <v>0.42500000000000004</v>
      </c>
      <c r="Y27" s="124">
        <v>0.32625000000000004</v>
      </c>
      <c r="Z27" s="124">
        <v>0.26624999999999999</v>
      </c>
      <c r="AA27" s="124">
        <v>0.20624999999999999</v>
      </c>
      <c r="AB27" s="124">
        <v>0.03</v>
      </c>
      <c r="AC27" s="124">
        <v>0</v>
      </c>
      <c r="AD27" s="124">
        <v>0.78810000000000002</v>
      </c>
      <c r="AE27" s="124">
        <v>1.1400000000000001</v>
      </c>
      <c r="AF27" s="124">
        <v>0.95</v>
      </c>
      <c r="AG27" s="124" t="s">
        <v>1309</v>
      </c>
      <c r="AH27" s="124" t="s">
        <v>5</v>
      </c>
      <c r="AI27" s="124" t="s">
        <v>5</v>
      </c>
      <c r="AJ27" s="124" t="s">
        <v>5</v>
      </c>
      <c r="AK27" s="124" t="s">
        <v>5</v>
      </c>
      <c r="AL27" s="136" t="s">
        <v>5</v>
      </c>
      <c r="AM27" s="142" t="s">
        <v>5</v>
      </c>
      <c r="AN27" s="137" t="s">
        <v>5</v>
      </c>
      <c r="AO27" s="137" t="s">
        <v>5</v>
      </c>
      <c r="AP27" s="137" t="s">
        <v>5</v>
      </c>
      <c r="AQ27" s="137" t="s">
        <v>5</v>
      </c>
      <c r="AR27" s="137" t="s">
        <v>5</v>
      </c>
      <c r="AS27" s="137" t="s">
        <v>5</v>
      </c>
      <c r="AT27" s="137" t="s">
        <v>5</v>
      </c>
      <c r="AU27" s="137" t="s">
        <v>5</v>
      </c>
      <c r="AV27" s="137" t="s">
        <v>5</v>
      </c>
      <c r="AW27" s="137" t="s">
        <v>5</v>
      </c>
      <c r="AX27" s="137" t="s">
        <v>5</v>
      </c>
      <c r="AY27" s="137" t="s">
        <v>5</v>
      </c>
      <c r="AZ27" s="137" t="s">
        <v>5</v>
      </c>
      <c r="BA27" s="137" t="s">
        <v>5</v>
      </c>
      <c r="BB27" s="137" t="s">
        <v>5</v>
      </c>
      <c r="BC27" s="137" t="s">
        <v>5</v>
      </c>
      <c r="BD27" s="137" t="s">
        <v>5</v>
      </c>
      <c r="BE27" s="137" t="s">
        <v>5</v>
      </c>
      <c r="BF27" s="137" t="s">
        <v>5</v>
      </c>
      <c r="BG27" s="137" t="s">
        <v>5</v>
      </c>
      <c r="BH27" s="137" t="s">
        <v>5</v>
      </c>
      <c r="BI27" s="137" t="s">
        <v>5</v>
      </c>
      <c r="BJ27" s="137" t="s">
        <v>5</v>
      </c>
      <c r="BK27" s="137" t="s">
        <v>5</v>
      </c>
      <c r="BL27" s="137" t="s">
        <v>5</v>
      </c>
      <c r="BM27" s="126">
        <v>2.1164021164021163E-2</v>
      </c>
      <c r="BN27" s="125">
        <v>2.1621621621621401E-2</v>
      </c>
      <c r="BO27" s="125">
        <v>2.3985239852398754E-2</v>
      </c>
      <c r="BP27" s="125">
        <v>2.2641509433962259E-2</v>
      </c>
      <c r="BQ27" s="125">
        <v>2.316602316602312E-2</v>
      </c>
      <c r="BR27" s="125">
        <v>2.3715415019762931E-2</v>
      </c>
      <c r="BS27" s="125">
        <v>2.4291497975708509E-2</v>
      </c>
      <c r="BT27" s="125">
        <v>2.4896265560166109E-2</v>
      </c>
      <c r="BU27" s="125">
        <v>2.5531914893616836E-2</v>
      </c>
      <c r="BV27" s="125">
        <v>3.7527593818984517E-2</v>
      </c>
      <c r="BW27" s="125">
        <v>6.5882352941176281E-2</v>
      </c>
      <c r="BX27" s="125">
        <v>0.30268199233716464</v>
      </c>
      <c r="BY27" s="125">
        <v>0.22535211267605648</v>
      </c>
      <c r="BZ27" s="125">
        <v>0.29090909090909101</v>
      </c>
      <c r="CA27" s="125">
        <v>5.875</v>
      </c>
      <c r="CB27" s="125" t="s">
        <v>158</v>
      </c>
      <c r="CC27" s="125">
        <v>-1</v>
      </c>
      <c r="CD27" s="125">
        <v>-0.30868421052631589</v>
      </c>
      <c r="CE27" s="125">
        <v>0.20000000000000018</v>
      </c>
      <c r="CF27" s="125" t="s">
        <v>158</v>
      </c>
      <c r="CG27" s="125" t="s">
        <v>158</v>
      </c>
      <c r="CH27" s="125" t="s">
        <v>158</v>
      </c>
      <c r="CI27" s="125" t="s">
        <v>158</v>
      </c>
      <c r="CJ27" s="125" t="s">
        <v>158</v>
      </c>
      <c r="CK27" s="125" t="s">
        <v>158</v>
      </c>
      <c r="CL27" s="125" t="s">
        <v>158</v>
      </c>
      <c r="CM27" s="125" t="s">
        <v>158</v>
      </c>
      <c r="CN27" s="125" t="s">
        <v>158</v>
      </c>
      <c r="CO27" s="125" t="s">
        <v>158</v>
      </c>
      <c r="CP27" s="125" t="s">
        <v>158</v>
      </c>
      <c r="CQ27" s="125" t="s">
        <v>158</v>
      </c>
      <c r="CR27" s="125" t="s">
        <v>158</v>
      </c>
      <c r="CS27" s="125" t="s">
        <v>158</v>
      </c>
      <c r="CT27" s="125" t="s">
        <v>158</v>
      </c>
      <c r="CU27" s="125" t="s">
        <v>158</v>
      </c>
      <c r="CV27" s="125" t="s">
        <v>158</v>
      </c>
      <c r="CW27" s="125" t="s">
        <v>158</v>
      </c>
      <c r="CX27" s="125" t="s">
        <v>158</v>
      </c>
      <c r="CY27" s="125" t="s">
        <v>158</v>
      </c>
      <c r="CZ27" s="125" t="s">
        <v>158</v>
      </c>
      <c r="DA27" s="125" t="s">
        <v>158</v>
      </c>
      <c r="DB27" s="125" t="s">
        <v>158</v>
      </c>
      <c r="DC27" s="125" t="s">
        <v>158</v>
      </c>
      <c r="DD27" s="125" t="s">
        <v>158</v>
      </c>
      <c r="DE27" s="125" t="s">
        <v>158</v>
      </c>
      <c r="DF27" s="125" t="s">
        <v>158</v>
      </c>
      <c r="DG27" s="125" t="s">
        <v>158</v>
      </c>
      <c r="DH27" s="125" t="s">
        <v>158</v>
      </c>
      <c r="DI27" s="125" t="s">
        <v>158</v>
      </c>
      <c r="DJ27" s="125" t="s">
        <v>158</v>
      </c>
      <c r="DK27" s="125" t="s">
        <v>158</v>
      </c>
      <c r="DL27" s="127">
        <v>2.5994432330108284E-3</v>
      </c>
      <c r="DM27" s="128">
        <v>2.1235955056179774E-3</v>
      </c>
      <c r="DN27" s="128">
        <v>2.3972011057360057E-3</v>
      </c>
      <c r="DO27" s="128">
        <v>2.5916893798116E-3</v>
      </c>
      <c r="DP27" s="128">
        <v>3.9849624060150366E-3</v>
      </c>
      <c r="DQ27" s="128">
        <v>5.0291262135922317E-3</v>
      </c>
      <c r="DR27" s="128">
        <v>5.5415617128463466E-3</v>
      </c>
      <c r="DS27" s="128">
        <v>7.0120652945351303E-3</v>
      </c>
      <c r="DT27" s="128">
        <v>9.6573832899218594E-3</v>
      </c>
      <c r="DU27" s="128">
        <v>1.4029850746268658E-2</v>
      </c>
      <c r="DV27" s="128">
        <v>2.6398601398601399E-2</v>
      </c>
      <c r="DW27" s="128">
        <v>2.933057280883368E-2</v>
      </c>
      <c r="DX27" s="128">
        <v>4.2096774193548389E-2</v>
      </c>
      <c r="DY27" s="128">
        <v>4.5590753424657536E-2</v>
      </c>
      <c r="DZ27" s="128">
        <v>6.3854489164086689E-2</v>
      </c>
      <c r="EA27" s="128">
        <v>1.003344481605351E-2</v>
      </c>
      <c r="EB27" s="128" t="s">
        <v>158</v>
      </c>
      <c r="EC27" s="128">
        <v>8.8749999999999996E-2</v>
      </c>
      <c r="ED27" s="128">
        <v>0.10604651162790699</v>
      </c>
      <c r="EE27" s="128">
        <v>9.9999999999999992E-2</v>
      </c>
      <c r="EF27" s="128" t="s">
        <v>158</v>
      </c>
      <c r="EG27" s="128" t="s">
        <v>158</v>
      </c>
      <c r="EH27" s="128" t="s">
        <v>158</v>
      </c>
      <c r="EI27" s="128" t="s">
        <v>158</v>
      </c>
      <c r="EJ27" s="128" t="s">
        <v>158</v>
      </c>
      <c r="EK27" s="128" t="s">
        <v>158</v>
      </c>
      <c r="EL27" s="128" t="s">
        <v>158</v>
      </c>
      <c r="EM27" s="127">
        <v>3.3385235105376837E-3</v>
      </c>
      <c r="EN27" s="128">
        <v>2.4942147487901621E-3</v>
      </c>
      <c r="EO27" s="128">
        <v>2.7506566883084703E-3</v>
      </c>
      <c r="EP27" s="128">
        <v>3.346918611831542E-3</v>
      </c>
      <c r="EQ27" s="128">
        <v>4.6458625525946694E-3</v>
      </c>
      <c r="ER27" s="128">
        <v>5.6384020899096533E-3</v>
      </c>
      <c r="ES27" s="128">
        <v>6.6570188133140357E-3</v>
      </c>
      <c r="ET27" s="128">
        <v>8.7495572086432865E-3</v>
      </c>
      <c r="EU27" s="128">
        <v>1.1915945611866499E-2</v>
      </c>
      <c r="EV27" s="128">
        <v>2.0337516226741671E-2</v>
      </c>
      <c r="EW27" s="128">
        <v>3.2449856733524352E-2</v>
      </c>
      <c r="EX27" s="128">
        <v>4.12621359223301E-2</v>
      </c>
      <c r="EY27" s="128">
        <v>5.7136602451838887E-2</v>
      </c>
      <c r="EZ27" s="128">
        <v>7.3549723756906077E-2</v>
      </c>
      <c r="FA27" s="128">
        <v>7.7537593984962391E-2</v>
      </c>
      <c r="FB27" s="128">
        <v>1.4150943396226414E-2</v>
      </c>
      <c r="FC27" s="128" t="s">
        <v>158</v>
      </c>
      <c r="FD27" s="128">
        <v>0.14567467652495378</v>
      </c>
      <c r="FE27" s="128">
        <v>0.13088404133180254</v>
      </c>
      <c r="FF27" s="128">
        <v>0.13748191027496381</v>
      </c>
      <c r="FG27" s="128" t="s">
        <v>158</v>
      </c>
      <c r="FH27" s="128" t="s">
        <v>158</v>
      </c>
      <c r="FI27" s="128" t="s">
        <v>158</v>
      </c>
      <c r="FJ27" s="128" t="s">
        <v>158</v>
      </c>
      <c r="FK27" s="128" t="s">
        <v>158</v>
      </c>
      <c r="FL27" s="128" t="s">
        <v>158</v>
      </c>
      <c r="FM27" s="128" t="s">
        <v>158</v>
      </c>
      <c r="FN27" s="127">
        <v>4.9379979433545546E-3</v>
      </c>
      <c r="FO27" s="128">
        <v>3.0983606557377047E-3</v>
      </c>
      <c r="FP27" s="128">
        <v>4.4396448284137269E-3</v>
      </c>
      <c r="FQ27" s="128">
        <v>5.0772833723653392E-3</v>
      </c>
      <c r="FR27" s="128">
        <v>5.4087151750178584E-3</v>
      </c>
      <c r="FS27" s="128">
        <v>6.3675476336816222E-3</v>
      </c>
      <c r="FT27" s="128">
        <v>9.34268833087149E-3</v>
      </c>
      <c r="FU27" s="128">
        <v>1.1214528944381384E-2</v>
      </c>
      <c r="FV27" s="128">
        <v>1.6196236559139782E-2</v>
      </c>
      <c r="FW27" s="128">
        <v>2.8887523048555627E-2</v>
      </c>
      <c r="FX27" s="128">
        <v>4.1369863013698632E-2</v>
      </c>
      <c r="FY27" s="128">
        <v>5.7354925775978415E-2</v>
      </c>
      <c r="FZ27" s="128">
        <v>7.4147727272727282E-2</v>
      </c>
      <c r="GA27" s="128">
        <v>0.11093749999999999</v>
      </c>
      <c r="GB27" s="128">
        <v>0.13053797468354428</v>
      </c>
      <c r="GC27" s="128">
        <v>2.5000000000000001E-2</v>
      </c>
      <c r="GD27" s="128" t="s">
        <v>158</v>
      </c>
      <c r="GE27" s="128">
        <v>0.49256250000000001</v>
      </c>
      <c r="GF27" s="128">
        <v>0.2</v>
      </c>
      <c r="GG27" s="128">
        <v>0.55882352941176472</v>
      </c>
      <c r="GH27" s="128" t="s">
        <v>158</v>
      </c>
      <c r="GI27" s="128" t="s">
        <v>158</v>
      </c>
      <c r="GJ27" s="128" t="s">
        <v>158</v>
      </c>
      <c r="GK27" s="128" t="s">
        <v>158</v>
      </c>
      <c r="GL27" s="128" t="s">
        <v>158</v>
      </c>
      <c r="GM27" s="128" t="s">
        <v>158</v>
      </c>
      <c r="GN27" s="128" t="s">
        <v>158</v>
      </c>
      <c r="GO27" s="109" t="s">
        <v>158</v>
      </c>
      <c r="GP27" s="141">
        <v>1.1000000000000001</v>
      </c>
      <c r="GQ27" s="141">
        <v>2.6</v>
      </c>
      <c r="GR27" s="141">
        <v>3.12</v>
      </c>
      <c r="GS27" s="141">
        <v>3.79</v>
      </c>
      <c r="GT27" s="141">
        <v>2.8</v>
      </c>
      <c r="GU27" s="110">
        <v>1.42</v>
      </c>
      <c r="GV27" s="110">
        <v>-1.33</v>
      </c>
      <c r="GW27" s="141">
        <v>-0.99</v>
      </c>
      <c r="GX27" s="141">
        <v>-0.89</v>
      </c>
      <c r="GY27" s="110">
        <v>0.56000000000000005</v>
      </c>
      <c r="GZ27" s="110">
        <v>0.26</v>
      </c>
      <c r="HA27" s="110">
        <v>1.25</v>
      </c>
      <c r="HB27" s="110">
        <v>0.74</v>
      </c>
      <c r="HC27" s="110">
        <v>0.37</v>
      </c>
      <c r="HD27" s="110">
        <v>0.32</v>
      </c>
      <c r="HE27" s="129">
        <v>-2.11</v>
      </c>
      <c r="HF27" s="231" t="s">
        <v>158</v>
      </c>
      <c r="HG27" s="231" t="s">
        <v>158</v>
      </c>
      <c r="HH27" s="231" t="s">
        <v>158</v>
      </c>
      <c r="HI27" s="231" t="s">
        <v>158</v>
      </c>
      <c r="HJ27" s="231" t="s">
        <v>158</v>
      </c>
      <c r="HK27" s="231" t="s">
        <v>158</v>
      </c>
      <c r="HL27" s="231" t="s">
        <v>158</v>
      </c>
      <c r="HM27" s="231" t="s">
        <v>158</v>
      </c>
      <c r="HN27" s="231" t="s">
        <v>158</v>
      </c>
      <c r="HO27" s="231" t="s">
        <v>158</v>
      </c>
      <c r="HP27" s="232" t="s">
        <v>158</v>
      </c>
      <c r="HQ27" s="131">
        <v>208.53681818181818</v>
      </c>
      <c r="HR27" s="131">
        <v>48.080769230769228</v>
      </c>
      <c r="HS27" s="131">
        <v>34.214743589743591</v>
      </c>
      <c r="HT27" s="131">
        <v>25.854881266490764</v>
      </c>
      <c r="HU27" s="131">
        <v>29.053571428571427</v>
      </c>
      <c r="HV27" s="131">
        <v>38.140845070422536</v>
      </c>
      <c r="HW27" s="131" t="s">
        <v>1288</v>
      </c>
      <c r="HX27" s="131" t="s">
        <v>1288</v>
      </c>
      <c r="HY27" s="131" t="s">
        <v>1288</v>
      </c>
      <c r="HZ27" s="131">
        <v>19.553571428571427</v>
      </c>
      <c r="IA27" s="131">
        <v>28.5</v>
      </c>
      <c r="IB27" s="131">
        <v>3.5200000000000005</v>
      </c>
      <c r="IC27" s="131">
        <v>3.243243243243243</v>
      </c>
      <c r="ID27" s="131">
        <v>4.2702702702702702</v>
      </c>
      <c r="IE27" s="131">
        <v>3.75</v>
      </c>
      <c r="IF27" s="131" t="s">
        <v>1288</v>
      </c>
      <c r="IG27" s="131" t="s">
        <v>158</v>
      </c>
      <c r="IH27" s="131" t="s">
        <v>158</v>
      </c>
      <c r="II27" s="131" t="s">
        <v>158</v>
      </c>
      <c r="IJ27" s="131" t="s">
        <v>158</v>
      </c>
      <c r="IK27" s="131" t="s">
        <v>158</v>
      </c>
      <c r="IL27" s="131" t="s">
        <v>158</v>
      </c>
      <c r="IM27" s="131" t="s">
        <v>158</v>
      </c>
      <c r="IN27" s="131" t="s">
        <v>158</v>
      </c>
      <c r="IO27" s="131" t="s">
        <v>158</v>
      </c>
      <c r="IP27" s="131" t="s">
        <v>158</v>
      </c>
      <c r="IQ27" s="130" t="s">
        <v>158</v>
      </c>
      <c r="IR27" s="131">
        <v>259.04837305636141</v>
      </c>
      <c r="IS27" s="131">
        <v>77.603846153846149</v>
      </c>
      <c r="IT27" s="131">
        <v>51.903846153846153</v>
      </c>
      <c r="IU27" s="131">
        <v>30.100263852242744</v>
      </c>
      <c r="IV27" s="131">
        <v>32.81071428571429</v>
      </c>
      <c r="IW27" s="131">
        <v>53.528169014084511</v>
      </c>
      <c r="IX27" s="131" t="s">
        <v>1288</v>
      </c>
      <c r="IY27" s="131" t="s">
        <v>1288</v>
      </c>
      <c r="IZ27" s="131" t="s">
        <v>1288</v>
      </c>
      <c r="JA27" s="131">
        <v>24.928571428571427</v>
      </c>
      <c r="JB27" s="131">
        <v>39.61538461538462</v>
      </c>
      <c r="JC27" s="131">
        <v>4.5679999999999996</v>
      </c>
      <c r="JD27" s="131">
        <v>4.8918918918918921</v>
      </c>
      <c r="JE27" s="131">
        <v>7.1891891891891895</v>
      </c>
      <c r="JF27" s="131">
        <v>6.625</v>
      </c>
      <c r="JG27" s="131" t="s">
        <v>1288</v>
      </c>
      <c r="JH27" s="131" t="s">
        <v>158</v>
      </c>
      <c r="JI27" s="131" t="s">
        <v>158</v>
      </c>
      <c r="JJ27" s="131" t="s">
        <v>158</v>
      </c>
      <c r="JK27" s="131" t="s">
        <v>158</v>
      </c>
      <c r="JL27" s="131" t="s">
        <v>158</v>
      </c>
      <c r="JM27" s="131" t="s">
        <v>158</v>
      </c>
      <c r="JN27" s="131" t="s">
        <v>158</v>
      </c>
      <c r="JO27" s="131" t="s">
        <v>158</v>
      </c>
      <c r="JP27" s="131" t="s">
        <v>158</v>
      </c>
      <c r="JQ27" s="131" t="s">
        <v>158</v>
      </c>
      <c r="JR27" s="130" t="s">
        <v>158</v>
      </c>
      <c r="JS27" s="131">
        <v>304.25863636363636</v>
      </c>
      <c r="JT27" s="131">
        <v>89.046153846153842</v>
      </c>
      <c r="JU27" s="131">
        <v>67.028846153846146</v>
      </c>
      <c r="JV27" s="131">
        <v>35.092348284960423</v>
      </c>
      <c r="JW27" s="131">
        <v>36.785714285714285</v>
      </c>
      <c r="JX27" s="131">
        <v>64.302816901408463</v>
      </c>
      <c r="JY27" s="131" t="s">
        <v>1288</v>
      </c>
      <c r="JZ27" s="131" t="s">
        <v>1288</v>
      </c>
      <c r="KA27" s="131" t="s">
        <v>1288</v>
      </c>
      <c r="KB27" s="131">
        <v>30.642857142857139</v>
      </c>
      <c r="KC27" s="131">
        <v>55.730769230769226</v>
      </c>
      <c r="KD27" s="131">
        <v>6.2</v>
      </c>
      <c r="KE27" s="131">
        <v>7.8918918918918921</v>
      </c>
      <c r="KF27" s="131">
        <v>8.7297297297297298</v>
      </c>
      <c r="KG27" s="131">
        <v>9.34375</v>
      </c>
      <c r="KH27" s="131" t="s">
        <v>1288</v>
      </c>
      <c r="KI27" s="131" t="s">
        <v>158</v>
      </c>
      <c r="KJ27" s="131" t="s">
        <v>158</v>
      </c>
      <c r="KK27" s="131" t="s">
        <v>158</v>
      </c>
      <c r="KL27" s="131" t="s">
        <v>158</v>
      </c>
      <c r="KM27" s="131" t="s">
        <v>158</v>
      </c>
      <c r="KN27" s="131" t="s">
        <v>158</v>
      </c>
      <c r="KO27" s="131" t="s">
        <v>158</v>
      </c>
      <c r="KP27" s="131" t="s">
        <v>158</v>
      </c>
      <c r="KQ27" s="131" t="s">
        <v>158</v>
      </c>
      <c r="KR27" s="131" t="s">
        <v>158</v>
      </c>
      <c r="KS27" s="116" t="s">
        <v>158</v>
      </c>
      <c r="KT27" s="132">
        <v>87.213723944558268</v>
      </c>
      <c r="KU27" s="132">
        <v>99.476190476190482</v>
      </c>
      <c r="KV27" s="132">
        <v>114.15</v>
      </c>
      <c r="KW27" s="132">
        <v>93.25</v>
      </c>
      <c r="KX27" s="132">
        <v>82.578947368421055</v>
      </c>
      <c r="KY27" s="132">
        <v>77.055555555555557</v>
      </c>
      <c r="KZ27" s="132">
        <v>73.375</v>
      </c>
      <c r="LA27" s="132">
        <v>56.266666666666666</v>
      </c>
      <c r="LB27" s="132">
        <v>44.46153846153846</v>
      </c>
      <c r="LC27" s="132">
        <v>33.384615384615387</v>
      </c>
      <c r="LD27" s="132">
        <v>32.454545454545453</v>
      </c>
      <c r="LE27" s="132">
        <v>23.363636363636363</v>
      </c>
      <c r="LF27" s="132" t="s">
        <v>158</v>
      </c>
      <c r="LG27" s="132" t="s">
        <v>158</v>
      </c>
      <c r="LH27" s="132" t="s">
        <v>158</v>
      </c>
      <c r="LI27" s="132" t="s">
        <v>158</v>
      </c>
      <c r="LJ27" s="132" t="s">
        <v>158</v>
      </c>
      <c r="LK27" s="132" t="s">
        <v>158</v>
      </c>
      <c r="LL27" s="132" t="s">
        <v>158</v>
      </c>
      <c r="LM27" s="132" t="s">
        <v>158</v>
      </c>
      <c r="LN27" s="132" t="s">
        <v>158</v>
      </c>
      <c r="LO27" s="132" t="s">
        <v>158</v>
      </c>
      <c r="LP27" s="132" t="s">
        <v>158</v>
      </c>
      <c r="LQ27" s="132" t="s">
        <v>158</v>
      </c>
      <c r="LR27" s="132" t="s">
        <v>158</v>
      </c>
      <c r="LS27" s="132" t="s">
        <v>158</v>
      </c>
      <c r="LT27" s="130" t="s">
        <v>158</v>
      </c>
      <c r="LU27" s="131">
        <v>2.630211045062397</v>
      </c>
      <c r="LV27" s="131">
        <v>1.2566826232647199</v>
      </c>
      <c r="LW27" s="131">
        <v>0.93517301795882601</v>
      </c>
      <c r="LX27" s="131">
        <v>1.0508310991957104</v>
      </c>
      <c r="LY27" s="131">
        <v>0.98511790949649447</v>
      </c>
      <c r="LZ27" s="131">
        <v>0.70286950252343183</v>
      </c>
      <c r="MA27" s="131">
        <v>0.6003407155025553</v>
      </c>
      <c r="MB27" s="131">
        <v>0.52890995260663509</v>
      </c>
      <c r="MC27" s="131">
        <v>0.36593425605536334</v>
      </c>
      <c r="MD27" s="131">
        <v>0.32799539170506908</v>
      </c>
      <c r="ME27" s="131">
        <v>0.22831932773109245</v>
      </c>
      <c r="MF27" s="131">
        <v>0.18832684824902726</v>
      </c>
      <c r="MG27" s="131" t="s">
        <v>158</v>
      </c>
      <c r="MH27" s="131" t="s">
        <v>158</v>
      </c>
      <c r="MI27" s="131" t="s">
        <v>158</v>
      </c>
      <c r="MJ27" s="131" t="s">
        <v>158</v>
      </c>
      <c r="MK27" s="131" t="s">
        <v>158</v>
      </c>
      <c r="ML27" s="131" t="s">
        <v>158</v>
      </c>
      <c r="MM27" s="131" t="s">
        <v>158</v>
      </c>
      <c r="MN27" s="131" t="s">
        <v>158</v>
      </c>
      <c r="MO27" s="131" t="s">
        <v>158</v>
      </c>
      <c r="MP27" s="131" t="s">
        <v>158</v>
      </c>
      <c r="MQ27" s="131" t="s">
        <v>158</v>
      </c>
      <c r="MR27" s="131" t="s">
        <v>158</v>
      </c>
      <c r="MS27" s="131" t="s">
        <v>158</v>
      </c>
      <c r="MT27" s="131" t="s">
        <v>158</v>
      </c>
      <c r="MU27" s="130" t="s">
        <v>158</v>
      </c>
      <c r="MV27" s="131">
        <v>3.267297822796126</v>
      </c>
      <c r="MW27" s="131">
        <v>2.028324557204404</v>
      </c>
      <c r="MX27" s="131">
        <v>1.4186596583442836</v>
      </c>
      <c r="MY27" s="131">
        <v>1.2233780160857908</v>
      </c>
      <c r="MZ27" s="131">
        <v>1.1125111536010197</v>
      </c>
      <c r="NA27" s="131">
        <v>0.98643114635904838</v>
      </c>
      <c r="NB27" s="131">
        <v>0.76947189097103919</v>
      </c>
      <c r="NC27" s="131">
        <v>0.7188981042654029</v>
      </c>
      <c r="ND27" s="131">
        <v>0.51977508650519033</v>
      </c>
      <c r="NE27" s="131">
        <v>0.41815668202764977</v>
      </c>
      <c r="NF27" s="131">
        <v>0.31736694677871152</v>
      </c>
      <c r="NG27" s="131">
        <v>0.24439688715953309</v>
      </c>
      <c r="NH27" s="131" t="s">
        <v>158</v>
      </c>
      <c r="NI27" s="131" t="s">
        <v>158</v>
      </c>
      <c r="NJ27" s="131" t="s">
        <v>158</v>
      </c>
      <c r="NK27" s="131" t="s">
        <v>158</v>
      </c>
      <c r="NL27" s="131" t="s">
        <v>158</v>
      </c>
      <c r="NM27" s="131" t="s">
        <v>158</v>
      </c>
      <c r="NN27" s="131" t="s">
        <v>158</v>
      </c>
      <c r="NO27" s="131" t="s">
        <v>158</v>
      </c>
      <c r="NP27" s="131" t="s">
        <v>158</v>
      </c>
      <c r="NQ27" s="131" t="s">
        <v>158</v>
      </c>
      <c r="NR27" s="131" t="s">
        <v>158</v>
      </c>
      <c r="NS27" s="131" t="s">
        <v>158</v>
      </c>
      <c r="NT27" s="131" t="s">
        <v>158</v>
      </c>
      <c r="NU27" s="131" t="s">
        <v>158</v>
      </c>
      <c r="NV27" s="130" t="s">
        <v>158</v>
      </c>
      <c r="NW27" s="131">
        <v>3.837521032959891</v>
      </c>
      <c r="NX27" s="131">
        <v>2.3273910962182862</v>
      </c>
      <c r="NY27" s="131">
        <v>1.8320630749014453</v>
      </c>
      <c r="NZ27" s="131">
        <v>1.4262734584450403</v>
      </c>
      <c r="OA27" s="131">
        <v>1.2472912683237731</v>
      </c>
      <c r="OB27" s="131">
        <v>1.1849891852919971</v>
      </c>
      <c r="OC27" s="131">
        <v>0.9601362862010222</v>
      </c>
      <c r="OD27" s="131">
        <v>0.88702606635071091</v>
      </c>
      <c r="OE27" s="131">
        <v>0.7534602076124568</v>
      </c>
      <c r="OF27" s="131">
        <v>0.51400921658986176</v>
      </c>
      <c r="OG27" s="131">
        <v>0.44647058823529412</v>
      </c>
      <c r="OH27" s="131">
        <v>0.33171206225680933</v>
      </c>
      <c r="OI27" s="131" t="s">
        <v>158</v>
      </c>
      <c r="OJ27" s="131" t="s">
        <v>158</v>
      </c>
      <c r="OK27" s="131" t="s">
        <v>158</v>
      </c>
      <c r="OL27" s="131" t="s">
        <v>158</v>
      </c>
      <c r="OM27" s="131" t="s">
        <v>158</v>
      </c>
      <c r="ON27" s="131" t="s">
        <v>158</v>
      </c>
      <c r="OO27" s="131" t="s">
        <v>158</v>
      </c>
      <c r="OP27" s="131" t="s">
        <v>158</v>
      </c>
      <c r="OQ27" s="131" t="s">
        <v>158</v>
      </c>
      <c r="OR27" s="131" t="s">
        <v>158</v>
      </c>
      <c r="OS27" s="131" t="s">
        <v>158</v>
      </c>
      <c r="OT27" s="131" t="s">
        <v>158</v>
      </c>
      <c r="OU27" s="131" t="s">
        <v>158</v>
      </c>
      <c r="OV27" s="131" t="s">
        <v>158</v>
      </c>
      <c r="OW27" s="378" t="s">
        <v>158</v>
      </c>
      <c r="OX27" s="132">
        <v>9.1613367502175151</v>
      </c>
      <c r="OY27" s="132">
        <v>11.463809523809525</v>
      </c>
      <c r="OZ27" s="132">
        <v>11.32315</v>
      </c>
      <c r="PA27" s="132">
        <v>9.0500000000000007</v>
      </c>
      <c r="PB27" s="132">
        <v>6.3157894736842106</v>
      </c>
      <c r="PC27" s="132">
        <v>5.0555555555555554</v>
      </c>
      <c r="PD27" s="132">
        <v>5.125</v>
      </c>
      <c r="PE27" s="132">
        <v>3.4</v>
      </c>
      <c r="PF27" s="132">
        <v>1.9230769230769231</v>
      </c>
      <c r="PG27" s="132">
        <v>1.4615384615384615</v>
      </c>
      <c r="PH27" s="132">
        <v>1.4545454545454546</v>
      </c>
      <c r="PI27" s="132">
        <v>1.5454545454545454</v>
      </c>
      <c r="PJ27" s="132" t="s">
        <v>158</v>
      </c>
      <c r="PK27" s="132" t="s">
        <v>158</v>
      </c>
      <c r="PL27" s="132" t="s">
        <v>158</v>
      </c>
      <c r="PM27" s="132" t="s">
        <v>158</v>
      </c>
      <c r="PN27" s="132" t="s">
        <v>158</v>
      </c>
      <c r="PO27" s="132" t="s">
        <v>158</v>
      </c>
      <c r="PP27" s="132" t="s">
        <v>158</v>
      </c>
      <c r="PQ27" s="132" t="s">
        <v>158</v>
      </c>
      <c r="PR27" s="132" t="s">
        <v>158</v>
      </c>
      <c r="PS27" s="132" t="s">
        <v>158</v>
      </c>
      <c r="PT27" s="132" t="s">
        <v>158</v>
      </c>
      <c r="PU27" s="132" t="s">
        <v>158</v>
      </c>
      <c r="PV27" s="132" t="s">
        <v>158</v>
      </c>
      <c r="PW27" s="132" t="s">
        <v>158</v>
      </c>
      <c r="PX27" s="130" t="s">
        <v>158</v>
      </c>
      <c r="PY27" s="131">
        <v>25.03897698057586</v>
      </c>
      <c r="PZ27" s="131">
        <v>10.904752014621582</v>
      </c>
      <c r="QA27" s="131">
        <v>9.4275886127093607</v>
      </c>
      <c r="QB27" s="131">
        <v>10.827624309392263</v>
      </c>
      <c r="QC27" s="131">
        <v>12.880416666666665</v>
      </c>
      <c r="QD27" s="131">
        <v>10.712967032967033</v>
      </c>
      <c r="QE27" s="131">
        <v>8.5951219512195109</v>
      </c>
      <c r="QF27" s="131">
        <v>8.7529411764705891</v>
      </c>
      <c r="QG27" s="131">
        <v>8.4603999999999999</v>
      </c>
      <c r="QH27" s="131">
        <v>7.492105263157895</v>
      </c>
      <c r="QI27" s="131">
        <v>5.0943750000000003</v>
      </c>
      <c r="QJ27" s="131">
        <v>2.8470588235294119</v>
      </c>
      <c r="QK27" s="131" t="s">
        <v>158</v>
      </c>
      <c r="QL27" s="131" t="s">
        <v>158</v>
      </c>
      <c r="QM27" s="131" t="s">
        <v>158</v>
      </c>
      <c r="QN27" s="131" t="s">
        <v>158</v>
      </c>
      <c r="QO27" s="131" t="s">
        <v>158</v>
      </c>
      <c r="QP27" s="131" t="s">
        <v>158</v>
      </c>
      <c r="QQ27" s="131" t="s">
        <v>158</v>
      </c>
      <c r="QR27" s="131" t="s">
        <v>158</v>
      </c>
      <c r="QS27" s="131" t="s">
        <v>158</v>
      </c>
      <c r="QT27" s="131" t="s">
        <v>158</v>
      </c>
      <c r="QU27" s="131" t="s">
        <v>158</v>
      </c>
      <c r="QV27" s="131" t="s">
        <v>158</v>
      </c>
      <c r="QW27" s="131" t="s">
        <v>158</v>
      </c>
      <c r="QX27" s="131" t="s">
        <v>158</v>
      </c>
      <c r="QY27" s="130" t="s">
        <v>158</v>
      </c>
      <c r="QZ27" s="131">
        <v>31.103889981473717</v>
      </c>
      <c r="RA27" s="131">
        <v>17.600606463404503</v>
      </c>
      <c r="RB27" s="131">
        <v>14.301674004141956</v>
      </c>
      <c r="RC27" s="131">
        <v>12.605524861878452</v>
      </c>
      <c r="RD27" s="131">
        <v>14.546083333333334</v>
      </c>
      <c r="RE27" s="131">
        <v>15.034945054945057</v>
      </c>
      <c r="RF27" s="131">
        <v>11.016585365853659</v>
      </c>
      <c r="RG27" s="131">
        <v>11.897058823529413</v>
      </c>
      <c r="RH27" s="131">
        <v>12.017199999999999</v>
      </c>
      <c r="RI27" s="131">
        <v>9.5515789473684229</v>
      </c>
      <c r="RJ27" s="131">
        <v>7.0812500000000007</v>
      </c>
      <c r="RK27" s="131">
        <v>3.6947058823529413</v>
      </c>
      <c r="RL27" s="131" t="s">
        <v>158</v>
      </c>
      <c r="RM27" s="131" t="s">
        <v>158</v>
      </c>
      <c r="RN27" s="131" t="s">
        <v>158</v>
      </c>
      <c r="RO27" s="131" t="s">
        <v>158</v>
      </c>
      <c r="RP27" s="131" t="s">
        <v>158</v>
      </c>
      <c r="RQ27" s="131" t="s">
        <v>158</v>
      </c>
      <c r="RR27" s="131" t="s">
        <v>158</v>
      </c>
      <c r="RS27" s="131" t="s">
        <v>158</v>
      </c>
      <c r="RT27" s="131" t="s">
        <v>158</v>
      </c>
      <c r="RU27" s="131" t="s">
        <v>158</v>
      </c>
      <c r="RV27" s="131" t="s">
        <v>158</v>
      </c>
      <c r="RW27" s="131" t="s">
        <v>158</v>
      </c>
      <c r="RX27" s="131" t="s">
        <v>158</v>
      </c>
      <c r="RY27" s="131" t="s">
        <v>158</v>
      </c>
      <c r="RZ27" s="130" t="s">
        <v>158</v>
      </c>
      <c r="SA27" s="131">
        <v>36.532277889692651</v>
      </c>
      <c r="SB27" s="131">
        <v>20.19572983301487</v>
      </c>
      <c r="SC27" s="131">
        <v>18.469242216167761</v>
      </c>
      <c r="SD27" s="131">
        <v>14.696132596685082</v>
      </c>
      <c r="SE27" s="131">
        <v>16.308333333333334</v>
      </c>
      <c r="SF27" s="131">
        <v>18.061318681318681</v>
      </c>
      <c r="SG27" s="131">
        <v>13.746341463414634</v>
      </c>
      <c r="SH27" s="131">
        <v>14.679411764705883</v>
      </c>
      <c r="SI27" s="131">
        <v>17.419999999999998</v>
      </c>
      <c r="SJ27" s="131">
        <v>11.741052631578949</v>
      </c>
      <c r="SK27" s="131">
        <v>9.9618749999999991</v>
      </c>
      <c r="SL27" s="131">
        <v>5.0147058823529411</v>
      </c>
      <c r="SM27" s="131" t="s">
        <v>158</v>
      </c>
      <c r="SN27" s="131" t="s">
        <v>158</v>
      </c>
      <c r="SO27" s="131" t="s">
        <v>158</v>
      </c>
      <c r="SP27" s="131" t="s">
        <v>158</v>
      </c>
      <c r="SQ27" s="131" t="s">
        <v>158</v>
      </c>
      <c r="SR27" s="131" t="s">
        <v>158</v>
      </c>
      <c r="SS27" s="131" t="s">
        <v>158</v>
      </c>
      <c r="ST27" s="131" t="s">
        <v>158</v>
      </c>
      <c r="SU27" s="131" t="s">
        <v>158</v>
      </c>
      <c r="SV27" s="131" t="s">
        <v>158</v>
      </c>
      <c r="SW27" s="131" t="s">
        <v>158</v>
      </c>
      <c r="SX27" s="131" t="s">
        <v>158</v>
      </c>
      <c r="SY27" s="131" t="s">
        <v>158</v>
      </c>
      <c r="SZ27" s="131" t="s">
        <v>158</v>
      </c>
      <c r="TA27" s="378" t="s">
        <v>158</v>
      </c>
      <c r="TB27" s="132">
        <v>7.4663073554570172</v>
      </c>
      <c r="TC27" s="132">
        <v>10.184714285714286</v>
      </c>
      <c r="TD27" s="132">
        <v>9.9479500000000005</v>
      </c>
      <c r="TE27" s="132">
        <v>7.7</v>
      </c>
      <c r="TF27" s="132">
        <v>5.0526315789473681</v>
      </c>
      <c r="TG27" s="132">
        <v>4.333333333333333</v>
      </c>
      <c r="TH27" s="132">
        <v>4.5625</v>
      </c>
      <c r="TI27" s="132">
        <v>3</v>
      </c>
      <c r="TJ27" s="132">
        <v>1.6153846153846154</v>
      </c>
      <c r="TK27" s="132">
        <v>1.2307692307692308</v>
      </c>
      <c r="TL27" s="132">
        <v>1.2727272727272727</v>
      </c>
      <c r="TM27" s="132">
        <v>1.3636363636363635</v>
      </c>
      <c r="TN27" s="132" t="s">
        <v>158</v>
      </c>
      <c r="TO27" s="132" t="s">
        <v>158</v>
      </c>
      <c r="TP27" s="132" t="s">
        <v>158</v>
      </c>
      <c r="TQ27" s="132" t="s">
        <v>158</v>
      </c>
      <c r="TR27" s="132" t="s">
        <v>158</v>
      </c>
      <c r="TS27" s="132" t="s">
        <v>158</v>
      </c>
      <c r="TT27" s="132" t="s">
        <v>158</v>
      </c>
      <c r="TU27" s="132" t="s">
        <v>158</v>
      </c>
      <c r="TV27" s="132" t="s">
        <v>158</v>
      </c>
      <c r="TW27" s="132" t="s">
        <v>158</v>
      </c>
      <c r="TX27" s="132" t="s">
        <v>158</v>
      </c>
      <c r="TY27" s="132" t="s">
        <v>158</v>
      </c>
      <c r="TZ27" s="132" t="s">
        <v>158</v>
      </c>
      <c r="UA27" s="132" t="s">
        <v>158</v>
      </c>
      <c r="UB27" s="235" t="s">
        <v>158</v>
      </c>
      <c r="UC27" s="236">
        <v>42.93</v>
      </c>
      <c r="UD27" s="236">
        <v>40.630000000000003</v>
      </c>
      <c r="UE27" s="236">
        <v>28.72</v>
      </c>
      <c r="UF27" s="236">
        <v>25.32</v>
      </c>
      <c r="UG27" s="236">
        <v>17.14</v>
      </c>
      <c r="UH27" s="236">
        <v>14.7</v>
      </c>
      <c r="UI27" s="236">
        <v>10.64</v>
      </c>
      <c r="UJ27" s="236">
        <v>8.56</v>
      </c>
      <c r="UK27" s="236">
        <v>2.0699999999999998</v>
      </c>
      <c r="UL27" s="236">
        <v>3.32</v>
      </c>
      <c r="UM27" s="236">
        <v>3.57</v>
      </c>
      <c r="UN27" s="236">
        <v>3.15</v>
      </c>
      <c r="UO27" s="231" t="s">
        <v>5</v>
      </c>
      <c r="UP27" s="231" t="s">
        <v>5</v>
      </c>
      <c r="UQ27" s="231" t="s">
        <v>5</v>
      </c>
      <c r="UR27" s="231" t="s">
        <v>5</v>
      </c>
      <c r="US27" s="231" t="s">
        <v>5</v>
      </c>
      <c r="UT27" s="231" t="s">
        <v>5</v>
      </c>
      <c r="UU27" s="231" t="s">
        <v>5</v>
      </c>
      <c r="UV27" s="231" t="s">
        <v>5</v>
      </c>
      <c r="UW27" s="231" t="s">
        <v>5</v>
      </c>
      <c r="UX27" s="231" t="s">
        <v>5</v>
      </c>
      <c r="UY27" s="231" t="s">
        <v>5</v>
      </c>
      <c r="UZ27" s="231" t="s">
        <v>5</v>
      </c>
      <c r="VA27" s="231" t="s">
        <v>5</v>
      </c>
      <c r="VB27" s="231" t="s">
        <v>5</v>
      </c>
      <c r="VC27" s="130" t="s">
        <v>158</v>
      </c>
      <c r="VD27" s="131">
        <v>4.2627533193570928</v>
      </c>
      <c r="VE27" s="131">
        <v>3.0767905488555254</v>
      </c>
      <c r="VF27" s="131">
        <v>3.7169220055710306</v>
      </c>
      <c r="VG27" s="131">
        <v>3.8700631911532382</v>
      </c>
      <c r="VH27" s="131">
        <v>4.7462077012835469</v>
      </c>
      <c r="VI27" s="131">
        <v>3.6843537414965986</v>
      </c>
      <c r="VJ27" s="131">
        <v>4.1400375939849621</v>
      </c>
      <c r="VK27" s="131">
        <v>3.4766355140186915</v>
      </c>
      <c r="VL27" s="131">
        <v>7.8599033816425123</v>
      </c>
      <c r="VM27" s="131">
        <v>3.2981927710843375</v>
      </c>
      <c r="VN27" s="131">
        <v>2.0756302521008405</v>
      </c>
      <c r="VO27" s="131">
        <v>1.396825396825397</v>
      </c>
      <c r="VP27" s="131" t="s">
        <v>158</v>
      </c>
      <c r="VQ27" s="131" t="s">
        <v>158</v>
      </c>
      <c r="VR27" s="131" t="s">
        <v>158</v>
      </c>
      <c r="VS27" s="131" t="s">
        <v>158</v>
      </c>
      <c r="VT27" s="131" t="s">
        <v>158</v>
      </c>
      <c r="VU27" s="131" t="s">
        <v>158</v>
      </c>
      <c r="VV27" s="131" t="s">
        <v>158</v>
      </c>
      <c r="VW27" s="131" t="s">
        <v>158</v>
      </c>
      <c r="VX27" s="131" t="s">
        <v>158</v>
      </c>
      <c r="VY27" s="131" t="s">
        <v>158</v>
      </c>
      <c r="VZ27" s="131" t="s">
        <v>158</v>
      </c>
      <c r="WA27" s="131" t="s">
        <v>158</v>
      </c>
      <c r="WB27" s="131" t="s">
        <v>158</v>
      </c>
      <c r="WC27" s="131" t="s">
        <v>158</v>
      </c>
      <c r="WD27" s="130" t="s">
        <v>158</v>
      </c>
      <c r="WE27" s="131">
        <v>5.295272660951805</v>
      </c>
      <c r="WF27" s="131">
        <v>4.966034949544671</v>
      </c>
      <c r="WG27" s="131">
        <v>5.6385793871866294</v>
      </c>
      <c r="WH27" s="131">
        <v>4.505529225908373</v>
      </c>
      <c r="WI27" s="131">
        <v>5.3599766627771297</v>
      </c>
      <c r="WJ27" s="131">
        <v>5.1707482993197287</v>
      </c>
      <c r="WK27" s="131">
        <v>5.3063909774436091</v>
      </c>
      <c r="WL27" s="131">
        <v>4.7254672897196262</v>
      </c>
      <c r="WM27" s="131">
        <v>11.164251207729469</v>
      </c>
      <c r="WN27" s="131">
        <v>4.2048192771084345</v>
      </c>
      <c r="WO27" s="131">
        <v>2.8851540616246503</v>
      </c>
      <c r="WP27" s="131">
        <v>1.8126984126984127</v>
      </c>
      <c r="WQ27" s="131" t="s">
        <v>158</v>
      </c>
      <c r="WR27" s="131" t="s">
        <v>158</v>
      </c>
      <c r="WS27" s="131" t="s">
        <v>158</v>
      </c>
      <c r="WT27" s="131" t="s">
        <v>158</v>
      </c>
      <c r="WU27" s="131" t="s">
        <v>158</v>
      </c>
      <c r="WV27" s="131" t="s">
        <v>158</v>
      </c>
      <c r="WW27" s="131" t="s">
        <v>158</v>
      </c>
      <c r="WX27" s="131" t="s">
        <v>158</v>
      </c>
      <c r="WY27" s="131" t="s">
        <v>158</v>
      </c>
      <c r="WZ27" s="131" t="s">
        <v>158</v>
      </c>
      <c r="XA27" s="131" t="s">
        <v>158</v>
      </c>
      <c r="XB27" s="131" t="s">
        <v>158</v>
      </c>
      <c r="XC27" s="131" t="s">
        <v>158</v>
      </c>
      <c r="XD27" s="131" t="s">
        <v>158</v>
      </c>
      <c r="XE27" s="130" t="s">
        <v>158</v>
      </c>
      <c r="XF27" s="131">
        <v>6.2194269741439552</v>
      </c>
      <c r="XG27" s="131">
        <v>5.6982525227664285</v>
      </c>
      <c r="XH27" s="131">
        <v>7.2816852367688023</v>
      </c>
      <c r="XI27" s="131">
        <v>5.2527646129541861</v>
      </c>
      <c r="XJ27" s="131">
        <v>6.0093348891481915</v>
      </c>
      <c r="XK27" s="131">
        <v>6.2115646258503405</v>
      </c>
      <c r="XL27" s="131">
        <v>6.621240601503759</v>
      </c>
      <c r="XM27" s="131">
        <v>5.8306074766355129</v>
      </c>
      <c r="XN27" s="131">
        <v>16.183574879227056</v>
      </c>
      <c r="XO27" s="131">
        <v>5.168674698795181</v>
      </c>
      <c r="XP27" s="131">
        <v>4.0588235294117654</v>
      </c>
      <c r="XQ27" s="131">
        <v>2.4603174603174605</v>
      </c>
      <c r="XR27" s="131" t="s">
        <v>158</v>
      </c>
      <c r="XS27" s="131" t="s">
        <v>158</v>
      </c>
      <c r="XT27" s="131" t="s">
        <v>158</v>
      </c>
      <c r="XU27" s="131" t="s">
        <v>158</v>
      </c>
      <c r="XV27" s="131" t="s">
        <v>158</v>
      </c>
      <c r="XW27" s="131" t="s">
        <v>158</v>
      </c>
      <c r="XX27" s="131" t="s">
        <v>158</v>
      </c>
      <c r="XY27" s="131" t="s">
        <v>158</v>
      </c>
      <c r="XZ27" s="131" t="s">
        <v>158</v>
      </c>
      <c r="YA27" s="131" t="s">
        <v>158</v>
      </c>
      <c r="YB27" s="131" t="s">
        <v>158</v>
      </c>
      <c r="YC27" s="131" t="s">
        <v>158</v>
      </c>
      <c r="YD27" s="131" t="s">
        <v>158</v>
      </c>
      <c r="YE27" s="131" t="s">
        <v>158</v>
      </c>
      <c r="YF27" s="235" t="s">
        <v>158</v>
      </c>
      <c r="YG27" s="8">
        <v>21.472193999999998</v>
      </c>
      <c r="YH27" s="8">
        <v>21</v>
      </c>
      <c r="YI27" s="8">
        <v>20</v>
      </c>
      <c r="YJ27" s="8">
        <v>20</v>
      </c>
      <c r="YK27" s="8">
        <v>19</v>
      </c>
      <c r="YL27" s="8">
        <v>18</v>
      </c>
      <c r="YM27" s="8">
        <v>16</v>
      </c>
      <c r="YN27" s="8">
        <v>15</v>
      </c>
      <c r="YO27" s="8">
        <v>13</v>
      </c>
      <c r="YP27" s="8">
        <v>13</v>
      </c>
      <c r="YQ27" s="8">
        <v>11</v>
      </c>
      <c r="YR27" s="8">
        <v>11</v>
      </c>
      <c r="YS27" s="231" t="s">
        <v>5</v>
      </c>
      <c r="YT27" s="231" t="s">
        <v>5</v>
      </c>
      <c r="YU27" s="231" t="s">
        <v>5</v>
      </c>
      <c r="YV27" s="231" t="s">
        <v>5</v>
      </c>
      <c r="YW27" s="231" t="s">
        <v>5</v>
      </c>
      <c r="YX27" s="231" t="s">
        <v>5</v>
      </c>
      <c r="YY27" s="231" t="s">
        <v>5</v>
      </c>
      <c r="YZ27" s="231" t="s">
        <v>5</v>
      </c>
      <c r="ZA27" s="231" t="s">
        <v>5</v>
      </c>
      <c r="ZB27" s="231" t="s">
        <v>5</v>
      </c>
      <c r="ZC27" s="231" t="s">
        <v>5</v>
      </c>
      <c r="ZD27" s="231" t="s">
        <v>5</v>
      </c>
      <c r="ZE27" s="231" t="s">
        <v>5</v>
      </c>
      <c r="ZF27" s="231" t="s">
        <v>5</v>
      </c>
      <c r="ZG27" s="235" t="s">
        <v>158</v>
      </c>
      <c r="ZH27" s="133">
        <v>3.2300000000000002E-2</v>
      </c>
      <c r="ZI27" s="133">
        <v>7.6100000000000001E-2</v>
      </c>
      <c r="ZJ27" s="133">
        <v>0.1084</v>
      </c>
      <c r="ZK27" s="133">
        <v>0.15359999999999999</v>
      </c>
      <c r="ZL27" s="133">
        <v>0.16219999999999998</v>
      </c>
      <c r="ZM27" s="133">
        <v>0.1305</v>
      </c>
      <c r="ZN27" s="133">
        <v>-0.13689999999999999</v>
      </c>
      <c r="ZO27" s="133">
        <v>-0.13919999999999999</v>
      </c>
      <c r="ZP27" s="133">
        <v>-0.18469999999999998</v>
      </c>
      <c r="ZQ27" s="133">
        <v>0.1704</v>
      </c>
      <c r="ZR27" s="133">
        <v>7.85E-2</v>
      </c>
      <c r="ZS27" s="133">
        <v>0.63539999999999996</v>
      </c>
      <c r="ZT27" s="379" t="s">
        <v>158</v>
      </c>
      <c r="ZU27" s="133">
        <v>2.9000000000000001E-2</v>
      </c>
      <c r="ZV27" s="133">
        <v>5.57E-2</v>
      </c>
      <c r="ZW27" s="133">
        <v>7.4999999999999997E-2</v>
      </c>
      <c r="ZX27" s="133">
        <v>0.1085</v>
      </c>
      <c r="ZY27" s="133">
        <v>0.12029999999999999</v>
      </c>
      <c r="ZZ27" s="133">
        <v>8.6199999999999999E-2</v>
      </c>
      <c r="AAA27" s="133">
        <v>-3.1699999999999999E-2</v>
      </c>
      <c r="AAB27" s="133">
        <v>-3.6900000000000002E-2</v>
      </c>
      <c r="AAC27" s="133">
        <v>-4.7E-2</v>
      </c>
      <c r="AAD27" s="133">
        <v>8.9900000000000008E-2</v>
      </c>
      <c r="AAE27" s="133">
        <v>6.54E-2</v>
      </c>
      <c r="AAF27" s="133">
        <v>0.31859999999999999</v>
      </c>
      <c r="AAG27" s="235" t="s">
        <v>158</v>
      </c>
      <c r="AAH27" s="8">
        <v>1872.67</v>
      </c>
      <c r="AAI27" s="8">
        <v>2089</v>
      </c>
      <c r="AAJ27" s="8">
        <v>2283</v>
      </c>
      <c r="AAK27" s="8">
        <v>1865</v>
      </c>
      <c r="AAL27" s="8">
        <v>1569</v>
      </c>
      <c r="AAM27" s="8">
        <v>1387</v>
      </c>
      <c r="AAN27" s="8">
        <v>1174</v>
      </c>
      <c r="AAO27" s="8">
        <v>844</v>
      </c>
      <c r="AAP27" s="8">
        <v>578</v>
      </c>
      <c r="AAQ27" s="8">
        <v>434</v>
      </c>
      <c r="AAR27" s="8">
        <v>357</v>
      </c>
      <c r="AAS27" s="8">
        <v>257</v>
      </c>
      <c r="AAT27" s="231" t="s">
        <v>5</v>
      </c>
      <c r="AAU27" s="231" t="s">
        <v>5</v>
      </c>
      <c r="AAV27" s="231" t="s">
        <v>5</v>
      </c>
      <c r="AAW27" s="231" t="s">
        <v>5</v>
      </c>
      <c r="AAX27" s="231" t="s">
        <v>5</v>
      </c>
      <c r="AAY27" s="231" t="s">
        <v>5</v>
      </c>
      <c r="AAZ27" s="231" t="s">
        <v>5</v>
      </c>
      <c r="ABA27" s="231" t="s">
        <v>5</v>
      </c>
      <c r="ABB27" s="231" t="s">
        <v>5</v>
      </c>
      <c r="ABC27" s="231" t="s">
        <v>5</v>
      </c>
      <c r="ABD27" s="231" t="s">
        <v>5</v>
      </c>
      <c r="ABE27" s="231" t="s">
        <v>5</v>
      </c>
      <c r="ABF27" s="231" t="s">
        <v>5</v>
      </c>
      <c r="ABG27" s="231" t="s">
        <v>5</v>
      </c>
      <c r="ABH27" s="235" t="s">
        <v>158</v>
      </c>
      <c r="ABI27" s="8">
        <v>196.714</v>
      </c>
      <c r="ABJ27" s="8">
        <v>240.74</v>
      </c>
      <c r="ABK27" s="8">
        <v>226.46299999999999</v>
      </c>
      <c r="ABL27" s="8">
        <v>181</v>
      </c>
      <c r="ABM27" s="8">
        <v>120</v>
      </c>
      <c r="ABN27" s="8">
        <v>91</v>
      </c>
      <c r="ABO27" s="8">
        <v>82</v>
      </c>
      <c r="ABP27" s="8">
        <v>51</v>
      </c>
      <c r="ABQ27" s="8">
        <v>25</v>
      </c>
      <c r="ABR27" s="8">
        <v>19</v>
      </c>
      <c r="ABS27" s="8">
        <v>16</v>
      </c>
      <c r="ABT27" s="8">
        <v>17</v>
      </c>
      <c r="ABU27" s="231" t="s">
        <v>5</v>
      </c>
      <c r="ABV27" s="231" t="s">
        <v>5</v>
      </c>
      <c r="ABW27" s="231" t="s">
        <v>5</v>
      </c>
      <c r="ABX27" s="231" t="s">
        <v>5</v>
      </c>
      <c r="ABY27" s="231" t="s">
        <v>5</v>
      </c>
      <c r="ABZ27" s="231" t="s">
        <v>5</v>
      </c>
      <c r="ACA27" s="231" t="s">
        <v>5</v>
      </c>
      <c r="ACB27" s="231" t="s">
        <v>5</v>
      </c>
      <c r="ACC27" s="231" t="s">
        <v>5</v>
      </c>
      <c r="ACD27" s="231" t="s">
        <v>5</v>
      </c>
      <c r="ACE27" s="231" t="s">
        <v>5</v>
      </c>
      <c r="ACF27" s="231" t="s">
        <v>5</v>
      </c>
      <c r="ACG27" s="231" t="s">
        <v>5</v>
      </c>
      <c r="ACH27" s="231" t="s">
        <v>5</v>
      </c>
      <c r="ACI27" s="235" t="s">
        <v>158</v>
      </c>
      <c r="ACJ27" s="8">
        <v>160.31800000000001</v>
      </c>
      <c r="ACK27" s="8">
        <v>213.87899999999999</v>
      </c>
      <c r="ACL27" s="8">
        <v>198.959</v>
      </c>
      <c r="ACM27" s="8">
        <v>154</v>
      </c>
      <c r="ACN27" s="8">
        <v>96</v>
      </c>
      <c r="ACO27" s="8">
        <v>78</v>
      </c>
      <c r="ACP27" s="8">
        <v>73</v>
      </c>
      <c r="ACQ27" s="8">
        <v>45</v>
      </c>
      <c r="ACR27" s="8">
        <v>21</v>
      </c>
      <c r="ACS27" s="8">
        <v>16</v>
      </c>
      <c r="ACT27" s="8">
        <v>14</v>
      </c>
      <c r="ACU27" s="8">
        <v>15</v>
      </c>
      <c r="ACV27" s="237" t="s">
        <v>5</v>
      </c>
      <c r="ACW27" s="237" t="s">
        <v>5</v>
      </c>
      <c r="ACX27" s="237" t="s">
        <v>5</v>
      </c>
      <c r="ACY27" s="237" t="s">
        <v>5</v>
      </c>
      <c r="ACZ27" s="237" t="s">
        <v>5</v>
      </c>
      <c r="ADA27" s="237" t="s">
        <v>5</v>
      </c>
      <c r="ADB27" s="237" t="s">
        <v>5</v>
      </c>
      <c r="ADC27" s="237" t="s">
        <v>5</v>
      </c>
      <c r="ADD27" s="237" t="s">
        <v>5</v>
      </c>
      <c r="ADE27" s="237" t="s">
        <v>5</v>
      </c>
      <c r="ADF27" s="237" t="s">
        <v>5</v>
      </c>
      <c r="ADG27" s="237" t="s">
        <v>5</v>
      </c>
      <c r="ADH27" s="237" t="s">
        <v>5</v>
      </c>
      <c r="ADI27" s="237" t="s">
        <v>5</v>
      </c>
      <c r="ADJ27" s="127" t="s">
        <v>158</v>
      </c>
      <c r="ADK27" s="128">
        <v>0.41121224208579604</v>
      </c>
      <c r="ADL27" s="128">
        <v>0.21346153846153848</v>
      </c>
      <c r="ADM27" s="128">
        <v>0.17371794871794868</v>
      </c>
      <c r="ADN27" s="128">
        <v>0.13984168865435354</v>
      </c>
      <c r="ADO27" s="128">
        <v>0.18499999999999997</v>
      </c>
      <c r="ADP27" s="128">
        <v>0.35633802816901405</v>
      </c>
      <c r="ADQ27" s="128" t="s">
        <v>1282</v>
      </c>
      <c r="ADR27" s="128" t="s">
        <v>1282</v>
      </c>
      <c r="ADS27" s="128" t="s">
        <v>1282</v>
      </c>
      <c r="ADT27" s="128">
        <v>0.80892857142857133</v>
      </c>
      <c r="ADU27" s="128">
        <v>1.6346153846153848</v>
      </c>
      <c r="ADV27" s="128">
        <v>0.26100000000000001</v>
      </c>
      <c r="ADW27" s="128">
        <v>0.35979729729729726</v>
      </c>
      <c r="ADX27" s="128">
        <v>0.55743243243243246</v>
      </c>
      <c r="ADY27" s="128">
        <v>9.375E-2</v>
      </c>
      <c r="ADZ27" s="128" t="s">
        <v>1282</v>
      </c>
      <c r="AEA27" s="128" t="s">
        <v>158</v>
      </c>
      <c r="AEB27" s="128" t="s">
        <v>158</v>
      </c>
      <c r="AEC27" s="128" t="s">
        <v>158</v>
      </c>
      <c r="AED27" s="128" t="s">
        <v>158</v>
      </c>
      <c r="AEE27" s="128" t="s">
        <v>158</v>
      </c>
      <c r="AEF27" s="128" t="s">
        <v>158</v>
      </c>
      <c r="AEG27" s="128" t="s">
        <v>158</v>
      </c>
      <c r="AEH27" s="128" t="s">
        <v>158</v>
      </c>
      <c r="AEI27" s="128" t="s">
        <v>158</v>
      </c>
      <c r="AEJ27" s="128" t="s">
        <v>158</v>
      </c>
      <c r="AEK27" s="127" t="s">
        <v>158</v>
      </c>
      <c r="AEL27" s="128">
        <v>4.9374177440168442E-2</v>
      </c>
      <c r="AEM27" s="128">
        <v>4.8413225886848883E-2</v>
      </c>
      <c r="AEN27" s="128">
        <v>4.7866538904810053E-2</v>
      </c>
      <c r="AEO27" s="128">
        <v>5.8563535911602196E-2</v>
      </c>
      <c r="AEP27" s="128">
        <v>8.2016666666666654E-2</v>
      </c>
      <c r="AEQ27" s="128">
        <v>0.10008791208791207</v>
      </c>
      <c r="AER27" s="128">
        <v>9.6390243902439013E-2</v>
      </c>
      <c r="AES27" s="128">
        <v>0.14176470588235293</v>
      </c>
      <c r="AET27" s="128">
        <v>0.24440000000000001</v>
      </c>
      <c r="AEU27" s="128">
        <v>0.30994736842105264</v>
      </c>
      <c r="AEV27" s="128">
        <v>0.29218750000000004</v>
      </c>
      <c r="AEW27" s="128">
        <v>0.21110294117647063</v>
      </c>
      <c r="AEX27" s="128" t="s">
        <v>158</v>
      </c>
      <c r="AEY27" s="128" t="s">
        <v>158</v>
      </c>
      <c r="AEZ27" s="128" t="s">
        <v>158</v>
      </c>
      <c r="AFA27" s="128" t="s">
        <v>158</v>
      </c>
      <c r="AFB27" s="128" t="s">
        <v>158</v>
      </c>
      <c r="AFC27" s="128" t="s">
        <v>158</v>
      </c>
      <c r="AFD27" s="128" t="s">
        <v>158</v>
      </c>
      <c r="AFE27" s="128" t="s">
        <v>158</v>
      </c>
      <c r="AFF27" s="128" t="s">
        <v>158</v>
      </c>
      <c r="AFG27" s="128" t="s">
        <v>158</v>
      </c>
      <c r="AFH27" s="128" t="s">
        <v>158</v>
      </c>
      <c r="AFI27" s="128" t="s">
        <v>158</v>
      </c>
      <c r="AFJ27" s="128" t="s">
        <v>158</v>
      </c>
      <c r="AFK27" s="128" t="s">
        <v>158</v>
      </c>
      <c r="AFL27" s="134" t="s">
        <v>158</v>
      </c>
      <c r="AFM27" s="135">
        <v>6.0583290341479398E-2</v>
      </c>
      <c r="AFN27" s="135">
        <v>5.4493428527344907E-2</v>
      </c>
      <c r="AFO27" s="135">
        <v>5.4483587070702999E-2</v>
      </c>
      <c r="AFP27" s="135">
        <v>6.8831168831168812E-2</v>
      </c>
      <c r="AFQ27" s="135">
        <v>0.10252083333333332</v>
      </c>
      <c r="AFR27" s="135">
        <v>0.11676923076923075</v>
      </c>
      <c r="AFS27" s="135">
        <v>0.10827397260273972</v>
      </c>
      <c r="AFT27" s="135">
        <v>0.16066666666666665</v>
      </c>
      <c r="AFU27" s="135">
        <v>0.29095238095238096</v>
      </c>
      <c r="AFV27" s="135">
        <v>0.36806250000000001</v>
      </c>
      <c r="AFW27" s="135">
        <v>0.33392857142857146</v>
      </c>
      <c r="AFX27" s="135">
        <v>0.23925000000000005</v>
      </c>
      <c r="AFY27" s="135" t="s">
        <v>158</v>
      </c>
      <c r="AFZ27" s="135" t="s">
        <v>158</v>
      </c>
      <c r="AGA27" s="135" t="s">
        <v>158</v>
      </c>
      <c r="AGB27" s="135" t="s">
        <v>158</v>
      </c>
      <c r="AGC27" s="135" t="s">
        <v>158</v>
      </c>
      <c r="AGD27" s="135" t="s">
        <v>158</v>
      </c>
      <c r="AGE27" s="135" t="s">
        <v>158</v>
      </c>
      <c r="AGF27" s="135" t="s">
        <v>158</v>
      </c>
      <c r="AGG27" s="135" t="s">
        <v>158</v>
      </c>
      <c r="AGH27" s="135" t="s">
        <v>158</v>
      </c>
      <c r="AGI27" s="135" t="s">
        <v>158</v>
      </c>
      <c r="AGJ27" s="135" t="s">
        <v>158</v>
      </c>
      <c r="AGK27" s="135" t="s">
        <v>158</v>
      </c>
      <c r="AGL27" s="135" t="s">
        <v>158</v>
      </c>
    </row>
    <row r="28" spans="1:870" x14ac:dyDescent="0.2">
      <c r="A28" s="7">
        <v>26</v>
      </c>
      <c r="B28" s="1" t="s">
        <v>261</v>
      </c>
      <c r="C28" s="1" t="s">
        <v>262</v>
      </c>
      <c r="D28" s="94">
        <v>0.66249999999999998</v>
      </c>
      <c r="E28" s="95">
        <v>0.69</v>
      </c>
      <c r="F28" s="57">
        <v>2.76</v>
      </c>
      <c r="G28" s="58" t="s">
        <v>159</v>
      </c>
      <c r="H28" s="58">
        <v>2.76</v>
      </c>
      <c r="I28" s="226" t="s">
        <v>5</v>
      </c>
      <c r="J28" s="58" t="s">
        <v>159</v>
      </c>
      <c r="K28" s="58" t="s">
        <v>1280</v>
      </c>
      <c r="L28" s="226" t="s">
        <v>5</v>
      </c>
      <c r="M28" s="150">
        <v>2.6775000000000002</v>
      </c>
      <c r="N28" s="123">
        <v>2.5749999999999997</v>
      </c>
      <c r="O28" s="123">
        <v>2.4750000000000001</v>
      </c>
      <c r="P28" s="123">
        <v>2.375</v>
      </c>
      <c r="Q28" s="123">
        <v>2.2825000000000002</v>
      </c>
      <c r="R28" s="123">
        <v>2.1324999999999998</v>
      </c>
      <c r="S28" s="123">
        <v>1.9950000000000001</v>
      </c>
      <c r="T28" s="124">
        <v>1.6625000000000001</v>
      </c>
      <c r="U28" s="124">
        <v>1.4750000000000001</v>
      </c>
      <c r="V28" s="124">
        <v>1.4125000000000001</v>
      </c>
      <c r="W28" s="124">
        <v>1.3625</v>
      </c>
      <c r="X28" s="124">
        <v>1.3125</v>
      </c>
      <c r="Y28" s="124">
        <v>1.1625000000000001</v>
      </c>
      <c r="Z28" s="124">
        <v>1.03</v>
      </c>
      <c r="AA28" s="124">
        <v>0.96499999999999997</v>
      </c>
      <c r="AB28" s="124">
        <v>0.9</v>
      </c>
      <c r="AC28" s="124">
        <v>0.89</v>
      </c>
      <c r="AD28" s="124">
        <v>0.89</v>
      </c>
      <c r="AE28" s="124">
        <v>0.88</v>
      </c>
      <c r="AF28" s="124">
        <v>0.86</v>
      </c>
      <c r="AG28" s="124">
        <v>0.86</v>
      </c>
      <c r="AH28" s="124">
        <v>0.85</v>
      </c>
      <c r="AI28" s="124">
        <v>0.84</v>
      </c>
      <c r="AJ28" s="136">
        <v>0.83</v>
      </c>
      <c r="AK28" s="136">
        <v>0.82</v>
      </c>
      <c r="AL28" s="136">
        <v>0.81</v>
      </c>
      <c r="AM28" s="136">
        <v>0.8</v>
      </c>
      <c r="AN28" s="136">
        <v>0.78</v>
      </c>
      <c r="AO28" s="137">
        <v>0.76</v>
      </c>
      <c r="AP28" s="137">
        <v>0.75</v>
      </c>
      <c r="AQ28" s="137">
        <v>0.1875</v>
      </c>
      <c r="AR28" s="137" t="s">
        <v>1310</v>
      </c>
      <c r="AS28" s="137" t="s">
        <v>5</v>
      </c>
      <c r="AT28" s="137" t="s">
        <v>5</v>
      </c>
      <c r="AU28" s="137" t="s">
        <v>5</v>
      </c>
      <c r="AV28" s="137" t="s">
        <v>5</v>
      </c>
      <c r="AW28" s="137" t="s">
        <v>5</v>
      </c>
      <c r="AX28" s="137" t="s">
        <v>5</v>
      </c>
      <c r="AY28" s="137" t="s">
        <v>5</v>
      </c>
      <c r="AZ28" s="137" t="s">
        <v>5</v>
      </c>
      <c r="BA28" s="137" t="s">
        <v>5</v>
      </c>
      <c r="BB28" s="137" t="s">
        <v>5</v>
      </c>
      <c r="BC28" s="137" t="s">
        <v>5</v>
      </c>
      <c r="BD28" s="137" t="s">
        <v>5</v>
      </c>
      <c r="BE28" s="137" t="s">
        <v>5</v>
      </c>
      <c r="BF28" s="137" t="s">
        <v>5</v>
      </c>
      <c r="BG28" s="137" t="s">
        <v>5</v>
      </c>
      <c r="BH28" s="137" t="s">
        <v>5</v>
      </c>
      <c r="BI28" s="137" t="s">
        <v>5</v>
      </c>
      <c r="BJ28" s="137" t="s">
        <v>5</v>
      </c>
      <c r="BK28" s="137" t="s">
        <v>5</v>
      </c>
      <c r="BL28" s="137" t="s">
        <v>5</v>
      </c>
      <c r="BM28" s="126">
        <v>3.9805825242718695E-2</v>
      </c>
      <c r="BN28" s="125">
        <v>4.040404040404022E-2</v>
      </c>
      <c r="BO28" s="125">
        <v>4.2105263157894868E-2</v>
      </c>
      <c r="BP28" s="125">
        <v>4.0525739320919962E-2</v>
      </c>
      <c r="BQ28" s="125">
        <v>7.0339976553341232E-2</v>
      </c>
      <c r="BR28" s="125">
        <v>6.8922305764410829E-2</v>
      </c>
      <c r="BS28" s="125">
        <v>0.19999999999999996</v>
      </c>
      <c r="BT28" s="125">
        <v>0.12711864406779649</v>
      </c>
      <c r="BU28" s="125">
        <v>4.4247787610619538E-2</v>
      </c>
      <c r="BV28" s="125">
        <v>3.669724770642202E-2</v>
      </c>
      <c r="BW28" s="125">
        <v>3.8095238095238182E-2</v>
      </c>
      <c r="BX28" s="125">
        <v>0.12903225806451601</v>
      </c>
      <c r="BY28" s="125">
        <v>0.12864077669902918</v>
      </c>
      <c r="BZ28" s="125">
        <v>6.7357512953367893E-2</v>
      </c>
      <c r="CA28" s="125">
        <v>7.2222222222222188E-2</v>
      </c>
      <c r="CB28" s="125">
        <v>1.1235955056179803E-2</v>
      </c>
      <c r="CC28" s="125">
        <v>0</v>
      </c>
      <c r="CD28" s="125">
        <v>1.1363636363636465E-2</v>
      </c>
      <c r="CE28" s="125">
        <v>2.3255813953488413E-2</v>
      </c>
      <c r="CF28" s="125">
        <v>0</v>
      </c>
      <c r="CG28" s="125">
        <v>1.1764705882352899E-2</v>
      </c>
      <c r="CH28" s="125">
        <v>1.1904761904761862E-2</v>
      </c>
      <c r="CI28" s="125">
        <v>1.2048192771084265E-2</v>
      </c>
      <c r="CJ28" s="125">
        <v>1.2195121951219523E-2</v>
      </c>
      <c r="CK28" s="125">
        <v>1.2345679012345512E-2</v>
      </c>
      <c r="CL28" s="125">
        <v>1.2499999999999956E-2</v>
      </c>
      <c r="CM28" s="125">
        <v>2.5641025641025772E-2</v>
      </c>
      <c r="CN28" s="125">
        <v>2.6315789473684292E-2</v>
      </c>
      <c r="CO28" s="125">
        <v>1.3333333333333419E-2</v>
      </c>
      <c r="CP28" s="125">
        <v>3</v>
      </c>
      <c r="CQ28" s="125" t="s">
        <v>158</v>
      </c>
      <c r="CR28" s="125" t="s">
        <v>158</v>
      </c>
      <c r="CS28" s="125" t="s">
        <v>158</v>
      </c>
      <c r="CT28" s="125" t="s">
        <v>158</v>
      </c>
      <c r="CU28" s="125" t="s">
        <v>158</v>
      </c>
      <c r="CV28" s="125" t="s">
        <v>158</v>
      </c>
      <c r="CW28" s="125" t="s">
        <v>158</v>
      </c>
      <c r="CX28" s="125" t="s">
        <v>158</v>
      </c>
      <c r="CY28" s="125" t="s">
        <v>158</v>
      </c>
      <c r="CZ28" s="125" t="s">
        <v>158</v>
      </c>
      <c r="DA28" s="125" t="s">
        <v>158</v>
      </c>
      <c r="DB28" s="125" t="s">
        <v>158</v>
      </c>
      <c r="DC28" s="125" t="s">
        <v>158</v>
      </c>
      <c r="DD28" s="125" t="s">
        <v>158</v>
      </c>
      <c r="DE28" s="125" t="s">
        <v>158</v>
      </c>
      <c r="DF28" s="125" t="s">
        <v>158</v>
      </c>
      <c r="DG28" s="125" t="s">
        <v>158</v>
      </c>
      <c r="DH28" s="125" t="s">
        <v>158</v>
      </c>
      <c r="DI28" s="125" t="s">
        <v>158</v>
      </c>
      <c r="DJ28" s="125" t="s">
        <v>158</v>
      </c>
      <c r="DK28" s="125" t="s">
        <v>158</v>
      </c>
      <c r="DL28" s="127">
        <v>4.168353133326505E-2</v>
      </c>
      <c r="DM28" s="128">
        <v>4.0417517507730608E-2</v>
      </c>
      <c r="DN28" s="128">
        <v>4.0613718411552348E-2</v>
      </c>
      <c r="DO28" s="128">
        <v>4.0329427746646287E-2</v>
      </c>
      <c r="DP28" s="128">
        <v>4.7981921379020395E-2</v>
      </c>
      <c r="DQ28" s="128">
        <v>4.3098221503637832E-2</v>
      </c>
      <c r="DR28" s="128">
        <v>3.9748953974895404E-2</v>
      </c>
      <c r="DS28" s="128">
        <v>3.4992633129867397E-2</v>
      </c>
      <c r="DT28" s="128">
        <v>3.7351228159027604E-2</v>
      </c>
      <c r="DU28" s="128">
        <v>3.7828066416711298E-2</v>
      </c>
      <c r="DV28" s="128">
        <v>3.8143896976483765E-2</v>
      </c>
      <c r="DW28" s="128">
        <v>3.8321167883211681E-2</v>
      </c>
      <c r="DX28" s="128">
        <v>3.5463697376449055E-2</v>
      </c>
      <c r="DY28" s="128">
        <v>4.0281579976535004E-2</v>
      </c>
      <c r="DZ28" s="128">
        <v>4.0580319596299409E-2</v>
      </c>
      <c r="EA28" s="128">
        <v>3.9147455415398005E-2</v>
      </c>
      <c r="EB28" s="128">
        <v>3.8729329852045254E-2</v>
      </c>
      <c r="EC28" s="128">
        <v>4.2300380228136883E-2</v>
      </c>
      <c r="ED28" s="128">
        <v>4.4444444444444446E-2</v>
      </c>
      <c r="EE28" s="128">
        <v>4.7910863509749303E-2</v>
      </c>
      <c r="EF28" s="128">
        <v>4.8044692737430172E-2</v>
      </c>
      <c r="EG28" s="128">
        <v>4.6831955922865015E-2</v>
      </c>
      <c r="EH28" s="128">
        <v>4.6153846153846156E-2</v>
      </c>
      <c r="EI28" s="128">
        <v>4.3005181347150256E-2</v>
      </c>
      <c r="EJ28" s="128">
        <v>4.0796019900497506E-2</v>
      </c>
      <c r="EK28" s="128">
        <v>4.6285714285714291E-2</v>
      </c>
      <c r="EL28" s="128">
        <v>5.3333333333333337E-2</v>
      </c>
      <c r="EM28" s="127">
        <v>4.5487472824904576E-2</v>
      </c>
      <c r="EN28" s="128">
        <v>4.5294857311653065E-2</v>
      </c>
      <c r="EO28" s="128">
        <v>4.5008183306055646E-2</v>
      </c>
      <c r="EP28" s="128">
        <v>4.5359052711993891E-2</v>
      </c>
      <c r="EQ28" s="128">
        <v>5.4487944616853669E-2</v>
      </c>
      <c r="ER28" s="128">
        <v>4.5189658826022459E-2</v>
      </c>
      <c r="ES28" s="128">
        <v>4.2903225806451617E-2</v>
      </c>
      <c r="ET28" s="128">
        <v>3.9526866381359965E-2</v>
      </c>
      <c r="EU28" s="128">
        <v>4.265471370734529E-2</v>
      </c>
      <c r="EV28" s="128">
        <v>4.2764153799576148E-2</v>
      </c>
      <c r="EW28" s="128">
        <v>4.0014684287812047E-2</v>
      </c>
      <c r="EX28" s="128">
        <v>4.1299559471365641E-2</v>
      </c>
      <c r="EY28" s="128">
        <v>4.368658399098084E-2</v>
      </c>
      <c r="EZ28" s="128">
        <v>4.8379520901831848E-2</v>
      </c>
      <c r="FA28" s="128">
        <v>4.4429097605893184E-2</v>
      </c>
      <c r="FB28" s="128">
        <v>4.3269230769230768E-2</v>
      </c>
      <c r="FC28" s="128">
        <v>4.4300647088103537E-2</v>
      </c>
      <c r="FD28" s="128">
        <v>4.6916183447548762E-2</v>
      </c>
      <c r="FE28" s="128">
        <v>4.8484848484848492E-2</v>
      </c>
      <c r="FF28" s="128">
        <v>5.1497005988023953E-2</v>
      </c>
      <c r="FG28" s="128">
        <v>5.1589682063587279E-2</v>
      </c>
      <c r="FH28" s="128">
        <v>5.0837320574162681E-2</v>
      </c>
      <c r="FI28" s="128">
        <v>5.6872037914691941E-2</v>
      </c>
      <c r="FJ28" s="128">
        <v>4.9287410926365793E-2</v>
      </c>
      <c r="FK28" s="128">
        <v>4.4711014176663032E-2</v>
      </c>
      <c r="FL28" s="128">
        <v>5.484089370345295E-2</v>
      </c>
      <c r="FM28" s="128">
        <v>6.2160062160062167E-2</v>
      </c>
      <c r="FN28" s="127">
        <v>5.5058604589575733E-2</v>
      </c>
      <c r="FO28" s="128">
        <v>5.1852597664115985E-2</v>
      </c>
      <c r="FP28" s="128">
        <v>5.8760683760683767E-2</v>
      </c>
      <c r="FQ28" s="128">
        <v>5.5464736104624004E-2</v>
      </c>
      <c r="FR28" s="128">
        <v>5.9923864531373064E-2</v>
      </c>
      <c r="FS28" s="128">
        <v>4.7728290062667857E-2</v>
      </c>
      <c r="FT28" s="128">
        <v>4.7613365155131267E-2</v>
      </c>
      <c r="FU28" s="128">
        <v>4.3350717079530643E-2</v>
      </c>
      <c r="FV28" s="128">
        <v>4.8647757255936681E-2</v>
      </c>
      <c r="FW28" s="128">
        <v>4.9096280848105668E-2</v>
      </c>
      <c r="FX28" s="128">
        <v>4.2511700468018727E-2</v>
      </c>
      <c r="FY28" s="128">
        <v>6.5789473684210523E-2</v>
      </c>
      <c r="FZ28" s="128">
        <v>5.0587467362924285E-2</v>
      </c>
      <c r="GA28" s="128">
        <v>5.628415300546448E-2</v>
      </c>
      <c r="GB28" s="128">
        <v>5.3433001107419713E-2</v>
      </c>
      <c r="GC28" s="128">
        <v>4.7418335089567963E-2</v>
      </c>
      <c r="GD28" s="128">
        <v>5.0310910118711132E-2</v>
      </c>
      <c r="GE28" s="128">
        <v>5.1445086705202314E-2</v>
      </c>
      <c r="GF28" s="128">
        <v>5.365853658536586E-2</v>
      </c>
      <c r="GG28" s="128">
        <v>6.0563380281690143E-2</v>
      </c>
      <c r="GH28" s="128">
        <v>5.5092889173606663E-2</v>
      </c>
      <c r="GI28" s="128">
        <v>5.4313099041533544E-2</v>
      </c>
      <c r="GJ28" s="128">
        <v>7.3043478260869557E-2</v>
      </c>
      <c r="GK28" s="128">
        <v>6.3846153846153844E-2</v>
      </c>
      <c r="GL28" s="128">
        <v>5.5593220338983049E-2</v>
      </c>
      <c r="GM28" s="128">
        <v>5.8909090909090911E-2</v>
      </c>
      <c r="GN28" s="128">
        <v>6.878761822871883E-2</v>
      </c>
      <c r="GO28" s="109" t="s">
        <v>158</v>
      </c>
      <c r="GP28" s="129">
        <v>1.98</v>
      </c>
      <c r="GQ28" s="129">
        <v>3.78</v>
      </c>
      <c r="GR28" s="129">
        <v>2.76</v>
      </c>
      <c r="GS28" s="129">
        <v>3.04</v>
      </c>
      <c r="GT28" s="129">
        <v>1.24</v>
      </c>
      <c r="GU28" s="129">
        <v>1.32</v>
      </c>
      <c r="GV28" s="129">
        <v>2.71</v>
      </c>
      <c r="GW28" s="129">
        <v>2.82</v>
      </c>
      <c r="GX28" s="129">
        <v>1.64</v>
      </c>
      <c r="GY28" s="129">
        <v>1.76</v>
      </c>
      <c r="GZ28" s="129">
        <v>1.97</v>
      </c>
      <c r="HA28" s="129">
        <v>1.65</v>
      </c>
      <c r="HB28" s="129">
        <v>1.52</v>
      </c>
      <c r="HC28" s="129">
        <v>1.26</v>
      </c>
      <c r="HD28" s="129">
        <v>1.32</v>
      </c>
      <c r="HE28" s="129">
        <v>1.1200000000000001</v>
      </c>
      <c r="HF28" s="231" t="s">
        <v>158</v>
      </c>
      <c r="HG28" s="231" t="s">
        <v>158</v>
      </c>
      <c r="HH28" s="231" t="s">
        <v>158</v>
      </c>
      <c r="HI28" s="231" t="s">
        <v>158</v>
      </c>
      <c r="HJ28" s="231" t="s">
        <v>158</v>
      </c>
      <c r="HK28" s="231" t="s">
        <v>158</v>
      </c>
      <c r="HL28" s="231" t="s">
        <v>158</v>
      </c>
      <c r="HM28" s="231" t="s">
        <v>158</v>
      </c>
      <c r="HN28" s="231" t="s">
        <v>158</v>
      </c>
      <c r="HO28" s="231" t="s">
        <v>158</v>
      </c>
      <c r="HP28" s="232" t="s">
        <v>158</v>
      </c>
      <c r="HQ28" s="131">
        <v>25.08080808080808</v>
      </c>
      <c r="HR28" s="131">
        <v>11.142857142857142</v>
      </c>
      <c r="HS28" s="131">
        <v>15.514492753623189</v>
      </c>
      <c r="HT28" s="131">
        <v>12.529605263157896</v>
      </c>
      <c r="HU28" s="131">
        <v>36.032258064516128</v>
      </c>
      <c r="HV28" s="131">
        <v>31.742424242424239</v>
      </c>
      <c r="HW28" s="131">
        <v>14.15129151291513</v>
      </c>
      <c r="HX28" s="131">
        <v>10.75177304964539</v>
      </c>
      <c r="HY28" s="131">
        <v>17.542682926829269</v>
      </c>
      <c r="HZ28" s="131">
        <v>18.21022727272727</v>
      </c>
      <c r="IA28" s="131">
        <v>10.126903553299492</v>
      </c>
      <c r="IB28" s="131">
        <v>13.927272727272728</v>
      </c>
      <c r="IC28" s="131">
        <v>12.039473684210527</v>
      </c>
      <c r="ID28" s="131">
        <v>14.333333333333332</v>
      </c>
      <c r="IE28" s="131">
        <v>14.378787878787879</v>
      </c>
      <c r="IF28" s="131">
        <v>15.794642857142858</v>
      </c>
      <c r="IG28" s="131" t="s">
        <v>158</v>
      </c>
      <c r="IH28" s="131" t="s">
        <v>158</v>
      </c>
      <c r="II28" s="131" t="s">
        <v>158</v>
      </c>
      <c r="IJ28" s="131" t="s">
        <v>158</v>
      </c>
      <c r="IK28" s="131" t="s">
        <v>158</v>
      </c>
      <c r="IL28" s="131" t="s">
        <v>158</v>
      </c>
      <c r="IM28" s="131" t="s">
        <v>158</v>
      </c>
      <c r="IN28" s="131" t="s">
        <v>158</v>
      </c>
      <c r="IO28" s="131" t="s">
        <v>158</v>
      </c>
      <c r="IP28" s="131" t="s">
        <v>158</v>
      </c>
      <c r="IQ28" s="130" t="s">
        <v>158</v>
      </c>
      <c r="IR28" s="131">
        <v>28.711980292969546</v>
      </c>
      <c r="IS28" s="131">
        <v>14.547619047619049</v>
      </c>
      <c r="IT28" s="131">
        <v>18.971014492753625</v>
      </c>
      <c r="IU28" s="131">
        <v>13.779605263157896</v>
      </c>
      <c r="IV28" s="131">
        <v>38.056451612903224</v>
      </c>
      <c r="IW28" s="131">
        <v>35.227272727272727</v>
      </c>
      <c r="IX28" s="131">
        <v>15.520295202952031</v>
      </c>
      <c r="IY28" s="131">
        <v>12.26241134751773</v>
      </c>
      <c r="IZ28" s="131">
        <v>20.140243902439025</v>
      </c>
      <c r="JA28" s="131">
        <v>19.346590909090907</v>
      </c>
      <c r="JB28" s="131">
        <v>16.131979695431472</v>
      </c>
      <c r="JC28" s="131">
        <v>16.127272727272729</v>
      </c>
      <c r="JD28" s="131">
        <v>14.006578947368419</v>
      </c>
      <c r="JE28" s="131">
        <v>17.238095238095237</v>
      </c>
      <c r="JF28" s="131">
        <v>15.757575757575758</v>
      </c>
      <c r="JG28" s="131">
        <v>17.937499999999996</v>
      </c>
      <c r="JH28" s="131" t="s">
        <v>158</v>
      </c>
      <c r="JI28" s="131" t="s">
        <v>158</v>
      </c>
      <c r="JJ28" s="131" t="s">
        <v>158</v>
      </c>
      <c r="JK28" s="131" t="s">
        <v>158</v>
      </c>
      <c r="JL28" s="131" t="s">
        <v>158</v>
      </c>
      <c r="JM28" s="131" t="s">
        <v>158</v>
      </c>
      <c r="JN28" s="131" t="s">
        <v>158</v>
      </c>
      <c r="JO28" s="131" t="s">
        <v>158</v>
      </c>
      <c r="JP28" s="131" t="s">
        <v>158</v>
      </c>
      <c r="JQ28" s="131" t="s">
        <v>158</v>
      </c>
      <c r="JR28" s="130" t="s">
        <v>158</v>
      </c>
      <c r="JS28" s="131">
        <v>32.176767171717174</v>
      </c>
      <c r="JT28" s="131">
        <v>16.121693121693124</v>
      </c>
      <c r="JU28" s="131">
        <v>21.336956521739133</v>
      </c>
      <c r="JV28" s="131">
        <v>15.648026315789474</v>
      </c>
      <c r="JW28" s="131">
        <v>39.903225806451609</v>
      </c>
      <c r="JX28" s="131">
        <v>38.022727272727266</v>
      </c>
      <c r="JY28" s="131">
        <v>17.531365313653136</v>
      </c>
      <c r="JZ28" s="131">
        <v>14.003546099290782</v>
      </c>
      <c r="KA28" s="131">
        <v>22.768292682926834</v>
      </c>
      <c r="KB28" s="131">
        <v>20.295454545454543</v>
      </c>
      <c r="KC28" s="131">
        <v>17.385786802030456</v>
      </c>
      <c r="KD28" s="131">
        <v>19.866666666666667</v>
      </c>
      <c r="KE28" s="131">
        <v>16.82236842105263</v>
      </c>
      <c r="KF28" s="131">
        <v>18.873015873015873</v>
      </c>
      <c r="KG28" s="131">
        <v>17.416666666666664</v>
      </c>
      <c r="KH28" s="131">
        <v>20.517857142857142</v>
      </c>
      <c r="KI28" s="131" t="s">
        <v>158</v>
      </c>
      <c r="KJ28" s="131" t="s">
        <v>158</v>
      </c>
      <c r="KK28" s="131" t="s">
        <v>158</v>
      </c>
      <c r="KL28" s="131" t="s">
        <v>158</v>
      </c>
      <c r="KM28" s="131" t="s">
        <v>158</v>
      </c>
      <c r="KN28" s="131" t="s">
        <v>158</v>
      </c>
      <c r="KO28" s="131" t="s">
        <v>158</v>
      </c>
      <c r="KP28" s="131" t="s">
        <v>158</v>
      </c>
      <c r="KQ28" s="131" t="s">
        <v>158</v>
      </c>
      <c r="KR28" s="131" t="s">
        <v>158</v>
      </c>
      <c r="KS28" s="116" t="s">
        <v>158</v>
      </c>
      <c r="KT28" s="132">
        <v>22.414463452566096</v>
      </c>
      <c r="KU28" s="132">
        <v>22.201612903225808</v>
      </c>
      <c r="KV28" s="132">
        <v>25.462499999999999</v>
      </c>
      <c r="KW28" s="132">
        <v>27.880341880341881</v>
      </c>
      <c r="KX28" s="132">
        <v>29.093457943925234</v>
      </c>
      <c r="KY28" s="132">
        <v>24.86627906976744</v>
      </c>
      <c r="KZ28" s="132">
        <v>19.102739726027398</v>
      </c>
      <c r="LA28" s="132">
        <v>20.217687074829932</v>
      </c>
      <c r="LB28" s="132">
        <v>16.766917293233082</v>
      </c>
      <c r="LC28" s="132">
        <v>16.463999999999999</v>
      </c>
      <c r="LD28" s="132">
        <v>16.38095238095238</v>
      </c>
      <c r="LE28" s="132">
        <v>12.95</v>
      </c>
      <c r="LF28" s="132" t="s">
        <v>158</v>
      </c>
      <c r="LG28" s="132" t="s">
        <v>158</v>
      </c>
      <c r="LH28" s="132" t="s">
        <v>158</v>
      </c>
      <c r="LI28" s="132" t="s">
        <v>158</v>
      </c>
      <c r="LJ28" s="132" t="s">
        <v>158</v>
      </c>
      <c r="LK28" s="132" t="s">
        <v>158</v>
      </c>
      <c r="LL28" s="132" t="s">
        <v>158</v>
      </c>
      <c r="LM28" s="132" t="s">
        <v>158</v>
      </c>
      <c r="LN28" s="132" t="s">
        <v>158</v>
      </c>
      <c r="LO28" s="132" t="s">
        <v>158</v>
      </c>
      <c r="LP28" s="132" t="s">
        <v>158</v>
      </c>
      <c r="LQ28" s="132" t="s">
        <v>158</v>
      </c>
      <c r="LR28" s="132" t="s">
        <v>158</v>
      </c>
      <c r="LS28" s="132" t="s">
        <v>158</v>
      </c>
      <c r="LT28" s="130" t="s">
        <v>158</v>
      </c>
      <c r="LU28" s="131">
        <v>2.2155337380745879</v>
      </c>
      <c r="LV28" s="131">
        <v>1.8971594624046493</v>
      </c>
      <c r="LW28" s="131">
        <v>1.6816887579774178</v>
      </c>
      <c r="LX28" s="131">
        <v>1.3661955855303496</v>
      </c>
      <c r="LY28" s="131">
        <v>1.5357404433022808</v>
      </c>
      <c r="LZ28" s="131">
        <v>1.6850128594809446</v>
      </c>
      <c r="MA28" s="131">
        <v>2.0075654356400143</v>
      </c>
      <c r="MB28" s="131">
        <v>1.4996769851951548</v>
      </c>
      <c r="MC28" s="131">
        <v>1.7158789237668162</v>
      </c>
      <c r="MD28" s="131">
        <v>1.9466715257531584</v>
      </c>
      <c r="ME28" s="131">
        <v>1.2178779069767443</v>
      </c>
      <c r="MF28" s="131">
        <v>1.7745173745173746</v>
      </c>
      <c r="MG28" s="131" t="s">
        <v>158</v>
      </c>
      <c r="MH28" s="131" t="s">
        <v>158</v>
      </c>
      <c r="MI28" s="131" t="s">
        <v>158</v>
      </c>
      <c r="MJ28" s="131" t="s">
        <v>158</v>
      </c>
      <c r="MK28" s="131" t="s">
        <v>158</v>
      </c>
      <c r="ML28" s="131" t="s">
        <v>158</v>
      </c>
      <c r="MM28" s="131" t="s">
        <v>158</v>
      </c>
      <c r="MN28" s="131" t="s">
        <v>158</v>
      </c>
      <c r="MO28" s="131" t="s">
        <v>158</v>
      </c>
      <c r="MP28" s="131" t="s">
        <v>158</v>
      </c>
      <c r="MQ28" s="131" t="s">
        <v>158</v>
      </c>
      <c r="MR28" s="131" t="s">
        <v>158</v>
      </c>
      <c r="MS28" s="131" t="s">
        <v>158</v>
      </c>
      <c r="MT28" s="131" t="s">
        <v>158</v>
      </c>
      <c r="MU28" s="130" t="s">
        <v>158</v>
      </c>
      <c r="MV28" s="131">
        <v>2.5362963115483956</v>
      </c>
      <c r="MW28" s="131">
        <v>2.4768470759171812</v>
      </c>
      <c r="MX28" s="131">
        <v>2.0563573883161514</v>
      </c>
      <c r="MY28" s="131">
        <v>1.5024923359901901</v>
      </c>
      <c r="MZ28" s="131">
        <v>1.6220141342756182</v>
      </c>
      <c r="NA28" s="131">
        <v>1.8700023380874446</v>
      </c>
      <c r="NB28" s="131">
        <v>2.2017784152025817</v>
      </c>
      <c r="NC28" s="131">
        <v>1.7103835800807536</v>
      </c>
      <c r="ND28" s="131">
        <v>1.9699506726457401</v>
      </c>
      <c r="NE28" s="131">
        <v>2.0681486880466471</v>
      </c>
      <c r="NF28" s="131">
        <v>1.9400581395348839</v>
      </c>
      <c r="NG28" s="131">
        <v>2.054826254826255</v>
      </c>
      <c r="NH28" s="131" t="s">
        <v>158</v>
      </c>
      <c r="NI28" s="131" t="s">
        <v>158</v>
      </c>
      <c r="NJ28" s="131" t="s">
        <v>158</v>
      </c>
      <c r="NK28" s="131" t="s">
        <v>158</v>
      </c>
      <c r="NL28" s="131" t="s">
        <v>158</v>
      </c>
      <c r="NM28" s="131" t="s">
        <v>158</v>
      </c>
      <c r="NN28" s="131" t="s">
        <v>158</v>
      </c>
      <c r="NO28" s="131" t="s">
        <v>158</v>
      </c>
      <c r="NP28" s="131" t="s">
        <v>158</v>
      </c>
      <c r="NQ28" s="131" t="s">
        <v>158</v>
      </c>
      <c r="NR28" s="131" t="s">
        <v>158</v>
      </c>
      <c r="NS28" s="131" t="s">
        <v>158</v>
      </c>
      <c r="NT28" s="131" t="s">
        <v>158</v>
      </c>
      <c r="NU28" s="131" t="s">
        <v>158</v>
      </c>
      <c r="NV28" s="130" t="s">
        <v>158</v>
      </c>
      <c r="NW28" s="131">
        <v>2.8423611002254989</v>
      </c>
      <c r="NX28" s="131">
        <v>2.7448456229567744</v>
      </c>
      <c r="NY28" s="131">
        <v>2.3128129602356409</v>
      </c>
      <c r="NZ28" s="131">
        <v>1.7062201103617411</v>
      </c>
      <c r="OA28" s="131">
        <v>1.7007259877931256</v>
      </c>
      <c r="OB28" s="131">
        <v>2.0183960720130933</v>
      </c>
      <c r="OC28" s="131">
        <v>2.4870778056651126</v>
      </c>
      <c r="OD28" s="131">
        <v>1.9532402422611037</v>
      </c>
      <c r="OE28" s="131">
        <v>2.227004484304933</v>
      </c>
      <c r="OF28" s="131">
        <v>2.1695821185617103</v>
      </c>
      <c r="OG28" s="131">
        <v>2.0908430232558142</v>
      </c>
      <c r="OH28" s="131">
        <v>2.5312741312741314</v>
      </c>
      <c r="OI28" s="131" t="s">
        <v>158</v>
      </c>
      <c r="OJ28" s="131" t="s">
        <v>158</v>
      </c>
      <c r="OK28" s="131" t="s">
        <v>158</v>
      </c>
      <c r="OL28" s="131" t="s">
        <v>158</v>
      </c>
      <c r="OM28" s="131" t="s">
        <v>158</v>
      </c>
      <c r="ON28" s="131" t="s">
        <v>158</v>
      </c>
      <c r="OO28" s="131" t="s">
        <v>158</v>
      </c>
      <c r="OP28" s="131" t="s">
        <v>158</v>
      </c>
      <c r="OQ28" s="131" t="s">
        <v>158</v>
      </c>
      <c r="OR28" s="131" t="s">
        <v>158</v>
      </c>
      <c r="OS28" s="131" t="s">
        <v>158</v>
      </c>
      <c r="OT28" s="131" t="s">
        <v>158</v>
      </c>
      <c r="OU28" s="131" t="s">
        <v>158</v>
      </c>
      <c r="OV28" s="131" t="s">
        <v>158</v>
      </c>
      <c r="OW28" s="378" t="s">
        <v>158</v>
      </c>
      <c r="OX28" s="132">
        <v>4.6073094867807152</v>
      </c>
      <c r="OY28" s="132">
        <v>6.600806451612903</v>
      </c>
      <c r="OZ28" s="132">
        <v>6.354166666666667</v>
      </c>
      <c r="PA28" s="132">
        <v>7.2222222222222223</v>
      </c>
      <c r="PB28" s="132">
        <v>5.5747663551401869</v>
      </c>
      <c r="PC28" s="132">
        <v>6.1220930232558137</v>
      </c>
      <c r="PD28" s="132">
        <v>4.6164383561643838</v>
      </c>
      <c r="PE28" s="132">
        <v>5.1904761904761907</v>
      </c>
      <c r="PF28" s="132">
        <v>4.2406015037593985</v>
      </c>
      <c r="PG28" s="132">
        <v>3.1840000000000002</v>
      </c>
      <c r="PH28" s="132">
        <v>3.1746031746031744</v>
      </c>
      <c r="PI28" s="132">
        <v>3.4666666666666668</v>
      </c>
      <c r="PJ28" s="132" t="s">
        <v>158</v>
      </c>
      <c r="PK28" s="132" t="s">
        <v>158</v>
      </c>
      <c r="PL28" s="132" t="s">
        <v>158</v>
      </c>
      <c r="PM28" s="132" t="s">
        <v>158</v>
      </c>
      <c r="PN28" s="132" t="s">
        <v>158</v>
      </c>
      <c r="PO28" s="132" t="s">
        <v>158</v>
      </c>
      <c r="PP28" s="132" t="s">
        <v>158</v>
      </c>
      <c r="PQ28" s="132" t="s">
        <v>158</v>
      </c>
      <c r="PR28" s="132" t="s">
        <v>158</v>
      </c>
      <c r="PS28" s="132" t="s">
        <v>158</v>
      </c>
      <c r="PT28" s="132" t="s">
        <v>158</v>
      </c>
      <c r="PU28" s="132" t="s">
        <v>158</v>
      </c>
      <c r="PV28" s="132" t="s">
        <v>158</v>
      </c>
      <c r="PW28" s="132" t="s">
        <v>158</v>
      </c>
      <c r="PX28" s="130" t="s">
        <v>158</v>
      </c>
      <c r="PY28" s="131">
        <v>10.778524894514767</v>
      </c>
      <c r="PZ28" s="131">
        <v>6.3810384850335975</v>
      </c>
      <c r="QA28" s="131">
        <v>6.7388852459016393</v>
      </c>
      <c r="QB28" s="131">
        <v>5.274</v>
      </c>
      <c r="QC28" s="131">
        <v>8.0146856663872583</v>
      </c>
      <c r="QD28" s="131">
        <v>6.8440645773979112</v>
      </c>
      <c r="QE28" s="131">
        <v>8.3072700296735906</v>
      </c>
      <c r="QF28" s="131">
        <v>5.841467889908257</v>
      </c>
      <c r="QG28" s="131">
        <v>6.7844148936170212</v>
      </c>
      <c r="QH28" s="131">
        <v>10.065954773869345</v>
      </c>
      <c r="QI28" s="131">
        <v>6.2842500000000001</v>
      </c>
      <c r="QJ28" s="131">
        <v>6.6288461538461538</v>
      </c>
      <c r="QK28" s="131" t="s">
        <v>158</v>
      </c>
      <c r="QL28" s="131" t="s">
        <v>158</v>
      </c>
      <c r="QM28" s="131" t="s">
        <v>158</v>
      </c>
      <c r="QN28" s="131" t="s">
        <v>158</v>
      </c>
      <c r="QO28" s="131" t="s">
        <v>158</v>
      </c>
      <c r="QP28" s="131" t="s">
        <v>158</v>
      </c>
      <c r="QQ28" s="131" t="s">
        <v>158</v>
      </c>
      <c r="QR28" s="131" t="s">
        <v>158</v>
      </c>
      <c r="QS28" s="131" t="s">
        <v>158</v>
      </c>
      <c r="QT28" s="131" t="s">
        <v>158</v>
      </c>
      <c r="QU28" s="131" t="s">
        <v>158</v>
      </c>
      <c r="QV28" s="131" t="s">
        <v>158</v>
      </c>
      <c r="QW28" s="131" t="s">
        <v>158</v>
      </c>
      <c r="QX28" s="131" t="s">
        <v>158</v>
      </c>
      <c r="QY28" s="130" t="s">
        <v>158</v>
      </c>
      <c r="QZ28" s="131">
        <v>12.339028047321941</v>
      </c>
      <c r="RA28" s="131">
        <v>8.3308002443494207</v>
      </c>
      <c r="RB28" s="131">
        <v>8.2402622950819673</v>
      </c>
      <c r="RC28" s="131">
        <v>5.8001538461538464</v>
      </c>
      <c r="RD28" s="131">
        <v>8.4649287510477791</v>
      </c>
      <c r="RE28" s="131">
        <v>7.5954415954415957</v>
      </c>
      <c r="RF28" s="131">
        <v>9.1109198813056373</v>
      </c>
      <c r="RG28" s="131">
        <v>6.662201834862385</v>
      </c>
      <c r="RH28" s="131">
        <v>7.7889893617021277</v>
      </c>
      <c r="RI28" s="131">
        <v>10.694095477386933</v>
      </c>
      <c r="RJ28" s="131">
        <v>10.010700000000002</v>
      </c>
      <c r="RK28" s="131">
        <v>7.6759615384615376</v>
      </c>
      <c r="RL28" s="131" t="s">
        <v>158</v>
      </c>
      <c r="RM28" s="131" t="s">
        <v>158</v>
      </c>
      <c r="RN28" s="131" t="s">
        <v>158</v>
      </c>
      <c r="RO28" s="131" t="s">
        <v>158</v>
      </c>
      <c r="RP28" s="131" t="s">
        <v>158</v>
      </c>
      <c r="RQ28" s="131" t="s">
        <v>158</v>
      </c>
      <c r="RR28" s="131" t="s">
        <v>158</v>
      </c>
      <c r="RS28" s="131" t="s">
        <v>158</v>
      </c>
      <c r="RT28" s="131" t="s">
        <v>158</v>
      </c>
      <c r="RU28" s="131" t="s">
        <v>158</v>
      </c>
      <c r="RV28" s="131" t="s">
        <v>158</v>
      </c>
      <c r="RW28" s="131" t="s">
        <v>158</v>
      </c>
      <c r="RX28" s="131" t="s">
        <v>158</v>
      </c>
      <c r="RY28" s="131" t="s">
        <v>158</v>
      </c>
      <c r="RZ28" s="130" t="s">
        <v>158</v>
      </c>
      <c r="SA28" s="131">
        <v>13.828026787172996</v>
      </c>
      <c r="SB28" s="131">
        <v>9.2322052535125234</v>
      </c>
      <c r="SC28" s="131">
        <v>9.2679344262295071</v>
      </c>
      <c r="SD28" s="131">
        <v>6.586615384615385</v>
      </c>
      <c r="SE28" s="131">
        <v>8.8757082984073765</v>
      </c>
      <c r="SF28" s="131">
        <v>8.1981766381766388</v>
      </c>
      <c r="SG28" s="131">
        <v>10.291483679525221</v>
      </c>
      <c r="SH28" s="131">
        <v>7.6081651376146793</v>
      </c>
      <c r="SI28" s="131">
        <v>8.8053546099290791</v>
      </c>
      <c r="SJ28" s="131">
        <v>11.21859296482412</v>
      </c>
      <c r="SK28" s="131">
        <v>10.78875</v>
      </c>
      <c r="SL28" s="131">
        <v>9.4557692307692314</v>
      </c>
      <c r="SM28" s="131" t="s">
        <v>158</v>
      </c>
      <c r="SN28" s="131" t="s">
        <v>158</v>
      </c>
      <c r="SO28" s="131" t="s">
        <v>158</v>
      </c>
      <c r="SP28" s="131" t="s">
        <v>158</v>
      </c>
      <c r="SQ28" s="131" t="s">
        <v>158</v>
      </c>
      <c r="SR28" s="131" t="s">
        <v>158</v>
      </c>
      <c r="SS28" s="131" t="s">
        <v>158</v>
      </c>
      <c r="ST28" s="131" t="s">
        <v>158</v>
      </c>
      <c r="SU28" s="131" t="s">
        <v>158</v>
      </c>
      <c r="SV28" s="131" t="s">
        <v>158</v>
      </c>
      <c r="SW28" s="131" t="s">
        <v>158</v>
      </c>
      <c r="SX28" s="131" t="s">
        <v>158</v>
      </c>
      <c r="SY28" s="131" t="s">
        <v>158</v>
      </c>
      <c r="SZ28" s="131" t="s">
        <v>158</v>
      </c>
      <c r="TA28" s="378" t="s">
        <v>158</v>
      </c>
      <c r="TB28" s="132">
        <v>-4.5645412130637641</v>
      </c>
      <c r="TC28" s="132">
        <v>-3.975806451612903</v>
      </c>
      <c r="TD28" s="132">
        <v>-4.041666666666667</v>
      </c>
      <c r="TE28" s="132">
        <v>-2.017094017094017</v>
      </c>
      <c r="TF28" s="132">
        <v>-1.5700934579439252</v>
      </c>
      <c r="TG28" s="132">
        <v>0.12790697674418605</v>
      </c>
      <c r="TH28" s="132">
        <v>1.6917808219178083</v>
      </c>
      <c r="TI28" s="132">
        <v>2.2653061224489797</v>
      </c>
      <c r="TJ28" s="132">
        <v>1.8571428571428572</v>
      </c>
      <c r="TK28" s="132">
        <v>-0.28799999999999998</v>
      </c>
      <c r="TL28" s="132">
        <v>-0.5714285714285714</v>
      </c>
      <c r="TM28" s="132">
        <v>-1.0416666666666667</v>
      </c>
      <c r="TN28" s="132" t="s">
        <v>158</v>
      </c>
      <c r="TO28" s="132" t="s">
        <v>158</v>
      </c>
      <c r="TP28" s="132" t="s">
        <v>158</v>
      </c>
      <c r="TQ28" s="132" t="s">
        <v>158</v>
      </c>
      <c r="TR28" s="132" t="s">
        <v>158</v>
      </c>
      <c r="TS28" s="132" t="s">
        <v>158</v>
      </c>
      <c r="TT28" s="132" t="s">
        <v>158</v>
      </c>
      <c r="TU28" s="132" t="s">
        <v>158</v>
      </c>
      <c r="TV28" s="132" t="s">
        <v>158</v>
      </c>
      <c r="TW28" s="132" t="s">
        <v>158</v>
      </c>
      <c r="TX28" s="132" t="s">
        <v>158</v>
      </c>
      <c r="TY28" s="132" t="s">
        <v>158</v>
      </c>
      <c r="TZ28" s="132" t="s">
        <v>158</v>
      </c>
      <c r="UA28" s="132" t="s">
        <v>158</v>
      </c>
      <c r="UB28" s="235" t="s">
        <v>158</v>
      </c>
      <c r="UC28" s="236">
        <v>31.9</v>
      </c>
      <c r="UD28" s="236">
        <v>32.869999999999997</v>
      </c>
      <c r="UE28" s="236">
        <v>30.24</v>
      </c>
      <c r="UF28" s="236">
        <v>28.65</v>
      </c>
      <c r="UG28" s="236">
        <v>25.5</v>
      </c>
      <c r="UH28" s="236">
        <v>25.93</v>
      </c>
      <c r="UI28" s="236">
        <v>20.7</v>
      </c>
      <c r="UJ28" s="236">
        <v>17.7</v>
      </c>
      <c r="UK28" s="236">
        <v>13.84</v>
      </c>
      <c r="UL28" s="236">
        <v>12.66</v>
      </c>
      <c r="UM28" s="236">
        <v>12.67</v>
      </c>
      <c r="UN28" s="236">
        <v>14.19</v>
      </c>
      <c r="UO28" s="231" t="s">
        <v>5</v>
      </c>
      <c r="UP28" s="231" t="s">
        <v>5</v>
      </c>
      <c r="UQ28" s="231" t="s">
        <v>5</v>
      </c>
      <c r="UR28" s="231" t="s">
        <v>5</v>
      </c>
      <c r="US28" s="231" t="s">
        <v>5</v>
      </c>
      <c r="UT28" s="231" t="s">
        <v>5</v>
      </c>
      <c r="UU28" s="231" t="s">
        <v>5</v>
      </c>
      <c r="UV28" s="231" t="s">
        <v>5</v>
      </c>
      <c r="UW28" s="231" t="s">
        <v>5</v>
      </c>
      <c r="UX28" s="231" t="s">
        <v>5</v>
      </c>
      <c r="UY28" s="231" t="s">
        <v>5</v>
      </c>
      <c r="UZ28" s="231" t="s">
        <v>5</v>
      </c>
      <c r="VA28" s="231" t="s">
        <v>5</v>
      </c>
      <c r="VB28" s="231" t="s">
        <v>5</v>
      </c>
      <c r="VC28" s="130" t="s">
        <v>158</v>
      </c>
      <c r="VD28" s="131">
        <v>1.5567398119122258</v>
      </c>
      <c r="VE28" s="131">
        <v>1.2814116215393976</v>
      </c>
      <c r="VF28" s="131">
        <v>1.4160052910052912</v>
      </c>
      <c r="VG28" s="131">
        <v>1.3294938917975569</v>
      </c>
      <c r="VH28" s="131">
        <v>1.7521568627450981</v>
      </c>
      <c r="VI28" s="131">
        <v>1.6158889317392982</v>
      </c>
      <c r="VJ28" s="131">
        <v>1.8526570048309181</v>
      </c>
      <c r="VK28" s="131">
        <v>1.712994350282486</v>
      </c>
      <c r="VL28" s="131">
        <v>2.078757225433526</v>
      </c>
      <c r="VM28" s="131">
        <v>2.531595576619273</v>
      </c>
      <c r="VN28" s="131">
        <v>1.5745856353591159</v>
      </c>
      <c r="VO28" s="131">
        <v>1.6194503171247359</v>
      </c>
      <c r="VP28" s="131" t="s">
        <v>158</v>
      </c>
      <c r="VQ28" s="131" t="s">
        <v>158</v>
      </c>
      <c r="VR28" s="131" t="s">
        <v>158</v>
      </c>
      <c r="VS28" s="131" t="s">
        <v>158</v>
      </c>
      <c r="VT28" s="131" t="s">
        <v>158</v>
      </c>
      <c r="VU28" s="131" t="s">
        <v>158</v>
      </c>
      <c r="VV28" s="131" t="s">
        <v>158</v>
      </c>
      <c r="VW28" s="131" t="s">
        <v>158</v>
      </c>
      <c r="VX28" s="131" t="s">
        <v>158</v>
      </c>
      <c r="VY28" s="131" t="s">
        <v>158</v>
      </c>
      <c r="VZ28" s="131" t="s">
        <v>158</v>
      </c>
      <c r="WA28" s="131" t="s">
        <v>158</v>
      </c>
      <c r="WB28" s="131" t="s">
        <v>158</v>
      </c>
      <c r="WC28" s="131" t="s">
        <v>158</v>
      </c>
      <c r="WD28" s="130" t="s">
        <v>158</v>
      </c>
      <c r="WE28" s="131">
        <v>1.7821229147360409</v>
      </c>
      <c r="WF28" s="131">
        <v>1.6729540614542138</v>
      </c>
      <c r="WG28" s="131">
        <v>1.7314814814814816</v>
      </c>
      <c r="WH28" s="131">
        <v>1.462129144851658</v>
      </c>
      <c r="WI28" s="131">
        <v>1.8505882352941176</v>
      </c>
      <c r="WJ28" s="131">
        <v>1.7932896259159274</v>
      </c>
      <c r="WK28" s="131">
        <v>2.0318840579710145</v>
      </c>
      <c r="WL28" s="131">
        <v>1.9536723163841807</v>
      </c>
      <c r="WM28" s="131">
        <v>2.3865606936416186</v>
      </c>
      <c r="WN28" s="131">
        <v>2.6895734597156395</v>
      </c>
      <c r="WO28" s="131">
        <v>2.5082872928176796</v>
      </c>
      <c r="WP28" s="131">
        <v>1.8752642706131077</v>
      </c>
      <c r="WQ28" s="131" t="s">
        <v>158</v>
      </c>
      <c r="WR28" s="131" t="s">
        <v>158</v>
      </c>
      <c r="WS28" s="131" t="s">
        <v>158</v>
      </c>
      <c r="WT28" s="131" t="s">
        <v>158</v>
      </c>
      <c r="WU28" s="131" t="s">
        <v>158</v>
      </c>
      <c r="WV28" s="131" t="s">
        <v>158</v>
      </c>
      <c r="WW28" s="131" t="s">
        <v>158</v>
      </c>
      <c r="WX28" s="131" t="s">
        <v>158</v>
      </c>
      <c r="WY28" s="131" t="s">
        <v>158</v>
      </c>
      <c r="WZ28" s="131" t="s">
        <v>158</v>
      </c>
      <c r="XA28" s="131" t="s">
        <v>158</v>
      </c>
      <c r="XB28" s="131" t="s">
        <v>158</v>
      </c>
      <c r="XC28" s="131" t="s">
        <v>158</v>
      </c>
      <c r="XD28" s="131" t="s">
        <v>158</v>
      </c>
      <c r="XE28" s="130" t="s">
        <v>158</v>
      </c>
      <c r="XF28" s="131">
        <v>1.9971786520376178</v>
      </c>
      <c r="XG28" s="131">
        <v>1.8539701855795558</v>
      </c>
      <c r="XH28" s="131">
        <v>1.9474206349206351</v>
      </c>
      <c r="XI28" s="131">
        <v>1.6603839441535777</v>
      </c>
      <c r="XJ28" s="131">
        <v>1.9403921568627449</v>
      </c>
      <c r="XK28" s="131">
        <v>1.9355958349402236</v>
      </c>
      <c r="XL28" s="131">
        <v>2.2951690821256037</v>
      </c>
      <c r="XM28" s="131">
        <v>2.231073446327684</v>
      </c>
      <c r="XN28" s="131">
        <v>2.697976878612717</v>
      </c>
      <c r="XO28" s="131">
        <v>2.8214849921011056</v>
      </c>
      <c r="XP28" s="131">
        <v>2.7032359905288081</v>
      </c>
      <c r="XQ28" s="131">
        <v>2.3100775193798451</v>
      </c>
      <c r="XR28" s="131" t="s">
        <v>158</v>
      </c>
      <c r="XS28" s="131" t="s">
        <v>158</v>
      </c>
      <c r="XT28" s="131" t="s">
        <v>158</v>
      </c>
      <c r="XU28" s="131" t="s">
        <v>158</v>
      </c>
      <c r="XV28" s="131" t="s">
        <v>158</v>
      </c>
      <c r="XW28" s="131" t="s">
        <v>158</v>
      </c>
      <c r="XX28" s="131" t="s">
        <v>158</v>
      </c>
      <c r="XY28" s="131" t="s">
        <v>158</v>
      </c>
      <c r="XZ28" s="131" t="s">
        <v>158</v>
      </c>
      <c r="YA28" s="131" t="s">
        <v>158</v>
      </c>
      <c r="YB28" s="131" t="s">
        <v>158</v>
      </c>
      <c r="YC28" s="131" t="s">
        <v>158</v>
      </c>
      <c r="YD28" s="131" t="s">
        <v>158</v>
      </c>
      <c r="YE28" s="131" t="s">
        <v>158</v>
      </c>
      <c r="YF28" s="235" t="s">
        <v>158</v>
      </c>
      <c r="YG28" s="8">
        <v>257.2</v>
      </c>
      <c r="YH28" s="8">
        <v>248</v>
      </c>
      <c r="YI28" s="8">
        <v>240</v>
      </c>
      <c r="YJ28" s="8">
        <v>234</v>
      </c>
      <c r="YK28" s="8">
        <v>214</v>
      </c>
      <c r="YL28" s="8">
        <v>172</v>
      </c>
      <c r="YM28" s="8">
        <v>146</v>
      </c>
      <c r="YN28" s="8">
        <v>147</v>
      </c>
      <c r="YO28" s="8">
        <v>133</v>
      </c>
      <c r="YP28" s="8">
        <v>125</v>
      </c>
      <c r="YQ28" s="8">
        <v>126</v>
      </c>
      <c r="YR28" s="8">
        <v>120</v>
      </c>
      <c r="YS28" s="231" t="s">
        <v>5</v>
      </c>
      <c r="YT28" s="231" t="s">
        <v>5</v>
      </c>
      <c r="YU28" s="231" t="s">
        <v>5</v>
      </c>
      <c r="YV28" s="231" t="s">
        <v>5</v>
      </c>
      <c r="YW28" s="231" t="s">
        <v>5</v>
      </c>
      <c r="YX28" s="231" t="s">
        <v>5</v>
      </c>
      <c r="YY28" s="231" t="s">
        <v>5</v>
      </c>
      <c r="YZ28" s="231" t="s">
        <v>5</v>
      </c>
      <c r="ZA28" s="231" t="s">
        <v>5</v>
      </c>
      <c r="ZB28" s="231" t="s">
        <v>5</v>
      </c>
      <c r="ZC28" s="231" t="s">
        <v>5</v>
      </c>
      <c r="ZD28" s="231" t="s">
        <v>5</v>
      </c>
      <c r="ZE28" s="231" t="s">
        <v>5</v>
      </c>
      <c r="ZF28" s="231" t="s">
        <v>5</v>
      </c>
      <c r="ZG28" s="235" t="s">
        <v>158</v>
      </c>
      <c r="ZH28" s="133">
        <v>6.0400000000000002E-2</v>
      </c>
      <c r="ZI28" s="133">
        <v>0.11900000000000001</v>
      </c>
      <c r="ZJ28" s="133">
        <v>8.9099999999999999E-2</v>
      </c>
      <c r="ZK28" s="133">
        <v>0.1036</v>
      </c>
      <c r="ZL28" s="133">
        <v>4.2999999999999997E-2</v>
      </c>
      <c r="ZM28" s="133">
        <v>4.7899999999999998E-2</v>
      </c>
      <c r="ZN28" s="133">
        <v>0.1285</v>
      </c>
      <c r="ZO28" s="133">
        <v>0.17</v>
      </c>
      <c r="ZP28" s="133">
        <v>0.1159</v>
      </c>
      <c r="ZQ28" s="133">
        <v>0.1419</v>
      </c>
      <c r="ZR28" s="133">
        <v>0.15659999999999999</v>
      </c>
      <c r="ZS28" s="133">
        <v>0.12210000000000001</v>
      </c>
      <c r="ZT28" s="379" t="s">
        <v>158</v>
      </c>
      <c r="ZU28" s="133">
        <v>3.9399999999999998E-2</v>
      </c>
      <c r="ZV28" s="133">
        <v>6.1500000000000006E-2</v>
      </c>
      <c r="ZW28" s="133">
        <v>5.6900000000000006E-2</v>
      </c>
      <c r="ZX28" s="133">
        <v>6.0100000000000001E-2</v>
      </c>
      <c r="ZY28" s="133">
        <v>3.49E-2</v>
      </c>
      <c r="ZZ28" s="133">
        <v>4.0500000000000001E-2</v>
      </c>
      <c r="AAA28" s="133">
        <v>7.6299999999999993E-2</v>
      </c>
      <c r="AAB28" s="133">
        <v>8.4900000000000003E-2</v>
      </c>
      <c r="AAC28" s="133">
        <v>6.2699999999999992E-2</v>
      </c>
      <c r="AAD28" s="133">
        <v>6.7799999999999999E-2</v>
      </c>
      <c r="AAE28" s="133">
        <v>7.3099999999999998E-2</v>
      </c>
      <c r="AAF28" s="133">
        <v>5.9699999999999996E-2</v>
      </c>
      <c r="AAG28" s="235" t="s">
        <v>158</v>
      </c>
      <c r="AAH28" s="8">
        <v>5765</v>
      </c>
      <c r="AAI28" s="8">
        <v>5506</v>
      </c>
      <c r="AAJ28" s="8">
        <v>6111</v>
      </c>
      <c r="AAK28" s="8">
        <v>6524</v>
      </c>
      <c r="AAL28" s="8">
        <v>6226</v>
      </c>
      <c r="AAM28" s="8">
        <v>4277</v>
      </c>
      <c r="AAN28" s="8">
        <v>2789</v>
      </c>
      <c r="AAO28" s="8">
        <v>2972</v>
      </c>
      <c r="AAP28" s="8">
        <v>2230</v>
      </c>
      <c r="AAQ28" s="8">
        <v>2058</v>
      </c>
      <c r="AAR28" s="8">
        <v>2064</v>
      </c>
      <c r="AAS28" s="8">
        <v>1554</v>
      </c>
      <c r="AAT28" s="231" t="s">
        <v>5</v>
      </c>
      <c r="AAU28" s="231" t="s">
        <v>5</v>
      </c>
      <c r="AAV28" s="231" t="s">
        <v>5</v>
      </c>
      <c r="AAW28" s="231" t="s">
        <v>5</v>
      </c>
      <c r="AAX28" s="231" t="s">
        <v>5</v>
      </c>
      <c r="AAY28" s="231" t="s">
        <v>5</v>
      </c>
      <c r="AAZ28" s="231" t="s">
        <v>5</v>
      </c>
      <c r="ABA28" s="231" t="s">
        <v>5</v>
      </c>
      <c r="ABB28" s="231" t="s">
        <v>5</v>
      </c>
      <c r="ABC28" s="231" t="s">
        <v>5</v>
      </c>
      <c r="ABD28" s="231" t="s">
        <v>5</v>
      </c>
      <c r="ABE28" s="231" t="s">
        <v>5</v>
      </c>
      <c r="ABF28" s="231" t="s">
        <v>5</v>
      </c>
      <c r="ABG28" s="231" t="s">
        <v>5</v>
      </c>
      <c r="ABH28" s="235" t="s">
        <v>158</v>
      </c>
      <c r="ABI28" s="8">
        <v>1185</v>
      </c>
      <c r="ABJ28" s="8">
        <v>1637</v>
      </c>
      <c r="ABK28" s="8">
        <v>1525</v>
      </c>
      <c r="ABL28" s="8">
        <v>1690</v>
      </c>
      <c r="ABM28" s="8">
        <v>1193</v>
      </c>
      <c r="ABN28" s="8">
        <v>1053</v>
      </c>
      <c r="ABO28" s="8">
        <v>674</v>
      </c>
      <c r="ABP28" s="8">
        <v>763</v>
      </c>
      <c r="ABQ28" s="8">
        <v>564</v>
      </c>
      <c r="ABR28" s="8">
        <v>398</v>
      </c>
      <c r="ABS28" s="8">
        <v>400</v>
      </c>
      <c r="ABT28" s="8">
        <v>416</v>
      </c>
      <c r="ABU28" s="231" t="s">
        <v>5</v>
      </c>
      <c r="ABV28" s="231" t="s">
        <v>5</v>
      </c>
      <c r="ABW28" s="231" t="s">
        <v>5</v>
      </c>
      <c r="ABX28" s="231" t="s">
        <v>5</v>
      </c>
      <c r="ABY28" s="231" t="s">
        <v>5</v>
      </c>
      <c r="ABZ28" s="231" t="s">
        <v>5</v>
      </c>
      <c r="ACA28" s="231" t="s">
        <v>5</v>
      </c>
      <c r="ACB28" s="231" t="s">
        <v>5</v>
      </c>
      <c r="ACC28" s="231" t="s">
        <v>5</v>
      </c>
      <c r="ACD28" s="231" t="s">
        <v>5</v>
      </c>
      <c r="ACE28" s="231" t="s">
        <v>5</v>
      </c>
      <c r="ACF28" s="231" t="s">
        <v>5</v>
      </c>
      <c r="ACG28" s="231" t="s">
        <v>5</v>
      </c>
      <c r="ACH28" s="231" t="s">
        <v>5</v>
      </c>
      <c r="ACI28" s="235" t="s">
        <v>158</v>
      </c>
      <c r="ACJ28" s="8">
        <v>-1174</v>
      </c>
      <c r="ACK28" s="8">
        <v>-986</v>
      </c>
      <c r="ACL28" s="8">
        <v>-970</v>
      </c>
      <c r="ACM28" s="8">
        <v>-472</v>
      </c>
      <c r="ACN28" s="8">
        <v>-336</v>
      </c>
      <c r="ACO28" s="8">
        <v>22</v>
      </c>
      <c r="ACP28" s="8">
        <v>247</v>
      </c>
      <c r="ACQ28" s="8">
        <v>333</v>
      </c>
      <c r="ACR28" s="8">
        <v>247</v>
      </c>
      <c r="ACS28" s="8">
        <v>-36</v>
      </c>
      <c r="ACT28" s="8">
        <v>-72</v>
      </c>
      <c r="ACU28" s="8">
        <v>-125</v>
      </c>
      <c r="ACV28" s="237" t="s">
        <v>5</v>
      </c>
      <c r="ACW28" s="237" t="s">
        <v>5</v>
      </c>
      <c r="ACX28" s="237" t="s">
        <v>5</v>
      </c>
      <c r="ACY28" s="237" t="s">
        <v>5</v>
      </c>
      <c r="ACZ28" s="237" t="s">
        <v>5</v>
      </c>
      <c r="ADA28" s="237" t="s">
        <v>5</v>
      </c>
      <c r="ADB28" s="237" t="s">
        <v>5</v>
      </c>
      <c r="ADC28" s="237" t="s">
        <v>5</v>
      </c>
      <c r="ADD28" s="237" t="s">
        <v>5</v>
      </c>
      <c r="ADE28" s="237" t="s">
        <v>5</v>
      </c>
      <c r="ADF28" s="237" t="s">
        <v>5</v>
      </c>
      <c r="ADG28" s="237" t="s">
        <v>5</v>
      </c>
      <c r="ADH28" s="237" t="s">
        <v>5</v>
      </c>
      <c r="ADI28" s="237" t="s">
        <v>5</v>
      </c>
      <c r="ADJ28" s="127" t="s">
        <v>158</v>
      </c>
      <c r="ADK28" s="128">
        <v>1.3005050505050504</v>
      </c>
      <c r="ADL28" s="128">
        <v>0.65476190476190477</v>
      </c>
      <c r="ADM28" s="128">
        <v>0.86050724637681164</v>
      </c>
      <c r="ADN28" s="128">
        <v>0.75082236842105265</v>
      </c>
      <c r="ADO28" s="128">
        <v>1.719758064516129</v>
      </c>
      <c r="ADP28" s="128">
        <v>1.5113636363636365</v>
      </c>
      <c r="ADQ28" s="128">
        <v>0.61346863468634694</v>
      </c>
      <c r="ADR28" s="128">
        <v>0.52304964539007104</v>
      </c>
      <c r="ADS28" s="128">
        <v>0.8612804878048782</v>
      </c>
      <c r="ADT28" s="128">
        <v>0.77414772727272729</v>
      </c>
      <c r="ADU28" s="128">
        <v>0.66624365482233505</v>
      </c>
      <c r="ADV28" s="128">
        <v>0.70454545454545459</v>
      </c>
      <c r="ADW28" s="128">
        <v>0.67763157894736847</v>
      </c>
      <c r="ADX28" s="128">
        <v>0.76587301587301582</v>
      </c>
      <c r="ADY28" s="128">
        <v>0.68181818181818177</v>
      </c>
      <c r="ADZ28" s="128">
        <v>0.7946428571428571</v>
      </c>
      <c r="AEA28" s="128" t="s">
        <v>158</v>
      </c>
      <c r="AEB28" s="128" t="s">
        <v>158</v>
      </c>
      <c r="AEC28" s="128" t="s">
        <v>158</v>
      </c>
      <c r="AED28" s="128" t="s">
        <v>158</v>
      </c>
      <c r="AEE28" s="128" t="s">
        <v>158</v>
      </c>
      <c r="AEF28" s="128" t="s">
        <v>158</v>
      </c>
      <c r="AEG28" s="128" t="s">
        <v>158</v>
      </c>
      <c r="AEH28" s="128" t="s">
        <v>158</v>
      </c>
      <c r="AEI28" s="128" t="s">
        <v>158</v>
      </c>
      <c r="AEJ28" s="128" t="s">
        <v>158</v>
      </c>
      <c r="AEK28" s="127" t="s">
        <v>158</v>
      </c>
      <c r="AEL28" s="128">
        <v>0.5588945147679325</v>
      </c>
      <c r="AEM28" s="128">
        <v>0.3749541844838119</v>
      </c>
      <c r="AEN28" s="128">
        <v>0.37377049180327865</v>
      </c>
      <c r="AEO28" s="128">
        <v>0.31603846153846155</v>
      </c>
      <c r="AEP28" s="128">
        <v>0.38252724224643753</v>
      </c>
      <c r="AEQ28" s="128">
        <v>0.32586894586894588</v>
      </c>
      <c r="AER28" s="128">
        <v>0.3601261127596439</v>
      </c>
      <c r="AES28" s="128">
        <v>0.28417431192660553</v>
      </c>
      <c r="AET28" s="128">
        <v>0.33308953900709221</v>
      </c>
      <c r="AEU28" s="128">
        <v>0.42792085427135679</v>
      </c>
      <c r="AEV28" s="128">
        <v>0.41343750000000001</v>
      </c>
      <c r="AEW28" s="128">
        <v>0.33533653846153849</v>
      </c>
      <c r="AEX28" s="128" t="s">
        <v>158</v>
      </c>
      <c r="AEY28" s="128" t="s">
        <v>158</v>
      </c>
      <c r="AEZ28" s="128" t="s">
        <v>158</v>
      </c>
      <c r="AFA28" s="128" t="s">
        <v>158</v>
      </c>
      <c r="AFB28" s="128" t="s">
        <v>158</v>
      </c>
      <c r="AFC28" s="128" t="s">
        <v>158</v>
      </c>
      <c r="AFD28" s="128" t="s">
        <v>158</v>
      </c>
      <c r="AFE28" s="128" t="s">
        <v>158</v>
      </c>
      <c r="AFF28" s="128" t="s">
        <v>158</v>
      </c>
      <c r="AFG28" s="128" t="s">
        <v>158</v>
      </c>
      <c r="AFH28" s="128" t="s">
        <v>158</v>
      </c>
      <c r="AFI28" s="128" t="s">
        <v>158</v>
      </c>
      <c r="AFJ28" s="128" t="s">
        <v>158</v>
      </c>
      <c r="AFK28" s="128" t="s">
        <v>158</v>
      </c>
      <c r="AFL28" s="134" t="s">
        <v>158</v>
      </c>
      <c r="AFM28" s="135" t="s">
        <v>1282</v>
      </c>
      <c r="AFN28" s="135" t="s">
        <v>1282</v>
      </c>
      <c r="AFO28" s="135" t="s">
        <v>1282</v>
      </c>
      <c r="AFP28" s="135" t="s">
        <v>1282</v>
      </c>
      <c r="AFQ28" s="135" t="s">
        <v>1282</v>
      </c>
      <c r="AFR28" s="135">
        <v>15.597272727272728</v>
      </c>
      <c r="AFS28" s="135">
        <v>0.98269230769230764</v>
      </c>
      <c r="AFT28" s="135">
        <v>0.65112612612612619</v>
      </c>
      <c r="AFU28" s="135">
        <v>0.76057692307692315</v>
      </c>
      <c r="AFV28" s="135" t="s">
        <v>1282</v>
      </c>
      <c r="AFW28" s="135" t="s">
        <v>1282</v>
      </c>
      <c r="AFX28" s="135" t="s">
        <v>1282</v>
      </c>
      <c r="AFY28" s="135" t="s">
        <v>158</v>
      </c>
      <c r="AFZ28" s="135" t="s">
        <v>158</v>
      </c>
      <c r="AGA28" s="135" t="s">
        <v>158</v>
      </c>
      <c r="AGB28" s="135" t="s">
        <v>158</v>
      </c>
      <c r="AGC28" s="135" t="s">
        <v>158</v>
      </c>
      <c r="AGD28" s="135" t="s">
        <v>158</v>
      </c>
      <c r="AGE28" s="135" t="s">
        <v>158</v>
      </c>
      <c r="AGF28" s="135" t="s">
        <v>158</v>
      </c>
      <c r="AGG28" s="135" t="s">
        <v>158</v>
      </c>
      <c r="AGH28" s="135" t="s">
        <v>158</v>
      </c>
      <c r="AGI28" s="135" t="s">
        <v>158</v>
      </c>
      <c r="AGJ28" s="135" t="s">
        <v>158</v>
      </c>
      <c r="AGK28" s="135" t="s">
        <v>158</v>
      </c>
      <c r="AGL28" s="135" t="s">
        <v>158</v>
      </c>
    </row>
    <row r="29" spans="1:870" x14ac:dyDescent="0.2">
      <c r="A29" s="7">
        <v>27</v>
      </c>
      <c r="B29" s="1" t="s">
        <v>263</v>
      </c>
      <c r="C29" s="1" t="s">
        <v>264</v>
      </c>
      <c r="D29" s="94">
        <v>0.185</v>
      </c>
      <c r="E29" s="95">
        <v>0.22</v>
      </c>
      <c r="F29" s="57">
        <v>0.88</v>
      </c>
      <c r="G29" s="58" t="s">
        <v>159</v>
      </c>
      <c r="H29" s="58">
        <v>0.88</v>
      </c>
      <c r="I29" s="226" t="s">
        <v>5</v>
      </c>
      <c r="J29" s="58" t="s">
        <v>159</v>
      </c>
      <c r="K29" s="58" t="s">
        <v>1284</v>
      </c>
      <c r="L29" s="226" t="s">
        <v>5</v>
      </c>
      <c r="M29" s="150">
        <v>0.71499999999999997</v>
      </c>
      <c r="N29" s="123">
        <v>0.61499999999999999</v>
      </c>
      <c r="O29" s="123">
        <v>0.51500000000000001</v>
      </c>
      <c r="P29" s="123">
        <v>0.42000000000000004</v>
      </c>
      <c r="Q29" s="123">
        <v>0.35000000000000003</v>
      </c>
      <c r="R29" s="123">
        <v>0.31</v>
      </c>
      <c r="S29" s="123">
        <v>0.27</v>
      </c>
      <c r="T29" s="124">
        <v>0.21500000000000002</v>
      </c>
      <c r="U29" s="124">
        <v>0.19000000000000003</v>
      </c>
      <c r="V29" s="124">
        <v>0.1525</v>
      </c>
      <c r="W29" s="124">
        <v>0.1225</v>
      </c>
      <c r="X29" s="124">
        <v>9.5000000000000001E-2</v>
      </c>
      <c r="Y29" s="124">
        <v>7.4999999999999997E-2</v>
      </c>
      <c r="Z29" s="124">
        <v>5.7500000000000002E-2</v>
      </c>
      <c r="AA29" s="124">
        <v>0.05</v>
      </c>
      <c r="AB29" s="124">
        <v>3.7499999999999999E-2</v>
      </c>
      <c r="AC29" s="124" t="s">
        <v>1311</v>
      </c>
      <c r="AD29" s="124" t="s">
        <v>5</v>
      </c>
      <c r="AE29" s="124" t="s">
        <v>5</v>
      </c>
      <c r="AF29" s="124" t="s">
        <v>5</v>
      </c>
      <c r="AG29" s="124" t="s">
        <v>5</v>
      </c>
      <c r="AH29" s="124" t="s">
        <v>5</v>
      </c>
      <c r="AI29" s="124" t="s">
        <v>5</v>
      </c>
      <c r="AJ29" s="124" t="s">
        <v>5</v>
      </c>
      <c r="AK29" s="124" t="s">
        <v>5</v>
      </c>
      <c r="AL29" s="124" t="s">
        <v>5</v>
      </c>
      <c r="AM29" s="124" t="s">
        <v>5</v>
      </c>
      <c r="AN29" s="136" t="s">
        <v>5</v>
      </c>
      <c r="AO29" s="136" t="s">
        <v>5</v>
      </c>
      <c r="AP29" s="136" t="s">
        <v>5</v>
      </c>
      <c r="AQ29" s="136" t="s">
        <v>5</v>
      </c>
      <c r="AR29" s="136" t="s">
        <v>5</v>
      </c>
      <c r="AS29" s="136" t="s">
        <v>5</v>
      </c>
      <c r="AT29" s="136" t="s">
        <v>5</v>
      </c>
      <c r="AU29" s="136" t="s">
        <v>5</v>
      </c>
      <c r="AV29" s="137" t="s">
        <v>5</v>
      </c>
      <c r="AW29" s="137" t="s">
        <v>5</v>
      </c>
      <c r="AX29" s="137" t="s">
        <v>5</v>
      </c>
      <c r="AY29" s="137" t="s">
        <v>5</v>
      </c>
      <c r="AZ29" s="137" t="s">
        <v>5</v>
      </c>
      <c r="BA29" s="137" t="s">
        <v>5</v>
      </c>
      <c r="BB29" s="137" t="s">
        <v>5</v>
      </c>
      <c r="BC29" s="137" t="s">
        <v>5</v>
      </c>
      <c r="BD29" s="137" t="s">
        <v>5</v>
      </c>
      <c r="BE29" s="137" t="s">
        <v>5</v>
      </c>
      <c r="BF29" s="137" t="s">
        <v>5</v>
      </c>
      <c r="BG29" s="137" t="s">
        <v>5</v>
      </c>
      <c r="BH29" s="137" t="s">
        <v>5</v>
      </c>
      <c r="BI29" s="137" t="s">
        <v>5</v>
      </c>
      <c r="BJ29" s="137" t="s">
        <v>5</v>
      </c>
      <c r="BK29" s="137" t="s">
        <v>5</v>
      </c>
      <c r="BL29" s="137" t="s">
        <v>5</v>
      </c>
      <c r="BM29" s="126">
        <v>0.16260162601626016</v>
      </c>
      <c r="BN29" s="125">
        <v>0.19417475728155331</v>
      </c>
      <c r="BO29" s="125">
        <v>0.22619047619047605</v>
      </c>
      <c r="BP29" s="125">
        <v>0.19999999999999996</v>
      </c>
      <c r="BQ29" s="125">
        <v>0.12903225806451624</v>
      </c>
      <c r="BR29" s="125">
        <v>0.14814814814814814</v>
      </c>
      <c r="BS29" s="125">
        <v>0.2558139534883721</v>
      </c>
      <c r="BT29" s="125">
        <v>0.13157894736842102</v>
      </c>
      <c r="BU29" s="125">
        <v>0.24590163934426257</v>
      </c>
      <c r="BV29" s="125">
        <v>0.24489795918367352</v>
      </c>
      <c r="BW29" s="125">
        <v>0.28947368421052633</v>
      </c>
      <c r="BX29" s="125">
        <v>0.26666666666666683</v>
      </c>
      <c r="BY29" s="125">
        <v>0.30434782608695632</v>
      </c>
      <c r="BZ29" s="125">
        <v>0.14999999999999991</v>
      </c>
      <c r="CA29" s="125">
        <v>0.33333333333333348</v>
      </c>
      <c r="CB29" s="125" t="s">
        <v>158</v>
      </c>
      <c r="CC29" s="125" t="s">
        <v>158</v>
      </c>
      <c r="CD29" s="125" t="s">
        <v>158</v>
      </c>
      <c r="CE29" s="125" t="s">
        <v>158</v>
      </c>
      <c r="CF29" s="125" t="s">
        <v>158</v>
      </c>
      <c r="CG29" s="125" t="s">
        <v>158</v>
      </c>
      <c r="CH29" s="125" t="s">
        <v>158</v>
      </c>
      <c r="CI29" s="125" t="s">
        <v>158</v>
      </c>
      <c r="CJ29" s="125" t="s">
        <v>158</v>
      </c>
      <c r="CK29" s="125" t="s">
        <v>158</v>
      </c>
      <c r="CL29" s="125" t="s">
        <v>158</v>
      </c>
      <c r="CM29" s="125" t="s">
        <v>158</v>
      </c>
      <c r="CN29" s="125" t="s">
        <v>158</v>
      </c>
      <c r="CO29" s="125" t="s">
        <v>158</v>
      </c>
      <c r="CP29" s="125" t="s">
        <v>158</v>
      </c>
      <c r="CQ29" s="125" t="s">
        <v>158</v>
      </c>
      <c r="CR29" s="125" t="s">
        <v>158</v>
      </c>
      <c r="CS29" s="125" t="s">
        <v>158</v>
      </c>
      <c r="CT29" s="125" t="s">
        <v>158</v>
      </c>
      <c r="CU29" s="125" t="s">
        <v>158</v>
      </c>
      <c r="CV29" s="125" t="s">
        <v>158</v>
      </c>
      <c r="CW29" s="125" t="s">
        <v>158</v>
      </c>
      <c r="CX29" s="125" t="s">
        <v>158</v>
      </c>
      <c r="CY29" s="125" t="s">
        <v>158</v>
      </c>
      <c r="CZ29" s="125" t="s">
        <v>158</v>
      </c>
      <c r="DA29" s="125" t="s">
        <v>158</v>
      </c>
      <c r="DB29" s="125" t="s">
        <v>158</v>
      </c>
      <c r="DC29" s="125" t="s">
        <v>158</v>
      </c>
      <c r="DD29" s="125" t="s">
        <v>158</v>
      </c>
      <c r="DE29" s="125" t="s">
        <v>158</v>
      </c>
      <c r="DF29" s="125" t="s">
        <v>158</v>
      </c>
      <c r="DG29" s="125" t="s">
        <v>158</v>
      </c>
      <c r="DH29" s="125" t="s">
        <v>158</v>
      </c>
      <c r="DI29" s="125" t="s">
        <v>158</v>
      </c>
      <c r="DJ29" s="125" t="s">
        <v>158</v>
      </c>
      <c r="DK29" s="125" t="s">
        <v>158</v>
      </c>
      <c r="DL29" s="127">
        <v>1.4961445133200911E-2</v>
      </c>
      <c r="DM29" s="128">
        <v>9.2259220386485419E-3</v>
      </c>
      <c r="DN29" s="128">
        <v>6.3650970213817827E-3</v>
      </c>
      <c r="DO29" s="128">
        <v>8.2015231400117163E-3</v>
      </c>
      <c r="DP29" s="128">
        <v>8.0459770114942545E-3</v>
      </c>
      <c r="DQ29" s="128">
        <v>9.6273291925465833E-3</v>
      </c>
      <c r="DR29" s="128">
        <v>7.2502685284640172E-3</v>
      </c>
      <c r="DS29" s="128">
        <v>5.5455248903791598E-3</v>
      </c>
      <c r="DT29" s="128">
        <v>8.9834515366430286E-3</v>
      </c>
      <c r="DU29" s="128">
        <v>9.242424242424243E-3</v>
      </c>
      <c r="DV29" s="128">
        <v>1.4E-2</v>
      </c>
      <c r="DW29" s="128">
        <v>1.532258064516129E-2</v>
      </c>
      <c r="DX29" s="128">
        <v>1.4940239043824702E-2</v>
      </c>
      <c r="DY29" s="128">
        <v>1.2921348314606741E-2</v>
      </c>
      <c r="DZ29" s="128">
        <v>1.3333333333333334E-2</v>
      </c>
      <c r="EA29" s="128">
        <v>8.9712918660287081E-3</v>
      </c>
      <c r="EB29" s="128" t="s">
        <v>158</v>
      </c>
      <c r="EC29" s="128" t="s">
        <v>158</v>
      </c>
      <c r="ED29" s="128" t="s">
        <v>158</v>
      </c>
      <c r="EE29" s="128" t="s">
        <v>158</v>
      </c>
      <c r="EF29" s="128" t="s">
        <v>158</v>
      </c>
      <c r="EG29" s="128" t="s">
        <v>158</v>
      </c>
      <c r="EH29" s="128" t="s">
        <v>158</v>
      </c>
      <c r="EI29" s="128" t="s">
        <v>158</v>
      </c>
      <c r="EJ29" s="128" t="s">
        <v>158</v>
      </c>
      <c r="EK29" s="128" t="s">
        <v>158</v>
      </c>
      <c r="EL29" s="128" t="s">
        <v>158</v>
      </c>
      <c r="EM29" s="127">
        <v>2.092998203336854E-2</v>
      </c>
      <c r="EN29" s="128">
        <v>1.0807225141835648E-2</v>
      </c>
      <c r="EO29" s="128">
        <v>8.2545279692258378E-3</v>
      </c>
      <c r="EP29" s="128">
        <v>1.1491108071135432E-2</v>
      </c>
      <c r="EQ29" s="128">
        <v>9.8425196850393699E-3</v>
      </c>
      <c r="ER29" s="128">
        <v>1.1285038223516564E-2</v>
      </c>
      <c r="ES29" s="128">
        <v>9.9447513812154706E-3</v>
      </c>
      <c r="ET29" s="128">
        <v>8.131618759455372E-3</v>
      </c>
      <c r="EU29" s="128">
        <v>1.084474885844749E-2</v>
      </c>
      <c r="EV29" s="128">
        <v>1.2782900251466891E-2</v>
      </c>
      <c r="EW29" s="128">
        <v>1.740056818181818E-2</v>
      </c>
      <c r="EX29" s="128">
        <v>1.9791666666666669E-2</v>
      </c>
      <c r="EY29" s="128">
        <v>1.7942583732057416E-2</v>
      </c>
      <c r="EZ29" s="128">
        <v>1.8668831168831168E-2</v>
      </c>
      <c r="FA29" s="128">
        <v>1.7543859649122806E-2</v>
      </c>
      <c r="FB29" s="128">
        <v>9.5907928388746788E-3</v>
      </c>
      <c r="FC29" s="128" t="s">
        <v>158</v>
      </c>
      <c r="FD29" s="128" t="s">
        <v>158</v>
      </c>
      <c r="FE29" s="128" t="s">
        <v>158</v>
      </c>
      <c r="FF29" s="128" t="s">
        <v>158</v>
      </c>
      <c r="FG29" s="128" t="s">
        <v>158</v>
      </c>
      <c r="FH29" s="128" t="s">
        <v>158</v>
      </c>
      <c r="FI29" s="128" t="s">
        <v>158</v>
      </c>
      <c r="FJ29" s="128" t="s">
        <v>158</v>
      </c>
      <c r="FK29" s="128" t="s">
        <v>158</v>
      </c>
      <c r="FL29" s="128" t="s">
        <v>158</v>
      </c>
      <c r="FM29" s="128" t="s">
        <v>158</v>
      </c>
      <c r="FN29" s="127">
        <v>3.001175360391951E-2</v>
      </c>
      <c r="FO29" s="128">
        <v>1.4199953493420608E-2</v>
      </c>
      <c r="FP29" s="128">
        <v>1.4357401728463899E-2</v>
      </c>
      <c r="FQ29" s="128">
        <v>1.3561511139812724E-2</v>
      </c>
      <c r="FR29" s="128">
        <v>1.1709601873536301E-2</v>
      </c>
      <c r="FS29" s="128">
        <v>1.2570965125709651E-2</v>
      </c>
      <c r="FT29" s="128">
        <v>1.1157024793388431E-2</v>
      </c>
      <c r="FU29" s="128">
        <v>1.1309836927932667E-2</v>
      </c>
      <c r="FV29" s="128">
        <v>1.2881355932203391E-2</v>
      </c>
      <c r="FW29" s="128">
        <v>1.8198090692124101E-2</v>
      </c>
      <c r="FX29" s="128">
        <v>2.024793388429752E-2</v>
      </c>
      <c r="FY29" s="128">
        <v>2.3002421307506054E-2</v>
      </c>
      <c r="FZ29" s="128">
        <v>1.9736842105263157E-2</v>
      </c>
      <c r="GA29" s="128">
        <v>2.5669642857142856E-2</v>
      </c>
      <c r="GB29" s="128">
        <v>2.8409090909090912E-2</v>
      </c>
      <c r="GC29" s="128">
        <v>1.0714285714285714E-2</v>
      </c>
      <c r="GD29" s="128" t="s">
        <v>158</v>
      </c>
      <c r="GE29" s="128" t="s">
        <v>158</v>
      </c>
      <c r="GF29" s="128" t="s">
        <v>158</v>
      </c>
      <c r="GG29" s="128" t="s">
        <v>158</v>
      </c>
      <c r="GH29" s="128" t="s">
        <v>158</v>
      </c>
      <c r="GI29" s="128" t="s">
        <v>158</v>
      </c>
      <c r="GJ29" s="128" t="s">
        <v>158</v>
      </c>
      <c r="GK29" s="128" t="s">
        <v>158</v>
      </c>
      <c r="GL29" s="128" t="s">
        <v>158</v>
      </c>
      <c r="GM29" s="128" t="s">
        <v>158</v>
      </c>
      <c r="GN29" s="128" t="s">
        <v>158</v>
      </c>
      <c r="GO29" s="109">
        <v>1.7</v>
      </c>
      <c r="GP29" s="129">
        <v>1.66</v>
      </c>
      <c r="GQ29" s="129">
        <v>1.77</v>
      </c>
      <c r="GR29" s="138">
        <v>1.29</v>
      </c>
      <c r="GS29" s="129">
        <v>1.0549999999999999</v>
      </c>
      <c r="GT29" s="129">
        <v>0.93500000000000005</v>
      </c>
      <c r="GU29" s="129">
        <v>0.87</v>
      </c>
      <c r="GV29" s="129">
        <v>0.58499999999999996</v>
      </c>
      <c r="GW29" s="129">
        <v>0.55500000000000005</v>
      </c>
      <c r="GX29" s="129">
        <v>0.46</v>
      </c>
      <c r="GY29" s="129">
        <v>0.4</v>
      </c>
      <c r="GZ29" s="129">
        <v>0.45</v>
      </c>
      <c r="HA29" s="129">
        <v>0.2</v>
      </c>
      <c r="HB29" s="129">
        <v>0.13500000000000001</v>
      </c>
      <c r="HC29" s="129">
        <v>0.115</v>
      </c>
      <c r="HD29" s="129">
        <v>0.105</v>
      </c>
      <c r="HE29" s="129" t="s">
        <v>158</v>
      </c>
      <c r="HF29" s="231" t="s">
        <v>158</v>
      </c>
      <c r="HG29" s="231" t="s">
        <v>158</v>
      </c>
      <c r="HH29" s="231" t="s">
        <v>158</v>
      </c>
      <c r="HI29" s="231" t="s">
        <v>158</v>
      </c>
      <c r="HJ29" s="231" t="s">
        <v>158</v>
      </c>
      <c r="HK29" s="231" t="s">
        <v>158</v>
      </c>
      <c r="HL29" s="231" t="s">
        <v>158</v>
      </c>
      <c r="HM29" s="231" t="s">
        <v>158</v>
      </c>
      <c r="HN29" s="231" t="s">
        <v>158</v>
      </c>
      <c r="HO29" s="231" t="s">
        <v>158</v>
      </c>
      <c r="HP29" s="232">
        <v>14.09411705882353</v>
      </c>
      <c r="HQ29" s="131">
        <v>29.439758433734941</v>
      </c>
      <c r="HR29" s="131">
        <v>20.265536723163841</v>
      </c>
      <c r="HS29" s="131">
        <v>24.007751937984494</v>
      </c>
      <c r="HT29" s="131">
        <v>25.118483412322277</v>
      </c>
      <c r="HU29" s="131">
        <v>25.882352941176467</v>
      </c>
      <c r="HV29" s="131">
        <v>28.241379310344829</v>
      </c>
      <c r="HW29" s="131">
        <v>32.153846153846153</v>
      </c>
      <c r="HX29" s="131">
        <v>24.441441441441437</v>
      </c>
      <c r="HY29" s="131">
        <v>15.478260869565217</v>
      </c>
      <c r="HZ29" s="131">
        <v>12.074999999999999</v>
      </c>
      <c r="IA29" s="131">
        <v>9.1222222222222236</v>
      </c>
      <c r="IB29" s="131">
        <v>15.9</v>
      </c>
      <c r="IC29" s="131">
        <v>12.999999999999998</v>
      </c>
      <c r="ID29" s="131">
        <v>16.304347826086957</v>
      </c>
      <c r="IE29" s="131">
        <v>35.238095238095241</v>
      </c>
      <c r="IF29" s="131" t="s">
        <v>158</v>
      </c>
      <c r="IG29" s="131" t="s">
        <v>158</v>
      </c>
      <c r="IH29" s="131" t="s">
        <v>158</v>
      </c>
      <c r="II29" s="131" t="s">
        <v>158</v>
      </c>
      <c r="IJ29" s="131" t="s">
        <v>158</v>
      </c>
      <c r="IK29" s="131" t="s">
        <v>158</v>
      </c>
      <c r="IL29" s="131" t="s">
        <v>158</v>
      </c>
      <c r="IM29" s="131" t="s">
        <v>158</v>
      </c>
      <c r="IN29" s="131" t="s">
        <v>158</v>
      </c>
      <c r="IO29" s="131" t="s">
        <v>158</v>
      </c>
      <c r="IP29" s="131" t="s">
        <v>158</v>
      </c>
      <c r="IQ29" s="130">
        <v>22.175720609327406</v>
      </c>
      <c r="IR29" s="131">
        <v>35.539614407228918</v>
      </c>
      <c r="IS29" s="131">
        <v>33.183447005649718</v>
      </c>
      <c r="IT29" s="131">
        <v>27.357314922480622</v>
      </c>
      <c r="IU29" s="131">
        <v>32.67240044549763</v>
      </c>
      <c r="IV29" s="131">
        <v>29.120565860962564</v>
      </c>
      <c r="IW29" s="131">
        <v>32.448527724137932</v>
      </c>
      <c r="IX29" s="131">
        <v>41.527418803418804</v>
      </c>
      <c r="IY29" s="131">
        <v>30.080793945945942</v>
      </c>
      <c r="IZ29" s="131">
        <v>23.4744067173913</v>
      </c>
      <c r="JA29" s="131">
        <v>16.511954364999998</v>
      </c>
      <c r="JB29" s="131">
        <v>10.326958831111112</v>
      </c>
      <c r="JC29" s="131">
        <v>20.3033</v>
      </c>
      <c r="JD29" s="131">
        <v>20.808148148148145</v>
      </c>
      <c r="JE29" s="131">
        <v>26.949965495652172</v>
      </c>
      <c r="JF29" s="131">
        <v>37.742630380952384</v>
      </c>
      <c r="JG29" s="131" t="s">
        <v>158</v>
      </c>
      <c r="JH29" s="131" t="s">
        <v>158</v>
      </c>
      <c r="JI29" s="131" t="s">
        <v>158</v>
      </c>
      <c r="JJ29" s="131" t="s">
        <v>158</v>
      </c>
      <c r="JK29" s="131" t="s">
        <v>158</v>
      </c>
      <c r="JL29" s="131" t="s">
        <v>158</v>
      </c>
      <c r="JM29" s="131" t="s">
        <v>158</v>
      </c>
      <c r="JN29" s="131" t="s">
        <v>158</v>
      </c>
      <c r="JO29" s="131" t="s">
        <v>158</v>
      </c>
      <c r="JP29" s="131" t="s">
        <v>158</v>
      </c>
      <c r="JQ29" s="131" t="s">
        <v>158</v>
      </c>
      <c r="JR29" s="130">
        <v>36.147059411764708</v>
      </c>
      <c r="JS29" s="131">
        <v>42.7710843373494</v>
      </c>
      <c r="JT29" s="131">
        <v>45.711864406779661</v>
      </c>
      <c r="JU29" s="131">
        <v>30.806201550387598</v>
      </c>
      <c r="JV29" s="131">
        <v>41.227488151658768</v>
      </c>
      <c r="JW29" s="131">
        <v>34.433155080213901</v>
      </c>
      <c r="JX29" s="131">
        <v>44.5632183908046</v>
      </c>
      <c r="JY29" s="131">
        <v>52.957264957264961</v>
      </c>
      <c r="JZ29" s="131">
        <v>34.945945945945944</v>
      </c>
      <c r="KA29" s="131">
        <v>31.413043478260867</v>
      </c>
      <c r="KB29" s="131">
        <v>18.425000000000001</v>
      </c>
      <c r="KC29" s="131">
        <v>12.077777777777776</v>
      </c>
      <c r="KD29" s="131">
        <v>23.724999999999998</v>
      </c>
      <c r="KE29" s="131">
        <v>29.25925925925926</v>
      </c>
      <c r="KF29" s="131">
        <v>33.869565217391305</v>
      </c>
      <c r="KG29" s="131">
        <v>40</v>
      </c>
      <c r="KH29" s="131" t="s">
        <v>158</v>
      </c>
      <c r="KI29" s="131" t="s">
        <v>158</v>
      </c>
      <c r="KJ29" s="131" t="s">
        <v>158</v>
      </c>
      <c r="KK29" s="131" t="s">
        <v>158</v>
      </c>
      <c r="KL29" s="131" t="s">
        <v>158</v>
      </c>
      <c r="KM29" s="131" t="s">
        <v>158</v>
      </c>
      <c r="KN29" s="131" t="s">
        <v>158</v>
      </c>
      <c r="KO29" s="131" t="s">
        <v>158</v>
      </c>
      <c r="KP29" s="131" t="s">
        <v>158</v>
      </c>
      <c r="KQ29" s="131" t="s">
        <v>158</v>
      </c>
      <c r="KR29" s="131" t="s">
        <v>158</v>
      </c>
      <c r="KS29" s="116">
        <v>7.7090958261967</v>
      </c>
      <c r="KT29" s="132">
        <v>8.4220018034265092</v>
      </c>
      <c r="KU29" s="132">
        <v>9</v>
      </c>
      <c r="KV29" s="132">
        <v>7.0181818181818185</v>
      </c>
      <c r="KW29" s="132">
        <v>6.2363636363636363</v>
      </c>
      <c r="KX29" s="132">
        <v>6.0185185185185182</v>
      </c>
      <c r="KY29" s="132">
        <v>5.7037037037037033</v>
      </c>
      <c r="KZ29" s="132">
        <v>5.166666666666667</v>
      </c>
      <c r="LA29" s="132">
        <v>4.0740740740740744</v>
      </c>
      <c r="LB29" s="132">
        <v>3.3962264150943398</v>
      </c>
      <c r="LC29" s="132">
        <v>2.6153846153846154</v>
      </c>
      <c r="LD29" s="132">
        <v>2.4117647058823528</v>
      </c>
      <c r="LE29" s="132" t="s">
        <v>158</v>
      </c>
      <c r="LF29" s="132" t="s">
        <v>158</v>
      </c>
      <c r="LG29" s="132" t="s">
        <v>158</v>
      </c>
      <c r="LH29" s="132" t="s">
        <v>158</v>
      </c>
      <c r="LI29" s="132" t="s">
        <v>158</v>
      </c>
      <c r="LJ29" s="132" t="s">
        <v>158</v>
      </c>
      <c r="LK29" s="132" t="s">
        <v>158</v>
      </c>
      <c r="LL29" s="132" t="s">
        <v>158</v>
      </c>
      <c r="LM29" s="132" t="s">
        <v>158</v>
      </c>
      <c r="LN29" s="132" t="s">
        <v>158</v>
      </c>
      <c r="LO29" s="132" t="s">
        <v>158</v>
      </c>
      <c r="LP29" s="132" t="s">
        <v>158</v>
      </c>
      <c r="LQ29" s="132" t="s">
        <v>158</v>
      </c>
      <c r="LR29" s="132" t="s">
        <v>158</v>
      </c>
      <c r="LS29" s="132" t="s">
        <v>158</v>
      </c>
      <c r="LT29" s="130">
        <v>3.1080167558146337</v>
      </c>
      <c r="LU29" s="131">
        <v>5.8026583395074951</v>
      </c>
      <c r="LV29" s="131">
        <v>3.9855555555555551</v>
      </c>
      <c r="LW29" s="131">
        <v>4.4128238341968906</v>
      </c>
      <c r="LX29" s="131">
        <v>4.2492711370262395</v>
      </c>
      <c r="LY29" s="131">
        <v>4.0209230769230775</v>
      </c>
      <c r="LZ29" s="131">
        <v>4.3077272727272735</v>
      </c>
      <c r="MA29" s="131">
        <v>3.6406451612903221</v>
      </c>
      <c r="MB29" s="131">
        <v>3.3295909090909088</v>
      </c>
      <c r="MC29" s="131">
        <v>2.0964444444444443</v>
      </c>
      <c r="MD29" s="131">
        <v>1.8467647058823529</v>
      </c>
      <c r="ME29" s="131">
        <v>1.7020731707317076</v>
      </c>
      <c r="MF29" s="131" t="s">
        <v>158</v>
      </c>
      <c r="MG29" s="131" t="s">
        <v>158</v>
      </c>
      <c r="MH29" s="131" t="s">
        <v>158</v>
      </c>
      <c r="MI29" s="131" t="s">
        <v>158</v>
      </c>
      <c r="MJ29" s="131" t="s">
        <v>158</v>
      </c>
      <c r="MK29" s="131" t="s">
        <v>158</v>
      </c>
      <c r="ML29" s="131" t="s">
        <v>158</v>
      </c>
      <c r="MM29" s="131" t="s">
        <v>158</v>
      </c>
      <c r="MN29" s="131" t="s">
        <v>158</v>
      </c>
      <c r="MO29" s="131" t="s">
        <v>158</v>
      </c>
      <c r="MP29" s="131" t="s">
        <v>158</v>
      </c>
      <c r="MQ29" s="131" t="s">
        <v>158</v>
      </c>
      <c r="MR29" s="131" t="s">
        <v>158</v>
      </c>
      <c r="MS29" s="131" t="s">
        <v>158</v>
      </c>
      <c r="MT29" s="131" t="s">
        <v>158</v>
      </c>
      <c r="MU29" s="130">
        <v>4.8901616850773202</v>
      </c>
      <c r="MV29" s="131">
        <v>7.0049569322102787</v>
      </c>
      <c r="MW29" s="131">
        <v>6.5260779111111118</v>
      </c>
      <c r="MX29" s="131">
        <v>5.0285012791450781</v>
      </c>
      <c r="MY29" s="131">
        <v>5.5271604543731776</v>
      </c>
      <c r="MZ29" s="131">
        <v>4.5239919086769236</v>
      </c>
      <c r="NA29" s="131">
        <v>4.9494540015584425</v>
      </c>
      <c r="NB29" s="131">
        <v>4.7019754838709673</v>
      </c>
      <c r="NC29" s="131">
        <v>4.0978245207272721</v>
      </c>
      <c r="ND29" s="131">
        <v>3.1794779764999999</v>
      </c>
      <c r="NE29" s="131">
        <v>2.5253577264117646</v>
      </c>
      <c r="NF29" s="131">
        <v>1.9268593916585368</v>
      </c>
      <c r="NG29" s="131" t="s">
        <v>158</v>
      </c>
      <c r="NH29" s="131" t="s">
        <v>158</v>
      </c>
      <c r="NI29" s="131" t="s">
        <v>158</v>
      </c>
      <c r="NJ29" s="131" t="s">
        <v>158</v>
      </c>
      <c r="NK29" s="131" t="s">
        <v>158</v>
      </c>
      <c r="NL29" s="131" t="s">
        <v>158</v>
      </c>
      <c r="NM29" s="131" t="s">
        <v>158</v>
      </c>
      <c r="NN29" s="131" t="s">
        <v>158</v>
      </c>
      <c r="NO29" s="131" t="s">
        <v>158</v>
      </c>
      <c r="NP29" s="131" t="s">
        <v>158</v>
      </c>
      <c r="NQ29" s="131" t="s">
        <v>158</v>
      </c>
      <c r="NR29" s="131" t="s">
        <v>158</v>
      </c>
      <c r="NS29" s="131" t="s">
        <v>158</v>
      </c>
      <c r="NT29" s="131" t="s">
        <v>158</v>
      </c>
      <c r="NU29" s="131" t="s">
        <v>158</v>
      </c>
      <c r="NV29" s="130">
        <v>7.9711035360571589</v>
      </c>
      <c r="NW29" s="131">
        <v>8.4302997858672395</v>
      </c>
      <c r="NX29" s="131">
        <v>8.99</v>
      </c>
      <c r="NY29" s="131">
        <v>5.6624352331606218</v>
      </c>
      <c r="NZ29" s="131">
        <v>6.9744169096209907</v>
      </c>
      <c r="OA29" s="131">
        <v>5.3493230769230777</v>
      </c>
      <c r="OB29" s="131">
        <v>6.7973376623376636</v>
      </c>
      <c r="OC29" s="131">
        <v>5.9961290322580645</v>
      </c>
      <c r="OD29" s="131">
        <v>4.7605909090909089</v>
      </c>
      <c r="OE29" s="131">
        <v>4.2547222222222221</v>
      </c>
      <c r="OF29" s="131">
        <v>2.8179411764705882</v>
      </c>
      <c r="OG29" s="131">
        <v>2.2535365853658536</v>
      </c>
      <c r="OH29" s="131" t="s">
        <v>158</v>
      </c>
      <c r="OI29" s="131" t="s">
        <v>158</v>
      </c>
      <c r="OJ29" s="131" t="s">
        <v>158</v>
      </c>
      <c r="OK29" s="131" t="s">
        <v>158</v>
      </c>
      <c r="OL29" s="131" t="s">
        <v>158</v>
      </c>
      <c r="OM29" s="131" t="s">
        <v>158</v>
      </c>
      <c r="ON29" s="131" t="s">
        <v>158</v>
      </c>
      <c r="OO29" s="131" t="s">
        <v>158</v>
      </c>
      <c r="OP29" s="131" t="s">
        <v>158</v>
      </c>
      <c r="OQ29" s="131" t="s">
        <v>158</v>
      </c>
      <c r="OR29" s="131" t="s">
        <v>158</v>
      </c>
      <c r="OS29" s="131" t="s">
        <v>158</v>
      </c>
      <c r="OT29" s="131" t="s">
        <v>158</v>
      </c>
      <c r="OU29" s="131" t="s">
        <v>158</v>
      </c>
      <c r="OV29" s="131" t="s">
        <v>158</v>
      </c>
      <c r="OW29" s="378">
        <v>1.8602902731452267</v>
      </c>
      <c r="OX29" s="132">
        <v>2.1280432822362489</v>
      </c>
      <c r="OY29" s="132">
        <v>3</v>
      </c>
      <c r="OZ29" s="132">
        <v>1.4727272727272727</v>
      </c>
      <c r="PA29" s="132">
        <v>1.7818181818181817</v>
      </c>
      <c r="PB29" s="132">
        <v>1.537037037037037</v>
      </c>
      <c r="PC29" s="132">
        <v>1.1111111111111112</v>
      </c>
      <c r="PD29" s="132">
        <v>0.92592592592592593</v>
      </c>
      <c r="PE29" s="132">
        <v>0.88888888888888884</v>
      </c>
      <c r="PF29" s="132">
        <v>0.60377358490566035</v>
      </c>
      <c r="PG29" s="132">
        <v>0.44230769230769229</v>
      </c>
      <c r="PH29" s="132">
        <v>0.80392156862745101</v>
      </c>
      <c r="PI29" s="132" t="s">
        <v>158</v>
      </c>
      <c r="PJ29" s="132" t="s">
        <v>158</v>
      </c>
      <c r="PK29" s="132" t="s">
        <v>158</v>
      </c>
      <c r="PL29" s="132" t="s">
        <v>158</v>
      </c>
      <c r="PM29" s="132" t="s">
        <v>158</v>
      </c>
      <c r="PN29" s="132" t="s">
        <v>158</v>
      </c>
      <c r="PO29" s="132" t="s">
        <v>158</v>
      </c>
      <c r="PP29" s="132" t="s">
        <v>158</v>
      </c>
      <c r="PQ29" s="132" t="s">
        <v>158</v>
      </c>
      <c r="PR29" s="132" t="s">
        <v>158</v>
      </c>
      <c r="PS29" s="132" t="s">
        <v>158</v>
      </c>
      <c r="PT29" s="132" t="s">
        <v>158</v>
      </c>
      <c r="PU29" s="132" t="s">
        <v>158</v>
      </c>
      <c r="PV29" s="132" t="s">
        <v>158</v>
      </c>
      <c r="PW29" s="132" t="s">
        <v>158</v>
      </c>
      <c r="PX29" s="130">
        <v>12.879709874250105</v>
      </c>
      <c r="PY29" s="131">
        <v>22.964758004661014</v>
      </c>
      <c r="PZ29" s="131">
        <v>11.956666666666665</v>
      </c>
      <c r="QA29" s="131">
        <v>21.029012345679014</v>
      </c>
      <c r="QB29" s="131">
        <v>14.872448979591837</v>
      </c>
      <c r="QC29" s="131">
        <v>15.744578313253012</v>
      </c>
      <c r="QD29" s="131">
        <v>22.113</v>
      </c>
      <c r="QE29" s="131">
        <v>20.314799999999998</v>
      </c>
      <c r="QF29" s="131">
        <v>15.260625000000001</v>
      </c>
      <c r="QG29" s="131">
        <v>11.7925</v>
      </c>
      <c r="QH29" s="131">
        <v>10.92</v>
      </c>
      <c r="QI29" s="131">
        <v>5.1062195121951222</v>
      </c>
      <c r="QJ29" s="131" t="s">
        <v>158</v>
      </c>
      <c r="QK29" s="131" t="s">
        <v>158</v>
      </c>
      <c r="QL29" s="131" t="s">
        <v>158</v>
      </c>
      <c r="QM29" s="131" t="s">
        <v>158</v>
      </c>
      <c r="QN29" s="131" t="s">
        <v>158</v>
      </c>
      <c r="QO29" s="131" t="s">
        <v>158</v>
      </c>
      <c r="QP29" s="131" t="s">
        <v>158</v>
      </c>
      <c r="QQ29" s="131" t="s">
        <v>158</v>
      </c>
      <c r="QR29" s="131" t="s">
        <v>158</v>
      </c>
      <c r="QS29" s="131" t="s">
        <v>158</v>
      </c>
      <c r="QT29" s="131" t="s">
        <v>158</v>
      </c>
      <c r="QU29" s="131" t="s">
        <v>158</v>
      </c>
      <c r="QV29" s="131" t="s">
        <v>158</v>
      </c>
      <c r="QW29" s="131" t="s">
        <v>158</v>
      </c>
      <c r="QX29" s="131" t="s">
        <v>158</v>
      </c>
      <c r="QY29" s="130">
        <v>20.264969171783427</v>
      </c>
      <c r="QZ29" s="131">
        <v>27.723007519849151</v>
      </c>
      <c r="RA29" s="131">
        <v>19.578233733333334</v>
      </c>
      <c r="RB29" s="131">
        <v>23.962981404320988</v>
      </c>
      <c r="RC29" s="131">
        <v>19.345061590306123</v>
      </c>
      <c r="RD29" s="131">
        <v>17.714426148433734</v>
      </c>
      <c r="RE29" s="131">
        <v>25.407197207999999</v>
      </c>
      <c r="RF29" s="131">
        <v>26.237023199999999</v>
      </c>
      <c r="RG29" s="131">
        <v>18.781695719999998</v>
      </c>
      <c r="RH29" s="131">
        <v>17.8845636178125</v>
      </c>
      <c r="RI29" s="131">
        <v>14.932550034434783</v>
      </c>
      <c r="RJ29" s="131">
        <v>5.7805781749756093</v>
      </c>
      <c r="RK29" s="131" t="s">
        <v>158</v>
      </c>
      <c r="RL29" s="131" t="s">
        <v>158</v>
      </c>
      <c r="RM29" s="131" t="s">
        <v>158</v>
      </c>
      <c r="RN29" s="131" t="s">
        <v>158</v>
      </c>
      <c r="RO29" s="131" t="s">
        <v>158</v>
      </c>
      <c r="RP29" s="131" t="s">
        <v>158</v>
      </c>
      <c r="RQ29" s="131" t="s">
        <v>158</v>
      </c>
      <c r="RR29" s="131" t="s">
        <v>158</v>
      </c>
      <c r="RS29" s="131" t="s">
        <v>158</v>
      </c>
      <c r="RT29" s="131" t="s">
        <v>158</v>
      </c>
      <c r="RU29" s="131" t="s">
        <v>158</v>
      </c>
      <c r="RV29" s="131" t="s">
        <v>158</v>
      </c>
      <c r="RW29" s="131" t="s">
        <v>158</v>
      </c>
      <c r="RX29" s="131" t="s">
        <v>158</v>
      </c>
      <c r="RY29" s="131" t="s">
        <v>158</v>
      </c>
      <c r="RZ29" s="130">
        <v>33.032479869985757</v>
      </c>
      <c r="SA29" s="131">
        <v>33.363983050847459</v>
      </c>
      <c r="SB29" s="131">
        <v>26.97</v>
      </c>
      <c r="SC29" s="131">
        <v>26.983950617283952</v>
      </c>
      <c r="SD29" s="131">
        <v>24.410459183673471</v>
      </c>
      <c r="SE29" s="131">
        <v>20.946144578313255</v>
      </c>
      <c r="SF29" s="131">
        <v>34.893000000000001</v>
      </c>
      <c r="SG29" s="131">
        <v>33.458399999999997</v>
      </c>
      <c r="SH29" s="131">
        <v>21.819375000000001</v>
      </c>
      <c r="SI29" s="131">
        <v>23.932812500000001</v>
      </c>
      <c r="SJ29" s="131">
        <v>16.662608695652175</v>
      </c>
      <c r="SK29" s="131">
        <v>6.7606097560975602</v>
      </c>
      <c r="SL29" s="131" t="s">
        <v>158</v>
      </c>
      <c r="SM29" s="131" t="s">
        <v>158</v>
      </c>
      <c r="SN29" s="131" t="s">
        <v>158</v>
      </c>
      <c r="SO29" s="131" t="s">
        <v>158</v>
      </c>
      <c r="SP29" s="131" t="s">
        <v>158</v>
      </c>
      <c r="SQ29" s="131" t="s">
        <v>158</v>
      </c>
      <c r="SR29" s="131" t="s">
        <v>158</v>
      </c>
      <c r="SS29" s="131" t="s">
        <v>158</v>
      </c>
      <c r="ST29" s="131" t="s">
        <v>158</v>
      </c>
      <c r="SU29" s="131" t="s">
        <v>158</v>
      </c>
      <c r="SV29" s="131" t="s">
        <v>158</v>
      </c>
      <c r="SW29" s="131" t="s">
        <v>158</v>
      </c>
      <c r="SX29" s="131" t="s">
        <v>158</v>
      </c>
      <c r="SY29" s="131" t="s">
        <v>158</v>
      </c>
      <c r="SZ29" s="131" t="s">
        <v>158</v>
      </c>
      <c r="TA29" s="378">
        <v>1.8437212656630306</v>
      </c>
      <c r="TB29" s="132">
        <v>2.0739404869251579</v>
      </c>
      <c r="TC29" s="132">
        <v>2.9642857142857144</v>
      </c>
      <c r="TD29" s="132">
        <v>1.4363636363636363</v>
      </c>
      <c r="TE29" s="132">
        <v>1.7454545454545454</v>
      </c>
      <c r="TF29" s="132">
        <v>1.4814814814814814</v>
      </c>
      <c r="TG29" s="132">
        <v>1.0185185185185186</v>
      </c>
      <c r="TH29" s="132">
        <v>0.87037037037037035</v>
      </c>
      <c r="TI29" s="132">
        <v>0.85185185185185186</v>
      </c>
      <c r="TJ29" s="132">
        <v>0.58490566037735847</v>
      </c>
      <c r="TK29" s="132">
        <v>0.40384615384615385</v>
      </c>
      <c r="TL29" s="132">
        <v>0.78431372549019607</v>
      </c>
      <c r="TM29" s="132" t="s">
        <v>158</v>
      </c>
      <c r="TN29" s="132" t="s">
        <v>158</v>
      </c>
      <c r="TO29" s="132" t="s">
        <v>158</v>
      </c>
      <c r="TP29" s="132" t="s">
        <v>158</v>
      </c>
      <c r="TQ29" s="132" t="s">
        <v>158</v>
      </c>
      <c r="TR29" s="132" t="s">
        <v>158</v>
      </c>
      <c r="TS29" s="132" t="s">
        <v>158</v>
      </c>
      <c r="TT29" s="132" t="s">
        <v>158</v>
      </c>
      <c r="TU29" s="132" t="s">
        <v>158</v>
      </c>
      <c r="TV29" s="132" t="s">
        <v>158</v>
      </c>
      <c r="TW29" s="132" t="s">
        <v>158</v>
      </c>
      <c r="TX29" s="132" t="s">
        <v>158</v>
      </c>
      <c r="TY29" s="132" t="s">
        <v>158</v>
      </c>
      <c r="TZ29" s="132" t="s">
        <v>158</v>
      </c>
      <c r="UA29" s="132" t="s">
        <v>158</v>
      </c>
      <c r="UB29" s="235">
        <v>8.39</v>
      </c>
      <c r="UC29" s="236">
        <v>7.89</v>
      </c>
      <c r="UD29" s="236">
        <v>8.6999999999999993</v>
      </c>
      <c r="UE29" s="236">
        <v>6.94</v>
      </c>
      <c r="UF29" s="236">
        <v>6.2</v>
      </c>
      <c r="UG29" s="236">
        <v>5.25</v>
      </c>
      <c r="UH29" s="236">
        <v>4.68</v>
      </c>
      <c r="UI29" s="236">
        <v>4.3499999999999996</v>
      </c>
      <c r="UJ29" s="236">
        <v>3.88</v>
      </c>
      <c r="UK29" s="236">
        <v>3.25</v>
      </c>
      <c r="UL29" s="236">
        <v>3.06</v>
      </c>
      <c r="UM29" s="236">
        <v>2.66</v>
      </c>
      <c r="UN29" s="236" t="s">
        <v>5</v>
      </c>
      <c r="UO29" s="231" t="s">
        <v>5</v>
      </c>
      <c r="UP29" s="231" t="s">
        <v>5</v>
      </c>
      <c r="UQ29" s="231" t="s">
        <v>5</v>
      </c>
      <c r="UR29" s="231" t="s">
        <v>5</v>
      </c>
      <c r="US29" s="231" t="s">
        <v>5</v>
      </c>
      <c r="UT29" s="231" t="s">
        <v>5</v>
      </c>
      <c r="UU29" s="231" t="s">
        <v>5</v>
      </c>
      <c r="UV29" s="231" t="s">
        <v>5</v>
      </c>
      <c r="UW29" s="231" t="s">
        <v>5</v>
      </c>
      <c r="UX29" s="231" t="s">
        <v>5</v>
      </c>
      <c r="UY29" s="231" t="s">
        <v>5</v>
      </c>
      <c r="UZ29" s="231" t="s">
        <v>5</v>
      </c>
      <c r="VA29" s="231" t="s">
        <v>5</v>
      </c>
      <c r="VB29" s="231" t="s">
        <v>5</v>
      </c>
      <c r="VC29" s="130">
        <v>2.8395708468304171</v>
      </c>
      <c r="VD29" s="131">
        <v>5.4892269961977185</v>
      </c>
      <c r="VE29" s="131">
        <v>4.1229885057471263</v>
      </c>
      <c r="VF29" s="131">
        <v>4.4625360230547546</v>
      </c>
      <c r="VG29" s="131">
        <v>4.8209677419354842</v>
      </c>
      <c r="VH29" s="131">
        <v>4.6971428571428575</v>
      </c>
      <c r="VI29" s="131">
        <v>5.1709401709401712</v>
      </c>
      <c r="VJ29" s="131">
        <v>4.370114942528736</v>
      </c>
      <c r="VK29" s="131">
        <v>3.8015463917525776</v>
      </c>
      <c r="VL29" s="131">
        <v>2.5784615384615388</v>
      </c>
      <c r="VM29" s="131">
        <v>1.9771241830065358</v>
      </c>
      <c r="VN29" s="131">
        <v>1.5526315789473684</v>
      </c>
      <c r="VO29" s="131" t="s">
        <v>158</v>
      </c>
      <c r="VP29" s="131" t="s">
        <v>158</v>
      </c>
      <c r="VQ29" s="131" t="s">
        <v>158</v>
      </c>
      <c r="VR29" s="131" t="s">
        <v>158</v>
      </c>
      <c r="VS29" s="131" t="s">
        <v>158</v>
      </c>
      <c r="VT29" s="131" t="s">
        <v>158</v>
      </c>
      <c r="VU29" s="131" t="s">
        <v>158</v>
      </c>
      <c r="VV29" s="131" t="s">
        <v>158</v>
      </c>
      <c r="VW29" s="131" t="s">
        <v>158</v>
      </c>
      <c r="VX29" s="131" t="s">
        <v>158</v>
      </c>
      <c r="VY29" s="131" t="s">
        <v>158</v>
      </c>
      <c r="VZ29" s="131" t="s">
        <v>158</v>
      </c>
      <c r="WA29" s="131" t="s">
        <v>158</v>
      </c>
      <c r="WB29" s="131" t="s">
        <v>158</v>
      </c>
      <c r="WC29" s="131" t="s">
        <v>158</v>
      </c>
      <c r="WD29" s="130">
        <v>4.0716948758045293</v>
      </c>
      <c r="WE29" s="131">
        <v>7.2124682365594683</v>
      </c>
      <c r="WF29" s="131">
        <v>7.171264367816093</v>
      </c>
      <c r="WG29" s="131">
        <v>5.2665706051873196</v>
      </c>
      <c r="WH29" s="131">
        <v>5.7354838709677418</v>
      </c>
      <c r="WI29" s="131">
        <v>5.2323809523809519</v>
      </c>
      <c r="WJ29" s="131">
        <v>5.8012820512820511</v>
      </c>
      <c r="WK29" s="131">
        <v>6.0781609195402311</v>
      </c>
      <c r="WL29" s="131">
        <v>4.5154639175257731</v>
      </c>
      <c r="WM29" s="131">
        <v>3.6707692307692308</v>
      </c>
      <c r="WN29" s="131">
        <v>2.3006535947712417</v>
      </c>
      <c r="WO29" s="131">
        <v>1.8045112781954886</v>
      </c>
      <c r="WP29" s="131" t="s">
        <v>158</v>
      </c>
      <c r="WQ29" s="131" t="s">
        <v>158</v>
      </c>
      <c r="WR29" s="131" t="s">
        <v>158</v>
      </c>
      <c r="WS29" s="131" t="s">
        <v>158</v>
      </c>
      <c r="WT29" s="131" t="s">
        <v>158</v>
      </c>
      <c r="WU29" s="131" t="s">
        <v>158</v>
      </c>
      <c r="WV29" s="131" t="s">
        <v>158</v>
      </c>
      <c r="WW29" s="131" t="s">
        <v>158</v>
      </c>
      <c r="WX29" s="131" t="s">
        <v>158</v>
      </c>
      <c r="WY29" s="131" t="s">
        <v>158</v>
      </c>
      <c r="WZ29" s="131" t="s">
        <v>158</v>
      </c>
      <c r="XA29" s="131" t="s">
        <v>158</v>
      </c>
      <c r="XB29" s="131" t="s">
        <v>158</v>
      </c>
      <c r="XC29" s="131" t="s">
        <v>158</v>
      </c>
      <c r="XD29" s="131" t="s">
        <v>158</v>
      </c>
      <c r="XE29" s="130">
        <v>5.6960072932283063</v>
      </c>
      <c r="XF29" s="131">
        <v>8.4486697084917619</v>
      </c>
      <c r="XG29" s="131">
        <v>9.3000000000000007</v>
      </c>
      <c r="XH29" s="131">
        <v>7.3789625360230549</v>
      </c>
      <c r="XI29" s="131">
        <v>7.0161290322580641</v>
      </c>
      <c r="XJ29" s="131">
        <v>6.1333333333333337</v>
      </c>
      <c r="XK29" s="131">
        <v>7.9572649572649583</v>
      </c>
      <c r="XL29" s="131">
        <v>8.9126436781609204</v>
      </c>
      <c r="XM29" s="131">
        <v>5.4510309278350517</v>
      </c>
      <c r="XN29" s="131">
        <v>5.0769230769230766</v>
      </c>
      <c r="XO29" s="131">
        <v>2.8594771241830066</v>
      </c>
      <c r="XP29" s="131">
        <v>2.3308270676691727</v>
      </c>
      <c r="XQ29" s="131" t="s">
        <v>158</v>
      </c>
      <c r="XR29" s="131" t="s">
        <v>158</v>
      </c>
      <c r="XS29" s="131" t="s">
        <v>158</v>
      </c>
      <c r="XT29" s="131" t="s">
        <v>158</v>
      </c>
      <c r="XU29" s="131" t="s">
        <v>158</v>
      </c>
      <c r="XV29" s="131" t="s">
        <v>158</v>
      </c>
      <c r="XW29" s="131" t="s">
        <v>158</v>
      </c>
      <c r="XX29" s="131" t="s">
        <v>158</v>
      </c>
      <c r="XY29" s="131" t="s">
        <v>158</v>
      </c>
      <c r="XZ29" s="131" t="s">
        <v>158</v>
      </c>
      <c r="YA29" s="131" t="s">
        <v>158</v>
      </c>
      <c r="YB29" s="131" t="s">
        <v>158</v>
      </c>
      <c r="YC29" s="131" t="s">
        <v>158</v>
      </c>
      <c r="YD29" s="131" t="s">
        <v>158</v>
      </c>
      <c r="YE29" s="131" t="s">
        <v>158</v>
      </c>
      <c r="YF29" s="235">
        <v>55.465000000000003</v>
      </c>
      <c r="YG29" s="8">
        <v>55.45</v>
      </c>
      <c r="YH29" s="8">
        <v>56</v>
      </c>
      <c r="YI29" s="8">
        <v>55</v>
      </c>
      <c r="YJ29" s="8">
        <v>55</v>
      </c>
      <c r="YK29" s="8">
        <v>54</v>
      </c>
      <c r="YL29" s="8">
        <v>54</v>
      </c>
      <c r="YM29" s="8">
        <v>54</v>
      </c>
      <c r="YN29" s="8">
        <v>54</v>
      </c>
      <c r="YO29" s="8">
        <v>53</v>
      </c>
      <c r="YP29" s="8">
        <v>52</v>
      </c>
      <c r="YQ29" s="8">
        <v>51</v>
      </c>
      <c r="YR29" s="8" t="s">
        <v>5</v>
      </c>
      <c r="YS29" s="231" t="s">
        <v>5</v>
      </c>
      <c r="YT29" s="231" t="s">
        <v>5</v>
      </c>
      <c r="YU29" s="231" t="s">
        <v>5</v>
      </c>
      <c r="YV29" s="231" t="s">
        <v>5</v>
      </c>
      <c r="YW29" s="231" t="s">
        <v>5</v>
      </c>
      <c r="YX29" s="231" t="s">
        <v>5</v>
      </c>
      <c r="YY29" s="231" t="s">
        <v>5</v>
      </c>
      <c r="YZ29" s="231" t="s">
        <v>5</v>
      </c>
      <c r="ZA29" s="231" t="s">
        <v>5</v>
      </c>
      <c r="ZB29" s="231" t="s">
        <v>5</v>
      </c>
      <c r="ZC29" s="231" t="s">
        <v>5</v>
      </c>
      <c r="ZD29" s="231" t="s">
        <v>5</v>
      </c>
      <c r="ZE29" s="231" t="s">
        <v>5</v>
      </c>
      <c r="ZF29" s="231" t="s">
        <v>5</v>
      </c>
      <c r="ZG29" s="235">
        <v>0.19640000000000002</v>
      </c>
      <c r="ZH29" s="133">
        <v>0.19519999999999998</v>
      </c>
      <c r="ZI29" s="133">
        <v>0.2195</v>
      </c>
      <c r="ZJ29" s="133">
        <v>0.18840000000000001</v>
      </c>
      <c r="ZK29" s="133">
        <v>0.1759</v>
      </c>
      <c r="ZL29" s="133">
        <v>0.1769</v>
      </c>
      <c r="ZM29" s="133">
        <v>0.18469999999999998</v>
      </c>
      <c r="ZN29" s="133">
        <v>0.13919999999999999</v>
      </c>
      <c r="ZO29" s="133">
        <v>0.15190000000000001</v>
      </c>
      <c r="ZP29" s="133">
        <v>0.14300000000000002</v>
      </c>
      <c r="ZQ29" s="133">
        <v>0.1426</v>
      </c>
      <c r="ZR29" s="133">
        <v>0.13200000000000001</v>
      </c>
      <c r="ZS29" s="133" t="s">
        <v>5</v>
      </c>
      <c r="ZT29" s="379">
        <v>0.18659999999999999</v>
      </c>
      <c r="ZU29" s="133">
        <v>0.18359999999999999</v>
      </c>
      <c r="ZV29" s="133">
        <v>0.2104</v>
      </c>
      <c r="ZW29" s="133">
        <v>0.1837</v>
      </c>
      <c r="ZX29" s="133">
        <v>0.17370000000000002</v>
      </c>
      <c r="ZY29" s="133">
        <v>0.1739</v>
      </c>
      <c r="ZZ29" s="133">
        <v>0.18140000000000001</v>
      </c>
      <c r="AAA29" s="133">
        <v>0.13819999999999999</v>
      </c>
      <c r="AAB29" s="133">
        <v>0.1497</v>
      </c>
      <c r="AAC29" s="133">
        <v>0.1396</v>
      </c>
      <c r="AAD29" s="133">
        <v>0.13650000000000001</v>
      </c>
      <c r="AAE29" s="133">
        <v>0.13200000000000001</v>
      </c>
      <c r="AAF29" s="133" t="s">
        <v>5</v>
      </c>
      <c r="AAG29" s="235">
        <v>427.58499999999998</v>
      </c>
      <c r="AAH29" s="8">
        <v>467</v>
      </c>
      <c r="AAI29" s="8">
        <v>504</v>
      </c>
      <c r="AAJ29" s="8">
        <v>386</v>
      </c>
      <c r="AAK29" s="8">
        <v>343</v>
      </c>
      <c r="AAL29" s="8">
        <v>325</v>
      </c>
      <c r="AAM29" s="8">
        <v>308</v>
      </c>
      <c r="AAN29" s="8">
        <v>279</v>
      </c>
      <c r="AAO29" s="8">
        <v>220</v>
      </c>
      <c r="AAP29" s="8">
        <v>180</v>
      </c>
      <c r="AAQ29" s="8">
        <v>136</v>
      </c>
      <c r="AAR29" s="8">
        <v>123</v>
      </c>
      <c r="AAS29" s="8" t="s">
        <v>5</v>
      </c>
      <c r="AAT29" s="231" t="s">
        <v>5</v>
      </c>
      <c r="AAU29" s="231" t="s">
        <v>5</v>
      </c>
      <c r="AAV29" s="231" t="s">
        <v>5</v>
      </c>
      <c r="AAW29" s="231" t="s">
        <v>5</v>
      </c>
      <c r="AAX29" s="231" t="s">
        <v>5</v>
      </c>
      <c r="AAY29" s="231" t="s">
        <v>5</v>
      </c>
      <c r="AAZ29" s="231" t="s">
        <v>5</v>
      </c>
      <c r="ABA29" s="231" t="s">
        <v>5</v>
      </c>
      <c r="ABB29" s="231" t="s">
        <v>5</v>
      </c>
      <c r="ABC29" s="231" t="s">
        <v>5</v>
      </c>
      <c r="ABD29" s="231" t="s">
        <v>5</v>
      </c>
      <c r="ABE29" s="231" t="s">
        <v>5</v>
      </c>
      <c r="ABF29" s="231" t="s">
        <v>5</v>
      </c>
      <c r="ABG29" s="231" t="s">
        <v>5</v>
      </c>
      <c r="ABH29" s="235">
        <v>103.181</v>
      </c>
      <c r="ABI29" s="8">
        <v>118</v>
      </c>
      <c r="ABJ29" s="8">
        <v>168</v>
      </c>
      <c r="ABK29" s="8">
        <v>81</v>
      </c>
      <c r="ABL29" s="8">
        <v>98</v>
      </c>
      <c r="ABM29" s="8">
        <v>83</v>
      </c>
      <c r="ABN29" s="8">
        <v>60</v>
      </c>
      <c r="ABO29" s="8">
        <v>50</v>
      </c>
      <c r="ABP29" s="8">
        <v>48</v>
      </c>
      <c r="ABQ29" s="8">
        <v>32</v>
      </c>
      <c r="ABR29" s="8">
        <v>23</v>
      </c>
      <c r="ABS29" s="8">
        <v>41</v>
      </c>
      <c r="ABT29" s="8" t="s">
        <v>5</v>
      </c>
      <c r="ABU29" s="231" t="s">
        <v>5</v>
      </c>
      <c r="ABV29" s="231" t="s">
        <v>5</v>
      </c>
      <c r="ABW29" s="231" t="s">
        <v>5</v>
      </c>
      <c r="ABX29" s="231" t="s">
        <v>5</v>
      </c>
      <c r="ABY29" s="231" t="s">
        <v>5</v>
      </c>
      <c r="ABZ29" s="231" t="s">
        <v>5</v>
      </c>
      <c r="ACA29" s="231" t="s">
        <v>5</v>
      </c>
      <c r="ACB29" s="231" t="s">
        <v>5</v>
      </c>
      <c r="ACC29" s="231" t="s">
        <v>5</v>
      </c>
      <c r="ACD29" s="231" t="s">
        <v>5</v>
      </c>
      <c r="ACE29" s="231" t="s">
        <v>5</v>
      </c>
      <c r="ACF29" s="231" t="s">
        <v>5</v>
      </c>
      <c r="ACG29" s="231" t="s">
        <v>5</v>
      </c>
      <c r="ACH29" s="231" t="s">
        <v>5</v>
      </c>
      <c r="ACI29" s="235">
        <v>102.262</v>
      </c>
      <c r="ACJ29" s="8">
        <v>115</v>
      </c>
      <c r="ACK29" s="8">
        <v>166</v>
      </c>
      <c r="ACL29" s="8">
        <v>79</v>
      </c>
      <c r="ACM29" s="8">
        <v>96</v>
      </c>
      <c r="ACN29" s="8">
        <v>80</v>
      </c>
      <c r="ACO29" s="8">
        <v>55</v>
      </c>
      <c r="ACP29" s="8">
        <v>47</v>
      </c>
      <c r="ACQ29" s="8">
        <v>46</v>
      </c>
      <c r="ACR29" s="8">
        <v>31</v>
      </c>
      <c r="ACS29" s="8">
        <v>21</v>
      </c>
      <c r="ACT29" s="8">
        <v>40</v>
      </c>
      <c r="ACU29" s="8" t="s">
        <v>5</v>
      </c>
      <c r="ACV29" s="237" t="s">
        <v>5</v>
      </c>
      <c r="ACW29" s="237" t="s">
        <v>5</v>
      </c>
      <c r="ACX29" s="237" t="s">
        <v>5</v>
      </c>
      <c r="ACY29" s="237" t="s">
        <v>5</v>
      </c>
      <c r="ACZ29" s="237" t="s">
        <v>5</v>
      </c>
      <c r="ADA29" s="237" t="s">
        <v>5</v>
      </c>
      <c r="ADB29" s="237" t="s">
        <v>5</v>
      </c>
      <c r="ADC29" s="237" t="s">
        <v>5</v>
      </c>
      <c r="ADD29" s="237" t="s">
        <v>5</v>
      </c>
      <c r="ADE29" s="237" t="s">
        <v>5</v>
      </c>
      <c r="ADF29" s="237" t="s">
        <v>5</v>
      </c>
      <c r="ADG29" s="237" t="s">
        <v>5</v>
      </c>
      <c r="ADH29" s="237" t="s">
        <v>5</v>
      </c>
      <c r="ADI29" s="237" t="s">
        <v>5</v>
      </c>
      <c r="ADJ29" s="127">
        <v>0.40588235294117653</v>
      </c>
      <c r="ADK29" s="128">
        <v>0.35542168674698793</v>
      </c>
      <c r="ADL29" s="128">
        <v>0.2655367231638418</v>
      </c>
      <c r="ADM29" s="128">
        <v>0.32558139534883718</v>
      </c>
      <c r="ADN29" s="128">
        <v>0.32227488151658773</v>
      </c>
      <c r="ADO29" s="128">
        <v>0.32085561497326198</v>
      </c>
      <c r="ADP29" s="128">
        <v>0.2988505747126437</v>
      </c>
      <c r="ADQ29" s="128">
        <v>0.37606837606837612</v>
      </c>
      <c r="ADR29" s="128">
        <v>0.32432432432432429</v>
      </c>
      <c r="ADS29" s="128">
        <v>0.31521739130434778</v>
      </c>
      <c r="ADT29" s="128">
        <v>0.28749999999999998</v>
      </c>
      <c r="ADU29" s="128">
        <v>0.19999999999999998</v>
      </c>
      <c r="ADV29" s="128">
        <v>0.35000000000000003</v>
      </c>
      <c r="ADW29" s="128">
        <v>0.40740740740740738</v>
      </c>
      <c r="ADX29" s="128">
        <v>0.43478260869565216</v>
      </c>
      <c r="ADY29" s="128">
        <v>0.23809523809523811</v>
      </c>
      <c r="ADZ29" s="128" t="s">
        <v>158</v>
      </c>
      <c r="AEA29" s="128" t="s">
        <v>158</v>
      </c>
      <c r="AEB29" s="128" t="s">
        <v>158</v>
      </c>
      <c r="AEC29" s="128" t="s">
        <v>158</v>
      </c>
      <c r="AED29" s="128" t="s">
        <v>158</v>
      </c>
      <c r="AEE29" s="128" t="s">
        <v>158</v>
      </c>
      <c r="AEF29" s="128" t="s">
        <v>158</v>
      </c>
      <c r="AEG29" s="128" t="s">
        <v>158</v>
      </c>
      <c r="AEH29" s="128" t="s">
        <v>158</v>
      </c>
      <c r="AEI29" s="128" t="s">
        <v>158</v>
      </c>
      <c r="AEJ29" s="128" t="s">
        <v>158</v>
      </c>
      <c r="AEK29" s="127">
        <v>0.37090985743499294</v>
      </c>
      <c r="AEL29" s="128">
        <v>0.27725</v>
      </c>
      <c r="AEM29" s="128">
        <v>0.15666666666666665</v>
      </c>
      <c r="AEN29" s="128">
        <v>0.28518518518518521</v>
      </c>
      <c r="AEO29" s="128">
        <v>0.19081632653061226</v>
      </c>
      <c r="AEP29" s="128">
        <v>0.19518072289156627</v>
      </c>
      <c r="AEQ29" s="128">
        <v>0.23399999999999999</v>
      </c>
      <c r="AER29" s="128">
        <v>0.23760000000000001</v>
      </c>
      <c r="AES29" s="128">
        <v>0.20250000000000001</v>
      </c>
      <c r="AET29" s="128">
        <v>0.24015624999999999</v>
      </c>
      <c r="AEU29" s="128">
        <v>0.26</v>
      </c>
      <c r="AEV29" s="128">
        <v>0.11195121951219511</v>
      </c>
      <c r="AEW29" s="128" t="s">
        <v>158</v>
      </c>
      <c r="AEX29" s="128" t="s">
        <v>158</v>
      </c>
      <c r="AEY29" s="128" t="s">
        <v>158</v>
      </c>
      <c r="AEZ29" s="128" t="s">
        <v>158</v>
      </c>
      <c r="AFA29" s="128" t="s">
        <v>158</v>
      </c>
      <c r="AFB29" s="128" t="s">
        <v>158</v>
      </c>
      <c r="AFC29" s="128" t="s">
        <v>158</v>
      </c>
      <c r="AFD29" s="128" t="s">
        <v>158</v>
      </c>
      <c r="AFE29" s="128" t="s">
        <v>158</v>
      </c>
      <c r="AFF29" s="128" t="s">
        <v>158</v>
      </c>
      <c r="AFG29" s="128" t="s">
        <v>158</v>
      </c>
      <c r="AFH29" s="128" t="s">
        <v>158</v>
      </c>
      <c r="AFI29" s="128" t="s">
        <v>158</v>
      </c>
      <c r="AFJ29" s="128" t="s">
        <v>158</v>
      </c>
      <c r="AFK29" s="128" t="s">
        <v>158</v>
      </c>
      <c r="AFL29" s="134">
        <v>0.37424312061176201</v>
      </c>
      <c r="AFM29" s="135">
        <v>0.28448260869565217</v>
      </c>
      <c r="AFN29" s="135">
        <v>0.15855421686746987</v>
      </c>
      <c r="AFO29" s="135">
        <v>0.29240506329113924</v>
      </c>
      <c r="AFP29" s="135">
        <v>0.1947916666666667</v>
      </c>
      <c r="AFQ29" s="135">
        <v>0.20250000000000001</v>
      </c>
      <c r="AFR29" s="135">
        <v>0.25527272727272726</v>
      </c>
      <c r="AFS29" s="135">
        <v>0.25276595744680852</v>
      </c>
      <c r="AFT29" s="135">
        <v>0.21130434782608695</v>
      </c>
      <c r="AFU29" s="135">
        <v>0.2479032258064516</v>
      </c>
      <c r="AFV29" s="135">
        <v>0.28476190476190477</v>
      </c>
      <c r="AFW29" s="135">
        <v>0.11474999999999999</v>
      </c>
      <c r="AFX29" s="135" t="s">
        <v>158</v>
      </c>
      <c r="AFY29" s="135" t="s">
        <v>158</v>
      </c>
      <c r="AFZ29" s="135" t="s">
        <v>158</v>
      </c>
      <c r="AGA29" s="135" t="s">
        <v>158</v>
      </c>
      <c r="AGB29" s="135" t="s">
        <v>158</v>
      </c>
      <c r="AGC29" s="135" t="s">
        <v>158</v>
      </c>
      <c r="AGD29" s="135" t="s">
        <v>158</v>
      </c>
      <c r="AGE29" s="135" t="s">
        <v>158</v>
      </c>
      <c r="AGF29" s="135" t="s">
        <v>158</v>
      </c>
      <c r="AGG29" s="135" t="s">
        <v>158</v>
      </c>
      <c r="AGH29" s="135" t="s">
        <v>158</v>
      </c>
      <c r="AGI29" s="135" t="s">
        <v>158</v>
      </c>
      <c r="AGJ29" s="135" t="s">
        <v>158</v>
      </c>
      <c r="AGK29" s="135" t="s">
        <v>158</v>
      </c>
      <c r="AGL29" s="135" t="s">
        <v>158</v>
      </c>
    </row>
    <row r="30" spans="1:870" x14ac:dyDescent="0.2">
      <c r="A30" s="7">
        <v>28</v>
      </c>
      <c r="B30" s="1" t="s">
        <v>267</v>
      </c>
      <c r="C30" s="1" t="s">
        <v>268</v>
      </c>
      <c r="D30" s="94">
        <v>0.36000000000000004</v>
      </c>
      <c r="E30" s="95">
        <v>0.38250000000000001</v>
      </c>
      <c r="F30" s="57">
        <v>1.53</v>
      </c>
      <c r="G30" s="58" t="s">
        <v>185</v>
      </c>
      <c r="H30" s="58">
        <v>2.0681316000000001</v>
      </c>
      <c r="I30" s="226" t="s">
        <v>5</v>
      </c>
      <c r="J30" s="58" t="s">
        <v>185</v>
      </c>
      <c r="K30" s="58" t="s">
        <v>1280</v>
      </c>
      <c r="L30" s="226" t="s">
        <v>5</v>
      </c>
      <c r="M30" s="150">
        <v>1.4400000000000002</v>
      </c>
      <c r="N30" s="123">
        <v>1.36</v>
      </c>
      <c r="O30" s="123">
        <v>1.2925</v>
      </c>
      <c r="P30" s="123">
        <v>1.2059999999999997</v>
      </c>
      <c r="Q30" s="123">
        <v>1.1279999999999999</v>
      </c>
      <c r="R30" s="123">
        <v>1.044</v>
      </c>
      <c r="S30" s="123">
        <v>0.92800000000000205</v>
      </c>
      <c r="T30" s="124">
        <v>0.84799999999999809</v>
      </c>
      <c r="U30" s="124">
        <v>0.7679999999999999</v>
      </c>
      <c r="V30" s="124">
        <v>0.68800000000000205</v>
      </c>
      <c r="W30" s="124">
        <v>0.6</v>
      </c>
      <c r="X30" s="124">
        <v>0.52800000000000002</v>
      </c>
      <c r="Y30" s="124">
        <v>0.43999999999999972</v>
      </c>
      <c r="Z30" s="124">
        <v>0.42400000000000021</v>
      </c>
      <c r="AA30" s="124">
        <v>0.35327999999999998</v>
      </c>
      <c r="AB30" s="124" t="s">
        <v>1312</v>
      </c>
      <c r="AC30" s="124" t="s">
        <v>5</v>
      </c>
      <c r="AD30" s="124" t="s">
        <v>5</v>
      </c>
      <c r="AE30" s="124" t="s">
        <v>5</v>
      </c>
      <c r="AF30" s="124" t="s">
        <v>5</v>
      </c>
      <c r="AG30" s="124" t="s">
        <v>5</v>
      </c>
      <c r="AH30" s="124" t="s">
        <v>5</v>
      </c>
      <c r="AI30" s="124" t="s">
        <v>5</v>
      </c>
      <c r="AJ30" s="124" t="s">
        <v>5</v>
      </c>
      <c r="AK30" s="136" t="s">
        <v>5</v>
      </c>
      <c r="AL30" s="136" t="s">
        <v>5</v>
      </c>
      <c r="AM30" s="136" t="s">
        <v>5</v>
      </c>
      <c r="AN30" s="140" t="s">
        <v>5</v>
      </c>
      <c r="AO30" s="137" t="s">
        <v>5</v>
      </c>
      <c r="AP30" s="137" t="s">
        <v>5</v>
      </c>
      <c r="AQ30" s="137" t="s">
        <v>5</v>
      </c>
      <c r="AR30" s="137" t="s">
        <v>5</v>
      </c>
      <c r="AS30" s="137" t="s">
        <v>5</v>
      </c>
      <c r="AT30" s="137" t="s">
        <v>5</v>
      </c>
      <c r="AU30" s="137" t="s">
        <v>5</v>
      </c>
      <c r="AV30" s="137" t="s">
        <v>5</v>
      </c>
      <c r="AW30" s="137" t="s">
        <v>5</v>
      </c>
      <c r="AX30" s="137" t="s">
        <v>5</v>
      </c>
      <c r="AY30" s="137" t="s">
        <v>5</v>
      </c>
      <c r="AZ30" s="137" t="s">
        <v>5</v>
      </c>
      <c r="BA30" s="137" t="s">
        <v>5</v>
      </c>
      <c r="BB30" s="137" t="s">
        <v>5</v>
      </c>
      <c r="BC30" s="137" t="s">
        <v>5</v>
      </c>
      <c r="BD30" s="137" t="s">
        <v>5</v>
      </c>
      <c r="BE30" s="137" t="s">
        <v>5</v>
      </c>
      <c r="BF30" s="137" t="s">
        <v>5</v>
      </c>
      <c r="BG30" s="137" t="s">
        <v>5</v>
      </c>
      <c r="BH30" s="137" t="s">
        <v>5</v>
      </c>
      <c r="BI30" s="137" t="s">
        <v>5</v>
      </c>
      <c r="BJ30" s="137" t="s">
        <v>5</v>
      </c>
      <c r="BK30" s="137" t="s">
        <v>5</v>
      </c>
      <c r="BL30" s="137" t="s">
        <v>5</v>
      </c>
      <c r="BM30" s="126">
        <v>5.8823529411764719E-2</v>
      </c>
      <c r="BN30" s="125">
        <v>5.222437137330771E-2</v>
      </c>
      <c r="BO30" s="125">
        <v>7.1724709784411589E-2</v>
      </c>
      <c r="BP30" s="125">
        <v>6.9148936170212671E-2</v>
      </c>
      <c r="BQ30" s="125">
        <v>8.0459770114942319E-2</v>
      </c>
      <c r="BR30" s="125">
        <v>0.12499999999999756</v>
      </c>
      <c r="BS30" s="125">
        <v>9.4339622641514298E-2</v>
      </c>
      <c r="BT30" s="125">
        <v>0.1041666666666643</v>
      </c>
      <c r="BU30" s="125">
        <v>0.11627906976743829</v>
      </c>
      <c r="BV30" s="125">
        <v>0.14666666666667005</v>
      </c>
      <c r="BW30" s="125">
        <v>0.13636363636363624</v>
      </c>
      <c r="BX30" s="125">
        <v>0.20000000000000084</v>
      </c>
      <c r="BY30" s="125">
        <v>3.7735849056602655E-2</v>
      </c>
      <c r="BZ30" s="125">
        <v>0.20018115942029047</v>
      </c>
      <c r="CA30" s="125" t="s">
        <v>158</v>
      </c>
      <c r="CB30" s="125" t="s">
        <v>158</v>
      </c>
      <c r="CC30" s="125" t="s">
        <v>158</v>
      </c>
      <c r="CD30" s="125" t="s">
        <v>158</v>
      </c>
      <c r="CE30" s="125" t="s">
        <v>158</v>
      </c>
      <c r="CF30" s="125" t="s">
        <v>158</v>
      </c>
      <c r="CG30" s="125" t="s">
        <v>158</v>
      </c>
      <c r="CH30" s="125" t="s">
        <v>158</v>
      </c>
      <c r="CI30" s="125" t="s">
        <v>158</v>
      </c>
      <c r="CJ30" s="125" t="s">
        <v>158</v>
      </c>
      <c r="CK30" s="125" t="s">
        <v>158</v>
      </c>
      <c r="CL30" s="125" t="s">
        <v>158</v>
      </c>
      <c r="CM30" s="125" t="s">
        <v>158</v>
      </c>
      <c r="CN30" s="125" t="s">
        <v>158</v>
      </c>
      <c r="CO30" s="125" t="s">
        <v>158</v>
      </c>
      <c r="CP30" s="125" t="s">
        <v>158</v>
      </c>
      <c r="CQ30" s="125" t="s">
        <v>158</v>
      </c>
      <c r="CR30" s="125" t="s">
        <v>158</v>
      </c>
      <c r="CS30" s="125" t="s">
        <v>158</v>
      </c>
      <c r="CT30" s="125" t="s">
        <v>158</v>
      </c>
      <c r="CU30" s="125" t="s">
        <v>158</v>
      </c>
      <c r="CV30" s="125" t="s">
        <v>158</v>
      </c>
      <c r="CW30" s="125" t="s">
        <v>158</v>
      </c>
      <c r="CX30" s="125" t="s">
        <v>158</v>
      </c>
      <c r="CY30" s="125" t="s">
        <v>158</v>
      </c>
      <c r="CZ30" s="125" t="s">
        <v>158</v>
      </c>
      <c r="DA30" s="125" t="s">
        <v>158</v>
      </c>
      <c r="DB30" s="125" t="s">
        <v>158</v>
      </c>
      <c r="DC30" s="125" t="s">
        <v>158</v>
      </c>
      <c r="DD30" s="125" t="s">
        <v>158</v>
      </c>
      <c r="DE30" s="125" t="s">
        <v>158</v>
      </c>
      <c r="DF30" s="125" t="s">
        <v>158</v>
      </c>
      <c r="DG30" s="125" t="s">
        <v>158</v>
      </c>
      <c r="DH30" s="125" t="s">
        <v>158</v>
      </c>
      <c r="DI30" s="125" t="s">
        <v>158</v>
      </c>
      <c r="DJ30" s="125" t="s">
        <v>158</v>
      </c>
      <c r="DK30" s="125" t="s">
        <v>158</v>
      </c>
      <c r="DL30" s="127">
        <v>3.327423710920796E-2</v>
      </c>
      <c r="DM30" s="128">
        <v>3.2935858229467527E-2</v>
      </c>
      <c r="DN30" s="128">
        <v>3.4835696825609427E-2</v>
      </c>
      <c r="DO30" s="128">
        <v>3.4129988625053315E-2</v>
      </c>
      <c r="DP30" s="128">
        <v>3.8740491252871531E-2</v>
      </c>
      <c r="DQ30" s="128">
        <v>3.430512145748988E-2</v>
      </c>
      <c r="DR30" s="128">
        <v>4.3803575030878956E-2</v>
      </c>
      <c r="DS30" s="128">
        <v>4.5882091328631767E-2</v>
      </c>
      <c r="DT30" s="128">
        <v>4.2539127141424264E-2</v>
      </c>
      <c r="DU30" s="128">
        <v>4.0505795487805002E-2</v>
      </c>
      <c r="DV30" s="128">
        <v>4.0578352368064945E-2</v>
      </c>
      <c r="DW30" s="128">
        <v>4.554318641860465E-2</v>
      </c>
      <c r="DX30" s="128">
        <v>4.8244128204400258E-2</v>
      </c>
      <c r="DY30" s="128" t="s">
        <v>158</v>
      </c>
      <c r="DZ30" s="128" t="s">
        <v>158</v>
      </c>
      <c r="EA30" s="128" t="s">
        <v>158</v>
      </c>
      <c r="EB30" s="128" t="s">
        <v>158</v>
      </c>
      <c r="EC30" s="128" t="s">
        <v>158</v>
      </c>
      <c r="ED30" s="128" t="s">
        <v>158</v>
      </c>
      <c r="EE30" s="128" t="s">
        <v>158</v>
      </c>
      <c r="EF30" s="128" t="s">
        <v>158</v>
      </c>
      <c r="EG30" s="128" t="s">
        <v>158</v>
      </c>
      <c r="EH30" s="128" t="s">
        <v>158</v>
      </c>
      <c r="EI30" s="128" t="s">
        <v>158</v>
      </c>
      <c r="EJ30" s="128" t="s">
        <v>158</v>
      </c>
      <c r="EK30" s="128" t="s">
        <v>158</v>
      </c>
      <c r="EL30" s="128" t="s">
        <v>158</v>
      </c>
      <c r="EM30" s="127">
        <v>3.6849427526172061E-2</v>
      </c>
      <c r="EN30" s="128">
        <v>3.7047208235808586E-2</v>
      </c>
      <c r="EO30" s="128">
        <v>4.2734688218862962E-2</v>
      </c>
      <c r="EP30" s="128">
        <v>4.0801667516573166E-2</v>
      </c>
      <c r="EQ30" s="128">
        <v>4.2437560975609759E-2</v>
      </c>
      <c r="ER30" s="128">
        <v>4.0469802985074632E-2</v>
      </c>
      <c r="ES30" s="128">
        <v>5.2035285237020432E-2</v>
      </c>
      <c r="ET30" s="128">
        <v>4.9816849543644605E-2</v>
      </c>
      <c r="EU30" s="128">
        <v>4.7922609898305081E-2</v>
      </c>
      <c r="EV30" s="128">
        <v>4.540248071764217E-2</v>
      </c>
      <c r="EW30" s="128">
        <v>4.5852297247706418E-2</v>
      </c>
      <c r="EX30" s="128">
        <v>5.358021931600547E-2</v>
      </c>
      <c r="EY30" s="128">
        <v>6.0262390638297837E-2</v>
      </c>
      <c r="EZ30" s="128" t="s">
        <v>158</v>
      </c>
      <c r="FA30" s="128" t="s">
        <v>158</v>
      </c>
      <c r="FB30" s="128" t="s">
        <v>158</v>
      </c>
      <c r="FC30" s="128" t="s">
        <v>158</v>
      </c>
      <c r="FD30" s="128" t="s">
        <v>158</v>
      </c>
      <c r="FE30" s="128" t="s">
        <v>158</v>
      </c>
      <c r="FF30" s="128" t="s">
        <v>158</v>
      </c>
      <c r="FG30" s="128" t="s">
        <v>158</v>
      </c>
      <c r="FH30" s="128" t="s">
        <v>158</v>
      </c>
      <c r="FI30" s="128" t="s">
        <v>158</v>
      </c>
      <c r="FJ30" s="128" t="s">
        <v>158</v>
      </c>
      <c r="FK30" s="128" t="s">
        <v>158</v>
      </c>
      <c r="FL30" s="128" t="s">
        <v>158</v>
      </c>
      <c r="FM30" s="128" t="s">
        <v>158</v>
      </c>
      <c r="FN30" s="127">
        <v>4.5883251542575311E-2</v>
      </c>
      <c r="FO30" s="128">
        <v>4.1647229913771018E-2</v>
      </c>
      <c r="FP30" s="128">
        <v>6.9448147530040041E-2</v>
      </c>
      <c r="FQ30" s="128">
        <v>5.174309333908169E-2</v>
      </c>
      <c r="FR30" s="128">
        <v>4.9780299727520433E-2</v>
      </c>
      <c r="FS30" s="128">
        <v>5.0262174987642121E-2</v>
      </c>
      <c r="FT30" s="128">
        <v>6.8351760889547961E-2</v>
      </c>
      <c r="FU30" s="128">
        <v>5.5229885826825004E-2</v>
      </c>
      <c r="FV30" s="128">
        <v>5.3280791155778884E-2</v>
      </c>
      <c r="FW30" s="128">
        <v>5.0111837510608354E-2</v>
      </c>
      <c r="FX30" s="128">
        <v>5.3106379693034222E-2</v>
      </c>
      <c r="FY30" s="128">
        <v>6.2417753498007961E-2</v>
      </c>
      <c r="FZ30" s="128">
        <v>7.0514498589211577E-2</v>
      </c>
      <c r="GA30" s="128" t="s">
        <v>158</v>
      </c>
      <c r="GB30" s="128" t="s">
        <v>158</v>
      </c>
      <c r="GC30" s="128" t="s">
        <v>158</v>
      </c>
      <c r="GD30" s="128" t="s">
        <v>158</v>
      </c>
      <c r="GE30" s="128" t="s">
        <v>158</v>
      </c>
      <c r="GF30" s="128" t="s">
        <v>158</v>
      </c>
      <c r="GG30" s="128" t="s">
        <v>158</v>
      </c>
      <c r="GH30" s="128" t="s">
        <v>158</v>
      </c>
      <c r="GI30" s="128" t="s">
        <v>158</v>
      </c>
      <c r="GJ30" s="128" t="s">
        <v>158</v>
      </c>
      <c r="GK30" s="128" t="s">
        <v>158</v>
      </c>
      <c r="GL30" s="128" t="s">
        <v>158</v>
      </c>
      <c r="GM30" s="128" t="s">
        <v>158</v>
      </c>
      <c r="GN30" s="128" t="s">
        <v>158</v>
      </c>
      <c r="GO30" s="109" t="s">
        <v>158</v>
      </c>
      <c r="GP30" s="110">
        <v>1.1599999999999999</v>
      </c>
      <c r="GQ30" s="110">
        <v>0.23333333333333331</v>
      </c>
      <c r="GR30" s="111">
        <v>0.04</v>
      </c>
      <c r="GS30" s="110">
        <v>0.35333333333333333</v>
      </c>
      <c r="GT30" s="110">
        <v>-2.6666666666666668E-2</v>
      </c>
      <c r="GU30" s="129">
        <v>0.7533333333333333</v>
      </c>
      <c r="GV30" s="129">
        <v>0.45999999999999996</v>
      </c>
      <c r="GW30" s="129">
        <v>0.3</v>
      </c>
      <c r="GX30" s="129">
        <v>-0.19333333333333333</v>
      </c>
      <c r="GY30" s="129">
        <v>0.20666666666666667</v>
      </c>
      <c r="GZ30" s="129">
        <v>0.5</v>
      </c>
      <c r="HA30" s="129">
        <v>1.74</v>
      </c>
      <c r="HB30" s="129">
        <v>0.21</v>
      </c>
      <c r="HC30" s="129">
        <v>0.28800000000000003</v>
      </c>
      <c r="HD30" s="129">
        <v>1.8000000000000002E-2</v>
      </c>
      <c r="HE30" s="129" t="s">
        <v>158</v>
      </c>
      <c r="HF30" s="231" t="s">
        <v>158</v>
      </c>
      <c r="HG30" s="231" t="s">
        <v>158</v>
      </c>
      <c r="HH30" s="231" t="s">
        <v>158</v>
      </c>
      <c r="HI30" s="231" t="s">
        <v>158</v>
      </c>
      <c r="HJ30" s="231" t="s">
        <v>158</v>
      </c>
      <c r="HK30" s="231" t="s">
        <v>158</v>
      </c>
      <c r="HL30" s="231" t="s">
        <v>158</v>
      </c>
      <c r="HM30" s="231" t="s">
        <v>158</v>
      </c>
      <c r="HN30" s="231" t="s">
        <v>158</v>
      </c>
      <c r="HO30" s="231" t="s">
        <v>158</v>
      </c>
      <c r="HP30" s="232" t="s">
        <v>158</v>
      </c>
      <c r="HQ30" s="131">
        <v>44.232702590229891</v>
      </c>
      <c r="HR30" s="131">
        <v>95.693666666666672</v>
      </c>
      <c r="HS30" s="131">
        <v>683.9432333333333</v>
      </c>
      <c r="HT30" s="131">
        <v>71.776890566037736</v>
      </c>
      <c r="HU30" s="131" t="s">
        <v>1288</v>
      </c>
      <c r="HV30" s="131">
        <v>21.087478862536877</v>
      </c>
      <c r="HW30" s="131">
        <v>36.384573004830919</v>
      </c>
      <c r="HX30" s="131">
        <v>39.073566862222222</v>
      </c>
      <c r="HY30" s="131" t="s">
        <v>1288</v>
      </c>
      <c r="HZ30" s="131">
        <v>36.414809796129042</v>
      </c>
      <c r="IA30" s="131">
        <v>11.033616408888889</v>
      </c>
      <c r="IB30" s="131">
        <v>2.5360440218646234</v>
      </c>
      <c r="IC30" s="131" t="s">
        <v>158</v>
      </c>
      <c r="ID30" s="131" t="s">
        <v>158</v>
      </c>
      <c r="IE30" s="131" t="s">
        <v>158</v>
      </c>
      <c r="IF30" s="131" t="s">
        <v>158</v>
      </c>
      <c r="IG30" s="131" t="s">
        <v>158</v>
      </c>
      <c r="IH30" s="131" t="s">
        <v>158</v>
      </c>
      <c r="II30" s="131" t="s">
        <v>158</v>
      </c>
      <c r="IJ30" s="131" t="s">
        <v>158</v>
      </c>
      <c r="IK30" s="131" t="s">
        <v>158</v>
      </c>
      <c r="IL30" s="131" t="s">
        <v>158</v>
      </c>
      <c r="IM30" s="131" t="s">
        <v>158</v>
      </c>
      <c r="IN30" s="131" t="s">
        <v>158</v>
      </c>
      <c r="IO30" s="131" t="s">
        <v>158</v>
      </c>
      <c r="IP30" s="131" t="s">
        <v>158</v>
      </c>
      <c r="IQ30" s="130" t="s">
        <v>158</v>
      </c>
      <c r="IR30" s="131">
        <v>49.724921855304061</v>
      </c>
      <c r="IS30" s="131">
        <v>155.51179047619047</v>
      </c>
      <c r="IT30" s="131">
        <v>867.35029999999995</v>
      </c>
      <c r="IU30" s="131">
        <v>84.196052830188677</v>
      </c>
      <c r="IV30" s="131" t="s">
        <v>1288</v>
      </c>
      <c r="IW30" s="131">
        <v>27.699786912094392</v>
      </c>
      <c r="IX30" s="131">
        <v>40.338074995169087</v>
      </c>
      <c r="IY30" s="131">
        <v>43.442345066666661</v>
      </c>
      <c r="IZ30" s="131" t="s">
        <v>1288</v>
      </c>
      <c r="JA30" s="131">
        <v>42.175830472258063</v>
      </c>
      <c r="JB30" s="131">
        <v>12.853503736888888</v>
      </c>
      <c r="JC30" s="131">
        <v>2.967487195708812</v>
      </c>
      <c r="JD30" s="131" t="s">
        <v>158</v>
      </c>
      <c r="JE30" s="131" t="s">
        <v>158</v>
      </c>
      <c r="JF30" s="131" t="s">
        <v>158</v>
      </c>
      <c r="JG30" s="131" t="s">
        <v>158</v>
      </c>
      <c r="JH30" s="131" t="s">
        <v>158</v>
      </c>
      <c r="JI30" s="131" t="s">
        <v>158</v>
      </c>
      <c r="JJ30" s="131" t="s">
        <v>158</v>
      </c>
      <c r="JK30" s="131" t="s">
        <v>158</v>
      </c>
      <c r="JL30" s="131" t="s">
        <v>158</v>
      </c>
      <c r="JM30" s="131" t="s">
        <v>158</v>
      </c>
      <c r="JN30" s="131" t="s">
        <v>158</v>
      </c>
      <c r="JO30" s="131" t="s">
        <v>158</v>
      </c>
      <c r="JP30" s="131" t="s">
        <v>158</v>
      </c>
      <c r="JQ30" s="131" t="s">
        <v>158</v>
      </c>
      <c r="JR30" s="130" t="s">
        <v>158</v>
      </c>
      <c r="JS30" s="131">
        <v>55.932033762356333</v>
      </c>
      <c r="JT30" s="131">
        <v>190.77407619047619</v>
      </c>
      <c r="JU30" s="131">
        <v>1036.8986333333332</v>
      </c>
      <c r="JV30" s="131">
        <v>92.231022641509441</v>
      </c>
      <c r="JW30" s="131" t="s">
        <v>1288</v>
      </c>
      <c r="JX30" s="131">
        <v>32.905220908554575</v>
      </c>
      <c r="JY30" s="131">
        <v>43.797389236714992</v>
      </c>
      <c r="JZ30" s="131">
        <v>48.940133368888894</v>
      </c>
      <c r="KA30" s="131" t="s">
        <v>1288</v>
      </c>
      <c r="KB30" s="131">
        <v>47.657398652903225</v>
      </c>
      <c r="KC30" s="131">
        <v>15.121769102222222</v>
      </c>
      <c r="KD30" s="131">
        <v>3.7067282435759887</v>
      </c>
      <c r="KE30" s="131" t="s">
        <v>158</v>
      </c>
      <c r="KF30" s="131" t="s">
        <v>158</v>
      </c>
      <c r="KG30" s="131" t="s">
        <v>158</v>
      </c>
      <c r="KH30" s="131" t="s">
        <v>158</v>
      </c>
      <c r="KI30" s="131" t="s">
        <v>158</v>
      </c>
      <c r="KJ30" s="131" t="s">
        <v>158</v>
      </c>
      <c r="KK30" s="131" t="s">
        <v>158</v>
      </c>
      <c r="KL30" s="131" t="s">
        <v>158</v>
      </c>
      <c r="KM30" s="131" t="s">
        <v>158</v>
      </c>
      <c r="KN30" s="131" t="s">
        <v>158</v>
      </c>
      <c r="KO30" s="131" t="s">
        <v>158</v>
      </c>
      <c r="KP30" s="131" t="s">
        <v>158</v>
      </c>
      <c r="KQ30" s="131" t="s">
        <v>158</v>
      </c>
      <c r="KR30" s="131" t="s">
        <v>158</v>
      </c>
      <c r="KS30" s="116" t="s">
        <v>158</v>
      </c>
      <c r="KT30" s="132">
        <v>147.34355044699873</v>
      </c>
      <c r="KU30" s="132">
        <v>20.147392290249432</v>
      </c>
      <c r="KV30" s="132">
        <v>15.377622377622378</v>
      </c>
      <c r="KW30" s="132">
        <v>11.236714975845411</v>
      </c>
      <c r="KX30" s="132">
        <v>8.8930817610062896</v>
      </c>
      <c r="KY30" s="132">
        <v>5.778688524590164</v>
      </c>
      <c r="KZ30" s="132">
        <v>5.1743375174337514</v>
      </c>
      <c r="LA30" s="132">
        <v>5.7007407407407404</v>
      </c>
      <c r="LB30" s="132">
        <v>5.5082956259426847</v>
      </c>
      <c r="LC30" s="132">
        <v>6.5170731707317069</v>
      </c>
      <c r="LD30" s="132">
        <v>6.2323809523809528</v>
      </c>
      <c r="LE30" s="132">
        <v>4.269360269360269</v>
      </c>
      <c r="LF30" s="132" t="s">
        <v>158</v>
      </c>
      <c r="LG30" s="132" t="s">
        <v>158</v>
      </c>
      <c r="LH30" s="132" t="s">
        <v>158</v>
      </c>
      <c r="LI30" s="132" t="s">
        <v>158</v>
      </c>
      <c r="LJ30" s="132" t="s">
        <v>158</v>
      </c>
      <c r="LK30" s="132" t="s">
        <v>158</v>
      </c>
      <c r="LL30" s="132" t="s">
        <v>158</v>
      </c>
      <c r="LM30" s="132" t="s">
        <v>158</v>
      </c>
      <c r="LN30" s="132" t="s">
        <v>158</v>
      </c>
      <c r="LO30" s="132" t="s">
        <v>158</v>
      </c>
      <c r="LP30" s="132" t="s">
        <v>158</v>
      </c>
      <c r="LQ30" s="132" t="s">
        <v>158</v>
      </c>
      <c r="LR30" s="132" t="s">
        <v>158</v>
      </c>
      <c r="LS30" s="132" t="s">
        <v>158</v>
      </c>
      <c r="LT30" s="130" t="s">
        <v>158</v>
      </c>
      <c r="LU30" s="131">
        <v>0.34823332849661087</v>
      </c>
      <c r="LV30" s="131">
        <v>1.1082586719189647</v>
      </c>
      <c r="LW30" s="131">
        <v>1.7790610707897527</v>
      </c>
      <c r="LX30" s="131">
        <v>2.2569913052450561</v>
      </c>
      <c r="LY30" s="131">
        <v>2.6258292013201316</v>
      </c>
      <c r="LZ30" s="131">
        <v>2.7490494902972422</v>
      </c>
      <c r="MA30" s="131">
        <v>3.2345983472920037</v>
      </c>
      <c r="MB30" s="131">
        <v>2.0562363018711021</v>
      </c>
      <c r="MC30" s="131">
        <v>1.7625530969945238</v>
      </c>
      <c r="MD30" s="131">
        <v>1.154771039193613</v>
      </c>
      <c r="ME30" s="131">
        <v>0.88518469050529747</v>
      </c>
      <c r="MF30" s="131">
        <v>1.0335779413400632</v>
      </c>
      <c r="MG30" s="131" t="s">
        <v>158</v>
      </c>
      <c r="MH30" s="131" t="s">
        <v>158</v>
      </c>
      <c r="MI30" s="131" t="s">
        <v>158</v>
      </c>
      <c r="MJ30" s="131" t="s">
        <v>158</v>
      </c>
      <c r="MK30" s="131" t="s">
        <v>158</v>
      </c>
      <c r="ML30" s="131" t="s">
        <v>158</v>
      </c>
      <c r="MM30" s="131" t="s">
        <v>158</v>
      </c>
      <c r="MN30" s="131" t="s">
        <v>158</v>
      </c>
      <c r="MO30" s="131" t="s">
        <v>158</v>
      </c>
      <c r="MP30" s="131" t="s">
        <v>158</v>
      </c>
      <c r="MQ30" s="131" t="s">
        <v>158</v>
      </c>
      <c r="MR30" s="131" t="s">
        <v>158</v>
      </c>
      <c r="MS30" s="131" t="s">
        <v>158</v>
      </c>
      <c r="MT30" s="131" t="s">
        <v>158</v>
      </c>
      <c r="MU30" s="130" t="s">
        <v>158</v>
      </c>
      <c r="MV30" s="131">
        <v>0.39147223734710562</v>
      </c>
      <c r="MW30" s="131">
        <v>1.8010313157006188</v>
      </c>
      <c r="MX30" s="131">
        <v>2.2561362964984082</v>
      </c>
      <c r="MY30" s="131">
        <v>2.6475061496130694</v>
      </c>
      <c r="MZ30" s="131">
        <v>3.2611942008486561</v>
      </c>
      <c r="NA30" s="131">
        <v>3.6110568545639081</v>
      </c>
      <c r="NB30" s="131">
        <v>3.5860657398670264</v>
      </c>
      <c r="NC30" s="131">
        <v>2.2861421195426197</v>
      </c>
      <c r="ND30" s="131">
        <v>1.945373314504564</v>
      </c>
      <c r="NE30" s="131">
        <v>1.3374620890778446</v>
      </c>
      <c r="NF30" s="131">
        <v>1.031187264955175</v>
      </c>
      <c r="NG30" s="131">
        <v>1.2094148525223973</v>
      </c>
      <c r="NH30" s="131" t="s">
        <v>158</v>
      </c>
      <c r="NI30" s="131" t="s">
        <v>158</v>
      </c>
      <c r="NJ30" s="131" t="s">
        <v>158</v>
      </c>
      <c r="NK30" s="131" t="s">
        <v>158</v>
      </c>
      <c r="NL30" s="131" t="s">
        <v>158</v>
      </c>
      <c r="NM30" s="131" t="s">
        <v>158</v>
      </c>
      <c r="NN30" s="131" t="s">
        <v>158</v>
      </c>
      <c r="NO30" s="131" t="s">
        <v>158</v>
      </c>
      <c r="NP30" s="131" t="s">
        <v>158</v>
      </c>
      <c r="NQ30" s="131" t="s">
        <v>158</v>
      </c>
      <c r="NR30" s="131" t="s">
        <v>158</v>
      </c>
      <c r="NS30" s="131" t="s">
        <v>158</v>
      </c>
      <c r="NT30" s="131" t="s">
        <v>158</v>
      </c>
      <c r="NU30" s="131" t="s">
        <v>158</v>
      </c>
      <c r="NV30" s="130" t="s">
        <v>158</v>
      </c>
      <c r="NW30" s="131">
        <v>0.44033932240333712</v>
      </c>
      <c r="NX30" s="131">
        <v>2.2094150185706245</v>
      </c>
      <c r="NY30" s="131">
        <v>2.6971624295892069</v>
      </c>
      <c r="NZ30" s="131">
        <v>2.900162079105761</v>
      </c>
      <c r="OA30" s="131">
        <v>3.847235666195191</v>
      </c>
      <c r="OB30" s="131">
        <v>4.2896583966461783</v>
      </c>
      <c r="OC30" s="131">
        <v>3.8935997083701714</v>
      </c>
      <c r="OD30" s="131">
        <v>2.5754618002079006</v>
      </c>
      <c r="OE30" s="131">
        <v>2.1805465943015694</v>
      </c>
      <c r="OF30" s="131">
        <v>1.5112912596766468</v>
      </c>
      <c r="OG30" s="131">
        <v>1.2131614881825592</v>
      </c>
      <c r="OH30" s="131">
        <v>1.5106963893652996</v>
      </c>
      <c r="OI30" s="131" t="s">
        <v>158</v>
      </c>
      <c r="OJ30" s="131" t="s">
        <v>158</v>
      </c>
      <c r="OK30" s="131" t="s">
        <v>158</v>
      </c>
      <c r="OL30" s="131" t="s">
        <v>158</v>
      </c>
      <c r="OM30" s="131" t="s">
        <v>158</v>
      </c>
      <c r="ON30" s="131" t="s">
        <v>158</v>
      </c>
      <c r="OO30" s="131" t="s">
        <v>158</v>
      </c>
      <c r="OP30" s="131" t="s">
        <v>158</v>
      </c>
      <c r="OQ30" s="131" t="s">
        <v>158</v>
      </c>
      <c r="OR30" s="131" t="s">
        <v>158</v>
      </c>
      <c r="OS30" s="131" t="s">
        <v>158</v>
      </c>
      <c r="OT30" s="131" t="s">
        <v>158</v>
      </c>
      <c r="OU30" s="131" t="s">
        <v>158</v>
      </c>
      <c r="OV30" s="131" t="s">
        <v>158</v>
      </c>
      <c r="OW30" s="378" t="s">
        <v>158</v>
      </c>
      <c r="OX30" s="132">
        <v>35.402298850574716</v>
      </c>
      <c r="OY30" s="132">
        <v>5.7369614512471658</v>
      </c>
      <c r="OZ30" s="132">
        <v>4.9953379953379953</v>
      </c>
      <c r="PA30" s="132">
        <v>3.2898550724637681</v>
      </c>
      <c r="PB30" s="132">
        <v>3.7257861635220126</v>
      </c>
      <c r="PC30" s="132">
        <v>2.057377049180328</v>
      </c>
      <c r="PD30" s="132">
        <v>1.7629009762900976</v>
      </c>
      <c r="PE30" s="132">
        <v>2.0474074074074076</v>
      </c>
      <c r="PF30" s="132">
        <v>2.0935143288084466</v>
      </c>
      <c r="PG30" s="132">
        <v>2.065040650406504</v>
      </c>
      <c r="PH30" s="132">
        <v>1.2952380952380953</v>
      </c>
      <c r="PI30" s="132">
        <v>0.5252525252525253</v>
      </c>
      <c r="PJ30" s="132" t="s">
        <v>158</v>
      </c>
      <c r="PK30" s="132" t="s">
        <v>158</v>
      </c>
      <c r="PL30" s="132" t="s">
        <v>158</v>
      </c>
      <c r="PM30" s="132" t="s">
        <v>158</v>
      </c>
      <c r="PN30" s="132" t="s">
        <v>158</v>
      </c>
      <c r="PO30" s="132" t="s">
        <v>158</v>
      </c>
      <c r="PP30" s="132" t="s">
        <v>158</v>
      </c>
      <c r="PQ30" s="132" t="s">
        <v>158</v>
      </c>
      <c r="PR30" s="132" t="s">
        <v>158</v>
      </c>
      <c r="PS30" s="132" t="s">
        <v>158</v>
      </c>
      <c r="PT30" s="132" t="s">
        <v>158</v>
      </c>
      <c r="PU30" s="132" t="s">
        <v>158</v>
      </c>
      <c r="PV30" s="132" t="s">
        <v>158</v>
      </c>
      <c r="PW30" s="132" t="s">
        <v>158</v>
      </c>
      <c r="PX30" s="130" t="s">
        <v>158</v>
      </c>
      <c r="PY30" s="131">
        <v>1.4493390731837661</v>
      </c>
      <c r="PZ30" s="131">
        <v>3.8920467588932808</v>
      </c>
      <c r="QA30" s="131">
        <v>5.4766523023798417</v>
      </c>
      <c r="QB30" s="131">
        <v>7.7089012863436128</v>
      </c>
      <c r="QC30" s="131">
        <v>6.2675936709430564</v>
      </c>
      <c r="QD30" s="131">
        <v>7.721433827328906</v>
      </c>
      <c r="QE30" s="131">
        <v>9.4939555921308028</v>
      </c>
      <c r="QF30" s="131">
        <v>5.7253236538350212</v>
      </c>
      <c r="QG30" s="131">
        <v>4.6374956125533151</v>
      </c>
      <c r="QH30" s="131">
        <v>3.644348287470867</v>
      </c>
      <c r="QI30" s="131">
        <v>4.2593004519607849</v>
      </c>
      <c r="QJ30" s="131">
        <v>8.4011335231999986</v>
      </c>
      <c r="QK30" s="131" t="s">
        <v>158</v>
      </c>
      <c r="QL30" s="131" t="s">
        <v>158</v>
      </c>
      <c r="QM30" s="131" t="s">
        <v>158</v>
      </c>
      <c r="QN30" s="131" t="s">
        <v>158</v>
      </c>
      <c r="QO30" s="131" t="s">
        <v>158</v>
      </c>
      <c r="QP30" s="131" t="s">
        <v>158</v>
      </c>
      <c r="QQ30" s="131" t="s">
        <v>158</v>
      </c>
      <c r="QR30" s="131" t="s">
        <v>158</v>
      </c>
      <c r="QS30" s="131" t="s">
        <v>158</v>
      </c>
      <c r="QT30" s="131" t="s">
        <v>158</v>
      </c>
      <c r="QU30" s="131" t="s">
        <v>158</v>
      </c>
      <c r="QV30" s="131" t="s">
        <v>158</v>
      </c>
      <c r="QW30" s="131" t="s">
        <v>158</v>
      </c>
      <c r="QX30" s="131" t="s">
        <v>158</v>
      </c>
      <c r="QY30" s="130" t="s">
        <v>158</v>
      </c>
      <c r="QZ30" s="131">
        <v>1.6292984135185993</v>
      </c>
      <c r="RA30" s="131">
        <v>6.3249657075098806</v>
      </c>
      <c r="RB30" s="131">
        <v>6.94527818385441</v>
      </c>
      <c r="RC30" s="131">
        <v>9.0427302555066067</v>
      </c>
      <c r="RD30" s="131">
        <v>7.7841468602295745</v>
      </c>
      <c r="RE30" s="131">
        <v>10.142609890308984</v>
      </c>
      <c r="RF30" s="131">
        <v>10.525556878881856</v>
      </c>
      <c r="RG30" s="131">
        <v>6.365466625180896</v>
      </c>
      <c r="RH30" s="131">
        <v>5.1185182597771375</v>
      </c>
      <c r="RI30" s="131">
        <v>4.2209039787590559</v>
      </c>
      <c r="RJ30" s="131">
        <v>4.961830486666666</v>
      </c>
      <c r="RK30" s="131">
        <v>9.8303720063999975</v>
      </c>
      <c r="RL30" s="131" t="s">
        <v>158</v>
      </c>
      <c r="RM30" s="131" t="s">
        <v>158</v>
      </c>
      <c r="RN30" s="131" t="s">
        <v>158</v>
      </c>
      <c r="RO30" s="131" t="s">
        <v>158</v>
      </c>
      <c r="RP30" s="131" t="s">
        <v>158</v>
      </c>
      <c r="RQ30" s="131" t="s">
        <v>158</v>
      </c>
      <c r="RR30" s="131" t="s">
        <v>158</v>
      </c>
      <c r="RS30" s="131" t="s">
        <v>158</v>
      </c>
      <c r="RT30" s="131" t="s">
        <v>158</v>
      </c>
      <c r="RU30" s="131" t="s">
        <v>158</v>
      </c>
      <c r="RV30" s="131" t="s">
        <v>158</v>
      </c>
      <c r="RW30" s="131" t="s">
        <v>158</v>
      </c>
      <c r="RX30" s="131" t="s">
        <v>158</v>
      </c>
      <c r="RY30" s="131" t="s">
        <v>158</v>
      </c>
      <c r="RZ30" s="130" t="s">
        <v>158</v>
      </c>
      <c r="SA30" s="131">
        <v>1.8326820932782466</v>
      </c>
      <c r="SB30" s="131">
        <v>7.7591511620553355</v>
      </c>
      <c r="SC30" s="131">
        <v>8.3029307270181985</v>
      </c>
      <c r="SD30" s="131">
        <v>9.9056930925110134</v>
      </c>
      <c r="SE30" s="131">
        <v>9.1829696691424711</v>
      </c>
      <c r="SF30" s="131">
        <v>12.048642110101815</v>
      </c>
      <c r="SG30" s="131">
        <v>11.428208004789033</v>
      </c>
      <c r="SH30" s="131">
        <v>7.1710398026049207</v>
      </c>
      <c r="SI30" s="131">
        <v>5.7372883014332361</v>
      </c>
      <c r="SJ30" s="131">
        <v>4.7694924163653543</v>
      </c>
      <c r="SK30" s="131">
        <v>5.837447631372549</v>
      </c>
      <c r="SL30" s="131">
        <v>12.279250139199997</v>
      </c>
      <c r="SM30" s="131" t="s">
        <v>158</v>
      </c>
      <c r="SN30" s="131" t="s">
        <v>158</v>
      </c>
      <c r="SO30" s="131" t="s">
        <v>158</v>
      </c>
      <c r="SP30" s="131" t="s">
        <v>158</v>
      </c>
      <c r="SQ30" s="131" t="s">
        <v>158</v>
      </c>
      <c r="SR30" s="131" t="s">
        <v>158</v>
      </c>
      <c r="SS30" s="131" t="s">
        <v>158</v>
      </c>
      <c r="ST30" s="131" t="s">
        <v>158</v>
      </c>
      <c r="SU30" s="131" t="s">
        <v>158</v>
      </c>
      <c r="SV30" s="131" t="s">
        <v>158</v>
      </c>
      <c r="SW30" s="131" t="s">
        <v>158</v>
      </c>
      <c r="SX30" s="131" t="s">
        <v>158</v>
      </c>
      <c r="SY30" s="131" t="s">
        <v>158</v>
      </c>
      <c r="SZ30" s="131" t="s">
        <v>158</v>
      </c>
      <c r="TA30" s="378" t="s">
        <v>158</v>
      </c>
      <c r="TB30" s="132">
        <v>9.0038314176245215</v>
      </c>
      <c r="TC30" s="132">
        <v>2.3990929705215418</v>
      </c>
      <c r="TD30" s="132">
        <v>2.2400932400932403</v>
      </c>
      <c r="TE30" s="132">
        <v>1.2632850241545894</v>
      </c>
      <c r="TF30" s="132">
        <v>1.929559748427673</v>
      </c>
      <c r="TG30" s="132">
        <v>0.1721311475409836</v>
      </c>
      <c r="TH30" s="132">
        <v>0.31241283124128311</v>
      </c>
      <c r="TI30" s="132">
        <v>0.70222222222222219</v>
      </c>
      <c r="TJ30" s="132">
        <v>0.81146304675716441</v>
      </c>
      <c r="TK30" s="132">
        <v>-6.1788617886178863E-2</v>
      </c>
      <c r="TL30" s="132">
        <v>0.5485714285714286</v>
      </c>
      <c r="TM30" s="132">
        <v>0.5252525252525253</v>
      </c>
      <c r="TN30" s="132" t="s">
        <v>158</v>
      </c>
      <c r="TO30" s="132" t="s">
        <v>158</v>
      </c>
      <c r="TP30" s="132" t="s">
        <v>158</v>
      </c>
      <c r="TQ30" s="132" t="s">
        <v>158</v>
      </c>
      <c r="TR30" s="132" t="s">
        <v>158</v>
      </c>
      <c r="TS30" s="132" t="s">
        <v>158</v>
      </c>
      <c r="TT30" s="132" t="s">
        <v>158</v>
      </c>
      <c r="TU30" s="132" t="s">
        <v>158</v>
      </c>
      <c r="TV30" s="132" t="s">
        <v>158</v>
      </c>
      <c r="TW30" s="132" t="s">
        <v>158</v>
      </c>
      <c r="TX30" s="132" t="s">
        <v>158</v>
      </c>
      <c r="TY30" s="132" t="s">
        <v>158</v>
      </c>
      <c r="TZ30" s="132" t="s">
        <v>158</v>
      </c>
      <c r="UA30" s="132" t="s">
        <v>158</v>
      </c>
      <c r="UB30" s="235" t="s">
        <v>158</v>
      </c>
      <c r="UC30" s="236">
        <v>16.63</v>
      </c>
      <c r="UD30" s="236">
        <v>13.933333333333332</v>
      </c>
      <c r="UE30" s="236">
        <v>16.893333333333334</v>
      </c>
      <c r="UF30" s="236">
        <v>17.193333333333332</v>
      </c>
      <c r="UG30" s="236">
        <v>16.8</v>
      </c>
      <c r="UH30" s="236">
        <v>14.793333333333335</v>
      </c>
      <c r="UI30" s="236">
        <v>13.94</v>
      </c>
      <c r="UJ30" s="236">
        <v>11.733333333333334</v>
      </c>
      <c r="UK30" s="236">
        <v>11.593333333333334</v>
      </c>
      <c r="UL30" s="236">
        <v>11.266666666666666</v>
      </c>
      <c r="UM30" s="236">
        <v>16.3</v>
      </c>
      <c r="UN30" s="236">
        <v>19.613333333333333</v>
      </c>
      <c r="UO30" s="231" t="s">
        <v>5</v>
      </c>
      <c r="UP30" s="231" t="s">
        <v>5</v>
      </c>
      <c r="UQ30" s="231" t="s">
        <v>5</v>
      </c>
      <c r="UR30" s="231" t="s">
        <v>5</v>
      </c>
      <c r="US30" s="231" t="s">
        <v>5</v>
      </c>
      <c r="UT30" s="231" t="s">
        <v>5</v>
      </c>
      <c r="UU30" s="231" t="s">
        <v>5</v>
      </c>
      <c r="UV30" s="231" t="s">
        <v>5</v>
      </c>
      <c r="UW30" s="231" t="s">
        <v>5</v>
      </c>
      <c r="UX30" s="231" t="s">
        <v>5</v>
      </c>
      <c r="UY30" s="231" t="s">
        <v>5</v>
      </c>
      <c r="UZ30" s="231" t="s">
        <v>5</v>
      </c>
      <c r="VA30" s="231" t="s">
        <v>5</v>
      </c>
      <c r="VB30" s="231" t="s">
        <v>5</v>
      </c>
      <c r="VC30" s="130" t="s">
        <v>158</v>
      </c>
      <c r="VD30" s="131">
        <v>2.4614151934255362</v>
      </c>
      <c r="VE30" s="131">
        <v>1.7918660287081343</v>
      </c>
      <c r="VF30" s="131">
        <v>1.8307024467245461</v>
      </c>
      <c r="VG30" s="131">
        <v>1.707638619620008</v>
      </c>
      <c r="VH30" s="131">
        <v>1.6055555555555554</v>
      </c>
      <c r="VI30" s="131">
        <v>1.2158630013519602</v>
      </c>
      <c r="VJ30" s="131">
        <v>1.4084170253467241</v>
      </c>
      <c r="VK30" s="131">
        <v>1.3568181818181817</v>
      </c>
      <c r="VL30" s="131">
        <v>1.2196664749856239</v>
      </c>
      <c r="VM30" s="131">
        <v>1.0023668639053256</v>
      </c>
      <c r="VN30" s="131">
        <v>0.51329243353783227</v>
      </c>
      <c r="VO30" s="131">
        <v>0.32766825288919105</v>
      </c>
      <c r="VP30" s="131" t="s">
        <v>158</v>
      </c>
      <c r="VQ30" s="131" t="s">
        <v>158</v>
      </c>
      <c r="VR30" s="131" t="s">
        <v>158</v>
      </c>
      <c r="VS30" s="131" t="s">
        <v>158</v>
      </c>
      <c r="VT30" s="131" t="s">
        <v>158</v>
      </c>
      <c r="VU30" s="131" t="s">
        <v>158</v>
      </c>
      <c r="VV30" s="131" t="s">
        <v>158</v>
      </c>
      <c r="VW30" s="131" t="s">
        <v>158</v>
      </c>
      <c r="VX30" s="131" t="s">
        <v>158</v>
      </c>
      <c r="VY30" s="131" t="s">
        <v>158</v>
      </c>
      <c r="VZ30" s="131" t="s">
        <v>158</v>
      </c>
      <c r="WA30" s="131" t="s">
        <v>158</v>
      </c>
      <c r="WB30" s="131" t="s">
        <v>158</v>
      </c>
      <c r="WC30" s="131" t="s">
        <v>158</v>
      </c>
      <c r="WD30" s="130" t="s">
        <v>158</v>
      </c>
      <c r="WE30" s="131">
        <v>2.7670404695908686</v>
      </c>
      <c r="WF30" s="131">
        <v>2.9119617224880385</v>
      </c>
      <c r="WG30" s="131">
        <v>2.3216258879242302</v>
      </c>
      <c r="WH30" s="131">
        <v>2.0031019775106631</v>
      </c>
      <c r="WI30" s="131">
        <v>1.9940476190476191</v>
      </c>
      <c r="WJ30" s="131">
        <v>1.597115817936007</v>
      </c>
      <c r="WK30" s="131">
        <v>1.561453849832616</v>
      </c>
      <c r="WL30" s="131">
        <v>1.5085227272727271</v>
      </c>
      <c r="WM30" s="131">
        <v>1.3461759631972399</v>
      </c>
      <c r="WN30" s="131">
        <v>1.1609467455621303</v>
      </c>
      <c r="WO30" s="131">
        <v>0.59795501022494879</v>
      </c>
      <c r="WP30" s="131">
        <v>0.38341264445955131</v>
      </c>
      <c r="WQ30" s="131" t="s">
        <v>158</v>
      </c>
      <c r="WR30" s="131" t="s">
        <v>158</v>
      </c>
      <c r="WS30" s="131" t="s">
        <v>158</v>
      </c>
      <c r="WT30" s="131" t="s">
        <v>158</v>
      </c>
      <c r="WU30" s="131" t="s">
        <v>158</v>
      </c>
      <c r="WV30" s="131" t="s">
        <v>158</v>
      </c>
      <c r="WW30" s="131" t="s">
        <v>158</v>
      </c>
      <c r="WX30" s="131" t="s">
        <v>158</v>
      </c>
      <c r="WY30" s="131" t="s">
        <v>158</v>
      </c>
      <c r="WZ30" s="131" t="s">
        <v>158</v>
      </c>
      <c r="XA30" s="131" t="s">
        <v>158</v>
      </c>
      <c r="XB30" s="131" t="s">
        <v>158</v>
      </c>
      <c r="XC30" s="131" t="s">
        <v>158</v>
      </c>
      <c r="XD30" s="131" t="s">
        <v>158</v>
      </c>
      <c r="XE30" s="130" t="s">
        <v>158</v>
      </c>
      <c r="XF30" s="131">
        <v>3.1124473441571459</v>
      </c>
      <c r="XG30" s="131">
        <v>3.5722488038277516</v>
      </c>
      <c r="XH30" s="131">
        <v>2.7754538279400154</v>
      </c>
      <c r="XI30" s="131">
        <v>2.1942613416052734</v>
      </c>
      <c r="XJ30" s="131">
        <v>2.3523809523809525</v>
      </c>
      <c r="XK30" s="131">
        <v>1.8972510139702567</v>
      </c>
      <c r="XL30" s="131">
        <v>1.6953610712577716</v>
      </c>
      <c r="XM30" s="131">
        <v>1.6994318181818182</v>
      </c>
      <c r="XN30" s="131">
        <v>1.5089131684876365</v>
      </c>
      <c r="XO30" s="131">
        <v>1.3118343195266273</v>
      </c>
      <c r="XP30" s="131">
        <v>0.70347648261758688</v>
      </c>
      <c r="XQ30" s="131">
        <v>0.47892590074779057</v>
      </c>
      <c r="XR30" s="131" t="s">
        <v>158</v>
      </c>
      <c r="XS30" s="131" t="s">
        <v>158</v>
      </c>
      <c r="XT30" s="131" t="s">
        <v>158</v>
      </c>
      <c r="XU30" s="131" t="s">
        <v>158</v>
      </c>
      <c r="XV30" s="131" t="s">
        <v>158</v>
      </c>
      <c r="XW30" s="131" t="s">
        <v>158</v>
      </c>
      <c r="XX30" s="131" t="s">
        <v>158</v>
      </c>
      <c r="XY30" s="131" t="s">
        <v>158</v>
      </c>
      <c r="XZ30" s="131" t="s">
        <v>158</v>
      </c>
      <c r="YA30" s="131" t="s">
        <v>158</v>
      </c>
      <c r="YB30" s="131" t="s">
        <v>158</v>
      </c>
      <c r="YC30" s="131" t="s">
        <v>158</v>
      </c>
      <c r="YD30" s="131" t="s">
        <v>158</v>
      </c>
      <c r="YE30" s="131" t="s">
        <v>158</v>
      </c>
      <c r="YF30" s="235" t="s">
        <v>158</v>
      </c>
      <c r="YG30" s="8">
        <v>78.3</v>
      </c>
      <c r="YH30" s="8">
        <v>441</v>
      </c>
      <c r="YI30" s="8">
        <v>429</v>
      </c>
      <c r="YJ30" s="8">
        <v>414</v>
      </c>
      <c r="YK30" s="8">
        <v>397.5</v>
      </c>
      <c r="YL30" s="8">
        <v>366</v>
      </c>
      <c r="YM30" s="8">
        <v>358.5</v>
      </c>
      <c r="YN30" s="8">
        <v>337.5</v>
      </c>
      <c r="YO30" s="8">
        <v>331.5</v>
      </c>
      <c r="YP30" s="8">
        <v>307.5</v>
      </c>
      <c r="YQ30" s="8">
        <v>262.5</v>
      </c>
      <c r="YR30" s="8">
        <v>148.5</v>
      </c>
      <c r="YS30" s="231" t="s">
        <v>5</v>
      </c>
      <c r="YT30" s="231" t="s">
        <v>5</v>
      </c>
      <c r="YU30" s="231" t="s">
        <v>5</v>
      </c>
      <c r="YV30" s="231" t="s">
        <v>5</v>
      </c>
      <c r="YW30" s="231" t="s">
        <v>5</v>
      </c>
      <c r="YX30" s="231" t="s">
        <v>5</v>
      </c>
      <c r="YY30" s="231" t="s">
        <v>5</v>
      </c>
      <c r="YZ30" s="231" t="s">
        <v>5</v>
      </c>
      <c r="ZA30" s="231" t="s">
        <v>5</v>
      </c>
      <c r="ZB30" s="231" t="s">
        <v>5</v>
      </c>
      <c r="ZC30" s="231" t="s">
        <v>5</v>
      </c>
      <c r="ZD30" s="231" t="s">
        <v>5</v>
      </c>
      <c r="ZE30" s="231" t="s">
        <v>5</v>
      </c>
      <c r="ZF30" s="231" t="s">
        <v>5</v>
      </c>
      <c r="ZG30" s="235" t="s">
        <v>158</v>
      </c>
      <c r="ZH30" s="133">
        <v>0.1234</v>
      </c>
      <c r="ZI30" s="133">
        <v>2.4799999999999999E-2</v>
      </c>
      <c r="ZJ30" s="133">
        <v>9.1000000000000004E-3</v>
      </c>
      <c r="ZK30" s="133">
        <v>3.4700000000000002E-2</v>
      </c>
      <c r="ZL30" s="133">
        <v>2.0999999999999999E-3</v>
      </c>
      <c r="ZM30" s="133">
        <v>6.0899999999999996E-2</v>
      </c>
      <c r="ZN30" s="133">
        <v>4.36E-2</v>
      </c>
      <c r="ZO30" s="133">
        <v>2.75E-2</v>
      </c>
      <c r="ZP30" s="133">
        <v>-1.6899999999999998E-2</v>
      </c>
      <c r="ZQ30" s="133">
        <v>1.6299999999999999E-2</v>
      </c>
      <c r="ZR30" s="133">
        <v>3.9599999999999996E-2</v>
      </c>
      <c r="ZS30" s="133">
        <v>0.15210000000000001</v>
      </c>
      <c r="ZT30" s="379" t="s">
        <v>158</v>
      </c>
      <c r="ZU30" s="133">
        <v>4.3099999999999999E-2</v>
      </c>
      <c r="ZV30" s="133">
        <v>3.0200000000000001E-2</v>
      </c>
      <c r="ZW30" s="133">
        <v>2.5399999999999999E-2</v>
      </c>
      <c r="ZX30" s="133">
        <v>3.1200000000000002E-2</v>
      </c>
      <c r="ZY30" s="133">
        <v>2.3199999999999998E-2</v>
      </c>
      <c r="ZZ30" s="133">
        <v>5.3099999999999994E-2</v>
      </c>
      <c r="AAA30" s="133">
        <v>3.73E-2</v>
      </c>
      <c r="AAB30" s="133">
        <v>3.6299999999999999E-2</v>
      </c>
      <c r="AAC30" s="133">
        <v>2.4300000000000002E-2</v>
      </c>
      <c r="AAD30" s="133">
        <v>3.9699999999999999E-2</v>
      </c>
      <c r="AAE30" s="133">
        <v>4.5899999999999996E-2</v>
      </c>
      <c r="AAF30" s="133">
        <v>9.7799999999999998E-2</v>
      </c>
      <c r="AAG30" s="235" t="s">
        <v>158</v>
      </c>
      <c r="AAH30" s="8">
        <v>11537</v>
      </c>
      <c r="AAI30" s="8">
        <v>8885</v>
      </c>
      <c r="AAJ30" s="8">
        <v>6597</v>
      </c>
      <c r="AAK30" s="8">
        <v>4652</v>
      </c>
      <c r="AAL30" s="8">
        <v>3535</v>
      </c>
      <c r="AAM30" s="8">
        <v>2115</v>
      </c>
      <c r="AAN30" s="8">
        <v>1855</v>
      </c>
      <c r="AAO30" s="8">
        <v>1924</v>
      </c>
      <c r="AAP30" s="8">
        <v>1826</v>
      </c>
      <c r="AAQ30" s="8">
        <v>2004</v>
      </c>
      <c r="AAR30" s="8">
        <v>1636</v>
      </c>
      <c r="AAS30" s="8">
        <v>634</v>
      </c>
      <c r="AAT30" s="231" t="s">
        <v>5</v>
      </c>
      <c r="AAU30" s="231" t="s">
        <v>5</v>
      </c>
      <c r="AAV30" s="231" t="s">
        <v>5</v>
      </c>
      <c r="AAW30" s="231" t="s">
        <v>5</v>
      </c>
      <c r="AAX30" s="231" t="s">
        <v>5</v>
      </c>
      <c r="AAY30" s="231" t="s">
        <v>5</v>
      </c>
      <c r="AAZ30" s="231" t="s">
        <v>5</v>
      </c>
      <c r="ABA30" s="231" t="s">
        <v>5</v>
      </c>
      <c r="ABB30" s="231" t="s">
        <v>5</v>
      </c>
      <c r="ABC30" s="231" t="s">
        <v>5</v>
      </c>
      <c r="ABD30" s="231" t="s">
        <v>5</v>
      </c>
      <c r="ABE30" s="231" t="s">
        <v>5</v>
      </c>
      <c r="ABF30" s="231" t="s">
        <v>5</v>
      </c>
      <c r="ABG30" s="231" t="s">
        <v>5</v>
      </c>
      <c r="ABH30" s="235" t="s">
        <v>158</v>
      </c>
      <c r="ABI30" s="8">
        <v>2772</v>
      </c>
      <c r="ABJ30" s="8">
        <v>2530</v>
      </c>
      <c r="ABK30" s="8">
        <v>2143</v>
      </c>
      <c r="ABL30" s="8">
        <v>1362</v>
      </c>
      <c r="ABM30" s="8">
        <v>1481</v>
      </c>
      <c r="ABN30" s="8">
        <v>753</v>
      </c>
      <c r="ABO30" s="8">
        <v>632</v>
      </c>
      <c r="ABP30" s="8">
        <v>691</v>
      </c>
      <c r="ABQ30" s="8">
        <v>694</v>
      </c>
      <c r="ABR30" s="8">
        <v>635</v>
      </c>
      <c r="ABS30" s="8">
        <v>340</v>
      </c>
      <c r="ABT30" s="8">
        <v>78</v>
      </c>
      <c r="ABU30" s="231" t="s">
        <v>5</v>
      </c>
      <c r="ABV30" s="231" t="s">
        <v>5</v>
      </c>
      <c r="ABW30" s="231" t="s">
        <v>5</v>
      </c>
      <c r="ABX30" s="231" t="s">
        <v>5</v>
      </c>
      <c r="ABY30" s="231" t="s">
        <v>5</v>
      </c>
      <c r="ABZ30" s="231" t="s">
        <v>5</v>
      </c>
      <c r="ACA30" s="231" t="s">
        <v>5</v>
      </c>
      <c r="ACB30" s="231" t="s">
        <v>5</v>
      </c>
      <c r="ACC30" s="231" t="s">
        <v>5</v>
      </c>
      <c r="ACD30" s="231" t="s">
        <v>5</v>
      </c>
      <c r="ACE30" s="231" t="s">
        <v>5</v>
      </c>
      <c r="ACF30" s="231" t="s">
        <v>5</v>
      </c>
      <c r="ACG30" s="231" t="s">
        <v>5</v>
      </c>
      <c r="ACH30" s="231" t="s">
        <v>5</v>
      </c>
      <c r="ACI30" s="235" t="s">
        <v>158</v>
      </c>
      <c r="ACJ30" s="8">
        <v>705</v>
      </c>
      <c r="ACK30" s="8">
        <v>1058</v>
      </c>
      <c r="ACL30" s="8">
        <v>961</v>
      </c>
      <c r="ACM30" s="8">
        <v>523</v>
      </c>
      <c r="ACN30" s="8">
        <v>767</v>
      </c>
      <c r="ACO30" s="8">
        <v>63</v>
      </c>
      <c r="ACP30" s="8">
        <v>112</v>
      </c>
      <c r="ACQ30" s="8">
        <v>237</v>
      </c>
      <c r="ACR30" s="8">
        <v>269</v>
      </c>
      <c r="ACS30" s="8">
        <v>-19</v>
      </c>
      <c r="ACT30" s="8">
        <v>144</v>
      </c>
      <c r="ACU30" s="8">
        <v>78</v>
      </c>
      <c r="ACV30" s="237" t="s">
        <v>5</v>
      </c>
      <c r="ACW30" s="237" t="s">
        <v>5</v>
      </c>
      <c r="ACX30" s="237" t="s">
        <v>5</v>
      </c>
      <c r="ACY30" s="237" t="s">
        <v>5</v>
      </c>
      <c r="ACZ30" s="237" t="s">
        <v>5</v>
      </c>
      <c r="ADA30" s="237" t="s">
        <v>5</v>
      </c>
      <c r="ADB30" s="237" t="s">
        <v>5</v>
      </c>
      <c r="ADC30" s="237" t="s">
        <v>5</v>
      </c>
      <c r="ADD30" s="237" t="s">
        <v>5</v>
      </c>
      <c r="ADE30" s="237" t="s">
        <v>5</v>
      </c>
      <c r="ADF30" s="237" t="s">
        <v>5</v>
      </c>
      <c r="ADG30" s="237" t="s">
        <v>5</v>
      </c>
      <c r="ADH30" s="237" t="s">
        <v>5</v>
      </c>
      <c r="ADI30" s="237" t="s">
        <v>5</v>
      </c>
      <c r="ADJ30" s="127" t="s">
        <v>158</v>
      </c>
      <c r="ADK30" s="128">
        <v>1.1724137931034484</v>
      </c>
      <c r="ADL30" s="128">
        <v>5.5392857142857146</v>
      </c>
      <c r="ADM30" s="128">
        <v>30.149999999999991</v>
      </c>
      <c r="ADN30" s="128">
        <v>3.192452830188679</v>
      </c>
      <c r="ADO30" s="128" t="s">
        <v>1282</v>
      </c>
      <c r="ADP30" s="128">
        <v>1.2318584070796488</v>
      </c>
      <c r="ADQ30" s="128">
        <v>1.8434782608695612</v>
      </c>
      <c r="ADR30" s="128">
        <v>2.5599999999999996</v>
      </c>
      <c r="ADS30" s="128" t="s">
        <v>1282</v>
      </c>
      <c r="ADT30" s="128">
        <v>2.903225806451613</v>
      </c>
      <c r="ADU30" s="128">
        <v>1.056</v>
      </c>
      <c r="ADV30" s="128">
        <v>0.25287356321839066</v>
      </c>
      <c r="ADW30" s="128">
        <v>2.0190476190476203</v>
      </c>
      <c r="ADX30" s="128">
        <v>1.2266666666666666</v>
      </c>
      <c r="ADY30" s="128" t="s">
        <v>5</v>
      </c>
      <c r="ADZ30" s="128" t="s">
        <v>158</v>
      </c>
      <c r="AEA30" s="128" t="s">
        <v>158</v>
      </c>
      <c r="AEB30" s="128" t="s">
        <v>158</v>
      </c>
      <c r="AEC30" s="128" t="s">
        <v>158</v>
      </c>
      <c r="AED30" s="128" t="s">
        <v>158</v>
      </c>
      <c r="AEE30" s="128" t="s">
        <v>158</v>
      </c>
      <c r="AEF30" s="128" t="s">
        <v>158</v>
      </c>
      <c r="AEG30" s="128" t="s">
        <v>158</v>
      </c>
      <c r="AEH30" s="128" t="s">
        <v>158</v>
      </c>
      <c r="AEI30" s="128" t="s">
        <v>158</v>
      </c>
      <c r="AEJ30" s="128" t="s">
        <v>158</v>
      </c>
      <c r="AEK30" s="127" t="s">
        <v>158</v>
      </c>
      <c r="AEL30" s="128">
        <v>3.8415584415584417E-2</v>
      </c>
      <c r="AEM30" s="128">
        <v>0.22529347826086954</v>
      </c>
      <c r="AEN30" s="128">
        <v>0.24142510499300041</v>
      </c>
      <c r="AEO30" s="128">
        <v>0.34287224669603522</v>
      </c>
      <c r="AEP30" s="128">
        <v>0.28020931802835924</v>
      </c>
      <c r="AEQ30" s="128">
        <v>0.45105976095617628</v>
      </c>
      <c r="AER30" s="128">
        <v>0.48102531645569513</v>
      </c>
      <c r="AES30" s="128">
        <v>0.37510853835021701</v>
      </c>
      <c r="AET30" s="128">
        <v>0.32863400576368973</v>
      </c>
      <c r="AEU30" s="128">
        <v>0.29055118110236222</v>
      </c>
      <c r="AEV30" s="128">
        <v>0.40764705882352942</v>
      </c>
      <c r="AEW30" s="128">
        <v>0.83769230769230707</v>
      </c>
      <c r="AEX30" s="128" t="s">
        <v>158</v>
      </c>
      <c r="AEY30" s="128" t="s">
        <v>158</v>
      </c>
      <c r="AEZ30" s="128" t="s">
        <v>158</v>
      </c>
      <c r="AFA30" s="128" t="s">
        <v>158</v>
      </c>
      <c r="AFB30" s="128" t="s">
        <v>158</v>
      </c>
      <c r="AFC30" s="128" t="s">
        <v>158</v>
      </c>
      <c r="AFD30" s="128" t="s">
        <v>158</v>
      </c>
      <c r="AFE30" s="128" t="s">
        <v>158</v>
      </c>
      <c r="AFF30" s="128" t="s">
        <v>158</v>
      </c>
      <c r="AFG30" s="128" t="s">
        <v>158</v>
      </c>
      <c r="AFH30" s="128" t="s">
        <v>158</v>
      </c>
      <c r="AFI30" s="128" t="s">
        <v>158</v>
      </c>
      <c r="AFJ30" s="128" t="s">
        <v>158</v>
      </c>
      <c r="AFK30" s="128" t="s">
        <v>158</v>
      </c>
      <c r="AFL30" s="134" t="s">
        <v>158</v>
      </c>
      <c r="AFM30" s="135">
        <v>0.15104680851063831</v>
      </c>
      <c r="AFN30" s="135">
        <v>0.5387452741020794</v>
      </c>
      <c r="AFO30" s="135">
        <v>0.53837044745057216</v>
      </c>
      <c r="AFP30" s="135">
        <v>0.89291013384321216</v>
      </c>
      <c r="AFQ30" s="135">
        <v>0.54105606258148631</v>
      </c>
      <c r="AFR30" s="135">
        <v>5.3912380952381076</v>
      </c>
      <c r="AFS30" s="135">
        <v>2.7143571428571369</v>
      </c>
      <c r="AFT30" s="135">
        <v>1.0936708860759492</v>
      </c>
      <c r="AFU30" s="135">
        <v>0.8478513011152442</v>
      </c>
      <c r="AFV30" s="135" t="s">
        <v>1282</v>
      </c>
      <c r="AFW30" s="135">
        <v>0.96250000000000002</v>
      </c>
      <c r="AFX30" s="135">
        <v>0.83769230769230707</v>
      </c>
      <c r="AFY30" s="135" t="s">
        <v>158</v>
      </c>
      <c r="AFZ30" s="135" t="s">
        <v>158</v>
      </c>
      <c r="AGA30" s="135" t="s">
        <v>158</v>
      </c>
      <c r="AGB30" s="135" t="s">
        <v>158</v>
      </c>
      <c r="AGC30" s="135" t="s">
        <v>158</v>
      </c>
      <c r="AGD30" s="135" t="s">
        <v>158</v>
      </c>
      <c r="AGE30" s="135" t="s">
        <v>158</v>
      </c>
      <c r="AGF30" s="135" t="s">
        <v>158</v>
      </c>
      <c r="AGG30" s="135" t="s">
        <v>158</v>
      </c>
      <c r="AGH30" s="135" t="s">
        <v>158</v>
      </c>
      <c r="AGI30" s="135" t="s">
        <v>158</v>
      </c>
      <c r="AGJ30" s="135" t="s">
        <v>158</v>
      </c>
      <c r="AGK30" s="135" t="s">
        <v>158</v>
      </c>
      <c r="AGL30" s="135" t="s">
        <v>158</v>
      </c>
    </row>
    <row r="31" spans="1:870" x14ac:dyDescent="0.2">
      <c r="A31" s="7">
        <v>29</v>
      </c>
      <c r="B31" s="1" t="s">
        <v>269</v>
      </c>
      <c r="C31" s="1" t="s">
        <v>270</v>
      </c>
      <c r="D31" s="94">
        <v>0.32</v>
      </c>
      <c r="E31" s="95">
        <v>0.34</v>
      </c>
      <c r="F31" s="57">
        <v>1.36</v>
      </c>
      <c r="G31" s="58" t="s">
        <v>185</v>
      </c>
      <c r="H31" s="58">
        <v>1.8383392000000003</v>
      </c>
      <c r="I31" s="226" t="s">
        <v>272</v>
      </c>
      <c r="J31" s="58" t="s">
        <v>185</v>
      </c>
      <c r="K31" s="58" t="s">
        <v>1280</v>
      </c>
      <c r="L31" s="226" t="s">
        <v>272</v>
      </c>
      <c r="M31" s="150">
        <v>1.28</v>
      </c>
      <c r="N31" s="123">
        <v>1.1599999999999999</v>
      </c>
      <c r="O31" s="123">
        <v>1.03</v>
      </c>
      <c r="P31" s="123">
        <v>0.99</v>
      </c>
      <c r="Q31" s="123">
        <v>0.95</v>
      </c>
      <c r="R31" s="123">
        <v>0.91</v>
      </c>
      <c r="S31" s="123">
        <v>0.87</v>
      </c>
      <c r="T31" s="124">
        <v>0.83000000000000007</v>
      </c>
      <c r="U31" s="124">
        <v>0.78000000000000025</v>
      </c>
      <c r="V31" s="124">
        <v>0.72</v>
      </c>
      <c r="W31" s="124">
        <v>0.54</v>
      </c>
      <c r="X31" s="124">
        <v>0.39</v>
      </c>
      <c r="Y31" s="124">
        <v>0.30000000000000004</v>
      </c>
      <c r="Z31" s="124">
        <v>0.28000000000000003</v>
      </c>
      <c r="AA31" s="124">
        <v>0.24</v>
      </c>
      <c r="AB31" s="124" t="s">
        <v>1313</v>
      </c>
      <c r="AC31" s="124" t="s">
        <v>5</v>
      </c>
      <c r="AD31" s="124" t="s">
        <v>5</v>
      </c>
      <c r="AE31" s="124" t="s">
        <v>5</v>
      </c>
      <c r="AF31" s="124" t="s">
        <v>5</v>
      </c>
      <c r="AG31" s="124" t="s">
        <v>5</v>
      </c>
      <c r="AH31" s="124" t="s">
        <v>5</v>
      </c>
      <c r="AI31" s="140" t="s">
        <v>5</v>
      </c>
      <c r="AJ31" s="136" t="s">
        <v>5</v>
      </c>
      <c r="AK31" s="136" t="s">
        <v>5</v>
      </c>
      <c r="AL31" s="136" t="s">
        <v>5</v>
      </c>
      <c r="AM31" s="136" t="s">
        <v>5</v>
      </c>
      <c r="AN31" s="136" t="s">
        <v>5</v>
      </c>
      <c r="AO31" s="136" t="s">
        <v>5</v>
      </c>
      <c r="AP31" s="136" t="s">
        <v>5</v>
      </c>
      <c r="AQ31" s="136" t="s">
        <v>5</v>
      </c>
      <c r="AR31" s="136" t="s">
        <v>5</v>
      </c>
      <c r="AS31" s="136" t="s">
        <v>5</v>
      </c>
      <c r="AT31" s="136" t="s">
        <v>5</v>
      </c>
      <c r="AU31" s="136" t="s">
        <v>5</v>
      </c>
      <c r="AV31" s="136" t="s">
        <v>5</v>
      </c>
      <c r="AW31" s="136" t="s">
        <v>5</v>
      </c>
      <c r="AX31" s="136" t="s">
        <v>5</v>
      </c>
      <c r="AY31" s="136" t="s">
        <v>5</v>
      </c>
      <c r="AZ31" s="136" t="s">
        <v>5</v>
      </c>
      <c r="BA31" s="136" t="s">
        <v>5</v>
      </c>
      <c r="BB31" s="136" t="s">
        <v>5</v>
      </c>
      <c r="BC31" s="136" t="s">
        <v>5</v>
      </c>
      <c r="BD31" s="136" t="s">
        <v>5</v>
      </c>
      <c r="BE31" s="136" t="s">
        <v>5</v>
      </c>
      <c r="BF31" s="136" t="s">
        <v>5</v>
      </c>
      <c r="BG31" s="136" t="s">
        <v>5</v>
      </c>
      <c r="BH31" s="136" t="s">
        <v>5</v>
      </c>
      <c r="BI31" s="137" t="s">
        <v>5</v>
      </c>
      <c r="BJ31" s="137" t="s">
        <v>5</v>
      </c>
      <c r="BK31" s="137" t="s">
        <v>5</v>
      </c>
      <c r="BL31" s="137" t="s">
        <v>5</v>
      </c>
      <c r="BM31" s="126">
        <v>0.10344827586206917</v>
      </c>
      <c r="BN31" s="125">
        <v>0.12621359223300965</v>
      </c>
      <c r="BO31" s="125">
        <v>4.0404040404040442E-2</v>
      </c>
      <c r="BP31" s="125">
        <v>4.2105263157894868E-2</v>
      </c>
      <c r="BQ31" s="125">
        <v>4.39560439560438E-2</v>
      </c>
      <c r="BR31" s="125">
        <v>4.5977011494252817E-2</v>
      </c>
      <c r="BS31" s="125">
        <v>4.8192771084337283E-2</v>
      </c>
      <c r="BT31" s="125">
        <v>6.4102564102563875E-2</v>
      </c>
      <c r="BU31" s="125">
        <v>8.3333333333333703E-2</v>
      </c>
      <c r="BV31" s="125">
        <v>0.33333333333333326</v>
      </c>
      <c r="BW31" s="125">
        <v>0.38461538461538458</v>
      </c>
      <c r="BX31" s="125">
        <v>0.29999999999999982</v>
      </c>
      <c r="BY31" s="125">
        <v>7.1428571428571397E-2</v>
      </c>
      <c r="BZ31" s="125">
        <v>0.16666666666666674</v>
      </c>
      <c r="CA31" s="125" t="s">
        <v>158</v>
      </c>
      <c r="CB31" s="125" t="s">
        <v>158</v>
      </c>
      <c r="CC31" s="125" t="s">
        <v>158</v>
      </c>
      <c r="CD31" s="125" t="s">
        <v>158</v>
      </c>
      <c r="CE31" s="125" t="s">
        <v>158</v>
      </c>
      <c r="CF31" s="125" t="s">
        <v>158</v>
      </c>
      <c r="CG31" s="125" t="s">
        <v>158</v>
      </c>
      <c r="CH31" s="125" t="s">
        <v>158</v>
      </c>
      <c r="CI31" s="125" t="s">
        <v>158</v>
      </c>
      <c r="CJ31" s="125" t="s">
        <v>158</v>
      </c>
      <c r="CK31" s="125" t="s">
        <v>158</v>
      </c>
      <c r="CL31" s="125" t="s">
        <v>158</v>
      </c>
      <c r="CM31" s="125" t="s">
        <v>158</v>
      </c>
      <c r="CN31" s="125" t="s">
        <v>158</v>
      </c>
      <c r="CO31" s="125" t="s">
        <v>158</v>
      </c>
      <c r="CP31" s="125" t="s">
        <v>158</v>
      </c>
      <c r="CQ31" s="125" t="s">
        <v>158</v>
      </c>
      <c r="CR31" s="125" t="s">
        <v>158</v>
      </c>
      <c r="CS31" s="125" t="s">
        <v>158</v>
      </c>
      <c r="CT31" s="125" t="s">
        <v>158</v>
      </c>
      <c r="CU31" s="125" t="s">
        <v>158</v>
      </c>
      <c r="CV31" s="125" t="s">
        <v>158</v>
      </c>
      <c r="CW31" s="125" t="s">
        <v>158</v>
      </c>
      <c r="CX31" s="125" t="s">
        <v>158</v>
      </c>
      <c r="CY31" s="125" t="s">
        <v>158</v>
      </c>
      <c r="CZ31" s="125" t="s">
        <v>158</v>
      </c>
      <c r="DA31" s="125" t="s">
        <v>158</v>
      </c>
      <c r="DB31" s="125" t="s">
        <v>158</v>
      </c>
      <c r="DC31" s="125" t="s">
        <v>158</v>
      </c>
      <c r="DD31" s="125" t="s">
        <v>158</v>
      </c>
      <c r="DE31" s="125" t="s">
        <v>158</v>
      </c>
      <c r="DF31" s="125" t="s">
        <v>158</v>
      </c>
      <c r="DG31" s="125" t="s">
        <v>158</v>
      </c>
      <c r="DH31" s="125" t="s">
        <v>158</v>
      </c>
      <c r="DI31" s="125" t="s">
        <v>158</v>
      </c>
      <c r="DJ31" s="125" t="s">
        <v>158</v>
      </c>
      <c r="DK31" s="125" t="s">
        <v>158</v>
      </c>
      <c r="DL31" s="127">
        <v>7.7530800505607959E-3</v>
      </c>
      <c r="DM31" s="128">
        <v>7.0843361753958585E-3</v>
      </c>
      <c r="DN31" s="128">
        <v>6.2198739590366868E-3</v>
      </c>
      <c r="DO31" s="128">
        <v>9.7118956084577858E-3</v>
      </c>
      <c r="DP31" s="128">
        <v>1.2129631454473787E-2</v>
      </c>
      <c r="DQ31" s="128">
        <v>1.0725412960609911E-2</v>
      </c>
      <c r="DR31" s="128">
        <v>1.0905303888731194E-2</v>
      </c>
      <c r="DS31" s="128">
        <v>1.4322941484480434E-2</v>
      </c>
      <c r="DT31" s="128">
        <v>1.283497902264601E-2</v>
      </c>
      <c r="DU31" s="128">
        <v>1.2765340953692545E-2</v>
      </c>
      <c r="DV31" s="128">
        <v>8.9042105443747945E-3</v>
      </c>
      <c r="DW31" s="128">
        <v>8.1654739204064346E-3</v>
      </c>
      <c r="DX31" s="128">
        <v>8.6331855825649631E-3</v>
      </c>
      <c r="DY31" s="128">
        <v>1.0150909244444445E-2</v>
      </c>
      <c r="DZ31" s="128">
        <v>1.0250137403846154E-2</v>
      </c>
      <c r="EA31" s="128" t="s">
        <v>158</v>
      </c>
      <c r="EB31" s="128" t="s">
        <v>158</v>
      </c>
      <c r="EC31" s="128" t="s">
        <v>158</v>
      </c>
      <c r="ED31" s="128" t="s">
        <v>158</v>
      </c>
      <c r="EE31" s="128" t="s">
        <v>158</v>
      </c>
      <c r="EF31" s="128" t="s">
        <v>158</v>
      </c>
      <c r="EG31" s="128" t="s">
        <v>158</v>
      </c>
      <c r="EH31" s="128" t="s">
        <v>158</v>
      </c>
      <c r="EI31" s="128" t="s">
        <v>158</v>
      </c>
      <c r="EJ31" s="128" t="s">
        <v>158</v>
      </c>
      <c r="EK31" s="128" t="s">
        <v>158</v>
      </c>
      <c r="EL31" s="128" t="s">
        <v>158</v>
      </c>
      <c r="EM31" s="127">
        <v>9.3267003728365744E-3</v>
      </c>
      <c r="EN31" s="128">
        <v>8.4426102470422336E-3</v>
      </c>
      <c r="EO31" s="128">
        <v>7.8557336971971127E-3</v>
      </c>
      <c r="EP31" s="128">
        <v>1.1717340112389618E-2</v>
      </c>
      <c r="EQ31" s="128">
        <v>1.3604277188328911E-2</v>
      </c>
      <c r="ER31" s="128">
        <v>1.2483900274667231E-2</v>
      </c>
      <c r="ES31" s="128">
        <v>1.3578953440150802E-2</v>
      </c>
      <c r="ET31" s="128">
        <v>1.7123749015811554E-2</v>
      </c>
      <c r="EU31" s="128">
        <v>1.5353480520406349E-2</v>
      </c>
      <c r="EV31" s="128">
        <v>1.6438453912657948E-2</v>
      </c>
      <c r="EW31" s="128">
        <v>1.114313053674649E-2</v>
      </c>
      <c r="EX31" s="128">
        <v>1.0308310742918225E-2</v>
      </c>
      <c r="EY31" s="128">
        <v>9.9961731478485933E-3</v>
      </c>
      <c r="EZ31" s="128">
        <v>1.1790326002949854E-2</v>
      </c>
      <c r="FA31" s="128">
        <v>1.3147144378211717E-2</v>
      </c>
      <c r="FB31" s="128" t="s">
        <v>158</v>
      </c>
      <c r="FC31" s="128" t="s">
        <v>158</v>
      </c>
      <c r="FD31" s="128" t="s">
        <v>158</v>
      </c>
      <c r="FE31" s="128" t="s">
        <v>158</v>
      </c>
      <c r="FF31" s="128" t="s">
        <v>158</v>
      </c>
      <c r="FG31" s="128" t="s">
        <v>158</v>
      </c>
      <c r="FH31" s="128" t="s">
        <v>158</v>
      </c>
      <c r="FI31" s="128" t="s">
        <v>158</v>
      </c>
      <c r="FJ31" s="128" t="s">
        <v>158</v>
      </c>
      <c r="FK31" s="128" t="s">
        <v>158</v>
      </c>
      <c r="FL31" s="128" t="s">
        <v>158</v>
      </c>
      <c r="FM31" s="128" t="s">
        <v>158</v>
      </c>
      <c r="FN31" s="127">
        <v>1.1025411442309367E-2</v>
      </c>
      <c r="FO31" s="128">
        <v>1.0881238835544456E-2</v>
      </c>
      <c r="FP31" s="128">
        <v>1.3043944114037571E-2</v>
      </c>
      <c r="FQ31" s="128">
        <v>1.4563536585365853E-2</v>
      </c>
      <c r="FR31" s="128">
        <v>1.6084084672677381E-2</v>
      </c>
      <c r="FS31" s="128">
        <v>1.4825316773303227E-2</v>
      </c>
      <c r="FT31" s="128">
        <v>1.9645160524970173E-2</v>
      </c>
      <c r="FU31" s="128">
        <v>2.1243594155324258E-2</v>
      </c>
      <c r="FV31" s="128">
        <v>1.9859008575380366E-2</v>
      </c>
      <c r="FW31" s="128">
        <v>2.2436873101361575E-2</v>
      </c>
      <c r="FX31" s="128">
        <v>1.4208298057383521E-2</v>
      </c>
      <c r="FY31" s="128">
        <v>1.3900432000000001E-2</v>
      </c>
      <c r="FZ31" s="128">
        <v>1.2179018998817501E-2</v>
      </c>
      <c r="GA31" s="128">
        <v>1.6936103877118646E-2</v>
      </c>
      <c r="GB31" s="128">
        <v>2.2017506850258179E-2</v>
      </c>
      <c r="GC31" s="128" t="s">
        <v>158</v>
      </c>
      <c r="GD31" s="128" t="s">
        <v>158</v>
      </c>
      <c r="GE31" s="128" t="s">
        <v>158</v>
      </c>
      <c r="GF31" s="128" t="s">
        <v>158</v>
      </c>
      <c r="GG31" s="128" t="s">
        <v>158</v>
      </c>
      <c r="GH31" s="128" t="s">
        <v>158</v>
      </c>
      <c r="GI31" s="128" t="s">
        <v>158</v>
      </c>
      <c r="GJ31" s="128" t="s">
        <v>158</v>
      </c>
      <c r="GK31" s="128" t="s">
        <v>158</v>
      </c>
      <c r="GL31" s="128" t="s">
        <v>158</v>
      </c>
      <c r="GM31" s="128" t="s">
        <v>158</v>
      </c>
      <c r="GN31" s="128" t="s">
        <v>158</v>
      </c>
      <c r="GO31" s="109" t="s">
        <v>158</v>
      </c>
      <c r="GP31" s="110">
        <v>3.83</v>
      </c>
      <c r="GQ31" s="110">
        <v>1.71</v>
      </c>
      <c r="GR31" s="110">
        <v>1.83</v>
      </c>
      <c r="GS31" s="110">
        <v>0.75</v>
      </c>
      <c r="GT31" s="110">
        <v>1.06</v>
      </c>
      <c r="GU31" s="129">
        <v>0.69</v>
      </c>
      <c r="GV31" s="129">
        <v>0.16</v>
      </c>
      <c r="GW31" s="129">
        <v>0.7</v>
      </c>
      <c r="GX31" s="129">
        <v>0.08</v>
      </c>
      <c r="GY31" s="129">
        <v>0.71</v>
      </c>
      <c r="GZ31" s="129">
        <v>-0.05</v>
      </c>
      <c r="HA31" s="129">
        <v>0.55000000000000004</v>
      </c>
      <c r="HB31" s="129">
        <v>0.75</v>
      </c>
      <c r="HC31" s="129">
        <v>0.41</v>
      </c>
      <c r="HD31" s="129">
        <v>-0.38</v>
      </c>
      <c r="HE31" s="129" t="s">
        <v>158</v>
      </c>
      <c r="HF31" s="231" t="s">
        <v>158</v>
      </c>
      <c r="HG31" s="231" t="s">
        <v>158</v>
      </c>
      <c r="HH31" s="231" t="s">
        <v>158</v>
      </c>
      <c r="HI31" s="231" t="s">
        <v>158</v>
      </c>
      <c r="HJ31" s="231" t="s">
        <v>158</v>
      </c>
      <c r="HK31" s="231" t="s">
        <v>158</v>
      </c>
      <c r="HL31" s="231" t="s">
        <v>158</v>
      </c>
      <c r="HM31" s="231" t="s">
        <v>158</v>
      </c>
      <c r="HN31" s="231" t="s">
        <v>158</v>
      </c>
      <c r="HO31" s="231" t="s">
        <v>158</v>
      </c>
      <c r="HP31" s="232" t="s">
        <v>158</v>
      </c>
      <c r="HQ31" s="131">
        <v>43.735042106396868</v>
      </c>
      <c r="HR31" s="131">
        <v>83.102394736842101</v>
      </c>
      <c r="HS31" s="131">
        <v>65.402393442622952</v>
      </c>
      <c r="HT31" s="131">
        <v>132.21322800000002</v>
      </c>
      <c r="HU31" s="131">
        <v>97.65226981132075</v>
      </c>
      <c r="HV31" s="131">
        <v>112.64694418550725</v>
      </c>
      <c r="HW31" s="131">
        <v>399.27744730000001</v>
      </c>
      <c r="HX31" s="131">
        <v>68.445360617142867</v>
      </c>
      <c r="HY31" s="131">
        <v>425.48355174999995</v>
      </c>
      <c r="HZ31" s="131">
        <v>53.484573576338036</v>
      </c>
      <c r="IA31" s="131" t="s">
        <v>1288</v>
      </c>
      <c r="IB31" s="131">
        <v>47.508278990545449</v>
      </c>
      <c r="IC31" s="131">
        <v>28.747374980266667</v>
      </c>
      <c r="ID31" s="131">
        <v>30.212404999512195</v>
      </c>
      <c r="IE31" s="131" t="s">
        <v>1288</v>
      </c>
      <c r="IF31" s="131" t="s">
        <v>158</v>
      </c>
      <c r="IG31" s="131" t="s">
        <v>158</v>
      </c>
      <c r="IH31" s="131" t="s">
        <v>158</v>
      </c>
      <c r="II31" s="131" t="s">
        <v>158</v>
      </c>
      <c r="IJ31" s="131" t="s">
        <v>158</v>
      </c>
      <c r="IK31" s="131" t="s">
        <v>158</v>
      </c>
      <c r="IL31" s="131" t="s">
        <v>158</v>
      </c>
      <c r="IM31" s="131" t="s">
        <v>158</v>
      </c>
      <c r="IN31" s="131" t="s">
        <v>158</v>
      </c>
      <c r="IO31" s="131" t="s">
        <v>158</v>
      </c>
      <c r="IP31" s="131" t="s">
        <v>158</v>
      </c>
      <c r="IQ31" s="130" t="s">
        <v>158</v>
      </c>
      <c r="IR31" s="131">
        <v>56.367808618077618</v>
      </c>
      <c r="IS31" s="131">
        <v>137.9862192982456</v>
      </c>
      <c r="IT31" s="131">
        <v>81.288939344262289</v>
      </c>
      <c r="IU31" s="131">
        <v>156.31324800000002</v>
      </c>
      <c r="IV31" s="131">
        <v>115.96743018867923</v>
      </c>
      <c r="IW31" s="131">
        <v>162.97038729275363</v>
      </c>
      <c r="IX31" s="131">
        <v>495.34059615000001</v>
      </c>
      <c r="IY31" s="131">
        <v>88.530871005714289</v>
      </c>
      <c r="IZ31" s="131">
        <v>580.74320784999998</v>
      </c>
      <c r="JA31" s="131">
        <v>68.196702922816911</v>
      </c>
      <c r="JB31" s="131" t="s">
        <v>1288</v>
      </c>
      <c r="JC31" s="131">
        <v>57.882574047999988</v>
      </c>
      <c r="JD31" s="131">
        <v>41.293898806400009</v>
      </c>
      <c r="JE31" s="131">
        <v>50.596678252195126</v>
      </c>
      <c r="JF31" s="131" t="s">
        <v>1288</v>
      </c>
      <c r="JG31" s="131" t="s">
        <v>158</v>
      </c>
      <c r="JH31" s="131" t="s">
        <v>158</v>
      </c>
      <c r="JI31" s="131" t="s">
        <v>158</v>
      </c>
      <c r="JJ31" s="131" t="s">
        <v>158</v>
      </c>
      <c r="JK31" s="131" t="s">
        <v>158</v>
      </c>
      <c r="JL31" s="131" t="s">
        <v>158</v>
      </c>
      <c r="JM31" s="131" t="s">
        <v>158</v>
      </c>
      <c r="JN31" s="131" t="s">
        <v>158</v>
      </c>
      <c r="JO31" s="131" t="s">
        <v>158</v>
      </c>
      <c r="JP31" s="131" t="s">
        <v>158</v>
      </c>
      <c r="JQ31" s="131" t="s">
        <v>158</v>
      </c>
      <c r="JR31" s="130" t="s">
        <v>158</v>
      </c>
      <c r="JS31" s="131">
        <v>67.175163185378594</v>
      </c>
      <c r="JT31" s="131">
        <v>174.2773245614035</v>
      </c>
      <c r="JU31" s="131">
        <v>98.074586885245893</v>
      </c>
      <c r="JV31" s="131">
        <v>175.31684800000002</v>
      </c>
      <c r="JW31" s="131">
        <v>134.98089433962264</v>
      </c>
      <c r="JX31" s="131">
        <v>202.9257803130435</v>
      </c>
      <c r="JY31" s="131">
        <v>592.20293924999999</v>
      </c>
      <c r="JZ31" s="131">
        <v>105.90254966857144</v>
      </c>
      <c r="KA31" s="131">
        <v>747.84688415000005</v>
      </c>
      <c r="KB31" s="131">
        <v>85.344428802253518</v>
      </c>
      <c r="KC31" s="131" t="s">
        <v>1288</v>
      </c>
      <c r="KD31" s="131">
        <v>67.020942257454536</v>
      </c>
      <c r="KE31" s="131">
        <v>47.963046179999999</v>
      </c>
      <c r="KF31" s="131">
        <v>64.896869947317086</v>
      </c>
      <c r="KG31" s="131" t="s">
        <v>1288</v>
      </c>
      <c r="KH31" s="131" t="s">
        <v>158</v>
      </c>
      <c r="KI31" s="131" t="s">
        <v>158</v>
      </c>
      <c r="KJ31" s="131" t="s">
        <v>158</v>
      </c>
      <c r="KK31" s="131" t="s">
        <v>158</v>
      </c>
      <c r="KL31" s="131" t="s">
        <v>158</v>
      </c>
      <c r="KM31" s="131" t="s">
        <v>158</v>
      </c>
      <c r="KN31" s="131" t="s">
        <v>158</v>
      </c>
      <c r="KO31" s="131" t="s">
        <v>158</v>
      </c>
      <c r="KP31" s="131" t="s">
        <v>158</v>
      </c>
      <c r="KQ31" s="131" t="s">
        <v>158</v>
      </c>
      <c r="KR31" s="131" t="s">
        <v>158</v>
      </c>
      <c r="KS31" s="116" t="s">
        <v>158</v>
      </c>
      <c r="KT31" s="132">
        <v>6.8027210884353746</v>
      </c>
      <c r="KU31" s="132">
        <v>5.3684210526315788</v>
      </c>
      <c r="KV31" s="132">
        <v>4.4893617021276597</v>
      </c>
      <c r="KW31" s="132">
        <v>3.510752688172043</v>
      </c>
      <c r="KX31" s="132">
        <v>3.6885245901639343</v>
      </c>
      <c r="KY31" s="132">
        <v>3.4659090909090908</v>
      </c>
      <c r="KZ31" s="132">
        <v>2.8280254777070062</v>
      </c>
      <c r="LA31" s="132">
        <v>2.9078947368421053</v>
      </c>
      <c r="LB31" s="132">
        <v>2.7027027027027026</v>
      </c>
      <c r="LC31" s="132">
        <v>2.9652777777777777</v>
      </c>
      <c r="LD31" s="132">
        <v>3.2879999999999998</v>
      </c>
      <c r="LE31" s="132">
        <v>2.026086956521739</v>
      </c>
      <c r="LF31" s="132" t="s">
        <v>158</v>
      </c>
      <c r="LG31" s="132" t="s">
        <v>158</v>
      </c>
      <c r="LH31" s="132" t="s">
        <v>158</v>
      </c>
      <c r="LI31" s="132" t="s">
        <v>158</v>
      </c>
      <c r="LJ31" s="132" t="s">
        <v>158</v>
      </c>
      <c r="LK31" s="132" t="s">
        <v>158</v>
      </c>
      <c r="LL31" s="132" t="s">
        <v>158</v>
      </c>
      <c r="LM31" s="132" t="s">
        <v>158</v>
      </c>
      <c r="LN31" s="132" t="s">
        <v>158</v>
      </c>
      <c r="LO31" s="132" t="s">
        <v>158</v>
      </c>
      <c r="LP31" s="132" t="s">
        <v>158</v>
      </c>
      <c r="LQ31" s="132" t="s">
        <v>158</v>
      </c>
      <c r="LR31" s="132" t="s">
        <v>158</v>
      </c>
      <c r="LS31" s="132" t="s">
        <v>158</v>
      </c>
      <c r="LT31" s="130" t="s">
        <v>158</v>
      </c>
      <c r="LU31" s="131">
        <v>24.6232660563225</v>
      </c>
      <c r="LV31" s="131">
        <v>26.470556911764707</v>
      </c>
      <c r="LW31" s="131">
        <v>26.659999336492891</v>
      </c>
      <c r="LX31" s="131">
        <v>28.244632934150079</v>
      </c>
      <c r="LY31" s="131">
        <v>28.06309229333333</v>
      </c>
      <c r="LZ31" s="131">
        <v>22.425975248996721</v>
      </c>
      <c r="MA31" s="131">
        <v>22.58975107246847</v>
      </c>
      <c r="MB31" s="131">
        <v>16.476439750371039</v>
      </c>
      <c r="MC31" s="131">
        <v>12.594313131799998</v>
      </c>
      <c r="MD31" s="131">
        <v>12.806236071299297</v>
      </c>
      <c r="ME31" s="131">
        <v>8.3475274635036509</v>
      </c>
      <c r="MF31" s="131">
        <v>12.896560713098713</v>
      </c>
      <c r="MG31" s="131" t="s">
        <v>158</v>
      </c>
      <c r="MH31" s="131" t="s">
        <v>158</v>
      </c>
      <c r="MI31" s="131" t="s">
        <v>158</v>
      </c>
      <c r="MJ31" s="131" t="s">
        <v>158</v>
      </c>
      <c r="MK31" s="131" t="s">
        <v>158</v>
      </c>
      <c r="ML31" s="131" t="s">
        <v>158</v>
      </c>
      <c r="MM31" s="131" t="s">
        <v>158</v>
      </c>
      <c r="MN31" s="131" t="s">
        <v>158</v>
      </c>
      <c r="MO31" s="131" t="s">
        <v>158</v>
      </c>
      <c r="MP31" s="131" t="s">
        <v>158</v>
      </c>
      <c r="MQ31" s="131" t="s">
        <v>158</v>
      </c>
      <c r="MR31" s="131" t="s">
        <v>158</v>
      </c>
      <c r="MS31" s="131" t="s">
        <v>158</v>
      </c>
      <c r="MT31" s="131" t="s">
        <v>158</v>
      </c>
      <c r="MU31" s="130" t="s">
        <v>158</v>
      </c>
      <c r="MV31" s="131">
        <v>31.735639930063879</v>
      </c>
      <c r="MW31" s="131">
        <v>43.952669264705882</v>
      </c>
      <c r="MX31" s="131">
        <v>33.135837312796205</v>
      </c>
      <c r="MY31" s="131">
        <v>33.393105813169988</v>
      </c>
      <c r="MZ31" s="131">
        <v>33.326462382222225</v>
      </c>
      <c r="NA31" s="131">
        <v>32.444465299724584</v>
      </c>
      <c r="NB31" s="131">
        <v>28.024675169567569</v>
      </c>
      <c r="NC31" s="131">
        <v>21.31150378961086</v>
      </c>
      <c r="ND31" s="131">
        <v>17.18999895236</v>
      </c>
      <c r="NE31" s="131">
        <v>16.328878001940982</v>
      </c>
      <c r="NF31" s="131">
        <v>11.256377574209248</v>
      </c>
      <c r="NG31" s="131">
        <v>15.712758834918455</v>
      </c>
      <c r="NH31" s="131" t="s">
        <v>158</v>
      </c>
      <c r="NI31" s="131" t="s">
        <v>158</v>
      </c>
      <c r="NJ31" s="131" t="s">
        <v>158</v>
      </c>
      <c r="NK31" s="131" t="s">
        <v>158</v>
      </c>
      <c r="NL31" s="131" t="s">
        <v>158</v>
      </c>
      <c r="NM31" s="131" t="s">
        <v>158</v>
      </c>
      <c r="NN31" s="131" t="s">
        <v>158</v>
      </c>
      <c r="NO31" s="131" t="s">
        <v>158</v>
      </c>
      <c r="NP31" s="131" t="s">
        <v>158</v>
      </c>
      <c r="NQ31" s="131" t="s">
        <v>158</v>
      </c>
      <c r="NR31" s="131" t="s">
        <v>158</v>
      </c>
      <c r="NS31" s="131" t="s">
        <v>158</v>
      </c>
      <c r="NT31" s="131" t="s">
        <v>158</v>
      </c>
      <c r="NU31" s="131" t="s">
        <v>158</v>
      </c>
      <c r="NV31" s="130" t="s">
        <v>158</v>
      </c>
      <c r="NW31" s="131">
        <v>37.820288625000003</v>
      </c>
      <c r="NX31" s="131">
        <v>55.512453676470585</v>
      </c>
      <c r="NY31" s="131">
        <v>39.978176388625592</v>
      </c>
      <c r="NZ31" s="131">
        <v>37.452833531393573</v>
      </c>
      <c r="OA31" s="131">
        <v>38.79050945777778</v>
      </c>
      <c r="OB31" s="131">
        <v>40.398863542977047</v>
      </c>
      <c r="OC31" s="131">
        <v>33.504814941351349</v>
      </c>
      <c r="OD31" s="131">
        <v>25.493283449628958</v>
      </c>
      <c r="OE31" s="131">
        <v>22.136267770840004</v>
      </c>
      <c r="OF31" s="131">
        <v>20.434694146937705</v>
      </c>
      <c r="OG31" s="131">
        <v>14.210349454987837</v>
      </c>
      <c r="OH31" s="131">
        <v>18.193453209373391</v>
      </c>
      <c r="OI31" s="131" t="s">
        <v>158</v>
      </c>
      <c r="OJ31" s="131" t="s">
        <v>158</v>
      </c>
      <c r="OK31" s="131" t="s">
        <v>158</v>
      </c>
      <c r="OL31" s="131" t="s">
        <v>158</v>
      </c>
      <c r="OM31" s="131" t="s">
        <v>158</v>
      </c>
      <c r="ON31" s="131" t="s">
        <v>158</v>
      </c>
      <c r="OO31" s="131" t="s">
        <v>158</v>
      </c>
      <c r="OP31" s="131" t="s">
        <v>158</v>
      </c>
      <c r="OQ31" s="131" t="s">
        <v>158</v>
      </c>
      <c r="OR31" s="131" t="s">
        <v>158</v>
      </c>
      <c r="OS31" s="131" t="s">
        <v>158</v>
      </c>
      <c r="OT31" s="131" t="s">
        <v>158</v>
      </c>
      <c r="OU31" s="131" t="s">
        <v>158</v>
      </c>
      <c r="OV31" s="131" t="s">
        <v>158</v>
      </c>
      <c r="OW31" s="378" t="s">
        <v>158</v>
      </c>
      <c r="OX31" s="132">
        <v>4.9994767137624283</v>
      </c>
      <c r="OY31" s="132">
        <v>4.2263157894736842</v>
      </c>
      <c r="OZ31" s="132">
        <v>3.2872340425531914</v>
      </c>
      <c r="PA31" s="132">
        <v>2.553763440860215</v>
      </c>
      <c r="PB31" s="132">
        <v>2.6721311475409837</v>
      </c>
      <c r="PC31" s="132">
        <v>2.6761363636363638</v>
      </c>
      <c r="PD31" s="132">
        <v>1.6178343949044587</v>
      </c>
      <c r="PE31" s="132">
        <v>1.756578947368421</v>
      </c>
      <c r="PF31" s="132">
        <v>1.6824324324324325</v>
      </c>
      <c r="PG31" s="132">
        <v>2.125</v>
      </c>
      <c r="PH31" s="132">
        <v>2.3039999999999998</v>
      </c>
      <c r="PI31" s="132">
        <v>1.4173913043478261</v>
      </c>
      <c r="PJ31" s="132" t="s">
        <v>158</v>
      </c>
      <c r="PK31" s="132" t="s">
        <v>158</v>
      </c>
      <c r="PL31" s="132" t="s">
        <v>158</v>
      </c>
      <c r="PM31" s="132" t="s">
        <v>158</v>
      </c>
      <c r="PN31" s="132" t="s">
        <v>158</v>
      </c>
      <c r="PO31" s="132" t="s">
        <v>158</v>
      </c>
      <c r="PP31" s="132" t="s">
        <v>158</v>
      </c>
      <c r="PQ31" s="132" t="s">
        <v>158</v>
      </c>
      <c r="PR31" s="132" t="s">
        <v>158</v>
      </c>
      <c r="PS31" s="132" t="s">
        <v>158</v>
      </c>
      <c r="PT31" s="132" t="s">
        <v>158</v>
      </c>
      <c r="PU31" s="132" t="s">
        <v>158</v>
      </c>
      <c r="PV31" s="132" t="s">
        <v>158</v>
      </c>
      <c r="PW31" s="132" t="s">
        <v>158</v>
      </c>
      <c r="PX31" s="130" t="s">
        <v>158</v>
      </c>
      <c r="PY31" s="131">
        <v>33.504548747351109</v>
      </c>
      <c r="PZ31" s="131">
        <v>33.623870547945202</v>
      </c>
      <c r="QA31" s="131">
        <v>36.409448932038835</v>
      </c>
      <c r="QB31" s="131">
        <v>38.828937486315795</v>
      </c>
      <c r="QC31" s="131">
        <v>38.73739733742331</v>
      </c>
      <c r="QD31" s="131">
        <v>29.044256691906579</v>
      </c>
      <c r="QE31" s="131">
        <v>39.487596362897641</v>
      </c>
      <c r="QF31" s="131">
        <v>27.275604380764047</v>
      </c>
      <c r="QG31" s="131">
        <v>20.231828324176703</v>
      </c>
      <c r="QH31" s="131">
        <v>17.870139877270589</v>
      </c>
      <c r="QI31" s="131">
        <v>11.912617317708333</v>
      </c>
      <c r="QJ31" s="131">
        <v>18.434961019337422</v>
      </c>
      <c r="QK31" s="131" t="s">
        <v>158</v>
      </c>
      <c r="QL31" s="131" t="s">
        <v>158</v>
      </c>
      <c r="QM31" s="131" t="s">
        <v>158</v>
      </c>
      <c r="QN31" s="131" t="s">
        <v>158</v>
      </c>
      <c r="QO31" s="131" t="s">
        <v>158</v>
      </c>
      <c r="QP31" s="131" t="s">
        <v>158</v>
      </c>
      <c r="QQ31" s="131" t="s">
        <v>158</v>
      </c>
      <c r="QR31" s="131" t="s">
        <v>158</v>
      </c>
      <c r="QS31" s="131" t="s">
        <v>158</v>
      </c>
      <c r="QT31" s="131" t="s">
        <v>158</v>
      </c>
      <c r="QU31" s="131" t="s">
        <v>158</v>
      </c>
      <c r="QV31" s="131" t="s">
        <v>158</v>
      </c>
      <c r="QW31" s="131" t="s">
        <v>158</v>
      </c>
      <c r="QX31" s="131" t="s">
        <v>158</v>
      </c>
      <c r="QY31" s="130" t="s">
        <v>158</v>
      </c>
      <c r="QZ31" s="131">
        <v>43.182260737997744</v>
      </c>
      <c r="RA31" s="131">
        <v>55.830289726027388</v>
      </c>
      <c r="RB31" s="131">
        <v>45.253473611650485</v>
      </c>
      <c r="RC31" s="131">
        <v>45.90673283368421</v>
      </c>
      <c r="RD31" s="131">
        <v>46.002785496932518</v>
      </c>
      <c r="RE31" s="131">
        <v>42.019371194972393</v>
      </c>
      <c r="RF31" s="131">
        <v>48.988014863338577</v>
      </c>
      <c r="RG31" s="131">
        <v>35.279717883925095</v>
      </c>
      <c r="RH31" s="131">
        <v>27.614456148369477</v>
      </c>
      <c r="RI31" s="131">
        <v>22.785721917741174</v>
      </c>
      <c r="RJ31" s="131">
        <v>16.063788829861114</v>
      </c>
      <c r="RK31" s="131">
        <v>22.46056937752147</v>
      </c>
      <c r="RL31" s="131" t="s">
        <v>158</v>
      </c>
      <c r="RM31" s="131" t="s">
        <v>158</v>
      </c>
      <c r="RN31" s="131" t="s">
        <v>158</v>
      </c>
      <c r="RO31" s="131" t="s">
        <v>158</v>
      </c>
      <c r="RP31" s="131" t="s">
        <v>158</v>
      </c>
      <c r="RQ31" s="131" t="s">
        <v>158</v>
      </c>
      <c r="RR31" s="131" t="s">
        <v>158</v>
      </c>
      <c r="RS31" s="131" t="s">
        <v>158</v>
      </c>
      <c r="RT31" s="131" t="s">
        <v>158</v>
      </c>
      <c r="RU31" s="131" t="s">
        <v>158</v>
      </c>
      <c r="RV31" s="131" t="s">
        <v>158</v>
      </c>
      <c r="RW31" s="131" t="s">
        <v>158</v>
      </c>
      <c r="RX31" s="131" t="s">
        <v>158</v>
      </c>
      <c r="RY31" s="131" t="s">
        <v>158</v>
      </c>
      <c r="RZ31" s="130" t="s">
        <v>158</v>
      </c>
      <c r="SA31" s="131">
        <v>51.461560825308766</v>
      </c>
      <c r="SB31" s="131">
        <v>70.513951120797017</v>
      </c>
      <c r="SC31" s="131">
        <v>54.59802730097087</v>
      </c>
      <c r="SD31" s="131">
        <v>51.487790096842112</v>
      </c>
      <c r="SE31" s="131">
        <v>53.545181766871167</v>
      </c>
      <c r="SF31" s="131">
        <v>52.321245777528659</v>
      </c>
      <c r="SG31" s="131">
        <v>58.567471787244095</v>
      </c>
      <c r="SH31" s="131">
        <v>42.202364362307122</v>
      </c>
      <c r="SI31" s="131">
        <v>35.560269511389563</v>
      </c>
      <c r="SJ31" s="131">
        <v>28.515079740988234</v>
      </c>
      <c r="SK31" s="131">
        <v>20.279352868055557</v>
      </c>
      <c r="SL31" s="131">
        <v>26.006592624441712</v>
      </c>
      <c r="SM31" s="131" t="s">
        <v>158</v>
      </c>
      <c r="SN31" s="131" t="s">
        <v>158</v>
      </c>
      <c r="SO31" s="131" t="s">
        <v>158</v>
      </c>
      <c r="SP31" s="131" t="s">
        <v>158</v>
      </c>
      <c r="SQ31" s="131" t="s">
        <v>158</v>
      </c>
      <c r="SR31" s="131" t="s">
        <v>158</v>
      </c>
      <c r="SS31" s="131" t="s">
        <v>158</v>
      </c>
      <c r="ST31" s="131" t="s">
        <v>158</v>
      </c>
      <c r="SU31" s="131" t="s">
        <v>158</v>
      </c>
      <c r="SV31" s="131" t="s">
        <v>158</v>
      </c>
      <c r="SW31" s="131" t="s">
        <v>158</v>
      </c>
      <c r="SX31" s="131" t="s">
        <v>158</v>
      </c>
      <c r="SY31" s="131" t="s">
        <v>158</v>
      </c>
      <c r="SZ31" s="131" t="s">
        <v>158</v>
      </c>
      <c r="TA31" s="378" t="s">
        <v>158</v>
      </c>
      <c r="TB31" s="132">
        <v>1.0198848770277342</v>
      </c>
      <c r="TC31" s="132">
        <v>2.5842105263157893</v>
      </c>
      <c r="TD31" s="132">
        <v>0.92021276595744683</v>
      </c>
      <c r="TE31" s="132">
        <v>-2.763440860215054</v>
      </c>
      <c r="TF31" s="132">
        <v>-6.5573770491803282E-2</v>
      </c>
      <c r="TG31" s="132">
        <v>-1.5681818181818181</v>
      </c>
      <c r="TH31" s="132">
        <v>-4.8789808917197455</v>
      </c>
      <c r="TI31" s="132">
        <v>-3.8815789473684212</v>
      </c>
      <c r="TJ31" s="132">
        <v>0.72297297297297303</v>
      </c>
      <c r="TK31" s="132">
        <v>-1.4097222222222223</v>
      </c>
      <c r="TL31" s="132">
        <v>1.992</v>
      </c>
      <c r="TM31" s="132">
        <v>0.99130434782608701</v>
      </c>
      <c r="TN31" s="132" t="s">
        <v>158</v>
      </c>
      <c r="TO31" s="132" t="s">
        <v>158</v>
      </c>
      <c r="TP31" s="132" t="s">
        <v>158</v>
      </c>
      <c r="TQ31" s="132" t="s">
        <v>158</v>
      </c>
      <c r="TR31" s="132" t="s">
        <v>158</v>
      </c>
      <c r="TS31" s="132" t="s">
        <v>158</v>
      </c>
      <c r="TT31" s="132" t="s">
        <v>158</v>
      </c>
      <c r="TU31" s="132" t="s">
        <v>158</v>
      </c>
      <c r="TV31" s="132" t="s">
        <v>158</v>
      </c>
      <c r="TW31" s="132" t="s">
        <v>158</v>
      </c>
      <c r="TX31" s="132" t="s">
        <v>158</v>
      </c>
      <c r="TY31" s="132" t="s">
        <v>158</v>
      </c>
      <c r="TZ31" s="132" t="s">
        <v>158</v>
      </c>
      <c r="UA31" s="132" t="s">
        <v>158</v>
      </c>
      <c r="UB31" s="235" t="s">
        <v>158</v>
      </c>
      <c r="UC31" s="236">
        <v>38.840000000000003</v>
      </c>
      <c r="UD31" s="236">
        <v>34.92</v>
      </c>
      <c r="UE31" s="236">
        <v>33.840000000000003</v>
      </c>
      <c r="UF31" s="236">
        <v>34.619999999999997</v>
      </c>
      <c r="UG31" s="236">
        <v>31.52</v>
      </c>
      <c r="UH31" s="236">
        <v>31.64</v>
      </c>
      <c r="UI31" s="236">
        <v>25.42</v>
      </c>
      <c r="UJ31" s="236">
        <v>25.71</v>
      </c>
      <c r="UK31" s="236">
        <v>22.51</v>
      </c>
      <c r="UL31" s="236">
        <v>21.35</v>
      </c>
      <c r="UM31" s="236">
        <v>18.36</v>
      </c>
      <c r="UN31" s="236">
        <v>18.36</v>
      </c>
      <c r="UO31" s="231" t="s">
        <v>5</v>
      </c>
      <c r="UP31" s="231" t="s">
        <v>5</v>
      </c>
      <c r="UQ31" s="231" t="s">
        <v>5</v>
      </c>
      <c r="UR31" s="231" t="s">
        <v>5</v>
      </c>
      <c r="US31" s="231" t="s">
        <v>5</v>
      </c>
      <c r="UT31" s="231" t="s">
        <v>5</v>
      </c>
      <c r="UU31" s="231" t="s">
        <v>5</v>
      </c>
      <c r="UV31" s="231" t="s">
        <v>5</v>
      </c>
      <c r="UW31" s="231" t="s">
        <v>5</v>
      </c>
      <c r="UX31" s="231" t="s">
        <v>5</v>
      </c>
      <c r="UY31" s="231" t="s">
        <v>5</v>
      </c>
      <c r="UZ31" s="231" t="s">
        <v>5</v>
      </c>
      <c r="VA31" s="231" t="s">
        <v>5</v>
      </c>
      <c r="VB31" s="231" t="s">
        <v>5</v>
      </c>
      <c r="VC31" s="130" t="s">
        <v>158</v>
      </c>
      <c r="VD31" s="131">
        <v>3.4405253604531412</v>
      </c>
      <c r="VE31" s="131">
        <v>3.0335051546391751</v>
      </c>
      <c r="VF31" s="131">
        <v>2.66548463356974</v>
      </c>
      <c r="VG31" s="131">
        <v>2.2105719237435011</v>
      </c>
      <c r="VH31" s="131">
        <v>2.5288705583756346</v>
      </c>
      <c r="VI31" s="131">
        <v>1.8542983565107458</v>
      </c>
      <c r="VJ31" s="131">
        <v>1.9653815892997639</v>
      </c>
      <c r="VK31" s="131">
        <v>1.6872812135355892</v>
      </c>
      <c r="VL31" s="131">
        <v>1.4682363394047089</v>
      </c>
      <c r="VM31" s="131">
        <v>1.779391100702576</v>
      </c>
      <c r="VN31" s="131">
        <v>1.511437908496732</v>
      </c>
      <c r="VO31" s="131">
        <v>1.3818082788671024</v>
      </c>
      <c r="VP31" s="131" t="s">
        <v>158</v>
      </c>
      <c r="VQ31" s="131" t="s">
        <v>158</v>
      </c>
      <c r="VR31" s="131" t="s">
        <v>158</v>
      </c>
      <c r="VS31" s="131" t="s">
        <v>158</v>
      </c>
      <c r="VT31" s="131" t="s">
        <v>158</v>
      </c>
      <c r="VU31" s="131" t="s">
        <v>158</v>
      </c>
      <c r="VV31" s="131" t="s">
        <v>158</v>
      </c>
      <c r="VW31" s="131" t="s">
        <v>158</v>
      </c>
      <c r="VX31" s="131" t="s">
        <v>158</v>
      </c>
      <c r="VY31" s="131" t="s">
        <v>158</v>
      </c>
      <c r="VZ31" s="131" t="s">
        <v>158</v>
      </c>
      <c r="WA31" s="131" t="s">
        <v>158</v>
      </c>
      <c r="WB31" s="131" t="s">
        <v>158</v>
      </c>
      <c r="WC31" s="131" t="s">
        <v>158</v>
      </c>
      <c r="WD31" s="130" t="s">
        <v>158</v>
      </c>
      <c r="WE31" s="131">
        <v>4.4343132125463178</v>
      </c>
      <c r="WF31" s="131">
        <v>5.0369415807560127</v>
      </c>
      <c r="WG31" s="131">
        <v>3.3129432624113471</v>
      </c>
      <c r="WH31" s="131">
        <v>2.613518197573657</v>
      </c>
      <c r="WI31" s="131">
        <v>3.0031725888324874</v>
      </c>
      <c r="WJ31" s="131">
        <v>2.6826801517067</v>
      </c>
      <c r="WK31" s="131">
        <v>2.4382376081825332</v>
      </c>
      <c r="WL31" s="131">
        <v>2.1824192921042394</v>
      </c>
      <c r="WM31" s="131">
        <v>2.0039982230119944</v>
      </c>
      <c r="WN31" s="131">
        <v>2.2688524590163932</v>
      </c>
      <c r="WO31" s="131">
        <v>2.0381263616557734</v>
      </c>
      <c r="WP31" s="131">
        <v>1.6835511982570808</v>
      </c>
      <c r="WQ31" s="131" t="s">
        <v>158</v>
      </c>
      <c r="WR31" s="131" t="s">
        <v>158</v>
      </c>
      <c r="WS31" s="131" t="s">
        <v>158</v>
      </c>
      <c r="WT31" s="131" t="s">
        <v>158</v>
      </c>
      <c r="WU31" s="131" t="s">
        <v>158</v>
      </c>
      <c r="WV31" s="131" t="s">
        <v>158</v>
      </c>
      <c r="WW31" s="131" t="s">
        <v>158</v>
      </c>
      <c r="WX31" s="131" t="s">
        <v>158</v>
      </c>
      <c r="WY31" s="131" t="s">
        <v>158</v>
      </c>
      <c r="WZ31" s="131" t="s">
        <v>158</v>
      </c>
      <c r="XA31" s="131" t="s">
        <v>158</v>
      </c>
      <c r="XB31" s="131" t="s">
        <v>158</v>
      </c>
      <c r="XC31" s="131" t="s">
        <v>158</v>
      </c>
      <c r="XD31" s="131" t="s">
        <v>158</v>
      </c>
      <c r="XE31" s="130" t="s">
        <v>158</v>
      </c>
      <c r="XF31" s="131">
        <v>5.2845005149330584</v>
      </c>
      <c r="XG31" s="131">
        <v>6.3616838487972505</v>
      </c>
      <c r="XH31" s="131">
        <v>3.9970449172576825</v>
      </c>
      <c r="XI31" s="131">
        <v>2.9312536106296943</v>
      </c>
      <c r="XJ31" s="131">
        <v>3.4955583756345181</v>
      </c>
      <c r="XK31" s="131">
        <v>3.3403919089759797</v>
      </c>
      <c r="XL31" s="131">
        <v>2.9150275373721475</v>
      </c>
      <c r="XM31" s="131">
        <v>2.6106573317775186</v>
      </c>
      <c r="XN31" s="131">
        <v>2.5806308307418924</v>
      </c>
      <c r="XO31" s="131">
        <v>2.8393442622950817</v>
      </c>
      <c r="XP31" s="131">
        <v>2.5729847494553377</v>
      </c>
      <c r="XQ31" s="131">
        <v>1.9493464052287581</v>
      </c>
      <c r="XR31" s="131" t="s">
        <v>158</v>
      </c>
      <c r="XS31" s="131" t="s">
        <v>158</v>
      </c>
      <c r="XT31" s="131" t="s">
        <v>158</v>
      </c>
      <c r="XU31" s="131" t="s">
        <v>158</v>
      </c>
      <c r="XV31" s="131" t="s">
        <v>158</v>
      </c>
      <c r="XW31" s="131" t="s">
        <v>158</v>
      </c>
      <c r="XX31" s="131" t="s">
        <v>158</v>
      </c>
      <c r="XY31" s="131" t="s">
        <v>158</v>
      </c>
      <c r="XZ31" s="131" t="s">
        <v>158</v>
      </c>
      <c r="YA31" s="131" t="s">
        <v>158</v>
      </c>
      <c r="YB31" s="131" t="s">
        <v>158</v>
      </c>
      <c r="YC31" s="131" t="s">
        <v>158</v>
      </c>
      <c r="YD31" s="131" t="s">
        <v>158</v>
      </c>
      <c r="YE31" s="131" t="s">
        <v>158</v>
      </c>
      <c r="YF31" s="235" t="s">
        <v>158</v>
      </c>
      <c r="YG31" s="8">
        <v>191.1</v>
      </c>
      <c r="YH31" s="8">
        <v>190</v>
      </c>
      <c r="YI31" s="8">
        <v>188</v>
      </c>
      <c r="YJ31" s="8">
        <v>186</v>
      </c>
      <c r="YK31" s="8">
        <v>183</v>
      </c>
      <c r="YL31" s="8">
        <v>176</v>
      </c>
      <c r="YM31" s="8">
        <v>157</v>
      </c>
      <c r="YN31" s="8">
        <v>152</v>
      </c>
      <c r="YO31" s="8">
        <v>148</v>
      </c>
      <c r="YP31" s="8">
        <v>144</v>
      </c>
      <c r="YQ31" s="8">
        <v>125</v>
      </c>
      <c r="YR31" s="8">
        <v>115</v>
      </c>
      <c r="YS31" s="231" t="s">
        <v>5</v>
      </c>
      <c r="YT31" s="231" t="s">
        <v>5</v>
      </c>
      <c r="YU31" s="231" t="s">
        <v>5</v>
      </c>
      <c r="YV31" s="231" t="s">
        <v>5</v>
      </c>
      <c r="YW31" s="231" t="s">
        <v>5</v>
      </c>
      <c r="YX31" s="231" t="s">
        <v>5</v>
      </c>
      <c r="YY31" s="231" t="s">
        <v>5</v>
      </c>
      <c r="YZ31" s="231" t="s">
        <v>5</v>
      </c>
      <c r="ZA31" s="231" t="s">
        <v>5</v>
      </c>
      <c r="ZB31" s="231" t="s">
        <v>5</v>
      </c>
      <c r="ZC31" s="231" t="s">
        <v>5</v>
      </c>
      <c r="ZD31" s="231" t="s">
        <v>5</v>
      </c>
      <c r="ZE31" s="231" t="s">
        <v>5</v>
      </c>
      <c r="ZF31" s="231" t="s">
        <v>5</v>
      </c>
      <c r="ZG31" s="235" t="s">
        <v>158</v>
      </c>
      <c r="ZH31" s="133">
        <v>0.12789999999999999</v>
      </c>
      <c r="ZI31" s="133">
        <v>6.2100000000000002E-2</v>
      </c>
      <c r="ZJ31" s="133">
        <v>7.0999999999999994E-2</v>
      </c>
      <c r="ZK31" s="133">
        <v>2.98E-2</v>
      </c>
      <c r="ZL31" s="133">
        <v>4.4000000000000004E-2</v>
      </c>
      <c r="ZM31" s="133">
        <v>3.3399999999999999E-2</v>
      </c>
      <c r="ZN31" s="133">
        <v>7.4999999999999997E-3</v>
      </c>
      <c r="ZO31" s="133">
        <v>3.3500000000000002E-2</v>
      </c>
      <c r="ZP31" s="133">
        <v>3.8E-3</v>
      </c>
      <c r="ZQ31" s="133">
        <v>3.4300000000000004E-2</v>
      </c>
      <c r="ZR31" s="133">
        <v>-2.8000000000000004E-3</v>
      </c>
      <c r="ZS31" s="133">
        <v>3.6799999999999999E-2</v>
      </c>
      <c r="ZT31" s="379" t="s">
        <v>158</v>
      </c>
      <c r="ZU31" s="133">
        <v>0.12740000000000001</v>
      </c>
      <c r="ZV31" s="133">
        <v>6.1499999999999999E-2</v>
      </c>
      <c r="ZW31" s="133">
        <v>6.9599999999999995E-2</v>
      </c>
      <c r="ZX31" s="133">
        <v>2.87E-2</v>
      </c>
      <c r="ZY31" s="133">
        <v>4.36E-2</v>
      </c>
      <c r="ZZ31" s="133">
        <v>3.3500000000000002E-2</v>
      </c>
      <c r="AAA31" s="133">
        <v>6.0999999999999995E-3</v>
      </c>
      <c r="AAB31" s="133">
        <v>3.3000000000000002E-2</v>
      </c>
      <c r="AAC31" s="133">
        <v>3.4000000000000002E-3</v>
      </c>
      <c r="AAD31" s="133">
        <v>3.2400000000000005E-2</v>
      </c>
      <c r="AAE31" s="133">
        <v>-3.4000000000000002E-3</v>
      </c>
      <c r="AAF31" s="133">
        <v>3.6299999999999999E-2</v>
      </c>
      <c r="AAG31" s="235" t="s">
        <v>158</v>
      </c>
      <c r="AAH31" s="8">
        <v>1300</v>
      </c>
      <c r="AAI31" s="8">
        <v>1020</v>
      </c>
      <c r="AAJ31" s="8">
        <v>844</v>
      </c>
      <c r="AAK31" s="8">
        <v>653</v>
      </c>
      <c r="AAL31" s="8">
        <v>675</v>
      </c>
      <c r="AAM31" s="8">
        <v>610</v>
      </c>
      <c r="AAN31" s="8">
        <v>444</v>
      </c>
      <c r="AAO31" s="8">
        <v>442</v>
      </c>
      <c r="AAP31" s="8">
        <v>400</v>
      </c>
      <c r="AAQ31" s="8">
        <v>427</v>
      </c>
      <c r="AAR31" s="8">
        <v>411</v>
      </c>
      <c r="AAS31" s="8">
        <v>233</v>
      </c>
      <c r="AAT31" s="231" t="s">
        <v>5</v>
      </c>
      <c r="AAU31" s="231" t="s">
        <v>5</v>
      </c>
      <c r="AAV31" s="231" t="s">
        <v>5</v>
      </c>
      <c r="AAW31" s="231" t="s">
        <v>5</v>
      </c>
      <c r="AAX31" s="231" t="s">
        <v>5</v>
      </c>
      <c r="AAY31" s="231" t="s">
        <v>5</v>
      </c>
      <c r="AAZ31" s="231" t="s">
        <v>5</v>
      </c>
      <c r="ABA31" s="231" t="s">
        <v>5</v>
      </c>
      <c r="ABB31" s="231" t="s">
        <v>5</v>
      </c>
      <c r="ABC31" s="231" t="s">
        <v>5</v>
      </c>
      <c r="ABD31" s="231" t="s">
        <v>5</v>
      </c>
      <c r="ABE31" s="231" t="s">
        <v>5</v>
      </c>
      <c r="ABF31" s="231" t="s">
        <v>5</v>
      </c>
      <c r="ABG31" s="231" t="s">
        <v>5</v>
      </c>
      <c r="ABH31" s="235" t="s">
        <v>158</v>
      </c>
      <c r="ABI31" s="8">
        <v>955.4</v>
      </c>
      <c r="ABJ31" s="8">
        <v>803</v>
      </c>
      <c r="ABK31" s="8">
        <v>618</v>
      </c>
      <c r="ABL31" s="8">
        <v>475</v>
      </c>
      <c r="ABM31" s="8">
        <v>489</v>
      </c>
      <c r="ABN31" s="8">
        <v>471</v>
      </c>
      <c r="ABO31" s="8">
        <v>254</v>
      </c>
      <c r="ABP31" s="8">
        <v>267</v>
      </c>
      <c r="ABQ31" s="8">
        <v>249</v>
      </c>
      <c r="ABR31" s="8">
        <v>306</v>
      </c>
      <c r="ABS31" s="8">
        <v>288</v>
      </c>
      <c r="ABT31" s="8">
        <v>163</v>
      </c>
      <c r="ABU31" s="231" t="s">
        <v>5</v>
      </c>
      <c r="ABV31" s="231" t="s">
        <v>5</v>
      </c>
      <c r="ABW31" s="231" t="s">
        <v>5</v>
      </c>
      <c r="ABX31" s="231" t="s">
        <v>5</v>
      </c>
      <c r="ABY31" s="231" t="s">
        <v>5</v>
      </c>
      <c r="ABZ31" s="231" t="s">
        <v>5</v>
      </c>
      <c r="ACA31" s="231" t="s">
        <v>5</v>
      </c>
      <c r="ACB31" s="231" t="s">
        <v>5</v>
      </c>
      <c r="ACC31" s="231" t="s">
        <v>5</v>
      </c>
      <c r="ACD31" s="231" t="s">
        <v>5</v>
      </c>
      <c r="ACE31" s="231" t="s">
        <v>5</v>
      </c>
      <c r="ACF31" s="231" t="s">
        <v>5</v>
      </c>
      <c r="ACG31" s="231" t="s">
        <v>5</v>
      </c>
      <c r="ACH31" s="231" t="s">
        <v>5</v>
      </c>
      <c r="ACI31" s="235" t="s">
        <v>158</v>
      </c>
      <c r="ACJ31" s="8">
        <v>194.9</v>
      </c>
      <c r="ACK31" s="8">
        <v>491</v>
      </c>
      <c r="ACL31" s="8">
        <v>173</v>
      </c>
      <c r="ACM31" s="8">
        <v>-514</v>
      </c>
      <c r="ACN31" s="8">
        <v>-12</v>
      </c>
      <c r="ACO31" s="8">
        <v>-276</v>
      </c>
      <c r="ACP31" s="8">
        <v>-766</v>
      </c>
      <c r="ACQ31" s="8">
        <v>-590</v>
      </c>
      <c r="ACR31" s="8">
        <v>107</v>
      </c>
      <c r="ACS31" s="8">
        <v>-203</v>
      </c>
      <c r="ACT31" s="8">
        <v>249</v>
      </c>
      <c r="ACU31" s="8">
        <v>114</v>
      </c>
      <c r="ACV31" s="237" t="s">
        <v>5</v>
      </c>
      <c r="ACW31" s="237" t="s">
        <v>5</v>
      </c>
      <c r="ACX31" s="237" t="s">
        <v>5</v>
      </c>
      <c r="ACY31" s="237" t="s">
        <v>5</v>
      </c>
      <c r="ACZ31" s="237" t="s">
        <v>5</v>
      </c>
      <c r="ADA31" s="237" t="s">
        <v>5</v>
      </c>
      <c r="ADB31" s="237" t="s">
        <v>5</v>
      </c>
      <c r="ADC31" s="237" t="s">
        <v>5</v>
      </c>
      <c r="ADD31" s="237" t="s">
        <v>5</v>
      </c>
      <c r="ADE31" s="237" t="s">
        <v>5</v>
      </c>
      <c r="ADF31" s="237" t="s">
        <v>5</v>
      </c>
      <c r="ADG31" s="237" t="s">
        <v>5</v>
      </c>
      <c r="ADH31" s="237" t="s">
        <v>5</v>
      </c>
      <c r="ADI31" s="237" t="s">
        <v>5</v>
      </c>
      <c r="ADJ31" s="127" t="s">
        <v>158</v>
      </c>
      <c r="ADK31" s="128">
        <v>0.30287206266318534</v>
      </c>
      <c r="ADL31" s="128">
        <v>0.60233918128654973</v>
      </c>
      <c r="ADM31" s="128">
        <v>0.54098360655737698</v>
      </c>
      <c r="ADN31" s="128">
        <v>1.2666666666666666</v>
      </c>
      <c r="ADO31" s="128">
        <v>0.85849056603773588</v>
      </c>
      <c r="ADP31" s="128">
        <v>1.2608695652173914</v>
      </c>
      <c r="ADQ31" s="128">
        <v>5.1875</v>
      </c>
      <c r="ADR31" s="128">
        <v>1.1142857142857148</v>
      </c>
      <c r="ADS31" s="128">
        <v>9</v>
      </c>
      <c r="ADT31" s="128">
        <v>0.76056338028169024</v>
      </c>
      <c r="ADU31" s="128" t="s">
        <v>1282</v>
      </c>
      <c r="ADV31" s="128">
        <v>0.54545454545454553</v>
      </c>
      <c r="ADW31" s="128">
        <v>0.37333333333333335</v>
      </c>
      <c r="ADX31" s="128">
        <v>0.58536585365853655</v>
      </c>
      <c r="ADY31" s="128" t="s">
        <v>1282</v>
      </c>
      <c r="ADZ31" s="128" t="s">
        <v>158</v>
      </c>
      <c r="AEA31" s="128" t="s">
        <v>158</v>
      </c>
      <c r="AEB31" s="128" t="s">
        <v>158</v>
      </c>
      <c r="AEC31" s="128" t="s">
        <v>158</v>
      </c>
      <c r="AED31" s="128" t="s">
        <v>158</v>
      </c>
      <c r="AEE31" s="128" t="s">
        <v>158</v>
      </c>
      <c r="AEF31" s="128" t="s">
        <v>158</v>
      </c>
      <c r="AEG31" s="128" t="s">
        <v>158</v>
      </c>
      <c r="AEH31" s="128" t="s">
        <v>158</v>
      </c>
      <c r="AEI31" s="128" t="s">
        <v>158</v>
      </c>
      <c r="AEJ31" s="128" t="s">
        <v>158</v>
      </c>
      <c r="AEK31" s="127" t="s">
        <v>158</v>
      </c>
      <c r="AEL31" s="128">
        <v>0.23202428302281763</v>
      </c>
      <c r="AEM31" s="128">
        <v>0.24371108343711084</v>
      </c>
      <c r="AEN31" s="128">
        <v>0.30116504854368931</v>
      </c>
      <c r="AEO31" s="128">
        <v>0.372</v>
      </c>
      <c r="AEP31" s="128">
        <v>0.3405521472392638</v>
      </c>
      <c r="AEQ31" s="128">
        <v>0.32509554140127389</v>
      </c>
      <c r="AER31" s="128">
        <v>0.51303149606299214</v>
      </c>
      <c r="AES31" s="128">
        <v>0.44404494382022486</v>
      </c>
      <c r="AET31" s="128">
        <v>0.42795180722891563</v>
      </c>
      <c r="AEU31" s="128">
        <v>0.25411764705882356</v>
      </c>
      <c r="AEV31" s="128">
        <v>0.16927083333333334</v>
      </c>
      <c r="AEW31" s="128">
        <v>0.21165644171779144</v>
      </c>
      <c r="AEX31" s="128" t="s">
        <v>158</v>
      </c>
      <c r="AEY31" s="128" t="s">
        <v>158</v>
      </c>
      <c r="AEZ31" s="128" t="s">
        <v>158</v>
      </c>
      <c r="AFA31" s="128" t="s">
        <v>158</v>
      </c>
      <c r="AFB31" s="128" t="s">
        <v>158</v>
      </c>
      <c r="AFC31" s="128" t="s">
        <v>158</v>
      </c>
      <c r="AFD31" s="128" t="s">
        <v>158</v>
      </c>
      <c r="AFE31" s="128" t="s">
        <v>158</v>
      </c>
      <c r="AFF31" s="128" t="s">
        <v>158</v>
      </c>
      <c r="AFG31" s="128" t="s">
        <v>158</v>
      </c>
      <c r="AFH31" s="128" t="s">
        <v>158</v>
      </c>
      <c r="AFI31" s="128" t="s">
        <v>158</v>
      </c>
      <c r="AFJ31" s="128" t="s">
        <v>158</v>
      </c>
      <c r="AFK31" s="128" t="s">
        <v>158</v>
      </c>
      <c r="AFL31" s="134" t="s">
        <v>158</v>
      </c>
      <c r="AFM31" s="135">
        <v>1.137383273473576</v>
      </c>
      <c r="AFN31" s="135">
        <v>0.39857433808553977</v>
      </c>
      <c r="AFO31" s="135">
        <v>1.0758381502890173</v>
      </c>
      <c r="AFP31" s="135" t="s">
        <v>1282</v>
      </c>
      <c r="AFQ31" s="135" t="s">
        <v>1282</v>
      </c>
      <c r="AFR31" s="135" t="s">
        <v>1282</v>
      </c>
      <c r="AFS31" s="135" t="s">
        <v>1282</v>
      </c>
      <c r="AFT31" s="135" t="s">
        <v>1282</v>
      </c>
      <c r="AFU31" s="135">
        <v>0.99588785046728956</v>
      </c>
      <c r="AFV31" s="135" t="s">
        <v>1282</v>
      </c>
      <c r="AFW31" s="135">
        <v>0.1957831325301205</v>
      </c>
      <c r="AFX31" s="135">
        <v>0.30263157894736847</v>
      </c>
      <c r="AFY31" s="135" t="s">
        <v>158</v>
      </c>
      <c r="AFZ31" s="135" t="s">
        <v>158</v>
      </c>
      <c r="AGA31" s="135" t="s">
        <v>158</v>
      </c>
      <c r="AGB31" s="135" t="s">
        <v>158</v>
      </c>
      <c r="AGC31" s="135" t="s">
        <v>158</v>
      </c>
      <c r="AGD31" s="135" t="s">
        <v>158</v>
      </c>
      <c r="AGE31" s="135" t="s">
        <v>158</v>
      </c>
      <c r="AGF31" s="135" t="s">
        <v>158</v>
      </c>
      <c r="AGG31" s="135" t="s">
        <v>158</v>
      </c>
      <c r="AGH31" s="135" t="s">
        <v>158</v>
      </c>
      <c r="AGI31" s="135" t="s">
        <v>158</v>
      </c>
      <c r="AGJ31" s="135" t="s">
        <v>158</v>
      </c>
      <c r="AGK31" s="135" t="s">
        <v>158</v>
      </c>
      <c r="AGL31" s="135" t="s">
        <v>158</v>
      </c>
    </row>
    <row r="32" spans="1:870" x14ac:dyDescent="0.2">
      <c r="A32" s="7">
        <v>30</v>
      </c>
      <c r="B32" s="1" t="s">
        <v>273</v>
      </c>
      <c r="C32" s="1" t="s">
        <v>274</v>
      </c>
      <c r="D32" s="94">
        <v>7.0000000000000007E-2</v>
      </c>
      <c r="E32" s="95">
        <v>7.4999999999999997E-2</v>
      </c>
      <c r="F32" s="57">
        <v>0.3</v>
      </c>
      <c r="G32" s="58" t="s">
        <v>159</v>
      </c>
      <c r="H32" s="58">
        <v>0.3</v>
      </c>
      <c r="I32" s="226" t="s">
        <v>5</v>
      </c>
      <c r="J32" s="58" t="s">
        <v>159</v>
      </c>
      <c r="K32" s="58" t="s">
        <v>1289</v>
      </c>
      <c r="L32" s="226" t="s">
        <v>275</v>
      </c>
      <c r="M32" s="150">
        <v>0.28500000000000003</v>
      </c>
      <c r="N32" s="123">
        <v>0.26500000000000001</v>
      </c>
      <c r="O32" s="123">
        <v>0.245</v>
      </c>
      <c r="P32" s="123">
        <v>0.22499999999999998</v>
      </c>
      <c r="Q32" s="123">
        <v>0.20500000000000002</v>
      </c>
      <c r="R32" s="123">
        <v>0.185</v>
      </c>
      <c r="S32" s="123">
        <v>0.13</v>
      </c>
      <c r="T32" s="124">
        <v>9.7500000000000003E-2</v>
      </c>
      <c r="U32" s="124">
        <v>8.7500000000000008E-2</v>
      </c>
      <c r="V32" s="124">
        <v>7.0000000000000007E-2</v>
      </c>
      <c r="W32" s="124">
        <v>6.5000000000000002E-2</v>
      </c>
      <c r="X32" s="124">
        <v>0.06</v>
      </c>
      <c r="Y32" s="124">
        <v>0.05</v>
      </c>
      <c r="Z32" s="124">
        <v>4.4999999999999998E-2</v>
      </c>
      <c r="AA32" s="124">
        <v>0.04</v>
      </c>
      <c r="AB32" s="124" t="s">
        <v>1314</v>
      </c>
      <c r="AC32" s="124" t="s">
        <v>5</v>
      </c>
      <c r="AD32" s="124" t="s">
        <v>5</v>
      </c>
      <c r="AE32" s="124" t="s">
        <v>5</v>
      </c>
      <c r="AF32" s="124" t="s">
        <v>5</v>
      </c>
      <c r="AG32" s="136" t="s">
        <v>5</v>
      </c>
      <c r="AH32" s="136" t="s">
        <v>5</v>
      </c>
      <c r="AI32" s="140" t="s">
        <v>5</v>
      </c>
      <c r="AJ32" s="137" t="s">
        <v>5</v>
      </c>
      <c r="AK32" s="137" t="s">
        <v>5</v>
      </c>
      <c r="AL32" s="137" t="s">
        <v>5</v>
      </c>
      <c r="AM32" s="137" t="s">
        <v>5</v>
      </c>
      <c r="AN32" s="137" t="s">
        <v>5</v>
      </c>
      <c r="AO32" s="137" t="s">
        <v>5</v>
      </c>
      <c r="AP32" s="137" t="s">
        <v>5</v>
      </c>
      <c r="AQ32" s="137" t="s">
        <v>5</v>
      </c>
      <c r="AR32" s="137" t="s">
        <v>5</v>
      </c>
      <c r="AS32" s="137" t="s">
        <v>5</v>
      </c>
      <c r="AT32" s="137" t="s">
        <v>5</v>
      </c>
      <c r="AU32" s="137" t="s">
        <v>5</v>
      </c>
      <c r="AV32" s="137" t="s">
        <v>5</v>
      </c>
      <c r="AW32" s="137" t="s">
        <v>5</v>
      </c>
      <c r="AX32" s="137" t="s">
        <v>5</v>
      </c>
      <c r="AY32" s="137" t="s">
        <v>5</v>
      </c>
      <c r="AZ32" s="137" t="s">
        <v>5</v>
      </c>
      <c r="BA32" s="137" t="s">
        <v>5</v>
      </c>
      <c r="BB32" s="137" t="s">
        <v>5</v>
      </c>
      <c r="BC32" s="137" t="s">
        <v>5</v>
      </c>
      <c r="BD32" s="137" t="s">
        <v>5</v>
      </c>
      <c r="BE32" s="137" t="s">
        <v>5</v>
      </c>
      <c r="BF32" s="137" t="s">
        <v>5</v>
      </c>
      <c r="BG32" s="137" t="s">
        <v>5</v>
      </c>
      <c r="BH32" s="137" t="s">
        <v>5</v>
      </c>
      <c r="BI32" s="137" t="s">
        <v>5</v>
      </c>
      <c r="BJ32" s="137" t="s">
        <v>5</v>
      </c>
      <c r="BK32" s="137" t="s">
        <v>5</v>
      </c>
      <c r="BL32" s="137" t="s">
        <v>5</v>
      </c>
      <c r="BM32" s="126">
        <v>7.547169811320753E-2</v>
      </c>
      <c r="BN32" s="125">
        <v>8.163265306122458E-2</v>
      </c>
      <c r="BO32" s="125">
        <v>8.8888888888889017E-2</v>
      </c>
      <c r="BP32" s="125">
        <v>9.7560975609755962E-2</v>
      </c>
      <c r="BQ32" s="125">
        <v>0.10810810810810811</v>
      </c>
      <c r="BR32" s="125">
        <v>0.42307692307692291</v>
      </c>
      <c r="BS32" s="125">
        <v>0.33333333333333326</v>
      </c>
      <c r="BT32" s="125">
        <v>0.11428571428571432</v>
      </c>
      <c r="BU32" s="125">
        <v>0.25</v>
      </c>
      <c r="BV32" s="125">
        <v>7.6923076923077094E-2</v>
      </c>
      <c r="BW32" s="125">
        <v>8.3333333333333481E-2</v>
      </c>
      <c r="BX32" s="125">
        <v>0.19999999999999996</v>
      </c>
      <c r="BY32" s="125">
        <v>0.11111111111111116</v>
      </c>
      <c r="BZ32" s="125">
        <v>0.125</v>
      </c>
      <c r="CA32" s="125" t="s">
        <v>158</v>
      </c>
      <c r="CB32" s="125" t="s">
        <v>158</v>
      </c>
      <c r="CC32" s="125" t="s">
        <v>158</v>
      </c>
      <c r="CD32" s="125" t="s">
        <v>158</v>
      </c>
      <c r="CE32" s="125" t="s">
        <v>158</v>
      </c>
      <c r="CF32" s="125" t="s">
        <v>158</v>
      </c>
      <c r="CG32" s="125" t="s">
        <v>158</v>
      </c>
      <c r="CH32" s="125" t="s">
        <v>158</v>
      </c>
      <c r="CI32" s="125" t="s">
        <v>158</v>
      </c>
      <c r="CJ32" s="125" t="s">
        <v>158</v>
      </c>
      <c r="CK32" s="125" t="s">
        <v>158</v>
      </c>
      <c r="CL32" s="125" t="s">
        <v>158</v>
      </c>
      <c r="CM32" s="125" t="s">
        <v>158</v>
      </c>
      <c r="CN32" s="125" t="s">
        <v>158</v>
      </c>
      <c r="CO32" s="125" t="s">
        <v>158</v>
      </c>
      <c r="CP32" s="125" t="s">
        <v>158</v>
      </c>
      <c r="CQ32" s="125" t="s">
        <v>158</v>
      </c>
      <c r="CR32" s="125" t="s">
        <v>158</v>
      </c>
      <c r="CS32" s="125" t="s">
        <v>158</v>
      </c>
      <c r="CT32" s="125" t="s">
        <v>158</v>
      </c>
      <c r="CU32" s="125" t="s">
        <v>158</v>
      </c>
      <c r="CV32" s="125" t="s">
        <v>158</v>
      </c>
      <c r="CW32" s="125" t="s">
        <v>158</v>
      </c>
      <c r="CX32" s="125" t="s">
        <v>158</v>
      </c>
      <c r="CY32" s="125" t="s">
        <v>158</v>
      </c>
      <c r="CZ32" s="125" t="s">
        <v>158</v>
      </c>
      <c r="DA32" s="125" t="s">
        <v>158</v>
      </c>
      <c r="DB32" s="125" t="s">
        <v>158</v>
      </c>
      <c r="DC32" s="125" t="s">
        <v>158</v>
      </c>
      <c r="DD32" s="125" t="s">
        <v>158</v>
      </c>
      <c r="DE32" s="125" t="s">
        <v>158</v>
      </c>
      <c r="DF32" s="125" t="s">
        <v>158</v>
      </c>
      <c r="DG32" s="125" t="s">
        <v>158</v>
      </c>
      <c r="DH32" s="125" t="s">
        <v>158</v>
      </c>
      <c r="DI32" s="125" t="s">
        <v>158</v>
      </c>
      <c r="DJ32" s="125" t="s">
        <v>158</v>
      </c>
      <c r="DK32" s="125" t="s">
        <v>158</v>
      </c>
      <c r="DL32" s="127">
        <v>5.3406590342984792E-3</v>
      </c>
      <c r="DM32" s="128">
        <v>3.9801741069337912E-3</v>
      </c>
      <c r="DN32" s="128">
        <v>4.8039215686274507E-3</v>
      </c>
      <c r="DO32" s="128">
        <v>9.9645704162976082E-3</v>
      </c>
      <c r="DP32" s="128">
        <v>1.1093073593073594E-2</v>
      </c>
      <c r="DQ32" s="128">
        <v>1.0768335273573923E-2</v>
      </c>
      <c r="DR32" s="128">
        <v>1.0833333333333334E-2</v>
      </c>
      <c r="DS32" s="128">
        <v>9.4202898550724643E-3</v>
      </c>
      <c r="DT32" s="128">
        <v>1.0479041916167666E-2</v>
      </c>
      <c r="DU32" s="128">
        <v>1.1217948717948718E-2</v>
      </c>
      <c r="DV32" s="128">
        <v>1.7711171662125342E-2</v>
      </c>
      <c r="DW32" s="128">
        <v>2.3529411764705882E-2</v>
      </c>
      <c r="DX32" s="128">
        <v>2.3255813953488375E-2</v>
      </c>
      <c r="DY32" s="128">
        <v>1.9230769230769232E-2</v>
      </c>
      <c r="DZ32" s="128">
        <v>1.9512195121951223E-2</v>
      </c>
      <c r="EA32" s="128" t="s">
        <v>158</v>
      </c>
      <c r="EB32" s="128" t="s">
        <v>158</v>
      </c>
      <c r="EC32" s="128" t="s">
        <v>158</v>
      </c>
      <c r="ED32" s="128" t="s">
        <v>158</v>
      </c>
      <c r="EE32" s="128" t="s">
        <v>158</v>
      </c>
      <c r="EF32" s="128" t="s">
        <v>158</v>
      </c>
      <c r="EG32" s="128" t="s">
        <v>158</v>
      </c>
      <c r="EH32" s="128" t="s">
        <v>158</v>
      </c>
      <c r="EI32" s="128" t="s">
        <v>158</v>
      </c>
      <c r="EJ32" s="128" t="s">
        <v>158</v>
      </c>
      <c r="EK32" s="128" t="s">
        <v>158</v>
      </c>
      <c r="EL32" s="128" t="s">
        <v>158</v>
      </c>
      <c r="EM32" s="127">
        <v>8.7977625878886551E-3</v>
      </c>
      <c r="EN32" s="128">
        <v>5.2655244506684112E-3</v>
      </c>
      <c r="EO32" s="128">
        <v>8.8511560693641626E-3</v>
      </c>
      <c r="EP32" s="128">
        <v>1.5570934256055362E-2</v>
      </c>
      <c r="EQ32" s="128">
        <v>1.2941919191919194E-2</v>
      </c>
      <c r="ER32" s="128">
        <v>1.3713862120088955E-2</v>
      </c>
      <c r="ES32" s="128">
        <v>1.4606741573033709E-2</v>
      </c>
      <c r="ET32" s="128">
        <v>1.0785398230088497E-2</v>
      </c>
      <c r="EU32" s="128">
        <v>1.2962962962962964E-2</v>
      </c>
      <c r="EV32" s="128">
        <v>1.7902813299232739E-2</v>
      </c>
      <c r="EW32" s="128">
        <v>2.462121212121212E-2</v>
      </c>
      <c r="EX32" s="128">
        <v>2.8846153846153844E-2</v>
      </c>
      <c r="EY32" s="128">
        <v>2.6041666666666668E-2</v>
      </c>
      <c r="EZ32" s="128">
        <v>2.6315789473684209E-2</v>
      </c>
      <c r="FA32" s="128">
        <v>2.6845637583892617E-2</v>
      </c>
      <c r="FB32" s="128" t="s">
        <v>158</v>
      </c>
      <c r="FC32" s="128" t="s">
        <v>158</v>
      </c>
      <c r="FD32" s="128" t="s">
        <v>158</v>
      </c>
      <c r="FE32" s="128" t="s">
        <v>158</v>
      </c>
      <c r="FF32" s="128" t="s">
        <v>158</v>
      </c>
      <c r="FG32" s="128" t="s">
        <v>158</v>
      </c>
      <c r="FH32" s="128" t="s">
        <v>158</v>
      </c>
      <c r="FI32" s="128" t="s">
        <v>158</v>
      </c>
      <c r="FJ32" s="128" t="s">
        <v>158</v>
      </c>
      <c r="FK32" s="128" t="s">
        <v>158</v>
      </c>
      <c r="FL32" s="128" t="s">
        <v>158</v>
      </c>
      <c r="FM32" s="128" t="s">
        <v>158</v>
      </c>
      <c r="FN32" s="127">
        <v>1.1742892238340807E-2</v>
      </c>
      <c r="FO32" s="128">
        <v>6.7636549259826447E-3</v>
      </c>
      <c r="FP32" s="128">
        <v>1.8518518518518517E-2</v>
      </c>
      <c r="FQ32" s="128">
        <v>2.1844660194174755E-2</v>
      </c>
      <c r="FR32" s="128">
        <v>1.7826086956521742E-2</v>
      </c>
      <c r="FS32" s="128">
        <v>1.9371727748691097E-2</v>
      </c>
      <c r="FT32" s="128">
        <v>2.0472440944881893E-2</v>
      </c>
      <c r="FU32" s="128">
        <v>1.3448275862068966E-2</v>
      </c>
      <c r="FV32" s="128">
        <v>1.7361111111111112E-2</v>
      </c>
      <c r="FW32" s="128">
        <v>2.3333333333333334E-2</v>
      </c>
      <c r="FX32" s="128">
        <v>3.2500000000000001E-2</v>
      </c>
      <c r="FY32" s="128">
        <v>3.5928143712574849E-2</v>
      </c>
      <c r="FZ32" s="128">
        <v>3.125E-2</v>
      </c>
      <c r="GA32" s="128">
        <v>3.9473684210526321E-2</v>
      </c>
      <c r="GB32" s="128">
        <v>4.2105263157894743E-2</v>
      </c>
      <c r="GC32" s="128" t="s">
        <v>158</v>
      </c>
      <c r="GD32" s="128" t="s">
        <v>158</v>
      </c>
      <c r="GE32" s="128" t="s">
        <v>158</v>
      </c>
      <c r="GF32" s="128" t="s">
        <v>158</v>
      </c>
      <c r="GG32" s="128" t="s">
        <v>158</v>
      </c>
      <c r="GH32" s="128" t="s">
        <v>158</v>
      </c>
      <c r="GI32" s="128" t="s">
        <v>158</v>
      </c>
      <c r="GJ32" s="128" t="s">
        <v>158</v>
      </c>
      <c r="GK32" s="128" t="s">
        <v>158</v>
      </c>
      <c r="GL32" s="128" t="s">
        <v>158</v>
      </c>
      <c r="GM32" s="128" t="s">
        <v>158</v>
      </c>
      <c r="GN32" s="128" t="s">
        <v>158</v>
      </c>
      <c r="GO32" s="109">
        <v>0.3</v>
      </c>
      <c r="GP32" s="129">
        <v>0.49</v>
      </c>
      <c r="GQ32" s="129">
        <v>0.18</v>
      </c>
      <c r="GR32" s="129">
        <v>-0.06</v>
      </c>
      <c r="GS32" s="129">
        <v>0.3</v>
      </c>
      <c r="GT32" s="129">
        <v>0.49</v>
      </c>
      <c r="GU32" s="129">
        <v>0.39</v>
      </c>
      <c r="GV32" s="129">
        <v>0.13</v>
      </c>
      <c r="GW32" s="129">
        <v>0.16</v>
      </c>
      <c r="GX32" s="129">
        <v>0.08</v>
      </c>
      <c r="GY32" s="129">
        <v>0.09</v>
      </c>
      <c r="GZ32" s="129">
        <v>0.13</v>
      </c>
      <c r="HA32" s="129">
        <v>0.17</v>
      </c>
      <c r="HB32" s="129">
        <v>0.12</v>
      </c>
      <c r="HC32" s="129">
        <v>0.09</v>
      </c>
      <c r="HD32" s="129">
        <v>-0.04</v>
      </c>
      <c r="HE32" s="129" t="s">
        <v>158</v>
      </c>
      <c r="HF32" s="231" t="s">
        <v>158</v>
      </c>
      <c r="HG32" s="231" t="s">
        <v>158</v>
      </c>
      <c r="HH32" s="231" t="s">
        <v>158</v>
      </c>
      <c r="HI32" s="231" t="s">
        <v>158</v>
      </c>
      <c r="HJ32" s="231" t="s">
        <v>158</v>
      </c>
      <c r="HK32" s="231" t="s">
        <v>158</v>
      </c>
      <c r="HL32" s="231" t="s">
        <v>158</v>
      </c>
      <c r="HM32" s="231" t="s">
        <v>158</v>
      </c>
      <c r="HN32" s="231" t="s">
        <v>158</v>
      </c>
      <c r="HO32" s="231" t="s">
        <v>158</v>
      </c>
      <c r="HP32" s="232">
        <v>121.69999333333335</v>
      </c>
      <c r="HQ32" s="131">
        <v>41.857142857142861</v>
      </c>
      <c r="HR32" s="131">
        <v>69.055555555555557</v>
      </c>
      <c r="HS32" s="131" t="s">
        <v>1288</v>
      </c>
      <c r="HT32" s="131">
        <v>37.433333333333337</v>
      </c>
      <c r="HU32" s="131">
        <v>15.204081632653061</v>
      </c>
      <c r="HV32" s="131">
        <v>16.282051282051281</v>
      </c>
      <c r="HW32" s="131">
        <v>45.46153846153846</v>
      </c>
      <c r="HX32" s="131">
        <v>21.5625</v>
      </c>
      <c r="HY32" s="131">
        <v>25</v>
      </c>
      <c r="HZ32" s="131">
        <v>19.444444444444446</v>
      </c>
      <c r="IA32" s="131">
        <v>12.307692307692308</v>
      </c>
      <c r="IB32" s="131">
        <v>9.4117647058823533</v>
      </c>
      <c r="IC32" s="131">
        <v>7.916666666666667</v>
      </c>
      <c r="ID32" s="131">
        <v>12.444444444444446</v>
      </c>
      <c r="IE32" s="131" t="s">
        <v>1288</v>
      </c>
      <c r="IF32" s="131" t="s">
        <v>158</v>
      </c>
      <c r="IG32" s="131" t="s">
        <v>158</v>
      </c>
      <c r="IH32" s="131" t="s">
        <v>158</v>
      </c>
      <c r="II32" s="131" t="s">
        <v>158</v>
      </c>
      <c r="IJ32" s="131" t="s">
        <v>158</v>
      </c>
      <c r="IK32" s="131" t="s">
        <v>158</v>
      </c>
      <c r="IL32" s="131" t="s">
        <v>158</v>
      </c>
      <c r="IM32" s="131" t="s">
        <v>158</v>
      </c>
      <c r="IN32" s="131" t="s">
        <v>158</v>
      </c>
      <c r="IO32" s="131" t="s">
        <v>158</v>
      </c>
      <c r="IP32" s="131" t="s">
        <v>158</v>
      </c>
      <c r="IQ32" s="130">
        <v>164.99920313413025</v>
      </c>
      <c r="IR32" s="131">
        <v>77.633628774697144</v>
      </c>
      <c r="IS32" s="131">
        <v>92.621252222222225</v>
      </c>
      <c r="IT32" s="131" t="s">
        <v>1288</v>
      </c>
      <c r="IU32" s="131">
        <v>51.790969466666674</v>
      </c>
      <c r="IV32" s="131">
        <v>20.41779591836735</v>
      </c>
      <c r="IW32" s="131">
        <v>21.475942384615383</v>
      </c>
      <c r="IX32" s="131">
        <v>60.828072323076917</v>
      </c>
      <c r="IY32" s="131">
        <v>29.228585656250001</v>
      </c>
      <c r="IZ32" s="131">
        <v>37.237549800000004</v>
      </c>
      <c r="JA32" s="131">
        <v>24.931385566666666</v>
      </c>
      <c r="JB32" s="131">
        <v>14.396307692307692</v>
      </c>
      <c r="JC32" s="131">
        <v>11.351535035294116</v>
      </c>
      <c r="JD32" s="131">
        <v>11.684262950000001</v>
      </c>
      <c r="JE32" s="131">
        <v>16.936067022222222</v>
      </c>
      <c r="JF32" s="131" t="s">
        <v>1288</v>
      </c>
      <c r="JG32" s="131" t="s">
        <v>158</v>
      </c>
      <c r="JH32" s="131" t="s">
        <v>158</v>
      </c>
      <c r="JI32" s="131" t="s">
        <v>158</v>
      </c>
      <c r="JJ32" s="131" t="s">
        <v>158</v>
      </c>
      <c r="JK32" s="131" t="s">
        <v>158</v>
      </c>
      <c r="JL32" s="131" t="s">
        <v>158</v>
      </c>
      <c r="JM32" s="131" t="s">
        <v>158</v>
      </c>
      <c r="JN32" s="131" t="s">
        <v>158</v>
      </c>
      <c r="JO32" s="131" t="s">
        <v>158</v>
      </c>
      <c r="JP32" s="131" t="s">
        <v>158</v>
      </c>
      <c r="JQ32" s="131" t="s">
        <v>158</v>
      </c>
      <c r="JR32" s="130">
        <v>221.93333999999999</v>
      </c>
      <c r="JS32" s="131">
        <v>135.87755510204082</v>
      </c>
      <c r="JT32" s="131">
        <v>129.16666666666669</v>
      </c>
      <c r="JU32" s="131" t="s">
        <v>1288</v>
      </c>
      <c r="JV32" s="131">
        <v>61.6</v>
      </c>
      <c r="JW32" s="131">
        <v>24.489795918367346</v>
      </c>
      <c r="JX32" s="131">
        <v>24.692307692307693</v>
      </c>
      <c r="JY32" s="131">
        <v>79.615384615384613</v>
      </c>
      <c r="JZ32" s="131">
        <v>39.875</v>
      </c>
      <c r="KA32" s="131">
        <v>45.875</v>
      </c>
      <c r="KB32" s="131">
        <v>29.444444444444443</v>
      </c>
      <c r="KC32" s="131">
        <v>16.538461538461537</v>
      </c>
      <c r="KD32" s="131">
        <v>13.76470588235294</v>
      </c>
      <c r="KE32" s="131">
        <v>17.416666666666668</v>
      </c>
      <c r="KF32" s="131">
        <v>22.777777777777775</v>
      </c>
      <c r="KG32" s="131" t="s">
        <v>1288</v>
      </c>
      <c r="KH32" s="131" t="s">
        <v>158</v>
      </c>
      <c r="KI32" s="131" t="s">
        <v>158</v>
      </c>
      <c r="KJ32" s="131" t="s">
        <v>158</v>
      </c>
      <c r="KK32" s="131" t="s">
        <v>158</v>
      </c>
      <c r="KL32" s="131" t="s">
        <v>158</v>
      </c>
      <c r="KM32" s="131" t="s">
        <v>158</v>
      </c>
      <c r="KN32" s="131" t="s">
        <v>158</v>
      </c>
      <c r="KO32" s="131" t="s">
        <v>158</v>
      </c>
      <c r="KP32" s="131" t="s">
        <v>158</v>
      </c>
      <c r="KQ32" s="131" t="s">
        <v>158</v>
      </c>
      <c r="KR32" s="131" t="s">
        <v>158</v>
      </c>
      <c r="KS32" s="116" t="s">
        <v>158</v>
      </c>
      <c r="KT32" s="132">
        <v>8.458687529411991</v>
      </c>
      <c r="KU32" s="132">
        <v>8.0769230769230766</v>
      </c>
      <c r="KV32" s="132">
        <v>5.8461538461538458</v>
      </c>
      <c r="KW32" s="132">
        <v>5.4615384615384617</v>
      </c>
      <c r="KX32" s="132">
        <v>5.666666666666667</v>
      </c>
      <c r="KY32" s="132">
        <v>5.583333333333333</v>
      </c>
      <c r="KZ32" s="132">
        <v>4.75</v>
      </c>
      <c r="LA32" s="132">
        <v>4.2727272727272725</v>
      </c>
      <c r="LB32" s="132">
        <v>3.6666666666666665</v>
      </c>
      <c r="LC32" s="132">
        <v>3.3333333333333335</v>
      </c>
      <c r="LD32" s="132">
        <v>3</v>
      </c>
      <c r="LE32" s="132" t="s">
        <v>158</v>
      </c>
      <c r="LF32" s="132" t="s">
        <v>158</v>
      </c>
      <c r="LG32" s="132" t="s">
        <v>158</v>
      </c>
      <c r="LH32" s="132" t="s">
        <v>158</v>
      </c>
      <c r="LI32" s="132" t="s">
        <v>158</v>
      </c>
      <c r="LJ32" s="132" t="s">
        <v>158</v>
      </c>
      <c r="LK32" s="132" t="s">
        <v>158</v>
      </c>
      <c r="LL32" s="132" t="s">
        <v>158</v>
      </c>
      <c r="LM32" s="132" t="s">
        <v>158</v>
      </c>
      <c r="LN32" s="132" t="s">
        <v>158</v>
      </c>
      <c r="LO32" s="132" t="s">
        <v>158</v>
      </c>
      <c r="LP32" s="132" t="s">
        <v>158</v>
      </c>
      <c r="LQ32" s="132" t="s">
        <v>158</v>
      </c>
      <c r="LR32" s="132" t="s">
        <v>158</v>
      </c>
      <c r="LS32" s="132" t="s">
        <v>158</v>
      </c>
      <c r="LT32" s="130" t="s">
        <v>158</v>
      </c>
      <c r="LU32" s="131">
        <v>2.4247260498373988</v>
      </c>
      <c r="LV32" s="131">
        <v>1.5389523809523811</v>
      </c>
      <c r="LW32" s="131">
        <v>1.7618421052631581</v>
      </c>
      <c r="LX32" s="131">
        <v>2.0561971830985915</v>
      </c>
      <c r="LY32" s="131">
        <v>1.3147058823529412</v>
      </c>
      <c r="LZ32" s="131">
        <v>1.137313432835821</v>
      </c>
      <c r="MA32" s="131">
        <v>1.2442105263157894</v>
      </c>
      <c r="MB32" s="131">
        <v>0.80744680851063844</v>
      </c>
      <c r="MC32" s="131">
        <v>0.54545454545454553</v>
      </c>
      <c r="MD32" s="131">
        <v>0.52500000000000002</v>
      </c>
      <c r="ME32" s="131">
        <v>0.53333333333333333</v>
      </c>
      <c r="MF32" s="131" t="s">
        <v>158</v>
      </c>
      <c r="MG32" s="131" t="s">
        <v>158</v>
      </c>
      <c r="MH32" s="131" t="s">
        <v>158</v>
      </c>
      <c r="MI32" s="131" t="s">
        <v>158</v>
      </c>
      <c r="MJ32" s="131" t="s">
        <v>158</v>
      </c>
      <c r="MK32" s="131" t="s">
        <v>158</v>
      </c>
      <c r="ML32" s="131" t="s">
        <v>158</v>
      </c>
      <c r="MM32" s="131" t="s">
        <v>158</v>
      </c>
      <c r="MN32" s="131" t="s">
        <v>158</v>
      </c>
      <c r="MO32" s="131" t="s">
        <v>158</v>
      </c>
      <c r="MP32" s="131" t="s">
        <v>158</v>
      </c>
      <c r="MQ32" s="131" t="s">
        <v>158</v>
      </c>
      <c r="MR32" s="131" t="s">
        <v>158</v>
      </c>
      <c r="MS32" s="131" t="s">
        <v>158</v>
      </c>
      <c r="MT32" s="131" t="s">
        <v>158</v>
      </c>
      <c r="MU32" s="130" t="s">
        <v>158</v>
      </c>
      <c r="MV32" s="131">
        <v>4.4972081031873747</v>
      </c>
      <c r="MW32" s="131">
        <v>2.0641307638095236</v>
      </c>
      <c r="MX32" s="131">
        <v>2.5036108192105266</v>
      </c>
      <c r="MY32" s="131">
        <v>2.8448560692957745</v>
      </c>
      <c r="MZ32" s="131">
        <v>1.7655388235294118</v>
      </c>
      <c r="NA32" s="131">
        <v>1.5001106023880597</v>
      </c>
      <c r="NB32" s="131">
        <v>1.6647682951578946</v>
      </c>
      <c r="NC32" s="131">
        <v>1.0945172501063831</v>
      </c>
      <c r="ND32" s="131">
        <v>0.81245563200000004</v>
      </c>
      <c r="NE32" s="131">
        <v>0.67314741029999992</v>
      </c>
      <c r="NF32" s="131">
        <v>0.62384000000000006</v>
      </c>
      <c r="NG32" s="131" t="s">
        <v>158</v>
      </c>
      <c r="NH32" s="131" t="s">
        <v>158</v>
      </c>
      <c r="NI32" s="131" t="s">
        <v>158</v>
      </c>
      <c r="NJ32" s="131" t="s">
        <v>158</v>
      </c>
      <c r="NK32" s="131" t="s">
        <v>158</v>
      </c>
      <c r="NL32" s="131" t="s">
        <v>158</v>
      </c>
      <c r="NM32" s="131" t="s">
        <v>158</v>
      </c>
      <c r="NN32" s="131" t="s">
        <v>158</v>
      </c>
      <c r="NO32" s="131" t="s">
        <v>158</v>
      </c>
      <c r="NP32" s="131" t="s">
        <v>158</v>
      </c>
      <c r="NQ32" s="131" t="s">
        <v>158</v>
      </c>
      <c r="NR32" s="131" t="s">
        <v>158</v>
      </c>
      <c r="NS32" s="131" t="s">
        <v>158</v>
      </c>
      <c r="NT32" s="131" t="s">
        <v>158</v>
      </c>
      <c r="NU32" s="131" t="s">
        <v>158</v>
      </c>
      <c r="NV32" s="130" t="s">
        <v>158</v>
      </c>
      <c r="NW32" s="131">
        <v>7.8711977205083405</v>
      </c>
      <c r="NX32" s="131">
        <v>2.8785714285714286</v>
      </c>
      <c r="NY32" s="131">
        <v>2.9934210526315792</v>
      </c>
      <c r="NZ32" s="131">
        <v>3.3836619718309859</v>
      </c>
      <c r="OA32" s="131">
        <v>2.1176470588235294</v>
      </c>
      <c r="OB32" s="131">
        <v>1.7247761194029854</v>
      </c>
      <c r="OC32" s="131">
        <v>2.1789473684210527</v>
      </c>
      <c r="OD32" s="131">
        <v>1.4931914893617022</v>
      </c>
      <c r="OE32" s="131">
        <v>1.000909090909091</v>
      </c>
      <c r="OF32" s="131">
        <v>0.79499999999999993</v>
      </c>
      <c r="OG32" s="131">
        <v>0.71666666666666667</v>
      </c>
      <c r="OH32" s="131" t="s">
        <v>158</v>
      </c>
      <c r="OI32" s="131" t="s">
        <v>158</v>
      </c>
      <c r="OJ32" s="131" t="s">
        <v>158</v>
      </c>
      <c r="OK32" s="131" t="s">
        <v>158</v>
      </c>
      <c r="OL32" s="131" t="s">
        <v>158</v>
      </c>
      <c r="OM32" s="131" t="s">
        <v>158</v>
      </c>
      <c r="ON32" s="131" t="s">
        <v>158</v>
      </c>
      <c r="OO32" s="131" t="s">
        <v>158</v>
      </c>
      <c r="OP32" s="131" t="s">
        <v>158</v>
      </c>
      <c r="OQ32" s="131" t="s">
        <v>158</v>
      </c>
      <c r="OR32" s="131" t="s">
        <v>158</v>
      </c>
      <c r="OS32" s="131" t="s">
        <v>158</v>
      </c>
      <c r="OT32" s="131" t="s">
        <v>158</v>
      </c>
      <c r="OU32" s="131" t="s">
        <v>158</v>
      </c>
      <c r="OV32" s="131" t="s">
        <v>158</v>
      </c>
      <c r="OW32" s="378" t="s">
        <v>158</v>
      </c>
      <c r="OX32" s="132">
        <v>1.3066265289335595</v>
      </c>
      <c r="OY32" s="132">
        <v>0.76923076923076927</v>
      </c>
      <c r="OZ32" s="132">
        <v>0.30769230769230771</v>
      </c>
      <c r="PA32" s="132">
        <v>0.30769230769230771</v>
      </c>
      <c r="PB32" s="132">
        <v>0.83333333333333337</v>
      </c>
      <c r="PC32" s="132">
        <v>0.33333333333333331</v>
      </c>
      <c r="PD32" s="132">
        <v>8.3333333333333329E-2</v>
      </c>
      <c r="PE32" s="132">
        <v>0.72727272727272729</v>
      </c>
      <c r="PF32" s="132">
        <v>0</v>
      </c>
      <c r="PG32" s="132">
        <v>0.16666666666666666</v>
      </c>
      <c r="PH32" s="132">
        <v>0.16666666666666666</v>
      </c>
      <c r="PI32" s="132" t="s">
        <v>158</v>
      </c>
      <c r="PJ32" s="132" t="s">
        <v>158</v>
      </c>
      <c r="PK32" s="132" t="s">
        <v>158</v>
      </c>
      <c r="PL32" s="132" t="s">
        <v>158</v>
      </c>
      <c r="PM32" s="132" t="s">
        <v>158</v>
      </c>
      <c r="PN32" s="132" t="s">
        <v>158</v>
      </c>
      <c r="PO32" s="132" t="s">
        <v>158</v>
      </c>
      <c r="PP32" s="132" t="s">
        <v>158</v>
      </c>
      <c r="PQ32" s="132" t="s">
        <v>158</v>
      </c>
      <c r="PR32" s="132" t="s">
        <v>158</v>
      </c>
      <c r="PS32" s="132" t="s">
        <v>158</v>
      </c>
      <c r="PT32" s="132" t="s">
        <v>158</v>
      </c>
      <c r="PU32" s="132" t="s">
        <v>158</v>
      </c>
      <c r="PV32" s="132" t="s">
        <v>158</v>
      </c>
      <c r="PW32" s="132" t="s">
        <v>158</v>
      </c>
      <c r="PX32" s="130" t="s">
        <v>158</v>
      </c>
      <c r="PY32" s="131">
        <v>15.696910743684214</v>
      </c>
      <c r="PZ32" s="131">
        <v>16.158999999999999</v>
      </c>
      <c r="QA32" s="131">
        <v>33.475000000000001</v>
      </c>
      <c r="QB32" s="131">
        <v>36.497500000000002</v>
      </c>
      <c r="QC32" s="131">
        <v>8.94</v>
      </c>
      <c r="QD32" s="131">
        <v>19.05</v>
      </c>
      <c r="QE32" s="131">
        <v>70.92</v>
      </c>
      <c r="QF32" s="131">
        <v>4.7437500000000004</v>
      </c>
      <c r="QG32" s="131" t="s">
        <v>1307</v>
      </c>
      <c r="QH32" s="131">
        <v>10.5</v>
      </c>
      <c r="QI32" s="131">
        <v>9.6000000000000014</v>
      </c>
      <c r="QJ32" s="131" t="s">
        <v>158</v>
      </c>
      <c r="QK32" s="131" t="s">
        <v>158</v>
      </c>
      <c r="QL32" s="131" t="s">
        <v>158</v>
      </c>
      <c r="QM32" s="131" t="s">
        <v>158</v>
      </c>
      <c r="QN32" s="131" t="s">
        <v>158</v>
      </c>
      <c r="QO32" s="131" t="s">
        <v>158</v>
      </c>
      <c r="QP32" s="131" t="s">
        <v>158</v>
      </c>
      <c r="QQ32" s="131" t="s">
        <v>158</v>
      </c>
      <c r="QR32" s="131" t="s">
        <v>158</v>
      </c>
      <c r="QS32" s="131" t="s">
        <v>158</v>
      </c>
      <c r="QT32" s="131" t="s">
        <v>158</v>
      </c>
      <c r="QU32" s="131" t="s">
        <v>158</v>
      </c>
      <c r="QV32" s="131" t="s">
        <v>158</v>
      </c>
      <c r="QW32" s="131" t="s">
        <v>158</v>
      </c>
      <c r="QX32" s="131" t="s">
        <v>158</v>
      </c>
      <c r="QY32" s="130" t="s">
        <v>158</v>
      </c>
      <c r="QZ32" s="131">
        <v>29.113505089055113</v>
      </c>
      <c r="RA32" s="131">
        <v>21.67337302</v>
      </c>
      <c r="RB32" s="131">
        <v>47.568605564999999</v>
      </c>
      <c r="RC32" s="131">
        <v>50.496195229999998</v>
      </c>
      <c r="RD32" s="131">
        <v>12.005663999999999</v>
      </c>
      <c r="RE32" s="131">
        <v>25.126852589999999</v>
      </c>
      <c r="RF32" s="131">
        <v>94.891792824000007</v>
      </c>
      <c r="RG32" s="131">
        <v>6.4302888443750001</v>
      </c>
      <c r="RH32" s="131" t="s">
        <v>1307</v>
      </c>
      <c r="RI32" s="131">
        <v>13.462948206</v>
      </c>
      <c r="RJ32" s="131">
        <v>11.229120000000002</v>
      </c>
      <c r="RK32" s="131" t="s">
        <v>158</v>
      </c>
      <c r="RL32" s="131" t="s">
        <v>158</v>
      </c>
      <c r="RM32" s="131" t="s">
        <v>158</v>
      </c>
      <c r="RN32" s="131" t="s">
        <v>158</v>
      </c>
      <c r="RO32" s="131" t="s">
        <v>158</v>
      </c>
      <c r="RP32" s="131" t="s">
        <v>158</v>
      </c>
      <c r="RQ32" s="131" t="s">
        <v>158</v>
      </c>
      <c r="RR32" s="131" t="s">
        <v>158</v>
      </c>
      <c r="RS32" s="131" t="s">
        <v>158</v>
      </c>
      <c r="RT32" s="131" t="s">
        <v>158</v>
      </c>
      <c r="RU32" s="131" t="s">
        <v>158</v>
      </c>
      <c r="RV32" s="131" t="s">
        <v>158</v>
      </c>
      <c r="RW32" s="131" t="s">
        <v>158</v>
      </c>
      <c r="RX32" s="131" t="s">
        <v>158</v>
      </c>
      <c r="RY32" s="131" t="s">
        <v>158</v>
      </c>
      <c r="RZ32" s="130" t="s">
        <v>158</v>
      </c>
      <c r="SA32" s="131">
        <v>50.955648401185577</v>
      </c>
      <c r="SB32" s="131">
        <v>30.224999999999998</v>
      </c>
      <c r="SC32" s="131">
        <v>56.875</v>
      </c>
      <c r="SD32" s="131">
        <v>60.059999999999995</v>
      </c>
      <c r="SE32" s="131">
        <v>14.399999999999999</v>
      </c>
      <c r="SF32" s="131">
        <v>28.890000000000004</v>
      </c>
      <c r="SG32" s="131">
        <v>124.2</v>
      </c>
      <c r="SH32" s="131">
        <v>8.7724999999999991</v>
      </c>
      <c r="SI32" s="131" t="s">
        <v>1307</v>
      </c>
      <c r="SJ32" s="131">
        <v>15.9</v>
      </c>
      <c r="SK32" s="131">
        <v>12.9</v>
      </c>
      <c r="SL32" s="131" t="s">
        <v>158</v>
      </c>
      <c r="SM32" s="131" t="s">
        <v>158</v>
      </c>
      <c r="SN32" s="131" t="s">
        <v>158</v>
      </c>
      <c r="SO32" s="131" t="s">
        <v>158</v>
      </c>
      <c r="SP32" s="131" t="s">
        <v>158</v>
      </c>
      <c r="SQ32" s="131" t="s">
        <v>158</v>
      </c>
      <c r="SR32" s="131" t="s">
        <v>158</v>
      </c>
      <c r="SS32" s="131" t="s">
        <v>158</v>
      </c>
      <c r="ST32" s="131" t="s">
        <v>158</v>
      </c>
      <c r="SU32" s="131" t="s">
        <v>158</v>
      </c>
      <c r="SV32" s="131" t="s">
        <v>158</v>
      </c>
      <c r="SW32" s="131" t="s">
        <v>158</v>
      </c>
      <c r="SX32" s="131" t="s">
        <v>158</v>
      </c>
      <c r="SY32" s="131" t="s">
        <v>158</v>
      </c>
      <c r="SZ32" s="131" t="s">
        <v>158</v>
      </c>
      <c r="TA32" s="378" t="s">
        <v>158</v>
      </c>
      <c r="TB32" s="132">
        <v>1.2378567116212669</v>
      </c>
      <c r="TC32" s="132">
        <v>0.69230769230769229</v>
      </c>
      <c r="TD32" s="132">
        <v>0.30769230769230771</v>
      </c>
      <c r="TE32" s="132">
        <v>0.15384615384615385</v>
      </c>
      <c r="TF32" s="132">
        <v>0.75</v>
      </c>
      <c r="TG32" s="132">
        <v>0.25</v>
      </c>
      <c r="TH32" s="132">
        <v>8.3333333333333329E-2</v>
      </c>
      <c r="TI32" s="132">
        <v>0.63636363636363635</v>
      </c>
      <c r="TJ32" s="132">
        <v>-8.3333333333333329E-2</v>
      </c>
      <c r="TK32" s="132">
        <v>0</v>
      </c>
      <c r="TL32" s="132">
        <v>8.3333333333333329E-2</v>
      </c>
      <c r="TM32" s="132" t="s">
        <v>158</v>
      </c>
      <c r="TN32" s="132" t="s">
        <v>158</v>
      </c>
      <c r="TO32" s="132" t="s">
        <v>158</v>
      </c>
      <c r="TP32" s="132" t="s">
        <v>158</v>
      </c>
      <c r="TQ32" s="132" t="s">
        <v>158</v>
      </c>
      <c r="TR32" s="132" t="s">
        <v>158</v>
      </c>
      <c r="TS32" s="132" t="s">
        <v>158</v>
      </c>
      <c r="TT32" s="132" t="s">
        <v>158</v>
      </c>
      <c r="TU32" s="132" t="s">
        <v>158</v>
      </c>
      <c r="TV32" s="132" t="s">
        <v>158</v>
      </c>
      <c r="TW32" s="132" t="s">
        <v>158</v>
      </c>
      <c r="TX32" s="132" t="s">
        <v>158</v>
      </c>
      <c r="TY32" s="132" t="s">
        <v>158</v>
      </c>
      <c r="TZ32" s="132" t="s">
        <v>158</v>
      </c>
      <c r="UA32" s="132" t="s">
        <v>158</v>
      </c>
      <c r="UB32" s="235">
        <v>4.6100000000000003</v>
      </c>
      <c r="UC32" s="236">
        <v>4.5599999999999996</v>
      </c>
      <c r="UD32" s="236">
        <v>2.69</v>
      </c>
      <c r="UE32" s="236">
        <v>3.08</v>
      </c>
      <c r="UF32" s="236">
        <v>3.2</v>
      </c>
      <c r="UG32" s="236">
        <v>2.1800000000000002</v>
      </c>
      <c r="UH32" s="236">
        <v>1.86</v>
      </c>
      <c r="UI32" s="236">
        <v>1.34</v>
      </c>
      <c r="UJ32" s="236">
        <v>1.4</v>
      </c>
      <c r="UK32" s="236">
        <v>1.35</v>
      </c>
      <c r="UL32" s="236">
        <v>1.34</v>
      </c>
      <c r="UM32" s="236">
        <v>1.45</v>
      </c>
      <c r="UN32" s="236" t="s">
        <v>5</v>
      </c>
      <c r="UO32" s="231" t="s">
        <v>5</v>
      </c>
      <c r="UP32" s="231" t="s">
        <v>5</v>
      </c>
      <c r="UQ32" s="231" t="s">
        <v>5</v>
      </c>
      <c r="UR32" s="231" t="s">
        <v>5</v>
      </c>
      <c r="US32" s="231" t="s">
        <v>5</v>
      </c>
      <c r="UT32" s="231" t="s">
        <v>5</v>
      </c>
      <c r="UU32" s="231" t="s">
        <v>5</v>
      </c>
      <c r="UV32" s="231" t="s">
        <v>5</v>
      </c>
      <c r="UW32" s="231" t="s">
        <v>5</v>
      </c>
      <c r="UX32" s="231" t="s">
        <v>5</v>
      </c>
      <c r="UY32" s="231" t="s">
        <v>5</v>
      </c>
      <c r="UZ32" s="231" t="s">
        <v>5</v>
      </c>
      <c r="VA32" s="231" t="s">
        <v>5</v>
      </c>
      <c r="VB32" s="231" t="s">
        <v>5</v>
      </c>
      <c r="VC32" s="130">
        <v>5.2646421817274618</v>
      </c>
      <c r="VD32" s="131">
        <v>8.5921052631578956</v>
      </c>
      <c r="VE32" s="131">
        <v>4.9182156133829</v>
      </c>
      <c r="VF32" s="131">
        <v>3.3441558441558441</v>
      </c>
      <c r="VG32" s="131">
        <v>3.59375</v>
      </c>
      <c r="VH32" s="131">
        <v>4.3807339449541285</v>
      </c>
      <c r="VI32" s="131">
        <v>3.4139784946236555</v>
      </c>
      <c r="VJ32" s="131">
        <v>5.4104477611940291</v>
      </c>
      <c r="VK32" s="131">
        <v>3.6</v>
      </c>
      <c r="VL32" s="131">
        <v>2.2222222222222219</v>
      </c>
      <c r="VM32" s="131">
        <v>1.4925373134328357</v>
      </c>
      <c r="VN32" s="131">
        <v>1.1517241379310346</v>
      </c>
      <c r="VO32" s="131" t="s">
        <v>158</v>
      </c>
      <c r="VP32" s="131" t="s">
        <v>158</v>
      </c>
      <c r="VQ32" s="131" t="s">
        <v>158</v>
      </c>
      <c r="VR32" s="131" t="s">
        <v>158</v>
      </c>
      <c r="VS32" s="131" t="s">
        <v>158</v>
      </c>
      <c r="VT32" s="131" t="s">
        <v>158</v>
      </c>
      <c r="VU32" s="131" t="s">
        <v>158</v>
      </c>
      <c r="VV32" s="131" t="s">
        <v>158</v>
      </c>
      <c r="VW32" s="131" t="s">
        <v>158</v>
      </c>
      <c r="VX32" s="131" t="s">
        <v>158</v>
      </c>
      <c r="VY32" s="131" t="s">
        <v>158</v>
      </c>
      <c r="VZ32" s="131" t="s">
        <v>158</v>
      </c>
      <c r="WA32" s="131" t="s">
        <v>158</v>
      </c>
      <c r="WB32" s="131" t="s">
        <v>158</v>
      </c>
      <c r="WC32" s="131" t="s">
        <v>158</v>
      </c>
      <c r="WD32" s="130">
        <v>7.0270282013015208</v>
      </c>
      <c r="WE32" s="131">
        <v>11.036704060949189</v>
      </c>
      <c r="WF32" s="131">
        <v>10.28996282527881</v>
      </c>
      <c r="WG32" s="131">
        <v>4.691558441558441</v>
      </c>
      <c r="WH32" s="131">
        <v>4.9499999999999993</v>
      </c>
      <c r="WI32" s="131">
        <v>6.1880733944954125</v>
      </c>
      <c r="WJ32" s="131">
        <v>4.78494623655914</v>
      </c>
      <c r="WK32" s="131">
        <v>6.746268656716417</v>
      </c>
      <c r="WL32" s="131">
        <v>4.8214285714285721</v>
      </c>
      <c r="WM32" s="131">
        <v>2.8962962962962964</v>
      </c>
      <c r="WN32" s="131">
        <v>1.9701492537313432</v>
      </c>
      <c r="WO32" s="131">
        <v>1.4344827586206899</v>
      </c>
      <c r="WP32" s="131" t="s">
        <v>158</v>
      </c>
      <c r="WQ32" s="131" t="s">
        <v>158</v>
      </c>
      <c r="WR32" s="131" t="s">
        <v>158</v>
      </c>
      <c r="WS32" s="131" t="s">
        <v>158</v>
      </c>
      <c r="WT32" s="131" t="s">
        <v>158</v>
      </c>
      <c r="WU32" s="131" t="s">
        <v>158</v>
      </c>
      <c r="WV32" s="131" t="s">
        <v>158</v>
      </c>
      <c r="WW32" s="131" t="s">
        <v>158</v>
      </c>
      <c r="WX32" s="131" t="s">
        <v>158</v>
      </c>
      <c r="WY32" s="131" t="s">
        <v>158</v>
      </c>
      <c r="WZ32" s="131" t="s">
        <v>158</v>
      </c>
      <c r="XA32" s="131" t="s">
        <v>158</v>
      </c>
      <c r="XB32" s="131" t="s">
        <v>158</v>
      </c>
      <c r="XC32" s="131" t="s">
        <v>158</v>
      </c>
      <c r="XD32" s="131" t="s">
        <v>158</v>
      </c>
      <c r="XE32" s="130">
        <v>11.575748501527331</v>
      </c>
      <c r="XF32" s="131">
        <v>14.600877631578948</v>
      </c>
      <c r="XG32" s="131">
        <v>18.959107806691449</v>
      </c>
      <c r="XH32" s="131">
        <v>7.3311688311688306</v>
      </c>
      <c r="XI32" s="131">
        <v>5.7749999999999995</v>
      </c>
      <c r="XJ32" s="131">
        <v>7.8807339449541276</v>
      </c>
      <c r="XK32" s="131">
        <v>6.4516129032258061</v>
      </c>
      <c r="XL32" s="131">
        <v>7.7238805970149249</v>
      </c>
      <c r="XM32" s="131">
        <v>5.9642857142857144</v>
      </c>
      <c r="XN32" s="131">
        <v>4.6222222222222218</v>
      </c>
      <c r="XO32" s="131">
        <v>2.7388059701492535</v>
      </c>
      <c r="XP32" s="131">
        <v>1.7586206896551724</v>
      </c>
      <c r="XQ32" s="131" t="s">
        <v>158</v>
      </c>
      <c r="XR32" s="131" t="s">
        <v>158</v>
      </c>
      <c r="XS32" s="131" t="s">
        <v>158</v>
      </c>
      <c r="XT32" s="131" t="s">
        <v>158</v>
      </c>
      <c r="XU32" s="131" t="s">
        <v>158</v>
      </c>
      <c r="XV32" s="131" t="s">
        <v>158</v>
      </c>
      <c r="XW32" s="131" t="s">
        <v>158</v>
      </c>
      <c r="XX32" s="131" t="s">
        <v>158</v>
      </c>
      <c r="XY32" s="131" t="s">
        <v>158</v>
      </c>
      <c r="XZ32" s="131" t="s">
        <v>158</v>
      </c>
      <c r="YA32" s="131" t="s">
        <v>158</v>
      </c>
      <c r="YB32" s="131" t="s">
        <v>158</v>
      </c>
      <c r="YC32" s="131" t="s">
        <v>158</v>
      </c>
      <c r="YD32" s="131" t="s">
        <v>158</v>
      </c>
      <c r="YE32" s="131" t="s">
        <v>158</v>
      </c>
      <c r="YF32" s="235" t="s">
        <v>158</v>
      </c>
      <c r="YG32" s="8">
        <v>14.541263000000001</v>
      </c>
      <c r="YH32" s="8">
        <v>13</v>
      </c>
      <c r="YI32" s="8">
        <v>13</v>
      </c>
      <c r="YJ32" s="8">
        <v>13</v>
      </c>
      <c r="YK32" s="8">
        <v>12</v>
      </c>
      <c r="YL32" s="8">
        <v>12</v>
      </c>
      <c r="YM32" s="8">
        <v>12</v>
      </c>
      <c r="YN32" s="8">
        <v>11</v>
      </c>
      <c r="YO32" s="8">
        <v>12</v>
      </c>
      <c r="YP32" s="8">
        <v>12</v>
      </c>
      <c r="YQ32" s="8">
        <v>12</v>
      </c>
      <c r="YR32" s="8" t="s">
        <v>5</v>
      </c>
      <c r="YS32" s="231" t="s">
        <v>5</v>
      </c>
      <c r="YT32" s="231" t="s">
        <v>5</v>
      </c>
      <c r="YU32" s="231" t="s">
        <v>5</v>
      </c>
      <c r="YV32" s="231" t="s">
        <v>5</v>
      </c>
      <c r="YW32" s="231" t="s">
        <v>5</v>
      </c>
      <c r="YX32" s="231" t="s">
        <v>5</v>
      </c>
      <c r="YY32" s="231" t="s">
        <v>5</v>
      </c>
      <c r="YZ32" s="231" t="s">
        <v>5</v>
      </c>
      <c r="ZA32" s="231" t="s">
        <v>5</v>
      </c>
      <c r="ZB32" s="231" t="s">
        <v>5</v>
      </c>
      <c r="ZC32" s="231" t="s">
        <v>5</v>
      </c>
      <c r="ZD32" s="231" t="s">
        <v>5</v>
      </c>
      <c r="ZE32" s="231" t="s">
        <v>5</v>
      </c>
      <c r="ZF32" s="231" t="s">
        <v>5</v>
      </c>
      <c r="ZG32" s="235" t="s">
        <v>158</v>
      </c>
      <c r="ZH32" s="133">
        <v>6.6000000000000003E-2</v>
      </c>
      <c r="ZI32" s="133">
        <v>4.6600000000000003E-2</v>
      </c>
      <c r="ZJ32" s="133">
        <v>-1.7899999999999999E-2</v>
      </c>
      <c r="ZK32" s="133">
        <v>0.107</v>
      </c>
      <c r="ZL32" s="133">
        <v>0.20629999999999998</v>
      </c>
      <c r="ZM32" s="133">
        <v>0.18909999999999999</v>
      </c>
      <c r="ZN32" s="133">
        <v>7.5800000000000006E-2</v>
      </c>
      <c r="ZO32" s="133">
        <v>0.11269999999999999</v>
      </c>
      <c r="ZP32" s="133">
        <v>5.74E-2</v>
      </c>
      <c r="ZQ32" s="133">
        <v>6.54E-2</v>
      </c>
      <c r="ZR32" s="133">
        <v>8.5600000000000009E-2</v>
      </c>
      <c r="ZS32" s="133" t="s">
        <v>5</v>
      </c>
      <c r="ZT32" s="379">
        <v>5.45E-2</v>
      </c>
      <c r="ZU32" s="133">
        <v>9.0700000000000003E-2</v>
      </c>
      <c r="ZV32" s="133">
        <v>4.5100000000000001E-2</v>
      </c>
      <c r="ZW32" s="133">
        <v>-1.5700000000000002E-2</v>
      </c>
      <c r="ZX32" s="133">
        <v>0.1003</v>
      </c>
      <c r="ZY32" s="133">
        <v>0.19390000000000002</v>
      </c>
      <c r="ZZ32" s="133">
        <v>0.1648</v>
      </c>
      <c r="AAA32" s="133">
        <v>6.6400000000000001E-2</v>
      </c>
      <c r="AAB32" s="133">
        <v>9.4899999999999998E-2</v>
      </c>
      <c r="AAC32" s="133">
        <v>4.6799999999999994E-2</v>
      </c>
      <c r="AAD32" s="133">
        <v>6.4399999999999999E-2</v>
      </c>
      <c r="AAE32" s="133">
        <v>6.8199999999999997E-2</v>
      </c>
      <c r="AAF32" s="133" t="s">
        <v>5</v>
      </c>
      <c r="AAG32" s="235">
        <v>137.19999999999999</v>
      </c>
      <c r="AAH32" s="8">
        <v>123</v>
      </c>
      <c r="AAI32" s="8">
        <v>105</v>
      </c>
      <c r="AAJ32" s="8">
        <v>76</v>
      </c>
      <c r="AAK32" s="8">
        <v>71</v>
      </c>
      <c r="AAL32" s="8">
        <v>68</v>
      </c>
      <c r="AAM32" s="8">
        <v>67</v>
      </c>
      <c r="AAN32" s="8">
        <v>57</v>
      </c>
      <c r="AAO32" s="8">
        <v>47</v>
      </c>
      <c r="AAP32" s="8">
        <v>44</v>
      </c>
      <c r="AAQ32" s="8">
        <v>40</v>
      </c>
      <c r="AAR32" s="8">
        <v>36</v>
      </c>
      <c r="AAS32" s="8" t="s">
        <v>5</v>
      </c>
      <c r="AAT32" s="231" t="s">
        <v>5</v>
      </c>
      <c r="AAU32" s="231" t="s">
        <v>5</v>
      </c>
      <c r="AAV32" s="231" t="s">
        <v>5</v>
      </c>
      <c r="AAW32" s="231" t="s">
        <v>5</v>
      </c>
      <c r="AAX32" s="231" t="s">
        <v>5</v>
      </c>
      <c r="AAY32" s="231" t="s">
        <v>5</v>
      </c>
      <c r="AAZ32" s="231" t="s">
        <v>5</v>
      </c>
      <c r="ABA32" s="231" t="s">
        <v>5</v>
      </c>
      <c r="ABB32" s="231" t="s">
        <v>5</v>
      </c>
      <c r="ABC32" s="231" t="s">
        <v>5</v>
      </c>
      <c r="ABD32" s="231" t="s">
        <v>5</v>
      </c>
      <c r="ABE32" s="231" t="s">
        <v>5</v>
      </c>
      <c r="ABF32" s="231" t="s">
        <v>5</v>
      </c>
      <c r="ABG32" s="231" t="s">
        <v>5</v>
      </c>
      <c r="ABH32" s="235">
        <v>4.944</v>
      </c>
      <c r="ABI32" s="8">
        <v>19</v>
      </c>
      <c r="ABJ32" s="8">
        <v>10</v>
      </c>
      <c r="ABK32" s="8">
        <v>4</v>
      </c>
      <c r="ABL32" s="8">
        <v>4</v>
      </c>
      <c r="ABM32" s="8">
        <v>10</v>
      </c>
      <c r="ABN32" s="8">
        <v>4</v>
      </c>
      <c r="ABO32" s="8">
        <v>1</v>
      </c>
      <c r="ABP32" s="8">
        <v>8</v>
      </c>
      <c r="ABQ32" s="8">
        <v>0</v>
      </c>
      <c r="ABR32" s="8">
        <v>2</v>
      </c>
      <c r="ABS32" s="8">
        <v>2</v>
      </c>
      <c r="ABT32" s="8" t="s">
        <v>5</v>
      </c>
      <c r="ABU32" s="231" t="s">
        <v>5</v>
      </c>
      <c r="ABV32" s="231" t="s">
        <v>5</v>
      </c>
      <c r="ABW32" s="231" t="s">
        <v>5</v>
      </c>
      <c r="ABX32" s="231" t="s">
        <v>5</v>
      </c>
      <c r="ABY32" s="231" t="s">
        <v>5</v>
      </c>
      <c r="ABZ32" s="231" t="s">
        <v>5</v>
      </c>
      <c r="ACA32" s="231" t="s">
        <v>5</v>
      </c>
      <c r="ACB32" s="231" t="s">
        <v>5</v>
      </c>
      <c r="ACC32" s="231" t="s">
        <v>5</v>
      </c>
      <c r="ACD32" s="231" t="s">
        <v>5</v>
      </c>
      <c r="ACE32" s="231" t="s">
        <v>5</v>
      </c>
      <c r="ACF32" s="231" t="s">
        <v>5</v>
      </c>
      <c r="ACG32" s="231" t="s">
        <v>5</v>
      </c>
      <c r="ACH32" s="231" t="s">
        <v>5</v>
      </c>
      <c r="ACI32" s="235">
        <v>2.8839999999999999</v>
      </c>
      <c r="ACJ32" s="8">
        <v>18</v>
      </c>
      <c r="ACK32" s="8">
        <v>9</v>
      </c>
      <c r="ACL32" s="8">
        <v>4</v>
      </c>
      <c r="ACM32" s="8">
        <v>2</v>
      </c>
      <c r="ACN32" s="8">
        <v>9</v>
      </c>
      <c r="ACO32" s="8">
        <v>3</v>
      </c>
      <c r="ACP32" s="8">
        <v>1</v>
      </c>
      <c r="ACQ32" s="8">
        <v>7</v>
      </c>
      <c r="ACR32" s="8">
        <v>-1</v>
      </c>
      <c r="ACS32" s="8">
        <v>0</v>
      </c>
      <c r="ACT32" s="8">
        <v>1</v>
      </c>
      <c r="ACU32" s="8" t="s">
        <v>5</v>
      </c>
      <c r="ACV32" s="237" t="s">
        <v>5</v>
      </c>
      <c r="ACW32" s="237" t="s">
        <v>5</v>
      </c>
      <c r="ACX32" s="237" t="s">
        <v>5</v>
      </c>
      <c r="ACY32" s="237" t="s">
        <v>5</v>
      </c>
      <c r="ACZ32" s="237" t="s">
        <v>5</v>
      </c>
      <c r="ADA32" s="237" t="s">
        <v>5</v>
      </c>
      <c r="ADB32" s="237" t="s">
        <v>5</v>
      </c>
      <c r="ADC32" s="237" t="s">
        <v>5</v>
      </c>
      <c r="ADD32" s="237" t="s">
        <v>5</v>
      </c>
      <c r="ADE32" s="237" t="s">
        <v>5</v>
      </c>
      <c r="ADF32" s="237" t="s">
        <v>5</v>
      </c>
      <c r="ADG32" s="237" t="s">
        <v>5</v>
      </c>
      <c r="ADH32" s="237" t="s">
        <v>5</v>
      </c>
      <c r="ADI32" s="237" t="s">
        <v>5</v>
      </c>
      <c r="ADJ32" s="127">
        <v>0.90000000000000013</v>
      </c>
      <c r="ADK32" s="128">
        <v>0.51020408163265307</v>
      </c>
      <c r="ADL32" s="128">
        <v>1.2777777777777779</v>
      </c>
      <c r="ADM32" s="128" t="s">
        <v>1282</v>
      </c>
      <c r="ADN32" s="128">
        <v>0.63333333333333341</v>
      </c>
      <c r="ADO32" s="128">
        <v>0.30612244897959184</v>
      </c>
      <c r="ADP32" s="128">
        <v>0.25641025641025644</v>
      </c>
      <c r="ADQ32" s="128">
        <v>0.69230769230769229</v>
      </c>
      <c r="ADR32" s="128">
        <v>0.43750000000000006</v>
      </c>
      <c r="ADS32" s="128">
        <v>0.87500000000000011</v>
      </c>
      <c r="ADT32" s="128">
        <v>0.66666666666666663</v>
      </c>
      <c r="ADU32" s="128">
        <v>0.46153846153846151</v>
      </c>
      <c r="ADV32" s="128">
        <v>0.29411764705882354</v>
      </c>
      <c r="ADW32" s="128">
        <v>0.33333333333333337</v>
      </c>
      <c r="ADX32" s="128" t="s">
        <v>5</v>
      </c>
      <c r="ADY32" s="128" t="s">
        <v>1282</v>
      </c>
      <c r="ADZ32" s="128" t="s">
        <v>158</v>
      </c>
      <c r="AEA32" s="128" t="s">
        <v>158</v>
      </c>
      <c r="AEB32" s="128" t="s">
        <v>158</v>
      </c>
      <c r="AEC32" s="128" t="s">
        <v>158</v>
      </c>
      <c r="AED32" s="128" t="s">
        <v>158</v>
      </c>
      <c r="AEE32" s="128" t="s">
        <v>158</v>
      </c>
      <c r="AEF32" s="128" t="s">
        <v>158</v>
      </c>
      <c r="AEG32" s="128" t="s">
        <v>158</v>
      </c>
      <c r="AEH32" s="128" t="s">
        <v>158</v>
      </c>
      <c r="AEI32" s="128" t="s">
        <v>158</v>
      </c>
      <c r="AEJ32" s="128" t="s">
        <v>158</v>
      </c>
      <c r="AEK32" s="127" t="s">
        <v>158</v>
      </c>
      <c r="AEL32" s="128">
        <v>0.19133240789473688</v>
      </c>
      <c r="AEM32" s="128">
        <v>0.29899999999999999</v>
      </c>
      <c r="AEN32" s="128">
        <v>0.68249999999999988</v>
      </c>
      <c r="AEO32" s="128">
        <v>0.61749999999999994</v>
      </c>
      <c r="AEP32" s="128">
        <v>0.18</v>
      </c>
      <c r="AEQ32" s="128">
        <v>0.30000000000000004</v>
      </c>
      <c r="AER32" s="128">
        <v>1.08</v>
      </c>
      <c r="AES32" s="128">
        <v>9.6250000000000002E-2</v>
      </c>
      <c r="AET32" s="128" t="s">
        <v>1307</v>
      </c>
      <c r="AEU32" s="128">
        <v>0.36</v>
      </c>
      <c r="AEV32" s="128">
        <v>0.36</v>
      </c>
      <c r="AEW32" s="128" t="s">
        <v>158</v>
      </c>
      <c r="AEX32" s="128" t="s">
        <v>158</v>
      </c>
      <c r="AEY32" s="128" t="s">
        <v>158</v>
      </c>
      <c r="AEZ32" s="128" t="s">
        <v>158</v>
      </c>
      <c r="AFA32" s="128" t="s">
        <v>158</v>
      </c>
      <c r="AFB32" s="128" t="s">
        <v>158</v>
      </c>
      <c r="AFC32" s="128" t="s">
        <v>158</v>
      </c>
      <c r="AFD32" s="128" t="s">
        <v>158</v>
      </c>
      <c r="AFE32" s="128" t="s">
        <v>158</v>
      </c>
      <c r="AFF32" s="128" t="s">
        <v>158</v>
      </c>
      <c r="AFG32" s="128" t="s">
        <v>158</v>
      </c>
      <c r="AFH32" s="128" t="s">
        <v>158</v>
      </c>
      <c r="AFI32" s="128" t="s">
        <v>158</v>
      </c>
      <c r="AFJ32" s="128" t="s">
        <v>158</v>
      </c>
      <c r="AFK32" s="128" t="s">
        <v>158</v>
      </c>
      <c r="AFL32" s="134" t="s">
        <v>158</v>
      </c>
      <c r="AFM32" s="135">
        <v>0.20196198611111113</v>
      </c>
      <c r="AFN32" s="135">
        <v>0.33222222222222225</v>
      </c>
      <c r="AFO32" s="135">
        <v>0.68249999999999988</v>
      </c>
      <c r="AFP32" s="135">
        <v>1.2349999999999999</v>
      </c>
      <c r="AFQ32" s="135">
        <v>0.19999999999999998</v>
      </c>
      <c r="AFR32" s="135">
        <v>0.4</v>
      </c>
      <c r="AFS32" s="135">
        <v>1.08</v>
      </c>
      <c r="AFT32" s="135">
        <v>0.11000000000000001</v>
      </c>
      <c r="AFU32" s="135" t="s">
        <v>1282</v>
      </c>
      <c r="AFV32" s="135" t="s">
        <v>1307</v>
      </c>
      <c r="AFW32" s="135">
        <v>0.72</v>
      </c>
      <c r="AFX32" s="135" t="s">
        <v>158</v>
      </c>
      <c r="AFY32" s="135" t="s">
        <v>158</v>
      </c>
      <c r="AFZ32" s="135" t="s">
        <v>158</v>
      </c>
      <c r="AGA32" s="135" t="s">
        <v>158</v>
      </c>
      <c r="AGB32" s="135" t="s">
        <v>158</v>
      </c>
      <c r="AGC32" s="135" t="s">
        <v>158</v>
      </c>
      <c r="AGD32" s="135" t="s">
        <v>158</v>
      </c>
      <c r="AGE32" s="135" t="s">
        <v>158</v>
      </c>
      <c r="AGF32" s="135" t="s">
        <v>158</v>
      </c>
      <c r="AGG32" s="135" t="s">
        <v>158</v>
      </c>
      <c r="AGH32" s="135" t="s">
        <v>158</v>
      </c>
      <c r="AGI32" s="135" t="s">
        <v>158</v>
      </c>
      <c r="AGJ32" s="135" t="s">
        <v>158</v>
      </c>
      <c r="AGK32" s="135" t="s">
        <v>158</v>
      </c>
      <c r="AGL32" s="135" t="s">
        <v>158</v>
      </c>
    </row>
    <row r="33" spans="1:870" x14ac:dyDescent="0.2">
      <c r="A33" s="7">
        <v>31</v>
      </c>
      <c r="B33" s="1" t="s">
        <v>276</v>
      </c>
      <c r="C33" s="1" t="s">
        <v>277</v>
      </c>
      <c r="D33" s="94">
        <v>0.92</v>
      </c>
      <c r="E33" s="95">
        <v>0.96750000000000003</v>
      </c>
      <c r="F33" s="57">
        <v>3.87</v>
      </c>
      <c r="G33" s="58" t="s">
        <v>159</v>
      </c>
      <c r="H33" s="58">
        <v>3.87</v>
      </c>
      <c r="I33" s="226" t="s">
        <v>5</v>
      </c>
      <c r="J33" s="58" t="s">
        <v>159</v>
      </c>
      <c r="K33" s="58" t="s">
        <v>1280</v>
      </c>
      <c r="L33" s="226" t="s">
        <v>279</v>
      </c>
      <c r="M33" s="150">
        <v>3.68</v>
      </c>
      <c r="N33" s="123">
        <v>3.5</v>
      </c>
      <c r="O33" s="123">
        <v>3.33</v>
      </c>
      <c r="P33" s="123">
        <v>3.1699999999999986</v>
      </c>
      <c r="Q33" s="123">
        <v>3.0200000000000014</v>
      </c>
      <c r="R33" s="123">
        <v>2.8699999999999992</v>
      </c>
      <c r="S33" s="123">
        <v>2.7300000000000022</v>
      </c>
      <c r="T33" s="124">
        <v>2.600000000000005</v>
      </c>
      <c r="U33" s="124">
        <v>2.4699999999999953</v>
      </c>
      <c r="V33" s="124">
        <v>2.3299999999999983</v>
      </c>
      <c r="W33" s="124">
        <v>2.2200000000000002</v>
      </c>
      <c r="X33" s="124">
        <v>2.0450000000000017</v>
      </c>
      <c r="Y33" s="124">
        <v>1.7850000000000037</v>
      </c>
      <c r="Z33" s="124">
        <v>1.58</v>
      </c>
      <c r="AA33" s="124">
        <v>0.73000000000000043</v>
      </c>
      <c r="AB33" s="124">
        <v>1.4600000000000009</v>
      </c>
      <c r="AC33" s="124">
        <v>1.32</v>
      </c>
      <c r="AD33" s="124">
        <v>1.32</v>
      </c>
      <c r="AE33" s="124">
        <v>1.1999999999999957</v>
      </c>
      <c r="AF33" s="124">
        <v>1.1999999999999957</v>
      </c>
      <c r="AG33" s="124">
        <v>1.1999999999999957</v>
      </c>
      <c r="AH33" s="124">
        <v>1.1999999999999957</v>
      </c>
      <c r="AI33" s="124">
        <v>1.1999999999999957</v>
      </c>
      <c r="AJ33" s="124">
        <v>1.1999999999999957</v>
      </c>
      <c r="AK33" s="136">
        <v>1.1999999999999957</v>
      </c>
      <c r="AL33" s="136">
        <v>1.1999999999999957</v>
      </c>
      <c r="AM33" s="136">
        <v>1.1999999999999957</v>
      </c>
      <c r="AN33" s="136">
        <v>1.1999999999999957</v>
      </c>
      <c r="AO33" s="136">
        <v>1.1867647058823536</v>
      </c>
      <c r="AP33" s="136">
        <v>1.1691176470588189</v>
      </c>
      <c r="AQ33" s="136">
        <v>1.1514705882352914</v>
      </c>
      <c r="AR33" s="136">
        <v>1.1338235294117638</v>
      </c>
      <c r="AS33" s="136">
        <v>1.1161764705882362</v>
      </c>
      <c r="AT33" s="136">
        <v>1.0985294117647157</v>
      </c>
      <c r="AU33" s="136">
        <v>1.0808823529411882</v>
      </c>
      <c r="AV33" s="136">
        <v>1.0632352941176464</v>
      </c>
      <c r="AW33" s="136">
        <v>1.0455882352941188</v>
      </c>
      <c r="AX33" s="136">
        <v>1.014705882352942</v>
      </c>
      <c r="AY33" s="136">
        <v>0.97279411764705515</v>
      </c>
      <c r="AZ33" s="136">
        <v>0.92867647058825042</v>
      </c>
      <c r="BA33" s="136">
        <v>0.87794117647058556</v>
      </c>
      <c r="BB33" s="136">
        <v>0.81176470588235361</v>
      </c>
      <c r="BC33" s="136">
        <v>0.74117647058822911</v>
      </c>
      <c r="BD33" s="136">
        <v>0.68382352941177516</v>
      </c>
      <c r="BE33" s="136">
        <v>0.63088235294118533</v>
      </c>
      <c r="BF33" s="136">
        <v>0.60000000000000853</v>
      </c>
      <c r="BG33" s="136">
        <v>0.52647058823529846</v>
      </c>
      <c r="BH33" s="136">
        <v>0.50588235294117112</v>
      </c>
      <c r="BI33" s="136">
        <v>0.45882352941175952</v>
      </c>
      <c r="BJ33" s="136">
        <v>0.41911764705882604</v>
      </c>
      <c r="BK33" s="136">
        <v>0.3897058823529278</v>
      </c>
      <c r="BL33" s="136">
        <v>0.3897058823529278</v>
      </c>
      <c r="BM33" s="126">
        <v>5.1428571428571379E-2</v>
      </c>
      <c r="BN33" s="125">
        <v>5.1051051051051122E-2</v>
      </c>
      <c r="BO33" s="125">
        <v>5.0473186119874391E-2</v>
      </c>
      <c r="BP33" s="125">
        <v>4.9668874172184463E-2</v>
      </c>
      <c r="BQ33" s="125">
        <v>5.2264808362370019E-2</v>
      </c>
      <c r="BR33" s="125">
        <v>5.1282051282050212E-2</v>
      </c>
      <c r="BS33" s="125">
        <v>4.9999999999998934E-2</v>
      </c>
      <c r="BT33" s="125">
        <v>5.2631578947372359E-2</v>
      </c>
      <c r="BU33" s="125">
        <v>6.0085836909870016E-2</v>
      </c>
      <c r="BV33" s="125">
        <v>4.9549549549548599E-2</v>
      </c>
      <c r="BW33" s="125">
        <v>8.5574572127138593E-2</v>
      </c>
      <c r="BX33" s="125">
        <v>0.14565826330532072</v>
      </c>
      <c r="BY33" s="125">
        <v>0.12974683544304022</v>
      </c>
      <c r="BZ33" s="125">
        <v>1.1643835616438345</v>
      </c>
      <c r="CA33" s="125">
        <v>-0.5</v>
      </c>
      <c r="CB33" s="125">
        <v>0.10606060606060663</v>
      </c>
      <c r="CC33" s="125">
        <v>0</v>
      </c>
      <c r="CD33" s="125">
        <v>0.10000000000000386</v>
      </c>
      <c r="CE33" s="125">
        <v>0</v>
      </c>
      <c r="CF33" s="125">
        <v>0</v>
      </c>
      <c r="CG33" s="125">
        <v>0</v>
      </c>
      <c r="CH33" s="125">
        <v>0</v>
      </c>
      <c r="CI33" s="125">
        <v>0</v>
      </c>
      <c r="CJ33" s="125">
        <v>0</v>
      </c>
      <c r="CK33" s="125">
        <v>0</v>
      </c>
      <c r="CL33" s="125">
        <v>0</v>
      </c>
      <c r="CM33" s="125">
        <v>0</v>
      </c>
      <c r="CN33" s="125">
        <v>1.1152416356873252E-2</v>
      </c>
      <c r="CO33" s="125">
        <v>1.5094339622646169E-2</v>
      </c>
      <c r="CP33" s="125">
        <v>1.5325670498082644E-2</v>
      </c>
      <c r="CQ33" s="125">
        <v>1.5564202334628741E-2</v>
      </c>
      <c r="CR33" s="125">
        <v>1.5810276679840252E-2</v>
      </c>
      <c r="CS33" s="125">
        <v>1.6064257028104212E-2</v>
      </c>
      <c r="CT33" s="125">
        <v>1.6326530612243095E-2</v>
      </c>
      <c r="CU33" s="125">
        <v>1.6597510373455693E-2</v>
      </c>
      <c r="CV33" s="125">
        <v>1.6877637130799927E-2</v>
      </c>
      <c r="CW33" s="125">
        <v>3.0434782608695921E-2</v>
      </c>
      <c r="CX33" s="125">
        <v>4.3083900226762228E-2</v>
      </c>
      <c r="CY33" s="125">
        <v>4.7505938242259349E-2</v>
      </c>
      <c r="CZ33" s="125">
        <v>5.7788944723638602E-2</v>
      </c>
      <c r="DA33" s="125">
        <v>8.1521739130430593E-2</v>
      </c>
      <c r="DB33" s="125">
        <v>9.5238095238105336E-2</v>
      </c>
      <c r="DC33" s="125">
        <v>8.387096774190983E-2</v>
      </c>
      <c r="DD33" s="125">
        <v>8.3916083916085293E-2</v>
      </c>
      <c r="DE33" s="125">
        <v>5.1470588235293935E-2</v>
      </c>
      <c r="DF33" s="125">
        <v>0.13966480446928053</v>
      </c>
      <c r="DG33" s="125">
        <v>4.0697674418624263E-2</v>
      </c>
      <c r="DH33" s="125">
        <v>0.10256410256410331</v>
      </c>
      <c r="DI33" s="125">
        <v>9.4736842105244135E-2</v>
      </c>
      <c r="DJ33" s="125">
        <v>7.5471698113250829E-2</v>
      </c>
      <c r="DK33" s="125">
        <v>0</v>
      </c>
      <c r="DL33" s="127">
        <v>5.1122259522554399E-2</v>
      </c>
      <c r="DM33" s="128">
        <v>5.2176504109227667E-2</v>
      </c>
      <c r="DN33" s="128">
        <v>5.1011029411764705E-2</v>
      </c>
      <c r="DO33" s="128">
        <v>4.8433919022154291E-2</v>
      </c>
      <c r="DP33" s="128">
        <v>4.9925607538436126E-2</v>
      </c>
      <c r="DQ33" s="128">
        <v>4.5555555555555544E-2</v>
      </c>
      <c r="DR33" s="128">
        <v>4.3053146191452486E-2</v>
      </c>
      <c r="DS33" s="128">
        <v>4.3189368770764201E-2</v>
      </c>
      <c r="DT33" s="128">
        <v>4.5538348082595784E-2</v>
      </c>
      <c r="DU33" s="128">
        <v>4.764826175869117E-2</v>
      </c>
      <c r="DV33" s="128">
        <v>4.9028268551236751E-2</v>
      </c>
      <c r="DW33" s="128">
        <v>4.8117647058823571E-2</v>
      </c>
      <c r="DX33" s="128">
        <v>4.9241379310344932E-2</v>
      </c>
      <c r="DY33" s="128">
        <v>5.4482758620689659E-2</v>
      </c>
      <c r="DZ33" s="128">
        <v>1.8118639861007705E-2</v>
      </c>
      <c r="EA33" s="128">
        <v>3.4928229665071794E-2</v>
      </c>
      <c r="EB33" s="128">
        <v>3.854014598540146E-2</v>
      </c>
      <c r="EC33" s="128">
        <v>0.04</v>
      </c>
      <c r="ED33" s="128">
        <v>3.963011889035653E-2</v>
      </c>
      <c r="EE33" s="128">
        <v>3.7071362372567064E-2</v>
      </c>
      <c r="EF33" s="128">
        <v>3.2310177705977265E-2</v>
      </c>
      <c r="EG33" s="128">
        <v>2.7241770715096387E-2</v>
      </c>
      <c r="EH33" s="128">
        <v>5.9940059940059732E-3</v>
      </c>
      <c r="EI33" s="128">
        <v>8.8235294117646745E-3</v>
      </c>
      <c r="EJ33" s="128">
        <v>1.7634092578985978E-2</v>
      </c>
      <c r="EK33" s="128">
        <v>2.4615384615384529E-2</v>
      </c>
      <c r="EL33" s="128">
        <v>3.4807831762146357E-2</v>
      </c>
      <c r="EM33" s="127">
        <v>5.6565432722551323E-2</v>
      </c>
      <c r="EN33" s="128">
        <v>5.7478784932812846E-2</v>
      </c>
      <c r="EO33" s="128">
        <v>5.8105042749956377E-2</v>
      </c>
      <c r="EP33" s="128">
        <v>5.2224052718286632E-2</v>
      </c>
      <c r="EQ33" s="128">
        <v>5.5149744338933555E-2</v>
      </c>
      <c r="ER33" s="128">
        <v>4.8219086021505361E-2</v>
      </c>
      <c r="ES33" s="128">
        <v>4.5975075783091984E-2</v>
      </c>
      <c r="ET33" s="128">
        <v>4.741929600583631E-2</v>
      </c>
      <c r="EU33" s="128">
        <v>5.0449346405228662E-2</v>
      </c>
      <c r="EV33" s="128">
        <v>5.1731793960923589E-2</v>
      </c>
      <c r="EW33" s="128">
        <v>5.3033922599139999E-2</v>
      </c>
      <c r="EX33" s="128">
        <v>5.4344937549827305E-2</v>
      </c>
      <c r="EY33" s="128">
        <v>5.6255909234163369E-2</v>
      </c>
      <c r="EZ33" s="128">
        <v>6.174286830793279E-2</v>
      </c>
      <c r="FA33" s="128">
        <v>2.0540236353404628E-2</v>
      </c>
      <c r="FB33" s="128">
        <v>3.9289558665231455E-2</v>
      </c>
      <c r="FC33" s="128">
        <v>4.7109207708779445E-2</v>
      </c>
      <c r="FD33" s="128">
        <v>4.4730599796679094E-2</v>
      </c>
      <c r="FE33" s="128">
        <v>4.2918454935622165E-2</v>
      </c>
      <c r="FF33" s="128">
        <v>4.0941658137154412E-2</v>
      </c>
      <c r="FG33" s="128">
        <v>4.1594454072790145E-2</v>
      </c>
      <c r="FH33" s="128">
        <v>3.1055900621117901E-2</v>
      </c>
      <c r="FI33" s="128">
        <v>1.5170670037926623E-2</v>
      </c>
      <c r="FJ33" s="128">
        <v>1.5741833923652047E-2</v>
      </c>
      <c r="FK33" s="128">
        <v>2.168413444163346E-2</v>
      </c>
      <c r="FL33" s="128">
        <v>3.1241864097891064E-2</v>
      </c>
      <c r="FM33" s="128" t="s">
        <v>158</v>
      </c>
      <c r="FN33" s="127">
        <v>6.6115702660590303E-2</v>
      </c>
      <c r="FO33" s="128">
        <v>6.4599483204134361E-2</v>
      </c>
      <c r="FP33" s="128">
        <v>7.2344123397784052E-2</v>
      </c>
      <c r="FQ33" s="128">
        <v>5.9754948162111195E-2</v>
      </c>
      <c r="FR33" s="128">
        <v>5.9542586750788669E-2</v>
      </c>
      <c r="FS33" s="128">
        <v>5.0174825174825161E-2</v>
      </c>
      <c r="FT33" s="128">
        <v>5.2119129438717104E-2</v>
      </c>
      <c r="FU33" s="128">
        <v>5.0426687354538494E-2</v>
      </c>
      <c r="FV33" s="128">
        <v>5.4779330228431913E-2</v>
      </c>
      <c r="FW33" s="128">
        <v>5.7417447018235541E-2</v>
      </c>
      <c r="FX33" s="128">
        <v>5.6748466257668717E-2</v>
      </c>
      <c r="FY33" s="128">
        <v>6.0592592592592642E-2</v>
      </c>
      <c r="FZ33" s="128">
        <v>6.5360673745880768E-2</v>
      </c>
      <c r="GA33" s="128">
        <v>6.8875326939843065E-2</v>
      </c>
      <c r="GB33" s="128">
        <v>3.4861509073543476E-2</v>
      </c>
      <c r="GC33" s="128">
        <v>5.0431778929188285E-2</v>
      </c>
      <c r="GD33" s="128">
        <v>5.2132701421800952E-2</v>
      </c>
      <c r="GE33" s="128">
        <v>4.9905482041587908E-2</v>
      </c>
      <c r="GF33" s="128">
        <v>4.680187207488283E-2</v>
      </c>
      <c r="GG33" s="128">
        <v>4.5334340763127909E-2</v>
      </c>
      <c r="GH33" s="128">
        <v>5.2242054854157415E-2</v>
      </c>
      <c r="GI33" s="128">
        <v>3.7209302325581263E-2</v>
      </c>
      <c r="GJ33" s="128">
        <v>3.877221324717272E-2</v>
      </c>
      <c r="GK33" s="128">
        <v>2.1145374449339133E-2</v>
      </c>
      <c r="GL33" s="128">
        <v>3.0188679245282912E-2</v>
      </c>
      <c r="GM33" s="128">
        <v>3.8986354775828319E-2</v>
      </c>
      <c r="GN33" s="128">
        <v>5.106382978723386E-2</v>
      </c>
      <c r="GO33" s="109" t="s">
        <v>158</v>
      </c>
      <c r="GP33" s="141">
        <v>2.99</v>
      </c>
      <c r="GQ33" s="141">
        <v>2.76</v>
      </c>
      <c r="GR33" s="141">
        <v>3.37</v>
      </c>
      <c r="GS33" s="141">
        <v>3.1</v>
      </c>
      <c r="GT33" s="141">
        <v>3.2</v>
      </c>
      <c r="GU33" s="129">
        <v>3.33</v>
      </c>
      <c r="GV33" s="129">
        <v>2.98</v>
      </c>
      <c r="GW33" s="129">
        <v>2.97</v>
      </c>
      <c r="GX33" s="129">
        <v>2.54</v>
      </c>
      <c r="GY33" s="129">
        <v>3.17</v>
      </c>
      <c r="GZ33" s="129">
        <v>2.88</v>
      </c>
      <c r="HA33" s="129">
        <v>2.74</v>
      </c>
      <c r="HB33" s="129">
        <v>2.11</v>
      </c>
      <c r="HC33" s="129">
        <v>1.01</v>
      </c>
      <c r="HD33" s="129">
        <v>4.87</v>
      </c>
      <c r="HE33" s="129">
        <v>2.25</v>
      </c>
      <c r="HF33" s="231" t="s">
        <v>158</v>
      </c>
      <c r="HG33" s="231" t="s">
        <v>158</v>
      </c>
      <c r="HH33" s="231" t="s">
        <v>158</v>
      </c>
      <c r="HI33" s="231" t="s">
        <v>158</v>
      </c>
      <c r="HJ33" s="231" t="s">
        <v>158</v>
      </c>
      <c r="HK33" s="231" t="s">
        <v>158</v>
      </c>
      <c r="HL33" s="231" t="s">
        <v>158</v>
      </c>
      <c r="HM33" s="231" t="s">
        <v>158</v>
      </c>
      <c r="HN33" s="231" t="s">
        <v>158</v>
      </c>
      <c r="HO33" s="231" t="s">
        <v>158</v>
      </c>
      <c r="HP33" s="232" t="s">
        <v>158</v>
      </c>
      <c r="HQ33" s="131">
        <v>18.120401337792639</v>
      </c>
      <c r="HR33" s="131">
        <v>16.677536231884059</v>
      </c>
      <c r="HS33" s="131">
        <v>15.741839762611274</v>
      </c>
      <c r="HT33" s="131">
        <v>16.361290322580643</v>
      </c>
      <c r="HU33" s="131">
        <v>17.875</v>
      </c>
      <c r="HV33" s="131">
        <v>15.72972972972973</v>
      </c>
      <c r="HW33" s="131">
        <v>17.302013422818792</v>
      </c>
      <c r="HX33" s="131">
        <v>15.181818181818182</v>
      </c>
      <c r="HY33" s="131">
        <v>15.976377952755904</v>
      </c>
      <c r="HZ33" s="131">
        <v>12.340694006309148</v>
      </c>
      <c r="IA33" s="131">
        <v>11.71875</v>
      </c>
      <c r="IB33" s="131">
        <v>9.9671532846715323</v>
      </c>
      <c r="IC33" s="131">
        <v>10.872037914691944</v>
      </c>
      <c r="ID33" s="131">
        <v>20.732673267326735</v>
      </c>
      <c r="IE33" s="131">
        <v>5.944558521560575</v>
      </c>
      <c r="IF33" s="131">
        <v>11.253333333333334</v>
      </c>
      <c r="IG33" s="131" t="s">
        <v>158</v>
      </c>
      <c r="IH33" s="131" t="s">
        <v>158</v>
      </c>
      <c r="II33" s="131" t="s">
        <v>158</v>
      </c>
      <c r="IJ33" s="131" t="s">
        <v>158</v>
      </c>
      <c r="IK33" s="131" t="s">
        <v>158</v>
      </c>
      <c r="IL33" s="131" t="s">
        <v>158</v>
      </c>
      <c r="IM33" s="131" t="s">
        <v>158</v>
      </c>
      <c r="IN33" s="131" t="s">
        <v>158</v>
      </c>
      <c r="IO33" s="131" t="s">
        <v>158</v>
      </c>
      <c r="IP33" s="131" t="s">
        <v>158</v>
      </c>
      <c r="IQ33" s="130" t="s">
        <v>158</v>
      </c>
      <c r="IR33" s="131">
        <v>20.36522802702234</v>
      </c>
      <c r="IS33" s="131">
        <v>20.764492753623191</v>
      </c>
      <c r="IT33" s="131">
        <v>18.011869436201781</v>
      </c>
      <c r="IU33" s="131">
        <v>17.664516129032258</v>
      </c>
      <c r="IV33" s="131">
        <v>18.600000000000001</v>
      </c>
      <c r="IW33" s="131">
        <v>17.831831831831831</v>
      </c>
      <c r="IX33" s="131">
        <v>18.399328859060404</v>
      </c>
      <c r="IY33" s="131">
        <v>16.484848484848484</v>
      </c>
      <c r="IZ33" s="131">
        <v>17.73228346456693</v>
      </c>
      <c r="JA33" s="131">
        <v>13.205047318611987</v>
      </c>
      <c r="JB33" s="131">
        <v>13.065972222222223</v>
      </c>
      <c r="JC33" s="131">
        <v>11.58029197080292</v>
      </c>
      <c r="JD33" s="131">
        <v>12.127962085308058</v>
      </c>
      <c r="JE33" s="131">
        <v>35.188118811881189</v>
      </c>
      <c r="JF33" s="131">
        <v>7.6303901437371655</v>
      </c>
      <c r="JG33" s="131">
        <v>12.453333333333333</v>
      </c>
      <c r="JH33" s="131" t="s">
        <v>158</v>
      </c>
      <c r="JI33" s="131" t="s">
        <v>158</v>
      </c>
      <c r="JJ33" s="131" t="s">
        <v>158</v>
      </c>
      <c r="JK33" s="131" t="s">
        <v>158</v>
      </c>
      <c r="JL33" s="131" t="s">
        <v>158</v>
      </c>
      <c r="JM33" s="131" t="s">
        <v>158</v>
      </c>
      <c r="JN33" s="131" t="s">
        <v>158</v>
      </c>
      <c r="JO33" s="131" t="s">
        <v>158</v>
      </c>
      <c r="JP33" s="131" t="s">
        <v>158</v>
      </c>
      <c r="JQ33" s="131" t="s">
        <v>158</v>
      </c>
      <c r="JR33" s="130" t="s">
        <v>158</v>
      </c>
      <c r="JS33" s="131">
        <v>22.434783277591968</v>
      </c>
      <c r="JT33" s="131">
        <v>23.65217391304348</v>
      </c>
      <c r="JU33" s="131">
        <v>19.421364985163205</v>
      </c>
      <c r="JV33" s="131">
        <v>19.512903225806451</v>
      </c>
      <c r="JW33" s="131">
        <v>19.6875</v>
      </c>
      <c r="JX33" s="131">
        <v>19.042042042042041</v>
      </c>
      <c r="JY33" s="131">
        <v>20.201342281879196</v>
      </c>
      <c r="JZ33" s="131">
        <v>18.262626262626263</v>
      </c>
      <c r="KA33" s="131">
        <v>19.251968503937007</v>
      </c>
      <c r="KB33" s="131">
        <v>14.28391167192429</v>
      </c>
      <c r="KC33" s="131">
        <v>14.756944444444445</v>
      </c>
      <c r="KD33" s="131">
        <v>13.229927007299269</v>
      </c>
      <c r="KE33" s="131">
        <v>13.744075829383887</v>
      </c>
      <c r="KF33" s="131">
        <v>39.89108910891089</v>
      </c>
      <c r="KG33" s="131">
        <v>8.5831622176591367</v>
      </c>
      <c r="KH33" s="131">
        <v>15.222222222222221</v>
      </c>
      <c r="KI33" s="131" t="s">
        <v>158</v>
      </c>
      <c r="KJ33" s="131" t="s">
        <v>158</v>
      </c>
      <c r="KK33" s="131" t="s">
        <v>158</v>
      </c>
      <c r="KL33" s="131" t="s">
        <v>158</v>
      </c>
      <c r="KM33" s="131" t="s">
        <v>158</v>
      </c>
      <c r="KN33" s="131" t="s">
        <v>158</v>
      </c>
      <c r="KO33" s="131" t="s">
        <v>158</v>
      </c>
      <c r="KP33" s="131" t="s">
        <v>158</v>
      </c>
      <c r="KQ33" s="131" t="s">
        <v>158</v>
      </c>
      <c r="KR33" s="131" t="s">
        <v>158</v>
      </c>
      <c r="KS33" s="116" t="s">
        <v>158</v>
      </c>
      <c r="KT33" s="132">
        <v>25.873331126558536</v>
      </c>
      <c r="KU33" s="132">
        <v>25.313053097345133</v>
      </c>
      <c r="KV33" s="132">
        <v>26.597114317425085</v>
      </c>
      <c r="KW33" s="132">
        <v>26.133630289532295</v>
      </c>
      <c r="KX33" s="132">
        <v>25.412751677852349</v>
      </c>
      <c r="KY33" s="132">
        <v>24.964367816091954</v>
      </c>
      <c r="KZ33" s="132">
        <v>25.370283018867923</v>
      </c>
      <c r="LA33" s="132">
        <v>26.467924528301886</v>
      </c>
      <c r="LB33" s="132">
        <v>26.288659793814432</v>
      </c>
      <c r="LC33" s="132">
        <v>25.774193548387096</v>
      </c>
      <c r="LD33" s="132">
        <v>25.28793774319066</v>
      </c>
      <c r="LE33" s="132">
        <v>23.806324110671937</v>
      </c>
      <c r="LF33" s="132" t="s">
        <v>158</v>
      </c>
      <c r="LG33" s="132" t="s">
        <v>158</v>
      </c>
      <c r="LH33" s="132" t="s">
        <v>158</v>
      </c>
      <c r="LI33" s="132" t="s">
        <v>158</v>
      </c>
      <c r="LJ33" s="132" t="s">
        <v>158</v>
      </c>
      <c r="LK33" s="132" t="s">
        <v>158</v>
      </c>
      <c r="LL33" s="132" t="s">
        <v>158</v>
      </c>
      <c r="LM33" s="132" t="s">
        <v>158</v>
      </c>
      <c r="LN33" s="132" t="s">
        <v>158</v>
      </c>
      <c r="LO33" s="132" t="s">
        <v>158</v>
      </c>
      <c r="LP33" s="132" t="s">
        <v>158</v>
      </c>
      <c r="LQ33" s="132" t="s">
        <v>158</v>
      </c>
      <c r="LR33" s="132" t="s">
        <v>158</v>
      </c>
      <c r="LS33" s="132" t="s">
        <v>158</v>
      </c>
      <c r="LT33" s="130" t="s">
        <v>158</v>
      </c>
      <c r="LU33" s="131">
        <v>2.094048104396776</v>
      </c>
      <c r="LV33" s="131">
        <v>1.8184294017392826</v>
      </c>
      <c r="LW33" s="131">
        <v>1.9945772825905523</v>
      </c>
      <c r="LX33" s="131">
        <v>1.9407942730526673</v>
      </c>
      <c r="LY33" s="131">
        <v>2.2508385052158988</v>
      </c>
      <c r="LZ33" s="131">
        <v>2.0981905244256183</v>
      </c>
      <c r="MA33" s="131">
        <v>2.0322989681137864</v>
      </c>
      <c r="MB33" s="131">
        <v>1.7035714285714287</v>
      </c>
      <c r="MC33" s="131">
        <v>1.5436313725490196</v>
      </c>
      <c r="MD33" s="131">
        <v>1.5177972465581977</v>
      </c>
      <c r="ME33" s="131">
        <v>1.334628404369903</v>
      </c>
      <c r="MF33" s="131">
        <v>1.1471741656981569</v>
      </c>
      <c r="MG33" s="131" t="s">
        <v>158</v>
      </c>
      <c r="MH33" s="131" t="s">
        <v>158</v>
      </c>
      <c r="MI33" s="131" t="s">
        <v>158</v>
      </c>
      <c r="MJ33" s="131" t="s">
        <v>158</v>
      </c>
      <c r="MK33" s="131" t="s">
        <v>158</v>
      </c>
      <c r="ML33" s="131" t="s">
        <v>158</v>
      </c>
      <c r="MM33" s="131" t="s">
        <v>158</v>
      </c>
      <c r="MN33" s="131" t="s">
        <v>158</v>
      </c>
      <c r="MO33" s="131" t="s">
        <v>158</v>
      </c>
      <c r="MP33" s="131" t="s">
        <v>158</v>
      </c>
      <c r="MQ33" s="131" t="s">
        <v>158</v>
      </c>
      <c r="MR33" s="131" t="s">
        <v>158</v>
      </c>
      <c r="MS33" s="131" t="s">
        <v>158</v>
      </c>
      <c r="MT33" s="131" t="s">
        <v>158</v>
      </c>
      <c r="MU33" s="130" t="s">
        <v>158</v>
      </c>
      <c r="MV33" s="131">
        <v>2.3534670314752075</v>
      </c>
      <c r="MW33" s="131">
        <v>2.2640492942358956</v>
      </c>
      <c r="MX33" s="131">
        <v>2.282202470372225</v>
      </c>
      <c r="MY33" s="131">
        <v>2.095384353161752</v>
      </c>
      <c r="MZ33" s="131">
        <v>2.3421312557771032</v>
      </c>
      <c r="NA33" s="131">
        <v>2.3785901745015887</v>
      </c>
      <c r="NB33" s="131">
        <v>2.1611899228409408</v>
      </c>
      <c r="NC33" s="131">
        <v>1.849786142001711</v>
      </c>
      <c r="ND33" s="131">
        <v>1.7132862745098039</v>
      </c>
      <c r="NE33" s="131">
        <v>1.6241051314142678</v>
      </c>
      <c r="NF33" s="131">
        <v>1.4880612401907987</v>
      </c>
      <c r="NG33" s="131">
        <v>1.3328391167192428</v>
      </c>
      <c r="NH33" s="131" t="s">
        <v>158</v>
      </c>
      <c r="NI33" s="131" t="s">
        <v>158</v>
      </c>
      <c r="NJ33" s="131" t="s">
        <v>158</v>
      </c>
      <c r="NK33" s="131" t="s">
        <v>158</v>
      </c>
      <c r="NL33" s="131" t="s">
        <v>158</v>
      </c>
      <c r="NM33" s="131" t="s">
        <v>158</v>
      </c>
      <c r="NN33" s="131" t="s">
        <v>158</v>
      </c>
      <c r="NO33" s="131" t="s">
        <v>158</v>
      </c>
      <c r="NP33" s="131" t="s">
        <v>158</v>
      </c>
      <c r="NQ33" s="131" t="s">
        <v>158</v>
      </c>
      <c r="NR33" s="131" t="s">
        <v>158</v>
      </c>
      <c r="NS33" s="131" t="s">
        <v>158</v>
      </c>
      <c r="NT33" s="131" t="s">
        <v>158</v>
      </c>
      <c r="NU33" s="131" t="s">
        <v>158</v>
      </c>
      <c r="NV33" s="130" t="s">
        <v>158</v>
      </c>
      <c r="NW33" s="131">
        <v>2.5926310636956797</v>
      </c>
      <c r="NX33" s="131">
        <v>2.5789066118952935</v>
      </c>
      <c r="NY33" s="131">
        <v>2.4607932732431981</v>
      </c>
      <c r="NZ33" s="131">
        <v>2.3146420657917162</v>
      </c>
      <c r="OA33" s="131">
        <v>2.4790703816189095</v>
      </c>
      <c r="OB33" s="131">
        <v>2.5400202587596112</v>
      </c>
      <c r="OC33" s="131">
        <v>2.3728548851910385</v>
      </c>
      <c r="OD33" s="131">
        <v>2.0492728828058171</v>
      </c>
      <c r="OE33" s="131">
        <v>1.8601176470588237</v>
      </c>
      <c r="OF33" s="131">
        <v>1.7567959949937422</v>
      </c>
      <c r="OG33" s="131">
        <v>1.6806431758732114</v>
      </c>
      <c r="OH33" s="131">
        <v>1.5227046322430682</v>
      </c>
      <c r="OI33" s="131" t="s">
        <v>158</v>
      </c>
      <c r="OJ33" s="131" t="s">
        <v>158</v>
      </c>
      <c r="OK33" s="131" t="s">
        <v>158</v>
      </c>
      <c r="OL33" s="131" t="s">
        <v>158</v>
      </c>
      <c r="OM33" s="131" t="s">
        <v>158</v>
      </c>
      <c r="ON33" s="131" t="s">
        <v>158</v>
      </c>
      <c r="OO33" s="131" t="s">
        <v>158</v>
      </c>
      <c r="OP33" s="131" t="s">
        <v>158</v>
      </c>
      <c r="OQ33" s="131" t="s">
        <v>158</v>
      </c>
      <c r="OR33" s="131" t="s">
        <v>158</v>
      </c>
      <c r="OS33" s="131" t="s">
        <v>158</v>
      </c>
      <c r="OT33" s="131" t="s">
        <v>158</v>
      </c>
      <c r="OU33" s="131" t="s">
        <v>158</v>
      </c>
      <c r="OV33" s="131" t="s">
        <v>158</v>
      </c>
      <c r="OW33" s="378" t="s">
        <v>158</v>
      </c>
      <c r="OX33" s="132">
        <v>8.8359262937217267</v>
      </c>
      <c r="OY33" s="132">
        <v>8.5774336283185839</v>
      </c>
      <c r="OZ33" s="132">
        <v>8.8324084350721428</v>
      </c>
      <c r="PA33" s="132">
        <v>8.2227171492204896</v>
      </c>
      <c r="PB33" s="132">
        <v>8.2304250559284124</v>
      </c>
      <c r="PC33" s="132">
        <v>7.6356321839080463</v>
      </c>
      <c r="PD33" s="132">
        <v>7.3985849056603774</v>
      </c>
      <c r="PE33" s="132">
        <v>7.8503144654088048</v>
      </c>
      <c r="PF33" s="132">
        <v>8.3453608247422686</v>
      </c>
      <c r="PG33" s="132">
        <v>7.1638709677419357</v>
      </c>
      <c r="PH33" s="132">
        <v>6.3151750972762644</v>
      </c>
      <c r="PI33" s="132">
        <v>6.2239789196310937</v>
      </c>
      <c r="PJ33" s="132" t="s">
        <v>158</v>
      </c>
      <c r="PK33" s="132" t="s">
        <v>158</v>
      </c>
      <c r="PL33" s="132" t="s">
        <v>158</v>
      </c>
      <c r="PM33" s="132" t="s">
        <v>158</v>
      </c>
      <c r="PN33" s="132" t="s">
        <v>158</v>
      </c>
      <c r="PO33" s="132" t="s">
        <v>158</v>
      </c>
      <c r="PP33" s="132" t="s">
        <v>158</v>
      </c>
      <c r="PQ33" s="132" t="s">
        <v>158</v>
      </c>
      <c r="PR33" s="132" t="s">
        <v>158</v>
      </c>
      <c r="PS33" s="132" t="s">
        <v>158</v>
      </c>
      <c r="PT33" s="132" t="s">
        <v>158</v>
      </c>
      <c r="PU33" s="132" t="s">
        <v>158</v>
      </c>
      <c r="PV33" s="132" t="s">
        <v>158</v>
      </c>
      <c r="PW33" s="132" t="s">
        <v>158</v>
      </c>
      <c r="PX33" s="130" t="s">
        <v>158</v>
      </c>
      <c r="PY33" s="131">
        <v>6.1317849650349645</v>
      </c>
      <c r="PZ33" s="131">
        <v>5.3664070157338148</v>
      </c>
      <c r="QA33" s="131">
        <v>6.006289268660467</v>
      </c>
      <c r="QB33" s="131">
        <v>6.1682773564463709</v>
      </c>
      <c r="QC33" s="131">
        <v>6.9498233215547698</v>
      </c>
      <c r="QD33" s="131">
        <v>6.859942796929098</v>
      </c>
      <c r="QE33" s="131">
        <v>6.9689002231431303</v>
      </c>
      <c r="QF33" s="131">
        <v>5.743718955295626</v>
      </c>
      <c r="QG33" s="131">
        <v>4.8625818406423713</v>
      </c>
      <c r="QH33" s="131">
        <v>5.460734870317002</v>
      </c>
      <c r="QI33" s="131">
        <v>5.344269870609982</v>
      </c>
      <c r="QJ33" s="131">
        <v>4.3878683319220997</v>
      </c>
      <c r="QK33" s="131" t="s">
        <v>158</v>
      </c>
      <c r="QL33" s="131" t="s">
        <v>158</v>
      </c>
      <c r="QM33" s="131" t="s">
        <v>158</v>
      </c>
      <c r="QN33" s="131" t="s">
        <v>158</v>
      </c>
      <c r="QO33" s="131" t="s">
        <v>158</v>
      </c>
      <c r="QP33" s="131" t="s">
        <v>158</v>
      </c>
      <c r="QQ33" s="131" t="s">
        <v>158</v>
      </c>
      <c r="QR33" s="131" t="s">
        <v>158</v>
      </c>
      <c r="QS33" s="131" t="s">
        <v>158</v>
      </c>
      <c r="QT33" s="131" t="s">
        <v>158</v>
      </c>
      <c r="QU33" s="131" t="s">
        <v>158</v>
      </c>
      <c r="QV33" s="131" t="s">
        <v>158</v>
      </c>
      <c r="QW33" s="131" t="s">
        <v>158</v>
      </c>
      <c r="QX33" s="131" t="s">
        <v>158</v>
      </c>
      <c r="QY33" s="130" t="s">
        <v>158</v>
      </c>
      <c r="QZ33" s="131">
        <v>6.8914146379947718</v>
      </c>
      <c r="RA33" s="131">
        <v>6.6814856848078419</v>
      </c>
      <c r="RB33" s="131">
        <v>6.8724176928876597</v>
      </c>
      <c r="RC33" s="131">
        <v>6.6595991332611053</v>
      </c>
      <c r="RD33" s="131">
        <v>7.2317042674639849</v>
      </c>
      <c r="RE33" s="131">
        <v>7.776697275327412</v>
      </c>
      <c r="RF33" s="131">
        <v>7.41087663372649</v>
      </c>
      <c r="RG33" s="131">
        <v>6.2366928376862685</v>
      </c>
      <c r="RH33" s="131">
        <v>5.3970105003088324</v>
      </c>
      <c r="RI33" s="131">
        <v>5.8432096541786738</v>
      </c>
      <c r="RJ33" s="131">
        <v>5.9586629698089961</v>
      </c>
      <c r="RK33" s="131">
        <v>5.0980249788314991</v>
      </c>
      <c r="RL33" s="131" t="s">
        <v>158</v>
      </c>
      <c r="RM33" s="131" t="s">
        <v>158</v>
      </c>
      <c r="RN33" s="131" t="s">
        <v>158</v>
      </c>
      <c r="RO33" s="131" t="s">
        <v>158</v>
      </c>
      <c r="RP33" s="131" t="s">
        <v>158</v>
      </c>
      <c r="RQ33" s="131" t="s">
        <v>158</v>
      </c>
      <c r="RR33" s="131" t="s">
        <v>158</v>
      </c>
      <c r="RS33" s="131" t="s">
        <v>158</v>
      </c>
      <c r="RT33" s="131" t="s">
        <v>158</v>
      </c>
      <c r="RU33" s="131" t="s">
        <v>158</v>
      </c>
      <c r="RV33" s="131" t="s">
        <v>158</v>
      </c>
      <c r="RW33" s="131" t="s">
        <v>158</v>
      </c>
      <c r="RX33" s="131" t="s">
        <v>158</v>
      </c>
      <c r="RY33" s="131" t="s">
        <v>158</v>
      </c>
      <c r="RZ33" s="130" t="s">
        <v>158</v>
      </c>
      <c r="SA33" s="131">
        <v>7.5917339925824159</v>
      </c>
      <c r="SB33" s="131">
        <v>7.6106680423007482</v>
      </c>
      <c r="SC33" s="131">
        <v>7.4102098517215378</v>
      </c>
      <c r="SD33" s="131">
        <v>7.3564490790899244</v>
      </c>
      <c r="SE33" s="131">
        <v>7.6545256863278057</v>
      </c>
      <c r="SF33" s="131">
        <v>8.3044859250338696</v>
      </c>
      <c r="SG33" s="131">
        <v>8.1366911061523748</v>
      </c>
      <c r="SH33" s="131">
        <v>6.9092773593975325</v>
      </c>
      <c r="SI33" s="131">
        <v>5.8595429277331679</v>
      </c>
      <c r="SJ33" s="131">
        <v>6.3206051873198845</v>
      </c>
      <c r="SK33" s="131">
        <v>6.7298213185459028</v>
      </c>
      <c r="SL33" s="131">
        <v>5.8242485182049109</v>
      </c>
      <c r="SM33" s="131" t="s">
        <v>158</v>
      </c>
      <c r="SN33" s="131" t="s">
        <v>158</v>
      </c>
      <c r="SO33" s="131" t="s">
        <v>158</v>
      </c>
      <c r="SP33" s="131" t="s">
        <v>158</v>
      </c>
      <c r="SQ33" s="131" t="s">
        <v>158</v>
      </c>
      <c r="SR33" s="131" t="s">
        <v>158</v>
      </c>
      <c r="SS33" s="131" t="s">
        <v>158</v>
      </c>
      <c r="ST33" s="131" t="s">
        <v>158</v>
      </c>
      <c r="SU33" s="131" t="s">
        <v>158</v>
      </c>
      <c r="SV33" s="131" t="s">
        <v>158</v>
      </c>
      <c r="SW33" s="131" t="s">
        <v>158</v>
      </c>
      <c r="SX33" s="131" t="s">
        <v>158</v>
      </c>
      <c r="SY33" s="131" t="s">
        <v>158</v>
      </c>
      <c r="SZ33" s="131" t="s">
        <v>158</v>
      </c>
      <c r="TA33" s="378" t="s">
        <v>158</v>
      </c>
      <c r="TB33" s="132">
        <v>1.201588877855015</v>
      </c>
      <c r="TC33" s="132">
        <v>3.834070796460177</v>
      </c>
      <c r="TD33" s="132">
        <v>4.4062153163152056</v>
      </c>
      <c r="TE33" s="132">
        <v>3.7383073496659245</v>
      </c>
      <c r="TF33" s="132">
        <v>3.7181208053691277</v>
      </c>
      <c r="TG33" s="132">
        <v>3.3</v>
      </c>
      <c r="TH33" s="132">
        <v>2.4917452830188678</v>
      </c>
      <c r="TI33" s="132">
        <v>2.4628930817610062</v>
      </c>
      <c r="TJ33" s="132">
        <v>3.7435567010309279</v>
      </c>
      <c r="TK33" s="132">
        <v>2.6283870967741936</v>
      </c>
      <c r="TL33" s="132">
        <v>2.092088197146563</v>
      </c>
      <c r="TM33" s="132">
        <v>2.3254281949934126</v>
      </c>
      <c r="TN33" s="132" t="s">
        <v>158</v>
      </c>
      <c r="TO33" s="132" t="s">
        <v>158</v>
      </c>
      <c r="TP33" s="132" t="s">
        <v>158</v>
      </c>
      <c r="TQ33" s="132" t="s">
        <v>158</v>
      </c>
      <c r="TR33" s="132" t="s">
        <v>158</v>
      </c>
      <c r="TS33" s="132" t="s">
        <v>158</v>
      </c>
      <c r="TT33" s="132" t="s">
        <v>158</v>
      </c>
      <c r="TU33" s="132" t="s">
        <v>158</v>
      </c>
      <c r="TV33" s="132" t="s">
        <v>158</v>
      </c>
      <c r="TW33" s="132" t="s">
        <v>158</v>
      </c>
      <c r="TX33" s="132" t="s">
        <v>158</v>
      </c>
      <c r="TY33" s="132" t="s">
        <v>158</v>
      </c>
      <c r="TZ33" s="132" t="s">
        <v>158</v>
      </c>
      <c r="UA33" s="132" t="s">
        <v>158</v>
      </c>
      <c r="UB33" s="235" t="s">
        <v>158</v>
      </c>
      <c r="UC33" s="236">
        <v>21.07</v>
      </c>
      <c r="UD33" s="236">
        <v>18.489999999999998</v>
      </c>
      <c r="UE33" s="236">
        <v>18.72</v>
      </c>
      <c r="UF33" s="236">
        <v>18.72</v>
      </c>
      <c r="UG33" s="236">
        <v>17</v>
      </c>
      <c r="UH33" s="236">
        <v>14.28</v>
      </c>
      <c r="UI33" s="236">
        <v>14.07</v>
      </c>
      <c r="UJ33" s="236">
        <v>12.68</v>
      </c>
      <c r="UK33" s="236">
        <v>14.95</v>
      </c>
      <c r="UL33" s="236">
        <v>13.52</v>
      </c>
      <c r="UM33" s="236">
        <v>13.57</v>
      </c>
      <c r="UN33" s="236">
        <v>19.190000000000001</v>
      </c>
      <c r="UO33" s="231" t="s">
        <v>5</v>
      </c>
      <c r="UP33" s="231" t="s">
        <v>5</v>
      </c>
      <c r="UQ33" s="231" t="s">
        <v>5</v>
      </c>
      <c r="UR33" s="231" t="s">
        <v>5</v>
      </c>
      <c r="US33" s="231" t="s">
        <v>5</v>
      </c>
      <c r="UT33" s="231" t="s">
        <v>5</v>
      </c>
      <c r="UU33" s="231" t="s">
        <v>5</v>
      </c>
      <c r="UV33" s="231" t="s">
        <v>5</v>
      </c>
      <c r="UW33" s="231" t="s">
        <v>5</v>
      </c>
      <c r="UX33" s="231" t="s">
        <v>5</v>
      </c>
      <c r="UY33" s="231" t="s">
        <v>5</v>
      </c>
      <c r="UZ33" s="231" t="s">
        <v>5</v>
      </c>
      <c r="VA33" s="231" t="s">
        <v>5</v>
      </c>
      <c r="VB33" s="231" t="s">
        <v>5</v>
      </c>
      <c r="VC33" s="130" t="s">
        <v>158</v>
      </c>
      <c r="VD33" s="131">
        <v>2.5714285714285712</v>
      </c>
      <c r="VE33" s="131">
        <v>2.4894537587885348</v>
      </c>
      <c r="VF33" s="131">
        <v>2.8338675213675213</v>
      </c>
      <c r="VG33" s="131">
        <v>2.7094017094017095</v>
      </c>
      <c r="VH33" s="131">
        <v>3.3647058823529412</v>
      </c>
      <c r="VI33" s="131">
        <v>3.6680672268907566</v>
      </c>
      <c r="VJ33" s="131">
        <v>3.6645344705046199</v>
      </c>
      <c r="VK33" s="131">
        <v>3.5559936908517353</v>
      </c>
      <c r="VL33" s="131">
        <v>2.7143812709030102</v>
      </c>
      <c r="VM33" s="131">
        <v>2.8934911242603549</v>
      </c>
      <c r="VN33" s="131">
        <v>2.4871039056742816</v>
      </c>
      <c r="VO33" s="131">
        <v>1.4231370505471599</v>
      </c>
      <c r="VP33" s="131" t="s">
        <v>158</v>
      </c>
      <c r="VQ33" s="131" t="s">
        <v>158</v>
      </c>
      <c r="VR33" s="131" t="s">
        <v>158</v>
      </c>
      <c r="VS33" s="131" t="s">
        <v>158</v>
      </c>
      <c r="VT33" s="131" t="s">
        <v>158</v>
      </c>
      <c r="VU33" s="131" t="s">
        <v>158</v>
      </c>
      <c r="VV33" s="131" t="s">
        <v>158</v>
      </c>
      <c r="VW33" s="131" t="s">
        <v>158</v>
      </c>
      <c r="VX33" s="131" t="s">
        <v>158</v>
      </c>
      <c r="VY33" s="131" t="s">
        <v>158</v>
      </c>
      <c r="VZ33" s="131" t="s">
        <v>158</v>
      </c>
      <c r="WA33" s="131" t="s">
        <v>158</v>
      </c>
      <c r="WB33" s="131" t="s">
        <v>158</v>
      </c>
      <c r="WC33" s="131" t="s">
        <v>158</v>
      </c>
      <c r="WD33" s="130" t="s">
        <v>158</v>
      </c>
      <c r="WE33" s="131">
        <v>2.8899872710392405</v>
      </c>
      <c r="WF33" s="131">
        <v>3.0995132504056251</v>
      </c>
      <c r="WG33" s="131">
        <v>3.242521367521368</v>
      </c>
      <c r="WH33" s="131">
        <v>2.9252136752136755</v>
      </c>
      <c r="WI33" s="131">
        <v>3.5011764705882356</v>
      </c>
      <c r="WJ33" s="131">
        <v>4.1582633053221292</v>
      </c>
      <c r="WK33" s="131">
        <v>3.8969438521677326</v>
      </c>
      <c r="WL33" s="131">
        <v>3.861198738170347</v>
      </c>
      <c r="WM33" s="131">
        <v>3.0127090301003348</v>
      </c>
      <c r="WN33" s="131">
        <v>3.0961538461538463</v>
      </c>
      <c r="WO33" s="131">
        <v>2.7730287398673545</v>
      </c>
      <c r="WP33" s="131">
        <v>1.6534653465346534</v>
      </c>
      <c r="WQ33" s="131" t="s">
        <v>158</v>
      </c>
      <c r="WR33" s="131" t="s">
        <v>158</v>
      </c>
      <c r="WS33" s="131" t="s">
        <v>158</v>
      </c>
      <c r="WT33" s="131" t="s">
        <v>158</v>
      </c>
      <c r="WU33" s="131" t="s">
        <v>158</v>
      </c>
      <c r="WV33" s="131" t="s">
        <v>158</v>
      </c>
      <c r="WW33" s="131" t="s">
        <v>158</v>
      </c>
      <c r="WX33" s="131" t="s">
        <v>158</v>
      </c>
      <c r="WY33" s="131" t="s">
        <v>158</v>
      </c>
      <c r="WZ33" s="131" t="s">
        <v>158</v>
      </c>
      <c r="XA33" s="131" t="s">
        <v>158</v>
      </c>
      <c r="XB33" s="131" t="s">
        <v>158</v>
      </c>
      <c r="XC33" s="131" t="s">
        <v>158</v>
      </c>
      <c r="XD33" s="131" t="s">
        <v>158</v>
      </c>
      <c r="XE33" s="130" t="s">
        <v>158</v>
      </c>
      <c r="XF33" s="131">
        <v>3.1836735643094443</v>
      </c>
      <c r="XG33" s="131">
        <v>3.5305570578691188</v>
      </c>
      <c r="XH33" s="131">
        <v>3.496260683760684</v>
      </c>
      <c r="XI33" s="131">
        <v>3.2313034188034191</v>
      </c>
      <c r="XJ33" s="131">
        <v>3.7058823529411766</v>
      </c>
      <c r="XK33" s="131">
        <v>4.4404761904761907</v>
      </c>
      <c r="XL33" s="131">
        <v>4.2786069651741299</v>
      </c>
      <c r="XM33" s="131">
        <v>4.277602523659306</v>
      </c>
      <c r="XN33" s="131">
        <v>3.2709030100334449</v>
      </c>
      <c r="XO33" s="131">
        <v>3.3491124260355032</v>
      </c>
      <c r="XP33" s="131">
        <v>3.1319086219602061</v>
      </c>
      <c r="XQ33" s="131">
        <v>1.8890046899426784</v>
      </c>
      <c r="XR33" s="131" t="s">
        <v>158</v>
      </c>
      <c r="XS33" s="131" t="s">
        <v>158</v>
      </c>
      <c r="XT33" s="131" t="s">
        <v>158</v>
      </c>
      <c r="XU33" s="131" t="s">
        <v>158</v>
      </c>
      <c r="XV33" s="131" t="s">
        <v>158</v>
      </c>
      <c r="XW33" s="131" t="s">
        <v>158</v>
      </c>
      <c r="XX33" s="131" t="s">
        <v>158</v>
      </c>
      <c r="XY33" s="131" t="s">
        <v>158</v>
      </c>
      <c r="XZ33" s="131" t="s">
        <v>158</v>
      </c>
      <c r="YA33" s="131" t="s">
        <v>158</v>
      </c>
      <c r="YB33" s="131" t="s">
        <v>158</v>
      </c>
      <c r="YC33" s="131" t="s">
        <v>158</v>
      </c>
      <c r="YD33" s="131" t="s">
        <v>158</v>
      </c>
      <c r="YE33" s="131" t="s">
        <v>158</v>
      </c>
      <c r="YF33" s="235" t="s">
        <v>158</v>
      </c>
      <c r="YG33" s="8">
        <v>906.3</v>
      </c>
      <c r="YH33" s="8">
        <v>904</v>
      </c>
      <c r="YI33" s="8">
        <v>901</v>
      </c>
      <c r="YJ33" s="8">
        <v>898</v>
      </c>
      <c r="YK33" s="8">
        <v>894</v>
      </c>
      <c r="YL33" s="8">
        <v>870</v>
      </c>
      <c r="YM33" s="8">
        <v>848</v>
      </c>
      <c r="YN33" s="8">
        <v>795</v>
      </c>
      <c r="YO33" s="8">
        <v>776</v>
      </c>
      <c r="YP33" s="8">
        <v>775</v>
      </c>
      <c r="YQ33" s="8">
        <v>771</v>
      </c>
      <c r="YR33" s="8">
        <v>759</v>
      </c>
      <c r="YS33" s="231" t="s">
        <v>5</v>
      </c>
      <c r="YT33" s="231" t="s">
        <v>5</v>
      </c>
      <c r="YU33" s="231" t="s">
        <v>5</v>
      </c>
      <c r="YV33" s="231" t="s">
        <v>5</v>
      </c>
      <c r="YW33" s="231" t="s">
        <v>5</v>
      </c>
      <c r="YX33" s="231" t="s">
        <v>5</v>
      </c>
      <c r="YY33" s="231" t="s">
        <v>5</v>
      </c>
      <c r="YZ33" s="231" t="s">
        <v>5</v>
      </c>
      <c r="ZA33" s="231" t="s">
        <v>5</v>
      </c>
      <c r="ZB33" s="231" t="s">
        <v>5</v>
      </c>
      <c r="ZC33" s="231" t="s">
        <v>5</v>
      </c>
      <c r="ZD33" s="231" t="s">
        <v>5</v>
      </c>
      <c r="ZE33" s="231" t="s">
        <v>5</v>
      </c>
      <c r="ZF33" s="231" t="s">
        <v>5</v>
      </c>
      <c r="ZG33" s="235" t="s">
        <v>158</v>
      </c>
      <c r="ZH33" s="133">
        <v>0.15210000000000001</v>
      </c>
      <c r="ZI33" s="133">
        <v>0.1467</v>
      </c>
      <c r="ZJ33" s="133">
        <v>0.18190000000000001</v>
      </c>
      <c r="ZK33" s="133">
        <v>0.17670000000000002</v>
      </c>
      <c r="ZL33" s="133">
        <v>0.19420000000000001</v>
      </c>
      <c r="ZM33" s="133">
        <v>0.218</v>
      </c>
      <c r="ZN33" s="133">
        <v>0.21079999999999999</v>
      </c>
      <c r="ZO33" s="133">
        <v>0.20949999999999999</v>
      </c>
      <c r="ZP33" s="133">
        <v>0.17879999999999999</v>
      </c>
      <c r="ZQ33" s="133">
        <v>0.2482</v>
      </c>
      <c r="ZR33" s="133">
        <v>0.17699999999999999</v>
      </c>
      <c r="ZS33" s="133">
        <v>0.1512</v>
      </c>
      <c r="ZT33" s="379" t="s">
        <v>158</v>
      </c>
      <c r="ZU33" s="133">
        <v>7.6799999999999993E-2</v>
      </c>
      <c r="ZV33" s="133">
        <v>7.7799999999999994E-2</v>
      </c>
      <c r="ZW33" s="133">
        <v>9.3299999999999994E-2</v>
      </c>
      <c r="ZX33" s="133">
        <v>9.0399999999999994E-2</v>
      </c>
      <c r="ZY33" s="133">
        <v>9.6500000000000002E-2</v>
      </c>
      <c r="ZZ33" s="133">
        <v>0.1056</v>
      </c>
      <c r="AAA33" s="133">
        <v>0.10220000000000001</v>
      </c>
      <c r="AAB33" s="133">
        <v>0.1017</v>
      </c>
      <c r="AAC33" s="133">
        <v>9.74E-2</v>
      </c>
      <c r="AAD33" s="133">
        <v>0.15590000000000001</v>
      </c>
      <c r="AAE33" s="133">
        <v>0.15190000000000001</v>
      </c>
      <c r="AAF33" s="133">
        <v>0.10539999999999999</v>
      </c>
      <c r="AAG33" s="235" t="s">
        <v>158</v>
      </c>
      <c r="AAH33" s="8">
        <v>23449</v>
      </c>
      <c r="AAI33" s="8">
        <v>22883</v>
      </c>
      <c r="AAJ33" s="8">
        <v>23964</v>
      </c>
      <c r="AAK33" s="8">
        <v>23468</v>
      </c>
      <c r="AAL33" s="8">
        <v>22719</v>
      </c>
      <c r="AAM33" s="8">
        <v>21719</v>
      </c>
      <c r="AAN33" s="8">
        <v>21514</v>
      </c>
      <c r="AAO33" s="8">
        <v>21042</v>
      </c>
      <c r="AAP33" s="8">
        <v>20400</v>
      </c>
      <c r="AAQ33" s="8">
        <v>19975</v>
      </c>
      <c r="AAR33" s="8">
        <v>19497</v>
      </c>
      <c r="AAS33" s="8">
        <v>18069</v>
      </c>
      <c r="AAT33" s="231" t="s">
        <v>5</v>
      </c>
      <c r="AAU33" s="231" t="s">
        <v>5</v>
      </c>
      <c r="AAV33" s="231" t="s">
        <v>5</v>
      </c>
      <c r="AAW33" s="231" t="s">
        <v>5</v>
      </c>
      <c r="AAX33" s="231" t="s">
        <v>5</v>
      </c>
      <c r="AAY33" s="231" t="s">
        <v>5</v>
      </c>
      <c r="AAZ33" s="231" t="s">
        <v>5</v>
      </c>
      <c r="ABA33" s="231" t="s">
        <v>5</v>
      </c>
      <c r="ABB33" s="231" t="s">
        <v>5</v>
      </c>
      <c r="ABC33" s="231" t="s">
        <v>5</v>
      </c>
      <c r="ABD33" s="231" t="s">
        <v>5</v>
      </c>
      <c r="ABE33" s="231" t="s">
        <v>5</v>
      </c>
      <c r="ABF33" s="231" t="s">
        <v>5</v>
      </c>
      <c r="ABG33" s="231" t="s">
        <v>5</v>
      </c>
      <c r="ABH33" s="235" t="s">
        <v>158</v>
      </c>
      <c r="ABI33" s="8">
        <v>8008</v>
      </c>
      <c r="ABJ33" s="8">
        <v>7754</v>
      </c>
      <c r="ABK33" s="8">
        <v>7958</v>
      </c>
      <c r="ABL33" s="8">
        <v>7384</v>
      </c>
      <c r="ABM33" s="8">
        <v>7358</v>
      </c>
      <c r="ABN33" s="8">
        <v>6643</v>
      </c>
      <c r="ABO33" s="8">
        <v>6274</v>
      </c>
      <c r="ABP33" s="8">
        <v>6241</v>
      </c>
      <c r="ABQ33" s="8">
        <v>6476</v>
      </c>
      <c r="ABR33" s="8">
        <v>5552</v>
      </c>
      <c r="ABS33" s="8">
        <v>4869</v>
      </c>
      <c r="ABT33" s="8">
        <v>4724</v>
      </c>
      <c r="ABU33" s="231" t="s">
        <v>5</v>
      </c>
      <c r="ABV33" s="231" t="s">
        <v>5</v>
      </c>
      <c r="ABW33" s="231" t="s">
        <v>5</v>
      </c>
      <c r="ABX33" s="231" t="s">
        <v>5</v>
      </c>
      <c r="ABY33" s="231" t="s">
        <v>5</v>
      </c>
      <c r="ABZ33" s="231" t="s">
        <v>5</v>
      </c>
      <c r="ACA33" s="231" t="s">
        <v>5</v>
      </c>
      <c r="ACB33" s="231" t="s">
        <v>5</v>
      </c>
      <c r="ACC33" s="231" t="s">
        <v>5</v>
      </c>
      <c r="ACD33" s="231" t="s">
        <v>5</v>
      </c>
      <c r="ACE33" s="231" t="s">
        <v>5</v>
      </c>
      <c r="ACF33" s="231" t="s">
        <v>5</v>
      </c>
      <c r="ACG33" s="231" t="s">
        <v>5</v>
      </c>
      <c r="ACH33" s="231" t="s">
        <v>5</v>
      </c>
      <c r="ACI33" s="235" t="s">
        <v>158</v>
      </c>
      <c r="ACJ33" s="8">
        <v>1089</v>
      </c>
      <c r="ACK33" s="8">
        <v>3466</v>
      </c>
      <c r="ACL33" s="8">
        <v>3970</v>
      </c>
      <c r="ACM33" s="8">
        <v>3357</v>
      </c>
      <c r="ACN33" s="8">
        <v>3324</v>
      </c>
      <c r="ACO33" s="8">
        <v>2871</v>
      </c>
      <c r="ACP33" s="8">
        <v>2113</v>
      </c>
      <c r="ACQ33" s="8">
        <v>1958</v>
      </c>
      <c r="ACR33" s="8">
        <v>2905</v>
      </c>
      <c r="ACS33" s="8">
        <v>2037</v>
      </c>
      <c r="ACT33" s="8">
        <v>1613</v>
      </c>
      <c r="ACU33" s="8">
        <v>1765</v>
      </c>
      <c r="ACV33" s="238" t="s">
        <v>5</v>
      </c>
      <c r="ACW33" s="238" t="s">
        <v>5</v>
      </c>
      <c r="ACX33" s="238" t="s">
        <v>5</v>
      </c>
      <c r="ACY33" s="238" t="s">
        <v>5</v>
      </c>
      <c r="ACZ33" s="238" t="s">
        <v>5</v>
      </c>
      <c r="ADA33" s="238" t="s">
        <v>5</v>
      </c>
      <c r="ADB33" s="238" t="s">
        <v>5</v>
      </c>
      <c r="ADC33" s="238" t="s">
        <v>5</v>
      </c>
      <c r="ADD33" s="238" t="s">
        <v>5</v>
      </c>
      <c r="ADE33" s="238" t="s">
        <v>5</v>
      </c>
      <c r="ADF33" s="238" t="s">
        <v>5</v>
      </c>
      <c r="ADG33" s="238" t="s">
        <v>5</v>
      </c>
      <c r="ADH33" s="238" t="s">
        <v>5</v>
      </c>
      <c r="ADI33" s="238" t="s">
        <v>5</v>
      </c>
      <c r="ADJ33" s="127" t="s">
        <v>158</v>
      </c>
      <c r="ADK33" s="128">
        <v>1.1705685618729096</v>
      </c>
      <c r="ADL33" s="128">
        <v>1.2065217391304348</v>
      </c>
      <c r="ADM33" s="128">
        <v>0.94065281899109743</v>
      </c>
      <c r="ADN33" s="128">
        <v>0.97419354838709715</v>
      </c>
      <c r="ADO33" s="128">
        <v>0.89687499999999976</v>
      </c>
      <c r="ADP33" s="128">
        <v>0.81981981981982044</v>
      </c>
      <c r="ADQ33" s="128">
        <v>0.87248322147651169</v>
      </c>
      <c r="ADR33" s="128">
        <v>0.83164983164982997</v>
      </c>
      <c r="ADS33" s="128">
        <v>0.91732283464566866</v>
      </c>
      <c r="ADT33" s="128">
        <v>0.70031545741324663</v>
      </c>
      <c r="ADU33" s="128">
        <v>0.71006944444444509</v>
      </c>
      <c r="ADV33" s="128">
        <v>0.65145985401459983</v>
      </c>
      <c r="ADW33" s="128">
        <v>0.74881516587677988</v>
      </c>
      <c r="ADX33" s="128">
        <v>0.72277227722772319</v>
      </c>
      <c r="ADY33" s="128">
        <v>0.29979466119096526</v>
      </c>
      <c r="ADZ33" s="128">
        <v>0.58666666666666523</v>
      </c>
      <c r="AEA33" s="128" t="s">
        <v>158</v>
      </c>
      <c r="AEB33" s="128" t="s">
        <v>158</v>
      </c>
      <c r="AEC33" s="128" t="s">
        <v>158</v>
      </c>
      <c r="AED33" s="128" t="s">
        <v>158</v>
      </c>
      <c r="AEE33" s="128" t="s">
        <v>158</v>
      </c>
      <c r="AEF33" s="128" t="s">
        <v>158</v>
      </c>
      <c r="AEG33" s="128" t="s">
        <v>158</v>
      </c>
      <c r="AEH33" s="128" t="s">
        <v>158</v>
      </c>
      <c r="AEI33" s="128" t="s">
        <v>158</v>
      </c>
      <c r="AEJ33" s="128" t="s">
        <v>158</v>
      </c>
      <c r="AEK33" s="127" t="s">
        <v>158</v>
      </c>
      <c r="AEL33" s="128">
        <v>0.39611013986013982</v>
      </c>
      <c r="AEM33" s="128">
        <v>0.38822801134898116</v>
      </c>
      <c r="AEN33" s="128">
        <v>0.35890550389545095</v>
      </c>
      <c r="AEO33" s="128">
        <v>0.36727518959913347</v>
      </c>
      <c r="AEP33" s="128">
        <v>0.34870617015493327</v>
      </c>
      <c r="AEQ33" s="128">
        <v>0.35753424657534272</v>
      </c>
      <c r="AER33" s="128">
        <v>0.35141855275741218</v>
      </c>
      <c r="AES33" s="128">
        <v>0.31463707739144309</v>
      </c>
      <c r="AET33" s="128">
        <v>0.27919703520691763</v>
      </c>
      <c r="AEU33" s="128">
        <v>0.30988832853025822</v>
      </c>
      <c r="AEV33" s="128">
        <v>0.3238231669747384</v>
      </c>
      <c r="AEW33" s="128">
        <v>0.2867940304826424</v>
      </c>
      <c r="AEX33" s="128" t="s">
        <v>158</v>
      </c>
      <c r="AEY33" s="128" t="s">
        <v>158</v>
      </c>
      <c r="AEZ33" s="128" t="s">
        <v>158</v>
      </c>
      <c r="AFA33" s="128" t="s">
        <v>158</v>
      </c>
      <c r="AFB33" s="128" t="s">
        <v>158</v>
      </c>
      <c r="AFC33" s="128" t="s">
        <v>158</v>
      </c>
      <c r="AFD33" s="128" t="s">
        <v>158</v>
      </c>
      <c r="AFE33" s="128" t="s">
        <v>158</v>
      </c>
      <c r="AFF33" s="128" t="s">
        <v>158</v>
      </c>
      <c r="AFG33" s="128" t="s">
        <v>158</v>
      </c>
      <c r="AFH33" s="128" t="s">
        <v>158</v>
      </c>
      <c r="AFI33" s="128" t="s">
        <v>158</v>
      </c>
      <c r="AFJ33" s="128" t="s">
        <v>158</v>
      </c>
      <c r="AFK33" s="128" t="s">
        <v>158</v>
      </c>
      <c r="AFL33" s="134" t="s">
        <v>158</v>
      </c>
      <c r="AFM33" s="135">
        <v>2.9128099173553714</v>
      </c>
      <c r="AFN33" s="135">
        <v>0.86852856318522798</v>
      </c>
      <c r="AFO33" s="135">
        <v>0.71943828715365199</v>
      </c>
      <c r="AFP33" s="135">
        <v>0.80785224903187403</v>
      </c>
      <c r="AFQ33" s="135">
        <v>0.77189530685920549</v>
      </c>
      <c r="AFR33" s="135">
        <v>0.82727272727272794</v>
      </c>
      <c r="AFS33" s="135">
        <v>1.0434453383814501</v>
      </c>
      <c r="AFT33" s="135">
        <v>1.0028855975485171</v>
      </c>
      <c r="AFU33" s="135">
        <v>0.62240275387263289</v>
      </c>
      <c r="AFV33" s="135">
        <v>0.84462444771722811</v>
      </c>
      <c r="AFW33" s="135">
        <v>0.9774922504649729</v>
      </c>
      <c r="AFX33" s="135">
        <v>0.76760056657223952</v>
      </c>
      <c r="AFY33" s="135" t="s">
        <v>158</v>
      </c>
      <c r="AFZ33" s="135" t="s">
        <v>158</v>
      </c>
      <c r="AGA33" s="135" t="s">
        <v>158</v>
      </c>
      <c r="AGB33" s="135" t="s">
        <v>158</v>
      </c>
      <c r="AGC33" s="135" t="s">
        <v>158</v>
      </c>
      <c r="AGD33" s="135" t="s">
        <v>158</v>
      </c>
      <c r="AGE33" s="135" t="s">
        <v>158</v>
      </c>
      <c r="AGF33" s="135" t="s">
        <v>158</v>
      </c>
      <c r="AGG33" s="135" t="s">
        <v>158</v>
      </c>
      <c r="AGH33" s="135" t="s">
        <v>158</v>
      </c>
      <c r="AGI33" s="135" t="s">
        <v>158</v>
      </c>
      <c r="AGJ33" s="135" t="s">
        <v>158</v>
      </c>
      <c r="AGK33" s="135" t="s">
        <v>158</v>
      </c>
      <c r="AGL33" s="135" t="s">
        <v>158</v>
      </c>
    </row>
    <row r="34" spans="1:870" x14ac:dyDescent="0.2">
      <c r="A34" s="7">
        <v>32</v>
      </c>
      <c r="B34" s="1" t="s">
        <v>2527</v>
      </c>
      <c r="C34" s="1" t="s">
        <v>282</v>
      </c>
      <c r="D34" s="53">
        <v>0.11</v>
      </c>
      <c r="E34" s="54">
        <v>0.14000000000000001</v>
      </c>
      <c r="F34" s="57">
        <v>0.56000000000000005</v>
      </c>
      <c r="G34" s="58" t="s">
        <v>159</v>
      </c>
      <c r="H34" s="58">
        <v>0.56000000000000005</v>
      </c>
      <c r="I34" s="226" t="s">
        <v>5</v>
      </c>
      <c r="J34" s="58" t="s">
        <v>185</v>
      </c>
      <c r="K34" s="58" t="s">
        <v>1289</v>
      </c>
      <c r="L34" s="226" t="s">
        <v>5</v>
      </c>
      <c r="M34" s="149">
        <v>0.47</v>
      </c>
      <c r="N34" s="102">
        <v>0.37250000000000005</v>
      </c>
      <c r="O34" s="102">
        <v>0.29749999999999999</v>
      </c>
      <c r="P34" s="102">
        <v>0.25</v>
      </c>
      <c r="Q34" s="102">
        <v>0.19500000000000001</v>
      </c>
      <c r="R34" s="102">
        <v>0.18</v>
      </c>
      <c r="S34" s="102">
        <v>0.15625</v>
      </c>
      <c r="T34" s="102">
        <v>0.11124999999999999</v>
      </c>
      <c r="U34" s="102">
        <v>8.165E-2</v>
      </c>
      <c r="V34" s="102">
        <v>5.6250000000000001E-2</v>
      </c>
      <c r="W34" s="102">
        <v>0.05</v>
      </c>
      <c r="X34" s="102">
        <v>3.9600000000000003E-2</v>
      </c>
      <c r="Y34" s="102">
        <v>2.665E-2</v>
      </c>
      <c r="Z34" s="102">
        <v>2.3349999999999999E-2</v>
      </c>
      <c r="AA34" s="102">
        <v>2.3349999999999999E-2</v>
      </c>
      <c r="AB34" s="102">
        <v>2.085E-2</v>
      </c>
      <c r="AC34" s="102">
        <v>1.7500000000000002E-2</v>
      </c>
      <c r="AD34" s="102">
        <v>4.15E-3</v>
      </c>
      <c r="AE34" s="102" t="s">
        <v>1315</v>
      </c>
      <c r="AF34" s="102" t="s">
        <v>5</v>
      </c>
      <c r="AG34" s="102" t="s">
        <v>5</v>
      </c>
      <c r="AH34" s="102" t="s">
        <v>5</v>
      </c>
      <c r="AI34" s="102" t="s">
        <v>5</v>
      </c>
      <c r="AJ34" s="102" t="s">
        <v>5</v>
      </c>
      <c r="AK34" s="102" t="s">
        <v>5</v>
      </c>
      <c r="AL34" s="102" t="s">
        <v>5</v>
      </c>
      <c r="AM34" s="102" t="s">
        <v>5</v>
      </c>
      <c r="AN34" s="102" t="s">
        <v>5</v>
      </c>
      <c r="AO34" s="102" t="s">
        <v>5</v>
      </c>
      <c r="AP34" s="102" t="s">
        <v>5</v>
      </c>
      <c r="AQ34" s="102" t="s">
        <v>5</v>
      </c>
      <c r="AR34" s="102" t="s">
        <v>5</v>
      </c>
      <c r="AS34" s="102" t="s">
        <v>5</v>
      </c>
      <c r="AT34" s="102" t="s">
        <v>5</v>
      </c>
      <c r="AU34" s="102" t="s">
        <v>5</v>
      </c>
      <c r="AV34" s="102" t="s">
        <v>5</v>
      </c>
      <c r="AW34" s="102" t="s">
        <v>5</v>
      </c>
      <c r="AX34" s="102" t="s">
        <v>5</v>
      </c>
      <c r="AY34" s="102" t="s">
        <v>5</v>
      </c>
      <c r="AZ34" s="102" t="s">
        <v>5</v>
      </c>
      <c r="BA34" s="102" t="s">
        <v>5</v>
      </c>
      <c r="BB34" s="102" t="s">
        <v>5</v>
      </c>
      <c r="BC34" s="102" t="s">
        <v>5</v>
      </c>
      <c r="BD34" s="102" t="s">
        <v>5</v>
      </c>
      <c r="BE34" s="102" t="s">
        <v>5</v>
      </c>
      <c r="BF34" s="102" t="s">
        <v>5</v>
      </c>
      <c r="BG34" s="102" t="s">
        <v>5</v>
      </c>
      <c r="BH34" s="102" t="s">
        <v>5</v>
      </c>
      <c r="BI34" s="102" t="s">
        <v>5</v>
      </c>
      <c r="BJ34" s="102" t="s">
        <v>5</v>
      </c>
      <c r="BK34" s="102" t="s">
        <v>5</v>
      </c>
      <c r="BL34" s="103" t="s">
        <v>5</v>
      </c>
      <c r="BM34" s="105">
        <v>0.26174496644295275</v>
      </c>
      <c r="BN34" s="104">
        <v>0.25210084033613467</v>
      </c>
      <c r="BO34" s="104">
        <v>0.18999999999999995</v>
      </c>
      <c r="BP34" s="104">
        <v>0.28205128205128194</v>
      </c>
      <c r="BQ34" s="104">
        <v>8.3333333333333481E-2</v>
      </c>
      <c r="BR34" s="104">
        <v>0.15199999999999991</v>
      </c>
      <c r="BS34" s="104">
        <v>0.40449438202247201</v>
      </c>
      <c r="BT34" s="104">
        <v>0.36252296387017746</v>
      </c>
      <c r="BU34" s="104">
        <v>0.45155555555555549</v>
      </c>
      <c r="BV34" s="104">
        <v>0.125</v>
      </c>
      <c r="BW34" s="104">
        <v>0.26262626262626254</v>
      </c>
      <c r="BX34" s="104">
        <v>0.48592870544090072</v>
      </c>
      <c r="BY34" s="104">
        <v>0.14132762312633829</v>
      </c>
      <c r="BZ34" s="104">
        <v>0</v>
      </c>
      <c r="CA34" s="104">
        <v>0.11990407673860903</v>
      </c>
      <c r="CB34" s="104">
        <v>0.19142857142857128</v>
      </c>
      <c r="CC34" s="104">
        <v>3.2168674698795181</v>
      </c>
      <c r="CD34" s="104" t="s">
        <v>158</v>
      </c>
      <c r="CE34" s="104" t="s">
        <v>158</v>
      </c>
      <c r="CF34" s="104" t="s">
        <v>158</v>
      </c>
      <c r="CG34" s="104" t="s">
        <v>158</v>
      </c>
      <c r="CH34" s="104" t="s">
        <v>158</v>
      </c>
      <c r="CI34" s="104" t="s">
        <v>158</v>
      </c>
      <c r="CJ34" s="104" t="s">
        <v>158</v>
      </c>
      <c r="CK34" s="104" t="s">
        <v>158</v>
      </c>
      <c r="CL34" s="104" t="s">
        <v>158</v>
      </c>
      <c r="CM34" s="104" t="s">
        <v>158</v>
      </c>
      <c r="CN34" s="104" t="s">
        <v>158</v>
      </c>
      <c r="CO34" s="104" t="s">
        <v>158</v>
      </c>
      <c r="CP34" s="104" t="s">
        <v>158</v>
      </c>
      <c r="CQ34" s="104" t="s">
        <v>158</v>
      </c>
      <c r="CR34" s="104" t="s">
        <v>158</v>
      </c>
      <c r="CS34" s="104" t="s">
        <v>158</v>
      </c>
      <c r="CT34" s="104" t="s">
        <v>158</v>
      </c>
      <c r="CU34" s="104" t="s">
        <v>158</v>
      </c>
      <c r="CV34" s="104" t="s">
        <v>158</v>
      </c>
      <c r="CW34" s="104" t="s">
        <v>158</v>
      </c>
      <c r="CX34" s="104" t="s">
        <v>158</v>
      </c>
      <c r="CY34" s="104" t="s">
        <v>158</v>
      </c>
      <c r="CZ34" s="104" t="s">
        <v>158</v>
      </c>
      <c r="DA34" s="104" t="s">
        <v>158</v>
      </c>
      <c r="DB34" s="104" t="s">
        <v>158</v>
      </c>
      <c r="DC34" s="104" t="s">
        <v>158</v>
      </c>
      <c r="DD34" s="104" t="s">
        <v>158</v>
      </c>
      <c r="DE34" s="104" t="s">
        <v>158</v>
      </c>
      <c r="DF34" s="104" t="s">
        <v>158</v>
      </c>
      <c r="DG34" s="104" t="s">
        <v>158</v>
      </c>
      <c r="DH34" s="104" t="s">
        <v>158</v>
      </c>
      <c r="DI34" s="104" t="s">
        <v>158</v>
      </c>
      <c r="DJ34" s="104" t="s">
        <v>158</v>
      </c>
      <c r="DK34" s="104" t="s">
        <v>158</v>
      </c>
      <c r="DL34" s="106">
        <v>7.3969152223469017E-3</v>
      </c>
      <c r="DM34" s="107">
        <v>6.9019824550308985E-3</v>
      </c>
      <c r="DN34" s="107">
        <v>6.2644767319435662E-3</v>
      </c>
      <c r="DO34" s="107">
        <v>5.6091541395557548E-3</v>
      </c>
      <c r="DP34" s="107">
        <v>5.5508112724167377E-3</v>
      </c>
      <c r="DQ34" s="107">
        <v>5.2972336668628611E-3</v>
      </c>
      <c r="DR34" s="107">
        <v>4.552738927738928E-3</v>
      </c>
      <c r="DS34" s="107">
        <v>3.4657320872274137E-3</v>
      </c>
      <c r="DT34" s="107">
        <v>3.3191056910569102E-3</v>
      </c>
      <c r="DU34" s="107">
        <v>4.185267857142857E-3</v>
      </c>
      <c r="DV34" s="107">
        <v>5.86166471277843E-3</v>
      </c>
      <c r="DW34" s="107">
        <v>7.4296435272045037E-3</v>
      </c>
      <c r="DX34" s="107">
        <v>5.8187772925764195E-3</v>
      </c>
      <c r="DY34" s="107">
        <v>6.2938005390835577E-3</v>
      </c>
      <c r="DZ34" s="107">
        <v>7.630718954248366E-3</v>
      </c>
      <c r="EA34" s="107">
        <v>4.5925110132158595E-3</v>
      </c>
      <c r="EB34" s="107">
        <v>3.6919831223628692E-3</v>
      </c>
      <c r="EC34" s="107">
        <v>1.050632911392405E-3</v>
      </c>
      <c r="ED34" s="107" t="s">
        <v>158</v>
      </c>
      <c r="EE34" s="107" t="s">
        <v>158</v>
      </c>
      <c r="EF34" s="107" t="s">
        <v>158</v>
      </c>
      <c r="EG34" s="107" t="s">
        <v>158</v>
      </c>
      <c r="EH34" s="107" t="s">
        <v>158</v>
      </c>
      <c r="EI34" s="107" t="s">
        <v>158</v>
      </c>
      <c r="EJ34" s="107" t="s">
        <v>158</v>
      </c>
      <c r="EK34" s="107" t="s">
        <v>158</v>
      </c>
      <c r="EL34" s="107" t="s">
        <v>158</v>
      </c>
      <c r="EM34" s="106">
        <v>8.3904299107479333E-3</v>
      </c>
      <c r="EN34" s="107">
        <v>8.1538280689299782E-3</v>
      </c>
      <c r="EO34" s="107">
        <v>6.9525590091142793E-3</v>
      </c>
      <c r="EP34" s="107">
        <v>6.2484378905273688E-3</v>
      </c>
      <c r="EQ34" s="107">
        <v>6.3704671675922902E-3</v>
      </c>
      <c r="ER34" s="107">
        <v>5.8498537536561587E-3</v>
      </c>
      <c r="ES34" s="107">
        <v>5.1979374584165006E-3</v>
      </c>
      <c r="ET34" s="107">
        <v>4.1188448722695292E-3</v>
      </c>
      <c r="EU34" s="107">
        <v>5.0463535228677378E-3</v>
      </c>
      <c r="EV34" s="107">
        <v>5.4824561403508778E-3</v>
      </c>
      <c r="EW34" s="107">
        <v>7.1736011477761845E-3</v>
      </c>
      <c r="EX34" s="107">
        <v>8.5344827586206918E-3</v>
      </c>
      <c r="EY34" s="107">
        <v>7.528248587570621E-3</v>
      </c>
      <c r="EZ34" s="107">
        <v>8.7453183520599248E-3</v>
      </c>
      <c r="FA34" s="107">
        <v>9.7291666666666672E-3</v>
      </c>
      <c r="FB34" s="107">
        <v>5.6504065040650408E-3</v>
      </c>
      <c r="FC34" s="107">
        <v>4.2270531400966189E-3</v>
      </c>
      <c r="FD34" s="107">
        <v>1.2613981762917934E-3</v>
      </c>
      <c r="FE34" s="107" t="s">
        <v>158</v>
      </c>
      <c r="FF34" s="107" t="s">
        <v>158</v>
      </c>
      <c r="FG34" s="107" t="s">
        <v>158</v>
      </c>
      <c r="FH34" s="107" t="s">
        <v>158</v>
      </c>
      <c r="FI34" s="107" t="s">
        <v>158</v>
      </c>
      <c r="FJ34" s="107" t="s">
        <v>158</v>
      </c>
      <c r="FK34" s="107" t="s">
        <v>158</v>
      </c>
      <c r="FL34" s="107" t="s">
        <v>158</v>
      </c>
      <c r="FM34" s="107" t="s">
        <v>158</v>
      </c>
      <c r="FN34" s="106">
        <v>1.0455410834270264E-2</v>
      </c>
      <c r="FO34" s="108">
        <v>1.0094850401363124E-2</v>
      </c>
      <c r="FP34" s="108">
        <v>9.786184210526315E-3</v>
      </c>
      <c r="FQ34" s="108">
        <v>7.6616610481152307E-3</v>
      </c>
      <c r="FR34" s="108">
        <v>7.4884792626728116E-3</v>
      </c>
      <c r="FS34" s="108">
        <v>6.4216910453085974E-3</v>
      </c>
      <c r="FT34" s="108">
        <v>6.1011323701679037E-3</v>
      </c>
      <c r="FU34" s="108">
        <v>5.0845521023765994E-3</v>
      </c>
      <c r="FV34" s="108">
        <v>6.3689547581903278E-3</v>
      </c>
      <c r="FW34" s="108">
        <v>7.0577164366373906E-3</v>
      </c>
      <c r="FX34" s="108">
        <v>1.0482180293501051E-2</v>
      </c>
      <c r="FY34" s="108">
        <v>9.8263027295285368E-3</v>
      </c>
      <c r="FZ34" s="108">
        <v>9.253472222222222E-3</v>
      </c>
      <c r="GA34" s="108">
        <v>1.1792929292929293E-2</v>
      </c>
      <c r="GB34" s="108">
        <v>1.3816568047337278E-2</v>
      </c>
      <c r="GC34" s="108">
        <v>7.4464285714285717E-3</v>
      </c>
      <c r="GD34" s="108">
        <v>4.7169811320754724E-3</v>
      </c>
      <c r="GE34" s="108">
        <v>1.5660377358490568E-3</v>
      </c>
      <c r="GF34" s="108" t="s">
        <v>158</v>
      </c>
      <c r="GG34" s="108" t="s">
        <v>158</v>
      </c>
      <c r="GH34" s="108" t="s">
        <v>158</v>
      </c>
      <c r="GI34" s="108" t="s">
        <v>158</v>
      </c>
      <c r="GJ34" s="108" t="s">
        <v>158</v>
      </c>
      <c r="GK34" s="108" t="s">
        <v>158</v>
      </c>
      <c r="GL34" s="108" t="s">
        <v>158</v>
      </c>
      <c r="GM34" s="108" t="s">
        <v>158</v>
      </c>
      <c r="GN34" s="108" t="s">
        <v>158</v>
      </c>
      <c r="GO34" s="109">
        <v>2.52</v>
      </c>
      <c r="GP34" s="110">
        <v>2.44</v>
      </c>
      <c r="GQ34" s="110">
        <v>2.09</v>
      </c>
      <c r="GR34" s="111">
        <v>1.62</v>
      </c>
      <c r="GS34" s="110">
        <v>1.4750000000000001</v>
      </c>
      <c r="GT34" s="110">
        <v>1.06</v>
      </c>
      <c r="GU34" s="112">
        <v>1.0449999999999999</v>
      </c>
      <c r="GV34" s="112">
        <v>0.81499999999999995</v>
      </c>
      <c r="GW34" s="112">
        <v>0.71499999999999997</v>
      </c>
      <c r="GX34" s="112">
        <v>0.51</v>
      </c>
      <c r="GY34" s="112">
        <v>0.41499999999999998</v>
      </c>
      <c r="GZ34" s="112">
        <v>0.32500000000000001</v>
      </c>
      <c r="HA34" s="112">
        <v>0.26500000000000001</v>
      </c>
      <c r="HB34" s="112">
        <v>0.215</v>
      </c>
      <c r="HC34" s="112">
        <v>0.155</v>
      </c>
      <c r="HD34" s="112">
        <v>0.155</v>
      </c>
      <c r="HE34" s="112" t="s">
        <v>158</v>
      </c>
      <c r="HF34" s="231" t="s">
        <v>158</v>
      </c>
      <c r="HG34" s="231" t="s">
        <v>158</v>
      </c>
      <c r="HH34" s="231" t="s">
        <v>158</v>
      </c>
      <c r="HI34" s="231" t="s">
        <v>158</v>
      </c>
      <c r="HJ34" s="231" t="s">
        <v>158</v>
      </c>
      <c r="HK34" s="231" t="s">
        <v>158</v>
      </c>
      <c r="HL34" s="231" t="s">
        <v>158</v>
      </c>
      <c r="HM34" s="231" t="s">
        <v>158</v>
      </c>
      <c r="HN34" s="231" t="s">
        <v>158</v>
      </c>
      <c r="HO34" s="231" t="s">
        <v>158</v>
      </c>
      <c r="HP34" s="233">
        <v>19.416221189444443</v>
      </c>
      <c r="HQ34" s="114">
        <v>18.956619879918033</v>
      </c>
      <c r="HR34" s="114">
        <v>19.512727272727272</v>
      </c>
      <c r="HS34" s="114">
        <v>21.328688888888887</v>
      </c>
      <c r="HT34" s="114">
        <v>22.883379661016953</v>
      </c>
      <c r="HU34" s="114">
        <v>31.368540566037733</v>
      </c>
      <c r="HV34" s="114">
        <v>28.074485864114834</v>
      </c>
      <c r="HW34" s="114">
        <v>22.357826871165646</v>
      </c>
      <c r="HX34" s="114">
        <v>14.461048899144057</v>
      </c>
      <c r="HY34" s="114">
        <v>13.005198650980393</v>
      </c>
      <c r="HZ34" s="114">
        <v>9.9757369395990381</v>
      </c>
      <c r="IA34" s="114">
        <v>8.8813240567261538</v>
      </c>
      <c r="IB34" s="114">
        <v>8.1034826354716962</v>
      </c>
      <c r="IC34" s="114">
        <v>8.9499150402325593</v>
      </c>
      <c r="ID34" s="114">
        <v>15.107623292995486</v>
      </c>
      <c r="IE34" s="114">
        <v>25.71382985147806</v>
      </c>
      <c r="IF34" s="114" t="s">
        <v>158</v>
      </c>
      <c r="IG34" s="114" t="s">
        <v>158</v>
      </c>
      <c r="IH34" s="114" t="s">
        <v>158</v>
      </c>
      <c r="II34" s="114" t="s">
        <v>158</v>
      </c>
      <c r="IJ34" s="114" t="s">
        <v>158</v>
      </c>
      <c r="IK34" s="114" t="s">
        <v>158</v>
      </c>
      <c r="IL34" s="114" t="s">
        <v>158</v>
      </c>
      <c r="IM34" s="114" t="s">
        <v>158</v>
      </c>
      <c r="IN34" s="114" t="s">
        <v>158</v>
      </c>
      <c r="IO34" s="114" t="s">
        <v>158</v>
      </c>
      <c r="IP34" s="114" t="s">
        <v>158</v>
      </c>
      <c r="IQ34" s="113">
        <v>24.015313236795045</v>
      </c>
      <c r="IR34" s="114">
        <v>22.085784174776329</v>
      </c>
      <c r="IS34" s="114">
        <v>26.342041730921053</v>
      </c>
      <c r="IT34" s="114">
        <v>26.918869444444447</v>
      </c>
      <c r="IU34" s="114">
        <v>27.045141110456949</v>
      </c>
      <c r="IV34" s="114">
        <v>37.319509826415093</v>
      </c>
      <c r="IW34" s="114">
        <v>36.416455302121953</v>
      </c>
      <c r="IX34" s="114">
        <v>30.449213015593713</v>
      </c>
      <c r="IY34" s="114">
        <v>18.598952502422154</v>
      </c>
      <c r="IZ34" s="114">
        <v>16.439656766399271</v>
      </c>
      <c r="JA34" s="114">
        <v>12.011081965936585</v>
      </c>
      <c r="JB34" s="114">
        <v>11.885447858144344</v>
      </c>
      <c r="JC34" s="114">
        <v>11.704977776854852</v>
      </c>
      <c r="JD34" s="114">
        <v>11.906452447673745</v>
      </c>
      <c r="JE34" s="114">
        <v>22.035694104126769</v>
      </c>
      <c r="JF34" s="114">
        <v>28.630017416814521</v>
      </c>
      <c r="JG34" s="114" t="s">
        <v>158</v>
      </c>
      <c r="JH34" s="114" t="s">
        <v>158</v>
      </c>
      <c r="JI34" s="114" t="s">
        <v>158</v>
      </c>
      <c r="JJ34" s="114" t="s">
        <v>158</v>
      </c>
      <c r="JK34" s="114" t="s">
        <v>158</v>
      </c>
      <c r="JL34" s="114" t="s">
        <v>158</v>
      </c>
      <c r="JM34" s="114" t="s">
        <v>158</v>
      </c>
      <c r="JN34" s="114" t="s">
        <v>158</v>
      </c>
      <c r="JO34" s="114" t="s">
        <v>158</v>
      </c>
      <c r="JP34" s="114" t="s">
        <v>158</v>
      </c>
      <c r="JQ34" s="114" t="s">
        <v>158</v>
      </c>
      <c r="JR34" s="113">
        <v>27.869508849722219</v>
      </c>
      <c r="JS34" s="115">
        <v>24.438112704918037</v>
      </c>
      <c r="JT34" s="115">
        <v>29.590023923444978</v>
      </c>
      <c r="JU34" s="115">
        <v>33.561560185185186</v>
      </c>
      <c r="JV34" s="115">
        <v>29.84941423728813</v>
      </c>
      <c r="JW34" s="115">
        <v>42.039112264150944</v>
      </c>
      <c r="JX34" s="115">
        <v>40.688671203827752</v>
      </c>
      <c r="JY34" s="115">
        <v>40.659865499386505</v>
      </c>
      <c r="JZ34" s="115">
        <v>24.318805419748248</v>
      </c>
      <c r="KA34" s="115">
        <v>20.904645166980391</v>
      </c>
      <c r="KB34" s="115">
        <v>17.422391759196145</v>
      </c>
      <c r="KC34" s="115">
        <v>14.014349741538462</v>
      </c>
      <c r="KD34" s="115">
        <v>14.406204307157735</v>
      </c>
      <c r="KE34" s="115">
        <v>14.60668626744186</v>
      </c>
      <c r="KF34" s="115">
        <v>27.510046193548391</v>
      </c>
      <c r="KG34" s="115">
        <v>32.844414181747737</v>
      </c>
      <c r="KH34" s="115" t="s">
        <v>158</v>
      </c>
      <c r="KI34" s="115" t="s">
        <v>158</v>
      </c>
      <c r="KJ34" s="115" t="s">
        <v>158</v>
      </c>
      <c r="KK34" s="115" t="s">
        <v>158</v>
      </c>
      <c r="KL34" s="115" t="s">
        <v>158</v>
      </c>
      <c r="KM34" s="115" t="s">
        <v>158</v>
      </c>
      <c r="KN34" s="115" t="s">
        <v>158</v>
      </c>
      <c r="KO34" s="115" t="s">
        <v>158</v>
      </c>
      <c r="KP34" s="115" t="s">
        <v>158</v>
      </c>
      <c r="KQ34" s="115" t="s">
        <v>158</v>
      </c>
      <c r="KR34" s="115" t="s">
        <v>158</v>
      </c>
      <c r="KS34" s="116" t="s">
        <v>158</v>
      </c>
      <c r="KT34" s="117">
        <v>43.088512241054616</v>
      </c>
      <c r="KU34" s="117">
        <v>48.117333333333335</v>
      </c>
      <c r="KV34" s="117">
        <v>52.315929203539824</v>
      </c>
      <c r="KW34" s="117">
        <v>45.320987654320987</v>
      </c>
      <c r="KX34" s="117">
        <v>33.279192273924494</v>
      </c>
      <c r="KY34" s="117">
        <v>30.003514938488575</v>
      </c>
      <c r="KZ34" s="117">
        <v>30.369393139841687</v>
      </c>
      <c r="LA34" s="117">
        <v>33.411971830985912</v>
      </c>
      <c r="LB34" s="117">
        <v>31.706512042818911</v>
      </c>
      <c r="LC34" s="117">
        <v>20.888283378746593</v>
      </c>
      <c r="LD34" s="117">
        <v>16.798937112488929</v>
      </c>
      <c r="LE34" s="117" t="s">
        <v>158</v>
      </c>
      <c r="LF34" s="117" t="s">
        <v>158</v>
      </c>
      <c r="LG34" s="117" t="s">
        <v>158</v>
      </c>
      <c r="LH34" s="117" t="s">
        <v>158</v>
      </c>
      <c r="LI34" s="117" t="s">
        <v>158</v>
      </c>
      <c r="LJ34" s="117" t="s">
        <v>158</v>
      </c>
      <c r="LK34" s="117" t="s">
        <v>158</v>
      </c>
      <c r="LL34" s="117" t="s">
        <v>158</v>
      </c>
      <c r="LM34" s="117" t="s">
        <v>158</v>
      </c>
      <c r="LN34" s="117" t="s">
        <v>158</v>
      </c>
      <c r="LO34" s="117" t="s">
        <v>158</v>
      </c>
      <c r="LP34" s="117" t="s">
        <v>158</v>
      </c>
      <c r="LQ34" s="117" t="s">
        <v>158</v>
      </c>
      <c r="LR34" s="117" t="s">
        <v>158</v>
      </c>
      <c r="LS34" s="117" t="s">
        <v>158</v>
      </c>
      <c r="LT34" s="113" t="s">
        <v>158</v>
      </c>
      <c r="LU34" s="114">
        <v>1.0734683121161277</v>
      </c>
      <c r="LV34" s="114">
        <v>0.8475448902682331</v>
      </c>
      <c r="LW34" s="114">
        <v>0.66045803880440479</v>
      </c>
      <c r="LX34" s="114">
        <v>0.74475395941160449</v>
      </c>
      <c r="LY34" s="114">
        <v>0.99914242888800953</v>
      </c>
      <c r="LZ34" s="114">
        <v>0.97781335913964385</v>
      </c>
      <c r="MA34" s="114">
        <v>0.59999977003475247</v>
      </c>
      <c r="MB34" s="114">
        <v>0.30945943613238402</v>
      </c>
      <c r="MC34" s="114">
        <v>0.20918892948687506</v>
      </c>
      <c r="MD34" s="114">
        <v>0.19819392311317915</v>
      </c>
      <c r="ME34" s="114">
        <v>0.17182219917295391</v>
      </c>
      <c r="MF34" s="114" t="s">
        <v>158</v>
      </c>
      <c r="MG34" s="114" t="s">
        <v>158</v>
      </c>
      <c r="MH34" s="114" t="s">
        <v>158</v>
      </c>
      <c r="MI34" s="114" t="s">
        <v>158</v>
      </c>
      <c r="MJ34" s="114" t="s">
        <v>158</v>
      </c>
      <c r="MK34" s="114" t="s">
        <v>158</v>
      </c>
      <c r="ML34" s="114" t="s">
        <v>158</v>
      </c>
      <c r="MM34" s="114" t="s">
        <v>158</v>
      </c>
      <c r="MN34" s="114" t="s">
        <v>158</v>
      </c>
      <c r="MO34" s="114" t="s">
        <v>158</v>
      </c>
      <c r="MP34" s="114" t="s">
        <v>158</v>
      </c>
      <c r="MQ34" s="114" t="s">
        <v>158</v>
      </c>
      <c r="MR34" s="114" t="s">
        <v>158</v>
      </c>
      <c r="MS34" s="114" t="s">
        <v>158</v>
      </c>
      <c r="MT34" s="114" t="s">
        <v>158</v>
      </c>
      <c r="MU34" s="113" t="s">
        <v>158</v>
      </c>
      <c r="MV34" s="114">
        <v>1.2506654461629023</v>
      </c>
      <c r="MW34" s="114">
        <v>1.1441795171031575</v>
      </c>
      <c r="MX34" s="114">
        <v>0.83356196026523677</v>
      </c>
      <c r="MY34" s="114">
        <v>0.88020109892994935</v>
      </c>
      <c r="MZ34" s="114">
        <v>1.1886911223802665</v>
      </c>
      <c r="NA34" s="114">
        <v>1.2683579196882746</v>
      </c>
      <c r="NB34" s="114">
        <v>0.81714206449362847</v>
      </c>
      <c r="NC34" s="114">
        <v>0.39800856730338741</v>
      </c>
      <c r="ND34" s="114">
        <v>0.26443226992426438</v>
      </c>
      <c r="NE34" s="114">
        <v>0.23863133822358096</v>
      </c>
      <c r="NF34" s="114">
        <v>0.22994136641092555</v>
      </c>
      <c r="NG34" s="114" t="s">
        <v>158</v>
      </c>
      <c r="NH34" s="114" t="s">
        <v>158</v>
      </c>
      <c r="NI34" s="114" t="s">
        <v>158</v>
      </c>
      <c r="NJ34" s="114" t="s">
        <v>158</v>
      </c>
      <c r="NK34" s="114" t="s">
        <v>158</v>
      </c>
      <c r="NL34" s="114" t="s">
        <v>158</v>
      </c>
      <c r="NM34" s="114" t="s">
        <v>158</v>
      </c>
      <c r="NN34" s="114" t="s">
        <v>158</v>
      </c>
      <c r="NO34" s="114" t="s">
        <v>158</v>
      </c>
      <c r="NP34" s="114" t="s">
        <v>158</v>
      </c>
      <c r="NQ34" s="114" t="s">
        <v>158</v>
      </c>
      <c r="NR34" s="114" t="s">
        <v>158</v>
      </c>
      <c r="NS34" s="114" t="s">
        <v>158</v>
      </c>
      <c r="NT34" s="114" t="s">
        <v>158</v>
      </c>
      <c r="NU34" s="114" t="s">
        <v>158</v>
      </c>
      <c r="NV34" s="113" t="s">
        <v>158</v>
      </c>
      <c r="NW34" s="115">
        <v>1.3838722178758742</v>
      </c>
      <c r="NX34" s="115">
        <v>1.2852572184659719</v>
      </c>
      <c r="NY34" s="115">
        <v>1.0392576090633827</v>
      </c>
      <c r="NZ34" s="115">
        <v>0.97146792862980103</v>
      </c>
      <c r="OA34" s="115">
        <v>1.3390186466429232</v>
      </c>
      <c r="OB34" s="115">
        <v>1.4171560063936268</v>
      </c>
      <c r="OC34" s="115">
        <v>1.0911574765228498</v>
      </c>
      <c r="OD34" s="115">
        <v>0.5204106469105364</v>
      </c>
      <c r="OE34" s="115">
        <v>0.33625171449833613</v>
      </c>
      <c r="OF34" s="115">
        <v>0.34614106142504159</v>
      </c>
      <c r="OG34" s="115">
        <v>0.27112808599145838</v>
      </c>
      <c r="OH34" s="115" t="s">
        <v>158</v>
      </c>
      <c r="OI34" s="115" t="s">
        <v>158</v>
      </c>
      <c r="OJ34" s="115" t="s">
        <v>158</v>
      </c>
      <c r="OK34" s="115" t="s">
        <v>158</v>
      </c>
      <c r="OL34" s="115" t="s">
        <v>158</v>
      </c>
      <c r="OM34" s="115" t="s">
        <v>158</v>
      </c>
      <c r="ON34" s="115" t="s">
        <v>158</v>
      </c>
      <c r="OO34" s="115" t="s">
        <v>158</v>
      </c>
      <c r="OP34" s="115" t="s">
        <v>158</v>
      </c>
      <c r="OQ34" s="115" t="s">
        <v>158</v>
      </c>
      <c r="OR34" s="115" t="s">
        <v>158</v>
      </c>
      <c r="OS34" s="115" t="s">
        <v>158</v>
      </c>
      <c r="OT34" s="115" t="s">
        <v>158</v>
      </c>
      <c r="OU34" s="115" t="s">
        <v>158</v>
      </c>
      <c r="OV34" s="115" t="s">
        <v>158</v>
      </c>
      <c r="OW34" s="118" t="s">
        <v>158</v>
      </c>
      <c r="OX34" s="117">
        <v>3.847457627118644</v>
      </c>
      <c r="OY34" s="117">
        <v>3.3066666666666666</v>
      </c>
      <c r="OZ34" s="117">
        <v>2.7283185840707964</v>
      </c>
      <c r="PA34" s="117">
        <v>1.9074074074074074</v>
      </c>
      <c r="PB34" s="117">
        <v>1.690956979806848</v>
      </c>
      <c r="PC34" s="117">
        <v>1.6590509666080844</v>
      </c>
      <c r="PD34" s="117">
        <v>1.5083553210202287</v>
      </c>
      <c r="PE34" s="117">
        <v>1.2579225352112675</v>
      </c>
      <c r="PF34" s="117">
        <v>1.0356824264049955</v>
      </c>
      <c r="PG34" s="117">
        <v>0.69300635785649412</v>
      </c>
      <c r="PH34" s="117">
        <v>0.5473870682019486</v>
      </c>
      <c r="PI34" s="117" t="s">
        <v>158</v>
      </c>
      <c r="PJ34" s="117" t="s">
        <v>158</v>
      </c>
      <c r="PK34" s="117" t="s">
        <v>158</v>
      </c>
      <c r="PL34" s="117" t="s">
        <v>158</v>
      </c>
      <c r="PM34" s="117" t="s">
        <v>158</v>
      </c>
      <c r="PN34" s="117" t="s">
        <v>158</v>
      </c>
      <c r="PO34" s="117" t="s">
        <v>158</v>
      </c>
      <c r="PP34" s="117" t="s">
        <v>158</v>
      </c>
      <c r="PQ34" s="117" t="s">
        <v>158</v>
      </c>
      <c r="PR34" s="117" t="s">
        <v>158</v>
      </c>
      <c r="PS34" s="117" t="s">
        <v>158</v>
      </c>
      <c r="PT34" s="117" t="s">
        <v>158</v>
      </c>
      <c r="PU34" s="117" t="s">
        <v>158</v>
      </c>
      <c r="PV34" s="117" t="s">
        <v>158</v>
      </c>
      <c r="PW34" s="117" t="s">
        <v>158</v>
      </c>
      <c r="PX34" s="113" t="s">
        <v>158</v>
      </c>
      <c r="PY34" s="114">
        <v>12.022004396092511</v>
      </c>
      <c r="PZ34" s="114">
        <v>12.333145161290322</v>
      </c>
      <c r="QA34" s="114">
        <v>12.664384651313656</v>
      </c>
      <c r="QB34" s="114">
        <v>17.695739708737865</v>
      </c>
      <c r="QC34" s="114">
        <v>19.66380777102804</v>
      </c>
      <c r="QD34" s="114">
        <v>17.683506003423727</v>
      </c>
      <c r="QE34" s="114">
        <v>12.080461842157435</v>
      </c>
      <c r="QF34" s="114">
        <v>8.2196237633595306</v>
      </c>
      <c r="QG34" s="114">
        <v>6.4041361935848418</v>
      </c>
      <c r="QH34" s="114">
        <v>5.9738713548583142</v>
      </c>
      <c r="QI34" s="114">
        <v>5.2731065202495868</v>
      </c>
      <c r="QJ34" s="114" t="s">
        <v>158</v>
      </c>
      <c r="QK34" s="114" t="s">
        <v>158</v>
      </c>
      <c r="QL34" s="114" t="s">
        <v>158</v>
      </c>
      <c r="QM34" s="114" t="s">
        <v>158</v>
      </c>
      <c r="QN34" s="114" t="s">
        <v>158</v>
      </c>
      <c r="QO34" s="114" t="s">
        <v>158</v>
      </c>
      <c r="QP34" s="114" t="s">
        <v>158</v>
      </c>
      <c r="QQ34" s="114" t="s">
        <v>158</v>
      </c>
      <c r="QR34" s="114" t="s">
        <v>158</v>
      </c>
      <c r="QS34" s="114" t="s">
        <v>158</v>
      </c>
      <c r="QT34" s="114" t="s">
        <v>158</v>
      </c>
      <c r="QU34" s="114" t="s">
        <v>158</v>
      </c>
      <c r="QV34" s="114" t="s">
        <v>158</v>
      </c>
      <c r="QW34" s="114" t="s">
        <v>158</v>
      </c>
      <c r="QX34" s="114" t="s">
        <v>158</v>
      </c>
      <c r="QY34" s="113" t="s">
        <v>158</v>
      </c>
      <c r="QZ34" s="114">
        <v>14.006473523351543</v>
      </c>
      <c r="RA34" s="114">
        <v>16.649657424684982</v>
      </c>
      <c r="RB34" s="114">
        <v>15.983679015569251</v>
      </c>
      <c r="RC34" s="114">
        <v>20.914033878134912</v>
      </c>
      <c r="RD34" s="114">
        <v>23.394255967717552</v>
      </c>
      <c r="RE34" s="114">
        <v>22.937930513684559</v>
      </c>
      <c r="RF34" s="114">
        <v>16.452428855373171</v>
      </c>
      <c r="RG34" s="114">
        <v>10.571597747073039</v>
      </c>
      <c r="RH34" s="114">
        <v>8.0953627647873621</v>
      </c>
      <c r="RI34" s="114">
        <v>7.1927175838347504</v>
      </c>
      <c r="RJ34" s="114">
        <v>7.0567442643197635</v>
      </c>
      <c r="RK34" s="114" t="s">
        <v>158</v>
      </c>
      <c r="RL34" s="114" t="s">
        <v>158</v>
      </c>
      <c r="RM34" s="114" t="s">
        <v>158</v>
      </c>
      <c r="RN34" s="114" t="s">
        <v>158</v>
      </c>
      <c r="RO34" s="114" t="s">
        <v>158</v>
      </c>
      <c r="RP34" s="114" t="s">
        <v>158</v>
      </c>
      <c r="RQ34" s="114" t="s">
        <v>158</v>
      </c>
      <c r="RR34" s="114" t="s">
        <v>158</v>
      </c>
      <c r="RS34" s="114" t="s">
        <v>158</v>
      </c>
      <c r="RT34" s="114" t="s">
        <v>158</v>
      </c>
      <c r="RU34" s="114" t="s">
        <v>158</v>
      </c>
      <c r="RV34" s="114" t="s">
        <v>158</v>
      </c>
      <c r="RW34" s="114" t="s">
        <v>158</v>
      </c>
      <c r="RX34" s="114" t="s">
        <v>158</v>
      </c>
      <c r="RY34" s="114" t="s">
        <v>158</v>
      </c>
      <c r="RZ34" s="113" t="s">
        <v>158</v>
      </c>
      <c r="SA34" s="115">
        <v>15.498285044052865</v>
      </c>
      <c r="SB34" s="115">
        <v>18.702565524193545</v>
      </c>
      <c r="SC34" s="115">
        <v>19.927924772948426</v>
      </c>
      <c r="SD34" s="115">
        <v>23.08258100970874</v>
      </c>
      <c r="SE34" s="115">
        <v>26.352804673416408</v>
      </c>
      <c r="SF34" s="115">
        <v>25.628906081728811</v>
      </c>
      <c r="SG34" s="115">
        <v>21.969485518562095</v>
      </c>
      <c r="SH34" s="115">
        <v>13.822747735574753</v>
      </c>
      <c r="SI34" s="115">
        <v>10.294052272536055</v>
      </c>
      <c r="SJ34" s="115">
        <v>10.433226907802236</v>
      </c>
      <c r="SK34" s="115">
        <v>8.3207366972718457</v>
      </c>
      <c r="SL34" s="115" t="s">
        <v>158</v>
      </c>
      <c r="SM34" s="115" t="s">
        <v>158</v>
      </c>
      <c r="SN34" s="115" t="s">
        <v>158</v>
      </c>
      <c r="SO34" s="115" t="s">
        <v>158</v>
      </c>
      <c r="SP34" s="115" t="s">
        <v>158</v>
      </c>
      <c r="SQ34" s="115" t="s">
        <v>158</v>
      </c>
      <c r="SR34" s="115" t="s">
        <v>158</v>
      </c>
      <c r="SS34" s="115" t="s">
        <v>158</v>
      </c>
      <c r="ST34" s="115" t="s">
        <v>158</v>
      </c>
      <c r="SU34" s="115" t="s">
        <v>158</v>
      </c>
      <c r="SV34" s="115" t="s">
        <v>158</v>
      </c>
      <c r="SW34" s="115" t="s">
        <v>158</v>
      </c>
      <c r="SX34" s="115" t="s">
        <v>158</v>
      </c>
      <c r="SY34" s="115" t="s">
        <v>158</v>
      </c>
      <c r="SZ34" s="115" t="s">
        <v>158</v>
      </c>
      <c r="TA34" s="118" t="s">
        <v>158</v>
      </c>
      <c r="TB34" s="117">
        <v>2.6967984934086631</v>
      </c>
      <c r="TC34" s="117">
        <v>2.056</v>
      </c>
      <c r="TD34" s="117">
        <v>1.715929203539823</v>
      </c>
      <c r="TE34" s="117">
        <v>0.8756613756613757</v>
      </c>
      <c r="TF34" s="117">
        <v>0.81738366988586475</v>
      </c>
      <c r="TG34" s="117">
        <v>0.86291739894551844</v>
      </c>
      <c r="TH34" s="117">
        <v>0.94986807387862793</v>
      </c>
      <c r="TI34" s="117">
        <v>0.79137323943661975</v>
      </c>
      <c r="TJ34" s="117">
        <v>0.55664585191793037</v>
      </c>
      <c r="TK34" s="117">
        <v>0.40599455040871935</v>
      </c>
      <c r="TL34" s="117">
        <v>0.34898139946855622</v>
      </c>
      <c r="TM34" s="117" t="s">
        <v>158</v>
      </c>
      <c r="TN34" s="117" t="s">
        <v>158</v>
      </c>
      <c r="TO34" s="117" t="s">
        <v>158</v>
      </c>
      <c r="TP34" s="117" t="s">
        <v>158</v>
      </c>
      <c r="TQ34" s="117" t="s">
        <v>158</v>
      </c>
      <c r="TR34" s="117" t="s">
        <v>158</v>
      </c>
      <c r="TS34" s="117" t="s">
        <v>158</v>
      </c>
      <c r="TT34" s="117" t="s">
        <v>158</v>
      </c>
      <c r="TU34" s="117" t="s">
        <v>158</v>
      </c>
      <c r="TV34" s="117" t="s">
        <v>158</v>
      </c>
      <c r="TW34" s="117" t="s">
        <v>158</v>
      </c>
      <c r="TX34" s="117" t="s">
        <v>158</v>
      </c>
      <c r="TY34" s="117" t="s">
        <v>158</v>
      </c>
      <c r="TZ34" s="117" t="s">
        <v>158</v>
      </c>
      <c r="UA34" s="117" t="s">
        <v>158</v>
      </c>
      <c r="UB34" s="235">
        <v>15.89</v>
      </c>
      <c r="UC34" s="236">
        <v>13.82</v>
      </c>
      <c r="UD34" s="236">
        <v>12.46</v>
      </c>
      <c r="UE34" s="236">
        <v>10.51</v>
      </c>
      <c r="UF34" s="236">
        <v>8.42</v>
      </c>
      <c r="UG34" s="236">
        <v>6.97</v>
      </c>
      <c r="UH34" s="236">
        <v>5.24</v>
      </c>
      <c r="UI34" s="236">
        <v>4.1900000000000004</v>
      </c>
      <c r="UJ34" s="236">
        <v>3.61</v>
      </c>
      <c r="UK34" s="236">
        <v>2.89</v>
      </c>
      <c r="UL34" s="236">
        <v>1.99</v>
      </c>
      <c r="UM34" s="236">
        <v>1.6</v>
      </c>
      <c r="UN34" s="236" t="s">
        <v>5</v>
      </c>
      <c r="UO34" s="231" t="s">
        <v>5</v>
      </c>
      <c r="UP34" s="231" t="s">
        <v>5</v>
      </c>
      <c r="UQ34" s="231" t="s">
        <v>5</v>
      </c>
      <c r="UR34" s="231" t="s">
        <v>5</v>
      </c>
      <c r="US34" s="231" t="s">
        <v>5</v>
      </c>
      <c r="UT34" s="231" t="s">
        <v>5</v>
      </c>
      <c r="UU34" s="231" t="s">
        <v>5</v>
      </c>
      <c r="UV34" s="231" t="s">
        <v>5</v>
      </c>
      <c r="UW34" s="231" t="s">
        <v>5</v>
      </c>
      <c r="UX34" s="231" t="s">
        <v>5</v>
      </c>
      <c r="UY34" s="231" t="s">
        <v>5</v>
      </c>
      <c r="UZ34" s="231" t="s">
        <v>5</v>
      </c>
      <c r="VA34" s="231" t="s">
        <v>5</v>
      </c>
      <c r="VB34" s="231" t="s">
        <v>5</v>
      </c>
      <c r="VC34" s="113">
        <v>2.8289994179189679</v>
      </c>
      <c r="VD34" s="114">
        <v>2.6700435600578869</v>
      </c>
      <c r="VE34" s="114">
        <v>2.439807383627608</v>
      </c>
      <c r="VF34" s="114">
        <v>3.1046622264509995</v>
      </c>
      <c r="VG34" s="114">
        <v>3.0926365795724466</v>
      </c>
      <c r="VH34" s="114">
        <v>4.0215208034433285</v>
      </c>
      <c r="VI34" s="114">
        <v>4.8874045801526718</v>
      </c>
      <c r="VJ34" s="114">
        <v>5.221957040572792</v>
      </c>
      <c r="VK34" s="114">
        <v>3.5512465373961222</v>
      </c>
      <c r="VL34" s="114">
        <v>2.7577854671280275</v>
      </c>
      <c r="VM34" s="114">
        <v>2.3969849246231152</v>
      </c>
      <c r="VN34" s="114">
        <v>2.5187499999999998</v>
      </c>
      <c r="VO34" s="114" t="s">
        <v>158</v>
      </c>
      <c r="VP34" s="114" t="s">
        <v>158</v>
      </c>
      <c r="VQ34" s="114" t="s">
        <v>158</v>
      </c>
      <c r="VR34" s="114" t="s">
        <v>158</v>
      </c>
      <c r="VS34" s="114" t="s">
        <v>158</v>
      </c>
      <c r="VT34" s="114" t="s">
        <v>158</v>
      </c>
      <c r="VU34" s="114" t="s">
        <v>158</v>
      </c>
      <c r="VV34" s="114" t="s">
        <v>158</v>
      </c>
      <c r="VW34" s="114" t="s">
        <v>158</v>
      </c>
      <c r="VX34" s="114" t="s">
        <v>158</v>
      </c>
      <c r="VY34" s="114" t="s">
        <v>158</v>
      </c>
      <c r="VZ34" s="114" t="s">
        <v>158</v>
      </c>
      <c r="WA34" s="114" t="s">
        <v>158</v>
      </c>
      <c r="WB34" s="114" t="s">
        <v>158</v>
      </c>
      <c r="WC34" s="114" t="s">
        <v>158</v>
      </c>
      <c r="WD34" s="113">
        <v>3.5252485842668335</v>
      </c>
      <c r="WE34" s="114">
        <v>3.3056485954878001</v>
      </c>
      <c r="WF34" s="114">
        <v>3.4341894060995179</v>
      </c>
      <c r="WG34" s="114">
        <v>3.8068506184586108</v>
      </c>
      <c r="WH34" s="114">
        <v>3.6353919239904986</v>
      </c>
      <c r="WI34" s="114">
        <v>4.4146341463414638</v>
      </c>
      <c r="WJ34" s="114">
        <v>5.736641221374045</v>
      </c>
      <c r="WK34" s="114">
        <v>6.4463007159904535</v>
      </c>
      <c r="WL34" s="114">
        <v>4.4819944598337953</v>
      </c>
      <c r="WM34" s="114">
        <v>3.5501730103806226</v>
      </c>
      <c r="WN34" s="114">
        <v>3.5025125628140703</v>
      </c>
      <c r="WO34" s="114">
        <v>2.8999999999999995</v>
      </c>
      <c r="WP34" s="114" t="s">
        <v>158</v>
      </c>
      <c r="WQ34" s="114" t="s">
        <v>158</v>
      </c>
      <c r="WR34" s="114" t="s">
        <v>158</v>
      </c>
      <c r="WS34" s="114" t="s">
        <v>158</v>
      </c>
      <c r="WT34" s="114" t="s">
        <v>158</v>
      </c>
      <c r="WU34" s="114" t="s">
        <v>158</v>
      </c>
      <c r="WV34" s="114" t="s">
        <v>158</v>
      </c>
      <c r="WW34" s="114" t="s">
        <v>158</v>
      </c>
      <c r="WX34" s="114" t="s">
        <v>158</v>
      </c>
      <c r="WY34" s="114" t="s">
        <v>158</v>
      </c>
      <c r="WZ34" s="114" t="s">
        <v>158</v>
      </c>
      <c r="XA34" s="114" t="s">
        <v>158</v>
      </c>
      <c r="XB34" s="114" t="s">
        <v>158</v>
      </c>
      <c r="XC34" s="114" t="s">
        <v>158</v>
      </c>
      <c r="XD34" s="114" t="s">
        <v>158</v>
      </c>
      <c r="XE34" s="113">
        <v>3.9987414043755378</v>
      </c>
      <c r="XF34" s="115">
        <v>3.9052099131693199</v>
      </c>
      <c r="XG34" s="115">
        <v>3.8113964686998392</v>
      </c>
      <c r="XH34" s="115">
        <v>4.2407231208372975</v>
      </c>
      <c r="XI34" s="115">
        <v>4.1722090261282663</v>
      </c>
      <c r="XJ34" s="115">
        <v>4.8751793400286942</v>
      </c>
      <c r="XK34" s="115">
        <v>6.5496183206106871</v>
      </c>
      <c r="XL34" s="115">
        <v>7.6610978520286395</v>
      </c>
      <c r="XM34" s="115">
        <v>6.8144044321329647</v>
      </c>
      <c r="XN34" s="115">
        <v>4.6505190311418678</v>
      </c>
      <c r="XO34" s="115">
        <v>4.2864321608040195</v>
      </c>
      <c r="XP34" s="115">
        <v>3.3312499999999998</v>
      </c>
      <c r="XQ34" s="115" t="s">
        <v>158</v>
      </c>
      <c r="XR34" s="115" t="s">
        <v>158</v>
      </c>
      <c r="XS34" s="115" t="s">
        <v>158</v>
      </c>
      <c r="XT34" s="115" t="s">
        <v>158</v>
      </c>
      <c r="XU34" s="115" t="s">
        <v>158</v>
      </c>
      <c r="XV34" s="115" t="s">
        <v>158</v>
      </c>
      <c r="XW34" s="115" t="s">
        <v>158</v>
      </c>
      <c r="XX34" s="115" t="s">
        <v>158</v>
      </c>
      <c r="XY34" s="115" t="s">
        <v>158</v>
      </c>
      <c r="XZ34" s="115" t="s">
        <v>158</v>
      </c>
      <c r="YA34" s="115" t="s">
        <v>158</v>
      </c>
      <c r="YB34" s="115" t="s">
        <v>158</v>
      </c>
      <c r="YC34" s="115" t="s">
        <v>158</v>
      </c>
      <c r="YD34" s="115" t="s">
        <v>158</v>
      </c>
      <c r="YE34" s="115" t="s">
        <v>158</v>
      </c>
      <c r="YF34" s="235" t="s">
        <v>158</v>
      </c>
      <c r="YG34" s="8">
        <v>1062</v>
      </c>
      <c r="YH34" s="8">
        <v>1125</v>
      </c>
      <c r="YI34" s="8">
        <v>1130</v>
      </c>
      <c r="YJ34" s="8">
        <v>1134</v>
      </c>
      <c r="YK34" s="8">
        <v>1139</v>
      </c>
      <c r="YL34" s="8">
        <v>1138</v>
      </c>
      <c r="YM34" s="8">
        <v>1137</v>
      </c>
      <c r="YN34" s="8">
        <v>1136</v>
      </c>
      <c r="YO34" s="8">
        <v>1121</v>
      </c>
      <c r="YP34" s="8">
        <v>1101</v>
      </c>
      <c r="YQ34" s="8">
        <v>1129</v>
      </c>
      <c r="YR34" s="8" t="s">
        <v>5</v>
      </c>
      <c r="YS34" s="231" t="s">
        <v>5</v>
      </c>
      <c r="YT34" s="231" t="s">
        <v>5</v>
      </c>
      <c r="YU34" s="231" t="s">
        <v>5</v>
      </c>
      <c r="YV34" s="231" t="s">
        <v>5</v>
      </c>
      <c r="YW34" s="231" t="s">
        <v>5</v>
      </c>
      <c r="YX34" s="231" t="s">
        <v>5</v>
      </c>
      <c r="YY34" s="231" t="s">
        <v>5</v>
      </c>
      <c r="YZ34" s="231" t="s">
        <v>5</v>
      </c>
      <c r="ZA34" s="231" t="s">
        <v>5</v>
      </c>
      <c r="ZB34" s="231" t="s">
        <v>5</v>
      </c>
      <c r="ZC34" s="231" t="s">
        <v>5</v>
      </c>
      <c r="ZD34" s="231" t="s">
        <v>5</v>
      </c>
      <c r="ZE34" s="231" t="s">
        <v>5</v>
      </c>
      <c r="ZF34" s="231" t="s">
        <v>5</v>
      </c>
      <c r="ZG34" s="235" t="s">
        <v>158</v>
      </c>
      <c r="ZH34" s="119">
        <v>0.218</v>
      </c>
      <c r="ZI34" s="119">
        <v>0.24789999999999998</v>
      </c>
      <c r="ZJ34" s="119">
        <v>0.2225</v>
      </c>
      <c r="ZK34" s="119">
        <v>0.24660000000000001</v>
      </c>
      <c r="ZL34" s="119">
        <v>0.21870000000000001</v>
      </c>
      <c r="ZM34" s="119">
        <v>0.2671</v>
      </c>
      <c r="ZN34" s="119">
        <v>0.23749999999999999</v>
      </c>
      <c r="ZO34" s="119">
        <v>0.22600000000000001</v>
      </c>
      <c r="ZP34" s="119">
        <v>0.21249999999999999</v>
      </c>
      <c r="ZQ34" s="119">
        <v>0.22260000000000002</v>
      </c>
      <c r="ZR34" s="119">
        <v>0.20850000000000002</v>
      </c>
      <c r="ZS34" s="119" t="s">
        <v>5</v>
      </c>
      <c r="ZT34" s="380">
        <v>0.1333</v>
      </c>
      <c r="ZU34" s="120">
        <v>0.13849999999999998</v>
      </c>
      <c r="ZV34" s="120">
        <v>0.14349999999999999</v>
      </c>
      <c r="ZW34" s="120">
        <v>0.1293</v>
      </c>
      <c r="ZX34" s="120">
        <v>0.15060000000000001</v>
      </c>
      <c r="ZY34" s="120">
        <v>0.15090000000000001</v>
      </c>
      <c r="ZZ34" s="120">
        <v>0.17059999999999997</v>
      </c>
      <c r="AAA34" s="119">
        <v>0.1472</v>
      </c>
      <c r="AAB34" s="119">
        <v>0.1343</v>
      </c>
      <c r="AAC34" s="119">
        <v>0.13830000000000001</v>
      </c>
      <c r="AAD34" s="119">
        <v>0.17600000000000002</v>
      </c>
      <c r="AAE34" s="119">
        <v>0.1618</v>
      </c>
      <c r="AAF34" s="119" t="s">
        <v>5</v>
      </c>
      <c r="AAG34" s="235">
        <v>62809.9</v>
      </c>
      <c r="AAH34" s="8">
        <v>45760</v>
      </c>
      <c r="AAI34" s="8">
        <v>54132</v>
      </c>
      <c r="AAJ34" s="8">
        <v>59117</v>
      </c>
      <c r="AAK34" s="8">
        <v>51394</v>
      </c>
      <c r="AAL34" s="8">
        <v>37905</v>
      </c>
      <c r="AAM34" s="8">
        <v>34144</v>
      </c>
      <c r="AAN34" s="8">
        <v>34530</v>
      </c>
      <c r="AAO34" s="8">
        <v>37956</v>
      </c>
      <c r="AAP34" s="8">
        <v>35543</v>
      </c>
      <c r="AAQ34" s="8">
        <v>22998</v>
      </c>
      <c r="AAR34" s="8">
        <v>18966</v>
      </c>
      <c r="AAS34" s="8" t="s">
        <v>5</v>
      </c>
      <c r="AAT34" s="231" t="s">
        <v>5</v>
      </c>
      <c r="AAU34" s="231" t="s">
        <v>5</v>
      </c>
      <c r="AAV34" s="231" t="s">
        <v>5</v>
      </c>
      <c r="AAW34" s="231" t="s">
        <v>5</v>
      </c>
      <c r="AAX34" s="231" t="s">
        <v>5</v>
      </c>
      <c r="AAY34" s="231" t="s">
        <v>5</v>
      </c>
      <c r="AAZ34" s="231" t="s">
        <v>5</v>
      </c>
      <c r="ABA34" s="231" t="s">
        <v>5</v>
      </c>
      <c r="ABB34" s="231" t="s">
        <v>5</v>
      </c>
      <c r="ABC34" s="231" t="s">
        <v>5</v>
      </c>
      <c r="ABD34" s="231" t="s">
        <v>5</v>
      </c>
      <c r="ABE34" s="231" t="s">
        <v>5</v>
      </c>
      <c r="ABF34" s="231" t="s">
        <v>5</v>
      </c>
      <c r="ABG34" s="231" t="s">
        <v>5</v>
      </c>
      <c r="ABH34" s="235">
        <v>3944.9</v>
      </c>
      <c r="ABI34" s="8">
        <v>4086</v>
      </c>
      <c r="ABJ34" s="8">
        <v>3720</v>
      </c>
      <c r="ABK34" s="8">
        <v>3083</v>
      </c>
      <c r="ABL34" s="8">
        <v>2163</v>
      </c>
      <c r="ABM34" s="8">
        <v>1926</v>
      </c>
      <c r="ABN34" s="8">
        <v>1888</v>
      </c>
      <c r="ABO34" s="8">
        <v>1715</v>
      </c>
      <c r="ABP34" s="8">
        <v>1429</v>
      </c>
      <c r="ABQ34" s="8">
        <v>1161</v>
      </c>
      <c r="ABR34" s="8">
        <v>763</v>
      </c>
      <c r="ABS34" s="8">
        <v>618</v>
      </c>
      <c r="ABT34" s="8" t="s">
        <v>5</v>
      </c>
      <c r="ABU34" s="231" t="s">
        <v>5</v>
      </c>
      <c r="ABV34" s="231" t="s">
        <v>5</v>
      </c>
      <c r="ABW34" s="231" t="s">
        <v>5</v>
      </c>
      <c r="ABX34" s="231" t="s">
        <v>5</v>
      </c>
      <c r="ABY34" s="231" t="s">
        <v>5</v>
      </c>
      <c r="ABZ34" s="231" t="s">
        <v>5</v>
      </c>
      <c r="ACA34" s="231" t="s">
        <v>5</v>
      </c>
      <c r="ACB34" s="231" t="s">
        <v>5</v>
      </c>
      <c r="ACC34" s="231" t="s">
        <v>5</v>
      </c>
      <c r="ACD34" s="231" t="s">
        <v>5</v>
      </c>
      <c r="ACE34" s="231" t="s">
        <v>5</v>
      </c>
      <c r="ACF34" s="231" t="s">
        <v>5</v>
      </c>
      <c r="ACG34" s="231" t="s">
        <v>5</v>
      </c>
      <c r="ACH34" s="231" t="s">
        <v>5</v>
      </c>
      <c r="ACI34" s="235">
        <v>3944.9</v>
      </c>
      <c r="ACJ34" s="8">
        <v>2864</v>
      </c>
      <c r="ACK34" s="8">
        <v>2313</v>
      </c>
      <c r="ACL34" s="8">
        <v>1939</v>
      </c>
      <c r="ACM34" s="8">
        <v>993</v>
      </c>
      <c r="ACN34" s="8">
        <v>931</v>
      </c>
      <c r="ACO34" s="8">
        <v>982</v>
      </c>
      <c r="ACP34" s="8">
        <v>1080</v>
      </c>
      <c r="ACQ34" s="8">
        <v>899</v>
      </c>
      <c r="ACR34" s="8">
        <v>624</v>
      </c>
      <c r="ACS34" s="8">
        <v>447</v>
      </c>
      <c r="ACT34" s="8">
        <v>394</v>
      </c>
      <c r="ACU34" s="8" t="s">
        <v>5</v>
      </c>
      <c r="ACV34" s="231" t="s">
        <v>5</v>
      </c>
      <c r="ACW34" s="231" t="s">
        <v>5</v>
      </c>
      <c r="ACX34" s="231" t="s">
        <v>5</v>
      </c>
      <c r="ACY34" s="231" t="s">
        <v>5</v>
      </c>
      <c r="ACZ34" s="231" t="s">
        <v>5</v>
      </c>
      <c r="ADA34" s="231" t="s">
        <v>5</v>
      </c>
      <c r="ADB34" s="231" t="s">
        <v>5</v>
      </c>
      <c r="ADC34" s="231" t="s">
        <v>5</v>
      </c>
      <c r="ADD34" s="231" t="s">
        <v>5</v>
      </c>
      <c r="ADE34" s="231" t="s">
        <v>5</v>
      </c>
      <c r="ADF34" s="231" t="s">
        <v>5</v>
      </c>
      <c r="ADG34" s="231" t="s">
        <v>5</v>
      </c>
      <c r="ADH34" s="231" t="s">
        <v>5</v>
      </c>
      <c r="ADI34" s="231" t="s">
        <v>5</v>
      </c>
      <c r="ADJ34" s="106">
        <v>0.12045341715671389</v>
      </c>
      <c r="ADK34" s="107">
        <v>0.10299031564079593</v>
      </c>
      <c r="ADL34" s="107">
        <v>9.1841775346100829E-2</v>
      </c>
      <c r="ADM34" s="107">
        <v>9.8856612786323628E-2</v>
      </c>
      <c r="ADN34" s="107">
        <v>9.4183760365119037E-2</v>
      </c>
      <c r="ADO34" s="107">
        <v>0.12168401965541992</v>
      </c>
      <c r="ADP34" s="107">
        <v>8.8484536595516999E-2</v>
      </c>
      <c r="ADQ34" s="107">
        <v>8.3961098311036431E-2</v>
      </c>
      <c r="ADR34" s="107">
        <v>7.5978847266049851E-2</v>
      </c>
      <c r="ADS34" s="107">
        <v>9.5191578649296518E-2</v>
      </c>
      <c r="ADT34" s="107">
        <v>0.11249703895338448</v>
      </c>
      <c r="ADU34" s="107">
        <v>9.3327840264050582E-2</v>
      </c>
      <c r="ADV34" s="107">
        <v>8.5490801926887641E-2</v>
      </c>
      <c r="ADW34" s="107">
        <v>9.5034404565913694E-2</v>
      </c>
      <c r="ADX34" s="107">
        <v>0.13112858574959546</v>
      </c>
      <c r="ADY34" s="107">
        <v>0.11004989870401549</v>
      </c>
      <c r="ADZ34" s="107" t="s">
        <v>158</v>
      </c>
      <c r="AEA34" s="107" t="s">
        <v>158</v>
      </c>
      <c r="AEB34" s="107" t="s">
        <v>158</v>
      </c>
      <c r="AEC34" s="107" t="s">
        <v>158</v>
      </c>
      <c r="AED34" s="107" t="s">
        <v>158</v>
      </c>
      <c r="AEE34" s="107" t="s">
        <v>158</v>
      </c>
      <c r="AEF34" s="107" t="s">
        <v>158</v>
      </c>
      <c r="AEG34" s="107" t="s">
        <v>158</v>
      </c>
      <c r="AEH34" s="107" t="s">
        <v>158</v>
      </c>
      <c r="AEI34" s="107" t="s">
        <v>158</v>
      </c>
      <c r="AEJ34" s="107" t="s">
        <v>158</v>
      </c>
      <c r="AEK34" s="106" t="s">
        <v>158</v>
      </c>
      <c r="AEL34" s="107">
        <v>6.5314915593167322E-2</v>
      </c>
      <c r="AEM34" s="107">
        <v>5.804918663508591E-2</v>
      </c>
      <c r="AEN34" s="107">
        <v>5.8698318315486227E-2</v>
      </c>
      <c r="AEO34" s="107">
        <v>7.2832393330890602E-2</v>
      </c>
      <c r="AEP34" s="107">
        <v>7.6279327253777104E-2</v>
      </c>
      <c r="AEQ34" s="107">
        <v>5.5734478688959088E-2</v>
      </c>
      <c r="AER34" s="107">
        <v>4.5366164172252747E-2</v>
      </c>
      <c r="AES34" s="107">
        <v>4.3186185376750404E-2</v>
      </c>
      <c r="AET34" s="107">
        <v>4.6875088225313791E-2</v>
      </c>
      <c r="AEU34" s="107">
        <v>6.7367738602078189E-2</v>
      </c>
      <c r="AEV34" s="107">
        <v>5.5411517457745571E-2</v>
      </c>
      <c r="AEW34" s="107" t="s">
        <v>158</v>
      </c>
      <c r="AEX34" s="107" t="s">
        <v>158</v>
      </c>
      <c r="AEY34" s="107" t="s">
        <v>158</v>
      </c>
      <c r="AEZ34" s="107" t="s">
        <v>158</v>
      </c>
      <c r="AFA34" s="107" t="s">
        <v>158</v>
      </c>
      <c r="AFB34" s="107" t="s">
        <v>158</v>
      </c>
      <c r="AFC34" s="107" t="s">
        <v>158</v>
      </c>
      <c r="AFD34" s="107" t="s">
        <v>158</v>
      </c>
      <c r="AFE34" s="107" t="s">
        <v>158</v>
      </c>
      <c r="AFF34" s="107" t="s">
        <v>158</v>
      </c>
      <c r="AFG34" s="107" t="s">
        <v>158</v>
      </c>
      <c r="AFH34" s="107" t="s">
        <v>158</v>
      </c>
      <c r="AFI34" s="107" t="s">
        <v>158</v>
      </c>
      <c r="AFJ34" s="107" t="s">
        <v>158</v>
      </c>
      <c r="AFK34" s="107" t="s">
        <v>158</v>
      </c>
      <c r="AFL34" s="121" t="s">
        <v>158</v>
      </c>
      <c r="AFM34" s="122">
        <v>9.3183221059246382E-2</v>
      </c>
      <c r="AFN34" s="122">
        <v>9.3360559568750348E-2</v>
      </c>
      <c r="AFO34" s="122">
        <v>9.3330023396928335E-2</v>
      </c>
      <c r="AFP34" s="122">
        <v>0.15864699574493088</v>
      </c>
      <c r="AFQ34" s="122">
        <v>0.1578023461769868</v>
      </c>
      <c r="AFR34" s="122">
        <v>0.10715549466879304</v>
      </c>
      <c r="AFS34" s="122">
        <v>7.203978847723469E-2</v>
      </c>
      <c r="AFT34" s="122">
        <v>6.8646339158371886E-2</v>
      </c>
      <c r="AFU34" s="122">
        <v>8.7214707419213652E-2</v>
      </c>
      <c r="AFV34" s="122">
        <v>0.11499235917983371</v>
      </c>
      <c r="AFW34" s="122">
        <v>8.691451215453494E-2</v>
      </c>
      <c r="AFX34" s="122" t="s">
        <v>158</v>
      </c>
      <c r="AFY34" s="122" t="s">
        <v>158</v>
      </c>
      <c r="AFZ34" s="122" t="s">
        <v>158</v>
      </c>
      <c r="AGA34" s="122" t="s">
        <v>158</v>
      </c>
      <c r="AGB34" s="122" t="s">
        <v>158</v>
      </c>
      <c r="AGC34" s="122" t="s">
        <v>158</v>
      </c>
      <c r="AGD34" s="122" t="s">
        <v>158</v>
      </c>
      <c r="AGE34" s="122" t="s">
        <v>158</v>
      </c>
      <c r="AGF34" s="122" t="s">
        <v>158</v>
      </c>
      <c r="AGG34" s="122" t="s">
        <v>158</v>
      </c>
      <c r="AGH34" s="122" t="s">
        <v>158</v>
      </c>
      <c r="AGI34" s="122" t="s">
        <v>158</v>
      </c>
      <c r="AGJ34" s="122" t="s">
        <v>158</v>
      </c>
      <c r="AGK34" s="122" t="s">
        <v>158</v>
      </c>
      <c r="AGL34" s="122" t="s">
        <v>158</v>
      </c>
    </row>
    <row r="35" spans="1:870" x14ac:dyDescent="0.2">
      <c r="A35" s="7">
        <v>33</v>
      </c>
      <c r="B35" s="1" t="s">
        <v>283</v>
      </c>
      <c r="C35" s="1" t="s">
        <v>284</v>
      </c>
      <c r="D35" s="94">
        <v>0.32</v>
      </c>
      <c r="E35" s="95">
        <v>0.33750000000000002</v>
      </c>
      <c r="F35" s="57">
        <v>1.35</v>
      </c>
      <c r="G35" s="58" t="s">
        <v>185</v>
      </c>
      <c r="H35" s="58">
        <v>1.8248220000000002</v>
      </c>
      <c r="I35" s="226" t="s">
        <v>2343</v>
      </c>
      <c r="J35" s="58" t="s">
        <v>185</v>
      </c>
      <c r="K35" s="58" t="s">
        <v>1280</v>
      </c>
      <c r="L35" s="226" t="s">
        <v>2331</v>
      </c>
      <c r="M35" s="150">
        <v>1.28</v>
      </c>
      <c r="N35" s="123">
        <v>1.2150000000000001</v>
      </c>
      <c r="O35" s="123">
        <v>1.1573333333333333</v>
      </c>
      <c r="P35" s="123">
        <v>1.0986666666666667</v>
      </c>
      <c r="Q35" s="123">
        <v>1.0453333333333334</v>
      </c>
      <c r="R35" s="123">
        <v>0.99733333333333329</v>
      </c>
      <c r="S35" s="123">
        <v>0.94933333333333325</v>
      </c>
      <c r="T35" s="124">
        <v>0.88533333333333319</v>
      </c>
      <c r="U35" s="124">
        <v>0.82666666666666666</v>
      </c>
      <c r="V35" s="124">
        <v>0.77333333333333332</v>
      </c>
      <c r="W35" s="124">
        <v>0.73599999999999988</v>
      </c>
      <c r="X35" s="124">
        <v>0.70000000000000007</v>
      </c>
      <c r="Y35" s="124">
        <v>0.68800000000000006</v>
      </c>
      <c r="Z35" s="124">
        <v>0.66666666666666663</v>
      </c>
      <c r="AA35" s="124">
        <v>0.66666666666666663</v>
      </c>
      <c r="AB35" s="124">
        <v>0.66666666666666663</v>
      </c>
      <c r="AC35" s="124">
        <v>0.66133333333333333</v>
      </c>
      <c r="AD35" s="124">
        <v>0.65066666666666662</v>
      </c>
      <c r="AE35" s="124">
        <v>0.64000000000000012</v>
      </c>
      <c r="AF35" s="124">
        <v>0.64000000000000012</v>
      </c>
      <c r="AG35" s="124">
        <v>0.63200000000000001</v>
      </c>
      <c r="AH35" s="124">
        <v>0.58666666666666678</v>
      </c>
      <c r="AI35" s="124">
        <v>0.56000000000000005</v>
      </c>
      <c r="AJ35" s="124">
        <v>6.9333333333333344E-2</v>
      </c>
      <c r="AK35" s="136" t="s">
        <v>1316</v>
      </c>
      <c r="AL35" s="136" t="s">
        <v>5</v>
      </c>
      <c r="AM35" s="136" t="s">
        <v>5</v>
      </c>
      <c r="AN35" s="136" t="s">
        <v>5</v>
      </c>
      <c r="AO35" s="136" t="s">
        <v>5</v>
      </c>
      <c r="AP35" s="136" t="s">
        <v>5</v>
      </c>
      <c r="AQ35" s="136" t="s">
        <v>5</v>
      </c>
      <c r="AR35" s="136" t="s">
        <v>5</v>
      </c>
      <c r="AS35" s="136" t="s">
        <v>5</v>
      </c>
      <c r="AT35" s="136" t="s">
        <v>5</v>
      </c>
      <c r="AU35" s="136" t="s">
        <v>5</v>
      </c>
      <c r="AV35" s="139" t="s">
        <v>5</v>
      </c>
      <c r="AW35" s="137" t="s">
        <v>5</v>
      </c>
      <c r="AX35" s="137" t="s">
        <v>5</v>
      </c>
      <c r="AY35" s="137" t="s">
        <v>5</v>
      </c>
      <c r="AZ35" s="137" t="s">
        <v>5</v>
      </c>
      <c r="BA35" s="137" t="s">
        <v>5</v>
      </c>
      <c r="BB35" s="137" t="s">
        <v>5</v>
      </c>
      <c r="BC35" s="137" t="s">
        <v>5</v>
      </c>
      <c r="BD35" s="137" t="s">
        <v>5</v>
      </c>
      <c r="BE35" s="137" t="s">
        <v>5</v>
      </c>
      <c r="BF35" s="137" t="s">
        <v>5</v>
      </c>
      <c r="BG35" s="137" t="s">
        <v>5</v>
      </c>
      <c r="BH35" s="137" t="s">
        <v>5</v>
      </c>
      <c r="BI35" s="137" t="s">
        <v>5</v>
      </c>
      <c r="BJ35" s="137" t="s">
        <v>5</v>
      </c>
      <c r="BK35" s="137" t="s">
        <v>5</v>
      </c>
      <c r="BL35" s="137" t="s">
        <v>5</v>
      </c>
      <c r="BM35" s="126">
        <v>5.3497942386831143E-2</v>
      </c>
      <c r="BN35" s="125">
        <v>4.9827188940092304E-2</v>
      </c>
      <c r="BO35" s="125">
        <v>5.3398058252427161E-2</v>
      </c>
      <c r="BP35" s="125">
        <v>5.1020408163265252E-2</v>
      </c>
      <c r="BQ35" s="125">
        <v>4.8128342245989497E-2</v>
      </c>
      <c r="BR35" s="125">
        <v>5.0561797752809001E-2</v>
      </c>
      <c r="BS35" s="125">
        <v>7.2289156626506035E-2</v>
      </c>
      <c r="BT35" s="125">
        <v>7.0967741935483719E-2</v>
      </c>
      <c r="BU35" s="125">
        <v>6.8965517241379226E-2</v>
      </c>
      <c r="BV35" s="125">
        <v>5.0724637681159646E-2</v>
      </c>
      <c r="BW35" s="125">
        <v>5.1428571428571157E-2</v>
      </c>
      <c r="BX35" s="125">
        <v>6.3204069767441862E-3</v>
      </c>
      <c r="BY35" s="125">
        <v>3.200000000000025E-2</v>
      </c>
      <c r="BZ35" s="125">
        <v>0</v>
      </c>
      <c r="CA35" s="125">
        <v>0</v>
      </c>
      <c r="CB35" s="125">
        <v>8.0645161290322509E-3</v>
      </c>
      <c r="CC35" s="125">
        <v>1.6393442622950838E-2</v>
      </c>
      <c r="CD35" s="125">
        <v>1.6666666666666385E-2</v>
      </c>
      <c r="CE35" s="125">
        <v>0</v>
      </c>
      <c r="CF35" s="125">
        <v>1.2658227848101555E-2</v>
      </c>
      <c r="CG35" s="125">
        <v>7.727272727272716E-2</v>
      </c>
      <c r="CH35" s="125">
        <v>4.7619047619047672E-2</v>
      </c>
      <c r="CI35" s="125">
        <v>7.0769230769230766</v>
      </c>
      <c r="CJ35" s="125" t="s">
        <v>158</v>
      </c>
      <c r="CK35" s="125" t="s">
        <v>158</v>
      </c>
      <c r="CL35" s="125" t="s">
        <v>158</v>
      </c>
      <c r="CM35" s="125" t="s">
        <v>158</v>
      </c>
      <c r="CN35" s="125" t="s">
        <v>158</v>
      </c>
      <c r="CO35" s="125" t="s">
        <v>158</v>
      </c>
      <c r="CP35" s="125" t="s">
        <v>158</v>
      </c>
      <c r="CQ35" s="125" t="s">
        <v>158</v>
      </c>
      <c r="CR35" s="125" t="s">
        <v>158</v>
      </c>
      <c r="CS35" s="125" t="s">
        <v>158</v>
      </c>
      <c r="CT35" s="125" t="s">
        <v>158</v>
      </c>
      <c r="CU35" s="125" t="s">
        <v>158</v>
      </c>
      <c r="CV35" s="125" t="s">
        <v>158</v>
      </c>
      <c r="CW35" s="125" t="s">
        <v>158</v>
      </c>
      <c r="CX35" s="125" t="s">
        <v>158</v>
      </c>
      <c r="CY35" s="125" t="s">
        <v>158</v>
      </c>
      <c r="CZ35" s="125" t="s">
        <v>158</v>
      </c>
      <c r="DA35" s="125" t="s">
        <v>158</v>
      </c>
      <c r="DB35" s="125" t="s">
        <v>158</v>
      </c>
      <c r="DC35" s="125" t="s">
        <v>158</v>
      </c>
      <c r="DD35" s="125" t="s">
        <v>158</v>
      </c>
      <c r="DE35" s="125" t="s">
        <v>158</v>
      </c>
      <c r="DF35" s="125" t="s">
        <v>158</v>
      </c>
      <c r="DG35" s="125" t="s">
        <v>158</v>
      </c>
      <c r="DH35" s="125" t="s">
        <v>158</v>
      </c>
      <c r="DI35" s="125" t="s">
        <v>158</v>
      </c>
      <c r="DJ35" s="125" t="s">
        <v>158</v>
      </c>
      <c r="DK35" s="125" t="s">
        <v>158</v>
      </c>
      <c r="DL35" s="127">
        <v>3.1639847977021067E-2</v>
      </c>
      <c r="DM35" s="128">
        <v>2.4025911405993243E-2</v>
      </c>
      <c r="DN35" s="128">
        <v>2.784366331898613E-2</v>
      </c>
      <c r="DO35" s="128">
        <v>4.2539270498978696E-2</v>
      </c>
      <c r="DP35" s="128">
        <v>5.8055653664809276E-2</v>
      </c>
      <c r="DQ35" s="128">
        <v>5.3584487656874909E-2</v>
      </c>
      <c r="DR35" s="128">
        <v>5.6423637314191706E-2</v>
      </c>
      <c r="DS35" s="128">
        <v>5.0494437775795403E-2</v>
      </c>
      <c r="DT35" s="128">
        <v>4.6630518760640116E-2</v>
      </c>
      <c r="DU35" s="128">
        <v>4.6795972111241681E-2</v>
      </c>
      <c r="DV35" s="128">
        <v>4.4106171395683444E-2</v>
      </c>
      <c r="DW35" s="128">
        <v>4.634193038821955E-2</v>
      </c>
      <c r="DX35" s="128">
        <v>5.7766582703610417E-2</v>
      </c>
      <c r="DY35" s="128">
        <v>6.2715584822828463E-2</v>
      </c>
      <c r="DZ35" s="128">
        <v>6.0551014229488338E-2</v>
      </c>
      <c r="EA35" s="128">
        <v>5.8275058275058272E-2</v>
      </c>
      <c r="EB35" s="128">
        <v>6.2507876496534345E-2</v>
      </c>
      <c r="EC35" s="128">
        <v>5.8408138839018547E-2</v>
      </c>
      <c r="ED35" s="128">
        <v>6.142034548944339E-2</v>
      </c>
      <c r="EE35" s="128">
        <v>6.5806027397260283E-2</v>
      </c>
      <c r="EF35" s="128">
        <v>7.6022307692307695E-2</v>
      </c>
      <c r="EG35" s="128">
        <v>7.5922758620689673E-2</v>
      </c>
      <c r="EH35" s="128">
        <v>8.7936401673640183E-2</v>
      </c>
      <c r="EI35" s="128">
        <v>1.2881584158415843E-2</v>
      </c>
      <c r="EJ35" s="128" t="s">
        <v>158</v>
      </c>
      <c r="EK35" s="128" t="s">
        <v>158</v>
      </c>
      <c r="EL35" s="128" t="s">
        <v>158</v>
      </c>
      <c r="EM35" s="127">
        <v>3.7364520661930724E-2</v>
      </c>
      <c r="EN35" s="128">
        <v>3.0469372907041551E-2</v>
      </c>
      <c r="EO35" s="128">
        <v>3.9355200675961127E-2</v>
      </c>
      <c r="EP35" s="128">
        <v>5.780415543219667E-2</v>
      </c>
      <c r="EQ35" s="128">
        <v>6.4743709369024863E-2</v>
      </c>
      <c r="ER35" s="128">
        <v>5.8576981757877282E-2</v>
      </c>
      <c r="ES35" s="128">
        <v>6.1681357318947187E-2</v>
      </c>
      <c r="ET35" s="128">
        <v>5.7553904165395679E-2</v>
      </c>
      <c r="EU35" s="128">
        <v>5.333093208722741E-2</v>
      </c>
      <c r="EV35" s="128">
        <v>5.1618110520630811E-2</v>
      </c>
      <c r="EW35" s="128">
        <v>4.9013387000666209E-2</v>
      </c>
      <c r="EX35" s="128">
        <v>5.5432220976781431E-2</v>
      </c>
      <c r="EY35" s="128">
        <v>6.288848263254114E-2</v>
      </c>
      <c r="EZ35" s="128">
        <v>7.4906367041198491E-2</v>
      </c>
      <c r="FA35" s="128">
        <v>7.0249385317878457E-2</v>
      </c>
      <c r="FB35" s="128">
        <v>6.3856960408684549E-2</v>
      </c>
      <c r="FC35" s="128">
        <v>6.7414203194019709E-2</v>
      </c>
      <c r="FD35" s="128">
        <v>6.5001665001665002E-2</v>
      </c>
      <c r="FE35" s="128">
        <v>7.1111111111111125E-2</v>
      </c>
      <c r="FF35" s="128" t="s">
        <v>158</v>
      </c>
      <c r="FG35" s="128" t="s">
        <v>158</v>
      </c>
      <c r="FH35" s="128" t="s">
        <v>158</v>
      </c>
      <c r="FI35" s="128" t="s">
        <v>158</v>
      </c>
      <c r="FJ35" s="128" t="s">
        <v>158</v>
      </c>
      <c r="FK35" s="128" t="s">
        <v>158</v>
      </c>
      <c r="FL35" s="128" t="s">
        <v>158</v>
      </c>
      <c r="FM35" s="128" t="s">
        <v>158</v>
      </c>
      <c r="FN35" s="127">
        <v>5.1125350103950036E-2</v>
      </c>
      <c r="FO35" s="128">
        <v>3.6365865893842747E-2</v>
      </c>
      <c r="FP35" s="128">
        <v>6.6776888888888886E-2</v>
      </c>
      <c r="FQ35" s="128">
        <v>7.7420116834838029E-2</v>
      </c>
      <c r="FR35" s="128">
        <v>7.6478735177865617E-2</v>
      </c>
      <c r="FS35" s="128">
        <v>6.4498857901726436E-2</v>
      </c>
      <c r="FT35" s="128">
        <v>7.97010694381073E-2</v>
      </c>
      <c r="FU35" s="128">
        <v>6.8694496051779921E-2</v>
      </c>
      <c r="FV35" s="128">
        <v>6.2068358758214363E-2</v>
      </c>
      <c r="FW35" s="128">
        <v>5.8306547974621765E-2</v>
      </c>
      <c r="FX35" s="128">
        <v>5.397585758473953E-2</v>
      </c>
      <c r="FY35" s="128">
        <v>6.3285963436928716E-2</v>
      </c>
      <c r="FZ35" s="128">
        <v>6.9007021063189566E-2</v>
      </c>
      <c r="GA35" s="128">
        <v>8.5360648740930425E-2</v>
      </c>
      <c r="GB35" s="128">
        <v>8.2203041512535963E-2</v>
      </c>
      <c r="GC35" s="128">
        <v>7.0028011204481794E-2</v>
      </c>
      <c r="GD35" s="128">
        <v>7.5408589889775751E-2</v>
      </c>
      <c r="GE35" s="128">
        <v>7.7645186953062828E-2</v>
      </c>
      <c r="GF35" s="128">
        <v>8.3009079118028545E-2</v>
      </c>
      <c r="GG35" s="128">
        <v>8.6090322580645195E-2</v>
      </c>
      <c r="GH35" s="128">
        <v>0.10093174468085106</v>
      </c>
      <c r="GI35" s="128">
        <v>9.3691914893617043E-2</v>
      </c>
      <c r="GJ35" s="128">
        <v>0.11003560209424083</v>
      </c>
      <c r="GK35" s="128">
        <v>1.3412783505154643E-2</v>
      </c>
      <c r="GL35" s="128" t="s">
        <v>158</v>
      </c>
      <c r="GM35" s="128" t="s">
        <v>158</v>
      </c>
      <c r="GN35" s="128" t="s">
        <v>158</v>
      </c>
      <c r="GO35" s="109" t="s">
        <v>158</v>
      </c>
      <c r="GP35" s="138">
        <v>-0.69</v>
      </c>
      <c r="GQ35" s="138">
        <v>-0.61</v>
      </c>
      <c r="GR35" s="138">
        <v>-0.39</v>
      </c>
      <c r="GS35" s="129">
        <v>-0.1</v>
      </c>
      <c r="GT35" s="129">
        <v>-0.12</v>
      </c>
      <c r="GU35" s="129">
        <v>-0.14000000000000001</v>
      </c>
      <c r="GV35" s="129">
        <v>0.01</v>
      </c>
      <c r="GW35" s="129">
        <v>0.27</v>
      </c>
      <c r="GX35" s="129">
        <v>0.35</v>
      </c>
      <c r="GY35" s="129">
        <v>-0.17</v>
      </c>
      <c r="GZ35" s="129">
        <v>-1.19</v>
      </c>
      <c r="HA35" s="129">
        <v>0.65</v>
      </c>
      <c r="HB35" s="129">
        <v>-1.952</v>
      </c>
      <c r="HC35" s="129">
        <v>0.80800000000000005</v>
      </c>
      <c r="HD35" s="129">
        <v>8.0000000000000002E-3</v>
      </c>
      <c r="HE35" s="129">
        <v>0.67999999999999994</v>
      </c>
      <c r="HF35" s="231" t="s">
        <v>158</v>
      </c>
      <c r="HG35" s="231" t="s">
        <v>158</v>
      </c>
      <c r="HH35" s="231" t="s">
        <v>158</v>
      </c>
      <c r="HI35" s="231" t="s">
        <v>158</v>
      </c>
      <c r="HJ35" s="231" t="s">
        <v>158</v>
      </c>
      <c r="HK35" s="231" t="s">
        <v>158</v>
      </c>
      <c r="HL35" s="231" t="s">
        <v>158</v>
      </c>
      <c r="HM35" s="231" t="s">
        <v>158</v>
      </c>
      <c r="HN35" s="231" t="s">
        <v>158</v>
      </c>
      <c r="HO35" s="231" t="s">
        <v>158</v>
      </c>
      <c r="HP35" s="232" t="s">
        <v>158</v>
      </c>
      <c r="HQ35" s="131" t="s">
        <v>1288</v>
      </c>
      <c r="HR35" s="131" t="s">
        <v>1288</v>
      </c>
      <c r="HS35" s="131" t="s">
        <v>1288</v>
      </c>
      <c r="HT35" s="131" t="s">
        <v>1288</v>
      </c>
      <c r="HU35" s="131" t="s">
        <v>1288</v>
      </c>
      <c r="HV35" s="131" t="s">
        <v>1288</v>
      </c>
      <c r="HW35" s="131">
        <v>2107.3153984</v>
      </c>
      <c r="HX35" s="131">
        <v>60.172965718518519</v>
      </c>
      <c r="HY35" s="131">
        <v>40.196103337142858</v>
      </c>
      <c r="HZ35" s="131" t="s">
        <v>1288</v>
      </c>
      <c r="IA35" s="131" t="s">
        <v>1288</v>
      </c>
      <c r="IB35" s="131">
        <v>15.338461538461539</v>
      </c>
      <c r="IC35" s="131" t="s">
        <v>1288</v>
      </c>
      <c r="ID35" s="131">
        <v>10.037128712871286</v>
      </c>
      <c r="IE35" s="131">
        <v>1190</v>
      </c>
      <c r="IF35" s="131">
        <v>12.897058823529413</v>
      </c>
      <c r="IG35" s="131" t="s">
        <v>158</v>
      </c>
      <c r="IH35" s="131" t="s">
        <v>158</v>
      </c>
      <c r="II35" s="131" t="s">
        <v>158</v>
      </c>
      <c r="IJ35" s="131" t="s">
        <v>158</v>
      </c>
      <c r="IK35" s="131" t="s">
        <v>158</v>
      </c>
      <c r="IL35" s="131" t="s">
        <v>158</v>
      </c>
      <c r="IM35" s="131" t="s">
        <v>158</v>
      </c>
      <c r="IN35" s="131" t="s">
        <v>158</v>
      </c>
      <c r="IO35" s="131" t="s">
        <v>158</v>
      </c>
      <c r="IP35" s="131" t="s">
        <v>158</v>
      </c>
      <c r="IQ35" s="130" t="s">
        <v>158</v>
      </c>
      <c r="IR35" s="131" t="s">
        <v>1288</v>
      </c>
      <c r="IS35" s="131" t="s">
        <v>1288</v>
      </c>
      <c r="IT35" s="131" t="s">
        <v>1288</v>
      </c>
      <c r="IU35" s="131" t="s">
        <v>1288</v>
      </c>
      <c r="IV35" s="131" t="s">
        <v>1288</v>
      </c>
      <c r="IW35" s="131" t="s">
        <v>1288</v>
      </c>
      <c r="IX35" s="131">
        <v>2515.2241436000004</v>
      </c>
      <c r="IY35" s="131">
        <v>70.031350992592593</v>
      </c>
      <c r="IZ35" s="131">
        <v>45.404529611428579</v>
      </c>
      <c r="JA35" s="131" t="s">
        <v>1288</v>
      </c>
      <c r="JB35" s="131" t="s">
        <v>1288</v>
      </c>
      <c r="JC35" s="131">
        <v>16.830769230769228</v>
      </c>
      <c r="JD35" s="131" t="s">
        <v>1288</v>
      </c>
      <c r="JE35" s="131">
        <v>11.745049504950494</v>
      </c>
      <c r="JF35" s="131">
        <v>1305</v>
      </c>
      <c r="JG35" s="131">
        <v>14.426470588235297</v>
      </c>
      <c r="JH35" s="131" t="s">
        <v>158</v>
      </c>
      <c r="JI35" s="131" t="s">
        <v>158</v>
      </c>
      <c r="JJ35" s="131" t="s">
        <v>158</v>
      </c>
      <c r="JK35" s="131" t="s">
        <v>158</v>
      </c>
      <c r="JL35" s="131" t="s">
        <v>158</v>
      </c>
      <c r="JM35" s="131" t="s">
        <v>158</v>
      </c>
      <c r="JN35" s="131" t="s">
        <v>158</v>
      </c>
      <c r="JO35" s="131" t="s">
        <v>158</v>
      </c>
      <c r="JP35" s="131" t="s">
        <v>158</v>
      </c>
      <c r="JQ35" s="131" t="s">
        <v>158</v>
      </c>
      <c r="JR35" s="130" t="s">
        <v>158</v>
      </c>
      <c r="JS35" s="131" t="s">
        <v>1288</v>
      </c>
      <c r="JT35" s="131" t="s">
        <v>1288</v>
      </c>
      <c r="JU35" s="131" t="s">
        <v>1288</v>
      </c>
      <c r="JV35" s="131" t="s">
        <v>1288</v>
      </c>
      <c r="JW35" s="131" t="s">
        <v>1288</v>
      </c>
      <c r="JX35" s="131" t="s">
        <v>1288</v>
      </c>
      <c r="JY35" s="131">
        <v>2866.8696135999999</v>
      </c>
      <c r="JZ35" s="131">
        <v>80.094267081481462</v>
      </c>
      <c r="KA35" s="131">
        <v>50.083285417142861</v>
      </c>
      <c r="KB35" s="131" t="s">
        <v>1288</v>
      </c>
      <c r="KC35" s="131" t="s">
        <v>1288</v>
      </c>
      <c r="KD35" s="131">
        <v>18.323076923076922</v>
      </c>
      <c r="KE35" s="131" t="s">
        <v>1288</v>
      </c>
      <c r="KF35" s="131">
        <v>13.626237623762375</v>
      </c>
      <c r="KG35" s="131">
        <v>1430</v>
      </c>
      <c r="KH35" s="131">
        <v>15.558823529411766</v>
      </c>
      <c r="KI35" s="131" t="s">
        <v>158</v>
      </c>
      <c r="KJ35" s="131" t="s">
        <v>158</v>
      </c>
      <c r="KK35" s="131" t="s">
        <v>158</v>
      </c>
      <c r="KL35" s="131" t="s">
        <v>158</v>
      </c>
      <c r="KM35" s="131" t="s">
        <v>158</v>
      </c>
      <c r="KN35" s="131" t="s">
        <v>158</v>
      </c>
      <c r="KO35" s="131" t="s">
        <v>158</v>
      </c>
      <c r="KP35" s="131" t="s">
        <v>158</v>
      </c>
      <c r="KQ35" s="131" t="s">
        <v>158</v>
      </c>
      <c r="KR35" s="131" t="s">
        <v>158</v>
      </c>
      <c r="KS35" s="116" t="s">
        <v>158</v>
      </c>
      <c r="KT35" s="132">
        <v>14.899963623135687</v>
      </c>
      <c r="KU35" s="132">
        <v>12.6158940397351</v>
      </c>
      <c r="KV35" s="132">
        <v>13.185840707964601</v>
      </c>
      <c r="KW35" s="132">
        <v>13.616438356164384</v>
      </c>
      <c r="KX35" s="132">
        <v>9.6863468634686338</v>
      </c>
      <c r="KY35" s="132">
        <v>9.8079999999999998</v>
      </c>
      <c r="KZ35" s="132">
        <v>7.5720930232558139</v>
      </c>
      <c r="LA35" s="132">
        <v>7.9255813953488374</v>
      </c>
      <c r="LB35" s="132">
        <v>8.5728643216080407</v>
      </c>
      <c r="LC35" s="132">
        <v>6.5778894472361813</v>
      </c>
      <c r="LD35" s="132">
        <v>6.0854271356783922</v>
      </c>
      <c r="LE35" s="132">
        <v>-0.24365482233502539</v>
      </c>
      <c r="LF35" s="132" t="s">
        <v>158</v>
      </c>
      <c r="LG35" s="132" t="s">
        <v>158</v>
      </c>
      <c r="LH35" s="132" t="s">
        <v>158</v>
      </c>
      <c r="LI35" s="132" t="s">
        <v>158</v>
      </c>
      <c r="LJ35" s="132" t="s">
        <v>158</v>
      </c>
      <c r="LK35" s="132" t="s">
        <v>158</v>
      </c>
      <c r="LL35" s="132" t="s">
        <v>158</v>
      </c>
      <c r="LM35" s="132" t="s">
        <v>158</v>
      </c>
      <c r="LN35" s="132" t="s">
        <v>158</v>
      </c>
      <c r="LO35" s="132" t="s">
        <v>158</v>
      </c>
      <c r="LP35" s="132" t="s">
        <v>158</v>
      </c>
      <c r="LQ35" s="132" t="s">
        <v>158</v>
      </c>
      <c r="LR35" s="132" t="s">
        <v>158</v>
      </c>
      <c r="LS35" s="132" t="s">
        <v>158</v>
      </c>
      <c r="LT35" s="130" t="s">
        <v>158</v>
      </c>
      <c r="LU35" s="131">
        <v>3.5232690885222535</v>
      </c>
      <c r="LV35" s="131">
        <v>2.472268307086614</v>
      </c>
      <c r="LW35" s="131">
        <v>1.8948755375838926</v>
      </c>
      <c r="LX35" s="131">
        <v>1.6852312183098594</v>
      </c>
      <c r="LY35" s="131">
        <v>2.6920250087619046</v>
      </c>
      <c r="LZ35" s="131">
        <v>2.1314686982055466</v>
      </c>
      <c r="MA35" s="131">
        <v>2.7830025224570023</v>
      </c>
      <c r="MB35" s="131">
        <v>2.0499064905868547</v>
      </c>
      <c r="MC35" s="131">
        <v>1.6410660008393902</v>
      </c>
      <c r="MD35" s="131">
        <v>2.071223087539801</v>
      </c>
      <c r="ME35" s="131">
        <v>1.778086699052023</v>
      </c>
      <c r="MF35" s="131" t="s">
        <v>1282</v>
      </c>
      <c r="MG35" s="131" t="s">
        <v>158</v>
      </c>
      <c r="MH35" s="131" t="s">
        <v>158</v>
      </c>
      <c r="MI35" s="131" t="s">
        <v>158</v>
      </c>
      <c r="MJ35" s="131" t="s">
        <v>158</v>
      </c>
      <c r="MK35" s="131" t="s">
        <v>158</v>
      </c>
      <c r="ML35" s="131" t="s">
        <v>158</v>
      </c>
      <c r="MM35" s="131" t="s">
        <v>158</v>
      </c>
      <c r="MN35" s="131" t="s">
        <v>158</v>
      </c>
      <c r="MO35" s="131" t="s">
        <v>158</v>
      </c>
      <c r="MP35" s="131" t="s">
        <v>158</v>
      </c>
      <c r="MQ35" s="131" t="s">
        <v>158</v>
      </c>
      <c r="MR35" s="131" t="s">
        <v>158</v>
      </c>
      <c r="MS35" s="131" t="s">
        <v>158</v>
      </c>
      <c r="MT35" s="131" t="s">
        <v>158</v>
      </c>
      <c r="MU35" s="130" t="s">
        <v>158</v>
      </c>
      <c r="MV35" s="131">
        <v>4.2050990537948163</v>
      </c>
      <c r="MW35" s="131">
        <v>4.1948810629921258</v>
      </c>
      <c r="MX35" s="131">
        <v>2.5379055261744967</v>
      </c>
      <c r="MY35" s="131">
        <v>1.9906853239436624</v>
      </c>
      <c r="MZ35" s="131">
        <v>2.964176939428572</v>
      </c>
      <c r="NA35" s="131">
        <v>2.7541601239804239</v>
      </c>
      <c r="NB35" s="131">
        <v>3.3217026466461919</v>
      </c>
      <c r="NC35" s="131">
        <v>2.3857511297652585</v>
      </c>
      <c r="ND35" s="131">
        <v>1.8537077886494724</v>
      </c>
      <c r="NE35" s="131">
        <v>2.280928726630405</v>
      </c>
      <c r="NF35" s="131">
        <v>2.0300094032138727</v>
      </c>
      <c r="NG35" s="131" t="s">
        <v>1282</v>
      </c>
      <c r="NH35" s="131" t="s">
        <v>158</v>
      </c>
      <c r="NI35" s="131" t="s">
        <v>158</v>
      </c>
      <c r="NJ35" s="131" t="s">
        <v>158</v>
      </c>
      <c r="NK35" s="131" t="s">
        <v>158</v>
      </c>
      <c r="NL35" s="131" t="s">
        <v>158</v>
      </c>
      <c r="NM35" s="131" t="s">
        <v>158</v>
      </c>
      <c r="NN35" s="131" t="s">
        <v>158</v>
      </c>
      <c r="NO35" s="131" t="s">
        <v>158</v>
      </c>
      <c r="NP35" s="131" t="s">
        <v>158</v>
      </c>
      <c r="NQ35" s="131" t="s">
        <v>158</v>
      </c>
      <c r="NR35" s="131" t="s">
        <v>158</v>
      </c>
      <c r="NS35" s="131" t="s">
        <v>158</v>
      </c>
      <c r="NT35" s="131" t="s">
        <v>158</v>
      </c>
      <c r="NU35" s="131" t="s">
        <v>158</v>
      </c>
      <c r="NV35" s="130" t="s">
        <v>158</v>
      </c>
      <c r="NW35" s="131">
        <v>5.3328562240998165</v>
      </c>
      <c r="NX35" s="131">
        <v>5.9291905721784763</v>
      </c>
      <c r="NY35" s="131">
        <v>3.4486131000000002</v>
      </c>
      <c r="NZ35" s="131">
        <v>2.2200137957746477</v>
      </c>
      <c r="OA35" s="131">
        <v>3.2403508198095241</v>
      </c>
      <c r="OB35" s="131">
        <v>3.0108008417618266</v>
      </c>
      <c r="OC35" s="131">
        <v>3.7860993054299761</v>
      </c>
      <c r="OD35" s="131">
        <v>2.7285635000469481</v>
      </c>
      <c r="OE35" s="131">
        <v>2.0447249878686984</v>
      </c>
      <c r="OF35" s="131">
        <v>2.5347029420516423</v>
      </c>
      <c r="OG35" s="131">
        <v>2.4282098065664734</v>
      </c>
      <c r="OH35" s="131" t="s">
        <v>1282</v>
      </c>
      <c r="OI35" s="131" t="s">
        <v>158</v>
      </c>
      <c r="OJ35" s="131" t="s">
        <v>158</v>
      </c>
      <c r="OK35" s="131" t="s">
        <v>158</v>
      </c>
      <c r="OL35" s="131" t="s">
        <v>158</v>
      </c>
      <c r="OM35" s="131" t="s">
        <v>158</v>
      </c>
      <c r="ON35" s="131" t="s">
        <v>158</v>
      </c>
      <c r="OO35" s="131" t="s">
        <v>158</v>
      </c>
      <c r="OP35" s="131" t="s">
        <v>158</v>
      </c>
      <c r="OQ35" s="131" t="s">
        <v>158</v>
      </c>
      <c r="OR35" s="131" t="s">
        <v>158</v>
      </c>
      <c r="OS35" s="131" t="s">
        <v>158</v>
      </c>
      <c r="OT35" s="131" t="s">
        <v>158</v>
      </c>
      <c r="OU35" s="131" t="s">
        <v>158</v>
      </c>
      <c r="OV35" s="131" t="s">
        <v>158</v>
      </c>
      <c r="OW35" s="378" t="s">
        <v>158</v>
      </c>
      <c r="OX35" s="132">
        <v>2.6700618406693346</v>
      </c>
      <c r="OY35" s="132">
        <v>4.2913907284768209</v>
      </c>
      <c r="OZ35" s="132">
        <v>5.3628318584070795</v>
      </c>
      <c r="PA35" s="132">
        <v>5.0365296803652972</v>
      </c>
      <c r="PB35" s="132">
        <v>3.4243542435424352</v>
      </c>
      <c r="PC35" s="132">
        <v>2.528</v>
      </c>
      <c r="PD35" s="132">
        <v>2.7348837209302324</v>
      </c>
      <c r="PE35" s="132">
        <v>3.2558139534883721</v>
      </c>
      <c r="PF35" s="132">
        <v>3.7487437185929648</v>
      </c>
      <c r="PG35" s="132">
        <v>2</v>
      </c>
      <c r="PH35" s="132">
        <v>1.7537688442211055</v>
      </c>
      <c r="PI35" s="132">
        <v>0.33248730964467005</v>
      </c>
      <c r="PJ35" s="132" t="s">
        <v>158</v>
      </c>
      <c r="PK35" s="132" t="s">
        <v>158</v>
      </c>
      <c r="PL35" s="132" t="s">
        <v>158</v>
      </c>
      <c r="PM35" s="132" t="s">
        <v>158</v>
      </c>
      <c r="PN35" s="132" t="s">
        <v>158</v>
      </c>
      <c r="PO35" s="132" t="s">
        <v>158</v>
      </c>
      <c r="PP35" s="132" t="s">
        <v>158</v>
      </c>
      <c r="PQ35" s="132" t="s">
        <v>158</v>
      </c>
      <c r="PR35" s="132" t="s">
        <v>158</v>
      </c>
      <c r="PS35" s="132" t="s">
        <v>158</v>
      </c>
      <c r="PT35" s="132" t="s">
        <v>158</v>
      </c>
      <c r="PU35" s="132" t="s">
        <v>158</v>
      </c>
      <c r="PV35" s="132" t="s">
        <v>158</v>
      </c>
      <c r="PW35" s="132" t="s">
        <v>158</v>
      </c>
      <c r="PX35" s="130" t="s">
        <v>158</v>
      </c>
      <c r="PY35" s="131">
        <v>19.661185540309468</v>
      </c>
      <c r="PZ35" s="131">
        <v>7.2680109953703704</v>
      </c>
      <c r="QA35" s="131">
        <v>4.6590174108910887</v>
      </c>
      <c r="QB35" s="131">
        <v>4.5560829492293751</v>
      </c>
      <c r="QC35" s="131">
        <v>7.6148336724137922</v>
      </c>
      <c r="QD35" s="131">
        <v>8.2695589367088598</v>
      </c>
      <c r="QE35" s="131">
        <v>7.7053199091156479</v>
      </c>
      <c r="QF35" s="131">
        <v>4.990058085657143</v>
      </c>
      <c r="QG35" s="131">
        <v>3.7528935622412867</v>
      </c>
      <c r="QH35" s="131">
        <v>6.8121382451999999</v>
      </c>
      <c r="QI35" s="131">
        <v>6.1698080015816616</v>
      </c>
      <c r="QJ35" s="131">
        <v>29.986106870229008</v>
      </c>
      <c r="QK35" s="131" t="s">
        <v>158</v>
      </c>
      <c r="QL35" s="131" t="s">
        <v>158</v>
      </c>
      <c r="QM35" s="131" t="s">
        <v>158</v>
      </c>
      <c r="QN35" s="131" t="s">
        <v>158</v>
      </c>
      <c r="QO35" s="131" t="s">
        <v>158</v>
      </c>
      <c r="QP35" s="131" t="s">
        <v>158</v>
      </c>
      <c r="QQ35" s="131" t="s">
        <v>158</v>
      </c>
      <c r="QR35" s="131" t="s">
        <v>158</v>
      </c>
      <c r="QS35" s="131" t="s">
        <v>158</v>
      </c>
      <c r="QT35" s="131" t="s">
        <v>158</v>
      </c>
      <c r="QU35" s="131" t="s">
        <v>158</v>
      </c>
      <c r="QV35" s="131" t="s">
        <v>158</v>
      </c>
      <c r="QW35" s="131" t="s">
        <v>158</v>
      </c>
      <c r="QX35" s="131" t="s">
        <v>158</v>
      </c>
      <c r="QY35" s="130" t="s">
        <v>158</v>
      </c>
      <c r="QZ35" s="131">
        <v>23.466056845154721</v>
      </c>
      <c r="RA35" s="131">
        <v>12.33217349537037</v>
      </c>
      <c r="RB35" s="131">
        <v>6.2400647425742575</v>
      </c>
      <c r="RC35" s="131">
        <v>5.381889062556664</v>
      </c>
      <c r="RD35" s="131">
        <v>8.3846599849137942</v>
      </c>
      <c r="RE35" s="131">
        <v>10.685444025316455</v>
      </c>
      <c r="RF35" s="131">
        <v>9.1968229740476204</v>
      </c>
      <c r="RG35" s="131">
        <v>5.8075998930285717</v>
      </c>
      <c r="RH35" s="131">
        <v>4.2391762566166218</v>
      </c>
      <c r="RI35" s="131">
        <v>7.5018485003999995</v>
      </c>
      <c r="RJ35" s="131">
        <v>7.0439581297765042</v>
      </c>
      <c r="RK35" s="131">
        <v>32.903511450381679</v>
      </c>
      <c r="RL35" s="131" t="s">
        <v>158</v>
      </c>
      <c r="RM35" s="131" t="s">
        <v>158</v>
      </c>
      <c r="RN35" s="131" t="s">
        <v>158</v>
      </c>
      <c r="RO35" s="131" t="s">
        <v>158</v>
      </c>
      <c r="RP35" s="131" t="s">
        <v>158</v>
      </c>
      <c r="RQ35" s="131" t="s">
        <v>158</v>
      </c>
      <c r="RR35" s="131" t="s">
        <v>158</v>
      </c>
      <c r="RS35" s="131" t="s">
        <v>158</v>
      </c>
      <c r="RT35" s="131" t="s">
        <v>158</v>
      </c>
      <c r="RU35" s="131" t="s">
        <v>158</v>
      </c>
      <c r="RV35" s="131" t="s">
        <v>158</v>
      </c>
      <c r="RW35" s="131" t="s">
        <v>158</v>
      </c>
      <c r="RX35" s="131" t="s">
        <v>158</v>
      </c>
      <c r="RY35" s="131" t="s">
        <v>158</v>
      </c>
      <c r="RZ35" s="130" t="s">
        <v>158</v>
      </c>
      <c r="SA35" s="131">
        <v>29.759372062551567</v>
      </c>
      <c r="SB35" s="131">
        <v>17.430722283950615</v>
      </c>
      <c r="SC35" s="131">
        <v>8.4792632326732669</v>
      </c>
      <c r="SD35" s="131">
        <v>6.0018867987307338</v>
      </c>
      <c r="SE35" s="131">
        <v>9.1658630409482758</v>
      </c>
      <c r="SF35" s="131">
        <v>11.681145037974684</v>
      </c>
      <c r="SG35" s="131">
        <v>10.482601478299321</v>
      </c>
      <c r="SH35" s="131">
        <v>6.6421031486857132</v>
      </c>
      <c r="SI35" s="131">
        <v>4.6760064735978544</v>
      </c>
      <c r="SJ35" s="131">
        <v>8.3364978672000003</v>
      </c>
      <c r="SK35" s="131">
        <v>8.4256793001489978</v>
      </c>
      <c r="SL35" s="131">
        <v>35.820916030534349</v>
      </c>
      <c r="SM35" s="131" t="s">
        <v>158</v>
      </c>
      <c r="SN35" s="131" t="s">
        <v>158</v>
      </c>
      <c r="SO35" s="131" t="s">
        <v>158</v>
      </c>
      <c r="SP35" s="131" t="s">
        <v>158</v>
      </c>
      <c r="SQ35" s="131" t="s">
        <v>158</v>
      </c>
      <c r="SR35" s="131" t="s">
        <v>158</v>
      </c>
      <c r="SS35" s="131" t="s">
        <v>158</v>
      </c>
      <c r="ST35" s="131" t="s">
        <v>158</v>
      </c>
      <c r="SU35" s="131" t="s">
        <v>158</v>
      </c>
      <c r="SV35" s="131" t="s">
        <v>158</v>
      </c>
      <c r="SW35" s="131" t="s">
        <v>158</v>
      </c>
      <c r="SX35" s="131" t="s">
        <v>158</v>
      </c>
      <c r="SY35" s="131" t="s">
        <v>158</v>
      </c>
      <c r="SZ35" s="131" t="s">
        <v>158</v>
      </c>
      <c r="TA35" s="378" t="s">
        <v>158</v>
      </c>
      <c r="TB35" s="132">
        <v>-4.4852673699527106</v>
      </c>
      <c r="TC35" s="132">
        <v>2.8112582781456954</v>
      </c>
      <c r="TD35" s="132">
        <v>4.5</v>
      </c>
      <c r="TE35" s="132">
        <v>3.9634703196347032</v>
      </c>
      <c r="TF35" s="132">
        <v>2.1143911439114391</v>
      </c>
      <c r="TG35" s="132">
        <v>1.052</v>
      </c>
      <c r="TH35" s="132">
        <v>1.4093023255813955</v>
      </c>
      <c r="TI35" s="132">
        <v>2.3906976744186048</v>
      </c>
      <c r="TJ35" s="132">
        <v>2.613065326633166</v>
      </c>
      <c r="TK35" s="132">
        <v>0.18090452261306533</v>
      </c>
      <c r="TL35" s="132">
        <v>1.4221105527638191</v>
      </c>
      <c r="TM35" s="132">
        <v>-3.8071065989847719E-2</v>
      </c>
      <c r="TN35" s="132" t="s">
        <v>158</v>
      </c>
      <c r="TO35" s="132" t="s">
        <v>158</v>
      </c>
      <c r="TP35" s="132" t="s">
        <v>158</v>
      </c>
      <c r="TQ35" s="132" t="s">
        <v>158</v>
      </c>
      <c r="TR35" s="132" t="s">
        <v>158</v>
      </c>
      <c r="TS35" s="132" t="s">
        <v>158</v>
      </c>
      <c r="TT35" s="132" t="s">
        <v>158</v>
      </c>
      <c r="TU35" s="132" t="s">
        <v>158</v>
      </c>
      <c r="TV35" s="132" t="s">
        <v>158</v>
      </c>
      <c r="TW35" s="132" t="s">
        <v>158</v>
      </c>
      <c r="TX35" s="132" t="s">
        <v>158</v>
      </c>
      <c r="TY35" s="132" t="s">
        <v>158</v>
      </c>
      <c r="TZ35" s="132" t="s">
        <v>158</v>
      </c>
      <c r="UA35" s="132" t="s">
        <v>158</v>
      </c>
      <c r="UB35" s="235" t="s">
        <v>158</v>
      </c>
      <c r="UC35" s="236">
        <v>18.88</v>
      </c>
      <c r="UD35" s="236">
        <v>19.489999999999998</v>
      </c>
      <c r="UE35" s="236">
        <v>24.02</v>
      </c>
      <c r="UF35" s="236">
        <v>21.16</v>
      </c>
      <c r="UG35" s="236">
        <v>19.22</v>
      </c>
      <c r="UH35" s="236">
        <v>20.399999999999999</v>
      </c>
      <c r="UI35" s="236">
        <v>16.690000000000001</v>
      </c>
      <c r="UJ35" s="236">
        <v>14.91</v>
      </c>
      <c r="UK35" s="236">
        <v>15.7</v>
      </c>
      <c r="UL35" s="236">
        <v>15.76</v>
      </c>
      <c r="UM35" s="236">
        <v>4.07</v>
      </c>
      <c r="UN35" s="236">
        <v>5.0599999999999996</v>
      </c>
      <c r="UO35" s="231" t="s">
        <v>5</v>
      </c>
      <c r="UP35" s="231" t="s">
        <v>5</v>
      </c>
      <c r="UQ35" s="231" t="s">
        <v>5</v>
      </c>
      <c r="UR35" s="231" t="s">
        <v>5</v>
      </c>
      <c r="US35" s="231" t="s">
        <v>5</v>
      </c>
      <c r="UT35" s="231" t="s">
        <v>5</v>
      </c>
      <c r="UU35" s="231" t="s">
        <v>5</v>
      </c>
      <c r="UV35" s="231" t="s">
        <v>5</v>
      </c>
      <c r="UW35" s="231" t="s">
        <v>5</v>
      </c>
      <c r="UX35" s="231" t="s">
        <v>5</v>
      </c>
      <c r="UY35" s="231" t="s">
        <v>5</v>
      </c>
      <c r="UZ35" s="231" t="s">
        <v>5</v>
      </c>
      <c r="VA35" s="231" t="s">
        <v>5</v>
      </c>
      <c r="VB35" s="231" t="s">
        <v>5</v>
      </c>
      <c r="VC35" s="130" t="s">
        <v>158</v>
      </c>
      <c r="VD35" s="131">
        <v>2.2182203919491528</v>
      </c>
      <c r="VE35" s="131">
        <v>1.1929194458696768</v>
      </c>
      <c r="VF35" s="131">
        <v>0.78393005828476259</v>
      </c>
      <c r="VG35" s="131">
        <v>0.83695652173913049</v>
      </c>
      <c r="VH35" s="131">
        <v>1.04474505723205</v>
      </c>
      <c r="VI35" s="131">
        <v>0.77352941176470591</v>
      </c>
      <c r="VJ35" s="131">
        <v>0.98741761533852601</v>
      </c>
      <c r="VK35" s="131">
        <v>0.98658618376928242</v>
      </c>
      <c r="VL35" s="131">
        <v>0.87006369426751595</v>
      </c>
      <c r="VM35" s="131">
        <v>0.86484771573604069</v>
      </c>
      <c r="VN35" s="131">
        <v>2.6879606879606874</v>
      </c>
      <c r="VO35" s="131">
        <v>1.9703557312252966</v>
      </c>
      <c r="VP35" s="131" t="s">
        <v>158</v>
      </c>
      <c r="VQ35" s="131" t="s">
        <v>158</v>
      </c>
      <c r="VR35" s="131" t="s">
        <v>158</v>
      </c>
      <c r="VS35" s="131" t="s">
        <v>158</v>
      </c>
      <c r="VT35" s="131" t="s">
        <v>158</v>
      </c>
      <c r="VU35" s="131" t="s">
        <v>158</v>
      </c>
      <c r="VV35" s="131" t="s">
        <v>158</v>
      </c>
      <c r="VW35" s="131" t="s">
        <v>158</v>
      </c>
      <c r="VX35" s="131" t="s">
        <v>158</v>
      </c>
      <c r="VY35" s="131" t="s">
        <v>158</v>
      </c>
      <c r="VZ35" s="131" t="s">
        <v>158</v>
      </c>
      <c r="WA35" s="131" t="s">
        <v>158</v>
      </c>
      <c r="WB35" s="131" t="s">
        <v>158</v>
      </c>
      <c r="WC35" s="131" t="s">
        <v>158</v>
      </c>
      <c r="WD35" s="130" t="s">
        <v>158</v>
      </c>
      <c r="WE35" s="131">
        <v>2.6474947660628656</v>
      </c>
      <c r="WF35" s="131">
        <v>2.0241149307337101</v>
      </c>
      <c r="WG35" s="131">
        <v>1.0499583680266444</v>
      </c>
      <c r="WH35" s="131">
        <v>0.98865784499054832</v>
      </c>
      <c r="WI35" s="131">
        <v>1.1503642039542143</v>
      </c>
      <c r="WJ35" s="131">
        <v>0.99950980392156874</v>
      </c>
      <c r="WK35" s="131">
        <v>1.1785500299580587</v>
      </c>
      <c r="WL35" s="131">
        <v>1.14822266934943</v>
      </c>
      <c r="WM35" s="131">
        <v>0.98280254777070064</v>
      </c>
      <c r="WN35" s="131">
        <v>0.95241116751269039</v>
      </c>
      <c r="WO35" s="131">
        <v>3.0687960687960687</v>
      </c>
      <c r="WP35" s="131">
        <v>2.1620553359683794</v>
      </c>
      <c r="WQ35" s="131" t="s">
        <v>158</v>
      </c>
      <c r="WR35" s="131" t="s">
        <v>158</v>
      </c>
      <c r="WS35" s="131" t="s">
        <v>158</v>
      </c>
      <c r="WT35" s="131" t="s">
        <v>158</v>
      </c>
      <c r="WU35" s="131" t="s">
        <v>158</v>
      </c>
      <c r="WV35" s="131" t="s">
        <v>158</v>
      </c>
      <c r="WW35" s="131" t="s">
        <v>158</v>
      </c>
      <c r="WX35" s="131" t="s">
        <v>158</v>
      </c>
      <c r="WY35" s="131" t="s">
        <v>158</v>
      </c>
      <c r="WZ35" s="131" t="s">
        <v>158</v>
      </c>
      <c r="XA35" s="131" t="s">
        <v>158</v>
      </c>
      <c r="XB35" s="131" t="s">
        <v>158</v>
      </c>
      <c r="XC35" s="131" t="s">
        <v>158</v>
      </c>
      <c r="XD35" s="131" t="s">
        <v>158</v>
      </c>
      <c r="XE35" s="130" t="s">
        <v>158</v>
      </c>
      <c r="XF35" s="131">
        <v>3.3575211334745765</v>
      </c>
      <c r="XG35" s="131">
        <v>2.8609543355566958</v>
      </c>
      <c r="XH35" s="131">
        <v>1.4267277268942549</v>
      </c>
      <c r="XI35" s="131">
        <v>1.1025519848771266</v>
      </c>
      <c r="XJ35" s="131">
        <v>1.257544224765869</v>
      </c>
      <c r="XK35" s="131">
        <v>1.0926470588235295</v>
      </c>
      <c r="XL35" s="131">
        <v>1.3433193529059317</v>
      </c>
      <c r="XM35" s="131">
        <v>1.3132126089872567</v>
      </c>
      <c r="XN35" s="131">
        <v>1.0840764331210191</v>
      </c>
      <c r="XO35" s="131">
        <v>1.0583756345177664</v>
      </c>
      <c r="XP35" s="131">
        <v>3.6707616707616704</v>
      </c>
      <c r="XQ35" s="131">
        <v>2.3537549407114629</v>
      </c>
      <c r="XR35" s="131" t="s">
        <v>158</v>
      </c>
      <c r="XS35" s="131" t="s">
        <v>158</v>
      </c>
      <c r="XT35" s="131" t="s">
        <v>158</v>
      </c>
      <c r="XU35" s="131" t="s">
        <v>158</v>
      </c>
      <c r="XV35" s="131" t="s">
        <v>158</v>
      </c>
      <c r="XW35" s="131" t="s">
        <v>158</v>
      </c>
      <c r="XX35" s="131" t="s">
        <v>158</v>
      </c>
      <c r="XY35" s="131" t="s">
        <v>158</v>
      </c>
      <c r="XZ35" s="131" t="s">
        <v>158</v>
      </c>
      <c r="YA35" s="131" t="s">
        <v>158</v>
      </c>
      <c r="YB35" s="131" t="s">
        <v>158</v>
      </c>
      <c r="YC35" s="131" t="s">
        <v>158</v>
      </c>
      <c r="YD35" s="131" t="s">
        <v>158</v>
      </c>
      <c r="YE35" s="131" t="s">
        <v>158</v>
      </c>
      <c r="YF35" s="235" t="s">
        <v>158</v>
      </c>
      <c r="YG35" s="8">
        <v>274.89999999999998</v>
      </c>
      <c r="YH35" s="8">
        <v>302</v>
      </c>
      <c r="YI35" s="8">
        <v>226</v>
      </c>
      <c r="YJ35" s="8">
        <v>219</v>
      </c>
      <c r="YK35" s="8">
        <v>271</v>
      </c>
      <c r="YL35" s="8">
        <v>250</v>
      </c>
      <c r="YM35" s="8">
        <v>215</v>
      </c>
      <c r="YN35" s="8">
        <v>215</v>
      </c>
      <c r="YO35" s="8">
        <v>199</v>
      </c>
      <c r="YP35" s="8">
        <v>199</v>
      </c>
      <c r="YQ35" s="8">
        <v>199</v>
      </c>
      <c r="YR35" s="8">
        <v>394</v>
      </c>
      <c r="YS35" s="231" t="s">
        <v>5</v>
      </c>
      <c r="YT35" s="231" t="s">
        <v>5</v>
      </c>
      <c r="YU35" s="231" t="s">
        <v>5</v>
      </c>
      <c r="YV35" s="231" t="s">
        <v>5</v>
      </c>
      <c r="YW35" s="231" t="s">
        <v>5</v>
      </c>
      <c r="YX35" s="231" t="s">
        <v>5</v>
      </c>
      <c r="YY35" s="231" t="s">
        <v>5</v>
      </c>
      <c r="YZ35" s="231" t="s">
        <v>5</v>
      </c>
      <c r="ZA35" s="231" t="s">
        <v>5</v>
      </c>
      <c r="ZB35" s="231" t="s">
        <v>5</v>
      </c>
      <c r="ZC35" s="231" t="s">
        <v>5</v>
      </c>
      <c r="ZD35" s="231" t="s">
        <v>5</v>
      </c>
      <c r="ZE35" s="231" t="s">
        <v>5</v>
      </c>
      <c r="ZF35" s="231" t="s">
        <v>5</v>
      </c>
      <c r="ZG35" s="235" t="s">
        <v>158</v>
      </c>
      <c r="ZH35" s="133">
        <v>-3.8800000000000001E-2</v>
      </c>
      <c r="ZI35" s="133">
        <v>-3.5799999999999998E-2</v>
      </c>
      <c r="ZJ35" s="133">
        <v>-6.4000000000000003E-3</v>
      </c>
      <c r="ZK35" s="133">
        <v>5.0000000000000001E-3</v>
      </c>
      <c r="ZL35" s="133">
        <v>-7.8000000000000005E-3</v>
      </c>
      <c r="ZM35" s="133">
        <v>-1.0700000000000001E-2</v>
      </c>
      <c r="ZN35" s="133">
        <v>7.000000000000001E-4</v>
      </c>
      <c r="ZO35" s="133">
        <v>1.3600000000000001E-2</v>
      </c>
      <c r="ZP35" s="133">
        <v>1.6200000000000003E-2</v>
      </c>
      <c r="ZQ35" s="133">
        <v>-7.1999999999999998E-3</v>
      </c>
      <c r="ZR35" s="133">
        <v>-0.1225</v>
      </c>
      <c r="ZS35" s="133">
        <v>4.2000000000000003E-2</v>
      </c>
      <c r="ZT35" s="379" t="s">
        <v>158</v>
      </c>
      <c r="ZU35" s="133">
        <v>1.9300000000000001E-2</v>
      </c>
      <c r="ZV35" s="133">
        <v>2.47E-2</v>
      </c>
      <c r="ZW35" s="133">
        <v>3.1800000000000002E-2</v>
      </c>
      <c r="ZX35" s="133">
        <v>3.2500000000000001E-2</v>
      </c>
      <c r="ZY35" s="133">
        <v>2.1700000000000001E-2</v>
      </c>
      <c r="ZZ35" s="133">
        <v>2.5000000000000001E-2</v>
      </c>
      <c r="AAA35" s="133">
        <v>2.3399999999999997E-2</v>
      </c>
      <c r="AAB35" s="133">
        <v>2.87E-2</v>
      </c>
      <c r="AAC35" s="133">
        <v>4.4800000000000006E-2</v>
      </c>
      <c r="AAD35" s="133">
        <v>2.3799999999999998E-2</v>
      </c>
      <c r="AAE35" s="133">
        <v>-8.8000000000000005E-3</v>
      </c>
      <c r="AAF35" s="133">
        <v>3.9699999999999999E-2</v>
      </c>
      <c r="AAG35" s="235" t="s">
        <v>158</v>
      </c>
      <c r="AAH35" s="8">
        <v>4096</v>
      </c>
      <c r="AAI35" s="8">
        <v>3810</v>
      </c>
      <c r="AAJ35" s="8">
        <v>2980</v>
      </c>
      <c r="AAK35" s="8">
        <v>2982</v>
      </c>
      <c r="AAL35" s="8">
        <v>2625</v>
      </c>
      <c r="AAM35" s="8">
        <v>2452</v>
      </c>
      <c r="AAN35" s="8">
        <v>1628</v>
      </c>
      <c r="AAO35" s="8">
        <v>1704</v>
      </c>
      <c r="AAP35" s="8">
        <v>1706</v>
      </c>
      <c r="AAQ35" s="8">
        <v>1309</v>
      </c>
      <c r="AAR35" s="8">
        <v>1211</v>
      </c>
      <c r="AAS35" s="8">
        <v>-96</v>
      </c>
      <c r="AAT35" s="231" t="s">
        <v>5</v>
      </c>
      <c r="AAU35" s="231" t="s">
        <v>5</v>
      </c>
      <c r="AAV35" s="231" t="s">
        <v>5</v>
      </c>
      <c r="AAW35" s="231" t="s">
        <v>5</v>
      </c>
      <c r="AAX35" s="231" t="s">
        <v>5</v>
      </c>
      <c r="AAY35" s="231" t="s">
        <v>5</v>
      </c>
      <c r="AAZ35" s="231" t="s">
        <v>5</v>
      </c>
      <c r="ABA35" s="231" t="s">
        <v>5</v>
      </c>
      <c r="ABB35" s="231" t="s">
        <v>5</v>
      </c>
      <c r="ABC35" s="231" t="s">
        <v>5</v>
      </c>
      <c r="ABD35" s="231" t="s">
        <v>5</v>
      </c>
      <c r="ABE35" s="231" t="s">
        <v>5</v>
      </c>
      <c r="ABF35" s="231" t="s">
        <v>5</v>
      </c>
      <c r="ABG35" s="231" t="s">
        <v>5</v>
      </c>
      <c r="ABH35" s="235" t="s">
        <v>158</v>
      </c>
      <c r="ABI35" s="8">
        <v>734</v>
      </c>
      <c r="ABJ35" s="8">
        <v>1296</v>
      </c>
      <c r="ABK35" s="8">
        <v>1212</v>
      </c>
      <c r="ABL35" s="8">
        <v>1103</v>
      </c>
      <c r="ABM35" s="8">
        <v>928</v>
      </c>
      <c r="ABN35" s="8">
        <v>632</v>
      </c>
      <c r="ABO35" s="8">
        <v>588</v>
      </c>
      <c r="ABP35" s="8">
        <v>700</v>
      </c>
      <c r="ABQ35" s="8">
        <v>746</v>
      </c>
      <c r="ABR35" s="8">
        <v>398</v>
      </c>
      <c r="ABS35" s="8">
        <v>349</v>
      </c>
      <c r="ABT35" s="8">
        <v>131</v>
      </c>
      <c r="ABU35" s="231" t="s">
        <v>5</v>
      </c>
      <c r="ABV35" s="231" t="s">
        <v>5</v>
      </c>
      <c r="ABW35" s="231" t="s">
        <v>5</v>
      </c>
      <c r="ABX35" s="231" t="s">
        <v>5</v>
      </c>
      <c r="ABY35" s="231" t="s">
        <v>5</v>
      </c>
      <c r="ABZ35" s="231" t="s">
        <v>5</v>
      </c>
      <c r="ACA35" s="231" t="s">
        <v>5</v>
      </c>
      <c r="ACB35" s="231" t="s">
        <v>5</v>
      </c>
      <c r="ACC35" s="231" t="s">
        <v>5</v>
      </c>
      <c r="ACD35" s="231" t="s">
        <v>5</v>
      </c>
      <c r="ACE35" s="231" t="s">
        <v>5</v>
      </c>
      <c r="ACF35" s="231" t="s">
        <v>5</v>
      </c>
      <c r="ACG35" s="231" t="s">
        <v>5</v>
      </c>
      <c r="ACH35" s="231" t="s">
        <v>5</v>
      </c>
      <c r="ACI35" s="235" t="s">
        <v>158</v>
      </c>
      <c r="ACJ35" s="8">
        <v>-1233</v>
      </c>
      <c r="ACK35" s="8">
        <v>849</v>
      </c>
      <c r="ACL35" s="8">
        <v>1017</v>
      </c>
      <c r="ACM35" s="8">
        <v>868</v>
      </c>
      <c r="ACN35" s="8">
        <v>573</v>
      </c>
      <c r="ACO35" s="8">
        <v>263</v>
      </c>
      <c r="ACP35" s="8">
        <v>303</v>
      </c>
      <c r="ACQ35" s="8">
        <v>514</v>
      </c>
      <c r="ACR35" s="8">
        <v>520</v>
      </c>
      <c r="ACS35" s="8">
        <v>36</v>
      </c>
      <c r="ACT35" s="8">
        <v>283</v>
      </c>
      <c r="ACU35" s="8">
        <v>-15</v>
      </c>
      <c r="ACV35" s="237" t="s">
        <v>5</v>
      </c>
      <c r="ACW35" s="237" t="s">
        <v>5</v>
      </c>
      <c r="ACX35" s="237" t="s">
        <v>5</v>
      </c>
      <c r="ACY35" s="237" t="s">
        <v>5</v>
      </c>
      <c r="ACZ35" s="237" t="s">
        <v>5</v>
      </c>
      <c r="ADA35" s="237" t="s">
        <v>5</v>
      </c>
      <c r="ADB35" s="237" t="s">
        <v>5</v>
      </c>
      <c r="ADC35" s="237" t="s">
        <v>5</v>
      </c>
      <c r="ADD35" s="237" t="s">
        <v>5</v>
      </c>
      <c r="ADE35" s="237" t="s">
        <v>5</v>
      </c>
      <c r="ADF35" s="237" t="s">
        <v>5</v>
      </c>
      <c r="ADG35" s="237" t="s">
        <v>5</v>
      </c>
      <c r="ADH35" s="237" t="s">
        <v>5</v>
      </c>
      <c r="ADI35" s="237" t="s">
        <v>5</v>
      </c>
      <c r="ADJ35" s="127" t="s">
        <v>158</v>
      </c>
      <c r="ADK35" s="128" t="s">
        <v>1282</v>
      </c>
      <c r="ADL35" s="128" t="s">
        <v>1282</v>
      </c>
      <c r="ADM35" s="128" t="s">
        <v>1282</v>
      </c>
      <c r="ADN35" s="128" t="s">
        <v>1282</v>
      </c>
      <c r="ADO35" s="128" t="s">
        <v>1282</v>
      </c>
      <c r="ADP35" s="128" t="s">
        <v>1282</v>
      </c>
      <c r="ADQ35" s="128">
        <v>88.533333333333317</v>
      </c>
      <c r="ADR35" s="128">
        <v>2.8065185185185189</v>
      </c>
      <c r="ADS35" s="128">
        <v>2.2095238095238097</v>
      </c>
      <c r="ADT35" s="128" t="s">
        <v>1282</v>
      </c>
      <c r="ADU35" s="128" t="s">
        <v>1282</v>
      </c>
      <c r="ADV35" s="128">
        <v>1.0584615384615386</v>
      </c>
      <c r="ADW35" s="128" t="s">
        <v>1282</v>
      </c>
      <c r="ADX35" s="128">
        <v>0.82508250825082496</v>
      </c>
      <c r="ADY35" s="128">
        <v>83.333333333333329</v>
      </c>
      <c r="ADZ35" s="128">
        <v>0.97254901960784323</v>
      </c>
      <c r="AEA35" s="128" t="s">
        <v>158</v>
      </c>
      <c r="AEB35" s="128" t="s">
        <v>158</v>
      </c>
      <c r="AEC35" s="128" t="s">
        <v>158</v>
      </c>
      <c r="AED35" s="128" t="s">
        <v>158</v>
      </c>
      <c r="AEE35" s="128" t="s">
        <v>158</v>
      </c>
      <c r="AEF35" s="128" t="s">
        <v>158</v>
      </c>
      <c r="AEG35" s="128" t="s">
        <v>158</v>
      </c>
      <c r="AEH35" s="128" t="s">
        <v>158</v>
      </c>
      <c r="AEI35" s="128" t="s">
        <v>158</v>
      </c>
      <c r="AEJ35" s="128" t="s">
        <v>158</v>
      </c>
      <c r="AEK35" s="127" t="s">
        <v>158</v>
      </c>
      <c r="AEL35" s="128">
        <v>0.45504564032697548</v>
      </c>
      <c r="AEM35" s="128">
        <v>0.26968724279835393</v>
      </c>
      <c r="AEN35" s="128">
        <v>0.20486688668866887</v>
      </c>
      <c r="AEO35" s="128">
        <v>0.2075503173164098</v>
      </c>
      <c r="AEP35" s="128">
        <v>0.29124712643678163</v>
      </c>
      <c r="AEQ35" s="128">
        <v>0.37552742616033752</v>
      </c>
      <c r="AER35" s="128">
        <v>0.32371882086167797</v>
      </c>
      <c r="AES35" s="128">
        <v>0.23274057142857146</v>
      </c>
      <c r="AET35" s="128">
        <v>0.20629133154602322</v>
      </c>
      <c r="AEU35" s="128">
        <v>0.36799999999999994</v>
      </c>
      <c r="AEV35" s="128">
        <v>0.39914040114613186</v>
      </c>
      <c r="AEW35" s="128">
        <v>2.0692519083969469</v>
      </c>
      <c r="AEX35" s="128" t="s">
        <v>158</v>
      </c>
      <c r="AEY35" s="128" t="s">
        <v>158</v>
      </c>
      <c r="AEZ35" s="128" t="s">
        <v>158</v>
      </c>
      <c r="AFA35" s="128" t="s">
        <v>158</v>
      </c>
      <c r="AFB35" s="128" t="s">
        <v>158</v>
      </c>
      <c r="AFC35" s="128" t="s">
        <v>158</v>
      </c>
      <c r="AFD35" s="128" t="s">
        <v>158</v>
      </c>
      <c r="AFE35" s="128" t="s">
        <v>158</v>
      </c>
      <c r="AFF35" s="128" t="s">
        <v>158</v>
      </c>
      <c r="AFG35" s="128" t="s">
        <v>158</v>
      </c>
      <c r="AFH35" s="128" t="s">
        <v>158</v>
      </c>
      <c r="AFI35" s="128" t="s">
        <v>158</v>
      </c>
      <c r="AFJ35" s="128" t="s">
        <v>158</v>
      </c>
      <c r="AFK35" s="128" t="s">
        <v>158</v>
      </c>
      <c r="AFL35" s="134" t="s">
        <v>158</v>
      </c>
      <c r="AFM35" s="135" t="s">
        <v>1282</v>
      </c>
      <c r="AFN35" s="135">
        <v>0.41167805261091478</v>
      </c>
      <c r="AFO35" s="135">
        <v>0.24414814814814814</v>
      </c>
      <c r="AFP35" s="135">
        <v>0.26374193548387098</v>
      </c>
      <c r="AFQ35" s="135">
        <v>0.47168819080860963</v>
      </c>
      <c r="AFR35" s="135">
        <v>0.90240811153358669</v>
      </c>
      <c r="AFS35" s="135">
        <v>0.62820682068206801</v>
      </c>
      <c r="AFT35" s="135">
        <v>0.3169618677042802</v>
      </c>
      <c r="AFU35" s="135">
        <v>0.29594871794871791</v>
      </c>
      <c r="AFV35" s="135">
        <v>4.0684444444444434</v>
      </c>
      <c r="AFW35" s="135">
        <v>0.49222614840989404</v>
      </c>
      <c r="AFX35" s="135" t="s">
        <v>1282</v>
      </c>
      <c r="AFY35" s="135" t="s">
        <v>158</v>
      </c>
      <c r="AFZ35" s="135" t="s">
        <v>158</v>
      </c>
      <c r="AGA35" s="135" t="s">
        <v>158</v>
      </c>
      <c r="AGB35" s="135" t="s">
        <v>158</v>
      </c>
      <c r="AGC35" s="135" t="s">
        <v>158</v>
      </c>
      <c r="AGD35" s="135" t="s">
        <v>158</v>
      </c>
      <c r="AGE35" s="135" t="s">
        <v>158</v>
      </c>
      <c r="AGF35" s="135" t="s">
        <v>158</v>
      </c>
      <c r="AGG35" s="135" t="s">
        <v>158</v>
      </c>
      <c r="AGH35" s="135" t="s">
        <v>158</v>
      </c>
      <c r="AGI35" s="135" t="s">
        <v>158</v>
      </c>
      <c r="AGJ35" s="135" t="s">
        <v>158</v>
      </c>
      <c r="AGK35" s="135" t="s">
        <v>158</v>
      </c>
      <c r="AGL35" s="135" t="s">
        <v>158</v>
      </c>
    </row>
    <row r="36" spans="1:870" x14ac:dyDescent="0.2">
      <c r="A36" s="7">
        <v>34</v>
      </c>
      <c r="B36" s="1" t="s">
        <v>286</v>
      </c>
      <c r="C36" s="1" t="s">
        <v>287</v>
      </c>
      <c r="D36" s="94">
        <v>0.10799</v>
      </c>
      <c r="E36" s="95">
        <v>0.12959000000000001</v>
      </c>
      <c r="F36" s="57">
        <v>0.51836000000000004</v>
      </c>
      <c r="G36" s="58" t="s">
        <v>159</v>
      </c>
      <c r="H36" s="58">
        <v>0.51836000000000004</v>
      </c>
      <c r="I36" s="226" t="s">
        <v>5</v>
      </c>
      <c r="J36" s="58" t="s">
        <v>159</v>
      </c>
      <c r="K36" s="58" t="s">
        <v>1280</v>
      </c>
      <c r="L36" s="226" t="s">
        <v>5</v>
      </c>
      <c r="M36" s="151">
        <v>0.45356000000000007</v>
      </c>
      <c r="N36" s="124">
        <v>0.41654000000000002</v>
      </c>
      <c r="O36" s="124">
        <v>0.41139999999999999</v>
      </c>
      <c r="P36" s="124">
        <v>0.40232499999999999</v>
      </c>
      <c r="Q36" s="124">
        <v>0.37207499999999999</v>
      </c>
      <c r="R36" s="124">
        <v>0.33825000000000005</v>
      </c>
      <c r="S36" s="124">
        <v>0.33</v>
      </c>
      <c r="T36" s="124">
        <v>0.28875000000000001</v>
      </c>
      <c r="U36" s="124">
        <v>0.24200000000000002</v>
      </c>
      <c r="V36" s="124">
        <v>0.20625000000000002</v>
      </c>
      <c r="W36" s="124">
        <v>0.19387500000000002</v>
      </c>
      <c r="X36" s="124">
        <v>0.1887875</v>
      </c>
      <c r="Y36" s="124">
        <v>0.17476250000000002</v>
      </c>
      <c r="Z36" s="124">
        <v>0.17050000000000001</v>
      </c>
      <c r="AA36" s="143">
        <v>0.17050000000000001</v>
      </c>
      <c r="AB36" s="124">
        <v>0.15812499999999999</v>
      </c>
      <c r="AC36" s="124">
        <v>0.141625</v>
      </c>
      <c r="AD36" s="124">
        <v>0.12512499999999999</v>
      </c>
      <c r="AE36" s="124">
        <v>0.121</v>
      </c>
      <c r="AF36" s="124">
        <v>0.121</v>
      </c>
      <c r="AG36" s="124">
        <v>0.121</v>
      </c>
      <c r="AH36" s="137">
        <v>0.121</v>
      </c>
      <c r="AI36" s="137">
        <v>0.121</v>
      </c>
      <c r="AJ36" s="137">
        <v>0.115</v>
      </c>
      <c r="AK36" s="137">
        <v>0.11</v>
      </c>
      <c r="AL36" s="137">
        <v>0.11</v>
      </c>
      <c r="AM36" s="137">
        <v>0.11</v>
      </c>
      <c r="AN36" s="137">
        <v>8.8333333333333333E-2</v>
      </c>
      <c r="AO36" s="137">
        <v>8.8333333333333333E-2</v>
      </c>
      <c r="AP36" s="137">
        <v>8.8333333333333333E-2</v>
      </c>
      <c r="AQ36" s="137">
        <v>8.8333333333333333E-2</v>
      </c>
      <c r="AR36" s="137">
        <v>8.8333333333333333E-2</v>
      </c>
      <c r="AS36" s="137">
        <v>8.8333333333333333E-2</v>
      </c>
      <c r="AT36" s="137">
        <v>7.6666666666666675E-2</v>
      </c>
      <c r="AU36" s="137">
        <v>7.3333333333333334E-2</v>
      </c>
      <c r="AV36" s="137">
        <v>7.3333333333333334E-2</v>
      </c>
      <c r="AW36" s="137">
        <v>3.6666666666666667E-2</v>
      </c>
      <c r="AX36" s="137" t="s">
        <v>1317</v>
      </c>
      <c r="AY36" s="137" t="s">
        <v>5</v>
      </c>
      <c r="AZ36" s="137" t="s">
        <v>5</v>
      </c>
      <c r="BA36" s="137" t="s">
        <v>5</v>
      </c>
      <c r="BB36" s="137" t="s">
        <v>5</v>
      </c>
      <c r="BC36" s="137" t="s">
        <v>5</v>
      </c>
      <c r="BD36" s="137" t="s">
        <v>5</v>
      </c>
      <c r="BE36" s="137" t="s">
        <v>5</v>
      </c>
      <c r="BF36" s="137" t="s">
        <v>5</v>
      </c>
      <c r="BG36" s="137" t="s">
        <v>5</v>
      </c>
      <c r="BH36" s="137" t="s">
        <v>5</v>
      </c>
      <c r="BI36" s="137" t="s">
        <v>5</v>
      </c>
      <c r="BJ36" s="137" t="s">
        <v>5</v>
      </c>
      <c r="BK36" s="137" t="s">
        <v>5</v>
      </c>
      <c r="BL36" s="137" t="s">
        <v>5</v>
      </c>
      <c r="BM36" s="126">
        <v>8.8875018005473816E-2</v>
      </c>
      <c r="BN36" s="125">
        <v>1.2493923189110356E-2</v>
      </c>
      <c r="BO36" s="125">
        <v>2.2556390977443552E-2</v>
      </c>
      <c r="BP36" s="125">
        <v>8.1300813008130079E-2</v>
      </c>
      <c r="BQ36" s="125">
        <v>9.9999999999999867E-2</v>
      </c>
      <c r="BR36" s="125">
        <v>2.5000000000000133E-2</v>
      </c>
      <c r="BS36" s="125">
        <v>0.14285714285714279</v>
      </c>
      <c r="BT36" s="125">
        <v>0.19318181818181812</v>
      </c>
      <c r="BU36" s="125">
        <v>0.17333333333333334</v>
      </c>
      <c r="BV36" s="125">
        <v>6.3829787234042534E-2</v>
      </c>
      <c r="BW36" s="125">
        <v>2.6948288419519351E-2</v>
      </c>
      <c r="BX36" s="125">
        <v>8.0251770259637922E-2</v>
      </c>
      <c r="BY36" s="125">
        <v>2.4999999999999911E-2</v>
      </c>
      <c r="BZ36" s="125">
        <v>0</v>
      </c>
      <c r="CA36" s="125">
        <v>7.8260869565217606E-2</v>
      </c>
      <c r="CB36" s="125">
        <v>0.11650485436893199</v>
      </c>
      <c r="CC36" s="125">
        <v>0.13186813186813207</v>
      </c>
      <c r="CD36" s="125">
        <v>3.409090909090895E-2</v>
      </c>
      <c r="CE36" s="125">
        <v>0</v>
      </c>
      <c r="CF36" s="125">
        <v>0</v>
      </c>
      <c r="CG36" s="125">
        <v>0</v>
      </c>
      <c r="CH36" s="125">
        <v>0</v>
      </c>
      <c r="CI36" s="125">
        <v>5.2173913043478182E-2</v>
      </c>
      <c r="CJ36" s="125">
        <v>4.5454545454545414E-2</v>
      </c>
      <c r="CK36" s="125">
        <v>0</v>
      </c>
      <c r="CL36" s="125">
        <v>0</v>
      </c>
      <c r="CM36" s="125">
        <v>0.24528301886792447</v>
      </c>
      <c r="CN36" s="125">
        <v>0</v>
      </c>
      <c r="CO36" s="125">
        <v>0</v>
      </c>
      <c r="CP36" s="125">
        <v>0</v>
      </c>
      <c r="CQ36" s="125">
        <v>0</v>
      </c>
      <c r="CR36" s="125">
        <v>0</v>
      </c>
      <c r="CS36" s="125">
        <v>0.15217391304347805</v>
      </c>
      <c r="CT36" s="125">
        <v>4.5454545454545636E-2</v>
      </c>
      <c r="CU36" s="125">
        <v>0</v>
      </c>
      <c r="CV36" s="125">
        <v>1</v>
      </c>
      <c r="CW36" s="125" t="s">
        <v>158</v>
      </c>
      <c r="CX36" s="125" t="s">
        <v>158</v>
      </c>
      <c r="CY36" s="125" t="s">
        <v>158</v>
      </c>
      <c r="CZ36" s="125" t="s">
        <v>158</v>
      </c>
      <c r="DA36" s="125" t="s">
        <v>158</v>
      </c>
      <c r="DB36" s="125" t="s">
        <v>158</v>
      </c>
      <c r="DC36" s="125" t="s">
        <v>158</v>
      </c>
      <c r="DD36" s="125" t="s">
        <v>158</v>
      </c>
      <c r="DE36" s="125" t="s">
        <v>158</v>
      </c>
      <c r="DF36" s="125" t="s">
        <v>158</v>
      </c>
      <c r="DG36" s="125" t="s">
        <v>158</v>
      </c>
      <c r="DH36" s="125" t="s">
        <v>158</v>
      </c>
      <c r="DI36" s="125" t="s">
        <v>158</v>
      </c>
      <c r="DJ36" s="125" t="s">
        <v>158</v>
      </c>
      <c r="DK36" s="125" t="s">
        <v>158</v>
      </c>
      <c r="DL36" s="127">
        <v>9.7396937868244847E-3</v>
      </c>
      <c r="DM36" s="128">
        <v>8.849373273847461E-3</v>
      </c>
      <c r="DN36" s="128">
        <v>1.0323713927227101E-2</v>
      </c>
      <c r="DO36" s="128">
        <v>8.7461956521739121E-3</v>
      </c>
      <c r="DP36" s="128">
        <v>6.5276315789473682E-3</v>
      </c>
      <c r="DQ36" s="128">
        <v>7.3532608695652188E-3</v>
      </c>
      <c r="DR36" s="128">
        <v>7.4207330784798742E-3</v>
      </c>
      <c r="DS36" s="128">
        <v>5.9536082474226804E-3</v>
      </c>
      <c r="DT36" s="128">
        <v>5.6279069767441866E-3</v>
      </c>
      <c r="DU36" s="128">
        <v>7.2393822393822405E-3</v>
      </c>
      <c r="DV36" s="128">
        <v>1.5622481869460114E-2</v>
      </c>
      <c r="DW36" s="128">
        <v>1.5798117154811716E-2</v>
      </c>
      <c r="DX36" s="128">
        <v>1.6256976744186049E-2</v>
      </c>
      <c r="DY36" s="128">
        <v>2.5259259259259263E-2</v>
      </c>
      <c r="DZ36" s="128">
        <v>1.5318957771787961E-2</v>
      </c>
      <c r="EA36" s="128">
        <v>1.265E-2</v>
      </c>
      <c r="EB36" s="128">
        <v>1.3644026974951829E-2</v>
      </c>
      <c r="EC36" s="128">
        <v>1.6683333333333331E-2</v>
      </c>
      <c r="ED36" s="128">
        <v>2.2365988909426985E-2</v>
      </c>
      <c r="EE36" s="128">
        <v>2.3818897637795274E-2</v>
      </c>
      <c r="EF36" s="128">
        <v>2.4199999999999999E-2</v>
      </c>
      <c r="EG36" s="128">
        <v>2.6593406593406595E-2</v>
      </c>
      <c r="EH36" s="128">
        <v>2.1043478260869563E-2</v>
      </c>
      <c r="EI36" s="128">
        <v>1.6715116279069769E-2</v>
      </c>
      <c r="EJ36" s="128">
        <v>1.7377567140600316E-2</v>
      </c>
      <c r="EK36" s="128">
        <v>2.0295202952029519E-2</v>
      </c>
      <c r="EL36" s="128">
        <v>2.8720626631853787E-2</v>
      </c>
      <c r="EM36" s="127">
        <v>1.0974726852059299E-2</v>
      </c>
      <c r="EN36" s="128">
        <v>9.9466040604225068E-3</v>
      </c>
      <c r="EO36" s="128">
        <v>1.2193242442205097E-2</v>
      </c>
      <c r="EP36" s="128">
        <v>9.7628002911914584E-3</v>
      </c>
      <c r="EQ36" s="128">
        <v>7.4999999999999997E-3</v>
      </c>
      <c r="ER36" s="128">
        <v>9.0441176470588257E-3</v>
      </c>
      <c r="ES36" s="128">
        <v>8.7232355273592389E-3</v>
      </c>
      <c r="ET36" s="128">
        <v>7.025547445255474E-3</v>
      </c>
      <c r="EU36" s="128">
        <v>7.1618822136726851E-3</v>
      </c>
      <c r="EV36" s="128">
        <v>1.2284097677188804E-2</v>
      </c>
      <c r="EW36" s="128">
        <v>1.8170103092783507E-2</v>
      </c>
      <c r="EX36" s="128">
        <v>1.8841067864271456E-2</v>
      </c>
      <c r="EY36" s="128">
        <v>2.110658212560387E-2</v>
      </c>
      <c r="EZ36" s="128">
        <v>3.0446428571428576E-2</v>
      </c>
      <c r="FA36" s="128">
        <v>1.9029017857142855E-2</v>
      </c>
      <c r="FB36" s="128">
        <v>1.4232673267326731E-2</v>
      </c>
      <c r="FC36" s="128">
        <v>1.7022235576923075E-2</v>
      </c>
      <c r="FD36" s="128">
        <v>2.1499140893470787E-2</v>
      </c>
      <c r="FE36" s="128">
        <v>2.4543610547667342E-2</v>
      </c>
      <c r="FF36" s="128">
        <v>2.5313807531380753E-2</v>
      </c>
      <c r="FG36" s="128">
        <v>2.59656652360515E-2</v>
      </c>
      <c r="FH36" s="128">
        <v>3.0867346938775509E-2</v>
      </c>
      <c r="FI36" s="128">
        <v>3.1758530183727034E-2</v>
      </c>
      <c r="FJ36" s="128">
        <v>1.8518518518518521E-2</v>
      </c>
      <c r="FK36" s="128">
        <v>1.8581081081081082E-2</v>
      </c>
      <c r="FL36" s="128">
        <v>2.2680412371134023E-2</v>
      </c>
      <c r="FM36" s="128">
        <v>3.8869257950530034E-2</v>
      </c>
      <c r="FN36" s="127">
        <v>1.2958857142857145E-2</v>
      </c>
      <c r="FO36" s="128">
        <v>1.1901142857142858E-2</v>
      </c>
      <c r="FP36" s="128">
        <v>1.7671821305841922E-2</v>
      </c>
      <c r="FQ36" s="128">
        <v>1.1007523939808483E-2</v>
      </c>
      <c r="FR36" s="128">
        <v>9.1621521792661902E-3</v>
      </c>
      <c r="FS36" s="128">
        <v>1.0350367197062425E-2</v>
      </c>
      <c r="FT36" s="128">
        <v>0.01</v>
      </c>
      <c r="FU36" s="128">
        <v>8.3189282627484876E-3</v>
      </c>
      <c r="FV36" s="128">
        <v>9.3980582524271859E-3</v>
      </c>
      <c r="FW36" s="128">
        <v>1.7244983277591972E-2</v>
      </c>
      <c r="FX36" s="128">
        <v>2.0959459459459463E-2</v>
      </c>
      <c r="FY36" s="128">
        <v>2.351027397260274E-2</v>
      </c>
      <c r="FZ36" s="128">
        <v>2.6886538461538465E-2</v>
      </c>
      <c r="GA36" s="128">
        <v>4.0117647058823536E-2</v>
      </c>
      <c r="GB36" s="128">
        <v>3.7888888888888889E-2</v>
      </c>
      <c r="GC36" s="128">
        <v>1.6471354166666667E-2</v>
      </c>
      <c r="GD36" s="128">
        <v>2.0232142857142858E-2</v>
      </c>
      <c r="GE36" s="128">
        <v>2.8567351598173512E-2</v>
      </c>
      <c r="GF36" s="128">
        <v>2.7625570776255708E-2</v>
      </c>
      <c r="GG36" s="128">
        <v>2.6888888888888889E-2</v>
      </c>
      <c r="GH36" s="128">
        <v>3.0249999999999999E-2</v>
      </c>
      <c r="GI36" s="128">
        <v>4.3999999999999997E-2</v>
      </c>
      <c r="GJ36" s="128">
        <v>4.3999999999999997E-2</v>
      </c>
      <c r="GK36" s="128">
        <v>2.254901960784314E-2</v>
      </c>
      <c r="GL36" s="128">
        <v>2.0295202952029519E-2</v>
      </c>
      <c r="GM36" s="128">
        <v>3.1428571428571431E-2</v>
      </c>
      <c r="GN36" s="128">
        <v>6.2857142857142861E-2</v>
      </c>
      <c r="GO36" s="109" t="s">
        <v>158</v>
      </c>
      <c r="GP36" s="129">
        <v>3.46</v>
      </c>
      <c r="GQ36" s="129">
        <v>2.63</v>
      </c>
      <c r="GR36" s="129">
        <v>2.11</v>
      </c>
      <c r="GS36" s="129">
        <v>1.45</v>
      </c>
      <c r="GT36" s="129">
        <v>2.2200000000000002</v>
      </c>
      <c r="GU36" s="129">
        <v>1.56</v>
      </c>
      <c r="GV36" s="129">
        <v>2.4700000000000002</v>
      </c>
      <c r="GW36" s="129">
        <v>2.59</v>
      </c>
      <c r="GX36" s="129">
        <v>2.25</v>
      </c>
      <c r="GY36" s="129">
        <v>1.29</v>
      </c>
      <c r="GZ36" s="129">
        <v>1.42</v>
      </c>
      <c r="HA36" s="129">
        <v>1.19</v>
      </c>
      <c r="HB36" s="129">
        <v>0.61</v>
      </c>
      <c r="HC36" s="129">
        <v>1</v>
      </c>
      <c r="HD36" s="129">
        <v>0.83</v>
      </c>
      <c r="HE36" s="129">
        <v>0.8</v>
      </c>
      <c r="HF36" s="231" t="s">
        <v>158</v>
      </c>
      <c r="HG36" s="231" t="s">
        <v>158</v>
      </c>
      <c r="HH36" s="231" t="s">
        <v>158</v>
      </c>
      <c r="HI36" s="231" t="s">
        <v>158</v>
      </c>
      <c r="HJ36" s="231" t="s">
        <v>158</v>
      </c>
      <c r="HK36" s="231" t="s">
        <v>158</v>
      </c>
      <c r="HL36" s="231" t="s">
        <v>158</v>
      </c>
      <c r="HM36" s="231" t="s">
        <v>158</v>
      </c>
      <c r="HN36" s="231" t="s">
        <v>158</v>
      </c>
      <c r="HO36" s="231" t="s">
        <v>158</v>
      </c>
      <c r="HP36" s="232" t="s">
        <v>158</v>
      </c>
      <c r="HQ36" s="131">
        <v>10.115606936416185</v>
      </c>
      <c r="HR36" s="131">
        <v>8.8517110266159698</v>
      </c>
      <c r="HS36" s="131">
        <v>17.322274881516588</v>
      </c>
      <c r="HT36" s="131">
        <v>28.006896551724139</v>
      </c>
      <c r="HU36" s="131">
        <v>14.720720720720719</v>
      </c>
      <c r="HV36" s="131">
        <v>21.153846153846153</v>
      </c>
      <c r="HW36" s="131">
        <v>14.052631578947368</v>
      </c>
      <c r="HX36" s="131">
        <v>9.9420849420849429</v>
      </c>
      <c r="HY36" s="131">
        <v>5.315555555555556</v>
      </c>
      <c r="HZ36" s="131">
        <v>7.1705426356589141</v>
      </c>
      <c r="IA36" s="131">
        <v>5.654929577464789</v>
      </c>
      <c r="IB36" s="131">
        <v>5.46218487394958</v>
      </c>
      <c r="IC36" s="131">
        <v>6.9672131147540988</v>
      </c>
      <c r="ID36" s="131">
        <v>4.5</v>
      </c>
      <c r="IE36" s="131">
        <v>11.566265060240964</v>
      </c>
      <c r="IF36" s="131">
        <v>8.75</v>
      </c>
      <c r="IG36" s="131" t="s">
        <v>158</v>
      </c>
      <c r="IH36" s="131" t="s">
        <v>158</v>
      </c>
      <c r="II36" s="131" t="s">
        <v>158</v>
      </c>
      <c r="IJ36" s="131" t="s">
        <v>158</v>
      </c>
      <c r="IK36" s="131" t="s">
        <v>158</v>
      </c>
      <c r="IL36" s="131" t="s">
        <v>158</v>
      </c>
      <c r="IM36" s="131" t="s">
        <v>158</v>
      </c>
      <c r="IN36" s="131" t="s">
        <v>158</v>
      </c>
      <c r="IO36" s="131" t="s">
        <v>158</v>
      </c>
      <c r="IP36" s="131" t="s">
        <v>158</v>
      </c>
      <c r="IQ36" s="130" t="s">
        <v>158</v>
      </c>
      <c r="IR36" s="131">
        <v>12.103355326670203</v>
      </c>
      <c r="IS36" s="131">
        <v>12.828897338403044</v>
      </c>
      <c r="IT36" s="131">
        <v>19.530805687203792</v>
      </c>
      <c r="IU36" s="131">
        <v>34.213793103448275</v>
      </c>
      <c r="IV36" s="131">
        <v>16.846846846846844</v>
      </c>
      <c r="IW36" s="131">
        <v>24.249999999999996</v>
      </c>
      <c r="IX36" s="131">
        <v>16.639676113360323</v>
      </c>
      <c r="IY36" s="131">
        <v>13.046332046332047</v>
      </c>
      <c r="IZ36" s="131">
        <v>7.4622222222222216</v>
      </c>
      <c r="JA36" s="131">
        <v>8.2713178294573648</v>
      </c>
      <c r="JB36" s="131">
        <v>7.056338028169014</v>
      </c>
      <c r="JC36" s="131">
        <v>6.9579831932773111</v>
      </c>
      <c r="JD36" s="131">
        <v>9.1803278688524586</v>
      </c>
      <c r="JE36" s="131">
        <v>8.9600000000000009</v>
      </c>
      <c r="JF36" s="131">
        <v>13.385542168674698</v>
      </c>
      <c r="JG36" s="131">
        <v>10.4</v>
      </c>
      <c r="JH36" s="131" t="s">
        <v>158</v>
      </c>
      <c r="JI36" s="131" t="s">
        <v>158</v>
      </c>
      <c r="JJ36" s="131" t="s">
        <v>158</v>
      </c>
      <c r="JK36" s="131" t="s">
        <v>158</v>
      </c>
      <c r="JL36" s="131" t="s">
        <v>158</v>
      </c>
      <c r="JM36" s="131" t="s">
        <v>158</v>
      </c>
      <c r="JN36" s="131" t="s">
        <v>158</v>
      </c>
      <c r="JO36" s="131" t="s">
        <v>158</v>
      </c>
      <c r="JP36" s="131" t="s">
        <v>158</v>
      </c>
      <c r="JQ36" s="131" t="s">
        <v>158</v>
      </c>
      <c r="JR36" s="130" t="s">
        <v>158</v>
      </c>
      <c r="JS36" s="131">
        <v>13.604046242774567</v>
      </c>
      <c r="JT36" s="131">
        <v>15.152091254752852</v>
      </c>
      <c r="JU36" s="131">
        <v>21.800947867298579</v>
      </c>
      <c r="JV36" s="131">
        <v>39.310344827586206</v>
      </c>
      <c r="JW36" s="131">
        <v>20.72072072072072</v>
      </c>
      <c r="JX36" s="131">
        <v>28.506410256410255</v>
      </c>
      <c r="JY36" s="131">
        <v>19.635627530364371</v>
      </c>
      <c r="JZ36" s="131">
        <v>16.602316602316602</v>
      </c>
      <c r="KA36" s="131">
        <v>12.662222222222221</v>
      </c>
      <c r="KB36" s="131">
        <v>9.6201550387596892</v>
      </c>
      <c r="KC36" s="131">
        <v>8.4154929577464781</v>
      </c>
      <c r="KD36" s="131">
        <v>9.0336134453781511</v>
      </c>
      <c r="KE36" s="131">
        <v>11.065573770491804</v>
      </c>
      <c r="KF36" s="131">
        <v>11.13</v>
      </c>
      <c r="KG36" s="131">
        <v>15.060240963855422</v>
      </c>
      <c r="KH36" s="131">
        <v>12.975</v>
      </c>
      <c r="KI36" s="131" t="s">
        <v>158</v>
      </c>
      <c r="KJ36" s="131" t="s">
        <v>158</v>
      </c>
      <c r="KK36" s="131" t="s">
        <v>158</v>
      </c>
      <c r="KL36" s="131" t="s">
        <v>158</v>
      </c>
      <c r="KM36" s="131" t="s">
        <v>158</v>
      </c>
      <c r="KN36" s="131" t="s">
        <v>158</v>
      </c>
      <c r="KO36" s="131" t="s">
        <v>158</v>
      </c>
      <c r="KP36" s="131" t="s">
        <v>158</v>
      </c>
      <c r="KQ36" s="131" t="s">
        <v>158</v>
      </c>
      <c r="KR36" s="131" t="s">
        <v>158</v>
      </c>
      <c r="KS36" s="116" t="s">
        <v>158</v>
      </c>
      <c r="KT36" s="132">
        <v>57.150723994623533</v>
      </c>
      <c r="KU36" s="132">
        <v>46.515461538461537</v>
      </c>
      <c r="KV36" s="132">
        <v>49.230769230769234</v>
      </c>
      <c r="KW36" s="132">
        <v>45</v>
      </c>
      <c r="KX36" s="132">
        <v>36.615384615384613</v>
      </c>
      <c r="KY36" s="132">
        <v>26.384615384615383</v>
      </c>
      <c r="KZ36" s="132">
        <v>29.833333333333332</v>
      </c>
      <c r="LA36" s="132">
        <v>24.76923076923077</v>
      </c>
      <c r="LB36" s="132">
        <v>22.923076923076923</v>
      </c>
      <c r="LC36" s="132">
        <v>19.307692307692307</v>
      </c>
      <c r="LD36" s="132">
        <v>17.307692307692307</v>
      </c>
      <c r="LE36" s="132">
        <v>20.153846153846153</v>
      </c>
      <c r="LF36" s="132" t="s">
        <v>158</v>
      </c>
      <c r="LG36" s="132" t="s">
        <v>158</v>
      </c>
      <c r="LH36" s="132" t="s">
        <v>158</v>
      </c>
      <c r="LI36" s="132" t="s">
        <v>158</v>
      </c>
      <c r="LJ36" s="132" t="s">
        <v>158</v>
      </c>
      <c r="LK36" s="132" t="s">
        <v>158</v>
      </c>
      <c r="LL36" s="132" t="s">
        <v>158</v>
      </c>
      <c r="LM36" s="132" t="s">
        <v>158</v>
      </c>
      <c r="LN36" s="132" t="s">
        <v>158</v>
      </c>
      <c r="LO36" s="132" t="s">
        <v>158</v>
      </c>
      <c r="LP36" s="132" t="s">
        <v>158</v>
      </c>
      <c r="LQ36" s="132" t="s">
        <v>158</v>
      </c>
      <c r="LR36" s="132" t="s">
        <v>158</v>
      </c>
      <c r="LS36" s="132" t="s">
        <v>158</v>
      </c>
      <c r="LT36" s="130" t="s">
        <v>158</v>
      </c>
      <c r="LU36" s="131">
        <v>0.61241568878974539</v>
      </c>
      <c r="LV36" s="131">
        <v>0.50047874900157274</v>
      </c>
      <c r="LW36" s="131">
        <v>0.7424218749999999</v>
      </c>
      <c r="LX36" s="131">
        <v>0.90244444444444438</v>
      </c>
      <c r="LY36" s="131">
        <v>0.89252100840336135</v>
      </c>
      <c r="LZ36" s="131">
        <v>1.250728862973761</v>
      </c>
      <c r="MA36" s="131">
        <v>1.1634636871508381</v>
      </c>
      <c r="MB36" s="131">
        <v>1.0395962732919255</v>
      </c>
      <c r="MC36" s="131">
        <v>0.5217449664429531</v>
      </c>
      <c r="MD36" s="131">
        <v>0.47908366533864544</v>
      </c>
      <c r="ME36" s="131">
        <v>0.46395555555555557</v>
      </c>
      <c r="MF36" s="131">
        <v>0.32251908396946566</v>
      </c>
      <c r="MG36" s="131" t="s">
        <v>158</v>
      </c>
      <c r="MH36" s="131" t="s">
        <v>158</v>
      </c>
      <c r="MI36" s="131" t="s">
        <v>158</v>
      </c>
      <c r="MJ36" s="131" t="s">
        <v>158</v>
      </c>
      <c r="MK36" s="131" t="s">
        <v>158</v>
      </c>
      <c r="ML36" s="131" t="s">
        <v>158</v>
      </c>
      <c r="MM36" s="131" t="s">
        <v>158</v>
      </c>
      <c r="MN36" s="131" t="s">
        <v>158</v>
      </c>
      <c r="MO36" s="131" t="s">
        <v>158</v>
      </c>
      <c r="MP36" s="131" t="s">
        <v>158</v>
      </c>
      <c r="MQ36" s="131" t="s">
        <v>158</v>
      </c>
      <c r="MR36" s="131" t="s">
        <v>158</v>
      </c>
      <c r="MS36" s="131" t="s">
        <v>158</v>
      </c>
      <c r="MT36" s="131" t="s">
        <v>158</v>
      </c>
      <c r="MU36" s="130" t="s">
        <v>158</v>
      </c>
      <c r="MV36" s="131">
        <v>0.73275728640320548</v>
      </c>
      <c r="MW36" s="131">
        <v>0.72535021440348213</v>
      </c>
      <c r="MX36" s="131">
        <v>0.83707812500000001</v>
      </c>
      <c r="MY36" s="131">
        <v>1.1024444444444443</v>
      </c>
      <c r="MZ36" s="131">
        <v>1.0214285714285714</v>
      </c>
      <c r="NA36" s="131">
        <v>1.433790087463557</v>
      </c>
      <c r="NB36" s="131">
        <v>1.3776536312849164</v>
      </c>
      <c r="NC36" s="131">
        <v>1.3641925465838509</v>
      </c>
      <c r="ND36" s="131">
        <v>0.73244966442953019</v>
      </c>
      <c r="NE36" s="131">
        <v>0.55262948207171314</v>
      </c>
      <c r="NF36" s="131">
        <v>0.5789333333333333</v>
      </c>
      <c r="NG36" s="131">
        <v>0.41083969465648851</v>
      </c>
      <c r="NH36" s="131" t="s">
        <v>158</v>
      </c>
      <c r="NI36" s="131" t="s">
        <v>158</v>
      </c>
      <c r="NJ36" s="131" t="s">
        <v>158</v>
      </c>
      <c r="NK36" s="131" t="s">
        <v>158</v>
      </c>
      <c r="NL36" s="131" t="s">
        <v>158</v>
      </c>
      <c r="NM36" s="131" t="s">
        <v>158</v>
      </c>
      <c r="NN36" s="131" t="s">
        <v>158</v>
      </c>
      <c r="NO36" s="131" t="s">
        <v>158</v>
      </c>
      <c r="NP36" s="131" t="s">
        <v>158</v>
      </c>
      <c r="NQ36" s="131" t="s">
        <v>158</v>
      </c>
      <c r="NR36" s="131" t="s">
        <v>158</v>
      </c>
      <c r="NS36" s="131" t="s">
        <v>158</v>
      </c>
      <c r="NT36" s="131" t="s">
        <v>158</v>
      </c>
      <c r="NU36" s="131" t="s">
        <v>158</v>
      </c>
      <c r="NV36" s="130" t="s">
        <v>158</v>
      </c>
      <c r="NW36" s="131">
        <v>0.82361161346666611</v>
      </c>
      <c r="NX36" s="131">
        <v>0.85670438778834501</v>
      </c>
      <c r="NY36" s="131">
        <v>0.93437499999999996</v>
      </c>
      <c r="NZ36" s="131">
        <v>1.2666666666666666</v>
      </c>
      <c r="OA36" s="131">
        <v>1.2563025210084033</v>
      </c>
      <c r="OB36" s="131">
        <v>1.6854518950437318</v>
      </c>
      <c r="OC36" s="131">
        <v>1.6256983240223464</v>
      </c>
      <c r="OD36" s="131">
        <v>1.7360248447204969</v>
      </c>
      <c r="OE36" s="131">
        <v>1.2428523489932886</v>
      </c>
      <c r="OF36" s="131">
        <v>0.64274900398406376</v>
      </c>
      <c r="OG36" s="131">
        <v>0.69044444444444442</v>
      </c>
      <c r="OH36" s="131">
        <v>0.53339694656488557</v>
      </c>
      <c r="OI36" s="131" t="s">
        <v>158</v>
      </c>
      <c r="OJ36" s="131" t="s">
        <v>158</v>
      </c>
      <c r="OK36" s="131" t="s">
        <v>158</v>
      </c>
      <c r="OL36" s="131" t="s">
        <v>158</v>
      </c>
      <c r="OM36" s="131" t="s">
        <v>158</v>
      </c>
      <c r="ON36" s="131" t="s">
        <v>158</v>
      </c>
      <c r="OO36" s="131" t="s">
        <v>158</v>
      </c>
      <c r="OP36" s="131" t="s">
        <v>158</v>
      </c>
      <c r="OQ36" s="131" t="s">
        <v>158</v>
      </c>
      <c r="OR36" s="131" t="s">
        <v>158</v>
      </c>
      <c r="OS36" s="131" t="s">
        <v>158</v>
      </c>
      <c r="OT36" s="131" t="s">
        <v>158</v>
      </c>
      <c r="OU36" s="131" t="s">
        <v>158</v>
      </c>
      <c r="OV36" s="131" t="s">
        <v>158</v>
      </c>
      <c r="OW36" s="378" t="s">
        <v>158</v>
      </c>
      <c r="OX36" s="132">
        <v>6.1158789460794276</v>
      </c>
      <c r="OY36" s="132">
        <v>8.3426923076923067</v>
      </c>
      <c r="OZ36" s="132">
        <v>5.4615384615384617</v>
      </c>
      <c r="PA36" s="132">
        <v>4.5384615384615383</v>
      </c>
      <c r="PB36" s="132">
        <v>3.3846153846153846</v>
      </c>
      <c r="PC36" s="132">
        <v>2.0769230769230771</v>
      </c>
      <c r="PD36" s="132">
        <v>3.4166666666666665</v>
      </c>
      <c r="PE36" s="132">
        <v>3.7692307692307692</v>
      </c>
      <c r="PF36" s="132">
        <v>3.3846153846153846</v>
      </c>
      <c r="PG36" s="132">
        <v>1.1538461538461537</v>
      </c>
      <c r="PH36" s="132">
        <v>1</v>
      </c>
      <c r="PI36" s="132">
        <v>2.3076923076923075</v>
      </c>
      <c r="PJ36" s="132" t="s">
        <v>158</v>
      </c>
      <c r="PK36" s="132" t="s">
        <v>158</v>
      </c>
      <c r="PL36" s="132" t="s">
        <v>158</v>
      </c>
      <c r="PM36" s="132" t="s">
        <v>158</v>
      </c>
      <c r="PN36" s="132" t="s">
        <v>158</v>
      </c>
      <c r="PO36" s="132" t="s">
        <v>158</v>
      </c>
      <c r="PP36" s="132" t="s">
        <v>158</v>
      </c>
      <c r="PQ36" s="132" t="s">
        <v>158</v>
      </c>
      <c r="PR36" s="132" t="s">
        <v>158</v>
      </c>
      <c r="PS36" s="132" t="s">
        <v>158</v>
      </c>
      <c r="PT36" s="132" t="s">
        <v>158</v>
      </c>
      <c r="PU36" s="132" t="s">
        <v>158</v>
      </c>
      <c r="PV36" s="132" t="s">
        <v>158</v>
      </c>
      <c r="PW36" s="132" t="s">
        <v>158</v>
      </c>
      <c r="PX36" s="130" t="s">
        <v>158</v>
      </c>
      <c r="PY36" s="131">
        <v>5.7228078430879803</v>
      </c>
      <c r="PZ36" s="131">
        <v>2.7904660919275281</v>
      </c>
      <c r="QA36" s="131">
        <v>6.6922535211267595</v>
      </c>
      <c r="QB36" s="131">
        <v>8.9479661016949148</v>
      </c>
      <c r="QC36" s="131">
        <v>9.6554545454545462</v>
      </c>
      <c r="QD36" s="131">
        <v>15.888888888888888</v>
      </c>
      <c r="QE36" s="131">
        <v>10.159024390243903</v>
      </c>
      <c r="QF36" s="131">
        <v>6.8316326530612246</v>
      </c>
      <c r="QG36" s="131">
        <v>3.5336363636363641</v>
      </c>
      <c r="QH36" s="131">
        <v>8.0166666666666675</v>
      </c>
      <c r="QI36" s="131">
        <v>8.0299999999999994</v>
      </c>
      <c r="QJ36" s="131">
        <v>2.8166666666666669</v>
      </c>
      <c r="QK36" s="131" t="s">
        <v>158</v>
      </c>
      <c r="QL36" s="131" t="s">
        <v>158</v>
      </c>
      <c r="QM36" s="131" t="s">
        <v>158</v>
      </c>
      <c r="QN36" s="131" t="s">
        <v>158</v>
      </c>
      <c r="QO36" s="131" t="s">
        <v>158</v>
      </c>
      <c r="QP36" s="131" t="s">
        <v>158</v>
      </c>
      <c r="QQ36" s="131" t="s">
        <v>158</v>
      </c>
      <c r="QR36" s="131" t="s">
        <v>158</v>
      </c>
      <c r="QS36" s="131" t="s">
        <v>158</v>
      </c>
      <c r="QT36" s="131" t="s">
        <v>158</v>
      </c>
      <c r="QU36" s="131" t="s">
        <v>158</v>
      </c>
      <c r="QV36" s="131" t="s">
        <v>158</v>
      </c>
      <c r="QW36" s="131" t="s">
        <v>158</v>
      </c>
      <c r="QX36" s="131" t="s">
        <v>158</v>
      </c>
      <c r="QY36" s="130" t="s">
        <v>158</v>
      </c>
      <c r="QZ36" s="131">
        <v>6.8473574770678649</v>
      </c>
      <c r="RA36" s="131">
        <v>4.0442579871836255</v>
      </c>
      <c r="RB36" s="131">
        <v>7.5454929577464789</v>
      </c>
      <c r="RC36" s="131">
        <v>10.931016949152543</v>
      </c>
      <c r="RD36" s="131">
        <v>11.049999999999999</v>
      </c>
      <c r="RE36" s="131">
        <v>18.214444444444442</v>
      </c>
      <c r="RF36" s="131">
        <v>12.029268292682929</v>
      </c>
      <c r="RG36" s="131">
        <v>8.9646938775510208</v>
      </c>
      <c r="RH36" s="131">
        <v>4.9606818181818184</v>
      </c>
      <c r="RI36" s="131">
        <v>9.2473333333333336</v>
      </c>
      <c r="RJ36" s="131">
        <v>10.02</v>
      </c>
      <c r="RK36" s="131">
        <v>3.5880000000000001</v>
      </c>
      <c r="RL36" s="131" t="s">
        <v>158</v>
      </c>
      <c r="RM36" s="131" t="s">
        <v>158</v>
      </c>
      <c r="RN36" s="131" t="s">
        <v>158</v>
      </c>
      <c r="RO36" s="131" t="s">
        <v>158</v>
      </c>
      <c r="RP36" s="131" t="s">
        <v>158</v>
      </c>
      <c r="RQ36" s="131" t="s">
        <v>158</v>
      </c>
      <c r="RR36" s="131" t="s">
        <v>158</v>
      </c>
      <c r="RS36" s="131" t="s">
        <v>158</v>
      </c>
      <c r="RT36" s="131" t="s">
        <v>158</v>
      </c>
      <c r="RU36" s="131" t="s">
        <v>158</v>
      </c>
      <c r="RV36" s="131" t="s">
        <v>158</v>
      </c>
      <c r="RW36" s="131" t="s">
        <v>158</v>
      </c>
      <c r="RX36" s="131" t="s">
        <v>158</v>
      </c>
      <c r="RY36" s="131" t="s">
        <v>158</v>
      </c>
      <c r="RZ36" s="130" t="s">
        <v>158</v>
      </c>
      <c r="SA36" s="131">
        <v>7.6963590049757498</v>
      </c>
      <c r="SB36" s="131">
        <v>4.7766354709326455</v>
      </c>
      <c r="SC36" s="131">
        <v>8.422535211267606</v>
      </c>
      <c r="SD36" s="131">
        <v>12.559322033898306</v>
      </c>
      <c r="SE36" s="131">
        <v>13.590909090909092</v>
      </c>
      <c r="SF36" s="131">
        <v>21.411481481481481</v>
      </c>
      <c r="SG36" s="131">
        <v>14.195121951219512</v>
      </c>
      <c r="SH36" s="131">
        <v>11.408163265306122</v>
      </c>
      <c r="SI36" s="131">
        <v>8.4175000000000004</v>
      </c>
      <c r="SJ36" s="131">
        <v>10.755333333333335</v>
      </c>
      <c r="SK36" s="131">
        <v>11.95</v>
      </c>
      <c r="SL36" s="131">
        <v>4.6583333333333341</v>
      </c>
      <c r="SM36" s="131" t="s">
        <v>158</v>
      </c>
      <c r="SN36" s="131" t="s">
        <v>158</v>
      </c>
      <c r="SO36" s="131" t="s">
        <v>158</v>
      </c>
      <c r="SP36" s="131" t="s">
        <v>158</v>
      </c>
      <c r="SQ36" s="131" t="s">
        <v>158</v>
      </c>
      <c r="SR36" s="131" t="s">
        <v>158</v>
      </c>
      <c r="SS36" s="131" t="s">
        <v>158</v>
      </c>
      <c r="ST36" s="131" t="s">
        <v>158</v>
      </c>
      <c r="SU36" s="131" t="s">
        <v>158</v>
      </c>
      <c r="SV36" s="131" t="s">
        <v>158</v>
      </c>
      <c r="SW36" s="131" t="s">
        <v>158</v>
      </c>
      <c r="SX36" s="131" t="s">
        <v>158</v>
      </c>
      <c r="SY36" s="131" t="s">
        <v>158</v>
      </c>
      <c r="SZ36" s="131" t="s">
        <v>158</v>
      </c>
      <c r="TA36" s="378" t="s">
        <v>158</v>
      </c>
      <c r="TB36" s="132">
        <v>2.7021417256928464</v>
      </c>
      <c r="TC36" s="132">
        <v>6.5255384615384608</v>
      </c>
      <c r="TD36" s="132">
        <v>2.7692307692307692</v>
      </c>
      <c r="TE36" s="132">
        <v>3.3076923076923075</v>
      </c>
      <c r="TF36" s="132">
        <v>1.6923076923076923</v>
      </c>
      <c r="TG36" s="132">
        <v>-0.38461538461538464</v>
      </c>
      <c r="TH36" s="132">
        <v>1.25</v>
      </c>
      <c r="TI36" s="132">
        <v>0.69230769230769229</v>
      </c>
      <c r="TJ36" s="132">
        <v>2.1538461538461537</v>
      </c>
      <c r="TK36" s="132">
        <v>0.15384615384615385</v>
      </c>
      <c r="TL36" s="132">
        <v>0.30769230769230771</v>
      </c>
      <c r="TM36" s="132">
        <v>1.6923076923076923</v>
      </c>
      <c r="TN36" s="132" t="s">
        <v>158</v>
      </c>
      <c r="TO36" s="132" t="s">
        <v>158</v>
      </c>
      <c r="TP36" s="132" t="s">
        <v>158</v>
      </c>
      <c r="TQ36" s="132" t="s">
        <v>158</v>
      </c>
      <c r="TR36" s="132" t="s">
        <v>158</v>
      </c>
      <c r="TS36" s="132" t="s">
        <v>158</v>
      </c>
      <c r="TT36" s="132" t="s">
        <v>158</v>
      </c>
      <c r="TU36" s="132" t="s">
        <v>158</v>
      </c>
      <c r="TV36" s="132" t="s">
        <v>158</v>
      </c>
      <c r="TW36" s="132" t="s">
        <v>158</v>
      </c>
      <c r="TX36" s="132" t="s">
        <v>158</v>
      </c>
      <c r="TY36" s="132" t="s">
        <v>158</v>
      </c>
      <c r="TZ36" s="132" t="s">
        <v>158</v>
      </c>
      <c r="UA36" s="132" t="s">
        <v>158</v>
      </c>
      <c r="UB36" s="235" t="s">
        <v>158</v>
      </c>
      <c r="UC36" s="236">
        <v>24.26</v>
      </c>
      <c r="UD36" s="236">
        <v>22.84</v>
      </c>
      <c r="UE36" s="236">
        <v>21.04</v>
      </c>
      <c r="UF36" s="236">
        <v>19.18</v>
      </c>
      <c r="UG36" s="236">
        <v>17.350000000000001</v>
      </c>
      <c r="UH36" s="236">
        <v>15.74</v>
      </c>
      <c r="UI36" s="236">
        <v>14.75</v>
      </c>
      <c r="UJ36" s="236">
        <v>12.55</v>
      </c>
      <c r="UK36" s="236">
        <v>11.53</v>
      </c>
      <c r="UL36" s="236">
        <v>9.76</v>
      </c>
      <c r="UM36" s="236">
        <v>9.06</v>
      </c>
      <c r="UN36" s="236">
        <v>8.5500000000000007</v>
      </c>
      <c r="UO36" s="231" t="s">
        <v>5</v>
      </c>
      <c r="UP36" s="231" t="s">
        <v>5</v>
      </c>
      <c r="UQ36" s="231" t="s">
        <v>5</v>
      </c>
      <c r="UR36" s="231" t="s">
        <v>5</v>
      </c>
      <c r="US36" s="231" t="s">
        <v>5</v>
      </c>
      <c r="UT36" s="231" t="s">
        <v>5</v>
      </c>
      <c r="UU36" s="231" t="s">
        <v>5</v>
      </c>
      <c r="UV36" s="231" t="s">
        <v>5</v>
      </c>
      <c r="UW36" s="231" t="s">
        <v>5</v>
      </c>
      <c r="UX36" s="231" t="s">
        <v>5</v>
      </c>
      <c r="UY36" s="231" t="s">
        <v>5</v>
      </c>
      <c r="UZ36" s="231" t="s">
        <v>5</v>
      </c>
      <c r="VA36" s="231" t="s">
        <v>5</v>
      </c>
      <c r="VB36" s="231" t="s">
        <v>5</v>
      </c>
      <c r="VC36" s="130" t="s">
        <v>158</v>
      </c>
      <c r="VD36" s="131">
        <v>1.4427040395713107</v>
      </c>
      <c r="VE36" s="131">
        <v>1.0192644483362523</v>
      </c>
      <c r="VF36" s="131">
        <v>1.7371673003802282</v>
      </c>
      <c r="VG36" s="131">
        <v>2.1173096976016685</v>
      </c>
      <c r="VH36" s="131">
        <v>1.8835734870317</v>
      </c>
      <c r="VI36" s="131">
        <v>2.0965692503176618</v>
      </c>
      <c r="VJ36" s="131">
        <v>2.3532203389830508</v>
      </c>
      <c r="VK36" s="131">
        <v>2.0517928286852589</v>
      </c>
      <c r="VL36" s="131">
        <v>1.0372940156114485</v>
      </c>
      <c r="VM36" s="131">
        <v>0.94774590163934425</v>
      </c>
      <c r="VN36" s="131">
        <v>0.88631346578366432</v>
      </c>
      <c r="VO36" s="131">
        <v>0.76023391812865493</v>
      </c>
      <c r="VP36" s="131" t="s">
        <v>158</v>
      </c>
      <c r="VQ36" s="131" t="s">
        <v>158</v>
      </c>
      <c r="VR36" s="131" t="s">
        <v>158</v>
      </c>
      <c r="VS36" s="131" t="s">
        <v>158</v>
      </c>
      <c r="VT36" s="131" t="s">
        <v>158</v>
      </c>
      <c r="VU36" s="131" t="s">
        <v>158</v>
      </c>
      <c r="VV36" s="131" t="s">
        <v>158</v>
      </c>
      <c r="VW36" s="131" t="s">
        <v>158</v>
      </c>
      <c r="VX36" s="131" t="s">
        <v>158</v>
      </c>
      <c r="VY36" s="131" t="s">
        <v>158</v>
      </c>
      <c r="VZ36" s="131" t="s">
        <v>158</v>
      </c>
      <c r="WA36" s="131" t="s">
        <v>158</v>
      </c>
      <c r="WB36" s="131" t="s">
        <v>158</v>
      </c>
      <c r="WC36" s="131" t="s">
        <v>158</v>
      </c>
      <c r="WD36" s="130" t="s">
        <v>158</v>
      </c>
      <c r="WE36" s="131">
        <v>1.7261998940757997</v>
      </c>
      <c r="WF36" s="131">
        <v>1.4772329246935203</v>
      </c>
      <c r="WG36" s="131">
        <v>1.9586501901140685</v>
      </c>
      <c r="WH36" s="131">
        <v>2.5865484880083423</v>
      </c>
      <c r="WI36" s="131">
        <v>2.1556195965417864</v>
      </c>
      <c r="WJ36" s="131">
        <v>2.4034307496823377</v>
      </c>
      <c r="WK36" s="131">
        <v>2.7864406779661017</v>
      </c>
      <c r="WL36" s="131">
        <v>2.6924302788844621</v>
      </c>
      <c r="WM36" s="131">
        <v>1.4562012142237641</v>
      </c>
      <c r="WN36" s="131">
        <v>1.0932377049180328</v>
      </c>
      <c r="WO36" s="131">
        <v>1.1059602649006621</v>
      </c>
      <c r="WP36" s="131">
        <v>0.96842105263157874</v>
      </c>
      <c r="WQ36" s="131" t="s">
        <v>158</v>
      </c>
      <c r="WR36" s="131" t="s">
        <v>158</v>
      </c>
      <c r="WS36" s="131" t="s">
        <v>158</v>
      </c>
      <c r="WT36" s="131" t="s">
        <v>158</v>
      </c>
      <c r="WU36" s="131" t="s">
        <v>158</v>
      </c>
      <c r="WV36" s="131" t="s">
        <v>158</v>
      </c>
      <c r="WW36" s="131" t="s">
        <v>158</v>
      </c>
      <c r="WX36" s="131" t="s">
        <v>158</v>
      </c>
      <c r="WY36" s="131" t="s">
        <v>158</v>
      </c>
      <c r="WZ36" s="131" t="s">
        <v>158</v>
      </c>
      <c r="XA36" s="131" t="s">
        <v>158</v>
      </c>
      <c r="XB36" s="131" t="s">
        <v>158</v>
      </c>
      <c r="XC36" s="131" t="s">
        <v>158</v>
      </c>
      <c r="XD36" s="131" t="s">
        <v>158</v>
      </c>
      <c r="XE36" s="130" t="s">
        <v>158</v>
      </c>
      <c r="XF36" s="131">
        <v>1.9402308326463313</v>
      </c>
      <c r="XG36" s="131">
        <v>1.7447460595446587</v>
      </c>
      <c r="XH36" s="131">
        <v>2.1863117870722433</v>
      </c>
      <c r="XI36" s="131">
        <v>2.9718456725755997</v>
      </c>
      <c r="XJ36" s="131">
        <v>2.6512968299711814</v>
      </c>
      <c r="XK36" s="131">
        <v>2.8252858958068612</v>
      </c>
      <c r="XL36" s="131">
        <v>3.2881355932203391</v>
      </c>
      <c r="XM36" s="131">
        <v>3.4262948207171311</v>
      </c>
      <c r="XN36" s="131">
        <v>2.4709453599306159</v>
      </c>
      <c r="XO36" s="131">
        <v>1.271516393442623</v>
      </c>
      <c r="XP36" s="131">
        <v>1.3189845474613684</v>
      </c>
      <c r="XQ36" s="131">
        <v>1.2573099415204678</v>
      </c>
      <c r="XR36" s="131" t="s">
        <v>158</v>
      </c>
      <c r="XS36" s="131" t="s">
        <v>158</v>
      </c>
      <c r="XT36" s="131" t="s">
        <v>158</v>
      </c>
      <c r="XU36" s="131" t="s">
        <v>158</v>
      </c>
      <c r="XV36" s="131" t="s">
        <v>158</v>
      </c>
      <c r="XW36" s="131" t="s">
        <v>158</v>
      </c>
      <c r="XX36" s="131" t="s">
        <v>158</v>
      </c>
      <c r="XY36" s="131" t="s">
        <v>158</v>
      </c>
      <c r="XZ36" s="131" t="s">
        <v>158</v>
      </c>
      <c r="YA36" s="131" t="s">
        <v>158</v>
      </c>
      <c r="YB36" s="131" t="s">
        <v>158</v>
      </c>
      <c r="YC36" s="131" t="s">
        <v>158</v>
      </c>
      <c r="YD36" s="131" t="s">
        <v>158</v>
      </c>
      <c r="YE36" s="131" t="s">
        <v>158</v>
      </c>
      <c r="YF36" s="235" t="s">
        <v>158</v>
      </c>
      <c r="YG36" s="8">
        <v>13.013011000000001</v>
      </c>
      <c r="YH36" s="8">
        <v>13</v>
      </c>
      <c r="YI36" s="8">
        <v>13</v>
      </c>
      <c r="YJ36" s="8">
        <v>13</v>
      </c>
      <c r="YK36" s="8">
        <v>13</v>
      </c>
      <c r="YL36" s="8">
        <v>13</v>
      </c>
      <c r="YM36" s="8">
        <v>12</v>
      </c>
      <c r="YN36" s="8">
        <v>13</v>
      </c>
      <c r="YO36" s="8">
        <v>13</v>
      </c>
      <c r="YP36" s="8">
        <v>13</v>
      </c>
      <c r="YQ36" s="8">
        <v>13</v>
      </c>
      <c r="YR36" s="8">
        <v>13</v>
      </c>
      <c r="YS36" s="231" t="s">
        <v>5</v>
      </c>
      <c r="YT36" s="231" t="s">
        <v>5</v>
      </c>
      <c r="YU36" s="231" t="s">
        <v>5</v>
      </c>
      <c r="YV36" s="231" t="s">
        <v>5</v>
      </c>
      <c r="YW36" s="231" t="s">
        <v>5</v>
      </c>
      <c r="YX36" s="231" t="s">
        <v>5</v>
      </c>
      <c r="YY36" s="231" t="s">
        <v>5</v>
      </c>
      <c r="YZ36" s="231" t="s">
        <v>5</v>
      </c>
      <c r="ZA36" s="231" t="s">
        <v>5</v>
      </c>
      <c r="ZB36" s="231" t="s">
        <v>5</v>
      </c>
      <c r="ZC36" s="231" t="s">
        <v>5</v>
      </c>
      <c r="ZD36" s="231" t="s">
        <v>5</v>
      </c>
      <c r="ZE36" s="231" t="s">
        <v>5</v>
      </c>
      <c r="ZF36" s="231" t="s">
        <v>5</v>
      </c>
      <c r="ZG36" s="235" t="s">
        <v>158</v>
      </c>
      <c r="ZH36" s="133">
        <v>0.1474</v>
      </c>
      <c r="ZI36" s="133">
        <v>0.11220000000000001</v>
      </c>
      <c r="ZJ36" s="133">
        <v>9.6600000000000005E-2</v>
      </c>
      <c r="ZK36" s="133">
        <v>7.3599999999999999E-2</v>
      </c>
      <c r="ZL36" s="133">
        <v>0.12759999999999999</v>
      </c>
      <c r="ZM36" s="133">
        <v>9.6500000000000002E-2</v>
      </c>
      <c r="ZN36" s="133">
        <v>0.16519999999999999</v>
      </c>
      <c r="ZO36" s="133">
        <v>0.1968</v>
      </c>
      <c r="ZP36" s="133">
        <v>0.19760000000000003</v>
      </c>
      <c r="ZQ36" s="133">
        <v>0.13239999999999999</v>
      </c>
      <c r="ZR36" s="133">
        <v>0.1545</v>
      </c>
      <c r="ZS36" s="133">
        <v>0.13220000000000001</v>
      </c>
      <c r="ZT36" s="379" t="s">
        <v>158</v>
      </c>
      <c r="ZU36" s="133">
        <v>8.4699999999999998E-2</v>
      </c>
      <c r="ZV36" s="133">
        <v>7.0599999999999996E-2</v>
      </c>
      <c r="ZW36" s="133">
        <v>6.9699999999999998E-2</v>
      </c>
      <c r="ZX36" s="133">
        <v>6.2100000000000002E-2</v>
      </c>
      <c r="ZY36" s="133">
        <v>0.10339999999999999</v>
      </c>
      <c r="ZZ36" s="133">
        <v>8.2699999999999996E-2</v>
      </c>
      <c r="AAA36" s="133">
        <v>0.14300000000000002</v>
      </c>
      <c r="AAB36" s="133">
        <v>0.17710000000000001</v>
      </c>
      <c r="AAC36" s="133">
        <v>0.1779</v>
      </c>
      <c r="AAD36" s="133">
        <v>0.1164</v>
      </c>
      <c r="AAE36" s="133">
        <v>0.1288</v>
      </c>
      <c r="AAF36" s="133">
        <v>9.5600000000000004E-2</v>
      </c>
      <c r="AAG36" s="235" t="s">
        <v>158</v>
      </c>
      <c r="AAH36" s="8">
        <v>743.70299999999997</v>
      </c>
      <c r="AAI36" s="8">
        <v>604.70100000000002</v>
      </c>
      <c r="AAJ36" s="8">
        <v>640</v>
      </c>
      <c r="AAK36" s="8">
        <v>585</v>
      </c>
      <c r="AAL36" s="8">
        <v>476</v>
      </c>
      <c r="AAM36" s="8">
        <v>343</v>
      </c>
      <c r="AAN36" s="8">
        <v>358</v>
      </c>
      <c r="AAO36" s="8">
        <v>322</v>
      </c>
      <c r="AAP36" s="8">
        <v>298</v>
      </c>
      <c r="AAQ36" s="8">
        <v>251</v>
      </c>
      <c r="AAR36" s="8">
        <v>225</v>
      </c>
      <c r="AAS36" s="8">
        <v>262</v>
      </c>
      <c r="AAT36" s="231" t="s">
        <v>5</v>
      </c>
      <c r="AAU36" s="231" t="s">
        <v>5</v>
      </c>
      <c r="AAV36" s="231" t="s">
        <v>5</v>
      </c>
      <c r="AAW36" s="231" t="s">
        <v>5</v>
      </c>
      <c r="AAX36" s="231" t="s">
        <v>5</v>
      </c>
      <c r="AAY36" s="231" t="s">
        <v>5</v>
      </c>
      <c r="AAZ36" s="231" t="s">
        <v>5</v>
      </c>
      <c r="ABA36" s="231" t="s">
        <v>5</v>
      </c>
      <c r="ABB36" s="231" t="s">
        <v>5</v>
      </c>
      <c r="ABC36" s="231" t="s">
        <v>5</v>
      </c>
      <c r="ABD36" s="231" t="s">
        <v>5</v>
      </c>
      <c r="ABE36" s="231" t="s">
        <v>5</v>
      </c>
      <c r="ABF36" s="231" t="s">
        <v>5</v>
      </c>
      <c r="ABG36" s="231" t="s">
        <v>5</v>
      </c>
      <c r="ABH36" s="235" t="s">
        <v>158</v>
      </c>
      <c r="ABI36" s="8">
        <v>79.585999999999999</v>
      </c>
      <c r="ABJ36" s="8">
        <v>108.455</v>
      </c>
      <c r="ABK36" s="8">
        <v>71</v>
      </c>
      <c r="ABL36" s="8">
        <v>59</v>
      </c>
      <c r="ABM36" s="8">
        <v>44</v>
      </c>
      <c r="ABN36" s="8">
        <v>27</v>
      </c>
      <c r="ABO36" s="8">
        <v>41</v>
      </c>
      <c r="ABP36" s="8">
        <v>49</v>
      </c>
      <c r="ABQ36" s="8">
        <v>44</v>
      </c>
      <c r="ABR36" s="8">
        <v>15</v>
      </c>
      <c r="ABS36" s="8">
        <v>13</v>
      </c>
      <c r="ABT36" s="8">
        <v>30</v>
      </c>
      <c r="ABU36" s="231" t="s">
        <v>5</v>
      </c>
      <c r="ABV36" s="231" t="s">
        <v>5</v>
      </c>
      <c r="ABW36" s="231" t="s">
        <v>5</v>
      </c>
      <c r="ABX36" s="231" t="s">
        <v>5</v>
      </c>
      <c r="ABY36" s="231" t="s">
        <v>5</v>
      </c>
      <c r="ABZ36" s="231" t="s">
        <v>5</v>
      </c>
      <c r="ACA36" s="231" t="s">
        <v>5</v>
      </c>
      <c r="ACB36" s="231" t="s">
        <v>5</v>
      </c>
      <c r="ACC36" s="231" t="s">
        <v>5</v>
      </c>
      <c r="ACD36" s="231" t="s">
        <v>5</v>
      </c>
      <c r="ACE36" s="231" t="s">
        <v>5</v>
      </c>
      <c r="ACF36" s="231" t="s">
        <v>5</v>
      </c>
      <c r="ACG36" s="231" t="s">
        <v>5</v>
      </c>
      <c r="ACH36" s="231" t="s">
        <v>5</v>
      </c>
      <c r="ACI36" s="235" t="s">
        <v>158</v>
      </c>
      <c r="ACJ36" s="8">
        <v>35.162999999999997</v>
      </c>
      <c r="ACK36" s="8">
        <v>84.831999999999994</v>
      </c>
      <c r="ACL36" s="8">
        <v>36</v>
      </c>
      <c r="ACM36" s="8">
        <v>43</v>
      </c>
      <c r="ACN36" s="8">
        <v>22</v>
      </c>
      <c r="ACO36" s="8">
        <v>-5</v>
      </c>
      <c r="ACP36" s="8">
        <v>15</v>
      </c>
      <c r="ACQ36" s="8">
        <v>9</v>
      </c>
      <c r="ACR36" s="8">
        <v>28</v>
      </c>
      <c r="ACS36" s="8">
        <v>2</v>
      </c>
      <c r="ACT36" s="8">
        <v>4</v>
      </c>
      <c r="ACU36" s="8">
        <v>22</v>
      </c>
      <c r="ACV36" s="237" t="s">
        <v>5</v>
      </c>
      <c r="ACW36" s="237" t="s">
        <v>5</v>
      </c>
      <c r="ACX36" s="237" t="s">
        <v>5</v>
      </c>
      <c r="ACY36" s="237" t="s">
        <v>5</v>
      </c>
      <c r="ACZ36" s="237" t="s">
        <v>5</v>
      </c>
      <c r="ADA36" s="237" t="s">
        <v>5</v>
      </c>
      <c r="ADB36" s="237" t="s">
        <v>5</v>
      </c>
      <c r="ADC36" s="237" t="s">
        <v>5</v>
      </c>
      <c r="ADD36" s="237" t="s">
        <v>5</v>
      </c>
      <c r="ADE36" s="237" t="s">
        <v>5</v>
      </c>
      <c r="ADF36" s="237" t="s">
        <v>5</v>
      </c>
      <c r="ADG36" s="237" t="s">
        <v>5</v>
      </c>
      <c r="ADH36" s="237" t="s">
        <v>5</v>
      </c>
      <c r="ADI36" s="237" t="s">
        <v>5</v>
      </c>
      <c r="ADJ36" s="127" t="s">
        <v>158</v>
      </c>
      <c r="ADK36" s="128">
        <v>0.12038728323699423</v>
      </c>
      <c r="ADL36" s="128">
        <v>0.15642585551330798</v>
      </c>
      <c r="ADM36" s="128">
        <v>0.19067535545023698</v>
      </c>
      <c r="ADN36" s="128">
        <v>0.25660344827586207</v>
      </c>
      <c r="ADO36" s="128">
        <v>0.15236486486486486</v>
      </c>
      <c r="ADP36" s="128">
        <v>0.21153846153846154</v>
      </c>
      <c r="ADQ36" s="128">
        <v>0.11690283400809716</v>
      </c>
      <c r="ADR36" s="128">
        <v>9.3436293436293449E-2</v>
      </c>
      <c r="ADS36" s="128">
        <v>9.1666666666666674E-2</v>
      </c>
      <c r="ADT36" s="128">
        <v>0.15029069767441861</v>
      </c>
      <c r="ADU36" s="128">
        <v>0.13294894366197182</v>
      </c>
      <c r="ADV36" s="128">
        <v>0.14685924369747902</v>
      </c>
      <c r="ADW36" s="128">
        <v>0.2795081967213115</v>
      </c>
      <c r="ADX36" s="128">
        <v>0.17050000000000001</v>
      </c>
      <c r="ADY36" s="128">
        <v>0.19051204819277107</v>
      </c>
      <c r="ADZ36" s="128">
        <v>0.17703125</v>
      </c>
      <c r="AEA36" s="128" t="s">
        <v>158</v>
      </c>
      <c r="AEB36" s="128" t="s">
        <v>158</v>
      </c>
      <c r="AEC36" s="128" t="s">
        <v>158</v>
      </c>
      <c r="AED36" s="128" t="s">
        <v>158</v>
      </c>
      <c r="AEE36" s="128" t="s">
        <v>158</v>
      </c>
      <c r="AEF36" s="128" t="s">
        <v>158</v>
      </c>
      <c r="AEG36" s="128" t="s">
        <v>158</v>
      </c>
      <c r="AEH36" s="128" t="s">
        <v>158</v>
      </c>
      <c r="AEI36" s="128" t="s">
        <v>158</v>
      </c>
      <c r="AEJ36" s="128" t="s">
        <v>158</v>
      </c>
      <c r="AEK36" s="127" t="s">
        <v>158</v>
      </c>
      <c r="AEL36" s="128">
        <v>6.8107953684567638E-2</v>
      </c>
      <c r="AEM36" s="128">
        <v>4.9312618136554333E-2</v>
      </c>
      <c r="AEN36" s="128">
        <v>7.366514084507042E-2</v>
      </c>
      <c r="AEO36" s="128">
        <v>8.1982627118644069E-2</v>
      </c>
      <c r="AEP36" s="128">
        <v>9.9937500000000012E-2</v>
      </c>
      <c r="AEQ36" s="128">
        <v>0.15888888888888889</v>
      </c>
      <c r="AER36" s="128">
        <v>8.4512195121951225E-2</v>
      </c>
      <c r="AES36" s="128">
        <v>6.4204081632653065E-2</v>
      </c>
      <c r="AET36" s="128">
        <v>6.0937500000000006E-2</v>
      </c>
      <c r="AEU36" s="128">
        <v>0.16802500000000004</v>
      </c>
      <c r="AEV36" s="128">
        <v>0.1887875</v>
      </c>
      <c r="AEW36" s="128">
        <v>7.5730416666666675E-2</v>
      </c>
      <c r="AEX36" s="128" t="s">
        <v>158</v>
      </c>
      <c r="AEY36" s="128" t="s">
        <v>158</v>
      </c>
      <c r="AEZ36" s="128" t="s">
        <v>158</v>
      </c>
      <c r="AFA36" s="128" t="s">
        <v>158</v>
      </c>
      <c r="AFB36" s="128" t="s">
        <v>158</v>
      </c>
      <c r="AFC36" s="128" t="s">
        <v>158</v>
      </c>
      <c r="AFD36" s="128" t="s">
        <v>158</v>
      </c>
      <c r="AFE36" s="128" t="s">
        <v>158</v>
      </c>
      <c r="AFF36" s="128" t="s">
        <v>158</v>
      </c>
      <c r="AFG36" s="128" t="s">
        <v>158</v>
      </c>
      <c r="AFH36" s="128" t="s">
        <v>158</v>
      </c>
      <c r="AFI36" s="128" t="s">
        <v>158</v>
      </c>
      <c r="AFJ36" s="128" t="s">
        <v>158</v>
      </c>
      <c r="AFK36" s="128" t="s">
        <v>158</v>
      </c>
      <c r="AFL36" s="134" t="s">
        <v>158</v>
      </c>
      <c r="AFM36" s="135">
        <v>0.15415179597702133</v>
      </c>
      <c r="AFN36" s="135">
        <v>6.3044605809128629E-2</v>
      </c>
      <c r="AFO36" s="135">
        <v>0.14528402777777777</v>
      </c>
      <c r="AFP36" s="135">
        <v>0.11248779069767442</v>
      </c>
      <c r="AFQ36" s="135">
        <v>0.19987500000000002</v>
      </c>
      <c r="AFR36" s="135" t="s">
        <v>1282</v>
      </c>
      <c r="AFS36" s="135">
        <v>0.23100000000000001</v>
      </c>
      <c r="AFT36" s="135">
        <v>0.34955555555555562</v>
      </c>
      <c r="AFU36" s="135">
        <v>9.5758928571428578E-2</v>
      </c>
      <c r="AFV36" s="135">
        <v>1.2601875</v>
      </c>
      <c r="AFW36" s="135">
        <v>0.61355937499999991</v>
      </c>
      <c r="AFX36" s="135">
        <v>0.10326875000000001</v>
      </c>
      <c r="AFY36" s="135" t="s">
        <v>158</v>
      </c>
      <c r="AFZ36" s="135" t="s">
        <v>158</v>
      </c>
      <c r="AGA36" s="135" t="s">
        <v>158</v>
      </c>
      <c r="AGB36" s="135" t="s">
        <v>158</v>
      </c>
      <c r="AGC36" s="135" t="s">
        <v>158</v>
      </c>
      <c r="AGD36" s="135" t="s">
        <v>158</v>
      </c>
      <c r="AGE36" s="135" t="s">
        <v>158</v>
      </c>
      <c r="AGF36" s="135" t="s">
        <v>158</v>
      </c>
      <c r="AGG36" s="135" t="s">
        <v>158</v>
      </c>
      <c r="AGH36" s="135" t="s">
        <v>158</v>
      </c>
      <c r="AGI36" s="135" t="s">
        <v>158</v>
      </c>
      <c r="AGJ36" s="135" t="s">
        <v>158</v>
      </c>
      <c r="AGK36" s="135" t="s">
        <v>158</v>
      </c>
      <c r="AGL36" s="135" t="s">
        <v>158</v>
      </c>
    </row>
    <row r="37" spans="1:870" x14ac:dyDescent="0.2">
      <c r="A37" s="7">
        <v>35</v>
      </c>
      <c r="B37" s="1" t="s">
        <v>289</v>
      </c>
      <c r="C37" s="1" t="s">
        <v>290</v>
      </c>
      <c r="D37" s="94">
        <v>0.45</v>
      </c>
      <c r="E37" s="95">
        <v>0.46</v>
      </c>
      <c r="F37" s="57">
        <v>1.84</v>
      </c>
      <c r="G37" s="58" t="s">
        <v>185</v>
      </c>
      <c r="H37" s="58">
        <v>2.4871648</v>
      </c>
      <c r="I37" s="226" t="s">
        <v>1318</v>
      </c>
      <c r="J37" s="58" t="s">
        <v>185</v>
      </c>
      <c r="K37" s="58" t="s">
        <v>1280</v>
      </c>
      <c r="L37" s="226" t="s">
        <v>5</v>
      </c>
      <c r="M37" s="151">
        <v>1.8</v>
      </c>
      <c r="N37" s="124">
        <v>1.72</v>
      </c>
      <c r="O37" s="124">
        <v>1.6</v>
      </c>
      <c r="P37" s="124">
        <v>1.46</v>
      </c>
      <c r="Q37" s="124">
        <v>1.32</v>
      </c>
      <c r="R37" s="124">
        <v>1.1000000000000001</v>
      </c>
      <c r="S37" s="124">
        <v>1</v>
      </c>
      <c r="T37" s="124">
        <v>0.88</v>
      </c>
      <c r="U37" s="124">
        <v>0.76</v>
      </c>
      <c r="V37" s="124">
        <v>0.64</v>
      </c>
      <c r="W37" s="124">
        <v>0.55000000000000004</v>
      </c>
      <c r="X37" s="124">
        <v>0.5</v>
      </c>
      <c r="Y37" s="124">
        <v>0.21</v>
      </c>
      <c r="Z37" s="124">
        <v>4.4999999999999998E-2</v>
      </c>
      <c r="AA37" s="124">
        <v>0.315</v>
      </c>
      <c r="AB37" s="124">
        <v>0.28999999999999998</v>
      </c>
      <c r="AC37" s="124">
        <v>0.38</v>
      </c>
      <c r="AD37" s="124">
        <v>0.38</v>
      </c>
      <c r="AE37" s="143">
        <v>0.37</v>
      </c>
      <c r="AF37" s="124">
        <v>0.34</v>
      </c>
      <c r="AG37" s="124">
        <v>0.34</v>
      </c>
      <c r="AH37" s="137">
        <v>0.34</v>
      </c>
      <c r="AI37" s="137">
        <v>0.31</v>
      </c>
      <c r="AJ37" s="137">
        <v>0.2225</v>
      </c>
      <c r="AK37" s="137">
        <v>0.33</v>
      </c>
      <c r="AL37" s="137">
        <v>0.3075</v>
      </c>
      <c r="AM37" s="137">
        <v>0.27</v>
      </c>
      <c r="AN37" s="137">
        <v>0.27</v>
      </c>
      <c r="AO37" s="137">
        <v>0.25</v>
      </c>
      <c r="AP37" s="137">
        <v>0.16250000000000001</v>
      </c>
      <c r="AQ37" s="137">
        <v>0.11249999999999999</v>
      </c>
      <c r="AR37" s="137">
        <v>0</v>
      </c>
      <c r="AS37" s="137">
        <v>0.03</v>
      </c>
      <c r="AT37" s="137">
        <v>0.09</v>
      </c>
      <c r="AU37" s="137">
        <v>0.12</v>
      </c>
      <c r="AV37" s="137">
        <v>0.12</v>
      </c>
      <c r="AW37" s="137">
        <v>0.12</v>
      </c>
      <c r="AX37" s="137">
        <v>0.12</v>
      </c>
      <c r="AY37" s="137" t="s">
        <v>1283</v>
      </c>
      <c r="AZ37" s="137" t="s">
        <v>1283</v>
      </c>
      <c r="BA37" s="137" t="s">
        <v>1283</v>
      </c>
      <c r="BB37" s="137" t="s">
        <v>1283</v>
      </c>
      <c r="BC37" s="137" t="s">
        <v>1283</v>
      </c>
      <c r="BD37" s="137" t="s">
        <v>1283</v>
      </c>
      <c r="BE37" s="137" t="s">
        <v>1283</v>
      </c>
      <c r="BF37" s="137" t="s">
        <v>1283</v>
      </c>
      <c r="BG37" s="137" t="s">
        <v>1283</v>
      </c>
      <c r="BH37" s="137" t="s">
        <v>1283</v>
      </c>
      <c r="BI37" s="137" t="s">
        <v>1283</v>
      </c>
      <c r="BJ37" s="137" t="s">
        <v>1283</v>
      </c>
      <c r="BK37" s="137" t="s">
        <v>1283</v>
      </c>
      <c r="BL37" s="137" t="s">
        <v>1283</v>
      </c>
      <c r="BM37" s="126">
        <v>4.6511627906976827E-2</v>
      </c>
      <c r="BN37" s="125">
        <v>7.4999999999999956E-2</v>
      </c>
      <c r="BO37" s="125">
        <v>9.5890410958904271E-2</v>
      </c>
      <c r="BP37" s="125">
        <v>0.10606060606060597</v>
      </c>
      <c r="BQ37" s="125">
        <v>0.19999999999999996</v>
      </c>
      <c r="BR37" s="125">
        <v>0.10000000000000009</v>
      </c>
      <c r="BS37" s="125">
        <v>0.13636363636363646</v>
      </c>
      <c r="BT37" s="125">
        <v>0.15789473684210531</v>
      </c>
      <c r="BU37" s="125">
        <v>0.1875</v>
      </c>
      <c r="BV37" s="125">
        <v>0.16363636363636358</v>
      </c>
      <c r="BW37" s="125">
        <v>0.10000000000000009</v>
      </c>
      <c r="BX37" s="125">
        <v>1.3809523809523809</v>
      </c>
      <c r="BY37" s="125">
        <v>3.666666666666667</v>
      </c>
      <c r="BZ37" s="125">
        <v>-0.85714285714285721</v>
      </c>
      <c r="CA37" s="125">
        <v>8.6206896551724199E-2</v>
      </c>
      <c r="CB37" s="125">
        <v>-0.23684210526315796</v>
      </c>
      <c r="CC37" s="125">
        <v>0</v>
      </c>
      <c r="CD37" s="125">
        <v>2.7027027027026973E-2</v>
      </c>
      <c r="CE37" s="125">
        <v>8.8235294117646967E-2</v>
      </c>
      <c r="CF37" s="125">
        <v>0</v>
      </c>
      <c r="CG37" s="125">
        <v>0</v>
      </c>
      <c r="CH37" s="125">
        <v>9.6774193548387233E-2</v>
      </c>
      <c r="CI37" s="125">
        <v>0.39325842696629221</v>
      </c>
      <c r="CJ37" s="125">
        <v>1.721969696969694E-3</v>
      </c>
      <c r="CK37" s="125">
        <v>7.3170731707317138E-2</v>
      </c>
      <c r="CL37" s="125">
        <v>0.13888888888888884</v>
      </c>
      <c r="CM37" s="125">
        <v>0</v>
      </c>
      <c r="CN37" s="125">
        <v>8.0000000000000071E-2</v>
      </c>
      <c r="CO37" s="125">
        <v>0.53846153846153832</v>
      </c>
      <c r="CP37" s="125">
        <v>0.44444444444444464</v>
      </c>
      <c r="CQ37" s="125" t="s">
        <v>158</v>
      </c>
      <c r="CR37" s="125">
        <v>-1</v>
      </c>
      <c r="CS37" s="125">
        <v>-0.66666666666666674</v>
      </c>
      <c r="CT37" s="125">
        <v>-0.25</v>
      </c>
      <c r="CU37" s="125">
        <v>0</v>
      </c>
      <c r="CV37" s="125">
        <v>0</v>
      </c>
      <c r="CW37" s="125">
        <v>0</v>
      </c>
      <c r="CX37" s="125" t="s">
        <v>158</v>
      </c>
      <c r="CY37" s="125" t="s">
        <v>158</v>
      </c>
      <c r="CZ37" s="125" t="s">
        <v>158</v>
      </c>
      <c r="DA37" s="125" t="s">
        <v>158</v>
      </c>
      <c r="DB37" s="125" t="s">
        <v>158</v>
      </c>
      <c r="DC37" s="125" t="s">
        <v>158</v>
      </c>
      <c r="DD37" s="125" t="s">
        <v>158</v>
      </c>
      <c r="DE37" s="125" t="s">
        <v>158</v>
      </c>
      <c r="DF37" s="125" t="s">
        <v>158</v>
      </c>
      <c r="DG37" s="125" t="s">
        <v>158</v>
      </c>
      <c r="DH37" s="125" t="s">
        <v>158</v>
      </c>
      <c r="DI37" s="125" t="s">
        <v>158</v>
      </c>
      <c r="DJ37" s="125" t="s">
        <v>158</v>
      </c>
      <c r="DK37" s="125" t="s">
        <v>158</v>
      </c>
      <c r="DL37" s="127">
        <v>2.1237046456196566E-2</v>
      </c>
      <c r="DM37" s="128">
        <v>1.7111269841269844E-2</v>
      </c>
      <c r="DN37" s="128">
        <v>2.23327437311414E-2</v>
      </c>
      <c r="DO37" s="128">
        <v>2.545360662199448E-2</v>
      </c>
      <c r="DP37" s="128">
        <v>1.9629565017789515E-2</v>
      </c>
      <c r="DQ37" s="128">
        <v>1.9228159913851125E-2</v>
      </c>
      <c r="DR37" s="128">
        <v>2.1333436392914653E-2</v>
      </c>
      <c r="DS37" s="128">
        <v>1.5104234953020136E-2</v>
      </c>
      <c r="DT37" s="128">
        <v>1.3119638386995936E-2</v>
      </c>
      <c r="DU37" s="128">
        <v>1.4211847175506685E-2</v>
      </c>
      <c r="DV37" s="128">
        <v>2.2043666559743384E-2</v>
      </c>
      <c r="DW37" s="128">
        <v>1.6040694129095038E-2</v>
      </c>
      <c r="DX37" s="128">
        <v>8.0284780400890852E-3</v>
      </c>
      <c r="DY37" s="128">
        <v>3.7211425090514119E-3</v>
      </c>
      <c r="DZ37" s="128">
        <v>1.638021957804878E-2</v>
      </c>
      <c r="EA37" s="128">
        <v>1.2223002678431372E-2</v>
      </c>
      <c r="EB37" s="128">
        <v>1.7956481999999999E-2</v>
      </c>
      <c r="EC37" s="128">
        <v>1.8431557726180943E-2</v>
      </c>
      <c r="ED37" s="128">
        <v>1.663571945072977E-2</v>
      </c>
      <c r="EE37" s="128">
        <v>1.6325378843683083E-2</v>
      </c>
      <c r="EF37" s="128">
        <v>1.750564978360656E-2</v>
      </c>
      <c r="EG37" s="128">
        <v>1.9824640000000001E-2</v>
      </c>
      <c r="EH37" s="128">
        <v>2.3105696361355083E-2</v>
      </c>
      <c r="EI37" s="128">
        <v>1.3737901298701298E-2</v>
      </c>
      <c r="EJ37" s="128">
        <v>1.1681415929203541E-2</v>
      </c>
      <c r="EK37" s="128">
        <v>1.2118226600985221E-2</v>
      </c>
      <c r="EL37" s="128">
        <v>1.3953488372093023E-2</v>
      </c>
      <c r="EM37" s="127">
        <v>2.893543909959765E-2</v>
      </c>
      <c r="EN37" s="128">
        <v>2.0260842289163472E-2</v>
      </c>
      <c r="EO37" s="128">
        <v>3.3401805166511041E-2</v>
      </c>
      <c r="EP37" s="128">
        <v>2.8640952099349495E-2</v>
      </c>
      <c r="EQ37" s="128">
        <v>2.3738015267175575E-2</v>
      </c>
      <c r="ER37" s="128">
        <v>2.3162964164099239E-2</v>
      </c>
      <c r="ES37" s="128">
        <v>2.5215196041111533E-2</v>
      </c>
      <c r="ET37" s="128">
        <v>1.7187498151825267E-2</v>
      </c>
      <c r="EU37" s="128">
        <v>1.513240425455201E-2</v>
      </c>
      <c r="EV37" s="128">
        <v>1.8319774096720403E-2</v>
      </c>
      <c r="EW37" s="128">
        <v>2.5207200550206331E-2</v>
      </c>
      <c r="EX37" s="128">
        <v>2.2326618510158016E-2</v>
      </c>
      <c r="EY37" s="128">
        <v>1.1335807044025157E-2</v>
      </c>
      <c r="EZ37" s="128">
        <v>4.7059503708791212E-3</v>
      </c>
      <c r="FA37" s="128">
        <v>2.1833192545513653E-2</v>
      </c>
      <c r="FB37" s="128">
        <v>1.3748856122629022E-2</v>
      </c>
      <c r="FC37" s="128">
        <v>2.0443812523719164E-2</v>
      </c>
      <c r="FD37" s="128">
        <v>2.1404942445374244E-2</v>
      </c>
      <c r="FE37" s="128" t="s">
        <v>158</v>
      </c>
      <c r="FF37" s="128" t="s">
        <v>158</v>
      </c>
      <c r="FG37" s="128" t="s">
        <v>158</v>
      </c>
      <c r="FH37" s="128" t="s">
        <v>158</v>
      </c>
      <c r="FI37" s="128" t="s">
        <v>158</v>
      </c>
      <c r="FJ37" s="128" t="s">
        <v>158</v>
      </c>
      <c r="FK37" s="128" t="s">
        <v>158</v>
      </c>
      <c r="FL37" s="128" t="s">
        <v>158</v>
      </c>
      <c r="FM37" s="128" t="s">
        <v>158</v>
      </c>
      <c r="FN37" s="127">
        <v>3.6858222315036882E-2</v>
      </c>
      <c r="FO37" s="128">
        <v>2.4662777960713294E-2</v>
      </c>
      <c r="FP37" s="128">
        <v>6.4611679711017458E-2</v>
      </c>
      <c r="FQ37" s="128">
        <v>3.3785734216951517E-2</v>
      </c>
      <c r="FR37" s="128">
        <v>2.9116853932584272E-2</v>
      </c>
      <c r="FS37" s="128">
        <v>2.7141554246627397E-2</v>
      </c>
      <c r="FT37" s="128">
        <v>3.1475561891185548E-2</v>
      </c>
      <c r="FU37" s="128">
        <v>2.0685027647058828E-2</v>
      </c>
      <c r="FV37" s="128">
        <v>1.973188678890456E-2</v>
      </c>
      <c r="FW37" s="128">
        <v>2.633421781861766E-2</v>
      </c>
      <c r="FX37" s="128">
        <v>3.2320343562610231E-2</v>
      </c>
      <c r="FY37" s="128">
        <v>3.0985877192982455E-2</v>
      </c>
      <c r="FZ37" s="128">
        <v>1.6286686626506022E-2</v>
      </c>
      <c r="GA37" s="128">
        <v>8.0800279952830175E-3</v>
      </c>
      <c r="GB37" s="128">
        <v>4.6125618317307687E-2</v>
      </c>
      <c r="GC37" s="128">
        <v>1.5959373696876597E-2</v>
      </c>
      <c r="GD37" s="128">
        <v>2.2480728638497649E-2</v>
      </c>
      <c r="GE37" s="128">
        <v>2.4555749973333332E-2</v>
      </c>
      <c r="GF37" s="128">
        <v>2.3376819844660193E-2</v>
      </c>
      <c r="GG37" s="128">
        <v>2.5826395392953932E-2</v>
      </c>
      <c r="GH37" s="128">
        <v>2.7147442145671795E-2</v>
      </c>
      <c r="GI37" s="128">
        <v>3.4758547854785479E-2</v>
      </c>
      <c r="GJ37" s="128">
        <v>3.3421488203266791E-2</v>
      </c>
      <c r="GK37" s="128">
        <v>2.2411406779661018E-2</v>
      </c>
      <c r="GL37" s="128">
        <v>1.6E-2</v>
      </c>
      <c r="GM37" s="128">
        <v>1.807494489346069E-2</v>
      </c>
      <c r="GN37" s="128">
        <v>2.0669856459330144E-2</v>
      </c>
      <c r="GO37" s="109" t="s">
        <v>158</v>
      </c>
      <c r="GP37" s="141">
        <v>5</v>
      </c>
      <c r="GQ37" s="141">
        <v>2.52</v>
      </c>
      <c r="GR37" s="141">
        <v>5.59</v>
      </c>
      <c r="GS37" s="141">
        <v>6.61</v>
      </c>
      <c r="GT37" s="141">
        <v>5.87</v>
      </c>
      <c r="GU37" s="141">
        <v>5.16</v>
      </c>
      <c r="GV37" s="129">
        <v>4.88</v>
      </c>
      <c r="GW37" s="129">
        <v>4.34</v>
      </c>
      <c r="GX37" s="129">
        <v>3.38</v>
      </c>
      <c r="GY37" s="129">
        <v>3.04</v>
      </c>
      <c r="GZ37" s="129">
        <v>2.1</v>
      </c>
      <c r="HA37" s="129">
        <v>2.15</v>
      </c>
      <c r="HB37" s="129">
        <v>-1.1000000000000001</v>
      </c>
      <c r="HC37" s="129">
        <v>0.15</v>
      </c>
      <c r="HD37" s="129">
        <v>1.47</v>
      </c>
      <c r="HE37" s="129">
        <v>1.2</v>
      </c>
      <c r="HF37" s="231" t="s">
        <v>158</v>
      </c>
      <c r="HG37" s="231" t="s">
        <v>158</v>
      </c>
      <c r="HH37" s="231" t="s">
        <v>158</v>
      </c>
      <c r="HI37" s="231" t="s">
        <v>158</v>
      </c>
      <c r="HJ37" s="231" t="s">
        <v>158</v>
      </c>
      <c r="HK37" s="231" t="s">
        <v>158</v>
      </c>
      <c r="HL37" s="231" t="s">
        <v>158</v>
      </c>
      <c r="HM37" s="231" t="s">
        <v>158</v>
      </c>
      <c r="HN37" s="231" t="s">
        <v>158</v>
      </c>
      <c r="HO37" s="231" t="s">
        <v>158</v>
      </c>
      <c r="HP37" s="232" t="s">
        <v>158</v>
      </c>
      <c r="HQ37" s="131">
        <v>21.916193498600002</v>
      </c>
      <c r="HR37" s="131">
        <v>17.684376984126981</v>
      </c>
      <c r="HS37" s="131">
        <v>13.610813237924868</v>
      </c>
      <c r="HT37" s="131">
        <v>11.514284114977308</v>
      </c>
      <c r="HU37" s="131">
        <v>11.64315468483816</v>
      </c>
      <c r="HV37" s="131">
        <v>10.806414995348836</v>
      </c>
      <c r="HW37" s="131">
        <v>14.254481049180328</v>
      </c>
      <c r="HX37" s="131">
        <v>10.825806602764978</v>
      </c>
      <c r="HY37" s="131">
        <v>7.626854273372782</v>
      </c>
      <c r="HZ37" s="131">
        <v>5.5930451186842101</v>
      </c>
      <c r="IA37" s="131">
        <v>7.5169259199999994</v>
      </c>
      <c r="IB37" s="131">
        <v>6.3616699773023253</v>
      </c>
      <c r="IC37" s="131" t="s">
        <v>1288</v>
      </c>
      <c r="ID37" s="131">
        <v>51.737226874666675</v>
      </c>
      <c r="IE37" s="131">
        <v>14.279236872857142</v>
      </c>
      <c r="IF37" s="131">
        <v>18.117145260000001</v>
      </c>
      <c r="IG37" s="131" t="s">
        <v>158</v>
      </c>
      <c r="IH37" s="131" t="s">
        <v>158</v>
      </c>
      <c r="II37" s="131" t="s">
        <v>158</v>
      </c>
      <c r="IJ37" s="131" t="s">
        <v>158</v>
      </c>
      <c r="IK37" s="131" t="s">
        <v>158</v>
      </c>
      <c r="IL37" s="131" t="s">
        <v>158</v>
      </c>
      <c r="IM37" s="131" t="s">
        <v>158</v>
      </c>
      <c r="IN37" s="131" t="s">
        <v>158</v>
      </c>
      <c r="IO37" s="131" t="s">
        <v>158</v>
      </c>
      <c r="IP37" s="131" t="s">
        <v>158</v>
      </c>
      <c r="IQ37" s="130" t="s">
        <v>158</v>
      </c>
      <c r="IR37" s="131">
        <v>26.677776090735112</v>
      </c>
      <c r="IS37" s="131">
        <v>34.20825</v>
      </c>
      <c r="IT37" s="131">
        <v>16.055727370304115</v>
      </c>
      <c r="IU37" s="131">
        <v>14.123326021180031</v>
      </c>
      <c r="IV37" s="131">
        <v>13.643042930153323</v>
      </c>
      <c r="IW37" s="131">
        <v>13.489404700775193</v>
      </c>
      <c r="IX37" s="131">
        <v>17.155163130327871</v>
      </c>
      <c r="IY37" s="131">
        <v>14.116302121658986</v>
      </c>
      <c r="IZ37" s="131">
        <v>10.963412575147927</v>
      </c>
      <c r="JA37" s="131">
        <v>7.1713294555263154</v>
      </c>
      <c r="JB37" s="131">
        <v>10.432325133333331</v>
      </c>
      <c r="JC37" s="131">
        <v>9.1401101782325558</v>
      </c>
      <c r="JD37" s="131" t="s">
        <v>1288</v>
      </c>
      <c r="JE37" s="131">
        <v>109.30199853466668</v>
      </c>
      <c r="JF37" s="131">
        <v>16.575028157074829</v>
      </c>
      <c r="JG37" s="131">
        <v>19.922244239999998</v>
      </c>
      <c r="JH37" s="131" t="s">
        <v>158</v>
      </c>
      <c r="JI37" s="131" t="s">
        <v>158</v>
      </c>
      <c r="JJ37" s="131" t="s">
        <v>158</v>
      </c>
      <c r="JK37" s="131" t="s">
        <v>158</v>
      </c>
      <c r="JL37" s="131" t="s">
        <v>158</v>
      </c>
      <c r="JM37" s="131" t="s">
        <v>158</v>
      </c>
      <c r="JN37" s="131" t="s">
        <v>158</v>
      </c>
      <c r="JO37" s="131" t="s">
        <v>158</v>
      </c>
      <c r="JP37" s="131" t="s">
        <v>158</v>
      </c>
      <c r="JQ37" s="131" t="s">
        <v>158</v>
      </c>
      <c r="JR37" s="130" t="s">
        <v>158</v>
      </c>
      <c r="JS37" s="131">
        <v>31.588200000000001</v>
      </c>
      <c r="JT37" s="131">
        <v>51.16331944444444</v>
      </c>
      <c r="JU37" s="131">
        <v>18.066253846153845</v>
      </c>
      <c r="JV37" s="131">
        <v>17.079325416036308</v>
      </c>
      <c r="JW37" s="131">
        <v>16.434922316865418</v>
      </c>
      <c r="JX37" s="131">
        <v>15.943890976744184</v>
      </c>
      <c r="JY37" s="131">
        <v>19.521302172131147</v>
      </c>
      <c r="JZ37" s="131">
        <v>16.281972412903226</v>
      </c>
      <c r="KA37" s="131">
        <v>14.132381190532545</v>
      </c>
      <c r="KB37" s="131">
        <v>8.2005023668421053</v>
      </c>
      <c r="KC37" s="131">
        <v>14.520477826666665</v>
      </c>
      <c r="KD37" s="131">
        <v>12.905375691906977</v>
      </c>
      <c r="KE37" s="131" t="s">
        <v>1288</v>
      </c>
      <c r="KF37" s="131">
        <v>145.68861963333336</v>
      </c>
      <c r="KG37" s="131">
        <v>18.6441648877551</v>
      </c>
      <c r="KH37" s="131">
        <v>22.681871999999998</v>
      </c>
      <c r="KI37" s="131" t="s">
        <v>158</v>
      </c>
      <c r="KJ37" s="131" t="s">
        <v>158</v>
      </c>
      <c r="KK37" s="131" t="s">
        <v>158</v>
      </c>
      <c r="KL37" s="131" t="s">
        <v>158</v>
      </c>
      <c r="KM37" s="131" t="s">
        <v>158</v>
      </c>
      <c r="KN37" s="131" t="s">
        <v>158</v>
      </c>
      <c r="KO37" s="131" t="s">
        <v>158</v>
      </c>
      <c r="KP37" s="131" t="s">
        <v>158</v>
      </c>
      <c r="KQ37" s="131" t="s">
        <v>158</v>
      </c>
      <c r="KR37" s="131" t="s">
        <v>158</v>
      </c>
      <c r="KS37" s="116" t="s">
        <v>158</v>
      </c>
      <c r="KT37" s="132">
        <v>120.56553559547571</v>
      </c>
      <c r="KU37" s="132">
        <v>108.82333333333334</v>
      </c>
      <c r="KV37" s="132">
        <v>124.78164556962025</v>
      </c>
      <c r="KW37" s="132">
        <v>117.31896551724138</v>
      </c>
      <c r="KX37" s="132">
        <v>104.41286863270777</v>
      </c>
      <c r="KY37" s="132">
        <v>92.735368956743002</v>
      </c>
      <c r="KZ37" s="132">
        <v>77.995145631067956</v>
      </c>
      <c r="LA37" s="132">
        <v>84.621247113163975</v>
      </c>
      <c r="LB37" s="132">
        <v>75.400432900432904</v>
      </c>
      <c r="LC37" s="132">
        <v>65.610638297872342</v>
      </c>
      <c r="LD37" s="132">
        <v>59.152263374485599</v>
      </c>
      <c r="LE37" s="132">
        <v>51.721030042918457</v>
      </c>
      <c r="LF37" s="132" t="s">
        <v>158</v>
      </c>
      <c r="LG37" s="132" t="s">
        <v>158</v>
      </c>
      <c r="LH37" s="132" t="s">
        <v>158</v>
      </c>
      <c r="LI37" s="132" t="s">
        <v>158</v>
      </c>
      <c r="LJ37" s="132" t="s">
        <v>158</v>
      </c>
      <c r="LK37" s="132" t="s">
        <v>158</v>
      </c>
      <c r="LL37" s="132" t="s">
        <v>158</v>
      </c>
      <c r="LM37" s="132" t="s">
        <v>158</v>
      </c>
      <c r="LN37" s="132" t="s">
        <v>158</v>
      </c>
      <c r="LO37" s="132" t="s">
        <v>158</v>
      </c>
      <c r="LP37" s="132" t="s">
        <v>158</v>
      </c>
      <c r="LQ37" s="132" t="s">
        <v>158</v>
      </c>
      <c r="LR37" s="132" t="s">
        <v>158</v>
      </c>
      <c r="LS37" s="132" t="s">
        <v>158</v>
      </c>
      <c r="LT37" s="130" t="s">
        <v>158</v>
      </c>
      <c r="LU37" s="131">
        <v>0.90889130921019268</v>
      </c>
      <c r="LV37" s="131">
        <v>0.40951355407847573</v>
      </c>
      <c r="LW37" s="131">
        <v>0.60974068463898967</v>
      </c>
      <c r="LX37" s="131">
        <v>0.64873925255345732</v>
      </c>
      <c r="LY37" s="131">
        <v>0.65456795599034567</v>
      </c>
      <c r="LZ37" s="131">
        <v>0.60129271068097134</v>
      </c>
      <c r="MA37" s="131">
        <v>0.89187432060247718</v>
      </c>
      <c r="MB37" s="131">
        <v>0.55522699391523156</v>
      </c>
      <c r="MC37" s="131">
        <v>0.34189150449628253</v>
      </c>
      <c r="MD37" s="131">
        <v>0.25914786994766026</v>
      </c>
      <c r="ME37" s="131">
        <v>0.26686289807819674</v>
      </c>
      <c r="MF37" s="131">
        <v>0.26444930504768066</v>
      </c>
      <c r="MG37" s="131" t="s">
        <v>158</v>
      </c>
      <c r="MH37" s="131" t="s">
        <v>158</v>
      </c>
      <c r="MI37" s="131" t="s">
        <v>158</v>
      </c>
      <c r="MJ37" s="131" t="s">
        <v>158</v>
      </c>
      <c r="MK37" s="131" t="s">
        <v>158</v>
      </c>
      <c r="ML37" s="131" t="s">
        <v>158</v>
      </c>
      <c r="MM37" s="131" t="s">
        <v>158</v>
      </c>
      <c r="MN37" s="131" t="s">
        <v>158</v>
      </c>
      <c r="MO37" s="131" t="s">
        <v>158</v>
      </c>
      <c r="MP37" s="131" t="s">
        <v>158</v>
      </c>
      <c r="MQ37" s="131" t="s">
        <v>158</v>
      </c>
      <c r="MR37" s="131" t="s">
        <v>158</v>
      </c>
      <c r="MS37" s="131" t="s">
        <v>158</v>
      </c>
      <c r="MT37" s="131" t="s">
        <v>158</v>
      </c>
      <c r="MU37" s="130" t="s">
        <v>158</v>
      </c>
      <c r="MV37" s="131">
        <v>1.1063599543175011</v>
      </c>
      <c r="MW37" s="131">
        <v>0.79215355162802092</v>
      </c>
      <c r="MX37" s="131">
        <v>0.71926857183434356</v>
      </c>
      <c r="MY37" s="131">
        <v>0.79573822176500852</v>
      </c>
      <c r="MZ37" s="131">
        <v>0.76699992107019976</v>
      </c>
      <c r="NA37" s="131">
        <v>0.75058016201421307</v>
      </c>
      <c r="NB37" s="131">
        <v>1.0733641869456652</v>
      </c>
      <c r="NC37" s="131">
        <v>0.72398780800371154</v>
      </c>
      <c r="ND37" s="131">
        <v>0.49146050067024538</v>
      </c>
      <c r="NE37" s="131">
        <v>0.33227601667010404</v>
      </c>
      <c r="NF37" s="131">
        <v>0.3703642351147905</v>
      </c>
      <c r="NG37" s="131">
        <v>0.37994674249320376</v>
      </c>
      <c r="NH37" s="131" t="s">
        <v>158</v>
      </c>
      <c r="NI37" s="131" t="s">
        <v>158</v>
      </c>
      <c r="NJ37" s="131" t="s">
        <v>158</v>
      </c>
      <c r="NK37" s="131" t="s">
        <v>158</v>
      </c>
      <c r="NL37" s="131" t="s">
        <v>158</v>
      </c>
      <c r="NM37" s="131" t="s">
        <v>158</v>
      </c>
      <c r="NN37" s="131" t="s">
        <v>158</v>
      </c>
      <c r="NO37" s="131" t="s">
        <v>158</v>
      </c>
      <c r="NP37" s="131" t="s">
        <v>158</v>
      </c>
      <c r="NQ37" s="131" t="s">
        <v>158</v>
      </c>
      <c r="NR37" s="131" t="s">
        <v>158</v>
      </c>
      <c r="NS37" s="131" t="s">
        <v>158</v>
      </c>
      <c r="NT37" s="131" t="s">
        <v>158</v>
      </c>
      <c r="NU37" s="131" t="s">
        <v>158</v>
      </c>
      <c r="NV37" s="130" t="s">
        <v>158</v>
      </c>
      <c r="NW37" s="131">
        <v>1.3100012306164122</v>
      </c>
      <c r="NX37" s="131">
        <v>1.1847786779795999</v>
      </c>
      <c r="NY37" s="131">
        <v>0.80933664994547438</v>
      </c>
      <c r="NZ37" s="131">
        <v>0.96228551370416626</v>
      </c>
      <c r="OA37" s="131">
        <v>0.92395693426796077</v>
      </c>
      <c r="OB37" s="131">
        <v>0.88715317969323626</v>
      </c>
      <c r="OC37" s="131">
        <v>1.2214087662662603</v>
      </c>
      <c r="OD37" s="131">
        <v>0.83505931054763771</v>
      </c>
      <c r="OE37" s="131">
        <v>0.63351689886286777</v>
      </c>
      <c r="OF37" s="131">
        <v>0.37996166234536433</v>
      </c>
      <c r="OG37" s="131">
        <v>0.51550019722749396</v>
      </c>
      <c r="OH37" s="131">
        <v>0.53646568358317148</v>
      </c>
      <c r="OI37" s="131" t="s">
        <v>158</v>
      </c>
      <c r="OJ37" s="131" t="s">
        <v>158</v>
      </c>
      <c r="OK37" s="131" t="s">
        <v>158</v>
      </c>
      <c r="OL37" s="131" t="s">
        <v>158</v>
      </c>
      <c r="OM37" s="131" t="s">
        <v>158</v>
      </c>
      <c r="ON37" s="131" t="s">
        <v>158</v>
      </c>
      <c r="OO37" s="131" t="s">
        <v>158</v>
      </c>
      <c r="OP37" s="131" t="s">
        <v>158</v>
      </c>
      <c r="OQ37" s="131" t="s">
        <v>158</v>
      </c>
      <c r="OR37" s="131" t="s">
        <v>158</v>
      </c>
      <c r="OS37" s="131" t="s">
        <v>158</v>
      </c>
      <c r="OT37" s="131" t="s">
        <v>158</v>
      </c>
      <c r="OU37" s="131" t="s">
        <v>158</v>
      </c>
      <c r="OV37" s="131" t="s">
        <v>158</v>
      </c>
      <c r="OW37" s="378" t="s">
        <v>158</v>
      </c>
      <c r="OX37" s="132">
        <v>9.780439121756487</v>
      </c>
      <c r="OY37" s="132">
        <v>10.926666666666666</v>
      </c>
      <c r="OZ37" s="132">
        <v>11.765822784810126</v>
      </c>
      <c r="PA37" s="132">
        <v>10.683908045977011</v>
      </c>
      <c r="PB37" s="132">
        <v>8.9249329758713145</v>
      </c>
      <c r="PC37" s="132">
        <v>8.6157760814249365</v>
      </c>
      <c r="PD37" s="132">
        <v>5.6601941747572813</v>
      </c>
      <c r="PE37" s="132">
        <v>6.4480369515011544</v>
      </c>
      <c r="PF37" s="132">
        <v>5.5562770562770565</v>
      </c>
      <c r="PG37" s="132">
        <v>4.6936170212765953</v>
      </c>
      <c r="PH37" s="132">
        <v>2.4897119341563787</v>
      </c>
      <c r="PI37" s="132">
        <v>4.0171673819742493</v>
      </c>
      <c r="PJ37" s="132" t="s">
        <v>158</v>
      </c>
      <c r="PK37" s="132" t="s">
        <v>158</v>
      </c>
      <c r="PL37" s="132" t="s">
        <v>158</v>
      </c>
      <c r="PM37" s="132" t="s">
        <v>158</v>
      </c>
      <c r="PN37" s="132" t="s">
        <v>158</v>
      </c>
      <c r="PO37" s="132" t="s">
        <v>158</v>
      </c>
      <c r="PP37" s="132" t="s">
        <v>158</v>
      </c>
      <c r="PQ37" s="132" t="s">
        <v>158</v>
      </c>
      <c r="PR37" s="132" t="s">
        <v>158</v>
      </c>
      <c r="PS37" s="132" t="s">
        <v>158</v>
      </c>
      <c r="PT37" s="132" t="s">
        <v>158</v>
      </c>
      <c r="PU37" s="132" t="s">
        <v>158</v>
      </c>
      <c r="PV37" s="132" t="s">
        <v>158</v>
      </c>
      <c r="PW37" s="132" t="s">
        <v>158</v>
      </c>
      <c r="PX37" s="130" t="s">
        <v>158</v>
      </c>
      <c r="PY37" s="131">
        <v>11.204094839590409</v>
      </c>
      <c r="PZ37" s="131">
        <v>4.0785201342281878</v>
      </c>
      <c r="QA37" s="131">
        <v>6.4665639956966121</v>
      </c>
      <c r="QB37" s="131">
        <v>7.1237432662721911</v>
      </c>
      <c r="QC37" s="131">
        <v>7.6577962192850704</v>
      </c>
      <c r="QD37" s="131">
        <v>6.4719766216089782</v>
      </c>
      <c r="QE37" s="131">
        <v>12.289660985523156</v>
      </c>
      <c r="QF37" s="131">
        <v>7.2865588409914039</v>
      </c>
      <c r="QG37" s="131">
        <v>4.6395755976345932</v>
      </c>
      <c r="QH37" s="131">
        <v>3.6225488964533099</v>
      </c>
      <c r="QI37" s="131">
        <v>6.340309581778512</v>
      </c>
      <c r="QJ37" s="131">
        <v>3.404784802488888</v>
      </c>
      <c r="QK37" s="131" t="s">
        <v>158</v>
      </c>
      <c r="QL37" s="131" t="s">
        <v>158</v>
      </c>
      <c r="QM37" s="131" t="s">
        <v>158</v>
      </c>
      <c r="QN37" s="131" t="s">
        <v>158</v>
      </c>
      <c r="QO37" s="131" t="s">
        <v>158</v>
      </c>
      <c r="QP37" s="131" t="s">
        <v>158</v>
      </c>
      <c r="QQ37" s="131" t="s">
        <v>158</v>
      </c>
      <c r="QR37" s="131" t="s">
        <v>158</v>
      </c>
      <c r="QS37" s="131" t="s">
        <v>158</v>
      </c>
      <c r="QT37" s="131" t="s">
        <v>158</v>
      </c>
      <c r="QU37" s="131" t="s">
        <v>158</v>
      </c>
      <c r="QV37" s="131" t="s">
        <v>158</v>
      </c>
      <c r="QW37" s="131" t="s">
        <v>158</v>
      </c>
      <c r="QX37" s="131" t="s">
        <v>158</v>
      </c>
      <c r="QY37" s="130" t="s">
        <v>158</v>
      </c>
      <c r="QZ37" s="131">
        <v>13.638332470875808</v>
      </c>
      <c r="RA37" s="131">
        <v>7.8893950579621732</v>
      </c>
      <c r="RB37" s="131">
        <v>7.6281546681011303</v>
      </c>
      <c r="RC37" s="131">
        <v>8.7379247928994097</v>
      </c>
      <c r="RD37" s="131">
        <v>8.973138758185641</v>
      </c>
      <c r="RE37" s="131">
        <v>8.0788228011246304</v>
      </c>
      <c r="RF37" s="131">
        <v>14.790516630922813</v>
      </c>
      <c r="RG37" s="131">
        <v>9.5013027482320904</v>
      </c>
      <c r="RH37" s="131">
        <v>6.6692740712302285</v>
      </c>
      <c r="RI37" s="131">
        <v>4.6447849166165005</v>
      </c>
      <c r="RJ37" s="131">
        <v>8.7993644884958666</v>
      </c>
      <c r="RK37" s="131">
        <v>4.8918143095999982</v>
      </c>
      <c r="RL37" s="131" t="s">
        <v>158</v>
      </c>
      <c r="RM37" s="131" t="s">
        <v>158</v>
      </c>
      <c r="RN37" s="131" t="s">
        <v>158</v>
      </c>
      <c r="RO37" s="131" t="s">
        <v>158</v>
      </c>
      <c r="RP37" s="131" t="s">
        <v>158</v>
      </c>
      <c r="RQ37" s="131" t="s">
        <v>158</v>
      </c>
      <c r="RR37" s="131" t="s">
        <v>158</v>
      </c>
      <c r="RS37" s="131" t="s">
        <v>158</v>
      </c>
      <c r="RT37" s="131" t="s">
        <v>158</v>
      </c>
      <c r="RU37" s="131" t="s">
        <v>158</v>
      </c>
      <c r="RV37" s="131" t="s">
        <v>158</v>
      </c>
      <c r="RW37" s="131" t="s">
        <v>158</v>
      </c>
      <c r="RX37" s="131" t="s">
        <v>158</v>
      </c>
      <c r="RY37" s="131" t="s">
        <v>158</v>
      </c>
      <c r="RZ37" s="130" t="s">
        <v>158</v>
      </c>
      <c r="SA37" s="131">
        <v>16.14866142857143</v>
      </c>
      <c r="SB37" s="131">
        <v>11.799716137888957</v>
      </c>
      <c r="SC37" s="131">
        <v>8.5833656385153301</v>
      </c>
      <c r="SD37" s="131">
        <v>10.566764569123185</v>
      </c>
      <c r="SE37" s="131">
        <v>10.809380222889756</v>
      </c>
      <c r="SF37" s="131">
        <v>9.548817966308329</v>
      </c>
      <c r="SG37" s="131">
        <v>16.830509989365353</v>
      </c>
      <c r="SH37" s="131">
        <v>10.958957090893984</v>
      </c>
      <c r="SI37" s="131">
        <v>8.5970242196680946</v>
      </c>
      <c r="SJ37" s="131">
        <v>5.3113679880979152</v>
      </c>
      <c r="SK37" s="131">
        <v>12.247603032971899</v>
      </c>
      <c r="SL37" s="131">
        <v>6.9069956761333327</v>
      </c>
      <c r="SM37" s="131" t="s">
        <v>158</v>
      </c>
      <c r="SN37" s="131" t="s">
        <v>158</v>
      </c>
      <c r="SO37" s="131" t="s">
        <v>158</v>
      </c>
      <c r="SP37" s="131" t="s">
        <v>158</v>
      </c>
      <c r="SQ37" s="131" t="s">
        <v>158</v>
      </c>
      <c r="SR37" s="131" t="s">
        <v>158</v>
      </c>
      <c r="SS37" s="131" t="s">
        <v>158</v>
      </c>
      <c r="ST37" s="131" t="s">
        <v>158</v>
      </c>
      <c r="SU37" s="131" t="s">
        <v>158</v>
      </c>
      <c r="SV37" s="131" t="s">
        <v>158</v>
      </c>
      <c r="SW37" s="131" t="s">
        <v>158</v>
      </c>
      <c r="SX37" s="131" t="s">
        <v>158</v>
      </c>
      <c r="SY37" s="131" t="s">
        <v>158</v>
      </c>
      <c r="SZ37" s="131" t="s">
        <v>158</v>
      </c>
      <c r="TA37" s="378" t="s">
        <v>158</v>
      </c>
      <c r="TB37" s="132">
        <v>5.2162341982701257</v>
      </c>
      <c r="TC37" s="132">
        <v>7.11</v>
      </c>
      <c r="TD37" s="132">
        <v>6.5443037974683547</v>
      </c>
      <c r="TE37" s="132">
        <v>5.9425287356321839</v>
      </c>
      <c r="TF37" s="132">
        <v>3.9436997319034854</v>
      </c>
      <c r="TG37" s="132">
        <v>4.0178117048346058</v>
      </c>
      <c r="TH37" s="132">
        <v>1.7985436893203883</v>
      </c>
      <c r="TI37" s="132">
        <v>2.7852193995381063</v>
      </c>
      <c r="TJ37" s="132">
        <v>3.0259740259740258</v>
      </c>
      <c r="TK37" s="132">
        <v>1.9829787234042553</v>
      </c>
      <c r="TL37" s="132">
        <v>-5.3497942386831275E-2</v>
      </c>
      <c r="TM37" s="132">
        <v>2.3347639484978542</v>
      </c>
      <c r="TN37" s="132" t="s">
        <v>158</v>
      </c>
      <c r="TO37" s="132" t="s">
        <v>158</v>
      </c>
      <c r="TP37" s="132" t="s">
        <v>158</v>
      </c>
      <c r="TQ37" s="132" t="s">
        <v>158</v>
      </c>
      <c r="TR37" s="132" t="s">
        <v>158</v>
      </c>
      <c r="TS37" s="132" t="s">
        <v>158</v>
      </c>
      <c r="TT37" s="132" t="s">
        <v>158</v>
      </c>
      <c r="TU37" s="132" t="s">
        <v>158</v>
      </c>
      <c r="TV37" s="132" t="s">
        <v>158</v>
      </c>
      <c r="TW37" s="132" t="s">
        <v>158</v>
      </c>
      <c r="TX37" s="132" t="s">
        <v>158</v>
      </c>
      <c r="TY37" s="132" t="s">
        <v>158</v>
      </c>
      <c r="TZ37" s="132" t="s">
        <v>158</v>
      </c>
      <c r="UA37" s="132" t="s">
        <v>158</v>
      </c>
      <c r="UB37" s="235" t="s">
        <v>158</v>
      </c>
      <c r="UC37" s="236">
        <v>50.43</v>
      </c>
      <c r="UD37" s="236">
        <v>43.3</v>
      </c>
      <c r="UE37" s="236">
        <v>45.55</v>
      </c>
      <c r="UF37" s="236">
        <v>45.84</v>
      </c>
      <c r="UG37" s="236">
        <v>38.58</v>
      </c>
      <c r="UH37" s="236">
        <v>34.53</v>
      </c>
      <c r="UI37" s="236">
        <v>30.51</v>
      </c>
      <c r="UJ37" s="236">
        <v>25.55</v>
      </c>
      <c r="UK37" s="236">
        <v>23.03</v>
      </c>
      <c r="UL37" s="236">
        <v>20.12</v>
      </c>
      <c r="UM37" s="236">
        <v>17.82</v>
      </c>
      <c r="UN37" s="236">
        <v>16.61</v>
      </c>
      <c r="UO37" s="231" t="s">
        <v>5</v>
      </c>
      <c r="UP37" s="231" t="s">
        <v>5</v>
      </c>
      <c r="UQ37" s="231" t="s">
        <v>5</v>
      </c>
      <c r="UR37" s="231" t="s">
        <v>5</v>
      </c>
      <c r="US37" s="231" t="s">
        <v>5</v>
      </c>
      <c r="UT37" s="231" t="s">
        <v>5</v>
      </c>
      <c r="UU37" s="231" t="s">
        <v>5</v>
      </c>
      <c r="UV37" s="231" t="s">
        <v>5</v>
      </c>
      <c r="UW37" s="231" t="s">
        <v>5</v>
      </c>
      <c r="UX37" s="231" t="s">
        <v>5</v>
      </c>
      <c r="UY37" s="231" t="s">
        <v>5</v>
      </c>
      <c r="UZ37" s="231" t="s">
        <v>5</v>
      </c>
      <c r="VA37" s="231" t="s">
        <v>5</v>
      </c>
      <c r="VB37" s="231" t="s">
        <v>5</v>
      </c>
      <c r="VC37" s="130" t="s">
        <v>158</v>
      </c>
      <c r="VD37" s="131">
        <v>1.7334919294070992</v>
      </c>
      <c r="VE37" s="131">
        <v>0.76720554272517327</v>
      </c>
      <c r="VF37" s="131">
        <v>1.2588364434687158</v>
      </c>
      <c r="VG37" s="131">
        <v>1.2814136125654449</v>
      </c>
      <c r="VH37" s="131">
        <v>1.3641783307413169</v>
      </c>
      <c r="VI37" s="131">
        <v>1.2189400521285838</v>
      </c>
      <c r="VJ37" s="131">
        <v>1.7830219600131103</v>
      </c>
      <c r="VK37" s="131">
        <v>1.6649706457925635</v>
      </c>
      <c r="VL37" s="131">
        <v>1.0868432479374728</v>
      </c>
      <c r="VM37" s="131">
        <v>0.84542743538767395</v>
      </c>
      <c r="VN37" s="131">
        <v>0.89562289562289565</v>
      </c>
      <c r="VO37" s="131">
        <v>0.7995183624322697</v>
      </c>
      <c r="VP37" s="131" t="s">
        <v>158</v>
      </c>
      <c r="VQ37" s="131" t="s">
        <v>158</v>
      </c>
      <c r="VR37" s="131" t="s">
        <v>158</v>
      </c>
      <c r="VS37" s="131" t="s">
        <v>158</v>
      </c>
      <c r="VT37" s="131" t="s">
        <v>158</v>
      </c>
      <c r="VU37" s="131" t="s">
        <v>158</v>
      </c>
      <c r="VV37" s="131" t="s">
        <v>158</v>
      </c>
      <c r="VW37" s="131" t="s">
        <v>158</v>
      </c>
      <c r="VX37" s="131" t="s">
        <v>158</v>
      </c>
      <c r="VY37" s="131" t="s">
        <v>158</v>
      </c>
      <c r="VZ37" s="131" t="s">
        <v>158</v>
      </c>
      <c r="WA37" s="131" t="s">
        <v>158</v>
      </c>
      <c r="WB37" s="131" t="s">
        <v>158</v>
      </c>
      <c r="WC37" s="131" t="s">
        <v>158</v>
      </c>
      <c r="WD37" s="130" t="s">
        <v>158</v>
      </c>
      <c r="WE37" s="131">
        <v>2.1101159537933967</v>
      </c>
      <c r="WF37" s="131">
        <v>1.4840646651270211</v>
      </c>
      <c r="WG37" s="131">
        <v>1.4849615806805709</v>
      </c>
      <c r="WH37" s="131">
        <v>1.5717713787085512</v>
      </c>
      <c r="WI37" s="131">
        <v>1.5984966303784345</v>
      </c>
      <c r="WJ37" s="131">
        <v>1.5215754416449463</v>
      </c>
      <c r="WK37" s="131">
        <v>2.1458538184201901</v>
      </c>
      <c r="WL37" s="131">
        <v>2.1710371819960859</v>
      </c>
      <c r="WM37" s="131">
        <v>1.5623100303951365</v>
      </c>
      <c r="WN37" s="131">
        <v>1.0839960238568587</v>
      </c>
      <c r="WO37" s="131">
        <v>1.2429854096520763</v>
      </c>
      <c r="WP37" s="131">
        <v>1.1487055990367248</v>
      </c>
      <c r="WQ37" s="131" t="s">
        <v>158</v>
      </c>
      <c r="WR37" s="131" t="s">
        <v>158</v>
      </c>
      <c r="WS37" s="131" t="s">
        <v>158</v>
      </c>
      <c r="WT37" s="131" t="s">
        <v>158</v>
      </c>
      <c r="WU37" s="131" t="s">
        <v>158</v>
      </c>
      <c r="WV37" s="131" t="s">
        <v>158</v>
      </c>
      <c r="WW37" s="131" t="s">
        <v>158</v>
      </c>
      <c r="WX37" s="131" t="s">
        <v>158</v>
      </c>
      <c r="WY37" s="131" t="s">
        <v>158</v>
      </c>
      <c r="WZ37" s="131" t="s">
        <v>158</v>
      </c>
      <c r="XA37" s="131" t="s">
        <v>158</v>
      </c>
      <c r="XB37" s="131" t="s">
        <v>158</v>
      </c>
      <c r="XC37" s="131" t="s">
        <v>158</v>
      </c>
      <c r="XD37" s="131" t="s">
        <v>158</v>
      </c>
      <c r="XE37" s="130" t="s">
        <v>158</v>
      </c>
      <c r="XF37" s="131">
        <v>2.4985127900059489</v>
      </c>
      <c r="XG37" s="131">
        <v>2.2196304849884529</v>
      </c>
      <c r="XH37" s="131">
        <v>1.6709110867178925</v>
      </c>
      <c r="XI37" s="131">
        <v>1.9007417102966839</v>
      </c>
      <c r="XJ37" s="131">
        <v>1.9256091238983932</v>
      </c>
      <c r="XK37" s="131">
        <v>1.7984361424847959</v>
      </c>
      <c r="XL37" s="131">
        <v>2.4418223533267778</v>
      </c>
      <c r="XM37" s="131">
        <v>2.5041095890410956</v>
      </c>
      <c r="XN37" s="131">
        <v>2.0138949196699958</v>
      </c>
      <c r="XO37" s="131">
        <v>1.2395626242544731</v>
      </c>
      <c r="XP37" s="131">
        <v>1.7300785634118967</v>
      </c>
      <c r="XQ37" s="131">
        <v>1.621914509331728</v>
      </c>
      <c r="XR37" s="131" t="s">
        <v>158</v>
      </c>
      <c r="XS37" s="131" t="s">
        <v>158</v>
      </c>
      <c r="XT37" s="131" t="s">
        <v>158</v>
      </c>
      <c r="XU37" s="131" t="s">
        <v>158</v>
      </c>
      <c r="XV37" s="131" t="s">
        <v>158</v>
      </c>
      <c r="XW37" s="131" t="s">
        <v>158</v>
      </c>
      <c r="XX37" s="131" t="s">
        <v>158</v>
      </c>
      <c r="XY37" s="131" t="s">
        <v>158</v>
      </c>
      <c r="XZ37" s="131" t="s">
        <v>158</v>
      </c>
      <c r="YA37" s="131" t="s">
        <v>158</v>
      </c>
      <c r="YB37" s="131" t="s">
        <v>158</v>
      </c>
      <c r="YC37" s="131" t="s">
        <v>158</v>
      </c>
      <c r="YD37" s="131" t="s">
        <v>158</v>
      </c>
      <c r="YE37" s="131" t="s">
        <v>158</v>
      </c>
      <c r="YF37" s="235" t="s">
        <v>158</v>
      </c>
      <c r="YG37" s="8">
        <v>300.60000000000002</v>
      </c>
      <c r="YH37" s="8">
        <v>300</v>
      </c>
      <c r="YI37" s="8">
        <v>316</v>
      </c>
      <c r="YJ37" s="8">
        <v>348</v>
      </c>
      <c r="YK37" s="8">
        <v>373</v>
      </c>
      <c r="YL37" s="8">
        <v>393</v>
      </c>
      <c r="YM37" s="8">
        <v>412</v>
      </c>
      <c r="YN37" s="8">
        <v>433</v>
      </c>
      <c r="YO37" s="8">
        <v>462</v>
      </c>
      <c r="YP37" s="8">
        <v>470</v>
      </c>
      <c r="YQ37" s="8">
        <v>486</v>
      </c>
      <c r="YR37" s="8">
        <v>466</v>
      </c>
      <c r="YS37" s="231" t="s">
        <v>5</v>
      </c>
      <c r="YT37" s="231" t="s">
        <v>5</v>
      </c>
      <c r="YU37" s="231" t="s">
        <v>5</v>
      </c>
      <c r="YV37" s="231" t="s">
        <v>5</v>
      </c>
      <c r="YW37" s="231" t="s">
        <v>5</v>
      </c>
      <c r="YX37" s="231" t="s">
        <v>5</v>
      </c>
      <c r="YY37" s="231" t="s">
        <v>5</v>
      </c>
      <c r="YZ37" s="231" t="s">
        <v>5</v>
      </c>
      <c r="ZA37" s="231" t="s">
        <v>5</v>
      </c>
      <c r="ZB37" s="231" t="s">
        <v>5</v>
      </c>
      <c r="ZC37" s="231" t="s">
        <v>5</v>
      </c>
      <c r="ZD37" s="231" t="s">
        <v>5</v>
      </c>
      <c r="ZE37" s="231" t="s">
        <v>5</v>
      </c>
      <c r="ZF37" s="231" t="s">
        <v>5</v>
      </c>
      <c r="ZG37" s="235" t="s">
        <v>158</v>
      </c>
      <c r="ZH37" s="133">
        <v>0.1305</v>
      </c>
      <c r="ZI37" s="133">
        <v>6.8199999999999997E-2</v>
      </c>
      <c r="ZJ37" s="133">
        <v>0.16390000000000002</v>
      </c>
      <c r="ZK37" s="133">
        <v>0.2094</v>
      </c>
      <c r="ZL37" s="133">
        <v>0.21010000000000001</v>
      </c>
      <c r="ZM37" s="133">
        <v>0.21679999999999999</v>
      </c>
      <c r="ZN37" s="133">
        <v>0.22839999999999999</v>
      </c>
      <c r="ZO37" s="133">
        <v>0.2059</v>
      </c>
      <c r="ZP37" s="133">
        <v>0.16390000000000002</v>
      </c>
      <c r="ZQ37" s="133">
        <v>0.1628</v>
      </c>
      <c r="ZR37" s="133">
        <v>0.12539999999999998</v>
      </c>
      <c r="ZS37" s="133">
        <v>0.12619999999999998</v>
      </c>
      <c r="ZT37" s="379" t="s">
        <v>158</v>
      </c>
      <c r="ZU37" s="133">
        <v>9.0399999999999994E-2</v>
      </c>
      <c r="ZV37" s="133">
        <v>4.9000000000000002E-2</v>
      </c>
      <c r="ZW37" s="133">
        <v>0.11800000000000001</v>
      </c>
      <c r="ZX37" s="133">
        <v>0.1585</v>
      </c>
      <c r="ZY37" s="133">
        <v>0.1628</v>
      </c>
      <c r="ZZ37" s="133">
        <v>0.1711</v>
      </c>
      <c r="AAA37" s="133">
        <v>0.19219999999999998</v>
      </c>
      <c r="AAB37" s="133">
        <v>0.19289999999999999</v>
      </c>
      <c r="AAC37" s="133">
        <v>0.1583</v>
      </c>
      <c r="AAD37" s="133">
        <v>0.1583</v>
      </c>
      <c r="AAE37" s="133">
        <v>0.12230000000000001</v>
      </c>
      <c r="AAF37" s="133">
        <v>0.1229</v>
      </c>
      <c r="AAG37" s="235" t="s">
        <v>158</v>
      </c>
      <c r="AAH37" s="8">
        <v>36242</v>
      </c>
      <c r="AAI37" s="8">
        <v>32647</v>
      </c>
      <c r="AAJ37" s="8">
        <v>39431</v>
      </c>
      <c r="AAK37" s="8">
        <v>40827</v>
      </c>
      <c r="AAL37" s="8">
        <v>38946</v>
      </c>
      <c r="AAM37" s="8">
        <v>36445</v>
      </c>
      <c r="AAN37" s="8">
        <v>32134</v>
      </c>
      <c r="AAO37" s="8">
        <v>36641</v>
      </c>
      <c r="AAP37" s="8">
        <v>34835</v>
      </c>
      <c r="AAQ37" s="8">
        <v>30837</v>
      </c>
      <c r="AAR37" s="8">
        <v>28748</v>
      </c>
      <c r="AAS37" s="8">
        <v>24102</v>
      </c>
      <c r="AAT37" s="231" t="s">
        <v>5</v>
      </c>
      <c r="AAU37" s="231" t="s">
        <v>5</v>
      </c>
      <c r="AAV37" s="231" t="s">
        <v>5</v>
      </c>
      <c r="AAW37" s="231" t="s">
        <v>5</v>
      </c>
      <c r="AAX37" s="231" t="s">
        <v>5</v>
      </c>
      <c r="AAY37" s="231" t="s">
        <v>5</v>
      </c>
      <c r="AAZ37" s="231" t="s">
        <v>5</v>
      </c>
      <c r="ABA37" s="231" t="s">
        <v>5</v>
      </c>
      <c r="ABB37" s="231" t="s">
        <v>5</v>
      </c>
      <c r="ABC37" s="231" t="s">
        <v>5</v>
      </c>
      <c r="ABD37" s="231" t="s">
        <v>5</v>
      </c>
      <c r="ABE37" s="231" t="s">
        <v>5</v>
      </c>
      <c r="ABF37" s="231" t="s">
        <v>5</v>
      </c>
      <c r="ABG37" s="231" t="s">
        <v>5</v>
      </c>
      <c r="ABH37" s="235" t="s">
        <v>158</v>
      </c>
      <c r="ABI37" s="8">
        <v>2940</v>
      </c>
      <c r="ABJ37" s="8">
        <v>3278</v>
      </c>
      <c r="ABK37" s="8">
        <v>3718</v>
      </c>
      <c r="ABL37" s="8">
        <v>3718</v>
      </c>
      <c r="ABM37" s="8">
        <v>3329</v>
      </c>
      <c r="ABN37" s="8">
        <v>3386</v>
      </c>
      <c r="ABO37" s="8">
        <v>2332</v>
      </c>
      <c r="ABP37" s="8">
        <v>2792</v>
      </c>
      <c r="ABQ37" s="8">
        <v>2567</v>
      </c>
      <c r="ABR37" s="8">
        <v>2206</v>
      </c>
      <c r="ABS37" s="8">
        <v>1210</v>
      </c>
      <c r="ABT37" s="8">
        <v>1872</v>
      </c>
      <c r="ABU37" s="231" t="s">
        <v>5</v>
      </c>
      <c r="ABV37" s="231" t="s">
        <v>5</v>
      </c>
      <c r="ABW37" s="231" t="s">
        <v>5</v>
      </c>
      <c r="ABX37" s="231" t="s">
        <v>5</v>
      </c>
      <c r="ABY37" s="231" t="s">
        <v>5</v>
      </c>
      <c r="ABZ37" s="231" t="s">
        <v>5</v>
      </c>
      <c r="ACA37" s="231" t="s">
        <v>5</v>
      </c>
      <c r="ACB37" s="231" t="s">
        <v>5</v>
      </c>
      <c r="ACC37" s="231" t="s">
        <v>5</v>
      </c>
      <c r="ACD37" s="231" t="s">
        <v>5</v>
      </c>
      <c r="ACE37" s="231" t="s">
        <v>5</v>
      </c>
      <c r="ACF37" s="231" t="s">
        <v>5</v>
      </c>
      <c r="ACG37" s="231" t="s">
        <v>5</v>
      </c>
      <c r="ACH37" s="231" t="s">
        <v>5</v>
      </c>
      <c r="ACI37" s="235" t="s">
        <v>158</v>
      </c>
      <c r="ACJ37" s="8">
        <v>1568</v>
      </c>
      <c r="ACK37" s="8">
        <v>2133</v>
      </c>
      <c r="ACL37" s="8">
        <v>2068</v>
      </c>
      <c r="ACM37" s="8">
        <v>2068</v>
      </c>
      <c r="ACN37" s="8">
        <v>1471</v>
      </c>
      <c r="ACO37" s="8">
        <v>1579</v>
      </c>
      <c r="ACP37" s="8">
        <v>741</v>
      </c>
      <c r="ACQ37" s="8">
        <v>1206</v>
      </c>
      <c r="ACR37" s="8">
        <v>1398</v>
      </c>
      <c r="ACS37" s="8">
        <v>932</v>
      </c>
      <c r="ACT37" s="8">
        <v>-26</v>
      </c>
      <c r="ACU37" s="8">
        <v>1088</v>
      </c>
      <c r="ACV37" s="237" t="s">
        <v>5</v>
      </c>
      <c r="ACW37" s="237" t="s">
        <v>5</v>
      </c>
      <c r="ACX37" s="237" t="s">
        <v>5</v>
      </c>
      <c r="ACY37" s="237" t="s">
        <v>5</v>
      </c>
      <c r="ACZ37" s="237" t="s">
        <v>5</v>
      </c>
      <c r="ADA37" s="237" t="s">
        <v>5</v>
      </c>
      <c r="ADB37" s="237" t="s">
        <v>5</v>
      </c>
      <c r="ADC37" s="237" t="s">
        <v>5</v>
      </c>
      <c r="ADD37" s="237" t="s">
        <v>5</v>
      </c>
      <c r="ADE37" s="237" t="s">
        <v>5</v>
      </c>
      <c r="ADF37" s="237" t="s">
        <v>5</v>
      </c>
      <c r="ADG37" s="237" t="s">
        <v>5</v>
      </c>
      <c r="ADH37" s="237" t="s">
        <v>5</v>
      </c>
      <c r="ADI37" s="237" t="s">
        <v>5</v>
      </c>
      <c r="ADJ37" s="127" t="s">
        <v>158</v>
      </c>
      <c r="ADK37" s="128">
        <v>0.34399999999999997</v>
      </c>
      <c r="ADL37" s="128">
        <v>0.634920634920635</v>
      </c>
      <c r="ADM37" s="128">
        <v>0.26118067978533094</v>
      </c>
      <c r="ADN37" s="128">
        <v>0.19969742813918306</v>
      </c>
      <c r="ADO37" s="128">
        <v>0.18739352640545145</v>
      </c>
      <c r="ADP37" s="128">
        <v>0.19379844961240308</v>
      </c>
      <c r="ADQ37" s="128">
        <v>0.18032786885245902</v>
      </c>
      <c r="ADR37" s="128">
        <v>0.17511520737327191</v>
      </c>
      <c r="ADS37" s="128">
        <v>0.18934911242603553</v>
      </c>
      <c r="ADT37" s="128">
        <v>0.18092105263157895</v>
      </c>
      <c r="ADU37" s="128">
        <v>0.23809523809523808</v>
      </c>
      <c r="ADV37" s="128">
        <v>9.7674418604651161E-2</v>
      </c>
      <c r="ADW37" s="128" t="s">
        <v>1282</v>
      </c>
      <c r="ADX37" s="128">
        <v>2.1</v>
      </c>
      <c r="ADY37" s="128">
        <v>0.19727891156462585</v>
      </c>
      <c r="ADZ37" s="128">
        <v>0.31666666666666671</v>
      </c>
      <c r="AEA37" s="128" t="s">
        <v>158</v>
      </c>
      <c r="AEB37" s="128" t="s">
        <v>158</v>
      </c>
      <c r="AEC37" s="128" t="s">
        <v>158</v>
      </c>
      <c r="AED37" s="128" t="s">
        <v>158</v>
      </c>
      <c r="AEE37" s="128" t="s">
        <v>158</v>
      </c>
      <c r="AEF37" s="128" t="s">
        <v>158</v>
      </c>
      <c r="AEG37" s="128" t="s">
        <v>158</v>
      </c>
      <c r="AEH37" s="128" t="s">
        <v>158</v>
      </c>
      <c r="AEI37" s="128" t="s">
        <v>158</v>
      </c>
      <c r="AEJ37" s="128" t="s">
        <v>158</v>
      </c>
      <c r="AEK37" s="127" t="s">
        <v>158</v>
      </c>
      <c r="AEL37" s="128">
        <v>0.17586122448979591</v>
      </c>
      <c r="AEM37" s="128">
        <v>0.14643075045759613</v>
      </c>
      <c r="AEN37" s="128">
        <v>0.12408821947283485</v>
      </c>
      <c r="AEO37" s="128">
        <v>0.12355029585798817</v>
      </c>
      <c r="AEP37" s="128">
        <v>0.12325022529288074</v>
      </c>
      <c r="AEQ37" s="128">
        <v>0.116066154754873</v>
      </c>
      <c r="AER37" s="128">
        <v>0.15547169811320755</v>
      </c>
      <c r="AES37" s="128">
        <v>0.117865329512894</v>
      </c>
      <c r="AET37" s="128">
        <v>0.11518504090377873</v>
      </c>
      <c r="AEU37" s="128">
        <v>0.11718041704442432</v>
      </c>
      <c r="AEV37" s="128">
        <v>0.20082644628099172</v>
      </c>
      <c r="AEW37" s="128">
        <v>5.2275641025641022E-2</v>
      </c>
      <c r="AEX37" s="128" t="s">
        <v>158</v>
      </c>
      <c r="AEY37" s="128" t="s">
        <v>158</v>
      </c>
      <c r="AEZ37" s="128" t="s">
        <v>158</v>
      </c>
      <c r="AFA37" s="128" t="s">
        <v>158</v>
      </c>
      <c r="AFB37" s="128" t="s">
        <v>158</v>
      </c>
      <c r="AFC37" s="128" t="s">
        <v>158</v>
      </c>
      <c r="AFD37" s="128" t="s">
        <v>158</v>
      </c>
      <c r="AFE37" s="128" t="s">
        <v>158</v>
      </c>
      <c r="AFF37" s="128" t="s">
        <v>158</v>
      </c>
      <c r="AFG37" s="128" t="s">
        <v>158</v>
      </c>
      <c r="AFH37" s="128" t="s">
        <v>158</v>
      </c>
      <c r="AFI37" s="128" t="s">
        <v>158</v>
      </c>
      <c r="AFJ37" s="128" t="s">
        <v>158</v>
      </c>
      <c r="AFK37" s="128" t="s">
        <v>158</v>
      </c>
      <c r="AFL37" s="134" t="s">
        <v>158</v>
      </c>
      <c r="AFM37" s="135">
        <v>0.32973979591836738</v>
      </c>
      <c r="AFN37" s="135">
        <v>0.22503516174402249</v>
      </c>
      <c r="AFO37" s="135">
        <v>0.22309477756286267</v>
      </c>
      <c r="AFP37" s="135">
        <v>0.22212765957446809</v>
      </c>
      <c r="AFQ37" s="135">
        <v>0.27892590074779061</v>
      </c>
      <c r="AFR37" s="135">
        <v>0.24889170360987967</v>
      </c>
      <c r="AFS37" s="135">
        <v>0.48928475033738195</v>
      </c>
      <c r="AFT37" s="135">
        <v>0.27286898839137647</v>
      </c>
      <c r="AFU37" s="135">
        <v>0.2115021459227468</v>
      </c>
      <c r="AFV37" s="135">
        <v>0.27736051502145925</v>
      </c>
      <c r="AFW37" s="135" t="s">
        <v>1282</v>
      </c>
      <c r="AFX37" s="135">
        <v>8.9944852941176462E-2</v>
      </c>
      <c r="AFY37" s="135" t="s">
        <v>158</v>
      </c>
      <c r="AFZ37" s="135" t="s">
        <v>158</v>
      </c>
      <c r="AGA37" s="135" t="s">
        <v>158</v>
      </c>
      <c r="AGB37" s="135" t="s">
        <v>158</v>
      </c>
      <c r="AGC37" s="135" t="s">
        <v>158</v>
      </c>
      <c r="AGD37" s="135" t="s">
        <v>158</v>
      </c>
      <c r="AGE37" s="135" t="s">
        <v>158</v>
      </c>
      <c r="AGF37" s="135" t="s">
        <v>158</v>
      </c>
      <c r="AGG37" s="135" t="s">
        <v>158</v>
      </c>
      <c r="AGH37" s="135" t="s">
        <v>158</v>
      </c>
      <c r="AGI37" s="135" t="s">
        <v>158</v>
      </c>
      <c r="AGJ37" s="135" t="s">
        <v>158</v>
      </c>
      <c r="AGK37" s="135" t="s">
        <v>158</v>
      </c>
      <c r="AGL37" s="135" t="s">
        <v>158</v>
      </c>
    </row>
    <row r="38" spans="1:870" x14ac:dyDescent="0.2">
      <c r="A38" s="7">
        <v>36</v>
      </c>
      <c r="B38" s="2" t="s">
        <v>292</v>
      </c>
      <c r="C38" s="1" t="s">
        <v>293</v>
      </c>
      <c r="D38" s="94">
        <v>0.92</v>
      </c>
      <c r="E38" s="95">
        <v>0.97</v>
      </c>
      <c r="F38" s="57">
        <v>3.88</v>
      </c>
      <c r="G38" s="58" t="s">
        <v>159</v>
      </c>
      <c r="H38" s="58">
        <v>3.88</v>
      </c>
      <c r="I38" s="226" t="s">
        <v>5</v>
      </c>
      <c r="J38" s="58" t="s">
        <v>159</v>
      </c>
      <c r="K38" s="58" t="s">
        <v>1284</v>
      </c>
      <c r="L38" s="226" t="s">
        <v>5</v>
      </c>
      <c r="M38" s="151">
        <v>3.68</v>
      </c>
      <c r="N38" s="124">
        <v>3</v>
      </c>
      <c r="O38" s="124">
        <v>2.84</v>
      </c>
      <c r="P38" s="124">
        <v>2.72</v>
      </c>
      <c r="Q38" s="124">
        <v>2.4900000000000002</v>
      </c>
      <c r="R38" s="124">
        <v>2.3199999999999998</v>
      </c>
      <c r="S38" s="124">
        <v>2.2000000000000002</v>
      </c>
      <c r="T38" s="124">
        <v>2.08</v>
      </c>
      <c r="U38" s="124">
        <v>1.92</v>
      </c>
      <c r="V38" s="124">
        <v>1.7450000000000001</v>
      </c>
      <c r="W38" s="124">
        <v>1.58</v>
      </c>
      <c r="X38" s="124">
        <v>1.415</v>
      </c>
      <c r="Y38" s="124">
        <v>1.26</v>
      </c>
      <c r="Z38" s="124">
        <v>1.24</v>
      </c>
      <c r="AA38" s="124">
        <v>1.24</v>
      </c>
      <c r="AB38" s="124">
        <v>1.18</v>
      </c>
      <c r="AC38" s="124">
        <v>1.01</v>
      </c>
      <c r="AD38" s="124">
        <v>0.89</v>
      </c>
      <c r="AE38" s="124">
        <v>0.755</v>
      </c>
      <c r="AF38" s="124">
        <v>0.57499999999999996</v>
      </c>
      <c r="AG38" s="124">
        <v>0.49</v>
      </c>
      <c r="AH38" s="124">
        <v>0.42</v>
      </c>
      <c r="AI38" s="136">
        <v>0.38</v>
      </c>
      <c r="AJ38" s="136">
        <v>0.35499999999999998</v>
      </c>
      <c r="AK38" s="136">
        <v>0.34</v>
      </c>
      <c r="AL38" s="137">
        <v>0.3</v>
      </c>
      <c r="AM38" s="137">
        <v>0.255</v>
      </c>
      <c r="AN38" s="137">
        <v>0.21</v>
      </c>
      <c r="AO38" s="137">
        <v>0.2</v>
      </c>
      <c r="AP38" s="137">
        <v>0.2</v>
      </c>
      <c r="AQ38" s="137">
        <v>0.3</v>
      </c>
      <c r="AR38" s="137">
        <v>0.4</v>
      </c>
      <c r="AS38" s="137">
        <v>0.4</v>
      </c>
      <c r="AT38" s="137">
        <v>0.37</v>
      </c>
      <c r="AU38" s="137">
        <v>0.33</v>
      </c>
      <c r="AV38" s="137">
        <v>0.28999999999999998</v>
      </c>
      <c r="AW38" s="137">
        <v>0.25750000000000001</v>
      </c>
      <c r="AX38" s="137">
        <v>0.23499999999999999</v>
      </c>
      <c r="AY38" s="137">
        <v>0.19</v>
      </c>
      <c r="AZ38" s="124">
        <v>0.12</v>
      </c>
      <c r="BA38" s="137">
        <v>3.7499999999999999E-2</v>
      </c>
      <c r="BB38" s="137">
        <v>0.26250000000000001</v>
      </c>
      <c r="BC38" s="137" t="s">
        <v>1283</v>
      </c>
      <c r="BD38" s="137" t="s">
        <v>1283</v>
      </c>
      <c r="BE38" s="137" t="s">
        <v>1283</v>
      </c>
      <c r="BF38" s="137" t="s">
        <v>1283</v>
      </c>
      <c r="BG38" s="137" t="s">
        <v>1283</v>
      </c>
      <c r="BH38" s="137" t="s">
        <v>1283</v>
      </c>
      <c r="BI38" s="137" t="s">
        <v>1283</v>
      </c>
      <c r="BJ38" s="137" t="s">
        <v>1283</v>
      </c>
      <c r="BK38" s="137" t="s">
        <v>1283</v>
      </c>
      <c r="BL38" s="137" t="s">
        <v>1283</v>
      </c>
      <c r="BM38" s="126">
        <v>0.22666666666666679</v>
      </c>
      <c r="BN38" s="125">
        <v>5.6338028169014231E-2</v>
      </c>
      <c r="BO38" s="125">
        <v>4.4117647058823373E-2</v>
      </c>
      <c r="BP38" s="125">
        <v>9.2369477911646625E-2</v>
      </c>
      <c r="BQ38" s="125">
        <v>7.3275862068965747E-2</v>
      </c>
      <c r="BR38" s="125">
        <v>5.4545454545454453E-2</v>
      </c>
      <c r="BS38" s="125">
        <v>5.7692307692307709E-2</v>
      </c>
      <c r="BT38" s="125">
        <v>8.3333333333333481E-2</v>
      </c>
      <c r="BU38" s="125">
        <v>0.1002865329512892</v>
      </c>
      <c r="BV38" s="125">
        <v>0.10443037974683556</v>
      </c>
      <c r="BW38" s="125">
        <v>0.11660777385159005</v>
      </c>
      <c r="BX38" s="125">
        <v>0.12301587301587302</v>
      </c>
      <c r="BY38" s="125">
        <v>1.6129032258064502E-2</v>
      </c>
      <c r="BZ38" s="125">
        <v>0</v>
      </c>
      <c r="CA38" s="125">
        <v>5.0847457627118731E-2</v>
      </c>
      <c r="CB38" s="125">
        <v>0.16831683168316824</v>
      </c>
      <c r="CC38" s="125">
        <v>0.13483146067415719</v>
      </c>
      <c r="CD38" s="125">
        <v>0.17880794701986757</v>
      </c>
      <c r="CE38" s="125">
        <v>0.31304347826086976</v>
      </c>
      <c r="CF38" s="125">
        <v>0.1734693877551019</v>
      </c>
      <c r="CG38" s="125">
        <v>0.16666666666666674</v>
      </c>
      <c r="CH38" s="125">
        <v>0.10526315789473673</v>
      </c>
      <c r="CI38" s="125">
        <v>7.0422535211267734E-2</v>
      </c>
      <c r="CJ38" s="125">
        <v>4.4117647058823373E-2</v>
      </c>
      <c r="CK38" s="125">
        <v>0.13333333333333353</v>
      </c>
      <c r="CL38" s="125">
        <v>0.17647058823529416</v>
      </c>
      <c r="CM38" s="125">
        <v>0.21428571428571441</v>
      </c>
      <c r="CN38" s="125">
        <v>4.9999999999999822E-2</v>
      </c>
      <c r="CO38" s="125">
        <v>0</v>
      </c>
      <c r="CP38" s="125">
        <v>-0.33333333333333326</v>
      </c>
      <c r="CQ38" s="125">
        <v>-0.25000000000000011</v>
      </c>
      <c r="CR38" s="125">
        <v>0</v>
      </c>
      <c r="CS38" s="125">
        <v>8.1081081081081141E-2</v>
      </c>
      <c r="CT38" s="125">
        <v>0.1212121212121211</v>
      </c>
      <c r="CU38" s="125">
        <v>0.13793103448275867</v>
      </c>
      <c r="CV38" s="125">
        <v>0.12621359223300965</v>
      </c>
      <c r="CW38" s="125">
        <v>9.5744680851064023E-2</v>
      </c>
      <c r="CX38" s="125">
        <v>0.23684210526315774</v>
      </c>
      <c r="CY38" s="125">
        <v>0.58333333333333348</v>
      </c>
      <c r="CZ38" s="125">
        <v>2.2000000000000002</v>
      </c>
      <c r="DA38" s="125">
        <v>-0.85714285714285721</v>
      </c>
      <c r="DB38" s="125" t="s">
        <v>158</v>
      </c>
      <c r="DC38" s="125" t="s">
        <v>158</v>
      </c>
      <c r="DD38" s="125" t="s">
        <v>158</v>
      </c>
      <c r="DE38" s="125" t="s">
        <v>158</v>
      </c>
      <c r="DF38" s="125" t="s">
        <v>158</v>
      </c>
      <c r="DG38" s="125" t="s">
        <v>158</v>
      </c>
      <c r="DH38" s="125" t="s">
        <v>158</v>
      </c>
      <c r="DI38" s="125" t="s">
        <v>158</v>
      </c>
      <c r="DJ38" s="125" t="s">
        <v>158</v>
      </c>
      <c r="DK38" s="125" t="s">
        <v>158</v>
      </c>
      <c r="DL38" s="127">
        <v>3.6179164303951926E-2</v>
      </c>
      <c r="DM38" s="128">
        <v>2.8275212597082235E-2</v>
      </c>
      <c r="DN38" s="128">
        <v>3.7861618450873213E-2</v>
      </c>
      <c r="DO38" s="128">
        <v>3.7148320131111724E-2</v>
      </c>
      <c r="DP38" s="128">
        <v>3.7755875663381351E-2</v>
      </c>
      <c r="DQ38" s="128">
        <v>3.6030439509240564E-2</v>
      </c>
      <c r="DR38" s="128">
        <v>3.9159843360626563E-2</v>
      </c>
      <c r="DS38" s="128">
        <v>4.1310824230387289E-2</v>
      </c>
      <c r="DT38" s="128">
        <v>3.4594594594594595E-2</v>
      </c>
      <c r="DU38" s="128">
        <v>3.7159284497444635E-2</v>
      </c>
      <c r="DV38" s="128">
        <v>3.8877952755905512E-2</v>
      </c>
      <c r="DW38" s="128">
        <v>3.4520614784093684E-2</v>
      </c>
      <c r="DX38" s="128">
        <v>3.5107272220674279E-2</v>
      </c>
      <c r="DY38" s="128">
        <v>3.8330757341576503E-2</v>
      </c>
      <c r="DZ38" s="128">
        <v>4.4765342960288806E-2</v>
      </c>
      <c r="EA38" s="128">
        <v>3.5488721804511278E-2</v>
      </c>
      <c r="EB38" s="128">
        <v>3.0239520958083833E-2</v>
      </c>
      <c r="EC38" s="128">
        <v>2.78125E-2</v>
      </c>
      <c r="ED38" s="128">
        <v>3.034565916398714E-2</v>
      </c>
      <c r="EE38" s="128">
        <v>2.6448942042318308E-2</v>
      </c>
      <c r="EF38" s="128">
        <v>2.7872582480091015E-2</v>
      </c>
      <c r="EG38" s="128">
        <v>2.6038437693738377E-2</v>
      </c>
      <c r="EH38" s="128">
        <v>2.7676620538965767E-2</v>
      </c>
      <c r="EI38" s="128">
        <v>2.7777777777777776E-2</v>
      </c>
      <c r="EJ38" s="128">
        <v>2.1250000000000002E-2</v>
      </c>
      <c r="EK38" s="128">
        <v>2.3847376788553257E-2</v>
      </c>
      <c r="EL38" s="128">
        <v>3.5269709543568464E-2</v>
      </c>
      <c r="EM38" s="127">
        <v>3.9366103048449695E-2</v>
      </c>
      <c r="EN38" s="128">
        <v>3.275677637349108E-2</v>
      </c>
      <c r="EO38" s="128">
        <v>4.3820398086715007E-2</v>
      </c>
      <c r="EP38" s="128">
        <v>4.2433697347893921E-2</v>
      </c>
      <c r="EQ38" s="128">
        <v>3.9993575329264383E-2</v>
      </c>
      <c r="ER38" s="128">
        <v>4.0389972144846797E-2</v>
      </c>
      <c r="ES38" s="128">
        <v>4.9272116461366186E-2</v>
      </c>
      <c r="ET38" s="128">
        <v>4.5734388742304316E-2</v>
      </c>
      <c r="EU38" s="128">
        <v>4.0353089533417402E-2</v>
      </c>
      <c r="EV38" s="128">
        <v>4.3321747765640517E-2</v>
      </c>
      <c r="EW38" s="128">
        <v>4.1832141911570024E-2</v>
      </c>
      <c r="EX38" s="128">
        <v>3.8597926895799238E-2</v>
      </c>
      <c r="EY38" s="128">
        <v>4.0803108808290155E-2</v>
      </c>
      <c r="EZ38" s="128">
        <v>4.9050632911392403E-2</v>
      </c>
      <c r="FA38" s="128">
        <v>5.1666666666666666E-2</v>
      </c>
      <c r="FB38" s="128">
        <v>3.9637218676519988E-2</v>
      </c>
      <c r="FC38" s="128">
        <v>3.2728451069345431E-2</v>
      </c>
      <c r="FD38" s="128">
        <v>3.2129963898916966E-2</v>
      </c>
      <c r="FE38" s="128">
        <v>3.3466312056737592E-2</v>
      </c>
      <c r="FF38" s="128">
        <v>3.1891292290626726E-2</v>
      </c>
      <c r="FG38" s="128">
        <v>3.1592520954223081E-2</v>
      </c>
      <c r="FH38" s="128">
        <v>0.03</v>
      </c>
      <c r="FI38" s="128">
        <v>3.4703196347031964E-2</v>
      </c>
      <c r="FJ38" s="128">
        <v>3.504442250740375E-2</v>
      </c>
      <c r="FK38" s="128">
        <v>2.6962727993655834E-2</v>
      </c>
      <c r="FL38" s="128">
        <v>3.3898305084745763E-2</v>
      </c>
      <c r="FM38" s="128">
        <v>4.2500000000000003E-2</v>
      </c>
      <c r="FN38" s="127">
        <v>4.5155868245904417E-2</v>
      </c>
      <c r="FO38" s="128">
        <v>4.2366898527521499E-2</v>
      </c>
      <c r="FP38" s="128">
        <v>7.3441944659943095E-2</v>
      </c>
      <c r="FQ38" s="128">
        <v>4.9062049062049071E-2</v>
      </c>
      <c r="FR38" s="128">
        <v>4.5797314695604198E-2</v>
      </c>
      <c r="FS38" s="128">
        <v>4.5127407119237503E-2</v>
      </c>
      <c r="FT38" s="128">
        <v>6.310958118187035E-2</v>
      </c>
      <c r="FU38" s="128">
        <v>5.2858958068614993E-2</v>
      </c>
      <c r="FV38" s="128">
        <v>4.6534173533688807E-2</v>
      </c>
      <c r="FW38" s="128">
        <v>4.8620785734187801E-2</v>
      </c>
      <c r="FX38" s="128">
        <v>4.4469462426118773E-2</v>
      </c>
      <c r="FY38" s="128">
        <v>4.4721871049304675E-2</v>
      </c>
      <c r="FZ38" s="128">
        <v>4.6323529411764708E-2</v>
      </c>
      <c r="GA38" s="128">
        <v>8.1578947368421056E-2</v>
      </c>
      <c r="GB38" s="128">
        <v>0.10222588623248144</v>
      </c>
      <c r="GC38" s="128">
        <v>4.8143614851081186E-2</v>
      </c>
      <c r="GD38" s="128">
        <v>3.6135957066189626E-2</v>
      </c>
      <c r="GE38" s="128">
        <v>3.7316561844863733E-2</v>
      </c>
      <c r="GF38" s="128">
        <v>3.5765040265277118E-2</v>
      </c>
      <c r="GG38" s="128">
        <v>3.7025112685125559E-2</v>
      </c>
      <c r="GH38" s="128">
        <v>3.7547892720306508E-2</v>
      </c>
      <c r="GI38" s="128">
        <v>3.7333333333333329E-2</v>
      </c>
      <c r="GJ38" s="128">
        <v>4.6740467404674045E-2</v>
      </c>
      <c r="GK38" s="128">
        <v>4.1863207547169809E-2</v>
      </c>
      <c r="GL38" s="128">
        <v>3.5789473684210531E-2</v>
      </c>
      <c r="GM38" s="128">
        <v>4.5112781954887216E-2</v>
      </c>
      <c r="GN38" s="128">
        <v>4.6875E-2</v>
      </c>
      <c r="GO38" s="109">
        <v>9.61</v>
      </c>
      <c r="GP38" s="141">
        <v>8.9600000000000009</v>
      </c>
      <c r="GQ38" s="141">
        <v>5.7</v>
      </c>
      <c r="GR38" s="141">
        <v>6.34</v>
      </c>
      <c r="GS38" s="141">
        <v>5.94</v>
      </c>
      <c r="GT38" s="141">
        <v>5.38</v>
      </c>
      <c r="GU38" s="141">
        <v>3.29</v>
      </c>
      <c r="GV38" s="129">
        <v>4.51</v>
      </c>
      <c r="GW38" s="129">
        <v>4.32</v>
      </c>
      <c r="GX38" s="129">
        <v>4.3099999999999996</v>
      </c>
      <c r="GY38" s="129">
        <v>4.66</v>
      </c>
      <c r="GZ38" s="129">
        <v>3.46</v>
      </c>
      <c r="HA38" s="129">
        <v>2.97</v>
      </c>
      <c r="HB38" s="129">
        <v>2.4700000000000002</v>
      </c>
      <c r="HC38" s="129">
        <v>2.33</v>
      </c>
      <c r="HD38" s="129">
        <v>1.61</v>
      </c>
      <c r="HE38" s="129" t="s">
        <v>158</v>
      </c>
      <c r="HF38" s="231" t="s">
        <v>158</v>
      </c>
      <c r="HG38" s="231" t="s">
        <v>158</v>
      </c>
      <c r="HH38" s="231" t="s">
        <v>158</v>
      </c>
      <c r="HI38" s="231" t="s">
        <v>158</v>
      </c>
      <c r="HJ38" s="231" t="s">
        <v>158</v>
      </c>
      <c r="HK38" s="231" t="s">
        <v>158</v>
      </c>
      <c r="HL38" s="231" t="s">
        <v>158</v>
      </c>
      <c r="HM38" s="231" t="s">
        <v>158</v>
      </c>
      <c r="HN38" s="231" t="s">
        <v>158</v>
      </c>
      <c r="HO38" s="231" t="s">
        <v>158</v>
      </c>
      <c r="HP38" s="232">
        <v>8.549428095733612</v>
      </c>
      <c r="HQ38" s="131">
        <v>7.1294643973214278</v>
      </c>
      <c r="HR38" s="131">
        <v>6.7842105263157899</v>
      </c>
      <c r="HS38" s="131">
        <v>8.5757097791798103</v>
      </c>
      <c r="HT38" s="131">
        <v>9.8619528619528616</v>
      </c>
      <c r="HU38" s="131">
        <v>8.6821561338289968</v>
      </c>
      <c r="HV38" s="131">
        <v>10.595744680851064</v>
      </c>
      <c r="HW38" s="131">
        <v>8.7250554323725069</v>
      </c>
      <c r="HX38" s="131">
        <v>9.549768518518519</v>
      </c>
      <c r="HY38" s="131">
        <v>8.3259860788863111</v>
      </c>
      <c r="HZ38" s="131">
        <v>6.7886266094420602</v>
      </c>
      <c r="IA38" s="131">
        <v>9.2196531791907503</v>
      </c>
      <c r="IB38" s="131">
        <v>9.1582491582491574</v>
      </c>
      <c r="IC38" s="131">
        <v>4.9089068825910926</v>
      </c>
      <c r="ID38" s="131">
        <v>8.1545064377682408</v>
      </c>
      <c r="IE38" s="131">
        <v>15.524844720496894</v>
      </c>
      <c r="IF38" s="131" t="s">
        <v>158</v>
      </c>
      <c r="IG38" s="131" t="s">
        <v>158</v>
      </c>
      <c r="IH38" s="131" t="s">
        <v>158</v>
      </c>
      <c r="II38" s="131" t="s">
        <v>158</v>
      </c>
      <c r="IJ38" s="131" t="s">
        <v>158</v>
      </c>
      <c r="IK38" s="131" t="s">
        <v>158</v>
      </c>
      <c r="IL38" s="131" t="s">
        <v>158</v>
      </c>
      <c r="IM38" s="131" t="s">
        <v>158</v>
      </c>
      <c r="IN38" s="131" t="s">
        <v>158</v>
      </c>
      <c r="IO38" s="131" t="s">
        <v>158</v>
      </c>
      <c r="IP38" s="131" t="s">
        <v>158</v>
      </c>
      <c r="IQ38" s="130">
        <v>9.8289547300910822</v>
      </c>
      <c r="IR38" s="131">
        <v>9.664379463392855</v>
      </c>
      <c r="IS38" s="131">
        <v>11.366561822807018</v>
      </c>
      <c r="IT38" s="131">
        <v>9.8071373817034697</v>
      </c>
      <c r="IU38" s="131">
        <v>10.597032744107743</v>
      </c>
      <c r="IV38" s="131">
        <v>10.308505754646839</v>
      </c>
      <c r="IW38" s="131">
        <v>13.117015221884499</v>
      </c>
      <c r="IX38" s="131">
        <v>10.407113082039912</v>
      </c>
      <c r="IY38" s="131">
        <v>10.792907076388889</v>
      </c>
      <c r="IZ38" s="131">
        <v>9.0820892761020904</v>
      </c>
      <c r="JA38" s="131">
        <v>7.9530281351931329</v>
      </c>
      <c r="JB38" s="131">
        <v>10.581938144508671</v>
      </c>
      <c r="JC38" s="131">
        <v>10.183636363636364</v>
      </c>
      <c r="JD38" s="131">
        <v>9.4542995951417002</v>
      </c>
      <c r="JE38" s="131">
        <v>10.824051364806866</v>
      </c>
      <c r="JF38" s="131">
        <v>19.129966478260869</v>
      </c>
      <c r="JG38" s="131" t="s">
        <v>158</v>
      </c>
      <c r="JH38" s="131" t="s">
        <v>158</v>
      </c>
      <c r="JI38" s="131" t="s">
        <v>158</v>
      </c>
      <c r="JJ38" s="131" t="s">
        <v>158</v>
      </c>
      <c r="JK38" s="131" t="s">
        <v>158</v>
      </c>
      <c r="JL38" s="131" t="s">
        <v>158</v>
      </c>
      <c r="JM38" s="131" t="s">
        <v>158</v>
      </c>
      <c r="JN38" s="131" t="s">
        <v>158</v>
      </c>
      <c r="JO38" s="131" t="s">
        <v>158</v>
      </c>
      <c r="JP38" s="131" t="s">
        <v>158</v>
      </c>
      <c r="JQ38" s="131" t="s">
        <v>158</v>
      </c>
      <c r="JR38" s="130">
        <v>11.040582518210199</v>
      </c>
      <c r="JS38" s="131">
        <v>11.685267522321427</v>
      </c>
      <c r="JT38" s="131">
        <v>13.159649122807018</v>
      </c>
      <c r="JU38" s="131">
        <v>10.749211356466878</v>
      </c>
      <c r="JV38" s="131">
        <v>11.102693602693602</v>
      </c>
      <c r="JW38" s="131">
        <v>11.698884758364311</v>
      </c>
      <c r="JX38" s="131">
        <v>14.589665653495441</v>
      </c>
      <c r="JY38" s="131">
        <v>12.305986696230599</v>
      </c>
      <c r="JZ38" s="131">
        <v>12.493055555555555</v>
      </c>
      <c r="KA38" s="131">
        <v>10.54292343387471</v>
      </c>
      <c r="KB38" s="131">
        <v>8.7199570815450631</v>
      </c>
      <c r="KC38" s="131">
        <v>11.846820809248555</v>
      </c>
      <c r="KD38" s="131">
        <v>11.48989898989899</v>
      </c>
      <c r="KE38" s="131">
        <v>12.631578947368419</v>
      </c>
      <c r="KF38" s="131">
        <v>11.8862660944206</v>
      </c>
      <c r="KG38" s="131">
        <v>20.745341614906831</v>
      </c>
      <c r="KH38" s="131" t="s">
        <v>158</v>
      </c>
      <c r="KI38" s="131" t="s">
        <v>158</v>
      </c>
      <c r="KJ38" s="131" t="s">
        <v>158</v>
      </c>
      <c r="KK38" s="131" t="s">
        <v>158</v>
      </c>
      <c r="KL38" s="131" t="s">
        <v>158</v>
      </c>
      <c r="KM38" s="131" t="s">
        <v>158</v>
      </c>
      <c r="KN38" s="131" t="s">
        <v>158</v>
      </c>
      <c r="KO38" s="131" t="s">
        <v>158</v>
      </c>
      <c r="KP38" s="131" t="s">
        <v>158</v>
      </c>
      <c r="KQ38" s="131" t="s">
        <v>158</v>
      </c>
      <c r="KR38" s="131" t="s">
        <v>158</v>
      </c>
      <c r="KS38" s="116">
        <v>28.534644125316301</v>
      </c>
      <c r="KT38" s="132">
        <v>26.404754279207147</v>
      </c>
      <c r="KU38" s="132">
        <v>23.369822485207102</v>
      </c>
      <c r="KV38" s="132">
        <v>21.88757396449704</v>
      </c>
      <c r="KW38" s="132">
        <v>20.810495626822156</v>
      </c>
      <c r="KX38" s="132">
        <v>19.055072463768116</v>
      </c>
      <c r="KY38" s="132">
        <v>17.132352941176471</v>
      </c>
      <c r="KZ38" s="132">
        <v>17.177177177177178</v>
      </c>
      <c r="LA38" s="132">
        <v>16.374622356495468</v>
      </c>
      <c r="LB38" s="132">
        <v>15.709480122324159</v>
      </c>
      <c r="LC38" s="132">
        <v>16.29754601226994</v>
      </c>
      <c r="LD38" s="132">
        <v>13.957446808510639</v>
      </c>
      <c r="LE38" s="132" t="s">
        <v>158</v>
      </c>
      <c r="LF38" s="132" t="s">
        <v>158</v>
      </c>
      <c r="LG38" s="132" t="s">
        <v>158</v>
      </c>
      <c r="LH38" s="132" t="s">
        <v>158</v>
      </c>
      <c r="LI38" s="132" t="s">
        <v>158</v>
      </c>
      <c r="LJ38" s="132" t="s">
        <v>158</v>
      </c>
      <c r="LK38" s="132" t="s">
        <v>158</v>
      </c>
      <c r="LL38" s="132" t="s">
        <v>158</v>
      </c>
      <c r="LM38" s="132" t="s">
        <v>158</v>
      </c>
      <c r="LN38" s="132" t="s">
        <v>158</v>
      </c>
      <c r="LO38" s="132" t="s">
        <v>158</v>
      </c>
      <c r="LP38" s="132" t="s">
        <v>158</v>
      </c>
      <c r="LQ38" s="132" t="s">
        <v>158</v>
      </c>
      <c r="LR38" s="132" t="s">
        <v>158</v>
      </c>
      <c r="LS38" s="132" t="s">
        <v>158</v>
      </c>
      <c r="LT38" s="130">
        <v>2.8793071201160205</v>
      </c>
      <c r="LU38" s="131">
        <v>2.4192613316725065</v>
      </c>
      <c r="LV38" s="131">
        <v>1.6546980630459551</v>
      </c>
      <c r="LW38" s="131">
        <v>2.4840578534739119</v>
      </c>
      <c r="LX38" s="131">
        <v>2.8149257495096665</v>
      </c>
      <c r="LY38" s="131">
        <v>2.4513157894736843</v>
      </c>
      <c r="LZ38" s="131">
        <v>2.0347467811158797</v>
      </c>
      <c r="MA38" s="131">
        <v>2.2908304195804194</v>
      </c>
      <c r="MB38" s="131">
        <v>2.5194474169741699</v>
      </c>
      <c r="MC38" s="131">
        <v>2.284289468561417</v>
      </c>
      <c r="MD38" s="131">
        <v>1.9410897797854318</v>
      </c>
      <c r="ME38" s="131">
        <v>2.2855182926829265</v>
      </c>
      <c r="MF38" s="131" t="s">
        <v>158</v>
      </c>
      <c r="MG38" s="131" t="s">
        <v>158</v>
      </c>
      <c r="MH38" s="131" t="s">
        <v>158</v>
      </c>
      <c r="MI38" s="131" t="s">
        <v>158</v>
      </c>
      <c r="MJ38" s="131" t="s">
        <v>158</v>
      </c>
      <c r="MK38" s="131" t="s">
        <v>158</v>
      </c>
      <c r="ML38" s="131" t="s">
        <v>158</v>
      </c>
      <c r="MM38" s="131" t="s">
        <v>158</v>
      </c>
      <c r="MN38" s="131" t="s">
        <v>158</v>
      </c>
      <c r="MO38" s="131" t="s">
        <v>158</v>
      </c>
      <c r="MP38" s="131" t="s">
        <v>158</v>
      </c>
      <c r="MQ38" s="131" t="s">
        <v>158</v>
      </c>
      <c r="MR38" s="131" t="s">
        <v>158</v>
      </c>
      <c r="MS38" s="131" t="s">
        <v>158</v>
      </c>
      <c r="MT38" s="131" t="s">
        <v>158</v>
      </c>
      <c r="MU38" s="130">
        <v>3.3102306985624015</v>
      </c>
      <c r="MV38" s="131">
        <v>3.279441235330447</v>
      </c>
      <c r="MW38" s="131">
        <v>2.7723532102569948</v>
      </c>
      <c r="MX38" s="131">
        <v>2.8407557228980806</v>
      </c>
      <c r="MY38" s="131">
        <v>3.024741727864948</v>
      </c>
      <c r="MZ38" s="131">
        <v>2.9104985596592634</v>
      </c>
      <c r="NA38" s="131">
        <v>2.518917292223176</v>
      </c>
      <c r="NB38" s="131">
        <v>2.7324675944055943</v>
      </c>
      <c r="NC38" s="131">
        <v>2.8474158093487087</v>
      </c>
      <c r="ND38" s="131">
        <v>2.4917313924586337</v>
      </c>
      <c r="NE38" s="131">
        <v>2.2740301565706753</v>
      </c>
      <c r="NF38" s="131">
        <v>2.6232237516158534</v>
      </c>
      <c r="NG38" s="131" t="s">
        <v>158</v>
      </c>
      <c r="NH38" s="131" t="s">
        <v>158</v>
      </c>
      <c r="NI38" s="131" t="s">
        <v>158</v>
      </c>
      <c r="NJ38" s="131" t="s">
        <v>158</v>
      </c>
      <c r="NK38" s="131" t="s">
        <v>158</v>
      </c>
      <c r="NL38" s="131" t="s">
        <v>158</v>
      </c>
      <c r="NM38" s="131" t="s">
        <v>158</v>
      </c>
      <c r="NN38" s="131" t="s">
        <v>158</v>
      </c>
      <c r="NO38" s="131" t="s">
        <v>158</v>
      </c>
      <c r="NP38" s="131" t="s">
        <v>158</v>
      </c>
      <c r="NQ38" s="131" t="s">
        <v>158</v>
      </c>
      <c r="NR38" s="131" t="s">
        <v>158</v>
      </c>
      <c r="NS38" s="131" t="s">
        <v>158</v>
      </c>
      <c r="NT38" s="131" t="s">
        <v>158</v>
      </c>
      <c r="NU38" s="131" t="s">
        <v>158</v>
      </c>
      <c r="NV38" s="130">
        <v>3.7182870595490174</v>
      </c>
      <c r="NW38" s="131">
        <v>3.9651948998611855</v>
      </c>
      <c r="NX38" s="131">
        <v>3.2096948980883657</v>
      </c>
      <c r="NY38" s="131">
        <v>3.1136388213030552</v>
      </c>
      <c r="NZ38" s="131">
        <v>3.1690739702998041</v>
      </c>
      <c r="OA38" s="131">
        <v>3.3030574992394279</v>
      </c>
      <c r="OB38" s="131">
        <v>2.8017167381974248</v>
      </c>
      <c r="OC38" s="131">
        <v>3.2310314685314685</v>
      </c>
      <c r="OD38" s="131">
        <v>3.2959538745387453</v>
      </c>
      <c r="OE38" s="131">
        <v>2.8925209266108625</v>
      </c>
      <c r="OF38" s="131">
        <v>2.4933201581027666</v>
      </c>
      <c r="OG38" s="131">
        <v>2.9367835365853661</v>
      </c>
      <c r="OH38" s="131" t="s">
        <v>158</v>
      </c>
      <c r="OI38" s="131" t="s">
        <v>158</v>
      </c>
      <c r="OJ38" s="131" t="s">
        <v>158</v>
      </c>
      <c r="OK38" s="131" t="s">
        <v>158</v>
      </c>
      <c r="OL38" s="131" t="s">
        <v>158</v>
      </c>
      <c r="OM38" s="131" t="s">
        <v>158</v>
      </c>
      <c r="ON38" s="131" t="s">
        <v>158</v>
      </c>
      <c r="OO38" s="131" t="s">
        <v>158</v>
      </c>
      <c r="OP38" s="131" t="s">
        <v>158</v>
      </c>
      <c r="OQ38" s="131" t="s">
        <v>158</v>
      </c>
      <c r="OR38" s="131" t="s">
        <v>158</v>
      </c>
      <c r="OS38" s="131" t="s">
        <v>158</v>
      </c>
      <c r="OT38" s="131" t="s">
        <v>158</v>
      </c>
      <c r="OU38" s="131" t="s">
        <v>158</v>
      </c>
      <c r="OV38" s="131" t="s">
        <v>158</v>
      </c>
      <c r="OW38" s="378">
        <v>-5.7015891474018021</v>
      </c>
      <c r="OX38" s="132">
        <v>18.128061872056747</v>
      </c>
      <c r="OY38" s="132">
        <v>59.115384615384613</v>
      </c>
      <c r="OZ38" s="132">
        <v>24.497041420118343</v>
      </c>
      <c r="PA38" s="132">
        <v>17.096209912536445</v>
      </c>
      <c r="PB38" s="132">
        <v>4.4086956521739129</v>
      </c>
      <c r="PC38" s="132">
        <v>15.994117647058824</v>
      </c>
      <c r="PD38" s="132">
        <v>19.144144144144143</v>
      </c>
      <c r="PE38" s="132">
        <v>12.528700906344412</v>
      </c>
      <c r="PF38" s="132">
        <v>2.1100917431192658</v>
      </c>
      <c r="PG38" s="132">
        <v>6.6779141104294482</v>
      </c>
      <c r="PH38" s="132">
        <v>18.215805471124622</v>
      </c>
      <c r="PI38" s="132" t="s">
        <v>158</v>
      </c>
      <c r="PJ38" s="132" t="s">
        <v>158</v>
      </c>
      <c r="PK38" s="132" t="s">
        <v>158</v>
      </c>
      <c r="PL38" s="132" t="s">
        <v>158</v>
      </c>
      <c r="PM38" s="132" t="s">
        <v>158</v>
      </c>
      <c r="PN38" s="132" t="s">
        <v>158</v>
      </c>
      <c r="PO38" s="132" t="s">
        <v>158</v>
      </c>
      <c r="PP38" s="132" t="s">
        <v>158</v>
      </c>
      <c r="PQ38" s="132" t="s">
        <v>158</v>
      </c>
      <c r="PR38" s="132" t="s">
        <v>158</v>
      </c>
      <c r="PS38" s="132" t="s">
        <v>158</v>
      </c>
      <c r="PT38" s="132" t="s">
        <v>158</v>
      </c>
      <c r="PU38" s="132" t="s">
        <v>158</v>
      </c>
      <c r="PV38" s="132" t="s">
        <v>158</v>
      </c>
      <c r="PW38" s="132" t="s">
        <v>158</v>
      </c>
      <c r="PX38" s="130" t="s">
        <v>1282</v>
      </c>
      <c r="PY38" s="131">
        <v>3.5238185665323081</v>
      </c>
      <c r="PZ38" s="131">
        <v>0.65414443721535465</v>
      </c>
      <c r="QA38" s="131">
        <v>2.219451690821256</v>
      </c>
      <c r="QB38" s="131">
        <v>3.4264904502046383</v>
      </c>
      <c r="QC38" s="131">
        <v>10.594970414201184</v>
      </c>
      <c r="QD38" s="131">
        <v>2.1795513056270686</v>
      </c>
      <c r="QE38" s="131">
        <v>2.055458823529412</v>
      </c>
      <c r="QF38" s="131">
        <v>3.292839401977333</v>
      </c>
      <c r="QG38" s="131">
        <v>17.006369565217391</v>
      </c>
      <c r="QH38" s="131">
        <v>4.7372576940744144</v>
      </c>
      <c r="QI38" s="131">
        <v>1.7512264308359751</v>
      </c>
      <c r="QJ38" s="131" t="s">
        <v>158</v>
      </c>
      <c r="QK38" s="131" t="s">
        <v>158</v>
      </c>
      <c r="QL38" s="131" t="s">
        <v>158</v>
      </c>
      <c r="QM38" s="131" t="s">
        <v>158</v>
      </c>
      <c r="QN38" s="131" t="s">
        <v>158</v>
      </c>
      <c r="QO38" s="131" t="s">
        <v>158</v>
      </c>
      <c r="QP38" s="131" t="s">
        <v>158</v>
      </c>
      <c r="QQ38" s="131" t="s">
        <v>158</v>
      </c>
      <c r="QR38" s="131" t="s">
        <v>158</v>
      </c>
      <c r="QS38" s="131" t="s">
        <v>158</v>
      </c>
      <c r="QT38" s="131" t="s">
        <v>158</v>
      </c>
      <c r="QU38" s="131" t="s">
        <v>158</v>
      </c>
      <c r="QV38" s="131" t="s">
        <v>158</v>
      </c>
      <c r="QW38" s="131" t="s">
        <v>158</v>
      </c>
      <c r="QX38" s="131" t="s">
        <v>158</v>
      </c>
      <c r="QY38" s="130" t="s">
        <v>1282</v>
      </c>
      <c r="QZ38" s="131">
        <v>4.7767290625523149</v>
      </c>
      <c r="RA38" s="131">
        <v>1.0959820833702019</v>
      </c>
      <c r="RB38" s="131">
        <v>2.5381534828502414</v>
      </c>
      <c r="RC38" s="131">
        <v>3.6818905957537513</v>
      </c>
      <c r="RD38" s="131">
        <v>12.579630198027614</v>
      </c>
      <c r="RE38" s="131">
        <v>2.6981782322912835</v>
      </c>
      <c r="RF38" s="131">
        <v>2.4517199435294117</v>
      </c>
      <c r="RG38" s="131">
        <v>3.7214838887557269</v>
      </c>
      <c r="RH38" s="131">
        <v>18.550759656608701</v>
      </c>
      <c r="RI38" s="131">
        <v>5.5498035010840603</v>
      </c>
      <c r="RJ38" s="131">
        <v>2.0099855610579005</v>
      </c>
      <c r="RK38" s="131" t="s">
        <v>158</v>
      </c>
      <c r="RL38" s="131" t="s">
        <v>158</v>
      </c>
      <c r="RM38" s="131" t="s">
        <v>158</v>
      </c>
      <c r="RN38" s="131" t="s">
        <v>158</v>
      </c>
      <c r="RO38" s="131" t="s">
        <v>158</v>
      </c>
      <c r="RP38" s="131" t="s">
        <v>158</v>
      </c>
      <c r="RQ38" s="131" t="s">
        <v>158</v>
      </c>
      <c r="RR38" s="131" t="s">
        <v>158</v>
      </c>
      <c r="RS38" s="131" t="s">
        <v>158</v>
      </c>
      <c r="RT38" s="131" t="s">
        <v>158</v>
      </c>
      <c r="RU38" s="131" t="s">
        <v>158</v>
      </c>
      <c r="RV38" s="131" t="s">
        <v>158</v>
      </c>
      <c r="RW38" s="131" t="s">
        <v>158</v>
      </c>
      <c r="RX38" s="131" t="s">
        <v>158</v>
      </c>
      <c r="RY38" s="131" t="s">
        <v>158</v>
      </c>
      <c r="RZ38" s="130" t="s">
        <v>1282</v>
      </c>
      <c r="SA38" s="131">
        <v>5.7755758855494843</v>
      </c>
      <c r="SB38" s="131">
        <v>1.2688744307091739</v>
      </c>
      <c r="SC38" s="131">
        <v>2.7819685990338168</v>
      </c>
      <c r="SD38" s="131">
        <v>3.8575801500682125</v>
      </c>
      <c r="SE38" s="131">
        <v>14.276331360946745</v>
      </c>
      <c r="SF38" s="131">
        <v>3.0011033468186832</v>
      </c>
      <c r="SG38" s="131">
        <v>2.8990588235294119</v>
      </c>
      <c r="SH38" s="131">
        <v>4.3077091873643596</v>
      </c>
      <c r="SI38" s="131">
        <v>21.534608695652175</v>
      </c>
      <c r="SJ38" s="131">
        <v>6.084983922829581</v>
      </c>
      <c r="SK38" s="131">
        <v>2.2502436175538127</v>
      </c>
      <c r="SL38" s="131" t="s">
        <v>158</v>
      </c>
      <c r="SM38" s="131" t="s">
        <v>158</v>
      </c>
      <c r="SN38" s="131" t="s">
        <v>158</v>
      </c>
      <c r="SO38" s="131" t="s">
        <v>158</v>
      </c>
      <c r="SP38" s="131" t="s">
        <v>158</v>
      </c>
      <c r="SQ38" s="131" t="s">
        <v>158</v>
      </c>
      <c r="SR38" s="131" t="s">
        <v>158</v>
      </c>
      <c r="SS38" s="131" t="s">
        <v>158</v>
      </c>
      <c r="ST38" s="131" t="s">
        <v>158</v>
      </c>
      <c r="SU38" s="131" t="s">
        <v>158</v>
      </c>
      <c r="SV38" s="131" t="s">
        <v>158</v>
      </c>
      <c r="SW38" s="131" t="s">
        <v>158</v>
      </c>
      <c r="SX38" s="131" t="s">
        <v>158</v>
      </c>
      <c r="SY38" s="131" t="s">
        <v>158</v>
      </c>
      <c r="SZ38" s="131" t="s">
        <v>158</v>
      </c>
      <c r="TA38" s="378">
        <v>-7.689135832500245</v>
      </c>
      <c r="TB38" s="132">
        <v>16.446627047673275</v>
      </c>
      <c r="TC38" s="132">
        <v>57.594674556213015</v>
      </c>
      <c r="TD38" s="132">
        <v>23.008875739644971</v>
      </c>
      <c r="TE38" s="132">
        <v>15.871720116618075</v>
      </c>
      <c r="TF38" s="132">
        <v>3.6318840579710145</v>
      </c>
      <c r="TG38" s="132">
        <v>15.205882352941176</v>
      </c>
      <c r="TH38" s="132">
        <v>18.108108108108109</v>
      </c>
      <c r="TI38" s="132">
        <v>11.782477341389727</v>
      </c>
      <c r="TJ38" s="132">
        <v>1.275229357798165</v>
      </c>
      <c r="TK38" s="132">
        <v>5.552147239263804</v>
      </c>
      <c r="TL38" s="132">
        <v>17.3951367781155</v>
      </c>
      <c r="TM38" s="132" t="s">
        <v>158</v>
      </c>
      <c r="TN38" s="132" t="s">
        <v>158</v>
      </c>
      <c r="TO38" s="132" t="s">
        <v>158</v>
      </c>
      <c r="TP38" s="132" t="s">
        <v>158</v>
      </c>
      <c r="TQ38" s="132" t="s">
        <v>158</v>
      </c>
      <c r="TR38" s="132" t="s">
        <v>158</v>
      </c>
      <c r="TS38" s="132" t="s">
        <v>158</v>
      </c>
      <c r="TT38" s="132" t="s">
        <v>158</v>
      </c>
      <c r="TU38" s="132" t="s">
        <v>158</v>
      </c>
      <c r="TV38" s="132" t="s">
        <v>158</v>
      </c>
      <c r="TW38" s="132" t="s">
        <v>158</v>
      </c>
      <c r="TX38" s="132" t="s">
        <v>158</v>
      </c>
      <c r="TY38" s="132" t="s">
        <v>158</v>
      </c>
      <c r="TZ38" s="132" t="s">
        <v>158</v>
      </c>
      <c r="UA38" s="132" t="s">
        <v>158</v>
      </c>
      <c r="UB38" s="235">
        <v>57.77</v>
      </c>
      <c r="UC38" s="236">
        <v>48.92</v>
      </c>
      <c r="UD38" s="236">
        <v>38.9</v>
      </c>
      <c r="UE38" s="236">
        <v>36.119999999999997</v>
      </c>
      <c r="UF38" s="236">
        <v>33.83</v>
      </c>
      <c r="UG38" s="236">
        <v>31.03</v>
      </c>
      <c r="UH38" s="236">
        <v>28.29</v>
      </c>
      <c r="UI38" s="236">
        <v>27.01</v>
      </c>
      <c r="UJ38" s="236">
        <v>25.12</v>
      </c>
      <c r="UK38" s="236">
        <v>22.48</v>
      </c>
      <c r="UL38" s="236">
        <v>20.02</v>
      </c>
      <c r="UM38" s="236">
        <v>20.48</v>
      </c>
      <c r="UN38" s="236" t="s">
        <v>5</v>
      </c>
      <c r="UO38" s="231" t="s">
        <v>5</v>
      </c>
      <c r="UP38" s="231" t="s">
        <v>5</v>
      </c>
      <c r="UQ38" s="231" t="s">
        <v>5</v>
      </c>
      <c r="UR38" s="231" t="s">
        <v>5</v>
      </c>
      <c r="US38" s="231" t="s">
        <v>5</v>
      </c>
      <c r="UT38" s="231" t="s">
        <v>5</v>
      </c>
      <c r="UU38" s="231" t="s">
        <v>5</v>
      </c>
      <c r="UV38" s="231" t="s">
        <v>5</v>
      </c>
      <c r="UW38" s="231" t="s">
        <v>5</v>
      </c>
      <c r="UX38" s="231" t="s">
        <v>5</v>
      </c>
      <c r="UY38" s="231" t="s">
        <v>5</v>
      </c>
      <c r="UZ38" s="231" t="s">
        <v>5</v>
      </c>
      <c r="VA38" s="231" t="s">
        <v>5</v>
      </c>
      <c r="VB38" s="231" t="s">
        <v>5</v>
      </c>
      <c r="VC38" s="130">
        <v>1.4106889156521811</v>
      </c>
      <c r="VD38" s="131">
        <v>1.4474652085036792</v>
      </c>
      <c r="VE38" s="131">
        <v>0.99408740359897185</v>
      </c>
      <c r="VF38" s="131">
        <v>1.5348837209302326</v>
      </c>
      <c r="VG38" s="131">
        <v>1.607153414129471</v>
      </c>
      <c r="VH38" s="131">
        <v>1.6567837576538831</v>
      </c>
      <c r="VI38" s="131">
        <v>1.232237539766702</v>
      </c>
      <c r="VJ38" s="131">
        <v>1.4568678267308404</v>
      </c>
      <c r="VK38" s="131">
        <v>1.6425159235668789</v>
      </c>
      <c r="VL38" s="131">
        <v>1.5965302491103204</v>
      </c>
      <c r="VM38" s="131">
        <v>1.7747252747252749</v>
      </c>
      <c r="VN38" s="131">
        <v>1.544921875</v>
      </c>
      <c r="VO38" s="131" t="s">
        <v>158</v>
      </c>
      <c r="VP38" s="131" t="s">
        <v>158</v>
      </c>
      <c r="VQ38" s="131" t="s">
        <v>158</v>
      </c>
      <c r="VR38" s="131" t="s">
        <v>158</v>
      </c>
      <c r="VS38" s="131" t="s">
        <v>158</v>
      </c>
      <c r="VT38" s="131" t="s">
        <v>158</v>
      </c>
      <c r="VU38" s="131" t="s">
        <v>158</v>
      </c>
      <c r="VV38" s="131" t="s">
        <v>158</v>
      </c>
      <c r="VW38" s="131" t="s">
        <v>158</v>
      </c>
      <c r="VX38" s="131" t="s">
        <v>158</v>
      </c>
      <c r="VY38" s="131" t="s">
        <v>158</v>
      </c>
      <c r="VZ38" s="131" t="s">
        <v>158</v>
      </c>
      <c r="WA38" s="131" t="s">
        <v>158</v>
      </c>
      <c r="WB38" s="131" t="s">
        <v>158</v>
      </c>
      <c r="WC38" s="131" t="s">
        <v>158</v>
      </c>
      <c r="WD38" s="130">
        <v>1.6181658299463377</v>
      </c>
      <c r="WE38" s="131">
        <v>1.8721198603785996</v>
      </c>
      <c r="WF38" s="131">
        <v>1.6660668380462726</v>
      </c>
      <c r="WG38" s="131">
        <v>1.7746400885935769</v>
      </c>
      <c r="WH38" s="131">
        <v>1.8403783624002366</v>
      </c>
      <c r="WI38" s="131">
        <v>1.851111827263938</v>
      </c>
      <c r="WJ38" s="131">
        <v>1.5782962177447861</v>
      </c>
      <c r="WK38" s="131">
        <v>1.6838208071084781</v>
      </c>
      <c r="WL38" s="131">
        <v>1.8941082802547768</v>
      </c>
      <c r="WM38" s="131">
        <v>1.791814946619217</v>
      </c>
      <c r="WN38" s="131">
        <v>1.8866133866133867</v>
      </c>
      <c r="WO38" s="131">
        <v>1.7900390624999998</v>
      </c>
      <c r="WP38" s="131" t="s">
        <v>158</v>
      </c>
      <c r="WQ38" s="131" t="s">
        <v>158</v>
      </c>
      <c r="WR38" s="131" t="s">
        <v>158</v>
      </c>
      <c r="WS38" s="131" t="s">
        <v>158</v>
      </c>
      <c r="WT38" s="131" t="s">
        <v>158</v>
      </c>
      <c r="WU38" s="131" t="s">
        <v>158</v>
      </c>
      <c r="WV38" s="131" t="s">
        <v>158</v>
      </c>
      <c r="WW38" s="131" t="s">
        <v>158</v>
      </c>
      <c r="WX38" s="131" t="s">
        <v>158</v>
      </c>
      <c r="WY38" s="131" t="s">
        <v>158</v>
      </c>
      <c r="WZ38" s="131" t="s">
        <v>158</v>
      </c>
      <c r="XA38" s="131" t="s">
        <v>158</v>
      </c>
      <c r="XB38" s="131" t="s">
        <v>158</v>
      </c>
      <c r="XC38" s="131" t="s">
        <v>158</v>
      </c>
      <c r="XD38" s="131" t="s">
        <v>158</v>
      </c>
      <c r="XE38" s="130">
        <v>1.7607063080832264</v>
      </c>
      <c r="XF38" s="131">
        <v>2.1688470564186426</v>
      </c>
      <c r="XG38" s="131">
        <v>1.9282776349614399</v>
      </c>
      <c r="XH38" s="131">
        <v>2.0271317829457365</v>
      </c>
      <c r="XI38" s="131">
        <v>1.9494531480934083</v>
      </c>
      <c r="XJ38" s="131">
        <v>2.0750886239123427</v>
      </c>
      <c r="XK38" s="131">
        <v>1.9858607281724991</v>
      </c>
      <c r="XL38" s="131">
        <v>1.8641243983709737</v>
      </c>
      <c r="XM38" s="131">
        <v>2.2093949044585988</v>
      </c>
      <c r="XN38" s="131">
        <v>2.0889679715302489</v>
      </c>
      <c r="XO38" s="131">
        <v>2.0299700299700301</v>
      </c>
      <c r="XP38" s="131">
        <v>2.00146484375</v>
      </c>
      <c r="XQ38" s="131" t="s">
        <v>158</v>
      </c>
      <c r="XR38" s="131" t="s">
        <v>158</v>
      </c>
      <c r="XS38" s="131" t="s">
        <v>158</v>
      </c>
      <c r="XT38" s="131" t="s">
        <v>158</v>
      </c>
      <c r="XU38" s="131" t="s">
        <v>158</v>
      </c>
      <c r="XV38" s="131" t="s">
        <v>158</v>
      </c>
      <c r="XW38" s="131" t="s">
        <v>158</v>
      </c>
      <c r="XX38" s="131" t="s">
        <v>158</v>
      </c>
      <c r="XY38" s="131" t="s">
        <v>158</v>
      </c>
      <c r="XZ38" s="131" t="s">
        <v>158</v>
      </c>
      <c r="YA38" s="131" t="s">
        <v>158</v>
      </c>
      <c r="YB38" s="131" t="s">
        <v>158</v>
      </c>
      <c r="YC38" s="131" t="s">
        <v>158</v>
      </c>
      <c r="YD38" s="131" t="s">
        <v>158</v>
      </c>
      <c r="YE38" s="131" t="s">
        <v>158</v>
      </c>
      <c r="YF38" s="235">
        <v>337.09899999999999</v>
      </c>
      <c r="YG38" s="8">
        <v>337.21199999999999</v>
      </c>
      <c r="YH38" s="8">
        <v>338</v>
      </c>
      <c r="YI38" s="8">
        <v>338</v>
      </c>
      <c r="YJ38" s="8">
        <v>343</v>
      </c>
      <c r="YK38" s="8">
        <v>345</v>
      </c>
      <c r="YL38" s="8">
        <v>340</v>
      </c>
      <c r="YM38" s="8">
        <v>333</v>
      </c>
      <c r="YN38" s="8">
        <v>331</v>
      </c>
      <c r="YO38" s="8">
        <v>327</v>
      </c>
      <c r="YP38" s="8">
        <v>326</v>
      </c>
      <c r="YQ38" s="8">
        <v>329</v>
      </c>
      <c r="YR38" s="8" t="s">
        <v>5</v>
      </c>
      <c r="YS38" s="231" t="s">
        <v>5</v>
      </c>
      <c r="YT38" s="231" t="s">
        <v>5</v>
      </c>
      <c r="YU38" s="231" t="s">
        <v>5</v>
      </c>
      <c r="YV38" s="231" t="s">
        <v>5</v>
      </c>
      <c r="YW38" s="231" t="s">
        <v>5</v>
      </c>
      <c r="YX38" s="231" t="s">
        <v>5</v>
      </c>
      <c r="YY38" s="231" t="s">
        <v>5</v>
      </c>
      <c r="YZ38" s="231" t="s">
        <v>5</v>
      </c>
      <c r="ZA38" s="231" t="s">
        <v>5</v>
      </c>
      <c r="ZB38" s="231" t="s">
        <v>5</v>
      </c>
      <c r="ZC38" s="231" t="s">
        <v>5</v>
      </c>
      <c r="ZD38" s="231" t="s">
        <v>5</v>
      </c>
      <c r="ZE38" s="231" t="s">
        <v>5</v>
      </c>
      <c r="ZF38" s="231" t="s">
        <v>5</v>
      </c>
      <c r="ZG38" s="235">
        <v>0.1883</v>
      </c>
      <c r="ZH38" s="133">
        <v>0.20610000000000001</v>
      </c>
      <c r="ZI38" s="133">
        <v>0.14929999999999999</v>
      </c>
      <c r="ZJ38" s="133">
        <v>0.1794</v>
      </c>
      <c r="ZK38" s="133">
        <v>0.18359999999999999</v>
      </c>
      <c r="ZL38" s="133">
        <v>0.18239999999999998</v>
      </c>
      <c r="ZM38" s="133">
        <v>0.11650000000000001</v>
      </c>
      <c r="ZN38" s="133">
        <v>0.16699999999999998</v>
      </c>
      <c r="ZO38" s="133">
        <v>0.17920000000000003</v>
      </c>
      <c r="ZP38" s="133">
        <v>0.20670000000000002</v>
      </c>
      <c r="ZQ38" s="133">
        <v>0.23300000000000001</v>
      </c>
      <c r="ZR38" s="133">
        <v>0.17739999999999997</v>
      </c>
      <c r="ZS38" s="133" t="s">
        <v>5</v>
      </c>
      <c r="ZT38" s="379" t="s">
        <v>158</v>
      </c>
      <c r="ZU38" s="133" t="s">
        <v>158</v>
      </c>
      <c r="ZV38" s="133" t="s">
        <v>158</v>
      </c>
      <c r="ZW38" s="133" t="s">
        <v>158</v>
      </c>
      <c r="ZX38" s="133" t="s">
        <v>158</v>
      </c>
      <c r="ZY38" s="133" t="s">
        <v>158</v>
      </c>
      <c r="ZZ38" s="133" t="s">
        <v>158</v>
      </c>
      <c r="AAA38" s="133" t="s">
        <v>158</v>
      </c>
      <c r="AAB38" s="133" t="s">
        <v>158</v>
      </c>
      <c r="AAC38" s="133" t="s">
        <v>158</v>
      </c>
      <c r="AAD38" s="133" t="s">
        <v>158</v>
      </c>
      <c r="AAE38" s="133" t="s">
        <v>158</v>
      </c>
      <c r="AAF38" s="133" t="s">
        <v>5</v>
      </c>
      <c r="AAG38" s="235">
        <v>9619</v>
      </c>
      <c r="AAH38" s="8">
        <v>8904</v>
      </c>
      <c r="AAI38" s="8">
        <v>7899</v>
      </c>
      <c r="AAJ38" s="8">
        <v>7398</v>
      </c>
      <c r="AAK38" s="8">
        <v>7138</v>
      </c>
      <c r="AAL38" s="8">
        <v>6574</v>
      </c>
      <c r="AAM38" s="8">
        <v>5825</v>
      </c>
      <c r="AAN38" s="8">
        <v>5720</v>
      </c>
      <c r="AAO38" s="8">
        <v>5420</v>
      </c>
      <c r="AAP38" s="8">
        <v>5137</v>
      </c>
      <c r="AAQ38" s="8">
        <v>5313</v>
      </c>
      <c r="AAR38" s="8">
        <v>4592</v>
      </c>
      <c r="AAS38" s="8" t="s">
        <v>5</v>
      </c>
      <c r="AAT38" s="231" t="s">
        <v>5</v>
      </c>
      <c r="AAU38" s="231" t="s">
        <v>5</v>
      </c>
      <c r="AAV38" s="231" t="s">
        <v>5</v>
      </c>
      <c r="AAW38" s="231" t="s">
        <v>5</v>
      </c>
      <c r="AAX38" s="231" t="s">
        <v>5</v>
      </c>
      <c r="AAY38" s="231" t="s">
        <v>5</v>
      </c>
      <c r="AAZ38" s="231" t="s">
        <v>5</v>
      </c>
      <c r="ABA38" s="231" t="s">
        <v>5</v>
      </c>
      <c r="ABB38" s="231" t="s">
        <v>5</v>
      </c>
      <c r="ABC38" s="231" t="s">
        <v>5</v>
      </c>
      <c r="ABD38" s="231" t="s">
        <v>5</v>
      </c>
      <c r="ABE38" s="231" t="s">
        <v>5</v>
      </c>
      <c r="ABF38" s="231" t="s">
        <v>5</v>
      </c>
      <c r="ABG38" s="231" t="s">
        <v>5</v>
      </c>
      <c r="ABH38" s="235">
        <v>-1922</v>
      </c>
      <c r="ABI38" s="8">
        <v>6113</v>
      </c>
      <c r="ABJ38" s="8">
        <v>19981</v>
      </c>
      <c r="ABK38" s="8">
        <v>8280</v>
      </c>
      <c r="ABL38" s="8">
        <v>5864</v>
      </c>
      <c r="ABM38" s="8">
        <v>1521</v>
      </c>
      <c r="ABN38" s="8">
        <v>5438</v>
      </c>
      <c r="ABO38" s="8">
        <v>6375</v>
      </c>
      <c r="ABP38" s="8">
        <v>4147</v>
      </c>
      <c r="ABQ38" s="8">
        <v>690</v>
      </c>
      <c r="ABR38" s="8">
        <v>2177</v>
      </c>
      <c r="ABS38" s="8">
        <v>5993</v>
      </c>
      <c r="ABT38" s="8" t="s">
        <v>5</v>
      </c>
      <c r="ABU38" s="231" t="s">
        <v>5</v>
      </c>
      <c r="ABV38" s="231" t="s">
        <v>5</v>
      </c>
      <c r="ABW38" s="231" t="s">
        <v>5</v>
      </c>
      <c r="ABX38" s="231" t="s">
        <v>5</v>
      </c>
      <c r="ABY38" s="231" t="s">
        <v>5</v>
      </c>
      <c r="ABZ38" s="231" t="s">
        <v>5</v>
      </c>
      <c r="ACA38" s="231" t="s">
        <v>5</v>
      </c>
      <c r="ACB38" s="231" t="s">
        <v>5</v>
      </c>
      <c r="ACC38" s="231" t="s">
        <v>5</v>
      </c>
      <c r="ACD38" s="231" t="s">
        <v>5</v>
      </c>
      <c r="ACE38" s="231" t="s">
        <v>5</v>
      </c>
      <c r="ACF38" s="231" t="s">
        <v>5</v>
      </c>
      <c r="ACG38" s="231" t="s">
        <v>5</v>
      </c>
      <c r="ACH38" s="231" t="s">
        <v>5</v>
      </c>
      <c r="ACI38" s="235">
        <v>-2592</v>
      </c>
      <c r="ACJ38" s="8">
        <v>5546</v>
      </c>
      <c r="ACK38" s="8">
        <v>19467</v>
      </c>
      <c r="ACL38" s="8">
        <v>7777</v>
      </c>
      <c r="ACM38" s="8">
        <v>5444</v>
      </c>
      <c r="ACN38" s="8">
        <v>1253</v>
      </c>
      <c r="ACO38" s="8">
        <v>5170</v>
      </c>
      <c r="ACP38" s="8">
        <v>6030</v>
      </c>
      <c r="ACQ38" s="8">
        <v>3900</v>
      </c>
      <c r="ACR38" s="8">
        <v>417</v>
      </c>
      <c r="ACS38" s="8">
        <v>1810</v>
      </c>
      <c r="ACT38" s="8">
        <v>5723</v>
      </c>
      <c r="ACU38" s="8" t="s">
        <v>5</v>
      </c>
      <c r="ACV38" s="237" t="s">
        <v>5</v>
      </c>
      <c r="ACW38" s="237" t="s">
        <v>5</v>
      </c>
      <c r="ACX38" s="237" t="s">
        <v>5</v>
      </c>
      <c r="ACY38" s="237" t="s">
        <v>5</v>
      </c>
      <c r="ACZ38" s="237" t="s">
        <v>5</v>
      </c>
      <c r="ADA38" s="237" t="s">
        <v>5</v>
      </c>
      <c r="ADB38" s="237" t="s">
        <v>5</v>
      </c>
      <c r="ADC38" s="237" t="s">
        <v>5</v>
      </c>
      <c r="ADD38" s="237" t="s">
        <v>5</v>
      </c>
      <c r="ADE38" s="237" t="s">
        <v>5</v>
      </c>
      <c r="ADF38" s="237" t="s">
        <v>5</v>
      </c>
      <c r="ADG38" s="237" t="s">
        <v>5</v>
      </c>
      <c r="ADH38" s="237" t="s">
        <v>5</v>
      </c>
      <c r="ADI38" s="237" t="s">
        <v>5</v>
      </c>
      <c r="ADJ38" s="127">
        <v>0.372528616024974</v>
      </c>
      <c r="ADK38" s="128">
        <v>0.31696428571428564</v>
      </c>
      <c r="ADL38" s="128">
        <v>0.49824561403508766</v>
      </c>
      <c r="ADM38" s="128">
        <v>0.41955835962145116</v>
      </c>
      <c r="ADN38" s="128">
        <v>0.41077441077441074</v>
      </c>
      <c r="ADO38" s="128">
        <v>0.42379182156133827</v>
      </c>
      <c r="ADP38" s="128">
        <v>0.66261398176291797</v>
      </c>
      <c r="ADQ38" s="128">
        <v>0.45232815964523282</v>
      </c>
      <c r="ADR38" s="128">
        <v>0.43518518518518512</v>
      </c>
      <c r="ADS38" s="128">
        <v>0.39443155452436196</v>
      </c>
      <c r="ADT38" s="128">
        <v>0.33047210300429186</v>
      </c>
      <c r="ADU38" s="128">
        <v>0.39595375722543358</v>
      </c>
      <c r="ADV38" s="128">
        <v>0.4175084175084175</v>
      </c>
      <c r="ADW38" s="128">
        <v>0.50202429149797567</v>
      </c>
      <c r="ADX38" s="128">
        <v>0.53218884120171672</v>
      </c>
      <c r="ADY38" s="128">
        <v>0.70807453416149058</v>
      </c>
      <c r="ADZ38" s="128" t="s">
        <v>158</v>
      </c>
      <c r="AEA38" s="128" t="s">
        <v>158</v>
      </c>
      <c r="AEB38" s="128" t="s">
        <v>158</v>
      </c>
      <c r="AEC38" s="128" t="s">
        <v>158</v>
      </c>
      <c r="AED38" s="128" t="s">
        <v>158</v>
      </c>
      <c r="AEE38" s="128" t="s">
        <v>158</v>
      </c>
      <c r="AEF38" s="128" t="s">
        <v>158</v>
      </c>
      <c r="AEG38" s="128" t="s">
        <v>158</v>
      </c>
      <c r="AEH38" s="128" t="s">
        <v>158</v>
      </c>
      <c r="AEI38" s="128" t="s">
        <v>158</v>
      </c>
      <c r="AEJ38" s="128" t="s">
        <v>158</v>
      </c>
      <c r="AEK38" s="127" t="s">
        <v>1282</v>
      </c>
      <c r="AEL38" s="128">
        <v>0.15666318992311468</v>
      </c>
      <c r="AEM38" s="128">
        <v>4.8041639557579702E-2</v>
      </c>
      <c r="AEN38" s="128">
        <v>0.10858454106280194</v>
      </c>
      <c r="AEO38" s="128">
        <v>0.14272169167803544</v>
      </c>
      <c r="AEP38" s="128">
        <v>0.51715976331360947</v>
      </c>
      <c r="AEQ38" s="128">
        <v>0.13630011033468187</v>
      </c>
      <c r="AER38" s="128">
        <v>0.10656000000000002</v>
      </c>
      <c r="AES38" s="128">
        <v>0.15005546177959969</v>
      </c>
      <c r="AET38" s="128">
        <v>0.80565217391304356</v>
      </c>
      <c r="AEU38" s="128">
        <v>0.23061093247588424</v>
      </c>
      <c r="AEV38" s="128">
        <v>7.520941097947606E-2</v>
      </c>
      <c r="AEW38" s="128" t="s">
        <v>158</v>
      </c>
      <c r="AEX38" s="128" t="s">
        <v>158</v>
      </c>
      <c r="AEY38" s="128" t="s">
        <v>158</v>
      </c>
      <c r="AEZ38" s="128" t="s">
        <v>158</v>
      </c>
      <c r="AFA38" s="128" t="s">
        <v>158</v>
      </c>
      <c r="AFB38" s="128" t="s">
        <v>158</v>
      </c>
      <c r="AFC38" s="128" t="s">
        <v>158</v>
      </c>
      <c r="AFD38" s="128" t="s">
        <v>158</v>
      </c>
      <c r="AFE38" s="128" t="s">
        <v>158</v>
      </c>
      <c r="AFF38" s="128" t="s">
        <v>158</v>
      </c>
      <c r="AFG38" s="128" t="s">
        <v>158</v>
      </c>
      <c r="AFH38" s="128" t="s">
        <v>158</v>
      </c>
      <c r="AFI38" s="128" t="s">
        <v>158</v>
      </c>
      <c r="AFJ38" s="128" t="s">
        <v>158</v>
      </c>
      <c r="AFK38" s="128" t="s">
        <v>158</v>
      </c>
      <c r="AFL38" s="134" t="s">
        <v>1282</v>
      </c>
      <c r="AFM38" s="135">
        <v>0.17267978362783987</v>
      </c>
      <c r="AFN38" s="135">
        <v>4.9310114552832997E-2</v>
      </c>
      <c r="AFO38" s="135">
        <v>0.11560756075607562</v>
      </c>
      <c r="AFP38" s="135">
        <v>0.15373254959588539</v>
      </c>
      <c r="AFQ38" s="135">
        <v>0.62777334397446127</v>
      </c>
      <c r="AFR38" s="135">
        <v>0.14336557059961316</v>
      </c>
      <c r="AFS38" s="135">
        <v>0.11265671641791045</v>
      </c>
      <c r="AFT38" s="135">
        <v>0.15955897435897437</v>
      </c>
      <c r="AFU38" s="135">
        <v>1.3330935251798561</v>
      </c>
      <c r="AFV38" s="135">
        <v>0.27737016574585632</v>
      </c>
      <c r="AFW38" s="135">
        <v>7.8757644591997217E-2</v>
      </c>
      <c r="AFX38" s="135" t="s">
        <v>158</v>
      </c>
      <c r="AFY38" s="135" t="s">
        <v>158</v>
      </c>
      <c r="AFZ38" s="135" t="s">
        <v>158</v>
      </c>
      <c r="AGA38" s="135" t="s">
        <v>158</v>
      </c>
      <c r="AGB38" s="135" t="s">
        <v>158</v>
      </c>
      <c r="AGC38" s="135" t="s">
        <v>158</v>
      </c>
      <c r="AGD38" s="135" t="s">
        <v>158</v>
      </c>
      <c r="AGE38" s="135" t="s">
        <v>158</v>
      </c>
      <c r="AGF38" s="135" t="s">
        <v>158</v>
      </c>
      <c r="AGG38" s="135" t="s">
        <v>158</v>
      </c>
      <c r="AGH38" s="135" t="s">
        <v>158</v>
      </c>
      <c r="AGI38" s="135" t="s">
        <v>158</v>
      </c>
      <c r="AGJ38" s="135" t="s">
        <v>158</v>
      </c>
      <c r="AGK38" s="135" t="s">
        <v>158</v>
      </c>
      <c r="AGL38" s="135" t="s">
        <v>158</v>
      </c>
    </row>
    <row r="39" spans="1:870" x14ac:dyDescent="0.2">
      <c r="A39" s="7">
        <v>37</v>
      </c>
      <c r="B39" s="1" t="s">
        <v>295</v>
      </c>
      <c r="C39" s="1" t="s">
        <v>296</v>
      </c>
      <c r="D39" s="94">
        <v>0.23</v>
      </c>
      <c r="E39" s="95">
        <v>0.255</v>
      </c>
      <c r="F39" s="57">
        <v>1.02</v>
      </c>
      <c r="G39" s="58" t="s">
        <v>185</v>
      </c>
      <c r="H39" s="58">
        <v>1.3787544</v>
      </c>
      <c r="I39" s="226" t="s">
        <v>5</v>
      </c>
      <c r="J39" s="58" t="s">
        <v>185</v>
      </c>
      <c r="K39" s="58" t="s">
        <v>1280</v>
      </c>
      <c r="L39" s="226" t="s">
        <v>298</v>
      </c>
      <c r="M39" s="150">
        <v>0.94499999999999995</v>
      </c>
      <c r="N39" s="123">
        <v>0.84499999999999997</v>
      </c>
      <c r="O39" s="123">
        <v>0.76</v>
      </c>
      <c r="P39" s="123">
        <v>0.66500000000000004</v>
      </c>
      <c r="Q39" s="123">
        <v>0.58000000000000007</v>
      </c>
      <c r="R39" s="123">
        <v>0.5</v>
      </c>
      <c r="S39" s="123">
        <v>0.41</v>
      </c>
      <c r="T39" s="123">
        <v>0.35666666666666669</v>
      </c>
      <c r="U39" s="123">
        <v>0.31666666666666671</v>
      </c>
      <c r="V39" s="123">
        <v>0.27666666666666667</v>
      </c>
      <c r="W39" s="124">
        <v>0.24666666666666665</v>
      </c>
      <c r="X39" s="124">
        <v>0.21</v>
      </c>
      <c r="Y39" s="124">
        <v>4.9999999999999996E-2</v>
      </c>
      <c r="Z39" s="124" t="s">
        <v>1319</v>
      </c>
      <c r="AA39" s="124">
        <v>0</v>
      </c>
      <c r="AB39" s="124">
        <v>0</v>
      </c>
      <c r="AC39" s="124">
        <v>0</v>
      </c>
      <c r="AD39" s="124">
        <v>0</v>
      </c>
      <c r="AE39" s="124">
        <v>0</v>
      </c>
      <c r="AF39" s="124">
        <v>0</v>
      </c>
      <c r="AG39" s="124">
        <v>0</v>
      </c>
      <c r="AH39" s="124">
        <v>0</v>
      </c>
      <c r="AI39" s="124">
        <v>0</v>
      </c>
      <c r="AJ39" s="124">
        <v>0</v>
      </c>
      <c r="AK39" s="136">
        <v>0</v>
      </c>
      <c r="AL39" s="136">
        <v>0</v>
      </c>
      <c r="AM39" s="136" t="s">
        <v>5</v>
      </c>
      <c r="AN39" s="136" t="s">
        <v>5</v>
      </c>
      <c r="AO39" s="136" t="s">
        <v>5</v>
      </c>
      <c r="AP39" s="136" t="s">
        <v>5</v>
      </c>
      <c r="AQ39" s="136" t="s">
        <v>5</v>
      </c>
      <c r="AR39" s="136" t="s">
        <v>5</v>
      </c>
      <c r="AS39" s="136" t="s">
        <v>5</v>
      </c>
      <c r="AT39" s="136" t="s">
        <v>5</v>
      </c>
      <c r="AU39" s="136" t="s">
        <v>5</v>
      </c>
      <c r="AV39" s="136" t="s">
        <v>5</v>
      </c>
      <c r="AW39" s="136" t="s">
        <v>5</v>
      </c>
      <c r="AX39" s="136" t="s">
        <v>5</v>
      </c>
      <c r="AY39" s="136" t="s">
        <v>5</v>
      </c>
      <c r="AZ39" s="136" t="s">
        <v>5</v>
      </c>
      <c r="BA39" s="136" t="s">
        <v>5</v>
      </c>
      <c r="BB39" s="136" t="s">
        <v>5</v>
      </c>
      <c r="BC39" s="136" t="s">
        <v>5</v>
      </c>
      <c r="BD39" s="142" t="s">
        <v>5</v>
      </c>
      <c r="BE39" s="137" t="s">
        <v>5</v>
      </c>
      <c r="BF39" s="137" t="s">
        <v>5</v>
      </c>
      <c r="BG39" s="137" t="s">
        <v>5</v>
      </c>
      <c r="BH39" s="137" t="s">
        <v>5</v>
      </c>
      <c r="BI39" s="137" t="s">
        <v>5</v>
      </c>
      <c r="BJ39" s="137" t="s">
        <v>5</v>
      </c>
      <c r="BK39" s="137" t="s">
        <v>5</v>
      </c>
      <c r="BL39" s="137" t="s">
        <v>5</v>
      </c>
      <c r="BM39" s="126">
        <v>0.11834319526627213</v>
      </c>
      <c r="BN39" s="125">
        <v>0.11184210526315774</v>
      </c>
      <c r="BO39" s="125">
        <v>0.14285714285714279</v>
      </c>
      <c r="BP39" s="125">
        <v>0.14655172413793105</v>
      </c>
      <c r="BQ39" s="125">
        <v>0.16000000000000014</v>
      </c>
      <c r="BR39" s="125">
        <v>0.21951219512195119</v>
      </c>
      <c r="BS39" s="125">
        <v>0.14953271028037363</v>
      </c>
      <c r="BT39" s="125">
        <v>0.12631578947368416</v>
      </c>
      <c r="BU39" s="125">
        <v>0.14457831325301207</v>
      </c>
      <c r="BV39" s="125">
        <v>0.12162162162162171</v>
      </c>
      <c r="BW39" s="125">
        <v>0.17460317460317465</v>
      </c>
      <c r="BX39" s="125">
        <v>3.2</v>
      </c>
      <c r="BY39" s="125" t="s">
        <v>158</v>
      </c>
      <c r="BZ39" s="125" t="s">
        <v>158</v>
      </c>
      <c r="CA39" s="125" t="s">
        <v>158</v>
      </c>
      <c r="CB39" s="125" t="s">
        <v>158</v>
      </c>
      <c r="CC39" s="125" t="s">
        <v>158</v>
      </c>
      <c r="CD39" s="125" t="s">
        <v>158</v>
      </c>
      <c r="CE39" s="125" t="s">
        <v>158</v>
      </c>
      <c r="CF39" s="125" t="s">
        <v>158</v>
      </c>
      <c r="CG39" s="125" t="s">
        <v>158</v>
      </c>
      <c r="CH39" s="125" t="s">
        <v>158</v>
      </c>
      <c r="CI39" s="125" t="s">
        <v>158</v>
      </c>
      <c r="CJ39" s="125" t="s">
        <v>158</v>
      </c>
      <c r="CK39" s="125" t="s">
        <v>158</v>
      </c>
      <c r="CL39" s="125" t="s">
        <v>158</v>
      </c>
      <c r="CM39" s="125" t="s">
        <v>158</v>
      </c>
      <c r="CN39" s="125" t="s">
        <v>158</v>
      </c>
      <c r="CO39" s="125" t="s">
        <v>158</v>
      </c>
      <c r="CP39" s="125" t="s">
        <v>158</v>
      </c>
      <c r="CQ39" s="125" t="s">
        <v>158</v>
      </c>
      <c r="CR39" s="125" t="s">
        <v>158</v>
      </c>
      <c r="CS39" s="125" t="s">
        <v>158</v>
      </c>
      <c r="CT39" s="125" t="s">
        <v>158</v>
      </c>
      <c r="CU39" s="125" t="s">
        <v>158</v>
      </c>
      <c r="CV39" s="125" t="s">
        <v>158</v>
      </c>
      <c r="CW39" s="125" t="s">
        <v>158</v>
      </c>
      <c r="CX39" s="125" t="s">
        <v>158</v>
      </c>
      <c r="CY39" s="125" t="s">
        <v>158</v>
      </c>
      <c r="CZ39" s="125" t="s">
        <v>158</v>
      </c>
      <c r="DA39" s="125" t="s">
        <v>158</v>
      </c>
      <c r="DB39" s="125" t="s">
        <v>158</v>
      </c>
      <c r="DC39" s="125" t="s">
        <v>158</v>
      </c>
      <c r="DD39" s="125" t="s">
        <v>158</v>
      </c>
      <c r="DE39" s="125" t="s">
        <v>158</v>
      </c>
      <c r="DF39" s="125" t="s">
        <v>158</v>
      </c>
      <c r="DG39" s="125" t="s">
        <v>158</v>
      </c>
      <c r="DH39" s="125" t="s">
        <v>158</v>
      </c>
      <c r="DI39" s="125" t="s">
        <v>158</v>
      </c>
      <c r="DJ39" s="125" t="s">
        <v>158</v>
      </c>
      <c r="DK39" s="125" t="s">
        <v>158</v>
      </c>
      <c r="DL39" s="127">
        <v>6.2544997362510846E-3</v>
      </c>
      <c r="DM39" s="128">
        <v>6.0141240635397481E-3</v>
      </c>
      <c r="DN39" s="128">
        <v>7.0880144605116784E-3</v>
      </c>
      <c r="DO39" s="128">
        <v>6.841281594045589E-3</v>
      </c>
      <c r="DP39" s="128">
        <v>7.0227642276422773E-3</v>
      </c>
      <c r="DQ39" s="128">
        <v>6.8448239510858107E-3</v>
      </c>
      <c r="DR39" s="128">
        <v>7.5787724850006968E-3</v>
      </c>
      <c r="DS39" s="128">
        <v>8.5519129695605985E-3</v>
      </c>
      <c r="DT39" s="128">
        <v>7.0756158877874446E-3</v>
      </c>
      <c r="DU39" s="128">
        <v>7.2541521045485407E-3</v>
      </c>
      <c r="DV39" s="128">
        <v>7.7099151469668531E-3</v>
      </c>
      <c r="DW39" s="128">
        <v>5.9822733870967745E-3</v>
      </c>
      <c r="DX39" s="128">
        <v>1.4654795674445074E-3</v>
      </c>
      <c r="DY39" s="128" t="s">
        <v>158</v>
      </c>
      <c r="DZ39" s="128" t="s">
        <v>158</v>
      </c>
      <c r="EA39" s="128" t="s">
        <v>158</v>
      </c>
      <c r="EB39" s="128" t="s">
        <v>158</v>
      </c>
      <c r="EC39" s="128" t="s">
        <v>158</v>
      </c>
      <c r="ED39" s="128" t="s">
        <v>158</v>
      </c>
      <c r="EE39" s="128" t="s">
        <v>158</v>
      </c>
      <c r="EF39" s="128" t="s">
        <v>158</v>
      </c>
      <c r="EG39" s="128" t="s">
        <v>158</v>
      </c>
      <c r="EH39" s="128" t="s">
        <v>158</v>
      </c>
      <c r="EI39" s="128" t="s">
        <v>158</v>
      </c>
      <c r="EJ39" s="128" t="s">
        <v>158</v>
      </c>
      <c r="EK39" s="128" t="s">
        <v>158</v>
      </c>
      <c r="EL39" s="128" t="s">
        <v>158</v>
      </c>
      <c r="EM39" s="127">
        <v>7.1236360508036105E-3</v>
      </c>
      <c r="EN39" s="128">
        <v>7.0376143097109142E-3</v>
      </c>
      <c r="EO39" s="128">
        <v>7.8820255121762658E-3</v>
      </c>
      <c r="EP39" s="128">
        <v>7.4318916870209717E-3</v>
      </c>
      <c r="EQ39" s="128">
        <v>7.7132915939648987E-3</v>
      </c>
      <c r="ER39" s="128">
        <v>7.9047966885804725E-3</v>
      </c>
      <c r="ES39" s="128">
        <v>8.8464271009771975E-3</v>
      </c>
      <c r="ET39" s="128">
        <v>9.5793639711545201E-3</v>
      </c>
      <c r="EU39" s="128">
        <v>8.8164278632047732E-3</v>
      </c>
      <c r="EV39" s="128">
        <v>8.5568496896896908E-3</v>
      </c>
      <c r="EW39" s="128">
        <v>8.7032504906459571E-3</v>
      </c>
      <c r="EX39" s="128">
        <v>6.6147940127388536E-3</v>
      </c>
      <c r="EY39" s="128">
        <v>1.7575751535836173E-3</v>
      </c>
      <c r="EZ39" s="128" t="s">
        <v>158</v>
      </c>
      <c r="FA39" s="128" t="s">
        <v>158</v>
      </c>
      <c r="FB39" s="128" t="s">
        <v>158</v>
      </c>
      <c r="FC39" s="128" t="s">
        <v>158</v>
      </c>
      <c r="FD39" s="128" t="s">
        <v>158</v>
      </c>
      <c r="FE39" s="128" t="s">
        <v>158</v>
      </c>
      <c r="FF39" s="128" t="s">
        <v>158</v>
      </c>
      <c r="FG39" s="128" t="s">
        <v>158</v>
      </c>
      <c r="FH39" s="128" t="s">
        <v>158</v>
      </c>
      <c r="FI39" s="128" t="s">
        <v>158</v>
      </c>
      <c r="FJ39" s="128" t="s">
        <v>158</v>
      </c>
      <c r="FK39" s="128" t="s">
        <v>158</v>
      </c>
      <c r="FL39" s="128" t="s">
        <v>158</v>
      </c>
      <c r="FM39" s="128" t="s">
        <v>158</v>
      </c>
      <c r="FN39" s="127">
        <v>8.3272623977465286E-3</v>
      </c>
      <c r="FO39" s="128">
        <v>8.6727874070118907E-3</v>
      </c>
      <c r="FP39" s="128">
        <v>1.0139632023868722E-2</v>
      </c>
      <c r="FQ39" s="128">
        <v>8.9582588832487313E-3</v>
      </c>
      <c r="FR39" s="128">
        <v>9.2186702649656553E-3</v>
      </c>
      <c r="FS39" s="128">
        <v>9.4996342355523049E-3</v>
      </c>
      <c r="FT39" s="128">
        <v>1.235320955196725E-2</v>
      </c>
      <c r="FU39" s="128">
        <v>1.2201003709648654E-2</v>
      </c>
      <c r="FV39" s="128">
        <v>1.0232524673298226E-2</v>
      </c>
      <c r="FW39" s="128">
        <v>9.9909920991117351E-3</v>
      </c>
      <c r="FX39" s="128">
        <v>9.8232305338645399E-3</v>
      </c>
      <c r="FY39" s="128">
        <v>7.9763645161290316E-3</v>
      </c>
      <c r="FZ39" s="128">
        <v>2.2206533850797753E-3</v>
      </c>
      <c r="GA39" s="128" t="s">
        <v>158</v>
      </c>
      <c r="GB39" s="128" t="s">
        <v>158</v>
      </c>
      <c r="GC39" s="128" t="s">
        <v>158</v>
      </c>
      <c r="GD39" s="128" t="s">
        <v>158</v>
      </c>
      <c r="GE39" s="128" t="s">
        <v>158</v>
      </c>
      <c r="GF39" s="128" t="s">
        <v>158</v>
      </c>
      <c r="GG39" s="128" t="s">
        <v>158</v>
      </c>
      <c r="GH39" s="128" t="s">
        <v>158</v>
      </c>
      <c r="GI39" s="128" t="s">
        <v>158</v>
      </c>
      <c r="GJ39" s="128" t="s">
        <v>158</v>
      </c>
      <c r="GK39" s="128" t="s">
        <v>158</v>
      </c>
      <c r="GL39" s="128" t="s">
        <v>158</v>
      </c>
      <c r="GM39" s="128" t="s">
        <v>158</v>
      </c>
      <c r="GN39" s="128" t="s">
        <v>158</v>
      </c>
      <c r="GO39" s="109" t="s">
        <v>158</v>
      </c>
      <c r="GP39" s="110">
        <v>2.36</v>
      </c>
      <c r="GQ39" s="110">
        <v>0.78</v>
      </c>
      <c r="GR39" s="110">
        <v>2.14</v>
      </c>
      <c r="GS39" s="110">
        <v>2.0699999999999998</v>
      </c>
      <c r="GT39" s="110">
        <v>2.1800000000000002</v>
      </c>
      <c r="GU39" s="129">
        <v>1.07</v>
      </c>
      <c r="GV39" s="129">
        <v>-0.52</v>
      </c>
      <c r="GW39" s="129">
        <v>1.86</v>
      </c>
      <c r="GX39" s="129">
        <v>1.05</v>
      </c>
      <c r="GY39" s="129">
        <v>0.87</v>
      </c>
      <c r="GZ39" s="129">
        <v>0.97</v>
      </c>
      <c r="HA39" s="129">
        <v>0.77</v>
      </c>
      <c r="HB39" s="129">
        <v>0.61</v>
      </c>
      <c r="HC39" s="129">
        <v>0.96</v>
      </c>
      <c r="HD39" s="129">
        <v>0.91999999999999993</v>
      </c>
      <c r="HE39" s="129">
        <v>0.71333333333333337</v>
      </c>
      <c r="HF39" s="231" t="s">
        <v>158</v>
      </c>
      <c r="HG39" s="231" t="s">
        <v>158</v>
      </c>
      <c r="HH39" s="231" t="s">
        <v>158</v>
      </c>
      <c r="HI39" s="231" t="s">
        <v>158</v>
      </c>
      <c r="HJ39" s="231" t="s">
        <v>158</v>
      </c>
      <c r="HK39" s="231" t="s">
        <v>158</v>
      </c>
      <c r="HL39" s="231" t="s">
        <v>158</v>
      </c>
      <c r="HM39" s="231" t="s">
        <v>158</v>
      </c>
      <c r="HN39" s="231" t="s">
        <v>158</v>
      </c>
      <c r="HO39" s="231" t="s">
        <v>158</v>
      </c>
      <c r="HP39" s="232" t="s">
        <v>158</v>
      </c>
      <c r="HQ39" s="131">
        <v>64.868623406567806</v>
      </c>
      <c r="HR39" s="131">
        <v>172.93310897435896</v>
      </c>
      <c r="HS39" s="131">
        <v>61.074602803738316</v>
      </c>
      <c r="HT39" s="131">
        <v>51.026794202898557</v>
      </c>
      <c r="HU39" s="131">
        <v>40.71527981651375</v>
      </c>
      <c r="HV39" s="131">
        <v>54.440876082242987</v>
      </c>
      <c r="HW39" s="131" t="s">
        <v>1288</v>
      </c>
      <c r="HX39" s="131">
        <v>20.296054597849459</v>
      </c>
      <c r="HY39" s="131">
        <v>27.974447710476191</v>
      </c>
      <c r="HZ39" s="131">
        <v>28.838459779310348</v>
      </c>
      <c r="IA39" s="131">
        <v>26.551919554639177</v>
      </c>
      <c r="IB39" s="131">
        <v>31.018553685194803</v>
      </c>
      <c r="IC39" s="131">
        <v>20.742800611803283</v>
      </c>
      <c r="ID39" s="131">
        <v>11.526279510625002</v>
      </c>
      <c r="IE39" s="131">
        <v>39.918778256413049</v>
      </c>
      <c r="IF39" s="131">
        <v>48.44275512897196</v>
      </c>
      <c r="IG39" s="131" t="s">
        <v>158</v>
      </c>
      <c r="IH39" s="131" t="s">
        <v>158</v>
      </c>
      <c r="II39" s="131" t="s">
        <v>158</v>
      </c>
      <c r="IJ39" s="131" t="s">
        <v>158</v>
      </c>
      <c r="IK39" s="131" t="s">
        <v>158</v>
      </c>
      <c r="IL39" s="131" t="s">
        <v>158</v>
      </c>
      <c r="IM39" s="131" t="s">
        <v>158</v>
      </c>
      <c r="IN39" s="131" t="s">
        <v>158</v>
      </c>
      <c r="IO39" s="131" t="s">
        <v>158</v>
      </c>
      <c r="IP39" s="131" t="s">
        <v>158</v>
      </c>
      <c r="IQ39" s="130" t="s">
        <v>158</v>
      </c>
      <c r="IR39" s="131">
        <v>79.940695160628621</v>
      </c>
      <c r="IS39" s="131">
        <v>222.46541666666664</v>
      </c>
      <c r="IT39" s="131">
        <v>73.618148130841121</v>
      </c>
      <c r="IU39" s="131">
        <v>60.985531884057984</v>
      </c>
      <c r="IV39" s="131">
        <v>48.929818348623847</v>
      </c>
      <c r="IW39" s="131">
        <v>76.021600897196251</v>
      </c>
      <c r="IX39" s="131" t="s">
        <v>1288</v>
      </c>
      <c r="IY39" s="131">
        <v>23.556011875268815</v>
      </c>
      <c r="IZ39" s="131">
        <v>32.663012228571425</v>
      </c>
      <c r="JA39" s="131">
        <v>32.549544444137929</v>
      </c>
      <c r="JB39" s="131">
        <v>32.017291628865976</v>
      </c>
      <c r="JC39" s="131">
        <v>39.191186846753247</v>
      </c>
      <c r="JD39" s="131">
        <v>32.499550417049186</v>
      </c>
      <c r="JE39" s="131">
        <v>30.503554735729168</v>
      </c>
      <c r="JF39" s="131">
        <v>43.844066372934783</v>
      </c>
      <c r="JG39" s="131">
        <v>62.020081312149522</v>
      </c>
      <c r="JH39" s="131" t="s">
        <v>158</v>
      </c>
      <c r="JI39" s="131" t="s">
        <v>158</v>
      </c>
      <c r="JJ39" s="131" t="s">
        <v>158</v>
      </c>
      <c r="JK39" s="131" t="s">
        <v>158</v>
      </c>
      <c r="JL39" s="131" t="s">
        <v>158</v>
      </c>
      <c r="JM39" s="131" t="s">
        <v>158</v>
      </c>
      <c r="JN39" s="131" t="s">
        <v>158</v>
      </c>
      <c r="JO39" s="131" t="s">
        <v>158</v>
      </c>
      <c r="JP39" s="131" t="s">
        <v>158</v>
      </c>
      <c r="JQ39" s="131" t="s">
        <v>158</v>
      </c>
      <c r="JR39" s="130" t="s">
        <v>158</v>
      </c>
      <c r="JS39" s="131">
        <v>93.545090564618647</v>
      </c>
      <c r="JT39" s="131">
        <v>247.38635897435896</v>
      </c>
      <c r="JU39" s="131">
        <v>79.973627102803718</v>
      </c>
      <c r="JV39" s="131">
        <v>66.982056521739139</v>
      </c>
      <c r="JW39" s="131">
        <v>56.506970642201836</v>
      </c>
      <c r="JX39" s="131">
        <v>88.737266063551402</v>
      </c>
      <c r="JY39" s="131" t="s">
        <v>1288</v>
      </c>
      <c r="JZ39" s="131">
        <v>29.351491479569891</v>
      </c>
      <c r="KA39" s="131">
        <v>38.528622232380954</v>
      </c>
      <c r="KB39" s="131">
        <v>36.743185009655171</v>
      </c>
      <c r="KC39" s="131">
        <v>35.402559406185567</v>
      </c>
      <c r="KD39" s="131">
        <v>47.002672552727269</v>
      </c>
      <c r="KE39" s="131">
        <v>44.200137404754102</v>
      </c>
      <c r="KF39" s="131">
        <v>41.50793141687501</v>
      </c>
      <c r="KG39" s="131">
        <v>48.341792339782614</v>
      </c>
      <c r="KH39" s="131">
        <v>67.616356272897193</v>
      </c>
      <c r="KI39" s="131" t="s">
        <v>158</v>
      </c>
      <c r="KJ39" s="131" t="s">
        <v>158</v>
      </c>
      <c r="KK39" s="131" t="s">
        <v>158</v>
      </c>
      <c r="KL39" s="131" t="s">
        <v>158</v>
      </c>
      <c r="KM39" s="131" t="s">
        <v>158</v>
      </c>
      <c r="KN39" s="131" t="s">
        <v>158</v>
      </c>
      <c r="KO39" s="131" t="s">
        <v>158</v>
      </c>
      <c r="KP39" s="131" t="s">
        <v>158</v>
      </c>
      <c r="KQ39" s="131" t="s">
        <v>158</v>
      </c>
      <c r="KR39" s="131" t="s">
        <v>158</v>
      </c>
      <c r="KS39" s="116" t="s">
        <v>158</v>
      </c>
      <c r="KT39" s="132">
        <v>23.553387389250201</v>
      </c>
      <c r="KU39" s="132">
        <v>20.628787878787879</v>
      </c>
      <c r="KV39" s="132">
        <v>20.335849056603774</v>
      </c>
      <c r="KW39" s="132">
        <v>18.647727272727273</v>
      </c>
      <c r="KX39" s="132">
        <v>17.537878787878789</v>
      </c>
      <c r="KY39" s="132">
        <v>14.614718614718615</v>
      </c>
      <c r="KZ39" s="132">
        <v>11.443243243243243</v>
      </c>
      <c r="LA39" s="132">
        <v>16.632000000000001</v>
      </c>
      <c r="LB39" s="132">
        <v>10.370967741935484</v>
      </c>
      <c r="LC39" s="132">
        <v>9.0819672131147549</v>
      </c>
      <c r="LD39" s="132">
        <v>8.8529411764705888</v>
      </c>
      <c r="LE39" s="132">
        <v>7.5428571428571427</v>
      </c>
      <c r="LF39" s="132" t="s">
        <v>158</v>
      </c>
      <c r="LG39" s="132" t="s">
        <v>158</v>
      </c>
      <c r="LH39" s="132" t="s">
        <v>158</v>
      </c>
      <c r="LI39" s="132" t="s">
        <v>158</v>
      </c>
      <c r="LJ39" s="132" t="s">
        <v>158</v>
      </c>
      <c r="LK39" s="132" t="s">
        <v>158</v>
      </c>
      <c r="LL39" s="132" t="s">
        <v>158</v>
      </c>
      <c r="LM39" s="132" t="s">
        <v>158</v>
      </c>
      <c r="LN39" s="132" t="s">
        <v>158</v>
      </c>
      <c r="LO39" s="132" t="s">
        <v>158</v>
      </c>
      <c r="LP39" s="132" t="s">
        <v>158</v>
      </c>
      <c r="LQ39" s="132" t="s">
        <v>158</v>
      </c>
      <c r="LR39" s="132" t="s">
        <v>158</v>
      </c>
      <c r="LS39" s="132" t="s">
        <v>158</v>
      </c>
      <c r="LT39" s="130" t="s">
        <v>158</v>
      </c>
      <c r="LU39" s="131">
        <v>6.4996999671210975</v>
      </c>
      <c r="LV39" s="131">
        <v>6.5388148733015052</v>
      </c>
      <c r="LW39" s="131">
        <v>6.4270564575988125</v>
      </c>
      <c r="LX39" s="131">
        <v>5.6642540109689214</v>
      </c>
      <c r="LY39" s="131">
        <v>5.0610060129589627</v>
      </c>
      <c r="LZ39" s="131">
        <v>3.9858268190900472</v>
      </c>
      <c r="MA39" s="131">
        <v>4.1769810086159662</v>
      </c>
      <c r="MB39" s="131">
        <v>2.2697607955747956</v>
      </c>
      <c r="MC39" s="131">
        <v>2.8322496826625194</v>
      </c>
      <c r="MD39" s="131">
        <v>2.7625578709169671</v>
      </c>
      <c r="ME39" s="131">
        <v>2.909243544558139</v>
      </c>
      <c r="MF39" s="131">
        <v>3.1664773553636363</v>
      </c>
      <c r="MG39" s="131" t="s">
        <v>158</v>
      </c>
      <c r="MH39" s="131" t="s">
        <v>158</v>
      </c>
      <c r="MI39" s="131" t="s">
        <v>158</v>
      </c>
      <c r="MJ39" s="131" t="s">
        <v>158</v>
      </c>
      <c r="MK39" s="131" t="s">
        <v>158</v>
      </c>
      <c r="ML39" s="131" t="s">
        <v>158</v>
      </c>
      <c r="MM39" s="131" t="s">
        <v>158</v>
      </c>
      <c r="MN39" s="131" t="s">
        <v>158</v>
      </c>
      <c r="MO39" s="131" t="s">
        <v>158</v>
      </c>
      <c r="MP39" s="131" t="s">
        <v>158</v>
      </c>
      <c r="MQ39" s="131" t="s">
        <v>158</v>
      </c>
      <c r="MR39" s="131" t="s">
        <v>158</v>
      </c>
      <c r="MS39" s="131" t="s">
        <v>158</v>
      </c>
      <c r="MT39" s="131" t="s">
        <v>158</v>
      </c>
      <c r="MU39" s="130" t="s">
        <v>158</v>
      </c>
      <c r="MV39" s="131">
        <v>8.0098899347780552</v>
      </c>
      <c r="MW39" s="131">
        <v>8.411692728608152</v>
      </c>
      <c r="MX39" s="131">
        <v>7.7470498803117458</v>
      </c>
      <c r="MY39" s="131">
        <v>6.769728511882998</v>
      </c>
      <c r="MZ39" s="131">
        <v>6.0820926686825052</v>
      </c>
      <c r="NA39" s="131">
        <v>5.5658350396208522</v>
      </c>
      <c r="NB39" s="131">
        <v>5.3201194708455359</v>
      </c>
      <c r="NC39" s="131">
        <v>2.6343303323713325</v>
      </c>
      <c r="ND39" s="131">
        <v>3.3069394962363914</v>
      </c>
      <c r="NE39" s="131">
        <v>3.1180583459393496</v>
      </c>
      <c r="NF39" s="131">
        <v>3.5080740130232555</v>
      </c>
      <c r="NG39" s="131">
        <v>4.0007669906060608</v>
      </c>
      <c r="NH39" s="131" t="s">
        <v>158</v>
      </c>
      <c r="NI39" s="131" t="s">
        <v>158</v>
      </c>
      <c r="NJ39" s="131" t="s">
        <v>158</v>
      </c>
      <c r="NK39" s="131" t="s">
        <v>158</v>
      </c>
      <c r="NL39" s="131" t="s">
        <v>158</v>
      </c>
      <c r="NM39" s="131" t="s">
        <v>158</v>
      </c>
      <c r="NN39" s="131" t="s">
        <v>158</v>
      </c>
      <c r="NO39" s="131" t="s">
        <v>158</v>
      </c>
      <c r="NP39" s="131" t="s">
        <v>158</v>
      </c>
      <c r="NQ39" s="131" t="s">
        <v>158</v>
      </c>
      <c r="NR39" s="131" t="s">
        <v>158</v>
      </c>
      <c r="NS39" s="131" t="s">
        <v>158</v>
      </c>
      <c r="NT39" s="131" t="s">
        <v>158</v>
      </c>
      <c r="NU39" s="131" t="s">
        <v>158</v>
      </c>
      <c r="NV39" s="130" t="s">
        <v>158</v>
      </c>
      <c r="NW39" s="131">
        <v>9.3730218114298953</v>
      </c>
      <c r="NX39" s="131">
        <v>9.3539843995593088</v>
      </c>
      <c r="NY39" s="131">
        <v>8.4158552477268493</v>
      </c>
      <c r="NZ39" s="131">
        <v>7.4353756343692874</v>
      </c>
      <c r="OA39" s="131">
        <v>7.0239507006479478</v>
      </c>
      <c r="OB39" s="131">
        <v>6.4967980014597151</v>
      </c>
      <c r="OC39" s="131">
        <v>5.9592936647803496</v>
      </c>
      <c r="OD39" s="131">
        <v>3.2824539533429529</v>
      </c>
      <c r="OE39" s="131">
        <v>3.9007983006656302</v>
      </c>
      <c r="OF39" s="131">
        <v>3.5197848889212993</v>
      </c>
      <c r="OG39" s="131">
        <v>3.8789913927441853</v>
      </c>
      <c r="OH39" s="131">
        <v>4.7981894897575756</v>
      </c>
      <c r="OI39" s="131" t="s">
        <v>158</v>
      </c>
      <c r="OJ39" s="131" t="s">
        <v>158</v>
      </c>
      <c r="OK39" s="131" t="s">
        <v>158</v>
      </c>
      <c r="OL39" s="131" t="s">
        <v>158</v>
      </c>
      <c r="OM39" s="131" t="s">
        <v>158</v>
      </c>
      <c r="ON39" s="131" t="s">
        <v>158</v>
      </c>
      <c r="OO39" s="131" t="s">
        <v>158</v>
      </c>
      <c r="OP39" s="131" t="s">
        <v>158</v>
      </c>
      <c r="OQ39" s="131" t="s">
        <v>158</v>
      </c>
      <c r="OR39" s="131" t="s">
        <v>158</v>
      </c>
      <c r="OS39" s="131" t="s">
        <v>158</v>
      </c>
      <c r="OT39" s="131" t="s">
        <v>158</v>
      </c>
      <c r="OU39" s="131" t="s">
        <v>158</v>
      </c>
      <c r="OV39" s="131" t="s">
        <v>158</v>
      </c>
      <c r="OW39" s="378" t="s">
        <v>158</v>
      </c>
      <c r="OX39" s="132">
        <v>6.5024708373738722</v>
      </c>
      <c r="OY39" s="132">
        <v>5.3371212121212119</v>
      </c>
      <c r="OZ39" s="132">
        <v>5.8150943396226413</v>
      </c>
      <c r="PA39" s="132">
        <v>5.3446969696969697</v>
      </c>
      <c r="PB39" s="132">
        <v>4.4962121212121211</v>
      </c>
      <c r="PC39" s="132">
        <v>3.4415584415584415</v>
      </c>
      <c r="PD39" s="132">
        <v>3.118918918918919</v>
      </c>
      <c r="PE39" s="132">
        <v>4.3600000000000003</v>
      </c>
      <c r="PF39" s="132">
        <v>2.6021505376344085</v>
      </c>
      <c r="PG39" s="132">
        <v>2.2732240437158469</v>
      </c>
      <c r="PH39" s="132">
        <v>2.2823529411764705</v>
      </c>
      <c r="PI39" s="132">
        <v>1.8742857142857143</v>
      </c>
      <c r="PJ39" s="132" t="s">
        <v>158</v>
      </c>
      <c r="PK39" s="132" t="s">
        <v>158</v>
      </c>
      <c r="PL39" s="132" t="s">
        <v>158</v>
      </c>
      <c r="PM39" s="132" t="s">
        <v>158</v>
      </c>
      <c r="PN39" s="132" t="s">
        <v>158</v>
      </c>
      <c r="PO39" s="132" t="s">
        <v>158</v>
      </c>
      <c r="PP39" s="132" t="s">
        <v>158</v>
      </c>
      <c r="PQ39" s="132" t="s">
        <v>158</v>
      </c>
      <c r="PR39" s="132" t="s">
        <v>158</v>
      </c>
      <c r="PS39" s="132" t="s">
        <v>158</v>
      </c>
      <c r="PT39" s="132" t="s">
        <v>158</v>
      </c>
      <c r="PU39" s="132" t="s">
        <v>158</v>
      </c>
      <c r="PV39" s="132" t="s">
        <v>158</v>
      </c>
      <c r="PW39" s="132" t="s">
        <v>158</v>
      </c>
      <c r="PX39" s="130" t="s">
        <v>158</v>
      </c>
      <c r="PY39" s="131">
        <v>23.543350684418886</v>
      </c>
      <c r="PZ39" s="131">
        <v>25.273517246273954</v>
      </c>
      <c r="QA39" s="131">
        <v>22.475929428942244</v>
      </c>
      <c r="QB39" s="131">
        <v>19.762666545712261</v>
      </c>
      <c r="QC39" s="131">
        <v>19.740908037068237</v>
      </c>
      <c r="QD39" s="131">
        <v>16.925976529871697</v>
      </c>
      <c r="QE39" s="131">
        <v>15.325249211854421</v>
      </c>
      <c r="QF39" s="131">
        <v>8.6584086128440365</v>
      </c>
      <c r="QG39" s="131">
        <v>11.288036441851242</v>
      </c>
      <c r="QH39" s="131">
        <v>11.036949955442308</v>
      </c>
      <c r="QI39" s="131">
        <v>11.28456581072165</v>
      </c>
      <c r="QJ39" s="131">
        <v>12.743140576463414</v>
      </c>
      <c r="QK39" s="131" t="s">
        <v>158</v>
      </c>
      <c r="QL39" s="131" t="s">
        <v>158</v>
      </c>
      <c r="QM39" s="131" t="s">
        <v>158</v>
      </c>
      <c r="QN39" s="131" t="s">
        <v>158</v>
      </c>
      <c r="QO39" s="131" t="s">
        <v>158</v>
      </c>
      <c r="QP39" s="131" t="s">
        <v>158</v>
      </c>
      <c r="QQ39" s="131" t="s">
        <v>158</v>
      </c>
      <c r="QR39" s="131" t="s">
        <v>158</v>
      </c>
      <c r="QS39" s="131" t="s">
        <v>158</v>
      </c>
      <c r="QT39" s="131" t="s">
        <v>158</v>
      </c>
      <c r="QU39" s="131" t="s">
        <v>158</v>
      </c>
      <c r="QV39" s="131" t="s">
        <v>158</v>
      </c>
      <c r="QW39" s="131" t="s">
        <v>158</v>
      </c>
      <c r="QX39" s="131" t="s">
        <v>158</v>
      </c>
      <c r="QY39" s="130" t="s">
        <v>158</v>
      </c>
      <c r="QZ39" s="131">
        <v>29.013592724589127</v>
      </c>
      <c r="RA39" s="131">
        <v>32.512475940383247</v>
      </c>
      <c r="RB39" s="131">
        <v>27.092051787800134</v>
      </c>
      <c r="RC39" s="131">
        <v>23.61968353224664</v>
      </c>
      <c r="RD39" s="131">
        <v>23.723748151642798</v>
      </c>
      <c r="RE39" s="131">
        <v>23.63554602988679</v>
      </c>
      <c r="RF39" s="131">
        <v>19.519398474488735</v>
      </c>
      <c r="RG39" s="131">
        <v>10.049124332110091</v>
      </c>
      <c r="RH39" s="131">
        <v>13.179930347603305</v>
      </c>
      <c r="RI39" s="131">
        <v>12.457242718632692</v>
      </c>
      <c r="RJ39" s="131">
        <v>13.607348942268041</v>
      </c>
      <c r="RK39" s="131">
        <v>16.100647645121949</v>
      </c>
      <c r="RL39" s="131" t="s">
        <v>158</v>
      </c>
      <c r="RM39" s="131" t="s">
        <v>158</v>
      </c>
      <c r="RN39" s="131" t="s">
        <v>158</v>
      </c>
      <c r="RO39" s="131" t="s">
        <v>158</v>
      </c>
      <c r="RP39" s="131" t="s">
        <v>158</v>
      </c>
      <c r="RQ39" s="131" t="s">
        <v>158</v>
      </c>
      <c r="RR39" s="131" t="s">
        <v>158</v>
      </c>
      <c r="RS39" s="131" t="s">
        <v>158</v>
      </c>
      <c r="RT39" s="131" t="s">
        <v>158</v>
      </c>
      <c r="RU39" s="131" t="s">
        <v>158</v>
      </c>
      <c r="RV39" s="131" t="s">
        <v>158</v>
      </c>
      <c r="RW39" s="131" t="s">
        <v>158</v>
      </c>
      <c r="RX39" s="131" t="s">
        <v>158</v>
      </c>
      <c r="RY39" s="131" t="s">
        <v>158</v>
      </c>
      <c r="RZ39" s="130" t="s">
        <v>158</v>
      </c>
      <c r="SA39" s="131">
        <v>33.951157837358345</v>
      </c>
      <c r="SB39" s="131">
        <v>36.154577033356993</v>
      </c>
      <c r="SC39" s="131">
        <v>29.430917540558077</v>
      </c>
      <c r="SD39" s="131">
        <v>25.942136249468465</v>
      </c>
      <c r="SE39" s="131">
        <v>27.39754991069924</v>
      </c>
      <c r="SF39" s="131">
        <v>27.588918305569809</v>
      </c>
      <c r="SG39" s="131">
        <v>21.864514191230501</v>
      </c>
      <c r="SH39" s="131">
        <v>12.52150783302752</v>
      </c>
      <c r="SI39" s="131">
        <v>15.546776698314051</v>
      </c>
      <c r="SJ39" s="131">
        <v>14.062217512949999</v>
      </c>
      <c r="SK39" s="131">
        <v>15.046087747628867</v>
      </c>
      <c r="SL39" s="131">
        <v>19.309786970975608</v>
      </c>
      <c r="SM39" s="131" t="s">
        <v>158</v>
      </c>
      <c r="SN39" s="131" t="s">
        <v>158</v>
      </c>
      <c r="SO39" s="131" t="s">
        <v>158</v>
      </c>
      <c r="SP39" s="131" t="s">
        <v>158</v>
      </c>
      <c r="SQ39" s="131" t="s">
        <v>158</v>
      </c>
      <c r="SR39" s="131" t="s">
        <v>158</v>
      </c>
      <c r="SS39" s="131" t="s">
        <v>158</v>
      </c>
      <c r="ST39" s="131" t="s">
        <v>158</v>
      </c>
      <c r="SU39" s="131" t="s">
        <v>158</v>
      </c>
      <c r="SV39" s="131" t="s">
        <v>158</v>
      </c>
      <c r="SW39" s="131" t="s">
        <v>158</v>
      </c>
      <c r="SX39" s="131" t="s">
        <v>158</v>
      </c>
      <c r="SY39" s="131" t="s">
        <v>158</v>
      </c>
      <c r="SZ39" s="131" t="s">
        <v>158</v>
      </c>
      <c r="TA39" s="378" t="s">
        <v>158</v>
      </c>
      <c r="TB39" s="132">
        <v>3.6525097418326147</v>
      </c>
      <c r="TC39" s="132">
        <v>3.5756060606060607</v>
      </c>
      <c r="TD39" s="132">
        <v>3.29811320754717</v>
      </c>
      <c r="TE39" s="132">
        <v>3.2765151515151514</v>
      </c>
      <c r="TF39" s="132">
        <v>2.6818181818181817</v>
      </c>
      <c r="TG39" s="132">
        <v>1.9523809523809523</v>
      </c>
      <c r="TH39" s="132">
        <v>1.827027027027027</v>
      </c>
      <c r="TI39" s="132">
        <v>2.4319999999999999</v>
      </c>
      <c r="TJ39" s="132">
        <v>1.4731182795698925</v>
      </c>
      <c r="TK39" s="132">
        <v>1.4371584699453552</v>
      </c>
      <c r="TL39" s="132">
        <v>1.4470588235294117</v>
      </c>
      <c r="TM39" s="132">
        <v>1.1085714285714285</v>
      </c>
      <c r="TN39" s="132" t="s">
        <v>158</v>
      </c>
      <c r="TO39" s="132" t="s">
        <v>158</v>
      </c>
      <c r="TP39" s="132" t="s">
        <v>158</v>
      </c>
      <c r="TQ39" s="132" t="s">
        <v>158</v>
      </c>
      <c r="TR39" s="132" t="s">
        <v>158</v>
      </c>
      <c r="TS39" s="132" t="s">
        <v>158</v>
      </c>
      <c r="TT39" s="132" t="s">
        <v>158</v>
      </c>
      <c r="TU39" s="132" t="s">
        <v>158</v>
      </c>
      <c r="TV39" s="132" t="s">
        <v>158</v>
      </c>
      <c r="TW39" s="132" t="s">
        <v>158</v>
      </c>
      <c r="TX39" s="132" t="s">
        <v>158</v>
      </c>
      <c r="TY39" s="132" t="s">
        <v>158</v>
      </c>
      <c r="TZ39" s="132" t="s">
        <v>158</v>
      </c>
      <c r="UA39" s="132" t="s">
        <v>158</v>
      </c>
      <c r="UB39" s="235" t="s">
        <v>158</v>
      </c>
      <c r="UC39" s="236">
        <v>33.71</v>
      </c>
      <c r="UD39" s="236">
        <v>32.32</v>
      </c>
      <c r="UE39" s="236">
        <v>33.65</v>
      </c>
      <c r="UF39" s="236">
        <v>33.64</v>
      </c>
      <c r="UG39" s="236">
        <v>28.56</v>
      </c>
      <c r="UH39" s="236">
        <v>28.8</v>
      </c>
      <c r="UI39" s="236">
        <v>0</v>
      </c>
      <c r="UJ39" s="236">
        <v>0</v>
      </c>
      <c r="UK39" s="236">
        <v>0</v>
      </c>
      <c r="UL39" s="236">
        <v>0</v>
      </c>
      <c r="UM39" s="236">
        <v>0</v>
      </c>
      <c r="UN39" s="236">
        <v>0</v>
      </c>
      <c r="UO39" s="231" t="s">
        <v>5</v>
      </c>
      <c r="UP39" s="231" t="s">
        <v>5</v>
      </c>
      <c r="UQ39" s="231" t="s">
        <v>5</v>
      </c>
      <c r="UR39" s="231" t="s">
        <v>5</v>
      </c>
      <c r="US39" s="231" t="s">
        <v>5</v>
      </c>
      <c r="UT39" s="231" t="s">
        <v>5</v>
      </c>
      <c r="UU39" s="231" t="s">
        <v>5</v>
      </c>
      <c r="UV39" s="231" t="s">
        <v>5</v>
      </c>
      <c r="UW39" s="231" t="s">
        <v>5</v>
      </c>
      <c r="UX39" s="231" t="s">
        <v>5</v>
      </c>
      <c r="UY39" s="231" t="s">
        <v>5</v>
      </c>
      <c r="UZ39" s="231" t="s">
        <v>5</v>
      </c>
      <c r="VA39" s="231" t="s">
        <v>5</v>
      </c>
      <c r="VB39" s="231" t="s">
        <v>5</v>
      </c>
      <c r="VC39" s="130" t="s">
        <v>158</v>
      </c>
      <c r="VD39" s="131">
        <v>3.6229604568377338</v>
      </c>
      <c r="VE39" s="131">
        <v>3.1110767326732671</v>
      </c>
      <c r="VF39" s="131">
        <v>2.9271916790490344</v>
      </c>
      <c r="VG39" s="131">
        <v>2.4233055885850177</v>
      </c>
      <c r="VH39" s="131">
        <v>2.3932072829131652</v>
      </c>
      <c r="VI39" s="131">
        <v>1.5267361111111111</v>
      </c>
      <c r="VJ39" s="131" t="s">
        <v>2188</v>
      </c>
      <c r="VK39" s="131" t="s">
        <v>2188</v>
      </c>
      <c r="VL39" s="131" t="s">
        <v>2188</v>
      </c>
      <c r="VM39" s="131" t="s">
        <v>2188</v>
      </c>
      <c r="VN39" s="131" t="s">
        <v>2188</v>
      </c>
      <c r="VO39" s="131" t="s">
        <v>2188</v>
      </c>
      <c r="VP39" s="131" t="s">
        <v>158</v>
      </c>
      <c r="VQ39" s="131" t="s">
        <v>158</v>
      </c>
      <c r="VR39" s="131" t="s">
        <v>158</v>
      </c>
      <c r="VS39" s="131" t="s">
        <v>158</v>
      </c>
      <c r="VT39" s="131" t="s">
        <v>158</v>
      </c>
      <c r="VU39" s="131" t="s">
        <v>158</v>
      </c>
      <c r="VV39" s="131" t="s">
        <v>158</v>
      </c>
      <c r="VW39" s="131" t="s">
        <v>158</v>
      </c>
      <c r="VX39" s="131" t="s">
        <v>158</v>
      </c>
      <c r="VY39" s="131" t="s">
        <v>158</v>
      </c>
      <c r="VZ39" s="131" t="s">
        <v>158</v>
      </c>
      <c r="WA39" s="131" t="s">
        <v>158</v>
      </c>
      <c r="WB39" s="131" t="s">
        <v>158</v>
      </c>
      <c r="WC39" s="131" t="s">
        <v>158</v>
      </c>
      <c r="WD39" s="130" t="s">
        <v>158</v>
      </c>
      <c r="WE39" s="131">
        <v>4.4647467797159006</v>
      </c>
      <c r="WF39" s="131">
        <v>4.0021658415841586</v>
      </c>
      <c r="WG39" s="131">
        <v>3.5283803863298666</v>
      </c>
      <c r="WH39" s="131">
        <v>2.896254458977408</v>
      </c>
      <c r="WI39" s="131">
        <v>2.8760504201680672</v>
      </c>
      <c r="WJ39" s="131">
        <v>2.1319444444444442</v>
      </c>
      <c r="WK39" s="131" t="s">
        <v>2188</v>
      </c>
      <c r="WL39" s="131" t="s">
        <v>2188</v>
      </c>
      <c r="WM39" s="131" t="s">
        <v>2188</v>
      </c>
      <c r="WN39" s="131" t="s">
        <v>2188</v>
      </c>
      <c r="WO39" s="131" t="s">
        <v>2188</v>
      </c>
      <c r="WP39" s="131" t="s">
        <v>2188</v>
      </c>
      <c r="WQ39" s="131" t="s">
        <v>158</v>
      </c>
      <c r="WR39" s="131" t="s">
        <v>158</v>
      </c>
      <c r="WS39" s="131" t="s">
        <v>158</v>
      </c>
      <c r="WT39" s="131" t="s">
        <v>158</v>
      </c>
      <c r="WU39" s="131" t="s">
        <v>158</v>
      </c>
      <c r="WV39" s="131" t="s">
        <v>158</v>
      </c>
      <c r="WW39" s="131" t="s">
        <v>158</v>
      </c>
      <c r="WX39" s="131" t="s">
        <v>158</v>
      </c>
      <c r="WY39" s="131" t="s">
        <v>158</v>
      </c>
      <c r="WZ39" s="131" t="s">
        <v>158</v>
      </c>
      <c r="XA39" s="131" t="s">
        <v>158</v>
      </c>
      <c r="XB39" s="131" t="s">
        <v>158</v>
      </c>
      <c r="XC39" s="131" t="s">
        <v>158</v>
      </c>
      <c r="XD39" s="131" t="s">
        <v>158</v>
      </c>
      <c r="XE39" s="130" t="s">
        <v>158</v>
      </c>
      <c r="XF39" s="131">
        <v>5.2245622960545823</v>
      </c>
      <c r="XG39" s="131">
        <v>4.4504950495049505</v>
      </c>
      <c r="XH39" s="131">
        <v>3.8329866270430903</v>
      </c>
      <c r="XI39" s="131">
        <v>3.181034482758621</v>
      </c>
      <c r="XJ39" s="131">
        <v>3.3214285714285716</v>
      </c>
      <c r="XK39" s="131">
        <v>2.4885416666666669</v>
      </c>
      <c r="XL39" s="131" t="s">
        <v>2188</v>
      </c>
      <c r="XM39" s="131" t="s">
        <v>2188</v>
      </c>
      <c r="XN39" s="131" t="s">
        <v>2188</v>
      </c>
      <c r="XO39" s="131" t="s">
        <v>2188</v>
      </c>
      <c r="XP39" s="131" t="s">
        <v>2188</v>
      </c>
      <c r="XQ39" s="131" t="s">
        <v>2188</v>
      </c>
      <c r="XR39" s="131" t="s">
        <v>158</v>
      </c>
      <c r="XS39" s="131" t="s">
        <v>158</v>
      </c>
      <c r="XT39" s="131" t="s">
        <v>158</v>
      </c>
      <c r="XU39" s="131" t="s">
        <v>158</v>
      </c>
      <c r="XV39" s="131" t="s">
        <v>158</v>
      </c>
      <c r="XW39" s="131" t="s">
        <v>158</v>
      </c>
      <c r="XX39" s="131" t="s">
        <v>158</v>
      </c>
      <c r="XY39" s="131" t="s">
        <v>158</v>
      </c>
      <c r="XZ39" s="131" t="s">
        <v>158</v>
      </c>
      <c r="YA39" s="131" t="s">
        <v>158</v>
      </c>
      <c r="YB39" s="131" t="s">
        <v>158</v>
      </c>
      <c r="YC39" s="131" t="s">
        <v>158</v>
      </c>
      <c r="YD39" s="131" t="s">
        <v>158</v>
      </c>
      <c r="YE39" s="131" t="s">
        <v>158</v>
      </c>
      <c r="YF39" s="235" t="s">
        <v>158</v>
      </c>
      <c r="YG39" s="8">
        <v>261.16672299999999</v>
      </c>
      <c r="YH39" s="8">
        <v>264</v>
      </c>
      <c r="YI39" s="8">
        <v>265</v>
      </c>
      <c r="YJ39" s="8">
        <v>264</v>
      </c>
      <c r="YK39" s="8">
        <v>264</v>
      </c>
      <c r="YL39" s="8">
        <v>231</v>
      </c>
      <c r="YM39" s="8">
        <v>185</v>
      </c>
      <c r="YN39" s="8">
        <v>125</v>
      </c>
      <c r="YO39" s="8">
        <v>186</v>
      </c>
      <c r="YP39" s="8">
        <v>183</v>
      </c>
      <c r="YQ39" s="8">
        <v>170</v>
      </c>
      <c r="YR39" s="8">
        <v>175</v>
      </c>
      <c r="YS39" s="231" t="s">
        <v>5</v>
      </c>
      <c r="YT39" s="231" t="s">
        <v>5</v>
      </c>
      <c r="YU39" s="231" t="s">
        <v>5</v>
      </c>
      <c r="YV39" s="231" t="s">
        <v>5</v>
      </c>
      <c r="YW39" s="231" t="s">
        <v>5</v>
      </c>
      <c r="YX39" s="231" t="s">
        <v>5</v>
      </c>
      <c r="YY39" s="231" t="s">
        <v>5</v>
      </c>
      <c r="YZ39" s="231" t="s">
        <v>5</v>
      </c>
      <c r="ZA39" s="231" t="s">
        <v>5</v>
      </c>
      <c r="ZB39" s="231" t="s">
        <v>5</v>
      </c>
      <c r="ZC39" s="231" t="s">
        <v>5</v>
      </c>
      <c r="ZD39" s="231" t="s">
        <v>5</v>
      </c>
      <c r="ZE39" s="231" t="s">
        <v>5</v>
      </c>
      <c r="ZF39" s="231" t="s">
        <v>5</v>
      </c>
      <c r="ZG39" s="235" t="s">
        <v>158</v>
      </c>
      <c r="ZH39" s="133">
        <v>8.929999999999999E-2</v>
      </c>
      <c r="ZI39" s="133">
        <v>2.9700000000000001E-2</v>
      </c>
      <c r="ZJ39" s="133">
        <v>8.4700000000000011E-2</v>
      </c>
      <c r="ZK39" s="133">
        <v>8.5999999999999993E-2</v>
      </c>
      <c r="ZL39" s="133">
        <v>9.6799999999999997E-2</v>
      </c>
      <c r="ZM39" s="133">
        <v>6.4600000000000005E-2</v>
      </c>
      <c r="ZN39" s="133">
        <v>-4.5499999999999999E-2</v>
      </c>
      <c r="ZO39" s="133">
        <v>0.10890000000000001</v>
      </c>
      <c r="ZP39" s="133">
        <v>9.98E-2</v>
      </c>
      <c r="ZQ39" s="133">
        <v>9.7200000000000009E-2</v>
      </c>
      <c r="ZR39" s="133">
        <v>0.1197</v>
      </c>
      <c r="ZS39" s="133">
        <v>9.9299999999999999E-2</v>
      </c>
      <c r="ZT39" s="379" t="s">
        <v>158</v>
      </c>
      <c r="ZU39" s="133">
        <v>6.2300000000000001E-2</v>
      </c>
      <c r="ZV39" s="133">
        <v>2.8400000000000002E-2</v>
      </c>
      <c r="ZW39" s="133">
        <v>6.13E-2</v>
      </c>
      <c r="ZX39" s="133">
        <v>6.1900000000000004E-2</v>
      </c>
      <c r="ZY39" s="133">
        <v>7.0000000000000007E-2</v>
      </c>
      <c r="ZZ39" s="133">
        <v>4.6300000000000001E-2</v>
      </c>
      <c r="AAA39" s="133">
        <v>-1.1399999999999999E-2</v>
      </c>
      <c r="AAB39" s="133">
        <v>6.5299999999999997E-2</v>
      </c>
      <c r="AAC39" s="133">
        <v>5.8499999999999996E-2</v>
      </c>
      <c r="AAD39" s="133">
        <v>5.6900000000000006E-2</v>
      </c>
      <c r="AAE39" s="133">
        <v>7.8700000000000006E-2</v>
      </c>
      <c r="AAF39" s="133">
        <v>7.0199999999999999E-2</v>
      </c>
      <c r="AAG39" s="235" t="s">
        <v>158</v>
      </c>
      <c r="AAH39" s="8">
        <v>6151.3609999999999</v>
      </c>
      <c r="AAI39" s="8">
        <v>5446</v>
      </c>
      <c r="AAJ39" s="8">
        <v>5389</v>
      </c>
      <c r="AAK39" s="8">
        <v>4923</v>
      </c>
      <c r="AAL39" s="8">
        <v>4630</v>
      </c>
      <c r="AAM39" s="8">
        <v>3376</v>
      </c>
      <c r="AAN39" s="8">
        <v>2117</v>
      </c>
      <c r="AAO39" s="8">
        <v>2079</v>
      </c>
      <c r="AAP39" s="8">
        <v>1929</v>
      </c>
      <c r="AAQ39" s="8">
        <v>1662</v>
      </c>
      <c r="AAR39" s="8">
        <v>1505</v>
      </c>
      <c r="AAS39" s="8">
        <v>1320</v>
      </c>
      <c r="AAT39" s="231" t="s">
        <v>5</v>
      </c>
      <c r="AAU39" s="231" t="s">
        <v>5</v>
      </c>
      <c r="AAV39" s="231" t="s">
        <v>5</v>
      </c>
      <c r="AAW39" s="231" t="s">
        <v>5</v>
      </c>
      <c r="AAX39" s="231" t="s">
        <v>5</v>
      </c>
      <c r="AAY39" s="231" t="s">
        <v>5</v>
      </c>
      <c r="AAZ39" s="231" t="s">
        <v>5</v>
      </c>
      <c r="ABA39" s="231" t="s">
        <v>5</v>
      </c>
      <c r="ABB39" s="231" t="s">
        <v>5</v>
      </c>
      <c r="ABC39" s="231" t="s">
        <v>5</v>
      </c>
      <c r="ABD39" s="231" t="s">
        <v>5</v>
      </c>
      <c r="ABE39" s="231" t="s">
        <v>5</v>
      </c>
      <c r="ABF39" s="231" t="s">
        <v>5</v>
      </c>
      <c r="ABG39" s="231" t="s">
        <v>5</v>
      </c>
      <c r="ABH39" s="235" t="s">
        <v>158</v>
      </c>
      <c r="ABI39" s="8">
        <v>1698.229</v>
      </c>
      <c r="ABJ39" s="8">
        <v>1409</v>
      </c>
      <c r="ABK39" s="8">
        <v>1541</v>
      </c>
      <c r="ABL39" s="8">
        <v>1411</v>
      </c>
      <c r="ABM39" s="8">
        <v>1187</v>
      </c>
      <c r="ABN39" s="8">
        <v>795</v>
      </c>
      <c r="ABO39" s="8">
        <v>577</v>
      </c>
      <c r="ABP39" s="8">
        <v>545</v>
      </c>
      <c r="ABQ39" s="8">
        <v>484</v>
      </c>
      <c r="ABR39" s="8">
        <v>416</v>
      </c>
      <c r="ABS39" s="8">
        <v>388</v>
      </c>
      <c r="ABT39" s="8">
        <v>328</v>
      </c>
      <c r="ABU39" s="231" t="s">
        <v>5</v>
      </c>
      <c r="ABV39" s="231" t="s">
        <v>5</v>
      </c>
      <c r="ABW39" s="231" t="s">
        <v>5</v>
      </c>
      <c r="ABX39" s="231" t="s">
        <v>5</v>
      </c>
      <c r="ABY39" s="231" t="s">
        <v>5</v>
      </c>
      <c r="ABZ39" s="231" t="s">
        <v>5</v>
      </c>
      <c r="ACA39" s="231" t="s">
        <v>5</v>
      </c>
      <c r="ACB39" s="231" t="s">
        <v>5</v>
      </c>
      <c r="ACC39" s="231" t="s">
        <v>5</v>
      </c>
      <c r="ACD39" s="231" t="s">
        <v>5</v>
      </c>
      <c r="ACE39" s="231" t="s">
        <v>5</v>
      </c>
      <c r="ACF39" s="231" t="s">
        <v>5</v>
      </c>
      <c r="ACG39" s="231" t="s">
        <v>5</v>
      </c>
      <c r="ACH39" s="231" t="s">
        <v>5</v>
      </c>
      <c r="ACI39" s="235" t="s">
        <v>158</v>
      </c>
      <c r="ACJ39" s="8">
        <v>953.91399999999999</v>
      </c>
      <c r="ACK39" s="8">
        <v>943.96</v>
      </c>
      <c r="ACL39" s="8">
        <v>874</v>
      </c>
      <c r="ACM39" s="8">
        <v>865</v>
      </c>
      <c r="ACN39" s="8">
        <v>708</v>
      </c>
      <c r="ACO39" s="8">
        <v>451</v>
      </c>
      <c r="ACP39" s="8">
        <v>338</v>
      </c>
      <c r="ACQ39" s="8">
        <v>304</v>
      </c>
      <c r="ACR39" s="8">
        <v>274</v>
      </c>
      <c r="ACS39" s="8">
        <v>263</v>
      </c>
      <c r="ACT39" s="8">
        <v>246</v>
      </c>
      <c r="ACU39" s="8">
        <v>194</v>
      </c>
      <c r="ACV39" s="237" t="s">
        <v>5</v>
      </c>
      <c r="ACW39" s="237" t="s">
        <v>5</v>
      </c>
      <c r="ACX39" s="237" t="s">
        <v>5</v>
      </c>
      <c r="ACY39" s="237" t="s">
        <v>5</v>
      </c>
      <c r="ACZ39" s="237" t="s">
        <v>5</v>
      </c>
      <c r="ADA39" s="237" t="s">
        <v>5</v>
      </c>
      <c r="ADB39" s="237" t="s">
        <v>5</v>
      </c>
      <c r="ADC39" s="237" t="s">
        <v>5</v>
      </c>
      <c r="ADD39" s="237" t="s">
        <v>5</v>
      </c>
      <c r="ADE39" s="237" t="s">
        <v>5</v>
      </c>
      <c r="ADF39" s="237" t="s">
        <v>5</v>
      </c>
      <c r="ADG39" s="237" t="s">
        <v>5</v>
      </c>
      <c r="ADH39" s="237" t="s">
        <v>5</v>
      </c>
      <c r="ADI39" s="237" t="s">
        <v>5</v>
      </c>
      <c r="ADJ39" s="127" t="s">
        <v>158</v>
      </c>
      <c r="ADK39" s="128">
        <v>0.35805084745762711</v>
      </c>
      <c r="ADL39" s="128">
        <v>0.97435897435897434</v>
      </c>
      <c r="ADM39" s="128">
        <v>0.31074766355140188</v>
      </c>
      <c r="ADN39" s="128">
        <v>0.28019323671497592</v>
      </c>
      <c r="ADO39" s="128">
        <v>0.2293577981651376</v>
      </c>
      <c r="ADP39" s="128">
        <v>0.38317757009345788</v>
      </c>
      <c r="ADQ39" s="128" t="s">
        <v>1282</v>
      </c>
      <c r="ADR39" s="128">
        <v>0.17025089605734769</v>
      </c>
      <c r="ADS39" s="128">
        <v>0.2634920634920635</v>
      </c>
      <c r="ADT39" s="128">
        <v>0.28352490421455934</v>
      </c>
      <c r="ADU39" s="128">
        <v>0.21649484536082475</v>
      </c>
      <c r="ADV39" s="128">
        <v>6.4935064935064929E-2</v>
      </c>
      <c r="ADW39" s="128" t="s">
        <v>158</v>
      </c>
      <c r="ADX39" s="128" t="s">
        <v>158</v>
      </c>
      <c r="ADY39" s="128" t="s">
        <v>158</v>
      </c>
      <c r="ADZ39" s="128" t="s">
        <v>158</v>
      </c>
      <c r="AEA39" s="128" t="s">
        <v>158</v>
      </c>
      <c r="AEB39" s="128" t="s">
        <v>158</v>
      </c>
      <c r="AEC39" s="128" t="s">
        <v>158</v>
      </c>
      <c r="AED39" s="128" t="s">
        <v>158</v>
      </c>
      <c r="AEE39" s="128" t="s">
        <v>158</v>
      </c>
      <c r="AEF39" s="128" t="s">
        <v>158</v>
      </c>
      <c r="AEG39" s="128" t="s">
        <v>158</v>
      </c>
      <c r="AEH39" s="128" t="s">
        <v>158</v>
      </c>
      <c r="AEI39" s="128" t="s">
        <v>158</v>
      </c>
      <c r="AEJ39" s="128" t="s">
        <v>158</v>
      </c>
      <c r="AEK39" s="127" t="s">
        <v>158</v>
      </c>
      <c r="AEL39" s="128">
        <v>0.12995060203011488</v>
      </c>
      <c r="AEM39" s="128">
        <v>0.14239886444286728</v>
      </c>
      <c r="AEN39" s="128">
        <v>0.11435756002595718</v>
      </c>
      <c r="AEO39" s="128">
        <v>0.10851878100637846</v>
      </c>
      <c r="AEP39" s="128">
        <v>0.11120471777590565</v>
      </c>
      <c r="AEQ39" s="128">
        <v>0.11913207547169812</v>
      </c>
      <c r="AER39" s="128">
        <v>0.11435586366262276</v>
      </c>
      <c r="AES39" s="128">
        <v>7.2629969418960244E-2</v>
      </c>
      <c r="AET39" s="128">
        <v>0.10632231404958678</v>
      </c>
      <c r="AEU39" s="128">
        <v>0.10850961538461538</v>
      </c>
      <c r="AEV39" s="128">
        <v>9.2010309278350522E-2</v>
      </c>
      <c r="AEW39" s="128">
        <v>2.6676829268292679E-2</v>
      </c>
      <c r="AEX39" s="128" t="s">
        <v>158</v>
      </c>
      <c r="AEY39" s="128" t="s">
        <v>158</v>
      </c>
      <c r="AEZ39" s="128" t="s">
        <v>158</v>
      </c>
      <c r="AFA39" s="128" t="s">
        <v>158</v>
      </c>
      <c r="AFB39" s="128" t="s">
        <v>158</v>
      </c>
      <c r="AFC39" s="128" t="s">
        <v>158</v>
      </c>
      <c r="AFD39" s="128" t="s">
        <v>158</v>
      </c>
      <c r="AFE39" s="128" t="s">
        <v>158</v>
      </c>
      <c r="AFF39" s="128" t="s">
        <v>158</v>
      </c>
      <c r="AFG39" s="128" t="s">
        <v>158</v>
      </c>
      <c r="AFH39" s="128" t="s">
        <v>158</v>
      </c>
      <c r="AFI39" s="128" t="s">
        <v>158</v>
      </c>
      <c r="AFJ39" s="128" t="s">
        <v>158</v>
      </c>
      <c r="AFK39" s="128" t="s">
        <v>158</v>
      </c>
      <c r="AFL39" s="134" t="s">
        <v>158</v>
      </c>
      <c r="AFM39" s="135">
        <v>0.23134777446918695</v>
      </c>
      <c r="AFN39" s="135">
        <v>0.21255137929573287</v>
      </c>
      <c r="AFO39" s="135">
        <v>0.2016304347826087</v>
      </c>
      <c r="AFP39" s="135">
        <v>0.17701734104046246</v>
      </c>
      <c r="AFQ39" s="135">
        <v>0.1864406779661017</v>
      </c>
      <c r="AFR39" s="135">
        <v>0.21</v>
      </c>
      <c r="AFS39" s="135">
        <v>0.19521696252465484</v>
      </c>
      <c r="AFT39" s="135">
        <v>0.13020833333333334</v>
      </c>
      <c r="AFU39" s="135">
        <v>0.18781021897810218</v>
      </c>
      <c r="AFV39" s="135">
        <v>0.17163498098859314</v>
      </c>
      <c r="AFW39" s="135">
        <v>0.14512195121951219</v>
      </c>
      <c r="AFX39" s="135">
        <v>4.5103092783505154E-2</v>
      </c>
      <c r="AFY39" s="135" t="s">
        <v>158</v>
      </c>
      <c r="AFZ39" s="135" t="s">
        <v>158</v>
      </c>
      <c r="AGA39" s="135" t="s">
        <v>158</v>
      </c>
      <c r="AGB39" s="135" t="s">
        <v>158</v>
      </c>
      <c r="AGC39" s="135" t="s">
        <v>158</v>
      </c>
      <c r="AGD39" s="135" t="s">
        <v>158</v>
      </c>
      <c r="AGE39" s="135" t="s">
        <v>158</v>
      </c>
      <c r="AGF39" s="135" t="s">
        <v>158</v>
      </c>
      <c r="AGG39" s="135" t="s">
        <v>158</v>
      </c>
      <c r="AGH39" s="135" t="s">
        <v>158</v>
      </c>
      <c r="AGI39" s="135" t="s">
        <v>158</v>
      </c>
      <c r="AGJ39" s="135" t="s">
        <v>158</v>
      </c>
      <c r="AGK39" s="135" t="s">
        <v>158</v>
      </c>
      <c r="AGL39" s="135" t="s">
        <v>158</v>
      </c>
    </row>
    <row r="40" spans="1:870" x14ac:dyDescent="0.2">
      <c r="A40" s="7">
        <v>38</v>
      </c>
      <c r="B40" s="1" t="s">
        <v>304</v>
      </c>
      <c r="C40" s="1" t="s">
        <v>305</v>
      </c>
      <c r="D40" s="94">
        <v>0.83</v>
      </c>
      <c r="E40" s="95">
        <v>0.85</v>
      </c>
      <c r="F40" s="57">
        <v>3.4</v>
      </c>
      <c r="G40" s="58" t="s">
        <v>159</v>
      </c>
      <c r="H40" s="58">
        <v>3.4</v>
      </c>
      <c r="I40" s="226" t="s">
        <v>5</v>
      </c>
      <c r="J40" s="58" t="s">
        <v>159</v>
      </c>
      <c r="K40" s="58" t="s">
        <v>1284</v>
      </c>
      <c r="L40" s="226" t="s">
        <v>307</v>
      </c>
      <c r="M40" s="151">
        <v>3.3149999999999999</v>
      </c>
      <c r="N40" s="124">
        <v>2.9950000000000001</v>
      </c>
      <c r="O40" s="124">
        <v>2.92</v>
      </c>
      <c r="P40" s="124">
        <v>2.84</v>
      </c>
      <c r="Q40" s="124">
        <v>2.6900000000000004</v>
      </c>
      <c r="R40" s="124">
        <v>2.5700000000000003</v>
      </c>
      <c r="S40" s="124">
        <v>2.42</v>
      </c>
      <c r="T40" s="124">
        <v>2.21</v>
      </c>
      <c r="U40" s="124">
        <v>2.0049999999999999</v>
      </c>
      <c r="V40" s="124">
        <v>1.91</v>
      </c>
      <c r="W40" s="124">
        <v>1.84</v>
      </c>
      <c r="X40" s="124">
        <v>1.77</v>
      </c>
      <c r="Y40" s="124">
        <v>1.74</v>
      </c>
      <c r="Z40" s="124">
        <v>1.74</v>
      </c>
      <c r="AA40" s="124">
        <v>1.74</v>
      </c>
      <c r="AB40" s="124">
        <v>1.64</v>
      </c>
      <c r="AC40" s="124">
        <v>1.39</v>
      </c>
      <c r="AD40" s="124">
        <v>1.345</v>
      </c>
      <c r="AE40" s="124">
        <v>1.175</v>
      </c>
      <c r="AF40" s="124">
        <v>0.86499999999999999</v>
      </c>
      <c r="AG40" s="143">
        <v>0.82</v>
      </c>
      <c r="AH40" s="137">
        <v>0.74</v>
      </c>
      <c r="AI40" s="137">
        <v>0.66</v>
      </c>
      <c r="AJ40" s="137">
        <v>0.6</v>
      </c>
      <c r="AK40" s="137">
        <v>0.6</v>
      </c>
      <c r="AL40" s="137">
        <v>0.55000000000000004</v>
      </c>
      <c r="AM40" s="137">
        <v>0.45</v>
      </c>
      <c r="AN40" s="137">
        <v>0.3775</v>
      </c>
      <c r="AO40" s="137">
        <v>0.34</v>
      </c>
      <c r="AP40" s="137">
        <v>0.33</v>
      </c>
      <c r="AQ40" s="137">
        <v>0.33</v>
      </c>
      <c r="AR40" s="137">
        <v>0.33</v>
      </c>
      <c r="AS40" s="137">
        <v>0.33</v>
      </c>
      <c r="AT40" s="137">
        <v>0.315</v>
      </c>
      <c r="AU40" s="137">
        <v>0.29125000000000001</v>
      </c>
      <c r="AV40" s="137" t="s">
        <v>1283</v>
      </c>
      <c r="AW40" s="137" t="s">
        <v>1283</v>
      </c>
      <c r="AX40" s="137" t="s">
        <v>1283</v>
      </c>
      <c r="AY40" s="137" t="s">
        <v>1283</v>
      </c>
      <c r="AZ40" s="137" t="s">
        <v>1283</v>
      </c>
      <c r="BA40" s="137" t="s">
        <v>1283</v>
      </c>
      <c r="BB40" s="137" t="s">
        <v>1283</v>
      </c>
      <c r="BC40" s="137" t="s">
        <v>1283</v>
      </c>
      <c r="BD40" s="137" t="s">
        <v>1283</v>
      </c>
      <c r="BE40" s="137" t="s">
        <v>1283</v>
      </c>
      <c r="BF40" s="137" t="s">
        <v>1283</v>
      </c>
      <c r="BG40" s="137" t="s">
        <v>1283</v>
      </c>
      <c r="BH40" s="137" t="s">
        <v>1283</v>
      </c>
      <c r="BI40" s="137" t="s">
        <v>1283</v>
      </c>
      <c r="BJ40" s="137" t="s">
        <v>1283</v>
      </c>
      <c r="BK40" s="137" t="s">
        <v>1283</v>
      </c>
      <c r="BL40" s="137" t="s">
        <v>1283</v>
      </c>
      <c r="BM40" s="126">
        <v>0.10684474123539234</v>
      </c>
      <c r="BN40" s="125">
        <v>2.5684931506849473E-2</v>
      </c>
      <c r="BO40" s="125">
        <v>2.8169014084507005E-2</v>
      </c>
      <c r="BP40" s="125">
        <v>5.5762081784386464E-2</v>
      </c>
      <c r="BQ40" s="125">
        <v>4.6692607003891107E-2</v>
      </c>
      <c r="BR40" s="125">
        <v>6.1983471074380292E-2</v>
      </c>
      <c r="BS40" s="125">
        <v>9.5022624434389025E-2</v>
      </c>
      <c r="BT40" s="125">
        <v>0.10224438902743138</v>
      </c>
      <c r="BU40" s="125">
        <v>4.9738219895288038E-2</v>
      </c>
      <c r="BV40" s="125">
        <v>3.8043478260869401E-2</v>
      </c>
      <c r="BW40" s="125">
        <v>3.9548022598870025E-2</v>
      </c>
      <c r="BX40" s="125">
        <v>1.7241379310344751E-2</v>
      </c>
      <c r="BY40" s="125">
        <v>0</v>
      </c>
      <c r="BZ40" s="125">
        <v>0</v>
      </c>
      <c r="CA40" s="125">
        <v>6.0975609756097615E-2</v>
      </c>
      <c r="CB40" s="125">
        <v>0.17985611510791366</v>
      </c>
      <c r="CC40" s="125">
        <v>3.3457249070631967E-2</v>
      </c>
      <c r="CD40" s="125">
        <v>0.14468085106382977</v>
      </c>
      <c r="CE40" s="125">
        <v>0.35838150289017356</v>
      </c>
      <c r="CF40" s="125">
        <v>5.4878048780487854E-2</v>
      </c>
      <c r="CG40" s="125">
        <v>0.10810810810810811</v>
      </c>
      <c r="CH40" s="125">
        <v>0.1212121212121211</v>
      </c>
      <c r="CI40" s="125">
        <v>0.10000000000000009</v>
      </c>
      <c r="CJ40" s="125">
        <v>0</v>
      </c>
      <c r="CK40" s="125">
        <v>9.0909090909090828E-2</v>
      </c>
      <c r="CL40" s="125">
        <v>0.22222222222222232</v>
      </c>
      <c r="CM40" s="125">
        <v>0.19205298013245042</v>
      </c>
      <c r="CN40" s="125">
        <v>0.11029411764705865</v>
      </c>
      <c r="CO40" s="125">
        <v>3.0303030303030276E-2</v>
      </c>
      <c r="CP40" s="125">
        <v>0</v>
      </c>
      <c r="CQ40" s="125">
        <v>0</v>
      </c>
      <c r="CR40" s="125">
        <v>0</v>
      </c>
      <c r="CS40" s="125">
        <v>4.7619047619047672E-2</v>
      </c>
      <c r="CT40" s="125">
        <v>8.1545064377682275E-2</v>
      </c>
      <c r="CU40" s="125" t="s">
        <v>158</v>
      </c>
      <c r="CV40" s="125" t="s">
        <v>158</v>
      </c>
      <c r="CW40" s="125" t="s">
        <v>158</v>
      </c>
      <c r="CX40" s="125" t="s">
        <v>158</v>
      </c>
      <c r="CY40" s="125" t="s">
        <v>158</v>
      </c>
      <c r="CZ40" s="125" t="s">
        <v>158</v>
      </c>
      <c r="DA40" s="125" t="s">
        <v>158</v>
      </c>
      <c r="DB40" s="125" t="s">
        <v>158</v>
      </c>
      <c r="DC40" s="125" t="s">
        <v>158</v>
      </c>
      <c r="DD40" s="125" t="s">
        <v>158</v>
      </c>
      <c r="DE40" s="125" t="s">
        <v>158</v>
      </c>
      <c r="DF40" s="125" t="s">
        <v>158</v>
      </c>
      <c r="DG40" s="125" t="s">
        <v>158</v>
      </c>
      <c r="DH40" s="125" t="s">
        <v>158</v>
      </c>
      <c r="DI40" s="125" t="s">
        <v>158</v>
      </c>
      <c r="DJ40" s="125" t="s">
        <v>158</v>
      </c>
      <c r="DK40" s="125" t="s">
        <v>158</v>
      </c>
      <c r="DL40" s="127">
        <v>4.1060665982296574E-2</v>
      </c>
      <c r="DM40" s="128">
        <v>3.9183621350939411E-2</v>
      </c>
      <c r="DN40" s="128">
        <v>5.1943431468469269E-2</v>
      </c>
      <c r="DO40" s="128">
        <v>4.8982407726802346E-2</v>
      </c>
      <c r="DP40" s="128">
        <v>4.2967814072358446E-2</v>
      </c>
      <c r="DQ40" s="128">
        <v>4.1495115847259227E-2</v>
      </c>
      <c r="DR40" s="128">
        <v>4.3083496528395937E-2</v>
      </c>
      <c r="DS40" s="128">
        <v>4.2954324586977642E-2</v>
      </c>
      <c r="DT40" s="128">
        <v>3.7347489987892328E-2</v>
      </c>
      <c r="DU40" s="128">
        <v>4.1566920565832423E-2</v>
      </c>
      <c r="DV40" s="128">
        <v>4.4546665052657065E-2</v>
      </c>
      <c r="DW40" s="128">
        <v>4.1374474053295932E-2</v>
      </c>
      <c r="DX40" s="128">
        <v>4.2767604768342141E-2</v>
      </c>
      <c r="DY40" s="128">
        <v>4.8684946838276441E-2</v>
      </c>
      <c r="DZ40" s="128">
        <v>4.4342507645259939E-2</v>
      </c>
      <c r="EA40" s="128">
        <v>3.0525825965565377E-2</v>
      </c>
      <c r="EB40" s="128">
        <v>2.791164658634538E-2</v>
      </c>
      <c r="EC40" s="128">
        <v>3.312807881773399E-2</v>
      </c>
      <c r="ED40" s="128">
        <v>3.1564808596373402E-2</v>
      </c>
      <c r="EE40" s="128">
        <v>2.6792628155490168E-2</v>
      </c>
      <c r="EF40" s="128">
        <v>2.8256374913852515E-2</v>
      </c>
      <c r="EG40" s="128">
        <v>2.5896762904636921E-2</v>
      </c>
      <c r="EH40" s="128">
        <v>2.598425196850394E-2</v>
      </c>
      <c r="EI40" s="128">
        <v>2.7554535017221587E-2</v>
      </c>
      <c r="EJ40" s="128">
        <v>2.0066889632107024E-2</v>
      </c>
      <c r="EK40" s="128">
        <v>2.3182297154899896E-2</v>
      </c>
      <c r="EL40" s="128">
        <v>2.8846153846153848E-2</v>
      </c>
      <c r="EM40" s="127">
        <v>4.8559745852187537E-2</v>
      </c>
      <c r="EN40" s="128">
        <v>4.4081954495719639E-2</v>
      </c>
      <c r="EO40" s="128">
        <v>5.9934318555008213E-2</v>
      </c>
      <c r="EP40" s="128">
        <v>5.2413029436190819E-2</v>
      </c>
      <c r="EQ40" s="128">
        <v>4.6331381329658979E-2</v>
      </c>
      <c r="ER40" s="128">
        <v>4.6044969990146026E-2</v>
      </c>
      <c r="ES40" s="128">
        <v>4.8814926878466967E-2</v>
      </c>
      <c r="ET40" s="128">
        <v>4.6723044397463005E-2</v>
      </c>
      <c r="EU40" s="128">
        <v>4.0976905783772735E-2</v>
      </c>
      <c r="EV40" s="128">
        <v>4.6556977452772701E-2</v>
      </c>
      <c r="EW40" s="128">
        <v>4.8638646576790914E-2</v>
      </c>
      <c r="EX40" s="128">
        <v>4.6153846153846149E-2</v>
      </c>
      <c r="EY40" s="128">
        <v>4.782847718526663E-2</v>
      </c>
      <c r="EZ40" s="128">
        <v>6.0353798126951096E-2</v>
      </c>
      <c r="FA40" s="128">
        <v>5.6438533895556281E-2</v>
      </c>
      <c r="FB40" s="128">
        <v>3.3964999482240861E-2</v>
      </c>
      <c r="FC40" s="128">
        <v>3.3449645048730596E-2</v>
      </c>
      <c r="FD40" s="128">
        <v>3.6763700970343038E-2</v>
      </c>
      <c r="FE40" s="128">
        <v>3.459952885747939E-2</v>
      </c>
      <c r="FF40" s="128">
        <v>3.280242700037922E-2</v>
      </c>
      <c r="FG40" s="128">
        <v>3.4359941336685525E-2</v>
      </c>
      <c r="FH40" s="128">
        <v>2.8827425009738991E-2</v>
      </c>
      <c r="FI40" s="128">
        <v>3.1376277632517234E-2</v>
      </c>
      <c r="FJ40" s="128">
        <v>3.4207525655644243E-2</v>
      </c>
      <c r="FK40" s="128">
        <v>2.9204185933317105E-2</v>
      </c>
      <c r="FL40" s="128">
        <v>3.0153508771929828E-2</v>
      </c>
      <c r="FM40" s="128">
        <v>3.8314176245210732E-2</v>
      </c>
      <c r="FN40" s="127">
        <v>6.187009866951234E-2</v>
      </c>
      <c r="FO40" s="128">
        <v>5.5752046616678208E-2</v>
      </c>
      <c r="FP40" s="128">
        <v>8.6492890995260668E-2</v>
      </c>
      <c r="FQ40" s="128">
        <v>5.8226550486929776E-2</v>
      </c>
      <c r="FR40" s="128">
        <v>5.4064918098683558E-2</v>
      </c>
      <c r="FS40" s="128">
        <v>4.9499229583975353E-2</v>
      </c>
      <c r="FT40" s="128">
        <v>5.8887942572089062E-2</v>
      </c>
      <c r="FU40" s="128">
        <v>5.3188929001203374E-2</v>
      </c>
      <c r="FV40" s="128">
        <v>4.7159825943784546E-2</v>
      </c>
      <c r="FW40" s="128">
        <v>5.1698470699688727E-2</v>
      </c>
      <c r="FX40" s="128">
        <v>5.323303920150442E-2</v>
      </c>
      <c r="FY40" s="128">
        <v>5.258467023172906E-2</v>
      </c>
      <c r="FZ40" s="128">
        <v>5.5591054313099041E-2</v>
      </c>
      <c r="GA40" s="128">
        <v>9.5316351684470016E-2</v>
      </c>
      <c r="GB40" s="128">
        <v>8.8056680161943318E-2</v>
      </c>
      <c r="GC40" s="128">
        <v>4.6857142857142854E-2</v>
      </c>
      <c r="GD40" s="128">
        <v>3.7952218430034129E-2</v>
      </c>
      <c r="GE40" s="128">
        <v>3.9757611587348508E-2</v>
      </c>
      <c r="GF40" s="128">
        <v>3.8461538461538464E-2</v>
      </c>
      <c r="GG40" s="128">
        <v>4.2287949156685413E-2</v>
      </c>
      <c r="GH40" s="128">
        <v>4.8292108362779737E-2</v>
      </c>
      <c r="GI40" s="128">
        <v>3.4219653179190748E-2</v>
      </c>
      <c r="GJ40" s="128">
        <v>4.1509433962264149E-2</v>
      </c>
      <c r="GK40" s="128">
        <v>4.3243243243243239E-2</v>
      </c>
      <c r="GL40" s="128">
        <v>4.9180327868852458E-2</v>
      </c>
      <c r="GM40" s="128">
        <v>3.8528896672504379E-2</v>
      </c>
      <c r="GN40" s="128">
        <v>4.5135406218655964E-2</v>
      </c>
      <c r="GO40" s="109">
        <v>6.68</v>
      </c>
      <c r="GP40" s="129">
        <v>6.9649999999999999</v>
      </c>
      <c r="GQ40" s="129">
        <v>4.1100000000000003</v>
      </c>
      <c r="GR40" s="129">
        <v>5.5949999999999998</v>
      </c>
      <c r="GS40" s="129">
        <v>5.8250000000000002</v>
      </c>
      <c r="GT40" s="129">
        <v>5.62</v>
      </c>
      <c r="GU40" s="129">
        <v>5.35</v>
      </c>
      <c r="GV40" s="129">
        <v>4.4349999999999996</v>
      </c>
      <c r="GW40" s="129">
        <v>3.93</v>
      </c>
      <c r="GX40" s="129">
        <v>4.0549999999999997</v>
      </c>
      <c r="GY40" s="129">
        <v>3.88</v>
      </c>
      <c r="GZ40" s="129">
        <v>3.355</v>
      </c>
      <c r="HA40" s="129">
        <v>2.9350000000000001</v>
      </c>
      <c r="HB40" s="129">
        <v>1.325</v>
      </c>
      <c r="HC40" s="129">
        <v>-2.9449999999999998</v>
      </c>
      <c r="HD40" s="129">
        <v>4.6050000000000004</v>
      </c>
      <c r="HE40" s="129" t="s">
        <v>158</v>
      </c>
      <c r="HF40" s="231" t="s">
        <v>158</v>
      </c>
      <c r="HG40" s="231" t="s">
        <v>158</v>
      </c>
      <c r="HH40" s="231" t="s">
        <v>158</v>
      </c>
      <c r="HI40" s="231" t="s">
        <v>158</v>
      </c>
      <c r="HJ40" s="231" t="s">
        <v>158</v>
      </c>
      <c r="HK40" s="231" t="s">
        <v>158</v>
      </c>
      <c r="HL40" s="231" t="s">
        <v>158</v>
      </c>
      <c r="HM40" s="231" t="s">
        <v>158</v>
      </c>
      <c r="HN40" s="231" t="s">
        <v>158</v>
      </c>
      <c r="HO40" s="231" t="s">
        <v>158</v>
      </c>
      <c r="HP40" s="232">
        <v>8.2859278443113773</v>
      </c>
      <c r="HQ40" s="131">
        <v>7.1076814070351757</v>
      </c>
      <c r="HR40" s="131">
        <v>8.2141119221411181</v>
      </c>
      <c r="HS40" s="131">
        <v>8.7176050044682754</v>
      </c>
      <c r="HT40" s="131">
        <v>9.4420600858369088</v>
      </c>
      <c r="HU40" s="131">
        <v>8.6761565836298935</v>
      </c>
      <c r="HV40" s="131">
        <v>7.6813084112149532</v>
      </c>
      <c r="HW40" s="131">
        <v>9.3686583990980843</v>
      </c>
      <c r="HX40" s="131">
        <v>10.818066157760814</v>
      </c>
      <c r="HY40" s="131">
        <v>9.1109741060419243</v>
      </c>
      <c r="HZ40" s="131">
        <v>8.7822164948453612</v>
      </c>
      <c r="IA40" s="131">
        <v>10.032786885245901</v>
      </c>
      <c r="IB40" s="131">
        <v>10.400340715502555</v>
      </c>
      <c r="IC40" s="131">
        <v>13.777358490566037</v>
      </c>
      <c r="ID40" s="131" t="s">
        <v>1288</v>
      </c>
      <c r="IE40" s="131">
        <v>9.3659066232356132</v>
      </c>
      <c r="IF40" s="131" t="s">
        <v>158</v>
      </c>
      <c r="IG40" s="131" t="s">
        <v>158</v>
      </c>
      <c r="IH40" s="131" t="s">
        <v>158</v>
      </c>
      <c r="II40" s="131" t="s">
        <v>158</v>
      </c>
      <c r="IJ40" s="131" t="s">
        <v>158</v>
      </c>
      <c r="IK40" s="131" t="s">
        <v>158</v>
      </c>
      <c r="IL40" s="131" t="s">
        <v>158</v>
      </c>
      <c r="IM40" s="131" t="s">
        <v>158</v>
      </c>
      <c r="IN40" s="131" t="s">
        <v>158</v>
      </c>
      <c r="IO40" s="131" t="s">
        <v>158</v>
      </c>
      <c r="IP40" s="131" t="s">
        <v>158</v>
      </c>
      <c r="IQ40" s="130">
        <v>10.547942943793682</v>
      </c>
      <c r="IR40" s="131">
        <v>9.2997099948313</v>
      </c>
      <c r="IS40" s="131">
        <v>11.92149164841849</v>
      </c>
      <c r="IT40" s="131">
        <v>9.6478215817694384</v>
      </c>
      <c r="IU40" s="131">
        <v>10.069955373390558</v>
      </c>
      <c r="IV40" s="131">
        <v>9.7709801334519568</v>
      </c>
      <c r="IW40" s="131">
        <v>9.1187846747663546</v>
      </c>
      <c r="IX40" s="131">
        <v>10.767634723788051</v>
      </c>
      <c r="IY40" s="131">
        <v>12.189866488549619</v>
      </c>
      <c r="IZ40" s="131">
        <v>9.9092016646115919</v>
      </c>
      <c r="JA40" s="131">
        <v>9.5824282036082469</v>
      </c>
      <c r="JB40" s="131">
        <v>11.585473308494784</v>
      </c>
      <c r="JC40" s="131">
        <v>12.085492333901191</v>
      </c>
      <c r="JD40" s="131">
        <v>20.62861886792453</v>
      </c>
      <c r="JE40" s="131" t="s">
        <v>1288</v>
      </c>
      <c r="JF40" s="131">
        <v>10.643602537459282</v>
      </c>
      <c r="JG40" s="131" t="s">
        <v>158</v>
      </c>
      <c r="JH40" s="131" t="s">
        <v>158</v>
      </c>
      <c r="JI40" s="131" t="s">
        <v>158</v>
      </c>
      <c r="JJ40" s="131" t="s">
        <v>158</v>
      </c>
      <c r="JK40" s="131" t="s">
        <v>158</v>
      </c>
      <c r="JL40" s="131" t="s">
        <v>158</v>
      </c>
      <c r="JM40" s="131" t="s">
        <v>158</v>
      </c>
      <c r="JN40" s="131" t="s">
        <v>158</v>
      </c>
      <c r="JO40" s="131" t="s">
        <v>158</v>
      </c>
      <c r="JP40" s="131" t="s">
        <v>158</v>
      </c>
      <c r="JQ40" s="131" t="s">
        <v>158</v>
      </c>
      <c r="JR40" s="130">
        <v>12.537425149700599</v>
      </c>
      <c r="JS40" s="131">
        <v>10.972002584350324</v>
      </c>
      <c r="JT40" s="131">
        <v>14.107055961070557</v>
      </c>
      <c r="JU40" s="131">
        <v>10.397676496872208</v>
      </c>
      <c r="JV40" s="131">
        <v>10.74763948497854</v>
      </c>
      <c r="JW40" s="131">
        <v>10.75</v>
      </c>
      <c r="JX40" s="131">
        <v>9.8102803738317768</v>
      </c>
      <c r="JY40" s="131">
        <v>12.099210822998874</v>
      </c>
      <c r="JZ40" s="131">
        <v>13.66030534351145</v>
      </c>
      <c r="KA40" s="131">
        <v>11.046855733662147</v>
      </c>
      <c r="KB40" s="131">
        <v>10.175257731958762</v>
      </c>
      <c r="KC40" s="131">
        <v>12.751117734724293</v>
      </c>
      <c r="KD40" s="131">
        <v>13.565587734241907</v>
      </c>
      <c r="KE40" s="131">
        <v>26.29056603773585</v>
      </c>
      <c r="KF40" s="131" t="s">
        <v>1288</v>
      </c>
      <c r="KG40" s="131">
        <v>11.666666666666666</v>
      </c>
      <c r="KH40" s="131" t="s">
        <v>158</v>
      </c>
      <c r="KI40" s="131" t="s">
        <v>158</v>
      </c>
      <c r="KJ40" s="131" t="s">
        <v>158</v>
      </c>
      <c r="KK40" s="131" t="s">
        <v>158</v>
      </c>
      <c r="KL40" s="131" t="s">
        <v>158</v>
      </c>
      <c r="KM40" s="131" t="s">
        <v>158</v>
      </c>
      <c r="KN40" s="131" t="s">
        <v>158</v>
      </c>
      <c r="KO40" s="131" t="s">
        <v>158</v>
      </c>
      <c r="KP40" s="131" t="s">
        <v>158</v>
      </c>
      <c r="KQ40" s="131" t="s">
        <v>158</v>
      </c>
      <c r="KR40" s="131" t="s">
        <v>158</v>
      </c>
      <c r="KS40" s="116">
        <v>24.093557929043342</v>
      </c>
      <c r="KT40" s="132">
        <v>22.229498410746782</v>
      </c>
      <c r="KU40" s="132">
        <v>20.921524663677129</v>
      </c>
      <c r="KV40" s="132">
        <v>20.807865168539326</v>
      </c>
      <c r="KW40" s="132">
        <v>19.902247191011234</v>
      </c>
      <c r="KX40" s="132">
        <v>19.539855072463769</v>
      </c>
      <c r="KY40" s="132">
        <v>18.862373737373737</v>
      </c>
      <c r="KZ40" s="132">
        <v>17.184673366834172</v>
      </c>
      <c r="LA40" s="132">
        <v>16.520100502512562</v>
      </c>
      <c r="LB40" s="132">
        <v>15.765586034912719</v>
      </c>
      <c r="LC40" s="132">
        <v>15.530940594059405</v>
      </c>
      <c r="LD40" s="132">
        <v>15.047911547911548</v>
      </c>
      <c r="LE40" s="132" t="s">
        <v>158</v>
      </c>
      <c r="LF40" s="132" t="s">
        <v>158</v>
      </c>
      <c r="LG40" s="132" t="s">
        <v>158</v>
      </c>
      <c r="LH40" s="132" t="s">
        <v>158</v>
      </c>
      <c r="LI40" s="132" t="s">
        <v>158</v>
      </c>
      <c r="LJ40" s="132" t="s">
        <v>158</v>
      </c>
      <c r="LK40" s="132" t="s">
        <v>158</v>
      </c>
      <c r="LL40" s="132" t="s">
        <v>158</v>
      </c>
      <c r="LM40" s="132" t="s">
        <v>158</v>
      </c>
      <c r="LN40" s="132" t="s">
        <v>158</v>
      </c>
      <c r="LO40" s="132" t="s">
        <v>158</v>
      </c>
      <c r="LP40" s="132" t="s">
        <v>158</v>
      </c>
      <c r="LQ40" s="132" t="s">
        <v>158</v>
      </c>
      <c r="LR40" s="132" t="s">
        <v>158</v>
      </c>
      <c r="LS40" s="132" t="s">
        <v>158</v>
      </c>
      <c r="LT40" s="130">
        <v>2.2972944951927956</v>
      </c>
      <c r="LU40" s="131">
        <v>2.2269958631215432</v>
      </c>
      <c r="LV40" s="131">
        <v>1.613649126567356</v>
      </c>
      <c r="LW40" s="131">
        <v>2.3440655542955882</v>
      </c>
      <c r="LX40" s="131">
        <v>2.7635070287359569</v>
      </c>
      <c r="LY40" s="131">
        <v>2.495412571852401</v>
      </c>
      <c r="LZ40" s="131">
        <v>2.1786759488586922</v>
      </c>
      <c r="MA40" s="131">
        <v>2.4178521821770596</v>
      </c>
      <c r="MB40" s="131">
        <v>2.5735315589353611</v>
      </c>
      <c r="MC40" s="131">
        <v>2.3433952863018033</v>
      </c>
      <c r="MD40" s="131">
        <v>2.1940074906367042</v>
      </c>
      <c r="ME40" s="131">
        <v>2.2368552534900807</v>
      </c>
      <c r="MF40" s="131" t="s">
        <v>158</v>
      </c>
      <c r="MG40" s="131" t="s">
        <v>158</v>
      </c>
      <c r="MH40" s="131" t="s">
        <v>158</v>
      </c>
      <c r="MI40" s="131" t="s">
        <v>158</v>
      </c>
      <c r="MJ40" s="131" t="s">
        <v>158</v>
      </c>
      <c r="MK40" s="131" t="s">
        <v>158</v>
      </c>
      <c r="ML40" s="131" t="s">
        <v>158</v>
      </c>
      <c r="MM40" s="131" t="s">
        <v>158</v>
      </c>
      <c r="MN40" s="131" t="s">
        <v>158</v>
      </c>
      <c r="MO40" s="131" t="s">
        <v>158</v>
      </c>
      <c r="MP40" s="131" t="s">
        <v>158</v>
      </c>
      <c r="MQ40" s="131" t="s">
        <v>158</v>
      </c>
      <c r="MR40" s="131" t="s">
        <v>158</v>
      </c>
      <c r="MS40" s="131" t="s">
        <v>158</v>
      </c>
      <c r="MT40" s="131" t="s">
        <v>158</v>
      </c>
      <c r="MU40" s="130">
        <v>2.9244439145123589</v>
      </c>
      <c r="MV40" s="131">
        <v>2.9138075415451548</v>
      </c>
      <c r="MW40" s="131">
        <v>2.3419579338816847</v>
      </c>
      <c r="MX40" s="131">
        <v>2.5941902887574924</v>
      </c>
      <c r="MY40" s="131">
        <v>2.9472797462033538</v>
      </c>
      <c r="MZ40" s="131">
        <v>2.8103027451511218</v>
      </c>
      <c r="NA40" s="131">
        <v>2.5863922902416494</v>
      </c>
      <c r="NB40" s="131">
        <v>2.7788983229768256</v>
      </c>
      <c r="NC40" s="131">
        <v>2.8998719040912548</v>
      </c>
      <c r="ND40" s="131">
        <v>2.5487040355504584</v>
      </c>
      <c r="NE40" s="131">
        <v>2.3939194928233323</v>
      </c>
      <c r="NF40" s="131">
        <v>2.5830337204098295</v>
      </c>
      <c r="NG40" s="131" t="s">
        <v>158</v>
      </c>
      <c r="NH40" s="131" t="s">
        <v>158</v>
      </c>
      <c r="NI40" s="131" t="s">
        <v>158</v>
      </c>
      <c r="NJ40" s="131" t="s">
        <v>158</v>
      </c>
      <c r="NK40" s="131" t="s">
        <v>158</v>
      </c>
      <c r="NL40" s="131" t="s">
        <v>158</v>
      </c>
      <c r="NM40" s="131" t="s">
        <v>158</v>
      </c>
      <c r="NN40" s="131" t="s">
        <v>158</v>
      </c>
      <c r="NO40" s="131" t="s">
        <v>158</v>
      </c>
      <c r="NP40" s="131" t="s">
        <v>158</v>
      </c>
      <c r="NQ40" s="131" t="s">
        <v>158</v>
      </c>
      <c r="NR40" s="131" t="s">
        <v>158</v>
      </c>
      <c r="NS40" s="131" t="s">
        <v>158</v>
      </c>
      <c r="NT40" s="131" t="s">
        <v>158</v>
      </c>
      <c r="NU40" s="131" t="s">
        <v>158</v>
      </c>
      <c r="NV40" s="130">
        <v>3.4760328983642714</v>
      </c>
      <c r="NW40" s="131">
        <v>3.4377742847789583</v>
      </c>
      <c r="NX40" s="131">
        <v>2.7713085414210696</v>
      </c>
      <c r="NY40" s="131">
        <v>2.7958178087369725</v>
      </c>
      <c r="NZ40" s="131">
        <v>3.1456246824366287</v>
      </c>
      <c r="OA40" s="131">
        <v>3.0918857778601887</v>
      </c>
      <c r="OB40" s="131">
        <v>2.7825235959568912</v>
      </c>
      <c r="OC40" s="131">
        <v>3.1225498939980989</v>
      </c>
      <c r="OD40" s="131">
        <v>3.249677566539924</v>
      </c>
      <c r="OE40" s="131">
        <v>2.8413152483391331</v>
      </c>
      <c r="OF40" s="131">
        <v>2.5420224719101121</v>
      </c>
      <c r="OG40" s="131">
        <v>2.8429194219936322</v>
      </c>
      <c r="OH40" s="131" t="s">
        <v>158</v>
      </c>
      <c r="OI40" s="131" t="s">
        <v>158</v>
      </c>
      <c r="OJ40" s="131" t="s">
        <v>158</v>
      </c>
      <c r="OK40" s="131" t="s">
        <v>158</v>
      </c>
      <c r="OL40" s="131" t="s">
        <v>158</v>
      </c>
      <c r="OM40" s="131" t="s">
        <v>158</v>
      </c>
      <c r="ON40" s="131" t="s">
        <v>158</v>
      </c>
      <c r="OO40" s="131" t="s">
        <v>158</v>
      </c>
      <c r="OP40" s="131" t="s">
        <v>158</v>
      </c>
      <c r="OQ40" s="131" t="s">
        <v>158</v>
      </c>
      <c r="OR40" s="131" t="s">
        <v>158</v>
      </c>
      <c r="OS40" s="131" t="s">
        <v>158</v>
      </c>
      <c r="OT40" s="131" t="s">
        <v>158</v>
      </c>
      <c r="OU40" s="131" t="s">
        <v>158</v>
      </c>
      <c r="OV40" s="131" t="s">
        <v>158</v>
      </c>
      <c r="OW40" s="378">
        <v>25.146350319712347</v>
      </c>
      <c r="OX40" s="132">
        <v>-3.7108561475254649</v>
      </c>
      <c r="OY40" s="132">
        <v>67.595291479820631</v>
      </c>
      <c r="OZ40" s="132">
        <v>20.938202247191011</v>
      </c>
      <c r="PA40" s="132">
        <v>11.086516853932585</v>
      </c>
      <c r="PB40" s="132">
        <v>2.9673913043478262</v>
      </c>
      <c r="PC40" s="132">
        <v>12.892676767676768</v>
      </c>
      <c r="PD40" s="132">
        <v>24.476130653266331</v>
      </c>
      <c r="PE40" s="132">
        <v>-20.8178391959799</v>
      </c>
      <c r="PF40" s="132">
        <v>6.4663341645885284</v>
      </c>
      <c r="PG40" s="132">
        <v>2.004950495049505</v>
      </c>
      <c r="PH40" s="132">
        <v>-1.7837837837837838</v>
      </c>
      <c r="PI40" s="132" t="s">
        <v>158</v>
      </c>
      <c r="PJ40" s="132" t="s">
        <v>158</v>
      </c>
      <c r="PK40" s="132" t="s">
        <v>158</v>
      </c>
      <c r="PL40" s="132" t="s">
        <v>158</v>
      </c>
      <c r="PM40" s="132" t="s">
        <v>158</v>
      </c>
      <c r="PN40" s="132" t="s">
        <v>158</v>
      </c>
      <c r="PO40" s="132" t="s">
        <v>158</v>
      </c>
      <c r="PP40" s="132" t="s">
        <v>158</v>
      </c>
      <c r="PQ40" s="132" t="s">
        <v>158</v>
      </c>
      <c r="PR40" s="132" t="s">
        <v>158</v>
      </c>
      <c r="PS40" s="132" t="s">
        <v>158</v>
      </c>
      <c r="PT40" s="132" t="s">
        <v>158</v>
      </c>
      <c r="PU40" s="132" t="s">
        <v>158</v>
      </c>
      <c r="PV40" s="132" t="s">
        <v>158</v>
      </c>
      <c r="PW40" s="132" t="s">
        <v>158</v>
      </c>
      <c r="PX40" s="130">
        <v>2.2011145671748182</v>
      </c>
      <c r="PY40" s="131" t="s">
        <v>1282</v>
      </c>
      <c r="PZ40" s="131">
        <v>0.49944307156480633</v>
      </c>
      <c r="QA40" s="131">
        <v>2.3294741078615506</v>
      </c>
      <c r="QB40" s="131">
        <v>4.9609810479375698</v>
      </c>
      <c r="QC40" s="131">
        <v>16.43194139194139</v>
      </c>
      <c r="QD40" s="131">
        <v>3.1874684164136715</v>
      </c>
      <c r="QE40" s="131">
        <v>1.6975722424677924</v>
      </c>
      <c r="QF40" s="131" t="s">
        <v>1282</v>
      </c>
      <c r="QG40" s="131">
        <v>5.7134381025838801</v>
      </c>
      <c r="QH40" s="131">
        <v>16.995432098765434</v>
      </c>
      <c r="QI40" s="131" t="s">
        <v>1282</v>
      </c>
      <c r="QJ40" s="131" t="s">
        <v>158</v>
      </c>
      <c r="QK40" s="131" t="s">
        <v>158</v>
      </c>
      <c r="QL40" s="131" t="s">
        <v>158</v>
      </c>
      <c r="QM40" s="131" t="s">
        <v>158</v>
      </c>
      <c r="QN40" s="131" t="s">
        <v>158</v>
      </c>
      <c r="QO40" s="131" t="s">
        <v>158</v>
      </c>
      <c r="QP40" s="131" t="s">
        <v>158</v>
      </c>
      <c r="QQ40" s="131" t="s">
        <v>158</v>
      </c>
      <c r="QR40" s="131" t="s">
        <v>158</v>
      </c>
      <c r="QS40" s="131" t="s">
        <v>158</v>
      </c>
      <c r="QT40" s="131" t="s">
        <v>158</v>
      </c>
      <c r="QU40" s="131" t="s">
        <v>158</v>
      </c>
      <c r="QV40" s="131" t="s">
        <v>158</v>
      </c>
      <c r="QW40" s="131" t="s">
        <v>158</v>
      </c>
      <c r="QX40" s="131" t="s">
        <v>158</v>
      </c>
      <c r="QY40" s="130">
        <v>2.8020073676181809</v>
      </c>
      <c r="QZ40" s="131" t="s">
        <v>1282</v>
      </c>
      <c r="RA40" s="131">
        <v>0.72486307259474247</v>
      </c>
      <c r="RB40" s="131">
        <v>2.5780418544405688</v>
      </c>
      <c r="RC40" s="131">
        <v>5.2908853901388468</v>
      </c>
      <c r="RD40" s="131">
        <v>18.505448967765567</v>
      </c>
      <c r="RE40" s="131">
        <v>3.7839696820996962</v>
      </c>
      <c r="RF40" s="131">
        <v>1.9510624729251143</v>
      </c>
      <c r="RG40" s="131" t="s">
        <v>1282</v>
      </c>
      <c r="RH40" s="131">
        <v>6.2140018946201314</v>
      </c>
      <c r="RI40" s="131">
        <v>18.544009700888886</v>
      </c>
      <c r="RJ40" s="131" t="s">
        <v>1282</v>
      </c>
      <c r="RK40" s="131" t="s">
        <v>158</v>
      </c>
      <c r="RL40" s="131" t="s">
        <v>158</v>
      </c>
      <c r="RM40" s="131" t="s">
        <v>158</v>
      </c>
      <c r="RN40" s="131" t="s">
        <v>158</v>
      </c>
      <c r="RO40" s="131" t="s">
        <v>158</v>
      </c>
      <c r="RP40" s="131" t="s">
        <v>158</v>
      </c>
      <c r="RQ40" s="131" t="s">
        <v>158</v>
      </c>
      <c r="RR40" s="131" t="s">
        <v>158</v>
      </c>
      <c r="RS40" s="131" t="s">
        <v>158</v>
      </c>
      <c r="RT40" s="131" t="s">
        <v>158</v>
      </c>
      <c r="RU40" s="131" t="s">
        <v>158</v>
      </c>
      <c r="RV40" s="131" t="s">
        <v>158</v>
      </c>
      <c r="RW40" s="131" t="s">
        <v>158</v>
      </c>
      <c r="RX40" s="131" t="s">
        <v>158</v>
      </c>
      <c r="RY40" s="131" t="s">
        <v>158</v>
      </c>
      <c r="RZ40" s="130">
        <v>3.3305031917235306</v>
      </c>
      <c r="SA40" s="131" t="s">
        <v>1282</v>
      </c>
      <c r="SB40" s="131">
        <v>0.85775205240898911</v>
      </c>
      <c r="SC40" s="131">
        <v>2.7784142742151863</v>
      </c>
      <c r="SD40" s="131">
        <v>5.6469494273842091</v>
      </c>
      <c r="SE40" s="131">
        <v>20.359633699633697</v>
      </c>
      <c r="SF40" s="131">
        <v>4.0709156791695227</v>
      </c>
      <c r="SG40" s="131">
        <v>2.1923399887081043</v>
      </c>
      <c r="SH40" s="131" t="s">
        <v>1282</v>
      </c>
      <c r="SI40" s="131">
        <v>6.9274180485923642</v>
      </c>
      <c r="SJ40" s="131">
        <v>19.691259259259258</v>
      </c>
      <c r="SK40" s="131" t="s">
        <v>1282</v>
      </c>
      <c r="SL40" s="131" t="s">
        <v>158</v>
      </c>
      <c r="SM40" s="131" t="s">
        <v>158</v>
      </c>
      <c r="SN40" s="131" t="s">
        <v>158</v>
      </c>
      <c r="SO40" s="131" t="s">
        <v>158</v>
      </c>
      <c r="SP40" s="131" t="s">
        <v>158</v>
      </c>
      <c r="SQ40" s="131" t="s">
        <v>158</v>
      </c>
      <c r="SR40" s="131" t="s">
        <v>158</v>
      </c>
      <c r="SS40" s="131" t="s">
        <v>158</v>
      </c>
      <c r="ST40" s="131" t="s">
        <v>158</v>
      </c>
      <c r="SU40" s="131" t="s">
        <v>158</v>
      </c>
      <c r="SV40" s="131" t="s">
        <v>158</v>
      </c>
      <c r="SW40" s="131" t="s">
        <v>158</v>
      </c>
      <c r="SX40" s="131" t="s">
        <v>158</v>
      </c>
      <c r="SY40" s="131" t="s">
        <v>158</v>
      </c>
      <c r="SZ40" s="131" t="s">
        <v>158</v>
      </c>
      <c r="TA40" s="378">
        <v>23.918646049205591</v>
      </c>
      <c r="TB40" s="132">
        <v>-4.6452523983579574</v>
      </c>
      <c r="TC40" s="132">
        <v>67.24887892376681</v>
      </c>
      <c r="TD40" s="132">
        <v>20.632584269662921</v>
      </c>
      <c r="TE40" s="132">
        <v>10.8</v>
      </c>
      <c r="TF40" s="132">
        <v>2.9673913043478262</v>
      </c>
      <c r="TG40" s="132">
        <v>12.678030303030303</v>
      </c>
      <c r="TH40" s="132">
        <v>24.154522613065328</v>
      </c>
      <c r="TI40" s="132">
        <v>-21.133165829145728</v>
      </c>
      <c r="TJ40" s="132">
        <v>6.1571072319201994</v>
      </c>
      <c r="TK40" s="132">
        <v>1.6225247524752475</v>
      </c>
      <c r="TL40" s="132">
        <v>-2.0724815724815726</v>
      </c>
      <c r="TM40" s="132" t="s">
        <v>158</v>
      </c>
      <c r="TN40" s="132" t="s">
        <v>158</v>
      </c>
      <c r="TO40" s="132" t="s">
        <v>158</v>
      </c>
      <c r="TP40" s="132" t="s">
        <v>158</v>
      </c>
      <c r="TQ40" s="132" t="s">
        <v>158</v>
      </c>
      <c r="TR40" s="132" t="s">
        <v>158</v>
      </c>
      <c r="TS40" s="132" t="s">
        <v>158</v>
      </c>
      <c r="TT40" s="132" t="s">
        <v>158</v>
      </c>
      <c r="TU40" s="132" t="s">
        <v>158</v>
      </c>
      <c r="TV40" s="132" t="s">
        <v>158</v>
      </c>
      <c r="TW40" s="132" t="s">
        <v>158</v>
      </c>
      <c r="TX40" s="132" t="s">
        <v>158</v>
      </c>
      <c r="TY40" s="132" t="s">
        <v>158</v>
      </c>
      <c r="TZ40" s="132" t="s">
        <v>158</v>
      </c>
      <c r="UA40" s="132" t="s">
        <v>158</v>
      </c>
      <c r="UB40" s="235">
        <v>48.9</v>
      </c>
      <c r="UC40" s="236">
        <v>44.954999999999998</v>
      </c>
      <c r="UD40" s="236">
        <v>41.515000000000001</v>
      </c>
      <c r="UE40" s="236">
        <v>39.299999999999997</v>
      </c>
      <c r="UF40" s="236">
        <v>36.274999999999999</v>
      </c>
      <c r="UG40" s="236">
        <v>31.91</v>
      </c>
      <c r="UH40" s="236">
        <v>27.114999999999998</v>
      </c>
      <c r="UI40" s="236">
        <v>25.004999999999999</v>
      </c>
      <c r="UJ40" s="236">
        <v>21.504999999999999</v>
      </c>
      <c r="UK40" s="236">
        <v>20.09</v>
      </c>
      <c r="UL40" s="236">
        <v>18.739999999999998</v>
      </c>
      <c r="UM40" s="236">
        <v>18.204999999999998</v>
      </c>
      <c r="UN40" s="236" t="s">
        <v>5</v>
      </c>
      <c r="UO40" s="231" t="s">
        <v>5</v>
      </c>
      <c r="UP40" s="231" t="s">
        <v>5</v>
      </c>
      <c r="UQ40" s="231" t="s">
        <v>5</v>
      </c>
      <c r="UR40" s="231" t="s">
        <v>5</v>
      </c>
      <c r="US40" s="231" t="s">
        <v>5</v>
      </c>
      <c r="UT40" s="231" t="s">
        <v>5</v>
      </c>
      <c r="UU40" s="231" t="s">
        <v>5</v>
      </c>
      <c r="UV40" s="231" t="s">
        <v>5</v>
      </c>
      <c r="UW40" s="231" t="s">
        <v>5</v>
      </c>
      <c r="UX40" s="231" t="s">
        <v>5</v>
      </c>
      <c r="UY40" s="231" t="s">
        <v>5</v>
      </c>
      <c r="UZ40" s="231" t="s">
        <v>5</v>
      </c>
      <c r="VA40" s="231" t="s">
        <v>5</v>
      </c>
      <c r="VB40" s="231" t="s">
        <v>5</v>
      </c>
      <c r="VC40" s="130">
        <v>1.0957055589172722</v>
      </c>
      <c r="VD40" s="131">
        <v>1.1949727727727728</v>
      </c>
      <c r="VE40" s="131">
        <v>0.81320004817535829</v>
      </c>
      <c r="VF40" s="131">
        <v>1.2410941475826973</v>
      </c>
      <c r="VG40" s="131">
        <v>1.3716057891109581</v>
      </c>
      <c r="VH40" s="131">
        <v>1.6270761516765904</v>
      </c>
      <c r="VI40" s="131">
        <v>1.5155817813018624</v>
      </c>
      <c r="VJ40" s="131">
        <v>1.6616676664667067</v>
      </c>
      <c r="VK40" s="131">
        <v>1.9769820971867009</v>
      </c>
      <c r="VL40" s="131">
        <v>1.8389746142359382</v>
      </c>
      <c r="VM40" s="131">
        <v>1.8444503735325508</v>
      </c>
      <c r="VN40" s="131">
        <v>1.8489425981873111</v>
      </c>
      <c r="VO40" s="131" t="s">
        <v>158</v>
      </c>
      <c r="VP40" s="131" t="s">
        <v>158</v>
      </c>
      <c r="VQ40" s="131" t="s">
        <v>158</v>
      </c>
      <c r="VR40" s="131" t="s">
        <v>158</v>
      </c>
      <c r="VS40" s="131" t="s">
        <v>158</v>
      </c>
      <c r="VT40" s="131" t="s">
        <v>158</v>
      </c>
      <c r="VU40" s="131" t="s">
        <v>158</v>
      </c>
      <c r="VV40" s="131" t="s">
        <v>158</v>
      </c>
      <c r="VW40" s="131" t="s">
        <v>158</v>
      </c>
      <c r="VX40" s="131" t="s">
        <v>158</v>
      </c>
      <c r="VY40" s="131" t="s">
        <v>158</v>
      </c>
      <c r="VZ40" s="131" t="s">
        <v>158</v>
      </c>
      <c r="WA40" s="131" t="s">
        <v>158</v>
      </c>
      <c r="WB40" s="131" t="s">
        <v>158</v>
      </c>
      <c r="WC40" s="131" t="s">
        <v>158</v>
      </c>
      <c r="WD40" s="130">
        <v>1.3960413065030672</v>
      </c>
      <c r="WE40" s="131">
        <v>1.5113254050420533</v>
      </c>
      <c r="WF40" s="131">
        <v>1.1735517282909791</v>
      </c>
      <c r="WG40" s="131">
        <v>1.3787531806615778</v>
      </c>
      <c r="WH40" s="131">
        <v>1.6005513439007581</v>
      </c>
      <c r="WI40" s="131">
        <v>1.7491382011908492</v>
      </c>
      <c r="WJ40" s="131">
        <v>1.8283238060114331</v>
      </c>
      <c r="WK40" s="131">
        <v>1.8916216756648669</v>
      </c>
      <c r="WL40" s="131">
        <v>2.2752848174843061</v>
      </c>
      <c r="WM40" s="131">
        <v>2.0420607267297162</v>
      </c>
      <c r="WN40" s="131">
        <v>2.0186766275346852</v>
      </c>
      <c r="WO40" s="131">
        <v>2.1065641307333154</v>
      </c>
      <c r="WP40" s="131" t="s">
        <v>158</v>
      </c>
      <c r="WQ40" s="131" t="s">
        <v>158</v>
      </c>
      <c r="WR40" s="131" t="s">
        <v>158</v>
      </c>
      <c r="WS40" s="131" t="s">
        <v>158</v>
      </c>
      <c r="WT40" s="131" t="s">
        <v>158</v>
      </c>
      <c r="WU40" s="131" t="s">
        <v>158</v>
      </c>
      <c r="WV40" s="131" t="s">
        <v>158</v>
      </c>
      <c r="WW40" s="131" t="s">
        <v>158</v>
      </c>
      <c r="WX40" s="131" t="s">
        <v>158</v>
      </c>
      <c r="WY40" s="131" t="s">
        <v>158</v>
      </c>
      <c r="WZ40" s="131" t="s">
        <v>158</v>
      </c>
      <c r="XA40" s="131" t="s">
        <v>158</v>
      </c>
      <c r="XB40" s="131" t="s">
        <v>158</v>
      </c>
      <c r="XC40" s="131" t="s">
        <v>158</v>
      </c>
      <c r="XD40" s="131" t="s">
        <v>158</v>
      </c>
      <c r="XE40" s="130">
        <v>1.6510061252336543</v>
      </c>
      <c r="XF40" s="131">
        <v>1.7002557557557556</v>
      </c>
      <c r="XG40" s="131">
        <v>1.3540888835360714</v>
      </c>
      <c r="XH40" s="131">
        <v>1.4753180661577607</v>
      </c>
      <c r="XI40" s="131">
        <v>1.7258442453480358</v>
      </c>
      <c r="XJ40" s="131">
        <v>1.9409276089000314</v>
      </c>
      <c r="XK40" s="131">
        <v>2.0715471141434634</v>
      </c>
      <c r="XL40" s="131">
        <v>2.0575884823035393</v>
      </c>
      <c r="XM40" s="131">
        <v>2.4963961869332714</v>
      </c>
      <c r="XN40" s="131">
        <v>2.2872075659532105</v>
      </c>
      <c r="XO40" s="131">
        <v>2.2041088580576309</v>
      </c>
      <c r="XP40" s="131">
        <v>2.349903872562483</v>
      </c>
      <c r="XQ40" s="131" t="s">
        <v>158</v>
      </c>
      <c r="XR40" s="131" t="s">
        <v>158</v>
      </c>
      <c r="XS40" s="131" t="s">
        <v>158</v>
      </c>
      <c r="XT40" s="131" t="s">
        <v>158</v>
      </c>
      <c r="XU40" s="131" t="s">
        <v>158</v>
      </c>
      <c r="XV40" s="131" t="s">
        <v>158</v>
      </c>
      <c r="XW40" s="131" t="s">
        <v>158</v>
      </c>
      <c r="XX40" s="131" t="s">
        <v>158</v>
      </c>
      <c r="XY40" s="131" t="s">
        <v>158</v>
      </c>
      <c r="XZ40" s="131" t="s">
        <v>158</v>
      </c>
      <c r="YA40" s="131" t="s">
        <v>158</v>
      </c>
      <c r="YB40" s="131" t="s">
        <v>158</v>
      </c>
      <c r="YC40" s="131" t="s">
        <v>158</v>
      </c>
      <c r="YD40" s="131" t="s">
        <v>158</v>
      </c>
      <c r="YE40" s="131" t="s">
        <v>158</v>
      </c>
      <c r="YF40" s="235">
        <v>903.31200000000001</v>
      </c>
      <c r="YG40" s="8">
        <v>897.90599999999995</v>
      </c>
      <c r="YH40" s="8">
        <v>892</v>
      </c>
      <c r="YI40" s="8">
        <v>890</v>
      </c>
      <c r="YJ40" s="8">
        <v>890</v>
      </c>
      <c r="YK40" s="8">
        <v>828</v>
      </c>
      <c r="YL40" s="8">
        <v>792</v>
      </c>
      <c r="YM40" s="8">
        <v>796</v>
      </c>
      <c r="YN40" s="8">
        <v>796</v>
      </c>
      <c r="YO40" s="8">
        <v>802</v>
      </c>
      <c r="YP40" s="8">
        <v>808</v>
      </c>
      <c r="YQ40" s="8">
        <v>814</v>
      </c>
      <c r="YR40" s="8" t="s">
        <v>5</v>
      </c>
      <c r="YS40" s="231" t="s">
        <v>5</v>
      </c>
      <c r="YT40" s="231" t="s">
        <v>5</v>
      </c>
      <c r="YU40" s="231" t="s">
        <v>5</v>
      </c>
      <c r="YV40" s="231" t="s">
        <v>5</v>
      </c>
      <c r="YW40" s="231" t="s">
        <v>5</v>
      </c>
      <c r="YX40" s="231" t="s">
        <v>5</v>
      </c>
      <c r="YY40" s="231" t="s">
        <v>5</v>
      </c>
      <c r="YZ40" s="231" t="s">
        <v>5</v>
      </c>
      <c r="ZA40" s="231" t="s">
        <v>5</v>
      </c>
      <c r="ZB40" s="231" t="s">
        <v>5</v>
      </c>
      <c r="ZC40" s="231" t="s">
        <v>5</v>
      </c>
      <c r="ZD40" s="231" t="s">
        <v>5</v>
      </c>
      <c r="ZE40" s="231" t="s">
        <v>5</v>
      </c>
      <c r="ZF40" s="231" t="s">
        <v>5</v>
      </c>
      <c r="ZG40" s="235">
        <v>0.13970000000000002</v>
      </c>
      <c r="ZH40" s="133">
        <v>0.159</v>
      </c>
      <c r="ZI40" s="133">
        <v>0.1003</v>
      </c>
      <c r="ZJ40" s="133">
        <v>0.14610000000000001</v>
      </c>
      <c r="ZK40" s="133">
        <v>0.16719999999999999</v>
      </c>
      <c r="ZL40" s="133">
        <v>0.1797</v>
      </c>
      <c r="ZM40" s="133">
        <v>0.1978</v>
      </c>
      <c r="ZN40" s="133">
        <v>0.18609999999999999</v>
      </c>
      <c r="ZO40" s="133">
        <v>0.18350000000000002</v>
      </c>
      <c r="ZP40" s="133">
        <v>0.2084</v>
      </c>
      <c r="ZQ40" s="133">
        <v>0.21340000000000001</v>
      </c>
      <c r="ZR40" s="133">
        <v>0.2132</v>
      </c>
      <c r="ZS40" s="133" t="s">
        <v>5</v>
      </c>
      <c r="ZT40" s="379" t="s">
        <v>158</v>
      </c>
      <c r="ZU40" s="133" t="s">
        <v>158</v>
      </c>
      <c r="ZV40" s="133" t="s">
        <v>158</v>
      </c>
      <c r="ZW40" s="133" t="s">
        <v>158</v>
      </c>
      <c r="ZX40" s="133" t="s">
        <v>158</v>
      </c>
      <c r="ZY40" s="133" t="s">
        <v>158</v>
      </c>
      <c r="ZZ40" s="133" t="s">
        <v>158</v>
      </c>
      <c r="AAA40" s="133" t="s">
        <v>158</v>
      </c>
      <c r="AAB40" s="133" t="s">
        <v>158</v>
      </c>
      <c r="AAC40" s="133" t="s">
        <v>158</v>
      </c>
      <c r="AAD40" s="133" t="s">
        <v>158</v>
      </c>
      <c r="AAE40" s="133" t="s">
        <v>158</v>
      </c>
      <c r="AAF40" s="133" t="s">
        <v>5</v>
      </c>
      <c r="AAG40" s="235">
        <v>21764</v>
      </c>
      <c r="AAH40" s="8">
        <v>19960</v>
      </c>
      <c r="AAI40" s="8">
        <v>18662</v>
      </c>
      <c r="AAJ40" s="8">
        <v>18519</v>
      </c>
      <c r="AAK40" s="8">
        <v>17713</v>
      </c>
      <c r="AAL40" s="8">
        <v>16179</v>
      </c>
      <c r="AAM40" s="8">
        <v>14939</v>
      </c>
      <c r="AAN40" s="8">
        <v>13679</v>
      </c>
      <c r="AAO40" s="8">
        <v>13150</v>
      </c>
      <c r="AAP40" s="8">
        <v>12644</v>
      </c>
      <c r="AAQ40" s="8">
        <v>12549</v>
      </c>
      <c r="AAR40" s="8">
        <v>12249</v>
      </c>
      <c r="AAS40" s="8" t="s">
        <v>5</v>
      </c>
      <c r="AAT40" s="231" t="s">
        <v>5</v>
      </c>
      <c r="AAU40" s="231" t="s">
        <v>5</v>
      </c>
      <c r="AAV40" s="231" t="s">
        <v>5</v>
      </c>
      <c r="AAW40" s="231" t="s">
        <v>5</v>
      </c>
      <c r="AAX40" s="231" t="s">
        <v>5</v>
      </c>
      <c r="AAY40" s="231" t="s">
        <v>5</v>
      </c>
      <c r="AAZ40" s="231" t="s">
        <v>5</v>
      </c>
      <c r="ABA40" s="231" t="s">
        <v>5</v>
      </c>
      <c r="ABB40" s="231" t="s">
        <v>5</v>
      </c>
      <c r="ABC40" s="231" t="s">
        <v>5</v>
      </c>
      <c r="ABD40" s="231" t="s">
        <v>5</v>
      </c>
      <c r="ABE40" s="231" t="s">
        <v>5</v>
      </c>
      <c r="ABF40" s="231" t="s">
        <v>5</v>
      </c>
      <c r="ABG40" s="231" t="s">
        <v>5</v>
      </c>
      <c r="ABH40" s="235">
        <v>22715</v>
      </c>
      <c r="ABI40" s="8">
        <v>-3332</v>
      </c>
      <c r="ABJ40" s="8">
        <v>60295</v>
      </c>
      <c r="ABK40" s="8">
        <v>18635</v>
      </c>
      <c r="ABL40" s="8">
        <v>9867</v>
      </c>
      <c r="ABM40" s="8">
        <v>2457</v>
      </c>
      <c r="ABN40" s="8">
        <v>10211</v>
      </c>
      <c r="ABO40" s="8">
        <v>19483</v>
      </c>
      <c r="ABP40" s="8">
        <v>-16571</v>
      </c>
      <c r="ABQ40" s="8">
        <v>5186</v>
      </c>
      <c r="ABR40" s="8">
        <v>1620</v>
      </c>
      <c r="ABS40" s="8">
        <v>-1452</v>
      </c>
      <c r="ABT40" s="8" t="s">
        <v>5</v>
      </c>
      <c r="ABU40" s="231" t="s">
        <v>5</v>
      </c>
      <c r="ABV40" s="231" t="s">
        <v>5</v>
      </c>
      <c r="ABW40" s="231" t="s">
        <v>5</v>
      </c>
      <c r="ABX40" s="231" t="s">
        <v>5</v>
      </c>
      <c r="ABY40" s="231" t="s">
        <v>5</v>
      </c>
      <c r="ABZ40" s="231" t="s">
        <v>5</v>
      </c>
      <c r="ACA40" s="231" t="s">
        <v>5</v>
      </c>
      <c r="ACB40" s="231" t="s">
        <v>5</v>
      </c>
      <c r="ACC40" s="231" t="s">
        <v>5</v>
      </c>
      <c r="ACD40" s="231" t="s">
        <v>5</v>
      </c>
      <c r="ACE40" s="231" t="s">
        <v>5</v>
      </c>
      <c r="ACF40" s="231" t="s">
        <v>5</v>
      </c>
      <c r="ACG40" s="231" t="s">
        <v>5</v>
      </c>
      <c r="ACH40" s="231" t="s">
        <v>5</v>
      </c>
      <c r="ACI40" s="235">
        <v>21606</v>
      </c>
      <c r="ACJ40" s="8">
        <v>-4171</v>
      </c>
      <c r="ACK40" s="8">
        <v>59986</v>
      </c>
      <c r="ACL40" s="8">
        <v>18363</v>
      </c>
      <c r="ACM40" s="8">
        <v>9612</v>
      </c>
      <c r="ACN40" s="8">
        <v>2457</v>
      </c>
      <c r="ACO40" s="8">
        <v>10041</v>
      </c>
      <c r="ACP40" s="8">
        <v>19227</v>
      </c>
      <c r="ACQ40" s="8">
        <v>-16822</v>
      </c>
      <c r="ACR40" s="8">
        <v>4938</v>
      </c>
      <c r="ACS40" s="8">
        <v>1311</v>
      </c>
      <c r="ACT40" s="8">
        <v>-1687</v>
      </c>
      <c r="ACU40" s="8" t="s">
        <v>5</v>
      </c>
      <c r="ACV40" s="237" t="s">
        <v>5</v>
      </c>
      <c r="ACW40" s="237" t="s">
        <v>5</v>
      </c>
      <c r="ACX40" s="237" t="s">
        <v>5</v>
      </c>
      <c r="ACY40" s="237" t="s">
        <v>5</v>
      </c>
      <c r="ACZ40" s="237" t="s">
        <v>5</v>
      </c>
      <c r="ADA40" s="237" t="s">
        <v>5</v>
      </c>
      <c r="ADB40" s="237" t="s">
        <v>5</v>
      </c>
      <c r="ADC40" s="237" t="s">
        <v>5</v>
      </c>
      <c r="ADD40" s="237" t="s">
        <v>5</v>
      </c>
      <c r="ADE40" s="237" t="s">
        <v>5</v>
      </c>
      <c r="ADF40" s="237" t="s">
        <v>5</v>
      </c>
      <c r="ADG40" s="237" t="s">
        <v>5</v>
      </c>
      <c r="ADH40" s="237" t="s">
        <v>5</v>
      </c>
      <c r="ADI40" s="237" t="s">
        <v>5</v>
      </c>
      <c r="ADJ40" s="127">
        <v>0.48952095808383234</v>
      </c>
      <c r="ADK40" s="128">
        <v>0.41923905240488157</v>
      </c>
      <c r="ADL40" s="128">
        <v>0.70802919708029199</v>
      </c>
      <c r="ADM40" s="128">
        <v>0.50044682752457559</v>
      </c>
      <c r="ADN40" s="128">
        <v>0.45665236051502145</v>
      </c>
      <c r="ADO40" s="128">
        <v>0.45195729537366547</v>
      </c>
      <c r="ADP40" s="128">
        <v>0.44392523364485986</v>
      </c>
      <c r="ADQ40" s="128">
        <v>0.48478015783540024</v>
      </c>
      <c r="ADR40" s="128">
        <v>0.50127226463104324</v>
      </c>
      <c r="ADS40" s="128">
        <v>0.46855733662145499</v>
      </c>
      <c r="ADT40" s="128">
        <v>0.46907216494845361</v>
      </c>
      <c r="ADU40" s="128">
        <v>0.52309985096870348</v>
      </c>
      <c r="ADV40" s="128">
        <v>0.59284497444633732</v>
      </c>
      <c r="ADW40" s="128">
        <v>1.3132075471698113</v>
      </c>
      <c r="ADX40" s="128" t="s">
        <v>1282</v>
      </c>
      <c r="ADY40" s="128">
        <v>0.33767643865363733</v>
      </c>
      <c r="ADZ40" s="128" t="s">
        <v>158</v>
      </c>
      <c r="AEA40" s="128" t="s">
        <v>158</v>
      </c>
      <c r="AEB40" s="128" t="s">
        <v>158</v>
      </c>
      <c r="AEC40" s="128" t="s">
        <v>158</v>
      </c>
      <c r="AED40" s="128" t="s">
        <v>158</v>
      </c>
      <c r="AEE40" s="128" t="s">
        <v>158</v>
      </c>
      <c r="AEF40" s="128" t="s">
        <v>158</v>
      </c>
      <c r="AEG40" s="128" t="s">
        <v>158</v>
      </c>
      <c r="AEH40" s="128" t="s">
        <v>158</v>
      </c>
      <c r="AEI40" s="128" t="s">
        <v>158</v>
      </c>
      <c r="AEJ40" s="128" t="s">
        <v>158</v>
      </c>
      <c r="AEK40" s="127">
        <v>0.13003875148580232</v>
      </c>
      <c r="AEL40" s="128" t="s">
        <v>1282</v>
      </c>
      <c r="AEM40" s="128">
        <v>4.3050335848743675E-2</v>
      </c>
      <c r="AEN40" s="128">
        <v>0.13372685806278509</v>
      </c>
      <c r="AEO40" s="128">
        <v>0.23993108340934427</v>
      </c>
      <c r="AEP40" s="128">
        <v>0.85597069597069597</v>
      </c>
      <c r="AEQ40" s="128">
        <v>0.18421310351581627</v>
      </c>
      <c r="AER40" s="128">
        <v>8.7840681619873739E-2</v>
      </c>
      <c r="AES40" s="128" t="s">
        <v>1282</v>
      </c>
      <c r="AET40" s="128">
        <v>0.29382954107211723</v>
      </c>
      <c r="AEU40" s="128">
        <v>0.90775308641975305</v>
      </c>
      <c r="AEV40" s="128" t="s">
        <v>1282</v>
      </c>
      <c r="AEW40" s="128" t="s">
        <v>158</v>
      </c>
      <c r="AEX40" s="128" t="s">
        <v>158</v>
      </c>
      <c r="AEY40" s="128" t="s">
        <v>158</v>
      </c>
      <c r="AEZ40" s="128" t="s">
        <v>158</v>
      </c>
      <c r="AFA40" s="128" t="s">
        <v>158</v>
      </c>
      <c r="AFB40" s="128" t="s">
        <v>158</v>
      </c>
      <c r="AFC40" s="128" t="s">
        <v>158</v>
      </c>
      <c r="AFD40" s="128" t="s">
        <v>158</v>
      </c>
      <c r="AFE40" s="128" t="s">
        <v>158</v>
      </c>
      <c r="AFF40" s="128" t="s">
        <v>158</v>
      </c>
      <c r="AFG40" s="128" t="s">
        <v>158</v>
      </c>
      <c r="AFH40" s="128" t="s">
        <v>158</v>
      </c>
      <c r="AFI40" s="128" t="s">
        <v>158</v>
      </c>
      <c r="AFJ40" s="128" t="s">
        <v>158</v>
      </c>
      <c r="AFK40" s="128" t="s">
        <v>158</v>
      </c>
      <c r="AFL40" s="134">
        <v>0.13671342404887529</v>
      </c>
      <c r="AFM40" s="135" t="s">
        <v>1282</v>
      </c>
      <c r="AFN40" s="135">
        <v>4.3272096822591942E-2</v>
      </c>
      <c r="AFO40" s="135">
        <v>0.1357076730381746</v>
      </c>
      <c r="AFP40" s="135">
        <v>0.24629629629629629</v>
      </c>
      <c r="AFQ40" s="135">
        <v>0.85597069597069597</v>
      </c>
      <c r="AFR40" s="135">
        <v>0.18733193904989542</v>
      </c>
      <c r="AFS40" s="135">
        <v>8.9010246008217594E-2</v>
      </c>
      <c r="AFT40" s="135" t="s">
        <v>1282</v>
      </c>
      <c r="AFU40" s="135">
        <v>0.30858647225597408</v>
      </c>
      <c r="AFV40" s="135">
        <v>1.1217086193745232</v>
      </c>
      <c r="AFW40" s="135" t="s">
        <v>1282</v>
      </c>
      <c r="AFX40" s="135" t="s">
        <v>158</v>
      </c>
      <c r="AFY40" s="135" t="s">
        <v>158</v>
      </c>
      <c r="AFZ40" s="135" t="s">
        <v>158</v>
      </c>
      <c r="AGA40" s="135" t="s">
        <v>158</v>
      </c>
      <c r="AGB40" s="135" t="s">
        <v>158</v>
      </c>
      <c r="AGC40" s="135" t="s">
        <v>158</v>
      </c>
      <c r="AGD40" s="135" t="s">
        <v>158</v>
      </c>
      <c r="AGE40" s="135" t="s">
        <v>158</v>
      </c>
      <c r="AGF40" s="135" t="s">
        <v>158</v>
      </c>
      <c r="AGG40" s="135" t="s">
        <v>158</v>
      </c>
      <c r="AGH40" s="135" t="s">
        <v>158</v>
      </c>
      <c r="AGI40" s="135" t="s">
        <v>158</v>
      </c>
      <c r="AGJ40" s="135" t="s">
        <v>158</v>
      </c>
      <c r="AGK40" s="135" t="s">
        <v>158</v>
      </c>
      <c r="AGL40" s="135" t="s">
        <v>158</v>
      </c>
    </row>
    <row r="41" spans="1:870" x14ac:dyDescent="0.2">
      <c r="A41" s="7">
        <v>39</v>
      </c>
      <c r="B41" s="1" t="s">
        <v>308</v>
      </c>
      <c r="C41" s="1" t="s">
        <v>309</v>
      </c>
      <c r="D41" s="94">
        <v>1.625</v>
      </c>
      <c r="E41" s="95">
        <v>1.7250000000000001</v>
      </c>
      <c r="F41" s="57">
        <v>6.9</v>
      </c>
      <c r="G41" s="58" t="s">
        <v>159</v>
      </c>
      <c r="H41" s="58">
        <v>6.9</v>
      </c>
      <c r="I41" s="226" t="s">
        <v>5</v>
      </c>
      <c r="J41" s="58" t="s">
        <v>159</v>
      </c>
      <c r="K41" s="58" t="s">
        <v>1280</v>
      </c>
      <c r="L41" s="226" t="s">
        <v>311</v>
      </c>
      <c r="M41" s="151">
        <v>5.85</v>
      </c>
      <c r="N41" s="124">
        <v>4.7</v>
      </c>
      <c r="O41" s="124">
        <v>4.55</v>
      </c>
      <c r="P41" s="124">
        <v>4.1500000000000004</v>
      </c>
      <c r="Q41" s="124">
        <v>3.6</v>
      </c>
      <c r="R41" s="124">
        <v>2.6</v>
      </c>
      <c r="S41" s="124">
        <v>2.2999999999999998</v>
      </c>
      <c r="T41" s="124">
        <v>2.1</v>
      </c>
      <c r="U41" s="124">
        <v>1.875</v>
      </c>
      <c r="V41" s="124">
        <v>1.4</v>
      </c>
      <c r="W41" s="143">
        <v>1.2</v>
      </c>
      <c r="X41" s="124">
        <v>1.1000000000000001</v>
      </c>
      <c r="Y41" s="124">
        <v>0.84</v>
      </c>
      <c r="Z41" s="124">
        <v>0.84</v>
      </c>
      <c r="AA41" s="124">
        <v>0.81499999999999995</v>
      </c>
      <c r="AB41" s="124">
        <v>0.72</v>
      </c>
      <c r="AC41" s="124">
        <v>0.64</v>
      </c>
      <c r="AD41" s="124">
        <v>0.55999999999999994</v>
      </c>
      <c r="AE41" s="124">
        <v>0.47499999999999998</v>
      </c>
      <c r="AF41" s="124">
        <v>0.4</v>
      </c>
      <c r="AG41" s="124">
        <v>0.4</v>
      </c>
      <c r="AH41" s="137">
        <v>0.4</v>
      </c>
      <c r="AI41" s="137">
        <v>0.4</v>
      </c>
      <c r="AJ41" s="137">
        <v>0.4</v>
      </c>
      <c r="AK41" s="137">
        <v>0.4</v>
      </c>
      <c r="AL41" s="137">
        <v>0.4</v>
      </c>
      <c r="AM41" s="137">
        <v>0.4</v>
      </c>
      <c r="AN41" s="137">
        <v>0.4</v>
      </c>
      <c r="AO41" s="137">
        <v>0.4</v>
      </c>
      <c r="AP41" s="137">
        <v>0.4</v>
      </c>
      <c r="AQ41" s="137">
        <v>0.4</v>
      </c>
      <c r="AR41" s="137">
        <v>0.4</v>
      </c>
      <c r="AS41" s="137">
        <v>0.38</v>
      </c>
      <c r="AT41" s="137">
        <v>0.3</v>
      </c>
      <c r="AU41" s="137">
        <v>0.23</v>
      </c>
      <c r="AV41" s="137">
        <v>0.2</v>
      </c>
      <c r="AW41" s="137">
        <v>0.2</v>
      </c>
      <c r="AX41" s="137">
        <v>0.2</v>
      </c>
      <c r="AY41" s="137">
        <v>0.2</v>
      </c>
      <c r="AZ41" s="137">
        <v>0.2</v>
      </c>
      <c r="BA41" s="137">
        <v>0.17199999999999999</v>
      </c>
      <c r="BB41" s="137">
        <v>0.156</v>
      </c>
      <c r="BC41" s="137">
        <v>0.13799999999999998</v>
      </c>
      <c r="BD41" s="137">
        <v>0.11799999999999999</v>
      </c>
      <c r="BE41" s="137">
        <v>0.11000000000000001</v>
      </c>
      <c r="BF41" s="137">
        <v>0.10200000000000001</v>
      </c>
      <c r="BG41" s="137">
        <v>9.1999999999999998E-2</v>
      </c>
      <c r="BH41" s="137">
        <v>7.5999999999999998E-2</v>
      </c>
      <c r="BI41" s="137">
        <v>0.06</v>
      </c>
      <c r="BJ41" s="137">
        <v>5.4000000000000006E-2</v>
      </c>
      <c r="BK41" s="137">
        <v>4.5999999999999999E-2</v>
      </c>
      <c r="BL41" s="137">
        <v>0.04</v>
      </c>
      <c r="BM41" s="126">
        <v>0.24468085106382964</v>
      </c>
      <c r="BN41" s="125">
        <v>3.2967032967033072E-2</v>
      </c>
      <c r="BO41" s="125">
        <v>9.6385542168674565E-2</v>
      </c>
      <c r="BP41" s="125">
        <v>0.1527777777777779</v>
      </c>
      <c r="BQ41" s="125">
        <v>0.38461538461538458</v>
      </c>
      <c r="BR41" s="125">
        <v>0.13043478260869579</v>
      </c>
      <c r="BS41" s="125">
        <v>9.5238095238095122E-2</v>
      </c>
      <c r="BT41" s="125">
        <v>0.12000000000000011</v>
      </c>
      <c r="BU41" s="125">
        <v>0.33928571428571441</v>
      </c>
      <c r="BV41" s="125">
        <v>0.16666666666666674</v>
      </c>
      <c r="BW41" s="125">
        <v>9.0909090909090828E-2</v>
      </c>
      <c r="BX41" s="125">
        <v>0.30952380952380976</v>
      </c>
      <c r="BY41" s="125">
        <v>0</v>
      </c>
      <c r="BZ41" s="125">
        <v>3.0674846625766916E-2</v>
      </c>
      <c r="CA41" s="125">
        <v>0.13194444444444442</v>
      </c>
      <c r="CB41" s="125">
        <v>0.125</v>
      </c>
      <c r="CC41" s="125">
        <v>0.14285714285714302</v>
      </c>
      <c r="CD41" s="125">
        <v>0.17894736842105252</v>
      </c>
      <c r="CE41" s="125">
        <v>0.18749999999999978</v>
      </c>
      <c r="CF41" s="125">
        <v>0</v>
      </c>
      <c r="CG41" s="125">
        <v>0</v>
      </c>
      <c r="CH41" s="125">
        <v>0</v>
      </c>
      <c r="CI41" s="125">
        <v>0</v>
      </c>
      <c r="CJ41" s="125">
        <v>0</v>
      </c>
      <c r="CK41" s="125">
        <v>0</v>
      </c>
      <c r="CL41" s="125">
        <v>0</v>
      </c>
      <c r="CM41" s="125">
        <v>0</v>
      </c>
      <c r="CN41" s="125">
        <v>0</v>
      </c>
      <c r="CO41" s="125">
        <v>0</v>
      </c>
      <c r="CP41" s="125">
        <v>0</v>
      </c>
      <c r="CQ41" s="125">
        <v>0</v>
      </c>
      <c r="CR41" s="125">
        <v>5.2631578947368363E-2</v>
      </c>
      <c r="CS41" s="125">
        <v>0.26666666666666683</v>
      </c>
      <c r="CT41" s="125">
        <v>0.30434782608695632</v>
      </c>
      <c r="CU41" s="125">
        <v>0.14999999999999991</v>
      </c>
      <c r="CV41" s="125">
        <v>0</v>
      </c>
      <c r="CW41" s="125">
        <v>0</v>
      </c>
      <c r="CX41" s="125">
        <v>0</v>
      </c>
      <c r="CY41" s="125">
        <v>0</v>
      </c>
      <c r="CZ41" s="125">
        <v>0.16279069767441867</v>
      </c>
      <c r="DA41" s="125">
        <v>0.10256410256410242</v>
      </c>
      <c r="DB41" s="125">
        <v>0.13043478260869579</v>
      </c>
      <c r="DC41" s="125">
        <v>0.16949152542372881</v>
      </c>
      <c r="DD41" s="125">
        <v>7.2727272727272529E-2</v>
      </c>
      <c r="DE41" s="125">
        <v>7.8431372549019773E-2</v>
      </c>
      <c r="DF41" s="125">
        <v>0.10869565217391308</v>
      </c>
      <c r="DG41" s="125">
        <v>0.21052631578947367</v>
      </c>
      <c r="DH41" s="125">
        <v>0.26666666666666661</v>
      </c>
      <c r="DI41" s="125">
        <v>0.11111111111111094</v>
      </c>
      <c r="DJ41" s="125">
        <v>0.17391304347826098</v>
      </c>
      <c r="DK41" s="125">
        <v>0.14999999999999991</v>
      </c>
      <c r="DL41" s="127">
        <v>3.0245530510674027E-2</v>
      </c>
      <c r="DM41" s="128">
        <v>2.1978021361383548E-2</v>
      </c>
      <c r="DN41" s="128">
        <v>2.6703445037854337E-2</v>
      </c>
      <c r="DO41" s="128">
        <v>2.6372648703609558E-2</v>
      </c>
      <c r="DP41" s="128">
        <v>1.95726635132931E-2</v>
      </c>
      <c r="DQ41" s="128">
        <v>1.5124192891629341E-2</v>
      </c>
      <c r="DR41" s="128">
        <v>1.5646258503401358E-2</v>
      </c>
      <c r="DS41" s="128">
        <v>1.5274949083503056E-2</v>
      </c>
      <c r="DT41" s="128">
        <v>1.4383246394599569E-2</v>
      </c>
      <c r="DU41" s="128">
        <v>1.3854527461652647E-2</v>
      </c>
      <c r="DV41" s="128">
        <v>1.6335420637081405E-2</v>
      </c>
      <c r="DW41" s="128">
        <v>1.5958218482518497E-2</v>
      </c>
      <c r="DX41" s="128">
        <v>1.2186275932105032E-2</v>
      </c>
      <c r="DY41" s="128">
        <v>1.382716049382716E-2</v>
      </c>
      <c r="DZ41" s="128">
        <v>1.0898635998930194E-2</v>
      </c>
      <c r="EA41" s="128">
        <v>8.2051282051282051E-3</v>
      </c>
      <c r="EB41" s="128">
        <v>8.5083754320659406E-3</v>
      </c>
      <c r="EC41" s="128">
        <v>7.9320113314447598E-3</v>
      </c>
      <c r="ED41" s="128">
        <v>8.2752613240418115E-3</v>
      </c>
      <c r="EE41" s="128">
        <v>9.3896713615023476E-3</v>
      </c>
      <c r="EF41" s="128">
        <v>1.1951000896325068E-2</v>
      </c>
      <c r="EG41" s="128">
        <v>1.4184397163120569E-2</v>
      </c>
      <c r="EH41" s="128">
        <v>1.0810810810810811E-2</v>
      </c>
      <c r="EI41" s="128">
        <v>8.6956521739130436E-3</v>
      </c>
      <c r="EJ41" s="128">
        <v>8.8888888888888889E-3</v>
      </c>
      <c r="EK41" s="128">
        <v>1.2519561815336464E-2</v>
      </c>
      <c r="EL41" s="128">
        <v>1.7021276595744681E-2</v>
      </c>
      <c r="EM41" s="127">
        <v>3.4947564420450987E-2</v>
      </c>
      <c r="EN41" s="128">
        <v>2.5275124456068963E-2</v>
      </c>
      <c r="EO41" s="128">
        <v>3.502424755600031E-2</v>
      </c>
      <c r="EP41" s="128">
        <v>2.8769497400346622E-2</v>
      </c>
      <c r="EQ41" s="128">
        <v>2.1991447770311548E-2</v>
      </c>
      <c r="ER41" s="128">
        <v>1.6993464052287584E-2</v>
      </c>
      <c r="ES41" s="128">
        <v>1.723621103117506E-2</v>
      </c>
      <c r="ET41" s="128">
        <v>1.6770483948251078E-2</v>
      </c>
      <c r="EU41" s="128">
        <v>1.7173474995420407E-2</v>
      </c>
      <c r="EV41" s="128">
        <v>1.6828945786753216E-2</v>
      </c>
      <c r="EW41" s="128">
        <v>1.771479185119575E-2</v>
      </c>
      <c r="EX41" s="128">
        <v>1.7973856209150329E-2</v>
      </c>
      <c r="EY41" s="128">
        <v>1.4672489082969432E-2</v>
      </c>
      <c r="EZ41" s="128">
        <v>1.6467359341305627E-2</v>
      </c>
      <c r="FA41" s="128">
        <v>1.4777878513145964E-2</v>
      </c>
      <c r="FB41" s="128">
        <v>9.3615914705499938E-3</v>
      </c>
      <c r="FC41" s="128">
        <v>9.4688563396952211E-3</v>
      </c>
      <c r="FD41" s="128" t="s">
        <v>158</v>
      </c>
      <c r="FE41" s="128" t="s">
        <v>158</v>
      </c>
      <c r="FF41" s="128" t="s">
        <v>158</v>
      </c>
      <c r="FG41" s="128" t="s">
        <v>158</v>
      </c>
      <c r="FH41" s="128" t="s">
        <v>158</v>
      </c>
      <c r="FI41" s="128" t="s">
        <v>158</v>
      </c>
      <c r="FJ41" s="128" t="s">
        <v>158</v>
      </c>
      <c r="FK41" s="128" t="s">
        <v>158</v>
      </c>
      <c r="FL41" s="128" t="s">
        <v>158</v>
      </c>
      <c r="FM41" s="128" t="s">
        <v>158</v>
      </c>
      <c r="FN41" s="127">
        <v>4.201378748356345E-2</v>
      </c>
      <c r="FO41" s="128">
        <v>2.9478173237855329E-2</v>
      </c>
      <c r="FP41" s="128">
        <v>6.7758749069247948E-2</v>
      </c>
      <c r="FQ41" s="128">
        <v>3.160459980199528E-2</v>
      </c>
      <c r="FR41" s="128">
        <v>2.6258205689277902E-2</v>
      </c>
      <c r="FS41" s="128">
        <v>1.8968410301305905E-2</v>
      </c>
      <c r="FT41" s="128">
        <v>2.2653402935093075E-2</v>
      </c>
      <c r="FU41" s="128">
        <v>1.9419271314962086E-2</v>
      </c>
      <c r="FV41" s="128">
        <v>2.0118025751072962E-2</v>
      </c>
      <c r="FW41" s="128">
        <v>2.1055797864340503E-2</v>
      </c>
      <c r="FX41" s="128">
        <v>1.9301914106482226E-2</v>
      </c>
      <c r="FY41" s="128">
        <v>2.1235521235521238E-2</v>
      </c>
      <c r="FZ41" s="128">
        <v>1.6515926071569011E-2</v>
      </c>
      <c r="GA41" s="128">
        <v>2.2035676810073453E-2</v>
      </c>
      <c r="GB41" s="128">
        <v>2.2292122538293213E-2</v>
      </c>
      <c r="GC41" s="128">
        <v>1.0682492581602372E-2</v>
      </c>
      <c r="GD41" s="128">
        <v>1.0448979591836735E-2</v>
      </c>
      <c r="GE41" s="128">
        <v>1.1021452469986221E-2</v>
      </c>
      <c r="GF41" s="128">
        <v>1.217948717948718E-2</v>
      </c>
      <c r="GG41" s="128">
        <v>1.4362657091561939E-2</v>
      </c>
      <c r="GH41" s="128">
        <v>1.6694490818030049E-2</v>
      </c>
      <c r="GI41" s="128">
        <v>2.1621621621621623E-2</v>
      </c>
      <c r="GJ41" s="128">
        <v>2.6578073089700997E-2</v>
      </c>
      <c r="GK41" s="128">
        <v>1.2307692307692308E-2</v>
      </c>
      <c r="GL41" s="128">
        <v>2.1052631578947368E-2</v>
      </c>
      <c r="GM41" s="128">
        <v>1.9047619047619049E-2</v>
      </c>
      <c r="GN41" s="128">
        <v>2.8571428571428574E-2</v>
      </c>
      <c r="GO41" s="109" t="s">
        <v>158</v>
      </c>
      <c r="GP41" s="141">
        <v>18.38</v>
      </c>
      <c r="GQ41" s="141">
        <v>12.31</v>
      </c>
      <c r="GR41" s="141">
        <v>12.58</v>
      </c>
      <c r="GS41" s="141">
        <v>10.64</v>
      </c>
      <c r="GT41" s="141">
        <v>10.67</v>
      </c>
      <c r="GU41" s="141">
        <v>9.2200000000000006</v>
      </c>
      <c r="GV41" s="129">
        <v>8.61</v>
      </c>
      <c r="GW41" s="129">
        <v>7.59</v>
      </c>
      <c r="GX41" s="129">
        <v>6.91</v>
      </c>
      <c r="GY41" s="129">
        <v>6.1</v>
      </c>
      <c r="GZ41" s="129">
        <v>5.71</v>
      </c>
      <c r="HA41" s="129">
        <v>5.42</v>
      </c>
      <c r="HB41" s="129">
        <v>4.0999999999999996</v>
      </c>
      <c r="HC41" s="129">
        <v>4.5999999999999996</v>
      </c>
      <c r="HD41" s="129">
        <v>5.05</v>
      </c>
      <c r="HE41" s="129">
        <v>4.3099999999999996</v>
      </c>
      <c r="HF41" s="231" t="s">
        <v>158</v>
      </c>
      <c r="HG41" s="231" t="s">
        <v>158</v>
      </c>
      <c r="HH41" s="231" t="s">
        <v>158</v>
      </c>
      <c r="HI41" s="231" t="s">
        <v>158</v>
      </c>
      <c r="HJ41" s="231" t="s">
        <v>158</v>
      </c>
      <c r="HK41" s="231" t="s">
        <v>158</v>
      </c>
      <c r="HL41" s="231" t="s">
        <v>158</v>
      </c>
      <c r="HM41" s="231" t="s">
        <v>158</v>
      </c>
      <c r="HN41" s="231" t="s">
        <v>158</v>
      </c>
      <c r="HO41" s="231" t="s">
        <v>158</v>
      </c>
      <c r="HP41" s="232" t="s">
        <v>158</v>
      </c>
      <c r="HQ41" s="131">
        <v>8.6746464635473348</v>
      </c>
      <c r="HR41" s="131">
        <v>5.4549147034930954</v>
      </c>
      <c r="HS41" s="131">
        <v>10.437996820349762</v>
      </c>
      <c r="HT41" s="131">
        <v>12.88533834586466</v>
      </c>
      <c r="HU41" s="131">
        <v>12.846298031865041</v>
      </c>
      <c r="HV41" s="131">
        <v>11.011930585683297</v>
      </c>
      <c r="HW41" s="131">
        <v>12.559814169570268</v>
      </c>
      <c r="HX41" s="131">
        <v>12.279314888010541</v>
      </c>
      <c r="HY41" s="131">
        <v>9.6222865412445717</v>
      </c>
      <c r="HZ41" s="131">
        <v>10.191803278688525</v>
      </c>
      <c r="IA41" s="131">
        <v>9.0718038528896674</v>
      </c>
      <c r="IB41" s="131">
        <v>9.3837638376383765</v>
      </c>
      <c r="IC41" s="131">
        <v>9.2975609756097555</v>
      </c>
      <c r="ID41" s="131">
        <v>7.9478260869565229</v>
      </c>
      <c r="IE41" s="131">
        <v>13.346534653465348</v>
      </c>
      <c r="IF41" s="131">
        <v>14.211136890951277</v>
      </c>
      <c r="IG41" s="131" t="s">
        <v>158</v>
      </c>
      <c r="IH41" s="131" t="s">
        <v>158</v>
      </c>
      <c r="II41" s="131" t="s">
        <v>158</v>
      </c>
      <c r="IJ41" s="131" t="s">
        <v>158</v>
      </c>
      <c r="IK41" s="131" t="s">
        <v>158</v>
      </c>
      <c r="IL41" s="131" t="s">
        <v>158</v>
      </c>
      <c r="IM41" s="131" t="s">
        <v>158</v>
      </c>
      <c r="IN41" s="131" t="s">
        <v>158</v>
      </c>
      <c r="IO41" s="131" t="s">
        <v>158</v>
      </c>
      <c r="IP41" s="131" t="s">
        <v>158</v>
      </c>
      <c r="IQ41" s="130" t="s">
        <v>158</v>
      </c>
      <c r="IR41" s="131">
        <v>10.11717001330914</v>
      </c>
      <c r="IS41" s="131">
        <v>10.553208773354996</v>
      </c>
      <c r="IT41" s="131">
        <v>11.466613672496026</v>
      </c>
      <c r="IU41" s="131">
        <v>15.38533834586466</v>
      </c>
      <c r="IV41" s="131">
        <v>14.339268978444236</v>
      </c>
      <c r="IW41" s="131">
        <v>14.47288503253796</v>
      </c>
      <c r="IX41" s="131">
        <v>14.543554006968641</v>
      </c>
      <c r="IY41" s="131">
        <v>14.38471673254282</v>
      </c>
      <c r="IZ41" s="131">
        <v>12.039073806078147</v>
      </c>
      <c r="JA41" s="131">
        <v>11.104918032786886</v>
      </c>
      <c r="JB41" s="131">
        <v>10.718038528896672</v>
      </c>
      <c r="JC41" s="131">
        <v>10.562730627306273</v>
      </c>
      <c r="JD41" s="131">
        <v>12.441463414634146</v>
      </c>
      <c r="JE41" s="131">
        <v>11.989130434782609</v>
      </c>
      <c r="JF41" s="131">
        <v>15.22970297029703</v>
      </c>
      <c r="JG41" s="131">
        <v>15.682134570765664</v>
      </c>
      <c r="JH41" s="131" t="s">
        <v>158</v>
      </c>
      <c r="JI41" s="131" t="s">
        <v>158</v>
      </c>
      <c r="JJ41" s="131" t="s">
        <v>158</v>
      </c>
      <c r="JK41" s="131" t="s">
        <v>158</v>
      </c>
      <c r="JL41" s="131" t="s">
        <v>158</v>
      </c>
      <c r="JM41" s="131" t="s">
        <v>158</v>
      </c>
      <c r="JN41" s="131" t="s">
        <v>158</v>
      </c>
      <c r="JO41" s="131" t="s">
        <v>158</v>
      </c>
      <c r="JP41" s="131" t="s">
        <v>158</v>
      </c>
      <c r="JQ41" s="131" t="s">
        <v>158</v>
      </c>
      <c r="JR41" s="130" t="s">
        <v>158</v>
      </c>
      <c r="JS41" s="131">
        <v>11.634929597388467</v>
      </c>
      <c r="JT41" s="131">
        <v>13.841592201462225</v>
      </c>
      <c r="JU41" s="131">
        <v>12.508744038155804</v>
      </c>
      <c r="JV41" s="131">
        <v>17.286654135338345</v>
      </c>
      <c r="JW41" s="131">
        <v>16.111527647610121</v>
      </c>
      <c r="JX41" s="131">
        <v>15.943600867678958</v>
      </c>
      <c r="JY41" s="131">
        <v>15.967479674796747</v>
      </c>
      <c r="JZ41" s="131">
        <v>17.175230566534918</v>
      </c>
      <c r="KA41" s="131">
        <v>14.623733719247467</v>
      </c>
      <c r="KB41" s="131">
        <v>12.042622950819672</v>
      </c>
      <c r="KC41" s="131">
        <v>12.071803852889669</v>
      </c>
      <c r="KD41" s="131">
        <v>12.717712177121772</v>
      </c>
      <c r="KE41" s="131">
        <v>14.817073170731708</v>
      </c>
      <c r="KF41" s="131">
        <v>16.256521739130438</v>
      </c>
      <c r="KG41" s="131">
        <v>17.376237623762378</v>
      </c>
      <c r="KH41" s="131">
        <v>17.452436194895594</v>
      </c>
      <c r="KI41" s="131" t="s">
        <v>158</v>
      </c>
      <c r="KJ41" s="131" t="s">
        <v>158</v>
      </c>
      <c r="KK41" s="131" t="s">
        <v>158</v>
      </c>
      <c r="KL41" s="131" t="s">
        <v>158</v>
      </c>
      <c r="KM41" s="131" t="s">
        <v>158</v>
      </c>
      <c r="KN41" s="131" t="s">
        <v>158</v>
      </c>
      <c r="KO41" s="131" t="s">
        <v>158</v>
      </c>
      <c r="KP41" s="131" t="s">
        <v>158</v>
      </c>
      <c r="KQ41" s="131" t="s">
        <v>158</v>
      </c>
      <c r="KR41" s="131" t="s">
        <v>158</v>
      </c>
      <c r="KS41" s="116" t="s">
        <v>158</v>
      </c>
      <c r="KT41" s="132">
        <v>268.20726308448974</v>
      </c>
      <c r="KU41" s="132">
        <v>243.78688524590163</v>
      </c>
      <c r="KV41" s="132">
        <v>234.41935483870967</v>
      </c>
      <c r="KW41" s="132">
        <v>216.2923076923077</v>
      </c>
      <c r="KX41" s="132">
        <v>194.69565217391303</v>
      </c>
      <c r="KY41" s="132">
        <v>173.7123287671233</v>
      </c>
      <c r="KZ41" s="132">
        <v>159.48051948051949</v>
      </c>
      <c r="LA41" s="132">
        <v>155.77500000000001</v>
      </c>
      <c r="LB41" s="132">
        <v>145.50617283950618</v>
      </c>
      <c r="LC41" s="132">
        <v>139.35365853658536</v>
      </c>
      <c r="LD41" s="132">
        <v>126.67073170731707</v>
      </c>
      <c r="LE41" s="132">
        <v>109.51219512195122</v>
      </c>
      <c r="LF41" s="132" t="s">
        <v>158</v>
      </c>
      <c r="LG41" s="132" t="s">
        <v>158</v>
      </c>
      <c r="LH41" s="132" t="s">
        <v>158</v>
      </c>
      <c r="LI41" s="132" t="s">
        <v>158</v>
      </c>
      <c r="LJ41" s="132" t="s">
        <v>158</v>
      </c>
      <c r="LK41" s="132" t="s">
        <v>158</v>
      </c>
      <c r="LL41" s="132" t="s">
        <v>158</v>
      </c>
      <c r="LM41" s="132" t="s">
        <v>158</v>
      </c>
      <c r="LN41" s="132" t="s">
        <v>158</v>
      </c>
      <c r="LO41" s="132" t="s">
        <v>158</v>
      </c>
      <c r="LP41" s="132" t="s">
        <v>158</v>
      </c>
      <c r="LQ41" s="132" t="s">
        <v>158</v>
      </c>
      <c r="LR41" s="132" t="s">
        <v>158</v>
      </c>
      <c r="LS41" s="132" t="s">
        <v>158</v>
      </c>
      <c r="LT41" s="130" t="s">
        <v>158</v>
      </c>
      <c r="LU41" s="131">
        <v>0.59446563887337289</v>
      </c>
      <c r="LV41" s="131">
        <v>0.27544549794902834</v>
      </c>
      <c r="LW41" s="131">
        <v>0.56014999311958169</v>
      </c>
      <c r="LX41" s="131">
        <v>0.63386442847997715</v>
      </c>
      <c r="LY41" s="131">
        <v>0.70402188476998662</v>
      </c>
      <c r="LZ41" s="131">
        <v>0.58447204479142023</v>
      </c>
      <c r="MA41" s="131">
        <v>0.67807654723127031</v>
      </c>
      <c r="MB41" s="131">
        <v>0.59829882843845295</v>
      </c>
      <c r="MC41" s="131">
        <v>0.45695655862888168</v>
      </c>
      <c r="MD41" s="131">
        <v>0.44613109302529103</v>
      </c>
      <c r="ME41" s="131">
        <v>0.40893424472898815</v>
      </c>
      <c r="MF41" s="131">
        <v>0.4644231625835189</v>
      </c>
      <c r="MG41" s="131" t="s">
        <v>158</v>
      </c>
      <c r="MH41" s="131" t="s">
        <v>158</v>
      </c>
      <c r="MI41" s="131" t="s">
        <v>158</v>
      </c>
      <c r="MJ41" s="131" t="s">
        <v>158</v>
      </c>
      <c r="MK41" s="131" t="s">
        <v>158</v>
      </c>
      <c r="ML41" s="131" t="s">
        <v>158</v>
      </c>
      <c r="MM41" s="131" t="s">
        <v>158</v>
      </c>
      <c r="MN41" s="131" t="s">
        <v>158</v>
      </c>
      <c r="MO41" s="131" t="s">
        <v>158</v>
      </c>
      <c r="MP41" s="131" t="s">
        <v>158</v>
      </c>
      <c r="MQ41" s="131" t="s">
        <v>158</v>
      </c>
      <c r="MR41" s="131" t="s">
        <v>158</v>
      </c>
      <c r="MS41" s="131" t="s">
        <v>158</v>
      </c>
      <c r="MT41" s="131" t="s">
        <v>158</v>
      </c>
      <c r="MU41" s="130" t="s">
        <v>158</v>
      </c>
      <c r="MV41" s="131">
        <v>0.6933204668139189</v>
      </c>
      <c r="MW41" s="131">
        <v>0.53288346446103152</v>
      </c>
      <c r="MX41" s="131">
        <v>0.61535021329296824</v>
      </c>
      <c r="MY41" s="131">
        <v>0.75684614837470654</v>
      </c>
      <c r="MZ41" s="131">
        <v>0.78584189370254587</v>
      </c>
      <c r="NA41" s="131">
        <v>0.7681665483794653</v>
      </c>
      <c r="NB41" s="131">
        <v>0.78517426710097715</v>
      </c>
      <c r="NC41" s="131">
        <v>0.70088268335740656</v>
      </c>
      <c r="ND41" s="131">
        <v>0.57172832173765475</v>
      </c>
      <c r="NE41" s="131">
        <v>0.48610133893410346</v>
      </c>
      <c r="NF41" s="131">
        <v>0.48314238952536825</v>
      </c>
      <c r="NG41" s="131">
        <v>0.52277282850779505</v>
      </c>
      <c r="NH41" s="131" t="s">
        <v>158</v>
      </c>
      <c r="NI41" s="131" t="s">
        <v>158</v>
      </c>
      <c r="NJ41" s="131" t="s">
        <v>158</v>
      </c>
      <c r="NK41" s="131" t="s">
        <v>158</v>
      </c>
      <c r="NL41" s="131" t="s">
        <v>158</v>
      </c>
      <c r="NM41" s="131" t="s">
        <v>158</v>
      </c>
      <c r="NN41" s="131" t="s">
        <v>158</v>
      </c>
      <c r="NO41" s="131" t="s">
        <v>158</v>
      </c>
      <c r="NP41" s="131" t="s">
        <v>158</v>
      </c>
      <c r="NQ41" s="131" t="s">
        <v>158</v>
      </c>
      <c r="NR41" s="131" t="s">
        <v>158</v>
      </c>
      <c r="NS41" s="131" t="s">
        <v>158</v>
      </c>
      <c r="NT41" s="131" t="s">
        <v>158</v>
      </c>
      <c r="NU41" s="131" t="s">
        <v>158</v>
      </c>
      <c r="NV41" s="130" t="s">
        <v>158</v>
      </c>
      <c r="NW41" s="131">
        <v>0.79733115181386305</v>
      </c>
      <c r="NX41" s="131">
        <v>0.69893013247259761</v>
      </c>
      <c r="NY41" s="131">
        <v>0.67127562955827724</v>
      </c>
      <c r="NZ41" s="131">
        <v>0.85037698271569817</v>
      </c>
      <c r="OA41" s="131">
        <v>0.8829678427869585</v>
      </c>
      <c r="OB41" s="131">
        <v>0.84622663827773836</v>
      </c>
      <c r="OC41" s="131">
        <v>0.86204885993485325</v>
      </c>
      <c r="OD41" s="131">
        <v>0.83684801797464292</v>
      </c>
      <c r="OE41" s="131">
        <v>0.69447225521805522</v>
      </c>
      <c r="OF41" s="131">
        <v>0.52714798284764153</v>
      </c>
      <c r="OG41" s="131">
        <v>0.54416674689515743</v>
      </c>
      <c r="OH41" s="131">
        <v>0.6294276169265034</v>
      </c>
      <c r="OI41" s="131" t="s">
        <v>158</v>
      </c>
      <c r="OJ41" s="131" t="s">
        <v>158</v>
      </c>
      <c r="OK41" s="131" t="s">
        <v>158</v>
      </c>
      <c r="OL41" s="131" t="s">
        <v>158</v>
      </c>
      <c r="OM41" s="131" t="s">
        <v>158</v>
      </c>
      <c r="ON41" s="131" t="s">
        <v>158</v>
      </c>
      <c r="OO41" s="131" t="s">
        <v>158</v>
      </c>
      <c r="OP41" s="131" t="s">
        <v>158</v>
      </c>
      <c r="OQ41" s="131" t="s">
        <v>158</v>
      </c>
      <c r="OR41" s="131" t="s">
        <v>158</v>
      </c>
      <c r="OS41" s="131" t="s">
        <v>158</v>
      </c>
      <c r="OT41" s="131" t="s">
        <v>158</v>
      </c>
      <c r="OU41" s="131" t="s">
        <v>158</v>
      </c>
      <c r="OV41" s="131" t="s">
        <v>158</v>
      </c>
      <c r="OW41" s="378" t="s">
        <v>158</v>
      </c>
      <c r="OX41" s="132">
        <v>29.869400392859003</v>
      </c>
      <c r="OY41" s="132">
        <v>40.049180327868854</v>
      </c>
      <c r="OZ41" s="132">
        <v>17.532258064516128</v>
      </c>
      <c r="PA41" s="132">
        <v>12.415384615384616</v>
      </c>
      <c r="PB41" s="132">
        <v>14.086956521739131</v>
      </c>
      <c r="PC41" s="132">
        <v>13.506849315068493</v>
      </c>
      <c r="PD41" s="132">
        <v>12.7012987012987</v>
      </c>
      <c r="PE41" s="132">
        <v>7.1749999999999998</v>
      </c>
      <c r="PF41" s="132">
        <v>9.8271604938271597</v>
      </c>
      <c r="PG41" s="132">
        <v>9.0609756097560972</v>
      </c>
      <c r="PH41" s="132">
        <v>17.146341463414632</v>
      </c>
      <c r="PI41" s="132">
        <v>12.085365853658537</v>
      </c>
      <c r="PJ41" s="132" t="s">
        <v>158</v>
      </c>
      <c r="PK41" s="132" t="s">
        <v>158</v>
      </c>
      <c r="PL41" s="132" t="s">
        <v>158</v>
      </c>
      <c r="PM41" s="132" t="s">
        <v>158</v>
      </c>
      <c r="PN41" s="132" t="s">
        <v>158</v>
      </c>
      <c r="PO41" s="132" t="s">
        <v>158</v>
      </c>
      <c r="PP41" s="132" t="s">
        <v>158</v>
      </c>
      <c r="PQ41" s="132" t="s">
        <v>158</v>
      </c>
      <c r="PR41" s="132" t="s">
        <v>158</v>
      </c>
      <c r="PS41" s="132" t="s">
        <v>158</v>
      </c>
      <c r="PT41" s="132" t="s">
        <v>158</v>
      </c>
      <c r="PU41" s="132" t="s">
        <v>158</v>
      </c>
      <c r="PV41" s="132" t="s">
        <v>158</v>
      </c>
      <c r="PW41" s="132" t="s">
        <v>158</v>
      </c>
      <c r="PX41" s="130" t="s">
        <v>158</v>
      </c>
      <c r="PY41" s="131">
        <v>5.3379043403267632</v>
      </c>
      <c r="PZ41" s="131">
        <v>1.6766884977486698</v>
      </c>
      <c r="QA41" s="131">
        <v>7.4896228150873974</v>
      </c>
      <c r="QB41" s="131">
        <v>11.042750929368029</v>
      </c>
      <c r="QC41" s="131">
        <v>9.7302777777777774</v>
      </c>
      <c r="QD41" s="131">
        <v>7.5169269776876266</v>
      </c>
      <c r="QE41" s="131">
        <v>8.5140899795501035</v>
      </c>
      <c r="QF41" s="131">
        <v>12.989547038327526</v>
      </c>
      <c r="QG41" s="131">
        <v>6.7659422110552763</v>
      </c>
      <c r="QH41" s="131">
        <v>6.8612920592193811</v>
      </c>
      <c r="QI41" s="131">
        <v>3.0210526315789474</v>
      </c>
      <c r="QJ41" s="131">
        <v>4.2083955600403629</v>
      </c>
      <c r="QK41" s="131" t="s">
        <v>158</v>
      </c>
      <c r="QL41" s="131" t="s">
        <v>158</v>
      </c>
      <c r="QM41" s="131" t="s">
        <v>158</v>
      </c>
      <c r="QN41" s="131" t="s">
        <v>158</v>
      </c>
      <c r="QO41" s="131" t="s">
        <v>158</v>
      </c>
      <c r="QP41" s="131" t="s">
        <v>158</v>
      </c>
      <c r="QQ41" s="131" t="s">
        <v>158</v>
      </c>
      <c r="QR41" s="131" t="s">
        <v>158</v>
      </c>
      <c r="QS41" s="131" t="s">
        <v>158</v>
      </c>
      <c r="QT41" s="131" t="s">
        <v>158</v>
      </c>
      <c r="QU41" s="131" t="s">
        <v>158</v>
      </c>
      <c r="QV41" s="131" t="s">
        <v>158</v>
      </c>
      <c r="QW41" s="131" t="s">
        <v>158</v>
      </c>
      <c r="QX41" s="131" t="s">
        <v>158</v>
      </c>
      <c r="QY41" s="130" t="s">
        <v>158</v>
      </c>
      <c r="QZ41" s="131">
        <v>6.2255546612538852</v>
      </c>
      <c r="RA41" s="131">
        <v>3.2437617683176421</v>
      </c>
      <c r="RB41" s="131">
        <v>8.227690892364306</v>
      </c>
      <c r="RC41" s="131">
        <v>13.185254027261461</v>
      </c>
      <c r="RD41" s="131">
        <v>10.861111111111111</v>
      </c>
      <c r="RE41" s="131">
        <v>9.8794320486815419</v>
      </c>
      <c r="RF41" s="131">
        <v>9.8588343558282219</v>
      </c>
      <c r="RG41" s="131">
        <v>15.216724738675959</v>
      </c>
      <c r="RH41" s="131">
        <v>8.4653140703517593</v>
      </c>
      <c r="RI41" s="131">
        <v>7.4760161507402421</v>
      </c>
      <c r="RJ41" s="131">
        <v>3.5692745376955908</v>
      </c>
      <c r="RK41" s="131">
        <v>4.7371342078708372</v>
      </c>
      <c r="RL41" s="131" t="s">
        <v>158</v>
      </c>
      <c r="RM41" s="131" t="s">
        <v>158</v>
      </c>
      <c r="RN41" s="131" t="s">
        <v>158</v>
      </c>
      <c r="RO41" s="131" t="s">
        <v>158</v>
      </c>
      <c r="RP41" s="131" t="s">
        <v>158</v>
      </c>
      <c r="RQ41" s="131" t="s">
        <v>158</v>
      </c>
      <c r="RR41" s="131" t="s">
        <v>158</v>
      </c>
      <c r="RS41" s="131" t="s">
        <v>158</v>
      </c>
      <c r="RT41" s="131" t="s">
        <v>158</v>
      </c>
      <c r="RU41" s="131" t="s">
        <v>158</v>
      </c>
      <c r="RV41" s="131" t="s">
        <v>158</v>
      </c>
      <c r="RW41" s="131" t="s">
        <v>158</v>
      </c>
      <c r="RX41" s="131" t="s">
        <v>158</v>
      </c>
      <c r="RY41" s="131" t="s">
        <v>158</v>
      </c>
      <c r="RZ41" s="130" t="s">
        <v>158</v>
      </c>
      <c r="SA41" s="131">
        <v>7.1595011345164457</v>
      </c>
      <c r="SB41" s="131">
        <v>4.2545190339746206</v>
      </c>
      <c r="SC41" s="131">
        <v>8.9754553817847302</v>
      </c>
      <c r="SD41" s="131">
        <v>14.814684014869888</v>
      </c>
      <c r="SE41" s="131">
        <v>12.203487654320988</v>
      </c>
      <c r="SF41" s="131">
        <v>10.883367139959432</v>
      </c>
      <c r="SG41" s="131">
        <v>10.824089979550102</v>
      </c>
      <c r="SH41" s="131">
        <v>18.168641114982581</v>
      </c>
      <c r="SI41" s="131">
        <v>10.282726130653266</v>
      </c>
      <c r="SJ41" s="131">
        <v>8.1072947510094213</v>
      </c>
      <c r="SK41" s="131">
        <v>4.0200995732574691</v>
      </c>
      <c r="SL41" s="131">
        <v>5.7035923309788092</v>
      </c>
      <c r="SM41" s="131" t="s">
        <v>158</v>
      </c>
      <c r="SN41" s="131" t="s">
        <v>158</v>
      </c>
      <c r="SO41" s="131" t="s">
        <v>158</v>
      </c>
      <c r="SP41" s="131" t="s">
        <v>158</v>
      </c>
      <c r="SQ41" s="131" t="s">
        <v>158</v>
      </c>
      <c r="SR41" s="131" t="s">
        <v>158</v>
      </c>
      <c r="SS41" s="131" t="s">
        <v>158</v>
      </c>
      <c r="ST41" s="131" t="s">
        <v>158</v>
      </c>
      <c r="SU41" s="131" t="s">
        <v>158</v>
      </c>
      <c r="SV41" s="131" t="s">
        <v>158</v>
      </c>
      <c r="SW41" s="131" t="s">
        <v>158</v>
      </c>
      <c r="SX41" s="131" t="s">
        <v>158</v>
      </c>
      <c r="SY41" s="131" t="s">
        <v>158</v>
      </c>
      <c r="SZ41" s="131" t="s">
        <v>158</v>
      </c>
      <c r="TA41" s="378" t="s">
        <v>158</v>
      </c>
      <c r="TB41" s="132">
        <v>17.048473901479706</v>
      </c>
      <c r="TC41" s="132">
        <v>32.885245901639344</v>
      </c>
      <c r="TD41" s="132">
        <v>7.645161290322581</v>
      </c>
      <c r="TE41" s="132">
        <v>4.0153846153846153</v>
      </c>
      <c r="TF41" s="132">
        <v>4.9275362318840576</v>
      </c>
      <c r="TG41" s="132">
        <v>2.8082191780821919</v>
      </c>
      <c r="TH41" s="132">
        <v>4.779220779220779</v>
      </c>
      <c r="TI41" s="132">
        <v>-1.425</v>
      </c>
      <c r="TJ41" s="132">
        <v>3.5432098765432101</v>
      </c>
      <c r="TK41" s="132">
        <v>5.5609756097560972</v>
      </c>
      <c r="TL41" s="132">
        <v>12.75609756097561</v>
      </c>
      <c r="TM41" s="132">
        <v>8.3292682926829276</v>
      </c>
      <c r="TN41" s="132" t="s">
        <v>158</v>
      </c>
      <c r="TO41" s="132" t="s">
        <v>158</v>
      </c>
      <c r="TP41" s="132" t="s">
        <v>158</v>
      </c>
      <c r="TQ41" s="132" t="s">
        <v>158</v>
      </c>
      <c r="TR41" s="132" t="s">
        <v>158</v>
      </c>
      <c r="TS41" s="132" t="s">
        <v>158</v>
      </c>
      <c r="TT41" s="132" t="s">
        <v>158</v>
      </c>
      <c r="TU41" s="132" t="s">
        <v>158</v>
      </c>
      <c r="TV41" s="132" t="s">
        <v>158</v>
      </c>
      <c r="TW41" s="132" t="s">
        <v>158</v>
      </c>
      <c r="TX41" s="132" t="s">
        <v>158</v>
      </c>
      <c r="TY41" s="132" t="s">
        <v>158</v>
      </c>
      <c r="TZ41" s="132" t="s">
        <v>158</v>
      </c>
      <c r="UA41" s="132" t="s">
        <v>158</v>
      </c>
      <c r="UB41" s="235" t="s">
        <v>158</v>
      </c>
      <c r="UC41" s="236">
        <v>82.03</v>
      </c>
      <c r="UD41" s="236">
        <v>67.84</v>
      </c>
      <c r="UE41" s="236">
        <v>64.83</v>
      </c>
      <c r="UF41" s="236">
        <v>68.38</v>
      </c>
      <c r="UG41" s="236">
        <v>70.61</v>
      </c>
      <c r="UH41" s="236">
        <v>67.78</v>
      </c>
      <c r="UI41" s="236">
        <v>65.14</v>
      </c>
      <c r="UJ41" s="236">
        <v>67.89</v>
      </c>
      <c r="UK41" s="236">
        <v>62.54</v>
      </c>
      <c r="UL41" s="236">
        <v>58.71</v>
      </c>
      <c r="UM41" s="236">
        <v>52.77</v>
      </c>
      <c r="UN41" s="236">
        <v>49.93</v>
      </c>
      <c r="UO41" s="231" t="s">
        <v>5</v>
      </c>
      <c r="UP41" s="231" t="s">
        <v>5</v>
      </c>
      <c r="UQ41" s="231" t="s">
        <v>5</v>
      </c>
      <c r="UR41" s="231" t="s">
        <v>5</v>
      </c>
      <c r="US41" s="231" t="s">
        <v>5</v>
      </c>
      <c r="UT41" s="231" t="s">
        <v>5</v>
      </c>
      <c r="UU41" s="231" t="s">
        <v>5</v>
      </c>
      <c r="UV41" s="231" t="s">
        <v>5</v>
      </c>
      <c r="UW41" s="231" t="s">
        <v>5</v>
      </c>
      <c r="UX41" s="231" t="s">
        <v>5</v>
      </c>
      <c r="UY41" s="231" t="s">
        <v>5</v>
      </c>
      <c r="UZ41" s="231" t="s">
        <v>5</v>
      </c>
      <c r="VA41" s="231" t="s">
        <v>5</v>
      </c>
      <c r="VB41" s="231" t="s">
        <v>5</v>
      </c>
      <c r="VC41" s="130" t="s">
        <v>158</v>
      </c>
      <c r="VD41" s="131">
        <v>1.9436791661587223</v>
      </c>
      <c r="VE41" s="131">
        <v>0.98982900943396235</v>
      </c>
      <c r="VF41" s="131">
        <v>2.0254511800092549</v>
      </c>
      <c r="VG41" s="131">
        <v>2.0049722140976893</v>
      </c>
      <c r="VH41" s="131">
        <v>1.9412264551763205</v>
      </c>
      <c r="VI41" s="131">
        <v>1.497934493951018</v>
      </c>
      <c r="VJ41" s="131">
        <v>1.6601166717838503</v>
      </c>
      <c r="VK41" s="131">
        <v>1.3728089556635734</v>
      </c>
      <c r="VL41" s="131">
        <v>1.063159577870163</v>
      </c>
      <c r="VM41" s="131">
        <v>1.058933742122296</v>
      </c>
      <c r="VN41" s="131">
        <v>0.98161834375592183</v>
      </c>
      <c r="VO41" s="131">
        <v>1.01862607650711</v>
      </c>
      <c r="VP41" s="131" t="s">
        <v>158</v>
      </c>
      <c r="VQ41" s="131" t="s">
        <v>158</v>
      </c>
      <c r="VR41" s="131" t="s">
        <v>158</v>
      </c>
      <c r="VS41" s="131" t="s">
        <v>158</v>
      </c>
      <c r="VT41" s="131" t="s">
        <v>158</v>
      </c>
      <c r="VU41" s="131" t="s">
        <v>158</v>
      </c>
      <c r="VV41" s="131" t="s">
        <v>158</v>
      </c>
      <c r="VW41" s="131" t="s">
        <v>158</v>
      </c>
      <c r="VX41" s="131" t="s">
        <v>158</v>
      </c>
      <c r="VY41" s="131" t="s">
        <v>158</v>
      </c>
      <c r="VZ41" s="131" t="s">
        <v>158</v>
      </c>
      <c r="WA41" s="131" t="s">
        <v>158</v>
      </c>
      <c r="WB41" s="131" t="s">
        <v>158</v>
      </c>
      <c r="WC41" s="131" t="s">
        <v>158</v>
      </c>
      <c r="WD41" s="130" t="s">
        <v>158</v>
      </c>
      <c r="WE41" s="131">
        <v>2.2668972917788857</v>
      </c>
      <c r="WF41" s="131">
        <v>1.914946933962264</v>
      </c>
      <c r="WG41" s="131">
        <v>2.2250501311121393</v>
      </c>
      <c r="WH41" s="131">
        <v>2.3939748464463295</v>
      </c>
      <c r="WI41" s="131">
        <v>2.1668318934995043</v>
      </c>
      <c r="WJ41" s="131">
        <v>1.9687223369725582</v>
      </c>
      <c r="WK41" s="131">
        <v>1.9223211544365981</v>
      </c>
      <c r="WL41" s="131">
        <v>1.6081897186625425</v>
      </c>
      <c r="WM41" s="131">
        <v>1.3301886792452831</v>
      </c>
      <c r="WN41" s="131">
        <v>1.1538068472151251</v>
      </c>
      <c r="WO41" s="131">
        <v>1.1597498578737919</v>
      </c>
      <c r="WP41" s="131">
        <v>1.1466052473462849</v>
      </c>
      <c r="WQ41" s="131" t="s">
        <v>158</v>
      </c>
      <c r="WR41" s="131" t="s">
        <v>158</v>
      </c>
      <c r="WS41" s="131" t="s">
        <v>158</v>
      </c>
      <c r="WT41" s="131" t="s">
        <v>158</v>
      </c>
      <c r="WU41" s="131" t="s">
        <v>158</v>
      </c>
      <c r="WV41" s="131" t="s">
        <v>158</v>
      </c>
      <c r="WW41" s="131" t="s">
        <v>158</v>
      </c>
      <c r="WX41" s="131" t="s">
        <v>158</v>
      </c>
      <c r="WY41" s="131" t="s">
        <v>158</v>
      </c>
      <c r="WZ41" s="131" t="s">
        <v>158</v>
      </c>
      <c r="XA41" s="131" t="s">
        <v>158</v>
      </c>
      <c r="XB41" s="131" t="s">
        <v>158</v>
      </c>
      <c r="XC41" s="131" t="s">
        <v>158</v>
      </c>
      <c r="XD41" s="131" t="s">
        <v>158</v>
      </c>
      <c r="XE41" s="130" t="s">
        <v>158</v>
      </c>
      <c r="XF41" s="131">
        <v>2.6069731317810558</v>
      </c>
      <c r="XG41" s="131">
        <v>2.5116450471698109</v>
      </c>
      <c r="XH41" s="131">
        <v>2.4272713250038565</v>
      </c>
      <c r="XI41" s="131">
        <v>2.6898215852588478</v>
      </c>
      <c r="XJ41" s="131">
        <v>2.4346409856960771</v>
      </c>
      <c r="XK41" s="131">
        <v>2.1687813514311007</v>
      </c>
      <c r="XL41" s="131">
        <v>2.1105311636475284</v>
      </c>
      <c r="XM41" s="131">
        <v>1.9201649727500369</v>
      </c>
      <c r="XN41" s="131">
        <v>1.6157659098177166</v>
      </c>
      <c r="XO41" s="131">
        <v>1.2512348833248168</v>
      </c>
      <c r="XP41" s="131">
        <v>1.3062346029941254</v>
      </c>
      <c r="XQ41" s="131">
        <v>1.3805327458441821</v>
      </c>
      <c r="XR41" s="131" t="s">
        <v>158</v>
      </c>
      <c r="XS41" s="131" t="s">
        <v>158</v>
      </c>
      <c r="XT41" s="131" t="s">
        <v>158</v>
      </c>
      <c r="XU41" s="131" t="s">
        <v>158</v>
      </c>
      <c r="XV41" s="131" t="s">
        <v>158</v>
      </c>
      <c r="XW41" s="131" t="s">
        <v>158</v>
      </c>
      <c r="XX41" s="131" t="s">
        <v>158</v>
      </c>
      <c r="XY41" s="131" t="s">
        <v>158</v>
      </c>
      <c r="XZ41" s="131" t="s">
        <v>158</v>
      </c>
      <c r="YA41" s="131" t="s">
        <v>158</v>
      </c>
      <c r="YB41" s="131" t="s">
        <v>158</v>
      </c>
      <c r="YC41" s="131" t="s">
        <v>158</v>
      </c>
      <c r="YD41" s="131" t="s">
        <v>158</v>
      </c>
      <c r="YE41" s="131" t="s">
        <v>158</v>
      </c>
      <c r="YF41" s="235" t="s">
        <v>158</v>
      </c>
      <c r="YG41" s="8">
        <v>60.744439999999997</v>
      </c>
      <c r="YH41" s="8">
        <v>61</v>
      </c>
      <c r="YI41" s="8">
        <v>62</v>
      </c>
      <c r="YJ41" s="8">
        <v>65</v>
      </c>
      <c r="YK41" s="8">
        <v>69</v>
      </c>
      <c r="YL41" s="8">
        <v>73</v>
      </c>
      <c r="YM41" s="8">
        <v>77</v>
      </c>
      <c r="YN41" s="8">
        <v>80</v>
      </c>
      <c r="YO41" s="8">
        <v>81</v>
      </c>
      <c r="YP41" s="8">
        <v>82</v>
      </c>
      <c r="YQ41" s="8">
        <v>82</v>
      </c>
      <c r="YR41" s="8">
        <v>82</v>
      </c>
      <c r="YS41" s="231" t="s">
        <v>5</v>
      </c>
      <c r="YT41" s="231" t="s">
        <v>5</v>
      </c>
      <c r="YU41" s="231" t="s">
        <v>5</v>
      </c>
      <c r="YV41" s="231" t="s">
        <v>5</v>
      </c>
      <c r="YW41" s="231" t="s">
        <v>5</v>
      </c>
      <c r="YX41" s="231" t="s">
        <v>5</v>
      </c>
      <c r="YY41" s="231" t="s">
        <v>5</v>
      </c>
      <c r="YZ41" s="231" t="s">
        <v>5</v>
      </c>
      <c r="ZA41" s="231" t="s">
        <v>5</v>
      </c>
      <c r="ZB41" s="231" t="s">
        <v>5</v>
      </c>
      <c r="ZC41" s="231" t="s">
        <v>5</v>
      </c>
      <c r="ZD41" s="231" t="s">
        <v>5</v>
      </c>
      <c r="ZE41" s="231" t="s">
        <v>5</v>
      </c>
      <c r="ZF41" s="231" t="s">
        <v>5</v>
      </c>
      <c r="ZG41" s="235" t="s">
        <v>158</v>
      </c>
      <c r="ZH41" s="133">
        <v>0.23440000000000003</v>
      </c>
      <c r="ZI41" s="133">
        <v>0.17299999999999999</v>
      </c>
      <c r="ZJ41" s="133">
        <v>0.18190000000000001</v>
      </c>
      <c r="ZK41" s="133">
        <v>0.15179999999999999</v>
      </c>
      <c r="ZL41" s="133">
        <v>0.1517</v>
      </c>
      <c r="ZM41" s="133">
        <v>0.13470000000000001</v>
      </c>
      <c r="ZN41" s="133">
        <v>0.13390000000000002</v>
      </c>
      <c r="ZO41" s="133">
        <v>0.12050000000000001</v>
      </c>
      <c r="ZP41" s="133">
        <v>0.113</v>
      </c>
      <c r="ZQ41" s="133">
        <v>0.10880000000000001</v>
      </c>
      <c r="ZR41" s="133">
        <v>0.11019999999999999</v>
      </c>
      <c r="ZS41" s="133">
        <v>0.11699999999999999</v>
      </c>
      <c r="ZT41" s="379" t="s">
        <v>158</v>
      </c>
      <c r="ZU41" s="133">
        <v>9.9699999999999997E-2</v>
      </c>
      <c r="ZV41" s="133">
        <v>7.9500000000000001E-2</v>
      </c>
      <c r="ZW41" s="133">
        <v>8.929999999999999E-2</v>
      </c>
      <c r="ZX41" s="133">
        <v>8.4900000000000003E-2</v>
      </c>
      <c r="ZY41" s="133">
        <v>9.0200000000000002E-2</v>
      </c>
      <c r="ZZ41" s="133">
        <v>8.2500000000000004E-2</v>
      </c>
      <c r="AAA41" s="133">
        <v>8.5000000000000006E-2</v>
      </c>
      <c r="AAB41" s="133">
        <v>8.0500000000000002E-2</v>
      </c>
      <c r="AAC41" s="133">
        <v>7.4200000000000002E-2</v>
      </c>
      <c r="AAD41" s="133">
        <v>7.4700000000000003E-2</v>
      </c>
      <c r="AAE41" s="133">
        <v>9.01E-2</v>
      </c>
      <c r="AAF41" s="133">
        <v>0.10249999999999999</v>
      </c>
      <c r="AAG41" s="235" t="s">
        <v>158</v>
      </c>
      <c r="AAH41" s="8">
        <v>16292.1</v>
      </c>
      <c r="AAI41" s="8">
        <v>14871</v>
      </c>
      <c r="AAJ41" s="8">
        <v>14534</v>
      </c>
      <c r="AAK41" s="8">
        <v>14059</v>
      </c>
      <c r="AAL41" s="8">
        <v>13434</v>
      </c>
      <c r="AAM41" s="8">
        <v>12681</v>
      </c>
      <c r="AAN41" s="8">
        <v>12280</v>
      </c>
      <c r="AAO41" s="8">
        <v>12462</v>
      </c>
      <c r="AAP41" s="8">
        <v>11786</v>
      </c>
      <c r="AAQ41" s="8">
        <v>11427</v>
      </c>
      <c r="AAR41" s="8">
        <v>10387</v>
      </c>
      <c r="AAS41" s="8">
        <v>8980</v>
      </c>
      <c r="AAT41" s="231" t="s">
        <v>5</v>
      </c>
      <c r="AAU41" s="231" t="s">
        <v>5</v>
      </c>
      <c r="AAV41" s="231" t="s">
        <v>5</v>
      </c>
      <c r="AAW41" s="231" t="s">
        <v>5</v>
      </c>
      <c r="AAX41" s="231" t="s">
        <v>5</v>
      </c>
      <c r="AAY41" s="231" t="s">
        <v>5</v>
      </c>
      <c r="AAZ41" s="231" t="s">
        <v>5</v>
      </c>
      <c r="ABA41" s="231" t="s">
        <v>5</v>
      </c>
      <c r="ABB41" s="231" t="s">
        <v>5</v>
      </c>
      <c r="ABC41" s="231" t="s">
        <v>5</v>
      </c>
      <c r="ABD41" s="231" t="s">
        <v>5</v>
      </c>
      <c r="ABE41" s="231" t="s">
        <v>5</v>
      </c>
      <c r="ABF41" s="231" t="s">
        <v>5</v>
      </c>
      <c r="ABG41" s="231" t="s">
        <v>5</v>
      </c>
      <c r="ABH41" s="235" t="s">
        <v>158</v>
      </c>
      <c r="ABI41" s="8">
        <v>1814.4</v>
      </c>
      <c r="ABJ41" s="8">
        <v>2443</v>
      </c>
      <c r="ABK41" s="8">
        <v>1087</v>
      </c>
      <c r="ABL41" s="8">
        <v>807</v>
      </c>
      <c r="ABM41" s="8">
        <v>972</v>
      </c>
      <c r="ABN41" s="8">
        <v>986</v>
      </c>
      <c r="ABO41" s="8">
        <v>978</v>
      </c>
      <c r="ABP41" s="8">
        <v>574</v>
      </c>
      <c r="ABQ41" s="8">
        <v>796</v>
      </c>
      <c r="ABR41" s="8">
        <v>743</v>
      </c>
      <c r="ABS41" s="8">
        <v>1406</v>
      </c>
      <c r="ABT41" s="8">
        <v>991</v>
      </c>
      <c r="ABU41" s="231" t="s">
        <v>5</v>
      </c>
      <c r="ABV41" s="231" t="s">
        <v>5</v>
      </c>
      <c r="ABW41" s="231" t="s">
        <v>5</v>
      </c>
      <c r="ABX41" s="231" t="s">
        <v>5</v>
      </c>
      <c r="ABY41" s="231" t="s">
        <v>5</v>
      </c>
      <c r="ABZ41" s="231" t="s">
        <v>5</v>
      </c>
      <c r="ACA41" s="231" t="s">
        <v>5</v>
      </c>
      <c r="ACB41" s="231" t="s">
        <v>5</v>
      </c>
      <c r="ACC41" s="231" t="s">
        <v>5</v>
      </c>
      <c r="ACD41" s="231" t="s">
        <v>5</v>
      </c>
      <c r="ACE41" s="231" t="s">
        <v>5</v>
      </c>
      <c r="ACF41" s="231" t="s">
        <v>5</v>
      </c>
      <c r="ACG41" s="231" t="s">
        <v>5</v>
      </c>
      <c r="ACH41" s="231" t="s">
        <v>5</v>
      </c>
      <c r="ACI41" s="235" t="s">
        <v>158</v>
      </c>
      <c r="ACJ41" s="8">
        <v>1035.5999999999999</v>
      </c>
      <c r="ACK41" s="8">
        <v>2006</v>
      </c>
      <c r="ACL41" s="8">
        <v>474</v>
      </c>
      <c r="ACM41" s="8">
        <v>261</v>
      </c>
      <c r="ACN41" s="8">
        <v>340</v>
      </c>
      <c r="ACO41" s="8">
        <v>205</v>
      </c>
      <c r="ACP41" s="8">
        <v>368</v>
      </c>
      <c r="ACQ41" s="8">
        <v>-114</v>
      </c>
      <c r="ACR41" s="8">
        <v>287</v>
      </c>
      <c r="ACS41" s="8">
        <v>456</v>
      </c>
      <c r="ACT41" s="8">
        <v>1046</v>
      </c>
      <c r="ACU41" s="8">
        <v>683</v>
      </c>
      <c r="ACV41" s="237" t="s">
        <v>5</v>
      </c>
      <c r="ACW41" s="237" t="s">
        <v>5</v>
      </c>
      <c r="ACX41" s="237" t="s">
        <v>5</v>
      </c>
      <c r="ACY41" s="237" t="s">
        <v>5</v>
      </c>
      <c r="ACZ41" s="237" t="s">
        <v>5</v>
      </c>
      <c r="ADA41" s="237" t="s">
        <v>5</v>
      </c>
      <c r="ADB41" s="237" t="s">
        <v>5</v>
      </c>
      <c r="ADC41" s="237" t="s">
        <v>5</v>
      </c>
      <c r="ADD41" s="237" t="s">
        <v>5</v>
      </c>
      <c r="ADE41" s="237" t="s">
        <v>5</v>
      </c>
      <c r="ADF41" s="237" t="s">
        <v>5</v>
      </c>
      <c r="ADG41" s="237" t="s">
        <v>5</v>
      </c>
      <c r="ADH41" s="237" t="s">
        <v>5</v>
      </c>
      <c r="ADI41" s="237" t="s">
        <v>5</v>
      </c>
      <c r="ADJ41" s="127" t="s">
        <v>158</v>
      </c>
      <c r="ADK41" s="128">
        <v>0.25571273122959742</v>
      </c>
      <c r="ADL41" s="128">
        <v>0.36961819658813971</v>
      </c>
      <c r="ADM41" s="128">
        <v>0.32988871224165345</v>
      </c>
      <c r="ADN41" s="128">
        <v>0.33834586466165412</v>
      </c>
      <c r="ADO41" s="128">
        <v>0.24367385192127461</v>
      </c>
      <c r="ADP41" s="128">
        <v>0.24945770065075917</v>
      </c>
      <c r="ADQ41" s="128">
        <v>0.24390243902439027</v>
      </c>
      <c r="ADR41" s="128">
        <v>0.24703557312252966</v>
      </c>
      <c r="ADS41" s="128">
        <v>0.20260492040520983</v>
      </c>
      <c r="ADT41" s="128">
        <v>0.19672131147540983</v>
      </c>
      <c r="ADU41" s="128">
        <v>0.19264448336252191</v>
      </c>
      <c r="ADV41" s="128">
        <v>0.15498154981549814</v>
      </c>
      <c r="ADW41" s="128">
        <v>0.20487804878048782</v>
      </c>
      <c r="ADX41" s="128">
        <v>0.17717391304347826</v>
      </c>
      <c r="ADY41" s="128">
        <v>0.14257425742574256</v>
      </c>
      <c r="ADZ41" s="128">
        <v>0.14849187935034805</v>
      </c>
      <c r="AEA41" s="128" t="s">
        <v>158</v>
      </c>
      <c r="AEB41" s="128" t="s">
        <v>158</v>
      </c>
      <c r="AEC41" s="128" t="s">
        <v>158</v>
      </c>
      <c r="AED41" s="128" t="s">
        <v>158</v>
      </c>
      <c r="AEE41" s="128" t="s">
        <v>158</v>
      </c>
      <c r="AEF41" s="128" t="s">
        <v>158</v>
      </c>
      <c r="AEG41" s="128" t="s">
        <v>158</v>
      </c>
      <c r="AEH41" s="128" t="s">
        <v>158</v>
      </c>
      <c r="AEI41" s="128" t="s">
        <v>158</v>
      </c>
      <c r="AEJ41" s="128" t="s">
        <v>158</v>
      </c>
      <c r="AEK41" s="127" t="s">
        <v>158</v>
      </c>
      <c r="AEL41" s="128">
        <v>0.15735166887125221</v>
      </c>
      <c r="AEM41" s="128">
        <v>0.11361031518624641</v>
      </c>
      <c r="AEN41" s="128">
        <v>0.23670653173873049</v>
      </c>
      <c r="AEO41" s="128">
        <v>0.2899628252788104</v>
      </c>
      <c r="AEP41" s="128">
        <v>0.1845679012345679</v>
      </c>
      <c r="AEQ41" s="128">
        <v>0.1702839756592292</v>
      </c>
      <c r="AER41" s="128">
        <v>0.16533742331288345</v>
      </c>
      <c r="AES41" s="128">
        <v>0.26132404181184671</v>
      </c>
      <c r="AET41" s="128">
        <v>0.14246231155778893</v>
      </c>
      <c r="AEU41" s="128">
        <v>0.13243606998654106</v>
      </c>
      <c r="AEV41" s="128">
        <v>6.4153627311522063E-2</v>
      </c>
      <c r="AEW41" s="128">
        <v>6.9505549949545914E-2</v>
      </c>
      <c r="AEX41" s="128" t="s">
        <v>158</v>
      </c>
      <c r="AEY41" s="128" t="s">
        <v>158</v>
      </c>
      <c r="AEZ41" s="128" t="s">
        <v>158</v>
      </c>
      <c r="AFA41" s="128" t="s">
        <v>158</v>
      </c>
      <c r="AFB41" s="128" t="s">
        <v>158</v>
      </c>
      <c r="AFC41" s="128" t="s">
        <v>158</v>
      </c>
      <c r="AFD41" s="128" t="s">
        <v>158</v>
      </c>
      <c r="AFE41" s="128" t="s">
        <v>158</v>
      </c>
      <c r="AFF41" s="128" t="s">
        <v>158</v>
      </c>
      <c r="AFG41" s="128" t="s">
        <v>158</v>
      </c>
      <c r="AFH41" s="128" t="s">
        <v>158</v>
      </c>
      <c r="AFI41" s="128" t="s">
        <v>158</v>
      </c>
      <c r="AFJ41" s="128" t="s">
        <v>158</v>
      </c>
      <c r="AFK41" s="128" t="s">
        <v>158</v>
      </c>
      <c r="AFL41" s="134" t="s">
        <v>158</v>
      </c>
      <c r="AFM41" s="135">
        <v>0.27568449980687526</v>
      </c>
      <c r="AFN41" s="135">
        <v>0.13835992023928215</v>
      </c>
      <c r="AFO41" s="135">
        <v>0.54282700421940933</v>
      </c>
      <c r="AFP41" s="135">
        <v>0.89655172413793105</v>
      </c>
      <c r="AFQ41" s="135">
        <v>0.52764705882352947</v>
      </c>
      <c r="AFR41" s="135">
        <v>0.81902439024390239</v>
      </c>
      <c r="AFS41" s="135">
        <v>0.43940217391304354</v>
      </c>
      <c r="AFT41" s="135" t="s">
        <v>1282</v>
      </c>
      <c r="AFU41" s="135">
        <v>0.39512195121951216</v>
      </c>
      <c r="AFV41" s="135">
        <v>0.21578947368421053</v>
      </c>
      <c r="AFW41" s="135">
        <v>8.6233269598470372E-2</v>
      </c>
      <c r="AFX41" s="135">
        <v>0.10084919472913616</v>
      </c>
      <c r="AFY41" s="135" t="s">
        <v>158</v>
      </c>
      <c r="AFZ41" s="135" t="s">
        <v>158</v>
      </c>
      <c r="AGA41" s="135" t="s">
        <v>158</v>
      </c>
      <c r="AGB41" s="135" t="s">
        <v>158</v>
      </c>
      <c r="AGC41" s="135" t="s">
        <v>158</v>
      </c>
      <c r="AGD41" s="135" t="s">
        <v>158</v>
      </c>
      <c r="AGE41" s="135" t="s">
        <v>158</v>
      </c>
      <c r="AGF41" s="135" t="s">
        <v>158</v>
      </c>
      <c r="AGG41" s="135" t="s">
        <v>158</v>
      </c>
      <c r="AGH41" s="135" t="s">
        <v>158</v>
      </c>
      <c r="AGI41" s="135" t="s">
        <v>158</v>
      </c>
      <c r="AGJ41" s="135" t="s">
        <v>158</v>
      </c>
      <c r="AGK41" s="135" t="s">
        <v>158</v>
      </c>
      <c r="AGL41" s="135" t="s">
        <v>158</v>
      </c>
    </row>
    <row r="42" spans="1:870" x14ac:dyDescent="0.2">
      <c r="A42" s="7">
        <v>40</v>
      </c>
      <c r="B42" s="1" t="s">
        <v>312</v>
      </c>
      <c r="C42" s="1" t="s">
        <v>313</v>
      </c>
      <c r="D42" s="94">
        <v>5.5300000000000002E-2</v>
      </c>
      <c r="E42" s="95">
        <v>7.0800000000000002E-2</v>
      </c>
      <c r="F42" s="57">
        <v>0.28320000000000001</v>
      </c>
      <c r="G42" s="58" t="s">
        <v>159</v>
      </c>
      <c r="H42" s="58">
        <v>0.28320000000000001</v>
      </c>
      <c r="I42" s="226" t="s">
        <v>5</v>
      </c>
      <c r="J42" s="58" t="s">
        <v>159</v>
      </c>
      <c r="K42" s="58" t="s">
        <v>1320</v>
      </c>
      <c r="L42" s="226" t="s">
        <v>5</v>
      </c>
      <c r="M42" s="150">
        <v>0.2162</v>
      </c>
      <c r="N42" s="123">
        <v>0.19789999999999996</v>
      </c>
      <c r="O42" s="123">
        <v>0.17599999999999999</v>
      </c>
      <c r="P42" s="123">
        <v>0.17200000000000001</v>
      </c>
      <c r="Q42" s="123">
        <v>0.15666666666666668</v>
      </c>
      <c r="R42" s="123">
        <v>0.14333333333333334</v>
      </c>
      <c r="S42" s="123">
        <v>0.13</v>
      </c>
      <c r="T42" s="124">
        <v>0.11666666666666668</v>
      </c>
      <c r="U42" s="124">
        <v>0.10333333333333333</v>
      </c>
      <c r="V42" s="124">
        <v>8.8333333333333333E-2</v>
      </c>
      <c r="W42" s="124">
        <v>7.0000000000000007E-2</v>
      </c>
      <c r="X42" s="124">
        <v>0.03</v>
      </c>
      <c r="Y42" s="124" t="s">
        <v>1321</v>
      </c>
      <c r="Z42" s="124" t="s">
        <v>5</v>
      </c>
      <c r="AA42" s="124" t="s">
        <v>5</v>
      </c>
      <c r="AB42" s="124" t="s">
        <v>5</v>
      </c>
      <c r="AC42" s="124" t="s">
        <v>5</v>
      </c>
      <c r="AD42" s="124" t="s">
        <v>5</v>
      </c>
      <c r="AE42" s="124" t="s">
        <v>5</v>
      </c>
      <c r="AF42" s="124" t="s">
        <v>5</v>
      </c>
      <c r="AG42" s="124" t="s">
        <v>5</v>
      </c>
      <c r="AH42" s="136" t="s">
        <v>5</v>
      </c>
      <c r="AI42" s="136" t="s">
        <v>5</v>
      </c>
      <c r="AJ42" s="136" t="s">
        <v>5</v>
      </c>
      <c r="AK42" s="136" t="s">
        <v>5</v>
      </c>
      <c r="AL42" s="136" t="s">
        <v>5</v>
      </c>
      <c r="AM42" s="136" t="s">
        <v>5</v>
      </c>
      <c r="AN42" s="136" t="s">
        <v>5</v>
      </c>
      <c r="AO42" s="136" t="s">
        <v>5</v>
      </c>
      <c r="AP42" s="136" t="s">
        <v>5</v>
      </c>
      <c r="AQ42" s="143" t="s">
        <v>5</v>
      </c>
      <c r="AR42" s="137" t="s">
        <v>5</v>
      </c>
      <c r="AS42" s="137" t="s">
        <v>5</v>
      </c>
      <c r="AT42" s="137" t="s">
        <v>5</v>
      </c>
      <c r="AU42" s="137" t="s">
        <v>5</v>
      </c>
      <c r="AV42" s="137" t="s">
        <v>5</v>
      </c>
      <c r="AW42" s="137" t="s">
        <v>5</v>
      </c>
      <c r="AX42" s="137" t="s">
        <v>5</v>
      </c>
      <c r="AY42" s="137" t="s">
        <v>5</v>
      </c>
      <c r="AZ42" s="137" t="s">
        <v>5</v>
      </c>
      <c r="BA42" s="137" t="s">
        <v>5</v>
      </c>
      <c r="BB42" s="137" t="s">
        <v>5</v>
      </c>
      <c r="BC42" s="137" t="s">
        <v>5</v>
      </c>
      <c r="BD42" s="137" t="s">
        <v>5</v>
      </c>
      <c r="BE42" s="137" t="s">
        <v>5</v>
      </c>
      <c r="BF42" s="137" t="s">
        <v>5</v>
      </c>
      <c r="BG42" s="137" t="s">
        <v>5</v>
      </c>
      <c r="BH42" s="137" t="s">
        <v>5</v>
      </c>
      <c r="BI42" s="137" t="s">
        <v>5</v>
      </c>
      <c r="BJ42" s="137" t="s">
        <v>5</v>
      </c>
      <c r="BK42" s="137" t="s">
        <v>5</v>
      </c>
      <c r="BL42" s="137" t="s">
        <v>5</v>
      </c>
      <c r="BM42" s="126">
        <v>9.2470944921677845E-2</v>
      </c>
      <c r="BN42" s="125">
        <v>0.12443181818181803</v>
      </c>
      <c r="BO42" s="125">
        <v>2.3255813953488191E-2</v>
      </c>
      <c r="BP42" s="125">
        <v>9.7872340425531945E-2</v>
      </c>
      <c r="BQ42" s="125">
        <v>9.3023255813953432E-2</v>
      </c>
      <c r="BR42" s="125">
        <v>0.10256410256410264</v>
      </c>
      <c r="BS42" s="125">
        <v>0.1142857142857141</v>
      </c>
      <c r="BT42" s="125">
        <v>0.12903225806451624</v>
      </c>
      <c r="BU42" s="125">
        <v>0.16981132075471694</v>
      </c>
      <c r="BV42" s="125">
        <v>0.26190476190476186</v>
      </c>
      <c r="BW42" s="125">
        <v>1.3333333333333335</v>
      </c>
      <c r="BX42" s="125" t="s">
        <v>158</v>
      </c>
      <c r="BY42" s="125" t="s">
        <v>158</v>
      </c>
      <c r="BZ42" s="125" t="s">
        <v>158</v>
      </c>
      <c r="CA42" s="125" t="s">
        <v>158</v>
      </c>
      <c r="CB42" s="125" t="s">
        <v>158</v>
      </c>
      <c r="CC42" s="125" t="s">
        <v>158</v>
      </c>
      <c r="CD42" s="125" t="s">
        <v>158</v>
      </c>
      <c r="CE42" s="125" t="s">
        <v>158</v>
      </c>
      <c r="CF42" s="125" t="s">
        <v>158</v>
      </c>
      <c r="CG42" s="125" t="s">
        <v>158</v>
      </c>
      <c r="CH42" s="125" t="s">
        <v>158</v>
      </c>
      <c r="CI42" s="125" t="s">
        <v>158</v>
      </c>
      <c r="CJ42" s="125" t="s">
        <v>158</v>
      </c>
      <c r="CK42" s="125" t="s">
        <v>158</v>
      </c>
      <c r="CL42" s="125" t="s">
        <v>158</v>
      </c>
      <c r="CM42" s="125" t="s">
        <v>158</v>
      </c>
      <c r="CN42" s="125" t="s">
        <v>158</v>
      </c>
      <c r="CO42" s="125" t="s">
        <v>158</v>
      </c>
      <c r="CP42" s="125" t="s">
        <v>158</v>
      </c>
      <c r="CQ42" s="125" t="s">
        <v>158</v>
      </c>
      <c r="CR42" s="125" t="s">
        <v>158</v>
      </c>
      <c r="CS42" s="125" t="s">
        <v>158</v>
      </c>
      <c r="CT42" s="125" t="s">
        <v>158</v>
      </c>
      <c r="CU42" s="125" t="s">
        <v>158</v>
      </c>
      <c r="CV42" s="125" t="s">
        <v>158</v>
      </c>
      <c r="CW42" s="125" t="s">
        <v>158</v>
      </c>
      <c r="CX42" s="125" t="s">
        <v>158</v>
      </c>
      <c r="CY42" s="125" t="s">
        <v>158</v>
      </c>
      <c r="CZ42" s="125" t="s">
        <v>158</v>
      </c>
      <c r="DA42" s="125" t="s">
        <v>158</v>
      </c>
      <c r="DB42" s="125" t="s">
        <v>158</v>
      </c>
      <c r="DC42" s="125" t="s">
        <v>158</v>
      </c>
      <c r="DD42" s="125" t="s">
        <v>158</v>
      </c>
      <c r="DE42" s="125" t="s">
        <v>158</v>
      </c>
      <c r="DF42" s="125" t="s">
        <v>158</v>
      </c>
      <c r="DG42" s="125" t="s">
        <v>158</v>
      </c>
      <c r="DH42" s="125" t="s">
        <v>158</v>
      </c>
      <c r="DI42" s="125" t="s">
        <v>158</v>
      </c>
      <c r="DJ42" s="125" t="s">
        <v>158</v>
      </c>
      <c r="DK42" s="125" t="s">
        <v>158</v>
      </c>
      <c r="DL42" s="127">
        <v>2.5174663124642284E-3</v>
      </c>
      <c r="DM42" s="128">
        <v>3.068692915760363E-3</v>
      </c>
      <c r="DN42" s="128">
        <v>3.1740306582506757E-3</v>
      </c>
      <c r="DO42" s="128">
        <v>3.3000767459708371E-3</v>
      </c>
      <c r="DP42" s="128">
        <v>2.7645432621610493E-3</v>
      </c>
      <c r="DQ42" s="128">
        <v>2.5807226023286524E-3</v>
      </c>
      <c r="DR42" s="128">
        <v>3.7164093767867359E-3</v>
      </c>
      <c r="DS42" s="128">
        <v>3.7273695420660283E-3</v>
      </c>
      <c r="DT42" s="128">
        <v>5.177020708082832E-3</v>
      </c>
      <c r="DU42" s="128">
        <v>5.8421516754850094E-3</v>
      </c>
      <c r="DV42" s="128">
        <v>6.3348416289592761E-3</v>
      </c>
      <c r="DW42" s="128">
        <v>3.9577836411609493E-3</v>
      </c>
      <c r="DX42" s="128" t="s">
        <v>158</v>
      </c>
      <c r="DY42" s="128" t="s">
        <v>158</v>
      </c>
      <c r="DZ42" s="128" t="s">
        <v>158</v>
      </c>
      <c r="EA42" s="128" t="s">
        <v>158</v>
      </c>
      <c r="EB42" s="128" t="s">
        <v>158</v>
      </c>
      <c r="EC42" s="128" t="s">
        <v>158</v>
      </c>
      <c r="ED42" s="128" t="s">
        <v>158</v>
      </c>
      <c r="EE42" s="128" t="s">
        <v>158</v>
      </c>
      <c r="EF42" s="128" t="s">
        <v>158</v>
      </c>
      <c r="EG42" s="128" t="s">
        <v>158</v>
      </c>
      <c r="EH42" s="128" t="s">
        <v>158</v>
      </c>
      <c r="EI42" s="128" t="s">
        <v>158</v>
      </c>
      <c r="EJ42" s="128" t="s">
        <v>158</v>
      </c>
      <c r="EK42" s="128" t="s">
        <v>158</v>
      </c>
      <c r="EL42" s="128" t="s">
        <v>158</v>
      </c>
      <c r="EM42" s="127">
        <v>2.9148811570004181E-3</v>
      </c>
      <c r="EN42" s="128">
        <v>3.5712390792595979E-3</v>
      </c>
      <c r="EO42" s="128">
        <v>3.7614874973284887E-3</v>
      </c>
      <c r="EP42" s="128">
        <v>3.9796390559925961E-3</v>
      </c>
      <c r="EQ42" s="128">
        <v>3.3757092580621998E-3</v>
      </c>
      <c r="ER42" s="128">
        <v>3.4621578099838972E-3</v>
      </c>
      <c r="ES42" s="128">
        <v>4.274909569220651E-3</v>
      </c>
      <c r="ET42" s="128">
        <v>4.6406788650225411E-3</v>
      </c>
      <c r="EU42" s="128">
        <v>6.6495066495066502E-3</v>
      </c>
      <c r="EV42" s="128">
        <v>7.1640984049743169E-3</v>
      </c>
      <c r="EW42" s="128">
        <v>7.534983853606029E-3</v>
      </c>
      <c r="EX42" s="128">
        <v>5.4545454545454541E-3</v>
      </c>
      <c r="EY42" s="128" t="s">
        <v>158</v>
      </c>
      <c r="EZ42" s="128" t="s">
        <v>158</v>
      </c>
      <c r="FA42" s="128" t="s">
        <v>158</v>
      </c>
      <c r="FB42" s="128" t="s">
        <v>158</v>
      </c>
      <c r="FC42" s="128" t="s">
        <v>158</v>
      </c>
      <c r="FD42" s="128" t="s">
        <v>158</v>
      </c>
      <c r="FE42" s="128" t="s">
        <v>158</v>
      </c>
      <c r="FF42" s="128" t="s">
        <v>158</v>
      </c>
      <c r="FG42" s="128" t="s">
        <v>158</v>
      </c>
      <c r="FH42" s="128" t="s">
        <v>158</v>
      </c>
      <c r="FI42" s="128" t="s">
        <v>158</v>
      </c>
      <c r="FJ42" s="128" t="s">
        <v>158</v>
      </c>
      <c r="FK42" s="128" t="s">
        <v>158</v>
      </c>
      <c r="FL42" s="128" t="s">
        <v>158</v>
      </c>
      <c r="FM42" s="128" t="s">
        <v>158</v>
      </c>
      <c r="FN42" s="127">
        <v>3.5884353619172931E-3</v>
      </c>
      <c r="FO42" s="128">
        <v>4.2504294619753113E-3</v>
      </c>
      <c r="FP42" s="128">
        <v>5.0720461095100861E-3</v>
      </c>
      <c r="FQ42" s="128">
        <v>5.5128205128205134E-3</v>
      </c>
      <c r="FR42" s="128">
        <v>5.1031487513572204E-3</v>
      </c>
      <c r="FS42" s="128">
        <v>4.4416899080673483E-3</v>
      </c>
      <c r="FT42" s="128">
        <v>5.5484421681604784E-3</v>
      </c>
      <c r="FU42" s="128">
        <v>6.18921308576481E-3</v>
      </c>
      <c r="FV42" s="128">
        <v>7.7403245942571789E-3</v>
      </c>
      <c r="FW42" s="128">
        <v>9.2787114845938375E-3</v>
      </c>
      <c r="FX42" s="128">
        <v>1.0115606936416187E-2</v>
      </c>
      <c r="FY42" s="128">
        <v>6.5645514223194746E-3</v>
      </c>
      <c r="FZ42" s="128" t="s">
        <v>158</v>
      </c>
      <c r="GA42" s="128" t="s">
        <v>158</v>
      </c>
      <c r="GB42" s="128" t="s">
        <v>158</v>
      </c>
      <c r="GC42" s="128" t="s">
        <v>158</v>
      </c>
      <c r="GD42" s="128" t="s">
        <v>158</v>
      </c>
      <c r="GE42" s="128" t="s">
        <v>158</v>
      </c>
      <c r="GF42" s="128" t="s">
        <v>158</v>
      </c>
      <c r="GG42" s="128" t="s">
        <v>158</v>
      </c>
      <c r="GH42" s="128" t="s">
        <v>158</v>
      </c>
      <c r="GI42" s="128" t="s">
        <v>158</v>
      </c>
      <c r="GJ42" s="128" t="s">
        <v>158</v>
      </c>
      <c r="GK42" s="128" t="s">
        <v>158</v>
      </c>
      <c r="GL42" s="128" t="s">
        <v>158</v>
      </c>
      <c r="GM42" s="128" t="s">
        <v>158</v>
      </c>
      <c r="GN42" s="128" t="s">
        <v>158</v>
      </c>
      <c r="GO42" s="109">
        <v>2.1800000000000002</v>
      </c>
      <c r="GP42" s="129">
        <v>1.81</v>
      </c>
      <c r="GQ42" s="129">
        <v>1.78</v>
      </c>
      <c r="GR42" s="138">
        <v>1.67</v>
      </c>
      <c r="GS42" s="129">
        <v>1.52</v>
      </c>
      <c r="GT42" s="129">
        <v>1.2366666666666666</v>
      </c>
      <c r="GU42" s="129">
        <v>1</v>
      </c>
      <c r="GV42" s="129">
        <v>0.73666666666666669</v>
      </c>
      <c r="GW42" s="129">
        <v>0.57999999999999996</v>
      </c>
      <c r="GX42" s="129">
        <v>0.49</v>
      </c>
      <c r="GY42" s="129">
        <v>0.3833333333333333</v>
      </c>
      <c r="GZ42" s="129">
        <v>0.26</v>
      </c>
      <c r="HA42" s="129">
        <v>0.22999999999999998</v>
      </c>
      <c r="HB42" s="129">
        <v>-0.06</v>
      </c>
      <c r="HC42" s="129" t="s">
        <v>158</v>
      </c>
      <c r="HD42" s="129" t="s">
        <v>158</v>
      </c>
      <c r="HE42" s="129" t="s">
        <v>158</v>
      </c>
      <c r="HF42" s="231" t="s">
        <v>158</v>
      </c>
      <c r="HG42" s="231" t="s">
        <v>158</v>
      </c>
      <c r="HH42" s="231" t="s">
        <v>158</v>
      </c>
      <c r="HI42" s="231" t="s">
        <v>158</v>
      </c>
      <c r="HJ42" s="231" t="s">
        <v>158</v>
      </c>
      <c r="HK42" s="231" t="s">
        <v>158</v>
      </c>
      <c r="HL42" s="231" t="s">
        <v>158</v>
      </c>
      <c r="HM42" s="231" t="s">
        <v>158</v>
      </c>
      <c r="HN42" s="231" t="s">
        <v>158</v>
      </c>
      <c r="HO42" s="231" t="s">
        <v>158</v>
      </c>
      <c r="HP42" s="232">
        <v>21.35779862385321</v>
      </c>
      <c r="HQ42" s="131">
        <v>19.171271270718233</v>
      </c>
      <c r="HR42" s="131">
        <v>18.539325842696631</v>
      </c>
      <c r="HS42" s="131">
        <v>18.383233532934131</v>
      </c>
      <c r="HT42" s="131">
        <v>21.271927631578944</v>
      </c>
      <c r="HU42" s="131">
        <v>18.975743935309975</v>
      </c>
      <c r="HV42" s="131">
        <v>19.850000000000001</v>
      </c>
      <c r="HW42" s="131">
        <v>18.122171945701357</v>
      </c>
      <c r="HX42" s="131">
        <v>16.738505172413795</v>
      </c>
      <c r="HY42" s="131">
        <v>14.115646938775511</v>
      </c>
      <c r="HZ42" s="131">
        <v>11.917390434782609</v>
      </c>
      <c r="IA42" s="131">
        <v>13.01281923076923</v>
      </c>
      <c r="IB42" s="131" t="s">
        <v>158</v>
      </c>
      <c r="IC42" s="131" t="s">
        <v>1288</v>
      </c>
      <c r="ID42" s="131" t="s">
        <v>158</v>
      </c>
      <c r="IE42" s="131" t="s">
        <v>158</v>
      </c>
      <c r="IF42" s="131" t="s">
        <v>158</v>
      </c>
      <c r="IG42" s="131" t="s">
        <v>158</v>
      </c>
      <c r="IH42" s="131" t="s">
        <v>158</v>
      </c>
      <c r="II42" s="131" t="s">
        <v>158</v>
      </c>
      <c r="IJ42" s="131" t="s">
        <v>158</v>
      </c>
      <c r="IK42" s="131" t="s">
        <v>158</v>
      </c>
      <c r="IL42" s="131" t="s">
        <v>158</v>
      </c>
      <c r="IM42" s="131" t="s">
        <v>158</v>
      </c>
      <c r="IN42" s="131" t="s">
        <v>158</v>
      </c>
      <c r="IO42" s="131" t="s">
        <v>158</v>
      </c>
      <c r="IP42" s="131" t="s">
        <v>158</v>
      </c>
      <c r="IQ42" s="130">
        <v>25.810665567089423</v>
      </c>
      <c r="IR42" s="131">
        <v>26.128132620994474</v>
      </c>
      <c r="IS42" s="131">
        <v>24.844420073033707</v>
      </c>
      <c r="IT42" s="131">
        <v>26.804120832335332</v>
      </c>
      <c r="IU42" s="131">
        <v>28.374458901315791</v>
      </c>
      <c r="IV42" s="131">
        <v>25.126695485175205</v>
      </c>
      <c r="IW42" s="131">
        <v>25.556626640000001</v>
      </c>
      <c r="IX42" s="131">
        <v>21.749149574660631</v>
      </c>
      <c r="IY42" s="131">
        <v>21.909545706896555</v>
      </c>
      <c r="IZ42" s="131">
        <v>19.412360924489796</v>
      </c>
      <c r="JA42" s="131">
        <v>14.876961649565219</v>
      </c>
      <c r="JB42" s="131">
        <v>16.320946903846153</v>
      </c>
      <c r="JC42" s="131" t="e">
        <v>#DIV/0!</v>
      </c>
      <c r="JD42" s="131" t="s">
        <v>1288</v>
      </c>
      <c r="JE42" s="131" t="s">
        <v>158</v>
      </c>
      <c r="JF42" s="131" t="s">
        <v>158</v>
      </c>
      <c r="JG42" s="131" t="s">
        <v>158</v>
      </c>
      <c r="JH42" s="131" t="s">
        <v>158</v>
      </c>
      <c r="JI42" s="131" t="s">
        <v>158</v>
      </c>
      <c r="JJ42" s="131" t="s">
        <v>158</v>
      </c>
      <c r="JK42" s="131" t="s">
        <v>158</v>
      </c>
      <c r="JL42" s="131" t="s">
        <v>158</v>
      </c>
      <c r="JM42" s="131" t="s">
        <v>158</v>
      </c>
      <c r="JN42" s="131" t="s">
        <v>158</v>
      </c>
      <c r="JO42" s="131" t="s">
        <v>158</v>
      </c>
      <c r="JP42" s="131" t="s">
        <v>158</v>
      </c>
      <c r="JQ42" s="131" t="s">
        <v>158</v>
      </c>
      <c r="JR42" s="130">
        <v>30.160550458715594</v>
      </c>
      <c r="JS42" s="131">
        <v>30.635359668508286</v>
      </c>
      <c r="JT42" s="131">
        <v>29.280898876404493</v>
      </c>
      <c r="JU42" s="131">
        <v>33.634730538922156</v>
      </c>
      <c r="JV42" s="131">
        <v>37.280703947368423</v>
      </c>
      <c r="JW42" s="131">
        <v>28.285714285714285</v>
      </c>
      <c r="JX42" s="131">
        <v>31.303329999999999</v>
      </c>
      <c r="JY42" s="131">
        <v>27.868778280542987</v>
      </c>
      <c r="JZ42" s="131">
        <v>26.074706896551724</v>
      </c>
      <c r="KA42" s="131">
        <v>22.551020408163268</v>
      </c>
      <c r="KB42" s="131">
        <v>19.773913043478263</v>
      </c>
      <c r="KC42" s="131">
        <v>19.294873076923075</v>
      </c>
      <c r="KD42" s="131" t="s">
        <v>158</v>
      </c>
      <c r="KE42" s="131" t="s">
        <v>1288</v>
      </c>
      <c r="KF42" s="131" t="s">
        <v>158</v>
      </c>
      <c r="KG42" s="131" t="s">
        <v>158</v>
      </c>
      <c r="KH42" s="131" t="s">
        <v>158</v>
      </c>
      <c r="KI42" s="131" t="s">
        <v>158</v>
      </c>
      <c r="KJ42" s="131" t="s">
        <v>158</v>
      </c>
      <c r="KK42" s="131" t="s">
        <v>158</v>
      </c>
      <c r="KL42" s="131" t="s">
        <v>158</v>
      </c>
      <c r="KM42" s="131" t="s">
        <v>158</v>
      </c>
      <c r="KN42" s="131" t="s">
        <v>158</v>
      </c>
      <c r="KO42" s="131" t="s">
        <v>158</v>
      </c>
      <c r="KP42" s="131" t="s">
        <v>158</v>
      </c>
      <c r="KQ42" s="131" t="s">
        <v>158</v>
      </c>
      <c r="KR42" s="131" t="s">
        <v>158</v>
      </c>
      <c r="KS42" s="116" t="s">
        <v>158</v>
      </c>
      <c r="KT42" s="132">
        <v>13.288751431692978</v>
      </c>
      <c r="KU42" s="132">
        <v>11.946372239747634</v>
      </c>
      <c r="KV42" s="132">
        <v>10.820121951219512</v>
      </c>
      <c r="KW42" s="132">
        <v>9.5218658892128278</v>
      </c>
      <c r="KX42" s="132">
        <v>8.2077562326869806</v>
      </c>
      <c r="KY42" s="132">
        <v>6.883116883116883</v>
      </c>
      <c r="KZ42" s="132">
        <v>5.7985074626865671</v>
      </c>
      <c r="LA42" s="132">
        <v>4.7800925925925926</v>
      </c>
      <c r="LB42" s="132">
        <v>4.1219512195121952</v>
      </c>
      <c r="LC42" s="132">
        <v>3.5386313465783665</v>
      </c>
      <c r="LD42" s="132">
        <v>3.1415929203539825</v>
      </c>
      <c r="LE42" s="132" t="s">
        <v>158</v>
      </c>
      <c r="LF42" s="132" t="s">
        <v>158</v>
      </c>
      <c r="LG42" s="132" t="s">
        <v>158</v>
      </c>
      <c r="LH42" s="132" t="s">
        <v>158</v>
      </c>
      <c r="LI42" s="132" t="s">
        <v>158</v>
      </c>
      <c r="LJ42" s="132" t="s">
        <v>158</v>
      </c>
      <c r="LK42" s="132" t="s">
        <v>158</v>
      </c>
      <c r="LL42" s="132" t="s">
        <v>158</v>
      </c>
      <c r="LM42" s="132" t="s">
        <v>158</v>
      </c>
      <c r="LN42" s="132" t="s">
        <v>158</v>
      </c>
      <c r="LO42" s="132" t="s">
        <v>158</v>
      </c>
      <c r="LP42" s="132" t="s">
        <v>158</v>
      </c>
      <c r="LQ42" s="132" t="s">
        <v>158</v>
      </c>
      <c r="LR42" s="132" t="s">
        <v>158</v>
      </c>
      <c r="LS42" s="132" t="s">
        <v>158</v>
      </c>
      <c r="LT42" s="130" t="s">
        <v>158</v>
      </c>
      <c r="LU42" s="131">
        <v>2.611231098599851</v>
      </c>
      <c r="LV42" s="131">
        <v>2.7623448640084503</v>
      </c>
      <c r="LW42" s="131">
        <v>2.8373062834601295</v>
      </c>
      <c r="LX42" s="131">
        <v>3.3956926484996934</v>
      </c>
      <c r="LY42" s="131">
        <v>2.8590846675666555</v>
      </c>
      <c r="LZ42" s="131">
        <v>2.8838679245283023</v>
      </c>
      <c r="MA42" s="131">
        <v>2.3023166023166022</v>
      </c>
      <c r="MB42" s="131">
        <v>2.0309926663438258</v>
      </c>
      <c r="MC42" s="131">
        <v>1.6780079704142012</v>
      </c>
      <c r="MD42" s="131">
        <v>1.2909886768558951</v>
      </c>
      <c r="ME42" s="131">
        <v>1.0769482507042252</v>
      </c>
      <c r="MF42" s="131" t="s">
        <v>158</v>
      </c>
      <c r="MG42" s="131" t="s">
        <v>158</v>
      </c>
      <c r="MH42" s="131" t="s">
        <v>158</v>
      </c>
      <c r="MI42" s="131" t="s">
        <v>158</v>
      </c>
      <c r="MJ42" s="131" t="s">
        <v>158</v>
      </c>
      <c r="MK42" s="131" t="s">
        <v>158</v>
      </c>
      <c r="ML42" s="131" t="s">
        <v>158</v>
      </c>
      <c r="MM42" s="131" t="s">
        <v>158</v>
      </c>
      <c r="MN42" s="131" t="s">
        <v>158</v>
      </c>
      <c r="MO42" s="131" t="s">
        <v>158</v>
      </c>
      <c r="MP42" s="131" t="s">
        <v>158</v>
      </c>
      <c r="MQ42" s="131" t="s">
        <v>158</v>
      </c>
      <c r="MR42" s="131" t="s">
        <v>158</v>
      </c>
      <c r="MS42" s="131" t="s">
        <v>158</v>
      </c>
      <c r="MT42" s="131" t="s">
        <v>158</v>
      </c>
      <c r="MU42" s="130" t="s">
        <v>158</v>
      </c>
      <c r="MV42" s="131">
        <v>3.558793336386084</v>
      </c>
      <c r="MW42" s="131">
        <v>3.7017989095352521</v>
      </c>
      <c r="MX42" s="131">
        <v>4.1370034452296425</v>
      </c>
      <c r="MY42" s="131">
        <v>4.5294880259614203</v>
      </c>
      <c r="MZ42" s="131">
        <v>3.7858515615086059</v>
      </c>
      <c r="NA42" s="131">
        <v>3.7129438703396227</v>
      </c>
      <c r="NB42" s="131">
        <v>2.7631030266151866</v>
      </c>
      <c r="NC42" s="131">
        <v>2.658428945433414</v>
      </c>
      <c r="ND42" s="131">
        <v>2.3076587631538463</v>
      </c>
      <c r="NE42" s="131">
        <v>1.6115935062052402</v>
      </c>
      <c r="NF42" s="131">
        <v>1.3507307606619716</v>
      </c>
      <c r="NG42" s="131" t="s">
        <v>158</v>
      </c>
      <c r="NH42" s="131" t="s">
        <v>158</v>
      </c>
      <c r="NI42" s="131" t="s">
        <v>158</v>
      </c>
      <c r="NJ42" s="131" t="s">
        <v>158</v>
      </c>
      <c r="NK42" s="131" t="s">
        <v>158</v>
      </c>
      <c r="NL42" s="131" t="s">
        <v>158</v>
      </c>
      <c r="NM42" s="131" t="s">
        <v>158</v>
      </c>
      <c r="NN42" s="131" t="s">
        <v>158</v>
      </c>
      <c r="NO42" s="131" t="s">
        <v>158</v>
      </c>
      <c r="NP42" s="131" t="s">
        <v>158</v>
      </c>
      <c r="NQ42" s="131" t="s">
        <v>158</v>
      </c>
      <c r="NR42" s="131" t="s">
        <v>158</v>
      </c>
      <c r="NS42" s="131" t="s">
        <v>158</v>
      </c>
      <c r="NT42" s="131" t="s">
        <v>158</v>
      </c>
      <c r="NU42" s="131" t="s">
        <v>158</v>
      </c>
      <c r="NV42" s="130" t="s">
        <v>158</v>
      </c>
      <c r="NW42" s="131">
        <v>4.1727020995933932</v>
      </c>
      <c r="NX42" s="131">
        <v>4.3628307367309214</v>
      </c>
      <c r="NY42" s="131">
        <v>5.1912538743307977</v>
      </c>
      <c r="NZ42" s="131">
        <v>5.9512148836497252</v>
      </c>
      <c r="OA42" s="131">
        <v>4.2618224772190345</v>
      </c>
      <c r="OB42" s="131">
        <v>4.5478422830188681</v>
      </c>
      <c r="OC42" s="131">
        <v>3.540566280566281</v>
      </c>
      <c r="OD42" s="131">
        <v>3.163815283292978</v>
      </c>
      <c r="OE42" s="131">
        <v>2.680769230769231</v>
      </c>
      <c r="OF42" s="131">
        <v>2.1420711166562696</v>
      </c>
      <c r="OG42" s="131">
        <v>1.5968545661971829</v>
      </c>
      <c r="OH42" s="131" t="s">
        <v>158</v>
      </c>
      <c r="OI42" s="131" t="s">
        <v>158</v>
      </c>
      <c r="OJ42" s="131" t="s">
        <v>158</v>
      </c>
      <c r="OK42" s="131" t="s">
        <v>158</v>
      </c>
      <c r="OL42" s="131" t="s">
        <v>158</v>
      </c>
      <c r="OM42" s="131" t="s">
        <v>158</v>
      </c>
      <c r="ON42" s="131" t="s">
        <v>158</v>
      </c>
      <c r="OO42" s="131" t="s">
        <v>158</v>
      </c>
      <c r="OP42" s="131" t="s">
        <v>158</v>
      </c>
      <c r="OQ42" s="131" t="s">
        <v>158</v>
      </c>
      <c r="OR42" s="131" t="s">
        <v>158</v>
      </c>
      <c r="OS42" s="131" t="s">
        <v>158</v>
      </c>
      <c r="OT42" s="131" t="s">
        <v>158</v>
      </c>
      <c r="OU42" s="131" t="s">
        <v>158</v>
      </c>
      <c r="OV42" s="131" t="s">
        <v>158</v>
      </c>
      <c r="OW42" s="378" t="s">
        <v>158</v>
      </c>
      <c r="OX42" s="132">
        <v>2.9343517195169047</v>
      </c>
      <c r="OY42" s="132">
        <v>2.3123028391167191</v>
      </c>
      <c r="OZ42" s="132">
        <v>1.625</v>
      </c>
      <c r="PA42" s="132">
        <v>1.8571428571428572</v>
      </c>
      <c r="PB42" s="132">
        <v>1.3988919667590027</v>
      </c>
      <c r="PC42" s="132">
        <v>1.1662337662337663</v>
      </c>
      <c r="PD42" s="132">
        <v>0.88557213930348255</v>
      </c>
      <c r="PE42" s="132">
        <v>0.71296296296296291</v>
      </c>
      <c r="PF42" s="132">
        <v>0.56762749445676275</v>
      </c>
      <c r="PG42" s="132">
        <v>0.38189845474613687</v>
      </c>
      <c r="PH42" s="132">
        <v>0.24115044247787609</v>
      </c>
      <c r="PI42" s="132" t="s">
        <v>158</v>
      </c>
      <c r="PJ42" s="132" t="s">
        <v>158</v>
      </c>
      <c r="PK42" s="132" t="s">
        <v>158</v>
      </c>
      <c r="PL42" s="132" t="s">
        <v>158</v>
      </c>
      <c r="PM42" s="132" t="s">
        <v>158</v>
      </c>
      <c r="PN42" s="132" t="s">
        <v>158</v>
      </c>
      <c r="PO42" s="132" t="s">
        <v>158</v>
      </c>
      <c r="PP42" s="132" t="s">
        <v>158</v>
      </c>
      <c r="PQ42" s="132" t="s">
        <v>158</v>
      </c>
      <c r="PR42" s="132" t="s">
        <v>158</v>
      </c>
      <c r="PS42" s="132" t="s">
        <v>158</v>
      </c>
      <c r="PT42" s="132" t="s">
        <v>158</v>
      </c>
      <c r="PU42" s="132" t="s">
        <v>158</v>
      </c>
      <c r="PV42" s="132" t="s">
        <v>158</v>
      </c>
      <c r="PW42" s="132" t="s">
        <v>158</v>
      </c>
      <c r="PX42" s="130" t="s">
        <v>158</v>
      </c>
      <c r="PY42" s="131">
        <v>11.825440273299213</v>
      </c>
      <c r="PZ42" s="131">
        <v>14.271487039563439</v>
      </c>
      <c r="QA42" s="131">
        <v>18.892307692307693</v>
      </c>
      <c r="QB42" s="131">
        <v>17.410254615384613</v>
      </c>
      <c r="QC42" s="131">
        <v>16.7751839009901</v>
      </c>
      <c r="QD42" s="131">
        <v>17.020601336302896</v>
      </c>
      <c r="QE42" s="131">
        <v>15.075000000000001</v>
      </c>
      <c r="QF42" s="131">
        <v>13.61688264935065</v>
      </c>
      <c r="QG42" s="131">
        <v>12.185221941406251</v>
      </c>
      <c r="QH42" s="131">
        <v>11.962166757225432</v>
      </c>
      <c r="QI42" s="131">
        <v>14.029968036697248</v>
      </c>
      <c r="QJ42" s="131" t="s">
        <v>158</v>
      </c>
      <c r="QK42" s="131" t="s">
        <v>158</v>
      </c>
      <c r="QL42" s="131" t="s">
        <v>158</v>
      </c>
      <c r="QM42" s="131" t="s">
        <v>158</v>
      </c>
      <c r="QN42" s="131" t="s">
        <v>158</v>
      </c>
      <c r="QO42" s="131" t="s">
        <v>158</v>
      </c>
      <c r="QP42" s="131" t="s">
        <v>158</v>
      </c>
      <c r="QQ42" s="131" t="s">
        <v>158</v>
      </c>
      <c r="QR42" s="131" t="s">
        <v>158</v>
      </c>
      <c r="QS42" s="131" t="s">
        <v>158</v>
      </c>
      <c r="QT42" s="131" t="s">
        <v>158</v>
      </c>
      <c r="QU42" s="131" t="s">
        <v>158</v>
      </c>
      <c r="QV42" s="131" t="s">
        <v>158</v>
      </c>
      <c r="QW42" s="131" t="s">
        <v>158</v>
      </c>
      <c r="QX42" s="131" t="s">
        <v>158</v>
      </c>
      <c r="QY42" s="130" t="s">
        <v>158</v>
      </c>
      <c r="QZ42" s="131">
        <v>16.116650137559475</v>
      </c>
      <c r="RA42" s="131">
        <v>19.12511933207367</v>
      </c>
      <c r="RB42" s="131">
        <v>27.546388793846155</v>
      </c>
      <c r="RC42" s="131">
        <v>23.223403285384613</v>
      </c>
      <c r="RD42" s="131">
        <v>22.212828072772275</v>
      </c>
      <c r="RE42" s="131">
        <v>21.913811261469935</v>
      </c>
      <c r="RF42" s="131">
        <v>18.092115604044945</v>
      </c>
      <c r="RG42" s="131">
        <v>17.823557702337663</v>
      </c>
      <c r="RH42" s="131">
        <v>16.757568908996095</v>
      </c>
      <c r="RI42" s="131">
        <v>14.932857748248555</v>
      </c>
      <c r="RJ42" s="131">
        <v>17.596675964587156</v>
      </c>
      <c r="RK42" s="131" t="s">
        <v>158</v>
      </c>
      <c r="RL42" s="131" t="s">
        <v>158</v>
      </c>
      <c r="RM42" s="131" t="s">
        <v>158</v>
      </c>
      <c r="RN42" s="131" t="s">
        <v>158</v>
      </c>
      <c r="RO42" s="131" t="s">
        <v>158</v>
      </c>
      <c r="RP42" s="131" t="s">
        <v>158</v>
      </c>
      <c r="RQ42" s="131" t="s">
        <v>158</v>
      </c>
      <c r="RR42" s="131" t="s">
        <v>158</v>
      </c>
      <c r="RS42" s="131" t="s">
        <v>158</v>
      </c>
      <c r="RT42" s="131" t="s">
        <v>158</v>
      </c>
      <c r="RU42" s="131" t="s">
        <v>158</v>
      </c>
      <c r="RV42" s="131" t="s">
        <v>158</v>
      </c>
      <c r="RW42" s="131" t="s">
        <v>158</v>
      </c>
      <c r="RX42" s="131" t="s">
        <v>158</v>
      </c>
      <c r="RY42" s="131" t="s">
        <v>158</v>
      </c>
      <c r="RZ42" s="130" t="s">
        <v>158</v>
      </c>
      <c r="SA42" s="131">
        <v>18.896848878473566</v>
      </c>
      <c r="SB42" s="131">
        <v>22.54030013642565</v>
      </c>
      <c r="SC42" s="131">
        <v>34.566153846153846</v>
      </c>
      <c r="SD42" s="131">
        <v>30.512822307692307</v>
      </c>
      <c r="SE42" s="131">
        <v>25.005504950495048</v>
      </c>
      <c r="SF42" s="131">
        <v>26.841385412026725</v>
      </c>
      <c r="SG42" s="131">
        <v>23.182752808988766</v>
      </c>
      <c r="SH42" s="131">
        <v>21.211943376623378</v>
      </c>
      <c r="SI42" s="131">
        <v>19.466992187500001</v>
      </c>
      <c r="SJ42" s="131">
        <v>19.84820809248555</v>
      </c>
      <c r="SK42" s="131">
        <v>20.803059486238535</v>
      </c>
      <c r="SL42" s="131" t="s">
        <v>158</v>
      </c>
      <c r="SM42" s="131" t="s">
        <v>158</v>
      </c>
      <c r="SN42" s="131" t="s">
        <v>158</v>
      </c>
      <c r="SO42" s="131" t="s">
        <v>158</v>
      </c>
      <c r="SP42" s="131" t="s">
        <v>158</v>
      </c>
      <c r="SQ42" s="131" t="s">
        <v>158</v>
      </c>
      <c r="SR42" s="131" t="s">
        <v>158</v>
      </c>
      <c r="SS42" s="131" t="s">
        <v>158</v>
      </c>
      <c r="ST42" s="131" t="s">
        <v>158</v>
      </c>
      <c r="SU42" s="131" t="s">
        <v>158</v>
      </c>
      <c r="SV42" s="131" t="s">
        <v>158</v>
      </c>
      <c r="SW42" s="131" t="s">
        <v>158</v>
      </c>
      <c r="SX42" s="131" t="s">
        <v>158</v>
      </c>
      <c r="SY42" s="131" t="s">
        <v>158</v>
      </c>
      <c r="SZ42" s="131" t="s">
        <v>158</v>
      </c>
      <c r="TA42" s="378" t="s">
        <v>158</v>
      </c>
      <c r="TB42" s="132">
        <v>2.3798285599231588</v>
      </c>
      <c r="TC42" s="132">
        <v>1.8675078864353312</v>
      </c>
      <c r="TD42" s="132">
        <v>1.0731707317073171</v>
      </c>
      <c r="TE42" s="132">
        <v>1.4723032069970845</v>
      </c>
      <c r="TF42" s="132">
        <v>0.93905817174515238</v>
      </c>
      <c r="TG42" s="132">
        <v>0.92207792207792205</v>
      </c>
      <c r="TH42" s="132">
        <v>0.67412935323383083</v>
      </c>
      <c r="TI42" s="132">
        <v>0.46527777777777779</v>
      </c>
      <c r="TJ42" s="132">
        <v>0.39689578713968959</v>
      </c>
      <c r="TK42" s="132">
        <v>0.26490066225165565</v>
      </c>
      <c r="TL42" s="132">
        <v>0.14601769911504425</v>
      </c>
      <c r="TM42" s="132" t="s">
        <v>158</v>
      </c>
      <c r="TN42" s="132" t="s">
        <v>158</v>
      </c>
      <c r="TO42" s="132" t="s">
        <v>158</v>
      </c>
      <c r="TP42" s="132" t="s">
        <v>158</v>
      </c>
      <c r="TQ42" s="132" t="s">
        <v>158</v>
      </c>
      <c r="TR42" s="132" t="s">
        <v>158</v>
      </c>
      <c r="TS42" s="132" t="s">
        <v>158</v>
      </c>
      <c r="TT42" s="132" t="s">
        <v>158</v>
      </c>
      <c r="TU42" s="132" t="s">
        <v>158</v>
      </c>
      <c r="TV42" s="132" t="s">
        <v>158</v>
      </c>
      <c r="TW42" s="132" t="s">
        <v>158</v>
      </c>
      <c r="TX42" s="132" t="s">
        <v>158</v>
      </c>
      <c r="TY42" s="132" t="s">
        <v>158</v>
      </c>
      <c r="TZ42" s="132" t="s">
        <v>158</v>
      </c>
      <c r="UA42" s="132" t="s">
        <v>158</v>
      </c>
      <c r="UB42" s="235">
        <v>0.06</v>
      </c>
      <c r="UC42" s="236">
        <v>0.85</v>
      </c>
      <c r="UD42" s="236">
        <v>-0.36</v>
      </c>
      <c r="UE42" s="236">
        <v>-0.68</v>
      </c>
      <c r="UF42" s="236">
        <v>-0.05</v>
      </c>
      <c r="UG42" s="236">
        <v>0.57999999999999996</v>
      </c>
      <c r="UH42" s="236">
        <v>1.7</v>
      </c>
      <c r="UI42" s="236">
        <v>1.77</v>
      </c>
      <c r="UJ42" s="236">
        <v>2.15</v>
      </c>
      <c r="UK42" s="236">
        <v>2.09</v>
      </c>
      <c r="UL42" s="236">
        <v>2.02</v>
      </c>
      <c r="UM42" s="236">
        <v>1.67</v>
      </c>
      <c r="UN42" s="236" t="s">
        <v>5</v>
      </c>
      <c r="UO42" s="231" t="s">
        <v>5</v>
      </c>
      <c r="UP42" s="231" t="s">
        <v>5</v>
      </c>
      <c r="UQ42" s="231" t="s">
        <v>5</v>
      </c>
      <c r="UR42" s="231" t="s">
        <v>5</v>
      </c>
      <c r="US42" s="231" t="s">
        <v>5</v>
      </c>
      <c r="UT42" s="231" t="s">
        <v>5</v>
      </c>
      <c r="UU42" s="231" t="s">
        <v>5</v>
      </c>
      <c r="UV42" s="231" t="s">
        <v>5</v>
      </c>
      <c r="UW42" s="231" t="s">
        <v>5</v>
      </c>
      <c r="UX42" s="231" t="s">
        <v>5</v>
      </c>
      <c r="UY42" s="231" t="s">
        <v>5</v>
      </c>
      <c r="UZ42" s="231" t="s">
        <v>5</v>
      </c>
      <c r="VA42" s="231" t="s">
        <v>5</v>
      </c>
      <c r="VB42" s="231" t="s">
        <v>5</v>
      </c>
      <c r="VC42" s="130">
        <v>1004.151662190755</v>
      </c>
      <c r="VD42" s="131">
        <v>54.776471764705882</v>
      </c>
      <c r="VE42" s="131" t="s">
        <v>1282</v>
      </c>
      <c r="VF42" s="131" t="s">
        <v>1282</v>
      </c>
      <c r="VG42" s="131" t="s">
        <v>1282</v>
      </c>
      <c r="VH42" s="131">
        <v>55.637931034482769</v>
      </c>
      <c r="VI42" s="131">
        <v>13.782352941176471</v>
      </c>
      <c r="VJ42" s="131">
        <v>10.649717514124294</v>
      </c>
      <c r="VK42" s="131">
        <v>6.2093023255813957</v>
      </c>
      <c r="VL42" s="131">
        <v>4.5550239234449759</v>
      </c>
      <c r="VM42" s="131">
        <v>3.4257425742574257</v>
      </c>
      <c r="VN42" s="131">
        <v>2.7365269461077846</v>
      </c>
      <c r="VO42" s="131" t="s">
        <v>158</v>
      </c>
      <c r="VP42" s="131" t="s">
        <v>158</v>
      </c>
      <c r="VQ42" s="131" t="s">
        <v>158</v>
      </c>
      <c r="VR42" s="131" t="s">
        <v>158</v>
      </c>
      <c r="VS42" s="131" t="s">
        <v>158</v>
      </c>
      <c r="VT42" s="131" t="s">
        <v>158</v>
      </c>
      <c r="VU42" s="131" t="s">
        <v>158</v>
      </c>
      <c r="VV42" s="131" t="s">
        <v>158</v>
      </c>
      <c r="VW42" s="131" t="s">
        <v>158</v>
      </c>
      <c r="VX42" s="131" t="s">
        <v>158</v>
      </c>
      <c r="VY42" s="131" t="s">
        <v>158</v>
      </c>
      <c r="VZ42" s="131" t="s">
        <v>158</v>
      </c>
      <c r="WA42" s="131" t="s">
        <v>158</v>
      </c>
      <c r="WB42" s="131" t="s">
        <v>158</v>
      </c>
      <c r="WC42" s="131" t="s">
        <v>158</v>
      </c>
      <c r="WD42" s="130">
        <v>1236.1853328666657</v>
      </c>
      <c r="WE42" s="131">
        <v>65.194047288493067</v>
      </c>
      <c r="WF42" s="131" t="s">
        <v>1282</v>
      </c>
      <c r="WG42" s="131" t="s">
        <v>1282</v>
      </c>
      <c r="WH42" s="131" t="s">
        <v>1282</v>
      </c>
      <c r="WI42" s="131">
        <v>71.379310344827587</v>
      </c>
      <c r="WJ42" s="131">
        <v>17.888235294117649</v>
      </c>
      <c r="WK42" s="131">
        <v>14.203389830508474</v>
      </c>
      <c r="WL42" s="131">
        <v>7.2279069767441859</v>
      </c>
      <c r="WM42" s="131">
        <v>5.8995215311004792</v>
      </c>
      <c r="WN42" s="131">
        <v>4.5990099009900982</v>
      </c>
      <c r="WO42" s="131">
        <v>3.2934131736526946</v>
      </c>
      <c r="WP42" s="131" t="s">
        <v>158</v>
      </c>
      <c r="WQ42" s="131" t="s">
        <v>158</v>
      </c>
      <c r="WR42" s="131" t="s">
        <v>158</v>
      </c>
      <c r="WS42" s="131" t="s">
        <v>158</v>
      </c>
      <c r="WT42" s="131" t="s">
        <v>158</v>
      </c>
      <c r="WU42" s="131" t="s">
        <v>158</v>
      </c>
      <c r="WV42" s="131" t="s">
        <v>158</v>
      </c>
      <c r="WW42" s="131" t="s">
        <v>158</v>
      </c>
      <c r="WX42" s="131" t="s">
        <v>158</v>
      </c>
      <c r="WY42" s="131" t="s">
        <v>158</v>
      </c>
      <c r="WZ42" s="131" t="s">
        <v>158</v>
      </c>
      <c r="XA42" s="131" t="s">
        <v>158</v>
      </c>
      <c r="XB42" s="131" t="s">
        <v>158</v>
      </c>
      <c r="XC42" s="131" t="s">
        <v>158</v>
      </c>
      <c r="XD42" s="131" t="s">
        <v>158</v>
      </c>
      <c r="XE42" s="130">
        <v>1431.3332875569649</v>
      </c>
      <c r="XF42" s="131">
        <v>75.870585882352941</v>
      </c>
      <c r="XG42" s="131" t="s">
        <v>1282</v>
      </c>
      <c r="XH42" s="131" t="s">
        <v>1282</v>
      </c>
      <c r="XI42" s="131" t="s">
        <v>1282</v>
      </c>
      <c r="XJ42" s="131">
        <v>95.758620689655174</v>
      </c>
      <c r="XK42" s="131">
        <v>20.576470588235292</v>
      </c>
      <c r="XL42" s="131">
        <v>17.683615819209038</v>
      </c>
      <c r="XM42" s="131">
        <v>9.2837209302325583</v>
      </c>
      <c r="XN42" s="131">
        <v>7.2344497607655507</v>
      </c>
      <c r="XO42" s="131">
        <v>5.4702970297029703</v>
      </c>
      <c r="XP42" s="131">
        <v>4.5389221556886232</v>
      </c>
      <c r="XQ42" s="131" t="s">
        <v>158</v>
      </c>
      <c r="XR42" s="131" t="s">
        <v>158</v>
      </c>
      <c r="XS42" s="131" t="s">
        <v>158</v>
      </c>
      <c r="XT42" s="131" t="s">
        <v>158</v>
      </c>
      <c r="XU42" s="131" t="s">
        <v>158</v>
      </c>
      <c r="XV42" s="131" t="s">
        <v>158</v>
      </c>
      <c r="XW42" s="131" t="s">
        <v>158</v>
      </c>
      <c r="XX42" s="131" t="s">
        <v>158</v>
      </c>
      <c r="XY42" s="131" t="s">
        <v>158</v>
      </c>
      <c r="XZ42" s="131" t="s">
        <v>158</v>
      </c>
      <c r="YA42" s="131" t="s">
        <v>158</v>
      </c>
      <c r="YB42" s="131" t="s">
        <v>158</v>
      </c>
      <c r="YC42" s="131" t="s">
        <v>158</v>
      </c>
      <c r="YD42" s="131" t="s">
        <v>158</v>
      </c>
      <c r="YE42" s="131" t="s">
        <v>158</v>
      </c>
      <c r="YF42" s="235" t="s">
        <v>158</v>
      </c>
      <c r="YG42" s="8">
        <v>302.96300000000002</v>
      </c>
      <c r="YH42" s="8">
        <v>317</v>
      </c>
      <c r="YI42" s="8">
        <v>328</v>
      </c>
      <c r="YJ42" s="8">
        <v>343</v>
      </c>
      <c r="YK42" s="8">
        <v>361</v>
      </c>
      <c r="YL42" s="8">
        <v>385</v>
      </c>
      <c r="YM42" s="8">
        <v>402</v>
      </c>
      <c r="YN42" s="8">
        <v>432</v>
      </c>
      <c r="YO42" s="8">
        <v>451</v>
      </c>
      <c r="YP42" s="8">
        <v>453</v>
      </c>
      <c r="YQ42" s="8">
        <v>452</v>
      </c>
      <c r="YR42" s="8" t="s">
        <v>5</v>
      </c>
      <c r="YS42" s="231" t="s">
        <v>5</v>
      </c>
      <c r="YT42" s="231" t="s">
        <v>5</v>
      </c>
      <c r="YU42" s="231" t="s">
        <v>5</v>
      </c>
      <c r="YV42" s="231" t="s">
        <v>5</v>
      </c>
      <c r="YW42" s="231" t="s">
        <v>5</v>
      </c>
      <c r="YX42" s="231" t="s">
        <v>5</v>
      </c>
      <c r="YY42" s="231" t="s">
        <v>5</v>
      </c>
      <c r="YZ42" s="231" t="s">
        <v>5</v>
      </c>
      <c r="ZA42" s="231" t="s">
        <v>5</v>
      </c>
      <c r="ZB42" s="231" t="s">
        <v>5</v>
      </c>
      <c r="ZC42" s="231" t="s">
        <v>5</v>
      </c>
      <c r="ZD42" s="231" t="s">
        <v>5</v>
      </c>
      <c r="ZE42" s="231" t="s">
        <v>5</v>
      </c>
      <c r="ZF42" s="231" t="s">
        <v>5</v>
      </c>
      <c r="ZG42" s="235" t="s">
        <v>158</v>
      </c>
      <c r="ZH42" s="133">
        <v>4.6513999999999998</v>
      </c>
      <c r="ZI42" s="133">
        <v>0</v>
      </c>
      <c r="ZJ42" s="133">
        <v>0</v>
      </c>
      <c r="ZK42" s="133">
        <v>0</v>
      </c>
      <c r="ZL42" s="133">
        <v>1.5715000000000001</v>
      </c>
      <c r="ZM42" s="133">
        <v>0.63800000000000001</v>
      </c>
      <c r="ZN42" s="133">
        <v>0.36820000000000003</v>
      </c>
      <c r="ZO42" s="133">
        <v>0.27860000000000001</v>
      </c>
      <c r="ZP42" s="133">
        <v>0.24199999999999999</v>
      </c>
      <c r="ZQ42" s="133">
        <v>0.21239999999999998</v>
      </c>
      <c r="ZR42" s="133">
        <v>0.17269999999999999</v>
      </c>
      <c r="ZS42" s="133" t="s">
        <v>5</v>
      </c>
      <c r="ZT42" s="379">
        <v>0.1986</v>
      </c>
      <c r="ZU42" s="133">
        <v>0.1784</v>
      </c>
      <c r="ZV42" s="133">
        <v>0</v>
      </c>
      <c r="ZW42" s="133">
        <v>0</v>
      </c>
      <c r="ZX42" s="133">
        <v>0</v>
      </c>
      <c r="ZY42" s="133">
        <v>0.33229999999999998</v>
      </c>
      <c r="ZZ42" s="133">
        <v>0.29630000000000001</v>
      </c>
      <c r="AAA42" s="133">
        <v>0.24050000000000002</v>
      </c>
      <c r="AAB42" s="133">
        <v>0.2097</v>
      </c>
      <c r="AAC42" s="133">
        <v>0.1943</v>
      </c>
      <c r="AAD42" s="133">
        <v>0.16190000000000002</v>
      </c>
      <c r="AAE42" s="133">
        <v>0.12869999999999998</v>
      </c>
      <c r="AAF42" s="133" t="s">
        <v>5</v>
      </c>
      <c r="AAG42" s="235">
        <v>4330.7610000000004</v>
      </c>
      <c r="AAH42" s="8">
        <v>4026</v>
      </c>
      <c r="AAI42" s="8">
        <v>3787</v>
      </c>
      <c r="AAJ42" s="8">
        <v>3549</v>
      </c>
      <c r="AAK42" s="8">
        <v>3266</v>
      </c>
      <c r="AAL42" s="8">
        <v>2963</v>
      </c>
      <c r="AAM42" s="8">
        <v>2650</v>
      </c>
      <c r="AAN42" s="8">
        <v>2331</v>
      </c>
      <c r="AAO42" s="8">
        <v>2065</v>
      </c>
      <c r="AAP42" s="8">
        <v>1859</v>
      </c>
      <c r="AAQ42" s="8">
        <v>1603</v>
      </c>
      <c r="AAR42" s="8">
        <v>1420</v>
      </c>
      <c r="AAS42" s="8" t="s">
        <v>5</v>
      </c>
      <c r="AAT42" s="231" t="s">
        <v>5</v>
      </c>
      <c r="AAU42" s="231" t="s">
        <v>5</v>
      </c>
      <c r="AAV42" s="231" t="s">
        <v>5</v>
      </c>
      <c r="AAW42" s="231" t="s">
        <v>5</v>
      </c>
      <c r="AAX42" s="231" t="s">
        <v>5</v>
      </c>
      <c r="AAY42" s="231" t="s">
        <v>5</v>
      </c>
      <c r="AAZ42" s="231" t="s">
        <v>5</v>
      </c>
      <c r="ABA42" s="231" t="s">
        <v>5</v>
      </c>
      <c r="ABB42" s="231" t="s">
        <v>5</v>
      </c>
      <c r="ABC42" s="231" t="s">
        <v>5</v>
      </c>
      <c r="ABD42" s="231" t="s">
        <v>5</v>
      </c>
      <c r="ABE42" s="231" t="s">
        <v>5</v>
      </c>
      <c r="ABF42" s="231" t="s">
        <v>5</v>
      </c>
      <c r="ABG42" s="231" t="s">
        <v>5</v>
      </c>
      <c r="ABH42" s="235">
        <v>1065.883</v>
      </c>
      <c r="ABI42" s="8">
        <v>889</v>
      </c>
      <c r="ABJ42" s="8">
        <v>733</v>
      </c>
      <c r="ABK42" s="8">
        <v>533</v>
      </c>
      <c r="ABL42" s="8">
        <v>637</v>
      </c>
      <c r="ABM42" s="8">
        <v>505</v>
      </c>
      <c r="ABN42" s="8">
        <v>449</v>
      </c>
      <c r="ABO42" s="8">
        <v>356</v>
      </c>
      <c r="ABP42" s="8">
        <v>308</v>
      </c>
      <c r="ABQ42" s="8">
        <v>256</v>
      </c>
      <c r="ABR42" s="8">
        <v>173</v>
      </c>
      <c r="ABS42" s="8">
        <v>109</v>
      </c>
      <c r="ABT42" s="8" t="s">
        <v>5</v>
      </c>
      <c r="ABU42" s="231" t="s">
        <v>5</v>
      </c>
      <c r="ABV42" s="231" t="s">
        <v>5</v>
      </c>
      <c r="ABW42" s="231" t="s">
        <v>5</v>
      </c>
      <c r="ABX42" s="231" t="s">
        <v>5</v>
      </c>
      <c r="ABY42" s="231" t="s">
        <v>5</v>
      </c>
      <c r="ABZ42" s="231" t="s">
        <v>5</v>
      </c>
      <c r="ACA42" s="231" t="s">
        <v>5</v>
      </c>
      <c r="ACB42" s="231" t="s">
        <v>5</v>
      </c>
      <c r="ACC42" s="231" t="s">
        <v>5</v>
      </c>
      <c r="ACD42" s="231" t="s">
        <v>5</v>
      </c>
      <c r="ACE42" s="231" t="s">
        <v>5</v>
      </c>
      <c r="ACF42" s="231" t="s">
        <v>5</v>
      </c>
      <c r="ACG42" s="231" t="s">
        <v>5</v>
      </c>
      <c r="ACH42" s="231" t="s">
        <v>5</v>
      </c>
      <c r="ACI42" s="235">
        <v>906.37099999999998</v>
      </c>
      <c r="ACJ42" s="8">
        <v>721</v>
      </c>
      <c r="ACK42" s="8">
        <v>592</v>
      </c>
      <c r="ACL42" s="8">
        <v>352</v>
      </c>
      <c r="ACM42" s="8">
        <v>505</v>
      </c>
      <c r="ACN42" s="8">
        <v>339</v>
      </c>
      <c r="ACO42" s="8">
        <v>355</v>
      </c>
      <c r="ACP42" s="8">
        <v>271</v>
      </c>
      <c r="ACQ42" s="8">
        <v>201</v>
      </c>
      <c r="ACR42" s="8">
        <v>179</v>
      </c>
      <c r="ACS42" s="8">
        <v>120</v>
      </c>
      <c r="ACT42" s="8">
        <v>66</v>
      </c>
      <c r="ACU42" s="8" t="s">
        <v>5</v>
      </c>
      <c r="ACV42" s="237" t="s">
        <v>5</v>
      </c>
      <c r="ACW42" s="237" t="s">
        <v>5</v>
      </c>
      <c r="ACX42" s="237" t="s">
        <v>5</v>
      </c>
      <c r="ACY42" s="237" t="s">
        <v>5</v>
      </c>
      <c r="ACZ42" s="237" t="s">
        <v>5</v>
      </c>
      <c r="ADA42" s="237" t="s">
        <v>5</v>
      </c>
      <c r="ADB42" s="237" t="s">
        <v>5</v>
      </c>
      <c r="ADC42" s="237" t="s">
        <v>5</v>
      </c>
      <c r="ADD42" s="237" t="s">
        <v>5</v>
      </c>
      <c r="ADE42" s="237" t="s">
        <v>5</v>
      </c>
      <c r="ADF42" s="237" t="s">
        <v>5</v>
      </c>
      <c r="ADG42" s="237" t="s">
        <v>5</v>
      </c>
      <c r="ADH42" s="237" t="s">
        <v>5</v>
      </c>
      <c r="ADI42" s="237" t="s">
        <v>5</v>
      </c>
      <c r="ADJ42" s="127">
        <v>9.2293577981651359E-2</v>
      </c>
      <c r="ADK42" s="128">
        <v>9.8895027624309378E-2</v>
      </c>
      <c r="ADL42" s="128">
        <v>9.8876404494382009E-2</v>
      </c>
      <c r="ADM42" s="128">
        <v>9.580838323353294E-2</v>
      </c>
      <c r="ADN42" s="128">
        <v>9.6491228070175433E-2</v>
      </c>
      <c r="ADO42" s="128">
        <v>0.1078167115902965</v>
      </c>
      <c r="ADP42" s="128">
        <v>0.12</v>
      </c>
      <c r="ADQ42" s="128">
        <v>0.14479638009049775</v>
      </c>
      <c r="ADR42" s="128">
        <v>0.16091954022988508</v>
      </c>
      <c r="ADS42" s="128">
        <v>0.14965986394557823</v>
      </c>
      <c r="ADT42" s="128">
        <v>0.1173913043478261</v>
      </c>
      <c r="ADU42" s="128" t="s">
        <v>5</v>
      </c>
      <c r="ADV42" s="128" t="s">
        <v>5</v>
      </c>
      <c r="ADW42" s="128" t="s">
        <v>1282</v>
      </c>
      <c r="ADX42" s="128" t="s">
        <v>158</v>
      </c>
      <c r="ADY42" s="128" t="s">
        <v>158</v>
      </c>
      <c r="ADZ42" s="128" t="s">
        <v>158</v>
      </c>
      <c r="AEA42" s="128" t="s">
        <v>158</v>
      </c>
      <c r="AEB42" s="128" t="s">
        <v>158</v>
      </c>
      <c r="AEC42" s="128" t="s">
        <v>158</v>
      </c>
      <c r="AED42" s="128" t="s">
        <v>158</v>
      </c>
      <c r="AEE42" s="128" t="s">
        <v>158</v>
      </c>
      <c r="AEF42" s="128" t="s">
        <v>158</v>
      </c>
      <c r="AEG42" s="128" t="s">
        <v>158</v>
      </c>
      <c r="AEH42" s="128" t="s">
        <v>158</v>
      </c>
      <c r="AEI42" s="128" t="s">
        <v>158</v>
      </c>
      <c r="AEJ42" s="128" t="s">
        <v>158</v>
      </c>
      <c r="AEK42" s="127" t="s">
        <v>158</v>
      </c>
      <c r="AEL42" s="128">
        <v>6.1001548931383577E-2</v>
      </c>
      <c r="AEM42" s="128">
        <v>7.611459754433833E-2</v>
      </c>
      <c r="AEN42" s="128">
        <v>9.8461538461538461E-2</v>
      </c>
      <c r="AEO42" s="128">
        <v>7.8974358974358977E-2</v>
      </c>
      <c r="AEP42" s="128">
        <v>9.531353135313532E-2</v>
      </c>
      <c r="AEQ42" s="128">
        <v>0.10289532293986636</v>
      </c>
      <c r="AER42" s="128">
        <v>0.1204494382022472</v>
      </c>
      <c r="AES42" s="128">
        <v>0.13090909090909092</v>
      </c>
      <c r="AET42" s="128">
        <v>0.12919270833333332</v>
      </c>
      <c r="AEU42" s="128">
        <v>0.11783236994219655</v>
      </c>
      <c r="AEV42" s="128" t="s">
        <v>5</v>
      </c>
      <c r="AEW42" s="128" t="s">
        <v>158</v>
      </c>
      <c r="AEX42" s="128" t="s">
        <v>158</v>
      </c>
      <c r="AEY42" s="128" t="s">
        <v>158</v>
      </c>
      <c r="AEZ42" s="128" t="s">
        <v>158</v>
      </c>
      <c r="AFA42" s="128" t="s">
        <v>158</v>
      </c>
      <c r="AFB42" s="128" t="s">
        <v>158</v>
      </c>
      <c r="AFC42" s="128" t="s">
        <v>158</v>
      </c>
      <c r="AFD42" s="128" t="s">
        <v>158</v>
      </c>
      <c r="AFE42" s="128" t="s">
        <v>158</v>
      </c>
      <c r="AFF42" s="128" t="s">
        <v>158</v>
      </c>
      <c r="AFG42" s="128" t="s">
        <v>158</v>
      </c>
      <c r="AFH42" s="128" t="s">
        <v>158</v>
      </c>
      <c r="AFI42" s="128" t="s">
        <v>158</v>
      </c>
      <c r="AFJ42" s="128" t="s">
        <v>158</v>
      </c>
      <c r="AFK42" s="128" t="s">
        <v>158</v>
      </c>
      <c r="AFL42" s="134" t="s">
        <v>158</v>
      </c>
      <c r="AFM42" s="135">
        <v>7.5215502080443836E-2</v>
      </c>
      <c r="AFN42" s="135">
        <v>9.4243243243243235E-2</v>
      </c>
      <c r="AFO42" s="135">
        <v>0.14909090909090908</v>
      </c>
      <c r="AFP42" s="135">
        <v>9.9617161716171618E-2</v>
      </c>
      <c r="AFQ42" s="135">
        <v>0.14198623402163224</v>
      </c>
      <c r="AFR42" s="135">
        <v>0.13014084507042253</v>
      </c>
      <c r="AFS42" s="135">
        <v>0.15822878228782289</v>
      </c>
      <c r="AFT42" s="135">
        <v>0.20059701492537313</v>
      </c>
      <c r="AFU42" s="135">
        <v>0.18476722532588455</v>
      </c>
      <c r="AFV42" s="135">
        <v>0.169875</v>
      </c>
      <c r="AFW42" s="135" t="s">
        <v>5</v>
      </c>
      <c r="AFX42" s="135" t="s">
        <v>158</v>
      </c>
      <c r="AFY42" s="135" t="s">
        <v>158</v>
      </c>
      <c r="AFZ42" s="135" t="s">
        <v>158</v>
      </c>
      <c r="AGA42" s="135" t="s">
        <v>158</v>
      </c>
      <c r="AGB42" s="135" t="s">
        <v>158</v>
      </c>
      <c r="AGC42" s="135" t="s">
        <v>158</v>
      </c>
      <c r="AGD42" s="135" t="s">
        <v>158</v>
      </c>
      <c r="AGE42" s="135" t="s">
        <v>158</v>
      </c>
      <c r="AGF42" s="135" t="s">
        <v>158</v>
      </c>
      <c r="AGG42" s="135" t="s">
        <v>158</v>
      </c>
      <c r="AGH42" s="135" t="s">
        <v>158</v>
      </c>
      <c r="AGI42" s="135" t="s">
        <v>158</v>
      </c>
      <c r="AGJ42" s="135" t="s">
        <v>158</v>
      </c>
      <c r="AGK42" s="135" t="s">
        <v>158</v>
      </c>
      <c r="AGL42" s="135" t="s">
        <v>158</v>
      </c>
    </row>
    <row r="43" spans="1:870" x14ac:dyDescent="0.2">
      <c r="A43" s="7">
        <v>41</v>
      </c>
      <c r="B43" s="1" t="s">
        <v>322</v>
      </c>
      <c r="C43" s="1" t="s">
        <v>323</v>
      </c>
      <c r="D43" s="94">
        <v>0.25829999999999997</v>
      </c>
      <c r="E43" s="95">
        <v>0.26669999999999999</v>
      </c>
      <c r="F43" s="57">
        <v>3.2004000000000001</v>
      </c>
      <c r="G43" s="58" t="s">
        <v>159</v>
      </c>
      <c r="H43" s="58">
        <v>3.2004000000000001</v>
      </c>
      <c r="I43" s="226" t="s">
        <v>1324</v>
      </c>
      <c r="J43" s="58" t="s">
        <v>159</v>
      </c>
      <c r="K43" s="58" t="s">
        <v>1280</v>
      </c>
      <c r="L43" s="226" t="s">
        <v>327</v>
      </c>
      <c r="M43" s="150">
        <v>3.1080000000000005</v>
      </c>
      <c r="N43" s="123">
        <v>3.0083000000000002</v>
      </c>
      <c r="O43" s="123">
        <v>2.9119999999999999</v>
      </c>
      <c r="P43" s="123">
        <v>2.8050000000000006</v>
      </c>
      <c r="Q43" s="123">
        <v>2.73</v>
      </c>
      <c r="R43" s="123">
        <v>2.6140000000000003</v>
      </c>
      <c r="S43" s="123">
        <v>2.4280000000000008</v>
      </c>
      <c r="T43" s="124">
        <v>2.3040000000000003</v>
      </c>
      <c r="U43" s="124">
        <v>2.2050000000000001</v>
      </c>
      <c r="V43" s="124">
        <v>2.1079999999999997</v>
      </c>
      <c r="W43" s="124">
        <v>1.9997900399999999</v>
      </c>
      <c r="X43" s="124">
        <v>0.8</v>
      </c>
      <c r="Y43" s="124">
        <v>0.5</v>
      </c>
      <c r="Z43" s="124">
        <v>0.6</v>
      </c>
      <c r="AA43" s="124">
        <v>0.6</v>
      </c>
      <c r="AB43" s="124">
        <v>0.6</v>
      </c>
      <c r="AC43" s="124">
        <v>0.6</v>
      </c>
      <c r="AD43" s="124">
        <v>0.54</v>
      </c>
      <c r="AE43" s="124">
        <v>0.36</v>
      </c>
      <c r="AF43" s="124" t="s">
        <v>1325</v>
      </c>
      <c r="AG43" s="124" t="s">
        <v>5</v>
      </c>
      <c r="AH43" s="124" t="s">
        <v>5</v>
      </c>
      <c r="AI43" s="124" t="s">
        <v>5</v>
      </c>
      <c r="AJ43" s="124" t="s">
        <v>5</v>
      </c>
      <c r="AK43" s="144" t="s">
        <v>5</v>
      </c>
      <c r="AL43" s="136" t="s">
        <v>5</v>
      </c>
      <c r="AM43" s="136" t="s">
        <v>5</v>
      </c>
      <c r="AN43" s="136" t="s">
        <v>5</v>
      </c>
      <c r="AO43" s="136" t="s">
        <v>5</v>
      </c>
      <c r="AP43" s="136" t="s">
        <v>5</v>
      </c>
      <c r="AQ43" s="136" t="s">
        <v>5</v>
      </c>
      <c r="AR43" s="136" t="s">
        <v>5</v>
      </c>
      <c r="AS43" s="136" t="s">
        <v>5</v>
      </c>
      <c r="AT43" s="136" t="s">
        <v>5</v>
      </c>
      <c r="AU43" s="136" t="s">
        <v>5</v>
      </c>
      <c r="AV43" s="136" t="s">
        <v>5</v>
      </c>
      <c r="AW43" s="136" t="s">
        <v>5</v>
      </c>
      <c r="AX43" s="136" t="s">
        <v>5</v>
      </c>
      <c r="AY43" s="142" t="s">
        <v>5</v>
      </c>
      <c r="AZ43" s="136" t="s">
        <v>5</v>
      </c>
      <c r="BA43" s="136" t="s">
        <v>5</v>
      </c>
      <c r="BB43" s="136" t="s">
        <v>5</v>
      </c>
      <c r="BC43" s="136" t="s">
        <v>5</v>
      </c>
      <c r="BD43" s="136" t="s">
        <v>5</v>
      </c>
      <c r="BE43" s="136" t="s">
        <v>5</v>
      </c>
      <c r="BF43" s="136" t="s">
        <v>5</v>
      </c>
      <c r="BG43" s="136" t="s">
        <v>5</v>
      </c>
      <c r="BH43" s="136" t="s">
        <v>5</v>
      </c>
      <c r="BI43" s="136" t="s">
        <v>5</v>
      </c>
      <c r="BJ43" s="136" t="s">
        <v>5</v>
      </c>
      <c r="BK43" s="136" t="s">
        <v>5</v>
      </c>
      <c r="BL43" s="136" t="s">
        <v>5</v>
      </c>
      <c r="BM43" s="126">
        <v>3.3141641458631188E-2</v>
      </c>
      <c r="BN43" s="125">
        <v>3.3070054945055105E-2</v>
      </c>
      <c r="BO43" s="125">
        <v>3.8146167557931987E-2</v>
      </c>
      <c r="BP43" s="125">
        <v>2.7472527472527597E-2</v>
      </c>
      <c r="BQ43" s="125">
        <v>4.4376434583014435E-2</v>
      </c>
      <c r="BR43" s="125">
        <v>7.6606260296540052E-2</v>
      </c>
      <c r="BS43" s="125">
        <v>5.3819444444444642E-2</v>
      </c>
      <c r="BT43" s="125">
        <v>4.4897959183673564E-2</v>
      </c>
      <c r="BU43" s="125">
        <v>4.6015180265654765E-2</v>
      </c>
      <c r="BV43" s="125">
        <v>5.4110660537143085E-2</v>
      </c>
      <c r="BW43" s="125">
        <v>1.5007876807629059</v>
      </c>
      <c r="BX43" s="125">
        <v>0.60000000000000009</v>
      </c>
      <c r="BY43" s="125">
        <v>-0.16666666666666663</v>
      </c>
      <c r="BZ43" s="125">
        <v>0</v>
      </c>
      <c r="CA43" s="125">
        <v>0</v>
      </c>
      <c r="CB43" s="125">
        <v>0</v>
      </c>
      <c r="CC43" s="125">
        <v>0.11111111111111094</v>
      </c>
      <c r="CD43" s="125">
        <v>0.50000000000000022</v>
      </c>
      <c r="CE43" s="125" t="s">
        <v>158</v>
      </c>
      <c r="CF43" s="125" t="s">
        <v>158</v>
      </c>
      <c r="CG43" s="125" t="s">
        <v>158</v>
      </c>
      <c r="CH43" s="125" t="s">
        <v>158</v>
      </c>
      <c r="CI43" s="125" t="s">
        <v>158</v>
      </c>
      <c r="CJ43" s="125" t="s">
        <v>158</v>
      </c>
      <c r="CK43" s="125" t="s">
        <v>158</v>
      </c>
      <c r="CL43" s="125" t="s">
        <v>158</v>
      </c>
      <c r="CM43" s="125" t="s">
        <v>158</v>
      </c>
      <c r="CN43" s="125" t="s">
        <v>158</v>
      </c>
      <c r="CO43" s="125" t="s">
        <v>158</v>
      </c>
      <c r="CP43" s="125" t="s">
        <v>158</v>
      </c>
      <c r="CQ43" s="125" t="s">
        <v>158</v>
      </c>
      <c r="CR43" s="125" t="s">
        <v>158</v>
      </c>
      <c r="CS43" s="125" t="s">
        <v>158</v>
      </c>
      <c r="CT43" s="125" t="s">
        <v>158</v>
      </c>
      <c r="CU43" s="125" t="s">
        <v>158</v>
      </c>
      <c r="CV43" s="125" t="s">
        <v>158</v>
      </c>
      <c r="CW43" s="125" t="s">
        <v>158</v>
      </c>
      <c r="CX43" s="125" t="s">
        <v>158</v>
      </c>
      <c r="CY43" s="125" t="s">
        <v>158</v>
      </c>
      <c r="CZ43" s="125" t="s">
        <v>158</v>
      </c>
      <c r="DA43" s="125" t="s">
        <v>158</v>
      </c>
      <c r="DB43" s="125" t="s">
        <v>158</v>
      </c>
      <c r="DC43" s="125" t="s">
        <v>158</v>
      </c>
      <c r="DD43" s="125" t="s">
        <v>158</v>
      </c>
      <c r="DE43" s="125" t="s">
        <v>158</v>
      </c>
      <c r="DF43" s="125" t="s">
        <v>158</v>
      </c>
      <c r="DG43" s="125" t="s">
        <v>158</v>
      </c>
      <c r="DH43" s="125" t="s">
        <v>158</v>
      </c>
      <c r="DI43" s="125" t="s">
        <v>158</v>
      </c>
      <c r="DJ43" s="125" t="s">
        <v>158</v>
      </c>
      <c r="DK43" s="125" t="s">
        <v>158</v>
      </c>
      <c r="DL43" s="127">
        <v>3.0459836775107454E-2</v>
      </c>
      <c r="DM43" s="128">
        <v>2.8436524922615326E-2</v>
      </c>
      <c r="DN43" s="128">
        <v>3.6372720459655256E-2</v>
      </c>
      <c r="DO43" s="128">
        <v>4.0581597222222231E-2</v>
      </c>
      <c r="DP43" s="128">
        <v>4.7330097087378641E-2</v>
      </c>
      <c r="DQ43" s="128">
        <v>4.9610931865629163E-2</v>
      </c>
      <c r="DR43" s="128">
        <v>5.3764393268379118E-2</v>
      </c>
      <c r="DS43" s="128">
        <v>5.0163291966035278E-2</v>
      </c>
      <c r="DT43" s="128">
        <v>5.1279069767441864E-2</v>
      </c>
      <c r="DU43" s="128">
        <v>5.2411735454997506E-2</v>
      </c>
      <c r="DV43" s="128">
        <v>5.1956090831068287E-2</v>
      </c>
      <c r="DW43" s="128">
        <v>2.3299628483499073E-2</v>
      </c>
      <c r="DX43" s="128">
        <v>1.675787569150667E-2</v>
      </c>
      <c r="DY43" s="128">
        <v>4.3670259655831746E-2</v>
      </c>
      <c r="DZ43" s="128">
        <v>2.1306081745503001E-2</v>
      </c>
      <c r="EA43" s="128">
        <v>1.4709597673357661E-2</v>
      </c>
      <c r="EB43" s="128">
        <v>1.5861448211587494E-2</v>
      </c>
      <c r="EC43" s="128">
        <v>1.4752683776896678E-2</v>
      </c>
      <c r="ED43" s="128">
        <v>1.1427982595121951E-2</v>
      </c>
      <c r="EE43" s="128" t="s">
        <v>158</v>
      </c>
      <c r="EF43" s="128" t="s">
        <v>158</v>
      </c>
      <c r="EG43" s="128" t="s">
        <v>158</v>
      </c>
      <c r="EH43" s="128" t="s">
        <v>158</v>
      </c>
      <c r="EI43" s="128" t="s">
        <v>158</v>
      </c>
      <c r="EJ43" s="128" t="s">
        <v>158</v>
      </c>
      <c r="EK43" s="128" t="s">
        <v>158</v>
      </c>
      <c r="EL43" s="128" t="s">
        <v>158</v>
      </c>
      <c r="EM43" s="127">
        <v>3.7240574092678468E-2</v>
      </c>
      <c r="EN43" s="128">
        <v>3.4936889244140755E-2</v>
      </c>
      <c r="EO43" s="128">
        <v>4.1054560834625685E-2</v>
      </c>
      <c r="EP43" s="128">
        <v>4.464427821104569E-2</v>
      </c>
      <c r="EQ43" s="128">
        <v>5.1694754781291423E-2</v>
      </c>
      <c r="ER43" s="128">
        <v>5.3325173398612813E-2</v>
      </c>
      <c r="ES43" s="128">
        <v>6.0989701080130639E-2</v>
      </c>
      <c r="ET43" s="128">
        <v>5.5976676384839663E-2</v>
      </c>
      <c r="EU43" s="128">
        <v>5.544380186069902E-2</v>
      </c>
      <c r="EV43" s="128">
        <v>5.6303418803418798E-2</v>
      </c>
      <c r="EW43" s="128">
        <v>5.6431988282622199E-2</v>
      </c>
      <c r="EX43" s="128">
        <v>2.7364344907885276E-2</v>
      </c>
      <c r="EY43" s="128">
        <v>3.6787410603848429E-2</v>
      </c>
      <c r="EZ43" s="128">
        <v>6.246115008752752E-2</v>
      </c>
      <c r="FA43" s="128">
        <v>3.0194745023061801E-2</v>
      </c>
      <c r="FB43" s="128">
        <v>1.7412656820350179E-2</v>
      </c>
      <c r="FC43" s="128">
        <v>1.7274740493360904E-2</v>
      </c>
      <c r="FD43" s="128">
        <v>1.6868641112074971E-2</v>
      </c>
      <c r="FE43" s="128" t="s">
        <v>158</v>
      </c>
      <c r="FF43" s="128" t="s">
        <v>158</v>
      </c>
      <c r="FG43" s="128" t="s">
        <v>158</v>
      </c>
      <c r="FH43" s="128" t="s">
        <v>158</v>
      </c>
      <c r="FI43" s="128" t="s">
        <v>158</v>
      </c>
      <c r="FJ43" s="128" t="s">
        <v>158</v>
      </c>
      <c r="FK43" s="128" t="s">
        <v>158</v>
      </c>
      <c r="FL43" s="128" t="s">
        <v>158</v>
      </c>
      <c r="FM43" s="128" t="s">
        <v>158</v>
      </c>
      <c r="FN43" s="127">
        <v>4.9451939617839023E-2</v>
      </c>
      <c r="FO43" s="128">
        <v>4.1980181859883794E-2</v>
      </c>
      <c r="FP43" s="128">
        <v>7.1425067451557508E-2</v>
      </c>
      <c r="FQ43" s="128">
        <v>5.307473982970673E-2</v>
      </c>
      <c r="FR43" s="128">
        <v>5.6958063843104527E-2</v>
      </c>
      <c r="FS43" s="128">
        <v>6.010577144171074E-2</v>
      </c>
      <c r="FT43" s="128">
        <v>6.8202247191011256E-2</v>
      </c>
      <c r="FU43" s="128">
        <v>6.3175212503427489E-2</v>
      </c>
      <c r="FV43" s="128">
        <v>5.9918478260869573E-2</v>
      </c>
      <c r="FW43" s="128">
        <v>6.2201239303629377E-2</v>
      </c>
      <c r="FX43" s="128">
        <v>6.2415417527608694E-2</v>
      </c>
      <c r="FY43" s="128">
        <v>3.275063576158941E-2</v>
      </c>
      <c r="FZ43" s="128">
        <v>4.755027885503231E-2</v>
      </c>
      <c r="GA43" s="128">
        <v>0.15537105986394559</v>
      </c>
      <c r="GB43" s="128">
        <v>7.2109196617812857E-2</v>
      </c>
      <c r="GC43" s="128">
        <v>2.4107243439252333E-2</v>
      </c>
      <c r="GD43" s="128">
        <v>1.9497310057460741E-2</v>
      </c>
      <c r="GE43" s="128">
        <v>1.8926279895863467E-2</v>
      </c>
      <c r="GF43" s="128">
        <v>1.6417213959355293E-2</v>
      </c>
      <c r="GG43" s="128" t="s">
        <v>158</v>
      </c>
      <c r="GH43" s="128" t="s">
        <v>158</v>
      </c>
      <c r="GI43" s="128" t="s">
        <v>158</v>
      </c>
      <c r="GJ43" s="128" t="s">
        <v>158</v>
      </c>
      <c r="GK43" s="128" t="s">
        <v>158</v>
      </c>
      <c r="GL43" s="128" t="s">
        <v>158</v>
      </c>
      <c r="GM43" s="128" t="s">
        <v>158</v>
      </c>
      <c r="GN43" s="128" t="s">
        <v>158</v>
      </c>
      <c r="GO43" s="109" t="s">
        <v>158</v>
      </c>
      <c r="GP43" s="129">
        <v>19.940000000000001</v>
      </c>
      <c r="GQ43" s="129">
        <v>6.97</v>
      </c>
      <c r="GR43" s="138">
        <v>7.07</v>
      </c>
      <c r="GS43" s="129">
        <v>10.18</v>
      </c>
      <c r="GT43" s="129">
        <v>7.63</v>
      </c>
      <c r="GU43" s="129">
        <v>5.93</v>
      </c>
      <c r="GV43" s="129">
        <v>4.1100000000000003</v>
      </c>
      <c r="GW43" s="129">
        <v>1.49</v>
      </c>
      <c r="GX43" s="129">
        <v>3.09</v>
      </c>
      <c r="GY43" s="129">
        <v>3.2</v>
      </c>
      <c r="GZ43" s="129">
        <v>3.24</v>
      </c>
      <c r="HA43" s="129">
        <v>-1.1299999999999999</v>
      </c>
      <c r="HB43" s="129">
        <v>-0.95</v>
      </c>
      <c r="HC43" s="129">
        <v>-0.32</v>
      </c>
      <c r="HD43" s="129">
        <v>0.81</v>
      </c>
      <c r="HE43" s="129">
        <v>1.45</v>
      </c>
      <c r="HF43" s="231" t="s">
        <v>158</v>
      </c>
      <c r="HG43" s="231" t="s">
        <v>158</v>
      </c>
      <c r="HH43" s="231" t="s">
        <v>158</v>
      </c>
      <c r="HI43" s="231" t="s">
        <v>158</v>
      </c>
      <c r="HJ43" s="231" t="s">
        <v>158</v>
      </c>
      <c r="HK43" s="231" t="s">
        <v>158</v>
      </c>
      <c r="HL43" s="231" t="s">
        <v>158</v>
      </c>
      <c r="HM43" s="231" t="s">
        <v>158</v>
      </c>
      <c r="HN43" s="231" t="s">
        <v>158</v>
      </c>
      <c r="HO43" s="231" t="s">
        <v>158</v>
      </c>
      <c r="HP43" s="232" t="s">
        <v>158</v>
      </c>
      <c r="HQ43" s="131">
        <v>3.5937815446339014</v>
      </c>
      <c r="HR43" s="131">
        <v>5.8493543758967004</v>
      </c>
      <c r="HS43" s="131">
        <v>7.4752475247524748</v>
      </c>
      <c r="HT43" s="131">
        <v>4.7082514734774064</v>
      </c>
      <c r="HU43" s="131">
        <v>5.6998689384010488</v>
      </c>
      <c r="HV43" s="131">
        <v>6.0033726812816193</v>
      </c>
      <c r="HW43" s="131">
        <v>8.8734793187347929</v>
      </c>
      <c r="HX43" s="131">
        <v>24.697986577181208</v>
      </c>
      <c r="HY43" s="131">
        <v>10.967637540453076</v>
      </c>
      <c r="HZ43" s="131">
        <v>10.012500312499999</v>
      </c>
      <c r="IA43" s="131">
        <v>7.4567901234567895</v>
      </c>
      <c r="IB43" s="131" t="s">
        <v>1288</v>
      </c>
      <c r="IC43" s="131" t="s">
        <v>1288</v>
      </c>
      <c r="ID43" s="131" t="s">
        <v>1288</v>
      </c>
      <c r="IE43" s="131">
        <v>33.02469135802469</v>
      </c>
      <c r="IF43" s="131">
        <v>24.068966896551725</v>
      </c>
      <c r="IG43" s="131" t="s">
        <v>158</v>
      </c>
      <c r="IH43" s="131" t="s">
        <v>158</v>
      </c>
      <c r="II43" s="131" t="s">
        <v>158</v>
      </c>
      <c r="IJ43" s="131" t="s">
        <v>158</v>
      </c>
      <c r="IK43" s="131" t="s">
        <v>158</v>
      </c>
      <c r="IL43" s="131" t="s">
        <v>158</v>
      </c>
      <c r="IM43" s="131" t="s">
        <v>158</v>
      </c>
      <c r="IN43" s="131" t="s">
        <v>158</v>
      </c>
      <c r="IO43" s="131" t="s">
        <v>158</v>
      </c>
      <c r="IP43" s="131" t="s">
        <v>158</v>
      </c>
      <c r="IQ43" s="130" t="s">
        <v>158</v>
      </c>
      <c r="IR43" s="131">
        <v>4.3182895235507317</v>
      </c>
      <c r="IS43" s="131">
        <v>10.176470588235295</v>
      </c>
      <c r="IT43" s="131">
        <v>8.8868458274398865</v>
      </c>
      <c r="IU43" s="131">
        <v>5.18762278978389</v>
      </c>
      <c r="IV43" s="131">
        <v>6.424639580602884</v>
      </c>
      <c r="IW43" s="131">
        <v>6.7133220910623956</v>
      </c>
      <c r="IX43" s="131">
        <v>10.014598540145984</v>
      </c>
      <c r="IY43" s="131">
        <v>26.691275167785236</v>
      </c>
      <c r="IZ43" s="131">
        <v>12.116504854368932</v>
      </c>
      <c r="JA43" s="131">
        <v>11.074116055776893</v>
      </c>
      <c r="JB43" s="131">
        <v>8.9245555888888841</v>
      </c>
      <c r="JC43" s="131" t="s">
        <v>1288</v>
      </c>
      <c r="JD43" s="131" t="s">
        <v>1288</v>
      </c>
      <c r="JE43" s="131" t="s">
        <v>1288</v>
      </c>
      <c r="JF43" s="131">
        <v>45.721585297863989</v>
      </c>
      <c r="JG43" s="131">
        <v>27.165682200851766</v>
      </c>
      <c r="JH43" s="131" t="s">
        <v>158</v>
      </c>
      <c r="JI43" s="131" t="s">
        <v>158</v>
      </c>
      <c r="JJ43" s="131" t="s">
        <v>158</v>
      </c>
      <c r="JK43" s="131" t="s">
        <v>158</v>
      </c>
      <c r="JL43" s="131" t="s">
        <v>158</v>
      </c>
      <c r="JM43" s="131" t="s">
        <v>158</v>
      </c>
      <c r="JN43" s="131" t="s">
        <v>158</v>
      </c>
      <c r="JO43" s="131" t="s">
        <v>158</v>
      </c>
      <c r="JP43" s="131" t="s">
        <v>158</v>
      </c>
      <c r="JQ43" s="131" t="s">
        <v>158</v>
      </c>
      <c r="JR43" s="130" t="s">
        <v>158</v>
      </c>
      <c r="JS43" s="131">
        <v>5.3054162988966898</v>
      </c>
      <c r="JT43" s="131">
        <v>11.486370157819225</v>
      </c>
      <c r="JU43" s="131">
        <v>9.7765205091937766</v>
      </c>
      <c r="JV43" s="131">
        <v>5.6660117878192535</v>
      </c>
      <c r="JW43" s="131">
        <v>6.9056356487549149</v>
      </c>
      <c r="JX43" s="131">
        <v>7.6155143338954465</v>
      </c>
      <c r="JY43" s="131">
        <v>11.175182481751824</v>
      </c>
      <c r="JZ43" s="131">
        <v>28.859060402684563</v>
      </c>
      <c r="KA43" s="131">
        <v>13.016181229773464</v>
      </c>
      <c r="KB43" s="131">
        <v>12.028125624999998</v>
      </c>
      <c r="KC43" s="131">
        <v>10.481481172839507</v>
      </c>
      <c r="KD43" s="131" t="s">
        <v>1288</v>
      </c>
      <c r="KE43" s="131" t="s">
        <v>1288</v>
      </c>
      <c r="KF43" s="131" t="s">
        <v>1288</v>
      </c>
      <c r="KG43" s="131">
        <v>54.123456790123456</v>
      </c>
      <c r="KH43" s="131">
        <v>29.58620827586207</v>
      </c>
      <c r="KI43" s="131" t="s">
        <v>158</v>
      </c>
      <c r="KJ43" s="131" t="s">
        <v>158</v>
      </c>
      <c r="KK43" s="131" t="s">
        <v>158</v>
      </c>
      <c r="KL43" s="131" t="s">
        <v>158</v>
      </c>
      <c r="KM43" s="131" t="s">
        <v>158</v>
      </c>
      <c r="KN43" s="131" t="s">
        <v>158</v>
      </c>
      <c r="KO43" s="131" t="s">
        <v>158</v>
      </c>
      <c r="KP43" s="131" t="s">
        <v>158</v>
      </c>
      <c r="KQ43" s="131" t="s">
        <v>158</v>
      </c>
      <c r="KR43" s="131" t="s">
        <v>158</v>
      </c>
      <c r="KS43" s="116" t="s">
        <v>158</v>
      </c>
      <c r="KT43" s="132">
        <v>6.14825</v>
      </c>
      <c r="KU43" s="132">
        <v>5.4838709677419351</v>
      </c>
      <c r="KV43" s="132">
        <v>5.0740740740740744</v>
      </c>
      <c r="KW43" s="132">
        <v>5.3695652173913047</v>
      </c>
      <c r="KX43" s="132">
        <v>4.7446808510638299</v>
      </c>
      <c r="KY43" s="132">
        <v>4.7446808510638299</v>
      </c>
      <c r="KZ43" s="132">
        <v>4.5957446808510642</v>
      </c>
      <c r="LA43" s="132">
        <v>4.4042553191489358</v>
      </c>
      <c r="LB43" s="132">
        <v>4.3191489361702127</v>
      </c>
      <c r="LC43" s="132">
        <v>3.8510638297872339</v>
      </c>
      <c r="LD43" s="132">
        <v>3.978723404255319</v>
      </c>
      <c r="LE43" s="132">
        <v>7.6170212765957448</v>
      </c>
      <c r="LF43" s="132" t="s">
        <v>158</v>
      </c>
      <c r="LG43" s="132" t="s">
        <v>158</v>
      </c>
      <c r="LH43" s="132" t="s">
        <v>158</v>
      </c>
      <c r="LI43" s="132" t="s">
        <v>158</v>
      </c>
      <c r="LJ43" s="132" t="s">
        <v>158</v>
      </c>
      <c r="LK43" s="132" t="s">
        <v>158</v>
      </c>
      <c r="LL43" s="132" t="s">
        <v>158</v>
      </c>
      <c r="LM43" s="132" t="s">
        <v>158</v>
      </c>
      <c r="LN43" s="132" t="s">
        <v>158</v>
      </c>
      <c r="LO43" s="132" t="s">
        <v>158</v>
      </c>
      <c r="LP43" s="132" t="s">
        <v>158</v>
      </c>
      <c r="LQ43" s="132" t="s">
        <v>158</v>
      </c>
      <c r="LR43" s="132" t="s">
        <v>158</v>
      </c>
      <c r="LS43" s="132" t="s">
        <v>158</v>
      </c>
      <c r="LT43" s="130" t="s">
        <v>158</v>
      </c>
      <c r="LU43" s="131">
        <v>11.655349733664051</v>
      </c>
      <c r="LV43" s="131">
        <v>7.4345294117647072</v>
      </c>
      <c r="LW43" s="131">
        <v>10.415693430656933</v>
      </c>
      <c r="LX43" s="131">
        <v>8.9262348178137643</v>
      </c>
      <c r="LY43" s="131">
        <v>9.166053811659193</v>
      </c>
      <c r="LZ43" s="131">
        <v>7.5031390134529152</v>
      </c>
      <c r="MA43" s="131">
        <v>7.9356018518518505</v>
      </c>
      <c r="MB43" s="131">
        <v>8.3555555555555561</v>
      </c>
      <c r="MC43" s="131">
        <v>7.8464532019704434</v>
      </c>
      <c r="MD43" s="131">
        <v>8.31977926519337</v>
      </c>
      <c r="ME43" s="131">
        <v>6.0722994652406417</v>
      </c>
      <c r="MF43" s="131">
        <v>1.4218156424581005</v>
      </c>
      <c r="MG43" s="131" t="s">
        <v>158</v>
      </c>
      <c r="MH43" s="131" t="s">
        <v>158</v>
      </c>
      <c r="MI43" s="131" t="s">
        <v>158</v>
      </c>
      <c r="MJ43" s="131" t="s">
        <v>158</v>
      </c>
      <c r="MK43" s="131" t="s">
        <v>158</v>
      </c>
      <c r="ML43" s="131" t="s">
        <v>158</v>
      </c>
      <c r="MM43" s="131" t="s">
        <v>158</v>
      </c>
      <c r="MN43" s="131" t="s">
        <v>158</v>
      </c>
      <c r="MO43" s="131" t="s">
        <v>158</v>
      </c>
      <c r="MP43" s="131" t="s">
        <v>158</v>
      </c>
      <c r="MQ43" s="131" t="s">
        <v>158</v>
      </c>
      <c r="MR43" s="131" t="s">
        <v>158</v>
      </c>
      <c r="MS43" s="131" t="s">
        <v>158</v>
      </c>
      <c r="MT43" s="131" t="s">
        <v>158</v>
      </c>
      <c r="MU43" s="130" t="s">
        <v>158</v>
      </c>
      <c r="MV43" s="131">
        <v>14.005073492392404</v>
      </c>
      <c r="MW43" s="131">
        <v>12.934294117647061</v>
      </c>
      <c r="MX43" s="131">
        <v>12.382554744525546</v>
      </c>
      <c r="MY43" s="131">
        <v>9.8350607287449385</v>
      </c>
      <c r="MZ43" s="131">
        <v>10.331569506726458</v>
      </c>
      <c r="NA43" s="131">
        <v>8.390448430493274</v>
      </c>
      <c r="NB43" s="131">
        <v>8.9561111111111096</v>
      </c>
      <c r="NC43" s="131">
        <v>9.029903381642514</v>
      </c>
      <c r="ND43" s="131">
        <v>8.6683743842364525</v>
      </c>
      <c r="NE43" s="131">
        <v>9.2019174297726227</v>
      </c>
      <c r="NF43" s="131">
        <v>7.2675471929197828</v>
      </c>
      <c r="NG43" s="131">
        <v>1.837795299249928</v>
      </c>
      <c r="NH43" s="131" t="s">
        <v>158</v>
      </c>
      <c r="NI43" s="131" t="s">
        <v>158</v>
      </c>
      <c r="NJ43" s="131" t="s">
        <v>158</v>
      </c>
      <c r="NK43" s="131" t="s">
        <v>158</v>
      </c>
      <c r="NL43" s="131" t="s">
        <v>158</v>
      </c>
      <c r="NM43" s="131" t="s">
        <v>158</v>
      </c>
      <c r="NN43" s="131" t="s">
        <v>158</v>
      </c>
      <c r="NO43" s="131" t="s">
        <v>158</v>
      </c>
      <c r="NP43" s="131" t="s">
        <v>158</v>
      </c>
      <c r="NQ43" s="131" t="s">
        <v>158</v>
      </c>
      <c r="NR43" s="131" t="s">
        <v>158</v>
      </c>
      <c r="NS43" s="131" t="s">
        <v>158</v>
      </c>
      <c r="NT43" s="131" t="s">
        <v>158</v>
      </c>
      <c r="NU43" s="131" t="s">
        <v>158</v>
      </c>
      <c r="NV43" s="130" t="s">
        <v>158</v>
      </c>
      <c r="NW43" s="131">
        <v>17.206522343756355</v>
      </c>
      <c r="NX43" s="131">
        <v>14.599176470588237</v>
      </c>
      <c r="NY43" s="131">
        <v>13.622189781021898</v>
      </c>
      <c r="NZ43" s="131">
        <v>10.742024291497975</v>
      </c>
      <c r="OA43" s="131">
        <v>11.105067264573991</v>
      </c>
      <c r="OB43" s="131">
        <v>9.5180269058295952</v>
      </c>
      <c r="OC43" s="131">
        <v>9.9940277777777773</v>
      </c>
      <c r="OD43" s="131">
        <v>9.763285024154591</v>
      </c>
      <c r="OE43" s="131">
        <v>9.3120197044334976</v>
      </c>
      <c r="OF43" s="131">
        <v>9.9946414033149171</v>
      </c>
      <c r="OG43" s="131">
        <v>8.5354008181818202</v>
      </c>
      <c r="OH43" s="131">
        <v>4.0343854748603354</v>
      </c>
      <c r="OI43" s="131" t="s">
        <v>158</v>
      </c>
      <c r="OJ43" s="131" t="s">
        <v>158</v>
      </c>
      <c r="OK43" s="131" t="s">
        <v>158</v>
      </c>
      <c r="OL43" s="131" t="s">
        <v>158</v>
      </c>
      <c r="OM43" s="131" t="s">
        <v>158</v>
      </c>
      <c r="ON43" s="131" t="s">
        <v>158</v>
      </c>
      <c r="OO43" s="131" t="s">
        <v>158</v>
      </c>
      <c r="OP43" s="131" t="s">
        <v>158</v>
      </c>
      <c r="OQ43" s="131" t="s">
        <v>158</v>
      </c>
      <c r="OR43" s="131" t="s">
        <v>158</v>
      </c>
      <c r="OS43" s="131" t="s">
        <v>158</v>
      </c>
      <c r="OT43" s="131" t="s">
        <v>158</v>
      </c>
      <c r="OU43" s="131" t="s">
        <v>158</v>
      </c>
      <c r="OV43" s="131" t="s">
        <v>158</v>
      </c>
      <c r="OW43" s="378" t="s">
        <v>158</v>
      </c>
      <c r="OX43" s="132">
        <v>4.0978750000000002</v>
      </c>
      <c r="OY43" s="132">
        <v>3.935483870967742</v>
      </c>
      <c r="OZ43" s="132">
        <v>3.3888888888888888</v>
      </c>
      <c r="PA43" s="132">
        <v>3.4347826086956523</v>
      </c>
      <c r="PB43" s="132">
        <v>3.3829787234042552</v>
      </c>
      <c r="PC43" s="132">
        <v>3.4042553191489362</v>
      </c>
      <c r="PD43" s="132">
        <v>3.4042553191489362</v>
      </c>
      <c r="PE43" s="132">
        <v>1.9787234042553192</v>
      </c>
      <c r="PF43" s="132">
        <v>2.7234042553191489</v>
      </c>
      <c r="PG43" s="132">
        <v>2.4893617021276597</v>
      </c>
      <c r="PH43" s="132">
        <v>2.4680851063829787</v>
      </c>
      <c r="PI43" s="132">
        <v>1.8936170212765957</v>
      </c>
      <c r="PJ43" s="132" t="s">
        <v>158</v>
      </c>
      <c r="PK43" s="132" t="s">
        <v>158</v>
      </c>
      <c r="PL43" s="132" t="s">
        <v>158</v>
      </c>
      <c r="PM43" s="132" t="s">
        <v>158</v>
      </c>
      <c r="PN43" s="132" t="s">
        <v>158</v>
      </c>
      <c r="PO43" s="132" t="s">
        <v>158</v>
      </c>
      <c r="PP43" s="132" t="s">
        <v>158</v>
      </c>
      <c r="PQ43" s="132" t="s">
        <v>158</v>
      </c>
      <c r="PR43" s="132" t="s">
        <v>158</v>
      </c>
      <c r="PS43" s="132" t="s">
        <v>158</v>
      </c>
      <c r="PT43" s="132" t="s">
        <v>158</v>
      </c>
      <c r="PU43" s="132" t="s">
        <v>158</v>
      </c>
      <c r="PV43" s="132" t="s">
        <v>158</v>
      </c>
      <c r="PW43" s="132" t="s">
        <v>158</v>
      </c>
      <c r="PX43" s="130" t="s">
        <v>158</v>
      </c>
      <c r="PY43" s="131">
        <v>17.48711319891407</v>
      </c>
      <c r="PZ43" s="131">
        <v>10.359590163934428</v>
      </c>
      <c r="QA43" s="131">
        <v>15.595081967213115</v>
      </c>
      <c r="QB43" s="131">
        <v>13.954303797468354</v>
      </c>
      <c r="QC43" s="131">
        <v>12.855534591194969</v>
      </c>
      <c r="QD43" s="131">
        <v>10.4575</v>
      </c>
      <c r="QE43" s="131">
        <v>10.713062499999999</v>
      </c>
      <c r="QF43" s="131">
        <v>18.597849462365588</v>
      </c>
      <c r="QG43" s="131">
        <v>12.443984375000001</v>
      </c>
      <c r="QH43" s="131">
        <v>12.87076963247863</v>
      </c>
      <c r="QI43" s="131">
        <v>9.7889655172413796</v>
      </c>
      <c r="QJ43" s="131">
        <v>5.7192134831460679</v>
      </c>
      <c r="QK43" s="131" t="s">
        <v>158</v>
      </c>
      <c r="QL43" s="131" t="s">
        <v>158</v>
      </c>
      <c r="QM43" s="131" t="s">
        <v>158</v>
      </c>
      <c r="QN43" s="131" t="s">
        <v>158</v>
      </c>
      <c r="QO43" s="131" t="s">
        <v>158</v>
      </c>
      <c r="QP43" s="131" t="s">
        <v>158</v>
      </c>
      <c r="QQ43" s="131" t="s">
        <v>158</v>
      </c>
      <c r="QR43" s="131" t="s">
        <v>158</v>
      </c>
      <c r="QS43" s="131" t="s">
        <v>158</v>
      </c>
      <c r="QT43" s="131" t="s">
        <v>158</v>
      </c>
      <c r="QU43" s="131" t="s">
        <v>158</v>
      </c>
      <c r="QV43" s="131" t="s">
        <v>158</v>
      </c>
      <c r="QW43" s="131" t="s">
        <v>158</v>
      </c>
      <c r="QX43" s="131" t="s">
        <v>158</v>
      </c>
      <c r="QY43" s="130" t="s">
        <v>158</v>
      </c>
      <c r="QZ43" s="131">
        <v>21.012523100290174</v>
      </c>
      <c r="RA43" s="131">
        <v>18.023196721311479</v>
      </c>
      <c r="RB43" s="131">
        <v>18.54</v>
      </c>
      <c r="RC43" s="131">
        <v>15.37506329113924</v>
      </c>
      <c r="RD43" s="131">
        <v>14.490188679245284</v>
      </c>
      <c r="RE43" s="131">
        <v>11.6941875</v>
      </c>
      <c r="RF43" s="131">
        <v>12.090749999999998</v>
      </c>
      <c r="RG43" s="131">
        <v>20.098817204301078</v>
      </c>
      <c r="RH43" s="131">
        <v>13.747499999999999</v>
      </c>
      <c r="RI43" s="131">
        <v>14.235444912725168</v>
      </c>
      <c r="RJ43" s="131">
        <v>11.715787285137926</v>
      </c>
      <c r="RK43" s="131">
        <v>7.3924799677693738</v>
      </c>
      <c r="RL43" s="131" t="s">
        <v>158</v>
      </c>
      <c r="RM43" s="131" t="s">
        <v>158</v>
      </c>
      <c r="RN43" s="131" t="s">
        <v>158</v>
      </c>
      <c r="RO43" s="131" t="s">
        <v>158</v>
      </c>
      <c r="RP43" s="131" t="s">
        <v>158</v>
      </c>
      <c r="RQ43" s="131" t="s">
        <v>158</v>
      </c>
      <c r="RR43" s="131" t="s">
        <v>158</v>
      </c>
      <c r="RS43" s="131" t="s">
        <v>158</v>
      </c>
      <c r="RT43" s="131" t="s">
        <v>158</v>
      </c>
      <c r="RU43" s="131" t="s">
        <v>158</v>
      </c>
      <c r="RV43" s="131" t="s">
        <v>158</v>
      </c>
      <c r="RW43" s="131" t="s">
        <v>158</v>
      </c>
      <c r="RX43" s="131" t="s">
        <v>158</v>
      </c>
      <c r="RY43" s="131" t="s">
        <v>158</v>
      </c>
      <c r="RZ43" s="130" t="s">
        <v>158</v>
      </c>
      <c r="SA43" s="131">
        <v>25.815819418601105</v>
      </c>
      <c r="SB43" s="131">
        <v>20.343114754098362</v>
      </c>
      <c r="SC43" s="131">
        <v>20.396065573770493</v>
      </c>
      <c r="SD43" s="131">
        <v>16.792911392405063</v>
      </c>
      <c r="SE43" s="131">
        <v>15.57503144654088</v>
      </c>
      <c r="SF43" s="131">
        <v>13.265749999999999</v>
      </c>
      <c r="SG43" s="131">
        <v>13.491937500000001</v>
      </c>
      <c r="SH43" s="131">
        <v>21.731182795698924</v>
      </c>
      <c r="SI43" s="131">
        <v>14.768281249999999</v>
      </c>
      <c r="SJ43" s="131">
        <v>15.461795675213674</v>
      </c>
      <c r="SK43" s="131">
        <v>13.759654767241381</v>
      </c>
      <c r="SL43" s="131">
        <v>16.22820224719101</v>
      </c>
      <c r="SM43" s="131" t="s">
        <v>158</v>
      </c>
      <c r="SN43" s="131" t="s">
        <v>158</v>
      </c>
      <c r="SO43" s="131" t="s">
        <v>158</v>
      </c>
      <c r="SP43" s="131" t="s">
        <v>158</v>
      </c>
      <c r="SQ43" s="131" t="s">
        <v>158</v>
      </c>
      <c r="SR43" s="131" t="s">
        <v>158</v>
      </c>
      <c r="SS43" s="131" t="s">
        <v>158</v>
      </c>
      <c r="ST43" s="131" t="s">
        <v>158</v>
      </c>
      <c r="SU43" s="131" t="s">
        <v>158</v>
      </c>
      <c r="SV43" s="131" t="s">
        <v>158</v>
      </c>
      <c r="SW43" s="131" t="s">
        <v>158</v>
      </c>
      <c r="SX43" s="131" t="s">
        <v>158</v>
      </c>
      <c r="SY43" s="131" t="s">
        <v>158</v>
      </c>
      <c r="SZ43" s="131" t="s">
        <v>158</v>
      </c>
      <c r="TA43" s="378" t="s">
        <v>158</v>
      </c>
      <c r="TB43" s="132">
        <v>4.0886718750000002</v>
      </c>
      <c r="TC43" s="132">
        <v>2.8876451612903224</v>
      </c>
      <c r="TD43" s="132">
        <v>2.8325740740740741</v>
      </c>
      <c r="TE43" s="132">
        <v>-9.195652173913043</v>
      </c>
      <c r="TF43" s="132">
        <v>1.5957446808510638</v>
      </c>
      <c r="TG43" s="132">
        <v>2.978723404255319</v>
      </c>
      <c r="TH43" s="132">
        <v>2.8297872340425534</v>
      </c>
      <c r="TI43" s="132">
        <v>1.0425531914893618</v>
      </c>
      <c r="TJ43" s="132">
        <v>2.0851063829787235</v>
      </c>
      <c r="TK43" s="132">
        <v>2.4468085106382977</v>
      </c>
      <c r="TL43" s="132">
        <v>1.3829787234042554</v>
      </c>
      <c r="TM43" s="132">
        <v>1.574468085106383</v>
      </c>
      <c r="TN43" s="132" t="s">
        <v>158</v>
      </c>
      <c r="TO43" s="132" t="s">
        <v>158</v>
      </c>
      <c r="TP43" s="132" t="s">
        <v>158</v>
      </c>
      <c r="TQ43" s="132" t="s">
        <v>158</v>
      </c>
      <c r="TR43" s="132" t="s">
        <v>158</v>
      </c>
      <c r="TS43" s="132" t="s">
        <v>158</v>
      </c>
      <c r="TT43" s="132" t="s">
        <v>158</v>
      </c>
      <c r="TU43" s="132" t="s">
        <v>158</v>
      </c>
      <c r="TV43" s="132" t="s">
        <v>158</v>
      </c>
      <c r="TW43" s="132" t="s">
        <v>158</v>
      </c>
      <c r="TX43" s="132" t="s">
        <v>158</v>
      </c>
      <c r="TY43" s="132" t="s">
        <v>158</v>
      </c>
      <c r="TZ43" s="132" t="s">
        <v>158</v>
      </c>
      <c r="UA43" s="132" t="s">
        <v>158</v>
      </c>
      <c r="UB43" s="235" t="s">
        <v>158</v>
      </c>
      <c r="UC43" s="236">
        <v>76.540000000000006</v>
      </c>
      <c r="UD43" s="236">
        <v>58.69</v>
      </c>
      <c r="UE43" s="236">
        <v>52.64</v>
      </c>
      <c r="UF43" s="236">
        <v>52.22</v>
      </c>
      <c r="UG43" s="236">
        <v>41.33</v>
      </c>
      <c r="UH43" s="236">
        <v>41.79</v>
      </c>
      <c r="UI43" s="236">
        <v>38.53</v>
      </c>
      <c r="UJ43" s="236">
        <v>34.51</v>
      </c>
      <c r="UK43" s="236">
        <v>35.1</v>
      </c>
      <c r="UL43" s="236">
        <v>0</v>
      </c>
      <c r="UM43" s="236">
        <v>0</v>
      </c>
      <c r="UN43" s="236">
        <v>31.96</v>
      </c>
      <c r="UO43" s="231" t="s">
        <v>5</v>
      </c>
      <c r="UP43" s="231" t="s">
        <v>5</v>
      </c>
      <c r="UQ43" s="231" t="s">
        <v>5</v>
      </c>
      <c r="UR43" s="231" t="s">
        <v>5</v>
      </c>
      <c r="US43" s="231" t="s">
        <v>5</v>
      </c>
      <c r="UT43" s="231" t="s">
        <v>5</v>
      </c>
      <c r="UU43" s="231" t="s">
        <v>5</v>
      </c>
      <c r="UV43" s="231" t="s">
        <v>5</v>
      </c>
      <c r="UW43" s="231" t="s">
        <v>5</v>
      </c>
      <c r="UX43" s="231" t="s">
        <v>5</v>
      </c>
      <c r="UY43" s="231" t="s">
        <v>5</v>
      </c>
      <c r="UZ43" s="231" t="s">
        <v>5</v>
      </c>
      <c r="VA43" s="231" t="s">
        <v>5</v>
      </c>
      <c r="VB43" s="231" t="s">
        <v>5</v>
      </c>
      <c r="VC43" s="130" t="s">
        <v>158</v>
      </c>
      <c r="VD43" s="131">
        <v>0.93624253984844519</v>
      </c>
      <c r="VE43" s="131">
        <v>0.69466689384903735</v>
      </c>
      <c r="VF43" s="131">
        <v>1.0039893617021276</v>
      </c>
      <c r="VG43" s="131">
        <v>0.91784756798161626</v>
      </c>
      <c r="VH43" s="131">
        <v>1.0522622792160659</v>
      </c>
      <c r="VI43" s="131">
        <v>0.85187843981813838</v>
      </c>
      <c r="VJ43" s="131">
        <v>0.94653516740202437</v>
      </c>
      <c r="VK43" s="131">
        <v>1.0663575775137641</v>
      </c>
      <c r="VL43" s="131">
        <v>0.96552706552706546</v>
      </c>
      <c r="VM43" s="131" t="s">
        <v>2188</v>
      </c>
      <c r="VN43" s="131" t="s">
        <v>2188</v>
      </c>
      <c r="VO43" s="131">
        <v>0.33886107634543178</v>
      </c>
      <c r="VP43" s="131" t="s">
        <v>158</v>
      </c>
      <c r="VQ43" s="131" t="s">
        <v>158</v>
      </c>
      <c r="VR43" s="131" t="s">
        <v>158</v>
      </c>
      <c r="VS43" s="131" t="s">
        <v>158</v>
      </c>
      <c r="VT43" s="131" t="s">
        <v>158</v>
      </c>
      <c r="VU43" s="131" t="s">
        <v>158</v>
      </c>
      <c r="VV43" s="131" t="s">
        <v>158</v>
      </c>
      <c r="VW43" s="131" t="s">
        <v>158</v>
      </c>
      <c r="VX43" s="131" t="s">
        <v>158</v>
      </c>
      <c r="VY43" s="131" t="s">
        <v>158</v>
      </c>
      <c r="VZ43" s="131" t="s">
        <v>158</v>
      </c>
      <c r="WA43" s="131" t="s">
        <v>158</v>
      </c>
      <c r="WB43" s="131" t="s">
        <v>158</v>
      </c>
      <c r="WC43" s="131" t="s">
        <v>158</v>
      </c>
      <c r="WD43" s="130" t="s">
        <v>158</v>
      </c>
      <c r="WE43" s="131">
        <v>1.124989457794638</v>
      </c>
      <c r="WF43" s="131">
        <v>1.2085534162548988</v>
      </c>
      <c r="WG43" s="131">
        <v>1.193579027355623</v>
      </c>
      <c r="WH43" s="131">
        <v>1.0112983531214095</v>
      </c>
      <c r="WI43" s="131">
        <v>1.1860633922090493</v>
      </c>
      <c r="WJ43" s="131">
        <v>0.95262024407753054</v>
      </c>
      <c r="WK43" s="131">
        <v>1.0682584998702309</v>
      </c>
      <c r="WL43" s="131">
        <v>1.1524195885250654</v>
      </c>
      <c r="WM43" s="131">
        <v>1.0666666666666667</v>
      </c>
      <c r="WN43" s="131" t="s">
        <v>2188</v>
      </c>
      <c r="WO43" s="131" t="s">
        <v>2188</v>
      </c>
      <c r="WP43" s="131">
        <v>0.43800143605802083</v>
      </c>
      <c r="WQ43" s="131" t="s">
        <v>158</v>
      </c>
      <c r="WR43" s="131" t="s">
        <v>158</v>
      </c>
      <c r="WS43" s="131" t="s">
        <v>158</v>
      </c>
      <c r="WT43" s="131" t="s">
        <v>158</v>
      </c>
      <c r="WU43" s="131" t="s">
        <v>158</v>
      </c>
      <c r="WV43" s="131" t="s">
        <v>158</v>
      </c>
      <c r="WW43" s="131" t="s">
        <v>158</v>
      </c>
      <c r="WX43" s="131" t="s">
        <v>158</v>
      </c>
      <c r="WY43" s="131" t="s">
        <v>158</v>
      </c>
      <c r="WZ43" s="131" t="s">
        <v>158</v>
      </c>
      <c r="XA43" s="131" t="s">
        <v>158</v>
      </c>
      <c r="XB43" s="131" t="s">
        <v>158</v>
      </c>
      <c r="XC43" s="131" t="s">
        <v>158</v>
      </c>
      <c r="XD43" s="131" t="s">
        <v>158</v>
      </c>
      <c r="XE43" s="130" t="s">
        <v>158</v>
      </c>
      <c r="XF43" s="131">
        <v>1.3821531356153645</v>
      </c>
      <c r="XG43" s="131">
        <v>1.3641165445561425</v>
      </c>
      <c r="XH43" s="131">
        <v>1.3130699088145898</v>
      </c>
      <c r="XI43" s="131">
        <v>1.1045576407506703</v>
      </c>
      <c r="XJ43" s="131">
        <v>1.274860875877087</v>
      </c>
      <c r="XK43" s="131">
        <v>1.0806413017468293</v>
      </c>
      <c r="XL43" s="131">
        <v>1.1920581365169998</v>
      </c>
      <c r="XM43" s="131">
        <v>1.2460156476383657</v>
      </c>
      <c r="XN43" s="131">
        <v>1.1458689458689457</v>
      </c>
      <c r="XO43" s="131" t="s">
        <v>2188</v>
      </c>
      <c r="XP43" s="131" t="s">
        <v>2188</v>
      </c>
      <c r="XQ43" s="131">
        <v>0.96151439299123909</v>
      </c>
      <c r="XR43" s="131" t="s">
        <v>158</v>
      </c>
      <c r="XS43" s="131" t="s">
        <v>158</v>
      </c>
      <c r="XT43" s="131" t="s">
        <v>158</v>
      </c>
      <c r="XU43" s="131" t="s">
        <v>158</v>
      </c>
      <c r="XV43" s="131" t="s">
        <v>158</v>
      </c>
      <c r="XW43" s="131" t="s">
        <v>158</v>
      </c>
      <c r="XX43" s="131" t="s">
        <v>158</v>
      </c>
      <c r="XY43" s="131" t="s">
        <v>158</v>
      </c>
      <c r="XZ43" s="131" t="s">
        <v>158</v>
      </c>
      <c r="YA43" s="131" t="s">
        <v>158</v>
      </c>
      <c r="YB43" s="131" t="s">
        <v>158</v>
      </c>
      <c r="YC43" s="131" t="s">
        <v>158</v>
      </c>
      <c r="YD43" s="131" t="s">
        <v>158</v>
      </c>
      <c r="YE43" s="131" t="s">
        <v>158</v>
      </c>
      <c r="YF43" s="235" t="s">
        <v>158</v>
      </c>
      <c r="YG43" s="8">
        <v>64</v>
      </c>
      <c r="YH43" s="8">
        <v>62</v>
      </c>
      <c r="YI43" s="8">
        <v>54</v>
      </c>
      <c r="YJ43" s="8">
        <v>46</v>
      </c>
      <c r="YK43" s="8">
        <v>47</v>
      </c>
      <c r="YL43" s="8">
        <v>47</v>
      </c>
      <c r="YM43" s="8">
        <v>47</v>
      </c>
      <c r="YN43" s="8">
        <v>47</v>
      </c>
      <c r="YO43" s="8">
        <v>47</v>
      </c>
      <c r="YP43" s="8">
        <v>47</v>
      </c>
      <c r="YQ43" s="8">
        <v>47</v>
      </c>
      <c r="YR43" s="8">
        <v>47</v>
      </c>
      <c r="YS43" s="231" t="s">
        <v>5</v>
      </c>
      <c r="YT43" s="231" t="s">
        <v>5</v>
      </c>
      <c r="YU43" s="231" t="s">
        <v>5</v>
      </c>
      <c r="YV43" s="231" t="s">
        <v>5</v>
      </c>
      <c r="YW43" s="231" t="s">
        <v>5</v>
      </c>
      <c r="YX43" s="231" t="s">
        <v>5</v>
      </c>
      <c r="YY43" s="231" t="s">
        <v>5</v>
      </c>
      <c r="YZ43" s="231" t="s">
        <v>5</v>
      </c>
      <c r="ZA43" s="231" t="s">
        <v>5</v>
      </c>
      <c r="ZB43" s="231" t="s">
        <v>5</v>
      </c>
      <c r="ZC43" s="231" t="s">
        <v>5</v>
      </c>
      <c r="ZD43" s="231" t="s">
        <v>5</v>
      </c>
      <c r="ZE43" s="231" t="s">
        <v>5</v>
      </c>
      <c r="ZF43" s="231" t="s">
        <v>5</v>
      </c>
      <c r="ZG43" s="235" t="s">
        <v>158</v>
      </c>
      <c r="ZH43" s="133">
        <v>0.28360000000000002</v>
      </c>
      <c r="ZI43" s="133">
        <v>0.1217</v>
      </c>
      <c r="ZJ43" s="133">
        <v>0.13539999999999999</v>
      </c>
      <c r="ZK43" s="133">
        <v>0.20079999999999998</v>
      </c>
      <c r="ZL43" s="133">
        <v>0.17510000000000001</v>
      </c>
      <c r="ZM43" s="133">
        <v>0.14710000000000001</v>
      </c>
      <c r="ZN43" s="133">
        <v>0.11109999999999999</v>
      </c>
      <c r="ZO43" s="133">
        <v>4.2500000000000003E-2</v>
      </c>
      <c r="ZP43" s="133">
        <v>0.11380000000000001</v>
      </c>
      <c r="ZQ43" s="133">
        <v>7.9699999999999993E-2</v>
      </c>
      <c r="ZR43" s="133">
        <v>0.1323</v>
      </c>
      <c r="ZS43" s="133">
        <v>-3.3000000000000002E-2</v>
      </c>
      <c r="ZT43" s="379" t="s">
        <v>158</v>
      </c>
      <c r="ZU43" s="133">
        <v>0.1928</v>
      </c>
      <c r="ZV43" s="133">
        <v>8.6999999999999994E-2</v>
      </c>
      <c r="ZW43" s="133">
        <v>9.8900000000000002E-2</v>
      </c>
      <c r="ZX43" s="133">
        <v>0.14800000000000002</v>
      </c>
      <c r="ZY43" s="133">
        <v>0.13819999999999999</v>
      </c>
      <c r="ZZ43" s="133">
        <v>0.1191</v>
      </c>
      <c r="AAA43" s="133">
        <v>9.0500000000000011E-2</v>
      </c>
      <c r="AAB43" s="133">
        <v>4.0999999999999995E-2</v>
      </c>
      <c r="AAC43" s="133">
        <v>9.35E-2</v>
      </c>
      <c r="AAD43" s="133">
        <v>7.2900000000000006E-2</v>
      </c>
      <c r="AAE43" s="133">
        <v>0.1167</v>
      </c>
      <c r="AAF43" s="133">
        <v>-2.1700000000000001E-2</v>
      </c>
      <c r="AAG43" s="235" t="s">
        <v>158</v>
      </c>
      <c r="AAH43" s="8">
        <v>393.488</v>
      </c>
      <c r="AAI43" s="8">
        <v>340</v>
      </c>
      <c r="AAJ43" s="8">
        <v>274</v>
      </c>
      <c r="AAK43" s="8">
        <v>247</v>
      </c>
      <c r="AAL43" s="8">
        <v>223</v>
      </c>
      <c r="AAM43" s="8">
        <v>223</v>
      </c>
      <c r="AAN43" s="8">
        <v>216</v>
      </c>
      <c r="AAO43" s="8">
        <v>207</v>
      </c>
      <c r="AAP43" s="8">
        <v>203</v>
      </c>
      <c r="AAQ43" s="8">
        <v>181</v>
      </c>
      <c r="AAR43" s="8">
        <v>187</v>
      </c>
      <c r="AAS43" s="8">
        <v>358</v>
      </c>
      <c r="AAT43" s="231" t="s">
        <v>5</v>
      </c>
      <c r="AAU43" s="231" t="s">
        <v>5</v>
      </c>
      <c r="AAV43" s="231" t="s">
        <v>5</v>
      </c>
      <c r="AAW43" s="231" t="s">
        <v>5</v>
      </c>
      <c r="AAX43" s="231" t="s">
        <v>5</v>
      </c>
      <c r="AAY43" s="231" t="s">
        <v>5</v>
      </c>
      <c r="AAZ43" s="231" t="s">
        <v>5</v>
      </c>
      <c r="ABA43" s="231" t="s">
        <v>5</v>
      </c>
      <c r="ABB43" s="231" t="s">
        <v>5</v>
      </c>
      <c r="ABC43" s="231" t="s">
        <v>5</v>
      </c>
      <c r="ABD43" s="231" t="s">
        <v>5</v>
      </c>
      <c r="ABE43" s="231" t="s">
        <v>5</v>
      </c>
      <c r="ABF43" s="231" t="s">
        <v>5</v>
      </c>
      <c r="ABG43" s="231" t="s">
        <v>5</v>
      </c>
      <c r="ABH43" s="235" t="s">
        <v>158</v>
      </c>
      <c r="ABI43" s="8">
        <v>262.26400000000001</v>
      </c>
      <c r="ABJ43" s="8">
        <v>244</v>
      </c>
      <c r="ABK43" s="8">
        <v>183</v>
      </c>
      <c r="ABL43" s="8">
        <v>158</v>
      </c>
      <c r="ABM43" s="8">
        <v>159</v>
      </c>
      <c r="ABN43" s="8">
        <v>160</v>
      </c>
      <c r="ABO43" s="8">
        <v>160</v>
      </c>
      <c r="ABP43" s="8">
        <v>93</v>
      </c>
      <c r="ABQ43" s="8">
        <v>128</v>
      </c>
      <c r="ABR43" s="8">
        <v>117</v>
      </c>
      <c r="ABS43" s="8">
        <v>116</v>
      </c>
      <c r="ABT43" s="8">
        <v>89</v>
      </c>
      <c r="ABU43" s="231" t="s">
        <v>5</v>
      </c>
      <c r="ABV43" s="231" t="s">
        <v>5</v>
      </c>
      <c r="ABW43" s="231" t="s">
        <v>5</v>
      </c>
      <c r="ABX43" s="231" t="s">
        <v>5</v>
      </c>
      <c r="ABY43" s="231" t="s">
        <v>5</v>
      </c>
      <c r="ABZ43" s="231" t="s">
        <v>5</v>
      </c>
      <c r="ACA43" s="231" t="s">
        <v>5</v>
      </c>
      <c r="ACB43" s="231" t="s">
        <v>5</v>
      </c>
      <c r="ACC43" s="231" t="s">
        <v>5</v>
      </c>
      <c r="ACD43" s="231" t="s">
        <v>5</v>
      </c>
      <c r="ACE43" s="231" t="s">
        <v>5</v>
      </c>
      <c r="ACF43" s="231" t="s">
        <v>5</v>
      </c>
      <c r="ACG43" s="231" t="s">
        <v>5</v>
      </c>
      <c r="ACH43" s="231" t="s">
        <v>5</v>
      </c>
      <c r="ACI43" s="235" t="s">
        <v>158</v>
      </c>
      <c r="ACJ43" s="8">
        <v>261.67500000000001</v>
      </c>
      <c r="ACK43" s="8">
        <v>179.03399999999999</v>
      </c>
      <c r="ACL43" s="8">
        <v>152.959</v>
      </c>
      <c r="ACM43" s="8">
        <v>-423</v>
      </c>
      <c r="ACN43" s="8">
        <v>75</v>
      </c>
      <c r="ACO43" s="8">
        <v>140</v>
      </c>
      <c r="ACP43" s="8">
        <v>133</v>
      </c>
      <c r="ACQ43" s="8">
        <v>49</v>
      </c>
      <c r="ACR43" s="8">
        <v>98</v>
      </c>
      <c r="ACS43" s="8">
        <v>115</v>
      </c>
      <c r="ACT43" s="8">
        <v>65</v>
      </c>
      <c r="ACU43" s="8">
        <v>74</v>
      </c>
      <c r="ACV43" s="238" t="s">
        <v>5</v>
      </c>
      <c r="ACW43" s="238" t="s">
        <v>5</v>
      </c>
      <c r="ACX43" s="238" t="s">
        <v>5</v>
      </c>
      <c r="ACY43" s="238" t="s">
        <v>5</v>
      </c>
      <c r="ACZ43" s="238" t="s">
        <v>5</v>
      </c>
      <c r="ADA43" s="238" t="s">
        <v>5</v>
      </c>
      <c r="ADB43" s="238" t="s">
        <v>5</v>
      </c>
      <c r="ADC43" s="238" t="s">
        <v>5</v>
      </c>
      <c r="ADD43" s="238" t="s">
        <v>5</v>
      </c>
      <c r="ADE43" s="238" t="s">
        <v>5</v>
      </c>
      <c r="ADF43" s="238" t="s">
        <v>5</v>
      </c>
      <c r="ADG43" s="238" t="s">
        <v>5</v>
      </c>
      <c r="ADH43" s="238" t="s">
        <v>5</v>
      </c>
      <c r="ADI43" s="238" t="s">
        <v>5</v>
      </c>
      <c r="ADJ43" s="127" t="s">
        <v>158</v>
      </c>
      <c r="ADK43" s="128">
        <v>0.15086760280842529</v>
      </c>
      <c r="ADL43" s="128">
        <v>0.41779053084648493</v>
      </c>
      <c r="ADM43" s="128">
        <v>0.39674681753889679</v>
      </c>
      <c r="ADN43" s="128">
        <v>0.26817288801571709</v>
      </c>
      <c r="ADO43" s="128">
        <v>0.34259501965923989</v>
      </c>
      <c r="ADP43" s="128">
        <v>0.40944350758853304</v>
      </c>
      <c r="ADQ43" s="128">
        <v>0.56058394160583946</v>
      </c>
      <c r="ADR43" s="128">
        <v>1.4798657718120807</v>
      </c>
      <c r="ADS43" s="128">
        <v>0.68220064724919083</v>
      </c>
      <c r="ADT43" s="128">
        <v>0.62493438749999997</v>
      </c>
      <c r="ADU43" s="128">
        <v>0.24421461728395064</v>
      </c>
      <c r="ADV43" s="128" t="s">
        <v>1282</v>
      </c>
      <c r="ADW43" s="128" t="s">
        <v>1282</v>
      </c>
      <c r="ADX43" s="128" t="s">
        <v>1282</v>
      </c>
      <c r="ADY43" s="128">
        <v>0.79613427407407389</v>
      </c>
      <c r="ADZ43" s="128">
        <v>0.46928011034482758</v>
      </c>
      <c r="AEA43" s="128" t="s">
        <v>158</v>
      </c>
      <c r="AEB43" s="128" t="s">
        <v>158</v>
      </c>
      <c r="AEC43" s="128" t="s">
        <v>158</v>
      </c>
      <c r="AED43" s="128" t="s">
        <v>158</v>
      </c>
      <c r="AEE43" s="128" t="s">
        <v>158</v>
      </c>
      <c r="AEF43" s="128" t="s">
        <v>158</v>
      </c>
      <c r="AEG43" s="128" t="s">
        <v>158</v>
      </c>
      <c r="AEH43" s="128" t="s">
        <v>158</v>
      </c>
      <c r="AEI43" s="128" t="s">
        <v>158</v>
      </c>
      <c r="AEJ43" s="128" t="s">
        <v>158</v>
      </c>
      <c r="AEK43" s="127" t="s">
        <v>158</v>
      </c>
      <c r="AEL43" s="128">
        <v>0.73411219229478697</v>
      </c>
      <c r="AEM43" s="128">
        <v>0.73993442622950811</v>
      </c>
      <c r="AEN43" s="128">
        <v>0.82770491803278712</v>
      </c>
      <c r="AEO43" s="128">
        <v>0.79481012658227845</v>
      </c>
      <c r="AEP43" s="128">
        <v>0.77269182389937119</v>
      </c>
      <c r="AEQ43" s="128">
        <v>0.71322500000000022</v>
      </c>
      <c r="AER43" s="128">
        <v>0.67680000000000007</v>
      </c>
      <c r="AES43" s="128">
        <v>1.1143548387096773</v>
      </c>
      <c r="AET43" s="128">
        <v>0.77403124999999984</v>
      </c>
      <c r="AEU43" s="128">
        <v>0.80333446051282043</v>
      </c>
      <c r="AEV43" s="128">
        <v>0.32059484413793105</v>
      </c>
      <c r="AEW43" s="128">
        <v>0.27195019595505615</v>
      </c>
      <c r="AEX43" s="128" t="s">
        <v>158</v>
      </c>
      <c r="AEY43" s="128" t="s">
        <v>158</v>
      </c>
      <c r="AEZ43" s="128" t="s">
        <v>158</v>
      </c>
      <c r="AFA43" s="128" t="s">
        <v>158</v>
      </c>
      <c r="AFB43" s="128" t="s">
        <v>158</v>
      </c>
      <c r="AFC43" s="128" t="s">
        <v>158</v>
      </c>
      <c r="AFD43" s="128" t="s">
        <v>158</v>
      </c>
      <c r="AFE43" s="128" t="s">
        <v>158</v>
      </c>
      <c r="AFF43" s="128" t="s">
        <v>158</v>
      </c>
      <c r="AFG43" s="128" t="s">
        <v>158</v>
      </c>
      <c r="AFH43" s="128" t="s">
        <v>158</v>
      </c>
      <c r="AFI43" s="128" t="s">
        <v>158</v>
      </c>
      <c r="AFJ43" s="128" t="s">
        <v>158</v>
      </c>
      <c r="AFK43" s="128" t="s">
        <v>158</v>
      </c>
      <c r="AFL43" s="134" t="s">
        <v>158</v>
      </c>
      <c r="AFM43" s="135">
        <v>0.73576459348428391</v>
      </c>
      <c r="AFN43" s="135">
        <v>1.0084341521722131</v>
      </c>
      <c r="AFO43" s="135">
        <v>0.99026536522859088</v>
      </c>
      <c r="AFP43" s="135" t="s">
        <v>1282</v>
      </c>
      <c r="AFQ43" s="135">
        <v>1.6381066666666668</v>
      </c>
      <c r="AFR43" s="135">
        <v>0.81511428571428601</v>
      </c>
      <c r="AFS43" s="135">
        <v>0.81419548872180458</v>
      </c>
      <c r="AFT43" s="135">
        <v>2.1149999999999998</v>
      </c>
      <c r="AFU43" s="135">
        <v>1.0109795918367344</v>
      </c>
      <c r="AFV43" s="135">
        <v>0.81730549460869562</v>
      </c>
      <c r="AFW43" s="135">
        <v>0.57213849107692305</v>
      </c>
      <c r="AFX43" s="135">
        <v>0.32707523567567565</v>
      </c>
      <c r="AFY43" s="135" t="s">
        <v>158</v>
      </c>
      <c r="AFZ43" s="135" t="s">
        <v>158</v>
      </c>
      <c r="AGA43" s="135" t="s">
        <v>158</v>
      </c>
      <c r="AGB43" s="135" t="s">
        <v>158</v>
      </c>
      <c r="AGC43" s="135" t="s">
        <v>158</v>
      </c>
      <c r="AGD43" s="135" t="s">
        <v>158</v>
      </c>
      <c r="AGE43" s="135" t="s">
        <v>158</v>
      </c>
      <c r="AGF43" s="135" t="s">
        <v>158</v>
      </c>
      <c r="AGG43" s="135" t="s">
        <v>158</v>
      </c>
      <c r="AGH43" s="135" t="s">
        <v>158</v>
      </c>
      <c r="AGI43" s="135" t="s">
        <v>158</v>
      </c>
      <c r="AGJ43" s="135" t="s">
        <v>158</v>
      </c>
      <c r="AGK43" s="135" t="s">
        <v>158</v>
      </c>
      <c r="AGL43" s="135" t="s">
        <v>158</v>
      </c>
    </row>
    <row r="44" spans="1:870" x14ac:dyDescent="0.2">
      <c r="A44" s="7">
        <v>42</v>
      </c>
      <c r="B44" s="1" t="s">
        <v>328</v>
      </c>
      <c r="C44" s="1" t="s">
        <v>329</v>
      </c>
      <c r="D44" s="94">
        <v>0.24</v>
      </c>
      <c r="E44" s="95">
        <v>0.34</v>
      </c>
      <c r="F44" s="57">
        <v>1.36</v>
      </c>
      <c r="G44" s="58" t="s">
        <v>159</v>
      </c>
      <c r="H44" s="58">
        <v>1.36</v>
      </c>
      <c r="I44" s="226" t="s">
        <v>5</v>
      </c>
      <c r="J44" s="58" t="s">
        <v>159</v>
      </c>
      <c r="K44" s="58" t="s">
        <v>1280</v>
      </c>
      <c r="L44" s="226" t="s">
        <v>332</v>
      </c>
      <c r="M44" s="150">
        <v>0.89999999999999991</v>
      </c>
      <c r="N44" s="123">
        <v>0.70000000000000007</v>
      </c>
      <c r="O44" s="123">
        <v>0.63</v>
      </c>
      <c r="P44" s="123">
        <v>0.57499999999999996</v>
      </c>
      <c r="Q44" s="123">
        <v>0.47499999999999998</v>
      </c>
      <c r="R44" s="123">
        <v>0.38500000000000006</v>
      </c>
      <c r="S44" s="123">
        <v>0.33</v>
      </c>
      <c r="T44" s="124">
        <v>0.28999999999999998</v>
      </c>
      <c r="U44" s="124">
        <v>0.24</v>
      </c>
      <c r="V44" s="124">
        <v>0.2</v>
      </c>
      <c r="W44" s="124">
        <v>0.17</v>
      </c>
      <c r="X44" s="124">
        <v>0.16</v>
      </c>
      <c r="Y44" s="124">
        <v>0.15</v>
      </c>
      <c r="Z44" s="124">
        <v>0.15</v>
      </c>
      <c r="AA44" s="124">
        <v>0.15</v>
      </c>
      <c r="AB44" s="124">
        <v>0.13500000000000001</v>
      </c>
      <c r="AC44" s="143">
        <v>0.12</v>
      </c>
      <c r="AD44" s="124">
        <v>0.105</v>
      </c>
      <c r="AE44" s="124">
        <v>8.7499999999999994E-2</v>
      </c>
      <c r="AF44" s="124">
        <v>7.4999999999999997E-2</v>
      </c>
      <c r="AG44" s="124">
        <v>6.5000000000000002E-2</v>
      </c>
      <c r="AH44" s="137">
        <v>0.06</v>
      </c>
      <c r="AI44" s="137">
        <v>0.06</v>
      </c>
      <c r="AJ44" s="137">
        <v>0.05</v>
      </c>
      <c r="AK44" s="137">
        <v>0.04</v>
      </c>
      <c r="AL44" s="137">
        <v>2.8333333333333335E-2</v>
      </c>
      <c r="AM44" s="137">
        <v>0.02</v>
      </c>
      <c r="AN44" s="137">
        <v>1.6666666666666666E-2</v>
      </c>
      <c r="AO44" s="137">
        <v>1.3333333333333334E-2</v>
      </c>
      <c r="AP44" s="137">
        <v>8.3333333333333332E-3</v>
      </c>
      <c r="AQ44" s="137">
        <v>8.3333333333333332E-3</v>
      </c>
      <c r="AR44" s="137">
        <v>0</v>
      </c>
      <c r="AS44" s="137">
        <v>0</v>
      </c>
      <c r="AT44" s="137">
        <v>2.6666666666666668E-2</v>
      </c>
      <c r="AU44" s="137">
        <v>2.6666666666666668E-2</v>
      </c>
      <c r="AV44" s="137">
        <v>2.5000000000000001E-2</v>
      </c>
      <c r="AW44" s="137">
        <v>2.5000000000000001E-2</v>
      </c>
      <c r="AX44" s="137">
        <v>2.5000000000000001E-2</v>
      </c>
      <c r="AY44" s="137">
        <v>2.5000000000000001E-2</v>
      </c>
      <c r="AZ44" s="137" t="s">
        <v>1281</v>
      </c>
      <c r="BA44" s="137" t="s">
        <v>1281</v>
      </c>
      <c r="BB44" s="137" t="s">
        <v>1281</v>
      </c>
      <c r="BC44" s="137" t="s">
        <v>1281</v>
      </c>
      <c r="BD44" s="137" t="s">
        <v>1281</v>
      </c>
      <c r="BE44" s="137" t="s">
        <v>1281</v>
      </c>
      <c r="BF44" s="137" t="s">
        <v>1281</v>
      </c>
      <c r="BG44" s="137" t="s">
        <v>1281</v>
      </c>
      <c r="BH44" s="137" t="s">
        <v>1281</v>
      </c>
      <c r="BI44" s="137" t="s">
        <v>1281</v>
      </c>
      <c r="BJ44" s="137" t="s">
        <v>1281</v>
      </c>
      <c r="BK44" s="137" t="s">
        <v>1281</v>
      </c>
      <c r="BL44" s="137" t="s">
        <v>1281</v>
      </c>
      <c r="BM44" s="126">
        <v>0.28571428571428537</v>
      </c>
      <c r="BN44" s="125">
        <v>0.11111111111111116</v>
      </c>
      <c r="BO44" s="125">
        <v>9.5652173913043592E-2</v>
      </c>
      <c r="BP44" s="125">
        <v>0.21052631578947367</v>
      </c>
      <c r="BQ44" s="125">
        <v>0.2337662337662334</v>
      </c>
      <c r="BR44" s="125">
        <v>0.16666666666666674</v>
      </c>
      <c r="BS44" s="125">
        <v>0.13793103448275867</v>
      </c>
      <c r="BT44" s="125">
        <v>0.20833333333333326</v>
      </c>
      <c r="BU44" s="125">
        <v>0.19999999999999996</v>
      </c>
      <c r="BV44" s="125">
        <v>0.17647058823529416</v>
      </c>
      <c r="BW44" s="125">
        <v>6.25E-2</v>
      </c>
      <c r="BX44" s="125">
        <v>6.6666666666666652E-2</v>
      </c>
      <c r="BY44" s="125">
        <v>0</v>
      </c>
      <c r="BZ44" s="125">
        <v>0</v>
      </c>
      <c r="CA44" s="125">
        <v>0.11111111111111094</v>
      </c>
      <c r="CB44" s="125">
        <v>0.12500000000000022</v>
      </c>
      <c r="CC44" s="125">
        <v>0.14285714285714279</v>
      </c>
      <c r="CD44" s="125">
        <v>0.19999999999999996</v>
      </c>
      <c r="CE44" s="125">
        <v>0.16666666666666674</v>
      </c>
      <c r="CF44" s="125">
        <v>0.15384615384615374</v>
      </c>
      <c r="CG44" s="125">
        <v>8.3333333333333481E-2</v>
      </c>
      <c r="CH44" s="125">
        <v>0</v>
      </c>
      <c r="CI44" s="125">
        <v>0.19999999999999996</v>
      </c>
      <c r="CJ44" s="125">
        <v>0.25</v>
      </c>
      <c r="CK44" s="125">
        <v>0.41176470588235281</v>
      </c>
      <c r="CL44" s="125">
        <v>0.41666666666666674</v>
      </c>
      <c r="CM44" s="125">
        <v>0.19999999999999996</v>
      </c>
      <c r="CN44" s="125">
        <v>0.25</v>
      </c>
      <c r="CO44" s="125">
        <v>0.60000000000000009</v>
      </c>
      <c r="CP44" s="125">
        <v>0</v>
      </c>
      <c r="CQ44" s="125" t="s">
        <v>158</v>
      </c>
      <c r="CR44" s="125" t="s">
        <v>158</v>
      </c>
      <c r="CS44" s="125">
        <v>-1</v>
      </c>
      <c r="CT44" s="125">
        <v>0</v>
      </c>
      <c r="CU44" s="125">
        <v>6.6666666666666652E-2</v>
      </c>
      <c r="CV44" s="125">
        <v>0</v>
      </c>
      <c r="CW44" s="125">
        <v>0</v>
      </c>
      <c r="CX44" s="125">
        <v>0</v>
      </c>
      <c r="CY44" s="125" t="s">
        <v>158</v>
      </c>
      <c r="CZ44" s="125" t="s">
        <v>158</v>
      </c>
      <c r="DA44" s="125" t="s">
        <v>158</v>
      </c>
      <c r="DB44" s="125" t="s">
        <v>158</v>
      </c>
      <c r="DC44" s="125" t="s">
        <v>158</v>
      </c>
      <c r="DD44" s="125" t="s">
        <v>158</v>
      </c>
      <c r="DE44" s="125" t="s">
        <v>158</v>
      </c>
      <c r="DF44" s="125" t="s">
        <v>158</v>
      </c>
      <c r="DG44" s="125" t="s">
        <v>158</v>
      </c>
      <c r="DH44" s="125" t="s">
        <v>158</v>
      </c>
      <c r="DI44" s="125" t="s">
        <v>158</v>
      </c>
      <c r="DJ44" s="125" t="s">
        <v>158</v>
      </c>
      <c r="DK44" s="125" t="s">
        <v>158</v>
      </c>
      <c r="DL44" s="127">
        <v>1.9552254032384742E-2</v>
      </c>
      <c r="DM44" s="128">
        <v>1.8791946308724834E-2</v>
      </c>
      <c r="DN44" s="128">
        <v>2.2198731501057084E-2</v>
      </c>
      <c r="DO44" s="128">
        <v>2.0491803278688523E-2</v>
      </c>
      <c r="DP44" s="128">
        <v>1.7540620384047266E-2</v>
      </c>
      <c r="DQ44" s="128">
        <v>1.327586206896552E-2</v>
      </c>
      <c r="DR44" s="128">
        <v>1.3069306930693071E-2</v>
      </c>
      <c r="DS44" s="128">
        <v>1.4879425346331453E-2</v>
      </c>
      <c r="DT44" s="128">
        <v>1.2552301255230124E-2</v>
      </c>
      <c r="DU44" s="128">
        <v>1.1771630370806358E-2</v>
      </c>
      <c r="DV44" s="128">
        <v>1.6037735849056607E-2</v>
      </c>
      <c r="DW44" s="128">
        <v>1.3333333333333334E-2</v>
      </c>
      <c r="DX44" s="128">
        <v>1.6483516483516484E-2</v>
      </c>
      <c r="DY44" s="128">
        <v>1.8181818181818181E-2</v>
      </c>
      <c r="DZ44" s="128">
        <v>1.3611615245009074E-2</v>
      </c>
      <c r="EA44" s="128">
        <v>0.01</v>
      </c>
      <c r="EB44" s="128">
        <v>8.8757396449704144E-3</v>
      </c>
      <c r="EC44" s="128">
        <v>8.6562242374278644E-3</v>
      </c>
      <c r="ED44" s="128">
        <v>7.9545454545454537E-3</v>
      </c>
      <c r="EE44" s="128">
        <v>1.0231923601637107E-2</v>
      </c>
      <c r="EF44" s="128">
        <v>1.0483870967741936E-2</v>
      </c>
      <c r="EG44" s="128">
        <v>8.9153046062407128E-3</v>
      </c>
      <c r="EH44" s="128">
        <v>1.2295081967213115E-2</v>
      </c>
      <c r="EI44" s="128">
        <v>0.01</v>
      </c>
      <c r="EJ44" s="128">
        <v>5.5788005578800556E-3</v>
      </c>
      <c r="EK44" s="128">
        <v>3.5240464344941961E-3</v>
      </c>
      <c r="EL44" s="128">
        <v>9.5923261390887301E-3</v>
      </c>
      <c r="EM44" s="127">
        <v>2.7583636657938053E-2</v>
      </c>
      <c r="EN44" s="128">
        <v>2.200968326675673E-2</v>
      </c>
      <c r="EO44" s="128">
        <v>2.734375E-2</v>
      </c>
      <c r="EP44" s="128">
        <v>2.3431132844335779E-2</v>
      </c>
      <c r="EQ44" s="128">
        <v>1.9611890999174236E-2</v>
      </c>
      <c r="ER44" s="128">
        <v>1.492826677006592E-2</v>
      </c>
      <c r="ES44" s="128">
        <v>1.6248153618906944E-2</v>
      </c>
      <c r="ET44" s="128">
        <v>1.6138007790762382E-2</v>
      </c>
      <c r="EU44" s="128">
        <v>1.4184397163120565E-2</v>
      </c>
      <c r="EV44" s="128">
        <v>1.4556040756914119E-2</v>
      </c>
      <c r="EW44" s="128">
        <v>1.7525773195876292E-2</v>
      </c>
      <c r="EX44" s="128">
        <v>1.6E-2</v>
      </c>
      <c r="EY44" s="128">
        <v>1.8472906403940888E-2</v>
      </c>
      <c r="EZ44" s="128">
        <v>2.6223776223776224E-2</v>
      </c>
      <c r="FA44" s="128">
        <v>1.8844221105527637E-2</v>
      </c>
      <c r="FB44" s="128">
        <v>1.1184755592377797E-2</v>
      </c>
      <c r="FC44" s="128">
        <v>1.0238907849829351E-2</v>
      </c>
      <c r="FD44" s="128">
        <v>1.0447761194029849E-2</v>
      </c>
      <c r="FE44" s="128">
        <v>1.059322033898305E-2</v>
      </c>
      <c r="FF44" s="128">
        <v>1.2668918918918918E-2</v>
      </c>
      <c r="FG44" s="128">
        <v>1.1524822695035462E-2</v>
      </c>
      <c r="FH44" s="128">
        <v>1.1090573012939002E-2</v>
      </c>
      <c r="FI44" s="128">
        <v>1.6483516483516484E-2</v>
      </c>
      <c r="FJ44" s="128">
        <v>1.466275659824047E-2</v>
      </c>
      <c r="FK44" s="128">
        <v>7.0921985815602844E-3</v>
      </c>
      <c r="FL44" s="128">
        <v>6.4687975646879762E-3</v>
      </c>
      <c r="FM44" s="128" t="s">
        <v>158</v>
      </c>
      <c r="FN44" s="127">
        <v>3.6734693877551017E-2</v>
      </c>
      <c r="FO44" s="128">
        <v>2.7418721996916494E-2</v>
      </c>
      <c r="FP44" s="128">
        <v>4.2000000000000003E-2</v>
      </c>
      <c r="FQ44" s="128">
        <v>2.6731752673175263E-2</v>
      </c>
      <c r="FR44" s="128">
        <v>2.3596621957277696E-2</v>
      </c>
      <c r="FS44" s="128">
        <v>1.655913978494624E-2</v>
      </c>
      <c r="FT44" s="128">
        <v>2.1290322580645161E-2</v>
      </c>
      <c r="FU44" s="128">
        <v>1.7923362175525339E-2</v>
      </c>
      <c r="FV44" s="128">
        <v>1.6293279022403257E-2</v>
      </c>
      <c r="FW44" s="128">
        <v>1.9249278152069296E-2</v>
      </c>
      <c r="FX44" s="128">
        <v>1.9187358916478558E-2</v>
      </c>
      <c r="FY44" s="128">
        <v>1.8801410105757931E-2</v>
      </c>
      <c r="FZ44" s="128">
        <v>2.0920502092050208E-2</v>
      </c>
      <c r="GA44" s="128">
        <v>4.9999999999999996E-2</v>
      </c>
      <c r="GB44" s="128">
        <v>4.9668874172185427E-2</v>
      </c>
      <c r="GC44" s="128">
        <v>1.3222331047992164E-2</v>
      </c>
      <c r="GD44" s="128">
        <v>1.1988011988011988E-2</v>
      </c>
      <c r="GE44" s="128">
        <v>1.1666666666666665E-2</v>
      </c>
      <c r="GF44" s="128">
        <v>1.2962962962962963E-2</v>
      </c>
      <c r="GG44" s="128">
        <v>1.4619883040935672E-2</v>
      </c>
      <c r="GH44" s="128">
        <v>1.5366430260047281E-2</v>
      </c>
      <c r="GI44" s="128">
        <v>1.4888337468982629E-2</v>
      </c>
      <c r="GJ44" s="128">
        <v>2.8169014084507043E-2</v>
      </c>
      <c r="GK44" s="128">
        <v>2.0408163265306121E-2</v>
      </c>
      <c r="GL44" s="128">
        <v>1.2307692307692308E-2</v>
      </c>
      <c r="GM44" s="128">
        <v>1.4455782312925171E-2</v>
      </c>
      <c r="GN44" s="128">
        <v>1.3559322033898305E-2</v>
      </c>
      <c r="GO44" s="109" t="s">
        <v>158</v>
      </c>
      <c r="GP44" s="141">
        <v>6.87</v>
      </c>
      <c r="GQ44" s="141">
        <v>1.57</v>
      </c>
      <c r="GR44" s="141">
        <v>4.5</v>
      </c>
      <c r="GS44" s="141">
        <v>-0.63</v>
      </c>
      <c r="GT44" s="141">
        <v>3.3</v>
      </c>
      <c r="GU44" s="141">
        <v>2.3199999999999998</v>
      </c>
      <c r="GV44" s="129">
        <v>1.44</v>
      </c>
      <c r="GW44" s="129">
        <v>1.19</v>
      </c>
      <c r="GX44" s="129">
        <v>1.1100000000000001</v>
      </c>
      <c r="GY44" s="129">
        <v>0.71</v>
      </c>
      <c r="GZ44" s="129">
        <v>0.31</v>
      </c>
      <c r="HA44" s="129">
        <v>0.51</v>
      </c>
      <c r="HB44" s="129">
        <v>0.41</v>
      </c>
      <c r="HC44" s="129">
        <v>0.19</v>
      </c>
      <c r="HD44" s="129">
        <v>0.68</v>
      </c>
      <c r="HE44" s="129">
        <v>0.57999999999999996</v>
      </c>
      <c r="HF44" s="231" t="s">
        <v>158</v>
      </c>
      <c r="HG44" s="231" t="s">
        <v>158</v>
      </c>
      <c r="HH44" s="231" t="s">
        <v>158</v>
      </c>
      <c r="HI44" s="231" t="s">
        <v>158</v>
      </c>
      <c r="HJ44" s="231" t="s">
        <v>158</v>
      </c>
      <c r="HK44" s="231" t="s">
        <v>158</v>
      </c>
      <c r="HL44" s="231" t="s">
        <v>158</v>
      </c>
      <c r="HM44" s="231" t="s">
        <v>158</v>
      </c>
      <c r="HN44" s="231" t="s">
        <v>158</v>
      </c>
      <c r="HO44" s="231" t="s">
        <v>158</v>
      </c>
      <c r="HP44" s="232" t="s">
        <v>158</v>
      </c>
      <c r="HQ44" s="131">
        <v>3.7161573508005818</v>
      </c>
      <c r="HR44" s="131">
        <v>9.5541401273885338</v>
      </c>
      <c r="HS44" s="131">
        <v>4.78</v>
      </c>
      <c r="HT44" s="131" t="s">
        <v>1288</v>
      </c>
      <c r="HU44" s="131">
        <v>7.0454545454545459</v>
      </c>
      <c r="HV44" s="131">
        <v>6.681034482758621</v>
      </c>
      <c r="HW44" s="131">
        <v>11.236111111111111</v>
      </c>
      <c r="HX44" s="131">
        <v>12.378151260504202</v>
      </c>
      <c r="HY44" s="131">
        <v>9.3603603603603602</v>
      </c>
      <c r="HZ44" s="131">
        <v>12.47887323943662</v>
      </c>
      <c r="IA44" s="131">
        <v>27.451612903225804</v>
      </c>
      <c r="IB44" s="131">
        <v>14.058823529411764</v>
      </c>
      <c r="IC44" s="131">
        <v>7.3170731707317076</v>
      </c>
      <c r="ID44" s="131">
        <v>15.894736842105264</v>
      </c>
      <c r="IE44" s="131">
        <v>15.014705882352942</v>
      </c>
      <c r="IF44" s="131">
        <v>17.258620689655174</v>
      </c>
      <c r="IG44" s="131" t="s">
        <v>158</v>
      </c>
      <c r="IH44" s="131" t="s">
        <v>158</v>
      </c>
      <c r="II44" s="131" t="s">
        <v>158</v>
      </c>
      <c r="IJ44" s="131" t="s">
        <v>158</v>
      </c>
      <c r="IK44" s="131" t="s">
        <v>158</v>
      </c>
      <c r="IL44" s="131" t="s">
        <v>158</v>
      </c>
      <c r="IM44" s="131" t="s">
        <v>158</v>
      </c>
      <c r="IN44" s="131" t="s">
        <v>158</v>
      </c>
      <c r="IO44" s="131" t="s">
        <v>158</v>
      </c>
      <c r="IP44" s="131" t="s">
        <v>158</v>
      </c>
      <c r="IQ44" s="130" t="s">
        <v>158</v>
      </c>
      <c r="IR44" s="131">
        <v>4.6294298769985591</v>
      </c>
      <c r="IS44" s="131">
        <v>14.675159235668788</v>
      </c>
      <c r="IT44" s="131">
        <v>5.4533333333333331</v>
      </c>
      <c r="IU44" s="131" t="s">
        <v>1288</v>
      </c>
      <c r="IV44" s="131">
        <v>7.8151515151515154</v>
      </c>
      <c r="IW44" s="131">
        <v>8.7543103448275854</v>
      </c>
      <c r="IX44" s="131">
        <v>12.479166666666666</v>
      </c>
      <c r="IY44" s="131">
        <v>14.218487394957986</v>
      </c>
      <c r="IZ44" s="131">
        <v>12.378378378378377</v>
      </c>
      <c r="JA44" s="131">
        <v>13.661971830985916</v>
      </c>
      <c r="JB44" s="131">
        <v>32.258064516129032</v>
      </c>
      <c r="JC44" s="131">
        <v>15.921568627450979</v>
      </c>
      <c r="JD44" s="131">
        <v>13.951219512195122</v>
      </c>
      <c r="JE44" s="131">
        <v>41.89473684210526</v>
      </c>
      <c r="JF44" s="131">
        <v>17.75</v>
      </c>
      <c r="JG44" s="131">
        <v>20.206896551724139</v>
      </c>
      <c r="JH44" s="131" t="s">
        <v>158</v>
      </c>
      <c r="JI44" s="131" t="s">
        <v>158</v>
      </c>
      <c r="JJ44" s="131" t="s">
        <v>158</v>
      </c>
      <c r="JK44" s="131" t="s">
        <v>158</v>
      </c>
      <c r="JL44" s="131" t="s">
        <v>158</v>
      </c>
      <c r="JM44" s="131" t="s">
        <v>158</v>
      </c>
      <c r="JN44" s="131" t="s">
        <v>158</v>
      </c>
      <c r="JO44" s="131" t="s">
        <v>158</v>
      </c>
      <c r="JP44" s="131" t="s">
        <v>158</v>
      </c>
      <c r="JQ44" s="131" t="s">
        <v>158</v>
      </c>
      <c r="JR44" s="130" t="s">
        <v>158</v>
      </c>
      <c r="JS44" s="131">
        <v>5.4221251819505092</v>
      </c>
      <c r="JT44" s="131">
        <v>18.076433121019107</v>
      </c>
      <c r="JU44" s="131">
        <v>6.2355555555555551</v>
      </c>
      <c r="JV44" s="131" t="s">
        <v>1288</v>
      </c>
      <c r="JW44" s="131">
        <v>8.787878787878789</v>
      </c>
      <c r="JX44" s="131">
        <v>10.883620689655173</v>
      </c>
      <c r="JY44" s="131">
        <v>13.534722222222221</v>
      </c>
      <c r="JZ44" s="131">
        <v>16.067226890756306</v>
      </c>
      <c r="KA44" s="131">
        <v>15.306306306306304</v>
      </c>
      <c r="KB44" s="131">
        <v>14.929577464788732</v>
      </c>
      <c r="KC44" s="131">
        <v>38.70967741935484</v>
      </c>
      <c r="KD44" s="131">
        <v>17.843137254901961</v>
      </c>
      <c r="KE44" s="131">
        <v>20.121951219512198</v>
      </c>
      <c r="KF44" s="131">
        <v>58</v>
      </c>
      <c r="KG44" s="131">
        <v>19.852941176470587</v>
      </c>
      <c r="KH44" s="131">
        <v>23.310344827586206</v>
      </c>
      <c r="KI44" s="131" t="s">
        <v>158</v>
      </c>
      <c r="KJ44" s="131" t="s">
        <v>158</v>
      </c>
      <c r="KK44" s="131" t="s">
        <v>158</v>
      </c>
      <c r="KL44" s="131" t="s">
        <v>158</v>
      </c>
      <c r="KM44" s="131" t="s">
        <v>158</v>
      </c>
      <c r="KN44" s="131" t="s">
        <v>158</v>
      </c>
      <c r="KO44" s="131" t="s">
        <v>158</v>
      </c>
      <c r="KP44" s="131" t="s">
        <v>158</v>
      </c>
      <c r="KQ44" s="131" t="s">
        <v>158</v>
      </c>
      <c r="KR44" s="131" t="s">
        <v>158</v>
      </c>
      <c r="KS44" s="116" t="s">
        <v>158</v>
      </c>
      <c r="KT44" s="132">
        <v>16.551539811712143</v>
      </c>
      <c r="KU44" s="132">
        <v>12.037037037037036</v>
      </c>
      <c r="KV44" s="132">
        <v>10.814814814814815</v>
      </c>
      <c r="KW44" s="132">
        <v>10.185185185185185</v>
      </c>
      <c r="KX44" s="132">
        <v>8.4137931034482758</v>
      </c>
      <c r="KY44" s="132">
        <v>7.6</v>
      </c>
      <c r="KZ44" s="132">
        <v>6.903225806451613</v>
      </c>
      <c r="LA44" s="132">
        <v>6.193548387096774</v>
      </c>
      <c r="LB44" s="132">
        <v>5.09375</v>
      </c>
      <c r="LC44" s="132">
        <v>4.3125</v>
      </c>
      <c r="LD44" s="132">
        <v>4</v>
      </c>
      <c r="LE44" s="132">
        <v>3.5454545454545454</v>
      </c>
      <c r="LF44" s="132" t="s">
        <v>158</v>
      </c>
      <c r="LG44" s="132" t="s">
        <v>158</v>
      </c>
      <c r="LH44" s="132" t="s">
        <v>158</v>
      </c>
      <c r="LI44" s="132" t="s">
        <v>158</v>
      </c>
      <c r="LJ44" s="132" t="s">
        <v>158</v>
      </c>
      <c r="LK44" s="132" t="s">
        <v>158</v>
      </c>
      <c r="LL44" s="132" t="s">
        <v>158</v>
      </c>
      <c r="LM44" s="132" t="s">
        <v>158</v>
      </c>
      <c r="LN44" s="132" t="s">
        <v>158</v>
      </c>
      <c r="LO44" s="132" t="s">
        <v>158</v>
      </c>
      <c r="LP44" s="132" t="s">
        <v>158</v>
      </c>
      <c r="LQ44" s="132" t="s">
        <v>158</v>
      </c>
      <c r="LR44" s="132" t="s">
        <v>158</v>
      </c>
      <c r="LS44" s="132" t="s">
        <v>158</v>
      </c>
      <c r="LT44" s="130" t="s">
        <v>158</v>
      </c>
      <c r="LU44" s="131">
        <v>1.5424547377721647</v>
      </c>
      <c r="LV44" s="131">
        <v>1.2461538461538462</v>
      </c>
      <c r="LW44" s="131">
        <v>1.9889383561643836</v>
      </c>
      <c r="LX44" s="131">
        <v>1.9763999999999999</v>
      </c>
      <c r="LY44" s="131">
        <v>2.7633196721311477</v>
      </c>
      <c r="LZ44" s="131">
        <v>2.0394736842105265</v>
      </c>
      <c r="MA44" s="131">
        <v>2.3438317757009344</v>
      </c>
      <c r="MB44" s="131">
        <v>2.3782812500000001</v>
      </c>
      <c r="MC44" s="131">
        <v>2.0397546012269938</v>
      </c>
      <c r="MD44" s="131">
        <v>2.0544927536231881</v>
      </c>
      <c r="ME44" s="131">
        <v>2.1274999999999999</v>
      </c>
      <c r="MF44" s="131">
        <v>2.0223076923076921</v>
      </c>
      <c r="MG44" s="131" t="s">
        <v>158</v>
      </c>
      <c r="MH44" s="131" t="s">
        <v>158</v>
      </c>
      <c r="MI44" s="131" t="s">
        <v>158</v>
      </c>
      <c r="MJ44" s="131" t="s">
        <v>158</v>
      </c>
      <c r="MK44" s="131" t="s">
        <v>158</v>
      </c>
      <c r="ML44" s="131" t="s">
        <v>158</v>
      </c>
      <c r="MM44" s="131" t="s">
        <v>158</v>
      </c>
      <c r="MN44" s="131" t="s">
        <v>158</v>
      </c>
      <c r="MO44" s="131" t="s">
        <v>158</v>
      </c>
      <c r="MP44" s="131" t="s">
        <v>158</v>
      </c>
      <c r="MQ44" s="131" t="s">
        <v>158</v>
      </c>
      <c r="MR44" s="131" t="s">
        <v>158</v>
      </c>
      <c r="MS44" s="131" t="s">
        <v>158</v>
      </c>
      <c r="MT44" s="131" t="s">
        <v>158</v>
      </c>
      <c r="MU44" s="130" t="s">
        <v>158</v>
      </c>
      <c r="MV44" s="131">
        <v>1.9215241371364695</v>
      </c>
      <c r="MW44" s="131">
        <v>1.9140923076923078</v>
      </c>
      <c r="MX44" s="131">
        <v>2.2691095890410957</v>
      </c>
      <c r="MY44" s="131">
        <v>2.3779636363636363</v>
      </c>
      <c r="MZ44" s="131">
        <v>3.0652049180327867</v>
      </c>
      <c r="NA44" s="131">
        <v>2.6723684210526315</v>
      </c>
      <c r="NB44" s="131">
        <v>2.6031308411214953</v>
      </c>
      <c r="NC44" s="131">
        <v>2.7318750000000005</v>
      </c>
      <c r="ND44" s="131">
        <v>2.6974233128834357</v>
      </c>
      <c r="NE44" s="131">
        <v>2.2492753623188406</v>
      </c>
      <c r="NF44" s="131">
        <v>2.5</v>
      </c>
      <c r="NG44" s="131">
        <v>2.29025641025641</v>
      </c>
      <c r="NH44" s="131" t="s">
        <v>158</v>
      </c>
      <c r="NI44" s="131" t="s">
        <v>158</v>
      </c>
      <c r="NJ44" s="131" t="s">
        <v>158</v>
      </c>
      <c r="NK44" s="131" t="s">
        <v>158</v>
      </c>
      <c r="NL44" s="131" t="s">
        <v>158</v>
      </c>
      <c r="NM44" s="131" t="s">
        <v>158</v>
      </c>
      <c r="NN44" s="131" t="s">
        <v>158</v>
      </c>
      <c r="NO44" s="131" t="s">
        <v>158</v>
      </c>
      <c r="NP44" s="131" t="s">
        <v>158</v>
      </c>
      <c r="NQ44" s="131" t="s">
        <v>158</v>
      </c>
      <c r="NR44" s="131" t="s">
        <v>158</v>
      </c>
      <c r="NS44" s="131" t="s">
        <v>158</v>
      </c>
      <c r="NT44" s="131" t="s">
        <v>158</v>
      </c>
      <c r="NU44" s="131" t="s">
        <v>158</v>
      </c>
      <c r="NV44" s="130" t="s">
        <v>158</v>
      </c>
      <c r="NW44" s="131">
        <v>2.2505458962580196</v>
      </c>
      <c r="NX44" s="131">
        <v>2.3577230769230768</v>
      </c>
      <c r="NY44" s="131">
        <v>2.5945890410958903</v>
      </c>
      <c r="NZ44" s="131">
        <v>2.658763636363636</v>
      </c>
      <c r="OA44" s="131">
        <v>3.4467213114754101</v>
      </c>
      <c r="OB44" s="131">
        <v>3.3223684210526319</v>
      </c>
      <c r="OC44" s="131">
        <v>2.8233177570093457</v>
      </c>
      <c r="OD44" s="131">
        <v>3.0870833333333336</v>
      </c>
      <c r="OE44" s="131">
        <v>3.3354601226993861</v>
      </c>
      <c r="OF44" s="131">
        <v>2.4579710144927533</v>
      </c>
      <c r="OG44" s="131">
        <v>3</v>
      </c>
      <c r="OH44" s="131">
        <v>2.5666666666666664</v>
      </c>
      <c r="OI44" s="131" t="s">
        <v>158</v>
      </c>
      <c r="OJ44" s="131" t="s">
        <v>158</v>
      </c>
      <c r="OK44" s="131" t="s">
        <v>158</v>
      </c>
      <c r="OL44" s="131" t="s">
        <v>158</v>
      </c>
      <c r="OM44" s="131" t="s">
        <v>158</v>
      </c>
      <c r="ON44" s="131" t="s">
        <v>158</v>
      </c>
      <c r="OO44" s="131" t="s">
        <v>158</v>
      </c>
      <c r="OP44" s="131" t="s">
        <v>158</v>
      </c>
      <c r="OQ44" s="131" t="s">
        <v>158</v>
      </c>
      <c r="OR44" s="131" t="s">
        <v>158</v>
      </c>
      <c r="OS44" s="131" t="s">
        <v>158</v>
      </c>
      <c r="OT44" s="131" t="s">
        <v>158</v>
      </c>
      <c r="OU44" s="131" t="s">
        <v>158</v>
      </c>
      <c r="OV44" s="131" t="s">
        <v>158</v>
      </c>
      <c r="OW44" s="378" t="s">
        <v>158</v>
      </c>
      <c r="OX44" s="132">
        <v>4.1031992979096854</v>
      </c>
      <c r="OY44" s="132">
        <v>2.6666666666666665</v>
      </c>
      <c r="OZ44" s="132">
        <v>1.8148148148148149</v>
      </c>
      <c r="PA44" s="132">
        <v>1.7407407407407407</v>
      </c>
      <c r="PB44" s="132">
        <v>1.5517241379310345</v>
      </c>
      <c r="PC44" s="132">
        <v>1.4333333333333333</v>
      </c>
      <c r="PD44" s="132">
        <v>1.096774193548387</v>
      </c>
      <c r="PE44" s="132">
        <v>1.2258064516129032</v>
      </c>
      <c r="PF44" s="132">
        <v>0.96875</v>
      </c>
      <c r="PG44" s="132">
        <v>0.71875</v>
      </c>
      <c r="PH44" s="132">
        <v>0.65625</v>
      </c>
      <c r="PI44" s="132">
        <v>0.51515151515151514</v>
      </c>
      <c r="PJ44" s="132" t="s">
        <v>158</v>
      </c>
      <c r="PK44" s="132" t="s">
        <v>158</v>
      </c>
      <c r="PL44" s="132" t="s">
        <v>158</v>
      </c>
      <c r="PM44" s="132" t="s">
        <v>158</v>
      </c>
      <c r="PN44" s="132" t="s">
        <v>158</v>
      </c>
      <c r="PO44" s="132" t="s">
        <v>158</v>
      </c>
      <c r="PP44" s="132" t="s">
        <v>158</v>
      </c>
      <c r="PQ44" s="132" t="s">
        <v>158</v>
      </c>
      <c r="PR44" s="132" t="s">
        <v>158</v>
      </c>
      <c r="PS44" s="132" t="s">
        <v>158</v>
      </c>
      <c r="PT44" s="132" t="s">
        <v>158</v>
      </c>
      <c r="PU44" s="132" t="s">
        <v>158</v>
      </c>
      <c r="PV44" s="132" t="s">
        <v>158</v>
      </c>
      <c r="PW44" s="132" t="s">
        <v>158</v>
      </c>
      <c r="PX44" s="130" t="s">
        <v>158</v>
      </c>
      <c r="PY44" s="131">
        <v>6.2219744025121768</v>
      </c>
      <c r="PZ44" s="131">
        <v>5.625</v>
      </c>
      <c r="QA44" s="131">
        <v>11.852448979591838</v>
      </c>
      <c r="QB44" s="131">
        <v>11.56404255319149</v>
      </c>
      <c r="QC44" s="131">
        <v>14.983333333333334</v>
      </c>
      <c r="QD44" s="131">
        <v>10.813953488372093</v>
      </c>
      <c r="QE44" s="131">
        <v>14.752352941176472</v>
      </c>
      <c r="QF44" s="131">
        <v>12.016578947368421</v>
      </c>
      <c r="QG44" s="131">
        <v>10.725161290322582</v>
      </c>
      <c r="QH44" s="131">
        <v>12.326956521739129</v>
      </c>
      <c r="QI44" s="131">
        <v>12.967619047619047</v>
      </c>
      <c r="QJ44" s="131">
        <v>13.918235294117647</v>
      </c>
      <c r="QK44" s="131" t="s">
        <v>158</v>
      </c>
      <c r="QL44" s="131" t="s">
        <v>158</v>
      </c>
      <c r="QM44" s="131" t="s">
        <v>158</v>
      </c>
      <c r="QN44" s="131" t="s">
        <v>158</v>
      </c>
      <c r="QO44" s="131" t="s">
        <v>158</v>
      </c>
      <c r="QP44" s="131" t="s">
        <v>158</v>
      </c>
      <c r="QQ44" s="131" t="s">
        <v>158</v>
      </c>
      <c r="QR44" s="131" t="s">
        <v>158</v>
      </c>
      <c r="QS44" s="131" t="s">
        <v>158</v>
      </c>
      <c r="QT44" s="131" t="s">
        <v>158</v>
      </c>
      <c r="QU44" s="131" t="s">
        <v>158</v>
      </c>
      <c r="QV44" s="131" t="s">
        <v>158</v>
      </c>
      <c r="QW44" s="131" t="s">
        <v>158</v>
      </c>
      <c r="QX44" s="131" t="s">
        <v>158</v>
      </c>
      <c r="QY44" s="130" t="s">
        <v>158</v>
      </c>
      <c r="QZ44" s="131">
        <v>7.7510695790921664</v>
      </c>
      <c r="RA44" s="131">
        <v>8.64</v>
      </c>
      <c r="RB44" s="131">
        <v>13.52204081632653</v>
      </c>
      <c r="RC44" s="131">
        <v>13.913617021276595</v>
      </c>
      <c r="RD44" s="131">
        <v>16.620222222222221</v>
      </c>
      <c r="RE44" s="131">
        <v>14.169767441860465</v>
      </c>
      <c r="RF44" s="131">
        <v>16.384411764705881</v>
      </c>
      <c r="RG44" s="131">
        <v>13.803157894736843</v>
      </c>
      <c r="RH44" s="131">
        <v>14.183225806451613</v>
      </c>
      <c r="RI44" s="131">
        <v>13.495652173913042</v>
      </c>
      <c r="RJ44" s="131">
        <v>15.238095238095237</v>
      </c>
      <c r="RK44" s="131">
        <v>15.76235294117647</v>
      </c>
      <c r="RL44" s="131" t="s">
        <v>158</v>
      </c>
      <c r="RM44" s="131" t="s">
        <v>158</v>
      </c>
      <c r="RN44" s="131" t="s">
        <v>158</v>
      </c>
      <c r="RO44" s="131" t="s">
        <v>158</v>
      </c>
      <c r="RP44" s="131" t="s">
        <v>158</v>
      </c>
      <c r="RQ44" s="131" t="s">
        <v>158</v>
      </c>
      <c r="RR44" s="131" t="s">
        <v>158</v>
      </c>
      <c r="RS44" s="131" t="s">
        <v>158</v>
      </c>
      <c r="RT44" s="131" t="s">
        <v>158</v>
      </c>
      <c r="RU44" s="131" t="s">
        <v>158</v>
      </c>
      <c r="RV44" s="131" t="s">
        <v>158</v>
      </c>
      <c r="RW44" s="131" t="s">
        <v>158</v>
      </c>
      <c r="RX44" s="131" t="s">
        <v>158</v>
      </c>
      <c r="RY44" s="131" t="s">
        <v>158</v>
      </c>
      <c r="RZ44" s="130" t="s">
        <v>158</v>
      </c>
      <c r="SA44" s="131">
        <v>9.0782819199097808</v>
      </c>
      <c r="SB44" s="131">
        <v>10.6425</v>
      </c>
      <c r="SC44" s="131">
        <v>15.461632653061223</v>
      </c>
      <c r="SD44" s="131">
        <v>15.55659574468085</v>
      </c>
      <c r="SE44" s="131">
        <v>18.68888888888889</v>
      </c>
      <c r="SF44" s="131">
        <v>17.61627906976744</v>
      </c>
      <c r="SG44" s="131">
        <v>17.770294117647058</v>
      </c>
      <c r="SH44" s="131">
        <v>15.597894736842106</v>
      </c>
      <c r="SI44" s="131">
        <v>17.53806451612903</v>
      </c>
      <c r="SJ44" s="131">
        <v>14.747826086956522</v>
      </c>
      <c r="SK44" s="131">
        <v>18.285714285714285</v>
      </c>
      <c r="SL44" s="131">
        <v>17.664705882352941</v>
      </c>
      <c r="SM44" s="131" t="s">
        <v>158</v>
      </c>
      <c r="SN44" s="131" t="s">
        <v>158</v>
      </c>
      <c r="SO44" s="131" t="s">
        <v>158</v>
      </c>
      <c r="SP44" s="131" t="s">
        <v>158</v>
      </c>
      <c r="SQ44" s="131" t="s">
        <v>158</v>
      </c>
      <c r="SR44" s="131" t="s">
        <v>158</v>
      </c>
      <c r="SS44" s="131" t="s">
        <v>158</v>
      </c>
      <c r="ST44" s="131" t="s">
        <v>158</v>
      </c>
      <c r="SU44" s="131" t="s">
        <v>158</v>
      </c>
      <c r="SV44" s="131" t="s">
        <v>158</v>
      </c>
      <c r="SW44" s="131" t="s">
        <v>158</v>
      </c>
      <c r="SX44" s="131" t="s">
        <v>158</v>
      </c>
      <c r="SY44" s="131" t="s">
        <v>158</v>
      </c>
      <c r="SZ44" s="131" t="s">
        <v>158</v>
      </c>
      <c r="TA44" s="378" t="s">
        <v>158</v>
      </c>
      <c r="TB44" s="132">
        <v>3.488192117440561</v>
      </c>
      <c r="TC44" s="132">
        <v>2.2962962962962963</v>
      </c>
      <c r="TD44" s="132">
        <v>1.2962962962962963</v>
      </c>
      <c r="TE44" s="132">
        <v>0.62962962962962965</v>
      </c>
      <c r="TF44" s="132">
        <v>1.3448275862068966</v>
      </c>
      <c r="TG44" s="132">
        <v>1.2</v>
      </c>
      <c r="TH44" s="132">
        <v>0.967741935483871</v>
      </c>
      <c r="TI44" s="132">
        <v>1.096774193548387</v>
      </c>
      <c r="TJ44" s="132">
        <v>0.75</v>
      </c>
      <c r="TK44" s="132">
        <v>0.625</v>
      </c>
      <c r="TL44" s="132">
        <v>0.59375</v>
      </c>
      <c r="TM44" s="132">
        <v>0.45454545454545453</v>
      </c>
      <c r="TN44" s="132" t="s">
        <v>158</v>
      </c>
      <c r="TO44" s="132" t="s">
        <v>158</v>
      </c>
      <c r="TP44" s="132" t="s">
        <v>158</v>
      </c>
      <c r="TQ44" s="132" t="s">
        <v>158</v>
      </c>
      <c r="TR44" s="132" t="s">
        <v>158</v>
      </c>
      <c r="TS44" s="132" t="s">
        <v>158</v>
      </c>
      <c r="TT44" s="132" t="s">
        <v>158</v>
      </c>
      <c r="TU44" s="132" t="s">
        <v>158</v>
      </c>
      <c r="TV44" s="132" t="s">
        <v>158</v>
      </c>
      <c r="TW44" s="132" t="s">
        <v>158</v>
      </c>
      <c r="TX44" s="132" t="s">
        <v>158</v>
      </c>
      <c r="TY44" s="132" t="s">
        <v>158</v>
      </c>
      <c r="TZ44" s="132" t="s">
        <v>158</v>
      </c>
      <c r="UA44" s="132" t="s">
        <v>158</v>
      </c>
      <c r="UB44" s="235" t="s">
        <v>158</v>
      </c>
      <c r="UC44" s="236">
        <v>29.59</v>
      </c>
      <c r="UD44" s="236">
        <v>23.19</v>
      </c>
      <c r="UE44" s="236">
        <v>23.85</v>
      </c>
      <c r="UF44" s="236">
        <v>24.11</v>
      </c>
      <c r="UG44" s="236">
        <v>20.59</v>
      </c>
      <c r="UH44" s="236">
        <v>18.079999999999998</v>
      </c>
      <c r="UI44" s="236">
        <v>15.02</v>
      </c>
      <c r="UJ44" s="236">
        <v>15</v>
      </c>
      <c r="UK44" s="236">
        <v>12.12</v>
      </c>
      <c r="UL44" s="236">
        <v>10.71</v>
      </c>
      <c r="UM44" s="236">
        <v>9.8000000000000007</v>
      </c>
      <c r="UN44" s="236">
        <v>9.69</v>
      </c>
      <c r="UO44" s="231" t="s">
        <v>5</v>
      </c>
      <c r="UP44" s="231" t="s">
        <v>5</v>
      </c>
      <c r="UQ44" s="231" t="s">
        <v>5</v>
      </c>
      <c r="UR44" s="231" t="s">
        <v>5</v>
      </c>
      <c r="US44" s="231" t="s">
        <v>5</v>
      </c>
      <c r="UT44" s="231" t="s">
        <v>5</v>
      </c>
      <c r="UU44" s="231" t="s">
        <v>5</v>
      </c>
      <c r="UV44" s="231" t="s">
        <v>5</v>
      </c>
      <c r="UW44" s="231" t="s">
        <v>5</v>
      </c>
      <c r="UX44" s="231" t="s">
        <v>5</v>
      </c>
      <c r="UY44" s="231" t="s">
        <v>5</v>
      </c>
      <c r="UZ44" s="231" t="s">
        <v>5</v>
      </c>
      <c r="VA44" s="231" t="s">
        <v>5</v>
      </c>
      <c r="VB44" s="231" t="s">
        <v>5</v>
      </c>
      <c r="VC44" s="130" t="s">
        <v>158</v>
      </c>
      <c r="VD44" s="131">
        <v>0.86279151740452853</v>
      </c>
      <c r="VE44" s="131">
        <v>0.64683053040103489</v>
      </c>
      <c r="VF44" s="131">
        <v>0.90188679245283021</v>
      </c>
      <c r="VG44" s="131">
        <v>0.83492326835338027</v>
      </c>
      <c r="VH44" s="131">
        <v>1.129188926663429</v>
      </c>
      <c r="VI44" s="131">
        <v>0.8573008849557523</v>
      </c>
      <c r="VJ44" s="131">
        <v>1.0772303595206392</v>
      </c>
      <c r="VK44" s="131">
        <v>0.98199999999999998</v>
      </c>
      <c r="VL44" s="131">
        <v>0.85726072607260739</v>
      </c>
      <c r="VM44" s="131">
        <v>0.82726423902894475</v>
      </c>
      <c r="VN44" s="131">
        <v>0.86836734693877538</v>
      </c>
      <c r="VO44" s="131">
        <v>0.73993808049535603</v>
      </c>
      <c r="VP44" s="131" t="s">
        <v>158</v>
      </c>
      <c r="VQ44" s="131" t="s">
        <v>158</v>
      </c>
      <c r="VR44" s="131" t="s">
        <v>158</v>
      </c>
      <c r="VS44" s="131" t="s">
        <v>158</v>
      </c>
      <c r="VT44" s="131" t="s">
        <v>158</v>
      </c>
      <c r="VU44" s="131" t="s">
        <v>158</v>
      </c>
      <c r="VV44" s="131" t="s">
        <v>158</v>
      </c>
      <c r="VW44" s="131" t="s">
        <v>158</v>
      </c>
      <c r="VX44" s="131" t="s">
        <v>158</v>
      </c>
      <c r="VY44" s="131" t="s">
        <v>158</v>
      </c>
      <c r="VZ44" s="131" t="s">
        <v>158</v>
      </c>
      <c r="WA44" s="131" t="s">
        <v>158</v>
      </c>
      <c r="WB44" s="131" t="s">
        <v>158</v>
      </c>
      <c r="WC44" s="131" t="s">
        <v>158</v>
      </c>
      <c r="WD44" s="130" t="s">
        <v>158</v>
      </c>
      <c r="WE44" s="131">
        <v>1.074828768333224</v>
      </c>
      <c r="WF44" s="131">
        <v>0.99353169469598956</v>
      </c>
      <c r="WG44" s="131">
        <v>1.0289308176100629</v>
      </c>
      <c r="WH44" s="131">
        <v>1.0045624222314393</v>
      </c>
      <c r="WI44" s="131">
        <v>1.2525497814473046</v>
      </c>
      <c r="WJ44" s="131">
        <v>1.1233407079646018</v>
      </c>
      <c r="WK44" s="131">
        <v>1.196404793608522</v>
      </c>
      <c r="WL44" s="131">
        <v>1.1280000000000001</v>
      </c>
      <c r="WM44" s="131">
        <v>1.1336633663366338</v>
      </c>
      <c r="WN44" s="131">
        <v>0.90569561157796441</v>
      </c>
      <c r="WO44" s="131">
        <v>1.0204081632653061</v>
      </c>
      <c r="WP44" s="131">
        <v>0.83797729618163053</v>
      </c>
      <c r="WQ44" s="131" t="s">
        <v>158</v>
      </c>
      <c r="WR44" s="131" t="s">
        <v>158</v>
      </c>
      <c r="WS44" s="131" t="s">
        <v>158</v>
      </c>
      <c r="WT44" s="131" t="s">
        <v>158</v>
      </c>
      <c r="WU44" s="131" t="s">
        <v>158</v>
      </c>
      <c r="WV44" s="131" t="s">
        <v>158</v>
      </c>
      <c r="WW44" s="131" t="s">
        <v>158</v>
      </c>
      <c r="WX44" s="131" t="s">
        <v>158</v>
      </c>
      <c r="WY44" s="131" t="s">
        <v>158</v>
      </c>
      <c r="WZ44" s="131" t="s">
        <v>158</v>
      </c>
      <c r="XA44" s="131" t="s">
        <v>158</v>
      </c>
      <c r="XB44" s="131" t="s">
        <v>158</v>
      </c>
      <c r="XC44" s="131" t="s">
        <v>158</v>
      </c>
      <c r="XD44" s="131" t="s">
        <v>158</v>
      </c>
      <c r="XE44" s="130" t="s">
        <v>158</v>
      </c>
      <c r="XF44" s="131">
        <v>1.2588712402838798</v>
      </c>
      <c r="XG44" s="131">
        <v>1.223803363518758</v>
      </c>
      <c r="XH44" s="131">
        <v>1.1765199161425575</v>
      </c>
      <c r="XI44" s="131">
        <v>1.1231854002488593</v>
      </c>
      <c r="XJ44" s="131">
        <v>1.408450704225352</v>
      </c>
      <c r="XK44" s="131">
        <v>1.3965707964601772</v>
      </c>
      <c r="XL44" s="131">
        <v>1.2976031957390146</v>
      </c>
      <c r="XM44" s="131">
        <v>1.2746666666666668</v>
      </c>
      <c r="XN44" s="131">
        <v>1.4018151815181519</v>
      </c>
      <c r="XO44" s="131">
        <v>0.9897292250233426</v>
      </c>
      <c r="XP44" s="131">
        <v>1.2244897959183672</v>
      </c>
      <c r="XQ44" s="131">
        <v>0.9391124871001032</v>
      </c>
      <c r="XR44" s="131" t="s">
        <v>158</v>
      </c>
      <c r="XS44" s="131" t="s">
        <v>158</v>
      </c>
      <c r="XT44" s="131" t="s">
        <v>158</v>
      </c>
      <c r="XU44" s="131" t="s">
        <v>158</v>
      </c>
      <c r="XV44" s="131" t="s">
        <v>158</v>
      </c>
      <c r="XW44" s="131" t="s">
        <v>158</v>
      </c>
      <c r="XX44" s="131" t="s">
        <v>158</v>
      </c>
      <c r="XY44" s="131" t="s">
        <v>158</v>
      </c>
      <c r="XZ44" s="131" t="s">
        <v>158</v>
      </c>
      <c r="YA44" s="131" t="s">
        <v>158</v>
      </c>
      <c r="YB44" s="131" t="s">
        <v>158</v>
      </c>
      <c r="YC44" s="131" t="s">
        <v>158</v>
      </c>
      <c r="YD44" s="131" t="s">
        <v>158</v>
      </c>
      <c r="YE44" s="131" t="s">
        <v>158</v>
      </c>
      <c r="YF44" s="235" t="s">
        <v>158</v>
      </c>
      <c r="YG44" s="8">
        <v>25.068000000000001</v>
      </c>
      <c r="YH44" s="8">
        <v>27</v>
      </c>
      <c r="YI44" s="8">
        <v>27</v>
      </c>
      <c r="YJ44" s="8">
        <v>27</v>
      </c>
      <c r="YK44" s="8">
        <v>29</v>
      </c>
      <c r="YL44" s="8">
        <v>30</v>
      </c>
      <c r="YM44" s="8">
        <v>31</v>
      </c>
      <c r="YN44" s="8">
        <v>31</v>
      </c>
      <c r="YO44" s="8">
        <v>32</v>
      </c>
      <c r="YP44" s="8">
        <v>32</v>
      </c>
      <c r="YQ44" s="8">
        <v>32</v>
      </c>
      <c r="YR44" s="8">
        <v>33</v>
      </c>
      <c r="YS44" s="231" t="s">
        <v>5</v>
      </c>
      <c r="YT44" s="231" t="s">
        <v>5</v>
      </c>
      <c r="YU44" s="231" t="s">
        <v>5</v>
      </c>
      <c r="YV44" s="231" t="s">
        <v>5</v>
      </c>
      <c r="YW44" s="231" t="s">
        <v>5</v>
      </c>
      <c r="YX44" s="231" t="s">
        <v>5</v>
      </c>
      <c r="YY44" s="231" t="s">
        <v>5</v>
      </c>
      <c r="YZ44" s="231" t="s">
        <v>5</v>
      </c>
      <c r="ZA44" s="231" t="s">
        <v>5</v>
      </c>
      <c r="ZB44" s="231" t="s">
        <v>5</v>
      </c>
      <c r="ZC44" s="231" t="s">
        <v>5</v>
      </c>
      <c r="ZD44" s="231" t="s">
        <v>5</v>
      </c>
      <c r="ZE44" s="231" t="s">
        <v>5</v>
      </c>
      <c r="ZF44" s="231" t="s">
        <v>5</v>
      </c>
      <c r="ZG44" s="235" t="s">
        <v>158</v>
      </c>
      <c r="ZH44" s="133">
        <v>0.23960000000000001</v>
      </c>
      <c r="ZI44" s="133">
        <v>0.06</v>
      </c>
      <c r="ZJ44" s="133">
        <v>0.1885</v>
      </c>
      <c r="ZK44" s="133">
        <v>-2.7200000000000002E-2</v>
      </c>
      <c r="ZL44" s="133">
        <v>0.15429999999999999</v>
      </c>
      <c r="ZM44" s="133">
        <v>0.12809999999999999</v>
      </c>
      <c r="ZN44" s="133">
        <v>8.8800000000000004E-2</v>
      </c>
      <c r="ZO44" s="133">
        <v>8.1900000000000001E-2</v>
      </c>
      <c r="ZP44" s="133">
        <v>8.9600000000000013E-2</v>
      </c>
      <c r="ZQ44" s="133">
        <v>6.6699999999999995E-2</v>
      </c>
      <c r="ZR44" s="133">
        <v>5.04E-2</v>
      </c>
      <c r="ZS44" s="133">
        <v>4.6500000000000007E-2</v>
      </c>
      <c r="ZT44" s="379" t="s">
        <v>158</v>
      </c>
      <c r="ZU44" s="133">
        <v>0.20499999999999999</v>
      </c>
      <c r="ZV44" s="133">
        <v>5.3400000000000003E-2</v>
      </c>
      <c r="ZW44" s="133">
        <v>0.15960000000000002</v>
      </c>
      <c r="ZX44" s="133">
        <v>-2.0199999999999999E-2</v>
      </c>
      <c r="ZY44" s="133">
        <v>0.1416</v>
      </c>
      <c r="ZZ44" s="133">
        <v>0.1168</v>
      </c>
      <c r="AAA44" s="133">
        <v>8.1600000000000006E-2</v>
      </c>
      <c r="AAB44" s="133">
        <v>7.4800000000000005E-2</v>
      </c>
      <c r="AAC44" s="133">
        <v>8.09E-2</v>
      </c>
      <c r="AAD44" s="133">
        <v>6.1100000000000002E-2</v>
      </c>
      <c r="AAE44" s="133">
        <v>4.99E-2</v>
      </c>
      <c r="AAF44" s="133">
        <v>4.4999999999999998E-2</v>
      </c>
      <c r="AAG44" s="235" t="s">
        <v>158</v>
      </c>
      <c r="AAH44" s="8">
        <v>414.91399999999999</v>
      </c>
      <c r="AAI44" s="8">
        <v>325</v>
      </c>
      <c r="AAJ44" s="8">
        <v>292</v>
      </c>
      <c r="AAK44" s="8">
        <v>275</v>
      </c>
      <c r="AAL44" s="8">
        <v>244</v>
      </c>
      <c r="AAM44" s="8">
        <v>228</v>
      </c>
      <c r="AAN44" s="8">
        <v>214</v>
      </c>
      <c r="AAO44" s="8">
        <v>192</v>
      </c>
      <c r="AAP44" s="8">
        <v>163</v>
      </c>
      <c r="AAQ44" s="8">
        <v>138</v>
      </c>
      <c r="AAR44" s="8">
        <v>128</v>
      </c>
      <c r="AAS44" s="8">
        <v>117</v>
      </c>
      <c r="AAT44" s="231" t="s">
        <v>5</v>
      </c>
      <c r="AAU44" s="231" t="s">
        <v>5</v>
      </c>
      <c r="AAV44" s="231" t="s">
        <v>5</v>
      </c>
      <c r="AAW44" s="231" t="s">
        <v>5</v>
      </c>
      <c r="AAX44" s="231" t="s">
        <v>5</v>
      </c>
      <c r="AAY44" s="231" t="s">
        <v>5</v>
      </c>
      <c r="AAZ44" s="231" t="s">
        <v>5</v>
      </c>
      <c r="ABA44" s="231" t="s">
        <v>5</v>
      </c>
      <c r="ABB44" s="231" t="s">
        <v>5</v>
      </c>
      <c r="ABC44" s="231" t="s">
        <v>5</v>
      </c>
      <c r="ABD44" s="231" t="s">
        <v>5</v>
      </c>
      <c r="ABE44" s="231" t="s">
        <v>5</v>
      </c>
      <c r="ABF44" s="231" t="s">
        <v>5</v>
      </c>
      <c r="ABG44" s="231" t="s">
        <v>5</v>
      </c>
      <c r="ABH44" s="235" t="s">
        <v>158</v>
      </c>
      <c r="ABI44" s="8">
        <v>102.85899999999999</v>
      </c>
      <c r="ABJ44" s="8">
        <v>72</v>
      </c>
      <c r="ABK44" s="8">
        <v>49</v>
      </c>
      <c r="ABL44" s="8">
        <v>47</v>
      </c>
      <c r="ABM44" s="8">
        <v>45</v>
      </c>
      <c r="ABN44" s="8">
        <v>43</v>
      </c>
      <c r="ABO44" s="8">
        <v>34</v>
      </c>
      <c r="ABP44" s="8">
        <v>38</v>
      </c>
      <c r="ABQ44" s="8">
        <v>31</v>
      </c>
      <c r="ABR44" s="8">
        <v>23</v>
      </c>
      <c r="ABS44" s="8">
        <v>21</v>
      </c>
      <c r="ABT44" s="8">
        <v>17</v>
      </c>
      <c r="ABU44" s="231" t="s">
        <v>5</v>
      </c>
      <c r="ABV44" s="231" t="s">
        <v>5</v>
      </c>
      <c r="ABW44" s="231" t="s">
        <v>5</v>
      </c>
      <c r="ABX44" s="231" t="s">
        <v>5</v>
      </c>
      <c r="ABY44" s="231" t="s">
        <v>5</v>
      </c>
      <c r="ABZ44" s="231" t="s">
        <v>5</v>
      </c>
      <c r="ACA44" s="231" t="s">
        <v>5</v>
      </c>
      <c r="ACB44" s="231" t="s">
        <v>5</v>
      </c>
      <c r="ACC44" s="231" t="s">
        <v>5</v>
      </c>
      <c r="ACD44" s="231" t="s">
        <v>5</v>
      </c>
      <c r="ACE44" s="231" t="s">
        <v>5</v>
      </c>
      <c r="ACF44" s="231" t="s">
        <v>5</v>
      </c>
      <c r="ACG44" s="231" t="s">
        <v>5</v>
      </c>
      <c r="ACH44" s="231" t="s">
        <v>5</v>
      </c>
      <c r="ACI44" s="235" t="s">
        <v>158</v>
      </c>
      <c r="ACJ44" s="8">
        <v>87.441999999999993</v>
      </c>
      <c r="ACK44" s="8">
        <v>62</v>
      </c>
      <c r="ACL44" s="8">
        <v>35</v>
      </c>
      <c r="ACM44" s="8">
        <v>17</v>
      </c>
      <c r="ACN44" s="8">
        <v>39</v>
      </c>
      <c r="ACO44" s="8">
        <v>36</v>
      </c>
      <c r="ACP44" s="8">
        <v>30</v>
      </c>
      <c r="ACQ44" s="8">
        <v>34</v>
      </c>
      <c r="ACR44" s="8">
        <v>24</v>
      </c>
      <c r="ACS44" s="8">
        <v>20</v>
      </c>
      <c r="ACT44" s="8">
        <v>19</v>
      </c>
      <c r="ACU44" s="8">
        <v>15</v>
      </c>
      <c r="ACV44" s="237" t="s">
        <v>5</v>
      </c>
      <c r="ACW44" s="237" t="s">
        <v>5</v>
      </c>
      <c r="ACX44" s="237" t="s">
        <v>5</v>
      </c>
      <c r="ACY44" s="237" t="s">
        <v>5</v>
      </c>
      <c r="ACZ44" s="237" t="s">
        <v>5</v>
      </c>
      <c r="ADA44" s="237" t="s">
        <v>5</v>
      </c>
      <c r="ADB44" s="237" t="s">
        <v>5</v>
      </c>
      <c r="ADC44" s="237" t="s">
        <v>5</v>
      </c>
      <c r="ADD44" s="237" t="s">
        <v>5</v>
      </c>
      <c r="ADE44" s="237" t="s">
        <v>5</v>
      </c>
      <c r="ADF44" s="237" t="s">
        <v>5</v>
      </c>
      <c r="ADG44" s="237" t="s">
        <v>5</v>
      </c>
      <c r="ADH44" s="237" t="s">
        <v>5</v>
      </c>
      <c r="ADI44" s="237" t="s">
        <v>5</v>
      </c>
      <c r="ADJ44" s="127" t="s">
        <v>158</v>
      </c>
      <c r="ADK44" s="128">
        <v>0.10189228529839885</v>
      </c>
      <c r="ADL44" s="128">
        <v>0.40127388535031844</v>
      </c>
      <c r="ADM44" s="128">
        <v>0.12777777777777777</v>
      </c>
      <c r="ADN44" s="128" t="s">
        <v>1282</v>
      </c>
      <c r="ADO44" s="128">
        <v>0.1166666666666667</v>
      </c>
      <c r="ADP44" s="128">
        <v>0.14224137931034483</v>
      </c>
      <c r="ADQ44" s="128">
        <v>0.2013888888888889</v>
      </c>
      <c r="ADR44" s="128">
        <v>0.20168067226890757</v>
      </c>
      <c r="ADS44" s="128">
        <v>0.27027027027027023</v>
      </c>
      <c r="ADT44" s="128">
        <v>0.2394366197183099</v>
      </c>
      <c r="ADU44" s="128">
        <v>0.5161290322580645</v>
      </c>
      <c r="ADV44" s="128">
        <v>0.29411764705882354</v>
      </c>
      <c r="ADW44" s="128">
        <v>0.36585365853658536</v>
      </c>
      <c r="ADX44" s="128">
        <v>0.78947368421052633</v>
      </c>
      <c r="ADY44" s="128">
        <v>0.19852941176470587</v>
      </c>
      <c r="ADZ44" s="128">
        <v>0.20689655172413793</v>
      </c>
      <c r="AEA44" s="128" t="s">
        <v>158</v>
      </c>
      <c r="AEB44" s="128" t="s">
        <v>158</v>
      </c>
      <c r="AEC44" s="128" t="s">
        <v>158</v>
      </c>
      <c r="AED44" s="128" t="s">
        <v>158</v>
      </c>
      <c r="AEE44" s="128" t="s">
        <v>158</v>
      </c>
      <c r="AEF44" s="128" t="s">
        <v>158</v>
      </c>
      <c r="AEG44" s="128" t="s">
        <v>158</v>
      </c>
      <c r="AEH44" s="128" t="s">
        <v>158</v>
      </c>
      <c r="AEI44" s="128" t="s">
        <v>158</v>
      </c>
      <c r="AEJ44" s="128" t="s">
        <v>158</v>
      </c>
      <c r="AEK44" s="127" t="s">
        <v>158</v>
      </c>
      <c r="AEL44" s="128">
        <v>0.170598586414412</v>
      </c>
      <c r="AEM44" s="128">
        <v>0.23625000000000002</v>
      </c>
      <c r="AEN44" s="128">
        <v>0.31683673469387752</v>
      </c>
      <c r="AEO44" s="128">
        <v>0.27287234042553193</v>
      </c>
      <c r="AEP44" s="128">
        <v>0.24811111111111114</v>
      </c>
      <c r="AEQ44" s="128">
        <v>0.23023255813953489</v>
      </c>
      <c r="AER44" s="128">
        <v>0.26441176470588235</v>
      </c>
      <c r="AES44" s="128">
        <v>0.19578947368421051</v>
      </c>
      <c r="AET44" s="128">
        <v>0.30967741935483872</v>
      </c>
      <c r="AEU44" s="128">
        <v>0.23652173913043481</v>
      </c>
      <c r="AEV44" s="128">
        <v>0.24380952380952381</v>
      </c>
      <c r="AEW44" s="128">
        <v>0.29117647058823531</v>
      </c>
      <c r="AEX44" s="128" t="s">
        <v>158</v>
      </c>
      <c r="AEY44" s="128" t="s">
        <v>158</v>
      </c>
      <c r="AEZ44" s="128" t="s">
        <v>158</v>
      </c>
      <c r="AFA44" s="128" t="s">
        <v>158</v>
      </c>
      <c r="AFB44" s="128" t="s">
        <v>158</v>
      </c>
      <c r="AFC44" s="128" t="s">
        <v>158</v>
      </c>
      <c r="AFD44" s="128" t="s">
        <v>158</v>
      </c>
      <c r="AFE44" s="128" t="s">
        <v>158</v>
      </c>
      <c r="AFF44" s="128" t="s">
        <v>158</v>
      </c>
      <c r="AFG44" s="128" t="s">
        <v>158</v>
      </c>
      <c r="AFH44" s="128" t="s">
        <v>158</v>
      </c>
      <c r="AFI44" s="128" t="s">
        <v>158</v>
      </c>
      <c r="AFJ44" s="128" t="s">
        <v>158</v>
      </c>
      <c r="AFK44" s="128" t="s">
        <v>158</v>
      </c>
      <c r="AFL44" s="134" t="s">
        <v>158</v>
      </c>
      <c r="AFM44" s="135">
        <v>0.20067702019624442</v>
      </c>
      <c r="AFN44" s="135">
        <v>0.27435483870967742</v>
      </c>
      <c r="AFO44" s="135">
        <v>0.44357142857142856</v>
      </c>
      <c r="AFP44" s="135">
        <v>0.75441176470588234</v>
      </c>
      <c r="AFQ44" s="135">
        <v>0.28628205128205131</v>
      </c>
      <c r="AFR44" s="135">
        <v>0.27500000000000002</v>
      </c>
      <c r="AFS44" s="135">
        <v>0.29966666666666664</v>
      </c>
      <c r="AFT44" s="135">
        <v>0.21882352941176472</v>
      </c>
      <c r="AFU44" s="135">
        <v>0.39999999999999997</v>
      </c>
      <c r="AFV44" s="135">
        <v>0.27200000000000002</v>
      </c>
      <c r="AFW44" s="135">
        <v>0.26947368421052631</v>
      </c>
      <c r="AFX44" s="135">
        <v>0.33</v>
      </c>
      <c r="AFY44" s="135" t="s">
        <v>158</v>
      </c>
      <c r="AFZ44" s="135" t="s">
        <v>158</v>
      </c>
      <c r="AGA44" s="135" t="s">
        <v>158</v>
      </c>
      <c r="AGB44" s="135" t="s">
        <v>158</v>
      </c>
      <c r="AGC44" s="135" t="s">
        <v>158</v>
      </c>
      <c r="AGD44" s="135" t="s">
        <v>158</v>
      </c>
      <c r="AGE44" s="135" t="s">
        <v>158</v>
      </c>
      <c r="AGF44" s="135" t="s">
        <v>158</v>
      </c>
      <c r="AGG44" s="135" t="s">
        <v>158</v>
      </c>
      <c r="AGH44" s="135" t="s">
        <v>158</v>
      </c>
      <c r="AGI44" s="135" t="s">
        <v>158</v>
      </c>
      <c r="AGJ44" s="135" t="s">
        <v>158</v>
      </c>
      <c r="AGK44" s="135" t="s">
        <v>158</v>
      </c>
      <c r="AGL44" s="135" t="s">
        <v>158</v>
      </c>
    </row>
    <row r="45" spans="1:870" x14ac:dyDescent="0.2">
      <c r="A45" s="7">
        <v>43</v>
      </c>
      <c r="B45" s="1" t="s">
        <v>2655</v>
      </c>
      <c r="C45" s="1" t="s">
        <v>2656</v>
      </c>
      <c r="D45" s="94">
        <v>0.12</v>
      </c>
      <c r="E45" s="95">
        <v>0.13</v>
      </c>
      <c r="F45" s="57">
        <v>0.52</v>
      </c>
      <c r="G45" s="58" t="s">
        <v>159</v>
      </c>
      <c r="H45" s="58">
        <v>0.52</v>
      </c>
      <c r="I45" s="226" t="s">
        <v>5</v>
      </c>
      <c r="J45" s="58" t="s">
        <v>185</v>
      </c>
      <c r="K45" s="58" t="s">
        <v>1280</v>
      </c>
      <c r="L45" s="226" t="s">
        <v>5</v>
      </c>
      <c r="M45" s="150">
        <v>0.48</v>
      </c>
      <c r="N45" s="123">
        <v>0.4</v>
      </c>
      <c r="O45" s="123">
        <v>0.34</v>
      </c>
      <c r="P45" s="123">
        <v>0.32</v>
      </c>
      <c r="Q45" s="123">
        <v>0.29749999999999999</v>
      </c>
      <c r="R45" s="123">
        <v>0.26</v>
      </c>
      <c r="S45" s="123">
        <v>0.22750000000000001</v>
      </c>
      <c r="T45" s="124">
        <v>0.2</v>
      </c>
      <c r="U45" s="124">
        <v>0.17</v>
      </c>
      <c r="V45" s="124">
        <v>0.13500000000000001</v>
      </c>
      <c r="W45" s="143">
        <v>0.1</v>
      </c>
      <c r="X45" s="124">
        <v>0.02</v>
      </c>
      <c r="Y45" s="124">
        <v>0</v>
      </c>
      <c r="Z45" s="124">
        <v>0</v>
      </c>
      <c r="AA45" s="124">
        <v>0.60000000000000009</v>
      </c>
      <c r="AB45" s="124">
        <v>0.85040000000000004</v>
      </c>
      <c r="AC45" s="124">
        <v>0.93794</v>
      </c>
      <c r="AD45" s="124">
        <v>1.08</v>
      </c>
      <c r="AE45" s="124">
        <v>0.72903999999999991</v>
      </c>
      <c r="AF45" s="124" t="s">
        <v>1326</v>
      </c>
      <c r="AG45" s="124" t="s">
        <v>5</v>
      </c>
      <c r="AH45" s="137" t="s">
        <v>5</v>
      </c>
      <c r="AI45" s="137" t="s">
        <v>5</v>
      </c>
      <c r="AJ45" s="137" t="s">
        <v>5</v>
      </c>
      <c r="AK45" s="137" t="s">
        <v>5</v>
      </c>
      <c r="AL45" s="137" t="s">
        <v>5</v>
      </c>
      <c r="AM45" s="137" t="s">
        <v>5</v>
      </c>
      <c r="AN45" s="137" t="s">
        <v>5</v>
      </c>
      <c r="AO45" s="137" t="s">
        <v>5</v>
      </c>
      <c r="AP45" s="137" t="s">
        <v>5</v>
      </c>
      <c r="AQ45" s="137" t="s">
        <v>5</v>
      </c>
      <c r="AR45" s="137" t="s">
        <v>5</v>
      </c>
      <c r="AS45" s="137" t="s">
        <v>5</v>
      </c>
      <c r="AT45" s="137" t="s">
        <v>5</v>
      </c>
      <c r="AU45" s="137" t="s">
        <v>5</v>
      </c>
      <c r="AV45" s="137" t="s">
        <v>5</v>
      </c>
      <c r="AW45" s="137" t="s">
        <v>5</v>
      </c>
      <c r="AX45" s="137" t="s">
        <v>5</v>
      </c>
      <c r="AY45" s="137" t="s">
        <v>5</v>
      </c>
      <c r="AZ45" s="137" t="s">
        <v>5</v>
      </c>
      <c r="BA45" s="137" t="s">
        <v>5</v>
      </c>
      <c r="BB45" s="137" t="s">
        <v>5</v>
      </c>
      <c r="BC45" s="137" t="s">
        <v>5</v>
      </c>
      <c r="BD45" s="137" t="s">
        <v>5</v>
      </c>
      <c r="BE45" s="137" t="s">
        <v>5</v>
      </c>
      <c r="BF45" s="137" t="s">
        <v>5</v>
      </c>
      <c r="BG45" s="137" t="s">
        <v>5</v>
      </c>
      <c r="BH45" s="137" t="s">
        <v>5</v>
      </c>
      <c r="BI45" s="137" t="s">
        <v>5</v>
      </c>
      <c r="BJ45" s="137" t="s">
        <v>5</v>
      </c>
      <c r="BK45" s="137" t="s">
        <v>5</v>
      </c>
      <c r="BL45" s="137" t="s">
        <v>5</v>
      </c>
      <c r="BM45" s="126">
        <v>0.19999999999999996</v>
      </c>
      <c r="BN45" s="125">
        <v>0.17647058823529416</v>
      </c>
      <c r="BO45" s="125">
        <v>6.25E-2</v>
      </c>
      <c r="BP45" s="125">
        <v>7.5630252100840512E-2</v>
      </c>
      <c r="BQ45" s="125">
        <v>0.14423076923076916</v>
      </c>
      <c r="BR45" s="125">
        <v>0.14285714285714279</v>
      </c>
      <c r="BS45" s="125">
        <v>0.13749999999999996</v>
      </c>
      <c r="BT45" s="125">
        <v>0.17647058823529416</v>
      </c>
      <c r="BU45" s="125">
        <v>0.2592592592592593</v>
      </c>
      <c r="BV45" s="125">
        <v>0.35000000000000009</v>
      </c>
      <c r="BW45" s="125">
        <v>4</v>
      </c>
      <c r="BX45" s="125" t="s">
        <v>158</v>
      </c>
      <c r="BY45" s="125" t="s">
        <v>158</v>
      </c>
      <c r="BZ45" s="125">
        <v>-1</v>
      </c>
      <c r="CA45" s="125">
        <v>-0.29444967074317963</v>
      </c>
      <c r="CB45" s="125">
        <v>-9.3332196089301989E-2</v>
      </c>
      <c r="CC45" s="125">
        <v>-0.13153703703703712</v>
      </c>
      <c r="CD45" s="125">
        <v>0.48140019752002661</v>
      </c>
      <c r="CE45" s="125" t="s">
        <v>158</v>
      </c>
      <c r="CF45" s="125" t="s">
        <v>158</v>
      </c>
      <c r="CG45" s="125" t="s">
        <v>158</v>
      </c>
      <c r="CH45" s="125" t="s">
        <v>158</v>
      </c>
      <c r="CI45" s="125" t="s">
        <v>158</v>
      </c>
      <c r="CJ45" s="125" t="s">
        <v>158</v>
      </c>
      <c r="CK45" s="125" t="s">
        <v>158</v>
      </c>
      <c r="CL45" s="125" t="s">
        <v>158</v>
      </c>
      <c r="CM45" s="125" t="s">
        <v>158</v>
      </c>
      <c r="CN45" s="125" t="s">
        <v>158</v>
      </c>
      <c r="CO45" s="125" t="s">
        <v>158</v>
      </c>
      <c r="CP45" s="125" t="s">
        <v>158</v>
      </c>
      <c r="CQ45" s="125" t="s">
        <v>158</v>
      </c>
      <c r="CR45" s="125" t="s">
        <v>158</v>
      </c>
      <c r="CS45" s="125" t="s">
        <v>158</v>
      </c>
      <c r="CT45" s="125" t="s">
        <v>158</v>
      </c>
      <c r="CU45" s="125" t="s">
        <v>158</v>
      </c>
      <c r="CV45" s="125" t="s">
        <v>158</v>
      </c>
      <c r="CW45" s="125" t="s">
        <v>158</v>
      </c>
      <c r="CX45" s="125" t="s">
        <v>158</v>
      </c>
      <c r="CY45" s="125" t="s">
        <v>158</v>
      </c>
      <c r="CZ45" s="125" t="s">
        <v>158</v>
      </c>
      <c r="DA45" s="125" t="s">
        <v>158</v>
      </c>
      <c r="DB45" s="125" t="s">
        <v>158</v>
      </c>
      <c r="DC45" s="125" t="s">
        <v>158</v>
      </c>
      <c r="DD45" s="125" t="s">
        <v>158</v>
      </c>
      <c r="DE45" s="125" t="s">
        <v>158</v>
      </c>
      <c r="DF45" s="125" t="s">
        <v>158</v>
      </c>
      <c r="DG45" s="125" t="s">
        <v>158</v>
      </c>
      <c r="DH45" s="125" t="s">
        <v>158</v>
      </c>
      <c r="DI45" s="125" t="s">
        <v>158</v>
      </c>
      <c r="DJ45" s="125" t="s">
        <v>158</v>
      </c>
      <c r="DK45" s="125" t="s">
        <v>158</v>
      </c>
      <c r="DL45" s="127">
        <v>9.8044824633882043E-3</v>
      </c>
      <c r="DM45" s="128">
        <v>8.1070125658694765E-3</v>
      </c>
      <c r="DN45" s="128">
        <v>1.1724137931034483E-2</v>
      </c>
      <c r="DO45" s="128">
        <v>1.9104477611940299E-2</v>
      </c>
      <c r="DP45" s="128">
        <v>1.3895375992526856E-2</v>
      </c>
      <c r="DQ45" s="128">
        <v>1.1818181818181818E-2</v>
      </c>
      <c r="DR45" s="128">
        <v>1.1536511156186613E-2</v>
      </c>
      <c r="DS45" s="128">
        <v>1.0718113612004287E-2</v>
      </c>
      <c r="DT45" s="128">
        <v>1.3754045307443367E-2</v>
      </c>
      <c r="DU45" s="128">
        <v>1.3636363636363637E-2</v>
      </c>
      <c r="DV45" s="128">
        <v>1.7543859649122806E-2</v>
      </c>
      <c r="DW45" s="128">
        <v>5.7142857142857143E-3</v>
      </c>
      <c r="DX45" s="128" t="s">
        <v>158</v>
      </c>
      <c r="DY45" s="128" t="s">
        <v>158</v>
      </c>
      <c r="DZ45" s="128">
        <v>0.10033444816053512</v>
      </c>
      <c r="EA45" s="128">
        <v>0.12414598540145987</v>
      </c>
      <c r="EB45" s="128">
        <v>0.12589798657718121</v>
      </c>
      <c r="EC45" s="128">
        <v>8.0297397769516735E-2</v>
      </c>
      <c r="ED45" s="128">
        <v>6.0905597326649949E-2</v>
      </c>
      <c r="EE45" s="128" t="s">
        <v>158</v>
      </c>
      <c r="EF45" s="128" t="s">
        <v>158</v>
      </c>
      <c r="EG45" s="128" t="s">
        <v>158</v>
      </c>
      <c r="EH45" s="128" t="s">
        <v>158</v>
      </c>
      <c r="EI45" s="128" t="s">
        <v>158</v>
      </c>
      <c r="EJ45" s="128" t="s">
        <v>158</v>
      </c>
      <c r="EK45" s="128" t="s">
        <v>158</v>
      </c>
      <c r="EL45" s="128" t="s">
        <v>158</v>
      </c>
      <c r="EM45" s="127">
        <v>1.4772703489094327E-2</v>
      </c>
      <c r="EN45" s="128">
        <v>1.1380097526841871E-2</v>
      </c>
      <c r="EO45" s="128">
        <v>1.8599562363238512E-2</v>
      </c>
      <c r="EP45" s="128">
        <v>2.5058731401722788E-2</v>
      </c>
      <c r="EQ45" s="128">
        <v>1.7676767676767676E-2</v>
      </c>
      <c r="ER45" s="128">
        <v>1.4016172506738544E-2</v>
      </c>
      <c r="ES45" s="128">
        <v>1.3052208835341366E-2</v>
      </c>
      <c r="ET45" s="128">
        <v>1.2987012987012988E-2</v>
      </c>
      <c r="EU45" s="128">
        <v>1.5813953488372095E-2</v>
      </c>
      <c r="EV45" s="128">
        <v>1.8518518518518521E-2</v>
      </c>
      <c r="EW45" s="128">
        <v>2.2935779816513763E-2</v>
      </c>
      <c r="EX45" s="128">
        <v>7.0921985815602844E-3</v>
      </c>
      <c r="EY45" s="128" t="s">
        <v>158</v>
      </c>
      <c r="EZ45" s="128" t="s">
        <v>158</v>
      </c>
      <c r="FA45" s="128" t="s">
        <v>158</v>
      </c>
      <c r="FB45" s="128" t="s">
        <v>158</v>
      </c>
      <c r="FC45" s="128" t="s">
        <v>158</v>
      </c>
      <c r="FD45" s="128" t="s">
        <v>158</v>
      </c>
      <c r="FE45" s="128" t="s">
        <v>158</v>
      </c>
      <c r="FF45" s="128" t="s">
        <v>158</v>
      </c>
      <c r="FG45" s="128" t="s">
        <v>158</v>
      </c>
      <c r="FH45" s="128" t="s">
        <v>158</v>
      </c>
      <c r="FI45" s="128" t="s">
        <v>158</v>
      </c>
      <c r="FJ45" s="128" t="s">
        <v>158</v>
      </c>
      <c r="FK45" s="128" t="s">
        <v>158</v>
      </c>
      <c r="FL45" s="128" t="s">
        <v>158</v>
      </c>
      <c r="FM45" s="128" t="s">
        <v>158</v>
      </c>
      <c r="FN45" s="127">
        <v>2.1182700936991344E-2</v>
      </c>
      <c r="FO45" s="128">
        <v>1.6427104722792608E-2</v>
      </c>
      <c r="FP45" s="128">
        <v>4.5945945945945948E-2</v>
      </c>
      <c r="FQ45" s="128">
        <v>2.9767441860465118E-2</v>
      </c>
      <c r="FR45" s="128">
        <v>2.9631474103585659E-2</v>
      </c>
      <c r="FS45" s="128">
        <v>1.6250000000000001E-2</v>
      </c>
      <c r="FT45" s="128">
        <v>1.5106241699867198E-2</v>
      </c>
      <c r="FU45" s="128">
        <v>1.8083182640144666E-2</v>
      </c>
      <c r="FV45" s="128">
        <v>1.8826135105204877E-2</v>
      </c>
      <c r="FW45" s="128">
        <v>2.7272727272727275E-2</v>
      </c>
      <c r="FX45" s="128">
        <v>3.0211480362537766E-2</v>
      </c>
      <c r="FY45" s="128">
        <v>8.8888888888888889E-3</v>
      </c>
      <c r="FZ45" s="128" t="s">
        <v>158</v>
      </c>
      <c r="GA45" s="128" t="s">
        <v>158</v>
      </c>
      <c r="GB45" s="128">
        <v>0.73170731707317094</v>
      </c>
      <c r="GC45" s="128">
        <v>0.16512621359223301</v>
      </c>
      <c r="GD45" s="128">
        <v>0.21077303370786515</v>
      </c>
      <c r="GE45" s="128">
        <v>0.1815126050420168</v>
      </c>
      <c r="GF45" s="128">
        <v>7.5158762886597938E-2</v>
      </c>
      <c r="GG45" s="128" t="s">
        <v>158</v>
      </c>
      <c r="GH45" s="128" t="s">
        <v>158</v>
      </c>
      <c r="GI45" s="128" t="s">
        <v>158</v>
      </c>
      <c r="GJ45" s="128" t="s">
        <v>158</v>
      </c>
      <c r="GK45" s="128" t="s">
        <v>158</v>
      </c>
      <c r="GL45" s="128" t="s">
        <v>158</v>
      </c>
      <c r="GM45" s="128" t="s">
        <v>158</v>
      </c>
      <c r="GN45" s="128" t="s">
        <v>158</v>
      </c>
      <c r="GO45" s="109" t="s">
        <v>158</v>
      </c>
      <c r="GP45" s="129">
        <v>4.8099999999999996</v>
      </c>
      <c r="GQ45" s="129">
        <v>1.76</v>
      </c>
      <c r="GR45" s="129">
        <v>1.38</v>
      </c>
      <c r="GS45" s="129">
        <v>1.47</v>
      </c>
      <c r="GT45" s="129">
        <v>1.39</v>
      </c>
      <c r="GU45" s="129">
        <v>1.25</v>
      </c>
      <c r="GV45" s="129">
        <v>1.2</v>
      </c>
      <c r="GW45" s="129">
        <v>0.84</v>
      </c>
      <c r="GX45" s="129">
        <v>0.79</v>
      </c>
      <c r="GY45" s="129">
        <v>0.38</v>
      </c>
      <c r="GZ45" s="129">
        <v>0.39</v>
      </c>
      <c r="HA45" s="129">
        <v>0.06</v>
      </c>
      <c r="HB45" s="129">
        <v>-0.71</v>
      </c>
      <c r="HC45" s="129">
        <v>-2.52</v>
      </c>
      <c r="HD45" s="129">
        <v>1.08</v>
      </c>
      <c r="HE45" s="129">
        <v>0.25</v>
      </c>
      <c r="HF45" s="231" t="s">
        <v>158</v>
      </c>
      <c r="HG45" s="231" t="s">
        <v>158</v>
      </c>
      <c r="HH45" s="231" t="s">
        <v>158</v>
      </c>
      <c r="HI45" s="231" t="s">
        <v>158</v>
      </c>
      <c r="HJ45" s="231" t="s">
        <v>158</v>
      </c>
      <c r="HK45" s="231" t="s">
        <v>158</v>
      </c>
      <c r="HL45" s="231" t="s">
        <v>158</v>
      </c>
      <c r="HM45" s="231" t="s">
        <v>158</v>
      </c>
      <c r="HN45" s="231" t="s">
        <v>158</v>
      </c>
      <c r="HO45" s="231" t="s">
        <v>158</v>
      </c>
      <c r="HP45" s="232" t="s">
        <v>158</v>
      </c>
      <c r="HQ45" s="131">
        <v>6.3456808731808749</v>
      </c>
      <c r="HR45" s="131">
        <v>4.204545454545455</v>
      </c>
      <c r="HS45" s="131">
        <v>7.7898550724637685</v>
      </c>
      <c r="HT45" s="131">
        <v>6.8299319727891152</v>
      </c>
      <c r="HU45" s="131">
        <v>11.510791366906476</v>
      </c>
      <c r="HV45" s="131">
        <v>12.048</v>
      </c>
      <c r="HW45" s="131">
        <v>9.2166666666666668</v>
      </c>
      <c r="HX45" s="131">
        <v>10.75</v>
      </c>
      <c r="HY45" s="131">
        <v>6.2658227848101262</v>
      </c>
      <c r="HZ45" s="131">
        <v>8.7105263157894743</v>
      </c>
      <c r="IA45" s="131">
        <v>5.7692307692307692</v>
      </c>
      <c r="IB45" s="131">
        <v>25.833333333333336</v>
      </c>
      <c r="IC45" s="131" t="s">
        <v>1288</v>
      </c>
      <c r="ID45" s="131" t="s">
        <v>1288</v>
      </c>
      <c r="IE45" s="131">
        <v>4.7685185185185182</v>
      </c>
      <c r="IF45" s="131">
        <v>17.8</v>
      </c>
      <c r="IG45" s="131" t="s">
        <v>158</v>
      </c>
      <c r="IH45" s="131" t="s">
        <v>158</v>
      </c>
      <c r="II45" s="131" t="s">
        <v>158</v>
      </c>
      <c r="IJ45" s="131" t="s">
        <v>158</v>
      </c>
      <c r="IK45" s="131" t="s">
        <v>158</v>
      </c>
      <c r="IL45" s="131" t="s">
        <v>158</v>
      </c>
      <c r="IM45" s="131" t="s">
        <v>158</v>
      </c>
      <c r="IN45" s="131" t="s">
        <v>158</v>
      </c>
      <c r="IO45" s="131" t="s">
        <v>158</v>
      </c>
      <c r="IP45" s="131" t="s">
        <v>158</v>
      </c>
      <c r="IQ45" s="130" t="s">
        <v>158</v>
      </c>
      <c r="IR45" s="131">
        <v>9.1599535061359507</v>
      </c>
      <c r="IS45" s="131">
        <v>10.386363636363637</v>
      </c>
      <c r="IT45" s="131">
        <v>9.2536231884057969</v>
      </c>
      <c r="IU45" s="131">
        <v>11.448979591836734</v>
      </c>
      <c r="IV45" s="131">
        <v>13.345323741007196</v>
      </c>
      <c r="IW45" s="131">
        <v>13.943999999999999</v>
      </c>
      <c r="IX45" s="131">
        <v>12.833333333333334</v>
      </c>
      <c r="IY45" s="131">
        <v>12.797619047619047</v>
      </c>
      <c r="IZ45" s="131">
        <v>9.2278481012658222</v>
      </c>
      <c r="JA45" s="131">
        <v>11.473684210526317</v>
      </c>
      <c r="JB45" s="131">
        <v>7.2307692307692299</v>
      </c>
      <c r="JC45" s="131">
        <v>33.166666666666664</v>
      </c>
      <c r="JD45" s="131" t="s">
        <v>1288</v>
      </c>
      <c r="JE45" s="131" t="s">
        <v>1288</v>
      </c>
      <c r="JF45" s="131" t="s">
        <v>158</v>
      </c>
      <c r="JG45" s="131" t="s">
        <v>158</v>
      </c>
      <c r="JH45" s="131" t="s">
        <v>158</v>
      </c>
      <c r="JI45" s="131" t="s">
        <v>158</v>
      </c>
      <c r="JJ45" s="131" t="s">
        <v>158</v>
      </c>
      <c r="JK45" s="131" t="s">
        <v>158</v>
      </c>
      <c r="JL45" s="131" t="s">
        <v>158</v>
      </c>
      <c r="JM45" s="131" t="s">
        <v>158</v>
      </c>
      <c r="JN45" s="131" t="s">
        <v>158</v>
      </c>
      <c r="JO45" s="131" t="s">
        <v>158</v>
      </c>
      <c r="JP45" s="131" t="s">
        <v>158</v>
      </c>
      <c r="JQ45" s="131" t="s">
        <v>158</v>
      </c>
      <c r="JR45" s="130" t="s">
        <v>158</v>
      </c>
      <c r="JS45" s="131">
        <v>12.858147609147613</v>
      </c>
      <c r="JT45" s="131">
        <v>16.477272727272727</v>
      </c>
      <c r="JU45" s="131">
        <v>12.137681159420291</v>
      </c>
      <c r="JV45" s="131">
        <v>14.564625850340136</v>
      </c>
      <c r="JW45" s="131">
        <v>15.827338129496404</v>
      </c>
      <c r="JX45" s="131">
        <v>15.776</v>
      </c>
      <c r="JY45" s="131">
        <v>15.55</v>
      </c>
      <c r="JZ45" s="131">
        <v>14.714285714285714</v>
      </c>
      <c r="KA45" s="131">
        <v>12.531645569620252</v>
      </c>
      <c r="KB45" s="131">
        <v>15</v>
      </c>
      <c r="KC45" s="131">
        <v>8.9743589743589745</v>
      </c>
      <c r="KD45" s="131">
        <v>41.666666666666671</v>
      </c>
      <c r="KE45" s="131" t="s">
        <v>1288</v>
      </c>
      <c r="KF45" s="131" t="s">
        <v>1288</v>
      </c>
      <c r="KG45" s="131">
        <v>6.3425925925925917</v>
      </c>
      <c r="KH45" s="131">
        <v>29.8</v>
      </c>
      <c r="KI45" s="131" t="s">
        <v>158</v>
      </c>
      <c r="KJ45" s="131" t="s">
        <v>158</v>
      </c>
      <c r="KK45" s="131" t="s">
        <v>158</v>
      </c>
      <c r="KL45" s="131" t="s">
        <v>158</v>
      </c>
      <c r="KM45" s="131" t="s">
        <v>158</v>
      </c>
      <c r="KN45" s="131" t="s">
        <v>158</v>
      </c>
      <c r="KO45" s="131" t="s">
        <v>158</v>
      </c>
      <c r="KP45" s="131" t="s">
        <v>158</v>
      </c>
      <c r="KQ45" s="131" t="s">
        <v>158</v>
      </c>
      <c r="KR45" s="131" t="s">
        <v>158</v>
      </c>
      <c r="KS45" s="116" t="s">
        <v>158</v>
      </c>
      <c r="KT45" s="132">
        <v>75.394896291368383</v>
      </c>
      <c r="KU45" s="132">
        <v>59.285714285714285</v>
      </c>
      <c r="KV45" s="132">
        <v>55.80952380952381</v>
      </c>
      <c r="KW45" s="132">
        <v>51.545454545454547</v>
      </c>
      <c r="KX45" s="132">
        <v>49.38095238095238</v>
      </c>
      <c r="KY45" s="132">
        <v>41.526315789473685</v>
      </c>
      <c r="KZ45" s="132">
        <v>33.647058823529413</v>
      </c>
      <c r="LA45" s="132">
        <v>26.823529411764707</v>
      </c>
      <c r="LB45" s="132">
        <v>21.823529411764707</v>
      </c>
      <c r="LC45" s="132">
        <v>19.125</v>
      </c>
      <c r="LD45" s="132">
        <v>14.375</v>
      </c>
      <c r="LE45" s="132">
        <v>14.142857142857142</v>
      </c>
      <c r="LF45" s="132" t="s">
        <v>158</v>
      </c>
      <c r="LG45" s="132" t="s">
        <v>158</v>
      </c>
      <c r="LH45" s="132" t="s">
        <v>158</v>
      </c>
      <c r="LI45" s="132" t="s">
        <v>158</v>
      </c>
      <c r="LJ45" s="132" t="s">
        <v>158</v>
      </c>
      <c r="LK45" s="132" t="s">
        <v>158</v>
      </c>
      <c r="LL45" s="132" t="s">
        <v>158</v>
      </c>
      <c r="LM45" s="132" t="s">
        <v>158</v>
      </c>
      <c r="LN45" s="132" t="s">
        <v>158</v>
      </c>
      <c r="LO45" s="132" t="s">
        <v>158</v>
      </c>
      <c r="LP45" s="132" t="s">
        <v>158</v>
      </c>
      <c r="LQ45" s="132" t="s">
        <v>158</v>
      </c>
      <c r="LR45" s="132" t="s">
        <v>158</v>
      </c>
      <c r="LS45" s="132" t="s">
        <v>158</v>
      </c>
      <c r="LT45" s="130" t="s">
        <v>158</v>
      </c>
      <c r="LU45" s="131">
        <v>0.40483807925198256</v>
      </c>
      <c r="LV45" s="131">
        <v>0.12481927710843374</v>
      </c>
      <c r="LW45" s="131">
        <v>0.19261945392491467</v>
      </c>
      <c r="LX45" s="131">
        <v>0.1947795414462081</v>
      </c>
      <c r="LY45" s="131">
        <v>0.32401157184185153</v>
      </c>
      <c r="LZ45" s="131">
        <v>0.3626615969581749</v>
      </c>
      <c r="MA45" s="131">
        <v>0.32870629370629373</v>
      </c>
      <c r="MB45" s="131">
        <v>0.33664473684210522</v>
      </c>
      <c r="MC45" s="131">
        <v>0.22681940700808625</v>
      </c>
      <c r="MD45" s="131">
        <v>0.17307189542483661</v>
      </c>
      <c r="ME45" s="131">
        <v>0.15652173913043479</v>
      </c>
      <c r="MF45" s="131">
        <v>0.10959595959595961</v>
      </c>
      <c r="MG45" s="131" t="s">
        <v>158</v>
      </c>
      <c r="MH45" s="131" t="s">
        <v>158</v>
      </c>
      <c r="MI45" s="131" t="s">
        <v>158</v>
      </c>
      <c r="MJ45" s="131" t="s">
        <v>158</v>
      </c>
      <c r="MK45" s="131" t="s">
        <v>158</v>
      </c>
      <c r="ML45" s="131" t="s">
        <v>158</v>
      </c>
      <c r="MM45" s="131" t="s">
        <v>158</v>
      </c>
      <c r="MN45" s="131" t="s">
        <v>158</v>
      </c>
      <c r="MO45" s="131" t="s">
        <v>158</v>
      </c>
      <c r="MP45" s="131" t="s">
        <v>158</v>
      </c>
      <c r="MQ45" s="131" t="s">
        <v>158</v>
      </c>
      <c r="MR45" s="131" t="s">
        <v>158</v>
      </c>
      <c r="MS45" s="131" t="s">
        <v>158</v>
      </c>
      <c r="MT45" s="131" t="s">
        <v>158</v>
      </c>
      <c r="MU45" s="130" t="s">
        <v>158</v>
      </c>
      <c r="MV45" s="131">
        <v>0.58438141746682226</v>
      </c>
      <c r="MW45" s="131">
        <v>0.30833734939759039</v>
      </c>
      <c r="MX45" s="131">
        <v>0.22881399317406143</v>
      </c>
      <c r="MY45" s="131">
        <v>0.32650793650793647</v>
      </c>
      <c r="MZ45" s="131">
        <v>0.37565091610414658</v>
      </c>
      <c r="NA45" s="131">
        <v>0.41973384030418248</v>
      </c>
      <c r="NB45" s="131">
        <v>0.45769230769230768</v>
      </c>
      <c r="NC45" s="131">
        <v>0.40076754385964913</v>
      </c>
      <c r="ND45" s="131">
        <v>0.33404312668463609</v>
      </c>
      <c r="NE45" s="131">
        <v>0.22797385620915034</v>
      </c>
      <c r="NF45" s="131">
        <v>0.19617391304347825</v>
      </c>
      <c r="NG45" s="131">
        <v>0.14070707070707072</v>
      </c>
      <c r="NH45" s="131" t="s">
        <v>158</v>
      </c>
      <c r="NI45" s="131" t="s">
        <v>158</v>
      </c>
      <c r="NJ45" s="131" t="s">
        <v>158</v>
      </c>
      <c r="NK45" s="131" t="s">
        <v>158</v>
      </c>
      <c r="NL45" s="131" t="s">
        <v>158</v>
      </c>
      <c r="NM45" s="131" t="s">
        <v>158</v>
      </c>
      <c r="NN45" s="131" t="s">
        <v>158</v>
      </c>
      <c r="NO45" s="131" t="s">
        <v>158</v>
      </c>
      <c r="NP45" s="131" t="s">
        <v>158</v>
      </c>
      <c r="NQ45" s="131" t="s">
        <v>158</v>
      </c>
      <c r="NR45" s="131" t="s">
        <v>158</v>
      </c>
      <c r="NS45" s="131" t="s">
        <v>158</v>
      </c>
      <c r="NT45" s="131" t="s">
        <v>158</v>
      </c>
      <c r="NU45" s="131" t="s">
        <v>158</v>
      </c>
      <c r="NV45" s="130" t="s">
        <v>158</v>
      </c>
      <c r="NW45" s="131">
        <v>0.82031666654179969</v>
      </c>
      <c r="NX45" s="131">
        <v>0.48915662650602409</v>
      </c>
      <c r="NY45" s="131">
        <v>0.30012798634812288</v>
      </c>
      <c r="NZ45" s="131">
        <v>0.41536155202821867</v>
      </c>
      <c r="OA45" s="131">
        <v>0.44551591128254581</v>
      </c>
      <c r="OB45" s="131">
        <v>0.47487959442332062</v>
      </c>
      <c r="OC45" s="131">
        <v>0.55458041958041959</v>
      </c>
      <c r="OD45" s="131">
        <v>0.46078947368421047</v>
      </c>
      <c r="OE45" s="131">
        <v>0.45363881401617251</v>
      </c>
      <c r="OF45" s="131">
        <v>0.29803921568627451</v>
      </c>
      <c r="OG45" s="131">
        <v>0.24347826086956523</v>
      </c>
      <c r="OH45" s="131">
        <v>0.17676767676767677</v>
      </c>
      <c r="OI45" s="131" t="s">
        <v>158</v>
      </c>
      <c r="OJ45" s="131" t="s">
        <v>158</v>
      </c>
      <c r="OK45" s="131" t="s">
        <v>158</v>
      </c>
      <c r="OL45" s="131" t="s">
        <v>158</v>
      </c>
      <c r="OM45" s="131" t="s">
        <v>158</v>
      </c>
      <c r="ON45" s="131" t="s">
        <v>158</v>
      </c>
      <c r="OO45" s="131" t="s">
        <v>158</v>
      </c>
      <c r="OP45" s="131" t="s">
        <v>158</v>
      </c>
      <c r="OQ45" s="131" t="s">
        <v>158</v>
      </c>
      <c r="OR45" s="131" t="s">
        <v>158</v>
      </c>
      <c r="OS45" s="131" t="s">
        <v>158</v>
      </c>
      <c r="OT45" s="131" t="s">
        <v>158</v>
      </c>
      <c r="OU45" s="131" t="s">
        <v>158</v>
      </c>
      <c r="OV45" s="131" t="s">
        <v>158</v>
      </c>
      <c r="OW45" s="378" t="s">
        <v>158</v>
      </c>
      <c r="OX45" s="132">
        <v>-3.0517178426596829</v>
      </c>
      <c r="OY45" s="132">
        <v>3.0568571428571429</v>
      </c>
      <c r="OZ45" s="132">
        <v>3.3830952380952382</v>
      </c>
      <c r="PA45" s="132">
        <v>0.18181818181818182</v>
      </c>
      <c r="PB45" s="132">
        <v>0.8571428571428571</v>
      </c>
      <c r="PC45" s="132">
        <v>0.78947368421052633</v>
      </c>
      <c r="PD45" s="132">
        <v>1.2352941176470589</v>
      </c>
      <c r="PE45" s="132">
        <v>0.70588235294117652</v>
      </c>
      <c r="PF45" s="132">
        <v>0.29411764705882354</v>
      </c>
      <c r="PG45" s="132">
        <v>-0.1875</v>
      </c>
      <c r="PH45" s="132">
        <v>0.1875</v>
      </c>
      <c r="PI45" s="132">
        <v>-0.21428571428571427</v>
      </c>
      <c r="PJ45" s="132" t="s">
        <v>158</v>
      </c>
      <c r="PK45" s="132" t="s">
        <v>158</v>
      </c>
      <c r="PL45" s="132" t="s">
        <v>158</v>
      </c>
      <c r="PM45" s="132" t="s">
        <v>158</v>
      </c>
      <c r="PN45" s="132" t="s">
        <v>158</v>
      </c>
      <c r="PO45" s="132" t="s">
        <v>158</v>
      </c>
      <c r="PP45" s="132" t="s">
        <v>158</v>
      </c>
      <c r="PQ45" s="132" t="s">
        <v>158</v>
      </c>
      <c r="PR45" s="132" t="s">
        <v>158</v>
      </c>
      <c r="PS45" s="132" t="s">
        <v>158</v>
      </c>
      <c r="PT45" s="132" t="s">
        <v>158</v>
      </c>
      <c r="PU45" s="132" t="s">
        <v>158</v>
      </c>
      <c r="PV45" s="132" t="s">
        <v>158</v>
      </c>
      <c r="PW45" s="132" t="s">
        <v>158</v>
      </c>
      <c r="PX45" s="130" t="s">
        <v>158</v>
      </c>
      <c r="PY45" s="131" t="s">
        <v>1282</v>
      </c>
      <c r="PZ45" s="131">
        <v>2.4207869894382652</v>
      </c>
      <c r="QA45" s="131">
        <v>3.1775635160813569</v>
      </c>
      <c r="QB45" s="131">
        <v>55.219999999999992</v>
      </c>
      <c r="QC45" s="131">
        <v>18.666666666666668</v>
      </c>
      <c r="QD45" s="131">
        <v>19.076000000000001</v>
      </c>
      <c r="QE45" s="131">
        <v>8.9533333333333331</v>
      </c>
      <c r="QF45" s="131">
        <v>12.792499999999999</v>
      </c>
      <c r="QG45" s="131">
        <v>16.829999999999998</v>
      </c>
      <c r="QH45" s="131" t="s">
        <v>1282</v>
      </c>
      <c r="QI45" s="131">
        <v>12</v>
      </c>
      <c r="QJ45" s="131" t="s">
        <v>1282</v>
      </c>
      <c r="QK45" s="131" t="s">
        <v>158</v>
      </c>
      <c r="QL45" s="131" t="s">
        <v>158</v>
      </c>
      <c r="QM45" s="131" t="s">
        <v>158</v>
      </c>
      <c r="QN45" s="131" t="s">
        <v>158</v>
      </c>
      <c r="QO45" s="131" t="s">
        <v>158</v>
      </c>
      <c r="QP45" s="131" t="s">
        <v>158</v>
      </c>
      <c r="QQ45" s="131" t="s">
        <v>158</v>
      </c>
      <c r="QR45" s="131" t="s">
        <v>158</v>
      </c>
      <c r="QS45" s="131" t="s">
        <v>158</v>
      </c>
      <c r="QT45" s="131" t="s">
        <v>158</v>
      </c>
      <c r="QU45" s="131" t="s">
        <v>158</v>
      </c>
      <c r="QV45" s="131" t="s">
        <v>158</v>
      </c>
      <c r="QW45" s="131" t="s">
        <v>158</v>
      </c>
      <c r="QX45" s="131" t="s">
        <v>158</v>
      </c>
      <c r="QY45" s="130" t="s">
        <v>158</v>
      </c>
      <c r="QZ45" s="131" t="s">
        <v>1282</v>
      </c>
      <c r="RA45" s="131">
        <v>5.9799981306664174</v>
      </c>
      <c r="RB45" s="131">
        <v>3.7746498698008302</v>
      </c>
      <c r="RC45" s="131">
        <v>92.564999999999984</v>
      </c>
      <c r="RD45" s="131">
        <v>21.641666666666669</v>
      </c>
      <c r="RE45" s="131">
        <v>22.077999999999999</v>
      </c>
      <c r="RF45" s="131">
        <v>12.466666666666667</v>
      </c>
      <c r="RG45" s="131">
        <v>15.229166666666666</v>
      </c>
      <c r="RH45" s="131">
        <v>24.785999999999998</v>
      </c>
      <c r="RI45" s="131" t="s">
        <v>1282</v>
      </c>
      <c r="RJ45" s="131">
        <v>15.04</v>
      </c>
      <c r="RK45" s="131" t="s">
        <v>1282</v>
      </c>
      <c r="RL45" s="131" t="s">
        <v>158</v>
      </c>
      <c r="RM45" s="131" t="s">
        <v>158</v>
      </c>
      <c r="RN45" s="131" t="s">
        <v>158</v>
      </c>
      <c r="RO45" s="131" t="s">
        <v>158</v>
      </c>
      <c r="RP45" s="131" t="s">
        <v>158</v>
      </c>
      <c r="RQ45" s="131" t="s">
        <v>158</v>
      </c>
      <c r="RR45" s="131" t="s">
        <v>158</v>
      </c>
      <c r="RS45" s="131" t="s">
        <v>158</v>
      </c>
      <c r="RT45" s="131" t="s">
        <v>158</v>
      </c>
      <c r="RU45" s="131" t="s">
        <v>158</v>
      </c>
      <c r="RV45" s="131" t="s">
        <v>158</v>
      </c>
      <c r="RW45" s="131" t="s">
        <v>158</v>
      </c>
      <c r="RX45" s="131" t="s">
        <v>158</v>
      </c>
      <c r="RY45" s="131" t="s">
        <v>158</v>
      </c>
      <c r="RZ45" s="130" t="s">
        <v>158</v>
      </c>
      <c r="SA45" s="131" t="s">
        <v>1282</v>
      </c>
      <c r="SB45" s="131">
        <v>9.4868679315823901</v>
      </c>
      <c r="SC45" s="131">
        <v>4.9510873390104866</v>
      </c>
      <c r="SD45" s="131">
        <v>117.755</v>
      </c>
      <c r="SE45" s="131">
        <v>25.666666666666668</v>
      </c>
      <c r="SF45" s="131">
        <v>24.978666666666665</v>
      </c>
      <c r="SG45" s="131">
        <v>15.105714285714285</v>
      </c>
      <c r="SH45" s="131">
        <v>17.509999999999998</v>
      </c>
      <c r="SI45" s="131">
        <v>33.659999999999997</v>
      </c>
      <c r="SJ45" s="131" t="s">
        <v>1282</v>
      </c>
      <c r="SK45" s="131">
        <v>18.666666666666668</v>
      </c>
      <c r="SL45" s="131" t="s">
        <v>1282</v>
      </c>
      <c r="SM45" s="131" t="s">
        <v>158</v>
      </c>
      <c r="SN45" s="131" t="s">
        <v>158</v>
      </c>
      <c r="SO45" s="131" t="s">
        <v>158</v>
      </c>
      <c r="SP45" s="131" t="s">
        <v>158</v>
      </c>
      <c r="SQ45" s="131" t="s">
        <v>158</v>
      </c>
      <c r="SR45" s="131" t="s">
        <v>158</v>
      </c>
      <c r="SS45" s="131" t="s">
        <v>158</v>
      </c>
      <c r="ST45" s="131" t="s">
        <v>158</v>
      </c>
      <c r="SU45" s="131" t="s">
        <v>158</v>
      </c>
      <c r="SV45" s="131" t="s">
        <v>158</v>
      </c>
      <c r="SW45" s="131" t="s">
        <v>158</v>
      </c>
      <c r="SX45" s="131" t="s">
        <v>158</v>
      </c>
      <c r="SY45" s="131" t="s">
        <v>158</v>
      </c>
      <c r="SZ45" s="131" t="s">
        <v>158</v>
      </c>
      <c r="TA45" s="378" t="s">
        <v>158</v>
      </c>
      <c r="TB45" s="132">
        <v>-3.4000031068575667</v>
      </c>
      <c r="TC45" s="132">
        <v>2.9403333333333332</v>
      </c>
      <c r="TD45" s="132">
        <v>3.2517619047619051</v>
      </c>
      <c r="TE45" s="132">
        <v>0</v>
      </c>
      <c r="TF45" s="132">
        <v>0.7142857142857143</v>
      </c>
      <c r="TG45" s="132">
        <v>0.63157894736842102</v>
      </c>
      <c r="TH45" s="132">
        <v>1.1176470588235294</v>
      </c>
      <c r="TI45" s="132">
        <v>0.6470588235294118</v>
      </c>
      <c r="TJ45" s="132">
        <v>0.23529411764705882</v>
      </c>
      <c r="TK45" s="132">
        <v>-0.25</v>
      </c>
      <c r="TL45" s="132">
        <v>0.125</v>
      </c>
      <c r="TM45" s="132">
        <v>-0.21428571428571427</v>
      </c>
      <c r="TN45" s="132" t="s">
        <v>158</v>
      </c>
      <c r="TO45" s="132" t="s">
        <v>158</v>
      </c>
      <c r="TP45" s="132" t="s">
        <v>158</v>
      </c>
      <c r="TQ45" s="132" t="s">
        <v>158</v>
      </c>
      <c r="TR45" s="132" t="s">
        <v>158</v>
      </c>
      <c r="TS45" s="132" t="s">
        <v>158</v>
      </c>
      <c r="TT45" s="132" t="s">
        <v>158</v>
      </c>
      <c r="TU45" s="132" t="s">
        <v>158</v>
      </c>
      <c r="TV45" s="132" t="s">
        <v>158</v>
      </c>
      <c r="TW45" s="132" t="s">
        <v>158</v>
      </c>
      <c r="TX45" s="132" t="s">
        <v>158</v>
      </c>
      <c r="TY45" s="132" t="s">
        <v>158</v>
      </c>
      <c r="TZ45" s="132" t="s">
        <v>158</v>
      </c>
      <c r="UA45" s="132" t="s">
        <v>158</v>
      </c>
      <c r="UB45" s="235" t="s">
        <v>158</v>
      </c>
      <c r="UC45" s="236">
        <v>16.510000000000002</v>
      </c>
      <c r="UD45" s="236">
        <v>14.06</v>
      </c>
      <c r="UE45" s="236">
        <v>13.12</v>
      </c>
      <c r="UF45" s="236">
        <v>12.49</v>
      </c>
      <c r="UG45" s="236">
        <v>10.9</v>
      </c>
      <c r="UH45" s="236">
        <v>10.15</v>
      </c>
      <c r="UI45" s="236">
        <v>8.0399999999999991</v>
      </c>
      <c r="UJ45" s="236">
        <v>6.26</v>
      </c>
      <c r="UK45" s="236">
        <v>5.25</v>
      </c>
      <c r="UL45" s="236">
        <v>4.6900000000000004</v>
      </c>
      <c r="UM45" s="236">
        <v>4.5599999999999996</v>
      </c>
      <c r="UN45" s="236">
        <v>3.05</v>
      </c>
      <c r="UO45" s="231" t="s">
        <v>5</v>
      </c>
      <c r="UP45" s="231" t="s">
        <v>5</v>
      </c>
      <c r="UQ45" s="231" t="s">
        <v>5</v>
      </c>
      <c r="UR45" s="231" t="s">
        <v>5</v>
      </c>
      <c r="US45" s="231" t="s">
        <v>5</v>
      </c>
      <c r="UT45" s="231" t="s">
        <v>5</v>
      </c>
      <c r="UU45" s="231" t="s">
        <v>5</v>
      </c>
      <c r="UV45" s="231" t="s">
        <v>5</v>
      </c>
      <c r="UW45" s="231" t="s">
        <v>5</v>
      </c>
      <c r="UX45" s="231" t="s">
        <v>5</v>
      </c>
      <c r="UY45" s="231" t="s">
        <v>5</v>
      </c>
      <c r="UZ45" s="231" t="s">
        <v>5</v>
      </c>
      <c r="VA45" s="231" t="s">
        <v>5</v>
      </c>
      <c r="VB45" s="231" t="s">
        <v>5</v>
      </c>
      <c r="VC45" s="130" t="s">
        <v>158</v>
      </c>
      <c r="VD45" s="131">
        <v>1.474863718958207</v>
      </c>
      <c r="VE45" s="131">
        <v>0.52631578947368418</v>
      </c>
      <c r="VF45" s="131">
        <v>0.81935975609756106</v>
      </c>
      <c r="VG45" s="131">
        <v>0.8038430744595676</v>
      </c>
      <c r="VH45" s="131">
        <v>1.4678899082568806</v>
      </c>
      <c r="VI45" s="131">
        <v>1.4837438423645319</v>
      </c>
      <c r="VJ45" s="131">
        <v>1.3756218905472639</v>
      </c>
      <c r="VK45" s="131">
        <v>1.4424920127795526</v>
      </c>
      <c r="VL45" s="131">
        <v>0.94285714285714284</v>
      </c>
      <c r="VM45" s="131">
        <v>0.70575692963752656</v>
      </c>
      <c r="VN45" s="131">
        <v>0.49342105263157898</v>
      </c>
      <c r="VO45" s="131">
        <v>0.50819672131147542</v>
      </c>
      <c r="VP45" s="131" t="s">
        <v>158</v>
      </c>
      <c r="VQ45" s="131" t="s">
        <v>158</v>
      </c>
      <c r="VR45" s="131" t="s">
        <v>158</v>
      </c>
      <c r="VS45" s="131" t="s">
        <v>158</v>
      </c>
      <c r="VT45" s="131" t="s">
        <v>158</v>
      </c>
      <c r="VU45" s="131" t="s">
        <v>158</v>
      </c>
      <c r="VV45" s="131" t="s">
        <v>158</v>
      </c>
      <c r="VW45" s="131" t="s">
        <v>158</v>
      </c>
      <c r="VX45" s="131" t="s">
        <v>158</v>
      </c>
      <c r="VY45" s="131" t="s">
        <v>158</v>
      </c>
      <c r="VZ45" s="131" t="s">
        <v>158</v>
      </c>
      <c r="WA45" s="131" t="s">
        <v>158</v>
      </c>
      <c r="WB45" s="131" t="s">
        <v>158</v>
      </c>
      <c r="WC45" s="131" t="s">
        <v>158</v>
      </c>
      <c r="WD45" s="130" t="s">
        <v>158</v>
      </c>
      <c r="WE45" s="131">
        <v>2.128957217284706</v>
      </c>
      <c r="WF45" s="131">
        <v>1.3001422475106685</v>
      </c>
      <c r="WG45" s="131">
        <v>0.97332317073170738</v>
      </c>
      <c r="WH45" s="131">
        <v>1.3474779823859087</v>
      </c>
      <c r="WI45" s="131">
        <v>1.701834862385321</v>
      </c>
      <c r="WJ45" s="131">
        <v>1.7172413793103447</v>
      </c>
      <c r="WK45" s="131">
        <v>1.9154228855721396</v>
      </c>
      <c r="WL45" s="131">
        <v>1.7172523961661343</v>
      </c>
      <c r="WM45" s="131">
        <v>1.3885714285714286</v>
      </c>
      <c r="WN45" s="131">
        <v>0.92963752665245203</v>
      </c>
      <c r="WO45" s="131">
        <v>0.61842105263157898</v>
      </c>
      <c r="WP45" s="131">
        <v>0.65245901639344261</v>
      </c>
      <c r="WQ45" s="131" t="s">
        <v>158</v>
      </c>
      <c r="WR45" s="131" t="s">
        <v>158</v>
      </c>
      <c r="WS45" s="131" t="s">
        <v>158</v>
      </c>
      <c r="WT45" s="131" t="s">
        <v>158</v>
      </c>
      <c r="WU45" s="131" t="s">
        <v>158</v>
      </c>
      <c r="WV45" s="131" t="s">
        <v>158</v>
      </c>
      <c r="WW45" s="131" t="s">
        <v>158</v>
      </c>
      <c r="WX45" s="131" t="s">
        <v>158</v>
      </c>
      <c r="WY45" s="131" t="s">
        <v>158</v>
      </c>
      <c r="WZ45" s="131" t="s">
        <v>158</v>
      </c>
      <c r="XA45" s="131" t="s">
        <v>158</v>
      </c>
      <c r="XB45" s="131" t="s">
        <v>158</v>
      </c>
      <c r="XC45" s="131" t="s">
        <v>158</v>
      </c>
      <c r="XD45" s="131" t="s">
        <v>158</v>
      </c>
      <c r="XE45" s="130" t="s">
        <v>158</v>
      </c>
      <c r="XF45" s="131">
        <v>2.9884918231374922</v>
      </c>
      <c r="XG45" s="131">
        <v>2.0625889046941679</v>
      </c>
      <c r="XH45" s="131">
        <v>1.2766768292682928</v>
      </c>
      <c r="XI45" s="131">
        <v>1.7141713370696556</v>
      </c>
      <c r="XJ45" s="131">
        <v>2.0183486238532109</v>
      </c>
      <c r="XK45" s="131">
        <v>1.9428571428571426</v>
      </c>
      <c r="XL45" s="131">
        <v>2.3208955223880601</v>
      </c>
      <c r="XM45" s="131">
        <v>1.97444089456869</v>
      </c>
      <c r="XN45" s="131">
        <v>1.8857142857142857</v>
      </c>
      <c r="XO45" s="131">
        <v>1.2153518123667377</v>
      </c>
      <c r="XP45" s="131">
        <v>0.76754385964912286</v>
      </c>
      <c r="XQ45" s="131">
        <v>0.81967213114754101</v>
      </c>
      <c r="XR45" s="131" t="s">
        <v>158</v>
      </c>
      <c r="XS45" s="131" t="s">
        <v>158</v>
      </c>
      <c r="XT45" s="131" t="s">
        <v>158</v>
      </c>
      <c r="XU45" s="131" t="s">
        <v>158</v>
      </c>
      <c r="XV45" s="131" t="s">
        <v>158</v>
      </c>
      <c r="XW45" s="131" t="s">
        <v>158</v>
      </c>
      <c r="XX45" s="131" t="s">
        <v>158</v>
      </c>
      <c r="XY45" s="131" t="s">
        <v>158</v>
      </c>
      <c r="XZ45" s="131" t="s">
        <v>158</v>
      </c>
      <c r="YA45" s="131" t="s">
        <v>158</v>
      </c>
      <c r="YB45" s="131" t="s">
        <v>158</v>
      </c>
      <c r="YC45" s="131" t="s">
        <v>158</v>
      </c>
      <c r="YD45" s="131" t="s">
        <v>158</v>
      </c>
      <c r="YE45" s="131" t="s">
        <v>158</v>
      </c>
      <c r="YF45" s="235" t="s">
        <v>158</v>
      </c>
      <c r="YG45" s="8">
        <v>21.436451000000002</v>
      </c>
      <c r="YH45" s="8">
        <v>21</v>
      </c>
      <c r="YI45" s="8">
        <v>21</v>
      </c>
      <c r="YJ45" s="8">
        <v>22</v>
      </c>
      <c r="YK45" s="8">
        <v>21</v>
      </c>
      <c r="YL45" s="8">
        <v>19</v>
      </c>
      <c r="YM45" s="8">
        <v>17</v>
      </c>
      <c r="YN45" s="8">
        <v>17</v>
      </c>
      <c r="YO45" s="8">
        <v>17</v>
      </c>
      <c r="YP45" s="8">
        <v>16</v>
      </c>
      <c r="YQ45" s="8">
        <v>16</v>
      </c>
      <c r="YR45" s="8">
        <v>14</v>
      </c>
      <c r="YS45" s="231" t="s">
        <v>5</v>
      </c>
      <c r="YT45" s="231" t="s">
        <v>5</v>
      </c>
      <c r="YU45" s="231" t="s">
        <v>5</v>
      </c>
      <c r="YV45" s="231" t="s">
        <v>5</v>
      </c>
      <c r="YW45" s="231" t="s">
        <v>5</v>
      </c>
      <c r="YX45" s="231" t="s">
        <v>5</v>
      </c>
      <c r="YY45" s="231" t="s">
        <v>5</v>
      </c>
      <c r="YZ45" s="231" t="s">
        <v>5</v>
      </c>
      <c r="ZA45" s="231" t="s">
        <v>5</v>
      </c>
      <c r="ZB45" s="231" t="s">
        <v>5</v>
      </c>
      <c r="ZC45" s="231" t="s">
        <v>5</v>
      </c>
      <c r="ZD45" s="231" t="s">
        <v>5</v>
      </c>
      <c r="ZE45" s="231" t="s">
        <v>5</v>
      </c>
      <c r="ZF45" s="231" t="s">
        <v>5</v>
      </c>
      <c r="ZG45" s="235" t="s">
        <v>158</v>
      </c>
      <c r="ZH45" s="133">
        <v>0.3115</v>
      </c>
      <c r="ZI45" s="133">
        <v>0.12770000000000001</v>
      </c>
      <c r="ZJ45" s="133">
        <v>0.10390000000000001</v>
      </c>
      <c r="ZK45" s="133">
        <v>0.1226</v>
      </c>
      <c r="ZL45" s="133">
        <v>0.12890000000000001</v>
      </c>
      <c r="ZM45" s="133">
        <v>0.12939999999999999</v>
      </c>
      <c r="ZN45" s="133">
        <v>0.16020000000000001</v>
      </c>
      <c r="ZO45" s="133">
        <v>0.14069999999999999</v>
      </c>
      <c r="ZP45" s="133">
        <v>0.15679999999999999</v>
      </c>
      <c r="ZQ45" s="133">
        <v>8.3599999999999994E-2</v>
      </c>
      <c r="ZR45" s="133">
        <v>9.5399999999999985E-2</v>
      </c>
      <c r="ZS45" s="133">
        <v>1.7299999999999999E-2</v>
      </c>
      <c r="ZT45" s="379" t="s">
        <v>158</v>
      </c>
      <c r="ZU45" s="133">
        <v>0.15909999999999999</v>
      </c>
      <c r="ZV45" s="133">
        <v>8.3500000000000005E-2</v>
      </c>
      <c r="ZW45" s="133">
        <v>7.9100000000000004E-2</v>
      </c>
      <c r="ZX45" s="133">
        <v>9.5399999999999985E-2</v>
      </c>
      <c r="ZY45" s="133">
        <v>9.6000000000000002E-2</v>
      </c>
      <c r="ZZ45" s="133">
        <v>9.9299999999999999E-2</v>
      </c>
      <c r="AAA45" s="133">
        <v>0.12839999999999999</v>
      </c>
      <c r="AAB45" s="133">
        <v>0.1082</v>
      </c>
      <c r="AAC45" s="133">
        <v>0.122</v>
      </c>
      <c r="AAD45" s="133">
        <v>6.6799999999999998E-2</v>
      </c>
      <c r="AAE45" s="133">
        <v>8.3299999999999999E-2</v>
      </c>
      <c r="AAF45" s="133">
        <v>2.4E-2</v>
      </c>
      <c r="AAG45" s="235" t="s">
        <v>158</v>
      </c>
      <c r="AAH45" s="8">
        <v>1616.1990000000001</v>
      </c>
      <c r="AAI45" s="8">
        <v>1245</v>
      </c>
      <c r="AAJ45" s="8">
        <v>1172</v>
      </c>
      <c r="AAK45" s="8">
        <v>1134</v>
      </c>
      <c r="AAL45" s="8">
        <v>1037</v>
      </c>
      <c r="AAM45" s="8">
        <v>789</v>
      </c>
      <c r="AAN45" s="8">
        <v>572</v>
      </c>
      <c r="AAO45" s="8">
        <v>456</v>
      </c>
      <c r="AAP45" s="8">
        <v>371</v>
      </c>
      <c r="AAQ45" s="8">
        <v>306</v>
      </c>
      <c r="AAR45" s="8">
        <v>230</v>
      </c>
      <c r="AAS45" s="8">
        <v>198</v>
      </c>
      <c r="AAT45" s="231" t="s">
        <v>5</v>
      </c>
      <c r="AAU45" s="231" t="s">
        <v>5</v>
      </c>
      <c r="AAV45" s="231" t="s">
        <v>5</v>
      </c>
      <c r="AAW45" s="231" t="s">
        <v>5</v>
      </c>
      <c r="AAX45" s="231" t="s">
        <v>5</v>
      </c>
      <c r="AAY45" s="231" t="s">
        <v>5</v>
      </c>
      <c r="AAZ45" s="231" t="s">
        <v>5</v>
      </c>
      <c r="ABA45" s="231" t="s">
        <v>5</v>
      </c>
      <c r="ABB45" s="231" t="s">
        <v>5</v>
      </c>
      <c r="ABC45" s="231" t="s">
        <v>5</v>
      </c>
      <c r="ABD45" s="231" t="s">
        <v>5</v>
      </c>
      <c r="ABE45" s="231" t="s">
        <v>5</v>
      </c>
      <c r="ABF45" s="231" t="s">
        <v>5</v>
      </c>
      <c r="ABG45" s="231" t="s">
        <v>5</v>
      </c>
      <c r="ABH45" s="235" t="s">
        <v>158</v>
      </c>
      <c r="ABI45" s="8">
        <v>-65.418000000000006</v>
      </c>
      <c r="ABJ45" s="8">
        <v>64.194000000000003</v>
      </c>
      <c r="ABK45" s="8">
        <v>71.045000000000002</v>
      </c>
      <c r="ABL45" s="8">
        <v>4</v>
      </c>
      <c r="ABM45" s="8">
        <v>18</v>
      </c>
      <c r="ABN45" s="8">
        <v>15</v>
      </c>
      <c r="ABO45" s="8">
        <v>21</v>
      </c>
      <c r="ABP45" s="8">
        <v>12</v>
      </c>
      <c r="ABQ45" s="8">
        <v>5</v>
      </c>
      <c r="ABR45" s="8">
        <v>-3</v>
      </c>
      <c r="ABS45" s="8">
        <v>3</v>
      </c>
      <c r="ABT45" s="8">
        <v>-3</v>
      </c>
      <c r="ABU45" s="231" t="s">
        <v>5</v>
      </c>
      <c r="ABV45" s="231" t="s">
        <v>5</v>
      </c>
      <c r="ABW45" s="231" t="s">
        <v>5</v>
      </c>
      <c r="ABX45" s="231" t="s">
        <v>5</v>
      </c>
      <c r="ABY45" s="231" t="s">
        <v>5</v>
      </c>
      <c r="ABZ45" s="231" t="s">
        <v>5</v>
      </c>
      <c r="ACA45" s="231" t="s">
        <v>5</v>
      </c>
      <c r="ACB45" s="231" t="s">
        <v>5</v>
      </c>
      <c r="ACC45" s="231" t="s">
        <v>5</v>
      </c>
      <c r="ACD45" s="231" t="s">
        <v>5</v>
      </c>
      <c r="ACE45" s="231" t="s">
        <v>5</v>
      </c>
      <c r="ACF45" s="231" t="s">
        <v>5</v>
      </c>
      <c r="ACG45" s="231" t="s">
        <v>5</v>
      </c>
      <c r="ACH45" s="231" t="s">
        <v>5</v>
      </c>
      <c r="ACI45" s="235" t="s">
        <v>158</v>
      </c>
      <c r="ACJ45" s="8">
        <v>-72.884</v>
      </c>
      <c r="ACK45" s="8">
        <v>61.747</v>
      </c>
      <c r="ACL45" s="8">
        <v>68.287000000000006</v>
      </c>
      <c r="ACM45" s="8">
        <v>0</v>
      </c>
      <c r="ACN45" s="8">
        <v>15</v>
      </c>
      <c r="ACO45" s="8">
        <v>12</v>
      </c>
      <c r="ACP45" s="8">
        <v>19</v>
      </c>
      <c r="ACQ45" s="8">
        <v>11</v>
      </c>
      <c r="ACR45" s="8">
        <v>4</v>
      </c>
      <c r="ACS45" s="8">
        <v>-4</v>
      </c>
      <c r="ACT45" s="8">
        <v>2</v>
      </c>
      <c r="ACU45" s="8">
        <v>-3</v>
      </c>
      <c r="ACV45" s="237" t="s">
        <v>5</v>
      </c>
      <c r="ACW45" s="237" t="s">
        <v>5</v>
      </c>
      <c r="ACX45" s="237" t="s">
        <v>5</v>
      </c>
      <c r="ACY45" s="237" t="s">
        <v>5</v>
      </c>
      <c r="ACZ45" s="237" t="s">
        <v>5</v>
      </c>
      <c r="ADA45" s="237" t="s">
        <v>5</v>
      </c>
      <c r="ADB45" s="237" t="s">
        <v>5</v>
      </c>
      <c r="ADC45" s="237" t="s">
        <v>5</v>
      </c>
      <c r="ADD45" s="237" t="s">
        <v>5</v>
      </c>
      <c r="ADE45" s="237" t="s">
        <v>5</v>
      </c>
      <c r="ADF45" s="237" t="s">
        <v>5</v>
      </c>
      <c r="ADG45" s="237" t="s">
        <v>5</v>
      </c>
      <c r="ADH45" s="237" t="s">
        <v>5</v>
      </c>
      <c r="ADI45" s="237" t="s">
        <v>5</v>
      </c>
      <c r="ADJ45" s="127" t="s">
        <v>158</v>
      </c>
      <c r="ADK45" s="128">
        <v>6.6342308065483177E-2</v>
      </c>
      <c r="ADL45" s="128">
        <v>0.1931818181818182</v>
      </c>
      <c r="ADM45" s="128">
        <v>0.23188405797101452</v>
      </c>
      <c r="ADN45" s="128">
        <v>0.20238095238095238</v>
      </c>
      <c r="ADO45" s="128">
        <v>0.18705035971223025</v>
      </c>
      <c r="ADP45" s="128">
        <v>0.182</v>
      </c>
      <c r="ADQ45" s="128">
        <v>0.16666666666666669</v>
      </c>
      <c r="ADR45" s="128">
        <v>0.20238095238095241</v>
      </c>
      <c r="ADS45" s="128">
        <v>0.17088607594936708</v>
      </c>
      <c r="ADT45" s="128">
        <v>0.26315789473684209</v>
      </c>
      <c r="ADU45" s="128">
        <v>5.128205128205128E-2</v>
      </c>
      <c r="ADV45" s="128" t="s">
        <v>158</v>
      </c>
      <c r="ADW45" s="128" t="s">
        <v>1282</v>
      </c>
      <c r="ADX45" s="128" t="s">
        <v>1282</v>
      </c>
      <c r="ADY45" s="128">
        <v>0.78740740740740744</v>
      </c>
      <c r="ADZ45" s="128">
        <v>3.75176</v>
      </c>
      <c r="AEA45" s="128" t="s">
        <v>158</v>
      </c>
      <c r="AEB45" s="128" t="s">
        <v>158</v>
      </c>
      <c r="AEC45" s="128" t="s">
        <v>158</v>
      </c>
      <c r="AED45" s="128" t="s">
        <v>158</v>
      </c>
      <c r="AEE45" s="128" t="s">
        <v>158</v>
      </c>
      <c r="AEF45" s="128" t="s">
        <v>158</v>
      </c>
      <c r="AEG45" s="128" t="s">
        <v>158</v>
      </c>
      <c r="AEH45" s="128" t="s">
        <v>158</v>
      </c>
      <c r="AEI45" s="128" t="s">
        <v>158</v>
      </c>
      <c r="AEJ45" s="128" t="s">
        <v>158</v>
      </c>
      <c r="AEK45" s="127" t="s">
        <v>158</v>
      </c>
      <c r="AEL45" s="128" t="s">
        <v>1282</v>
      </c>
      <c r="AEM45" s="128">
        <v>0.11122534816337976</v>
      </c>
      <c r="AEN45" s="128">
        <v>9.45879372228869E-2</v>
      </c>
      <c r="AEO45" s="128">
        <v>1.63625</v>
      </c>
      <c r="AEP45" s="128">
        <v>0.30333333333333334</v>
      </c>
      <c r="AEQ45" s="128">
        <v>0.28816666666666668</v>
      </c>
      <c r="AER45" s="128">
        <v>0.16190476190476191</v>
      </c>
      <c r="AES45" s="128">
        <v>0.24083333333333334</v>
      </c>
      <c r="AET45" s="128">
        <v>0.45900000000000002</v>
      </c>
      <c r="AEU45" s="128" t="s">
        <v>1282</v>
      </c>
      <c r="AEV45" s="128">
        <v>0.10666666666666667</v>
      </c>
      <c r="AEW45" s="128" t="s">
        <v>1282</v>
      </c>
      <c r="AEX45" s="128" t="s">
        <v>158</v>
      </c>
      <c r="AEY45" s="128" t="s">
        <v>158</v>
      </c>
      <c r="AEZ45" s="128" t="s">
        <v>158</v>
      </c>
      <c r="AFA45" s="128" t="s">
        <v>158</v>
      </c>
      <c r="AFB45" s="128" t="s">
        <v>158</v>
      </c>
      <c r="AFC45" s="128" t="s">
        <v>158</v>
      </c>
      <c r="AFD45" s="128" t="s">
        <v>158</v>
      </c>
      <c r="AFE45" s="128" t="s">
        <v>158</v>
      </c>
      <c r="AFF45" s="128" t="s">
        <v>158</v>
      </c>
      <c r="AFG45" s="128" t="s">
        <v>158</v>
      </c>
      <c r="AFH45" s="128" t="s">
        <v>158</v>
      </c>
      <c r="AFI45" s="128" t="s">
        <v>158</v>
      </c>
      <c r="AFJ45" s="128" t="s">
        <v>158</v>
      </c>
      <c r="AFK45" s="128" t="s">
        <v>158</v>
      </c>
      <c r="AFL45" s="134" t="s">
        <v>158</v>
      </c>
      <c r="AFM45" s="135" t="s">
        <v>1282</v>
      </c>
      <c r="AFN45" s="135">
        <v>0.11563314816914183</v>
      </c>
      <c r="AFO45" s="135">
        <v>9.8408188967153337E-2</v>
      </c>
      <c r="AFP45" s="135" t="s">
        <v>1307</v>
      </c>
      <c r="AFQ45" s="135">
        <v>0.36399999999999999</v>
      </c>
      <c r="AFR45" s="135">
        <v>0.36020833333333335</v>
      </c>
      <c r="AFS45" s="135">
        <v>0.17894736842105263</v>
      </c>
      <c r="AFT45" s="135">
        <v>0.26272727272727275</v>
      </c>
      <c r="AFU45" s="135">
        <v>0.57375000000000009</v>
      </c>
      <c r="AFV45" s="135" t="s">
        <v>1282</v>
      </c>
      <c r="AFW45" s="135">
        <v>0.16</v>
      </c>
      <c r="AFX45" s="135" t="s">
        <v>1282</v>
      </c>
      <c r="AFY45" s="135" t="s">
        <v>158</v>
      </c>
      <c r="AFZ45" s="135" t="s">
        <v>158</v>
      </c>
      <c r="AGA45" s="135" t="s">
        <v>158</v>
      </c>
      <c r="AGB45" s="135" t="s">
        <v>158</v>
      </c>
      <c r="AGC45" s="135" t="s">
        <v>158</v>
      </c>
      <c r="AGD45" s="135" t="s">
        <v>158</v>
      </c>
      <c r="AGE45" s="135" t="s">
        <v>158</v>
      </c>
      <c r="AGF45" s="135" t="s">
        <v>158</v>
      </c>
      <c r="AGG45" s="135" t="s">
        <v>158</v>
      </c>
      <c r="AGH45" s="135" t="s">
        <v>158</v>
      </c>
      <c r="AGI45" s="135" t="s">
        <v>158</v>
      </c>
      <c r="AGJ45" s="135" t="s">
        <v>158</v>
      </c>
      <c r="AGK45" s="135" t="s">
        <v>158</v>
      </c>
      <c r="AGL45" s="135" t="s">
        <v>158</v>
      </c>
    </row>
    <row r="46" spans="1:870" x14ac:dyDescent="0.2">
      <c r="A46" s="7">
        <v>44</v>
      </c>
      <c r="B46" s="1" t="s">
        <v>337</v>
      </c>
      <c r="C46" s="1" t="s">
        <v>338</v>
      </c>
      <c r="D46" s="94">
        <v>1.28</v>
      </c>
      <c r="E46" s="95">
        <v>1.32</v>
      </c>
      <c r="F46" s="57">
        <v>5.28</v>
      </c>
      <c r="G46" s="58" t="s">
        <v>159</v>
      </c>
      <c r="H46" s="58">
        <v>5.28</v>
      </c>
      <c r="I46" s="226" t="s">
        <v>5</v>
      </c>
      <c r="J46" s="58" t="s">
        <v>159</v>
      </c>
      <c r="K46" s="58" t="s">
        <v>1284</v>
      </c>
      <c r="L46" s="226" t="s">
        <v>5</v>
      </c>
      <c r="M46" s="150">
        <v>4.96</v>
      </c>
      <c r="N46" s="123">
        <v>4.32</v>
      </c>
      <c r="O46" s="123">
        <v>4.29</v>
      </c>
      <c r="P46" s="123">
        <v>4.07</v>
      </c>
      <c r="Q46" s="123">
        <v>3.77</v>
      </c>
      <c r="R46" s="123">
        <v>3.48</v>
      </c>
      <c r="S46" s="123">
        <v>3.24</v>
      </c>
      <c r="T46" s="124">
        <v>3.08</v>
      </c>
      <c r="U46" s="124">
        <v>2.84</v>
      </c>
      <c r="V46" s="124">
        <v>2.5299999999999998</v>
      </c>
      <c r="W46" s="124">
        <v>2.2799999999999998</v>
      </c>
      <c r="X46" s="124">
        <v>2.08</v>
      </c>
      <c r="Y46" s="143">
        <v>2</v>
      </c>
      <c r="Z46" s="124">
        <v>2</v>
      </c>
      <c r="AA46" s="142">
        <v>2</v>
      </c>
      <c r="AB46" s="124">
        <v>1.82</v>
      </c>
      <c r="AC46" s="124">
        <v>1.44</v>
      </c>
      <c r="AD46" s="124">
        <v>1.175</v>
      </c>
      <c r="AE46" s="124">
        <v>1.01</v>
      </c>
      <c r="AF46" s="124">
        <v>0.86</v>
      </c>
      <c r="AG46" s="124">
        <v>0.76</v>
      </c>
      <c r="AH46" s="137">
        <v>0.69</v>
      </c>
      <c r="AI46" s="137">
        <v>0.56999999999999995</v>
      </c>
      <c r="AJ46" s="137">
        <v>0.47</v>
      </c>
      <c r="AK46" s="137">
        <v>0.44</v>
      </c>
      <c r="AL46" s="137">
        <v>0.38</v>
      </c>
      <c r="AM46" s="137">
        <v>0.33250000000000002</v>
      </c>
      <c r="AN46" s="137">
        <v>0.29499999999999998</v>
      </c>
      <c r="AO46" s="137">
        <v>0.28999999999999998</v>
      </c>
      <c r="AP46" s="137">
        <v>0.28999999999999998</v>
      </c>
      <c r="AQ46" s="137">
        <v>0.28999999999999998</v>
      </c>
      <c r="AR46" s="137">
        <v>0.28999999999999998</v>
      </c>
      <c r="AS46" s="137">
        <v>0.28999999999999998</v>
      </c>
      <c r="AT46" s="137">
        <v>0.27500000000000002</v>
      </c>
      <c r="AU46" s="137">
        <v>0.26</v>
      </c>
      <c r="AV46" s="137">
        <v>0.25</v>
      </c>
      <c r="AW46" s="137">
        <v>0.25</v>
      </c>
      <c r="AX46" s="137">
        <v>0.25</v>
      </c>
      <c r="AY46" s="137">
        <v>0.25</v>
      </c>
      <c r="AZ46" s="137">
        <v>0.25</v>
      </c>
      <c r="BA46" s="137">
        <v>0.25</v>
      </c>
      <c r="BB46" s="137">
        <v>0.21249999999999999</v>
      </c>
      <c r="BC46" s="137">
        <v>0.1575</v>
      </c>
      <c r="BD46" s="137">
        <v>0.13625000000000001</v>
      </c>
      <c r="BE46" s="137">
        <v>9.7500000000000003E-2</v>
      </c>
      <c r="BF46" s="137">
        <v>8.6249999999999993E-2</v>
      </c>
      <c r="BG46" s="137">
        <v>8.1250000000000003E-2</v>
      </c>
      <c r="BH46" s="137">
        <v>7.6874999999999999E-2</v>
      </c>
      <c r="BI46" s="137">
        <v>6.8750000000000006E-2</v>
      </c>
      <c r="BJ46" s="137">
        <v>6.3750000000000001E-2</v>
      </c>
      <c r="BK46" s="137">
        <v>0.06</v>
      </c>
      <c r="BL46" s="137">
        <v>5.5E-2</v>
      </c>
      <c r="BM46" s="126">
        <v>0.14814814814814814</v>
      </c>
      <c r="BN46" s="125">
        <v>6.9930069930070893E-3</v>
      </c>
      <c r="BO46" s="125">
        <v>5.4054054054053946E-2</v>
      </c>
      <c r="BP46" s="125">
        <v>7.9575596816976235E-2</v>
      </c>
      <c r="BQ46" s="125">
        <v>8.3333333333333259E-2</v>
      </c>
      <c r="BR46" s="125">
        <v>7.4074074074073959E-2</v>
      </c>
      <c r="BS46" s="125">
        <v>5.1948051948051965E-2</v>
      </c>
      <c r="BT46" s="125">
        <v>8.4507042253521236E-2</v>
      </c>
      <c r="BU46" s="125">
        <v>0.12252964426877466</v>
      </c>
      <c r="BV46" s="125">
        <v>0.10964912280701755</v>
      </c>
      <c r="BW46" s="125">
        <v>9.6153846153846034E-2</v>
      </c>
      <c r="BX46" s="125">
        <v>4.0000000000000036E-2</v>
      </c>
      <c r="BY46" s="125">
        <v>0</v>
      </c>
      <c r="BZ46" s="125">
        <v>0</v>
      </c>
      <c r="CA46" s="125">
        <v>9.8901098901098772E-2</v>
      </c>
      <c r="CB46" s="125">
        <v>0.26388888888888906</v>
      </c>
      <c r="CC46" s="125">
        <v>0.22553191489361701</v>
      </c>
      <c r="CD46" s="125">
        <v>0.16336633663366329</v>
      </c>
      <c r="CE46" s="125">
        <v>0.17441860465116288</v>
      </c>
      <c r="CF46" s="125">
        <v>0.13157894736842102</v>
      </c>
      <c r="CG46" s="125">
        <v>0.10144927536231885</v>
      </c>
      <c r="CH46" s="125">
        <v>0.21052631578947367</v>
      </c>
      <c r="CI46" s="125">
        <v>0.21276595744680837</v>
      </c>
      <c r="CJ46" s="125">
        <v>6.8181818181818121E-2</v>
      </c>
      <c r="CK46" s="125">
        <v>0.15789473684210531</v>
      </c>
      <c r="CL46" s="125">
        <v>0.14285714285714279</v>
      </c>
      <c r="CM46" s="125">
        <v>0.12711864406779672</v>
      </c>
      <c r="CN46" s="125">
        <v>1.7241379310344751E-2</v>
      </c>
      <c r="CO46" s="125">
        <v>0</v>
      </c>
      <c r="CP46" s="125">
        <v>0</v>
      </c>
      <c r="CQ46" s="125">
        <v>0</v>
      </c>
      <c r="CR46" s="125">
        <v>0</v>
      </c>
      <c r="CS46" s="125">
        <v>5.4545454545454453E-2</v>
      </c>
      <c r="CT46" s="125">
        <v>5.7692307692307709E-2</v>
      </c>
      <c r="CU46" s="125">
        <v>4.0000000000000036E-2</v>
      </c>
      <c r="CV46" s="125">
        <v>0</v>
      </c>
      <c r="CW46" s="125">
        <v>0</v>
      </c>
      <c r="CX46" s="125">
        <v>0</v>
      </c>
      <c r="CY46" s="125">
        <v>0</v>
      </c>
      <c r="CZ46" s="125">
        <v>0</v>
      </c>
      <c r="DA46" s="125">
        <v>0.17647058823529416</v>
      </c>
      <c r="DB46" s="125">
        <v>0.34920634920634908</v>
      </c>
      <c r="DC46" s="125">
        <v>0.15596330275229353</v>
      </c>
      <c r="DD46" s="125">
        <v>0.39743589743589758</v>
      </c>
      <c r="DE46" s="125">
        <v>0.13043478260869579</v>
      </c>
      <c r="DF46" s="125">
        <v>6.153846153846132E-2</v>
      </c>
      <c r="DG46" s="125">
        <v>5.6910569105691033E-2</v>
      </c>
      <c r="DH46" s="125">
        <v>0.11818181818181817</v>
      </c>
      <c r="DI46" s="125">
        <v>7.8431372549019773E-2</v>
      </c>
      <c r="DJ46" s="125">
        <v>6.25E-2</v>
      </c>
      <c r="DK46" s="125">
        <v>9.0909090909090828E-2</v>
      </c>
      <c r="DL46" s="127">
        <v>3.4076231885455804E-2</v>
      </c>
      <c r="DM46" s="128">
        <v>3.1919610814825201E-2</v>
      </c>
      <c r="DN46" s="128">
        <v>3.9206726375434105E-2</v>
      </c>
      <c r="DO46" s="128">
        <v>3.7107950401167031E-2</v>
      </c>
      <c r="DP46" s="128">
        <v>3.4740140066347215E-2</v>
      </c>
      <c r="DQ46" s="128">
        <v>3.3675246758273658E-2</v>
      </c>
      <c r="DR46" s="128">
        <v>3.5106728789684689E-2</v>
      </c>
      <c r="DS46" s="128">
        <v>3.7777505212805103E-2</v>
      </c>
      <c r="DT46" s="128">
        <v>3.3861929176105872E-2</v>
      </c>
      <c r="DU46" s="128">
        <v>3.5119378123264849E-2</v>
      </c>
      <c r="DV46" s="128">
        <v>3.7469186524239931E-2</v>
      </c>
      <c r="DW46" s="128">
        <v>3.3804648139119133E-2</v>
      </c>
      <c r="DX46" s="128">
        <v>3.1801558276355543E-2</v>
      </c>
      <c r="DY46" s="128">
        <v>3.4094783498124788E-2</v>
      </c>
      <c r="DZ46" s="128">
        <v>3.8639876352395672E-2</v>
      </c>
      <c r="EA46" s="128">
        <v>2.97969875573019E-2</v>
      </c>
      <c r="EB46" s="128">
        <v>2.5797205302758867E-2</v>
      </c>
      <c r="EC46" s="128">
        <v>2.5268817204301075E-2</v>
      </c>
      <c r="ED46" s="128">
        <v>3.0773918342474102E-2</v>
      </c>
      <c r="EE46" s="128">
        <v>2.6100151745068283E-2</v>
      </c>
      <c r="EF46" s="128">
        <v>2.5392582692950218E-2</v>
      </c>
      <c r="EG46" s="128">
        <v>2.5910627112279382E-2</v>
      </c>
      <c r="EH46" s="128">
        <v>2.2352941176470586E-2</v>
      </c>
      <c r="EI46" s="128">
        <v>2.2317188983855651E-2</v>
      </c>
      <c r="EJ46" s="128">
        <v>1.9088937093275488E-2</v>
      </c>
      <c r="EK46" s="128">
        <v>1.8419777023751818E-2</v>
      </c>
      <c r="EL46" s="128">
        <v>2.6017214397496092E-2</v>
      </c>
      <c r="EM46" s="127">
        <v>3.7709030442350959E-2</v>
      </c>
      <c r="EN46" s="128">
        <v>3.5174633994822062E-2</v>
      </c>
      <c r="EO46" s="128">
        <v>4.4664237376366475E-2</v>
      </c>
      <c r="EP46" s="128">
        <v>3.9262975110939617E-2</v>
      </c>
      <c r="EQ46" s="128">
        <v>3.7684926029588166E-2</v>
      </c>
      <c r="ER46" s="128">
        <v>3.6212278876170657E-2</v>
      </c>
      <c r="ES46" s="128">
        <v>4.1132410816300626E-2</v>
      </c>
      <c r="ET46" s="128">
        <v>4.0419947506561679E-2</v>
      </c>
      <c r="EU46" s="128">
        <v>3.7124183006535943E-2</v>
      </c>
      <c r="EV46" s="128">
        <v>3.9322350015542427E-2</v>
      </c>
      <c r="EW46" s="128">
        <v>4.1477169365108237E-2</v>
      </c>
      <c r="EX46" s="128">
        <v>3.9304610733182165E-2</v>
      </c>
      <c r="EY46" s="128">
        <v>3.6199095022624438E-2</v>
      </c>
      <c r="EZ46" s="128">
        <v>4.3383947939262472E-2</v>
      </c>
      <c r="FA46" s="128">
        <v>4.3038519474930065E-2</v>
      </c>
      <c r="FB46" s="128">
        <v>3.2929256377781796E-2</v>
      </c>
      <c r="FC46" s="128">
        <v>2.9727497935590423E-2</v>
      </c>
      <c r="FD46" s="128">
        <v>3.0559167750325095E-2</v>
      </c>
      <c r="FE46" s="128">
        <v>3.2749675745784697E-2</v>
      </c>
      <c r="FF46" s="128">
        <v>2.8888142425260329E-2</v>
      </c>
      <c r="FG46" s="128">
        <v>2.8294862248696949E-2</v>
      </c>
      <c r="FH46" s="128">
        <v>2.8383381324557793E-2</v>
      </c>
      <c r="FI46" s="128">
        <v>2.9081632653061219E-2</v>
      </c>
      <c r="FJ46" s="128">
        <v>2.7309703660662404E-2</v>
      </c>
      <c r="FK46" s="128">
        <v>2.2517911975435005E-2</v>
      </c>
      <c r="FL46" s="128">
        <v>2.4050632911392405E-2</v>
      </c>
      <c r="FM46" s="128">
        <v>3.6699779249448124E-2</v>
      </c>
      <c r="FN46" s="127">
        <v>4.2483940042826553E-2</v>
      </c>
      <c r="FO46" s="128">
        <v>4.1852353789455982E-2</v>
      </c>
      <c r="FP46" s="128">
        <v>5.9583333333333335E-2</v>
      </c>
      <c r="FQ46" s="128">
        <v>4.4114459137220896E-2</v>
      </c>
      <c r="FR46" s="128">
        <v>4.1842397336293011E-2</v>
      </c>
      <c r="FS46" s="128">
        <v>3.8610895373349607E-2</v>
      </c>
      <c r="FT46" s="128">
        <v>5.0216986980781163E-2</v>
      </c>
      <c r="FU46" s="128">
        <v>4.5260837619397504E-2</v>
      </c>
      <c r="FV46" s="128">
        <v>4.1980783444198075E-2</v>
      </c>
      <c r="FW46" s="128">
        <v>4.3210930828351833E-2</v>
      </c>
      <c r="FX46" s="128">
        <v>4.6817248459958924E-2</v>
      </c>
      <c r="FY46" s="128">
        <v>4.8036951501154737E-2</v>
      </c>
      <c r="FZ46" s="128">
        <v>4.094165813715455E-2</v>
      </c>
      <c r="GA46" s="128">
        <v>7.8369905956112859E-2</v>
      </c>
      <c r="GB46" s="128">
        <v>6.0790273556231005E-2</v>
      </c>
      <c r="GC46" s="128">
        <v>3.7487126673532448E-2</v>
      </c>
      <c r="GD46" s="128">
        <v>3.3088235294117641E-2</v>
      </c>
      <c r="GE46" s="128">
        <v>3.7854381443298973E-2</v>
      </c>
      <c r="GF46" s="128">
        <v>3.4803583735354929E-2</v>
      </c>
      <c r="GG46" s="128">
        <v>3.2294404806609091E-2</v>
      </c>
      <c r="GH46" s="128">
        <v>3.3732800710164226E-2</v>
      </c>
      <c r="GI46" s="128">
        <v>3.3173076923076916E-2</v>
      </c>
      <c r="GJ46" s="128">
        <v>4.1819515774027871E-2</v>
      </c>
      <c r="GK46" s="128">
        <v>3.1692515171948751E-2</v>
      </c>
      <c r="GL46" s="128">
        <v>3.0598052851182195E-2</v>
      </c>
      <c r="GM46" s="128">
        <v>3.2340425531914893E-2</v>
      </c>
      <c r="GN46" s="128">
        <v>4.3407310704960837E-2</v>
      </c>
      <c r="GO46" s="109">
        <v>11.06</v>
      </c>
      <c r="GP46" s="129">
        <v>11.06</v>
      </c>
      <c r="GQ46" s="129">
        <v>7.82</v>
      </c>
      <c r="GR46" s="138">
        <v>8.75</v>
      </c>
      <c r="GS46" s="129">
        <v>8.36</v>
      </c>
      <c r="GT46" s="129">
        <v>7.56</v>
      </c>
      <c r="GU46" s="129">
        <v>6.78</v>
      </c>
      <c r="GV46" s="129">
        <v>6.73</v>
      </c>
      <c r="GW46" s="129">
        <v>6</v>
      </c>
      <c r="GX46" s="129">
        <v>5.49</v>
      </c>
      <c r="GY46" s="129">
        <v>4.91</v>
      </c>
      <c r="GZ46" s="129">
        <v>4.1900000000000004</v>
      </c>
      <c r="HA46" s="129">
        <v>3.46</v>
      </c>
      <c r="HB46" s="129">
        <v>2.57</v>
      </c>
      <c r="HC46" s="110">
        <v>3.38</v>
      </c>
      <c r="HD46" s="110">
        <v>4.1900000000000004</v>
      </c>
      <c r="HE46" s="129" t="s">
        <v>158</v>
      </c>
      <c r="HF46" s="231" t="s">
        <v>158</v>
      </c>
      <c r="HG46" s="231" t="s">
        <v>158</v>
      </c>
      <c r="HH46" s="231" t="s">
        <v>158</v>
      </c>
      <c r="HI46" s="231" t="s">
        <v>158</v>
      </c>
      <c r="HJ46" s="231" t="s">
        <v>158</v>
      </c>
      <c r="HK46" s="231" t="s">
        <v>158</v>
      </c>
      <c r="HL46" s="231" t="s">
        <v>158</v>
      </c>
      <c r="HM46" s="231" t="s">
        <v>158</v>
      </c>
      <c r="HN46" s="231" t="s">
        <v>158</v>
      </c>
      <c r="HO46" s="231" t="s">
        <v>158</v>
      </c>
      <c r="HP46" s="232">
        <v>10.556057866184448</v>
      </c>
      <c r="HQ46" s="131">
        <v>8.3670886980108499</v>
      </c>
      <c r="HR46" s="131">
        <v>9.2071611253196934</v>
      </c>
      <c r="HS46" s="131">
        <v>10.297142857142857</v>
      </c>
      <c r="HT46" s="131">
        <v>11.139952153110048</v>
      </c>
      <c r="HU46" s="131">
        <v>10.822751322751323</v>
      </c>
      <c r="HV46" s="131">
        <v>9.5162241887905594</v>
      </c>
      <c r="HW46" s="131">
        <v>10.111441307578009</v>
      </c>
      <c r="HX46" s="131">
        <v>11.275</v>
      </c>
      <c r="HY46" s="131">
        <v>9.9289617486338795</v>
      </c>
      <c r="HZ46" s="131">
        <v>8.8187372708757632</v>
      </c>
      <c r="IA46" s="131">
        <v>10.591885441527445</v>
      </c>
      <c r="IB46" s="131">
        <v>14.11849710982659</v>
      </c>
      <c r="IC46" s="131">
        <v>9.9299610894941637</v>
      </c>
      <c r="ID46" s="131">
        <v>11.553254437869821</v>
      </c>
      <c r="IE46" s="131">
        <v>11.813842482100238</v>
      </c>
      <c r="IF46" s="131" t="s">
        <v>158</v>
      </c>
      <c r="IG46" s="131" t="s">
        <v>158</v>
      </c>
      <c r="IH46" s="131" t="s">
        <v>158</v>
      </c>
      <c r="II46" s="131" t="s">
        <v>158</v>
      </c>
      <c r="IJ46" s="131" t="s">
        <v>158</v>
      </c>
      <c r="IK46" s="131" t="s">
        <v>158</v>
      </c>
      <c r="IL46" s="131" t="s">
        <v>158</v>
      </c>
      <c r="IM46" s="131" t="s">
        <v>158</v>
      </c>
      <c r="IN46" s="131" t="s">
        <v>158</v>
      </c>
      <c r="IO46" s="131" t="s">
        <v>158</v>
      </c>
      <c r="IP46" s="131" t="s">
        <v>158</v>
      </c>
      <c r="IQ46" s="130">
        <v>11.902311171948728</v>
      </c>
      <c r="IR46" s="131">
        <v>10.68030018625678</v>
      </c>
      <c r="IS46" s="131">
        <v>12.341646203324808</v>
      </c>
      <c r="IT46" s="131">
        <v>11.630224251428571</v>
      </c>
      <c r="IU46" s="131">
        <v>12.092796279904308</v>
      </c>
      <c r="IV46" s="131">
        <v>12.424698033068784</v>
      </c>
      <c r="IW46" s="131">
        <v>11.296630587020649</v>
      </c>
      <c r="IX46" s="131">
        <v>11.460778603268944</v>
      </c>
      <c r="IY46" s="131">
        <v>12.459037185</v>
      </c>
      <c r="IZ46" s="131">
        <v>11.358086777777777</v>
      </c>
      <c r="JA46" s="131">
        <v>10.82889632382892</v>
      </c>
      <c r="JB46" s="131">
        <v>12.88053513842482</v>
      </c>
      <c r="JC46" s="131">
        <v>16.103884393063584</v>
      </c>
      <c r="JD46" s="131">
        <v>16.839377431906616</v>
      </c>
      <c r="JE46" s="131">
        <v>14.341199399408286</v>
      </c>
      <c r="JF46" s="131">
        <v>13.27806190214797</v>
      </c>
      <c r="JG46" s="131" t="s">
        <v>158</v>
      </c>
      <c r="JH46" s="131" t="s">
        <v>158</v>
      </c>
      <c r="JI46" s="131" t="s">
        <v>158</v>
      </c>
      <c r="JJ46" s="131" t="s">
        <v>158</v>
      </c>
      <c r="JK46" s="131" t="s">
        <v>158</v>
      </c>
      <c r="JL46" s="131" t="s">
        <v>158</v>
      </c>
      <c r="JM46" s="131" t="s">
        <v>158</v>
      </c>
      <c r="JN46" s="131" t="s">
        <v>158</v>
      </c>
      <c r="JO46" s="131" t="s">
        <v>158</v>
      </c>
      <c r="JP46" s="131" t="s">
        <v>158</v>
      </c>
      <c r="JQ46" s="131" t="s">
        <v>158</v>
      </c>
      <c r="JR46" s="130">
        <v>13.52622115732369</v>
      </c>
      <c r="JS46" s="131">
        <v>12.136527667269439</v>
      </c>
      <c r="JT46" s="131">
        <v>14.025575447570333</v>
      </c>
      <c r="JU46" s="131">
        <v>12.371428571428572</v>
      </c>
      <c r="JV46" s="131">
        <v>12.98086124401914</v>
      </c>
      <c r="JW46" s="131">
        <v>13.511904761904763</v>
      </c>
      <c r="JX46" s="131">
        <v>12.492625368731563</v>
      </c>
      <c r="JY46" s="131">
        <v>12.462109955423477</v>
      </c>
      <c r="JZ46" s="131">
        <v>13.866666666666667</v>
      </c>
      <c r="KA46" s="131">
        <v>12.887067395264117</v>
      </c>
      <c r="KB46" s="131">
        <v>12.042769857433809</v>
      </c>
      <c r="KC46" s="131">
        <v>14.684964200477326</v>
      </c>
      <c r="KD46" s="131">
        <v>18.176300578034681</v>
      </c>
      <c r="KE46" s="131">
        <v>22.762645914396888</v>
      </c>
      <c r="KF46" s="131">
        <v>16.520710059171599</v>
      </c>
      <c r="KG46" s="131">
        <v>14.577565632458231</v>
      </c>
      <c r="KH46" s="131" t="s">
        <v>158</v>
      </c>
      <c r="KI46" s="131" t="s">
        <v>158</v>
      </c>
      <c r="KJ46" s="131" t="s">
        <v>158</v>
      </c>
      <c r="KK46" s="131" t="s">
        <v>158</v>
      </c>
      <c r="KL46" s="131" t="s">
        <v>158</v>
      </c>
      <c r="KM46" s="131" t="s">
        <v>158</v>
      </c>
      <c r="KN46" s="131" t="s">
        <v>158</v>
      </c>
      <c r="KO46" s="131" t="s">
        <v>158</v>
      </c>
      <c r="KP46" s="131" t="s">
        <v>158</v>
      </c>
      <c r="KQ46" s="131" t="s">
        <v>158</v>
      </c>
      <c r="KR46" s="131" t="s">
        <v>158</v>
      </c>
      <c r="KS46" s="116">
        <v>34.748591889454239</v>
      </c>
      <c r="KT46" s="132">
        <v>32.047056081295025</v>
      </c>
      <c r="KU46" s="132">
        <v>32.962911126662</v>
      </c>
      <c r="KV46" s="132">
        <v>31.870922970159612</v>
      </c>
      <c r="KW46" s="132">
        <v>29.348275862068967</v>
      </c>
      <c r="KX46" s="132">
        <v>27.363636363636363</v>
      </c>
      <c r="KY46" s="132">
        <v>25.58835341365462</v>
      </c>
      <c r="KZ46" s="132">
        <v>24.256551724137932</v>
      </c>
      <c r="LA46" s="132">
        <v>23.378787878787879</v>
      </c>
      <c r="LB46" s="132">
        <v>21.036809815950921</v>
      </c>
      <c r="LC46" s="132">
        <v>20.040871934604905</v>
      </c>
      <c r="LD46" s="132">
        <v>18.647178789938817</v>
      </c>
      <c r="LE46" s="132" t="s">
        <v>158</v>
      </c>
      <c r="LF46" s="132" t="s">
        <v>158</v>
      </c>
      <c r="LG46" s="132" t="s">
        <v>158</v>
      </c>
      <c r="LH46" s="132" t="s">
        <v>158</v>
      </c>
      <c r="LI46" s="132" t="s">
        <v>158</v>
      </c>
      <c r="LJ46" s="132" t="s">
        <v>158</v>
      </c>
      <c r="LK46" s="132" t="s">
        <v>158</v>
      </c>
      <c r="LL46" s="132" t="s">
        <v>158</v>
      </c>
      <c r="LM46" s="132" t="s">
        <v>158</v>
      </c>
      <c r="LN46" s="132" t="s">
        <v>158</v>
      </c>
      <c r="LO46" s="132" t="s">
        <v>158</v>
      </c>
      <c r="LP46" s="132" t="s">
        <v>158</v>
      </c>
      <c r="LQ46" s="132" t="s">
        <v>158</v>
      </c>
      <c r="LR46" s="132" t="s">
        <v>158</v>
      </c>
      <c r="LS46" s="132" t="s">
        <v>158</v>
      </c>
      <c r="LT46" s="130">
        <v>3.3598483751922092</v>
      </c>
      <c r="LU46" s="131">
        <v>2.8876287658139379</v>
      </c>
      <c r="LV46" s="131">
        <v>2.1842730978260869</v>
      </c>
      <c r="LW46" s="131">
        <v>2.8270282628576404</v>
      </c>
      <c r="LX46" s="131">
        <v>3.1732698860298436</v>
      </c>
      <c r="LY46" s="131">
        <v>2.9900996677740861</v>
      </c>
      <c r="LZ46" s="131">
        <v>2.5214596248920973</v>
      </c>
      <c r="MA46" s="131">
        <v>2.8054276128738769</v>
      </c>
      <c r="MB46" s="131">
        <v>2.8936487362281271</v>
      </c>
      <c r="MC46" s="131">
        <v>2.5911723534558178</v>
      </c>
      <c r="MD46" s="131">
        <v>2.1605846363018353</v>
      </c>
      <c r="ME46" s="131">
        <v>2.3799846882974847</v>
      </c>
      <c r="MF46" s="131" t="s">
        <v>158</v>
      </c>
      <c r="MG46" s="131" t="s">
        <v>158</v>
      </c>
      <c r="MH46" s="131" t="s">
        <v>158</v>
      </c>
      <c r="MI46" s="131" t="s">
        <v>158</v>
      </c>
      <c r="MJ46" s="131" t="s">
        <v>158</v>
      </c>
      <c r="MK46" s="131" t="s">
        <v>158</v>
      </c>
      <c r="ML46" s="131" t="s">
        <v>158</v>
      </c>
      <c r="MM46" s="131" t="s">
        <v>158</v>
      </c>
      <c r="MN46" s="131" t="s">
        <v>158</v>
      </c>
      <c r="MO46" s="131" t="s">
        <v>158</v>
      </c>
      <c r="MP46" s="131" t="s">
        <v>158</v>
      </c>
      <c r="MQ46" s="131" t="s">
        <v>158</v>
      </c>
      <c r="MR46" s="131" t="s">
        <v>158</v>
      </c>
      <c r="MS46" s="131" t="s">
        <v>158</v>
      </c>
      <c r="MT46" s="131" t="s">
        <v>158</v>
      </c>
      <c r="MU46" s="130">
        <v>3.7883423299723376</v>
      </c>
      <c r="MV46" s="131">
        <v>3.6859585404771629</v>
      </c>
      <c r="MW46" s="131">
        <v>2.9278868282946249</v>
      </c>
      <c r="MX46" s="131">
        <v>3.1930189877237294</v>
      </c>
      <c r="MY46" s="131">
        <v>3.4446921984490659</v>
      </c>
      <c r="MZ46" s="131">
        <v>3.4326840147176081</v>
      </c>
      <c r="NA46" s="131">
        <v>2.993203749449894</v>
      </c>
      <c r="NB46" s="131">
        <v>3.1798023427726601</v>
      </c>
      <c r="NC46" s="131">
        <v>3.1975234771613739</v>
      </c>
      <c r="ND46" s="131">
        <v>2.9641327252347622</v>
      </c>
      <c r="NE46" s="131">
        <v>2.6530722377498299</v>
      </c>
      <c r="NF46" s="131">
        <v>2.8942416886740796</v>
      </c>
      <c r="NG46" s="131" t="s">
        <v>158</v>
      </c>
      <c r="NH46" s="131" t="s">
        <v>158</v>
      </c>
      <c r="NI46" s="131" t="s">
        <v>158</v>
      </c>
      <c r="NJ46" s="131" t="s">
        <v>158</v>
      </c>
      <c r="NK46" s="131" t="s">
        <v>158</v>
      </c>
      <c r="NL46" s="131" t="s">
        <v>158</v>
      </c>
      <c r="NM46" s="131" t="s">
        <v>158</v>
      </c>
      <c r="NN46" s="131" t="s">
        <v>158</v>
      </c>
      <c r="NO46" s="131" t="s">
        <v>158</v>
      </c>
      <c r="NP46" s="131" t="s">
        <v>158</v>
      </c>
      <c r="NQ46" s="131" t="s">
        <v>158</v>
      </c>
      <c r="NR46" s="131" t="s">
        <v>158</v>
      </c>
      <c r="NS46" s="131" t="s">
        <v>158</v>
      </c>
      <c r="NT46" s="131" t="s">
        <v>158</v>
      </c>
      <c r="NU46" s="131" t="s">
        <v>158</v>
      </c>
      <c r="NV46" s="130">
        <v>4.3052105960414968</v>
      </c>
      <c r="NW46" s="131">
        <v>4.188528133738509</v>
      </c>
      <c r="NX46" s="131">
        <v>3.3273760190217394</v>
      </c>
      <c r="NY46" s="131">
        <v>3.3965128685276316</v>
      </c>
      <c r="NZ46" s="131">
        <v>3.6976618493714013</v>
      </c>
      <c r="OA46" s="131">
        <v>3.7330564784053157</v>
      </c>
      <c r="OB46" s="131">
        <v>3.3100996625598369</v>
      </c>
      <c r="OC46" s="131">
        <v>3.4576225406573413</v>
      </c>
      <c r="OD46" s="131">
        <v>3.5587815942968244</v>
      </c>
      <c r="OE46" s="131">
        <v>3.3631525226013412</v>
      </c>
      <c r="OF46" s="131">
        <v>2.9504704282800818</v>
      </c>
      <c r="OG46" s="131">
        <v>3.2996948596427269</v>
      </c>
      <c r="OH46" s="131" t="s">
        <v>158</v>
      </c>
      <c r="OI46" s="131" t="s">
        <v>158</v>
      </c>
      <c r="OJ46" s="131" t="s">
        <v>158</v>
      </c>
      <c r="OK46" s="131" t="s">
        <v>158</v>
      </c>
      <c r="OL46" s="131" t="s">
        <v>158</v>
      </c>
      <c r="OM46" s="131" t="s">
        <v>158</v>
      </c>
      <c r="ON46" s="131" t="s">
        <v>158</v>
      </c>
      <c r="OO46" s="131" t="s">
        <v>158</v>
      </c>
      <c r="OP46" s="131" t="s">
        <v>158</v>
      </c>
      <c r="OQ46" s="131" t="s">
        <v>158</v>
      </c>
      <c r="OR46" s="131" t="s">
        <v>158</v>
      </c>
      <c r="OS46" s="131" t="s">
        <v>158</v>
      </c>
      <c r="OT46" s="131" t="s">
        <v>158</v>
      </c>
      <c r="OU46" s="131" t="s">
        <v>158</v>
      </c>
      <c r="OV46" s="131" t="s">
        <v>158</v>
      </c>
      <c r="OW46" s="378">
        <v>15.632057472852997</v>
      </c>
      <c r="OX46" s="132">
        <v>42.857654371173233</v>
      </c>
      <c r="OY46" s="132">
        <v>97.144156752974112</v>
      </c>
      <c r="OZ46" s="132">
        <v>9.8993754337265791</v>
      </c>
      <c r="PA46" s="132">
        <v>12.05103448275862</v>
      </c>
      <c r="PB46" s="132">
        <v>25.593622795115333</v>
      </c>
      <c r="PC46" s="132">
        <v>17.975903614457831</v>
      </c>
      <c r="PD46" s="132">
        <v>16.654482758620691</v>
      </c>
      <c r="PE46" s="132">
        <v>10.450413223140496</v>
      </c>
      <c r="PF46" s="132">
        <v>4.9366053169734148</v>
      </c>
      <c r="PG46" s="132">
        <v>-1.4128065395095368</v>
      </c>
      <c r="PH46" s="132">
        <v>7.0278721957851804</v>
      </c>
      <c r="PI46" s="132" t="s">
        <v>158</v>
      </c>
      <c r="PJ46" s="132" t="s">
        <v>158</v>
      </c>
      <c r="PK46" s="132" t="s">
        <v>158</v>
      </c>
      <c r="PL46" s="132" t="s">
        <v>158</v>
      </c>
      <c r="PM46" s="132" t="s">
        <v>158</v>
      </c>
      <c r="PN46" s="132" t="s">
        <v>158</v>
      </c>
      <c r="PO46" s="132" t="s">
        <v>158</v>
      </c>
      <c r="PP46" s="132" t="s">
        <v>158</v>
      </c>
      <c r="PQ46" s="132" t="s">
        <v>158</v>
      </c>
      <c r="PR46" s="132" t="s">
        <v>158</v>
      </c>
      <c r="PS46" s="132" t="s">
        <v>158</v>
      </c>
      <c r="PT46" s="132" t="s">
        <v>158</v>
      </c>
      <c r="PU46" s="132" t="s">
        <v>158</v>
      </c>
      <c r="PV46" s="132" t="s">
        <v>158</v>
      </c>
      <c r="PW46" s="132" t="s">
        <v>158</v>
      </c>
      <c r="PX46" s="130">
        <v>7.4686265837207175</v>
      </c>
      <c r="PY46" s="131">
        <v>2.1592409187527521</v>
      </c>
      <c r="PZ46" s="131">
        <v>0.74116655501048123</v>
      </c>
      <c r="QA46" s="131">
        <v>9.1015842972309837</v>
      </c>
      <c r="QB46" s="131">
        <v>7.7279672656518255</v>
      </c>
      <c r="QC46" s="131">
        <v>3.196890125911199</v>
      </c>
      <c r="QD46" s="131">
        <v>3.5892493297587129</v>
      </c>
      <c r="QE46" s="131">
        <v>4.0859869973911955</v>
      </c>
      <c r="QF46" s="131">
        <v>6.4734282325029664</v>
      </c>
      <c r="QG46" s="131">
        <v>11.042000828500415</v>
      </c>
      <c r="QH46" s="131" t="s">
        <v>1282</v>
      </c>
      <c r="QI46" s="131">
        <v>6.3148558715418845</v>
      </c>
      <c r="QJ46" s="131" t="s">
        <v>158</v>
      </c>
      <c r="QK46" s="131" t="s">
        <v>158</v>
      </c>
      <c r="QL46" s="131" t="s">
        <v>158</v>
      </c>
      <c r="QM46" s="131" t="s">
        <v>158</v>
      </c>
      <c r="QN46" s="131" t="s">
        <v>158</v>
      </c>
      <c r="QO46" s="131" t="s">
        <v>158</v>
      </c>
      <c r="QP46" s="131" t="s">
        <v>158</v>
      </c>
      <c r="QQ46" s="131" t="s">
        <v>158</v>
      </c>
      <c r="QR46" s="131" t="s">
        <v>158</v>
      </c>
      <c r="QS46" s="131" t="s">
        <v>158</v>
      </c>
      <c r="QT46" s="131" t="s">
        <v>158</v>
      </c>
      <c r="QU46" s="131" t="s">
        <v>158</v>
      </c>
      <c r="QV46" s="131" t="s">
        <v>158</v>
      </c>
      <c r="QW46" s="131" t="s">
        <v>158</v>
      </c>
      <c r="QX46" s="131" t="s">
        <v>158</v>
      </c>
      <c r="QY46" s="130">
        <v>8.4211282993528744</v>
      </c>
      <c r="QZ46" s="131">
        <v>2.7561965719582693</v>
      </c>
      <c r="RA46" s="131">
        <v>0.99348922813152385</v>
      </c>
      <c r="RB46" s="131">
        <v>10.279887138464773</v>
      </c>
      <c r="RC46" s="131">
        <v>8.3889708426805552</v>
      </c>
      <c r="RD46" s="131">
        <v>3.6700828906459906</v>
      </c>
      <c r="RE46" s="131">
        <v>4.260768027171582</v>
      </c>
      <c r="RF46" s="131">
        <v>4.6312480019876592</v>
      </c>
      <c r="RG46" s="131">
        <v>7.1532313138078294</v>
      </c>
      <c r="RH46" s="131">
        <v>12.631331128620548</v>
      </c>
      <c r="RI46" s="131" t="s">
        <v>1282</v>
      </c>
      <c r="RJ46" s="131">
        <v>7.6793431534465073</v>
      </c>
      <c r="RK46" s="131" t="s">
        <v>158</v>
      </c>
      <c r="RL46" s="131" t="s">
        <v>158</v>
      </c>
      <c r="RM46" s="131" t="s">
        <v>158</v>
      </c>
      <c r="RN46" s="131" t="s">
        <v>158</v>
      </c>
      <c r="RO46" s="131" t="s">
        <v>158</v>
      </c>
      <c r="RP46" s="131" t="s">
        <v>158</v>
      </c>
      <c r="RQ46" s="131" t="s">
        <v>158</v>
      </c>
      <c r="RR46" s="131" t="s">
        <v>158</v>
      </c>
      <c r="RS46" s="131" t="s">
        <v>158</v>
      </c>
      <c r="RT46" s="131" t="s">
        <v>158</v>
      </c>
      <c r="RU46" s="131" t="s">
        <v>158</v>
      </c>
      <c r="RV46" s="131" t="s">
        <v>158</v>
      </c>
      <c r="RW46" s="131" t="s">
        <v>158</v>
      </c>
      <c r="RX46" s="131" t="s">
        <v>158</v>
      </c>
      <c r="RY46" s="131" t="s">
        <v>158</v>
      </c>
      <c r="RZ46" s="130">
        <v>9.570077787891897</v>
      </c>
      <c r="SA46" s="131">
        <v>3.131995858604089</v>
      </c>
      <c r="SB46" s="131">
        <v>1.1290437187992999</v>
      </c>
      <c r="SC46" s="131">
        <v>10.935033298282509</v>
      </c>
      <c r="SD46" s="131">
        <v>9.0050360535652967</v>
      </c>
      <c r="SE46" s="131">
        <v>3.9912286282306164</v>
      </c>
      <c r="SF46" s="131">
        <v>4.7118632707774806</v>
      </c>
      <c r="SG46" s="131">
        <v>5.0358814029566439</v>
      </c>
      <c r="SH46" s="131">
        <v>7.9614076710162127</v>
      </c>
      <c r="SI46" s="131">
        <v>14.331710853355428</v>
      </c>
      <c r="SJ46" s="131" t="s">
        <v>1282</v>
      </c>
      <c r="SK46" s="131">
        <v>8.7551392919326751</v>
      </c>
      <c r="SL46" s="131" t="s">
        <v>158</v>
      </c>
      <c r="SM46" s="131" t="s">
        <v>158</v>
      </c>
      <c r="SN46" s="131" t="s">
        <v>158</v>
      </c>
      <c r="SO46" s="131" t="s">
        <v>158</v>
      </c>
      <c r="SP46" s="131" t="s">
        <v>158</v>
      </c>
      <c r="SQ46" s="131" t="s">
        <v>158</v>
      </c>
      <c r="SR46" s="131" t="s">
        <v>158</v>
      </c>
      <c r="SS46" s="131" t="s">
        <v>158</v>
      </c>
      <c r="ST46" s="131" t="s">
        <v>158</v>
      </c>
      <c r="SU46" s="131" t="s">
        <v>158</v>
      </c>
      <c r="SV46" s="131" t="s">
        <v>158</v>
      </c>
      <c r="SW46" s="131" t="s">
        <v>158</v>
      </c>
      <c r="SX46" s="131" t="s">
        <v>158</v>
      </c>
      <c r="SY46" s="131" t="s">
        <v>158</v>
      </c>
      <c r="SZ46" s="131" t="s">
        <v>158</v>
      </c>
      <c r="TA46" s="378">
        <v>13.850991768626741</v>
      </c>
      <c r="TB46" s="132">
        <v>41.32291168630028</v>
      </c>
      <c r="TC46" s="132">
        <v>95.304408677396779</v>
      </c>
      <c r="TD46" s="132">
        <v>8.3303261623872302</v>
      </c>
      <c r="TE46" s="132">
        <v>10.68551724137931</v>
      </c>
      <c r="TF46" s="132">
        <v>24.668249660786973</v>
      </c>
      <c r="TG46" s="132">
        <v>17.134538152610443</v>
      </c>
      <c r="TH46" s="132">
        <v>15.732413793103449</v>
      </c>
      <c r="TI46" s="132">
        <v>9.6053719008264462</v>
      </c>
      <c r="TJ46" s="132">
        <v>4.2917518745739605</v>
      </c>
      <c r="TK46" s="132">
        <v>-2.3331062670299727</v>
      </c>
      <c r="TL46" s="132">
        <v>6.1182868796736916</v>
      </c>
      <c r="TM46" s="132" t="s">
        <v>158</v>
      </c>
      <c r="TN46" s="132" t="s">
        <v>158</v>
      </c>
      <c r="TO46" s="132" t="s">
        <v>158</v>
      </c>
      <c r="TP46" s="132" t="s">
        <v>158</v>
      </c>
      <c r="TQ46" s="132" t="s">
        <v>158</v>
      </c>
      <c r="TR46" s="132" t="s">
        <v>158</v>
      </c>
      <c r="TS46" s="132" t="s">
        <v>158</v>
      </c>
      <c r="TT46" s="132" t="s">
        <v>158</v>
      </c>
      <c r="TU46" s="132" t="s">
        <v>158</v>
      </c>
      <c r="TV46" s="132" t="s">
        <v>158</v>
      </c>
      <c r="TW46" s="132" t="s">
        <v>158</v>
      </c>
      <c r="TX46" s="132" t="s">
        <v>158</v>
      </c>
      <c r="TY46" s="132" t="s">
        <v>158</v>
      </c>
      <c r="TZ46" s="132" t="s">
        <v>158</v>
      </c>
      <c r="UA46" s="132" t="s">
        <v>158</v>
      </c>
      <c r="UB46" s="235">
        <v>69.7</v>
      </c>
      <c r="UC46" s="236">
        <v>62.3</v>
      </c>
      <c r="UD46" s="236">
        <v>55.41</v>
      </c>
      <c r="UE46" s="236">
        <v>53.54</v>
      </c>
      <c r="UF46" s="236">
        <v>49.67</v>
      </c>
      <c r="UG46" s="236">
        <v>45.12</v>
      </c>
      <c r="UH46" s="236">
        <v>42.1</v>
      </c>
      <c r="UI46" s="236">
        <v>38.21</v>
      </c>
      <c r="UJ46" s="236">
        <v>32.56</v>
      </c>
      <c r="UK46" s="236">
        <v>29.57</v>
      </c>
      <c r="UL46" s="236">
        <v>27.3</v>
      </c>
      <c r="UM46" s="236">
        <v>25.65</v>
      </c>
      <c r="UN46" s="236" t="s">
        <v>5</v>
      </c>
      <c r="UO46" s="231" t="s">
        <v>5</v>
      </c>
      <c r="UP46" s="231" t="s">
        <v>5</v>
      </c>
      <c r="UQ46" s="231" t="s">
        <v>5</v>
      </c>
      <c r="UR46" s="231" t="s">
        <v>5</v>
      </c>
      <c r="US46" s="231" t="s">
        <v>5</v>
      </c>
      <c r="UT46" s="231" t="s">
        <v>5</v>
      </c>
      <c r="UU46" s="231" t="s">
        <v>5</v>
      </c>
      <c r="UV46" s="231" t="s">
        <v>5</v>
      </c>
      <c r="UW46" s="231" t="s">
        <v>5</v>
      </c>
      <c r="UX46" s="231" t="s">
        <v>5</v>
      </c>
      <c r="UY46" s="231" t="s">
        <v>5</v>
      </c>
      <c r="UZ46" s="231" t="s">
        <v>5</v>
      </c>
      <c r="VA46" s="231" t="s">
        <v>5</v>
      </c>
      <c r="VB46" s="231" t="s">
        <v>5</v>
      </c>
      <c r="VC46" s="130">
        <v>1.6750358680057389</v>
      </c>
      <c r="VD46" s="131">
        <v>1.6568218459069022</v>
      </c>
      <c r="VE46" s="131">
        <v>1.2994044396318354</v>
      </c>
      <c r="VF46" s="131">
        <v>1.7231976092641017</v>
      </c>
      <c r="VG46" s="131">
        <v>1.8139722166297563</v>
      </c>
      <c r="VH46" s="131">
        <v>1.9975620567375887</v>
      </c>
      <c r="VI46" s="131">
        <v>1.5325415676959619</v>
      </c>
      <c r="VJ46" s="131">
        <v>1.7809473959696414</v>
      </c>
      <c r="VK46" s="131">
        <v>2.0777027027027026</v>
      </c>
      <c r="VL46" s="131">
        <v>1.9800473452823806</v>
      </c>
      <c r="VM46" s="131">
        <v>1.783882783882784</v>
      </c>
      <c r="VN46" s="131">
        <v>1.6881091617933723</v>
      </c>
      <c r="VO46" s="131" t="s">
        <v>158</v>
      </c>
      <c r="VP46" s="131" t="s">
        <v>158</v>
      </c>
      <c r="VQ46" s="131" t="s">
        <v>158</v>
      </c>
      <c r="VR46" s="131" t="s">
        <v>158</v>
      </c>
      <c r="VS46" s="131" t="s">
        <v>158</v>
      </c>
      <c r="VT46" s="131" t="s">
        <v>158</v>
      </c>
      <c r="VU46" s="131" t="s">
        <v>158</v>
      </c>
      <c r="VV46" s="131" t="s">
        <v>158</v>
      </c>
      <c r="VW46" s="131" t="s">
        <v>158</v>
      </c>
      <c r="VX46" s="131" t="s">
        <v>158</v>
      </c>
      <c r="VY46" s="131" t="s">
        <v>158</v>
      </c>
      <c r="VZ46" s="131" t="s">
        <v>158</v>
      </c>
      <c r="WA46" s="131" t="s">
        <v>158</v>
      </c>
      <c r="WB46" s="131" t="s">
        <v>158</v>
      </c>
      <c r="WC46" s="131" t="s">
        <v>158</v>
      </c>
      <c r="WD46" s="130">
        <v>1.8871374456241032</v>
      </c>
      <c r="WE46" s="131">
        <v>1.9713607843425685</v>
      </c>
      <c r="WF46" s="131">
        <v>1.733441617036636</v>
      </c>
      <c r="WG46" s="131">
        <v>1.9361225252147927</v>
      </c>
      <c r="WH46" s="131">
        <v>2.014093013891685</v>
      </c>
      <c r="WI46" s="131">
        <v>2.1298758865248226</v>
      </c>
      <c r="WJ46" s="131">
        <v>1.8710213776722089</v>
      </c>
      <c r="WK46" s="131">
        <v>1.9942423449358806</v>
      </c>
      <c r="WL46" s="131">
        <v>2.3495085995085994</v>
      </c>
      <c r="WM46" s="131">
        <v>2.1758539059857966</v>
      </c>
      <c r="WN46" s="131">
        <v>2.0135531135531135</v>
      </c>
      <c r="WO46" s="131">
        <v>2.0631578947368423</v>
      </c>
      <c r="WP46" s="131" t="s">
        <v>158</v>
      </c>
      <c r="WQ46" s="131" t="s">
        <v>158</v>
      </c>
      <c r="WR46" s="131" t="s">
        <v>158</v>
      </c>
      <c r="WS46" s="131" t="s">
        <v>158</v>
      </c>
      <c r="WT46" s="131" t="s">
        <v>158</v>
      </c>
      <c r="WU46" s="131" t="s">
        <v>158</v>
      </c>
      <c r="WV46" s="131" t="s">
        <v>158</v>
      </c>
      <c r="WW46" s="131" t="s">
        <v>158</v>
      </c>
      <c r="WX46" s="131" t="s">
        <v>158</v>
      </c>
      <c r="WY46" s="131" t="s">
        <v>158</v>
      </c>
      <c r="WZ46" s="131" t="s">
        <v>158</v>
      </c>
      <c r="XA46" s="131" t="s">
        <v>158</v>
      </c>
      <c r="XB46" s="131" t="s">
        <v>158</v>
      </c>
      <c r="XC46" s="131" t="s">
        <v>158</v>
      </c>
      <c r="XD46" s="131" t="s">
        <v>158</v>
      </c>
      <c r="XE46" s="130">
        <v>2.0883213738286801</v>
      </c>
      <c r="XF46" s="131">
        <v>2.1723915890850725</v>
      </c>
      <c r="XG46" s="131">
        <v>1.9747338025627144</v>
      </c>
      <c r="XH46" s="131">
        <v>2.0485618229361227</v>
      </c>
      <c r="XI46" s="131">
        <v>2.1848198107509562</v>
      </c>
      <c r="XJ46" s="131">
        <v>2.2903368794326244</v>
      </c>
      <c r="XK46" s="131">
        <v>2.192161520190024</v>
      </c>
      <c r="XL46" s="131">
        <v>2.1337346244438629</v>
      </c>
      <c r="XM46" s="131">
        <v>2.5758599508599507</v>
      </c>
      <c r="XN46" s="131">
        <v>2.4362529590801492</v>
      </c>
      <c r="XO46" s="131">
        <v>2.228937728937729</v>
      </c>
      <c r="XP46" s="131">
        <v>2.3988304093567252</v>
      </c>
      <c r="XQ46" s="131" t="s">
        <v>158</v>
      </c>
      <c r="XR46" s="131" t="s">
        <v>158</v>
      </c>
      <c r="XS46" s="131" t="s">
        <v>158</v>
      </c>
      <c r="XT46" s="131" t="s">
        <v>158</v>
      </c>
      <c r="XU46" s="131" t="s">
        <v>158</v>
      </c>
      <c r="XV46" s="131" t="s">
        <v>158</v>
      </c>
      <c r="XW46" s="131" t="s">
        <v>158</v>
      </c>
      <c r="XX46" s="131" t="s">
        <v>158</v>
      </c>
      <c r="XY46" s="131" t="s">
        <v>158</v>
      </c>
      <c r="XZ46" s="131" t="s">
        <v>158</v>
      </c>
      <c r="YA46" s="131" t="s">
        <v>158</v>
      </c>
      <c r="YB46" s="131" t="s">
        <v>158</v>
      </c>
      <c r="YC46" s="131" t="s">
        <v>158</v>
      </c>
      <c r="YD46" s="131" t="s">
        <v>158</v>
      </c>
      <c r="YE46" s="131" t="s">
        <v>158</v>
      </c>
      <c r="YF46" s="235">
        <v>1403.654</v>
      </c>
      <c r="YG46" s="8">
        <v>1424.3430000000001</v>
      </c>
      <c r="YH46" s="8">
        <v>1429</v>
      </c>
      <c r="YI46" s="8">
        <v>1441</v>
      </c>
      <c r="YJ46" s="8">
        <v>1450</v>
      </c>
      <c r="YK46" s="8">
        <v>1474</v>
      </c>
      <c r="YL46" s="8">
        <v>1494</v>
      </c>
      <c r="YM46" s="8">
        <v>1450</v>
      </c>
      <c r="YN46" s="8">
        <v>1452</v>
      </c>
      <c r="YO46" s="8">
        <v>1467</v>
      </c>
      <c r="YP46" s="8">
        <v>1468</v>
      </c>
      <c r="YQ46" s="8">
        <v>1471</v>
      </c>
      <c r="YR46" s="8" t="s">
        <v>5</v>
      </c>
      <c r="YS46" s="231" t="s">
        <v>5</v>
      </c>
      <c r="YT46" s="231" t="s">
        <v>5</v>
      </c>
      <c r="YU46" s="231" t="s">
        <v>5</v>
      </c>
      <c r="YV46" s="231" t="s">
        <v>5</v>
      </c>
      <c r="YW46" s="231" t="s">
        <v>5</v>
      </c>
      <c r="YX46" s="231" t="s">
        <v>5</v>
      </c>
      <c r="YY46" s="231" t="s">
        <v>5</v>
      </c>
      <c r="YZ46" s="231" t="s">
        <v>5</v>
      </c>
      <c r="ZA46" s="231" t="s">
        <v>5</v>
      </c>
      <c r="ZB46" s="231" t="s">
        <v>5</v>
      </c>
      <c r="ZC46" s="231" t="s">
        <v>5</v>
      </c>
      <c r="ZD46" s="231" t="s">
        <v>5</v>
      </c>
      <c r="ZE46" s="231" t="s">
        <v>5</v>
      </c>
      <c r="ZF46" s="231" t="s">
        <v>5</v>
      </c>
      <c r="ZG46" s="235">
        <v>0.1613</v>
      </c>
      <c r="ZH46" s="133">
        <v>0.18280000000000002</v>
      </c>
      <c r="ZI46" s="133">
        <v>0.14080000000000001</v>
      </c>
      <c r="ZJ46" s="133">
        <v>0.16639999999999999</v>
      </c>
      <c r="ZK46" s="133">
        <v>0.17190000000000003</v>
      </c>
      <c r="ZL46" s="133">
        <v>0.16899999999999998</v>
      </c>
      <c r="ZM46" s="133">
        <v>0.1666</v>
      </c>
      <c r="ZN46" s="133">
        <v>0.18429999999999999</v>
      </c>
      <c r="ZO46" s="133">
        <v>0.18789999999999998</v>
      </c>
      <c r="ZP46" s="133">
        <v>0.19370000000000001</v>
      </c>
      <c r="ZQ46" s="133">
        <v>0.19489999999999999</v>
      </c>
      <c r="ZR46" s="133">
        <v>0.12939999999999999</v>
      </c>
      <c r="ZS46" s="133" t="s">
        <v>5</v>
      </c>
      <c r="ZT46" s="379" t="s">
        <v>158</v>
      </c>
      <c r="ZU46" s="133" t="s">
        <v>158</v>
      </c>
      <c r="ZV46" s="133" t="s">
        <v>158</v>
      </c>
      <c r="ZW46" s="133" t="s">
        <v>158</v>
      </c>
      <c r="ZX46" s="133" t="s">
        <v>158</v>
      </c>
      <c r="ZY46" s="133" t="s">
        <v>158</v>
      </c>
      <c r="ZZ46" s="133" t="s">
        <v>158</v>
      </c>
      <c r="AAA46" s="133" t="s">
        <v>158</v>
      </c>
      <c r="AAB46" s="133" t="s">
        <v>158</v>
      </c>
      <c r="AAC46" s="133" t="s">
        <v>158</v>
      </c>
      <c r="AAD46" s="133" t="s">
        <v>158</v>
      </c>
      <c r="AAE46" s="133" t="s">
        <v>158</v>
      </c>
      <c r="AAF46" s="133" t="s">
        <v>5</v>
      </c>
      <c r="AAG46" s="235">
        <v>48775</v>
      </c>
      <c r="AAH46" s="8">
        <v>45646</v>
      </c>
      <c r="AAI46" s="8">
        <v>47104</v>
      </c>
      <c r="AAJ46" s="8">
        <v>45926</v>
      </c>
      <c r="AAK46" s="8">
        <v>42555</v>
      </c>
      <c r="AAL46" s="8">
        <v>40334</v>
      </c>
      <c r="AAM46" s="8">
        <v>38229</v>
      </c>
      <c r="AAN46" s="8">
        <v>35172</v>
      </c>
      <c r="AAO46" s="8">
        <v>33946</v>
      </c>
      <c r="AAP46" s="8">
        <v>30861</v>
      </c>
      <c r="AAQ46" s="8">
        <v>29420</v>
      </c>
      <c r="AAR46" s="8">
        <v>27430</v>
      </c>
      <c r="AAS46" s="8" t="s">
        <v>5</v>
      </c>
      <c r="AAT46" s="231" t="s">
        <v>5</v>
      </c>
      <c r="AAU46" s="231" t="s">
        <v>5</v>
      </c>
      <c r="AAV46" s="231" t="s">
        <v>5</v>
      </c>
      <c r="AAW46" s="231" t="s">
        <v>5</v>
      </c>
      <c r="AAX46" s="231" t="s">
        <v>5</v>
      </c>
      <c r="AAY46" s="231" t="s">
        <v>5</v>
      </c>
      <c r="AAZ46" s="231" t="s">
        <v>5</v>
      </c>
      <c r="ABA46" s="231" t="s">
        <v>5</v>
      </c>
      <c r="ABB46" s="231" t="s">
        <v>5</v>
      </c>
      <c r="ABC46" s="231" t="s">
        <v>5</v>
      </c>
      <c r="ABD46" s="231" t="s">
        <v>5</v>
      </c>
      <c r="ABE46" s="231" t="s">
        <v>5</v>
      </c>
      <c r="ABF46" s="231" t="s">
        <v>5</v>
      </c>
      <c r="ABG46" s="231" t="s">
        <v>5</v>
      </c>
      <c r="ABH46" s="235">
        <v>21942</v>
      </c>
      <c r="ABI46" s="8">
        <v>61044</v>
      </c>
      <c r="ABJ46" s="8">
        <v>138819</v>
      </c>
      <c r="ABK46" s="8">
        <v>14265</v>
      </c>
      <c r="ABL46" s="8">
        <v>17474</v>
      </c>
      <c r="ABM46" s="8">
        <v>37725</v>
      </c>
      <c r="ABN46" s="8">
        <v>26856</v>
      </c>
      <c r="ABO46" s="8">
        <v>24149</v>
      </c>
      <c r="ABP46" s="8">
        <v>15174</v>
      </c>
      <c r="ABQ46" s="8">
        <v>7242</v>
      </c>
      <c r="ABR46" s="8">
        <v>-2074</v>
      </c>
      <c r="ABS46" s="8">
        <v>10338</v>
      </c>
      <c r="ABT46" s="8" t="s">
        <v>5</v>
      </c>
      <c r="ABU46" s="231" t="s">
        <v>5</v>
      </c>
      <c r="ABV46" s="231" t="s">
        <v>5</v>
      </c>
      <c r="ABW46" s="231" t="s">
        <v>5</v>
      </c>
      <c r="ABX46" s="231" t="s">
        <v>5</v>
      </c>
      <c r="ABY46" s="231" t="s">
        <v>5</v>
      </c>
      <c r="ABZ46" s="231" t="s">
        <v>5</v>
      </c>
      <c r="ACA46" s="231" t="s">
        <v>5</v>
      </c>
      <c r="ACB46" s="231" t="s">
        <v>5</v>
      </c>
      <c r="ACC46" s="231" t="s">
        <v>5</v>
      </c>
      <c r="ACD46" s="231" t="s">
        <v>5</v>
      </c>
      <c r="ACE46" s="231" t="s">
        <v>5</v>
      </c>
      <c r="ACF46" s="231" t="s">
        <v>5</v>
      </c>
      <c r="ACG46" s="231" t="s">
        <v>5</v>
      </c>
      <c r="ACH46" s="231" t="s">
        <v>5</v>
      </c>
      <c r="ACI46" s="235">
        <v>19442</v>
      </c>
      <c r="ACJ46" s="8">
        <v>58858</v>
      </c>
      <c r="ACK46" s="8">
        <v>136190</v>
      </c>
      <c r="ACL46" s="8">
        <v>12004</v>
      </c>
      <c r="ACM46" s="8">
        <v>15494</v>
      </c>
      <c r="ACN46" s="8">
        <v>36361</v>
      </c>
      <c r="ACO46" s="8">
        <v>25599</v>
      </c>
      <c r="ACP46" s="8">
        <v>22812</v>
      </c>
      <c r="ACQ46" s="8">
        <v>13947</v>
      </c>
      <c r="ACR46" s="8">
        <v>6296</v>
      </c>
      <c r="ACS46" s="8">
        <v>-3425</v>
      </c>
      <c r="ACT46" s="8">
        <v>9000</v>
      </c>
      <c r="ACU46" s="8" t="s">
        <v>5</v>
      </c>
      <c r="ACV46" s="237" t="s">
        <v>5</v>
      </c>
      <c r="ACW46" s="237" t="s">
        <v>5</v>
      </c>
      <c r="ACX46" s="237" t="s">
        <v>5</v>
      </c>
      <c r="ACY46" s="237" t="s">
        <v>5</v>
      </c>
      <c r="ACZ46" s="237" t="s">
        <v>5</v>
      </c>
      <c r="ADA46" s="237" t="s">
        <v>5</v>
      </c>
      <c r="ADB46" s="237" t="s">
        <v>5</v>
      </c>
      <c r="ADC46" s="237" t="s">
        <v>5</v>
      </c>
      <c r="ADD46" s="237" t="s">
        <v>5</v>
      </c>
      <c r="ADE46" s="237" t="s">
        <v>5</v>
      </c>
      <c r="ADF46" s="237" t="s">
        <v>5</v>
      </c>
      <c r="ADG46" s="237" t="s">
        <v>5</v>
      </c>
      <c r="ADH46" s="237" t="s">
        <v>5</v>
      </c>
      <c r="ADI46" s="237" t="s">
        <v>5</v>
      </c>
      <c r="ADJ46" s="127">
        <v>0.44846292947558769</v>
      </c>
      <c r="ADK46" s="128">
        <v>0.39059674502712477</v>
      </c>
      <c r="ADL46" s="128">
        <v>0.54859335038363166</v>
      </c>
      <c r="ADM46" s="128">
        <v>0.46514285714285719</v>
      </c>
      <c r="ADN46" s="128">
        <v>0.45095693779904311</v>
      </c>
      <c r="ADO46" s="128">
        <v>0.46031746031746035</v>
      </c>
      <c r="ADP46" s="128">
        <v>0.47787610619469029</v>
      </c>
      <c r="ADQ46" s="128">
        <v>0.4576523031203566</v>
      </c>
      <c r="ADR46" s="128">
        <v>0.47333333333333333</v>
      </c>
      <c r="ADS46" s="128">
        <v>0.4608378870673952</v>
      </c>
      <c r="ADT46" s="128">
        <v>0.46435845213849281</v>
      </c>
      <c r="ADU46" s="128">
        <v>0.49642004773269688</v>
      </c>
      <c r="ADV46" s="128">
        <v>0.5780346820809249</v>
      </c>
      <c r="ADW46" s="128">
        <v>0.77821011673151752</v>
      </c>
      <c r="ADX46" s="128">
        <v>0.59171597633136097</v>
      </c>
      <c r="ADY46" s="128">
        <v>0.43436754176610975</v>
      </c>
      <c r="ADZ46" s="128" t="s">
        <v>158</v>
      </c>
      <c r="AEA46" s="128" t="s">
        <v>158</v>
      </c>
      <c r="AEB46" s="128" t="s">
        <v>158</v>
      </c>
      <c r="AEC46" s="128" t="s">
        <v>158</v>
      </c>
      <c r="AED46" s="128" t="s">
        <v>158</v>
      </c>
      <c r="AEE46" s="128" t="s">
        <v>158</v>
      </c>
      <c r="AEF46" s="128" t="s">
        <v>158</v>
      </c>
      <c r="AEG46" s="128" t="s">
        <v>158</v>
      </c>
      <c r="AEH46" s="128" t="s">
        <v>158</v>
      </c>
      <c r="AEI46" s="128" t="s">
        <v>158</v>
      </c>
      <c r="AEJ46" s="128" t="s">
        <v>158</v>
      </c>
      <c r="AEK46" s="127">
        <v>0.31729668398505151</v>
      </c>
      <c r="AEL46" s="128">
        <v>0.10079879693335955</v>
      </c>
      <c r="AEM46" s="128">
        <v>4.4161173902707844E-2</v>
      </c>
      <c r="AEN46" s="128">
        <v>0.41113704872064494</v>
      </c>
      <c r="AEO46" s="128">
        <v>0.31283621380336502</v>
      </c>
      <c r="AEP46" s="128">
        <v>0.1359713717693837</v>
      </c>
      <c r="AEQ46" s="128">
        <v>0.18024128686327079</v>
      </c>
      <c r="AER46" s="128">
        <v>0.18493519400389249</v>
      </c>
      <c r="AES46" s="128">
        <v>0.2717595887702649</v>
      </c>
      <c r="AET46" s="128">
        <v>0.51249792874896438</v>
      </c>
      <c r="AEU46" s="128" t="s">
        <v>1282</v>
      </c>
      <c r="AEV46" s="128">
        <v>0.29596440317276068</v>
      </c>
      <c r="AEW46" s="128" t="s">
        <v>158</v>
      </c>
      <c r="AEX46" s="128" t="s">
        <v>158</v>
      </c>
      <c r="AEY46" s="128" t="s">
        <v>158</v>
      </c>
      <c r="AEZ46" s="128" t="s">
        <v>158</v>
      </c>
      <c r="AFA46" s="128" t="s">
        <v>158</v>
      </c>
      <c r="AFB46" s="128" t="s">
        <v>158</v>
      </c>
      <c r="AFC46" s="128" t="s">
        <v>158</v>
      </c>
      <c r="AFD46" s="128" t="s">
        <v>158</v>
      </c>
      <c r="AFE46" s="128" t="s">
        <v>158</v>
      </c>
      <c r="AFF46" s="128" t="s">
        <v>158</v>
      </c>
      <c r="AFG46" s="128" t="s">
        <v>158</v>
      </c>
      <c r="AFH46" s="128" t="s">
        <v>158</v>
      </c>
      <c r="AFI46" s="128" t="s">
        <v>158</v>
      </c>
      <c r="AFJ46" s="128" t="s">
        <v>158</v>
      </c>
      <c r="AFK46" s="128" t="s">
        <v>158</v>
      </c>
      <c r="AFL46" s="134">
        <v>0.35809710112128379</v>
      </c>
      <c r="AFM46" s="135">
        <v>0.1045424880220191</v>
      </c>
      <c r="AFN46" s="135">
        <v>4.5013657390410459E-2</v>
      </c>
      <c r="AFO46" s="135">
        <v>0.48857630789736761</v>
      </c>
      <c r="AFP46" s="135">
        <v>0.35281399251323092</v>
      </c>
      <c r="AFQ46" s="135">
        <v>0.14107202772200986</v>
      </c>
      <c r="AFR46" s="135">
        <v>0.18909176139692957</v>
      </c>
      <c r="AFS46" s="135">
        <v>0.19577415395405925</v>
      </c>
      <c r="AFT46" s="135">
        <v>0.29566788556678852</v>
      </c>
      <c r="AFU46" s="135">
        <v>0.58950285895806853</v>
      </c>
      <c r="AFV46" s="135" t="s">
        <v>1282</v>
      </c>
      <c r="AFW46" s="135">
        <v>0.33996444444444446</v>
      </c>
      <c r="AFX46" s="135" t="s">
        <v>158</v>
      </c>
      <c r="AFY46" s="135" t="s">
        <v>158</v>
      </c>
      <c r="AFZ46" s="135" t="s">
        <v>158</v>
      </c>
      <c r="AGA46" s="135" t="s">
        <v>158</v>
      </c>
      <c r="AGB46" s="135" t="s">
        <v>158</v>
      </c>
      <c r="AGC46" s="135" t="s">
        <v>158</v>
      </c>
      <c r="AGD46" s="135" t="s">
        <v>158</v>
      </c>
      <c r="AGE46" s="135" t="s">
        <v>158</v>
      </c>
      <c r="AGF46" s="135" t="s">
        <v>158</v>
      </c>
      <c r="AGG46" s="135" t="s">
        <v>158</v>
      </c>
      <c r="AGH46" s="135" t="s">
        <v>158</v>
      </c>
      <c r="AGI46" s="135" t="s">
        <v>158</v>
      </c>
      <c r="AGJ46" s="135" t="s">
        <v>158</v>
      </c>
      <c r="AGK46" s="135" t="s">
        <v>158</v>
      </c>
      <c r="AGL46" s="135" t="s">
        <v>158</v>
      </c>
    </row>
    <row r="47" spans="1:870" x14ac:dyDescent="0.2">
      <c r="A47" s="7">
        <v>45</v>
      </c>
      <c r="B47" s="1" t="s">
        <v>343</v>
      </c>
      <c r="C47" s="1" t="s">
        <v>344</v>
      </c>
      <c r="D47" s="94">
        <v>0.27</v>
      </c>
      <c r="E47" s="95">
        <v>0.35</v>
      </c>
      <c r="F47" s="57">
        <v>1.4</v>
      </c>
      <c r="G47" s="58" t="s">
        <v>185</v>
      </c>
      <c r="H47" s="58">
        <v>1.8924079999999999</v>
      </c>
      <c r="I47" s="226" t="s">
        <v>5</v>
      </c>
      <c r="J47" s="58" t="s">
        <v>185</v>
      </c>
      <c r="K47" s="58" t="s">
        <v>1280</v>
      </c>
      <c r="L47" s="226" t="s">
        <v>2333</v>
      </c>
      <c r="M47" s="150">
        <v>1.1600000000000001</v>
      </c>
      <c r="N47" s="123">
        <v>0.96</v>
      </c>
      <c r="O47" s="123">
        <v>1.07</v>
      </c>
      <c r="P47" s="123">
        <v>0.98</v>
      </c>
      <c r="Q47" s="123">
        <v>0.86999999999999988</v>
      </c>
      <c r="R47" s="123">
        <v>0.78</v>
      </c>
      <c r="S47" s="123">
        <v>0.70000000000000007</v>
      </c>
      <c r="T47" s="124">
        <v>0.68</v>
      </c>
      <c r="U47" s="124">
        <v>0.60499999999999998</v>
      </c>
      <c r="V47" s="124">
        <v>0.53500000000000003</v>
      </c>
      <c r="W47" s="124">
        <v>0.505</v>
      </c>
      <c r="X47" s="124">
        <v>0.44500000000000006</v>
      </c>
      <c r="Y47" s="124">
        <v>0.4</v>
      </c>
      <c r="Z47" s="124">
        <v>0.4</v>
      </c>
      <c r="AA47" s="124">
        <v>0.84625000000000017</v>
      </c>
      <c r="AB47" s="124">
        <v>1.58</v>
      </c>
      <c r="AC47" s="124">
        <v>1.5125</v>
      </c>
      <c r="AD47" s="124">
        <v>1.2862499999999999</v>
      </c>
      <c r="AE47" s="124">
        <v>1.17</v>
      </c>
      <c r="AF47" s="124">
        <v>1.1400000000000001</v>
      </c>
      <c r="AG47" s="124">
        <v>9.5000000000000001E-2</v>
      </c>
      <c r="AH47" s="136" t="s">
        <v>1328</v>
      </c>
      <c r="AI47" s="136" t="s">
        <v>5</v>
      </c>
      <c r="AJ47" s="136" t="s">
        <v>5</v>
      </c>
      <c r="AK47" s="136" t="s">
        <v>5</v>
      </c>
      <c r="AL47" s="136" t="s">
        <v>5</v>
      </c>
      <c r="AM47" s="136" t="s">
        <v>5</v>
      </c>
      <c r="AN47" s="136" t="s">
        <v>5</v>
      </c>
      <c r="AO47" s="136" t="s">
        <v>5</v>
      </c>
      <c r="AP47" s="136" t="s">
        <v>5</v>
      </c>
      <c r="AQ47" s="136" t="s">
        <v>5</v>
      </c>
      <c r="AR47" s="142" t="s">
        <v>5</v>
      </c>
      <c r="AS47" s="137" t="s">
        <v>5</v>
      </c>
      <c r="AT47" s="137" t="s">
        <v>5</v>
      </c>
      <c r="AU47" s="137" t="s">
        <v>5</v>
      </c>
      <c r="AV47" s="137" t="s">
        <v>5</v>
      </c>
      <c r="AW47" s="137" t="s">
        <v>5</v>
      </c>
      <c r="AX47" s="137" t="s">
        <v>5</v>
      </c>
      <c r="AY47" s="137" t="s">
        <v>5</v>
      </c>
      <c r="AZ47" s="137" t="s">
        <v>5</v>
      </c>
      <c r="BA47" s="137" t="s">
        <v>5</v>
      </c>
      <c r="BB47" s="137" t="s">
        <v>5</v>
      </c>
      <c r="BC47" s="137" t="s">
        <v>5</v>
      </c>
      <c r="BD47" s="137" t="s">
        <v>5</v>
      </c>
      <c r="BE47" s="137" t="s">
        <v>5</v>
      </c>
      <c r="BF47" s="137" t="s">
        <v>5</v>
      </c>
      <c r="BG47" s="137" t="s">
        <v>5</v>
      </c>
      <c r="BH47" s="137" t="s">
        <v>5</v>
      </c>
      <c r="BI47" s="137" t="s">
        <v>5</v>
      </c>
      <c r="BJ47" s="137" t="s">
        <v>5</v>
      </c>
      <c r="BK47" s="137" t="s">
        <v>5</v>
      </c>
      <c r="BL47" s="137" t="s">
        <v>5</v>
      </c>
      <c r="BM47" s="126">
        <v>0.20833333333333348</v>
      </c>
      <c r="BN47" s="125">
        <v>0.12463551401869144</v>
      </c>
      <c r="BO47" s="125">
        <v>9.1836734693877542E-2</v>
      </c>
      <c r="BP47" s="125">
        <v>0.12643678160919558</v>
      </c>
      <c r="BQ47" s="125">
        <v>0.1153846153846152</v>
      </c>
      <c r="BR47" s="125">
        <v>0.11428571428571432</v>
      </c>
      <c r="BS47" s="125">
        <v>2.941176470588247E-2</v>
      </c>
      <c r="BT47" s="125">
        <v>0.12396694214876036</v>
      </c>
      <c r="BU47" s="125">
        <v>0.1308411214953269</v>
      </c>
      <c r="BV47" s="125">
        <v>5.9405940594059459E-2</v>
      </c>
      <c r="BW47" s="125">
        <v>0.13483146067415719</v>
      </c>
      <c r="BX47" s="125">
        <v>0.11250000000000004</v>
      </c>
      <c r="BY47" s="125">
        <v>0</v>
      </c>
      <c r="BZ47" s="125">
        <v>-0.52732644017725261</v>
      </c>
      <c r="CA47" s="125">
        <v>-0.46439873417721511</v>
      </c>
      <c r="CB47" s="125">
        <v>4.4628099173553704E-2</v>
      </c>
      <c r="CC47" s="125">
        <v>0.17589893100097198</v>
      </c>
      <c r="CD47" s="125">
        <v>9.9358974358974228E-2</v>
      </c>
      <c r="CE47" s="125">
        <v>2.631578947368407E-2</v>
      </c>
      <c r="CF47" s="125">
        <v>11.000000000000002</v>
      </c>
      <c r="CG47" s="125" t="s">
        <v>158</v>
      </c>
      <c r="CH47" s="125" t="s">
        <v>158</v>
      </c>
      <c r="CI47" s="125" t="s">
        <v>158</v>
      </c>
      <c r="CJ47" s="125" t="s">
        <v>158</v>
      </c>
      <c r="CK47" s="125" t="s">
        <v>158</v>
      </c>
      <c r="CL47" s="125" t="s">
        <v>158</v>
      </c>
      <c r="CM47" s="125" t="s">
        <v>158</v>
      </c>
      <c r="CN47" s="125" t="s">
        <v>158</v>
      </c>
      <c r="CO47" s="125" t="s">
        <v>158</v>
      </c>
      <c r="CP47" s="125" t="s">
        <v>158</v>
      </c>
      <c r="CQ47" s="125" t="s">
        <v>158</v>
      </c>
      <c r="CR47" s="125" t="s">
        <v>158</v>
      </c>
      <c r="CS47" s="125" t="s">
        <v>158</v>
      </c>
      <c r="CT47" s="125" t="s">
        <v>158</v>
      </c>
      <c r="CU47" s="125" t="s">
        <v>158</v>
      </c>
      <c r="CV47" s="125" t="s">
        <v>158</v>
      </c>
      <c r="CW47" s="125" t="s">
        <v>158</v>
      </c>
      <c r="CX47" s="125" t="s">
        <v>158</v>
      </c>
      <c r="CY47" s="125" t="s">
        <v>158</v>
      </c>
      <c r="CZ47" s="125" t="s">
        <v>158</v>
      </c>
      <c r="DA47" s="125" t="s">
        <v>158</v>
      </c>
      <c r="DB47" s="125" t="s">
        <v>158</v>
      </c>
      <c r="DC47" s="125" t="s">
        <v>158</v>
      </c>
      <c r="DD47" s="125" t="s">
        <v>158</v>
      </c>
      <c r="DE47" s="125" t="s">
        <v>158</v>
      </c>
      <c r="DF47" s="125" t="s">
        <v>158</v>
      </c>
      <c r="DG47" s="125" t="s">
        <v>158</v>
      </c>
      <c r="DH47" s="125" t="s">
        <v>158</v>
      </c>
      <c r="DI47" s="125" t="s">
        <v>158</v>
      </c>
      <c r="DJ47" s="125" t="s">
        <v>158</v>
      </c>
      <c r="DK47" s="125" t="s">
        <v>158</v>
      </c>
      <c r="DL47" s="127">
        <v>1.0135007219392592E-2</v>
      </c>
      <c r="DM47" s="128">
        <v>8.0963463602117206E-3</v>
      </c>
      <c r="DN47" s="128">
        <v>1.5534262485482E-2</v>
      </c>
      <c r="DO47" s="128">
        <v>2.1148036253776432E-2</v>
      </c>
      <c r="DP47" s="128">
        <v>1.7755102040816324E-2</v>
      </c>
      <c r="DQ47" s="128">
        <v>2.1769466927156016E-2</v>
      </c>
      <c r="DR47" s="128">
        <v>1.9679505201012089E-2</v>
      </c>
      <c r="DS47" s="128">
        <v>2.1518987341772152E-2</v>
      </c>
      <c r="DT47" s="128">
        <v>1.9986785596299968E-2</v>
      </c>
      <c r="DU47" s="128">
        <v>2.0672333848531687E-2</v>
      </c>
      <c r="DV47" s="128">
        <v>2.5325977933801404E-2</v>
      </c>
      <c r="DW47" s="128">
        <v>2.7812500000000004E-2</v>
      </c>
      <c r="DX47" s="128">
        <v>3.0721966205837177E-2</v>
      </c>
      <c r="DY47" s="128">
        <v>4.4994375703037118E-2</v>
      </c>
      <c r="DZ47" s="128">
        <v>8.8891806722689093E-2</v>
      </c>
      <c r="EA47" s="128">
        <v>0.10293159609120522</v>
      </c>
      <c r="EB47" s="128">
        <v>7.6196473551637278E-2</v>
      </c>
      <c r="EC47" s="128">
        <v>6.9527027027027025E-2</v>
      </c>
      <c r="ED47" s="128">
        <v>7.4285714285714274E-2</v>
      </c>
      <c r="EE47" s="128">
        <v>0.11538461538461539</v>
      </c>
      <c r="EF47" s="128">
        <v>1.1137162954279016E-2</v>
      </c>
      <c r="EG47" s="128" t="s">
        <v>158</v>
      </c>
      <c r="EH47" s="128" t="s">
        <v>158</v>
      </c>
      <c r="EI47" s="128" t="s">
        <v>158</v>
      </c>
      <c r="EJ47" s="128" t="s">
        <v>158</v>
      </c>
      <c r="EK47" s="128" t="s">
        <v>158</v>
      </c>
      <c r="EL47" s="128" t="s">
        <v>158</v>
      </c>
      <c r="EM47" s="127">
        <v>1.2217375026568545E-2</v>
      </c>
      <c r="EN47" s="128">
        <v>1.0355167583673559E-2</v>
      </c>
      <c r="EO47" s="128">
        <v>2.1357285429141719E-2</v>
      </c>
      <c r="EP47" s="128">
        <v>2.4060888779769214E-2</v>
      </c>
      <c r="EQ47" s="128">
        <v>2.2053231939163493E-2</v>
      </c>
      <c r="ER47" s="128">
        <v>2.5250890255746197E-2</v>
      </c>
      <c r="ES47" s="128">
        <v>2.7269185820023373E-2</v>
      </c>
      <c r="ET47" s="128">
        <v>2.5650697849867975E-2</v>
      </c>
      <c r="EU47" s="128">
        <v>2.3550019462826002E-2</v>
      </c>
      <c r="EV47" s="128">
        <v>2.4711316397228639E-2</v>
      </c>
      <c r="EW47" s="128">
        <v>2.895642201834862E-2</v>
      </c>
      <c r="EX47" s="128">
        <v>3.3383345836459119E-2</v>
      </c>
      <c r="EY47" s="128">
        <v>3.9525691699604751E-2</v>
      </c>
      <c r="EZ47" s="128">
        <v>6.6889632107023408E-2</v>
      </c>
      <c r="FA47" s="128">
        <v>0.11919014084507046</v>
      </c>
      <c r="FB47" s="128">
        <v>0.12314886983632113</v>
      </c>
      <c r="FC47" s="128">
        <v>8.9603080568720378E-2</v>
      </c>
      <c r="FD47" s="128">
        <v>7.7159568086382704E-2</v>
      </c>
      <c r="FE47" s="128">
        <v>0.1017391304347826</v>
      </c>
      <c r="FF47" s="128" t="s">
        <v>158</v>
      </c>
      <c r="FG47" s="128" t="s">
        <v>158</v>
      </c>
      <c r="FH47" s="128" t="s">
        <v>158</v>
      </c>
      <c r="FI47" s="128" t="s">
        <v>158</v>
      </c>
      <c r="FJ47" s="128" t="s">
        <v>158</v>
      </c>
      <c r="FK47" s="128" t="s">
        <v>158</v>
      </c>
      <c r="FL47" s="128" t="s">
        <v>158</v>
      </c>
      <c r="FM47" s="128" t="s">
        <v>158</v>
      </c>
      <c r="FN47" s="127">
        <v>1.6226488606066604E-2</v>
      </c>
      <c r="FO47" s="128">
        <v>1.858758166782767E-2</v>
      </c>
      <c r="FP47" s="128">
        <v>4.6100818612666954E-2</v>
      </c>
      <c r="FQ47" s="128">
        <v>2.9376498800959234E-2</v>
      </c>
      <c r="FR47" s="128">
        <v>2.990718459951873E-2</v>
      </c>
      <c r="FS47" s="128">
        <v>2.9500756429652043E-2</v>
      </c>
      <c r="FT47" s="128">
        <v>3.6958817317845831E-2</v>
      </c>
      <c r="FU47" s="128">
        <v>3.3797216699801194E-2</v>
      </c>
      <c r="FV47" s="128">
        <v>2.75E-2</v>
      </c>
      <c r="FW47" s="128">
        <v>2.9315068493150687E-2</v>
      </c>
      <c r="FX47" s="128">
        <v>3.884615384615385E-2</v>
      </c>
      <c r="FY47" s="128">
        <v>4.5594262295081976E-2</v>
      </c>
      <c r="FZ47" s="128">
        <v>5.2356020942408384E-2</v>
      </c>
      <c r="GA47" s="128">
        <v>0.14388489208633096</v>
      </c>
      <c r="GB47" s="128">
        <v>0.24889705882352947</v>
      </c>
      <c r="GC47" s="128">
        <v>0.17713004484304934</v>
      </c>
      <c r="GD47" s="128">
        <v>0.12551867219917012</v>
      </c>
      <c r="GE47" s="128">
        <v>9.8866256725595694E-2</v>
      </c>
      <c r="GF47" s="128">
        <v>0.12648648648648647</v>
      </c>
      <c r="GG47" s="128">
        <v>0.16285714285714287</v>
      </c>
      <c r="GH47" s="128">
        <v>1.4032496307237815E-2</v>
      </c>
      <c r="GI47" s="128" t="s">
        <v>158</v>
      </c>
      <c r="GJ47" s="128" t="s">
        <v>158</v>
      </c>
      <c r="GK47" s="128" t="s">
        <v>158</v>
      </c>
      <c r="GL47" s="128" t="s">
        <v>158</v>
      </c>
      <c r="GM47" s="128" t="s">
        <v>158</v>
      </c>
      <c r="GN47" s="128" t="s">
        <v>158</v>
      </c>
      <c r="GO47" s="109" t="s">
        <v>158</v>
      </c>
      <c r="GP47" s="110">
        <v>6.97</v>
      </c>
      <c r="GQ47" s="110">
        <v>3.03</v>
      </c>
      <c r="GR47" s="110">
        <v>3.63</v>
      </c>
      <c r="GS47" s="110">
        <v>3.22</v>
      </c>
      <c r="GT47" s="110">
        <v>1.7</v>
      </c>
      <c r="GU47" s="129">
        <v>6.7</v>
      </c>
      <c r="GV47" s="129">
        <v>1.6</v>
      </c>
      <c r="GW47" s="129">
        <v>1.26</v>
      </c>
      <c r="GX47" s="129">
        <v>0.66</v>
      </c>
      <c r="GY47" s="129">
        <v>1.55</v>
      </c>
      <c r="GZ47" s="129">
        <v>1.06</v>
      </c>
      <c r="HA47" s="129">
        <v>1.07</v>
      </c>
      <c r="HB47" s="129">
        <v>0.12</v>
      </c>
      <c r="HC47" s="129">
        <v>0.92</v>
      </c>
      <c r="HD47" s="129">
        <v>0.52</v>
      </c>
      <c r="HE47" s="129">
        <v>1.78</v>
      </c>
      <c r="HF47" s="231" t="s">
        <v>158</v>
      </c>
      <c r="HG47" s="231" t="s">
        <v>158</v>
      </c>
      <c r="HH47" s="231" t="s">
        <v>158</v>
      </c>
      <c r="HI47" s="231" t="s">
        <v>158</v>
      </c>
      <c r="HJ47" s="231" t="s">
        <v>158</v>
      </c>
      <c r="HK47" s="231" t="s">
        <v>158</v>
      </c>
      <c r="HL47" s="231" t="s">
        <v>158</v>
      </c>
      <c r="HM47" s="231" t="s">
        <v>158</v>
      </c>
      <c r="HN47" s="231" t="s">
        <v>158</v>
      </c>
      <c r="HO47" s="231" t="s">
        <v>158</v>
      </c>
      <c r="HP47" s="232" t="s">
        <v>158</v>
      </c>
      <c r="HQ47" s="131">
        <v>11.642982423672885</v>
      </c>
      <c r="HR47" s="131">
        <v>7.6600660066006609</v>
      </c>
      <c r="HS47" s="131">
        <v>9.1900826446280988</v>
      </c>
      <c r="HT47" s="131">
        <v>9.0341614906832284</v>
      </c>
      <c r="HU47" s="131">
        <v>15.55294117647059</v>
      </c>
      <c r="HV47" s="131">
        <v>2.8268656716417913</v>
      </c>
      <c r="HW47" s="131">
        <v>12.574999999999999</v>
      </c>
      <c r="HX47" s="131">
        <v>17.460317460317459</v>
      </c>
      <c r="HY47" s="131">
        <v>27.651515151515149</v>
      </c>
      <c r="HZ47" s="131">
        <v>8.387096774193548</v>
      </c>
      <c r="IA47" s="131">
        <v>9.2075471698113205</v>
      </c>
      <c r="IB47" s="131">
        <v>7.1401869158878499</v>
      </c>
      <c r="IC47" s="131">
        <v>23.166666666666664</v>
      </c>
      <c r="ID47" s="131">
        <v>3.695652173913043</v>
      </c>
      <c r="IE47" s="131">
        <v>17.153846153846153</v>
      </c>
      <c r="IF47" s="131">
        <v>6.7696629213483153</v>
      </c>
      <c r="IG47" s="131" t="s">
        <v>158</v>
      </c>
      <c r="IH47" s="131" t="s">
        <v>158</v>
      </c>
      <c r="II47" s="131" t="s">
        <v>158</v>
      </c>
      <c r="IJ47" s="131" t="s">
        <v>158</v>
      </c>
      <c r="IK47" s="131" t="s">
        <v>158</v>
      </c>
      <c r="IL47" s="131" t="s">
        <v>158</v>
      </c>
      <c r="IM47" s="131" t="s">
        <v>158</v>
      </c>
      <c r="IN47" s="131" t="s">
        <v>158</v>
      </c>
      <c r="IO47" s="131" t="s">
        <v>158</v>
      </c>
      <c r="IP47" s="131" t="s">
        <v>158</v>
      </c>
      <c r="IQ47" s="130" t="s">
        <v>158</v>
      </c>
      <c r="IR47" s="131">
        <v>20.899216252020075</v>
      </c>
      <c r="IS47" s="131">
        <v>16.534653465346537</v>
      </c>
      <c r="IT47" s="131">
        <v>11.220385674931128</v>
      </c>
      <c r="IU47" s="131">
        <v>12.251552795031056</v>
      </c>
      <c r="IV47" s="131">
        <v>18.170588235294119</v>
      </c>
      <c r="IW47" s="131">
        <v>3.8313432835820898</v>
      </c>
      <c r="IX47" s="131">
        <v>16.568750000000001</v>
      </c>
      <c r="IY47" s="131">
        <v>20.388888888888889</v>
      </c>
      <c r="IZ47" s="131">
        <v>32.803030303030297</v>
      </c>
      <c r="JA47" s="131">
        <v>11.251612903225807</v>
      </c>
      <c r="JB47" s="131">
        <v>12.575471698113207</v>
      </c>
      <c r="JC47" s="131">
        <v>9.4579439252336428</v>
      </c>
      <c r="JD47" s="131">
        <v>49.833333333333336</v>
      </c>
      <c r="JE47" s="131">
        <v>7.7173913043478253</v>
      </c>
      <c r="JF47" s="131">
        <v>24.673076923076923</v>
      </c>
      <c r="JG47" s="131">
        <v>9.4831460674157295</v>
      </c>
      <c r="JH47" s="131" t="s">
        <v>158</v>
      </c>
      <c r="JI47" s="131" t="s">
        <v>158</v>
      </c>
      <c r="JJ47" s="131" t="s">
        <v>158</v>
      </c>
      <c r="JK47" s="131" t="s">
        <v>158</v>
      </c>
      <c r="JL47" s="131" t="s">
        <v>158</v>
      </c>
      <c r="JM47" s="131" t="s">
        <v>158</v>
      </c>
      <c r="JN47" s="131" t="s">
        <v>158</v>
      </c>
      <c r="JO47" s="131" t="s">
        <v>158</v>
      </c>
      <c r="JP47" s="131" t="s">
        <v>158</v>
      </c>
      <c r="JQ47" s="131" t="s">
        <v>158</v>
      </c>
      <c r="JR47" s="130" t="s">
        <v>158</v>
      </c>
      <c r="JS47" s="131">
        <v>26.729944227761841</v>
      </c>
      <c r="JT47" s="131">
        <v>22.732673267326732</v>
      </c>
      <c r="JU47" s="131">
        <v>12.765840220385677</v>
      </c>
      <c r="JV47" s="131">
        <v>15.217391304347824</v>
      </c>
      <c r="JW47" s="131">
        <v>21.076470588235292</v>
      </c>
      <c r="JX47" s="131">
        <v>5.3089552238805968</v>
      </c>
      <c r="JY47" s="131">
        <v>19.75</v>
      </c>
      <c r="JZ47" s="131">
        <v>24.023809523809522</v>
      </c>
      <c r="KA47" s="131">
        <v>39.212121212121211</v>
      </c>
      <c r="KB47" s="131">
        <v>12.864516129032259</v>
      </c>
      <c r="KC47" s="131">
        <v>15.094339622641508</v>
      </c>
      <c r="KD47" s="131">
        <v>12.16822429906542</v>
      </c>
      <c r="KE47" s="131">
        <v>74.083333333333343</v>
      </c>
      <c r="KF47" s="131">
        <v>10.347826086956522</v>
      </c>
      <c r="KG47" s="131">
        <v>29.519230769230766</v>
      </c>
      <c r="KH47" s="131">
        <v>11.151685393258427</v>
      </c>
      <c r="KI47" s="131" t="s">
        <v>158</v>
      </c>
      <c r="KJ47" s="131" t="s">
        <v>158</v>
      </c>
      <c r="KK47" s="131" t="s">
        <v>158</v>
      </c>
      <c r="KL47" s="131" t="s">
        <v>158</v>
      </c>
      <c r="KM47" s="131" t="s">
        <v>158</v>
      </c>
      <c r="KN47" s="131" t="s">
        <v>158</v>
      </c>
      <c r="KO47" s="131" t="s">
        <v>158</v>
      </c>
      <c r="KP47" s="131" t="s">
        <v>158</v>
      </c>
      <c r="KQ47" s="131" t="s">
        <v>158</v>
      </c>
      <c r="KR47" s="131" t="s">
        <v>158</v>
      </c>
      <c r="KS47" s="116" t="s">
        <v>158</v>
      </c>
      <c r="KT47" s="132">
        <v>77.593762648872172</v>
      </c>
      <c r="KU47" s="132">
        <v>41.549450549450547</v>
      </c>
      <c r="KV47" s="132">
        <v>60.929411764705883</v>
      </c>
      <c r="KW47" s="132">
        <v>56.296703296703299</v>
      </c>
      <c r="KX47" s="132">
        <v>50.978494623655912</v>
      </c>
      <c r="KY47" s="132">
        <v>41.927083333333336</v>
      </c>
      <c r="KZ47" s="132">
        <v>39.509803921568626</v>
      </c>
      <c r="LA47" s="132">
        <v>36.78217821782178</v>
      </c>
      <c r="LB47" s="132">
        <v>33.085106382978722</v>
      </c>
      <c r="LC47" s="132">
        <v>29.074074074074073</v>
      </c>
      <c r="LD47" s="132">
        <v>25.62857142857143</v>
      </c>
      <c r="LE47" s="132">
        <v>20.854166666666668</v>
      </c>
      <c r="LF47" s="132" t="s">
        <v>158</v>
      </c>
      <c r="LG47" s="132" t="s">
        <v>158</v>
      </c>
      <c r="LH47" s="132" t="s">
        <v>158</v>
      </c>
      <c r="LI47" s="132" t="s">
        <v>158</v>
      </c>
      <c r="LJ47" s="132" t="s">
        <v>158</v>
      </c>
      <c r="LK47" s="132" t="s">
        <v>158</v>
      </c>
      <c r="LL47" s="132" t="s">
        <v>158</v>
      </c>
      <c r="LM47" s="132" t="s">
        <v>158</v>
      </c>
      <c r="LN47" s="132" t="s">
        <v>158</v>
      </c>
      <c r="LO47" s="132" t="s">
        <v>158</v>
      </c>
      <c r="LP47" s="132" t="s">
        <v>158</v>
      </c>
      <c r="LQ47" s="132" t="s">
        <v>158</v>
      </c>
      <c r="LR47" s="132" t="s">
        <v>158</v>
      </c>
      <c r="LS47" s="132" t="s">
        <v>158</v>
      </c>
      <c r="LT47" s="130" t="s">
        <v>158</v>
      </c>
      <c r="LU47" s="131">
        <v>1.0458519437989846</v>
      </c>
      <c r="LV47" s="131">
        <v>0.55861147844485592</v>
      </c>
      <c r="LW47" s="131">
        <v>0.5475188260281908</v>
      </c>
      <c r="LX47" s="131">
        <v>0.51672652742533665</v>
      </c>
      <c r="LY47" s="131">
        <v>0.51865007382408779</v>
      </c>
      <c r="LZ47" s="131">
        <v>0.45173664596273294</v>
      </c>
      <c r="MA47" s="131">
        <v>0.50924069478908196</v>
      </c>
      <c r="MB47" s="131">
        <v>0.5981157469717362</v>
      </c>
      <c r="MC47" s="131">
        <v>0.55160771704180067</v>
      </c>
      <c r="MD47" s="131">
        <v>0.44713375796178345</v>
      </c>
      <c r="ME47" s="131">
        <v>0.38082497212931993</v>
      </c>
      <c r="MF47" s="131">
        <v>0.36635364635364631</v>
      </c>
      <c r="MG47" s="131" t="s">
        <v>158</v>
      </c>
      <c r="MH47" s="131" t="s">
        <v>158</v>
      </c>
      <c r="MI47" s="131" t="s">
        <v>158</v>
      </c>
      <c r="MJ47" s="131" t="s">
        <v>158</v>
      </c>
      <c r="MK47" s="131" t="s">
        <v>158</v>
      </c>
      <c r="ML47" s="131" t="s">
        <v>158</v>
      </c>
      <c r="MM47" s="131" t="s">
        <v>158</v>
      </c>
      <c r="MN47" s="131" t="s">
        <v>158</v>
      </c>
      <c r="MO47" s="131" t="s">
        <v>158</v>
      </c>
      <c r="MP47" s="131" t="s">
        <v>158</v>
      </c>
      <c r="MQ47" s="131" t="s">
        <v>158</v>
      </c>
      <c r="MR47" s="131" t="s">
        <v>158</v>
      </c>
      <c r="MS47" s="131" t="s">
        <v>158</v>
      </c>
      <c r="MT47" s="131" t="s">
        <v>158</v>
      </c>
      <c r="MU47" s="130" t="s">
        <v>158</v>
      </c>
      <c r="MV47" s="131">
        <v>1.8773098803798915</v>
      </c>
      <c r="MW47" s="131">
        <v>1.2057921184871727</v>
      </c>
      <c r="MX47" s="131">
        <v>0.66847847074724842</v>
      </c>
      <c r="MY47" s="131">
        <v>0.70075151278547732</v>
      </c>
      <c r="MZ47" s="131">
        <v>0.60594178443366387</v>
      </c>
      <c r="NA47" s="131">
        <v>0.61225341614906836</v>
      </c>
      <c r="NB47" s="131">
        <v>0.67097270471464032</v>
      </c>
      <c r="NC47" s="131">
        <v>0.69843606998654117</v>
      </c>
      <c r="ND47" s="131">
        <v>0.65437299035369778</v>
      </c>
      <c r="NE47" s="131">
        <v>0.59984713375796184</v>
      </c>
      <c r="NF47" s="131">
        <v>0.52012263099219613</v>
      </c>
      <c r="NG47" s="131">
        <v>0.4852747252747252</v>
      </c>
      <c r="NH47" s="131" t="s">
        <v>158</v>
      </c>
      <c r="NI47" s="131" t="s">
        <v>158</v>
      </c>
      <c r="NJ47" s="131" t="s">
        <v>158</v>
      </c>
      <c r="NK47" s="131" t="s">
        <v>158</v>
      </c>
      <c r="NL47" s="131" t="s">
        <v>158</v>
      </c>
      <c r="NM47" s="131" t="s">
        <v>158</v>
      </c>
      <c r="NN47" s="131" t="s">
        <v>158</v>
      </c>
      <c r="NO47" s="131" t="s">
        <v>158</v>
      </c>
      <c r="NP47" s="131" t="s">
        <v>158</v>
      </c>
      <c r="NQ47" s="131" t="s">
        <v>158</v>
      </c>
      <c r="NR47" s="131" t="s">
        <v>158</v>
      </c>
      <c r="NS47" s="131" t="s">
        <v>158</v>
      </c>
      <c r="NT47" s="131" t="s">
        <v>158</v>
      </c>
      <c r="NU47" s="131" t="s">
        <v>158</v>
      </c>
      <c r="NV47" s="130" t="s">
        <v>158</v>
      </c>
      <c r="NW47" s="131">
        <v>2.4010655612949323</v>
      </c>
      <c r="NX47" s="131">
        <v>1.6577836551176937</v>
      </c>
      <c r="NY47" s="131">
        <v>0.76055223016026263</v>
      </c>
      <c r="NZ47" s="131">
        <v>0.87038844427093498</v>
      </c>
      <c r="OA47" s="131">
        <v>0.70284539126766499</v>
      </c>
      <c r="OB47" s="131">
        <v>0.84837763975155278</v>
      </c>
      <c r="OC47" s="131">
        <v>0.79980148883374702</v>
      </c>
      <c r="OD47" s="131">
        <v>0.82295289367429347</v>
      </c>
      <c r="OE47" s="131">
        <v>0.78222508038585203</v>
      </c>
      <c r="OF47" s="131">
        <v>0.68583439490445863</v>
      </c>
      <c r="OG47" s="131">
        <v>0.62430323299888513</v>
      </c>
      <c r="OH47" s="131">
        <v>0.62433566433566423</v>
      </c>
      <c r="OI47" s="131" t="s">
        <v>158</v>
      </c>
      <c r="OJ47" s="131" t="s">
        <v>158</v>
      </c>
      <c r="OK47" s="131" t="s">
        <v>158</v>
      </c>
      <c r="OL47" s="131" t="s">
        <v>158</v>
      </c>
      <c r="OM47" s="131" t="s">
        <v>158</v>
      </c>
      <c r="ON47" s="131" t="s">
        <v>158</v>
      </c>
      <c r="OO47" s="131" t="s">
        <v>158</v>
      </c>
      <c r="OP47" s="131" t="s">
        <v>158</v>
      </c>
      <c r="OQ47" s="131" t="s">
        <v>158</v>
      </c>
      <c r="OR47" s="131" t="s">
        <v>158</v>
      </c>
      <c r="OS47" s="131" t="s">
        <v>158</v>
      </c>
      <c r="OT47" s="131" t="s">
        <v>158</v>
      </c>
      <c r="OU47" s="131" t="s">
        <v>158</v>
      </c>
      <c r="OV47" s="131" t="s">
        <v>158</v>
      </c>
      <c r="OW47" s="378" t="s">
        <v>158</v>
      </c>
      <c r="OX47" s="132">
        <v>9.1919610975297257</v>
      </c>
      <c r="OY47" s="132">
        <v>6.7142857142857144</v>
      </c>
      <c r="OZ47" s="132">
        <v>7.6352941176470592</v>
      </c>
      <c r="PA47" s="132">
        <v>5.9780219780219781</v>
      </c>
      <c r="PB47" s="132">
        <v>3.4408602150537635</v>
      </c>
      <c r="PC47" s="132">
        <v>3.5</v>
      </c>
      <c r="PD47" s="132">
        <v>4.166666666666667</v>
      </c>
      <c r="PE47" s="132">
        <v>3.0198019801980198</v>
      </c>
      <c r="PF47" s="132">
        <v>2.5106382978723403</v>
      </c>
      <c r="PG47" s="132">
        <v>2.8703703703703702</v>
      </c>
      <c r="PH47" s="132">
        <v>2.2476190476190476</v>
      </c>
      <c r="PI47" s="132">
        <v>2.0833333333333335</v>
      </c>
      <c r="PJ47" s="132" t="s">
        <v>158</v>
      </c>
      <c r="PK47" s="132" t="s">
        <v>158</v>
      </c>
      <c r="PL47" s="132" t="s">
        <v>158</v>
      </c>
      <c r="PM47" s="132" t="s">
        <v>158</v>
      </c>
      <c r="PN47" s="132" t="s">
        <v>158</v>
      </c>
      <c r="PO47" s="132" t="s">
        <v>158</v>
      </c>
      <c r="PP47" s="132" t="s">
        <v>158</v>
      </c>
      <c r="PQ47" s="132" t="s">
        <v>158</v>
      </c>
      <c r="PR47" s="132" t="s">
        <v>158</v>
      </c>
      <c r="PS47" s="132" t="s">
        <v>158</v>
      </c>
      <c r="PT47" s="132" t="s">
        <v>158</v>
      </c>
      <c r="PU47" s="132" t="s">
        <v>158</v>
      </c>
      <c r="PV47" s="132" t="s">
        <v>158</v>
      </c>
      <c r="PW47" s="132" t="s">
        <v>158</v>
      </c>
      <c r="PX47" s="130" t="s">
        <v>158</v>
      </c>
      <c r="PY47" s="131">
        <v>8.8285390497147471</v>
      </c>
      <c r="PZ47" s="131">
        <v>3.456808510638298</v>
      </c>
      <c r="QA47" s="131">
        <v>4.3691833590138671</v>
      </c>
      <c r="QB47" s="131">
        <v>4.8661580882352942</v>
      </c>
      <c r="QC47" s="131">
        <v>7.6841249999999999</v>
      </c>
      <c r="QD47" s="131">
        <v>5.4114285714285719</v>
      </c>
      <c r="QE47" s="131">
        <v>4.8288000000000002</v>
      </c>
      <c r="QF47" s="131">
        <v>7.2852459016393443</v>
      </c>
      <c r="QG47" s="131">
        <v>7.2690677966101696</v>
      </c>
      <c r="QH47" s="131">
        <v>4.5290322580645164</v>
      </c>
      <c r="QI47" s="131">
        <v>4.3423728813559324</v>
      </c>
      <c r="QJ47" s="131">
        <v>3.6671999999999998</v>
      </c>
      <c r="QK47" s="131" t="s">
        <v>158</v>
      </c>
      <c r="QL47" s="131" t="s">
        <v>158</v>
      </c>
      <c r="QM47" s="131" t="s">
        <v>158</v>
      </c>
      <c r="QN47" s="131" t="s">
        <v>158</v>
      </c>
      <c r="QO47" s="131" t="s">
        <v>158</v>
      </c>
      <c r="QP47" s="131" t="s">
        <v>158</v>
      </c>
      <c r="QQ47" s="131" t="s">
        <v>158</v>
      </c>
      <c r="QR47" s="131" t="s">
        <v>158</v>
      </c>
      <c r="QS47" s="131" t="s">
        <v>158</v>
      </c>
      <c r="QT47" s="131" t="s">
        <v>158</v>
      </c>
      <c r="QU47" s="131" t="s">
        <v>158</v>
      </c>
      <c r="QV47" s="131" t="s">
        <v>158</v>
      </c>
      <c r="QW47" s="131" t="s">
        <v>158</v>
      </c>
      <c r="QX47" s="131" t="s">
        <v>158</v>
      </c>
      <c r="QY47" s="130" t="s">
        <v>158</v>
      </c>
      <c r="QZ47" s="131">
        <v>15.847275214831688</v>
      </c>
      <c r="RA47" s="131">
        <v>7.4617021276595743</v>
      </c>
      <c r="RB47" s="131">
        <v>5.3344375963020028</v>
      </c>
      <c r="RC47" s="131">
        <v>6.5991727941176475</v>
      </c>
      <c r="RD47" s="131">
        <v>8.9774062499999996</v>
      </c>
      <c r="RE47" s="131">
        <v>7.3342857142857145</v>
      </c>
      <c r="RF47" s="131">
        <v>6.3624000000000001</v>
      </c>
      <c r="RG47" s="131">
        <v>8.507180327868852</v>
      </c>
      <c r="RH47" s="131">
        <v>8.6233050847457626</v>
      </c>
      <c r="RI47" s="131">
        <v>6.0758709677419365</v>
      </c>
      <c r="RJ47" s="131">
        <v>5.9307203389830505</v>
      </c>
      <c r="RK47" s="131">
        <v>4.8575999999999997</v>
      </c>
      <c r="RL47" s="131" t="s">
        <v>158</v>
      </c>
      <c r="RM47" s="131" t="s">
        <v>158</v>
      </c>
      <c r="RN47" s="131" t="s">
        <v>158</v>
      </c>
      <c r="RO47" s="131" t="s">
        <v>158</v>
      </c>
      <c r="RP47" s="131" t="s">
        <v>158</v>
      </c>
      <c r="RQ47" s="131" t="s">
        <v>158</v>
      </c>
      <c r="RR47" s="131" t="s">
        <v>158</v>
      </c>
      <c r="RS47" s="131" t="s">
        <v>158</v>
      </c>
      <c r="RT47" s="131" t="s">
        <v>158</v>
      </c>
      <c r="RU47" s="131" t="s">
        <v>158</v>
      </c>
      <c r="RV47" s="131" t="s">
        <v>158</v>
      </c>
      <c r="RW47" s="131" t="s">
        <v>158</v>
      </c>
      <c r="RX47" s="131" t="s">
        <v>158</v>
      </c>
      <c r="RY47" s="131" t="s">
        <v>158</v>
      </c>
      <c r="RZ47" s="130" t="s">
        <v>158</v>
      </c>
      <c r="SA47" s="131">
        <v>20.268548712370954</v>
      </c>
      <c r="SB47" s="131">
        <v>10.258723404255319</v>
      </c>
      <c r="SC47" s="131">
        <v>6.0691833590138673</v>
      </c>
      <c r="SD47" s="131">
        <v>8.1966911764705888</v>
      </c>
      <c r="SE47" s="131">
        <v>10.41309375</v>
      </c>
      <c r="SF47" s="131">
        <v>10.162857142857144</v>
      </c>
      <c r="SG47" s="131">
        <v>7.5839999999999996</v>
      </c>
      <c r="SH47" s="131">
        <v>10.02383606557377</v>
      </c>
      <c r="SI47" s="131">
        <v>10.308135593220339</v>
      </c>
      <c r="SJ47" s="131">
        <v>6.9468387096774205</v>
      </c>
      <c r="SK47" s="131">
        <v>7.1186440677966099</v>
      </c>
      <c r="SL47" s="131">
        <v>6.2495999999999992</v>
      </c>
      <c r="SM47" s="131" t="s">
        <v>158</v>
      </c>
      <c r="SN47" s="131" t="s">
        <v>158</v>
      </c>
      <c r="SO47" s="131" t="s">
        <v>158</v>
      </c>
      <c r="SP47" s="131" t="s">
        <v>158</v>
      </c>
      <c r="SQ47" s="131" t="s">
        <v>158</v>
      </c>
      <c r="SR47" s="131" t="s">
        <v>158</v>
      </c>
      <c r="SS47" s="131" t="s">
        <v>158</v>
      </c>
      <c r="ST47" s="131" t="s">
        <v>158</v>
      </c>
      <c r="SU47" s="131" t="s">
        <v>158</v>
      </c>
      <c r="SV47" s="131" t="s">
        <v>158</v>
      </c>
      <c r="SW47" s="131" t="s">
        <v>158</v>
      </c>
      <c r="SX47" s="131" t="s">
        <v>158</v>
      </c>
      <c r="SY47" s="131" t="s">
        <v>158</v>
      </c>
      <c r="SZ47" s="131" t="s">
        <v>158</v>
      </c>
      <c r="TA47" s="378" t="s">
        <v>158</v>
      </c>
      <c r="TB47" s="132">
        <v>6.2281092066245884</v>
      </c>
      <c r="TC47" s="132">
        <v>5.1208791208791204</v>
      </c>
      <c r="TD47" s="132">
        <v>3.5058823529411764</v>
      </c>
      <c r="TE47" s="132">
        <v>2.4725274725274726</v>
      </c>
      <c r="TF47" s="132">
        <v>0.63440860215053763</v>
      </c>
      <c r="TG47" s="132">
        <v>2.3333333333333335</v>
      </c>
      <c r="TH47" s="132">
        <v>2.6176470588235294</v>
      </c>
      <c r="TI47" s="132">
        <v>2.1188118811881189</v>
      </c>
      <c r="TJ47" s="132">
        <v>1.6702127659574468</v>
      </c>
      <c r="TK47" s="132">
        <v>2.0277777777777777</v>
      </c>
      <c r="TL47" s="132">
        <v>1.2666666666666666</v>
      </c>
      <c r="TM47" s="132">
        <v>1.0208333333333333</v>
      </c>
      <c r="TN47" s="132" t="s">
        <v>158</v>
      </c>
      <c r="TO47" s="132" t="s">
        <v>158</v>
      </c>
      <c r="TP47" s="132" t="s">
        <v>158</v>
      </c>
      <c r="TQ47" s="132" t="s">
        <v>158</v>
      </c>
      <c r="TR47" s="132" t="s">
        <v>158</v>
      </c>
      <c r="TS47" s="132" t="s">
        <v>158</v>
      </c>
      <c r="TT47" s="132" t="s">
        <v>158</v>
      </c>
      <c r="TU47" s="132" t="s">
        <v>158</v>
      </c>
      <c r="TV47" s="132" t="s">
        <v>158</v>
      </c>
      <c r="TW47" s="132" t="s">
        <v>158</v>
      </c>
      <c r="TX47" s="132" t="s">
        <v>158</v>
      </c>
      <c r="TY47" s="132" t="s">
        <v>158</v>
      </c>
      <c r="TZ47" s="132" t="s">
        <v>158</v>
      </c>
      <c r="UA47" s="132" t="s">
        <v>158</v>
      </c>
      <c r="UB47" s="235" t="s">
        <v>158</v>
      </c>
      <c r="UC47" s="236">
        <v>29.28</v>
      </c>
      <c r="UD47" s="236">
        <v>22.96</v>
      </c>
      <c r="UE47" s="236">
        <v>18.260000000000002</v>
      </c>
      <c r="UF47" s="236">
        <v>17.88</v>
      </c>
      <c r="UG47" s="236">
        <v>15.09</v>
      </c>
      <c r="UH47" s="236">
        <v>15.52</v>
      </c>
      <c r="UI47" s="236">
        <v>10.17</v>
      </c>
      <c r="UJ47" s="236">
        <v>9.23</v>
      </c>
      <c r="UK47" s="236">
        <v>8.42</v>
      </c>
      <c r="UL47" s="236">
        <v>7.84</v>
      </c>
      <c r="UM47" s="236">
        <v>6.98</v>
      </c>
      <c r="UN47" s="236">
        <v>6.42</v>
      </c>
      <c r="UO47" s="231" t="s">
        <v>5</v>
      </c>
      <c r="UP47" s="231" t="s">
        <v>5</v>
      </c>
      <c r="UQ47" s="231" t="s">
        <v>5</v>
      </c>
      <c r="UR47" s="231" t="s">
        <v>5</v>
      </c>
      <c r="US47" s="231" t="s">
        <v>5</v>
      </c>
      <c r="UT47" s="231" t="s">
        <v>5</v>
      </c>
      <c r="UU47" s="231" t="s">
        <v>5</v>
      </c>
      <c r="UV47" s="231" t="s">
        <v>5</v>
      </c>
      <c r="UW47" s="231" t="s">
        <v>5</v>
      </c>
      <c r="UX47" s="231" t="s">
        <v>5</v>
      </c>
      <c r="UY47" s="231" t="s">
        <v>5</v>
      </c>
      <c r="UZ47" s="231" t="s">
        <v>5</v>
      </c>
      <c r="VA47" s="231" t="s">
        <v>5</v>
      </c>
      <c r="VB47" s="231" t="s">
        <v>5</v>
      </c>
      <c r="VC47" s="130" t="s">
        <v>158</v>
      </c>
      <c r="VD47" s="131">
        <v>2.211065505464481</v>
      </c>
      <c r="VE47" s="131">
        <v>1.0108885017421603</v>
      </c>
      <c r="VF47" s="131">
        <v>1.826944140197152</v>
      </c>
      <c r="VG47" s="131">
        <v>1.626957494407159</v>
      </c>
      <c r="VH47" s="131">
        <v>1.7521537442014581</v>
      </c>
      <c r="VI47" s="131">
        <v>1.2203608247422681</v>
      </c>
      <c r="VJ47" s="131">
        <v>1.9783677482792528</v>
      </c>
      <c r="VK47" s="131">
        <v>2.3835319609967498</v>
      </c>
      <c r="VL47" s="131">
        <v>2.1674584323040382</v>
      </c>
      <c r="VM47" s="131">
        <v>1.6581632653061225</v>
      </c>
      <c r="VN47" s="131">
        <v>1.3982808022922635</v>
      </c>
      <c r="VO47" s="131">
        <v>1.190031152647975</v>
      </c>
      <c r="VP47" s="131" t="s">
        <v>158</v>
      </c>
      <c r="VQ47" s="131" t="s">
        <v>158</v>
      </c>
      <c r="VR47" s="131" t="s">
        <v>158</v>
      </c>
      <c r="VS47" s="131" t="s">
        <v>158</v>
      </c>
      <c r="VT47" s="131" t="s">
        <v>158</v>
      </c>
      <c r="VU47" s="131" t="s">
        <v>158</v>
      </c>
      <c r="VV47" s="131" t="s">
        <v>158</v>
      </c>
      <c r="VW47" s="131" t="s">
        <v>158</v>
      </c>
      <c r="VX47" s="131" t="s">
        <v>158</v>
      </c>
      <c r="VY47" s="131" t="s">
        <v>158</v>
      </c>
      <c r="VZ47" s="131" t="s">
        <v>158</v>
      </c>
      <c r="WA47" s="131" t="s">
        <v>158</v>
      </c>
      <c r="WB47" s="131" t="s">
        <v>158</v>
      </c>
      <c r="WC47" s="131" t="s">
        <v>158</v>
      </c>
      <c r="WD47" s="130" t="s">
        <v>158</v>
      </c>
      <c r="WE47" s="131">
        <v>3.9688745086593578</v>
      </c>
      <c r="WF47" s="131">
        <v>2.1820557491289199</v>
      </c>
      <c r="WG47" s="131">
        <v>2.2305585980284772</v>
      </c>
      <c r="WH47" s="131">
        <v>2.2063758389261747</v>
      </c>
      <c r="WI47" s="131">
        <v>2.0470510271703115</v>
      </c>
      <c r="WJ47" s="131">
        <v>1.6539948453608249</v>
      </c>
      <c r="WK47" s="131">
        <v>2.6066863323500495</v>
      </c>
      <c r="WL47" s="131">
        <v>2.7833152762730227</v>
      </c>
      <c r="WM47" s="131">
        <v>2.5712589073634202</v>
      </c>
      <c r="WN47" s="131">
        <v>2.2244897959183674</v>
      </c>
      <c r="WO47" s="131">
        <v>1.9097421203438394</v>
      </c>
      <c r="WP47" s="131">
        <v>1.5763239875389408</v>
      </c>
      <c r="WQ47" s="131" t="s">
        <v>158</v>
      </c>
      <c r="WR47" s="131" t="s">
        <v>158</v>
      </c>
      <c r="WS47" s="131" t="s">
        <v>158</v>
      </c>
      <c r="WT47" s="131" t="s">
        <v>158</v>
      </c>
      <c r="WU47" s="131" t="s">
        <v>158</v>
      </c>
      <c r="WV47" s="131" t="s">
        <v>158</v>
      </c>
      <c r="WW47" s="131" t="s">
        <v>158</v>
      </c>
      <c r="WX47" s="131" t="s">
        <v>158</v>
      </c>
      <c r="WY47" s="131" t="s">
        <v>158</v>
      </c>
      <c r="WZ47" s="131" t="s">
        <v>158</v>
      </c>
      <c r="XA47" s="131" t="s">
        <v>158</v>
      </c>
      <c r="XB47" s="131" t="s">
        <v>158</v>
      </c>
      <c r="XC47" s="131" t="s">
        <v>158</v>
      </c>
      <c r="XD47" s="131" t="s">
        <v>158</v>
      </c>
      <c r="XE47" s="130" t="s">
        <v>158</v>
      </c>
      <c r="XF47" s="131">
        <v>5.0761613729508195</v>
      </c>
      <c r="XG47" s="131">
        <v>2.9999999999999996</v>
      </c>
      <c r="XH47" s="131">
        <v>2.5377875136911281</v>
      </c>
      <c r="XI47" s="131">
        <v>2.7404921700223714</v>
      </c>
      <c r="XJ47" s="131">
        <v>2.3744201457919152</v>
      </c>
      <c r="XK47" s="131">
        <v>2.2918814432989691</v>
      </c>
      <c r="XL47" s="131">
        <v>3.1071779744346117</v>
      </c>
      <c r="XM47" s="131">
        <v>3.2795232936078005</v>
      </c>
      <c r="XN47" s="131">
        <v>3.0736342042755345</v>
      </c>
      <c r="XO47" s="131">
        <v>2.5433673469387759</v>
      </c>
      <c r="XP47" s="131">
        <v>2.2922636103151861</v>
      </c>
      <c r="XQ47" s="131">
        <v>2.02803738317757</v>
      </c>
      <c r="XR47" s="131" t="s">
        <v>158</v>
      </c>
      <c r="XS47" s="131" t="s">
        <v>158</v>
      </c>
      <c r="XT47" s="131" t="s">
        <v>158</v>
      </c>
      <c r="XU47" s="131" t="s">
        <v>158</v>
      </c>
      <c r="XV47" s="131" t="s">
        <v>158</v>
      </c>
      <c r="XW47" s="131" t="s">
        <v>158</v>
      </c>
      <c r="XX47" s="131" t="s">
        <v>158</v>
      </c>
      <c r="XY47" s="131" t="s">
        <v>158</v>
      </c>
      <c r="XZ47" s="131" t="s">
        <v>158</v>
      </c>
      <c r="YA47" s="131" t="s">
        <v>158</v>
      </c>
      <c r="YB47" s="131" t="s">
        <v>158</v>
      </c>
      <c r="YC47" s="131" t="s">
        <v>158</v>
      </c>
      <c r="YD47" s="131" t="s">
        <v>158</v>
      </c>
      <c r="YE47" s="131" t="s">
        <v>158</v>
      </c>
      <c r="YF47" s="235" t="s">
        <v>158</v>
      </c>
      <c r="YG47" s="8">
        <v>93.054244999999995</v>
      </c>
      <c r="YH47" s="8">
        <v>91</v>
      </c>
      <c r="YI47" s="8">
        <v>85</v>
      </c>
      <c r="YJ47" s="8">
        <v>91</v>
      </c>
      <c r="YK47" s="8">
        <v>93</v>
      </c>
      <c r="YL47" s="8">
        <v>96</v>
      </c>
      <c r="YM47" s="8">
        <v>102</v>
      </c>
      <c r="YN47" s="8">
        <v>101</v>
      </c>
      <c r="YO47" s="8">
        <v>94</v>
      </c>
      <c r="YP47" s="8">
        <v>108</v>
      </c>
      <c r="YQ47" s="8">
        <v>105</v>
      </c>
      <c r="YR47" s="8">
        <v>96</v>
      </c>
      <c r="YS47" s="231" t="s">
        <v>5</v>
      </c>
      <c r="YT47" s="231" t="s">
        <v>5</v>
      </c>
      <c r="YU47" s="231" t="s">
        <v>5</v>
      </c>
      <c r="YV47" s="231" t="s">
        <v>5</v>
      </c>
      <c r="YW47" s="231" t="s">
        <v>5</v>
      </c>
      <c r="YX47" s="231" t="s">
        <v>5</v>
      </c>
      <c r="YY47" s="231" t="s">
        <v>5</v>
      </c>
      <c r="YZ47" s="231" t="s">
        <v>5</v>
      </c>
      <c r="ZA47" s="231" t="s">
        <v>5</v>
      </c>
      <c r="ZB47" s="231" t="s">
        <v>5</v>
      </c>
      <c r="ZC47" s="231" t="s">
        <v>5</v>
      </c>
      <c r="ZD47" s="231" t="s">
        <v>5</v>
      </c>
      <c r="ZE47" s="231" t="s">
        <v>5</v>
      </c>
      <c r="ZF47" s="231" t="s">
        <v>5</v>
      </c>
      <c r="ZG47" s="235" t="s">
        <v>158</v>
      </c>
      <c r="ZH47" s="133">
        <v>0.33130000000000004</v>
      </c>
      <c r="ZI47" s="133">
        <v>0.18740000000000001</v>
      </c>
      <c r="ZJ47" s="133">
        <v>0.20129999999999998</v>
      </c>
      <c r="ZK47" s="133">
        <v>0.19519999999999998</v>
      </c>
      <c r="ZL47" s="133">
        <v>0.11</v>
      </c>
      <c r="ZM47" s="133">
        <v>0.51450000000000007</v>
      </c>
      <c r="ZN47" s="133">
        <v>0.15890000000000001</v>
      </c>
      <c r="ZO47" s="133">
        <v>0.1406</v>
      </c>
      <c r="ZP47" s="133">
        <v>8.2100000000000006E-2</v>
      </c>
      <c r="ZQ47" s="133">
        <v>0.21840000000000001</v>
      </c>
      <c r="ZR47" s="133">
        <v>0.15770000000000001</v>
      </c>
      <c r="ZS47" s="133">
        <v>0.1827</v>
      </c>
      <c r="ZT47" s="379" t="s">
        <v>158</v>
      </c>
      <c r="ZU47" s="133">
        <v>0.19539999999999999</v>
      </c>
      <c r="ZV47" s="133">
        <v>0.106</v>
      </c>
      <c r="ZW47" s="133">
        <v>0.10640000000000001</v>
      </c>
      <c r="ZX47" s="133">
        <v>0.10880000000000001</v>
      </c>
      <c r="ZY47" s="133">
        <v>6.6299999999999998E-2</v>
      </c>
      <c r="ZZ47" s="133">
        <v>0.23469999999999999</v>
      </c>
      <c r="AAA47" s="133">
        <v>7.7600000000000002E-2</v>
      </c>
      <c r="AAB47" s="133">
        <v>7.5399999999999995E-2</v>
      </c>
      <c r="AAC47" s="133">
        <v>6.2899999999999998E-2</v>
      </c>
      <c r="AAD47" s="133">
        <v>0.1206</v>
      </c>
      <c r="AAE47" s="133">
        <v>9.8599999999999993E-2</v>
      </c>
      <c r="AAF47" s="133">
        <v>0.1057</v>
      </c>
      <c r="AAG47" s="235" t="s">
        <v>158</v>
      </c>
      <c r="AAH47" s="8">
        <v>7220.4290000000001</v>
      </c>
      <c r="AAI47" s="8">
        <v>3781</v>
      </c>
      <c r="AAJ47" s="8">
        <v>5179</v>
      </c>
      <c r="AAK47" s="8">
        <v>5123</v>
      </c>
      <c r="AAL47" s="8">
        <v>4741</v>
      </c>
      <c r="AAM47" s="8">
        <v>4025</v>
      </c>
      <c r="AAN47" s="8">
        <v>4030</v>
      </c>
      <c r="AAO47" s="8">
        <v>3715</v>
      </c>
      <c r="AAP47" s="8">
        <v>3110</v>
      </c>
      <c r="AAQ47" s="8">
        <v>3140</v>
      </c>
      <c r="AAR47" s="8">
        <v>2691</v>
      </c>
      <c r="AAS47" s="8">
        <v>2002</v>
      </c>
      <c r="AAT47" s="231" t="s">
        <v>5</v>
      </c>
      <c r="AAU47" s="231" t="s">
        <v>5</v>
      </c>
      <c r="AAV47" s="231" t="s">
        <v>5</v>
      </c>
      <c r="AAW47" s="231" t="s">
        <v>5</v>
      </c>
      <c r="AAX47" s="231" t="s">
        <v>5</v>
      </c>
      <c r="AAY47" s="231" t="s">
        <v>5</v>
      </c>
      <c r="AAZ47" s="231" t="s">
        <v>5</v>
      </c>
      <c r="ABA47" s="231" t="s">
        <v>5</v>
      </c>
      <c r="ABB47" s="231" t="s">
        <v>5</v>
      </c>
      <c r="ABC47" s="231" t="s">
        <v>5</v>
      </c>
      <c r="ABD47" s="231" t="s">
        <v>5</v>
      </c>
      <c r="ABE47" s="231" t="s">
        <v>5</v>
      </c>
      <c r="ABF47" s="231" t="s">
        <v>5</v>
      </c>
      <c r="ABG47" s="231" t="s">
        <v>5</v>
      </c>
      <c r="ABH47" s="235" t="s">
        <v>158</v>
      </c>
      <c r="ABI47" s="8">
        <v>855.351</v>
      </c>
      <c r="ABJ47" s="8">
        <v>611</v>
      </c>
      <c r="ABK47" s="8">
        <v>649</v>
      </c>
      <c r="ABL47" s="8">
        <v>544</v>
      </c>
      <c r="ABM47" s="8">
        <v>320</v>
      </c>
      <c r="ABN47" s="8">
        <v>336</v>
      </c>
      <c r="ABO47" s="8">
        <v>425</v>
      </c>
      <c r="ABP47" s="8">
        <v>305</v>
      </c>
      <c r="ABQ47" s="8">
        <v>236</v>
      </c>
      <c r="ABR47" s="8">
        <v>310</v>
      </c>
      <c r="ABS47" s="8">
        <v>236</v>
      </c>
      <c r="ABT47" s="8">
        <v>200</v>
      </c>
      <c r="ABU47" s="231" t="s">
        <v>5</v>
      </c>
      <c r="ABV47" s="231" t="s">
        <v>5</v>
      </c>
      <c r="ABW47" s="231" t="s">
        <v>5</v>
      </c>
      <c r="ABX47" s="231" t="s">
        <v>5</v>
      </c>
      <c r="ABY47" s="231" t="s">
        <v>5</v>
      </c>
      <c r="ABZ47" s="231" t="s">
        <v>5</v>
      </c>
      <c r="ACA47" s="231" t="s">
        <v>5</v>
      </c>
      <c r="ACB47" s="231" t="s">
        <v>5</v>
      </c>
      <c r="ACC47" s="231" t="s">
        <v>5</v>
      </c>
      <c r="ACD47" s="231" t="s">
        <v>5</v>
      </c>
      <c r="ACE47" s="231" t="s">
        <v>5</v>
      </c>
      <c r="ACF47" s="231" t="s">
        <v>5</v>
      </c>
      <c r="ACG47" s="231" t="s">
        <v>5</v>
      </c>
      <c r="ACH47" s="231" t="s">
        <v>5</v>
      </c>
      <c r="ACI47" s="235" t="s">
        <v>158</v>
      </c>
      <c r="ACJ47" s="8">
        <v>579.55200000000002</v>
      </c>
      <c r="ACK47" s="8">
        <v>466</v>
      </c>
      <c r="ACL47" s="8">
        <v>298</v>
      </c>
      <c r="ACM47" s="8">
        <v>225</v>
      </c>
      <c r="ACN47" s="8">
        <v>59</v>
      </c>
      <c r="ACO47" s="8">
        <v>224</v>
      </c>
      <c r="ACP47" s="8">
        <v>267</v>
      </c>
      <c r="ACQ47" s="8">
        <v>214</v>
      </c>
      <c r="ACR47" s="8">
        <v>157</v>
      </c>
      <c r="ACS47" s="8">
        <v>219</v>
      </c>
      <c r="ACT47" s="8">
        <v>133</v>
      </c>
      <c r="ACU47" s="8">
        <v>98</v>
      </c>
      <c r="ACV47" s="237" t="s">
        <v>5</v>
      </c>
      <c r="ACW47" s="237" t="s">
        <v>5</v>
      </c>
      <c r="ACX47" s="237" t="s">
        <v>5</v>
      </c>
      <c r="ACY47" s="237" t="s">
        <v>5</v>
      </c>
      <c r="ACZ47" s="237" t="s">
        <v>5</v>
      </c>
      <c r="ADA47" s="237" t="s">
        <v>5</v>
      </c>
      <c r="ADB47" s="237" t="s">
        <v>5</v>
      </c>
      <c r="ADC47" s="237" t="s">
        <v>5</v>
      </c>
      <c r="ADD47" s="237" t="s">
        <v>5</v>
      </c>
      <c r="ADE47" s="237" t="s">
        <v>5</v>
      </c>
      <c r="ADF47" s="237" t="s">
        <v>5</v>
      </c>
      <c r="ADG47" s="237" t="s">
        <v>5</v>
      </c>
      <c r="ADH47" s="237" t="s">
        <v>5</v>
      </c>
      <c r="ADI47" s="237" t="s">
        <v>5</v>
      </c>
      <c r="ADJ47" s="127" t="s">
        <v>158</v>
      </c>
      <c r="ADK47" s="128">
        <v>0.13773314203730272</v>
      </c>
      <c r="ADL47" s="128">
        <v>0.35313531353135319</v>
      </c>
      <c r="ADM47" s="128">
        <v>0.26997245179063362</v>
      </c>
      <c r="ADN47" s="128">
        <v>0.27018633540372666</v>
      </c>
      <c r="ADO47" s="128">
        <v>0.45882352941176474</v>
      </c>
      <c r="ADP47" s="128">
        <v>0.10447761194029852</v>
      </c>
      <c r="ADQ47" s="128">
        <v>0.42499999999999999</v>
      </c>
      <c r="ADR47" s="128">
        <v>0.48015873015873012</v>
      </c>
      <c r="ADS47" s="128">
        <v>0.81060606060606066</v>
      </c>
      <c r="ADT47" s="128">
        <v>0.32580645161290323</v>
      </c>
      <c r="ADU47" s="128">
        <v>0.419811320754717</v>
      </c>
      <c r="ADV47" s="128">
        <v>0.37383177570093457</v>
      </c>
      <c r="ADW47" s="128">
        <v>3.3333333333333335</v>
      </c>
      <c r="ADX47" s="128">
        <v>0.91983695652173925</v>
      </c>
      <c r="ADY47" s="128">
        <v>3.0384615384615383</v>
      </c>
      <c r="ADZ47" s="128">
        <v>0.8497191011235955</v>
      </c>
      <c r="AEA47" s="128" t="s">
        <v>158</v>
      </c>
      <c r="AEB47" s="128" t="s">
        <v>158</v>
      </c>
      <c r="AEC47" s="128" t="s">
        <v>158</v>
      </c>
      <c r="AED47" s="128" t="s">
        <v>158</v>
      </c>
      <c r="AEE47" s="128" t="s">
        <v>158</v>
      </c>
      <c r="AEF47" s="128" t="s">
        <v>158</v>
      </c>
      <c r="AEG47" s="128" t="s">
        <v>158</v>
      </c>
      <c r="AEH47" s="128" t="s">
        <v>158</v>
      </c>
      <c r="AEI47" s="128" t="s">
        <v>158</v>
      </c>
      <c r="AEJ47" s="128" t="s">
        <v>158</v>
      </c>
      <c r="AEK47" s="127" t="s">
        <v>158</v>
      </c>
      <c r="AEL47" s="128">
        <v>0.10443908430574116</v>
      </c>
      <c r="AEM47" s="128">
        <v>0.15936170212765957</v>
      </c>
      <c r="AEN47" s="128">
        <v>0.1283513097072419</v>
      </c>
      <c r="AEO47" s="128">
        <v>0.14553308823529409</v>
      </c>
      <c r="AEP47" s="128">
        <v>0.22668750000000001</v>
      </c>
      <c r="AEQ47" s="128">
        <v>0.2</v>
      </c>
      <c r="AER47" s="128">
        <v>0.16320000000000001</v>
      </c>
      <c r="AES47" s="128">
        <v>0.20034426229508195</v>
      </c>
      <c r="AET47" s="128">
        <v>0.21309322033898306</v>
      </c>
      <c r="AEU47" s="128">
        <v>0.17593548387096775</v>
      </c>
      <c r="AEV47" s="128">
        <v>0.19798728813559324</v>
      </c>
      <c r="AEW47" s="128">
        <v>0.192</v>
      </c>
      <c r="AEX47" s="128" t="s">
        <v>158</v>
      </c>
      <c r="AEY47" s="128" t="s">
        <v>158</v>
      </c>
      <c r="AEZ47" s="128" t="s">
        <v>158</v>
      </c>
      <c r="AFA47" s="128" t="s">
        <v>158</v>
      </c>
      <c r="AFB47" s="128" t="s">
        <v>158</v>
      </c>
      <c r="AFC47" s="128" t="s">
        <v>158</v>
      </c>
      <c r="AFD47" s="128" t="s">
        <v>158</v>
      </c>
      <c r="AFE47" s="128" t="s">
        <v>158</v>
      </c>
      <c r="AFF47" s="128" t="s">
        <v>158</v>
      </c>
      <c r="AFG47" s="128" t="s">
        <v>158</v>
      </c>
      <c r="AFH47" s="128" t="s">
        <v>158</v>
      </c>
      <c r="AFI47" s="128" t="s">
        <v>158</v>
      </c>
      <c r="AFJ47" s="128" t="s">
        <v>158</v>
      </c>
      <c r="AFK47" s="128" t="s">
        <v>158</v>
      </c>
      <c r="AFL47" s="134" t="s">
        <v>158</v>
      </c>
      <c r="AFM47" s="135">
        <v>0.15413987907901272</v>
      </c>
      <c r="AFN47" s="135">
        <v>0.20894849785407729</v>
      </c>
      <c r="AFO47" s="135">
        <v>0.2795302013422819</v>
      </c>
      <c r="AFP47" s="135">
        <v>0.35186666666666661</v>
      </c>
      <c r="AFQ47" s="135">
        <v>1.2294915254237289</v>
      </c>
      <c r="AFR47" s="135">
        <v>0.3</v>
      </c>
      <c r="AFS47" s="135">
        <v>0.25977528089887642</v>
      </c>
      <c r="AFT47" s="135">
        <v>0.28553738317757005</v>
      </c>
      <c r="AFU47" s="135">
        <v>0.32031847133757962</v>
      </c>
      <c r="AFV47" s="135">
        <v>0.24904109589041099</v>
      </c>
      <c r="AFW47" s="135">
        <v>0.3513157894736843</v>
      </c>
      <c r="AFX47" s="135">
        <v>0.39183673469387759</v>
      </c>
      <c r="AFY47" s="135" t="s">
        <v>158</v>
      </c>
      <c r="AFZ47" s="135" t="s">
        <v>158</v>
      </c>
      <c r="AGA47" s="135" t="s">
        <v>158</v>
      </c>
      <c r="AGB47" s="135" t="s">
        <v>158</v>
      </c>
      <c r="AGC47" s="135" t="s">
        <v>158</v>
      </c>
      <c r="AGD47" s="135" t="s">
        <v>158</v>
      </c>
      <c r="AGE47" s="135" t="s">
        <v>158</v>
      </c>
      <c r="AGF47" s="135" t="s">
        <v>158</v>
      </c>
      <c r="AGG47" s="135" t="s">
        <v>158</v>
      </c>
      <c r="AGH47" s="135" t="s">
        <v>158</v>
      </c>
      <c r="AGI47" s="135" t="s">
        <v>158</v>
      </c>
      <c r="AGJ47" s="135" t="s">
        <v>158</v>
      </c>
      <c r="AGK47" s="135" t="s">
        <v>158</v>
      </c>
      <c r="AGL47" s="135" t="s">
        <v>158</v>
      </c>
    </row>
    <row r="48" spans="1:870" x14ac:dyDescent="0.2">
      <c r="A48" s="7">
        <v>46</v>
      </c>
      <c r="B48" s="1" t="s">
        <v>341</v>
      </c>
      <c r="C48" s="1" t="s">
        <v>342</v>
      </c>
      <c r="D48" s="94">
        <v>0.89</v>
      </c>
      <c r="E48" s="95">
        <v>0.96</v>
      </c>
      <c r="F48" s="57">
        <v>3.84</v>
      </c>
      <c r="G48" s="58" t="s">
        <v>159</v>
      </c>
      <c r="H48" s="58">
        <v>3.84</v>
      </c>
      <c r="I48" s="226" t="s">
        <v>5</v>
      </c>
      <c r="J48" s="58" t="s">
        <v>159</v>
      </c>
      <c r="K48" s="58" t="s">
        <v>1284</v>
      </c>
      <c r="L48" s="226" t="s">
        <v>5</v>
      </c>
      <c r="M48" s="150">
        <v>3.56</v>
      </c>
      <c r="N48" s="123">
        <v>3.16</v>
      </c>
      <c r="O48" s="123">
        <v>3.1100000000000003</v>
      </c>
      <c r="P48" s="123">
        <v>2.8899999999999997</v>
      </c>
      <c r="Q48" s="123">
        <v>2.6100000000000003</v>
      </c>
      <c r="R48" s="123">
        <v>2.3499999999999996</v>
      </c>
      <c r="S48" s="123">
        <v>2.16</v>
      </c>
      <c r="T48" s="124">
        <v>2</v>
      </c>
      <c r="U48" s="124">
        <v>1.8399999999999999</v>
      </c>
      <c r="V48" s="124">
        <v>1.62</v>
      </c>
      <c r="W48" s="124">
        <v>1.4450000000000001</v>
      </c>
      <c r="X48" s="124">
        <v>1.3049999999999999</v>
      </c>
      <c r="Y48" s="124">
        <v>1.22</v>
      </c>
      <c r="Z48" s="124">
        <v>1.22</v>
      </c>
      <c r="AA48" s="124">
        <v>1.18</v>
      </c>
      <c r="AB48" s="124">
        <v>1.0550000000000002</v>
      </c>
      <c r="AC48" s="124">
        <v>0.8899999999999999</v>
      </c>
      <c r="AD48" s="124">
        <v>0.79</v>
      </c>
      <c r="AE48" s="124">
        <v>0.68</v>
      </c>
      <c r="AF48" s="124">
        <v>0.58000000000000007</v>
      </c>
      <c r="AG48" s="124">
        <v>0.56000000000000005</v>
      </c>
      <c r="AH48" s="124">
        <v>0.54500000000000004</v>
      </c>
      <c r="AI48" s="124">
        <v>0.45999999999999996</v>
      </c>
      <c r="AJ48" s="124">
        <v>0.36000000000000004</v>
      </c>
      <c r="AK48" s="136">
        <v>0.33</v>
      </c>
      <c r="AL48" s="136">
        <v>0.28000000000000003</v>
      </c>
      <c r="AM48" s="136">
        <v>0.25</v>
      </c>
      <c r="AN48" s="136">
        <v>0.22</v>
      </c>
      <c r="AO48" s="136">
        <v>0.19750000000000001</v>
      </c>
      <c r="AP48" s="136">
        <v>0.19</v>
      </c>
      <c r="AQ48" s="136">
        <v>0.19</v>
      </c>
      <c r="AR48" s="136">
        <v>0.19</v>
      </c>
      <c r="AS48" s="136">
        <v>0.19</v>
      </c>
      <c r="AT48" s="136">
        <v>0.17750000000000002</v>
      </c>
      <c r="AU48" s="136">
        <v>0.1275</v>
      </c>
      <c r="AV48" s="136">
        <v>0.1075</v>
      </c>
      <c r="AW48" s="136">
        <v>0.105</v>
      </c>
      <c r="AX48" s="136">
        <v>9.8750000000000004E-2</v>
      </c>
      <c r="AY48" s="136">
        <v>9.5000000000000001E-2</v>
      </c>
      <c r="AZ48" s="136">
        <v>8.6750000000000008E-2</v>
      </c>
      <c r="BA48" s="136">
        <v>8.1375000000000003E-2</v>
      </c>
      <c r="BB48" s="136">
        <v>6.7916666666666667E-2</v>
      </c>
      <c r="BC48" s="140">
        <v>5.7500000000000002E-2</v>
      </c>
      <c r="BD48" s="137">
        <v>4.9583333333333333E-2</v>
      </c>
      <c r="BE48" s="137">
        <v>3.5416666666666666E-2</v>
      </c>
      <c r="BF48" s="137">
        <v>3.1666666666666669E-2</v>
      </c>
      <c r="BG48" s="137">
        <v>2.958333333333333E-2</v>
      </c>
      <c r="BH48" s="137">
        <v>2.9166666666666664E-2</v>
      </c>
      <c r="BI48" s="137">
        <v>2.5208333333333333E-2</v>
      </c>
      <c r="BJ48" s="137">
        <v>2.0833333333333336E-2</v>
      </c>
      <c r="BK48" s="137">
        <v>1.8333333333333333E-2</v>
      </c>
      <c r="BL48" s="137">
        <v>1.5416666666666667E-2</v>
      </c>
      <c r="BM48" s="126">
        <v>0.12658227848101267</v>
      </c>
      <c r="BN48" s="125">
        <v>1.607717041800627E-2</v>
      </c>
      <c r="BO48" s="125">
        <v>7.6124567474048721E-2</v>
      </c>
      <c r="BP48" s="125">
        <v>0.10727969348658983</v>
      </c>
      <c r="BQ48" s="125">
        <v>0.11063829787234081</v>
      </c>
      <c r="BR48" s="125">
        <v>8.7962962962962798E-2</v>
      </c>
      <c r="BS48" s="125">
        <v>8.0000000000000071E-2</v>
      </c>
      <c r="BT48" s="125">
        <v>8.6956521739130599E-2</v>
      </c>
      <c r="BU48" s="125">
        <v>0.13580246913580241</v>
      </c>
      <c r="BV48" s="125">
        <v>0.12110726643598624</v>
      </c>
      <c r="BW48" s="125">
        <v>0.10727969348659006</v>
      </c>
      <c r="BX48" s="125">
        <v>6.9672131147541005E-2</v>
      </c>
      <c r="BY48" s="125">
        <v>0</v>
      </c>
      <c r="BZ48" s="125">
        <v>3.3898305084745894E-2</v>
      </c>
      <c r="CA48" s="125">
        <v>0.11848341232227466</v>
      </c>
      <c r="CB48" s="125">
        <v>0.18539325842696663</v>
      </c>
      <c r="CC48" s="125">
        <v>0.12658227848101244</v>
      </c>
      <c r="CD48" s="125">
        <v>0.16176470588235281</v>
      </c>
      <c r="CE48" s="125">
        <v>0.17241379310344818</v>
      </c>
      <c r="CF48" s="125">
        <v>3.5714285714285809E-2</v>
      </c>
      <c r="CG48" s="125">
        <v>2.7522935779816571E-2</v>
      </c>
      <c r="CH48" s="125">
        <v>0.18478260869565233</v>
      </c>
      <c r="CI48" s="125">
        <v>0.27777777777777746</v>
      </c>
      <c r="CJ48" s="125">
        <v>9.090909090909105E-2</v>
      </c>
      <c r="CK48" s="125">
        <v>0.1785714285714286</v>
      </c>
      <c r="CL48" s="125">
        <v>0.12000000000000011</v>
      </c>
      <c r="CM48" s="125">
        <v>0.13636363636363646</v>
      </c>
      <c r="CN48" s="125">
        <v>0.11392405063291133</v>
      </c>
      <c r="CO48" s="125">
        <v>3.9473684210526327E-2</v>
      </c>
      <c r="CP48" s="125">
        <v>0</v>
      </c>
      <c r="CQ48" s="125">
        <v>0</v>
      </c>
      <c r="CR48" s="125">
        <v>0</v>
      </c>
      <c r="CS48" s="125">
        <v>7.0422535211267512E-2</v>
      </c>
      <c r="CT48" s="125">
        <v>0.3921568627450982</v>
      </c>
      <c r="CU48" s="125">
        <v>0.18604651162790709</v>
      </c>
      <c r="CV48" s="125">
        <v>2.3809523809523725E-2</v>
      </c>
      <c r="CW48" s="125">
        <v>6.3291139240506222E-2</v>
      </c>
      <c r="CX48" s="125">
        <v>3.9473684210526327E-2</v>
      </c>
      <c r="CY48" s="125">
        <v>9.5100864553314013E-2</v>
      </c>
      <c r="CZ48" s="125">
        <v>6.6052227342549896E-2</v>
      </c>
      <c r="DA48" s="125">
        <v>0.19815950920245395</v>
      </c>
      <c r="DB48" s="125">
        <v>0.18115942028985499</v>
      </c>
      <c r="DC48" s="125">
        <v>0.15966386554621859</v>
      </c>
      <c r="DD48" s="125">
        <v>0.40000000000000013</v>
      </c>
      <c r="DE48" s="125">
        <v>0.11842105263157876</v>
      </c>
      <c r="DF48" s="125">
        <v>7.0422535211267734E-2</v>
      </c>
      <c r="DG48" s="125">
        <v>1.4285714285714235E-2</v>
      </c>
      <c r="DH48" s="125">
        <v>0.15702479338842967</v>
      </c>
      <c r="DI48" s="125">
        <v>0.20999999999999974</v>
      </c>
      <c r="DJ48" s="125">
        <v>0.13636363636363646</v>
      </c>
      <c r="DK48" s="125">
        <v>0.18918918918918926</v>
      </c>
      <c r="DL48" s="127">
        <v>3.3281291468654411E-2</v>
      </c>
      <c r="DM48" s="128">
        <v>3.2175949823601974E-2</v>
      </c>
      <c r="DN48" s="128">
        <v>4.0867279894875173E-2</v>
      </c>
      <c r="DO48" s="128">
        <v>3.7070292457670601E-2</v>
      </c>
      <c r="DP48" s="128">
        <v>3.2604622111180516E-2</v>
      </c>
      <c r="DQ48" s="128">
        <v>3.1295778399254223E-2</v>
      </c>
      <c r="DR48" s="128">
        <v>3.2047477744807124E-2</v>
      </c>
      <c r="DS48" s="128">
        <v>3.5410764872521247E-2</v>
      </c>
      <c r="DT48" s="128">
        <v>3.1615120274914088E-2</v>
      </c>
      <c r="DU48" s="128">
        <v>3.2219570405727926E-2</v>
      </c>
      <c r="DV48" s="128">
        <v>3.3659445609131144E-2</v>
      </c>
      <c r="DW48" s="128">
        <v>3.0062197650310988E-2</v>
      </c>
      <c r="DX48" s="128">
        <v>3.153269578702507E-2</v>
      </c>
      <c r="DY48" s="128">
        <v>3.4857142857142857E-2</v>
      </c>
      <c r="DZ48" s="128">
        <v>3.2723239046034386E-2</v>
      </c>
      <c r="EA48" s="128">
        <v>2.7367055771725039E-2</v>
      </c>
      <c r="EB48" s="128">
        <v>2.5348903446311591E-2</v>
      </c>
      <c r="EC48" s="128">
        <v>2.515923566878981E-2</v>
      </c>
      <c r="ED48" s="128">
        <v>2.7145708582834334E-2</v>
      </c>
      <c r="EE48" s="128">
        <v>2.5904421616793214E-2</v>
      </c>
      <c r="EF48" s="128">
        <v>2.4866785079928955E-2</v>
      </c>
      <c r="EG48" s="128">
        <v>2.3924495171202809E-2</v>
      </c>
      <c r="EH48" s="128">
        <v>1.9717102443206173E-2</v>
      </c>
      <c r="EI48" s="128">
        <v>1.5824175824175828E-2</v>
      </c>
      <c r="EJ48" s="128">
        <v>1.7656500802568219E-2</v>
      </c>
      <c r="EK48" s="128">
        <v>2.0275162925416368E-2</v>
      </c>
      <c r="EL48" s="128">
        <v>2.6232948583420779E-2</v>
      </c>
      <c r="EM48" s="127">
        <v>3.8796320209428629E-2</v>
      </c>
      <c r="EN48" s="128">
        <v>3.7275148919624454E-2</v>
      </c>
      <c r="EO48" s="128">
        <v>4.8631743549648165E-2</v>
      </c>
      <c r="EP48" s="128">
        <v>3.8693265497389204E-2</v>
      </c>
      <c r="EQ48" s="128">
        <v>3.5042964554242752E-2</v>
      </c>
      <c r="ER48" s="128">
        <v>3.4706837985526505E-2</v>
      </c>
      <c r="ES48" s="128">
        <v>3.7828371278458846E-2</v>
      </c>
      <c r="ET48" s="128">
        <v>3.7299515106303617E-2</v>
      </c>
      <c r="EU48" s="128">
        <v>3.4373248645619275E-2</v>
      </c>
      <c r="EV48" s="128">
        <v>3.7045506517265042E-2</v>
      </c>
      <c r="EW48" s="128">
        <v>3.5864978902953586E-2</v>
      </c>
      <c r="EX48" s="128">
        <v>3.3625354290131408E-2</v>
      </c>
      <c r="EY48" s="128">
        <v>3.3964365256124722E-2</v>
      </c>
      <c r="EZ48" s="128">
        <v>4.4043321299638991E-2</v>
      </c>
      <c r="FA48" s="128">
        <v>3.8854132367467896E-2</v>
      </c>
      <c r="FB48" s="128">
        <v>2.997159090909091E-2</v>
      </c>
      <c r="FC48" s="128">
        <v>2.8245001586797838E-2</v>
      </c>
      <c r="FD48" s="128">
        <v>2.9313543599257887E-2</v>
      </c>
      <c r="FE48" s="128">
        <v>2.9694323144104806E-2</v>
      </c>
      <c r="FF48" s="128">
        <v>3.1032637774210808E-2</v>
      </c>
      <c r="FG48" s="128">
        <v>3.0701754385964918E-2</v>
      </c>
      <c r="FH48" s="128">
        <v>2.7182044887780549E-2</v>
      </c>
      <c r="FI48" s="128">
        <v>2.402088772845953E-2</v>
      </c>
      <c r="FJ48" s="128">
        <v>2.1454112038140644E-2</v>
      </c>
      <c r="FK48" s="128">
        <v>2.3689877961234746E-2</v>
      </c>
      <c r="FL48" s="128">
        <v>2.5854108956602034E-2</v>
      </c>
      <c r="FM48" s="128">
        <v>3.7202380952380952E-2</v>
      </c>
      <c r="FN48" s="127">
        <v>4.6072216315017095E-2</v>
      </c>
      <c r="FO48" s="128">
        <v>4.4103278601443724E-2</v>
      </c>
      <c r="FP48" s="128">
        <v>6.345643746174251E-2</v>
      </c>
      <c r="FQ48" s="128">
        <v>4.3057210965435036E-2</v>
      </c>
      <c r="FR48" s="128">
        <v>3.9810860280658944E-2</v>
      </c>
      <c r="FS48" s="128">
        <v>3.8211382113821135E-2</v>
      </c>
      <c r="FT48" s="128">
        <v>4.4517724649629019E-2</v>
      </c>
      <c r="FU48" s="128">
        <v>4.1884816753926704E-2</v>
      </c>
      <c r="FV48" s="128">
        <v>3.8859556494192184E-2</v>
      </c>
      <c r="FW48" s="128">
        <v>4.0703517587939705E-2</v>
      </c>
      <c r="FX48" s="128">
        <v>3.8177014531043593E-2</v>
      </c>
      <c r="FY48" s="128">
        <v>3.8303492808922805E-2</v>
      </c>
      <c r="FZ48" s="128">
        <v>3.9830231798889976E-2</v>
      </c>
      <c r="GA48" s="128">
        <v>7.5355157504632481E-2</v>
      </c>
      <c r="GB48" s="128">
        <v>6.15545122587376E-2</v>
      </c>
      <c r="GC48" s="128">
        <v>3.2958450484223689E-2</v>
      </c>
      <c r="GD48" s="128">
        <v>3.2002876663070834E-2</v>
      </c>
      <c r="GE48" s="128">
        <v>3.2861896838602335E-2</v>
      </c>
      <c r="GF48" s="128">
        <v>3.1969910672308421E-2</v>
      </c>
      <c r="GG48" s="128">
        <v>3.7179487179487186E-2</v>
      </c>
      <c r="GH48" s="128">
        <v>4.4479745830023835E-2</v>
      </c>
      <c r="GI48" s="128">
        <v>3.1142857142857146E-2</v>
      </c>
      <c r="GJ48" s="128">
        <v>2.7997565429093121E-2</v>
      </c>
      <c r="GK48" s="128">
        <v>2.950819672131148E-2</v>
      </c>
      <c r="GL48" s="128">
        <v>3.5181236673773986E-2</v>
      </c>
      <c r="GM48" s="128">
        <v>3.2825322391559206E-2</v>
      </c>
      <c r="GN48" s="128">
        <v>4.3706293706293711E-2</v>
      </c>
      <c r="GO48" s="109">
        <v>9.4700000000000006</v>
      </c>
      <c r="GP48" s="129">
        <v>7.72</v>
      </c>
      <c r="GQ48" s="129">
        <v>6.43</v>
      </c>
      <c r="GR48" s="138">
        <v>6.25</v>
      </c>
      <c r="GS48" s="129">
        <v>6.01</v>
      </c>
      <c r="GT48" s="129">
        <v>5.5</v>
      </c>
      <c r="GU48" s="129">
        <v>4.67</v>
      </c>
      <c r="GV48" s="129">
        <v>4.21</v>
      </c>
      <c r="GW48" s="129">
        <v>4.1399999999999997</v>
      </c>
      <c r="GX48" s="129">
        <v>3.44</v>
      </c>
      <c r="GY48" s="129">
        <v>3.38</v>
      </c>
      <c r="GZ48" s="129">
        <v>3.21</v>
      </c>
      <c r="HA48" s="129">
        <v>2.5499999999999998</v>
      </c>
      <c r="HB48" s="129">
        <v>1.74</v>
      </c>
      <c r="HC48" s="129">
        <v>2.44</v>
      </c>
      <c r="HD48" s="129">
        <v>2.74</v>
      </c>
      <c r="HE48" s="129" t="s">
        <v>158</v>
      </c>
      <c r="HF48" s="231" t="s">
        <v>158</v>
      </c>
      <c r="HG48" s="231" t="s">
        <v>158</v>
      </c>
      <c r="HH48" s="231" t="s">
        <v>158</v>
      </c>
      <c r="HI48" s="231" t="s">
        <v>158</v>
      </c>
      <c r="HJ48" s="231" t="s">
        <v>158</v>
      </c>
      <c r="HK48" s="231" t="s">
        <v>158</v>
      </c>
      <c r="HL48" s="231" t="s">
        <v>158</v>
      </c>
      <c r="HM48" s="231" t="s">
        <v>158</v>
      </c>
      <c r="HN48" s="231" t="s">
        <v>158</v>
      </c>
      <c r="HO48" s="231" t="s">
        <v>158</v>
      </c>
      <c r="HP48" s="232">
        <v>8.1594505807814155</v>
      </c>
      <c r="HQ48" s="131">
        <v>7.5854923575129538</v>
      </c>
      <c r="HR48" s="131">
        <v>7.6220839813374806</v>
      </c>
      <c r="HS48" s="131">
        <v>10.489600000000001</v>
      </c>
      <c r="HT48" s="131">
        <v>11.515806988352745</v>
      </c>
      <c r="HU48" s="131">
        <v>10.836363636363636</v>
      </c>
      <c r="HV48" s="131">
        <v>10.389721627408994</v>
      </c>
      <c r="HW48" s="131">
        <v>11.342042755344417</v>
      </c>
      <c r="HX48" s="131">
        <v>11.320048309178745</v>
      </c>
      <c r="HY48" s="131">
        <v>11.344476744186046</v>
      </c>
      <c r="HZ48" s="131">
        <v>10.078402366863905</v>
      </c>
      <c r="IA48" s="131">
        <v>10.677570093457943</v>
      </c>
      <c r="IB48" s="131">
        <v>12.009803921568627</v>
      </c>
      <c r="IC48" s="131">
        <v>9.3017241379310338</v>
      </c>
      <c r="ID48" s="131">
        <v>10.120901639344263</v>
      </c>
      <c r="IE48" s="131">
        <v>11.682481751824817</v>
      </c>
      <c r="IF48" s="131" t="s">
        <v>158</v>
      </c>
      <c r="IG48" s="131" t="s">
        <v>158</v>
      </c>
      <c r="IH48" s="131" t="s">
        <v>158</v>
      </c>
      <c r="II48" s="131" t="s">
        <v>158</v>
      </c>
      <c r="IJ48" s="131" t="s">
        <v>158</v>
      </c>
      <c r="IK48" s="131" t="s">
        <v>158</v>
      </c>
      <c r="IL48" s="131" t="s">
        <v>158</v>
      </c>
      <c r="IM48" s="131" t="s">
        <v>158</v>
      </c>
      <c r="IN48" s="131" t="s">
        <v>158</v>
      </c>
      <c r="IO48" s="131" t="s">
        <v>158</v>
      </c>
      <c r="IP48" s="131" t="s">
        <v>158</v>
      </c>
      <c r="IQ48" s="130">
        <v>9.7799088760059991</v>
      </c>
      <c r="IR48" s="131">
        <v>10.426559562176166</v>
      </c>
      <c r="IS48" s="131">
        <v>10.109143519440124</v>
      </c>
      <c r="IT48" s="131">
        <v>11.83687012</v>
      </c>
      <c r="IU48" s="131">
        <v>12.453891589018303</v>
      </c>
      <c r="IV48" s="131">
        <v>12.033234334545455</v>
      </c>
      <c r="IW48" s="131">
        <v>11.885392051391863</v>
      </c>
      <c r="IX48" s="131">
        <v>12.775942992874111</v>
      </c>
      <c r="IY48" s="131">
        <v>12.654127451690822</v>
      </c>
      <c r="IZ48" s="131">
        <v>12.347198415697676</v>
      </c>
      <c r="JA48" s="131">
        <v>11.698406828402367</v>
      </c>
      <c r="JB48" s="131">
        <v>12.1156681682243</v>
      </c>
      <c r="JC48" s="131">
        <v>13.829513725490196</v>
      </c>
      <c r="JD48" s="131">
        <v>14.977827586206896</v>
      </c>
      <c r="JE48" s="131">
        <v>13.225946524590166</v>
      </c>
      <c r="JF48" s="131">
        <v>12.789610127737225</v>
      </c>
      <c r="JG48" s="131" t="s">
        <v>158</v>
      </c>
      <c r="JH48" s="131" t="s">
        <v>158</v>
      </c>
      <c r="JI48" s="131" t="s">
        <v>158</v>
      </c>
      <c r="JJ48" s="131" t="s">
        <v>158</v>
      </c>
      <c r="JK48" s="131" t="s">
        <v>158</v>
      </c>
      <c r="JL48" s="131" t="s">
        <v>158</v>
      </c>
      <c r="JM48" s="131" t="s">
        <v>158</v>
      </c>
      <c r="JN48" s="131" t="s">
        <v>158</v>
      </c>
      <c r="JO48" s="131" t="s">
        <v>158</v>
      </c>
      <c r="JP48" s="131" t="s">
        <v>158</v>
      </c>
      <c r="JQ48" s="131" t="s">
        <v>158</v>
      </c>
      <c r="JR48" s="130">
        <v>11.518479619852164</v>
      </c>
      <c r="JS48" s="131">
        <v>11.748704274611399</v>
      </c>
      <c r="JT48" s="131">
        <v>12.087091757387247</v>
      </c>
      <c r="JU48" s="131">
        <v>12.473599999999999</v>
      </c>
      <c r="JV48" s="131">
        <v>13.319467554076539</v>
      </c>
      <c r="JW48" s="131">
        <v>13.38</v>
      </c>
      <c r="JX48" s="131">
        <v>13.068522483940043</v>
      </c>
      <c r="JY48" s="131">
        <v>13.750593824228028</v>
      </c>
      <c r="JZ48" s="131">
        <v>14.057971014492756</v>
      </c>
      <c r="KA48" s="131">
        <v>14.056686046511627</v>
      </c>
      <c r="KB48" s="131">
        <v>12.699704142011834</v>
      </c>
      <c r="KC48" s="131">
        <v>13.523364485981308</v>
      </c>
      <c r="KD48" s="131">
        <v>15.170588235294119</v>
      </c>
      <c r="KE48" s="131">
        <v>20.114942528735632</v>
      </c>
      <c r="KF48" s="131">
        <v>15.368852459016393</v>
      </c>
      <c r="KG48" s="131">
        <v>14.069343065693429</v>
      </c>
      <c r="KH48" s="131" t="s">
        <v>158</v>
      </c>
      <c r="KI48" s="131" t="s">
        <v>158</v>
      </c>
      <c r="KJ48" s="131" t="s">
        <v>158</v>
      </c>
      <c r="KK48" s="131" t="s">
        <v>158</v>
      </c>
      <c r="KL48" s="131" t="s">
        <v>158</v>
      </c>
      <c r="KM48" s="131" t="s">
        <v>158</v>
      </c>
      <c r="KN48" s="131" t="s">
        <v>158</v>
      </c>
      <c r="KO48" s="131" t="s">
        <v>158</v>
      </c>
      <c r="KP48" s="131" t="s">
        <v>158</v>
      </c>
      <c r="KQ48" s="131" t="s">
        <v>158</v>
      </c>
      <c r="KR48" s="131" t="s">
        <v>158</v>
      </c>
      <c r="KS48" s="116">
        <v>25.27589063794532</v>
      </c>
      <c r="KT48" s="132">
        <v>22.807393959399239</v>
      </c>
      <c r="KU48" s="132">
        <v>23.940265486725664</v>
      </c>
      <c r="KV48" s="132">
        <v>22.135326086956521</v>
      </c>
      <c r="KW48" s="132">
        <v>20.939130434782609</v>
      </c>
      <c r="KX48" s="132">
        <v>19.328478964401295</v>
      </c>
      <c r="KY48" s="132">
        <v>18.318426724137932</v>
      </c>
      <c r="KZ48" s="132">
        <v>16.775620280474648</v>
      </c>
      <c r="LA48" s="132">
        <v>16.065040650406505</v>
      </c>
      <c r="LB48" s="132">
        <v>14.604336043360433</v>
      </c>
      <c r="LC48" s="132">
        <v>12.634972677595629</v>
      </c>
      <c r="LD48" s="132">
        <v>11.963434903047091</v>
      </c>
      <c r="LE48" s="132" t="s">
        <v>158</v>
      </c>
      <c r="LF48" s="132" t="s">
        <v>158</v>
      </c>
      <c r="LG48" s="132" t="s">
        <v>158</v>
      </c>
      <c r="LH48" s="132" t="s">
        <v>158</v>
      </c>
      <c r="LI48" s="132" t="s">
        <v>158</v>
      </c>
      <c r="LJ48" s="132" t="s">
        <v>158</v>
      </c>
      <c r="LK48" s="132" t="s">
        <v>158</v>
      </c>
      <c r="LL48" s="132" t="s">
        <v>158</v>
      </c>
      <c r="LM48" s="132" t="s">
        <v>158</v>
      </c>
      <c r="LN48" s="132" t="s">
        <v>158</v>
      </c>
      <c r="LO48" s="132" t="s">
        <v>158</v>
      </c>
      <c r="LP48" s="132" t="s">
        <v>158</v>
      </c>
      <c r="LQ48" s="132" t="s">
        <v>158</v>
      </c>
      <c r="LR48" s="132" t="s">
        <v>158</v>
      </c>
      <c r="LS48" s="132" t="s">
        <v>158</v>
      </c>
      <c r="LT48" s="130">
        <v>3.0570632745181592</v>
      </c>
      <c r="LU48" s="131">
        <v>2.5675884366379624</v>
      </c>
      <c r="LV48" s="131">
        <v>2.0471786341373255</v>
      </c>
      <c r="LW48" s="131">
        <v>2.9617815315868303</v>
      </c>
      <c r="LX48" s="131">
        <v>3.3052948504983384</v>
      </c>
      <c r="LY48" s="131">
        <v>3.0835328589367936</v>
      </c>
      <c r="LZ48" s="131">
        <v>2.6486990793846878</v>
      </c>
      <c r="MA48" s="131">
        <v>2.8463925149508071</v>
      </c>
      <c r="MB48" s="131">
        <v>2.9172039473684208</v>
      </c>
      <c r="MC48" s="131">
        <v>2.6721516051215439</v>
      </c>
      <c r="MD48" s="131">
        <v>2.696088141164259</v>
      </c>
      <c r="ME48" s="131">
        <v>2.8649798555154211</v>
      </c>
      <c r="MF48" s="131" t="s">
        <v>158</v>
      </c>
      <c r="MG48" s="131" t="s">
        <v>158</v>
      </c>
      <c r="MH48" s="131" t="s">
        <v>158</v>
      </c>
      <c r="MI48" s="131" t="s">
        <v>158</v>
      </c>
      <c r="MJ48" s="131" t="s">
        <v>158</v>
      </c>
      <c r="MK48" s="131" t="s">
        <v>158</v>
      </c>
      <c r="ML48" s="131" t="s">
        <v>158</v>
      </c>
      <c r="MM48" s="131" t="s">
        <v>158</v>
      </c>
      <c r="MN48" s="131" t="s">
        <v>158</v>
      </c>
      <c r="MO48" s="131" t="s">
        <v>158</v>
      </c>
      <c r="MP48" s="131" t="s">
        <v>158</v>
      </c>
      <c r="MQ48" s="131" t="s">
        <v>158</v>
      </c>
      <c r="MR48" s="131" t="s">
        <v>158</v>
      </c>
      <c r="MS48" s="131" t="s">
        <v>158</v>
      </c>
      <c r="MT48" s="131" t="s">
        <v>158</v>
      </c>
      <c r="MU48" s="130">
        <v>3.6641928224178124</v>
      </c>
      <c r="MV48" s="131">
        <v>3.5292519593992338</v>
      </c>
      <c r="MW48" s="131">
        <v>2.7151659143480269</v>
      </c>
      <c r="MX48" s="131">
        <v>3.3421887691816647</v>
      </c>
      <c r="MY48" s="131">
        <v>3.5745461676702659</v>
      </c>
      <c r="MZ48" s="131">
        <v>3.4241074510774383</v>
      </c>
      <c r="NA48" s="131">
        <v>3.0299971561892995</v>
      </c>
      <c r="NB48" s="131">
        <v>3.2062432923927724</v>
      </c>
      <c r="NC48" s="131">
        <v>3.2609993830718622</v>
      </c>
      <c r="ND48" s="131">
        <v>2.9083391688532196</v>
      </c>
      <c r="NE48" s="131">
        <v>3.1294579014099129</v>
      </c>
      <c r="NF48" s="131">
        <v>3.2508468625590443</v>
      </c>
      <c r="NG48" s="131" t="s">
        <v>158</v>
      </c>
      <c r="NH48" s="131" t="s">
        <v>158</v>
      </c>
      <c r="NI48" s="131" t="s">
        <v>158</v>
      </c>
      <c r="NJ48" s="131" t="s">
        <v>158</v>
      </c>
      <c r="NK48" s="131" t="s">
        <v>158</v>
      </c>
      <c r="NL48" s="131" t="s">
        <v>158</v>
      </c>
      <c r="NM48" s="131" t="s">
        <v>158</v>
      </c>
      <c r="NN48" s="131" t="s">
        <v>158</v>
      </c>
      <c r="NO48" s="131" t="s">
        <v>158</v>
      </c>
      <c r="NP48" s="131" t="s">
        <v>158</v>
      </c>
      <c r="NQ48" s="131" t="s">
        <v>158</v>
      </c>
      <c r="NR48" s="131" t="s">
        <v>158</v>
      </c>
      <c r="NS48" s="131" t="s">
        <v>158</v>
      </c>
      <c r="NT48" s="131" t="s">
        <v>158</v>
      </c>
      <c r="NU48" s="131" t="s">
        <v>158</v>
      </c>
      <c r="NV48" s="130">
        <v>4.315575010292382</v>
      </c>
      <c r="NW48" s="131">
        <v>3.9767803880382084</v>
      </c>
      <c r="NX48" s="131">
        <v>3.2464134553183621</v>
      </c>
      <c r="NY48" s="131">
        <v>3.5219720592207024</v>
      </c>
      <c r="NZ48" s="131">
        <v>3.8229858803986709</v>
      </c>
      <c r="OA48" s="131">
        <v>3.8073352867308499</v>
      </c>
      <c r="OB48" s="131">
        <v>3.3316179887643753</v>
      </c>
      <c r="OC48" s="131">
        <v>3.4508411034660154</v>
      </c>
      <c r="OD48" s="131">
        <v>3.6227732793522267</v>
      </c>
      <c r="OE48" s="131">
        <v>3.3110029690109481</v>
      </c>
      <c r="OF48" s="131">
        <v>3.3973164086151715</v>
      </c>
      <c r="OG48" s="131">
        <v>3.6285565434843012</v>
      </c>
      <c r="OH48" s="131" t="s">
        <v>158</v>
      </c>
      <c r="OI48" s="131" t="s">
        <v>158</v>
      </c>
      <c r="OJ48" s="131" t="s">
        <v>158</v>
      </c>
      <c r="OK48" s="131" t="s">
        <v>158</v>
      </c>
      <c r="OL48" s="131" t="s">
        <v>158</v>
      </c>
      <c r="OM48" s="131" t="s">
        <v>158</v>
      </c>
      <c r="ON48" s="131" t="s">
        <v>158</v>
      </c>
      <c r="OO48" s="131" t="s">
        <v>158</v>
      </c>
      <c r="OP48" s="131" t="s">
        <v>158</v>
      </c>
      <c r="OQ48" s="131" t="s">
        <v>158</v>
      </c>
      <c r="OR48" s="131" t="s">
        <v>158</v>
      </c>
      <c r="OS48" s="131" t="s">
        <v>158</v>
      </c>
      <c r="OT48" s="131" t="s">
        <v>158</v>
      </c>
      <c r="OU48" s="131" t="s">
        <v>158</v>
      </c>
      <c r="OV48" s="131" t="s">
        <v>158</v>
      </c>
      <c r="OW48" s="378">
        <v>21.51284175642088</v>
      </c>
      <c r="OX48" s="132">
        <v>27.578258238433182</v>
      </c>
      <c r="OY48" s="132">
        <v>128.20022123893804</v>
      </c>
      <c r="OZ48" s="132">
        <v>0.14728260869565218</v>
      </c>
      <c r="PA48" s="132">
        <v>3.0940217391304348</v>
      </c>
      <c r="PB48" s="132">
        <v>18.807982740021576</v>
      </c>
      <c r="PC48" s="132">
        <v>23.774245689655171</v>
      </c>
      <c r="PD48" s="132">
        <v>19.025350593311757</v>
      </c>
      <c r="PE48" s="132">
        <v>14.074254742547426</v>
      </c>
      <c r="PF48" s="132">
        <v>17.178861788617887</v>
      </c>
      <c r="PG48" s="132">
        <v>7.6754098360655734</v>
      </c>
      <c r="PH48" s="132">
        <v>-0.42049861495844876</v>
      </c>
      <c r="PI48" s="132" t="s">
        <v>158</v>
      </c>
      <c r="PJ48" s="132" t="s">
        <v>158</v>
      </c>
      <c r="PK48" s="132" t="s">
        <v>158</v>
      </c>
      <c r="PL48" s="132" t="s">
        <v>158</v>
      </c>
      <c r="PM48" s="132" t="s">
        <v>158</v>
      </c>
      <c r="PN48" s="132" t="s">
        <v>158</v>
      </c>
      <c r="PO48" s="132" t="s">
        <v>158</v>
      </c>
      <c r="PP48" s="132" t="s">
        <v>158</v>
      </c>
      <c r="PQ48" s="132" t="s">
        <v>158</v>
      </c>
      <c r="PR48" s="132" t="s">
        <v>158</v>
      </c>
      <c r="PS48" s="132" t="s">
        <v>158</v>
      </c>
      <c r="PT48" s="132" t="s">
        <v>158</v>
      </c>
      <c r="PU48" s="132" t="s">
        <v>158</v>
      </c>
      <c r="PV48" s="132" t="s">
        <v>158</v>
      </c>
      <c r="PW48" s="132" t="s">
        <v>158</v>
      </c>
      <c r="PX48" s="130">
        <v>3.5918079942617269</v>
      </c>
      <c r="PY48" s="131">
        <v>2.1234118737198031</v>
      </c>
      <c r="PZ48" s="131">
        <v>0.38229263199675567</v>
      </c>
      <c r="QA48" s="131">
        <v>445.13062730627303</v>
      </c>
      <c r="QB48" s="131">
        <v>22.368944317582994</v>
      </c>
      <c r="QC48" s="131">
        <v>3.1688672211069688</v>
      </c>
      <c r="QD48" s="131">
        <v>2.0408639093484422</v>
      </c>
      <c r="QE48" s="131">
        <v>2.5098092025061662</v>
      </c>
      <c r="QF48" s="131">
        <v>3.3298388339045712</v>
      </c>
      <c r="QG48" s="131">
        <v>2.2716871746332226</v>
      </c>
      <c r="QH48" s="131">
        <v>4.4381994873985473</v>
      </c>
      <c r="QI48" s="131" t="s">
        <v>1282</v>
      </c>
      <c r="QJ48" s="131" t="s">
        <v>158</v>
      </c>
      <c r="QK48" s="131" t="s">
        <v>158</v>
      </c>
      <c r="QL48" s="131" t="s">
        <v>158</v>
      </c>
      <c r="QM48" s="131" t="s">
        <v>158</v>
      </c>
      <c r="QN48" s="131" t="s">
        <v>158</v>
      </c>
      <c r="QO48" s="131" t="s">
        <v>158</v>
      </c>
      <c r="QP48" s="131" t="s">
        <v>158</v>
      </c>
      <c r="QQ48" s="131" t="s">
        <v>158</v>
      </c>
      <c r="QR48" s="131" t="s">
        <v>158</v>
      </c>
      <c r="QS48" s="131" t="s">
        <v>158</v>
      </c>
      <c r="QT48" s="131" t="s">
        <v>158</v>
      </c>
      <c r="QU48" s="131" t="s">
        <v>158</v>
      </c>
      <c r="QV48" s="131" t="s">
        <v>158</v>
      </c>
      <c r="QW48" s="131" t="s">
        <v>158</v>
      </c>
      <c r="QX48" s="131" t="s">
        <v>158</v>
      </c>
      <c r="QY48" s="130">
        <v>4.3051372805331054</v>
      </c>
      <c r="QZ48" s="131">
        <v>2.9187136883004654</v>
      </c>
      <c r="RA48" s="131">
        <v>0.50703339044049256</v>
      </c>
      <c r="RB48" s="131">
        <v>502.30260656826567</v>
      </c>
      <c r="RC48" s="131">
        <v>24.191132047777973</v>
      </c>
      <c r="RD48" s="131">
        <v>3.5188669489349009</v>
      </c>
      <c r="RE48" s="131">
        <v>2.3346600184312747</v>
      </c>
      <c r="RF48" s="131">
        <v>2.8271079545261251</v>
      </c>
      <c r="RG48" s="131">
        <v>3.7222637083317287</v>
      </c>
      <c r="RH48" s="131">
        <v>2.4724782743256033</v>
      </c>
      <c r="RI48" s="131">
        <v>5.1515965824006837</v>
      </c>
      <c r="RJ48" s="131" t="s">
        <v>1282</v>
      </c>
      <c r="RK48" s="131" t="s">
        <v>158</v>
      </c>
      <c r="RL48" s="131" t="s">
        <v>158</v>
      </c>
      <c r="RM48" s="131" t="s">
        <v>158</v>
      </c>
      <c r="RN48" s="131" t="s">
        <v>158</v>
      </c>
      <c r="RO48" s="131" t="s">
        <v>158</v>
      </c>
      <c r="RP48" s="131" t="s">
        <v>158</v>
      </c>
      <c r="RQ48" s="131" t="s">
        <v>158</v>
      </c>
      <c r="RR48" s="131" t="s">
        <v>158</v>
      </c>
      <c r="RS48" s="131" t="s">
        <v>158</v>
      </c>
      <c r="RT48" s="131" t="s">
        <v>158</v>
      </c>
      <c r="RU48" s="131" t="s">
        <v>158</v>
      </c>
      <c r="RV48" s="131" t="s">
        <v>158</v>
      </c>
      <c r="RW48" s="131" t="s">
        <v>158</v>
      </c>
      <c r="RX48" s="131" t="s">
        <v>158</v>
      </c>
      <c r="RY48" s="131" t="s">
        <v>158</v>
      </c>
      <c r="RZ48" s="130">
        <v>5.0704599250558413</v>
      </c>
      <c r="SA48" s="131">
        <v>3.288822528813661</v>
      </c>
      <c r="SB48" s="131">
        <v>0.60623920340313919</v>
      </c>
      <c r="SC48" s="131">
        <v>529.32250922509218</v>
      </c>
      <c r="SD48" s="131">
        <v>25.872474969260495</v>
      </c>
      <c r="SE48" s="131">
        <v>3.9127003154574131</v>
      </c>
      <c r="SF48" s="131">
        <v>2.5670635694050992</v>
      </c>
      <c r="SG48" s="131">
        <v>3.0427822980750152</v>
      </c>
      <c r="SH48" s="131">
        <v>4.135210074325105</v>
      </c>
      <c r="SI48" s="131">
        <v>2.8147964978703262</v>
      </c>
      <c r="SJ48" s="131">
        <v>5.5925352413498501</v>
      </c>
      <c r="SK48" s="131" t="s">
        <v>1282</v>
      </c>
      <c r="SL48" s="131" t="s">
        <v>158</v>
      </c>
      <c r="SM48" s="131" t="s">
        <v>158</v>
      </c>
      <c r="SN48" s="131" t="s">
        <v>158</v>
      </c>
      <c r="SO48" s="131" t="s">
        <v>158</v>
      </c>
      <c r="SP48" s="131" t="s">
        <v>158</v>
      </c>
      <c r="SQ48" s="131" t="s">
        <v>158</v>
      </c>
      <c r="SR48" s="131" t="s">
        <v>158</v>
      </c>
      <c r="SS48" s="131" t="s">
        <v>158</v>
      </c>
      <c r="ST48" s="131" t="s">
        <v>158</v>
      </c>
      <c r="SU48" s="131" t="s">
        <v>158</v>
      </c>
      <c r="SV48" s="131" t="s">
        <v>158</v>
      </c>
      <c r="SW48" s="131" t="s">
        <v>158</v>
      </c>
      <c r="SX48" s="131" t="s">
        <v>158</v>
      </c>
      <c r="SY48" s="131" t="s">
        <v>158</v>
      </c>
      <c r="SZ48" s="131" t="s">
        <v>158</v>
      </c>
      <c r="TA48" s="378">
        <v>20.709748688207679</v>
      </c>
      <c r="TB48" s="132">
        <v>26.957143643065411</v>
      </c>
      <c r="TC48" s="132">
        <v>127.22842920353982</v>
      </c>
      <c r="TD48" s="132">
        <v>-0.28423913043478261</v>
      </c>
      <c r="TE48" s="132">
        <v>2.7749999999999999</v>
      </c>
      <c r="TF48" s="132">
        <v>18.573894282632146</v>
      </c>
      <c r="TG48" s="132">
        <v>23.344827586206897</v>
      </c>
      <c r="TH48" s="132">
        <v>18.501078748651565</v>
      </c>
      <c r="TI48" s="132">
        <v>13.620596205962059</v>
      </c>
      <c r="TJ48" s="132">
        <v>16.771815718157182</v>
      </c>
      <c r="TK48" s="132">
        <v>7.223497267759563</v>
      </c>
      <c r="TL48" s="132">
        <v>-0.58891966759002767</v>
      </c>
      <c r="TM48" s="132" t="s">
        <v>158</v>
      </c>
      <c r="TN48" s="132" t="s">
        <v>158</v>
      </c>
      <c r="TO48" s="132" t="s">
        <v>158</v>
      </c>
      <c r="TP48" s="132" t="s">
        <v>158</v>
      </c>
      <c r="TQ48" s="132" t="s">
        <v>158</v>
      </c>
      <c r="TR48" s="132" t="s">
        <v>158</v>
      </c>
      <c r="TS48" s="132" t="s">
        <v>158</v>
      </c>
      <c r="TT48" s="132" t="s">
        <v>158</v>
      </c>
      <c r="TU48" s="132" t="s">
        <v>158</v>
      </c>
      <c r="TV48" s="132" t="s">
        <v>158</v>
      </c>
      <c r="TW48" s="132" t="s">
        <v>158</v>
      </c>
      <c r="TX48" s="132" t="s">
        <v>158</v>
      </c>
      <c r="TY48" s="132" t="s">
        <v>158</v>
      </c>
      <c r="TZ48" s="132" t="s">
        <v>158</v>
      </c>
      <c r="UA48" s="132" t="s">
        <v>158</v>
      </c>
      <c r="UB48" s="235">
        <v>52.31</v>
      </c>
      <c r="UC48" s="236">
        <v>51.16</v>
      </c>
      <c r="UD48" s="236">
        <v>47.73</v>
      </c>
      <c r="UE48" s="236">
        <v>44.46</v>
      </c>
      <c r="UF48" s="236">
        <v>39.25</v>
      </c>
      <c r="UG48" s="236">
        <v>36.43</v>
      </c>
      <c r="UH48" s="236">
        <v>35.619999999999997</v>
      </c>
      <c r="UI48" s="236">
        <v>33.200000000000003</v>
      </c>
      <c r="UJ48" s="236">
        <v>27.41</v>
      </c>
      <c r="UK48" s="236">
        <v>25.02</v>
      </c>
      <c r="UL48" s="236">
        <v>24.03</v>
      </c>
      <c r="UM48" s="236">
        <v>24.08</v>
      </c>
      <c r="UN48" s="236" t="s">
        <v>5</v>
      </c>
      <c r="UO48" s="231" t="s">
        <v>5</v>
      </c>
      <c r="UP48" s="231" t="s">
        <v>5</v>
      </c>
      <c r="UQ48" s="231" t="s">
        <v>5</v>
      </c>
      <c r="UR48" s="231" t="s">
        <v>5</v>
      </c>
      <c r="US48" s="231" t="s">
        <v>5</v>
      </c>
      <c r="UT48" s="231" t="s">
        <v>5</v>
      </c>
      <c r="UU48" s="231" t="s">
        <v>5</v>
      </c>
      <c r="UV48" s="231" t="s">
        <v>5</v>
      </c>
      <c r="UW48" s="231" t="s">
        <v>5</v>
      </c>
      <c r="UX48" s="231" t="s">
        <v>5</v>
      </c>
      <c r="UY48" s="231" t="s">
        <v>5</v>
      </c>
      <c r="UZ48" s="231" t="s">
        <v>5</v>
      </c>
      <c r="VA48" s="231" t="s">
        <v>5</v>
      </c>
      <c r="VB48" s="231" t="s">
        <v>5</v>
      </c>
      <c r="VC48" s="130">
        <v>1.4771553554400001</v>
      </c>
      <c r="VD48" s="131">
        <v>1.4005082486317437</v>
      </c>
      <c r="VE48" s="131">
        <v>1.0268175151896082</v>
      </c>
      <c r="VF48" s="131">
        <v>1.5096716149347729</v>
      </c>
      <c r="VG48" s="131">
        <v>1.6703184713375796</v>
      </c>
      <c r="VH48" s="131">
        <v>1.6881690914081802</v>
      </c>
      <c r="VI48" s="131">
        <v>1.3621560920830995</v>
      </c>
      <c r="VJ48" s="131">
        <v>1.4382530120481927</v>
      </c>
      <c r="VK48" s="131">
        <v>1.727471725647574</v>
      </c>
      <c r="VL48" s="131">
        <v>1.5907274180655475</v>
      </c>
      <c r="VM48" s="131">
        <v>1.5751144402829795</v>
      </c>
      <c r="VN48" s="131">
        <v>1.4148671096345515</v>
      </c>
      <c r="VO48" s="131" t="s">
        <v>158</v>
      </c>
      <c r="VP48" s="131" t="s">
        <v>158</v>
      </c>
      <c r="VQ48" s="131" t="s">
        <v>158</v>
      </c>
      <c r="VR48" s="131" t="s">
        <v>158</v>
      </c>
      <c r="VS48" s="131" t="s">
        <v>158</v>
      </c>
      <c r="VT48" s="131" t="s">
        <v>158</v>
      </c>
      <c r="VU48" s="131" t="s">
        <v>158</v>
      </c>
      <c r="VV48" s="131" t="s">
        <v>158</v>
      </c>
      <c r="VW48" s="131" t="s">
        <v>158</v>
      </c>
      <c r="VX48" s="131" t="s">
        <v>158</v>
      </c>
      <c r="VY48" s="131" t="s">
        <v>158</v>
      </c>
      <c r="VZ48" s="131" t="s">
        <v>158</v>
      </c>
      <c r="WA48" s="131" t="s">
        <v>158</v>
      </c>
      <c r="WB48" s="131" t="s">
        <v>158</v>
      </c>
      <c r="WC48" s="131" t="s">
        <v>158</v>
      </c>
      <c r="WD48" s="130">
        <v>1.7541823734658761</v>
      </c>
      <c r="WE48" s="131">
        <v>1.6570559008687686</v>
      </c>
      <c r="WF48" s="131">
        <v>1.3398282002933166</v>
      </c>
      <c r="WG48" s="131">
        <v>1.6799370220422851</v>
      </c>
      <c r="WH48" s="131">
        <v>1.8975796178343951</v>
      </c>
      <c r="WI48" s="131">
        <v>1.8586329947845182</v>
      </c>
      <c r="WJ48" s="131">
        <v>1.6030320044918587</v>
      </c>
      <c r="WK48" s="131">
        <v>1.6150602409638553</v>
      </c>
      <c r="WL48" s="131">
        <v>1.9529368843487778</v>
      </c>
      <c r="WM48" s="131">
        <v>1.7478017585931254</v>
      </c>
      <c r="WN48" s="131">
        <v>1.6766541822721597</v>
      </c>
      <c r="WO48" s="131">
        <v>1.6117109634551496</v>
      </c>
      <c r="WP48" s="131" t="s">
        <v>158</v>
      </c>
      <c r="WQ48" s="131" t="s">
        <v>158</v>
      </c>
      <c r="WR48" s="131" t="s">
        <v>158</v>
      </c>
      <c r="WS48" s="131" t="s">
        <v>158</v>
      </c>
      <c r="WT48" s="131" t="s">
        <v>158</v>
      </c>
      <c r="WU48" s="131" t="s">
        <v>158</v>
      </c>
      <c r="WV48" s="131" t="s">
        <v>158</v>
      </c>
      <c r="WW48" s="131" t="s">
        <v>158</v>
      </c>
      <c r="WX48" s="131" t="s">
        <v>158</v>
      </c>
      <c r="WY48" s="131" t="s">
        <v>158</v>
      </c>
      <c r="WZ48" s="131" t="s">
        <v>158</v>
      </c>
      <c r="XA48" s="131" t="s">
        <v>158</v>
      </c>
      <c r="XB48" s="131" t="s">
        <v>158</v>
      </c>
      <c r="XC48" s="131" t="s">
        <v>158</v>
      </c>
      <c r="XD48" s="131" t="s">
        <v>158</v>
      </c>
      <c r="XE48" s="130">
        <v>2.0448671930539475</v>
      </c>
      <c r="XF48" s="131">
        <v>1.9196637802971073</v>
      </c>
      <c r="XG48" s="131">
        <v>1.5943850827571757</v>
      </c>
      <c r="XH48" s="131">
        <v>1.7534862798020692</v>
      </c>
      <c r="XI48" s="131">
        <v>2.0394904458598724</v>
      </c>
      <c r="XJ48" s="131">
        <v>2.0612132857534999</v>
      </c>
      <c r="XK48" s="131">
        <v>1.8921953958450313</v>
      </c>
      <c r="XL48" s="131">
        <v>1.7012048192771081</v>
      </c>
      <c r="XM48" s="131">
        <v>2.1233126596132799</v>
      </c>
      <c r="XN48" s="131">
        <v>2.0095923261390887</v>
      </c>
      <c r="XO48" s="131">
        <v>1.7865168539325842</v>
      </c>
      <c r="XP48" s="131">
        <v>1.8027408637873754</v>
      </c>
      <c r="XQ48" s="131" t="s">
        <v>158</v>
      </c>
      <c r="XR48" s="131" t="s">
        <v>158</v>
      </c>
      <c r="XS48" s="131" t="s">
        <v>158</v>
      </c>
      <c r="XT48" s="131" t="s">
        <v>158</v>
      </c>
      <c r="XU48" s="131" t="s">
        <v>158</v>
      </c>
      <c r="XV48" s="131" t="s">
        <v>158</v>
      </c>
      <c r="XW48" s="131" t="s">
        <v>158</v>
      </c>
      <c r="XX48" s="131" t="s">
        <v>158</v>
      </c>
      <c r="XY48" s="131" t="s">
        <v>158</v>
      </c>
      <c r="XZ48" s="131" t="s">
        <v>158</v>
      </c>
      <c r="YA48" s="131" t="s">
        <v>158</v>
      </c>
      <c r="YB48" s="131" t="s">
        <v>158</v>
      </c>
      <c r="YC48" s="131" t="s">
        <v>158</v>
      </c>
      <c r="YD48" s="131" t="s">
        <v>158</v>
      </c>
      <c r="YE48" s="131" t="s">
        <v>158</v>
      </c>
      <c r="YF48" s="235">
        <v>1810.5</v>
      </c>
      <c r="YG48" s="8">
        <v>1817.7</v>
      </c>
      <c r="YH48" s="8">
        <v>1808</v>
      </c>
      <c r="YI48" s="8">
        <v>1840</v>
      </c>
      <c r="YJ48" s="8">
        <v>1840</v>
      </c>
      <c r="YK48" s="8">
        <v>1854</v>
      </c>
      <c r="YL48" s="8">
        <v>1856</v>
      </c>
      <c r="YM48" s="8">
        <v>1854</v>
      </c>
      <c r="YN48" s="8">
        <v>1845</v>
      </c>
      <c r="YO48" s="8">
        <v>1845</v>
      </c>
      <c r="YP48" s="8">
        <v>1830</v>
      </c>
      <c r="YQ48" s="8">
        <v>1805</v>
      </c>
      <c r="YR48" s="8" t="s">
        <v>5</v>
      </c>
      <c r="YS48" s="231" t="s">
        <v>5</v>
      </c>
      <c r="YT48" s="231" t="s">
        <v>5</v>
      </c>
      <c r="YU48" s="231" t="s">
        <v>5</v>
      </c>
      <c r="YV48" s="231" t="s">
        <v>5</v>
      </c>
      <c r="YW48" s="231" t="s">
        <v>5</v>
      </c>
      <c r="YX48" s="231" t="s">
        <v>5</v>
      </c>
      <c r="YY48" s="231" t="s">
        <v>5</v>
      </c>
      <c r="YZ48" s="231" t="s">
        <v>5</v>
      </c>
      <c r="ZA48" s="231" t="s">
        <v>5</v>
      </c>
      <c r="ZB48" s="231" t="s">
        <v>5</v>
      </c>
      <c r="ZC48" s="231" t="s">
        <v>5</v>
      </c>
      <c r="ZD48" s="231" t="s">
        <v>5</v>
      </c>
      <c r="ZE48" s="231" t="s">
        <v>5</v>
      </c>
      <c r="ZF48" s="231" t="s">
        <v>5</v>
      </c>
      <c r="ZG48" s="235">
        <v>0.17679999999999998</v>
      </c>
      <c r="ZH48" s="133">
        <v>0.1527</v>
      </c>
      <c r="ZI48" s="133">
        <v>0.13539999999999999</v>
      </c>
      <c r="ZJ48" s="133">
        <v>0.1464</v>
      </c>
      <c r="ZK48" s="133">
        <v>0.154</v>
      </c>
      <c r="ZL48" s="133">
        <v>0.14829999999999999</v>
      </c>
      <c r="ZM48" s="133">
        <v>0.1326</v>
      </c>
      <c r="ZN48" s="133">
        <v>0.1356</v>
      </c>
      <c r="ZO48" s="133">
        <v>0.15329999999999999</v>
      </c>
      <c r="ZP48" s="133">
        <v>0.13970000000000002</v>
      </c>
      <c r="ZQ48" s="133">
        <v>0.1409</v>
      </c>
      <c r="ZR48" s="133">
        <v>0.1386</v>
      </c>
      <c r="ZS48" s="133" t="s">
        <v>5</v>
      </c>
      <c r="ZT48" s="379" t="s">
        <v>158</v>
      </c>
      <c r="ZU48" s="133" t="s">
        <v>158</v>
      </c>
      <c r="ZV48" s="133" t="s">
        <v>158</v>
      </c>
      <c r="ZW48" s="133" t="s">
        <v>158</v>
      </c>
      <c r="ZX48" s="133" t="s">
        <v>158</v>
      </c>
      <c r="ZY48" s="133" t="s">
        <v>158</v>
      </c>
      <c r="ZZ48" s="133" t="s">
        <v>158</v>
      </c>
      <c r="AAA48" s="133" t="s">
        <v>158</v>
      </c>
      <c r="AAB48" s="133" t="s">
        <v>158</v>
      </c>
      <c r="AAC48" s="133" t="s">
        <v>158</v>
      </c>
      <c r="AAD48" s="133" t="s">
        <v>158</v>
      </c>
      <c r="AAE48" s="133" t="s">
        <v>158</v>
      </c>
      <c r="AAF48" s="133" t="s">
        <v>5</v>
      </c>
      <c r="AAG48" s="235">
        <v>45762</v>
      </c>
      <c r="AAH48" s="8">
        <v>41457</v>
      </c>
      <c r="AAI48" s="8">
        <v>43284</v>
      </c>
      <c r="AAJ48" s="8">
        <v>40729</v>
      </c>
      <c r="AAK48" s="8">
        <v>38528</v>
      </c>
      <c r="AAL48" s="8">
        <v>35835</v>
      </c>
      <c r="AAM48" s="8">
        <v>33999</v>
      </c>
      <c r="AAN48" s="8">
        <v>31102</v>
      </c>
      <c r="AAO48" s="8">
        <v>29640</v>
      </c>
      <c r="AAP48" s="8">
        <v>26945</v>
      </c>
      <c r="AAQ48" s="8">
        <v>23122</v>
      </c>
      <c r="AAR48" s="8">
        <v>21594</v>
      </c>
      <c r="AAS48" s="8" t="s">
        <v>5</v>
      </c>
      <c r="AAT48" s="231" t="s">
        <v>5</v>
      </c>
      <c r="AAU48" s="231" t="s">
        <v>5</v>
      </c>
      <c r="AAV48" s="231" t="s">
        <v>5</v>
      </c>
      <c r="AAW48" s="231" t="s">
        <v>5</v>
      </c>
      <c r="AAX48" s="231" t="s">
        <v>5</v>
      </c>
      <c r="AAY48" s="231" t="s">
        <v>5</v>
      </c>
      <c r="AAZ48" s="231" t="s">
        <v>5</v>
      </c>
      <c r="ABA48" s="231" t="s">
        <v>5</v>
      </c>
      <c r="ABB48" s="231" t="s">
        <v>5</v>
      </c>
      <c r="ABC48" s="231" t="s">
        <v>5</v>
      </c>
      <c r="ABD48" s="231" t="s">
        <v>5</v>
      </c>
      <c r="ABE48" s="231" t="s">
        <v>5</v>
      </c>
      <c r="ABF48" s="231" t="s">
        <v>5</v>
      </c>
      <c r="ABG48" s="231" t="s">
        <v>5</v>
      </c>
      <c r="ABH48" s="235">
        <v>38949</v>
      </c>
      <c r="ABI48" s="8">
        <v>50129</v>
      </c>
      <c r="ABJ48" s="8">
        <v>231786</v>
      </c>
      <c r="ABK48" s="8">
        <v>271</v>
      </c>
      <c r="ABL48" s="8">
        <v>5693</v>
      </c>
      <c r="ABM48" s="8">
        <v>34870</v>
      </c>
      <c r="ABN48" s="8">
        <v>44125</v>
      </c>
      <c r="ABO48" s="8">
        <v>35273</v>
      </c>
      <c r="ABP48" s="8">
        <v>25967</v>
      </c>
      <c r="ABQ48" s="8">
        <v>31695</v>
      </c>
      <c r="ABR48" s="8">
        <v>14046</v>
      </c>
      <c r="ABS48" s="8">
        <v>-759</v>
      </c>
      <c r="ABT48" s="8" t="s">
        <v>5</v>
      </c>
      <c r="ABU48" s="231" t="s">
        <v>5</v>
      </c>
      <c r="ABV48" s="231" t="s">
        <v>5</v>
      </c>
      <c r="ABW48" s="231" t="s">
        <v>5</v>
      </c>
      <c r="ABX48" s="231" t="s">
        <v>5</v>
      </c>
      <c r="ABY48" s="231" t="s">
        <v>5</v>
      </c>
      <c r="ABZ48" s="231" t="s">
        <v>5</v>
      </c>
      <c r="ACA48" s="231" t="s">
        <v>5</v>
      </c>
      <c r="ACB48" s="231" t="s">
        <v>5</v>
      </c>
      <c r="ACC48" s="231" t="s">
        <v>5</v>
      </c>
      <c r="ACD48" s="231" t="s">
        <v>5</v>
      </c>
      <c r="ACE48" s="231" t="s">
        <v>5</v>
      </c>
      <c r="ACF48" s="231" t="s">
        <v>5</v>
      </c>
      <c r="ACG48" s="231" t="s">
        <v>5</v>
      </c>
      <c r="ACH48" s="231" t="s">
        <v>5</v>
      </c>
      <c r="ACI48" s="235">
        <v>37495</v>
      </c>
      <c r="ACJ48" s="8">
        <v>49000</v>
      </c>
      <c r="ACK48" s="8">
        <v>230029</v>
      </c>
      <c r="ACL48" s="8">
        <v>-523</v>
      </c>
      <c r="ACM48" s="8">
        <v>5106</v>
      </c>
      <c r="ACN48" s="8">
        <v>34436</v>
      </c>
      <c r="ACO48" s="8">
        <v>43328</v>
      </c>
      <c r="ACP48" s="8">
        <v>34301</v>
      </c>
      <c r="ACQ48" s="8">
        <v>25130</v>
      </c>
      <c r="ACR48" s="8">
        <v>30944</v>
      </c>
      <c r="ACS48" s="8">
        <v>13219</v>
      </c>
      <c r="ACT48" s="8">
        <v>-1063</v>
      </c>
      <c r="ACU48" s="8" t="s">
        <v>5</v>
      </c>
      <c r="ACV48" s="237" t="s">
        <v>5</v>
      </c>
      <c r="ACW48" s="237" t="s">
        <v>5</v>
      </c>
      <c r="ACX48" s="237" t="s">
        <v>5</v>
      </c>
      <c r="ACY48" s="237" t="s">
        <v>5</v>
      </c>
      <c r="ACZ48" s="237" t="s">
        <v>5</v>
      </c>
      <c r="ADA48" s="237" t="s">
        <v>5</v>
      </c>
      <c r="ADB48" s="237" t="s">
        <v>5</v>
      </c>
      <c r="ADC48" s="237" t="s">
        <v>5</v>
      </c>
      <c r="ADD48" s="237" t="s">
        <v>5</v>
      </c>
      <c r="ADE48" s="237" t="s">
        <v>5</v>
      </c>
      <c r="ADF48" s="237" t="s">
        <v>5</v>
      </c>
      <c r="ADG48" s="237" t="s">
        <v>5</v>
      </c>
      <c r="ADH48" s="237" t="s">
        <v>5</v>
      </c>
      <c r="ADI48" s="237" t="s">
        <v>5</v>
      </c>
      <c r="ADJ48" s="127">
        <v>0.37592397043294612</v>
      </c>
      <c r="ADK48" s="128">
        <v>0.40932642487046633</v>
      </c>
      <c r="ADL48" s="128">
        <v>0.48367029548989121</v>
      </c>
      <c r="ADM48" s="128">
        <v>0.46239999999999992</v>
      </c>
      <c r="ADN48" s="128">
        <v>0.4342762063227954</v>
      </c>
      <c r="ADO48" s="128">
        <v>0.42727272727272719</v>
      </c>
      <c r="ADP48" s="128">
        <v>0.46252676659528913</v>
      </c>
      <c r="ADQ48" s="128">
        <v>0.47505938242280288</v>
      </c>
      <c r="ADR48" s="128">
        <v>0.44444444444444442</v>
      </c>
      <c r="ADS48" s="128">
        <v>0.47093023255813959</v>
      </c>
      <c r="ADT48" s="128">
        <v>0.4275147928994083</v>
      </c>
      <c r="ADU48" s="128">
        <v>0.40654205607476634</v>
      </c>
      <c r="ADV48" s="128">
        <v>0.47843137254901963</v>
      </c>
      <c r="ADW48" s="128">
        <v>0.70114942528735635</v>
      </c>
      <c r="ADX48" s="128">
        <v>0.48360655737704916</v>
      </c>
      <c r="ADY48" s="128">
        <v>0.38503649635036497</v>
      </c>
      <c r="ADZ48" s="128" t="s">
        <v>158</v>
      </c>
      <c r="AEA48" s="128" t="s">
        <v>158</v>
      </c>
      <c r="AEB48" s="128" t="s">
        <v>158</v>
      </c>
      <c r="AEC48" s="128" t="s">
        <v>158</v>
      </c>
      <c r="AED48" s="128" t="s">
        <v>158</v>
      </c>
      <c r="AEE48" s="128" t="s">
        <v>158</v>
      </c>
      <c r="AEF48" s="128" t="s">
        <v>158</v>
      </c>
      <c r="AEG48" s="128" t="s">
        <v>158</v>
      </c>
      <c r="AEH48" s="128" t="s">
        <v>158</v>
      </c>
      <c r="AEI48" s="128" t="s">
        <v>158</v>
      </c>
      <c r="AEJ48" s="128" t="s">
        <v>158</v>
      </c>
      <c r="AEK48" s="127">
        <v>0.16548255410921975</v>
      </c>
      <c r="AEL48" s="128">
        <v>0.11458301581918652</v>
      </c>
      <c r="AEM48" s="128">
        <v>2.4258928494387069E-2</v>
      </c>
      <c r="AEN48" s="128">
        <v>19.622140221402212</v>
      </c>
      <c r="AEO48" s="128">
        <v>0.84356226945371515</v>
      </c>
      <c r="AEP48" s="128">
        <v>0.12494694579868079</v>
      </c>
      <c r="AEQ48" s="128">
        <v>9.0854617563739387E-2</v>
      </c>
      <c r="AER48" s="128">
        <v>0.10512289853428969</v>
      </c>
      <c r="AES48" s="128">
        <v>0.1307351638618246</v>
      </c>
      <c r="AET48" s="128">
        <v>9.4301940369143397E-2</v>
      </c>
      <c r="AEU48" s="128">
        <v>0.188263562580094</v>
      </c>
      <c r="AEV48" s="128" t="s">
        <v>1282</v>
      </c>
      <c r="AEW48" s="128" t="s">
        <v>158</v>
      </c>
      <c r="AEX48" s="128" t="s">
        <v>158</v>
      </c>
      <c r="AEY48" s="128" t="s">
        <v>158</v>
      </c>
      <c r="AEZ48" s="128" t="s">
        <v>158</v>
      </c>
      <c r="AFA48" s="128" t="s">
        <v>158</v>
      </c>
      <c r="AFB48" s="128" t="s">
        <v>158</v>
      </c>
      <c r="AFC48" s="128" t="s">
        <v>158</v>
      </c>
      <c r="AFD48" s="128" t="s">
        <v>158</v>
      </c>
      <c r="AFE48" s="128" t="s">
        <v>158</v>
      </c>
      <c r="AFF48" s="128" t="s">
        <v>158</v>
      </c>
      <c r="AFG48" s="128" t="s">
        <v>158</v>
      </c>
      <c r="AFH48" s="128" t="s">
        <v>158</v>
      </c>
      <c r="AFI48" s="128" t="s">
        <v>158</v>
      </c>
      <c r="AFJ48" s="128" t="s">
        <v>158</v>
      </c>
      <c r="AFK48" s="128" t="s">
        <v>158</v>
      </c>
      <c r="AFL48" s="134">
        <v>0.17189971996266168</v>
      </c>
      <c r="AFM48" s="135">
        <v>0.11722310204081633</v>
      </c>
      <c r="AFN48" s="135">
        <v>2.4444222250238016E-2</v>
      </c>
      <c r="AFO48" s="135" t="s">
        <v>1282</v>
      </c>
      <c r="AFP48" s="135">
        <v>0.9405405405405407</v>
      </c>
      <c r="AFQ48" s="135">
        <v>0.12652166337553722</v>
      </c>
      <c r="AFR48" s="135">
        <v>9.2525849335302807E-2</v>
      </c>
      <c r="AFS48" s="135">
        <v>0.10810180461211043</v>
      </c>
      <c r="AFT48" s="135">
        <v>0.13508953442101074</v>
      </c>
      <c r="AFU48" s="135">
        <v>9.6590615305067226E-2</v>
      </c>
      <c r="AFV48" s="135">
        <v>0.20004160677812241</v>
      </c>
      <c r="AFW48" s="135" t="s">
        <v>1282</v>
      </c>
      <c r="AFX48" s="135" t="s">
        <v>158</v>
      </c>
      <c r="AFY48" s="135" t="s">
        <v>158</v>
      </c>
      <c r="AFZ48" s="135" t="s">
        <v>158</v>
      </c>
      <c r="AGA48" s="135" t="s">
        <v>158</v>
      </c>
      <c r="AGB48" s="135" t="s">
        <v>158</v>
      </c>
      <c r="AGC48" s="135" t="s">
        <v>158</v>
      </c>
      <c r="AGD48" s="135" t="s">
        <v>158</v>
      </c>
      <c r="AGE48" s="135" t="s">
        <v>158</v>
      </c>
      <c r="AGF48" s="135" t="s">
        <v>158</v>
      </c>
      <c r="AGG48" s="135" t="s">
        <v>158</v>
      </c>
      <c r="AGH48" s="135" t="s">
        <v>158</v>
      </c>
      <c r="AGI48" s="135" t="s">
        <v>158</v>
      </c>
      <c r="AGJ48" s="135" t="s">
        <v>158</v>
      </c>
      <c r="AGK48" s="135" t="s">
        <v>158</v>
      </c>
      <c r="AGL48" s="135" t="s">
        <v>158</v>
      </c>
    </row>
    <row r="49" spans="1:870" x14ac:dyDescent="0.2">
      <c r="A49" s="7">
        <v>47</v>
      </c>
      <c r="B49" s="1" t="s">
        <v>346</v>
      </c>
      <c r="C49" s="1" t="s">
        <v>347</v>
      </c>
      <c r="D49" s="94">
        <v>0.14580000000000001</v>
      </c>
      <c r="E49" s="95">
        <v>0.15</v>
      </c>
      <c r="F49" s="57">
        <v>1.7999999999999998</v>
      </c>
      <c r="G49" s="58" t="s">
        <v>159</v>
      </c>
      <c r="H49" s="58">
        <v>1.7999999999999998</v>
      </c>
      <c r="I49" s="226" t="s">
        <v>5</v>
      </c>
      <c r="J49" s="58" t="s">
        <v>159</v>
      </c>
      <c r="K49" s="58" t="s">
        <v>1280</v>
      </c>
      <c r="L49" s="226" t="s">
        <v>5</v>
      </c>
      <c r="M49" s="150">
        <v>1.7495999999999998</v>
      </c>
      <c r="N49" s="123">
        <v>1.7003999999999995</v>
      </c>
      <c r="O49" s="123">
        <v>1.6499999999999997</v>
      </c>
      <c r="P49" s="123">
        <v>1.5999999999999999</v>
      </c>
      <c r="Q49" s="123">
        <v>1.563333333333333</v>
      </c>
      <c r="R49" s="123">
        <v>1.5324999999999995</v>
      </c>
      <c r="S49" s="123">
        <v>1.5024999999999999</v>
      </c>
      <c r="T49" s="124">
        <v>1.4625999999999999</v>
      </c>
      <c r="U49" s="124">
        <v>1.4140999999999999</v>
      </c>
      <c r="V49" s="124">
        <v>1.3637999999999999</v>
      </c>
      <c r="W49" s="124">
        <v>1.3232999999999999</v>
      </c>
      <c r="X49" s="124">
        <v>1.32</v>
      </c>
      <c r="Y49" s="124">
        <v>1.32</v>
      </c>
      <c r="Z49" s="124">
        <v>1.32</v>
      </c>
      <c r="AA49" s="124">
        <v>1.31</v>
      </c>
      <c r="AB49" s="124">
        <v>1.2533400000000001</v>
      </c>
      <c r="AC49" s="124">
        <v>1.21336</v>
      </c>
      <c r="AD49" s="124">
        <v>1.1733</v>
      </c>
      <c r="AE49" s="124">
        <v>1.1333200000000001</v>
      </c>
      <c r="AF49" s="124">
        <v>0.94603999999999999</v>
      </c>
      <c r="AG49" s="124" t="s">
        <v>1329</v>
      </c>
      <c r="AH49" s="124" t="s">
        <v>5</v>
      </c>
      <c r="AI49" s="124" t="s">
        <v>5</v>
      </c>
      <c r="AJ49" s="124" t="s">
        <v>5</v>
      </c>
      <c r="AK49" s="124" t="s">
        <v>5</v>
      </c>
      <c r="AL49" s="124" t="s">
        <v>5</v>
      </c>
      <c r="AM49" s="124" t="s">
        <v>5</v>
      </c>
      <c r="AN49" s="124" t="s">
        <v>5</v>
      </c>
      <c r="AO49" s="124" t="s">
        <v>5</v>
      </c>
      <c r="AP49" s="124" t="s">
        <v>5</v>
      </c>
      <c r="AQ49" s="124" t="s">
        <v>5</v>
      </c>
      <c r="AR49" s="124" t="s">
        <v>5</v>
      </c>
      <c r="AS49" s="124" t="s">
        <v>5</v>
      </c>
      <c r="AT49" s="136" t="s">
        <v>5</v>
      </c>
      <c r="AU49" s="136" t="s">
        <v>5</v>
      </c>
      <c r="AV49" s="136" t="s">
        <v>5</v>
      </c>
      <c r="AW49" s="136" t="s">
        <v>5</v>
      </c>
      <c r="AX49" s="136" t="s">
        <v>5</v>
      </c>
      <c r="AY49" s="136" t="s">
        <v>5</v>
      </c>
      <c r="AZ49" s="136" t="s">
        <v>5</v>
      </c>
      <c r="BA49" s="136" t="s">
        <v>5</v>
      </c>
      <c r="BB49" s="136" t="s">
        <v>5</v>
      </c>
      <c r="BC49" s="136" t="s">
        <v>5</v>
      </c>
      <c r="BD49" s="136" t="s">
        <v>5</v>
      </c>
      <c r="BE49" s="136" t="s">
        <v>5</v>
      </c>
      <c r="BF49" s="136" t="s">
        <v>5</v>
      </c>
      <c r="BG49" s="136" t="s">
        <v>5</v>
      </c>
      <c r="BH49" s="136" t="s">
        <v>5</v>
      </c>
      <c r="BI49" s="136" t="s">
        <v>5</v>
      </c>
      <c r="BJ49" s="136" t="s">
        <v>5</v>
      </c>
      <c r="BK49" s="136" t="s">
        <v>5</v>
      </c>
      <c r="BL49" s="136" t="s">
        <v>5</v>
      </c>
      <c r="BM49" s="126">
        <v>2.8934368383909836E-2</v>
      </c>
      <c r="BN49" s="125">
        <v>3.0545454545454431E-2</v>
      </c>
      <c r="BO49" s="125">
        <v>3.125E-2</v>
      </c>
      <c r="BP49" s="125">
        <v>2.3454157782516027E-2</v>
      </c>
      <c r="BQ49" s="125">
        <v>2.0119630233822905E-2</v>
      </c>
      <c r="BR49" s="125">
        <v>1.9966722129783454E-2</v>
      </c>
      <c r="BS49" s="125">
        <v>2.7280185970190107E-2</v>
      </c>
      <c r="BT49" s="125">
        <v>3.4297432996251986E-2</v>
      </c>
      <c r="BU49" s="125">
        <v>3.6882240797770915E-2</v>
      </c>
      <c r="BV49" s="125">
        <v>3.0605304919519405E-2</v>
      </c>
      <c r="BW49" s="125">
        <v>2.4999999999999467E-3</v>
      </c>
      <c r="BX49" s="125">
        <v>0</v>
      </c>
      <c r="BY49" s="125">
        <v>0</v>
      </c>
      <c r="BZ49" s="125">
        <v>7.6335877862594437E-3</v>
      </c>
      <c r="CA49" s="125">
        <v>4.5207206344647144E-2</v>
      </c>
      <c r="CB49" s="125">
        <v>3.2949825278565381E-2</v>
      </c>
      <c r="CC49" s="125">
        <v>3.4143015426574497E-2</v>
      </c>
      <c r="CD49" s="125">
        <v>3.5276885610418862E-2</v>
      </c>
      <c r="CE49" s="125">
        <v>0.19796203120375466</v>
      </c>
      <c r="CF49" s="125" t="s">
        <v>158</v>
      </c>
      <c r="CG49" s="125" t="s">
        <v>158</v>
      </c>
      <c r="CH49" s="125" t="s">
        <v>158</v>
      </c>
      <c r="CI49" s="125" t="s">
        <v>158</v>
      </c>
      <c r="CJ49" s="125" t="s">
        <v>158</v>
      </c>
      <c r="CK49" s="125" t="s">
        <v>158</v>
      </c>
      <c r="CL49" s="125" t="s">
        <v>158</v>
      </c>
      <c r="CM49" s="125" t="s">
        <v>158</v>
      </c>
      <c r="CN49" s="125" t="s">
        <v>158</v>
      </c>
      <c r="CO49" s="125" t="s">
        <v>158</v>
      </c>
      <c r="CP49" s="125" t="s">
        <v>158</v>
      </c>
      <c r="CQ49" s="125" t="s">
        <v>158</v>
      </c>
      <c r="CR49" s="125" t="s">
        <v>158</v>
      </c>
      <c r="CS49" s="125" t="s">
        <v>158</v>
      </c>
      <c r="CT49" s="125" t="s">
        <v>158</v>
      </c>
      <c r="CU49" s="125" t="s">
        <v>158</v>
      </c>
      <c r="CV49" s="125" t="s">
        <v>158</v>
      </c>
      <c r="CW49" s="125" t="s">
        <v>158</v>
      </c>
      <c r="CX49" s="125" t="s">
        <v>158</v>
      </c>
      <c r="CY49" s="125" t="s">
        <v>158</v>
      </c>
      <c r="CZ49" s="125" t="s">
        <v>158</v>
      </c>
      <c r="DA49" s="125" t="s">
        <v>158</v>
      </c>
      <c r="DB49" s="125" t="s">
        <v>158</v>
      </c>
      <c r="DC49" s="125" t="s">
        <v>158</v>
      </c>
      <c r="DD49" s="125" t="s">
        <v>158</v>
      </c>
      <c r="DE49" s="125" t="s">
        <v>158</v>
      </c>
      <c r="DF49" s="125" t="s">
        <v>158</v>
      </c>
      <c r="DG49" s="125" t="s">
        <v>158</v>
      </c>
      <c r="DH49" s="125" t="s">
        <v>158</v>
      </c>
      <c r="DI49" s="125" t="s">
        <v>158</v>
      </c>
      <c r="DJ49" s="125" t="s">
        <v>158</v>
      </c>
      <c r="DK49" s="125" t="s">
        <v>158</v>
      </c>
      <c r="DL49" s="127">
        <v>3.7223157273830937E-2</v>
      </c>
      <c r="DM49" s="128">
        <v>3.6528464801900418E-2</v>
      </c>
      <c r="DN49" s="128">
        <v>2.7435982707016957E-2</v>
      </c>
      <c r="DO49" s="128">
        <v>2.9101491451436885E-2</v>
      </c>
      <c r="DP49" s="128">
        <v>3.3933868750452206E-2</v>
      </c>
      <c r="DQ49" s="128">
        <v>3.6135345437396833E-2</v>
      </c>
      <c r="DR49" s="128">
        <v>3.784634760705289E-2</v>
      </c>
      <c r="DS49" s="128">
        <v>3.5354121343969057E-2</v>
      </c>
      <c r="DT49" s="128">
        <v>3.6835113310758005E-2</v>
      </c>
      <c r="DU49" s="128">
        <v>3.8471086036671362E-2</v>
      </c>
      <c r="DV49" s="128">
        <v>3.9990933816863097E-2</v>
      </c>
      <c r="DW49" s="128">
        <v>5.1805337519623233E-2</v>
      </c>
      <c r="DX49" s="128">
        <v>5.6265984654731462E-2</v>
      </c>
      <c r="DY49" s="128">
        <v>6.6033016508254133E-2</v>
      </c>
      <c r="DZ49" s="128">
        <v>5.8351893095768381E-2</v>
      </c>
      <c r="EA49" s="128">
        <v>5.1471868583162217E-2</v>
      </c>
      <c r="EB49" s="128">
        <v>5.2187526881720431E-2</v>
      </c>
      <c r="EC49" s="128">
        <v>6.5183333333333329E-2</v>
      </c>
      <c r="ED49" s="128">
        <v>7.8702777777777788E-2</v>
      </c>
      <c r="EE49" s="128">
        <v>7.2772307692307692E-2</v>
      </c>
      <c r="EF49" s="128" t="s">
        <v>158</v>
      </c>
      <c r="EG49" s="128" t="s">
        <v>158</v>
      </c>
      <c r="EH49" s="128" t="s">
        <v>158</v>
      </c>
      <c r="EI49" s="128" t="s">
        <v>158</v>
      </c>
      <c r="EJ49" s="128" t="s">
        <v>158</v>
      </c>
      <c r="EK49" s="128" t="s">
        <v>158</v>
      </c>
      <c r="EL49" s="128" t="s">
        <v>158</v>
      </c>
      <c r="EM49" s="127">
        <v>4.9000168093877972E-2</v>
      </c>
      <c r="EN49" s="128">
        <v>4.02152852950967E-2</v>
      </c>
      <c r="EO49" s="128">
        <v>3.8569424964936878E-2</v>
      </c>
      <c r="EP49" s="128">
        <v>3.2064128256513023E-2</v>
      </c>
      <c r="EQ49" s="128">
        <v>3.676701160238318E-2</v>
      </c>
      <c r="ER49" s="128">
        <v>3.9950469238790393E-2</v>
      </c>
      <c r="ES49" s="128">
        <v>4.2323943661971827E-2</v>
      </c>
      <c r="ET49" s="128">
        <v>3.9950833105708822E-2</v>
      </c>
      <c r="EU49" s="128">
        <v>4.0541857798165132E-2</v>
      </c>
      <c r="EV49" s="128">
        <v>4.1604636973764486E-2</v>
      </c>
      <c r="EW49" s="128">
        <v>4.5757261410788376E-2</v>
      </c>
      <c r="EX49" s="128">
        <v>5.7192374350086665E-2</v>
      </c>
      <c r="EY49" s="128">
        <v>6.3922518159806305E-2</v>
      </c>
      <c r="EZ49" s="128">
        <v>8.8000000000000009E-2</v>
      </c>
      <c r="FA49" s="128">
        <v>7.2335726118166757E-2</v>
      </c>
      <c r="FB49" s="128">
        <v>5.7492660550458721E-2</v>
      </c>
      <c r="FC49" s="128">
        <v>6.5480841878035614E-2</v>
      </c>
      <c r="FD49" s="128">
        <v>7.5404884318766061E-2</v>
      </c>
      <c r="FE49" s="128">
        <v>9.0376395534290291E-2</v>
      </c>
      <c r="FF49" s="128" t="s">
        <v>158</v>
      </c>
      <c r="FG49" s="128" t="s">
        <v>158</v>
      </c>
      <c r="FH49" s="128" t="s">
        <v>158</v>
      </c>
      <c r="FI49" s="128" t="s">
        <v>158</v>
      </c>
      <c r="FJ49" s="128" t="s">
        <v>158</v>
      </c>
      <c r="FK49" s="128" t="s">
        <v>158</v>
      </c>
      <c r="FL49" s="128" t="s">
        <v>158</v>
      </c>
      <c r="FM49" s="128" t="s">
        <v>158</v>
      </c>
      <c r="FN49" s="127">
        <v>7.063382994212368E-2</v>
      </c>
      <c r="FO49" s="128">
        <v>4.8033895591305317E-2</v>
      </c>
      <c r="FP49" s="128">
        <v>5.2397586535408061E-2</v>
      </c>
      <c r="FQ49" s="128">
        <v>3.7157454714352063E-2</v>
      </c>
      <c r="FR49" s="128">
        <v>4.0385774562989744E-2</v>
      </c>
      <c r="FS49" s="128">
        <v>4.6062518785692799E-2</v>
      </c>
      <c r="FT49" s="128">
        <v>5.1614565441429061E-2</v>
      </c>
      <c r="FU49" s="128">
        <v>4.7626180397264732E-2</v>
      </c>
      <c r="FV49" s="128">
        <v>4.4176819743830052E-2</v>
      </c>
      <c r="FW49" s="128">
        <v>4.6577868852459015E-2</v>
      </c>
      <c r="FX49" s="128">
        <v>5.2407920792079205E-2</v>
      </c>
      <c r="FY49" s="128">
        <v>6.2827225130890049E-2</v>
      </c>
      <c r="FZ49" s="128">
        <v>7.3049252905368012E-2</v>
      </c>
      <c r="GA49" s="128">
        <v>0.11691762621789195</v>
      </c>
      <c r="GB49" s="128">
        <v>0.13435897435897437</v>
      </c>
      <c r="GC49" s="128">
        <v>6.4571870170015463E-2</v>
      </c>
      <c r="GD49" s="128">
        <v>7.5270471464019842E-2</v>
      </c>
      <c r="GE49" s="128">
        <v>9.0253846153846157E-2</v>
      </c>
      <c r="GF49" s="128">
        <v>0.10274886672710791</v>
      </c>
      <c r="GG49" s="128">
        <v>0.10339234972677595</v>
      </c>
      <c r="GH49" s="128" t="s">
        <v>158</v>
      </c>
      <c r="GI49" s="128" t="s">
        <v>158</v>
      </c>
      <c r="GJ49" s="128" t="s">
        <v>158</v>
      </c>
      <c r="GK49" s="128" t="s">
        <v>158</v>
      </c>
      <c r="GL49" s="128" t="s">
        <v>158</v>
      </c>
      <c r="GM49" s="128" t="s">
        <v>158</v>
      </c>
      <c r="GN49" s="128" t="s">
        <v>158</v>
      </c>
      <c r="GO49" s="109" t="s">
        <v>158</v>
      </c>
      <c r="GP49" s="110">
        <v>3.48</v>
      </c>
      <c r="GQ49" s="110">
        <v>4.0199999999999996</v>
      </c>
      <c r="GR49" s="110">
        <v>5.58</v>
      </c>
      <c r="GS49" s="110">
        <v>5.51</v>
      </c>
      <c r="GT49" s="110">
        <v>4.07</v>
      </c>
      <c r="GU49" s="129">
        <v>4.01</v>
      </c>
      <c r="GV49" s="129">
        <v>3.27</v>
      </c>
      <c r="GW49" s="129">
        <v>2.13</v>
      </c>
      <c r="GX49" s="129">
        <v>3.51</v>
      </c>
      <c r="GY49" s="129">
        <v>6.48</v>
      </c>
      <c r="GZ49" s="129">
        <v>3.33</v>
      </c>
      <c r="HA49" s="129">
        <v>2.52</v>
      </c>
      <c r="HB49" s="129">
        <v>0.49</v>
      </c>
      <c r="HC49" s="129">
        <v>0.42</v>
      </c>
      <c r="HD49" s="129">
        <v>0.24</v>
      </c>
      <c r="HE49" s="129">
        <v>0.46</v>
      </c>
      <c r="HF49" s="231" t="s">
        <v>158</v>
      </c>
      <c r="HG49" s="231" t="s">
        <v>158</v>
      </c>
      <c r="HH49" s="231" t="s">
        <v>158</v>
      </c>
      <c r="HI49" s="231" t="s">
        <v>158</v>
      </c>
      <c r="HJ49" s="231" t="s">
        <v>158</v>
      </c>
      <c r="HK49" s="231" t="s">
        <v>158</v>
      </c>
      <c r="HL49" s="231" t="s">
        <v>158</v>
      </c>
      <c r="HM49" s="231" t="s">
        <v>158</v>
      </c>
      <c r="HN49" s="231" t="s">
        <v>158</v>
      </c>
      <c r="HO49" s="231" t="s">
        <v>158</v>
      </c>
      <c r="HP49" s="232" t="s">
        <v>158</v>
      </c>
      <c r="HQ49" s="131">
        <v>10.172414367816092</v>
      </c>
      <c r="HR49" s="131">
        <v>7.8333333333333339</v>
      </c>
      <c r="HS49" s="131">
        <v>7.7168458781362013</v>
      </c>
      <c r="HT49" s="131">
        <v>7.0254083484573506</v>
      </c>
      <c r="HU49" s="131">
        <v>8.1744471744471738</v>
      </c>
      <c r="HV49" s="131">
        <v>7.2593516209476308</v>
      </c>
      <c r="HW49" s="131">
        <v>9.3914373088685021</v>
      </c>
      <c r="HX49" s="131">
        <v>15.028169014084506</v>
      </c>
      <c r="HY49" s="131">
        <v>8.3418803418803424</v>
      </c>
      <c r="HZ49" s="131">
        <v>3.8966049382716048</v>
      </c>
      <c r="IA49" s="131">
        <v>6.3093093093093096</v>
      </c>
      <c r="IB49" s="131">
        <v>7.1706349206349209</v>
      </c>
      <c r="IC49" s="131">
        <v>23.04081632653061</v>
      </c>
      <c r="ID49" s="131">
        <v>23.214285714285715</v>
      </c>
      <c r="IE49" s="131">
        <v>80.875</v>
      </c>
      <c r="IF49" s="131">
        <v>35.043478260869563</v>
      </c>
      <c r="IG49" s="131" t="s">
        <v>158</v>
      </c>
      <c r="IH49" s="131" t="s">
        <v>158</v>
      </c>
      <c r="II49" s="131" t="s">
        <v>158</v>
      </c>
      <c r="IJ49" s="131" t="s">
        <v>158</v>
      </c>
      <c r="IK49" s="131" t="s">
        <v>158</v>
      </c>
      <c r="IL49" s="131" t="s">
        <v>158</v>
      </c>
      <c r="IM49" s="131" t="s">
        <v>158</v>
      </c>
      <c r="IN49" s="131" t="s">
        <v>158</v>
      </c>
      <c r="IO49" s="131" t="s">
        <v>158</v>
      </c>
      <c r="IP49" s="131" t="s">
        <v>158</v>
      </c>
      <c r="IQ49" s="130" t="s">
        <v>158</v>
      </c>
      <c r="IR49" s="131">
        <v>12.150123667399368</v>
      </c>
      <c r="IS49" s="131">
        <v>10.64179104477612</v>
      </c>
      <c r="IT49" s="131">
        <v>8.9426523297491034</v>
      </c>
      <c r="IU49" s="131">
        <v>7.716878402903812</v>
      </c>
      <c r="IV49" s="131">
        <v>9.4250614250614237</v>
      </c>
      <c r="IW49" s="131">
        <v>8.852867830423941</v>
      </c>
      <c r="IX49" s="131">
        <v>11.19571865443425</v>
      </c>
      <c r="IY49" s="131">
        <v>16.375586854460096</v>
      </c>
      <c r="IZ49" s="131">
        <v>9.3390313390313402</v>
      </c>
      <c r="JA49" s="131">
        <v>4.4629629629629628</v>
      </c>
      <c r="JB49" s="131">
        <v>6.9309309309309306</v>
      </c>
      <c r="JC49" s="131">
        <v>8.1944444444444446</v>
      </c>
      <c r="JD49" s="131">
        <v>30.612244897959183</v>
      </c>
      <c r="JE49" s="131">
        <v>43.11904761904762</v>
      </c>
      <c r="JF49" s="131">
        <v>90.833333333333343</v>
      </c>
      <c r="JG49" s="131">
        <v>40.282608695652172</v>
      </c>
      <c r="JH49" s="131" t="s">
        <v>158</v>
      </c>
      <c r="JI49" s="131" t="s">
        <v>158</v>
      </c>
      <c r="JJ49" s="131" t="s">
        <v>158</v>
      </c>
      <c r="JK49" s="131" t="s">
        <v>158</v>
      </c>
      <c r="JL49" s="131" t="s">
        <v>158</v>
      </c>
      <c r="JM49" s="131" t="s">
        <v>158</v>
      </c>
      <c r="JN49" s="131" t="s">
        <v>158</v>
      </c>
      <c r="JO49" s="131" t="s">
        <v>158</v>
      </c>
      <c r="JP49" s="131" t="s">
        <v>158</v>
      </c>
      <c r="JQ49" s="131" t="s">
        <v>158</v>
      </c>
      <c r="JR49" s="130" t="s">
        <v>158</v>
      </c>
      <c r="JS49" s="131">
        <v>13.376436494252873</v>
      </c>
      <c r="JT49" s="131">
        <v>14.960199004975125</v>
      </c>
      <c r="JU49" s="131">
        <v>9.8530465949820787</v>
      </c>
      <c r="JV49" s="131">
        <v>8.3611615245009077</v>
      </c>
      <c r="JW49" s="131">
        <v>10.420147420147419</v>
      </c>
      <c r="JX49" s="131">
        <v>9.9002493765586053</v>
      </c>
      <c r="JY49" s="131">
        <v>12.651376146788991</v>
      </c>
      <c r="JZ49" s="131">
        <v>18.023474178403756</v>
      </c>
      <c r="KA49" s="131">
        <v>10.099715099715102</v>
      </c>
      <c r="KB49" s="131">
        <v>5.1064814814814818</v>
      </c>
      <c r="KC49" s="131">
        <v>7.651651651651652</v>
      </c>
      <c r="KD49" s="131">
        <v>9.3095238095238102</v>
      </c>
      <c r="KE49" s="131">
        <v>40.795918367346935</v>
      </c>
      <c r="KF49" s="131">
        <v>53.452380952380956</v>
      </c>
      <c r="KG49" s="131">
        <v>101.45833333333334</v>
      </c>
      <c r="KH49" s="131">
        <v>50.543478260869563</v>
      </c>
      <c r="KI49" s="131" t="s">
        <v>158</v>
      </c>
      <c r="KJ49" s="131" t="s">
        <v>158</v>
      </c>
      <c r="KK49" s="131" t="s">
        <v>158</v>
      </c>
      <c r="KL49" s="131" t="s">
        <v>158</v>
      </c>
      <c r="KM49" s="131" t="s">
        <v>158</v>
      </c>
      <c r="KN49" s="131" t="s">
        <v>158</v>
      </c>
      <c r="KO49" s="131" t="s">
        <v>158</v>
      </c>
      <c r="KP49" s="131" t="s">
        <v>158</v>
      </c>
      <c r="KQ49" s="131" t="s">
        <v>158</v>
      </c>
      <c r="KR49" s="131" t="s">
        <v>158</v>
      </c>
      <c r="KS49" s="116" t="s">
        <v>158</v>
      </c>
      <c r="KT49" s="132">
        <v>4.468671961273845</v>
      </c>
      <c r="KU49" s="132">
        <v>4.4880000000000004</v>
      </c>
      <c r="KV49" s="132">
        <v>4.7876106194690262</v>
      </c>
      <c r="KW49" s="132">
        <v>4.4489795918367347</v>
      </c>
      <c r="KX49" s="132">
        <v>4.7613636363636367</v>
      </c>
      <c r="KY49" s="132">
        <v>4.8148148148148149</v>
      </c>
      <c r="KZ49" s="132">
        <v>4.6794871794871797</v>
      </c>
      <c r="LA49" s="132">
        <v>4.76056338028169</v>
      </c>
      <c r="LB49" s="132">
        <v>4.4411764705882355</v>
      </c>
      <c r="LC49" s="132">
        <v>4.5263157894736841</v>
      </c>
      <c r="LD49" s="132">
        <v>4.083333333333333</v>
      </c>
      <c r="LE49" s="132">
        <v>4.5999999999999996</v>
      </c>
      <c r="LF49" s="132" t="s">
        <v>158</v>
      </c>
      <c r="LG49" s="132" t="s">
        <v>158</v>
      </c>
      <c r="LH49" s="132" t="s">
        <v>158</v>
      </c>
      <c r="LI49" s="132" t="s">
        <v>158</v>
      </c>
      <c r="LJ49" s="132" t="s">
        <v>158</v>
      </c>
      <c r="LK49" s="132" t="s">
        <v>158</v>
      </c>
      <c r="LL49" s="132" t="s">
        <v>158</v>
      </c>
      <c r="LM49" s="132" t="s">
        <v>158</v>
      </c>
      <c r="LN49" s="132" t="s">
        <v>158</v>
      </c>
      <c r="LO49" s="132" t="s">
        <v>158</v>
      </c>
      <c r="LP49" s="132" t="s">
        <v>158</v>
      </c>
      <c r="LQ49" s="132" t="s">
        <v>158</v>
      </c>
      <c r="LR49" s="132" t="s">
        <v>158</v>
      </c>
      <c r="LS49" s="132" t="s">
        <v>158</v>
      </c>
      <c r="LT49" s="130" t="s">
        <v>158</v>
      </c>
      <c r="LU49" s="131">
        <v>7.9218171095980008</v>
      </c>
      <c r="LV49" s="131">
        <v>7.0164884135472363</v>
      </c>
      <c r="LW49" s="131">
        <v>8.9940480591497245</v>
      </c>
      <c r="LX49" s="131">
        <v>8.7008715596330273</v>
      </c>
      <c r="LY49" s="131">
        <v>6.9874940334128883</v>
      </c>
      <c r="LZ49" s="131">
        <v>6.045923076923077</v>
      </c>
      <c r="MA49" s="131">
        <v>6.5626849315068494</v>
      </c>
      <c r="MB49" s="131">
        <v>6.7239940828402363</v>
      </c>
      <c r="MC49" s="131">
        <v>6.5928476821192055</v>
      </c>
      <c r="MD49" s="131">
        <v>5.5784883720930232</v>
      </c>
      <c r="ME49" s="131">
        <v>5.1453061224489804</v>
      </c>
      <c r="MF49" s="131">
        <v>3.9282608695652179</v>
      </c>
      <c r="MG49" s="131" t="s">
        <v>158</v>
      </c>
      <c r="MH49" s="131" t="s">
        <v>158</v>
      </c>
      <c r="MI49" s="131" t="s">
        <v>158</v>
      </c>
      <c r="MJ49" s="131" t="s">
        <v>158</v>
      </c>
      <c r="MK49" s="131" t="s">
        <v>158</v>
      </c>
      <c r="ML49" s="131" t="s">
        <v>158</v>
      </c>
      <c r="MM49" s="131" t="s">
        <v>158</v>
      </c>
      <c r="MN49" s="131" t="s">
        <v>158</v>
      </c>
      <c r="MO49" s="131" t="s">
        <v>158</v>
      </c>
      <c r="MP49" s="131" t="s">
        <v>158</v>
      </c>
      <c r="MQ49" s="131" t="s">
        <v>158</v>
      </c>
      <c r="MR49" s="131" t="s">
        <v>158</v>
      </c>
      <c r="MS49" s="131" t="s">
        <v>158</v>
      </c>
      <c r="MT49" s="131" t="s">
        <v>158</v>
      </c>
      <c r="MU49" s="130" t="s">
        <v>158</v>
      </c>
      <c r="MV49" s="131">
        <v>9.4619678349575533</v>
      </c>
      <c r="MW49" s="131">
        <v>9.5320855614973254</v>
      </c>
      <c r="MX49" s="131">
        <v>10.422735674676526</v>
      </c>
      <c r="MY49" s="131">
        <v>9.5572477064220198</v>
      </c>
      <c r="MZ49" s="131">
        <v>8.0565155131264916</v>
      </c>
      <c r="NA49" s="131">
        <v>7.3730769230769226</v>
      </c>
      <c r="NB49" s="131">
        <v>7.8235068493150681</v>
      </c>
      <c r="NC49" s="131">
        <v>7.3268639053254443</v>
      </c>
      <c r="ND49" s="131">
        <v>7.3809271523178808</v>
      </c>
      <c r="NE49" s="131">
        <v>6.3893023255813963</v>
      </c>
      <c r="NF49" s="131">
        <v>5.6522448979591839</v>
      </c>
      <c r="NG49" s="131">
        <v>4.4891304347826084</v>
      </c>
      <c r="NH49" s="131" t="s">
        <v>158</v>
      </c>
      <c r="NI49" s="131" t="s">
        <v>158</v>
      </c>
      <c r="NJ49" s="131" t="s">
        <v>158</v>
      </c>
      <c r="NK49" s="131" t="s">
        <v>158</v>
      </c>
      <c r="NL49" s="131" t="s">
        <v>158</v>
      </c>
      <c r="NM49" s="131" t="s">
        <v>158</v>
      </c>
      <c r="NN49" s="131" t="s">
        <v>158</v>
      </c>
      <c r="NO49" s="131" t="s">
        <v>158</v>
      </c>
      <c r="NP49" s="131" t="s">
        <v>158</v>
      </c>
      <c r="NQ49" s="131" t="s">
        <v>158</v>
      </c>
      <c r="NR49" s="131" t="s">
        <v>158</v>
      </c>
      <c r="NS49" s="131" t="s">
        <v>158</v>
      </c>
      <c r="NT49" s="131" t="s">
        <v>158</v>
      </c>
      <c r="NU49" s="131" t="s">
        <v>158</v>
      </c>
      <c r="NV49" s="130" t="s">
        <v>158</v>
      </c>
      <c r="NW49" s="131">
        <v>10.416964906667797</v>
      </c>
      <c r="NX49" s="131">
        <v>13.400178253119428</v>
      </c>
      <c r="NY49" s="131">
        <v>11.48380776340111</v>
      </c>
      <c r="NZ49" s="131">
        <v>10.355183486238532</v>
      </c>
      <c r="OA49" s="131">
        <v>8.9071121718377082</v>
      </c>
      <c r="OB49" s="131">
        <v>8.2453846153846158</v>
      </c>
      <c r="OC49" s="131">
        <v>8.8407123287671219</v>
      </c>
      <c r="OD49" s="131">
        <v>8.0641715976331358</v>
      </c>
      <c r="OE49" s="131">
        <v>7.9821192052980132</v>
      </c>
      <c r="OF49" s="131">
        <v>7.3105813953488381</v>
      </c>
      <c r="OG49" s="131">
        <v>6.24</v>
      </c>
      <c r="OH49" s="131">
        <v>5.1000000000000005</v>
      </c>
      <c r="OI49" s="131" t="s">
        <v>158</v>
      </c>
      <c r="OJ49" s="131" t="s">
        <v>158</v>
      </c>
      <c r="OK49" s="131" t="s">
        <v>158</v>
      </c>
      <c r="OL49" s="131" t="s">
        <v>158</v>
      </c>
      <c r="OM49" s="131" t="s">
        <v>158</v>
      </c>
      <c r="ON49" s="131" t="s">
        <v>158</v>
      </c>
      <c r="OO49" s="131" t="s">
        <v>158</v>
      </c>
      <c r="OP49" s="131" t="s">
        <v>158</v>
      </c>
      <c r="OQ49" s="131" t="s">
        <v>158</v>
      </c>
      <c r="OR49" s="131" t="s">
        <v>158</v>
      </c>
      <c r="OS49" s="131" t="s">
        <v>158</v>
      </c>
      <c r="OT49" s="131" t="s">
        <v>158</v>
      </c>
      <c r="OU49" s="131" t="s">
        <v>158</v>
      </c>
      <c r="OV49" s="131" t="s">
        <v>158</v>
      </c>
      <c r="OW49" s="378" t="s">
        <v>158</v>
      </c>
      <c r="OX49" s="132">
        <v>1.8939811689346933</v>
      </c>
      <c r="OY49" s="132">
        <v>2.8479999999999999</v>
      </c>
      <c r="OZ49" s="132">
        <v>2.0973451327433628</v>
      </c>
      <c r="PA49" s="132">
        <v>2.4387755102040818</v>
      </c>
      <c r="PB49" s="132">
        <v>2.2613636363636362</v>
      </c>
      <c r="PC49" s="132">
        <v>1.9876543209876543</v>
      </c>
      <c r="PD49" s="132">
        <v>2.4230769230769229</v>
      </c>
      <c r="PE49" s="132">
        <v>1.7746478873239437</v>
      </c>
      <c r="PF49" s="132">
        <v>1.8088235294117647</v>
      </c>
      <c r="PG49" s="132">
        <v>1.9649122807017543</v>
      </c>
      <c r="PH49" s="132">
        <v>1.625</v>
      </c>
      <c r="PI49" s="132">
        <v>1.5249999999999999</v>
      </c>
      <c r="PJ49" s="132" t="s">
        <v>158</v>
      </c>
      <c r="PK49" s="132" t="s">
        <v>158</v>
      </c>
      <c r="PL49" s="132" t="s">
        <v>158</v>
      </c>
      <c r="PM49" s="132" t="s">
        <v>158</v>
      </c>
      <c r="PN49" s="132" t="s">
        <v>158</v>
      </c>
      <c r="PO49" s="132" t="s">
        <v>158</v>
      </c>
      <c r="PP49" s="132" t="s">
        <v>158</v>
      </c>
      <c r="PQ49" s="132" t="s">
        <v>158</v>
      </c>
      <c r="PR49" s="132" t="s">
        <v>158</v>
      </c>
      <c r="PS49" s="132" t="s">
        <v>158</v>
      </c>
      <c r="PT49" s="132" t="s">
        <v>158</v>
      </c>
      <c r="PU49" s="132" t="s">
        <v>158</v>
      </c>
      <c r="PV49" s="132" t="s">
        <v>158</v>
      </c>
      <c r="PW49" s="132" t="s">
        <v>158</v>
      </c>
      <c r="PX49" s="130" t="s">
        <v>158</v>
      </c>
      <c r="PY49" s="131">
        <v>18.690788789579901</v>
      </c>
      <c r="PZ49" s="131">
        <v>11.05688202247191</v>
      </c>
      <c r="QA49" s="131">
        <v>20.530717299578061</v>
      </c>
      <c r="QB49" s="131">
        <v>15.872719665271966</v>
      </c>
      <c r="QC49" s="131">
        <v>14.712361809045229</v>
      </c>
      <c r="QD49" s="131">
        <v>14.645403726708075</v>
      </c>
      <c r="QE49" s="131">
        <v>12.673968253968255</v>
      </c>
      <c r="QF49" s="131">
        <v>18.03738095238095</v>
      </c>
      <c r="QG49" s="131">
        <v>16.187317073170732</v>
      </c>
      <c r="QH49" s="131">
        <v>12.850446428571429</v>
      </c>
      <c r="QI49" s="131">
        <v>12.92923076923077</v>
      </c>
      <c r="QJ49" s="131">
        <v>11.849180327868853</v>
      </c>
      <c r="QK49" s="131" t="s">
        <v>158</v>
      </c>
      <c r="QL49" s="131" t="s">
        <v>158</v>
      </c>
      <c r="QM49" s="131" t="s">
        <v>158</v>
      </c>
      <c r="QN49" s="131" t="s">
        <v>158</v>
      </c>
      <c r="QO49" s="131" t="s">
        <v>158</v>
      </c>
      <c r="QP49" s="131" t="s">
        <v>158</v>
      </c>
      <c r="QQ49" s="131" t="s">
        <v>158</v>
      </c>
      <c r="QR49" s="131" t="s">
        <v>158</v>
      </c>
      <c r="QS49" s="131" t="s">
        <v>158</v>
      </c>
      <c r="QT49" s="131" t="s">
        <v>158</v>
      </c>
      <c r="QU49" s="131" t="s">
        <v>158</v>
      </c>
      <c r="QV49" s="131" t="s">
        <v>158</v>
      </c>
      <c r="QW49" s="131" t="s">
        <v>158</v>
      </c>
      <c r="QX49" s="131" t="s">
        <v>158</v>
      </c>
      <c r="QY49" s="130" t="s">
        <v>158</v>
      </c>
      <c r="QZ49" s="131">
        <v>22.324630812634943</v>
      </c>
      <c r="RA49" s="131">
        <v>15.021067415730338</v>
      </c>
      <c r="RB49" s="131">
        <v>23.791983122362868</v>
      </c>
      <c r="RC49" s="131">
        <v>17.434979079497907</v>
      </c>
      <c r="RD49" s="131">
        <v>16.96321608040201</v>
      </c>
      <c r="RE49" s="131">
        <v>17.86024844720497</v>
      </c>
      <c r="RF49" s="131">
        <v>15.10888888888889</v>
      </c>
      <c r="RG49" s="131">
        <v>19.654603174603174</v>
      </c>
      <c r="RH49" s="131">
        <v>18.122276422764227</v>
      </c>
      <c r="RI49" s="131">
        <v>14.718214285714287</v>
      </c>
      <c r="RJ49" s="131">
        <v>14.203076923076923</v>
      </c>
      <c r="RK49" s="131">
        <v>13.540983606557377</v>
      </c>
      <c r="RL49" s="131" t="s">
        <v>158</v>
      </c>
      <c r="RM49" s="131" t="s">
        <v>158</v>
      </c>
      <c r="RN49" s="131" t="s">
        <v>158</v>
      </c>
      <c r="RO49" s="131" t="s">
        <v>158</v>
      </c>
      <c r="RP49" s="131" t="s">
        <v>158</v>
      </c>
      <c r="RQ49" s="131" t="s">
        <v>158</v>
      </c>
      <c r="RR49" s="131" t="s">
        <v>158</v>
      </c>
      <c r="RS49" s="131" t="s">
        <v>158</v>
      </c>
      <c r="RT49" s="131" t="s">
        <v>158</v>
      </c>
      <c r="RU49" s="131" t="s">
        <v>158</v>
      </c>
      <c r="RV49" s="131" t="s">
        <v>158</v>
      </c>
      <c r="RW49" s="131" t="s">
        <v>158</v>
      </c>
      <c r="RX49" s="131" t="s">
        <v>158</v>
      </c>
      <c r="RY49" s="131" t="s">
        <v>158</v>
      </c>
      <c r="RZ49" s="130" t="s">
        <v>158</v>
      </c>
      <c r="SA49" s="131">
        <v>24.577857353345788</v>
      </c>
      <c r="SB49" s="131">
        <v>21.116573033707866</v>
      </c>
      <c r="SC49" s="131">
        <v>26.214092827004219</v>
      </c>
      <c r="SD49" s="131">
        <v>18.890627615062762</v>
      </c>
      <c r="SE49" s="131">
        <v>18.754170854271358</v>
      </c>
      <c r="SF49" s="131">
        <v>19.973291925465841</v>
      </c>
      <c r="SG49" s="131">
        <v>17.073333333333334</v>
      </c>
      <c r="SH49" s="131">
        <v>21.632460317460318</v>
      </c>
      <c r="SI49" s="131">
        <v>19.59837398373984</v>
      </c>
      <c r="SJ49" s="131">
        <v>16.840446428571433</v>
      </c>
      <c r="SK49" s="131">
        <v>15.68</v>
      </c>
      <c r="SL49" s="131">
        <v>15.383606557377052</v>
      </c>
      <c r="SM49" s="131" t="s">
        <v>158</v>
      </c>
      <c r="SN49" s="131" t="s">
        <v>158</v>
      </c>
      <c r="SO49" s="131" t="s">
        <v>158</v>
      </c>
      <c r="SP49" s="131" t="s">
        <v>158</v>
      </c>
      <c r="SQ49" s="131" t="s">
        <v>158</v>
      </c>
      <c r="SR49" s="131" t="s">
        <v>158</v>
      </c>
      <c r="SS49" s="131" t="s">
        <v>158</v>
      </c>
      <c r="ST49" s="131" t="s">
        <v>158</v>
      </c>
      <c r="SU49" s="131" t="s">
        <v>158</v>
      </c>
      <c r="SV49" s="131" t="s">
        <v>158</v>
      </c>
      <c r="SW49" s="131" t="s">
        <v>158</v>
      </c>
      <c r="SX49" s="131" t="s">
        <v>158</v>
      </c>
      <c r="SY49" s="131" t="s">
        <v>158</v>
      </c>
      <c r="SZ49" s="131" t="s">
        <v>158</v>
      </c>
      <c r="TA49" s="378" t="s">
        <v>158</v>
      </c>
      <c r="TB49" s="132">
        <v>1.8913339910274336</v>
      </c>
      <c r="TC49" s="132">
        <v>2.84</v>
      </c>
      <c r="TD49" s="132">
        <v>2.0707964601769913</v>
      </c>
      <c r="TE49" s="132">
        <v>2.4183673469387754</v>
      </c>
      <c r="TF49" s="132">
        <v>2.25</v>
      </c>
      <c r="TG49" s="132">
        <v>1.962962962962963</v>
      </c>
      <c r="TH49" s="132">
        <v>-2.0384615384615383</v>
      </c>
      <c r="TI49" s="132">
        <v>-3.647887323943662</v>
      </c>
      <c r="TJ49" s="132">
        <v>-2.8676470588235294</v>
      </c>
      <c r="TK49" s="132">
        <v>-5.1052631578947372</v>
      </c>
      <c r="TL49" s="132">
        <v>-5.5625</v>
      </c>
      <c r="TM49" s="132">
        <v>-1.125</v>
      </c>
      <c r="TN49" s="132" t="s">
        <v>158</v>
      </c>
      <c r="TO49" s="132" t="s">
        <v>158</v>
      </c>
      <c r="TP49" s="132" t="s">
        <v>158</v>
      </c>
      <c r="TQ49" s="132" t="s">
        <v>158</v>
      </c>
      <c r="TR49" s="132" t="s">
        <v>158</v>
      </c>
      <c r="TS49" s="132" t="s">
        <v>158</v>
      </c>
      <c r="TT49" s="132" t="s">
        <v>158</v>
      </c>
      <c r="TU49" s="132" t="s">
        <v>158</v>
      </c>
      <c r="TV49" s="132" t="s">
        <v>158</v>
      </c>
      <c r="TW49" s="132" t="s">
        <v>158</v>
      </c>
      <c r="TX49" s="132" t="s">
        <v>158</v>
      </c>
      <c r="TY49" s="132" t="s">
        <v>158</v>
      </c>
      <c r="TZ49" s="132" t="s">
        <v>158</v>
      </c>
      <c r="UA49" s="132" t="s">
        <v>158</v>
      </c>
      <c r="UB49" s="235" t="s">
        <v>158</v>
      </c>
      <c r="UC49" s="236">
        <v>49.31</v>
      </c>
      <c r="UD49" s="236">
        <v>48.28</v>
      </c>
      <c r="UE49" s="236">
        <v>42.07</v>
      </c>
      <c r="UF49" s="236">
        <v>41.18</v>
      </c>
      <c r="UG49" s="236">
        <v>37.81</v>
      </c>
      <c r="UH49" s="236">
        <v>34.08</v>
      </c>
      <c r="UI49" s="236">
        <v>32.700000000000003</v>
      </c>
      <c r="UJ49" s="236">
        <v>30.13</v>
      </c>
      <c r="UK49" s="236">
        <v>29.37</v>
      </c>
      <c r="UL49" s="236">
        <v>27.74</v>
      </c>
      <c r="UM49" s="236">
        <v>20.85</v>
      </c>
      <c r="UN49" s="236">
        <v>12.11</v>
      </c>
      <c r="UO49" s="231" t="s">
        <v>5</v>
      </c>
      <c r="UP49" s="231" t="s">
        <v>5</v>
      </c>
      <c r="UQ49" s="231" t="s">
        <v>5</v>
      </c>
      <c r="UR49" s="231" t="s">
        <v>5</v>
      </c>
      <c r="US49" s="231" t="s">
        <v>5</v>
      </c>
      <c r="UT49" s="231" t="s">
        <v>5</v>
      </c>
      <c r="UU49" s="231" t="s">
        <v>5</v>
      </c>
      <c r="UV49" s="231" t="s">
        <v>5</v>
      </c>
      <c r="UW49" s="231" t="s">
        <v>5</v>
      </c>
      <c r="UX49" s="231" t="s">
        <v>5</v>
      </c>
      <c r="UY49" s="231" t="s">
        <v>5</v>
      </c>
      <c r="UZ49" s="231" t="s">
        <v>5</v>
      </c>
      <c r="VA49" s="231" t="s">
        <v>5</v>
      </c>
      <c r="VB49" s="231" t="s">
        <v>5</v>
      </c>
      <c r="VC49" s="130" t="s">
        <v>158</v>
      </c>
      <c r="VD49" s="131">
        <v>0.71790715879132017</v>
      </c>
      <c r="VE49" s="131">
        <v>0.65223695111847546</v>
      </c>
      <c r="VF49" s="131">
        <v>1.0235322082243881</v>
      </c>
      <c r="VG49" s="131">
        <v>0.94001942690626517</v>
      </c>
      <c r="VH49" s="131">
        <v>0.87992594551705905</v>
      </c>
      <c r="VI49" s="131">
        <v>0.85416666666666674</v>
      </c>
      <c r="VJ49" s="131">
        <v>0.9391437308868501</v>
      </c>
      <c r="VK49" s="131">
        <v>1.0623962827746432</v>
      </c>
      <c r="VL49" s="131">
        <v>0.99693564862104189</v>
      </c>
      <c r="VM49" s="131">
        <v>0.91023792357606348</v>
      </c>
      <c r="VN49" s="131">
        <v>1.007673860911271</v>
      </c>
      <c r="VO49" s="131">
        <v>1.4921552436003305</v>
      </c>
      <c r="VP49" s="131" t="s">
        <v>158</v>
      </c>
      <c r="VQ49" s="131" t="s">
        <v>158</v>
      </c>
      <c r="VR49" s="131" t="s">
        <v>158</v>
      </c>
      <c r="VS49" s="131" t="s">
        <v>158</v>
      </c>
      <c r="VT49" s="131" t="s">
        <v>158</v>
      </c>
      <c r="VU49" s="131" t="s">
        <v>158</v>
      </c>
      <c r="VV49" s="131" t="s">
        <v>158</v>
      </c>
      <c r="VW49" s="131" t="s">
        <v>158</v>
      </c>
      <c r="VX49" s="131" t="s">
        <v>158</v>
      </c>
      <c r="VY49" s="131" t="s">
        <v>158</v>
      </c>
      <c r="VZ49" s="131" t="s">
        <v>158</v>
      </c>
      <c r="WA49" s="131" t="s">
        <v>158</v>
      </c>
      <c r="WB49" s="131" t="s">
        <v>158</v>
      </c>
      <c r="WC49" s="131" t="s">
        <v>158</v>
      </c>
      <c r="WD49" s="130" t="s">
        <v>158</v>
      </c>
      <c r="WE49" s="131">
        <v>0.85748185687588319</v>
      </c>
      <c r="WF49" s="131">
        <v>0.88608119304059652</v>
      </c>
      <c r="WG49" s="131">
        <v>1.1861183741383408</v>
      </c>
      <c r="WH49" s="131">
        <v>1.0325400679941721</v>
      </c>
      <c r="WI49" s="131">
        <v>1.0145464162919862</v>
      </c>
      <c r="WJ49" s="131">
        <v>1.0416666666666667</v>
      </c>
      <c r="WK49" s="131">
        <v>1.119571865443425</v>
      </c>
      <c r="WL49" s="131">
        <v>1.1576501825423167</v>
      </c>
      <c r="WM49" s="131">
        <v>1.1161048689138577</v>
      </c>
      <c r="WN49" s="131">
        <v>1.0425378514780101</v>
      </c>
      <c r="WO49" s="131">
        <v>1.1069544364508392</v>
      </c>
      <c r="WP49" s="131">
        <v>1.7052023121387283</v>
      </c>
      <c r="WQ49" s="131" t="s">
        <v>158</v>
      </c>
      <c r="WR49" s="131" t="s">
        <v>158</v>
      </c>
      <c r="WS49" s="131" t="s">
        <v>158</v>
      </c>
      <c r="WT49" s="131" t="s">
        <v>158</v>
      </c>
      <c r="WU49" s="131" t="s">
        <v>158</v>
      </c>
      <c r="WV49" s="131" t="s">
        <v>158</v>
      </c>
      <c r="WW49" s="131" t="s">
        <v>158</v>
      </c>
      <c r="WX49" s="131" t="s">
        <v>158</v>
      </c>
      <c r="WY49" s="131" t="s">
        <v>158</v>
      </c>
      <c r="WZ49" s="131" t="s">
        <v>158</v>
      </c>
      <c r="XA49" s="131" t="s">
        <v>158</v>
      </c>
      <c r="XB49" s="131" t="s">
        <v>158</v>
      </c>
      <c r="XC49" s="131" t="s">
        <v>158</v>
      </c>
      <c r="XD49" s="131" t="s">
        <v>158</v>
      </c>
      <c r="XE49" s="130" t="s">
        <v>158</v>
      </c>
      <c r="XF49" s="131">
        <v>0.94402756033258972</v>
      </c>
      <c r="XG49" s="131">
        <v>1.2456503728251864</v>
      </c>
      <c r="XH49" s="131">
        <v>1.3068695032089375</v>
      </c>
      <c r="XI49" s="131">
        <v>1.1187469645458961</v>
      </c>
      <c r="XJ49" s="131">
        <v>1.1216609362602485</v>
      </c>
      <c r="XK49" s="131">
        <v>1.1649061032863852</v>
      </c>
      <c r="XL49" s="131">
        <v>1.2651376146788988</v>
      </c>
      <c r="XM49" s="131">
        <v>1.2741453700630601</v>
      </c>
      <c r="XN49" s="131">
        <v>1.2070139598229486</v>
      </c>
      <c r="XO49" s="131">
        <v>1.1928622927180967</v>
      </c>
      <c r="XP49" s="131">
        <v>1.2220623501199039</v>
      </c>
      <c r="XQ49" s="131">
        <v>1.9372419488026427</v>
      </c>
      <c r="XR49" s="131" t="s">
        <v>158</v>
      </c>
      <c r="XS49" s="131" t="s">
        <v>158</v>
      </c>
      <c r="XT49" s="131" t="s">
        <v>158</v>
      </c>
      <c r="XU49" s="131" t="s">
        <v>158</v>
      </c>
      <c r="XV49" s="131" t="s">
        <v>158</v>
      </c>
      <c r="XW49" s="131" t="s">
        <v>158</v>
      </c>
      <c r="XX49" s="131" t="s">
        <v>158</v>
      </c>
      <c r="XY49" s="131" t="s">
        <v>158</v>
      </c>
      <c r="XZ49" s="131" t="s">
        <v>158</v>
      </c>
      <c r="YA49" s="131" t="s">
        <v>158</v>
      </c>
      <c r="YB49" s="131" t="s">
        <v>158</v>
      </c>
      <c r="YC49" s="131" t="s">
        <v>158</v>
      </c>
      <c r="YD49" s="131" t="s">
        <v>158</v>
      </c>
      <c r="YE49" s="131" t="s">
        <v>158</v>
      </c>
      <c r="YF49" s="235" t="s">
        <v>158</v>
      </c>
      <c r="YG49" s="8">
        <v>127.305384</v>
      </c>
      <c r="YH49" s="8">
        <v>125</v>
      </c>
      <c r="YI49" s="8">
        <v>113</v>
      </c>
      <c r="YJ49" s="8">
        <v>98</v>
      </c>
      <c r="YK49" s="8">
        <v>88</v>
      </c>
      <c r="YL49" s="8">
        <v>81</v>
      </c>
      <c r="YM49" s="8">
        <v>78</v>
      </c>
      <c r="YN49" s="8">
        <v>71</v>
      </c>
      <c r="YO49" s="8">
        <v>68</v>
      </c>
      <c r="YP49" s="8">
        <v>57</v>
      </c>
      <c r="YQ49" s="8">
        <v>48</v>
      </c>
      <c r="YR49" s="8">
        <v>40</v>
      </c>
      <c r="YS49" s="231" t="s">
        <v>5</v>
      </c>
      <c r="YT49" s="231" t="s">
        <v>5</v>
      </c>
      <c r="YU49" s="231" t="s">
        <v>5</v>
      </c>
      <c r="YV49" s="231" t="s">
        <v>5</v>
      </c>
      <c r="YW49" s="231" t="s">
        <v>5</v>
      </c>
      <c r="YX49" s="231" t="s">
        <v>5</v>
      </c>
      <c r="YY49" s="231" t="s">
        <v>5</v>
      </c>
      <c r="YZ49" s="231" t="s">
        <v>5</v>
      </c>
      <c r="ZA49" s="231" t="s">
        <v>5</v>
      </c>
      <c r="ZB49" s="231" t="s">
        <v>5</v>
      </c>
      <c r="ZC49" s="231" t="s">
        <v>5</v>
      </c>
      <c r="ZD49" s="231" t="s">
        <v>5</v>
      </c>
      <c r="ZE49" s="231" t="s">
        <v>5</v>
      </c>
      <c r="ZF49" s="231" t="s">
        <v>5</v>
      </c>
      <c r="ZG49" s="235" t="s">
        <v>158</v>
      </c>
      <c r="ZH49" s="133">
        <v>7.0300000000000001E-2</v>
      </c>
      <c r="ZI49" s="133">
        <v>8.4199999999999997E-2</v>
      </c>
      <c r="ZJ49" s="133">
        <v>0.12470000000000001</v>
      </c>
      <c r="ZK49" s="133">
        <v>0.13639999999999999</v>
      </c>
      <c r="ZL49" s="133">
        <v>0.109</v>
      </c>
      <c r="ZM49" s="133">
        <v>0.11560000000000001</v>
      </c>
      <c r="ZN49" s="133">
        <v>0.10339999999999999</v>
      </c>
      <c r="ZO49" s="133">
        <v>6.9000000000000006E-2</v>
      </c>
      <c r="ZP49" s="133">
        <v>0.1241</v>
      </c>
      <c r="ZQ49" s="133">
        <v>0.25340000000000001</v>
      </c>
      <c r="ZR49" s="133">
        <v>0.19210000000000002</v>
      </c>
      <c r="ZS49" s="133">
        <v>3.7400000000000003E-2</v>
      </c>
      <c r="ZT49" s="379" t="s">
        <v>158</v>
      </c>
      <c r="ZU49" s="133">
        <v>4.9299999999999997E-2</v>
      </c>
      <c r="ZV49" s="133">
        <v>6.3E-2</v>
      </c>
      <c r="ZW49" s="133">
        <v>9.0899999999999995E-2</v>
      </c>
      <c r="ZX49" s="133">
        <v>9.5100000000000004E-2</v>
      </c>
      <c r="ZY49" s="133">
        <v>7.5399999999999995E-2</v>
      </c>
      <c r="ZZ49" s="133">
        <v>7.8100000000000003E-2</v>
      </c>
      <c r="AAA49" s="133">
        <v>7.1399999999999991E-2</v>
      </c>
      <c r="AAB49" s="133">
        <v>4.2699999999999995E-2</v>
      </c>
      <c r="AAC49" s="133">
        <v>7.5800000000000006E-2</v>
      </c>
      <c r="AAD49" s="133">
        <v>0.1474</v>
      </c>
      <c r="AAE49" s="133">
        <v>0.11259999999999999</v>
      </c>
      <c r="AAF49" s="133">
        <v>3.78E-2</v>
      </c>
      <c r="AAG49" s="235" t="s">
        <v>158</v>
      </c>
      <c r="AAH49" s="8">
        <v>568.88599999999997</v>
      </c>
      <c r="AAI49" s="8">
        <v>561</v>
      </c>
      <c r="AAJ49" s="8">
        <v>541</v>
      </c>
      <c r="AAK49" s="8">
        <v>436</v>
      </c>
      <c r="AAL49" s="8">
        <v>419</v>
      </c>
      <c r="AAM49" s="8">
        <v>390</v>
      </c>
      <c r="AAN49" s="8">
        <v>365</v>
      </c>
      <c r="AAO49" s="8">
        <v>338</v>
      </c>
      <c r="AAP49" s="8">
        <v>302</v>
      </c>
      <c r="AAQ49" s="8">
        <v>258</v>
      </c>
      <c r="AAR49" s="8">
        <v>196</v>
      </c>
      <c r="AAS49" s="8">
        <v>184</v>
      </c>
      <c r="AAT49" s="231" t="s">
        <v>5</v>
      </c>
      <c r="AAU49" s="231" t="s">
        <v>5</v>
      </c>
      <c r="AAV49" s="231" t="s">
        <v>5</v>
      </c>
      <c r="AAW49" s="231" t="s">
        <v>5</v>
      </c>
      <c r="AAX49" s="231" t="s">
        <v>5</v>
      </c>
      <c r="AAY49" s="231" t="s">
        <v>5</v>
      </c>
      <c r="AAZ49" s="231" t="s">
        <v>5</v>
      </c>
      <c r="ABA49" s="231" t="s">
        <v>5</v>
      </c>
      <c r="ABB49" s="231" t="s">
        <v>5</v>
      </c>
      <c r="ABC49" s="231" t="s">
        <v>5</v>
      </c>
      <c r="ABD49" s="231" t="s">
        <v>5</v>
      </c>
      <c r="ABE49" s="231" t="s">
        <v>5</v>
      </c>
      <c r="ABF49" s="231" t="s">
        <v>5</v>
      </c>
      <c r="ABG49" s="231" t="s">
        <v>5</v>
      </c>
      <c r="ABH49" s="235" t="s">
        <v>158</v>
      </c>
      <c r="ABI49" s="8">
        <v>241.114</v>
      </c>
      <c r="ABJ49" s="8">
        <v>356</v>
      </c>
      <c r="ABK49" s="8">
        <v>237</v>
      </c>
      <c r="ABL49" s="8">
        <v>239</v>
      </c>
      <c r="ABM49" s="8">
        <v>199</v>
      </c>
      <c r="ABN49" s="8">
        <v>161</v>
      </c>
      <c r="ABO49" s="8">
        <v>189</v>
      </c>
      <c r="ABP49" s="8">
        <v>126</v>
      </c>
      <c r="ABQ49" s="8">
        <v>123</v>
      </c>
      <c r="ABR49" s="8">
        <v>112</v>
      </c>
      <c r="ABS49" s="8">
        <v>78</v>
      </c>
      <c r="ABT49" s="8">
        <v>61</v>
      </c>
      <c r="ABU49" s="231" t="s">
        <v>5</v>
      </c>
      <c r="ABV49" s="231" t="s">
        <v>5</v>
      </c>
      <c r="ABW49" s="231" t="s">
        <v>5</v>
      </c>
      <c r="ABX49" s="231" t="s">
        <v>5</v>
      </c>
      <c r="ABY49" s="231" t="s">
        <v>5</v>
      </c>
      <c r="ABZ49" s="231" t="s">
        <v>5</v>
      </c>
      <c r="ACA49" s="231" t="s">
        <v>5</v>
      </c>
      <c r="ACB49" s="231" t="s">
        <v>5</v>
      </c>
      <c r="ACC49" s="231" t="s">
        <v>5</v>
      </c>
      <c r="ACD49" s="231" t="s">
        <v>5</v>
      </c>
      <c r="ACE49" s="231" t="s">
        <v>5</v>
      </c>
      <c r="ACF49" s="231" t="s">
        <v>5</v>
      </c>
      <c r="ACG49" s="231" t="s">
        <v>5</v>
      </c>
      <c r="ACH49" s="231" t="s">
        <v>5</v>
      </c>
      <c r="ACI49" s="235" t="s">
        <v>158</v>
      </c>
      <c r="ACJ49" s="8">
        <v>240.77699999999999</v>
      </c>
      <c r="ACK49" s="8">
        <v>355</v>
      </c>
      <c r="ACL49" s="8">
        <v>234</v>
      </c>
      <c r="ACM49" s="8">
        <v>237</v>
      </c>
      <c r="ACN49" s="8">
        <v>198</v>
      </c>
      <c r="ACO49" s="8">
        <v>159</v>
      </c>
      <c r="ACP49" s="8">
        <v>-159</v>
      </c>
      <c r="ACQ49" s="8">
        <v>-259</v>
      </c>
      <c r="ACR49" s="8">
        <v>-195</v>
      </c>
      <c r="ACS49" s="8">
        <v>-291</v>
      </c>
      <c r="ACT49" s="8">
        <v>-267</v>
      </c>
      <c r="ACU49" s="8">
        <v>-45</v>
      </c>
      <c r="ACV49" s="238" t="s">
        <v>5</v>
      </c>
      <c r="ACW49" s="238" t="s">
        <v>5</v>
      </c>
      <c r="ACX49" s="238" t="s">
        <v>5</v>
      </c>
      <c r="ACY49" s="238" t="s">
        <v>5</v>
      </c>
      <c r="ACZ49" s="238" t="s">
        <v>5</v>
      </c>
      <c r="ADA49" s="238" t="s">
        <v>5</v>
      </c>
      <c r="ADB49" s="238" t="s">
        <v>5</v>
      </c>
      <c r="ADC49" s="238" t="s">
        <v>5</v>
      </c>
      <c r="ADD49" s="238" t="s">
        <v>5</v>
      </c>
      <c r="ADE49" s="238" t="s">
        <v>5</v>
      </c>
      <c r="ADF49" s="238" t="s">
        <v>5</v>
      </c>
      <c r="ADG49" s="238" t="s">
        <v>5</v>
      </c>
      <c r="ADH49" s="238" t="s">
        <v>5</v>
      </c>
      <c r="ADI49" s="238" t="s">
        <v>5</v>
      </c>
      <c r="ADJ49" s="127" t="s">
        <v>158</v>
      </c>
      <c r="ADK49" s="128">
        <v>0.48862068965517225</v>
      </c>
      <c r="ADL49" s="128">
        <v>0.41044776119402981</v>
      </c>
      <c r="ADM49" s="128">
        <v>0.28673835125448027</v>
      </c>
      <c r="ADN49" s="128">
        <v>0.28372655777374467</v>
      </c>
      <c r="ADO49" s="128">
        <v>0.37653562653562639</v>
      </c>
      <c r="ADP49" s="128">
        <v>0.37468827930174564</v>
      </c>
      <c r="ADQ49" s="128">
        <v>0.44727828746177367</v>
      </c>
      <c r="ADR49" s="128">
        <v>0.66389671361502345</v>
      </c>
      <c r="ADS49" s="128">
        <v>0.38854700854700852</v>
      </c>
      <c r="ADT49" s="128">
        <v>0.20421296296296293</v>
      </c>
      <c r="ADU49" s="128">
        <v>0.3963963963963964</v>
      </c>
      <c r="ADV49" s="128">
        <v>0.52380952380952384</v>
      </c>
      <c r="ADW49" s="128">
        <v>2.6938775510204085</v>
      </c>
      <c r="ADX49" s="128">
        <v>3.1190476190476191</v>
      </c>
      <c r="ADY49" s="128">
        <v>5.2222500000000007</v>
      </c>
      <c r="ADZ49" s="128">
        <v>2.6377391304347824</v>
      </c>
      <c r="AEA49" s="128" t="s">
        <v>158</v>
      </c>
      <c r="AEB49" s="128" t="s">
        <v>158</v>
      </c>
      <c r="AEC49" s="128" t="s">
        <v>158</v>
      </c>
      <c r="AED49" s="128" t="s">
        <v>158</v>
      </c>
      <c r="AEE49" s="128" t="s">
        <v>158</v>
      </c>
      <c r="AEF49" s="128" t="s">
        <v>158</v>
      </c>
      <c r="AEG49" s="128" t="s">
        <v>158</v>
      </c>
      <c r="AEH49" s="128" t="s">
        <v>158</v>
      </c>
      <c r="AEI49" s="128" t="s">
        <v>158</v>
      </c>
      <c r="AEJ49" s="128" t="s">
        <v>158</v>
      </c>
      <c r="AEK49" s="127" t="s">
        <v>158</v>
      </c>
      <c r="AEL49" s="128">
        <v>0.89779139723782087</v>
      </c>
      <c r="AEM49" s="128">
        <v>0.57935393258426959</v>
      </c>
      <c r="AEN49" s="128">
        <v>0.76286919831223621</v>
      </c>
      <c r="AEO49" s="128">
        <v>0.64103207810320761</v>
      </c>
      <c r="AEP49" s="128">
        <v>0.67768844221105506</v>
      </c>
      <c r="AEQ49" s="128">
        <v>0.75591614906832294</v>
      </c>
      <c r="AER49" s="128">
        <v>0.60361269841269838</v>
      </c>
      <c r="AES49" s="128">
        <v>0.79683412698412692</v>
      </c>
      <c r="AET49" s="128">
        <v>0.75397073170731699</v>
      </c>
      <c r="AEU49" s="128">
        <v>0.67346517857142851</v>
      </c>
      <c r="AEV49" s="128">
        <v>0.8123076923076924</v>
      </c>
      <c r="AEW49" s="128">
        <v>0.8655737704918034</v>
      </c>
      <c r="AEX49" s="128" t="s">
        <v>158</v>
      </c>
      <c r="AEY49" s="128" t="s">
        <v>158</v>
      </c>
      <c r="AEZ49" s="128" t="s">
        <v>158</v>
      </c>
      <c r="AFA49" s="128" t="s">
        <v>158</v>
      </c>
      <c r="AFB49" s="128" t="s">
        <v>158</v>
      </c>
      <c r="AFC49" s="128" t="s">
        <v>158</v>
      </c>
      <c r="AFD49" s="128" t="s">
        <v>158</v>
      </c>
      <c r="AFE49" s="128" t="s">
        <v>158</v>
      </c>
      <c r="AFF49" s="128" t="s">
        <v>158</v>
      </c>
      <c r="AFG49" s="128" t="s">
        <v>158</v>
      </c>
      <c r="AFH49" s="128" t="s">
        <v>158</v>
      </c>
      <c r="AFI49" s="128" t="s">
        <v>158</v>
      </c>
      <c r="AFJ49" s="128" t="s">
        <v>158</v>
      </c>
      <c r="AFK49" s="128" t="s">
        <v>158</v>
      </c>
      <c r="AFL49" s="134" t="s">
        <v>158</v>
      </c>
      <c r="AFM49" s="135">
        <v>0.89904797781183399</v>
      </c>
      <c r="AFN49" s="135">
        <v>0.58098591549295764</v>
      </c>
      <c r="AFO49" s="135">
        <v>0.77264957264957257</v>
      </c>
      <c r="AFP49" s="135">
        <v>0.64644163150492251</v>
      </c>
      <c r="AFQ49" s="135">
        <v>0.68111111111111089</v>
      </c>
      <c r="AFR49" s="135">
        <v>0.76542452830188679</v>
      </c>
      <c r="AFS49" s="135" t="s">
        <v>1282</v>
      </c>
      <c r="AFT49" s="135" t="s">
        <v>1282</v>
      </c>
      <c r="AFU49" s="135" t="s">
        <v>1282</v>
      </c>
      <c r="AFV49" s="135" t="s">
        <v>1282</v>
      </c>
      <c r="AFW49" s="135" t="s">
        <v>1282</v>
      </c>
      <c r="AFX49" s="135" t="s">
        <v>1282</v>
      </c>
      <c r="AFY49" s="135" t="s">
        <v>158</v>
      </c>
      <c r="AFZ49" s="135" t="s">
        <v>158</v>
      </c>
      <c r="AGA49" s="135" t="s">
        <v>158</v>
      </c>
      <c r="AGB49" s="135" t="s">
        <v>158</v>
      </c>
      <c r="AGC49" s="135" t="s">
        <v>158</v>
      </c>
      <c r="AGD49" s="135" t="s">
        <v>158</v>
      </c>
      <c r="AGE49" s="135" t="s">
        <v>158</v>
      </c>
      <c r="AGF49" s="135" t="s">
        <v>158</v>
      </c>
      <c r="AGG49" s="135" t="s">
        <v>158</v>
      </c>
      <c r="AGH49" s="135" t="s">
        <v>158</v>
      </c>
      <c r="AGI49" s="135" t="s">
        <v>158</v>
      </c>
      <c r="AGJ49" s="135" t="s">
        <v>158</v>
      </c>
      <c r="AGK49" s="135" t="s">
        <v>158</v>
      </c>
      <c r="AGL49" s="135" t="s">
        <v>158</v>
      </c>
    </row>
    <row r="50" spans="1:870" x14ac:dyDescent="0.2">
      <c r="A50" s="7">
        <v>48</v>
      </c>
      <c r="B50" s="1" t="s">
        <v>2661</v>
      </c>
      <c r="C50" s="1" t="s">
        <v>2662</v>
      </c>
      <c r="D50" s="94">
        <v>6.533333333333334E-2</v>
      </c>
      <c r="E50" s="95">
        <v>7.0000000000000007E-2</v>
      </c>
      <c r="F50" s="57">
        <v>0.28000000000000003</v>
      </c>
      <c r="G50" s="58" t="s">
        <v>185</v>
      </c>
      <c r="H50" s="58">
        <v>0.37848160000000003</v>
      </c>
      <c r="I50" s="226" t="s">
        <v>1330</v>
      </c>
      <c r="J50" s="58" t="s">
        <v>185</v>
      </c>
      <c r="K50" s="58" t="s">
        <v>1280</v>
      </c>
      <c r="L50" s="226" t="s">
        <v>2663</v>
      </c>
      <c r="M50" s="150">
        <v>0.56000000000000005</v>
      </c>
      <c r="N50" s="123">
        <v>0.52</v>
      </c>
      <c r="O50" s="123">
        <v>0.48</v>
      </c>
      <c r="P50" s="123">
        <v>0.42666666666666669</v>
      </c>
      <c r="Q50" s="123">
        <v>0.39999999999999997</v>
      </c>
      <c r="R50" s="123">
        <v>0.37333333333333335</v>
      </c>
      <c r="S50" s="123">
        <v>0.34666666666666668</v>
      </c>
      <c r="T50" s="124">
        <v>0.31555555555555553</v>
      </c>
      <c r="U50" s="124">
        <v>0.30222222222222223</v>
      </c>
      <c r="V50" s="124">
        <v>0.26222222222222219</v>
      </c>
      <c r="W50" s="124">
        <v>0.24444444444444446</v>
      </c>
      <c r="X50" s="124">
        <v>0.23111111111111113</v>
      </c>
      <c r="Y50" s="124">
        <v>0.23111111111111113</v>
      </c>
      <c r="Z50" s="124">
        <v>0.23111111111111113</v>
      </c>
      <c r="AA50" s="124">
        <v>0.22666666666666668</v>
      </c>
      <c r="AB50" s="124">
        <v>0.2074222222222222</v>
      </c>
      <c r="AC50" s="142">
        <v>0.1719111111111111</v>
      </c>
      <c r="AD50" s="124">
        <v>0.11657777777777777</v>
      </c>
      <c r="AE50" s="124">
        <v>0.10675555555555555</v>
      </c>
      <c r="AF50" s="124">
        <v>0.13432098765432099</v>
      </c>
      <c r="AG50" s="124">
        <v>0.13168724279835392</v>
      </c>
      <c r="AH50" s="124">
        <v>0.13168724279835392</v>
      </c>
      <c r="AI50" s="124">
        <v>0.12905349794238682</v>
      </c>
      <c r="AJ50" s="124">
        <v>0.12905349794238682</v>
      </c>
      <c r="AK50" s="124">
        <v>0.12905349794238682</v>
      </c>
      <c r="AL50" s="124">
        <v>0.12905349794238682</v>
      </c>
      <c r="AM50" s="124">
        <v>0.12905349794238682</v>
      </c>
      <c r="AN50" s="124">
        <v>0.12905349794238682</v>
      </c>
      <c r="AO50" s="142">
        <v>0.12905349794238682</v>
      </c>
      <c r="AP50" s="137">
        <v>0.12905349794238682</v>
      </c>
      <c r="AQ50" s="137">
        <v>0.12905349794238682</v>
      </c>
      <c r="AR50" s="137">
        <v>0.12905349794238682</v>
      </c>
      <c r="AS50" s="137">
        <v>0.12378600823045267</v>
      </c>
      <c r="AT50" s="137">
        <v>0.10798353909465019</v>
      </c>
      <c r="AU50" s="137">
        <v>9.2181069958847728E-2</v>
      </c>
      <c r="AV50" s="137">
        <v>7.9012345679012344E-2</v>
      </c>
      <c r="AW50" s="137">
        <v>9.8765432098765427E-2</v>
      </c>
      <c r="AX50" s="137">
        <v>7.9012345679012344E-2</v>
      </c>
      <c r="AY50" s="137">
        <v>5.5308641975308638E-2</v>
      </c>
      <c r="AZ50" s="137" t="s">
        <v>1283</v>
      </c>
      <c r="BA50" s="137" t="s">
        <v>1283</v>
      </c>
      <c r="BB50" s="137" t="s">
        <v>1283</v>
      </c>
      <c r="BC50" s="137" t="s">
        <v>1283</v>
      </c>
      <c r="BD50" s="137" t="s">
        <v>1283</v>
      </c>
      <c r="BE50" s="137" t="s">
        <v>1283</v>
      </c>
      <c r="BF50" s="137" t="s">
        <v>1283</v>
      </c>
      <c r="BG50" s="137" t="s">
        <v>1283</v>
      </c>
      <c r="BH50" s="137" t="s">
        <v>1283</v>
      </c>
      <c r="BI50" s="137" t="s">
        <v>1283</v>
      </c>
      <c r="BJ50" s="137" t="s">
        <v>1283</v>
      </c>
      <c r="BK50" s="137" t="s">
        <v>1283</v>
      </c>
      <c r="BL50" s="137" t="s">
        <v>1283</v>
      </c>
      <c r="BM50" s="126">
        <v>7.6923076923077094E-2</v>
      </c>
      <c r="BN50" s="125">
        <v>8.3333333333333481E-2</v>
      </c>
      <c r="BO50" s="125">
        <v>0.12499999999999978</v>
      </c>
      <c r="BP50" s="125">
        <v>6.6666666666666874E-2</v>
      </c>
      <c r="BQ50" s="125">
        <v>7.1428571428571397E-2</v>
      </c>
      <c r="BR50" s="125">
        <v>7.6923076923076872E-2</v>
      </c>
      <c r="BS50" s="125">
        <v>9.8591549295774739E-2</v>
      </c>
      <c r="BT50" s="125">
        <v>4.4117647058823373E-2</v>
      </c>
      <c r="BU50" s="125">
        <v>0.15254237288135619</v>
      </c>
      <c r="BV50" s="125">
        <v>7.2727272727272529E-2</v>
      </c>
      <c r="BW50" s="125">
        <v>5.7692307692307709E-2</v>
      </c>
      <c r="BX50" s="125">
        <v>0</v>
      </c>
      <c r="BY50" s="125">
        <v>0</v>
      </c>
      <c r="BZ50" s="125">
        <v>1.9607843137254832E-2</v>
      </c>
      <c r="CA50" s="125">
        <v>9.2779087208056721E-2</v>
      </c>
      <c r="CB50" s="125">
        <v>0.20656670113753872</v>
      </c>
      <c r="CC50" s="125">
        <v>0.47464735036218064</v>
      </c>
      <c r="CD50" s="125">
        <v>9.2006661115736854E-2</v>
      </c>
      <c r="CE50" s="125">
        <v>3.4421490747058803E-2</v>
      </c>
      <c r="CF50" s="125">
        <v>2.0000000000000018E-2</v>
      </c>
      <c r="CG50" s="125">
        <v>0</v>
      </c>
      <c r="CH50" s="125">
        <v>2.0408163265306367E-2</v>
      </c>
      <c r="CI50" s="125">
        <v>0</v>
      </c>
      <c r="CJ50" s="125">
        <v>0</v>
      </c>
      <c r="CK50" s="125">
        <v>0</v>
      </c>
      <c r="CL50" s="125">
        <v>0</v>
      </c>
      <c r="CM50" s="125">
        <v>0</v>
      </c>
      <c r="CN50" s="125">
        <v>0</v>
      </c>
      <c r="CO50" s="125">
        <v>0</v>
      </c>
      <c r="CP50" s="125">
        <v>0</v>
      </c>
      <c r="CQ50" s="125">
        <v>0</v>
      </c>
      <c r="CR50" s="125">
        <v>4.2553191489361764E-2</v>
      </c>
      <c r="CS50" s="125">
        <v>0.14634146341463428</v>
      </c>
      <c r="CT50" s="125">
        <v>0.17142857142857149</v>
      </c>
      <c r="CU50" s="125">
        <v>0.16666666666666652</v>
      </c>
      <c r="CV50" s="125">
        <v>-0.19999999999999996</v>
      </c>
      <c r="CW50" s="125">
        <v>0.25</v>
      </c>
      <c r="CX50" s="125">
        <v>0.4285714285714286</v>
      </c>
      <c r="CY50" s="125" t="s">
        <v>158</v>
      </c>
      <c r="CZ50" s="125" t="s">
        <v>158</v>
      </c>
      <c r="DA50" s="125" t="s">
        <v>158</v>
      </c>
      <c r="DB50" s="125" t="s">
        <v>158</v>
      </c>
      <c r="DC50" s="125" t="s">
        <v>158</v>
      </c>
      <c r="DD50" s="125" t="s">
        <v>158</v>
      </c>
      <c r="DE50" s="125" t="s">
        <v>158</v>
      </c>
      <c r="DF50" s="125" t="s">
        <v>158</v>
      </c>
      <c r="DG50" s="125" t="s">
        <v>158</v>
      </c>
      <c r="DH50" s="125" t="s">
        <v>158</v>
      </c>
      <c r="DI50" s="125" t="s">
        <v>158</v>
      </c>
      <c r="DJ50" s="125" t="s">
        <v>158</v>
      </c>
      <c r="DK50" s="125" t="s">
        <v>158</v>
      </c>
      <c r="DL50" s="127">
        <v>1.1501552201164575E-2</v>
      </c>
      <c r="DM50" s="128">
        <v>8.2854965879114433E-3</v>
      </c>
      <c r="DN50" s="128">
        <v>1.0646825396825396E-2</v>
      </c>
      <c r="DO50" s="128">
        <v>1.0802213318069071E-2</v>
      </c>
      <c r="DP50" s="128">
        <v>1.3144306365711386E-2</v>
      </c>
      <c r="DQ50" s="128">
        <v>1.2748111140327811E-2</v>
      </c>
      <c r="DR50" s="128">
        <v>1.4433256400586634E-2</v>
      </c>
      <c r="DS50" s="128">
        <v>1.2676855070338954E-2</v>
      </c>
      <c r="DT50" s="128">
        <v>1.2998220006922809E-2</v>
      </c>
      <c r="DU50" s="128">
        <v>1.4511904758493043E-2</v>
      </c>
      <c r="DV50" s="128">
        <v>1.5743672508591069E-2</v>
      </c>
      <c r="DW50" s="128">
        <v>1.5940368324810168E-2</v>
      </c>
      <c r="DX50" s="128">
        <v>1.6857673931381809E-2</v>
      </c>
      <c r="DY50" s="128">
        <v>2.4080624120032444E-2</v>
      </c>
      <c r="DZ50" s="128">
        <v>1.5479173973948325E-2</v>
      </c>
      <c r="EA50" s="128">
        <v>1.0971137767038494E-2</v>
      </c>
      <c r="EB50" s="128">
        <v>1.2132127621655256E-2</v>
      </c>
      <c r="EC50" s="128">
        <v>1.2511019723255586E-2</v>
      </c>
      <c r="ED50" s="128">
        <v>1.5646904987387387E-2</v>
      </c>
      <c r="EE50" s="128">
        <v>2.5980848675884138E-2</v>
      </c>
      <c r="EF50" s="128">
        <v>2.8078303368518957E-2</v>
      </c>
      <c r="EG50" s="128">
        <v>3.5591146702257812E-2</v>
      </c>
      <c r="EH50" s="128">
        <v>4.4196403404926997E-2</v>
      </c>
      <c r="EI50" s="128">
        <v>4.38957475994513E-2</v>
      </c>
      <c r="EJ50" s="128">
        <v>3.4231697066946107E-2</v>
      </c>
      <c r="EK50" s="128">
        <v>3.8523432221608006E-2</v>
      </c>
      <c r="EL50" s="128">
        <v>4.7272343568639866E-2</v>
      </c>
      <c r="EM50" s="127">
        <v>1.4269669085833448E-2</v>
      </c>
      <c r="EN50" s="128">
        <v>1.0273551376133363E-2</v>
      </c>
      <c r="EO50" s="128">
        <v>1.3536262350220726E-2</v>
      </c>
      <c r="EP50" s="128">
        <v>1.2940434285714284E-2</v>
      </c>
      <c r="EQ50" s="128">
        <v>1.4533931575995513E-2</v>
      </c>
      <c r="ER50" s="128">
        <v>1.4510944826898136E-2</v>
      </c>
      <c r="ES50" s="128">
        <v>1.5793198716185237E-2</v>
      </c>
      <c r="ET50" s="128">
        <v>1.3981437868637869E-2</v>
      </c>
      <c r="EU50" s="128">
        <v>1.5745013668763103E-2</v>
      </c>
      <c r="EV50" s="128">
        <v>1.622996079059829E-2</v>
      </c>
      <c r="EW50" s="128">
        <v>1.770592734299517E-2</v>
      </c>
      <c r="EX50" s="128">
        <v>1.7956392912629834E-2</v>
      </c>
      <c r="EY50" s="128">
        <v>2.1120705937099478E-2</v>
      </c>
      <c r="EZ50" s="128">
        <v>3.0197212855326727E-2</v>
      </c>
      <c r="FA50" s="128">
        <v>1.9805729978142079E-2</v>
      </c>
      <c r="FB50" s="128">
        <v>1.3405503272773433E-2</v>
      </c>
      <c r="FC50" s="128">
        <v>1.4837388955859968E-2</v>
      </c>
      <c r="FD50" s="128">
        <v>1.5642238391534391E-2</v>
      </c>
      <c r="FE50" s="128">
        <v>2.0433017101176471E-2</v>
      </c>
      <c r="FF50" s="128">
        <v>3.1754370603858384E-2</v>
      </c>
      <c r="FG50" s="128">
        <v>3.2515368592186157E-2</v>
      </c>
      <c r="FH50" s="128">
        <v>4.0770044210016697E-2</v>
      </c>
      <c r="FI50" s="128">
        <v>5.515106749674651E-2</v>
      </c>
      <c r="FJ50" s="128">
        <v>5.0808463756845203E-2</v>
      </c>
      <c r="FK50" s="128">
        <v>4.1764886065497359E-2</v>
      </c>
      <c r="FL50" s="128">
        <v>4.3452356209557848E-2</v>
      </c>
      <c r="FM50" s="128">
        <v>6.2647329098246024E-2</v>
      </c>
      <c r="FN50" s="127">
        <v>1.7658598564215009E-2</v>
      </c>
      <c r="FO50" s="128">
        <v>1.3484071162598263E-2</v>
      </c>
      <c r="FP50" s="128">
        <v>2.0539712918660285E-2</v>
      </c>
      <c r="FQ50" s="128">
        <v>1.6784583456863327E-2</v>
      </c>
      <c r="FR50" s="128">
        <v>1.6643545279383429E-2</v>
      </c>
      <c r="FS50" s="128">
        <v>1.6769652945924134E-2</v>
      </c>
      <c r="FT50" s="128">
        <v>1.8616385029050126E-2</v>
      </c>
      <c r="FU50" s="128">
        <v>1.5980368193619362E-2</v>
      </c>
      <c r="FV50" s="128">
        <v>1.9052185489599187E-2</v>
      </c>
      <c r="FW50" s="128">
        <v>1.7873365159202882E-2</v>
      </c>
      <c r="FX50" s="128">
        <v>2.3337325437758676E-2</v>
      </c>
      <c r="FY50" s="128">
        <v>2.0894413325208208E-2</v>
      </c>
      <c r="FZ50" s="128">
        <v>2.6359950820721054E-2</v>
      </c>
      <c r="GA50" s="128">
        <v>4.319535848699764E-2</v>
      </c>
      <c r="GB50" s="128">
        <v>3.8353953291005292E-2</v>
      </c>
      <c r="GC50" s="128">
        <v>1.6761918753851291E-2</v>
      </c>
      <c r="GD50" s="128">
        <v>1.8710488568138194E-2</v>
      </c>
      <c r="GE50" s="128">
        <v>1.9645259064750422E-2</v>
      </c>
      <c r="GF50" s="128">
        <v>2.7956643116297787E-2</v>
      </c>
      <c r="GG50" s="128">
        <v>4.009581721024507E-2</v>
      </c>
      <c r="GH50" s="128">
        <v>3.7624926513815403E-2</v>
      </c>
      <c r="GI50" s="128">
        <v>4.9693299169190158E-2</v>
      </c>
      <c r="GJ50" s="128">
        <v>6.5843621399176946E-2</v>
      </c>
      <c r="GK50" s="128">
        <v>6.1162795233358686E-2</v>
      </c>
      <c r="GL50" s="128">
        <v>5.5626507733787425E-2</v>
      </c>
      <c r="GM50" s="128">
        <v>5.1009287724263573E-2</v>
      </c>
      <c r="GN50" s="128">
        <v>7.5031103454876055E-2</v>
      </c>
      <c r="GO50" s="109" t="s">
        <v>158</v>
      </c>
      <c r="GP50" s="129">
        <v>2.39</v>
      </c>
      <c r="GQ50" s="129">
        <v>-0.12</v>
      </c>
      <c r="GR50" s="138">
        <v>1.73</v>
      </c>
      <c r="GS50" s="129">
        <v>2.27</v>
      </c>
      <c r="GT50" s="129">
        <v>0.89</v>
      </c>
      <c r="GU50" s="129">
        <v>1.03</v>
      </c>
      <c r="GV50" s="129">
        <v>1.51</v>
      </c>
      <c r="GW50" s="129">
        <v>2.0699999999999998</v>
      </c>
      <c r="GX50" s="129">
        <v>1.39</v>
      </c>
      <c r="GY50" s="129">
        <v>0.87333333333333341</v>
      </c>
      <c r="GZ50" s="129">
        <v>1.2866666666666666</v>
      </c>
      <c r="HA50" s="129">
        <v>1.0333333333333334</v>
      </c>
      <c r="HB50" s="129">
        <v>0.3133333333333333</v>
      </c>
      <c r="HC50" s="129">
        <v>0.45333333333333337</v>
      </c>
      <c r="HD50" s="129">
        <v>0.55333333333333334</v>
      </c>
      <c r="HE50" s="129">
        <v>0.84666666666666668</v>
      </c>
      <c r="HF50" s="231" t="s">
        <v>158</v>
      </c>
      <c r="HG50" s="231" t="s">
        <v>158</v>
      </c>
      <c r="HH50" s="231" t="s">
        <v>158</v>
      </c>
      <c r="HI50" s="231" t="s">
        <v>158</v>
      </c>
      <c r="HJ50" s="231" t="s">
        <v>158</v>
      </c>
      <c r="HK50" s="231" t="s">
        <v>158</v>
      </c>
      <c r="HL50" s="231" t="s">
        <v>158</v>
      </c>
      <c r="HM50" s="231" t="s">
        <v>158</v>
      </c>
      <c r="HN50" s="231" t="s">
        <v>158</v>
      </c>
      <c r="HO50" s="231" t="s">
        <v>158</v>
      </c>
      <c r="HP50" s="232" t="s">
        <v>158</v>
      </c>
      <c r="HQ50" s="131">
        <v>25.353217573221759</v>
      </c>
      <c r="HR50" s="131" t="s">
        <v>1288</v>
      </c>
      <c r="HS50" s="131">
        <v>25.870715028901731</v>
      </c>
      <c r="HT50" s="131">
        <v>17.774492511013218</v>
      </c>
      <c r="HU50" s="131">
        <v>42.182613483146071</v>
      </c>
      <c r="HV50" s="131">
        <v>31.731042609708741</v>
      </c>
      <c r="HW50" s="131">
        <v>21.382415695364241</v>
      </c>
      <c r="HX50" s="131">
        <v>9.3479475014492746</v>
      </c>
      <c r="HY50" s="131">
        <v>11.195692538129498</v>
      </c>
      <c r="HZ50" s="131">
        <v>11.983515386564884</v>
      </c>
      <c r="IA50" s="131">
        <v>8.4096505554404146</v>
      </c>
      <c r="IB50" s="131">
        <v>9.0003382559999974</v>
      </c>
      <c r="IC50" s="131">
        <v>22.268557155000003</v>
      </c>
      <c r="ID50" s="131">
        <v>14.81446329485294</v>
      </c>
      <c r="IE50" s="131">
        <v>25.833597995783133</v>
      </c>
      <c r="IF50" s="131">
        <v>13.957388163779527</v>
      </c>
      <c r="IG50" s="131" t="s">
        <v>158</v>
      </c>
      <c r="IH50" s="131" t="s">
        <v>158</v>
      </c>
      <c r="II50" s="131" t="s">
        <v>158</v>
      </c>
      <c r="IJ50" s="131" t="s">
        <v>158</v>
      </c>
      <c r="IK50" s="131" t="s">
        <v>158</v>
      </c>
      <c r="IL50" s="131" t="s">
        <v>158</v>
      </c>
      <c r="IM50" s="131" t="s">
        <v>158</v>
      </c>
      <c r="IN50" s="131" t="s">
        <v>158</v>
      </c>
      <c r="IO50" s="131" t="s">
        <v>158</v>
      </c>
      <c r="IP50" s="131" t="s">
        <v>158</v>
      </c>
      <c r="IQ50" s="130" t="s">
        <v>158</v>
      </c>
      <c r="IR50" s="131">
        <v>33.276184392511986</v>
      </c>
      <c r="IS50" s="131" t="s">
        <v>1288</v>
      </c>
      <c r="IT50" s="131">
        <v>33.555997109826592</v>
      </c>
      <c r="IU50" s="131">
        <v>20.354476651982377</v>
      </c>
      <c r="IV50" s="131">
        <v>48.748568539325838</v>
      </c>
      <c r="IW50" s="131">
        <v>37.403271953398054</v>
      </c>
      <c r="IX50" s="131">
        <v>24.439466018543047</v>
      </c>
      <c r="IY50" s="131">
        <v>11.311443323671499</v>
      </c>
      <c r="IZ50" s="131">
        <v>12.329339764028779</v>
      </c>
      <c r="JA50" s="131">
        <v>15.794891340458015</v>
      </c>
      <c r="JB50" s="131">
        <v>9.7856354269430064</v>
      </c>
      <c r="JC50" s="131">
        <v>11.232980303999996</v>
      </c>
      <c r="JD50" s="131">
        <v>31.853877174255327</v>
      </c>
      <c r="JE50" s="131">
        <v>28.68832574558823</v>
      </c>
      <c r="JF50" s="131">
        <v>32.30170937367469</v>
      </c>
      <c r="JG50" s="131">
        <v>17.600775477165353</v>
      </c>
      <c r="JH50" s="131" t="s">
        <v>158</v>
      </c>
      <c r="JI50" s="131" t="s">
        <v>158</v>
      </c>
      <c r="JJ50" s="131" t="s">
        <v>158</v>
      </c>
      <c r="JK50" s="131" t="s">
        <v>158</v>
      </c>
      <c r="JL50" s="131" t="s">
        <v>158</v>
      </c>
      <c r="JM50" s="131" t="s">
        <v>158</v>
      </c>
      <c r="JN50" s="131" t="s">
        <v>158</v>
      </c>
      <c r="JO50" s="131" t="s">
        <v>158</v>
      </c>
      <c r="JP50" s="131" t="s">
        <v>158</v>
      </c>
      <c r="JQ50" s="131" t="s">
        <v>158</v>
      </c>
      <c r="JR50" s="130" t="s">
        <v>158</v>
      </c>
      <c r="JS50" s="131">
        <v>41.260603553556486</v>
      </c>
      <c r="JT50" s="131" t="s">
        <v>1288</v>
      </c>
      <c r="JU50" s="131">
        <v>40.198167052023116</v>
      </c>
      <c r="JV50" s="131">
        <v>22.506366079295155</v>
      </c>
      <c r="JW50" s="131">
        <v>55.489615730337079</v>
      </c>
      <c r="JX50" s="131">
        <v>40.927514221359218</v>
      </c>
      <c r="JY50" s="131">
        <v>26.954546201324501</v>
      </c>
      <c r="JZ50" s="131">
        <v>13.701786063768115</v>
      </c>
      <c r="KA50" s="131">
        <v>13.789003185611513</v>
      </c>
      <c r="KB50" s="131">
        <v>17.763529971297707</v>
      </c>
      <c r="KC50" s="131">
        <v>11.023253104663214</v>
      </c>
      <c r="KD50" s="131">
        <v>14.073618623999996</v>
      </c>
      <c r="KE50" s="131">
        <v>39.944907760851073</v>
      </c>
      <c r="KF50" s="131">
        <v>36.706947941691176</v>
      </c>
      <c r="KG50" s="131">
        <v>39.469076035662646</v>
      </c>
      <c r="KH50" s="131">
        <v>21.525453722834644</v>
      </c>
      <c r="KI50" s="131" t="s">
        <v>158</v>
      </c>
      <c r="KJ50" s="131" t="s">
        <v>158</v>
      </c>
      <c r="KK50" s="131" t="s">
        <v>158</v>
      </c>
      <c r="KL50" s="131" t="s">
        <v>158</v>
      </c>
      <c r="KM50" s="131" t="s">
        <v>158</v>
      </c>
      <c r="KN50" s="131" t="s">
        <v>158</v>
      </c>
      <c r="KO50" s="131" t="s">
        <v>158</v>
      </c>
      <c r="KP50" s="131" t="s">
        <v>158</v>
      </c>
      <c r="KQ50" s="131" t="s">
        <v>158</v>
      </c>
      <c r="KR50" s="131" t="s">
        <v>158</v>
      </c>
      <c r="KS50" s="116" t="s">
        <v>158</v>
      </c>
      <c r="KT50" s="132">
        <v>49.287992190042303</v>
      </c>
      <c r="KU50" s="132">
        <v>41.530112508272666</v>
      </c>
      <c r="KV50" s="132">
        <v>45.581989247311824</v>
      </c>
      <c r="KW50" s="132">
        <v>38.725102319236015</v>
      </c>
      <c r="KX50" s="132">
        <v>27.745578231292516</v>
      </c>
      <c r="KY50" s="132">
        <v>16.662798634812287</v>
      </c>
      <c r="KZ50" s="132">
        <v>13.601775956284152</v>
      </c>
      <c r="LA50" s="132">
        <v>12.887017543859649</v>
      </c>
      <c r="LB50" s="132">
        <v>14.546089385474861</v>
      </c>
      <c r="LC50" s="132">
        <v>12.806164383561644</v>
      </c>
      <c r="LD50" s="132">
        <v>10.837985023825732</v>
      </c>
      <c r="LE50" s="132">
        <v>10.232626188734455</v>
      </c>
      <c r="LF50" s="132" t="s">
        <v>158</v>
      </c>
      <c r="LG50" s="132" t="s">
        <v>158</v>
      </c>
      <c r="LH50" s="132" t="s">
        <v>158</v>
      </c>
      <c r="LI50" s="132" t="s">
        <v>158</v>
      </c>
      <c r="LJ50" s="132" t="s">
        <v>158</v>
      </c>
      <c r="LK50" s="132" t="s">
        <v>158</v>
      </c>
      <c r="LL50" s="132" t="s">
        <v>158</v>
      </c>
      <c r="LM50" s="132" t="s">
        <v>158</v>
      </c>
      <c r="LN50" s="132" t="s">
        <v>158</v>
      </c>
      <c r="LO50" s="132" t="s">
        <v>158</v>
      </c>
      <c r="LP50" s="132" t="s">
        <v>158</v>
      </c>
      <c r="LQ50" s="132" t="s">
        <v>158</v>
      </c>
      <c r="LR50" s="132" t="s">
        <v>158</v>
      </c>
      <c r="LS50" s="132" t="s">
        <v>158</v>
      </c>
      <c r="LT50" s="130" t="s">
        <v>158</v>
      </c>
      <c r="LU50" s="131">
        <v>1.2293905129339375</v>
      </c>
      <c r="LV50" s="131">
        <v>1.0126634015648903</v>
      </c>
      <c r="LW50" s="131">
        <v>0.98188643670568809</v>
      </c>
      <c r="LX50" s="131">
        <v>1.0419106879921087</v>
      </c>
      <c r="LY50" s="131">
        <v>1.3530994267640857</v>
      </c>
      <c r="LZ50" s="131">
        <v>1.9614336465495064</v>
      </c>
      <c r="MA50" s="131">
        <v>2.373767058343796</v>
      </c>
      <c r="MB50" s="131">
        <v>1.5015306111086908</v>
      </c>
      <c r="MC50" s="131">
        <v>1.0698416746661545</v>
      </c>
      <c r="MD50" s="131">
        <v>0.81723169593496281</v>
      </c>
      <c r="ME50" s="131">
        <v>0.99837903671327177</v>
      </c>
      <c r="MF50" s="131">
        <v>0.90889175072565043</v>
      </c>
      <c r="MG50" s="131" t="s">
        <v>158</v>
      </c>
      <c r="MH50" s="131" t="s">
        <v>158</v>
      </c>
      <c r="MI50" s="131" t="s">
        <v>158</v>
      </c>
      <c r="MJ50" s="131" t="s">
        <v>158</v>
      </c>
      <c r="MK50" s="131" t="s">
        <v>158</v>
      </c>
      <c r="ML50" s="131" t="s">
        <v>158</v>
      </c>
      <c r="MM50" s="131" t="s">
        <v>158</v>
      </c>
      <c r="MN50" s="131" t="s">
        <v>158</v>
      </c>
      <c r="MO50" s="131" t="s">
        <v>158</v>
      </c>
      <c r="MP50" s="131" t="s">
        <v>158</v>
      </c>
      <c r="MQ50" s="131" t="s">
        <v>158</v>
      </c>
      <c r="MR50" s="131" t="s">
        <v>158</v>
      </c>
      <c r="MS50" s="131" t="s">
        <v>158</v>
      </c>
      <c r="MT50" s="131" t="s">
        <v>158</v>
      </c>
      <c r="MU50" s="130" t="s">
        <v>158</v>
      </c>
      <c r="MV50" s="131">
        <v>1.6135792342981903</v>
      </c>
      <c r="MW50" s="131">
        <v>1.5365996176217491</v>
      </c>
      <c r="MX50" s="131">
        <v>1.2735704597057176</v>
      </c>
      <c r="MY50" s="131">
        <v>1.1931449946627679</v>
      </c>
      <c r="MZ50" s="131">
        <v>1.5637167709508162</v>
      </c>
      <c r="NA50" s="131">
        <v>2.3120587937438035</v>
      </c>
      <c r="NB50" s="131">
        <v>2.7131452397545326</v>
      </c>
      <c r="NC50" s="131">
        <v>1.816920602483119</v>
      </c>
      <c r="ND50" s="131">
        <v>1.1781711096257321</v>
      </c>
      <c r="NE50" s="131">
        <v>1.0771535247280313</v>
      </c>
      <c r="NF50" s="131">
        <v>1.1617335591736699</v>
      </c>
      <c r="NG50" s="131">
        <v>1.1343532702855017</v>
      </c>
      <c r="NH50" s="131" t="s">
        <v>158</v>
      </c>
      <c r="NI50" s="131" t="s">
        <v>158</v>
      </c>
      <c r="NJ50" s="131" t="s">
        <v>158</v>
      </c>
      <c r="NK50" s="131" t="s">
        <v>158</v>
      </c>
      <c r="NL50" s="131" t="s">
        <v>158</v>
      </c>
      <c r="NM50" s="131" t="s">
        <v>158</v>
      </c>
      <c r="NN50" s="131" t="s">
        <v>158</v>
      </c>
      <c r="NO50" s="131" t="s">
        <v>158</v>
      </c>
      <c r="NP50" s="131" t="s">
        <v>158</v>
      </c>
      <c r="NQ50" s="131" t="s">
        <v>158</v>
      </c>
      <c r="NR50" s="131" t="s">
        <v>158</v>
      </c>
      <c r="NS50" s="131" t="s">
        <v>158</v>
      </c>
      <c r="NT50" s="131" t="s">
        <v>158</v>
      </c>
      <c r="NU50" s="131" t="s">
        <v>158</v>
      </c>
      <c r="NV50" s="130" t="s">
        <v>158</v>
      </c>
      <c r="NW50" s="131">
        <v>2.0007478112066988</v>
      </c>
      <c r="NX50" s="131">
        <v>1.9536166675165729</v>
      </c>
      <c r="NY50" s="131">
        <v>1.5256646352726093</v>
      </c>
      <c r="NZ50" s="131">
        <v>1.3192851132796677</v>
      </c>
      <c r="OA50" s="131">
        <v>1.7799505776491935</v>
      </c>
      <c r="OB50" s="131">
        <v>2.5299075246536398</v>
      </c>
      <c r="OC50" s="131">
        <v>2.9923566521617033</v>
      </c>
      <c r="OD50" s="131">
        <v>2.2008736354606842</v>
      </c>
      <c r="OE50" s="131">
        <v>1.3176541075802208</v>
      </c>
      <c r="OF50" s="131">
        <v>1.2114074423028294</v>
      </c>
      <c r="OG50" s="131">
        <v>1.3086613698782739</v>
      </c>
      <c r="OH50" s="131">
        <v>1.4212127929397766</v>
      </c>
      <c r="OI50" s="131" t="s">
        <v>158</v>
      </c>
      <c r="OJ50" s="131" t="s">
        <v>158</v>
      </c>
      <c r="OK50" s="131" t="s">
        <v>158</v>
      </c>
      <c r="OL50" s="131" t="s">
        <v>158</v>
      </c>
      <c r="OM50" s="131" t="s">
        <v>158</v>
      </c>
      <c r="ON50" s="131" t="s">
        <v>158</v>
      </c>
      <c r="OO50" s="131" t="s">
        <v>158</v>
      </c>
      <c r="OP50" s="131" t="s">
        <v>158</v>
      </c>
      <c r="OQ50" s="131" t="s">
        <v>158</v>
      </c>
      <c r="OR50" s="131" t="s">
        <v>158</v>
      </c>
      <c r="OS50" s="131" t="s">
        <v>158</v>
      </c>
      <c r="OT50" s="131" t="s">
        <v>158</v>
      </c>
      <c r="OU50" s="131" t="s">
        <v>158</v>
      </c>
      <c r="OV50" s="131" t="s">
        <v>158</v>
      </c>
      <c r="OW50" s="378" t="s">
        <v>158</v>
      </c>
      <c r="OX50" s="132">
        <v>5.1246339082329975</v>
      </c>
      <c r="OY50" s="132">
        <v>5.5201853077432164</v>
      </c>
      <c r="OZ50" s="132">
        <v>4.252688172043011</v>
      </c>
      <c r="PA50" s="132">
        <v>3.519099590723056</v>
      </c>
      <c r="PB50" s="132">
        <v>2.7244897959183674</v>
      </c>
      <c r="PC50" s="132">
        <v>2.1044368600682595</v>
      </c>
      <c r="PD50" s="132">
        <v>1.9043715846994536</v>
      </c>
      <c r="PE50" s="132">
        <v>1.8063157894736843</v>
      </c>
      <c r="PF50" s="132">
        <v>1.5907821229050279</v>
      </c>
      <c r="PG50" s="132">
        <v>1.0253424657534247</v>
      </c>
      <c r="PH50" s="132">
        <v>0.46017699115044247</v>
      </c>
      <c r="PI50" s="132">
        <v>1.0636430138990489</v>
      </c>
      <c r="PJ50" s="132" t="s">
        <v>158</v>
      </c>
      <c r="PK50" s="132" t="s">
        <v>158</v>
      </c>
      <c r="PL50" s="132" t="s">
        <v>158</v>
      </c>
      <c r="PM50" s="132" t="s">
        <v>158</v>
      </c>
      <c r="PN50" s="132" t="s">
        <v>158</v>
      </c>
      <c r="PO50" s="132" t="s">
        <v>158</v>
      </c>
      <c r="PP50" s="132" t="s">
        <v>158</v>
      </c>
      <c r="PQ50" s="132" t="s">
        <v>158</v>
      </c>
      <c r="PR50" s="132" t="s">
        <v>158</v>
      </c>
      <c r="PS50" s="132" t="s">
        <v>158</v>
      </c>
      <c r="PT50" s="132" t="s">
        <v>158</v>
      </c>
      <c r="PU50" s="132" t="s">
        <v>158</v>
      </c>
      <c r="PV50" s="132" t="s">
        <v>158</v>
      </c>
      <c r="PW50" s="132" t="s">
        <v>158</v>
      </c>
      <c r="PX50" s="130" t="s">
        <v>158</v>
      </c>
      <c r="PY50" s="131">
        <v>11.824101210947424</v>
      </c>
      <c r="PZ50" s="131">
        <v>7.618589350797266</v>
      </c>
      <c r="QA50" s="131">
        <v>10.524246121365358</v>
      </c>
      <c r="QB50" s="131">
        <v>11.465460683853461</v>
      </c>
      <c r="QC50" s="131">
        <v>13.779653737827715</v>
      </c>
      <c r="QD50" s="131">
        <v>15.530508188751217</v>
      </c>
      <c r="QE50" s="131">
        <v>16.954384301578195</v>
      </c>
      <c r="QF50" s="131">
        <v>10.712551725874125</v>
      </c>
      <c r="QG50" s="131">
        <v>9.7826172446426689</v>
      </c>
      <c r="QH50" s="131">
        <v>10.206934548360721</v>
      </c>
      <c r="QI50" s="131">
        <v>23.51359858507692</v>
      </c>
      <c r="QJ50" s="131">
        <v>8.743863692675653</v>
      </c>
      <c r="QK50" s="131" t="s">
        <v>158</v>
      </c>
      <c r="QL50" s="131" t="s">
        <v>158</v>
      </c>
      <c r="QM50" s="131" t="s">
        <v>158</v>
      </c>
      <c r="QN50" s="131" t="s">
        <v>158</v>
      </c>
      <c r="QO50" s="131" t="s">
        <v>158</v>
      </c>
      <c r="QP50" s="131" t="s">
        <v>158</v>
      </c>
      <c r="QQ50" s="131" t="s">
        <v>158</v>
      </c>
      <c r="QR50" s="131" t="s">
        <v>158</v>
      </c>
      <c r="QS50" s="131" t="s">
        <v>158</v>
      </c>
      <c r="QT50" s="131" t="s">
        <v>158</v>
      </c>
      <c r="QU50" s="131" t="s">
        <v>158</v>
      </c>
      <c r="QV50" s="131" t="s">
        <v>158</v>
      </c>
      <c r="QW50" s="131" t="s">
        <v>158</v>
      </c>
      <c r="QX50" s="131" t="s">
        <v>158</v>
      </c>
      <c r="QY50" s="130" t="s">
        <v>158</v>
      </c>
      <c r="QZ50" s="131">
        <v>15.519173100411004</v>
      </c>
      <c r="RA50" s="131">
        <v>11.560328402469729</v>
      </c>
      <c r="RB50" s="131">
        <v>13.65063053097345</v>
      </c>
      <c r="RC50" s="131">
        <v>13.129682979647217</v>
      </c>
      <c r="RD50" s="131">
        <v>15.924532389513107</v>
      </c>
      <c r="RE50" s="131">
        <v>18.306736040895231</v>
      </c>
      <c r="RF50" s="131">
        <v>19.378357661130561</v>
      </c>
      <c r="RG50" s="131">
        <v>12.962676745920746</v>
      </c>
      <c r="RH50" s="131">
        <v>10.773180076165058</v>
      </c>
      <c r="RI50" s="131">
        <v>13.453266166893789</v>
      </c>
      <c r="RJ50" s="131">
        <v>27.360887567461539</v>
      </c>
      <c r="RK50" s="131">
        <v>10.91288414357194</v>
      </c>
      <c r="RL50" s="131" t="s">
        <v>158</v>
      </c>
      <c r="RM50" s="131" t="s">
        <v>158</v>
      </c>
      <c r="RN50" s="131" t="s">
        <v>158</v>
      </c>
      <c r="RO50" s="131" t="s">
        <v>158</v>
      </c>
      <c r="RP50" s="131" t="s">
        <v>158</v>
      </c>
      <c r="RQ50" s="131" t="s">
        <v>158</v>
      </c>
      <c r="RR50" s="131" t="s">
        <v>158</v>
      </c>
      <c r="RS50" s="131" t="s">
        <v>158</v>
      </c>
      <c r="RT50" s="131" t="s">
        <v>158</v>
      </c>
      <c r="RU50" s="131" t="s">
        <v>158</v>
      </c>
      <c r="RV50" s="131" t="s">
        <v>158</v>
      </c>
      <c r="RW50" s="131" t="s">
        <v>158</v>
      </c>
      <c r="RX50" s="131" t="s">
        <v>158</v>
      </c>
      <c r="RY50" s="131" t="s">
        <v>158</v>
      </c>
      <c r="RZ50" s="130" t="s">
        <v>158</v>
      </c>
      <c r="SA50" s="131">
        <v>19.242904812102427</v>
      </c>
      <c r="SB50" s="131">
        <v>14.697680508332333</v>
      </c>
      <c r="SC50" s="131">
        <v>16.352675340075852</v>
      </c>
      <c r="SD50" s="131">
        <v>14.517762195386704</v>
      </c>
      <c r="SE50" s="131">
        <v>18.126607805243445</v>
      </c>
      <c r="SF50" s="131">
        <v>20.031648583950695</v>
      </c>
      <c r="SG50" s="131">
        <v>21.372596131454809</v>
      </c>
      <c r="SH50" s="131">
        <v>15.701959379020979</v>
      </c>
      <c r="SI50" s="131">
        <v>12.04861065008604</v>
      </c>
      <c r="SJ50" s="131">
        <v>15.130050065955912</v>
      </c>
      <c r="SK50" s="131">
        <v>30.821298328153848</v>
      </c>
      <c r="SL50" s="131">
        <v>13.672575342256945</v>
      </c>
      <c r="SM50" s="131" t="s">
        <v>158</v>
      </c>
      <c r="SN50" s="131" t="s">
        <v>158</v>
      </c>
      <c r="SO50" s="131" t="s">
        <v>158</v>
      </c>
      <c r="SP50" s="131" t="s">
        <v>158</v>
      </c>
      <c r="SQ50" s="131" t="s">
        <v>158</v>
      </c>
      <c r="SR50" s="131" t="s">
        <v>158</v>
      </c>
      <c r="SS50" s="131" t="s">
        <v>158</v>
      </c>
      <c r="ST50" s="131" t="s">
        <v>158</v>
      </c>
      <c r="SU50" s="131" t="s">
        <v>158</v>
      </c>
      <c r="SV50" s="131" t="s">
        <v>158</v>
      </c>
      <c r="SW50" s="131" t="s">
        <v>158</v>
      </c>
      <c r="SX50" s="131" t="s">
        <v>158</v>
      </c>
      <c r="SY50" s="131" t="s">
        <v>158</v>
      </c>
      <c r="SZ50" s="131" t="s">
        <v>158</v>
      </c>
      <c r="TA50" s="378" t="s">
        <v>158</v>
      </c>
      <c r="TB50" s="132">
        <v>0.64627399934917018</v>
      </c>
      <c r="TC50" s="132">
        <v>2.8649900727994706</v>
      </c>
      <c r="TD50" s="132">
        <v>2.200940860215054</v>
      </c>
      <c r="TE50" s="132">
        <v>2.1807639836289221</v>
      </c>
      <c r="TF50" s="132">
        <v>1.5748299319727892</v>
      </c>
      <c r="TG50" s="132">
        <v>1.0996587030716725</v>
      </c>
      <c r="TH50" s="132">
        <v>1.1434426229508197</v>
      </c>
      <c r="TI50" s="132">
        <v>1.0357894736842106</v>
      </c>
      <c r="TJ50" s="132">
        <v>0.4972067039106145</v>
      </c>
      <c r="TK50" s="132">
        <v>-1.4020547945205479</v>
      </c>
      <c r="TL50" s="132">
        <v>-0.94281824370319944</v>
      </c>
      <c r="TM50" s="132">
        <v>0.66422823701536216</v>
      </c>
      <c r="TN50" s="132" t="s">
        <v>158</v>
      </c>
      <c r="TO50" s="132" t="s">
        <v>158</v>
      </c>
      <c r="TP50" s="132" t="s">
        <v>158</v>
      </c>
      <c r="TQ50" s="132" t="s">
        <v>158</v>
      </c>
      <c r="TR50" s="132" t="s">
        <v>158</v>
      </c>
      <c r="TS50" s="132" t="s">
        <v>158</v>
      </c>
      <c r="TT50" s="132" t="s">
        <v>158</v>
      </c>
      <c r="TU50" s="132" t="s">
        <v>158</v>
      </c>
      <c r="TV50" s="132" t="s">
        <v>158</v>
      </c>
      <c r="TW50" s="132" t="s">
        <v>158</v>
      </c>
      <c r="TX50" s="132" t="s">
        <v>158</v>
      </c>
      <c r="TY50" s="132" t="s">
        <v>158</v>
      </c>
      <c r="TZ50" s="132" t="s">
        <v>158</v>
      </c>
      <c r="UA50" s="132" t="s">
        <v>158</v>
      </c>
      <c r="UB50" s="235" t="s">
        <v>158</v>
      </c>
      <c r="UC50" s="236">
        <v>30.16</v>
      </c>
      <c r="UD50" s="236">
        <v>24.48</v>
      </c>
      <c r="UE50" s="236">
        <v>25.47</v>
      </c>
      <c r="UF50" s="236">
        <v>21.57</v>
      </c>
      <c r="UG50" s="236">
        <v>20.07</v>
      </c>
      <c r="UH50" s="236">
        <v>20.440000000000001</v>
      </c>
      <c r="UI50" s="236">
        <v>19.02</v>
      </c>
      <c r="UJ50" s="236">
        <v>15.38</v>
      </c>
      <c r="UK50" s="236">
        <v>13.36</v>
      </c>
      <c r="UL50" s="236">
        <v>12.84</v>
      </c>
      <c r="UM50" s="236">
        <v>10.63</v>
      </c>
      <c r="UN50" s="236">
        <v>9.11</v>
      </c>
      <c r="UO50" s="231" t="s">
        <v>5</v>
      </c>
      <c r="UP50" s="231" t="s">
        <v>5</v>
      </c>
      <c r="UQ50" s="231" t="s">
        <v>5</v>
      </c>
      <c r="UR50" s="231" t="s">
        <v>5</v>
      </c>
      <c r="US50" s="231" t="s">
        <v>5</v>
      </c>
      <c r="UT50" s="231" t="s">
        <v>5</v>
      </c>
      <c r="UU50" s="231" t="s">
        <v>5</v>
      </c>
      <c r="UV50" s="231" t="s">
        <v>5</v>
      </c>
      <c r="UW50" s="231" t="s">
        <v>5</v>
      </c>
      <c r="UX50" s="231" t="s">
        <v>5</v>
      </c>
      <c r="UY50" s="231" t="s">
        <v>5</v>
      </c>
      <c r="UZ50" s="231" t="s">
        <v>5</v>
      </c>
      <c r="VA50" s="231" t="s">
        <v>5</v>
      </c>
      <c r="VB50" s="231" t="s">
        <v>5</v>
      </c>
      <c r="VC50" s="130" t="s">
        <v>158</v>
      </c>
      <c r="VD50" s="131">
        <v>1.6027851458885942</v>
      </c>
      <c r="VE50" s="131">
        <v>1.2806372549019609</v>
      </c>
      <c r="VF50" s="131">
        <v>1.3243031016882607</v>
      </c>
      <c r="VG50" s="131">
        <v>1.4436717663421419</v>
      </c>
      <c r="VH50" s="131">
        <v>1.4404583956153463</v>
      </c>
      <c r="VI50" s="131">
        <v>1.2069471624266146</v>
      </c>
      <c r="VJ50" s="131">
        <v>1.3275499474237644</v>
      </c>
      <c r="VK50" s="131">
        <v>1.1391417425227568</v>
      </c>
      <c r="VL50" s="131">
        <v>1.1309880239520957</v>
      </c>
      <c r="VM50" s="131">
        <v>0.81542056074766356</v>
      </c>
      <c r="VN50" s="131">
        <v>1.0291627469426152</v>
      </c>
      <c r="VO50" s="131">
        <v>0.99121844127332603</v>
      </c>
      <c r="VP50" s="131" t="s">
        <v>158</v>
      </c>
      <c r="VQ50" s="131" t="s">
        <v>158</v>
      </c>
      <c r="VR50" s="131" t="s">
        <v>158</v>
      </c>
      <c r="VS50" s="131" t="s">
        <v>158</v>
      </c>
      <c r="VT50" s="131" t="s">
        <v>158</v>
      </c>
      <c r="VU50" s="131" t="s">
        <v>158</v>
      </c>
      <c r="VV50" s="131" t="s">
        <v>158</v>
      </c>
      <c r="VW50" s="131" t="s">
        <v>158</v>
      </c>
      <c r="VX50" s="131" t="s">
        <v>158</v>
      </c>
      <c r="VY50" s="131" t="s">
        <v>158</v>
      </c>
      <c r="VZ50" s="131" t="s">
        <v>158</v>
      </c>
      <c r="WA50" s="131" t="s">
        <v>158</v>
      </c>
      <c r="WB50" s="131" t="s">
        <v>158</v>
      </c>
      <c r="WC50" s="131" t="s">
        <v>158</v>
      </c>
      <c r="WD50" s="130" t="s">
        <v>158</v>
      </c>
      <c r="WE50" s="131">
        <v>2.1036609614592043</v>
      </c>
      <c r="WF50" s="131">
        <v>1.943218954248366</v>
      </c>
      <c r="WG50" s="131">
        <v>1.717707106399686</v>
      </c>
      <c r="WH50" s="131">
        <v>1.6532220676866016</v>
      </c>
      <c r="WI50" s="131">
        <v>1.6646736422521173</v>
      </c>
      <c r="WJ50" s="131">
        <v>1.4227005870841485</v>
      </c>
      <c r="WK50" s="131">
        <v>1.5173501577287067</v>
      </c>
      <c r="WL50" s="131">
        <v>1.3784135240572171</v>
      </c>
      <c r="WM50" s="131">
        <v>1.2455089820359282</v>
      </c>
      <c r="WN50" s="131">
        <v>1.0747663551401869</v>
      </c>
      <c r="WO50" s="131">
        <v>1.1975540921919097</v>
      </c>
      <c r="WP50" s="131">
        <v>1.2371020856201975</v>
      </c>
      <c r="WQ50" s="131" t="s">
        <v>158</v>
      </c>
      <c r="WR50" s="131" t="s">
        <v>158</v>
      </c>
      <c r="WS50" s="131" t="s">
        <v>158</v>
      </c>
      <c r="WT50" s="131" t="s">
        <v>158</v>
      </c>
      <c r="WU50" s="131" t="s">
        <v>158</v>
      </c>
      <c r="WV50" s="131" t="s">
        <v>158</v>
      </c>
      <c r="WW50" s="131" t="s">
        <v>158</v>
      </c>
      <c r="WX50" s="131" t="s">
        <v>158</v>
      </c>
      <c r="WY50" s="131" t="s">
        <v>158</v>
      </c>
      <c r="WZ50" s="131" t="s">
        <v>158</v>
      </c>
      <c r="XA50" s="131" t="s">
        <v>158</v>
      </c>
      <c r="XB50" s="131" t="s">
        <v>158</v>
      </c>
      <c r="XC50" s="131" t="s">
        <v>158</v>
      </c>
      <c r="XD50" s="131" t="s">
        <v>158</v>
      </c>
      <c r="XE50" s="130" t="s">
        <v>158</v>
      </c>
      <c r="XF50" s="131">
        <v>2.6084216843501329</v>
      </c>
      <c r="XG50" s="131">
        <v>2.4705882352941173</v>
      </c>
      <c r="XH50" s="131">
        <v>2.0577149587750294</v>
      </c>
      <c r="XI50" s="131">
        <v>1.8280018544274454</v>
      </c>
      <c r="XJ50" s="131">
        <v>1.8948679621325362</v>
      </c>
      <c r="XK50" s="131">
        <v>1.5567514677103718</v>
      </c>
      <c r="XL50" s="131">
        <v>1.6735015772870663</v>
      </c>
      <c r="XM50" s="131">
        <v>1.6697009102730818</v>
      </c>
      <c r="XN50" s="131">
        <v>1.3929640718562875</v>
      </c>
      <c r="XO50" s="131">
        <v>1.2087227414330217</v>
      </c>
      <c r="XP50" s="131">
        <v>1.3490122295390403</v>
      </c>
      <c r="XQ50" s="131">
        <v>1.5499451152579582</v>
      </c>
      <c r="XR50" s="131" t="s">
        <v>158</v>
      </c>
      <c r="XS50" s="131" t="s">
        <v>158</v>
      </c>
      <c r="XT50" s="131" t="s">
        <v>158</v>
      </c>
      <c r="XU50" s="131" t="s">
        <v>158</v>
      </c>
      <c r="XV50" s="131" t="s">
        <v>158</v>
      </c>
      <c r="XW50" s="131" t="s">
        <v>158</v>
      </c>
      <c r="XX50" s="131" t="s">
        <v>158</v>
      </c>
      <c r="XY50" s="131" t="s">
        <v>158</v>
      </c>
      <c r="XZ50" s="131" t="s">
        <v>158</v>
      </c>
      <c r="YA50" s="131" t="s">
        <v>158</v>
      </c>
      <c r="YB50" s="131" t="s">
        <v>158</v>
      </c>
      <c r="YC50" s="131" t="s">
        <v>158</v>
      </c>
      <c r="YD50" s="131" t="s">
        <v>158</v>
      </c>
      <c r="YE50" s="131" t="s">
        <v>158</v>
      </c>
      <c r="YF50" s="235" t="s">
        <v>158</v>
      </c>
      <c r="YG50" s="8">
        <v>1536.5</v>
      </c>
      <c r="YH50" s="8">
        <v>1511</v>
      </c>
      <c r="YI50" s="8">
        <v>1488</v>
      </c>
      <c r="YJ50" s="8">
        <v>1466</v>
      </c>
      <c r="YK50" s="8">
        <v>1470</v>
      </c>
      <c r="YL50" s="8">
        <v>1465</v>
      </c>
      <c r="YM50" s="8">
        <v>1464</v>
      </c>
      <c r="YN50" s="8">
        <v>1425</v>
      </c>
      <c r="YO50" s="8">
        <v>1432</v>
      </c>
      <c r="YP50" s="8">
        <v>1460</v>
      </c>
      <c r="YQ50" s="8">
        <v>1469</v>
      </c>
      <c r="YR50" s="8">
        <v>1367</v>
      </c>
      <c r="YS50" s="231" t="s">
        <v>5</v>
      </c>
      <c r="YT50" s="231" t="s">
        <v>5</v>
      </c>
      <c r="YU50" s="231" t="s">
        <v>5</v>
      </c>
      <c r="YV50" s="231" t="s">
        <v>5</v>
      </c>
      <c r="YW50" s="231" t="s">
        <v>5</v>
      </c>
      <c r="YX50" s="231" t="s">
        <v>5</v>
      </c>
      <c r="YY50" s="231" t="s">
        <v>5</v>
      </c>
      <c r="YZ50" s="231" t="s">
        <v>5</v>
      </c>
      <c r="ZA50" s="231" t="s">
        <v>5</v>
      </c>
      <c r="ZB50" s="231" t="s">
        <v>5</v>
      </c>
      <c r="ZC50" s="231" t="s">
        <v>5</v>
      </c>
      <c r="ZD50" s="231" t="s">
        <v>5</v>
      </c>
      <c r="ZE50" s="231" t="s">
        <v>5</v>
      </c>
      <c r="ZF50" s="231" t="s">
        <v>5</v>
      </c>
      <c r="ZG50" s="235" t="s">
        <v>158</v>
      </c>
      <c r="ZH50" s="133">
        <v>0.1033</v>
      </c>
      <c r="ZI50" s="133">
        <v>-5.7999999999999996E-3</v>
      </c>
      <c r="ZJ50" s="133">
        <v>9.1300000000000006E-2</v>
      </c>
      <c r="ZK50" s="133">
        <v>0.13390000000000002</v>
      </c>
      <c r="ZL50" s="133">
        <v>5.6600000000000004E-2</v>
      </c>
      <c r="ZM50" s="133">
        <v>6.8900000000000003E-2</v>
      </c>
      <c r="ZN50" s="133">
        <v>0.10580000000000001</v>
      </c>
      <c r="ZO50" s="133">
        <v>0.156</v>
      </c>
      <c r="ZP50" s="133">
        <v>0.1106</v>
      </c>
      <c r="ZQ50" s="133">
        <v>7.3099999999999998E-2</v>
      </c>
      <c r="ZR50" s="133">
        <v>0.12529999999999999</v>
      </c>
      <c r="ZS50" s="133">
        <v>0.1515</v>
      </c>
      <c r="ZT50" s="379" t="s">
        <v>158</v>
      </c>
      <c r="ZU50" s="133">
        <v>5.11E-2</v>
      </c>
      <c r="ZV50" s="133">
        <v>2.8899999999999999E-2</v>
      </c>
      <c r="ZW50" s="133">
        <v>5.6100000000000004E-2</v>
      </c>
      <c r="ZX50" s="133">
        <v>5.8600000000000006E-2</v>
      </c>
      <c r="ZY50" s="133">
        <v>4.7300000000000002E-2</v>
      </c>
      <c r="ZZ50" s="133">
        <v>5.2199999999999996E-2</v>
      </c>
      <c r="AAA50" s="133">
        <v>6.4299999999999996E-2</v>
      </c>
      <c r="AAB50" s="133">
        <v>7.2999999999999995E-2</v>
      </c>
      <c r="AAC50" s="133">
        <v>6.4000000000000001E-2</v>
      </c>
      <c r="AAD50" s="133">
        <v>6.0400000000000002E-2</v>
      </c>
      <c r="AAE50" s="133">
        <v>8.4700000000000011E-2</v>
      </c>
      <c r="AAF50" s="133">
        <v>7.4999999999999997E-2</v>
      </c>
      <c r="AAG50" s="235" t="s">
        <v>158</v>
      </c>
      <c r="AAH50" s="8">
        <v>75731</v>
      </c>
      <c r="AAI50" s="8">
        <v>62752</v>
      </c>
      <c r="AAJ50" s="8">
        <v>67826</v>
      </c>
      <c r="AAK50" s="8">
        <v>56771</v>
      </c>
      <c r="AAL50" s="8">
        <v>40786</v>
      </c>
      <c r="AAM50" s="8">
        <v>24411</v>
      </c>
      <c r="AAN50" s="8">
        <v>19913</v>
      </c>
      <c r="AAO50" s="8">
        <v>18364</v>
      </c>
      <c r="AAP50" s="8">
        <v>20830</v>
      </c>
      <c r="AAQ50" s="8">
        <v>18697</v>
      </c>
      <c r="AAR50" s="8">
        <v>15921</v>
      </c>
      <c r="AAS50" s="8">
        <v>13988</v>
      </c>
      <c r="AAT50" s="231" t="s">
        <v>5</v>
      </c>
      <c r="AAU50" s="231" t="s">
        <v>5</v>
      </c>
      <c r="AAV50" s="231" t="s">
        <v>5</v>
      </c>
      <c r="AAW50" s="231" t="s">
        <v>5</v>
      </c>
      <c r="AAX50" s="231" t="s">
        <v>5</v>
      </c>
      <c r="AAY50" s="231" t="s">
        <v>5</v>
      </c>
      <c r="AAZ50" s="231" t="s">
        <v>5</v>
      </c>
      <c r="ABA50" s="231" t="s">
        <v>5</v>
      </c>
      <c r="ABB50" s="231" t="s">
        <v>5</v>
      </c>
      <c r="ABC50" s="231" t="s">
        <v>5</v>
      </c>
      <c r="ABD50" s="231" t="s">
        <v>5</v>
      </c>
      <c r="ABE50" s="231" t="s">
        <v>5</v>
      </c>
      <c r="ABF50" s="231" t="s">
        <v>5</v>
      </c>
      <c r="ABG50" s="231" t="s">
        <v>5</v>
      </c>
      <c r="ABH50" s="235" t="s">
        <v>158</v>
      </c>
      <c r="ABI50" s="8">
        <v>7874</v>
      </c>
      <c r="ABJ50" s="8">
        <v>8341</v>
      </c>
      <c r="ABK50" s="8">
        <v>6328</v>
      </c>
      <c r="ABL50" s="8">
        <v>5159</v>
      </c>
      <c r="ABM50" s="8">
        <v>4005</v>
      </c>
      <c r="ABN50" s="8">
        <v>3083</v>
      </c>
      <c r="ABO50" s="8">
        <v>2788</v>
      </c>
      <c r="ABP50" s="8">
        <v>2574</v>
      </c>
      <c r="ABQ50" s="8">
        <v>2278</v>
      </c>
      <c r="ABR50" s="8">
        <v>1497</v>
      </c>
      <c r="ABS50" s="8">
        <v>676</v>
      </c>
      <c r="ABT50" s="8">
        <v>1454</v>
      </c>
      <c r="ABU50" s="231" t="s">
        <v>5</v>
      </c>
      <c r="ABV50" s="231" t="s">
        <v>5</v>
      </c>
      <c r="ABW50" s="231" t="s">
        <v>5</v>
      </c>
      <c r="ABX50" s="231" t="s">
        <v>5</v>
      </c>
      <c r="ABY50" s="231" t="s">
        <v>5</v>
      </c>
      <c r="ABZ50" s="231" t="s">
        <v>5</v>
      </c>
      <c r="ACA50" s="231" t="s">
        <v>5</v>
      </c>
      <c r="ACB50" s="231" t="s">
        <v>5</v>
      </c>
      <c r="ACC50" s="231" t="s">
        <v>5</v>
      </c>
      <c r="ACD50" s="231" t="s">
        <v>5</v>
      </c>
      <c r="ACE50" s="231" t="s">
        <v>5</v>
      </c>
      <c r="ACF50" s="231" t="s">
        <v>5</v>
      </c>
      <c r="ACG50" s="231" t="s">
        <v>5</v>
      </c>
      <c r="ACH50" s="231" t="s">
        <v>5</v>
      </c>
      <c r="ACI50" s="235" t="s">
        <v>158</v>
      </c>
      <c r="ACJ50" s="8">
        <v>993</v>
      </c>
      <c r="ACK50" s="8">
        <v>4329</v>
      </c>
      <c r="ACL50" s="8">
        <v>3275</v>
      </c>
      <c r="ACM50" s="8">
        <v>3197</v>
      </c>
      <c r="ACN50" s="8">
        <v>2315</v>
      </c>
      <c r="ACO50" s="8">
        <v>1611</v>
      </c>
      <c r="ACP50" s="8">
        <v>1674</v>
      </c>
      <c r="ACQ50" s="8">
        <v>1476</v>
      </c>
      <c r="ACR50" s="8">
        <v>712</v>
      </c>
      <c r="ACS50" s="8">
        <v>-2047</v>
      </c>
      <c r="ACT50" s="8">
        <v>-1385</v>
      </c>
      <c r="ACU50" s="8">
        <v>908</v>
      </c>
      <c r="ACV50" s="237" t="s">
        <v>5</v>
      </c>
      <c r="ACW50" s="237" t="s">
        <v>5</v>
      </c>
      <c r="ACX50" s="237" t="s">
        <v>5</v>
      </c>
      <c r="ACY50" s="237" t="s">
        <v>5</v>
      </c>
      <c r="ACZ50" s="237" t="s">
        <v>5</v>
      </c>
      <c r="ADA50" s="237" t="s">
        <v>5</v>
      </c>
      <c r="ADB50" s="237" t="s">
        <v>5</v>
      </c>
      <c r="ADC50" s="237" t="s">
        <v>5</v>
      </c>
      <c r="ADD50" s="237" t="s">
        <v>5</v>
      </c>
      <c r="ADE50" s="237" t="s">
        <v>5</v>
      </c>
      <c r="ADF50" s="237" t="s">
        <v>5</v>
      </c>
      <c r="ADG50" s="237" t="s">
        <v>5</v>
      </c>
      <c r="ADH50" s="237" t="s">
        <v>5</v>
      </c>
      <c r="ADI50" s="237" t="s">
        <v>5</v>
      </c>
      <c r="ADJ50" s="127" t="s">
        <v>158</v>
      </c>
      <c r="ADK50" s="128">
        <v>0.21757322175732216</v>
      </c>
      <c r="ADL50" s="128" t="s">
        <v>1282</v>
      </c>
      <c r="ADM50" s="128">
        <v>0.24662813102119463</v>
      </c>
      <c r="ADN50" s="128">
        <v>0.17621145374449337</v>
      </c>
      <c r="ADO50" s="128">
        <v>0.41947565543071164</v>
      </c>
      <c r="ADP50" s="128">
        <v>0.33656957928802589</v>
      </c>
      <c r="ADQ50" s="128">
        <v>0.20897718910963942</v>
      </c>
      <c r="ADR50" s="128">
        <v>0.14600107353730543</v>
      </c>
      <c r="ADS50" s="128">
        <v>0.18864908073541167</v>
      </c>
      <c r="ADT50" s="128">
        <v>0.27989821882951654</v>
      </c>
      <c r="ADU50" s="128">
        <v>0.17962003454231434</v>
      </c>
      <c r="ADV50" s="128">
        <v>0.22365591397849463</v>
      </c>
      <c r="ADW50" s="128">
        <v>0.73758865248226968</v>
      </c>
      <c r="ADX50" s="128">
        <v>0.5</v>
      </c>
      <c r="ADY50" s="128">
        <v>0.374859437751004</v>
      </c>
      <c r="ADZ50" s="128">
        <v>0.20304461942257215</v>
      </c>
      <c r="AEA50" s="128" t="s">
        <v>158</v>
      </c>
      <c r="AEB50" s="128" t="s">
        <v>158</v>
      </c>
      <c r="AEC50" s="128" t="s">
        <v>158</v>
      </c>
      <c r="AED50" s="128" t="s">
        <v>158</v>
      </c>
      <c r="AEE50" s="128" t="s">
        <v>158</v>
      </c>
      <c r="AEF50" s="128" t="s">
        <v>158</v>
      </c>
      <c r="AEG50" s="128" t="s">
        <v>158</v>
      </c>
      <c r="AEH50" s="128" t="s">
        <v>158</v>
      </c>
      <c r="AEI50" s="128" t="s">
        <v>158</v>
      </c>
      <c r="AEJ50" s="128" t="s">
        <v>158</v>
      </c>
      <c r="AEK50" s="127" t="s">
        <v>158</v>
      </c>
      <c r="AEL50" s="128">
        <v>0.10147066294132588</v>
      </c>
      <c r="AEM50" s="128">
        <v>8.6953602685529305E-2</v>
      </c>
      <c r="AEN50" s="128">
        <v>0.10032869785082174</v>
      </c>
      <c r="AEO50" s="128">
        <v>0.11366543903857336</v>
      </c>
      <c r="AEP50" s="128">
        <v>0.13702871410736581</v>
      </c>
      <c r="AEQ50" s="128">
        <v>0.16473132230511406</v>
      </c>
      <c r="AER50" s="128">
        <v>0.16570062171209946</v>
      </c>
      <c r="AES50" s="128">
        <v>0.16731416731416732</v>
      </c>
      <c r="AET50" s="128">
        <v>0.16483855233635741</v>
      </c>
      <c r="AEU50" s="128">
        <v>0.23840273138870335</v>
      </c>
      <c r="AEV50" s="128">
        <v>0.50222222222222224</v>
      </c>
      <c r="AEW50" s="128">
        <v>0.21728259208314232</v>
      </c>
      <c r="AEX50" s="128" t="s">
        <v>158</v>
      </c>
      <c r="AEY50" s="128" t="s">
        <v>158</v>
      </c>
      <c r="AEZ50" s="128" t="s">
        <v>158</v>
      </c>
      <c r="AFA50" s="128" t="s">
        <v>158</v>
      </c>
      <c r="AFB50" s="128" t="s">
        <v>158</v>
      </c>
      <c r="AFC50" s="128" t="s">
        <v>158</v>
      </c>
      <c r="AFD50" s="128" t="s">
        <v>158</v>
      </c>
      <c r="AFE50" s="128" t="s">
        <v>158</v>
      </c>
      <c r="AFF50" s="128" t="s">
        <v>158</v>
      </c>
      <c r="AFG50" s="128" t="s">
        <v>158</v>
      </c>
      <c r="AFH50" s="128" t="s">
        <v>158</v>
      </c>
      <c r="AFI50" s="128" t="s">
        <v>158</v>
      </c>
      <c r="AFJ50" s="128" t="s">
        <v>158</v>
      </c>
      <c r="AFK50" s="128" t="s">
        <v>158</v>
      </c>
      <c r="AFL50" s="134" t="s">
        <v>158</v>
      </c>
      <c r="AFM50" s="135">
        <v>0.80461228600201418</v>
      </c>
      <c r="AFN50" s="135">
        <v>0.16753984753984752</v>
      </c>
      <c r="AFO50" s="135">
        <v>0.19385648854961832</v>
      </c>
      <c r="AFP50" s="135">
        <v>0.18342195808570536</v>
      </c>
      <c r="AFQ50" s="135">
        <v>0.23706263498920085</v>
      </c>
      <c r="AFR50" s="135">
        <v>0.31524932753983032</v>
      </c>
      <c r="AFS50" s="135">
        <v>0.27596973317403423</v>
      </c>
      <c r="AFT50" s="135">
        <v>0.29177958446251129</v>
      </c>
      <c r="AFU50" s="135">
        <v>0.52739076154806486</v>
      </c>
      <c r="AFV50" s="135" t="s">
        <v>1282</v>
      </c>
      <c r="AFW50" s="135" t="s">
        <v>1282</v>
      </c>
      <c r="AFX50" s="135">
        <v>0.34793930494371023</v>
      </c>
      <c r="AFY50" s="135" t="s">
        <v>158</v>
      </c>
      <c r="AFZ50" s="135" t="s">
        <v>158</v>
      </c>
      <c r="AGA50" s="135" t="s">
        <v>158</v>
      </c>
      <c r="AGB50" s="135" t="s">
        <v>158</v>
      </c>
      <c r="AGC50" s="135" t="s">
        <v>158</v>
      </c>
      <c r="AGD50" s="135" t="s">
        <v>158</v>
      </c>
      <c r="AGE50" s="135" t="s">
        <v>158</v>
      </c>
      <c r="AGF50" s="135" t="s">
        <v>158</v>
      </c>
      <c r="AGG50" s="135" t="s">
        <v>158</v>
      </c>
      <c r="AGH50" s="135" t="s">
        <v>158</v>
      </c>
      <c r="AGI50" s="135" t="s">
        <v>158</v>
      </c>
      <c r="AGJ50" s="135" t="s">
        <v>158</v>
      </c>
      <c r="AGK50" s="135" t="s">
        <v>158</v>
      </c>
      <c r="AGL50" s="135" t="s">
        <v>158</v>
      </c>
    </row>
    <row r="51" spans="1:870" x14ac:dyDescent="0.2">
      <c r="A51" s="7">
        <v>49</v>
      </c>
      <c r="B51" s="1" t="s">
        <v>354</v>
      </c>
      <c r="C51" s="1" t="s">
        <v>355</v>
      </c>
      <c r="D51" s="94">
        <v>0.115</v>
      </c>
      <c r="E51" s="95">
        <v>0.1208</v>
      </c>
      <c r="F51" s="57">
        <v>1.4496</v>
      </c>
      <c r="G51" s="58" t="s">
        <v>159</v>
      </c>
      <c r="H51" s="58">
        <v>1.4496</v>
      </c>
      <c r="I51" s="226" t="s">
        <v>5</v>
      </c>
      <c r="J51" s="58" t="s">
        <v>159</v>
      </c>
      <c r="K51" s="58" t="s">
        <v>1280</v>
      </c>
      <c r="L51" s="226" t="s">
        <v>5</v>
      </c>
      <c r="M51" s="150">
        <v>1.4496</v>
      </c>
      <c r="N51" s="123">
        <v>1.409</v>
      </c>
      <c r="O51" s="123">
        <v>1.3800000000000001</v>
      </c>
      <c r="P51" s="123">
        <v>1.3716666666666668</v>
      </c>
      <c r="Q51" s="123">
        <v>1.3134666666666668</v>
      </c>
      <c r="R51" s="123">
        <v>1.2754000000000001</v>
      </c>
      <c r="S51" s="123">
        <v>1.2379</v>
      </c>
      <c r="T51" s="124">
        <v>1.2068000000000001</v>
      </c>
      <c r="U51" s="124">
        <v>1.1671</v>
      </c>
      <c r="V51" s="124">
        <v>1.1370999999999998</v>
      </c>
      <c r="W51" s="124">
        <v>1.0959999999999999</v>
      </c>
      <c r="X51" s="124">
        <v>1.0799999999999998</v>
      </c>
      <c r="Y51" s="124">
        <v>1.0799999999999998</v>
      </c>
      <c r="Z51" s="124">
        <v>1.0799999999999998</v>
      </c>
      <c r="AA51" s="124">
        <v>1.0799999999999998</v>
      </c>
      <c r="AB51" s="124">
        <v>1.0799999999999998</v>
      </c>
      <c r="AC51" s="124">
        <v>1.0799999999999998</v>
      </c>
      <c r="AD51" s="124">
        <v>1.0799999999999998</v>
      </c>
      <c r="AE51" s="124">
        <v>1.0799999999999998</v>
      </c>
      <c r="AF51" s="142">
        <v>1.0725000000000002</v>
      </c>
      <c r="AG51" s="124">
        <v>1.0550000000000002</v>
      </c>
      <c r="AH51" s="137">
        <v>1.05</v>
      </c>
      <c r="AI51" s="137">
        <v>1.0449999999999999</v>
      </c>
      <c r="AJ51" s="137">
        <v>0.99</v>
      </c>
      <c r="AK51" s="137">
        <v>0.87299999999999989</v>
      </c>
      <c r="AL51" s="137">
        <v>0.47749999999999998</v>
      </c>
      <c r="AM51" s="137" t="s">
        <v>1331</v>
      </c>
      <c r="AN51" s="137" t="s">
        <v>5</v>
      </c>
      <c r="AO51" s="137" t="s">
        <v>5</v>
      </c>
      <c r="AP51" s="137" t="s">
        <v>5</v>
      </c>
      <c r="AQ51" s="137" t="s">
        <v>5</v>
      </c>
      <c r="AR51" s="137" t="s">
        <v>5</v>
      </c>
      <c r="AS51" s="137" t="s">
        <v>5</v>
      </c>
      <c r="AT51" s="137" t="s">
        <v>5</v>
      </c>
      <c r="AU51" s="137" t="s">
        <v>5</v>
      </c>
      <c r="AV51" s="137" t="s">
        <v>5</v>
      </c>
      <c r="AW51" s="137" t="s">
        <v>5</v>
      </c>
      <c r="AX51" s="137" t="s">
        <v>5</v>
      </c>
      <c r="AY51" s="137" t="s">
        <v>5</v>
      </c>
      <c r="AZ51" s="137" t="s">
        <v>5</v>
      </c>
      <c r="BA51" s="137" t="s">
        <v>5</v>
      </c>
      <c r="BB51" s="137" t="s">
        <v>5</v>
      </c>
      <c r="BC51" s="137" t="s">
        <v>5</v>
      </c>
      <c r="BD51" s="137" t="s">
        <v>5</v>
      </c>
      <c r="BE51" s="137" t="s">
        <v>5</v>
      </c>
      <c r="BF51" s="137" t="s">
        <v>5</v>
      </c>
      <c r="BG51" s="137" t="s">
        <v>5</v>
      </c>
      <c r="BH51" s="137" t="s">
        <v>5</v>
      </c>
      <c r="BI51" s="137" t="s">
        <v>5</v>
      </c>
      <c r="BJ51" s="137" t="s">
        <v>5</v>
      </c>
      <c r="BK51" s="137" t="s">
        <v>5</v>
      </c>
      <c r="BL51" s="137" t="s">
        <v>5</v>
      </c>
      <c r="BM51" s="126">
        <v>2.8814762242725278E-2</v>
      </c>
      <c r="BN51" s="125">
        <v>2.1014492753623104E-2</v>
      </c>
      <c r="BO51" s="125">
        <v>6.0753341433779084E-3</v>
      </c>
      <c r="BP51" s="125">
        <v>4.4310222312455627E-2</v>
      </c>
      <c r="BQ51" s="125">
        <v>2.984684543411209E-2</v>
      </c>
      <c r="BR51" s="125">
        <v>3.0293238549155888E-2</v>
      </c>
      <c r="BS51" s="125">
        <v>2.5770633079217786E-2</v>
      </c>
      <c r="BT51" s="125">
        <v>3.4015936937708879E-2</v>
      </c>
      <c r="BU51" s="125">
        <v>2.6382903878287012E-2</v>
      </c>
      <c r="BV51" s="125">
        <v>3.7499999999999867E-2</v>
      </c>
      <c r="BW51" s="125">
        <v>1.4814814814814836E-2</v>
      </c>
      <c r="BX51" s="125">
        <v>0</v>
      </c>
      <c r="BY51" s="125">
        <v>0</v>
      </c>
      <c r="BZ51" s="125">
        <v>0</v>
      </c>
      <c r="CA51" s="125">
        <v>0</v>
      </c>
      <c r="CB51" s="125">
        <v>0</v>
      </c>
      <c r="CC51" s="125">
        <v>0</v>
      </c>
      <c r="CD51" s="125">
        <v>0</v>
      </c>
      <c r="CE51" s="125">
        <v>6.9930069930066452E-3</v>
      </c>
      <c r="CF51" s="125">
        <v>1.6587677725118599E-2</v>
      </c>
      <c r="CG51" s="125">
        <v>4.761904761904967E-3</v>
      </c>
      <c r="CH51" s="125">
        <v>4.784688995215447E-3</v>
      </c>
      <c r="CI51" s="125">
        <v>5.555555555555558E-2</v>
      </c>
      <c r="CJ51" s="125">
        <v>0.13402061855670122</v>
      </c>
      <c r="CK51" s="125">
        <v>0.82827225130890025</v>
      </c>
      <c r="CL51" s="125" t="s">
        <v>158</v>
      </c>
      <c r="CM51" s="125" t="s">
        <v>158</v>
      </c>
      <c r="CN51" s="125" t="s">
        <v>158</v>
      </c>
      <c r="CO51" s="125" t="s">
        <v>158</v>
      </c>
      <c r="CP51" s="125" t="s">
        <v>158</v>
      </c>
      <c r="CQ51" s="125" t="s">
        <v>158</v>
      </c>
      <c r="CR51" s="125" t="s">
        <v>158</v>
      </c>
      <c r="CS51" s="125" t="s">
        <v>158</v>
      </c>
      <c r="CT51" s="125" t="s">
        <v>158</v>
      </c>
      <c r="CU51" s="125" t="s">
        <v>158</v>
      </c>
      <c r="CV51" s="125" t="s">
        <v>158</v>
      </c>
      <c r="CW51" s="125" t="s">
        <v>158</v>
      </c>
      <c r="CX51" s="125" t="s">
        <v>158</v>
      </c>
      <c r="CY51" s="125" t="s">
        <v>158</v>
      </c>
      <c r="CZ51" s="125" t="s">
        <v>158</v>
      </c>
      <c r="DA51" s="125" t="s">
        <v>158</v>
      </c>
      <c r="DB51" s="125" t="s">
        <v>158</v>
      </c>
      <c r="DC51" s="125" t="s">
        <v>158</v>
      </c>
      <c r="DD51" s="125" t="s">
        <v>158</v>
      </c>
      <c r="DE51" s="125" t="s">
        <v>158</v>
      </c>
      <c r="DF51" s="125" t="s">
        <v>158</v>
      </c>
      <c r="DG51" s="125" t="s">
        <v>158</v>
      </c>
      <c r="DH51" s="125" t="s">
        <v>158</v>
      </c>
      <c r="DI51" s="125" t="s">
        <v>158</v>
      </c>
      <c r="DJ51" s="125" t="s">
        <v>158</v>
      </c>
      <c r="DK51" s="125" t="s">
        <v>158</v>
      </c>
      <c r="DL51" s="127">
        <v>2.4763063432861381E-2</v>
      </c>
      <c r="DM51" s="128">
        <v>2.2447028835430937E-2</v>
      </c>
      <c r="DN51" s="128">
        <v>2.2515907978463048E-2</v>
      </c>
      <c r="DO51" s="128">
        <v>2.4140560835386602E-2</v>
      </c>
      <c r="DP51" s="128">
        <v>2.6561509942703069E-2</v>
      </c>
      <c r="DQ51" s="128">
        <v>3.3616236162361625E-2</v>
      </c>
      <c r="DR51" s="128">
        <v>3.6798454221165282E-2</v>
      </c>
      <c r="DS51" s="128">
        <v>3.9894214876033063E-2</v>
      </c>
      <c r="DT51" s="128">
        <v>4.4682235834609493E-2</v>
      </c>
      <c r="DU51" s="128">
        <v>4.3633921719109743E-2</v>
      </c>
      <c r="DV51" s="128">
        <v>4.1816100724914151E-2</v>
      </c>
      <c r="DW51" s="128">
        <v>4.7999999999999994E-2</v>
      </c>
      <c r="DX51" s="128">
        <v>5.8759521218715992E-2</v>
      </c>
      <c r="DY51" s="128">
        <v>6.6502463054187194E-2</v>
      </c>
      <c r="DZ51" s="128">
        <v>5.9308072487644144E-2</v>
      </c>
      <c r="EA51" s="128">
        <v>4.9337597076290533E-2</v>
      </c>
      <c r="EB51" s="128">
        <v>5.4380664652567967E-2</v>
      </c>
      <c r="EC51" s="128">
        <v>6.4670658682634719E-2</v>
      </c>
      <c r="ED51" s="128">
        <v>6.6257668711656434E-2</v>
      </c>
      <c r="EE51" s="128">
        <v>6.6822429906542066E-2</v>
      </c>
      <c r="EF51" s="128">
        <v>7.2859116022099463E-2</v>
      </c>
      <c r="EG51" s="128">
        <v>7.2413793103448282E-2</v>
      </c>
      <c r="EH51" s="128">
        <v>8.4615384615384606E-2</v>
      </c>
      <c r="EI51" s="128">
        <v>8.6462882096069879E-2</v>
      </c>
      <c r="EJ51" s="128">
        <v>8.3142857142857129E-2</v>
      </c>
      <c r="EK51" s="128" t="s">
        <v>158</v>
      </c>
      <c r="EL51" s="128" t="s">
        <v>158</v>
      </c>
      <c r="EM51" s="127">
        <v>3.0372363178756679E-2</v>
      </c>
      <c r="EN51" s="128">
        <v>2.4684170731402173E-2</v>
      </c>
      <c r="EO51" s="128">
        <v>2.8111631696883275E-2</v>
      </c>
      <c r="EP51" s="128">
        <v>2.6995998163091256E-2</v>
      </c>
      <c r="EQ51" s="128">
        <v>3.1370113844439142E-2</v>
      </c>
      <c r="ER51" s="128">
        <v>3.7767249037607344E-2</v>
      </c>
      <c r="ES51" s="128">
        <v>4.1071665560716654E-2</v>
      </c>
      <c r="ET51" s="128">
        <v>4.336327703916637E-2</v>
      </c>
      <c r="EU51" s="128">
        <v>5.1031919545255794E-2</v>
      </c>
      <c r="EV51" s="128">
        <v>4.9546840958605655E-2</v>
      </c>
      <c r="EW51" s="128">
        <v>4.6264246517517933E-2</v>
      </c>
      <c r="EX51" s="128">
        <v>5.5130168453292487E-2</v>
      </c>
      <c r="EY51" s="128">
        <v>6.9053708439897679E-2</v>
      </c>
      <c r="EZ51" s="128">
        <v>8.0777860882572924E-2</v>
      </c>
      <c r="FA51" s="128">
        <v>6.8833652007648183E-2</v>
      </c>
      <c r="FB51" s="128">
        <v>5.6603773584905655E-2</v>
      </c>
      <c r="FC51" s="128">
        <v>6.2790697674418597E-2</v>
      </c>
      <c r="FD51" s="128">
        <v>7.3319755600814648E-2</v>
      </c>
      <c r="FE51" s="128">
        <v>7.7586206896551713E-2</v>
      </c>
      <c r="FF51" s="128">
        <v>7.3610157858613606E-2</v>
      </c>
      <c r="FG51" s="128">
        <v>7.6951130561633857E-2</v>
      </c>
      <c r="FH51" s="128">
        <v>7.8710644677661173E-2</v>
      </c>
      <c r="FI51" s="128">
        <v>9.3554162936436883E-2</v>
      </c>
      <c r="FJ51" s="128" t="s">
        <v>158</v>
      </c>
      <c r="FK51" s="128" t="s">
        <v>158</v>
      </c>
      <c r="FL51" s="128" t="s">
        <v>158</v>
      </c>
      <c r="FM51" s="128" t="s">
        <v>158</v>
      </c>
      <c r="FN51" s="127">
        <v>3.7306980583979764E-2</v>
      </c>
      <c r="FO51" s="128">
        <v>2.9081526747543308E-2</v>
      </c>
      <c r="FP51" s="128">
        <v>3.7912087912087916E-2</v>
      </c>
      <c r="FQ51" s="128">
        <v>3.1876985049190489E-2</v>
      </c>
      <c r="FR51" s="128">
        <v>3.8148901152096043E-2</v>
      </c>
      <c r="FS51" s="128">
        <v>4.1208400646203555E-2</v>
      </c>
      <c r="FT51" s="128">
        <v>4.7629857637552911E-2</v>
      </c>
      <c r="FU51" s="128">
        <v>4.8465863453815268E-2</v>
      </c>
      <c r="FV51" s="128">
        <v>5.6572952011633544E-2</v>
      </c>
      <c r="FW51" s="128">
        <v>5.6600298656047772E-2</v>
      </c>
      <c r="FX51" s="128">
        <v>5.1334894613583128E-2</v>
      </c>
      <c r="FY51" s="128">
        <v>6.2937062937062929E-2</v>
      </c>
      <c r="FZ51" s="128">
        <v>9.800362976406532E-2</v>
      </c>
      <c r="GA51" s="128">
        <v>9.1758708581138479E-2</v>
      </c>
      <c r="GB51" s="128">
        <v>9.5154185022026425E-2</v>
      </c>
      <c r="GC51" s="128">
        <v>7.0496083550913829E-2</v>
      </c>
      <c r="GD51" s="128">
        <v>7.0912672357189746E-2</v>
      </c>
      <c r="GE51" s="128">
        <v>8.5308056872037907E-2</v>
      </c>
      <c r="GF51" s="128">
        <v>9.3831450912250203E-2</v>
      </c>
      <c r="GG51" s="128">
        <v>8.3463035019455276E-2</v>
      </c>
      <c r="GH51" s="128">
        <v>8.2745098039215703E-2</v>
      </c>
      <c r="GI51" s="128">
        <v>8.8235294117647065E-2</v>
      </c>
      <c r="GJ51" s="128">
        <v>0.10885416666666667</v>
      </c>
      <c r="GK51" s="128">
        <v>0.10588235294117647</v>
      </c>
      <c r="GL51" s="128">
        <v>0.11337662337662335</v>
      </c>
      <c r="GM51" s="128" t="s">
        <v>158</v>
      </c>
      <c r="GN51" s="128" t="s">
        <v>158</v>
      </c>
      <c r="GO51" s="109" t="s">
        <v>158</v>
      </c>
      <c r="GP51" s="141">
        <v>8</v>
      </c>
      <c r="GQ51" s="141">
        <v>5.39</v>
      </c>
      <c r="GR51" s="141">
        <v>7.51</v>
      </c>
      <c r="GS51" s="141">
        <v>8.4499999999999993</v>
      </c>
      <c r="GT51" s="141">
        <v>6.07</v>
      </c>
      <c r="GU51" s="129">
        <v>3.32</v>
      </c>
      <c r="GV51" s="129">
        <v>2.88</v>
      </c>
      <c r="GW51" s="129">
        <v>2.84</v>
      </c>
      <c r="GX51" s="129">
        <v>2.59</v>
      </c>
      <c r="GY51" s="129">
        <v>4.55</v>
      </c>
      <c r="GZ51" s="129">
        <v>4.08</v>
      </c>
      <c r="HA51" s="129">
        <v>7.83</v>
      </c>
      <c r="HB51" s="129">
        <v>0.23</v>
      </c>
      <c r="HC51" s="129">
        <v>-0.05</v>
      </c>
      <c r="HD51" s="129">
        <v>-0.83</v>
      </c>
      <c r="HE51" s="129">
        <v>0.01</v>
      </c>
      <c r="HF51" s="231" t="s">
        <v>158</v>
      </c>
      <c r="HG51" s="231" t="s">
        <v>158</v>
      </c>
      <c r="HH51" s="231" t="s">
        <v>158</v>
      </c>
      <c r="HI51" s="231" t="s">
        <v>158</v>
      </c>
      <c r="HJ51" s="231" t="s">
        <v>158</v>
      </c>
      <c r="HK51" s="231" t="s">
        <v>158</v>
      </c>
      <c r="HL51" s="231" t="s">
        <v>158</v>
      </c>
      <c r="HM51" s="231" t="s">
        <v>158</v>
      </c>
      <c r="HN51" s="231" t="s">
        <v>158</v>
      </c>
      <c r="HO51" s="231" t="s">
        <v>158</v>
      </c>
      <c r="HP51" s="232" t="s">
        <v>158</v>
      </c>
      <c r="HQ51" s="131">
        <v>6.056250125</v>
      </c>
      <c r="HR51" s="131">
        <v>6.7532467532467537</v>
      </c>
      <c r="HS51" s="131">
        <v>5.7296937416777629</v>
      </c>
      <c r="HT51" s="131">
        <v>4.0745562130177522</v>
      </c>
      <c r="HU51" s="131">
        <v>5.098846787479407</v>
      </c>
      <c r="HV51" s="131">
        <v>7.8283132530120483</v>
      </c>
      <c r="HW51" s="131">
        <v>8.6458333333333339</v>
      </c>
      <c r="HX51" s="131">
        <v>7.2640845070422539</v>
      </c>
      <c r="HY51" s="131">
        <v>7.756756756756757</v>
      </c>
      <c r="HZ51" s="131">
        <v>4.6923076923076925</v>
      </c>
      <c r="IA51" s="131">
        <v>4.2058823529411766</v>
      </c>
      <c r="IB51" s="131">
        <v>1.4074074074074074</v>
      </c>
      <c r="IC51" s="131">
        <v>51.173913043478258</v>
      </c>
      <c r="ID51" s="131" t="s">
        <v>1288</v>
      </c>
      <c r="IE51" s="131" t="s">
        <v>1288</v>
      </c>
      <c r="IF51" s="131">
        <v>1523</v>
      </c>
      <c r="IG51" s="131" t="s">
        <v>158</v>
      </c>
      <c r="IH51" s="131" t="s">
        <v>158</v>
      </c>
      <c r="II51" s="131" t="s">
        <v>158</v>
      </c>
      <c r="IJ51" s="131" t="s">
        <v>158</v>
      </c>
      <c r="IK51" s="131" t="s">
        <v>158</v>
      </c>
      <c r="IL51" s="131" t="s">
        <v>158</v>
      </c>
      <c r="IM51" s="131" t="s">
        <v>158</v>
      </c>
      <c r="IN51" s="131" t="s">
        <v>158</v>
      </c>
      <c r="IO51" s="131" t="s">
        <v>158</v>
      </c>
      <c r="IP51" s="131" t="s">
        <v>158</v>
      </c>
      <c r="IQ51" s="130" t="s">
        <v>158</v>
      </c>
      <c r="IR51" s="131">
        <v>7.1351394347609629</v>
      </c>
      <c r="IS51" s="131">
        <v>9.1076066790352517</v>
      </c>
      <c r="IT51" s="131">
        <v>6.7656458055925439</v>
      </c>
      <c r="IU51" s="131">
        <v>4.9550295857988162</v>
      </c>
      <c r="IV51" s="131">
        <v>5.56342668863262</v>
      </c>
      <c r="IW51" s="131">
        <v>9.0783132530120483</v>
      </c>
      <c r="IX51" s="131">
        <v>9.6631944444444446</v>
      </c>
      <c r="IY51" s="131">
        <v>8.0528169014084519</v>
      </c>
      <c r="IZ51" s="131">
        <v>8.8610038610038604</v>
      </c>
      <c r="JA51" s="131">
        <v>5.2065934065934067</v>
      </c>
      <c r="JB51" s="131">
        <v>4.8014705882352944</v>
      </c>
      <c r="JC51" s="131">
        <v>1.9974457215836527</v>
      </c>
      <c r="JD51" s="131">
        <v>58.130434782608688</v>
      </c>
      <c r="JE51" s="131" t="s">
        <v>1288</v>
      </c>
      <c r="JF51" s="131" t="s">
        <v>1288</v>
      </c>
      <c r="JG51" s="131">
        <v>1720</v>
      </c>
      <c r="JH51" s="131" t="s">
        <v>158</v>
      </c>
      <c r="JI51" s="131" t="s">
        <v>158</v>
      </c>
      <c r="JJ51" s="131" t="s">
        <v>158</v>
      </c>
      <c r="JK51" s="131" t="s">
        <v>158</v>
      </c>
      <c r="JL51" s="131" t="s">
        <v>158</v>
      </c>
      <c r="JM51" s="131" t="s">
        <v>158</v>
      </c>
      <c r="JN51" s="131" t="s">
        <v>158</v>
      </c>
      <c r="JO51" s="131" t="s">
        <v>158</v>
      </c>
      <c r="JP51" s="131" t="s">
        <v>158</v>
      </c>
      <c r="JQ51" s="131" t="s">
        <v>158</v>
      </c>
      <c r="JR51" s="130" t="s">
        <v>158</v>
      </c>
      <c r="JS51" s="131">
        <v>7.8462500000000004</v>
      </c>
      <c r="JT51" s="131">
        <v>11.371057513914657</v>
      </c>
      <c r="JU51" s="131">
        <v>7.5659121171770973</v>
      </c>
      <c r="JV51" s="131">
        <v>5.8520710059171606</v>
      </c>
      <c r="JW51" s="131">
        <v>6.2504118616144968</v>
      </c>
      <c r="JX51" s="131">
        <v>10.132530120481928</v>
      </c>
      <c r="JY51" s="131">
        <v>10.503472222222223</v>
      </c>
      <c r="JZ51" s="131">
        <v>9.1971830985915499</v>
      </c>
      <c r="KA51" s="131">
        <v>10.061776061776062</v>
      </c>
      <c r="KB51" s="131">
        <v>5.7604395604395613</v>
      </c>
      <c r="KC51" s="131">
        <v>5.5147058823529411</v>
      </c>
      <c r="KD51" s="131">
        <v>2.3473818646232436</v>
      </c>
      <c r="KE51" s="131">
        <v>70.608695652173907</v>
      </c>
      <c r="KF51" s="131" t="s">
        <v>1288</v>
      </c>
      <c r="KG51" s="131" t="s">
        <v>1288</v>
      </c>
      <c r="KH51" s="131">
        <v>1986</v>
      </c>
      <c r="KI51" s="131" t="s">
        <v>158</v>
      </c>
      <c r="KJ51" s="131" t="s">
        <v>158</v>
      </c>
      <c r="KK51" s="131" t="s">
        <v>158</v>
      </c>
      <c r="KL51" s="131" t="s">
        <v>158</v>
      </c>
      <c r="KM51" s="131" t="s">
        <v>158</v>
      </c>
      <c r="KN51" s="131" t="s">
        <v>158</v>
      </c>
      <c r="KO51" s="131" t="s">
        <v>158</v>
      </c>
      <c r="KP51" s="131" t="s">
        <v>158</v>
      </c>
      <c r="KQ51" s="131" t="s">
        <v>158</v>
      </c>
      <c r="KR51" s="131" t="s">
        <v>158</v>
      </c>
      <c r="KS51" s="116" t="s">
        <v>158</v>
      </c>
      <c r="KT51" s="132">
        <v>5.3780632593309816</v>
      </c>
      <c r="KU51" s="132">
        <v>5.1337209302325579</v>
      </c>
      <c r="KV51" s="132">
        <v>4.8930817610062896</v>
      </c>
      <c r="KW51" s="132">
        <v>4.7847222222222223</v>
      </c>
      <c r="KX51" s="132">
        <v>4.6304347826086953</v>
      </c>
      <c r="KY51" s="132">
        <v>4.5227272727272725</v>
      </c>
      <c r="KZ51" s="132">
        <v>4.45</v>
      </c>
      <c r="LA51" s="132">
        <v>4.5178571428571432</v>
      </c>
      <c r="LB51" s="132">
        <v>4.6310679611650487</v>
      </c>
      <c r="LC51" s="132">
        <v>4.5274725274725274</v>
      </c>
      <c r="LD51" s="132">
        <v>4.7012987012987013</v>
      </c>
      <c r="LE51" s="132">
        <v>4.8970588235294121</v>
      </c>
      <c r="LF51" s="132" t="s">
        <v>158</v>
      </c>
      <c r="LG51" s="132" t="s">
        <v>158</v>
      </c>
      <c r="LH51" s="132" t="s">
        <v>158</v>
      </c>
      <c r="LI51" s="132" t="s">
        <v>158</v>
      </c>
      <c r="LJ51" s="132" t="s">
        <v>158</v>
      </c>
      <c r="LK51" s="132" t="s">
        <v>158</v>
      </c>
      <c r="LL51" s="132" t="s">
        <v>158</v>
      </c>
      <c r="LM51" s="132" t="s">
        <v>158</v>
      </c>
      <c r="LN51" s="132" t="s">
        <v>158</v>
      </c>
      <c r="LO51" s="132" t="s">
        <v>158</v>
      </c>
      <c r="LP51" s="132" t="s">
        <v>158</v>
      </c>
      <c r="LQ51" s="132" t="s">
        <v>158</v>
      </c>
      <c r="LR51" s="132" t="s">
        <v>158</v>
      </c>
      <c r="LS51" s="132" t="s">
        <v>158</v>
      </c>
      <c r="LT51" s="130" t="s">
        <v>158</v>
      </c>
      <c r="LU51" s="131">
        <v>9.0088194697113071</v>
      </c>
      <c r="LV51" s="131">
        <v>7.0903737259343149</v>
      </c>
      <c r="LW51" s="131">
        <v>8.7940488431876602</v>
      </c>
      <c r="LX51" s="131">
        <v>7.1958200290275762</v>
      </c>
      <c r="LY51" s="131">
        <v>6.6840375586854464</v>
      </c>
      <c r="LZ51" s="131">
        <v>5.7465326633165832</v>
      </c>
      <c r="MA51" s="131">
        <v>5.595505617977528</v>
      </c>
      <c r="MB51" s="131">
        <v>4.5663241106719363</v>
      </c>
      <c r="MC51" s="131">
        <v>4.3380922431865825</v>
      </c>
      <c r="MD51" s="131">
        <v>4.7156553398058261</v>
      </c>
      <c r="ME51" s="131">
        <v>3.6500552486187847</v>
      </c>
      <c r="MF51" s="131">
        <v>2.2503303303303301</v>
      </c>
      <c r="MG51" s="131" t="s">
        <v>158</v>
      </c>
      <c r="MH51" s="131" t="s">
        <v>158</v>
      </c>
      <c r="MI51" s="131" t="s">
        <v>158</v>
      </c>
      <c r="MJ51" s="131" t="s">
        <v>158</v>
      </c>
      <c r="MK51" s="131" t="s">
        <v>158</v>
      </c>
      <c r="ML51" s="131" t="s">
        <v>158</v>
      </c>
      <c r="MM51" s="131" t="s">
        <v>158</v>
      </c>
      <c r="MN51" s="131" t="s">
        <v>158</v>
      </c>
      <c r="MO51" s="131" t="s">
        <v>158</v>
      </c>
      <c r="MP51" s="131" t="s">
        <v>158</v>
      </c>
      <c r="MQ51" s="131" t="s">
        <v>158</v>
      </c>
      <c r="MR51" s="131" t="s">
        <v>158</v>
      </c>
      <c r="MS51" s="131" t="s">
        <v>158</v>
      </c>
      <c r="MT51" s="131" t="s">
        <v>158</v>
      </c>
      <c r="MU51" s="130" t="s">
        <v>158</v>
      </c>
      <c r="MV51" s="131">
        <v>10.613693578083435</v>
      </c>
      <c r="MW51" s="131">
        <v>9.5622650056625158</v>
      </c>
      <c r="MX51" s="131">
        <v>10.38404884318766</v>
      </c>
      <c r="MY51" s="131">
        <v>8.7507692307692295</v>
      </c>
      <c r="MZ51" s="131">
        <v>7.2930516431924897</v>
      </c>
      <c r="NA51" s="131">
        <v>6.6641206030150757</v>
      </c>
      <c r="NB51" s="131">
        <v>6.2539325842696627</v>
      </c>
      <c r="NC51" s="131">
        <v>5.0621343873517786</v>
      </c>
      <c r="ND51" s="131">
        <v>4.9556603773584902</v>
      </c>
      <c r="NE51" s="131">
        <v>5.2325000000000008</v>
      </c>
      <c r="NF51" s="131">
        <v>4.1669337016574586</v>
      </c>
      <c r="NG51" s="131">
        <v>3.1937537537537537</v>
      </c>
      <c r="NH51" s="131" t="s">
        <v>158</v>
      </c>
      <c r="NI51" s="131" t="s">
        <v>158</v>
      </c>
      <c r="NJ51" s="131" t="s">
        <v>158</v>
      </c>
      <c r="NK51" s="131" t="s">
        <v>158</v>
      </c>
      <c r="NL51" s="131" t="s">
        <v>158</v>
      </c>
      <c r="NM51" s="131" t="s">
        <v>158</v>
      </c>
      <c r="NN51" s="131" t="s">
        <v>158</v>
      </c>
      <c r="NO51" s="131" t="s">
        <v>158</v>
      </c>
      <c r="NP51" s="131" t="s">
        <v>158</v>
      </c>
      <c r="NQ51" s="131" t="s">
        <v>158</v>
      </c>
      <c r="NR51" s="131" t="s">
        <v>158</v>
      </c>
      <c r="NS51" s="131" t="s">
        <v>158</v>
      </c>
      <c r="NT51" s="131" t="s">
        <v>158</v>
      </c>
      <c r="NU51" s="131" t="s">
        <v>158</v>
      </c>
      <c r="NV51" s="130" t="s">
        <v>158</v>
      </c>
      <c r="NW51" s="131">
        <v>11.671487852266067</v>
      </c>
      <c r="NX51" s="131">
        <v>11.938708946772367</v>
      </c>
      <c r="NY51" s="131">
        <v>11.612313624678663</v>
      </c>
      <c r="NZ51" s="131">
        <v>10.334978229317853</v>
      </c>
      <c r="OA51" s="131">
        <v>8.1936150234741785</v>
      </c>
      <c r="OB51" s="131">
        <v>7.4379899497487445</v>
      </c>
      <c r="OC51" s="131">
        <v>6.797752808988764</v>
      </c>
      <c r="OD51" s="131">
        <v>5.7815019762845843</v>
      </c>
      <c r="OE51" s="131">
        <v>5.6272117400419281</v>
      </c>
      <c r="OF51" s="131">
        <v>5.7891019417475729</v>
      </c>
      <c r="OG51" s="131">
        <v>4.7859116022099446</v>
      </c>
      <c r="OH51" s="131">
        <v>3.753273273273273</v>
      </c>
      <c r="OI51" s="131" t="s">
        <v>158</v>
      </c>
      <c r="OJ51" s="131" t="s">
        <v>158</v>
      </c>
      <c r="OK51" s="131" t="s">
        <v>158</v>
      </c>
      <c r="OL51" s="131" t="s">
        <v>158</v>
      </c>
      <c r="OM51" s="131" t="s">
        <v>158</v>
      </c>
      <c r="ON51" s="131" t="s">
        <v>158</v>
      </c>
      <c r="OO51" s="131" t="s">
        <v>158</v>
      </c>
      <c r="OP51" s="131" t="s">
        <v>158</v>
      </c>
      <c r="OQ51" s="131" t="s">
        <v>158</v>
      </c>
      <c r="OR51" s="131" t="s">
        <v>158</v>
      </c>
      <c r="OS51" s="131" t="s">
        <v>158</v>
      </c>
      <c r="OT51" s="131" t="s">
        <v>158</v>
      </c>
      <c r="OU51" s="131" t="s">
        <v>158</v>
      </c>
      <c r="OV51" s="131" t="s">
        <v>158</v>
      </c>
      <c r="OW51" s="378" t="s">
        <v>158</v>
      </c>
      <c r="OX51" s="132">
        <v>3.1781416418839474</v>
      </c>
      <c r="OY51" s="132">
        <v>2.7965116279069768</v>
      </c>
      <c r="OZ51" s="132">
        <v>2.8616352201257862</v>
      </c>
      <c r="PA51" s="132">
        <v>2.9930555555555554</v>
      </c>
      <c r="PB51" s="132">
        <v>2.6014492753623188</v>
      </c>
      <c r="PC51" s="132">
        <v>2.7348484848484849</v>
      </c>
      <c r="PD51" s="132">
        <v>2.4416666666666669</v>
      </c>
      <c r="PE51" s="132">
        <v>2.5357142857142856</v>
      </c>
      <c r="PF51" s="132">
        <v>2.5242718446601944</v>
      </c>
      <c r="PG51" s="132">
        <v>2.3076923076923075</v>
      </c>
      <c r="PH51" s="132">
        <v>2.4545454545454546</v>
      </c>
      <c r="PI51" s="132">
        <v>1.3235294117647058</v>
      </c>
      <c r="PJ51" s="132" t="s">
        <v>158</v>
      </c>
      <c r="PK51" s="132" t="s">
        <v>158</v>
      </c>
      <c r="PL51" s="132" t="s">
        <v>158</v>
      </c>
      <c r="PM51" s="132" t="s">
        <v>158</v>
      </c>
      <c r="PN51" s="132" t="s">
        <v>158</v>
      </c>
      <c r="PO51" s="132" t="s">
        <v>158</v>
      </c>
      <c r="PP51" s="132" t="s">
        <v>158</v>
      </c>
      <c r="PQ51" s="132" t="s">
        <v>158</v>
      </c>
      <c r="PR51" s="132" t="s">
        <v>158</v>
      </c>
      <c r="PS51" s="132" t="s">
        <v>158</v>
      </c>
      <c r="PT51" s="132" t="s">
        <v>158</v>
      </c>
      <c r="PU51" s="132" t="s">
        <v>158</v>
      </c>
      <c r="PV51" s="132" t="s">
        <v>158</v>
      </c>
      <c r="PW51" s="132" t="s">
        <v>158</v>
      </c>
      <c r="PX51" s="130" t="s">
        <v>158</v>
      </c>
      <c r="PY51" s="131">
        <v>15.244758245349844</v>
      </c>
      <c r="PZ51" s="131">
        <v>13.016216216216215</v>
      </c>
      <c r="QA51" s="131">
        <v>15.036857142857142</v>
      </c>
      <c r="QB51" s="131">
        <v>11.503294663573087</v>
      </c>
      <c r="QC51" s="131">
        <v>11.897214484679665</v>
      </c>
      <c r="QD51" s="131">
        <v>9.5032686980609409</v>
      </c>
      <c r="QE51" s="131">
        <v>10.197952218430032</v>
      </c>
      <c r="QF51" s="131">
        <v>8.1357746478873239</v>
      </c>
      <c r="QG51" s="131">
        <v>7.9587307692307689</v>
      </c>
      <c r="QH51" s="131">
        <v>9.2516666666666687</v>
      </c>
      <c r="QI51" s="131">
        <v>6.9911111111111115</v>
      </c>
      <c r="QJ51" s="131">
        <v>8.3262222222222224</v>
      </c>
      <c r="QK51" s="131" t="s">
        <v>158</v>
      </c>
      <c r="QL51" s="131" t="s">
        <v>158</v>
      </c>
      <c r="QM51" s="131" t="s">
        <v>158</v>
      </c>
      <c r="QN51" s="131" t="s">
        <v>158</v>
      </c>
      <c r="QO51" s="131" t="s">
        <v>158</v>
      </c>
      <c r="QP51" s="131" t="s">
        <v>158</v>
      </c>
      <c r="QQ51" s="131" t="s">
        <v>158</v>
      </c>
      <c r="QR51" s="131" t="s">
        <v>158</v>
      </c>
      <c r="QS51" s="131" t="s">
        <v>158</v>
      </c>
      <c r="QT51" s="131" t="s">
        <v>158</v>
      </c>
      <c r="QU51" s="131" t="s">
        <v>158</v>
      </c>
      <c r="QV51" s="131" t="s">
        <v>158</v>
      </c>
      <c r="QW51" s="131" t="s">
        <v>158</v>
      </c>
      <c r="QX51" s="131" t="s">
        <v>158</v>
      </c>
      <c r="QY51" s="130" t="s">
        <v>158</v>
      </c>
      <c r="QZ51" s="131">
        <v>17.960532257539978</v>
      </c>
      <c r="RA51" s="131">
        <v>17.554012474012474</v>
      </c>
      <c r="RB51" s="131">
        <v>17.755582417582417</v>
      </c>
      <c r="RC51" s="131">
        <v>13.989048723897913</v>
      </c>
      <c r="RD51" s="131">
        <v>12.981225626740947</v>
      </c>
      <c r="RE51" s="131">
        <v>11.020720221606648</v>
      </c>
      <c r="RF51" s="131">
        <v>11.397952218430033</v>
      </c>
      <c r="RG51" s="131">
        <v>9.019154929577466</v>
      </c>
      <c r="RH51" s="131">
        <v>9.0917307692307681</v>
      </c>
      <c r="RI51" s="131">
        <v>10.265666666666668</v>
      </c>
      <c r="RJ51" s="131">
        <v>7.9811111111111108</v>
      </c>
      <c r="RK51" s="131">
        <v>11.81688888888889</v>
      </c>
      <c r="RL51" s="131" t="s">
        <v>158</v>
      </c>
      <c r="RM51" s="131" t="s">
        <v>158</v>
      </c>
      <c r="RN51" s="131" t="s">
        <v>158</v>
      </c>
      <c r="RO51" s="131" t="s">
        <v>158</v>
      </c>
      <c r="RP51" s="131" t="s">
        <v>158</v>
      </c>
      <c r="RQ51" s="131" t="s">
        <v>158</v>
      </c>
      <c r="RR51" s="131" t="s">
        <v>158</v>
      </c>
      <c r="RS51" s="131" t="s">
        <v>158</v>
      </c>
      <c r="RT51" s="131" t="s">
        <v>158</v>
      </c>
      <c r="RU51" s="131" t="s">
        <v>158</v>
      </c>
      <c r="RV51" s="131" t="s">
        <v>158</v>
      </c>
      <c r="RW51" s="131" t="s">
        <v>158</v>
      </c>
      <c r="RX51" s="131" t="s">
        <v>158</v>
      </c>
      <c r="RY51" s="131" t="s">
        <v>158</v>
      </c>
      <c r="RZ51" s="130" t="s">
        <v>158</v>
      </c>
      <c r="SA51" s="131">
        <v>19.750535713314221</v>
      </c>
      <c r="SB51" s="131">
        <v>21.916590436590436</v>
      </c>
      <c r="SC51" s="131">
        <v>19.855780219780218</v>
      </c>
      <c r="SD51" s="131">
        <v>16.521577726218098</v>
      </c>
      <c r="SE51" s="131">
        <v>14.5841782729805</v>
      </c>
      <c r="SF51" s="131">
        <v>12.30049861495845</v>
      </c>
      <c r="SG51" s="131">
        <v>12.389078498293514</v>
      </c>
      <c r="SH51" s="131">
        <v>10.300845070422536</v>
      </c>
      <c r="SI51" s="131">
        <v>10.32376923076923</v>
      </c>
      <c r="SJ51" s="131">
        <v>11.357666666666669</v>
      </c>
      <c r="SK51" s="131">
        <v>9.1666666666666661</v>
      </c>
      <c r="SL51" s="131">
        <v>13.887111111111111</v>
      </c>
      <c r="SM51" s="131" t="s">
        <v>158</v>
      </c>
      <c r="SN51" s="131" t="s">
        <v>158</v>
      </c>
      <c r="SO51" s="131" t="s">
        <v>158</v>
      </c>
      <c r="SP51" s="131" t="s">
        <v>158</v>
      </c>
      <c r="SQ51" s="131" t="s">
        <v>158</v>
      </c>
      <c r="SR51" s="131" t="s">
        <v>158</v>
      </c>
      <c r="SS51" s="131" t="s">
        <v>158</v>
      </c>
      <c r="ST51" s="131" t="s">
        <v>158</v>
      </c>
      <c r="SU51" s="131" t="s">
        <v>158</v>
      </c>
      <c r="SV51" s="131" t="s">
        <v>158</v>
      </c>
      <c r="SW51" s="131" t="s">
        <v>158</v>
      </c>
      <c r="SX51" s="131" t="s">
        <v>158</v>
      </c>
      <c r="SY51" s="131" t="s">
        <v>158</v>
      </c>
      <c r="SZ51" s="131" t="s">
        <v>158</v>
      </c>
      <c r="TA51" s="378" t="s">
        <v>158</v>
      </c>
      <c r="TB51" s="132">
        <v>1.4524632869954124</v>
      </c>
      <c r="TC51" s="132">
        <v>1.3720930232558139</v>
      </c>
      <c r="TD51" s="132">
        <v>1.3333333333333333</v>
      </c>
      <c r="TE51" s="132">
        <v>1.5763888888888888</v>
      </c>
      <c r="TF51" s="132">
        <v>1.4130434782608696</v>
      </c>
      <c r="TG51" s="132">
        <v>1.2424242424242424</v>
      </c>
      <c r="TH51" s="132">
        <v>0.9916666666666667</v>
      </c>
      <c r="TI51" s="132">
        <v>1.0625</v>
      </c>
      <c r="TJ51" s="132">
        <v>0.99029126213592233</v>
      </c>
      <c r="TK51" s="132">
        <v>0.86813186813186816</v>
      </c>
      <c r="TL51" s="132">
        <v>-2.5844155844155843</v>
      </c>
      <c r="TM51" s="132">
        <v>-1.2205882352941178</v>
      </c>
      <c r="TN51" s="132" t="s">
        <v>158</v>
      </c>
      <c r="TO51" s="132" t="s">
        <v>158</v>
      </c>
      <c r="TP51" s="132" t="s">
        <v>158</v>
      </c>
      <c r="TQ51" s="132" t="s">
        <v>158</v>
      </c>
      <c r="TR51" s="132" t="s">
        <v>158</v>
      </c>
      <c r="TS51" s="132" t="s">
        <v>158</v>
      </c>
      <c r="TT51" s="132" t="s">
        <v>158</v>
      </c>
      <c r="TU51" s="132" t="s">
        <v>158</v>
      </c>
      <c r="TV51" s="132" t="s">
        <v>158</v>
      </c>
      <c r="TW51" s="132" t="s">
        <v>158</v>
      </c>
      <c r="TX51" s="132" t="s">
        <v>158</v>
      </c>
      <c r="TY51" s="132" t="s">
        <v>158</v>
      </c>
      <c r="TZ51" s="132" t="s">
        <v>158</v>
      </c>
      <c r="UA51" s="132" t="s">
        <v>158</v>
      </c>
      <c r="UB51" s="235" t="s">
        <v>158</v>
      </c>
      <c r="UC51" s="236">
        <v>56.73</v>
      </c>
      <c r="UD51" s="236">
        <v>51.32</v>
      </c>
      <c r="UE51" s="236">
        <v>43.95</v>
      </c>
      <c r="UF51" s="236">
        <v>37.92</v>
      </c>
      <c r="UG51" s="236">
        <v>33.299999999999997</v>
      </c>
      <c r="UH51" s="236">
        <v>30.24</v>
      </c>
      <c r="UI51" s="236">
        <v>26.01</v>
      </c>
      <c r="UJ51" s="236">
        <v>26.55</v>
      </c>
      <c r="UK51" s="236">
        <v>23.57</v>
      </c>
      <c r="UL51" s="236">
        <v>24.44</v>
      </c>
      <c r="UM51" s="236">
        <v>16.760000000000002</v>
      </c>
      <c r="UN51" s="236">
        <v>7.78</v>
      </c>
      <c r="UO51" s="231" t="s">
        <v>5</v>
      </c>
      <c r="UP51" s="231" t="s">
        <v>5</v>
      </c>
      <c r="UQ51" s="231" t="s">
        <v>5</v>
      </c>
      <c r="UR51" s="231" t="s">
        <v>5</v>
      </c>
      <c r="US51" s="231" t="s">
        <v>5</v>
      </c>
      <c r="UT51" s="231" t="s">
        <v>5</v>
      </c>
      <c r="UU51" s="231" t="s">
        <v>5</v>
      </c>
      <c r="UV51" s="231" t="s">
        <v>5</v>
      </c>
      <c r="UW51" s="231" t="s">
        <v>5</v>
      </c>
      <c r="UX51" s="231" t="s">
        <v>5</v>
      </c>
      <c r="UY51" s="231" t="s">
        <v>5</v>
      </c>
      <c r="UZ51" s="231" t="s">
        <v>5</v>
      </c>
      <c r="VA51" s="231" t="s">
        <v>5</v>
      </c>
      <c r="VB51" s="231" t="s">
        <v>5</v>
      </c>
      <c r="VC51" s="130" t="s">
        <v>158</v>
      </c>
      <c r="VD51" s="131">
        <v>0.85404549621011816</v>
      </c>
      <c r="VE51" s="131">
        <v>0.7092751363990647</v>
      </c>
      <c r="VF51" s="131">
        <v>0.97906712172923771</v>
      </c>
      <c r="VG51" s="131">
        <v>0.90796413502109696</v>
      </c>
      <c r="VH51" s="131">
        <v>0.92942942942942952</v>
      </c>
      <c r="VI51" s="131">
        <v>0.85945767195767198</v>
      </c>
      <c r="VJ51" s="131">
        <v>0.95732410611303331</v>
      </c>
      <c r="VK51" s="131">
        <v>0.77702448210922781</v>
      </c>
      <c r="VL51" s="131">
        <v>0.85235468816291893</v>
      </c>
      <c r="VM51" s="131">
        <v>0.87356792144026185</v>
      </c>
      <c r="VN51" s="131">
        <v>1.0238663484486872</v>
      </c>
      <c r="VO51" s="131">
        <v>1.4164524421593829</v>
      </c>
      <c r="VP51" s="131" t="s">
        <v>158</v>
      </c>
      <c r="VQ51" s="131" t="s">
        <v>158</v>
      </c>
      <c r="VR51" s="131" t="s">
        <v>158</v>
      </c>
      <c r="VS51" s="131" t="s">
        <v>158</v>
      </c>
      <c r="VT51" s="131" t="s">
        <v>158</v>
      </c>
      <c r="VU51" s="131" t="s">
        <v>158</v>
      </c>
      <c r="VV51" s="131" t="s">
        <v>158</v>
      </c>
      <c r="VW51" s="131" t="s">
        <v>158</v>
      </c>
      <c r="VX51" s="131" t="s">
        <v>158</v>
      </c>
      <c r="VY51" s="131" t="s">
        <v>158</v>
      </c>
      <c r="VZ51" s="131" t="s">
        <v>158</v>
      </c>
      <c r="WA51" s="131" t="s">
        <v>158</v>
      </c>
      <c r="WB51" s="131" t="s">
        <v>158</v>
      </c>
      <c r="WC51" s="131" t="s">
        <v>158</v>
      </c>
      <c r="WD51" s="130" t="s">
        <v>158</v>
      </c>
      <c r="WE51" s="131">
        <v>1.0061892381118933</v>
      </c>
      <c r="WF51" s="131">
        <v>0.95654715510522215</v>
      </c>
      <c r="WG51" s="131">
        <v>1.1560864618885096</v>
      </c>
      <c r="WH51" s="131">
        <v>1.1041666666666665</v>
      </c>
      <c r="WI51" s="131">
        <v>1.0141141141141143</v>
      </c>
      <c r="WJ51" s="131">
        <v>0.99669312169312174</v>
      </c>
      <c r="WK51" s="131">
        <v>1.0699730872741251</v>
      </c>
      <c r="WL51" s="131">
        <v>0.86139359698681739</v>
      </c>
      <c r="WM51" s="131">
        <v>0.97369537547730156</v>
      </c>
      <c r="WN51" s="131">
        <v>0.96931260229132565</v>
      </c>
      <c r="WO51" s="131">
        <v>1.1688544152744629</v>
      </c>
      <c r="WP51" s="131">
        <v>2.0102827763496145</v>
      </c>
      <c r="WQ51" s="131" t="s">
        <v>158</v>
      </c>
      <c r="WR51" s="131" t="s">
        <v>158</v>
      </c>
      <c r="WS51" s="131" t="s">
        <v>158</v>
      </c>
      <c r="WT51" s="131" t="s">
        <v>158</v>
      </c>
      <c r="WU51" s="131" t="s">
        <v>158</v>
      </c>
      <c r="WV51" s="131" t="s">
        <v>158</v>
      </c>
      <c r="WW51" s="131" t="s">
        <v>158</v>
      </c>
      <c r="WX51" s="131" t="s">
        <v>158</v>
      </c>
      <c r="WY51" s="131" t="s">
        <v>158</v>
      </c>
      <c r="WZ51" s="131" t="s">
        <v>158</v>
      </c>
      <c r="XA51" s="131" t="s">
        <v>158</v>
      </c>
      <c r="XB51" s="131" t="s">
        <v>158</v>
      </c>
      <c r="XC51" s="131" t="s">
        <v>158</v>
      </c>
      <c r="XD51" s="131" t="s">
        <v>158</v>
      </c>
      <c r="XE51" s="130" t="s">
        <v>158</v>
      </c>
      <c r="XF51" s="131">
        <v>1.1064692402608851</v>
      </c>
      <c r="XG51" s="131">
        <v>1.1942712392829307</v>
      </c>
      <c r="XH51" s="131">
        <v>1.2928327645051194</v>
      </c>
      <c r="XI51" s="131">
        <v>1.3040611814345993</v>
      </c>
      <c r="XJ51" s="131">
        <v>1.1393393393393394</v>
      </c>
      <c r="XK51" s="131">
        <v>1.1124338624338626</v>
      </c>
      <c r="XL51" s="131">
        <v>1.1630142252979623</v>
      </c>
      <c r="XM51" s="131">
        <v>0.98380414312617703</v>
      </c>
      <c r="XN51" s="131">
        <v>1.1056427662282562</v>
      </c>
      <c r="XO51" s="131">
        <v>1.0724222585924714</v>
      </c>
      <c r="XP51" s="131">
        <v>1.3424821002386633</v>
      </c>
      <c r="XQ51" s="131">
        <v>2.3624678663239074</v>
      </c>
      <c r="XR51" s="131" t="s">
        <v>158</v>
      </c>
      <c r="XS51" s="131" t="s">
        <v>158</v>
      </c>
      <c r="XT51" s="131" t="s">
        <v>158</v>
      </c>
      <c r="XU51" s="131" t="s">
        <v>158</v>
      </c>
      <c r="XV51" s="131" t="s">
        <v>158</v>
      </c>
      <c r="XW51" s="131" t="s">
        <v>158</v>
      </c>
      <c r="XX51" s="131" t="s">
        <v>158</v>
      </c>
      <c r="XY51" s="131" t="s">
        <v>158</v>
      </c>
      <c r="XZ51" s="131" t="s">
        <v>158</v>
      </c>
      <c r="YA51" s="131" t="s">
        <v>158</v>
      </c>
      <c r="YB51" s="131" t="s">
        <v>158</v>
      </c>
      <c r="YC51" s="131" t="s">
        <v>158</v>
      </c>
      <c r="YD51" s="131" t="s">
        <v>158</v>
      </c>
      <c r="YE51" s="131" t="s">
        <v>158</v>
      </c>
      <c r="YF51" s="235" t="s">
        <v>158</v>
      </c>
      <c r="YG51" s="8">
        <v>173.50800000000001</v>
      </c>
      <c r="YH51" s="8">
        <v>172</v>
      </c>
      <c r="YI51" s="8">
        <v>159</v>
      </c>
      <c r="YJ51" s="8">
        <v>144</v>
      </c>
      <c r="YK51" s="8">
        <v>138</v>
      </c>
      <c r="YL51" s="8">
        <v>132</v>
      </c>
      <c r="YM51" s="8">
        <v>120</v>
      </c>
      <c r="YN51" s="8">
        <v>112</v>
      </c>
      <c r="YO51" s="8">
        <v>103</v>
      </c>
      <c r="YP51" s="8">
        <v>91</v>
      </c>
      <c r="YQ51" s="8">
        <v>77</v>
      </c>
      <c r="YR51" s="8">
        <v>68</v>
      </c>
      <c r="YS51" s="231" t="s">
        <v>5</v>
      </c>
      <c r="YT51" s="231" t="s">
        <v>5</v>
      </c>
      <c r="YU51" s="231" t="s">
        <v>5</v>
      </c>
      <c r="YV51" s="231" t="s">
        <v>5</v>
      </c>
      <c r="YW51" s="231" t="s">
        <v>5</v>
      </c>
      <c r="YX51" s="231" t="s">
        <v>5</v>
      </c>
      <c r="YY51" s="231" t="s">
        <v>5</v>
      </c>
      <c r="YZ51" s="231" t="s">
        <v>5</v>
      </c>
      <c r="ZA51" s="231" t="s">
        <v>5</v>
      </c>
      <c r="ZB51" s="231" t="s">
        <v>5</v>
      </c>
      <c r="ZC51" s="231" t="s">
        <v>5</v>
      </c>
      <c r="ZD51" s="231" t="s">
        <v>5</v>
      </c>
      <c r="ZE51" s="231" t="s">
        <v>5</v>
      </c>
      <c r="ZF51" s="231" t="s">
        <v>5</v>
      </c>
      <c r="ZG51" s="235" t="s">
        <v>158</v>
      </c>
      <c r="ZH51" s="133">
        <v>0.1416</v>
      </c>
      <c r="ZI51" s="133">
        <v>0.1048</v>
      </c>
      <c r="ZJ51" s="133">
        <v>0.16239999999999999</v>
      </c>
      <c r="ZK51" s="133">
        <v>0.2167</v>
      </c>
      <c r="ZL51" s="133">
        <v>0.18429999999999999</v>
      </c>
      <c r="ZM51" s="133">
        <v>0.1124</v>
      </c>
      <c r="ZN51" s="133">
        <v>0.1041</v>
      </c>
      <c r="ZO51" s="133">
        <v>0.1108</v>
      </c>
      <c r="ZP51" s="133">
        <v>0.1032</v>
      </c>
      <c r="ZQ51" s="133">
        <v>0.19769999999999999</v>
      </c>
      <c r="ZR51" s="133">
        <v>0.27060000000000001</v>
      </c>
      <c r="ZS51" s="133">
        <v>0.12029999999999999</v>
      </c>
      <c r="ZT51" s="379" t="s">
        <v>158</v>
      </c>
      <c r="ZU51" s="133">
        <v>9.6799999999999997E-2</v>
      </c>
      <c r="ZV51" s="133">
        <v>7.5700000000000003E-2</v>
      </c>
      <c r="ZW51" s="133">
        <v>0.11070000000000001</v>
      </c>
      <c r="ZX51" s="133">
        <v>0.13769999999999999</v>
      </c>
      <c r="ZY51" s="133">
        <v>0.1152</v>
      </c>
      <c r="ZZ51" s="133">
        <v>7.1599999999999997E-2</v>
      </c>
      <c r="AAA51" s="133">
        <v>6.6699999999999995E-2</v>
      </c>
      <c r="AAB51" s="133">
        <v>7.0800000000000002E-2</v>
      </c>
      <c r="AAC51" s="133">
        <v>6.7599999999999993E-2</v>
      </c>
      <c r="AAD51" s="133">
        <v>0.1128</v>
      </c>
      <c r="AAE51" s="133">
        <v>0.14460000000000001</v>
      </c>
      <c r="AAF51" s="133">
        <v>5.5800000000000002E-2</v>
      </c>
      <c r="AAG51" s="235" t="s">
        <v>158</v>
      </c>
      <c r="AAH51" s="8">
        <v>933.13699999999994</v>
      </c>
      <c r="AAI51" s="8">
        <v>883</v>
      </c>
      <c r="AAJ51" s="8">
        <v>778</v>
      </c>
      <c r="AAK51" s="8">
        <v>689</v>
      </c>
      <c r="AAL51" s="8">
        <v>639</v>
      </c>
      <c r="AAM51" s="8">
        <v>597</v>
      </c>
      <c r="AAN51" s="8">
        <v>534</v>
      </c>
      <c r="AAO51" s="8">
        <v>506</v>
      </c>
      <c r="AAP51" s="8">
        <v>477</v>
      </c>
      <c r="AAQ51" s="8">
        <v>412</v>
      </c>
      <c r="AAR51" s="8">
        <v>362</v>
      </c>
      <c r="AAS51" s="8">
        <v>333</v>
      </c>
      <c r="AAT51" s="231" t="s">
        <v>5</v>
      </c>
      <c r="AAU51" s="231" t="s">
        <v>5</v>
      </c>
      <c r="AAV51" s="231" t="s">
        <v>5</v>
      </c>
      <c r="AAW51" s="231" t="s">
        <v>5</v>
      </c>
      <c r="AAX51" s="231" t="s">
        <v>5</v>
      </c>
      <c r="AAY51" s="231" t="s">
        <v>5</v>
      </c>
      <c r="AAZ51" s="231" t="s">
        <v>5</v>
      </c>
      <c r="ABA51" s="231" t="s">
        <v>5</v>
      </c>
      <c r="ABB51" s="231" t="s">
        <v>5</v>
      </c>
      <c r="ABC51" s="231" t="s">
        <v>5</v>
      </c>
      <c r="ABD51" s="231" t="s">
        <v>5</v>
      </c>
      <c r="ABE51" s="231" t="s">
        <v>5</v>
      </c>
      <c r="ABF51" s="231" t="s">
        <v>5</v>
      </c>
      <c r="ABG51" s="231" t="s">
        <v>5</v>
      </c>
      <c r="ABH51" s="235" t="s">
        <v>158</v>
      </c>
      <c r="ABI51" s="8">
        <v>551.43299999999999</v>
      </c>
      <c r="ABJ51" s="8">
        <v>481</v>
      </c>
      <c r="ABK51" s="8">
        <v>455</v>
      </c>
      <c r="ABL51" s="8">
        <v>431</v>
      </c>
      <c r="ABM51" s="8">
        <v>359</v>
      </c>
      <c r="ABN51" s="8">
        <v>361</v>
      </c>
      <c r="ABO51" s="8">
        <v>293</v>
      </c>
      <c r="ABP51" s="8">
        <v>284</v>
      </c>
      <c r="ABQ51" s="8">
        <v>260</v>
      </c>
      <c r="ABR51" s="8">
        <v>210</v>
      </c>
      <c r="ABS51" s="8">
        <v>189</v>
      </c>
      <c r="ABT51" s="8">
        <v>90</v>
      </c>
      <c r="ABU51" s="231" t="s">
        <v>5</v>
      </c>
      <c r="ABV51" s="231" t="s">
        <v>5</v>
      </c>
      <c r="ABW51" s="231" t="s">
        <v>5</v>
      </c>
      <c r="ABX51" s="231" t="s">
        <v>5</v>
      </c>
      <c r="ABY51" s="231" t="s">
        <v>5</v>
      </c>
      <c r="ABZ51" s="231" t="s">
        <v>5</v>
      </c>
      <c r="ACA51" s="231" t="s">
        <v>5</v>
      </c>
      <c r="ACB51" s="231" t="s">
        <v>5</v>
      </c>
      <c r="ACC51" s="231" t="s">
        <v>5</v>
      </c>
      <c r="ACD51" s="231" t="s">
        <v>5</v>
      </c>
      <c r="ACE51" s="231" t="s">
        <v>5</v>
      </c>
      <c r="ACF51" s="231" t="s">
        <v>5</v>
      </c>
      <c r="ACG51" s="231" t="s">
        <v>5</v>
      </c>
      <c r="ACH51" s="231" t="s">
        <v>5</v>
      </c>
      <c r="ACI51" s="235" t="s">
        <v>158</v>
      </c>
      <c r="ACJ51" s="8">
        <v>252.01400000000001</v>
      </c>
      <c r="ACK51" s="8">
        <v>236</v>
      </c>
      <c r="ACL51" s="8">
        <v>212</v>
      </c>
      <c r="ACM51" s="8">
        <v>227</v>
      </c>
      <c r="ACN51" s="8">
        <v>195</v>
      </c>
      <c r="ACO51" s="8">
        <v>164</v>
      </c>
      <c r="ACP51" s="8">
        <v>119</v>
      </c>
      <c r="ACQ51" s="8">
        <v>119</v>
      </c>
      <c r="ACR51" s="8">
        <v>102</v>
      </c>
      <c r="ACS51" s="8">
        <v>79</v>
      </c>
      <c r="ACT51" s="8">
        <v>-199</v>
      </c>
      <c r="ACU51" s="8">
        <v>-83</v>
      </c>
      <c r="ACV51" s="237" t="s">
        <v>5</v>
      </c>
      <c r="ACW51" s="237" t="s">
        <v>5</v>
      </c>
      <c r="ACX51" s="237" t="s">
        <v>5</v>
      </c>
      <c r="ACY51" s="237" t="s">
        <v>5</v>
      </c>
      <c r="ACZ51" s="237" t="s">
        <v>5</v>
      </c>
      <c r="ADA51" s="237" t="s">
        <v>5</v>
      </c>
      <c r="ADB51" s="237" t="s">
        <v>5</v>
      </c>
      <c r="ADC51" s="237" t="s">
        <v>5</v>
      </c>
      <c r="ADD51" s="237" t="s">
        <v>5</v>
      </c>
      <c r="ADE51" s="237" t="s">
        <v>5</v>
      </c>
      <c r="ADF51" s="237" t="s">
        <v>5</v>
      </c>
      <c r="ADG51" s="237" t="s">
        <v>5</v>
      </c>
      <c r="ADH51" s="237" t="s">
        <v>5</v>
      </c>
      <c r="ADI51" s="237" t="s">
        <v>5</v>
      </c>
      <c r="ADJ51" s="127" t="s">
        <v>158</v>
      </c>
      <c r="ADK51" s="128">
        <v>0.176125</v>
      </c>
      <c r="ADL51" s="128">
        <v>0.25602968460111319</v>
      </c>
      <c r="ADM51" s="128">
        <v>0.18264536173990237</v>
      </c>
      <c r="ADN51" s="128">
        <v>0.155439842209073</v>
      </c>
      <c r="ADO51" s="128">
        <v>0.21011532125205931</v>
      </c>
      <c r="ADP51" s="128">
        <v>0.37286144578313257</v>
      </c>
      <c r="ADQ51" s="128">
        <v>0.41902777777777783</v>
      </c>
      <c r="ADR51" s="128">
        <v>0.41095070422535213</v>
      </c>
      <c r="ADS51" s="128">
        <v>0.43903474903474898</v>
      </c>
      <c r="ADT51" s="128">
        <v>0.24087912087912086</v>
      </c>
      <c r="ADU51" s="128">
        <v>0.26470588235294112</v>
      </c>
      <c r="ADV51" s="128">
        <v>0.13793103448275859</v>
      </c>
      <c r="ADW51" s="128">
        <v>4.695652173913043</v>
      </c>
      <c r="ADX51" s="128" t="s">
        <v>1282</v>
      </c>
      <c r="ADY51" s="128" t="s">
        <v>1282</v>
      </c>
      <c r="ADZ51" s="128">
        <v>107.99999999999999</v>
      </c>
      <c r="AEA51" s="128" t="s">
        <v>158</v>
      </c>
      <c r="AEB51" s="128" t="s">
        <v>158</v>
      </c>
      <c r="AEC51" s="128" t="s">
        <v>158</v>
      </c>
      <c r="AED51" s="128" t="s">
        <v>158</v>
      </c>
      <c r="AEE51" s="128" t="s">
        <v>158</v>
      </c>
      <c r="AEF51" s="128" t="s">
        <v>158</v>
      </c>
      <c r="AEG51" s="128" t="s">
        <v>158</v>
      </c>
      <c r="AEH51" s="128" t="s">
        <v>158</v>
      </c>
      <c r="AEI51" s="128" t="s">
        <v>158</v>
      </c>
      <c r="AEJ51" s="128" t="s">
        <v>158</v>
      </c>
      <c r="AEK51" s="127" t="s">
        <v>158</v>
      </c>
      <c r="AEL51" s="128">
        <v>0.44334084467197288</v>
      </c>
      <c r="AEM51" s="128">
        <v>0.49347193347193352</v>
      </c>
      <c r="AEN51" s="128">
        <v>0.47932967032967039</v>
      </c>
      <c r="AEO51" s="128">
        <v>0.43883805104408358</v>
      </c>
      <c r="AEP51" s="128">
        <v>0.49026518105849587</v>
      </c>
      <c r="AEQ51" s="128">
        <v>0.45263933518005539</v>
      </c>
      <c r="AER51" s="128">
        <v>0.49425255972696247</v>
      </c>
      <c r="AES51" s="128">
        <v>0.4602647887323944</v>
      </c>
      <c r="AET51" s="128">
        <v>0.45046653846153834</v>
      </c>
      <c r="AEU51" s="128">
        <v>0.47493333333333332</v>
      </c>
      <c r="AEV51" s="128">
        <v>0.43999999999999995</v>
      </c>
      <c r="AEW51" s="128">
        <v>0.81599999999999995</v>
      </c>
      <c r="AEX51" s="128" t="s">
        <v>158</v>
      </c>
      <c r="AEY51" s="128" t="s">
        <v>158</v>
      </c>
      <c r="AEZ51" s="128" t="s">
        <v>158</v>
      </c>
      <c r="AFA51" s="128" t="s">
        <v>158</v>
      </c>
      <c r="AFB51" s="128" t="s">
        <v>158</v>
      </c>
      <c r="AFC51" s="128" t="s">
        <v>158</v>
      </c>
      <c r="AFD51" s="128" t="s">
        <v>158</v>
      </c>
      <c r="AFE51" s="128" t="s">
        <v>158</v>
      </c>
      <c r="AFF51" s="128" t="s">
        <v>158</v>
      </c>
      <c r="AFG51" s="128" t="s">
        <v>158</v>
      </c>
      <c r="AFH51" s="128" t="s">
        <v>158</v>
      </c>
      <c r="AFI51" s="128" t="s">
        <v>158</v>
      </c>
      <c r="AFJ51" s="128" t="s">
        <v>158</v>
      </c>
      <c r="AFK51" s="128" t="s">
        <v>158</v>
      </c>
      <c r="AFL51" s="134" t="s">
        <v>158</v>
      </c>
      <c r="AFM51" s="135">
        <v>0.97007615449935314</v>
      </c>
      <c r="AFN51" s="135">
        <v>1.0057627118644068</v>
      </c>
      <c r="AFO51" s="135">
        <v>1.0287500000000003</v>
      </c>
      <c r="AFP51" s="135">
        <v>0.83321233480176227</v>
      </c>
      <c r="AFQ51" s="135">
        <v>0.90259076923076931</v>
      </c>
      <c r="AFR51" s="135">
        <v>0.99635853658536588</v>
      </c>
      <c r="AFS51" s="135">
        <v>1.2169411764705882</v>
      </c>
      <c r="AFT51" s="135">
        <v>1.0984470588235293</v>
      </c>
      <c r="AFU51" s="135">
        <v>1.148248039215686</v>
      </c>
      <c r="AFV51" s="135">
        <v>1.2624810126582278</v>
      </c>
      <c r="AFW51" s="135" t="s">
        <v>1282</v>
      </c>
      <c r="AFX51" s="135" t="s">
        <v>1282</v>
      </c>
      <c r="AFY51" s="135" t="s">
        <v>158</v>
      </c>
      <c r="AFZ51" s="135" t="s">
        <v>158</v>
      </c>
      <c r="AGA51" s="135" t="s">
        <v>158</v>
      </c>
      <c r="AGB51" s="135" t="s">
        <v>158</v>
      </c>
      <c r="AGC51" s="135" t="s">
        <v>158</v>
      </c>
      <c r="AGD51" s="135" t="s">
        <v>158</v>
      </c>
      <c r="AGE51" s="135" t="s">
        <v>158</v>
      </c>
      <c r="AGF51" s="135" t="s">
        <v>158</v>
      </c>
      <c r="AGG51" s="135" t="s">
        <v>158</v>
      </c>
      <c r="AGH51" s="135" t="s">
        <v>158</v>
      </c>
      <c r="AGI51" s="135" t="s">
        <v>158</v>
      </c>
      <c r="AGJ51" s="135" t="s">
        <v>158</v>
      </c>
      <c r="AGK51" s="135" t="s">
        <v>158</v>
      </c>
      <c r="AGL51" s="135" t="s">
        <v>158</v>
      </c>
    </row>
    <row r="52" spans="1:870" x14ac:dyDescent="0.2">
      <c r="A52" s="7">
        <v>50</v>
      </c>
      <c r="B52" s="1" t="s">
        <v>2350</v>
      </c>
      <c r="C52" s="1" t="s">
        <v>2351</v>
      </c>
      <c r="D52" s="94">
        <v>2.8299999999999999E-2</v>
      </c>
      <c r="E52" s="95">
        <v>2.8799999999999999E-2</v>
      </c>
      <c r="F52" s="57">
        <v>0.34560000000000002</v>
      </c>
      <c r="G52" s="58" t="s">
        <v>159</v>
      </c>
      <c r="H52" s="58">
        <v>0.34560000000000002</v>
      </c>
      <c r="I52" s="226" t="s">
        <v>5</v>
      </c>
      <c r="J52" s="58" t="s">
        <v>159</v>
      </c>
      <c r="K52" s="58" t="s">
        <v>1280</v>
      </c>
      <c r="L52" s="226" t="s">
        <v>5</v>
      </c>
      <c r="M52" s="150">
        <v>0.33959999999999996</v>
      </c>
      <c r="N52" s="123">
        <v>0.3</v>
      </c>
      <c r="O52" s="123">
        <v>0.25559999999999994</v>
      </c>
      <c r="P52" s="123">
        <v>0.22200000000000009</v>
      </c>
      <c r="Q52" s="123">
        <v>0.20160000000000008</v>
      </c>
      <c r="R52" s="123">
        <v>0.18</v>
      </c>
      <c r="S52" s="123">
        <v>0.16099999999999998</v>
      </c>
      <c r="T52" s="124">
        <v>0.15325000000000003</v>
      </c>
      <c r="U52" s="124">
        <v>0.14800000000000002</v>
      </c>
      <c r="V52" s="124">
        <v>0.13500000000000001</v>
      </c>
      <c r="W52" s="124">
        <v>0.125</v>
      </c>
      <c r="X52" s="124" t="s">
        <v>1332</v>
      </c>
      <c r="Y52" s="124" t="s">
        <v>5</v>
      </c>
      <c r="Z52" s="124" t="s">
        <v>5</v>
      </c>
      <c r="AA52" s="124" t="s">
        <v>5</v>
      </c>
      <c r="AB52" s="124" t="s">
        <v>5</v>
      </c>
      <c r="AC52" s="124" t="s">
        <v>5</v>
      </c>
      <c r="AD52" s="124" t="s">
        <v>5</v>
      </c>
      <c r="AE52" s="124" t="s">
        <v>5</v>
      </c>
      <c r="AF52" s="143" t="s">
        <v>5</v>
      </c>
      <c r="AG52" s="124" t="s">
        <v>5</v>
      </c>
      <c r="AH52" s="137" t="s">
        <v>5</v>
      </c>
      <c r="AI52" s="137" t="s">
        <v>5</v>
      </c>
      <c r="AJ52" s="137" t="s">
        <v>5</v>
      </c>
      <c r="AK52" s="137" t="s">
        <v>5</v>
      </c>
      <c r="AL52" s="137" t="s">
        <v>5</v>
      </c>
      <c r="AM52" s="137" t="s">
        <v>5</v>
      </c>
      <c r="AN52" s="137" t="s">
        <v>5</v>
      </c>
      <c r="AO52" s="137" t="s">
        <v>5</v>
      </c>
      <c r="AP52" s="137" t="s">
        <v>5</v>
      </c>
      <c r="AQ52" s="137" t="s">
        <v>5</v>
      </c>
      <c r="AR52" s="137" t="s">
        <v>5</v>
      </c>
      <c r="AS52" s="137" t="s">
        <v>5</v>
      </c>
      <c r="AT52" s="137" t="s">
        <v>5</v>
      </c>
      <c r="AU52" s="137" t="s">
        <v>5</v>
      </c>
      <c r="AV52" s="137" t="s">
        <v>5</v>
      </c>
      <c r="AW52" s="137" t="s">
        <v>5</v>
      </c>
      <c r="AX52" s="137" t="s">
        <v>5</v>
      </c>
      <c r="AY52" s="137" t="s">
        <v>5</v>
      </c>
      <c r="AZ52" s="137" t="s">
        <v>5</v>
      </c>
      <c r="BA52" s="137" t="s">
        <v>5</v>
      </c>
      <c r="BB52" s="137" t="s">
        <v>5</v>
      </c>
      <c r="BC52" s="137" t="s">
        <v>5</v>
      </c>
      <c r="BD52" s="137" t="s">
        <v>5</v>
      </c>
      <c r="BE52" s="137" t="s">
        <v>5</v>
      </c>
      <c r="BF52" s="137" t="s">
        <v>5</v>
      </c>
      <c r="BG52" s="137" t="s">
        <v>5</v>
      </c>
      <c r="BH52" s="137" t="s">
        <v>5</v>
      </c>
      <c r="BI52" s="137" t="s">
        <v>5</v>
      </c>
      <c r="BJ52" s="137" t="s">
        <v>5</v>
      </c>
      <c r="BK52" s="137" t="s">
        <v>5</v>
      </c>
      <c r="BL52" s="137" t="s">
        <v>5</v>
      </c>
      <c r="BM52" s="126">
        <v>0.1319999999999999</v>
      </c>
      <c r="BN52" s="125">
        <v>0.17370892018779371</v>
      </c>
      <c r="BO52" s="125">
        <v>0.15135135135135069</v>
      </c>
      <c r="BP52" s="125">
        <v>0.10119047619047605</v>
      </c>
      <c r="BQ52" s="125">
        <v>0.12000000000000055</v>
      </c>
      <c r="BR52" s="125">
        <v>0.11801242236024856</v>
      </c>
      <c r="BS52" s="125">
        <v>5.0570962479608239E-2</v>
      </c>
      <c r="BT52" s="125">
        <v>3.5472972972973027E-2</v>
      </c>
      <c r="BU52" s="125">
        <v>9.6296296296296324E-2</v>
      </c>
      <c r="BV52" s="125">
        <v>8.0000000000000071E-2</v>
      </c>
      <c r="BW52" s="125" t="s">
        <v>158</v>
      </c>
      <c r="BX52" s="125" t="s">
        <v>158</v>
      </c>
      <c r="BY52" s="125" t="s">
        <v>158</v>
      </c>
      <c r="BZ52" s="125" t="s">
        <v>158</v>
      </c>
      <c r="CA52" s="125" t="s">
        <v>158</v>
      </c>
      <c r="CB52" s="125" t="s">
        <v>158</v>
      </c>
      <c r="CC52" s="125" t="s">
        <v>158</v>
      </c>
      <c r="CD52" s="125" t="s">
        <v>158</v>
      </c>
      <c r="CE52" s="125" t="s">
        <v>158</v>
      </c>
      <c r="CF52" s="125" t="s">
        <v>158</v>
      </c>
      <c r="CG52" s="125" t="s">
        <v>158</v>
      </c>
      <c r="CH52" s="125" t="s">
        <v>158</v>
      </c>
      <c r="CI52" s="125" t="s">
        <v>158</v>
      </c>
      <c r="CJ52" s="125" t="s">
        <v>158</v>
      </c>
      <c r="CK52" s="125" t="s">
        <v>158</v>
      </c>
      <c r="CL52" s="125" t="s">
        <v>158</v>
      </c>
      <c r="CM52" s="125" t="s">
        <v>158</v>
      </c>
      <c r="CN52" s="125" t="s">
        <v>158</v>
      </c>
      <c r="CO52" s="125" t="s">
        <v>158</v>
      </c>
      <c r="CP52" s="125" t="s">
        <v>158</v>
      </c>
      <c r="CQ52" s="125" t="s">
        <v>158</v>
      </c>
      <c r="CR52" s="125" t="s">
        <v>158</v>
      </c>
      <c r="CS52" s="125" t="s">
        <v>158</v>
      </c>
      <c r="CT52" s="125" t="s">
        <v>158</v>
      </c>
      <c r="CU52" s="125" t="s">
        <v>158</v>
      </c>
      <c r="CV52" s="125" t="s">
        <v>158</v>
      </c>
      <c r="CW52" s="125" t="s">
        <v>158</v>
      </c>
      <c r="CX52" s="125" t="s">
        <v>158</v>
      </c>
      <c r="CY52" s="125" t="s">
        <v>158</v>
      </c>
      <c r="CZ52" s="125" t="s">
        <v>158</v>
      </c>
      <c r="DA52" s="125" t="s">
        <v>158</v>
      </c>
      <c r="DB52" s="125" t="s">
        <v>158</v>
      </c>
      <c r="DC52" s="125" t="s">
        <v>158</v>
      </c>
      <c r="DD52" s="125" t="s">
        <v>158</v>
      </c>
      <c r="DE52" s="125" t="s">
        <v>158</v>
      </c>
      <c r="DF52" s="125" t="s">
        <v>158</v>
      </c>
      <c r="DG52" s="125" t="s">
        <v>158</v>
      </c>
      <c r="DH52" s="125" t="s">
        <v>158</v>
      </c>
      <c r="DI52" s="125" t="s">
        <v>158</v>
      </c>
      <c r="DJ52" s="125" t="s">
        <v>158</v>
      </c>
      <c r="DK52" s="125" t="s">
        <v>158</v>
      </c>
      <c r="DL52" s="127">
        <v>4.1401706590669406E-2</v>
      </c>
      <c r="DM52" s="128">
        <v>3.287671232876712E-2</v>
      </c>
      <c r="DN52" s="128">
        <v>3.4079999999999992E-2</v>
      </c>
      <c r="DO52" s="128">
        <v>3.0410958904109602E-2</v>
      </c>
      <c r="DP52" s="128">
        <v>3.2516129032258076E-2</v>
      </c>
      <c r="DQ52" s="128">
        <v>2.9032258064516127E-2</v>
      </c>
      <c r="DR52" s="128">
        <v>2.8245614035087713E-2</v>
      </c>
      <c r="DS52" s="128">
        <v>3.8312500000000006E-2</v>
      </c>
      <c r="DT52" s="128">
        <v>3.2888888888888891E-2</v>
      </c>
      <c r="DU52" s="128">
        <v>3.7499999999999999E-2</v>
      </c>
      <c r="DV52" s="128">
        <v>3.3783783783783779E-2</v>
      </c>
      <c r="DW52" s="128" t="s">
        <v>158</v>
      </c>
      <c r="DX52" s="128" t="s">
        <v>158</v>
      </c>
      <c r="DY52" s="128" t="s">
        <v>158</v>
      </c>
      <c r="DZ52" s="128" t="s">
        <v>158</v>
      </c>
      <c r="EA52" s="128" t="s">
        <v>158</v>
      </c>
      <c r="EB52" s="128" t="s">
        <v>158</v>
      </c>
      <c r="EC52" s="128" t="s">
        <v>158</v>
      </c>
      <c r="ED52" s="128" t="s">
        <v>158</v>
      </c>
      <c r="EE52" s="128" t="s">
        <v>158</v>
      </c>
      <c r="EF52" s="128" t="s">
        <v>158</v>
      </c>
      <c r="EG52" s="128" t="s">
        <v>158</v>
      </c>
      <c r="EH52" s="128" t="s">
        <v>158</v>
      </c>
      <c r="EI52" s="128" t="s">
        <v>158</v>
      </c>
      <c r="EJ52" s="128" t="s">
        <v>158</v>
      </c>
      <c r="EK52" s="128" t="s">
        <v>158</v>
      </c>
      <c r="EL52" s="128" t="s">
        <v>158</v>
      </c>
      <c r="EM52" s="127">
        <v>4.7212305228387492E-2</v>
      </c>
      <c r="EN52" s="128">
        <v>3.9975048774337392E-2</v>
      </c>
      <c r="EO52" s="128">
        <v>4.3003499759190877E-2</v>
      </c>
      <c r="EP52" s="128">
        <v>3.4913232104121512E-2</v>
      </c>
      <c r="EQ52" s="128">
        <v>3.5970467596390499E-2</v>
      </c>
      <c r="ER52" s="128">
        <v>3.1958481289265234E-2</v>
      </c>
      <c r="ES52" s="128">
        <v>3.4405371105743633E-2</v>
      </c>
      <c r="ET52" s="128">
        <v>4.1889563805833405E-2</v>
      </c>
      <c r="EU52" s="128">
        <v>4.1005643919958923E-2</v>
      </c>
      <c r="EV52" s="128">
        <v>4.4424131627056676E-2</v>
      </c>
      <c r="EW52" s="128">
        <v>4.4705469845722309E-2</v>
      </c>
      <c r="EX52" s="128" t="s">
        <v>158</v>
      </c>
      <c r="EY52" s="128" t="s">
        <v>158</v>
      </c>
      <c r="EZ52" s="128" t="s">
        <v>158</v>
      </c>
      <c r="FA52" s="128" t="s">
        <v>158</v>
      </c>
      <c r="FB52" s="128" t="s">
        <v>158</v>
      </c>
      <c r="FC52" s="128" t="s">
        <v>158</v>
      </c>
      <c r="FD52" s="128" t="s">
        <v>158</v>
      </c>
      <c r="FE52" s="128" t="s">
        <v>158</v>
      </c>
      <c r="FF52" s="128" t="s">
        <v>158</v>
      </c>
      <c r="FG52" s="128" t="s">
        <v>158</v>
      </c>
      <c r="FH52" s="128" t="s">
        <v>158</v>
      </c>
      <c r="FI52" s="128" t="s">
        <v>158</v>
      </c>
      <c r="FJ52" s="128" t="s">
        <v>158</v>
      </c>
      <c r="FK52" s="128" t="s">
        <v>158</v>
      </c>
      <c r="FL52" s="128" t="s">
        <v>158</v>
      </c>
      <c r="FM52" s="128" t="s">
        <v>158</v>
      </c>
      <c r="FN52" s="127">
        <v>5.6761674691912178E-2</v>
      </c>
      <c r="FO52" s="128">
        <v>4.6224961479198766E-2</v>
      </c>
      <c r="FP52" s="128">
        <v>5.7438202247190998E-2</v>
      </c>
      <c r="FQ52" s="128">
        <v>4.35294117647059E-2</v>
      </c>
      <c r="FR52" s="128">
        <v>4.480000000000002E-2</v>
      </c>
      <c r="FS52" s="128">
        <v>3.6734693877551017E-2</v>
      </c>
      <c r="FT52" s="128">
        <v>5.1935483870967733E-2</v>
      </c>
      <c r="FU52" s="128">
        <v>4.9435483870967752E-2</v>
      </c>
      <c r="FV52" s="128">
        <v>5.3818181818181828E-2</v>
      </c>
      <c r="FW52" s="128">
        <v>5.4000000000000006E-2</v>
      </c>
      <c r="FX52" s="128">
        <v>6.25E-2</v>
      </c>
      <c r="FY52" s="128" t="s">
        <v>158</v>
      </c>
      <c r="FZ52" s="128" t="s">
        <v>158</v>
      </c>
      <c r="GA52" s="128" t="s">
        <v>158</v>
      </c>
      <c r="GB52" s="128" t="s">
        <v>158</v>
      </c>
      <c r="GC52" s="128" t="s">
        <v>158</v>
      </c>
      <c r="GD52" s="128" t="s">
        <v>158</v>
      </c>
      <c r="GE52" s="128" t="s">
        <v>158</v>
      </c>
      <c r="GF52" s="128" t="s">
        <v>158</v>
      </c>
      <c r="GG52" s="128" t="s">
        <v>158</v>
      </c>
      <c r="GH52" s="128" t="s">
        <v>158</v>
      </c>
      <c r="GI52" s="128" t="s">
        <v>158</v>
      </c>
      <c r="GJ52" s="128" t="s">
        <v>158</v>
      </c>
      <c r="GK52" s="128" t="s">
        <v>158</v>
      </c>
      <c r="GL52" s="128" t="s">
        <v>158</v>
      </c>
      <c r="GM52" s="128" t="s">
        <v>158</v>
      </c>
      <c r="GN52" s="128" t="s">
        <v>158</v>
      </c>
      <c r="GO52" s="109" t="s">
        <v>158</v>
      </c>
      <c r="GP52" s="141">
        <v>1.35</v>
      </c>
      <c r="GQ52" s="141">
        <v>0.65</v>
      </c>
      <c r="GR52" s="141">
        <v>0.36</v>
      </c>
      <c r="GS52" s="141">
        <v>-0.2</v>
      </c>
      <c r="GT52" s="141">
        <v>0.67</v>
      </c>
      <c r="GU52" s="129">
        <v>0.59</v>
      </c>
      <c r="GV52" s="129">
        <v>0.27</v>
      </c>
      <c r="GW52" s="129">
        <v>-0.2</v>
      </c>
      <c r="GX52" s="129">
        <v>0.33</v>
      </c>
      <c r="GY52" s="129">
        <v>0.48</v>
      </c>
      <c r="GZ52" s="129">
        <v>-7.0000000000000007E-2</v>
      </c>
      <c r="HA52" s="129">
        <v>0.06</v>
      </c>
      <c r="HB52" s="129" t="s">
        <v>5</v>
      </c>
      <c r="HC52" s="129" t="s">
        <v>5</v>
      </c>
      <c r="HD52" s="129" t="s">
        <v>5</v>
      </c>
      <c r="HE52" s="129" t="s">
        <v>5</v>
      </c>
      <c r="HF52" s="231" t="s">
        <v>5</v>
      </c>
      <c r="HG52" s="231" t="s">
        <v>5</v>
      </c>
      <c r="HH52" s="231" t="s">
        <v>5</v>
      </c>
      <c r="HI52" s="231" t="s">
        <v>5</v>
      </c>
      <c r="HJ52" s="231" t="s">
        <v>5</v>
      </c>
      <c r="HK52" s="231" t="s">
        <v>5</v>
      </c>
      <c r="HL52" s="231" t="s">
        <v>5</v>
      </c>
      <c r="HM52" s="231" t="s">
        <v>5</v>
      </c>
      <c r="HN52" s="231" t="s">
        <v>5</v>
      </c>
      <c r="HO52" s="231" t="s">
        <v>5</v>
      </c>
      <c r="HP52" s="232" t="s">
        <v>158</v>
      </c>
      <c r="HQ52" s="131">
        <v>4.8074074074074069</v>
      </c>
      <c r="HR52" s="131">
        <v>6.8461538461538458</v>
      </c>
      <c r="HS52" s="131">
        <v>14.166666666666666</v>
      </c>
      <c r="HT52" s="131" t="s">
        <v>1288</v>
      </c>
      <c r="HU52" s="131">
        <v>7.3134328358208958</v>
      </c>
      <c r="HV52" s="131">
        <v>5.2542372881355934</v>
      </c>
      <c r="HW52" s="131">
        <v>11.481481481481481</v>
      </c>
      <c r="HX52" s="131" t="s">
        <v>1288</v>
      </c>
      <c r="HY52" s="131">
        <v>7.5757575757575752</v>
      </c>
      <c r="HZ52" s="131">
        <v>4.166666666666667</v>
      </c>
      <c r="IA52" s="131" t="s">
        <v>1288</v>
      </c>
      <c r="IB52" s="131">
        <v>11.666666666666666</v>
      </c>
      <c r="IC52" s="131" t="s">
        <v>158</v>
      </c>
      <c r="ID52" s="131" t="s">
        <v>158</v>
      </c>
      <c r="IE52" s="131" t="s">
        <v>158</v>
      </c>
      <c r="IF52" s="131" t="s">
        <v>158</v>
      </c>
      <c r="IG52" s="131" t="s">
        <v>158</v>
      </c>
      <c r="IH52" s="131" t="s">
        <v>158</v>
      </c>
      <c r="II52" s="131" t="s">
        <v>158</v>
      </c>
      <c r="IJ52" s="131" t="s">
        <v>158</v>
      </c>
      <c r="IK52" s="131" t="s">
        <v>158</v>
      </c>
      <c r="IL52" s="131" t="s">
        <v>158</v>
      </c>
      <c r="IM52" s="131" t="s">
        <v>158</v>
      </c>
      <c r="IN52" s="131" t="s">
        <v>158</v>
      </c>
      <c r="IO52" s="131" t="s">
        <v>158</v>
      </c>
      <c r="IP52" s="131" t="s">
        <v>158</v>
      </c>
      <c r="IQ52" s="130" t="s">
        <v>158</v>
      </c>
      <c r="IR52" s="131">
        <v>5.5590231665928886</v>
      </c>
      <c r="IS52" s="131">
        <v>9.1441573693482088</v>
      </c>
      <c r="IT52" s="131">
        <v>17.662835249042132</v>
      </c>
      <c r="IU52" s="131" t="s">
        <v>1288</v>
      </c>
      <c r="IV52" s="131">
        <v>8.406429391504016</v>
      </c>
      <c r="IW52" s="131">
        <v>7.9313591791674796</v>
      </c>
      <c r="IX52" s="131">
        <v>13.549737476940535</v>
      </c>
      <c r="IY52" s="131" t="s">
        <v>1288</v>
      </c>
      <c r="IZ52" s="131">
        <v>9.2087542087542076</v>
      </c>
      <c r="JA52" s="131">
        <v>5.8251633986928093</v>
      </c>
      <c r="JB52" s="131" t="s">
        <v>1288</v>
      </c>
      <c r="JC52" s="131">
        <v>23.00632911392406</v>
      </c>
      <c r="JD52" s="131" t="s">
        <v>158</v>
      </c>
      <c r="JE52" s="131" t="s">
        <v>158</v>
      </c>
      <c r="JF52" s="131" t="s">
        <v>158</v>
      </c>
      <c r="JG52" s="131" t="s">
        <v>158</v>
      </c>
      <c r="JH52" s="131" t="s">
        <v>158</v>
      </c>
      <c r="JI52" s="131" t="s">
        <v>158</v>
      </c>
      <c r="JJ52" s="131" t="s">
        <v>158</v>
      </c>
      <c r="JK52" s="131" t="s">
        <v>158</v>
      </c>
      <c r="JL52" s="131" t="s">
        <v>158</v>
      </c>
      <c r="JM52" s="131" t="s">
        <v>158</v>
      </c>
      <c r="JN52" s="131" t="s">
        <v>158</v>
      </c>
      <c r="JO52" s="131" t="s">
        <v>158</v>
      </c>
      <c r="JP52" s="131" t="s">
        <v>158</v>
      </c>
      <c r="JQ52" s="131" t="s">
        <v>158</v>
      </c>
      <c r="JR52" s="130" t="s">
        <v>158</v>
      </c>
      <c r="JS52" s="131">
        <v>6.7592592592592586</v>
      </c>
      <c r="JT52" s="131">
        <v>11.538461538461538</v>
      </c>
      <c r="JU52" s="131">
        <v>20.277777777777779</v>
      </c>
      <c r="JV52" s="131" t="s">
        <v>1288</v>
      </c>
      <c r="JW52" s="131">
        <v>9.2537313432835813</v>
      </c>
      <c r="JX52" s="131">
        <v>9.6610169491525433</v>
      </c>
      <c r="JY52" s="131">
        <v>14.814814814814813</v>
      </c>
      <c r="JZ52" s="131" t="s">
        <v>1288</v>
      </c>
      <c r="KA52" s="131">
        <v>10.909090909090908</v>
      </c>
      <c r="KB52" s="131">
        <v>7.7083333333333339</v>
      </c>
      <c r="KC52" s="131" t="s">
        <v>1288</v>
      </c>
      <c r="KD52" s="131">
        <v>41.666666666666671</v>
      </c>
      <c r="KE52" s="131" t="s">
        <v>158</v>
      </c>
      <c r="KF52" s="131" t="s">
        <v>158</v>
      </c>
      <c r="KG52" s="131" t="s">
        <v>158</v>
      </c>
      <c r="KH52" s="131" t="s">
        <v>158</v>
      </c>
      <c r="KI52" s="131" t="s">
        <v>158</v>
      </c>
      <c r="KJ52" s="131" t="s">
        <v>158</v>
      </c>
      <c r="KK52" s="131" t="s">
        <v>158</v>
      </c>
      <c r="KL52" s="131" t="s">
        <v>158</v>
      </c>
      <c r="KM52" s="131" t="s">
        <v>158</v>
      </c>
      <c r="KN52" s="131" t="s">
        <v>158</v>
      </c>
      <c r="KO52" s="131" t="s">
        <v>158</v>
      </c>
      <c r="KP52" s="131" t="s">
        <v>158</v>
      </c>
      <c r="KQ52" s="131" t="s">
        <v>158</v>
      </c>
      <c r="KR52" s="131" t="s">
        <v>158</v>
      </c>
      <c r="KS52" s="116" t="s">
        <v>158</v>
      </c>
      <c r="KT52" s="132">
        <v>1.0203725118729876</v>
      </c>
      <c r="KU52" s="132">
        <v>0.8666666666666667</v>
      </c>
      <c r="KV52" s="132">
        <v>0.81818181818181823</v>
      </c>
      <c r="KW52" s="132">
        <v>0.66666666666666663</v>
      </c>
      <c r="KX52" s="132">
        <v>0.5714285714285714</v>
      </c>
      <c r="KY52" s="132">
        <v>0.5</v>
      </c>
      <c r="KZ52" s="132">
        <v>0.4</v>
      </c>
      <c r="LA52" s="132">
        <v>0.25</v>
      </c>
      <c r="LB52" s="132">
        <v>0.25</v>
      </c>
      <c r="LC52" s="132">
        <v>1</v>
      </c>
      <c r="LD52" s="132">
        <v>1</v>
      </c>
      <c r="LE52" s="132">
        <v>0</v>
      </c>
      <c r="LF52" s="132" t="s">
        <v>158</v>
      </c>
      <c r="LG52" s="132" t="s">
        <v>158</v>
      </c>
      <c r="LH52" s="132" t="s">
        <v>158</v>
      </c>
      <c r="LI52" s="132" t="s">
        <v>158</v>
      </c>
      <c r="LJ52" s="132" t="s">
        <v>158</v>
      </c>
      <c r="LK52" s="132" t="s">
        <v>158</v>
      </c>
      <c r="LL52" s="132" t="s">
        <v>158</v>
      </c>
      <c r="LM52" s="132" t="s">
        <v>158</v>
      </c>
      <c r="LN52" s="132" t="s">
        <v>158</v>
      </c>
      <c r="LO52" s="132" t="s">
        <v>158</v>
      </c>
      <c r="LP52" s="132" t="s">
        <v>158</v>
      </c>
      <c r="LQ52" s="132" t="s">
        <v>158</v>
      </c>
      <c r="LR52" s="132" t="s">
        <v>158</v>
      </c>
      <c r="LS52" s="132" t="s">
        <v>158</v>
      </c>
      <c r="LT52" s="130" t="s">
        <v>158</v>
      </c>
      <c r="LU52" s="131">
        <v>6.3604222227498157</v>
      </c>
      <c r="LV52" s="131">
        <v>5.134615384615385</v>
      </c>
      <c r="LW52" s="131">
        <v>6.2333333333333325</v>
      </c>
      <c r="LX52" s="131">
        <v>6.75</v>
      </c>
      <c r="LY52" s="131">
        <v>8.5750000000000011</v>
      </c>
      <c r="LZ52" s="131">
        <v>6.2</v>
      </c>
      <c r="MA52" s="131">
        <v>7.75</v>
      </c>
      <c r="MB52" s="131">
        <v>11</v>
      </c>
      <c r="MC52" s="131">
        <v>10</v>
      </c>
      <c r="MD52" s="131">
        <v>2</v>
      </c>
      <c r="ME52" s="131">
        <v>0.85</v>
      </c>
      <c r="MF52" s="131" t="s">
        <v>1307</v>
      </c>
      <c r="MG52" s="131" t="s">
        <v>158</v>
      </c>
      <c r="MH52" s="131" t="s">
        <v>158</v>
      </c>
      <c r="MI52" s="131" t="s">
        <v>158</v>
      </c>
      <c r="MJ52" s="131" t="s">
        <v>158</v>
      </c>
      <c r="MK52" s="131" t="s">
        <v>158</v>
      </c>
      <c r="ML52" s="131" t="s">
        <v>158</v>
      </c>
      <c r="MM52" s="131" t="s">
        <v>158</v>
      </c>
      <c r="MN52" s="131" t="s">
        <v>158</v>
      </c>
      <c r="MO52" s="131" t="s">
        <v>158</v>
      </c>
      <c r="MP52" s="131" t="s">
        <v>158</v>
      </c>
      <c r="MQ52" s="131" t="s">
        <v>158</v>
      </c>
      <c r="MR52" s="131" t="s">
        <v>158</v>
      </c>
      <c r="MS52" s="131" t="s">
        <v>158</v>
      </c>
      <c r="MT52" s="131" t="s">
        <v>158</v>
      </c>
      <c r="MU52" s="130" t="s">
        <v>158</v>
      </c>
      <c r="MV52" s="131">
        <v>7.3548446156442093</v>
      </c>
      <c r="MW52" s="131">
        <v>6.8581180270111561</v>
      </c>
      <c r="MX52" s="131">
        <v>7.7716475095785382</v>
      </c>
      <c r="MY52" s="131">
        <v>8.4068965517241399</v>
      </c>
      <c r="MZ52" s="131">
        <v>9.8565384615384595</v>
      </c>
      <c r="NA52" s="131">
        <v>9.3590038314176258</v>
      </c>
      <c r="NB52" s="131">
        <v>9.1460727969348614</v>
      </c>
      <c r="NC52" s="131">
        <v>14.437037037037051</v>
      </c>
      <c r="ND52" s="131">
        <v>12.155555555555555</v>
      </c>
      <c r="NE52" s="131">
        <v>2.7960784313725484</v>
      </c>
      <c r="NF52" s="131">
        <v>1.5313725490196068</v>
      </c>
      <c r="NG52" s="131" t="s">
        <v>1307</v>
      </c>
      <c r="NH52" s="131" t="s">
        <v>158</v>
      </c>
      <c r="NI52" s="131" t="s">
        <v>158</v>
      </c>
      <c r="NJ52" s="131" t="s">
        <v>158</v>
      </c>
      <c r="NK52" s="131" t="s">
        <v>158</v>
      </c>
      <c r="NL52" s="131" t="s">
        <v>158</v>
      </c>
      <c r="NM52" s="131" t="s">
        <v>158</v>
      </c>
      <c r="NN52" s="131" t="s">
        <v>158</v>
      </c>
      <c r="NO52" s="131" t="s">
        <v>158</v>
      </c>
      <c r="NP52" s="131" t="s">
        <v>158</v>
      </c>
      <c r="NQ52" s="131" t="s">
        <v>158</v>
      </c>
      <c r="NR52" s="131" t="s">
        <v>158</v>
      </c>
      <c r="NS52" s="131" t="s">
        <v>158</v>
      </c>
      <c r="NT52" s="131" t="s">
        <v>158</v>
      </c>
      <c r="NU52" s="131" t="s">
        <v>158</v>
      </c>
      <c r="NV52" s="130" t="s">
        <v>158</v>
      </c>
      <c r="NW52" s="131">
        <v>8.9428124472406871</v>
      </c>
      <c r="NX52" s="131">
        <v>8.6538461538461533</v>
      </c>
      <c r="NY52" s="131">
        <v>8.9222222222222207</v>
      </c>
      <c r="NZ52" s="131">
        <v>9.3000000000000007</v>
      </c>
      <c r="OA52" s="131">
        <v>10.850000000000001</v>
      </c>
      <c r="OB52" s="131">
        <v>11.4</v>
      </c>
      <c r="OC52" s="131">
        <v>10</v>
      </c>
      <c r="OD52" s="131">
        <v>18</v>
      </c>
      <c r="OE52" s="131">
        <v>14.4</v>
      </c>
      <c r="OF52" s="131">
        <v>3.7</v>
      </c>
      <c r="OG52" s="131">
        <v>3</v>
      </c>
      <c r="OH52" s="131" t="s">
        <v>1307</v>
      </c>
      <c r="OI52" s="131" t="s">
        <v>158</v>
      </c>
      <c r="OJ52" s="131" t="s">
        <v>158</v>
      </c>
      <c r="OK52" s="131" t="s">
        <v>158</v>
      </c>
      <c r="OL52" s="131" t="s">
        <v>158</v>
      </c>
      <c r="OM52" s="131" t="s">
        <v>158</v>
      </c>
      <c r="ON52" s="131" t="s">
        <v>158</v>
      </c>
      <c r="OO52" s="131" t="s">
        <v>158</v>
      </c>
      <c r="OP52" s="131" t="s">
        <v>158</v>
      </c>
      <c r="OQ52" s="131" t="s">
        <v>158</v>
      </c>
      <c r="OR52" s="131" t="s">
        <v>158</v>
      </c>
      <c r="OS52" s="131" t="s">
        <v>158</v>
      </c>
      <c r="OT52" s="131" t="s">
        <v>158</v>
      </c>
      <c r="OU52" s="131" t="s">
        <v>158</v>
      </c>
      <c r="OV52" s="131" t="s">
        <v>158</v>
      </c>
      <c r="OW52" s="378" t="s">
        <v>158</v>
      </c>
      <c r="OX52" s="132">
        <v>0.49866574746647058</v>
      </c>
      <c r="OY52" s="132">
        <v>0.4</v>
      </c>
      <c r="OZ52" s="132">
        <v>0.36363636363636365</v>
      </c>
      <c r="PA52" s="132">
        <v>0.33333333333333331</v>
      </c>
      <c r="PB52" s="132">
        <v>0.2857142857142857</v>
      </c>
      <c r="PC52" s="132">
        <v>0.16666666666666666</v>
      </c>
      <c r="PD52" s="132">
        <v>0.2</v>
      </c>
      <c r="PE52" s="132">
        <v>0.25</v>
      </c>
      <c r="PF52" s="132">
        <v>0</v>
      </c>
      <c r="PG52" s="132">
        <v>0</v>
      </c>
      <c r="PH52" s="132">
        <v>0</v>
      </c>
      <c r="PI52" s="132">
        <v>0</v>
      </c>
      <c r="PJ52" s="132" t="s">
        <v>158</v>
      </c>
      <c r="PK52" s="132" t="s">
        <v>158</v>
      </c>
      <c r="PL52" s="132" t="s">
        <v>158</v>
      </c>
      <c r="PM52" s="132" t="s">
        <v>158</v>
      </c>
      <c r="PN52" s="132" t="s">
        <v>158</v>
      </c>
      <c r="PO52" s="132" t="s">
        <v>158</v>
      </c>
      <c r="PP52" s="132" t="s">
        <v>158</v>
      </c>
      <c r="PQ52" s="132" t="s">
        <v>158</v>
      </c>
      <c r="PR52" s="132" t="s">
        <v>158</v>
      </c>
      <c r="PS52" s="132" t="s">
        <v>158</v>
      </c>
      <c r="PT52" s="132" t="s">
        <v>158</v>
      </c>
      <c r="PU52" s="132" t="s">
        <v>158</v>
      </c>
      <c r="PV52" s="132" t="s">
        <v>158</v>
      </c>
      <c r="PW52" s="132" t="s">
        <v>158</v>
      </c>
      <c r="PX52" s="130" t="s">
        <v>158</v>
      </c>
      <c r="PY52" s="131">
        <v>13.014729872611467</v>
      </c>
      <c r="PZ52" s="131">
        <v>11.125</v>
      </c>
      <c r="QA52" s="131">
        <v>14.024999999999999</v>
      </c>
      <c r="QB52" s="131">
        <v>13.5</v>
      </c>
      <c r="QC52" s="131">
        <v>17.150000000000002</v>
      </c>
      <c r="QD52" s="131">
        <v>18.600000000000001</v>
      </c>
      <c r="QE52" s="131">
        <v>15.5</v>
      </c>
      <c r="QF52" s="131">
        <v>11</v>
      </c>
      <c r="QG52" s="131" t="s">
        <v>1307</v>
      </c>
      <c r="QH52" s="131" t="s">
        <v>1307</v>
      </c>
      <c r="QI52" s="131" t="s">
        <v>1307</v>
      </c>
      <c r="QJ52" s="131" t="s">
        <v>1307</v>
      </c>
      <c r="QK52" s="131" t="s">
        <v>158</v>
      </c>
      <c r="QL52" s="131" t="s">
        <v>158</v>
      </c>
      <c r="QM52" s="131" t="s">
        <v>158</v>
      </c>
      <c r="QN52" s="131" t="s">
        <v>158</v>
      </c>
      <c r="QO52" s="131" t="s">
        <v>158</v>
      </c>
      <c r="QP52" s="131" t="s">
        <v>158</v>
      </c>
      <c r="QQ52" s="131" t="s">
        <v>158</v>
      </c>
      <c r="QR52" s="131" t="s">
        <v>158</v>
      </c>
      <c r="QS52" s="131" t="s">
        <v>158</v>
      </c>
      <c r="QT52" s="131" t="s">
        <v>158</v>
      </c>
      <c r="QU52" s="131" t="s">
        <v>158</v>
      </c>
      <c r="QV52" s="131" t="s">
        <v>158</v>
      </c>
      <c r="QW52" s="131" t="s">
        <v>158</v>
      </c>
      <c r="QX52" s="131" t="s">
        <v>158</v>
      </c>
      <c r="QY52" s="130" t="s">
        <v>158</v>
      </c>
      <c r="QZ52" s="131">
        <v>15.049522276251793</v>
      </c>
      <c r="RA52" s="131">
        <v>14.859255725190838</v>
      </c>
      <c r="RB52" s="131">
        <v>17.48620689655171</v>
      </c>
      <c r="RC52" s="131">
        <v>16.81379310344828</v>
      </c>
      <c r="RD52" s="131">
        <v>19.713076923076919</v>
      </c>
      <c r="RE52" s="131">
        <v>28.077011494252879</v>
      </c>
      <c r="RF52" s="131">
        <v>18.292145593869723</v>
      </c>
      <c r="RG52" s="131">
        <v>14.437037037037051</v>
      </c>
      <c r="RH52" s="131" t="s">
        <v>1307</v>
      </c>
      <c r="RI52" s="131" t="s">
        <v>1307</v>
      </c>
      <c r="RJ52" s="131" t="s">
        <v>1307</v>
      </c>
      <c r="RK52" s="131" t="s">
        <v>1307</v>
      </c>
      <c r="RL52" s="131" t="s">
        <v>158</v>
      </c>
      <c r="RM52" s="131" t="s">
        <v>158</v>
      </c>
      <c r="RN52" s="131" t="s">
        <v>158</v>
      </c>
      <c r="RO52" s="131" t="s">
        <v>158</v>
      </c>
      <c r="RP52" s="131" t="s">
        <v>158</v>
      </c>
      <c r="RQ52" s="131" t="s">
        <v>158</v>
      </c>
      <c r="RR52" s="131" t="s">
        <v>158</v>
      </c>
      <c r="RS52" s="131" t="s">
        <v>158</v>
      </c>
      <c r="RT52" s="131" t="s">
        <v>158</v>
      </c>
      <c r="RU52" s="131" t="s">
        <v>158</v>
      </c>
      <c r="RV52" s="131" t="s">
        <v>158</v>
      </c>
      <c r="RW52" s="131" t="s">
        <v>158</v>
      </c>
      <c r="RX52" s="131" t="s">
        <v>158</v>
      </c>
      <c r="RY52" s="131" t="s">
        <v>158</v>
      </c>
      <c r="RZ52" s="130" t="s">
        <v>158</v>
      </c>
      <c r="SA52" s="131">
        <v>18.298830521969126</v>
      </c>
      <c r="SB52" s="131">
        <v>18.75</v>
      </c>
      <c r="SC52" s="131">
        <v>20.074999999999999</v>
      </c>
      <c r="SD52" s="131">
        <v>18.600000000000001</v>
      </c>
      <c r="SE52" s="131">
        <v>21.700000000000003</v>
      </c>
      <c r="SF52" s="131">
        <v>34.200000000000003</v>
      </c>
      <c r="SG52" s="131">
        <v>20</v>
      </c>
      <c r="SH52" s="131">
        <v>18</v>
      </c>
      <c r="SI52" s="131" t="s">
        <v>1307</v>
      </c>
      <c r="SJ52" s="131" t="s">
        <v>1307</v>
      </c>
      <c r="SK52" s="131" t="s">
        <v>1307</v>
      </c>
      <c r="SL52" s="131" t="s">
        <v>1307</v>
      </c>
      <c r="SM52" s="131" t="s">
        <v>158</v>
      </c>
      <c r="SN52" s="131" t="s">
        <v>158</v>
      </c>
      <c r="SO52" s="131" t="s">
        <v>158</v>
      </c>
      <c r="SP52" s="131" t="s">
        <v>158</v>
      </c>
      <c r="SQ52" s="131" t="s">
        <v>158</v>
      </c>
      <c r="SR52" s="131" t="s">
        <v>158</v>
      </c>
      <c r="SS52" s="131" t="s">
        <v>158</v>
      </c>
      <c r="ST52" s="131" t="s">
        <v>158</v>
      </c>
      <c r="SU52" s="131" t="s">
        <v>158</v>
      </c>
      <c r="SV52" s="131" t="s">
        <v>158</v>
      </c>
      <c r="SW52" s="131" t="s">
        <v>158</v>
      </c>
      <c r="SX52" s="131" t="s">
        <v>158</v>
      </c>
      <c r="SY52" s="131" t="s">
        <v>158</v>
      </c>
      <c r="SZ52" s="131" t="s">
        <v>158</v>
      </c>
      <c r="TA52" s="378" t="s">
        <v>158</v>
      </c>
      <c r="TB52" s="132">
        <v>0.49866574746647058</v>
      </c>
      <c r="TC52" s="132">
        <v>0.4</v>
      </c>
      <c r="TD52" s="132">
        <v>0.36363636363636365</v>
      </c>
      <c r="TE52" s="132">
        <v>0.33333333333333331</v>
      </c>
      <c r="TF52" s="132">
        <v>0.2857142857142857</v>
      </c>
      <c r="TG52" s="132">
        <v>0.16666666666666666</v>
      </c>
      <c r="TH52" s="132">
        <v>0.2</v>
      </c>
      <c r="TI52" s="132">
        <v>0.25</v>
      </c>
      <c r="TJ52" s="132">
        <v>0</v>
      </c>
      <c r="TK52" s="132">
        <v>0</v>
      </c>
      <c r="TL52" s="132">
        <v>0</v>
      </c>
      <c r="TM52" s="132">
        <v>0</v>
      </c>
      <c r="TN52" s="132" t="s">
        <v>158</v>
      </c>
      <c r="TO52" s="132" t="s">
        <v>158</v>
      </c>
      <c r="TP52" s="132" t="s">
        <v>158</v>
      </c>
      <c r="TQ52" s="132" t="s">
        <v>158</v>
      </c>
      <c r="TR52" s="132" t="s">
        <v>158</v>
      </c>
      <c r="TS52" s="132" t="s">
        <v>158</v>
      </c>
      <c r="TT52" s="132" t="s">
        <v>158</v>
      </c>
      <c r="TU52" s="132" t="s">
        <v>158</v>
      </c>
      <c r="TV52" s="132" t="s">
        <v>158</v>
      </c>
      <c r="TW52" s="132" t="s">
        <v>158</v>
      </c>
      <c r="TX52" s="132" t="s">
        <v>158</v>
      </c>
      <c r="TY52" s="132" t="s">
        <v>158</v>
      </c>
      <c r="TZ52" s="132" t="s">
        <v>158</v>
      </c>
      <c r="UA52" s="132" t="s">
        <v>158</v>
      </c>
      <c r="UB52" s="235" t="s">
        <v>158</v>
      </c>
      <c r="UC52" s="236">
        <v>6.08</v>
      </c>
      <c r="UD52" s="236">
        <v>4.2699999999999996</v>
      </c>
      <c r="UE52" s="236">
        <v>4.5199999999999996</v>
      </c>
      <c r="UF52" s="236">
        <v>4.5199999999999996</v>
      </c>
      <c r="UG52" s="236">
        <v>3.26</v>
      </c>
      <c r="UH52" s="236">
        <v>3.54</v>
      </c>
      <c r="UI52" s="236">
        <v>3.08</v>
      </c>
      <c r="UJ52" s="236">
        <v>2.21</v>
      </c>
      <c r="UK52" s="236">
        <v>2.75</v>
      </c>
      <c r="UL52" s="236">
        <v>2.9</v>
      </c>
      <c r="UM52" s="236">
        <v>1.58</v>
      </c>
      <c r="UN52" s="236" t="s">
        <v>5</v>
      </c>
      <c r="UO52" s="231" t="s">
        <v>5</v>
      </c>
      <c r="UP52" s="231" t="s">
        <v>5</v>
      </c>
      <c r="UQ52" s="231" t="s">
        <v>5</v>
      </c>
      <c r="UR52" s="231" t="s">
        <v>5</v>
      </c>
      <c r="US52" s="231" t="s">
        <v>5</v>
      </c>
      <c r="UT52" s="231" t="s">
        <v>5</v>
      </c>
      <c r="UU52" s="231" t="s">
        <v>5</v>
      </c>
      <c r="UV52" s="231" t="s">
        <v>5</v>
      </c>
      <c r="UW52" s="231" t="s">
        <v>5</v>
      </c>
      <c r="UX52" s="231" t="s">
        <v>5</v>
      </c>
      <c r="UY52" s="231" t="s">
        <v>5</v>
      </c>
      <c r="UZ52" s="231" t="s">
        <v>5</v>
      </c>
      <c r="VA52" s="231" t="s">
        <v>5</v>
      </c>
      <c r="VB52" s="231" t="s">
        <v>5</v>
      </c>
      <c r="VC52" s="130" t="s">
        <v>158</v>
      </c>
      <c r="VD52" s="131">
        <v>1.0674342105263157</v>
      </c>
      <c r="VE52" s="131">
        <v>1.0421545667447307</v>
      </c>
      <c r="VF52" s="131">
        <v>1.1283185840707965</v>
      </c>
      <c r="VG52" s="131">
        <v>0.99557522123893816</v>
      </c>
      <c r="VH52" s="131">
        <v>1.5030674846625769</v>
      </c>
      <c r="VI52" s="131">
        <v>0.87570621468926557</v>
      </c>
      <c r="VJ52" s="131">
        <v>1.0064935064935066</v>
      </c>
      <c r="VK52" s="131">
        <v>1.244343891402715</v>
      </c>
      <c r="VL52" s="131">
        <v>0.90909090909090906</v>
      </c>
      <c r="VM52" s="131">
        <v>0.68965517241379315</v>
      </c>
      <c r="VN52" s="131">
        <v>0.53797468354430378</v>
      </c>
      <c r="VO52" s="131" t="s">
        <v>158</v>
      </c>
      <c r="VP52" s="131" t="s">
        <v>158</v>
      </c>
      <c r="VQ52" s="131" t="s">
        <v>158</v>
      </c>
      <c r="VR52" s="131" t="s">
        <v>158</v>
      </c>
      <c r="VS52" s="131" t="s">
        <v>158</v>
      </c>
      <c r="VT52" s="131" t="s">
        <v>158</v>
      </c>
      <c r="VU52" s="131" t="s">
        <v>158</v>
      </c>
      <c r="VV52" s="131" t="s">
        <v>158</v>
      </c>
      <c r="VW52" s="131" t="s">
        <v>158</v>
      </c>
      <c r="VX52" s="131" t="s">
        <v>158</v>
      </c>
      <c r="VY52" s="131" t="s">
        <v>158</v>
      </c>
      <c r="VZ52" s="131" t="s">
        <v>158</v>
      </c>
      <c r="WA52" s="131" t="s">
        <v>158</v>
      </c>
      <c r="WB52" s="131" t="s">
        <v>158</v>
      </c>
      <c r="WC52" s="131" t="s">
        <v>158</v>
      </c>
      <c r="WD52" s="130" t="s">
        <v>158</v>
      </c>
      <c r="WE52" s="131">
        <v>1.2343225781086185</v>
      </c>
      <c r="WF52" s="131">
        <v>1.3919677494323972</v>
      </c>
      <c r="WG52" s="131">
        <v>1.4067744888617628</v>
      </c>
      <c r="WH52" s="131">
        <v>1.2399552436171297</v>
      </c>
      <c r="WI52" s="131">
        <v>1.7277017461066537</v>
      </c>
      <c r="WJ52" s="131">
        <v>1.3218931965279133</v>
      </c>
      <c r="WK52" s="131">
        <v>1.1878016619395924</v>
      </c>
      <c r="WL52" s="131">
        <v>1.6331489860901642</v>
      </c>
      <c r="WM52" s="131">
        <v>1.1050505050505051</v>
      </c>
      <c r="WN52" s="131">
        <v>0.96416497633536158</v>
      </c>
      <c r="WO52" s="131">
        <v>0.96922313229089041</v>
      </c>
      <c r="WP52" s="131" t="s">
        <v>158</v>
      </c>
      <c r="WQ52" s="131" t="s">
        <v>158</v>
      </c>
      <c r="WR52" s="131" t="s">
        <v>158</v>
      </c>
      <c r="WS52" s="131" t="s">
        <v>158</v>
      </c>
      <c r="WT52" s="131" t="s">
        <v>158</v>
      </c>
      <c r="WU52" s="131" t="s">
        <v>158</v>
      </c>
      <c r="WV52" s="131" t="s">
        <v>158</v>
      </c>
      <c r="WW52" s="131" t="s">
        <v>158</v>
      </c>
      <c r="WX52" s="131" t="s">
        <v>158</v>
      </c>
      <c r="WY52" s="131" t="s">
        <v>158</v>
      </c>
      <c r="WZ52" s="131" t="s">
        <v>158</v>
      </c>
      <c r="XA52" s="131" t="s">
        <v>158</v>
      </c>
      <c r="XB52" s="131" t="s">
        <v>158</v>
      </c>
      <c r="XC52" s="131" t="s">
        <v>158</v>
      </c>
      <c r="XD52" s="131" t="s">
        <v>158</v>
      </c>
      <c r="XE52" s="130" t="s">
        <v>158</v>
      </c>
      <c r="XF52" s="131">
        <v>1.5008223684210527</v>
      </c>
      <c r="XG52" s="131">
        <v>1.7564402810304451</v>
      </c>
      <c r="XH52" s="131">
        <v>1.6150442477876108</v>
      </c>
      <c r="XI52" s="131">
        <v>1.3716814159292037</v>
      </c>
      <c r="XJ52" s="131">
        <v>1.9018404907975461</v>
      </c>
      <c r="XK52" s="131">
        <v>1.6101694915254237</v>
      </c>
      <c r="XL52" s="131">
        <v>1.2987012987012987</v>
      </c>
      <c r="XM52" s="131">
        <v>2.0361990950226243</v>
      </c>
      <c r="XN52" s="131">
        <v>1.3090909090909091</v>
      </c>
      <c r="XO52" s="131">
        <v>1.2758620689655173</v>
      </c>
      <c r="XP52" s="131">
        <v>1.8987341772151898</v>
      </c>
      <c r="XQ52" s="131" t="s">
        <v>158</v>
      </c>
      <c r="XR52" s="131" t="s">
        <v>158</v>
      </c>
      <c r="XS52" s="131" t="s">
        <v>158</v>
      </c>
      <c r="XT52" s="131" t="s">
        <v>158</v>
      </c>
      <c r="XU52" s="131" t="s">
        <v>158</v>
      </c>
      <c r="XV52" s="131" t="s">
        <v>158</v>
      </c>
      <c r="XW52" s="131" t="s">
        <v>158</v>
      </c>
      <c r="XX52" s="131" t="s">
        <v>158</v>
      </c>
      <c r="XY52" s="131" t="s">
        <v>158</v>
      </c>
      <c r="XZ52" s="131" t="s">
        <v>158</v>
      </c>
      <c r="YA52" s="131" t="s">
        <v>158</v>
      </c>
      <c r="YB52" s="131" t="s">
        <v>158</v>
      </c>
      <c r="YC52" s="131" t="s">
        <v>158</v>
      </c>
      <c r="YD52" s="131" t="s">
        <v>158</v>
      </c>
      <c r="YE52" s="131" t="s">
        <v>158</v>
      </c>
      <c r="YF52" s="235" t="s">
        <v>158</v>
      </c>
      <c r="YG52" s="8">
        <v>18.575569000000002</v>
      </c>
      <c r="YH52" s="8">
        <v>15</v>
      </c>
      <c r="YI52" s="8">
        <v>11</v>
      </c>
      <c r="YJ52" s="8">
        <v>9</v>
      </c>
      <c r="YK52" s="8">
        <v>7</v>
      </c>
      <c r="YL52" s="8">
        <v>6</v>
      </c>
      <c r="YM52" s="8">
        <v>5</v>
      </c>
      <c r="YN52" s="8">
        <v>4</v>
      </c>
      <c r="YO52" s="8">
        <v>4</v>
      </c>
      <c r="YP52" s="8">
        <v>2</v>
      </c>
      <c r="YQ52" s="8">
        <v>1</v>
      </c>
      <c r="YR52" s="8">
        <v>1</v>
      </c>
      <c r="YS52" s="231" t="s">
        <v>5</v>
      </c>
      <c r="YT52" s="231" t="s">
        <v>5</v>
      </c>
      <c r="YU52" s="231" t="s">
        <v>5</v>
      </c>
      <c r="YV52" s="231" t="s">
        <v>5</v>
      </c>
      <c r="YW52" s="231" t="s">
        <v>5</v>
      </c>
      <c r="YX52" s="231" t="s">
        <v>5</v>
      </c>
      <c r="YY52" s="231" t="s">
        <v>5</v>
      </c>
      <c r="YZ52" s="231" t="s">
        <v>5</v>
      </c>
      <c r="ZA52" s="231" t="s">
        <v>5</v>
      </c>
      <c r="ZB52" s="231" t="s">
        <v>5</v>
      </c>
      <c r="ZC52" s="231" t="s">
        <v>5</v>
      </c>
      <c r="ZD52" s="231" t="s">
        <v>5</v>
      </c>
      <c r="ZE52" s="231" t="s">
        <v>5</v>
      </c>
      <c r="ZF52" s="231" t="s">
        <v>5</v>
      </c>
      <c r="ZG52" s="235" t="s">
        <v>158</v>
      </c>
      <c r="ZH52" s="133">
        <v>0.2281</v>
      </c>
      <c r="ZI52" s="133">
        <v>0.13589999999999999</v>
      </c>
      <c r="ZJ52" s="133">
        <v>8.72E-2</v>
      </c>
      <c r="ZK52" s="133">
        <v>-2.2700000000000001E-2</v>
      </c>
      <c r="ZL52" s="133">
        <v>0.15620000000000001</v>
      </c>
      <c r="ZM52" s="133">
        <v>0.18859999999999999</v>
      </c>
      <c r="ZN52" s="133">
        <v>9.11E-2</v>
      </c>
      <c r="ZO52" s="133">
        <v>-0.06</v>
      </c>
      <c r="ZP52" s="133">
        <v>0.12359999999999999</v>
      </c>
      <c r="ZQ52" s="133">
        <v>0.14910000000000001</v>
      </c>
      <c r="ZR52" s="133">
        <v>-2.8399999999999998E-2</v>
      </c>
      <c r="ZS52" s="133">
        <v>-0.15010000000000001</v>
      </c>
      <c r="ZT52" s="379" t="s">
        <v>158</v>
      </c>
      <c r="ZU52" s="133">
        <v>0.12280000000000001</v>
      </c>
      <c r="ZV52" s="133">
        <v>7.6399999999999996E-2</v>
      </c>
      <c r="ZW52" s="133">
        <v>5.28E-2</v>
      </c>
      <c r="ZX52" s="133">
        <v>6.8999999999999999E-3</v>
      </c>
      <c r="ZY52" s="133">
        <v>9.5100000000000004E-2</v>
      </c>
      <c r="ZZ52" s="133">
        <v>0.10439999999999999</v>
      </c>
      <c r="AAA52" s="133">
        <v>6.7599999999999993E-2</v>
      </c>
      <c r="AAB52" s="133">
        <v>-1.8700000000000001E-2</v>
      </c>
      <c r="AAC52" s="133">
        <v>9.0999999999999998E-2</v>
      </c>
      <c r="AAD52" s="133">
        <v>0.11269999999999999</v>
      </c>
      <c r="AAE52" s="133">
        <v>1.46E-2</v>
      </c>
      <c r="AAF52" s="133">
        <v>-3.44E-2</v>
      </c>
      <c r="AAG52" s="235" t="s">
        <v>158</v>
      </c>
      <c r="AAH52" s="8">
        <v>18.954000000000001</v>
      </c>
      <c r="AAI52" s="8">
        <v>13</v>
      </c>
      <c r="AAJ52" s="8">
        <v>9</v>
      </c>
      <c r="AAK52" s="8">
        <v>6</v>
      </c>
      <c r="AAL52" s="8">
        <v>4</v>
      </c>
      <c r="AAM52" s="8">
        <v>3</v>
      </c>
      <c r="AAN52" s="8">
        <v>2</v>
      </c>
      <c r="AAO52" s="8">
        <v>1</v>
      </c>
      <c r="AAP52" s="8">
        <v>1</v>
      </c>
      <c r="AAQ52" s="8">
        <v>2</v>
      </c>
      <c r="AAR52" s="8">
        <v>1</v>
      </c>
      <c r="AAS52" s="8">
        <v>0</v>
      </c>
      <c r="AAT52" s="231" t="s">
        <v>5</v>
      </c>
      <c r="AAU52" s="231" t="s">
        <v>5</v>
      </c>
      <c r="AAV52" s="231" t="s">
        <v>5</v>
      </c>
      <c r="AAW52" s="231" t="s">
        <v>5</v>
      </c>
      <c r="AAX52" s="231" t="s">
        <v>5</v>
      </c>
      <c r="AAY52" s="231" t="s">
        <v>5</v>
      </c>
      <c r="AAZ52" s="231" t="s">
        <v>5</v>
      </c>
      <c r="ABA52" s="231" t="s">
        <v>5</v>
      </c>
      <c r="ABB52" s="231" t="s">
        <v>5</v>
      </c>
      <c r="ABC52" s="231" t="s">
        <v>5</v>
      </c>
      <c r="ABD52" s="231" t="s">
        <v>5</v>
      </c>
      <c r="ABE52" s="231" t="s">
        <v>5</v>
      </c>
      <c r="ABF52" s="231" t="s">
        <v>5</v>
      </c>
      <c r="ABG52" s="231" t="s">
        <v>5</v>
      </c>
      <c r="ABH52" s="235" t="s">
        <v>158</v>
      </c>
      <c r="ABI52" s="8">
        <v>9.2629999999999999</v>
      </c>
      <c r="ABJ52" s="8">
        <v>6</v>
      </c>
      <c r="ABK52" s="8">
        <v>4</v>
      </c>
      <c r="ABL52" s="8">
        <v>3</v>
      </c>
      <c r="ABM52" s="8">
        <v>2</v>
      </c>
      <c r="ABN52" s="8">
        <v>1</v>
      </c>
      <c r="ABO52" s="8">
        <v>1</v>
      </c>
      <c r="ABP52" s="8">
        <v>1</v>
      </c>
      <c r="ABQ52" s="8">
        <v>0</v>
      </c>
      <c r="ABR52" s="8">
        <v>0</v>
      </c>
      <c r="ABS52" s="8">
        <v>0</v>
      </c>
      <c r="ABT52" s="8">
        <v>0</v>
      </c>
      <c r="ABU52" s="231" t="s">
        <v>5</v>
      </c>
      <c r="ABV52" s="231" t="s">
        <v>5</v>
      </c>
      <c r="ABW52" s="231" t="s">
        <v>5</v>
      </c>
      <c r="ABX52" s="231" t="s">
        <v>5</v>
      </c>
      <c r="ABY52" s="231" t="s">
        <v>5</v>
      </c>
      <c r="ABZ52" s="231" t="s">
        <v>5</v>
      </c>
      <c r="ACA52" s="231" t="s">
        <v>5</v>
      </c>
      <c r="ACB52" s="231" t="s">
        <v>5</v>
      </c>
      <c r="ACC52" s="231" t="s">
        <v>5</v>
      </c>
      <c r="ACD52" s="231" t="s">
        <v>5</v>
      </c>
      <c r="ACE52" s="231" t="s">
        <v>5</v>
      </c>
      <c r="ACF52" s="231" t="s">
        <v>5</v>
      </c>
      <c r="ACG52" s="231" t="s">
        <v>5</v>
      </c>
      <c r="ACH52" s="231" t="s">
        <v>5</v>
      </c>
      <c r="ACI52" s="235" t="s">
        <v>158</v>
      </c>
      <c r="ACJ52" s="8">
        <v>9.2629999999999999</v>
      </c>
      <c r="ACK52" s="8">
        <v>6</v>
      </c>
      <c r="ACL52" s="8">
        <v>4</v>
      </c>
      <c r="ACM52" s="8">
        <v>3</v>
      </c>
      <c r="ACN52" s="8">
        <v>2</v>
      </c>
      <c r="ACO52" s="8">
        <v>1</v>
      </c>
      <c r="ACP52" s="8">
        <v>1</v>
      </c>
      <c r="ACQ52" s="8">
        <v>1</v>
      </c>
      <c r="ACR52" s="8">
        <v>0</v>
      </c>
      <c r="ACS52" s="8">
        <v>0</v>
      </c>
      <c r="ACT52" s="8">
        <v>0</v>
      </c>
      <c r="ACU52" s="8">
        <v>0</v>
      </c>
      <c r="ACV52" s="237" t="s">
        <v>5</v>
      </c>
      <c r="ACW52" s="237" t="s">
        <v>5</v>
      </c>
      <c r="ACX52" s="237" t="s">
        <v>5</v>
      </c>
      <c r="ACY52" s="237" t="s">
        <v>5</v>
      </c>
      <c r="ACZ52" s="237" t="s">
        <v>5</v>
      </c>
      <c r="ADA52" s="237" t="s">
        <v>5</v>
      </c>
      <c r="ADB52" s="237" t="s">
        <v>5</v>
      </c>
      <c r="ADC52" s="237" t="s">
        <v>5</v>
      </c>
      <c r="ADD52" s="237" t="s">
        <v>5</v>
      </c>
      <c r="ADE52" s="237" t="s">
        <v>5</v>
      </c>
      <c r="ADF52" s="237" t="s">
        <v>5</v>
      </c>
      <c r="ADG52" s="237" t="s">
        <v>5</v>
      </c>
      <c r="ADH52" s="237" t="s">
        <v>5</v>
      </c>
      <c r="ADI52" s="237" t="s">
        <v>5</v>
      </c>
      <c r="ADJ52" s="127" t="s">
        <v>158</v>
      </c>
      <c r="ADK52" s="128">
        <v>0.22222222222222221</v>
      </c>
      <c r="ADL52" s="128">
        <v>0.39323076923076911</v>
      </c>
      <c r="ADM52" s="128">
        <v>0.61666666666666692</v>
      </c>
      <c r="ADN52" s="128" t="s">
        <v>1282</v>
      </c>
      <c r="ADO52" s="128">
        <v>0.26865671641791045</v>
      </c>
      <c r="ADP52" s="128">
        <v>0.27288135593220336</v>
      </c>
      <c r="ADQ52" s="128">
        <v>0.56759259259259265</v>
      </c>
      <c r="ADR52" s="128" t="s">
        <v>1282</v>
      </c>
      <c r="ADS52" s="128">
        <v>0.40909090909090912</v>
      </c>
      <c r="ADT52" s="128">
        <v>0.26041666666666669</v>
      </c>
      <c r="ADU52" s="128" t="s">
        <v>1282</v>
      </c>
      <c r="ADV52" s="128" t="s">
        <v>5</v>
      </c>
      <c r="ADW52" s="128" t="s">
        <v>158</v>
      </c>
      <c r="ADX52" s="128" t="s">
        <v>158</v>
      </c>
      <c r="ADY52" s="128" t="s">
        <v>158</v>
      </c>
      <c r="ADZ52" s="128" t="s">
        <v>158</v>
      </c>
      <c r="AEA52" s="128" t="s">
        <v>158</v>
      </c>
      <c r="AEB52" s="128" t="s">
        <v>158</v>
      </c>
      <c r="AEC52" s="128" t="s">
        <v>158</v>
      </c>
      <c r="AED52" s="128" t="s">
        <v>158</v>
      </c>
      <c r="AEE52" s="128" t="s">
        <v>158</v>
      </c>
      <c r="AEF52" s="128" t="s">
        <v>158</v>
      </c>
      <c r="AEG52" s="128" t="s">
        <v>158</v>
      </c>
      <c r="AEH52" s="128" t="s">
        <v>158</v>
      </c>
      <c r="AEI52" s="128" t="s">
        <v>158</v>
      </c>
      <c r="AEJ52" s="128" t="s">
        <v>158</v>
      </c>
      <c r="AEK52" s="127" t="s">
        <v>158</v>
      </c>
      <c r="AEL52" s="128">
        <v>0.60160538702364241</v>
      </c>
      <c r="AEM52" s="128">
        <v>0.63899999999999979</v>
      </c>
      <c r="AEN52" s="128">
        <v>0.61050000000000026</v>
      </c>
      <c r="AEO52" s="128">
        <v>0.60480000000000034</v>
      </c>
      <c r="AEP52" s="128">
        <v>0.63</v>
      </c>
      <c r="AEQ52" s="128">
        <v>0.96599999999999986</v>
      </c>
      <c r="AER52" s="128">
        <v>0.7662500000000001</v>
      </c>
      <c r="AES52" s="128">
        <v>0.59200000000000008</v>
      </c>
      <c r="AET52" s="128" t="s">
        <v>1307</v>
      </c>
      <c r="AEU52" s="128" t="s">
        <v>1307</v>
      </c>
      <c r="AEV52" s="128" t="s">
        <v>1307</v>
      </c>
      <c r="AEW52" s="128" t="s">
        <v>1307</v>
      </c>
      <c r="AEX52" s="128" t="s">
        <v>158</v>
      </c>
      <c r="AEY52" s="128" t="s">
        <v>158</v>
      </c>
      <c r="AEZ52" s="128" t="s">
        <v>158</v>
      </c>
      <c r="AFA52" s="128" t="s">
        <v>158</v>
      </c>
      <c r="AFB52" s="128" t="s">
        <v>158</v>
      </c>
      <c r="AFC52" s="128" t="s">
        <v>158</v>
      </c>
      <c r="AFD52" s="128" t="s">
        <v>158</v>
      </c>
      <c r="AFE52" s="128" t="s">
        <v>158</v>
      </c>
      <c r="AFF52" s="128" t="s">
        <v>158</v>
      </c>
      <c r="AFG52" s="128" t="s">
        <v>158</v>
      </c>
      <c r="AFH52" s="128" t="s">
        <v>158</v>
      </c>
      <c r="AFI52" s="128" t="s">
        <v>158</v>
      </c>
      <c r="AFJ52" s="128" t="s">
        <v>158</v>
      </c>
      <c r="AFK52" s="128" t="s">
        <v>158</v>
      </c>
      <c r="AFL52" s="134" t="s">
        <v>158</v>
      </c>
      <c r="AFM52" s="135">
        <v>0.60160538702364241</v>
      </c>
      <c r="AFN52" s="135">
        <v>0.63899999999999979</v>
      </c>
      <c r="AFO52" s="135">
        <v>0.61050000000000026</v>
      </c>
      <c r="AFP52" s="135">
        <v>0.60480000000000034</v>
      </c>
      <c r="AFQ52" s="135">
        <v>0.63</v>
      </c>
      <c r="AFR52" s="135">
        <v>0.96599999999999986</v>
      </c>
      <c r="AFS52" s="135">
        <v>0.7662500000000001</v>
      </c>
      <c r="AFT52" s="135">
        <v>0.59200000000000008</v>
      </c>
      <c r="AFU52" s="135" t="s">
        <v>1307</v>
      </c>
      <c r="AFV52" s="135" t="s">
        <v>1307</v>
      </c>
      <c r="AFW52" s="135" t="s">
        <v>1307</v>
      </c>
      <c r="AFX52" s="135" t="s">
        <v>1307</v>
      </c>
      <c r="AFY52" s="135" t="s">
        <v>158</v>
      </c>
      <c r="AFZ52" s="135" t="s">
        <v>158</v>
      </c>
      <c r="AGA52" s="135" t="s">
        <v>158</v>
      </c>
      <c r="AGB52" s="135" t="s">
        <v>158</v>
      </c>
      <c r="AGC52" s="135" t="s">
        <v>158</v>
      </c>
      <c r="AGD52" s="135" t="s">
        <v>158</v>
      </c>
      <c r="AGE52" s="135" t="s">
        <v>158</v>
      </c>
      <c r="AGF52" s="135" t="s">
        <v>158</v>
      </c>
      <c r="AGG52" s="135" t="s">
        <v>158</v>
      </c>
      <c r="AGH52" s="135" t="s">
        <v>158</v>
      </c>
      <c r="AGI52" s="135" t="s">
        <v>158</v>
      </c>
      <c r="AGJ52" s="135" t="s">
        <v>158</v>
      </c>
      <c r="AGK52" s="135" t="s">
        <v>158</v>
      </c>
      <c r="AGL52" s="135" t="s">
        <v>158</v>
      </c>
    </row>
    <row r="53" spans="1:870" x14ac:dyDescent="0.2">
      <c r="A53" s="7">
        <v>51</v>
      </c>
      <c r="B53" s="1" t="s">
        <v>2559</v>
      </c>
      <c r="C53" s="1" t="s">
        <v>357</v>
      </c>
      <c r="D53" s="94">
        <v>4.2500000000000003E-2</v>
      </c>
      <c r="E53" s="95">
        <v>4.3333333333333335E-2</v>
      </c>
      <c r="F53" s="57">
        <v>0.52</v>
      </c>
      <c r="G53" s="58" t="s">
        <v>159</v>
      </c>
      <c r="H53" s="58">
        <v>0.52</v>
      </c>
      <c r="I53" s="226" t="s">
        <v>5</v>
      </c>
      <c r="J53" s="58" t="s">
        <v>159</v>
      </c>
      <c r="K53" s="58" t="s">
        <v>1280</v>
      </c>
      <c r="L53" s="226" t="s">
        <v>5</v>
      </c>
      <c r="M53" s="150">
        <v>0.51959999999999995</v>
      </c>
      <c r="N53" s="123">
        <v>0.5099999999999999</v>
      </c>
      <c r="O53" s="123">
        <v>0.50040000000000007</v>
      </c>
      <c r="P53" s="123">
        <v>0.47999999999999993</v>
      </c>
      <c r="Q53" s="123">
        <v>0.45999600000000002</v>
      </c>
      <c r="R53" s="123">
        <v>0.43998999999999999</v>
      </c>
      <c r="S53" s="123">
        <v>0.42332999999999998</v>
      </c>
      <c r="T53" s="124">
        <v>0.40333000000000002</v>
      </c>
      <c r="U53" s="124">
        <v>0.3775</v>
      </c>
      <c r="V53" s="124">
        <v>0.35333333333333328</v>
      </c>
      <c r="W53" s="124">
        <v>2.9166666666666664E-2</v>
      </c>
      <c r="X53" s="124" t="s">
        <v>1332</v>
      </c>
      <c r="Y53" s="124" t="s">
        <v>5</v>
      </c>
      <c r="Z53" s="124" t="s">
        <v>5</v>
      </c>
      <c r="AA53" s="124" t="s">
        <v>5</v>
      </c>
      <c r="AB53" s="124" t="s">
        <v>5</v>
      </c>
      <c r="AC53" s="124" t="s">
        <v>5</v>
      </c>
      <c r="AD53" s="124" t="s">
        <v>5</v>
      </c>
      <c r="AE53" s="124" t="s">
        <v>5</v>
      </c>
      <c r="AF53" s="124" t="s">
        <v>5</v>
      </c>
      <c r="AG53" s="142" t="s">
        <v>5</v>
      </c>
      <c r="AH53" s="136" t="s">
        <v>5</v>
      </c>
      <c r="AI53" s="136" t="s">
        <v>5</v>
      </c>
      <c r="AJ53" s="136" t="s">
        <v>5</v>
      </c>
      <c r="AK53" s="136" t="s">
        <v>5</v>
      </c>
      <c r="AL53" s="136" t="s">
        <v>5</v>
      </c>
      <c r="AM53" s="136" t="s">
        <v>5</v>
      </c>
      <c r="AN53" s="136" t="s">
        <v>5</v>
      </c>
      <c r="AO53" s="136" t="s">
        <v>5</v>
      </c>
      <c r="AP53" s="136" t="s">
        <v>5</v>
      </c>
      <c r="AQ53" s="136" t="s">
        <v>5</v>
      </c>
      <c r="AR53" s="136" t="s">
        <v>5</v>
      </c>
      <c r="AS53" s="136" t="s">
        <v>5</v>
      </c>
      <c r="AT53" s="136" t="s">
        <v>5</v>
      </c>
      <c r="AU53" s="136" t="s">
        <v>5</v>
      </c>
      <c r="AV53" s="136" t="s">
        <v>5</v>
      </c>
      <c r="AW53" s="136" t="s">
        <v>5</v>
      </c>
      <c r="AX53" s="142" t="s">
        <v>5</v>
      </c>
      <c r="AY53" s="137" t="s">
        <v>5</v>
      </c>
      <c r="AZ53" s="137" t="s">
        <v>5</v>
      </c>
      <c r="BA53" s="137" t="s">
        <v>5</v>
      </c>
      <c r="BB53" s="137" t="s">
        <v>5</v>
      </c>
      <c r="BC53" s="137" t="s">
        <v>5</v>
      </c>
      <c r="BD53" s="137" t="s">
        <v>5</v>
      </c>
      <c r="BE53" s="137" t="s">
        <v>5</v>
      </c>
      <c r="BF53" s="137" t="s">
        <v>5</v>
      </c>
      <c r="BG53" s="137" t="s">
        <v>5</v>
      </c>
      <c r="BH53" s="137" t="s">
        <v>5</v>
      </c>
      <c r="BI53" s="137" t="s">
        <v>5</v>
      </c>
      <c r="BJ53" s="137" t="s">
        <v>5</v>
      </c>
      <c r="BK53" s="137" t="s">
        <v>5</v>
      </c>
      <c r="BL53" s="137" t="s">
        <v>5</v>
      </c>
      <c r="BM53" s="126">
        <v>1.8823529411764905E-2</v>
      </c>
      <c r="BN53" s="125">
        <v>1.9184652278177117E-2</v>
      </c>
      <c r="BO53" s="125">
        <v>4.2500000000000204E-2</v>
      </c>
      <c r="BP53" s="125">
        <v>4.348733467247512E-2</v>
      </c>
      <c r="BQ53" s="125">
        <v>4.5469215209436697E-2</v>
      </c>
      <c r="BR53" s="125">
        <v>3.9354640587721201E-2</v>
      </c>
      <c r="BS53" s="125">
        <v>4.9587186670964067E-2</v>
      </c>
      <c r="BT53" s="125">
        <v>6.8423841059602752E-2</v>
      </c>
      <c r="BU53" s="125">
        <v>6.8396226415094574E-2</v>
      </c>
      <c r="BV53" s="125">
        <v>11.114285714285714</v>
      </c>
      <c r="BW53" s="125" t="s">
        <v>158</v>
      </c>
      <c r="BX53" s="125" t="s">
        <v>158</v>
      </c>
      <c r="BY53" s="125" t="s">
        <v>158</v>
      </c>
      <c r="BZ53" s="125" t="s">
        <v>158</v>
      </c>
      <c r="CA53" s="125" t="s">
        <v>158</v>
      </c>
      <c r="CB53" s="125" t="s">
        <v>158</v>
      </c>
      <c r="CC53" s="125" t="s">
        <v>158</v>
      </c>
      <c r="CD53" s="125" t="s">
        <v>158</v>
      </c>
      <c r="CE53" s="125" t="s">
        <v>158</v>
      </c>
      <c r="CF53" s="125" t="s">
        <v>158</v>
      </c>
      <c r="CG53" s="125" t="s">
        <v>158</v>
      </c>
      <c r="CH53" s="125" t="s">
        <v>158</v>
      </c>
      <c r="CI53" s="125" t="s">
        <v>158</v>
      </c>
      <c r="CJ53" s="125" t="s">
        <v>158</v>
      </c>
      <c r="CK53" s="125" t="s">
        <v>158</v>
      </c>
      <c r="CL53" s="125" t="s">
        <v>158</v>
      </c>
      <c r="CM53" s="125" t="s">
        <v>158</v>
      </c>
      <c r="CN53" s="125" t="s">
        <v>158</v>
      </c>
      <c r="CO53" s="125" t="s">
        <v>158</v>
      </c>
      <c r="CP53" s="125" t="s">
        <v>158</v>
      </c>
      <c r="CQ53" s="125" t="s">
        <v>158</v>
      </c>
      <c r="CR53" s="125" t="s">
        <v>158</v>
      </c>
      <c r="CS53" s="125" t="s">
        <v>158</v>
      </c>
      <c r="CT53" s="125" t="s">
        <v>158</v>
      </c>
      <c r="CU53" s="125" t="s">
        <v>158</v>
      </c>
      <c r="CV53" s="125" t="s">
        <v>158</v>
      </c>
      <c r="CW53" s="125" t="s">
        <v>158</v>
      </c>
      <c r="CX53" s="125" t="s">
        <v>158</v>
      </c>
      <c r="CY53" s="125" t="s">
        <v>158</v>
      </c>
      <c r="CZ53" s="125" t="s">
        <v>158</v>
      </c>
      <c r="DA53" s="125" t="s">
        <v>158</v>
      </c>
      <c r="DB53" s="125" t="s">
        <v>158</v>
      </c>
      <c r="DC53" s="125" t="s">
        <v>158</v>
      </c>
      <c r="DD53" s="125" t="s">
        <v>158</v>
      </c>
      <c r="DE53" s="125" t="s">
        <v>158</v>
      </c>
      <c r="DF53" s="125" t="s">
        <v>158</v>
      </c>
      <c r="DG53" s="125" t="s">
        <v>158</v>
      </c>
      <c r="DH53" s="125" t="s">
        <v>158</v>
      </c>
      <c r="DI53" s="125" t="s">
        <v>158</v>
      </c>
      <c r="DJ53" s="125" t="s">
        <v>158</v>
      </c>
      <c r="DK53" s="125" t="s">
        <v>158</v>
      </c>
      <c r="DL53" s="127">
        <v>6.7685244236555933E-2</v>
      </c>
      <c r="DM53" s="128">
        <v>6.2962962962962957E-2</v>
      </c>
      <c r="DN53" s="128">
        <v>7.2000000000000008E-2</v>
      </c>
      <c r="DO53" s="128">
        <v>6.8085106382978711E-2</v>
      </c>
      <c r="DP53" s="128">
        <v>6.7152700729927017E-2</v>
      </c>
      <c r="DQ53" s="128">
        <v>5.3332121212121213E-2</v>
      </c>
      <c r="DR53" s="128">
        <v>6.5127692307692303E-2</v>
      </c>
      <c r="DS53" s="128">
        <v>6.767281879194631E-2</v>
      </c>
      <c r="DT53" s="128">
        <v>6.3232830820770525E-2</v>
      </c>
      <c r="DU53" s="128">
        <v>5.7546145494028221E-2</v>
      </c>
      <c r="DV53" s="128">
        <v>5.3030303030303025E-3</v>
      </c>
      <c r="DW53" s="128" t="s">
        <v>158</v>
      </c>
      <c r="DX53" s="128" t="s">
        <v>158</v>
      </c>
      <c r="DY53" s="128" t="s">
        <v>158</v>
      </c>
      <c r="DZ53" s="128" t="s">
        <v>158</v>
      </c>
      <c r="EA53" s="128" t="s">
        <v>158</v>
      </c>
      <c r="EB53" s="128" t="s">
        <v>158</v>
      </c>
      <c r="EC53" s="128" t="s">
        <v>158</v>
      </c>
      <c r="ED53" s="128" t="s">
        <v>158</v>
      </c>
      <c r="EE53" s="128" t="s">
        <v>158</v>
      </c>
      <c r="EF53" s="128" t="s">
        <v>158</v>
      </c>
      <c r="EG53" s="128" t="s">
        <v>158</v>
      </c>
      <c r="EH53" s="128" t="s">
        <v>158</v>
      </c>
      <c r="EI53" s="128" t="s">
        <v>158</v>
      </c>
      <c r="EJ53" s="128" t="s">
        <v>158</v>
      </c>
      <c r="EK53" s="128" t="s">
        <v>158</v>
      </c>
      <c r="EL53" s="128" t="s">
        <v>158</v>
      </c>
      <c r="EM53" s="127">
        <v>7.7319315251951931E-2</v>
      </c>
      <c r="EN53" s="128">
        <v>7.221167650567914E-2</v>
      </c>
      <c r="EO53" s="128">
        <v>8.9039145907473319E-2</v>
      </c>
      <c r="EP53" s="128">
        <v>7.4418604651162776E-2</v>
      </c>
      <c r="EQ53" s="128">
        <v>7.2440314960629928E-2</v>
      </c>
      <c r="ER53" s="128">
        <v>6.9950715421303655E-2</v>
      </c>
      <c r="ES53" s="128">
        <v>7.2240614334470987E-2</v>
      </c>
      <c r="ET53" s="128">
        <v>7.3466302367941716E-2</v>
      </c>
      <c r="EU53" s="128">
        <v>7.3300970873786397E-2</v>
      </c>
      <c r="EV53" s="128">
        <v>6.9417157825802212E-2</v>
      </c>
      <c r="EW53" s="128">
        <v>5.6536081071890086E-3</v>
      </c>
      <c r="EX53" s="128" t="s">
        <v>158</v>
      </c>
      <c r="EY53" s="128" t="s">
        <v>158</v>
      </c>
      <c r="EZ53" s="128" t="s">
        <v>158</v>
      </c>
      <c r="FA53" s="128" t="s">
        <v>158</v>
      </c>
      <c r="FB53" s="128" t="s">
        <v>158</v>
      </c>
      <c r="FC53" s="128" t="s">
        <v>158</v>
      </c>
      <c r="FD53" s="128" t="s">
        <v>158</v>
      </c>
      <c r="FE53" s="128" t="s">
        <v>158</v>
      </c>
      <c r="FF53" s="128" t="s">
        <v>158</v>
      </c>
      <c r="FG53" s="128" t="s">
        <v>158</v>
      </c>
      <c r="FH53" s="128" t="s">
        <v>158</v>
      </c>
      <c r="FI53" s="128" t="s">
        <v>158</v>
      </c>
      <c r="FJ53" s="128" t="s">
        <v>158</v>
      </c>
      <c r="FK53" s="128" t="s">
        <v>158</v>
      </c>
      <c r="FL53" s="128" t="s">
        <v>158</v>
      </c>
      <c r="FM53" s="128" t="s">
        <v>158</v>
      </c>
      <c r="FN53" s="127">
        <v>9.9923080588233806E-2</v>
      </c>
      <c r="FO53" s="128">
        <v>8.401976935749586E-2</v>
      </c>
      <c r="FP53" s="128">
        <v>0.12541353383458648</v>
      </c>
      <c r="FQ53" s="128">
        <v>8.556149732620319E-2</v>
      </c>
      <c r="FR53" s="128">
        <v>8.7285768500948782E-2</v>
      </c>
      <c r="FS53" s="128">
        <v>7.3576923076923068E-2</v>
      </c>
      <c r="FT53" s="128">
        <v>8.5006024096385538E-2</v>
      </c>
      <c r="FU53" s="128">
        <v>8.0504990019960088E-2</v>
      </c>
      <c r="FV53" s="128">
        <v>8.2603938730853393E-2</v>
      </c>
      <c r="FW53" s="128">
        <v>7.6811594202898542E-2</v>
      </c>
      <c r="FX53" s="128">
        <v>6.2056737588652476E-3</v>
      </c>
      <c r="FY53" s="128" t="s">
        <v>158</v>
      </c>
      <c r="FZ53" s="128" t="s">
        <v>158</v>
      </c>
      <c r="GA53" s="128" t="s">
        <v>158</v>
      </c>
      <c r="GB53" s="128" t="s">
        <v>158</v>
      </c>
      <c r="GC53" s="128" t="s">
        <v>158</v>
      </c>
      <c r="GD53" s="128" t="s">
        <v>158</v>
      </c>
      <c r="GE53" s="128" t="s">
        <v>158</v>
      </c>
      <c r="GF53" s="128" t="s">
        <v>158</v>
      </c>
      <c r="GG53" s="128" t="s">
        <v>158</v>
      </c>
      <c r="GH53" s="128" t="s">
        <v>158</v>
      </c>
      <c r="GI53" s="128" t="s">
        <v>158</v>
      </c>
      <c r="GJ53" s="128" t="s">
        <v>158</v>
      </c>
      <c r="GK53" s="128" t="s">
        <v>158</v>
      </c>
      <c r="GL53" s="128" t="s">
        <v>158</v>
      </c>
      <c r="GM53" s="128" t="s">
        <v>158</v>
      </c>
      <c r="GN53" s="128" t="s">
        <v>158</v>
      </c>
      <c r="GO53" s="109" t="s">
        <v>158</v>
      </c>
      <c r="GP53" s="129">
        <v>1.72</v>
      </c>
      <c r="GQ53" s="129">
        <v>0.54</v>
      </c>
      <c r="GR53" s="138">
        <v>1.17</v>
      </c>
      <c r="GS53" s="129">
        <v>0.9</v>
      </c>
      <c r="GT53" s="129">
        <v>1.19</v>
      </c>
      <c r="GU53" s="129">
        <v>0.63</v>
      </c>
      <c r="GV53" s="129">
        <v>0.82</v>
      </c>
      <c r="GW53" s="129">
        <v>0.53</v>
      </c>
      <c r="GX53" s="129">
        <v>0.68</v>
      </c>
      <c r="GY53" s="129">
        <v>7.0000000000000007E-2</v>
      </c>
      <c r="GZ53" s="129" t="s">
        <v>158</v>
      </c>
      <c r="HA53" s="129" t="s">
        <v>158</v>
      </c>
      <c r="HB53" s="129" t="s">
        <v>158</v>
      </c>
      <c r="HC53" s="129" t="s">
        <v>158</v>
      </c>
      <c r="HD53" s="129" t="s">
        <v>158</v>
      </c>
      <c r="HE53" s="129" t="s">
        <v>158</v>
      </c>
      <c r="HF53" s="231" t="s">
        <v>158</v>
      </c>
      <c r="HG53" s="231" t="s">
        <v>158</v>
      </c>
      <c r="HH53" s="231" t="s">
        <v>158</v>
      </c>
      <c r="HI53" s="231" t="s">
        <v>158</v>
      </c>
      <c r="HJ53" s="231" t="s">
        <v>158</v>
      </c>
      <c r="HK53" s="231" t="s">
        <v>158</v>
      </c>
      <c r="HL53" s="231" t="s">
        <v>158</v>
      </c>
      <c r="HM53" s="231" t="s">
        <v>158</v>
      </c>
      <c r="HN53" s="231" t="s">
        <v>158</v>
      </c>
      <c r="HO53" s="231" t="s">
        <v>158</v>
      </c>
      <c r="HP53" s="232" t="s">
        <v>158</v>
      </c>
      <c r="HQ53" s="131">
        <v>3.5290697674418605</v>
      </c>
      <c r="HR53" s="131">
        <v>7.3888888888888884</v>
      </c>
      <c r="HS53" s="131">
        <v>4.7948717948717956</v>
      </c>
      <c r="HT53" s="131">
        <v>5.8555555555555552</v>
      </c>
      <c r="HU53" s="131">
        <v>5.0252100840336142</v>
      </c>
      <c r="HV53" s="131">
        <v>7.9047619047619051</v>
      </c>
      <c r="HW53" s="131">
        <v>6.1097560975609762</v>
      </c>
      <c r="HX53" s="131">
        <v>8.6226415094339632</v>
      </c>
      <c r="HY53" s="131">
        <v>6.7647058823529402</v>
      </c>
      <c r="HZ53" s="131">
        <v>67.142857142857139</v>
      </c>
      <c r="IA53" s="131" t="s">
        <v>158</v>
      </c>
      <c r="IB53" s="131" t="s">
        <v>158</v>
      </c>
      <c r="IC53" s="131" t="s">
        <v>158</v>
      </c>
      <c r="ID53" s="131" t="s">
        <v>158</v>
      </c>
      <c r="IE53" s="131" t="s">
        <v>158</v>
      </c>
      <c r="IF53" s="131" t="s">
        <v>158</v>
      </c>
      <c r="IG53" s="131" t="s">
        <v>158</v>
      </c>
      <c r="IH53" s="131" t="s">
        <v>158</v>
      </c>
      <c r="II53" s="131" t="s">
        <v>158</v>
      </c>
      <c r="IJ53" s="131" t="s">
        <v>158</v>
      </c>
      <c r="IK53" s="131" t="s">
        <v>158</v>
      </c>
      <c r="IL53" s="131" t="s">
        <v>158</v>
      </c>
      <c r="IM53" s="131" t="s">
        <v>158</v>
      </c>
      <c r="IN53" s="131" t="s">
        <v>158</v>
      </c>
      <c r="IO53" s="131" t="s">
        <v>158</v>
      </c>
      <c r="IP53" s="131" t="s">
        <v>158</v>
      </c>
      <c r="IQ53" s="130" t="s">
        <v>158</v>
      </c>
      <c r="IR53" s="131">
        <v>4.1061451866950813</v>
      </c>
      <c r="IS53" s="131">
        <v>10.407407407407407</v>
      </c>
      <c r="IT53" s="131">
        <v>5.5128205128205137</v>
      </c>
      <c r="IU53" s="131">
        <v>7.0555555555555554</v>
      </c>
      <c r="IV53" s="131">
        <v>5.2857142857142856</v>
      </c>
      <c r="IW53" s="131">
        <v>9.3015873015873023</v>
      </c>
      <c r="IX53" s="131">
        <v>6.6951219512195133</v>
      </c>
      <c r="IY53" s="131">
        <v>9.7169811320754711</v>
      </c>
      <c r="IZ53" s="131">
        <v>7.485294117647058</v>
      </c>
      <c r="JA53" s="131">
        <v>73.699248120300737</v>
      </c>
      <c r="JB53" s="131" t="s">
        <v>158</v>
      </c>
      <c r="JC53" s="131" t="s">
        <v>158</v>
      </c>
      <c r="JD53" s="131" t="s">
        <v>158</v>
      </c>
      <c r="JE53" s="131" t="s">
        <v>158</v>
      </c>
      <c r="JF53" s="131" t="s">
        <v>158</v>
      </c>
      <c r="JG53" s="131" t="s">
        <v>158</v>
      </c>
      <c r="JH53" s="131" t="s">
        <v>158</v>
      </c>
      <c r="JI53" s="131" t="s">
        <v>158</v>
      </c>
      <c r="JJ53" s="131" t="s">
        <v>158</v>
      </c>
      <c r="JK53" s="131" t="s">
        <v>158</v>
      </c>
      <c r="JL53" s="131" t="s">
        <v>158</v>
      </c>
      <c r="JM53" s="131" t="s">
        <v>158</v>
      </c>
      <c r="JN53" s="131" t="s">
        <v>158</v>
      </c>
      <c r="JO53" s="131" t="s">
        <v>158</v>
      </c>
      <c r="JP53" s="131" t="s">
        <v>158</v>
      </c>
      <c r="JQ53" s="131" t="s">
        <v>158</v>
      </c>
      <c r="JR53" s="130" t="s">
        <v>158</v>
      </c>
      <c r="JS53" s="131">
        <v>4.7093023255813948</v>
      </c>
      <c r="JT53" s="131">
        <v>12.87037037037037</v>
      </c>
      <c r="JU53" s="131">
        <v>6.0256410256410255</v>
      </c>
      <c r="JV53" s="131">
        <v>7.6111111111111107</v>
      </c>
      <c r="JW53" s="131">
        <v>6.9327731092436977</v>
      </c>
      <c r="JX53" s="131">
        <v>10.317460317460318</v>
      </c>
      <c r="JY53" s="131">
        <v>7.2682926829268295</v>
      </c>
      <c r="JZ53" s="131">
        <v>11.264150943396226</v>
      </c>
      <c r="KA53" s="131">
        <v>9.0294117647058805</v>
      </c>
      <c r="KB53" s="131">
        <v>78.571428571428569</v>
      </c>
      <c r="KC53" s="131" t="s">
        <v>158</v>
      </c>
      <c r="KD53" s="131" t="s">
        <v>158</v>
      </c>
      <c r="KE53" s="131" t="s">
        <v>158</v>
      </c>
      <c r="KF53" s="131" t="s">
        <v>158</v>
      </c>
      <c r="KG53" s="131" t="s">
        <v>158</v>
      </c>
      <c r="KH53" s="131" t="s">
        <v>158</v>
      </c>
      <c r="KI53" s="131" t="s">
        <v>158</v>
      </c>
      <c r="KJ53" s="131" t="s">
        <v>158</v>
      </c>
      <c r="KK53" s="131" t="s">
        <v>158</v>
      </c>
      <c r="KL53" s="131" t="s">
        <v>158</v>
      </c>
      <c r="KM53" s="131" t="s">
        <v>158</v>
      </c>
      <c r="KN53" s="131" t="s">
        <v>158</v>
      </c>
      <c r="KO53" s="131" t="s">
        <v>158</v>
      </c>
      <c r="KP53" s="131" t="s">
        <v>158</v>
      </c>
      <c r="KQ53" s="131" t="s">
        <v>158</v>
      </c>
      <c r="KR53" s="131" t="s">
        <v>158</v>
      </c>
      <c r="KS53" s="116" t="s">
        <v>158</v>
      </c>
      <c r="KT53" s="132">
        <v>1.365186709791238</v>
      </c>
      <c r="KU53" s="132">
        <v>1.5517241379310345</v>
      </c>
      <c r="KV53" s="132">
        <v>1.1612903225806452</v>
      </c>
      <c r="KW53" s="132">
        <v>1.2222222222222223</v>
      </c>
      <c r="KX53" s="132">
        <v>1.3571428571428572</v>
      </c>
      <c r="KY53" s="132">
        <v>1.2307692307692308</v>
      </c>
      <c r="KZ53" s="132">
        <v>1.1818181818181819</v>
      </c>
      <c r="LA53" s="132">
        <v>1.1111111111111112</v>
      </c>
      <c r="LB53" s="132">
        <v>1</v>
      </c>
      <c r="LC53" s="132" t="s">
        <v>158</v>
      </c>
      <c r="LD53" s="132" t="s">
        <v>158</v>
      </c>
      <c r="LE53" s="132" t="s">
        <v>158</v>
      </c>
      <c r="LF53" s="132" t="s">
        <v>158</v>
      </c>
      <c r="LG53" s="132" t="s">
        <v>158</v>
      </c>
      <c r="LH53" s="132" t="s">
        <v>158</v>
      </c>
      <c r="LI53" s="132" t="s">
        <v>158</v>
      </c>
      <c r="LJ53" s="132" t="s">
        <v>158</v>
      </c>
      <c r="LK53" s="132" t="s">
        <v>158</v>
      </c>
      <c r="LL53" s="132" t="s">
        <v>158</v>
      </c>
      <c r="LM53" s="132" t="s">
        <v>158</v>
      </c>
      <c r="LN53" s="132" t="s">
        <v>158</v>
      </c>
      <c r="LO53" s="132" t="s">
        <v>158</v>
      </c>
      <c r="LP53" s="132" t="s">
        <v>158</v>
      </c>
      <c r="LQ53" s="132" t="s">
        <v>158</v>
      </c>
      <c r="LR53" s="132" t="s">
        <v>158</v>
      </c>
      <c r="LS53" s="132" t="s">
        <v>158</v>
      </c>
      <c r="LT53" s="130" t="s">
        <v>158</v>
      </c>
      <c r="LU53" s="131">
        <v>4.446278268360973</v>
      </c>
      <c r="LV53" s="131">
        <v>2.5713333333333335</v>
      </c>
      <c r="LW53" s="131">
        <v>4.8308333333333335</v>
      </c>
      <c r="LX53" s="131">
        <v>4.3118181818181816</v>
      </c>
      <c r="LY53" s="131">
        <v>4.406315789473684</v>
      </c>
      <c r="LZ53" s="131">
        <v>4.0462499999999997</v>
      </c>
      <c r="MA53" s="131">
        <v>4.2392307692307689</v>
      </c>
      <c r="MB53" s="131">
        <v>4.1130000000000004</v>
      </c>
      <c r="MC53" s="131">
        <v>4.5999999999999996</v>
      </c>
      <c r="MD53" s="131" t="s">
        <v>158</v>
      </c>
      <c r="ME53" s="131" t="s">
        <v>158</v>
      </c>
      <c r="MF53" s="131" t="s">
        <v>158</v>
      </c>
      <c r="MG53" s="131" t="s">
        <v>158</v>
      </c>
      <c r="MH53" s="131" t="s">
        <v>158</v>
      </c>
      <c r="MI53" s="131" t="s">
        <v>158</v>
      </c>
      <c r="MJ53" s="131" t="s">
        <v>158</v>
      </c>
      <c r="MK53" s="131" t="s">
        <v>158</v>
      </c>
      <c r="ML53" s="131" t="s">
        <v>158</v>
      </c>
      <c r="MM53" s="131" t="s">
        <v>158</v>
      </c>
      <c r="MN53" s="131" t="s">
        <v>158</v>
      </c>
      <c r="MO53" s="131" t="s">
        <v>158</v>
      </c>
      <c r="MP53" s="131" t="s">
        <v>158</v>
      </c>
      <c r="MQ53" s="131" t="s">
        <v>158</v>
      </c>
      <c r="MR53" s="131" t="s">
        <v>158</v>
      </c>
      <c r="MS53" s="131" t="s">
        <v>158</v>
      </c>
      <c r="MT53" s="131" t="s">
        <v>158</v>
      </c>
      <c r="MU53" s="130" t="s">
        <v>158</v>
      </c>
      <c r="MV53" s="131">
        <v>5.1733361235222803</v>
      </c>
      <c r="MW53" s="131">
        <v>3.621777777777778</v>
      </c>
      <c r="MX53" s="131">
        <v>5.5541666666666663</v>
      </c>
      <c r="MY53" s="131">
        <v>5.1954545454545444</v>
      </c>
      <c r="MZ53" s="131">
        <v>4.634736842105263</v>
      </c>
      <c r="NA53" s="131">
        <v>4.7612500000000004</v>
      </c>
      <c r="NB53" s="131">
        <v>4.6453846153846152</v>
      </c>
      <c r="NC53" s="131">
        <v>4.6349999999999998</v>
      </c>
      <c r="ND53" s="131">
        <v>5.09</v>
      </c>
      <c r="NE53" s="131" t="s">
        <v>158</v>
      </c>
      <c r="NF53" s="131" t="s">
        <v>158</v>
      </c>
      <c r="NG53" s="131" t="s">
        <v>158</v>
      </c>
      <c r="NH53" s="131" t="s">
        <v>158</v>
      </c>
      <c r="NI53" s="131" t="s">
        <v>158</v>
      </c>
      <c r="NJ53" s="131" t="s">
        <v>158</v>
      </c>
      <c r="NK53" s="131" t="s">
        <v>158</v>
      </c>
      <c r="NL53" s="131" t="s">
        <v>158</v>
      </c>
      <c r="NM53" s="131" t="s">
        <v>158</v>
      </c>
      <c r="NN53" s="131" t="s">
        <v>158</v>
      </c>
      <c r="NO53" s="131" t="s">
        <v>158</v>
      </c>
      <c r="NP53" s="131" t="s">
        <v>158</v>
      </c>
      <c r="NQ53" s="131" t="s">
        <v>158</v>
      </c>
      <c r="NR53" s="131" t="s">
        <v>158</v>
      </c>
      <c r="NS53" s="131" t="s">
        <v>158</v>
      </c>
      <c r="NT53" s="131" t="s">
        <v>158</v>
      </c>
      <c r="NU53" s="131" t="s">
        <v>158</v>
      </c>
      <c r="NV53" s="130" t="s">
        <v>158</v>
      </c>
      <c r="NW53" s="131">
        <v>5.9332543614042637</v>
      </c>
      <c r="NX53" s="131">
        <v>4.4788888888888891</v>
      </c>
      <c r="NY53" s="131">
        <v>6.0708333333333329</v>
      </c>
      <c r="NZ53" s="131">
        <v>5.6045454545454536</v>
      </c>
      <c r="OA53" s="131">
        <v>6.0789473684210522</v>
      </c>
      <c r="OB53" s="131">
        <v>5.28125</v>
      </c>
      <c r="OC53" s="131">
        <v>5.0430769230769226</v>
      </c>
      <c r="OD53" s="131">
        <v>5.3729999999999993</v>
      </c>
      <c r="OE53" s="131">
        <v>6.14</v>
      </c>
      <c r="OF53" s="131" t="s">
        <v>158</v>
      </c>
      <c r="OG53" s="131" t="s">
        <v>158</v>
      </c>
      <c r="OH53" s="131" t="s">
        <v>158</v>
      </c>
      <c r="OI53" s="131" t="s">
        <v>158</v>
      </c>
      <c r="OJ53" s="131" t="s">
        <v>158</v>
      </c>
      <c r="OK53" s="131" t="s">
        <v>158</v>
      </c>
      <c r="OL53" s="131" t="s">
        <v>158</v>
      </c>
      <c r="OM53" s="131" t="s">
        <v>158</v>
      </c>
      <c r="ON53" s="131" t="s">
        <v>158</v>
      </c>
      <c r="OO53" s="131" t="s">
        <v>158</v>
      </c>
      <c r="OP53" s="131" t="s">
        <v>158</v>
      </c>
      <c r="OQ53" s="131" t="s">
        <v>158</v>
      </c>
      <c r="OR53" s="131" t="s">
        <v>158</v>
      </c>
      <c r="OS53" s="131" t="s">
        <v>158</v>
      </c>
      <c r="OT53" s="131" t="s">
        <v>158</v>
      </c>
      <c r="OU53" s="131" t="s">
        <v>158</v>
      </c>
      <c r="OV53" s="131" t="s">
        <v>158</v>
      </c>
      <c r="OW53" s="378" t="s">
        <v>158</v>
      </c>
      <c r="OX53" s="132">
        <v>0.7821523081446633</v>
      </c>
      <c r="OY53" s="132">
        <v>0.75862068965517238</v>
      </c>
      <c r="OZ53" s="132">
        <v>0.70967741935483875</v>
      </c>
      <c r="PA53" s="132">
        <v>0.55555555555555558</v>
      </c>
      <c r="PB53" s="132">
        <v>0.6428571428571429</v>
      </c>
      <c r="PC53" s="132">
        <v>0.61538461538461542</v>
      </c>
      <c r="PD53" s="132">
        <v>0.63636363636363635</v>
      </c>
      <c r="PE53" s="132">
        <v>0.55555555555555558</v>
      </c>
      <c r="PF53" s="132">
        <v>0.5</v>
      </c>
      <c r="PG53" s="132" t="s">
        <v>158</v>
      </c>
      <c r="PH53" s="132" t="s">
        <v>158</v>
      </c>
      <c r="PI53" s="132" t="s">
        <v>158</v>
      </c>
      <c r="PJ53" s="132" t="s">
        <v>158</v>
      </c>
      <c r="PK53" s="132" t="s">
        <v>158</v>
      </c>
      <c r="PL53" s="132" t="s">
        <v>158</v>
      </c>
      <c r="PM53" s="132" t="s">
        <v>158</v>
      </c>
      <c r="PN53" s="132" t="s">
        <v>158</v>
      </c>
      <c r="PO53" s="132" t="s">
        <v>158</v>
      </c>
      <c r="PP53" s="132" t="s">
        <v>158</v>
      </c>
      <c r="PQ53" s="132" t="s">
        <v>158</v>
      </c>
      <c r="PR53" s="132" t="s">
        <v>158</v>
      </c>
      <c r="PS53" s="132" t="s">
        <v>158</v>
      </c>
      <c r="PT53" s="132" t="s">
        <v>158</v>
      </c>
      <c r="PU53" s="132" t="s">
        <v>158</v>
      </c>
      <c r="PV53" s="132" t="s">
        <v>158</v>
      </c>
      <c r="PW53" s="132" t="s">
        <v>158</v>
      </c>
      <c r="PX53" s="130" t="s">
        <v>158</v>
      </c>
      <c r="PY53" s="131">
        <v>7.7606368181647314</v>
      </c>
      <c r="PZ53" s="131">
        <v>5.2595454545454547</v>
      </c>
      <c r="QA53" s="131">
        <v>7.9050000000000002</v>
      </c>
      <c r="QB53" s="131">
        <v>9.4859999999999989</v>
      </c>
      <c r="QC53" s="131">
        <v>9.3022222222222215</v>
      </c>
      <c r="QD53" s="131">
        <v>8.0924999999999994</v>
      </c>
      <c r="QE53" s="131">
        <v>7.8728571428571428</v>
      </c>
      <c r="QF53" s="131">
        <v>8.2260000000000009</v>
      </c>
      <c r="QG53" s="131">
        <v>9.1999999999999993</v>
      </c>
      <c r="QH53" s="131" t="s">
        <v>158</v>
      </c>
      <c r="QI53" s="131" t="s">
        <v>158</v>
      </c>
      <c r="QJ53" s="131" t="s">
        <v>158</v>
      </c>
      <c r="QK53" s="131" t="s">
        <v>158</v>
      </c>
      <c r="QL53" s="131" t="s">
        <v>158</v>
      </c>
      <c r="QM53" s="131" t="s">
        <v>158</v>
      </c>
      <c r="QN53" s="131" t="s">
        <v>158</v>
      </c>
      <c r="QO53" s="131" t="s">
        <v>158</v>
      </c>
      <c r="QP53" s="131" t="s">
        <v>158</v>
      </c>
      <c r="QQ53" s="131" t="s">
        <v>158</v>
      </c>
      <c r="QR53" s="131" t="s">
        <v>158</v>
      </c>
      <c r="QS53" s="131" t="s">
        <v>158</v>
      </c>
      <c r="QT53" s="131" t="s">
        <v>158</v>
      </c>
      <c r="QU53" s="131" t="s">
        <v>158</v>
      </c>
      <c r="QV53" s="131" t="s">
        <v>158</v>
      </c>
      <c r="QW53" s="131" t="s">
        <v>158</v>
      </c>
      <c r="QX53" s="131" t="s">
        <v>158</v>
      </c>
      <c r="QY53" s="130" t="s">
        <v>158</v>
      </c>
      <c r="QZ53" s="131">
        <v>9.0296603967948386</v>
      </c>
      <c r="RA53" s="131">
        <v>7.4081818181818191</v>
      </c>
      <c r="RB53" s="131">
        <v>9.088636363636363</v>
      </c>
      <c r="RC53" s="131">
        <v>11.43</v>
      </c>
      <c r="RD53" s="131">
        <v>9.7844444444444445</v>
      </c>
      <c r="RE53" s="131">
        <v>9.5225000000000009</v>
      </c>
      <c r="RF53" s="131">
        <v>8.6271428571428572</v>
      </c>
      <c r="RG53" s="131">
        <v>9.27</v>
      </c>
      <c r="RH53" s="131">
        <v>10.18</v>
      </c>
      <c r="RI53" s="131" t="s">
        <v>158</v>
      </c>
      <c r="RJ53" s="131" t="s">
        <v>158</v>
      </c>
      <c r="RK53" s="131" t="s">
        <v>158</v>
      </c>
      <c r="RL53" s="131" t="s">
        <v>158</v>
      </c>
      <c r="RM53" s="131" t="s">
        <v>158</v>
      </c>
      <c r="RN53" s="131" t="s">
        <v>158</v>
      </c>
      <c r="RO53" s="131" t="s">
        <v>158</v>
      </c>
      <c r="RP53" s="131" t="s">
        <v>158</v>
      </c>
      <c r="RQ53" s="131" t="s">
        <v>158</v>
      </c>
      <c r="RR53" s="131" t="s">
        <v>158</v>
      </c>
      <c r="RS53" s="131" t="s">
        <v>158</v>
      </c>
      <c r="RT53" s="131" t="s">
        <v>158</v>
      </c>
      <c r="RU53" s="131" t="s">
        <v>158</v>
      </c>
      <c r="RV53" s="131" t="s">
        <v>158</v>
      </c>
      <c r="RW53" s="131" t="s">
        <v>158</v>
      </c>
      <c r="RX53" s="131" t="s">
        <v>158</v>
      </c>
      <c r="RY53" s="131" t="s">
        <v>158</v>
      </c>
      <c r="RZ53" s="130" t="s">
        <v>158</v>
      </c>
      <c r="SA53" s="131">
        <v>10.356039246644864</v>
      </c>
      <c r="SB53" s="131">
        <v>9.161363636363637</v>
      </c>
      <c r="SC53" s="131">
        <v>9.9340909090909086</v>
      </c>
      <c r="SD53" s="131">
        <v>12.329999999999998</v>
      </c>
      <c r="SE53" s="131">
        <v>12.833333333333332</v>
      </c>
      <c r="SF53" s="131">
        <v>10.5625</v>
      </c>
      <c r="SG53" s="131">
        <v>9.3657142857142865</v>
      </c>
      <c r="SH53" s="131">
        <v>10.745999999999999</v>
      </c>
      <c r="SI53" s="131">
        <v>12.28</v>
      </c>
      <c r="SJ53" s="131" t="s">
        <v>158</v>
      </c>
      <c r="SK53" s="131" t="s">
        <v>158</v>
      </c>
      <c r="SL53" s="131" t="s">
        <v>158</v>
      </c>
      <c r="SM53" s="131" t="s">
        <v>158</v>
      </c>
      <c r="SN53" s="131" t="s">
        <v>158</v>
      </c>
      <c r="SO53" s="131" t="s">
        <v>158</v>
      </c>
      <c r="SP53" s="131" t="s">
        <v>158</v>
      </c>
      <c r="SQ53" s="131" t="s">
        <v>158</v>
      </c>
      <c r="SR53" s="131" t="s">
        <v>158</v>
      </c>
      <c r="SS53" s="131" t="s">
        <v>158</v>
      </c>
      <c r="ST53" s="131" t="s">
        <v>158</v>
      </c>
      <c r="SU53" s="131" t="s">
        <v>158</v>
      </c>
      <c r="SV53" s="131" t="s">
        <v>158</v>
      </c>
      <c r="SW53" s="131" t="s">
        <v>158</v>
      </c>
      <c r="SX53" s="131" t="s">
        <v>158</v>
      </c>
      <c r="SY53" s="131" t="s">
        <v>158</v>
      </c>
      <c r="SZ53" s="131" t="s">
        <v>158</v>
      </c>
      <c r="TA53" s="378" t="s">
        <v>158</v>
      </c>
      <c r="TB53" s="132">
        <v>-1.3834754483975302</v>
      </c>
      <c r="TC53" s="132">
        <v>0.41379310344827586</v>
      </c>
      <c r="TD53" s="132">
        <v>-5.064516129032258</v>
      </c>
      <c r="TE53" s="132">
        <v>0.1111111111111111</v>
      </c>
      <c r="TF53" s="132">
        <v>-0.35714285714285715</v>
      </c>
      <c r="TG53" s="132">
        <v>-2.1538461538461537</v>
      </c>
      <c r="TH53" s="132">
        <v>0.63636363636363635</v>
      </c>
      <c r="TI53" s="132">
        <v>0.55555555555555558</v>
      </c>
      <c r="TJ53" s="132">
        <v>-4.166666666666667</v>
      </c>
      <c r="TK53" s="132" t="s">
        <v>158</v>
      </c>
      <c r="TL53" s="132" t="s">
        <v>158</v>
      </c>
      <c r="TM53" s="132" t="s">
        <v>158</v>
      </c>
      <c r="TN53" s="132" t="s">
        <v>158</v>
      </c>
      <c r="TO53" s="132" t="s">
        <v>158</v>
      </c>
      <c r="TP53" s="132" t="s">
        <v>158</v>
      </c>
      <c r="TQ53" s="132" t="s">
        <v>158</v>
      </c>
      <c r="TR53" s="132" t="s">
        <v>158</v>
      </c>
      <c r="TS53" s="132" t="s">
        <v>158</v>
      </c>
      <c r="TT53" s="132" t="s">
        <v>158</v>
      </c>
      <c r="TU53" s="132" t="s">
        <v>158</v>
      </c>
      <c r="TV53" s="132" t="s">
        <v>158</v>
      </c>
      <c r="TW53" s="132" t="s">
        <v>158</v>
      </c>
      <c r="TX53" s="132" t="s">
        <v>158</v>
      </c>
      <c r="TY53" s="132" t="s">
        <v>158</v>
      </c>
      <c r="TZ53" s="132" t="s">
        <v>158</v>
      </c>
      <c r="UA53" s="132" t="s">
        <v>158</v>
      </c>
      <c r="UB53" s="235" t="s">
        <v>158</v>
      </c>
      <c r="UC53" s="236">
        <v>8.64</v>
      </c>
      <c r="UD53" s="236">
        <v>7.28</v>
      </c>
      <c r="UE53" s="236">
        <v>6.02</v>
      </c>
      <c r="UF53" s="236">
        <v>7.05</v>
      </c>
      <c r="UG53" s="236">
        <v>6.26</v>
      </c>
      <c r="UH53" s="236">
        <v>5.95</v>
      </c>
      <c r="UI53" s="236">
        <v>5.83</v>
      </c>
      <c r="UJ53" s="236">
        <v>4.29</v>
      </c>
      <c r="UK53" s="236">
        <v>0</v>
      </c>
      <c r="UL53" s="236">
        <v>0</v>
      </c>
      <c r="UM53" s="236">
        <v>0</v>
      </c>
      <c r="UN53" s="236" t="s">
        <v>5</v>
      </c>
      <c r="UO53" s="231" t="s">
        <v>5</v>
      </c>
      <c r="UP53" s="231" t="s">
        <v>5</v>
      </c>
      <c r="UQ53" s="231" t="s">
        <v>5</v>
      </c>
      <c r="UR53" s="231" t="s">
        <v>5</v>
      </c>
      <c r="US53" s="231" t="s">
        <v>5</v>
      </c>
      <c r="UT53" s="231" t="s">
        <v>5</v>
      </c>
      <c r="UU53" s="231" t="s">
        <v>5</v>
      </c>
      <c r="UV53" s="231" t="s">
        <v>5</v>
      </c>
      <c r="UW53" s="231" t="s">
        <v>5</v>
      </c>
      <c r="UX53" s="231" t="s">
        <v>5</v>
      </c>
      <c r="UY53" s="231" t="s">
        <v>5</v>
      </c>
      <c r="UZ53" s="231" t="s">
        <v>5</v>
      </c>
      <c r="VA53" s="231" t="s">
        <v>5</v>
      </c>
      <c r="VB53" s="231" t="s">
        <v>5</v>
      </c>
      <c r="VC53" s="130" t="s">
        <v>158</v>
      </c>
      <c r="VD53" s="131">
        <v>0.70254629629629628</v>
      </c>
      <c r="VE53" s="131">
        <v>0.54807692307692313</v>
      </c>
      <c r="VF53" s="131">
        <v>0.93189368770764136</v>
      </c>
      <c r="VG53" s="131">
        <v>0.74751773049645387</v>
      </c>
      <c r="VH53" s="131">
        <v>0.95527156549520775</v>
      </c>
      <c r="VI53" s="131">
        <v>0.83697478991596641</v>
      </c>
      <c r="VJ53" s="131">
        <v>0.85934819897084047</v>
      </c>
      <c r="VK53" s="131">
        <v>1.0652680652680653</v>
      </c>
      <c r="VL53" s="131" t="s">
        <v>2188</v>
      </c>
      <c r="VM53" s="131" t="s">
        <v>2188</v>
      </c>
      <c r="VN53" s="131" t="s">
        <v>2188</v>
      </c>
      <c r="VO53" s="131" t="s">
        <v>158</v>
      </c>
      <c r="VP53" s="131" t="s">
        <v>158</v>
      </c>
      <c r="VQ53" s="131" t="s">
        <v>158</v>
      </c>
      <c r="VR53" s="131" t="s">
        <v>158</v>
      </c>
      <c r="VS53" s="131" t="s">
        <v>158</v>
      </c>
      <c r="VT53" s="131" t="s">
        <v>158</v>
      </c>
      <c r="VU53" s="131" t="s">
        <v>158</v>
      </c>
      <c r="VV53" s="131" t="s">
        <v>158</v>
      </c>
      <c r="VW53" s="131" t="s">
        <v>158</v>
      </c>
      <c r="VX53" s="131" t="s">
        <v>158</v>
      </c>
      <c r="VY53" s="131" t="s">
        <v>158</v>
      </c>
      <c r="VZ53" s="131" t="s">
        <v>158</v>
      </c>
      <c r="WA53" s="131" t="s">
        <v>158</v>
      </c>
      <c r="WB53" s="131" t="s">
        <v>158</v>
      </c>
      <c r="WC53" s="131" t="s">
        <v>158</v>
      </c>
      <c r="WD53" s="130" t="s">
        <v>158</v>
      </c>
      <c r="WE53" s="131">
        <v>0.81742705105503921</v>
      </c>
      <c r="WF53" s="131">
        <v>0.77197802197802201</v>
      </c>
      <c r="WG53" s="131">
        <v>1.0714285714285716</v>
      </c>
      <c r="WH53" s="131">
        <v>0.900709219858156</v>
      </c>
      <c r="WI53" s="131">
        <v>1.0047923322683707</v>
      </c>
      <c r="WJ53" s="131">
        <v>0.98487394957983199</v>
      </c>
      <c r="WK53" s="131">
        <v>0.94168096054888506</v>
      </c>
      <c r="WL53" s="131">
        <v>1.2004662004662006</v>
      </c>
      <c r="WM53" s="131" t="s">
        <v>2188</v>
      </c>
      <c r="WN53" s="131" t="s">
        <v>2188</v>
      </c>
      <c r="WO53" s="131" t="s">
        <v>2188</v>
      </c>
      <c r="WP53" s="131" t="s">
        <v>158</v>
      </c>
      <c r="WQ53" s="131" t="s">
        <v>158</v>
      </c>
      <c r="WR53" s="131" t="s">
        <v>158</v>
      </c>
      <c r="WS53" s="131" t="s">
        <v>158</v>
      </c>
      <c r="WT53" s="131" t="s">
        <v>158</v>
      </c>
      <c r="WU53" s="131" t="s">
        <v>158</v>
      </c>
      <c r="WV53" s="131" t="s">
        <v>158</v>
      </c>
      <c r="WW53" s="131" t="s">
        <v>158</v>
      </c>
      <c r="WX53" s="131" t="s">
        <v>158</v>
      </c>
      <c r="WY53" s="131" t="s">
        <v>158</v>
      </c>
      <c r="WZ53" s="131" t="s">
        <v>158</v>
      </c>
      <c r="XA53" s="131" t="s">
        <v>158</v>
      </c>
      <c r="XB53" s="131" t="s">
        <v>158</v>
      </c>
      <c r="XC53" s="131" t="s">
        <v>158</v>
      </c>
      <c r="XD53" s="131" t="s">
        <v>158</v>
      </c>
      <c r="XE53" s="130" t="s">
        <v>158</v>
      </c>
      <c r="XF53" s="131">
        <v>0.93749999999999989</v>
      </c>
      <c r="XG53" s="131">
        <v>0.95467032967032961</v>
      </c>
      <c r="XH53" s="131">
        <v>1.1710963455149501</v>
      </c>
      <c r="XI53" s="131">
        <v>0.97163120567375882</v>
      </c>
      <c r="XJ53" s="131">
        <v>1.3178913738019169</v>
      </c>
      <c r="XK53" s="131">
        <v>1.0924369747899159</v>
      </c>
      <c r="XL53" s="131">
        <v>1.0222984562607205</v>
      </c>
      <c r="XM53" s="131">
        <v>1.3916083916083914</v>
      </c>
      <c r="XN53" s="131" t="s">
        <v>2188</v>
      </c>
      <c r="XO53" s="131" t="s">
        <v>2188</v>
      </c>
      <c r="XP53" s="131" t="s">
        <v>2188</v>
      </c>
      <c r="XQ53" s="131" t="s">
        <v>158</v>
      </c>
      <c r="XR53" s="131" t="s">
        <v>158</v>
      </c>
      <c r="XS53" s="131" t="s">
        <v>158</v>
      </c>
      <c r="XT53" s="131" t="s">
        <v>158</v>
      </c>
      <c r="XU53" s="131" t="s">
        <v>158</v>
      </c>
      <c r="XV53" s="131" t="s">
        <v>158</v>
      </c>
      <c r="XW53" s="131" t="s">
        <v>158</v>
      </c>
      <c r="XX53" s="131" t="s">
        <v>158</v>
      </c>
      <c r="XY53" s="131" t="s">
        <v>158</v>
      </c>
      <c r="XZ53" s="131" t="s">
        <v>158</v>
      </c>
      <c r="YA53" s="131" t="s">
        <v>158</v>
      </c>
      <c r="YB53" s="131" t="s">
        <v>158</v>
      </c>
      <c r="YC53" s="131" t="s">
        <v>158</v>
      </c>
      <c r="YD53" s="131" t="s">
        <v>158</v>
      </c>
      <c r="YE53" s="131" t="s">
        <v>158</v>
      </c>
      <c r="YF53" s="235" t="s">
        <v>158</v>
      </c>
      <c r="YG53" s="8">
        <v>34.01</v>
      </c>
      <c r="YH53" s="8">
        <v>29</v>
      </c>
      <c r="YI53" s="8">
        <v>31</v>
      </c>
      <c r="YJ53" s="8">
        <v>18</v>
      </c>
      <c r="YK53" s="8">
        <v>14</v>
      </c>
      <c r="YL53" s="8">
        <v>13</v>
      </c>
      <c r="YM53" s="8">
        <v>11</v>
      </c>
      <c r="YN53" s="8">
        <v>9</v>
      </c>
      <c r="YO53" s="8">
        <v>6</v>
      </c>
      <c r="YP53" s="8" t="s">
        <v>5</v>
      </c>
      <c r="YQ53" s="8" t="s">
        <v>5</v>
      </c>
      <c r="YR53" s="8" t="s">
        <v>5</v>
      </c>
      <c r="YS53" s="231" t="s">
        <v>5</v>
      </c>
      <c r="YT53" s="231" t="s">
        <v>5</v>
      </c>
      <c r="YU53" s="231" t="s">
        <v>5</v>
      </c>
      <c r="YV53" s="231" t="s">
        <v>5</v>
      </c>
      <c r="YW53" s="231" t="s">
        <v>5</v>
      </c>
      <c r="YX53" s="231" t="s">
        <v>5</v>
      </c>
      <c r="YY53" s="231" t="s">
        <v>5</v>
      </c>
      <c r="YZ53" s="231" t="s">
        <v>5</v>
      </c>
      <c r="ZA53" s="231" t="s">
        <v>5</v>
      </c>
      <c r="ZB53" s="231" t="s">
        <v>5</v>
      </c>
      <c r="ZC53" s="231" t="s">
        <v>5</v>
      </c>
      <c r="ZD53" s="231" t="s">
        <v>5</v>
      </c>
      <c r="ZE53" s="231" t="s">
        <v>5</v>
      </c>
      <c r="ZF53" s="231" t="s">
        <v>5</v>
      </c>
      <c r="ZG53" s="235" t="s">
        <v>158</v>
      </c>
      <c r="ZH53" s="133">
        <v>0.2248</v>
      </c>
      <c r="ZI53" s="133">
        <v>7.0000000000000007E-2</v>
      </c>
      <c r="ZJ53" s="133">
        <v>0.2021</v>
      </c>
      <c r="ZK53" s="133">
        <v>0.14550000000000002</v>
      </c>
      <c r="ZL53" s="133">
        <v>0.19030000000000002</v>
      </c>
      <c r="ZM53" s="133">
        <v>0.11019999999999999</v>
      </c>
      <c r="ZN53" s="133">
        <v>0.16289999999999999</v>
      </c>
      <c r="ZO53" s="133">
        <v>0.1216</v>
      </c>
      <c r="ZP53" s="133">
        <v>0.1507</v>
      </c>
      <c r="ZQ53" s="133">
        <v>0</v>
      </c>
      <c r="ZR53" s="133">
        <v>0</v>
      </c>
      <c r="ZS53" s="133" t="s">
        <v>5</v>
      </c>
      <c r="ZT53" s="379" t="s">
        <v>158</v>
      </c>
      <c r="ZU53" s="133">
        <v>0.12470000000000001</v>
      </c>
      <c r="ZV53" s="133">
        <v>4.6399999999999997E-2</v>
      </c>
      <c r="ZW53" s="133">
        <v>0.12050000000000001</v>
      </c>
      <c r="ZX53" s="133">
        <v>8.77E-2</v>
      </c>
      <c r="ZY53" s="133">
        <v>0.1013</v>
      </c>
      <c r="ZZ53" s="133">
        <v>6.6299999999999998E-2</v>
      </c>
      <c r="AAA53" s="133">
        <v>9.6799999999999997E-2</v>
      </c>
      <c r="AAB53" s="133">
        <v>7.5899999999999995E-2</v>
      </c>
      <c r="AAC53" s="133">
        <v>9.7100000000000006E-2</v>
      </c>
      <c r="AAD53" s="133">
        <v>0</v>
      </c>
      <c r="AAE53" s="133">
        <v>0</v>
      </c>
      <c r="AAF53" s="133" t="s">
        <v>5</v>
      </c>
      <c r="AAG53" s="235" t="s">
        <v>158</v>
      </c>
      <c r="AAH53" s="8">
        <v>46.43</v>
      </c>
      <c r="AAI53" s="8">
        <v>45</v>
      </c>
      <c r="AAJ53" s="8">
        <v>36</v>
      </c>
      <c r="AAK53" s="8">
        <v>22</v>
      </c>
      <c r="AAL53" s="8">
        <v>19</v>
      </c>
      <c r="AAM53" s="8">
        <v>16</v>
      </c>
      <c r="AAN53" s="8">
        <v>13</v>
      </c>
      <c r="AAO53" s="8">
        <v>10</v>
      </c>
      <c r="AAP53" s="8">
        <v>6</v>
      </c>
      <c r="AAQ53" s="8">
        <v>0</v>
      </c>
      <c r="AAR53" s="8">
        <v>0</v>
      </c>
      <c r="AAS53" s="8" t="s">
        <v>5</v>
      </c>
      <c r="AAT53" s="231" t="s">
        <v>5</v>
      </c>
      <c r="AAU53" s="231" t="s">
        <v>5</v>
      </c>
      <c r="AAV53" s="231" t="s">
        <v>5</v>
      </c>
      <c r="AAW53" s="231" t="s">
        <v>5</v>
      </c>
      <c r="AAX53" s="231" t="s">
        <v>5</v>
      </c>
      <c r="AAY53" s="231" t="s">
        <v>5</v>
      </c>
      <c r="AAZ53" s="231" t="s">
        <v>5</v>
      </c>
      <c r="ABA53" s="231" t="s">
        <v>5</v>
      </c>
      <c r="ABB53" s="231" t="s">
        <v>5</v>
      </c>
      <c r="ABC53" s="231" t="s">
        <v>5</v>
      </c>
      <c r="ABD53" s="231" t="s">
        <v>5</v>
      </c>
      <c r="ABE53" s="231" t="s">
        <v>5</v>
      </c>
      <c r="ABF53" s="231" t="s">
        <v>5</v>
      </c>
      <c r="ABG53" s="231" t="s">
        <v>5</v>
      </c>
      <c r="ABH53" s="235" t="s">
        <v>158</v>
      </c>
      <c r="ABI53" s="8">
        <v>26.600999999999999</v>
      </c>
      <c r="ABJ53" s="8">
        <v>22</v>
      </c>
      <c r="ABK53" s="8">
        <v>22</v>
      </c>
      <c r="ABL53" s="8">
        <v>10</v>
      </c>
      <c r="ABM53" s="8">
        <v>9</v>
      </c>
      <c r="ABN53" s="8">
        <v>8</v>
      </c>
      <c r="ABO53" s="8">
        <v>7</v>
      </c>
      <c r="ABP53" s="8">
        <v>5</v>
      </c>
      <c r="ABQ53" s="8">
        <v>3</v>
      </c>
      <c r="ABR53" s="8">
        <v>0</v>
      </c>
      <c r="ABS53" s="8">
        <v>0</v>
      </c>
      <c r="ABT53" s="8" t="s">
        <v>5</v>
      </c>
      <c r="ABU53" s="231" t="s">
        <v>5</v>
      </c>
      <c r="ABV53" s="231" t="s">
        <v>5</v>
      </c>
      <c r="ABW53" s="231" t="s">
        <v>5</v>
      </c>
      <c r="ABX53" s="231" t="s">
        <v>5</v>
      </c>
      <c r="ABY53" s="231" t="s">
        <v>5</v>
      </c>
      <c r="ABZ53" s="231" t="s">
        <v>5</v>
      </c>
      <c r="ACA53" s="231" t="s">
        <v>5</v>
      </c>
      <c r="ACB53" s="231" t="s">
        <v>5</v>
      </c>
      <c r="ACC53" s="231" t="s">
        <v>5</v>
      </c>
      <c r="ACD53" s="231" t="s">
        <v>5</v>
      </c>
      <c r="ACE53" s="231" t="s">
        <v>5</v>
      </c>
      <c r="ACF53" s="231" t="s">
        <v>5</v>
      </c>
      <c r="ACG53" s="231" t="s">
        <v>5</v>
      </c>
      <c r="ACH53" s="231" t="s">
        <v>5</v>
      </c>
      <c r="ACI53" s="235" t="s">
        <v>158</v>
      </c>
      <c r="ACJ53" s="8">
        <v>-47.052</v>
      </c>
      <c r="ACK53" s="8">
        <v>12</v>
      </c>
      <c r="ACL53" s="8">
        <v>-157</v>
      </c>
      <c r="ACM53" s="8">
        <v>2</v>
      </c>
      <c r="ACN53" s="8">
        <v>-5</v>
      </c>
      <c r="ACO53" s="8">
        <v>-28</v>
      </c>
      <c r="ACP53" s="8">
        <v>7</v>
      </c>
      <c r="ACQ53" s="8">
        <v>5</v>
      </c>
      <c r="ACR53" s="8">
        <v>-25</v>
      </c>
      <c r="ACS53" s="8">
        <v>0</v>
      </c>
      <c r="ACT53" s="8">
        <v>0</v>
      </c>
      <c r="ACU53" s="8" t="s">
        <v>5</v>
      </c>
      <c r="ACV53" s="237" t="s">
        <v>5</v>
      </c>
      <c r="ACW53" s="237" t="s">
        <v>5</v>
      </c>
      <c r="ACX53" s="237" t="s">
        <v>5</v>
      </c>
      <c r="ACY53" s="237" t="s">
        <v>5</v>
      </c>
      <c r="ACZ53" s="237" t="s">
        <v>5</v>
      </c>
      <c r="ADA53" s="237" t="s">
        <v>5</v>
      </c>
      <c r="ADB53" s="237" t="s">
        <v>5</v>
      </c>
      <c r="ADC53" s="237" t="s">
        <v>5</v>
      </c>
      <c r="ADD53" s="237" t="s">
        <v>5</v>
      </c>
      <c r="ADE53" s="237" t="s">
        <v>5</v>
      </c>
      <c r="ADF53" s="237" t="s">
        <v>5</v>
      </c>
      <c r="ADG53" s="237" t="s">
        <v>5</v>
      </c>
      <c r="ADH53" s="237" t="s">
        <v>5</v>
      </c>
      <c r="ADI53" s="237" t="s">
        <v>5</v>
      </c>
      <c r="ADJ53" s="127" t="s">
        <v>158</v>
      </c>
      <c r="ADK53" s="128">
        <v>0.29651162790697672</v>
      </c>
      <c r="ADL53" s="128">
        <v>0.92666666666666675</v>
      </c>
      <c r="ADM53" s="128">
        <v>0.41025641025641024</v>
      </c>
      <c r="ADN53" s="128">
        <v>0.51110666666666671</v>
      </c>
      <c r="ADO53" s="128">
        <v>0.36973949579831933</v>
      </c>
      <c r="ADP53" s="128">
        <v>0.67195238095238097</v>
      </c>
      <c r="ADQ53" s="128">
        <v>0.49186585365853663</v>
      </c>
      <c r="ADR53" s="128">
        <v>0.71226415094339623</v>
      </c>
      <c r="ADS53" s="128">
        <v>0.51960784313725483</v>
      </c>
      <c r="ADT53" s="128">
        <v>0.41666666666666657</v>
      </c>
      <c r="ADU53" s="128" t="s">
        <v>158</v>
      </c>
      <c r="ADV53" s="128" t="s">
        <v>158</v>
      </c>
      <c r="ADW53" s="128" t="s">
        <v>158</v>
      </c>
      <c r="ADX53" s="128" t="s">
        <v>158</v>
      </c>
      <c r="ADY53" s="128" t="s">
        <v>158</v>
      </c>
      <c r="ADZ53" s="128" t="s">
        <v>158</v>
      </c>
      <c r="AEA53" s="128" t="s">
        <v>158</v>
      </c>
      <c r="AEB53" s="128" t="s">
        <v>158</v>
      </c>
      <c r="AEC53" s="128" t="s">
        <v>158</v>
      </c>
      <c r="AED53" s="128" t="s">
        <v>158</v>
      </c>
      <c r="AEE53" s="128" t="s">
        <v>158</v>
      </c>
      <c r="AEF53" s="128" t="s">
        <v>158</v>
      </c>
      <c r="AEG53" s="128" t="s">
        <v>158</v>
      </c>
      <c r="AEH53" s="128" t="s">
        <v>158</v>
      </c>
      <c r="AEI53" s="128" t="s">
        <v>158</v>
      </c>
      <c r="AEJ53" s="128" t="s">
        <v>158</v>
      </c>
      <c r="AEK53" s="127" t="s">
        <v>158</v>
      </c>
      <c r="AEL53" s="128">
        <v>0.65204691552949123</v>
      </c>
      <c r="AEM53" s="128">
        <v>0.65961818181818199</v>
      </c>
      <c r="AEN53" s="128">
        <v>0.67636363636363628</v>
      </c>
      <c r="AEO53" s="128">
        <v>0.82799279999999997</v>
      </c>
      <c r="AEP53" s="128">
        <v>0.68442888888888886</v>
      </c>
      <c r="AEQ53" s="128">
        <v>0.68791124999999997</v>
      </c>
      <c r="AER53" s="128">
        <v>0.63380428571428571</v>
      </c>
      <c r="AES53" s="128">
        <v>0.67949999999999999</v>
      </c>
      <c r="AET53" s="128">
        <v>0.70666666666666655</v>
      </c>
      <c r="AEU53" s="128" t="s">
        <v>158</v>
      </c>
      <c r="AEV53" s="128" t="s">
        <v>158</v>
      </c>
      <c r="AEW53" s="128" t="s">
        <v>158</v>
      </c>
      <c r="AEX53" s="128" t="s">
        <v>158</v>
      </c>
      <c r="AEY53" s="128" t="s">
        <v>158</v>
      </c>
      <c r="AEZ53" s="128" t="s">
        <v>158</v>
      </c>
      <c r="AFA53" s="128" t="s">
        <v>158</v>
      </c>
      <c r="AFB53" s="128" t="s">
        <v>158</v>
      </c>
      <c r="AFC53" s="128" t="s">
        <v>158</v>
      </c>
      <c r="AFD53" s="128" t="s">
        <v>158</v>
      </c>
      <c r="AFE53" s="128" t="s">
        <v>158</v>
      </c>
      <c r="AFF53" s="128" t="s">
        <v>158</v>
      </c>
      <c r="AFG53" s="128" t="s">
        <v>158</v>
      </c>
      <c r="AFH53" s="128" t="s">
        <v>158</v>
      </c>
      <c r="AFI53" s="128" t="s">
        <v>158</v>
      </c>
      <c r="AFJ53" s="128" t="s">
        <v>158</v>
      </c>
      <c r="AFK53" s="128" t="s">
        <v>158</v>
      </c>
      <c r="AFL53" s="134" t="s">
        <v>158</v>
      </c>
      <c r="AFM53" s="135" t="s">
        <v>1282</v>
      </c>
      <c r="AFN53" s="135">
        <v>1.2093000000000003</v>
      </c>
      <c r="AFO53" s="135" t="s">
        <v>1282</v>
      </c>
      <c r="AFP53" s="135">
        <v>4.139964</v>
      </c>
      <c r="AFQ53" s="135" t="s">
        <v>1282</v>
      </c>
      <c r="AFR53" s="135" t="s">
        <v>1282</v>
      </c>
      <c r="AFS53" s="135">
        <v>0.63380428571428571</v>
      </c>
      <c r="AFT53" s="135">
        <v>0.67949999999999999</v>
      </c>
      <c r="AFU53" s="135" t="s">
        <v>1282</v>
      </c>
      <c r="AFV53" s="135" t="s">
        <v>158</v>
      </c>
      <c r="AFW53" s="135" t="s">
        <v>158</v>
      </c>
      <c r="AFX53" s="135" t="s">
        <v>158</v>
      </c>
      <c r="AFY53" s="135" t="s">
        <v>158</v>
      </c>
      <c r="AFZ53" s="135" t="s">
        <v>158</v>
      </c>
      <c r="AGA53" s="135" t="s">
        <v>158</v>
      </c>
      <c r="AGB53" s="135" t="s">
        <v>158</v>
      </c>
      <c r="AGC53" s="135" t="s">
        <v>158</v>
      </c>
      <c r="AGD53" s="135" t="s">
        <v>158</v>
      </c>
      <c r="AGE53" s="135" t="s">
        <v>158</v>
      </c>
      <c r="AGF53" s="135" t="s">
        <v>158</v>
      </c>
      <c r="AGG53" s="135" t="s">
        <v>158</v>
      </c>
      <c r="AGH53" s="135" t="s">
        <v>158</v>
      </c>
      <c r="AGI53" s="135" t="s">
        <v>158</v>
      </c>
      <c r="AGJ53" s="135" t="s">
        <v>158</v>
      </c>
      <c r="AGK53" s="135" t="s">
        <v>158</v>
      </c>
      <c r="AGL53" s="135" t="s">
        <v>158</v>
      </c>
    </row>
    <row r="54" spans="1:870" x14ac:dyDescent="0.2">
      <c r="A54" s="7">
        <v>52</v>
      </c>
      <c r="B54" s="1" t="s">
        <v>359</v>
      </c>
      <c r="C54" s="1" t="s">
        <v>360</v>
      </c>
      <c r="D54" s="94">
        <v>0.19583333333333333</v>
      </c>
      <c r="E54" s="95">
        <v>0.19999999999999998</v>
      </c>
      <c r="F54" s="57">
        <v>2.4</v>
      </c>
      <c r="G54" s="58" t="s">
        <v>159</v>
      </c>
      <c r="H54" s="58">
        <v>2.4</v>
      </c>
      <c r="I54" s="226" t="s">
        <v>5</v>
      </c>
      <c r="J54" s="58" t="s">
        <v>159</v>
      </c>
      <c r="K54" s="58" t="s">
        <v>1280</v>
      </c>
      <c r="L54" s="226" t="s">
        <v>362</v>
      </c>
      <c r="M54" s="151">
        <v>2.3583333333333334</v>
      </c>
      <c r="N54" s="124">
        <v>2.2666666666666666</v>
      </c>
      <c r="O54" s="124">
        <v>1.9750000000000005</v>
      </c>
      <c r="P54" s="124">
        <v>1.9083333333333328</v>
      </c>
      <c r="Q54" s="124">
        <v>1.8583366666666663</v>
      </c>
      <c r="R54" s="124">
        <v>1.8250033333333329</v>
      </c>
      <c r="S54" s="124">
        <v>1.6499999999999997</v>
      </c>
      <c r="T54" s="124">
        <v>1.5083333333333333</v>
      </c>
      <c r="U54" s="124">
        <v>1.4834000000000001</v>
      </c>
      <c r="V54" s="124">
        <v>1.3835999999999999</v>
      </c>
      <c r="W54" s="124">
        <v>1.2706666666666666</v>
      </c>
      <c r="X54" s="124">
        <v>1.25</v>
      </c>
      <c r="Y54" s="124">
        <v>1.5</v>
      </c>
      <c r="Z54" s="124">
        <v>1.4</v>
      </c>
      <c r="AA54" s="124">
        <v>1.29169</v>
      </c>
      <c r="AB54" s="124">
        <v>1.15004</v>
      </c>
      <c r="AC54" s="124">
        <v>0.51460000000000006</v>
      </c>
      <c r="AD54" s="124" t="s">
        <v>1333</v>
      </c>
      <c r="AE54" s="124" t="s">
        <v>5</v>
      </c>
      <c r="AF54" s="124" t="s">
        <v>5</v>
      </c>
      <c r="AG54" s="124" t="s">
        <v>5</v>
      </c>
      <c r="AH54" s="124" t="s">
        <v>5</v>
      </c>
      <c r="AI54" s="124" t="s">
        <v>5</v>
      </c>
      <c r="AJ54" s="124" t="s">
        <v>5</v>
      </c>
      <c r="AK54" s="124" t="s">
        <v>5</v>
      </c>
      <c r="AL54" s="124" t="s">
        <v>5</v>
      </c>
      <c r="AM54" s="124" t="s">
        <v>5</v>
      </c>
      <c r="AN54" s="124" t="s">
        <v>5</v>
      </c>
      <c r="AO54" s="124" t="s">
        <v>5</v>
      </c>
      <c r="AP54" s="124" t="s">
        <v>5</v>
      </c>
      <c r="AQ54" s="124" t="s">
        <v>5</v>
      </c>
      <c r="AR54" s="136" t="s">
        <v>5</v>
      </c>
      <c r="AS54" s="136" t="s">
        <v>5</v>
      </c>
      <c r="AT54" s="136" t="s">
        <v>5</v>
      </c>
      <c r="AU54" s="136" t="s">
        <v>5</v>
      </c>
      <c r="AV54" s="136" t="s">
        <v>5</v>
      </c>
      <c r="AW54" s="140" t="s">
        <v>5</v>
      </c>
      <c r="AX54" s="137" t="s">
        <v>5</v>
      </c>
      <c r="AY54" s="137" t="s">
        <v>5</v>
      </c>
      <c r="AZ54" s="137" t="s">
        <v>5</v>
      </c>
      <c r="BA54" s="137" t="s">
        <v>5</v>
      </c>
      <c r="BB54" s="137" t="s">
        <v>5</v>
      </c>
      <c r="BC54" s="137" t="s">
        <v>5</v>
      </c>
      <c r="BD54" s="137" t="s">
        <v>5</v>
      </c>
      <c r="BE54" s="137" t="s">
        <v>5</v>
      </c>
      <c r="BF54" s="137" t="s">
        <v>5</v>
      </c>
      <c r="BG54" s="137" t="s">
        <v>5</v>
      </c>
      <c r="BH54" s="137" t="s">
        <v>5</v>
      </c>
      <c r="BI54" s="137" t="s">
        <v>5</v>
      </c>
      <c r="BJ54" s="137" t="s">
        <v>5</v>
      </c>
      <c r="BK54" s="137" t="s">
        <v>5</v>
      </c>
      <c r="BL54" s="137" t="s">
        <v>5</v>
      </c>
      <c r="BM54" s="126">
        <v>4.0441176470588314E-2</v>
      </c>
      <c r="BN54" s="125">
        <v>0.14767932489451452</v>
      </c>
      <c r="BO54" s="125">
        <v>3.4934497816594412E-2</v>
      </c>
      <c r="BP54" s="125">
        <v>2.6903987616165637E-2</v>
      </c>
      <c r="BQ54" s="125">
        <v>1.8264806822270607E-2</v>
      </c>
      <c r="BR54" s="125">
        <v>0.10606262626262608</v>
      </c>
      <c r="BS54" s="125">
        <v>9.3922651933701529E-2</v>
      </c>
      <c r="BT54" s="125">
        <v>1.6808233337827438E-2</v>
      </c>
      <c r="BU54" s="125">
        <v>7.213067360508818E-2</v>
      </c>
      <c r="BV54" s="125">
        <v>8.8877229800629509E-2</v>
      </c>
      <c r="BW54" s="125">
        <v>1.6533333333333289E-2</v>
      </c>
      <c r="BX54" s="125">
        <v>-0.16666666666666663</v>
      </c>
      <c r="BY54" s="125">
        <v>7.1428571428571397E-2</v>
      </c>
      <c r="BZ54" s="125">
        <v>8.3851388491046563E-2</v>
      </c>
      <c r="CA54" s="125">
        <v>0.12316962888247374</v>
      </c>
      <c r="CB54" s="125">
        <v>1.2348231636222304</v>
      </c>
      <c r="CC54" s="125" t="s">
        <v>158</v>
      </c>
      <c r="CD54" s="125" t="s">
        <v>158</v>
      </c>
      <c r="CE54" s="125" t="s">
        <v>158</v>
      </c>
      <c r="CF54" s="125" t="s">
        <v>158</v>
      </c>
      <c r="CG54" s="125" t="s">
        <v>158</v>
      </c>
      <c r="CH54" s="125" t="s">
        <v>158</v>
      </c>
      <c r="CI54" s="125" t="s">
        <v>158</v>
      </c>
      <c r="CJ54" s="125" t="s">
        <v>158</v>
      </c>
      <c r="CK54" s="125" t="s">
        <v>158</v>
      </c>
      <c r="CL54" s="125" t="s">
        <v>158</v>
      </c>
      <c r="CM54" s="125" t="s">
        <v>158</v>
      </c>
      <c r="CN54" s="125" t="s">
        <v>158</v>
      </c>
      <c r="CO54" s="125" t="s">
        <v>158</v>
      </c>
      <c r="CP54" s="125" t="s">
        <v>158</v>
      </c>
      <c r="CQ54" s="125" t="s">
        <v>158</v>
      </c>
      <c r="CR54" s="125" t="s">
        <v>158</v>
      </c>
      <c r="CS54" s="125" t="s">
        <v>158</v>
      </c>
      <c r="CT54" s="125" t="s">
        <v>158</v>
      </c>
      <c r="CU54" s="125" t="s">
        <v>158</v>
      </c>
      <c r="CV54" s="125" t="s">
        <v>158</v>
      </c>
      <c r="CW54" s="125" t="s">
        <v>158</v>
      </c>
      <c r="CX54" s="125" t="s">
        <v>158</v>
      </c>
      <c r="CY54" s="125" t="s">
        <v>158</v>
      </c>
      <c r="CZ54" s="125" t="s">
        <v>158</v>
      </c>
      <c r="DA54" s="125" t="s">
        <v>158</v>
      </c>
      <c r="DB54" s="125" t="s">
        <v>158</v>
      </c>
      <c r="DC54" s="125" t="s">
        <v>158</v>
      </c>
      <c r="DD54" s="125" t="s">
        <v>158</v>
      </c>
      <c r="DE54" s="125" t="s">
        <v>158</v>
      </c>
      <c r="DF54" s="125" t="s">
        <v>158</v>
      </c>
      <c r="DG54" s="125" t="s">
        <v>158</v>
      </c>
      <c r="DH54" s="125" t="s">
        <v>158</v>
      </c>
      <c r="DI54" s="125" t="s">
        <v>158</v>
      </c>
      <c r="DJ54" s="125" t="s">
        <v>158</v>
      </c>
      <c r="DK54" s="125" t="s">
        <v>158</v>
      </c>
      <c r="DL54" s="127">
        <v>5.414945618106283E-2</v>
      </c>
      <c r="DM54" s="128">
        <v>4.2566510172143975E-2</v>
      </c>
      <c r="DN54" s="128">
        <v>4.7248803827751214E-2</v>
      </c>
      <c r="DO54" s="128">
        <v>4.2454579162031873E-2</v>
      </c>
      <c r="DP54" s="128">
        <v>6.1965210625764135E-2</v>
      </c>
      <c r="DQ54" s="128">
        <v>6.0792915833888503E-2</v>
      </c>
      <c r="DR54" s="128">
        <v>5.1194539249146756E-2</v>
      </c>
      <c r="DS54" s="128">
        <v>6.2873419480339032E-2</v>
      </c>
      <c r="DT54" s="128">
        <v>5.6813481424741484E-2</v>
      </c>
      <c r="DU54" s="128">
        <v>5.7891213389121343E-2</v>
      </c>
      <c r="DV54" s="128">
        <v>6.7588652482269501E-2</v>
      </c>
      <c r="DW54" s="128">
        <v>6.4935064935064929E-2</v>
      </c>
      <c r="DX54" s="128">
        <v>6.8368277119416593E-2</v>
      </c>
      <c r="DY54" s="128">
        <v>6.7698259187620888E-2</v>
      </c>
      <c r="DZ54" s="128">
        <v>8.6170113408939292E-2</v>
      </c>
      <c r="EA54" s="128">
        <v>4.9464086021505371E-2</v>
      </c>
      <c r="EB54" s="128">
        <v>3.5246575342465759E-2</v>
      </c>
      <c r="EC54" s="128" t="s">
        <v>158</v>
      </c>
      <c r="ED54" s="128" t="s">
        <v>158</v>
      </c>
      <c r="EE54" s="128" t="s">
        <v>158</v>
      </c>
      <c r="EF54" s="128" t="s">
        <v>158</v>
      </c>
      <c r="EG54" s="128" t="s">
        <v>158</v>
      </c>
      <c r="EH54" s="128" t="s">
        <v>158</v>
      </c>
      <c r="EI54" s="128" t="s">
        <v>158</v>
      </c>
      <c r="EJ54" s="128" t="s">
        <v>158</v>
      </c>
      <c r="EK54" s="128" t="s">
        <v>158</v>
      </c>
      <c r="EL54" s="128" t="s">
        <v>158</v>
      </c>
      <c r="EM54" s="127">
        <v>6.2343062944100233E-2</v>
      </c>
      <c r="EN54" s="128">
        <v>4.8653976952359158E-2</v>
      </c>
      <c r="EO54" s="128">
        <v>5.943424616310565E-2</v>
      </c>
      <c r="EP54" s="128">
        <v>5.6376169374692253E-2</v>
      </c>
      <c r="EQ54" s="128">
        <v>6.6392878408955566E-2</v>
      </c>
      <c r="ER54" s="128">
        <v>6.7667902607835853E-2</v>
      </c>
      <c r="ES54" s="128">
        <v>6.1820906706631686E-2</v>
      </c>
      <c r="ET54" s="128">
        <v>7.1620766065210506E-2</v>
      </c>
      <c r="EU54" s="128">
        <v>6.4050086355785837E-2</v>
      </c>
      <c r="EV54" s="128">
        <v>7.3910256410256406E-2</v>
      </c>
      <c r="EW54" s="128">
        <v>7.6731078904991951E-2</v>
      </c>
      <c r="EX54" s="128">
        <v>7.3529411764705885E-2</v>
      </c>
      <c r="EY54" s="128">
        <v>8.1389039609332609E-2</v>
      </c>
      <c r="EZ54" s="128">
        <v>0.10479041916167664</v>
      </c>
      <c r="FA54" s="128" t="s">
        <v>158</v>
      </c>
      <c r="FB54" s="128" t="s">
        <v>158</v>
      </c>
      <c r="FC54" s="128" t="s">
        <v>158</v>
      </c>
      <c r="FD54" s="128" t="s">
        <v>158</v>
      </c>
      <c r="FE54" s="128" t="s">
        <v>158</v>
      </c>
      <c r="FF54" s="128" t="s">
        <v>158</v>
      </c>
      <c r="FG54" s="128" t="s">
        <v>158</v>
      </c>
      <c r="FH54" s="128" t="s">
        <v>158</v>
      </c>
      <c r="FI54" s="128" t="s">
        <v>158</v>
      </c>
      <c r="FJ54" s="128" t="s">
        <v>158</v>
      </c>
      <c r="FK54" s="128" t="s">
        <v>158</v>
      </c>
      <c r="FL54" s="128" t="s">
        <v>158</v>
      </c>
      <c r="FM54" s="128" t="s">
        <v>158</v>
      </c>
      <c r="FN54" s="127">
        <v>7.5901674432119329E-2</v>
      </c>
      <c r="FO54" s="128">
        <v>5.7837885289730849E-2</v>
      </c>
      <c r="FP54" s="128">
        <v>0.10533333333333336</v>
      </c>
      <c r="FQ54" s="128">
        <v>7.07576319367198E-2</v>
      </c>
      <c r="FR54" s="128">
        <v>7.3336095764272552E-2</v>
      </c>
      <c r="FS54" s="128">
        <v>8.2281484821160183E-2</v>
      </c>
      <c r="FT54" s="128">
        <v>8.9918256130790172E-2</v>
      </c>
      <c r="FU54" s="128">
        <v>9.4270833333333331E-2</v>
      </c>
      <c r="FV54" s="128">
        <v>7.4994944388270979E-2</v>
      </c>
      <c r="FW54" s="128">
        <v>9.1326732673267325E-2</v>
      </c>
      <c r="FX54" s="128">
        <v>8.9863272041489861E-2</v>
      </c>
      <c r="FY54" s="128">
        <v>9.0777051561365285E-2</v>
      </c>
      <c r="FZ54" s="128">
        <v>9.5785440613026823E-2</v>
      </c>
      <c r="GA54" s="128">
        <v>0.1674641148325359</v>
      </c>
      <c r="GB54" s="128">
        <v>0.19811196319018406</v>
      </c>
      <c r="GC54" s="128">
        <v>9.1273015873015867E-2</v>
      </c>
      <c r="GD54" s="128">
        <v>5.1460000000000006E-2</v>
      </c>
      <c r="GE54" s="128" t="s">
        <v>158</v>
      </c>
      <c r="GF54" s="128" t="s">
        <v>158</v>
      </c>
      <c r="GG54" s="128" t="s">
        <v>158</v>
      </c>
      <c r="GH54" s="128" t="s">
        <v>158</v>
      </c>
      <c r="GI54" s="128" t="s">
        <v>158</v>
      </c>
      <c r="GJ54" s="128" t="s">
        <v>158</v>
      </c>
      <c r="GK54" s="128" t="s">
        <v>158</v>
      </c>
      <c r="GL54" s="128" t="s">
        <v>158</v>
      </c>
      <c r="GM54" s="128" t="s">
        <v>158</v>
      </c>
      <c r="GN54" s="128" t="s">
        <v>158</v>
      </c>
      <c r="GO54" s="109" t="s">
        <v>158</v>
      </c>
      <c r="GP54" s="141">
        <v>3.2</v>
      </c>
      <c r="GQ54" s="141">
        <v>3.12</v>
      </c>
      <c r="GR54" s="141">
        <v>2.9</v>
      </c>
      <c r="GS54" s="141">
        <v>2.73</v>
      </c>
      <c r="GT54" s="141">
        <v>3.42</v>
      </c>
      <c r="GU54" s="141">
        <v>3.28</v>
      </c>
      <c r="GV54" s="129">
        <v>1.71</v>
      </c>
      <c r="GW54" s="129">
        <v>1.62</v>
      </c>
      <c r="GX54" s="129">
        <v>2.75</v>
      </c>
      <c r="GY54" s="129">
        <v>1.76</v>
      </c>
      <c r="GZ54" s="129">
        <v>1.1000000000000001</v>
      </c>
      <c r="HA54" s="129">
        <v>1.5</v>
      </c>
      <c r="HB54" s="129">
        <v>1.71</v>
      </c>
      <c r="HC54" s="129">
        <v>0.96</v>
      </c>
      <c r="HD54" s="129">
        <v>-0.1</v>
      </c>
      <c r="HE54" s="129">
        <v>0.34</v>
      </c>
      <c r="HF54" s="231" t="s">
        <v>158</v>
      </c>
      <c r="HG54" s="231" t="s">
        <v>158</v>
      </c>
      <c r="HH54" s="231" t="s">
        <v>158</v>
      </c>
      <c r="HI54" s="231" t="s">
        <v>158</v>
      </c>
      <c r="HJ54" s="231" t="s">
        <v>158</v>
      </c>
      <c r="HK54" s="231" t="s">
        <v>158</v>
      </c>
      <c r="HL54" s="231" t="s">
        <v>158</v>
      </c>
      <c r="HM54" s="231" t="s">
        <v>158</v>
      </c>
      <c r="HN54" s="231" t="s">
        <v>158</v>
      </c>
      <c r="HO54" s="231" t="s">
        <v>158</v>
      </c>
      <c r="HP54" s="232" t="s">
        <v>158</v>
      </c>
      <c r="HQ54" s="131">
        <v>12.2468746875</v>
      </c>
      <c r="HR54" s="131">
        <v>6.0096153846153841</v>
      </c>
      <c r="HS54" s="131">
        <v>9.3000000000000007</v>
      </c>
      <c r="HT54" s="131">
        <v>9.2820512820512828</v>
      </c>
      <c r="HU54" s="131">
        <v>6.4853801169590648</v>
      </c>
      <c r="HV54" s="131">
        <v>5.5945121951219523</v>
      </c>
      <c r="HW54" s="131">
        <v>9.3567251461988299</v>
      </c>
      <c r="HX54" s="131">
        <v>12.209876543209877</v>
      </c>
      <c r="HY54" s="131">
        <v>5.5090909090909088</v>
      </c>
      <c r="HZ54" s="131">
        <v>8.0340909090909101</v>
      </c>
      <c r="IA54" s="131">
        <v>12.518181818181818</v>
      </c>
      <c r="IB54" s="131">
        <v>10.44</v>
      </c>
      <c r="IC54" s="131">
        <v>4.8888888888888884</v>
      </c>
      <c r="ID54" s="131">
        <v>6.7916666666666661</v>
      </c>
      <c r="IE54" s="131" t="s">
        <v>1288</v>
      </c>
      <c r="IF54" s="131">
        <v>29.411764705882351</v>
      </c>
      <c r="IG54" s="131" t="s">
        <v>158</v>
      </c>
      <c r="IH54" s="131" t="s">
        <v>158</v>
      </c>
      <c r="II54" s="131" t="s">
        <v>158</v>
      </c>
      <c r="IJ54" s="131" t="s">
        <v>158</v>
      </c>
      <c r="IK54" s="131" t="s">
        <v>158</v>
      </c>
      <c r="IL54" s="131" t="s">
        <v>158</v>
      </c>
      <c r="IM54" s="131" t="s">
        <v>158</v>
      </c>
      <c r="IN54" s="131" t="s">
        <v>158</v>
      </c>
      <c r="IO54" s="131" t="s">
        <v>158</v>
      </c>
      <c r="IP54" s="131" t="s">
        <v>158</v>
      </c>
      <c r="IQ54" s="130" t="s">
        <v>158</v>
      </c>
      <c r="IR54" s="131">
        <v>14.558590637450187</v>
      </c>
      <c r="IS54" s="131">
        <v>10.650641025641024</v>
      </c>
      <c r="IT54" s="131">
        <v>11.672413793103448</v>
      </c>
      <c r="IU54" s="131">
        <v>10.252747252747252</v>
      </c>
      <c r="IV54" s="131">
        <v>7.8859649122807012</v>
      </c>
      <c r="IW54" s="131">
        <v>8.1371951219512209</v>
      </c>
      <c r="IX54" s="131">
        <v>12.315789473684211</v>
      </c>
      <c r="IY54" s="131">
        <v>14.296296296296296</v>
      </c>
      <c r="IZ54" s="131">
        <v>6.8072727272727267</v>
      </c>
      <c r="JA54" s="131">
        <v>9.4090909090909083</v>
      </c>
      <c r="JB54" s="131">
        <v>15.454545454545453</v>
      </c>
      <c r="JC54" s="131">
        <v>12.286666666666667</v>
      </c>
      <c r="JD54" s="131">
        <v>7.8128654970760234</v>
      </c>
      <c r="JE54" s="131" t="s">
        <v>158</v>
      </c>
      <c r="JF54" s="131" t="s">
        <v>1288</v>
      </c>
      <c r="JG54" s="131" t="s">
        <v>158</v>
      </c>
      <c r="JH54" s="131" t="s">
        <v>158</v>
      </c>
      <c r="JI54" s="131" t="s">
        <v>158</v>
      </c>
      <c r="JJ54" s="131" t="s">
        <v>158</v>
      </c>
      <c r="JK54" s="131" t="s">
        <v>158</v>
      </c>
      <c r="JL54" s="131" t="s">
        <v>158</v>
      </c>
      <c r="JM54" s="131" t="s">
        <v>158</v>
      </c>
      <c r="JN54" s="131" t="s">
        <v>158</v>
      </c>
      <c r="JO54" s="131" t="s">
        <v>158</v>
      </c>
      <c r="JP54" s="131" t="s">
        <v>158</v>
      </c>
      <c r="JQ54" s="131" t="s">
        <v>158</v>
      </c>
      <c r="JR54" s="130" t="s">
        <v>158</v>
      </c>
      <c r="JS54" s="131">
        <v>16.640625</v>
      </c>
      <c r="JT54" s="131">
        <v>13.397435897435896</v>
      </c>
      <c r="JU54" s="131">
        <v>15.500000000000002</v>
      </c>
      <c r="JV54" s="131">
        <v>10.985347985347985</v>
      </c>
      <c r="JW54" s="131">
        <v>8.7777777777777786</v>
      </c>
      <c r="JX54" s="131">
        <v>9.8262195121951219</v>
      </c>
      <c r="JY54" s="131">
        <v>14.02923976608187</v>
      </c>
      <c r="JZ54" s="131">
        <v>16.117283950617281</v>
      </c>
      <c r="KA54" s="131">
        <v>8.6909090909090896</v>
      </c>
      <c r="KB54" s="131">
        <v>10.681818181818182</v>
      </c>
      <c r="KC54" s="131">
        <v>17.5</v>
      </c>
      <c r="KD54" s="131">
        <v>14.626666666666667</v>
      </c>
      <c r="KE54" s="131">
        <v>12.093567251461989</v>
      </c>
      <c r="KF54" s="131">
        <v>15.614583333333334</v>
      </c>
      <c r="KG54" s="131" t="s">
        <v>1288</v>
      </c>
      <c r="KH54" s="131">
        <v>42.941176470588232</v>
      </c>
      <c r="KI54" s="131" t="s">
        <v>158</v>
      </c>
      <c r="KJ54" s="131" t="s">
        <v>158</v>
      </c>
      <c r="KK54" s="131" t="s">
        <v>158</v>
      </c>
      <c r="KL54" s="131" t="s">
        <v>158</v>
      </c>
      <c r="KM54" s="131" t="s">
        <v>158</v>
      </c>
      <c r="KN54" s="131" t="s">
        <v>158</v>
      </c>
      <c r="KO54" s="131" t="s">
        <v>158</v>
      </c>
      <c r="KP54" s="131" t="s">
        <v>158</v>
      </c>
      <c r="KQ54" s="131" t="s">
        <v>158</v>
      </c>
      <c r="KR54" s="131" t="s">
        <v>158</v>
      </c>
      <c r="KS54" s="116" t="s">
        <v>158</v>
      </c>
      <c r="KT54" s="132">
        <v>8.5651829428938822</v>
      </c>
      <c r="KU54" s="132">
        <v>7.666666666666667</v>
      </c>
      <c r="KV54" s="132">
        <v>6.7833333333333332</v>
      </c>
      <c r="KW54" s="132">
        <v>6.5</v>
      </c>
      <c r="KX54" s="132">
        <v>7.2833333333333332</v>
      </c>
      <c r="KY54" s="132">
        <v>6.8666666666666663</v>
      </c>
      <c r="KZ54" s="132">
        <v>4.7333333333333334</v>
      </c>
      <c r="LA54" s="132">
        <v>4.25</v>
      </c>
      <c r="LB54" s="132">
        <v>5.666666666666667</v>
      </c>
      <c r="LC54" s="132">
        <v>4.0999999999999996</v>
      </c>
      <c r="LD54" s="132">
        <v>4.666666666666667</v>
      </c>
      <c r="LE54" s="132">
        <v>0.51666666666666672</v>
      </c>
      <c r="LF54" s="132" t="s">
        <v>158</v>
      </c>
      <c r="LG54" s="132" t="s">
        <v>158</v>
      </c>
      <c r="LH54" s="132" t="s">
        <v>158</v>
      </c>
      <c r="LI54" s="132" t="s">
        <v>158</v>
      </c>
      <c r="LJ54" s="132" t="s">
        <v>158</v>
      </c>
      <c r="LK54" s="132" t="s">
        <v>158</v>
      </c>
      <c r="LL54" s="132" t="s">
        <v>158</v>
      </c>
      <c r="LM54" s="132" t="s">
        <v>158</v>
      </c>
      <c r="LN54" s="132" t="s">
        <v>158</v>
      </c>
      <c r="LO54" s="132" t="s">
        <v>158</v>
      </c>
      <c r="LP54" s="132" t="s">
        <v>158</v>
      </c>
      <c r="LQ54" s="132" t="s">
        <v>158</v>
      </c>
      <c r="LR54" s="132" t="s">
        <v>158</v>
      </c>
      <c r="LS54" s="132" t="s">
        <v>158</v>
      </c>
      <c r="LT54" s="130" t="s">
        <v>158</v>
      </c>
      <c r="LU54" s="131">
        <v>4.5755005189368481</v>
      </c>
      <c r="LV54" s="131">
        <v>2.4456521739130435</v>
      </c>
      <c r="LW54" s="131">
        <v>3.9759213759213758</v>
      </c>
      <c r="LX54" s="131">
        <v>3.8984615384615386</v>
      </c>
      <c r="LY54" s="131">
        <v>3.0453089244851257</v>
      </c>
      <c r="LZ54" s="131">
        <v>2.6723300970873791</v>
      </c>
      <c r="MA54" s="131">
        <v>3.380281690140845</v>
      </c>
      <c r="MB54" s="131">
        <v>4.6541176470588237</v>
      </c>
      <c r="MC54" s="131">
        <v>2.6735294117647057</v>
      </c>
      <c r="MD54" s="131">
        <v>3.4487804878048784</v>
      </c>
      <c r="ME54" s="131">
        <v>2.9507142857142856</v>
      </c>
      <c r="MF54" s="131">
        <v>30.309677419354834</v>
      </c>
      <c r="MG54" s="131" t="s">
        <v>158</v>
      </c>
      <c r="MH54" s="131" t="s">
        <v>158</v>
      </c>
      <c r="MI54" s="131" t="s">
        <v>158</v>
      </c>
      <c r="MJ54" s="131" t="s">
        <v>158</v>
      </c>
      <c r="MK54" s="131" t="s">
        <v>158</v>
      </c>
      <c r="ML54" s="131" t="s">
        <v>158</v>
      </c>
      <c r="MM54" s="131" t="s">
        <v>158</v>
      </c>
      <c r="MN54" s="131" t="s">
        <v>158</v>
      </c>
      <c r="MO54" s="131" t="s">
        <v>158</v>
      </c>
      <c r="MP54" s="131" t="s">
        <v>158</v>
      </c>
      <c r="MQ54" s="131" t="s">
        <v>158</v>
      </c>
      <c r="MR54" s="131" t="s">
        <v>158</v>
      </c>
      <c r="MS54" s="131" t="s">
        <v>158</v>
      </c>
      <c r="MT54" s="131" t="s">
        <v>158</v>
      </c>
      <c r="MU54" s="130" t="s">
        <v>158</v>
      </c>
      <c r="MV54" s="131">
        <v>5.4391704591075882</v>
      </c>
      <c r="MW54" s="131">
        <v>4.3343478260869563</v>
      </c>
      <c r="MX54" s="131">
        <v>4.9901719901719908</v>
      </c>
      <c r="MY54" s="131">
        <v>4.3061538461538458</v>
      </c>
      <c r="MZ54" s="131">
        <v>3.7029748283752859</v>
      </c>
      <c r="NA54" s="131">
        <v>3.8868932038834956</v>
      </c>
      <c r="NB54" s="131">
        <v>4.4492957746478874</v>
      </c>
      <c r="NC54" s="131">
        <v>5.4494117647058822</v>
      </c>
      <c r="ND54" s="131">
        <v>3.3035294117647056</v>
      </c>
      <c r="NE54" s="131">
        <v>4.0390243902439025</v>
      </c>
      <c r="NF54" s="131">
        <v>3.6428571428571428</v>
      </c>
      <c r="NG54" s="131">
        <v>35.670967741935478</v>
      </c>
      <c r="NH54" s="131" t="s">
        <v>158</v>
      </c>
      <c r="NI54" s="131" t="s">
        <v>158</v>
      </c>
      <c r="NJ54" s="131" t="s">
        <v>158</v>
      </c>
      <c r="NK54" s="131" t="s">
        <v>158</v>
      </c>
      <c r="NL54" s="131" t="s">
        <v>158</v>
      </c>
      <c r="NM54" s="131" t="s">
        <v>158</v>
      </c>
      <c r="NN54" s="131" t="s">
        <v>158</v>
      </c>
      <c r="NO54" s="131" t="s">
        <v>158</v>
      </c>
      <c r="NP54" s="131" t="s">
        <v>158</v>
      </c>
      <c r="NQ54" s="131" t="s">
        <v>158</v>
      </c>
      <c r="NR54" s="131" t="s">
        <v>158</v>
      </c>
      <c r="NS54" s="131" t="s">
        <v>158</v>
      </c>
      <c r="NT54" s="131" t="s">
        <v>158</v>
      </c>
      <c r="NU54" s="131" t="s">
        <v>158</v>
      </c>
      <c r="NV54" s="130" t="s">
        <v>158</v>
      </c>
      <c r="NW54" s="131">
        <v>6.2170300803882945</v>
      </c>
      <c r="NX54" s="131">
        <v>5.4521739130434774</v>
      </c>
      <c r="NY54" s="131">
        <v>6.6265356265356274</v>
      </c>
      <c r="NZ54" s="131">
        <v>4.6138461538461533</v>
      </c>
      <c r="OA54" s="131">
        <v>4.1217391304347828</v>
      </c>
      <c r="OB54" s="131">
        <v>4.6936893203883496</v>
      </c>
      <c r="OC54" s="131">
        <v>5.0683098591549296</v>
      </c>
      <c r="OD54" s="131">
        <v>6.1435294117647059</v>
      </c>
      <c r="OE54" s="131">
        <v>4.2176470588235286</v>
      </c>
      <c r="OF54" s="131">
        <v>4.5853658536585371</v>
      </c>
      <c r="OG54" s="131">
        <v>4.125</v>
      </c>
      <c r="OH54" s="131">
        <v>42.464516129032255</v>
      </c>
      <c r="OI54" s="131" t="s">
        <v>158</v>
      </c>
      <c r="OJ54" s="131" t="s">
        <v>158</v>
      </c>
      <c r="OK54" s="131" t="s">
        <v>158</v>
      </c>
      <c r="OL54" s="131" t="s">
        <v>158</v>
      </c>
      <c r="OM54" s="131" t="s">
        <v>158</v>
      </c>
      <c r="ON54" s="131" t="s">
        <v>158</v>
      </c>
      <c r="OO54" s="131" t="s">
        <v>158</v>
      </c>
      <c r="OP54" s="131" t="s">
        <v>158</v>
      </c>
      <c r="OQ54" s="131" t="s">
        <v>158</v>
      </c>
      <c r="OR54" s="131" t="s">
        <v>158</v>
      </c>
      <c r="OS54" s="131" t="s">
        <v>158</v>
      </c>
      <c r="OT54" s="131" t="s">
        <v>158</v>
      </c>
      <c r="OU54" s="131" t="s">
        <v>158</v>
      </c>
      <c r="OV54" s="131" t="s">
        <v>158</v>
      </c>
      <c r="OW54" s="378" t="s">
        <v>158</v>
      </c>
      <c r="OX54" s="132">
        <v>-6.7185471633276119</v>
      </c>
      <c r="OY54" s="132">
        <v>-4.1833333333333336</v>
      </c>
      <c r="OZ54" s="132">
        <v>7.65</v>
      </c>
      <c r="PA54" s="132">
        <v>-5.1833333333333336</v>
      </c>
      <c r="PB54" s="132">
        <v>3.2333333333333334</v>
      </c>
      <c r="PC54" s="132">
        <v>-2.1833333333333331</v>
      </c>
      <c r="PD54" s="132">
        <v>0.21666666666666667</v>
      </c>
      <c r="PE54" s="132">
        <v>-3.85</v>
      </c>
      <c r="PF54" s="132">
        <v>-2.5166666666666666</v>
      </c>
      <c r="PG54" s="132">
        <v>2.7666666666666666</v>
      </c>
      <c r="PH54" s="132">
        <v>-7.6</v>
      </c>
      <c r="PI54" s="132">
        <v>0.33333333333333331</v>
      </c>
      <c r="PJ54" s="132" t="s">
        <v>158</v>
      </c>
      <c r="PK54" s="132" t="s">
        <v>158</v>
      </c>
      <c r="PL54" s="132" t="s">
        <v>158</v>
      </c>
      <c r="PM54" s="132" t="s">
        <v>158</v>
      </c>
      <c r="PN54" s="132" t="s">
        <v>158</v>
      </c>
      <c r="PO54" s="132" t="s">
        <v>158</v>
      </c>
      <c r="PP54" s="132" t="s">
        <v>158</v>
      </c>
      <c r="PQ54" s="132" t="s">
        <v>158</v>
      </c>
      <c r="PR54" s="132" t="s">
        <v>158</v>
      </c>
      <c r="PS54" s="132" t="s">
        <v>158</v>
      </c>
      <c r="PT54" s="132" t="s">
        <v>158</v>
      </c>
      <c r="PU54" s="132" t="s">
        <v>158</v>
      </c>
      <c r="PV54" s="132" t="s">
        <v>158</v>
      </c>
      <c r="PW54" s="132" t="s">
        <v>158</v>
      </c>
      <c r="PX54" s="130" t="s">
        <v>158</v>
      </c>
      <c r="PY54" s="131" t="s">
        <v>1282</v>
      </c>
      <c r="PZ54" s="131" t="s">
        <v>1282</v>
      </c>
      <c r="QA54" s="131">
        <v>3.5254901960784313</v>
      </c>
      <c r="QB54" s="131" t="s">
        <v>1282</v>
      </c>
      <c r="QC54" s="131">
        <v>6.8597938144329893</v>
      </c>
      <c r="QD54" s="131" t="s">
        <v>1282</v>
      </c>
      <c r="QE54" s="131">
        <v>73.84615384615384</v>
      </c>
      <c r="QF54" s="131" t="s">
        <v>1282</v>
      </c>
      <c r="QG54" s="131" t="s">
        <v>1282</v>
      </c>
      <c r="QH54" s="131">
        <v>5.1108433734939762</v>
      </c>
      <c r="QI54" s="131" t="s">
        <v>1282</v>
      </c>
      <c r="QJ54" s="131">
        <v>46.980000000000004</v>
      </c>
      <c r="QK54" s="131" t="s">
        <v>158</v>
      </c>
      <c r="QL54" s="131" t="s">
        <v>158</v>
      </c>
      <c r="QM54" s="131" t="s">
        <v>158</v>
      </c>
      <c r="QN54" s="131" t="s">
        <v>158</v>
      </c>
      <c r="QO54" s="131" t="s">
        <v>158</v>
      </c>
      <c r="QP54" s="131" t="s">
        <v>158</v>
      </c>
      <c r="QQ54" s="131" t="s">
        <v>158</v>
      </c>
      <c r="QR54" s="131" t="s">
        <v>158</v>
      </c>
      <c r="QS54" s="131" t="s">
        <v>158</v>
      </c>
      <c r="QT54" s="131" t="s">
        <v>158</v>
      </c>
      <c r="QU54" s="131" t="s">
        <v>158</v>
      </c>
      <c r="QV54" s="131" t="s">
        <v>158</v>
      </c>
      <c r="QW54" s="131" t="s">
        <v>158</v>
      </c>
      <c r="QX54" s="131" t="s">
        <v>158</v>
      </c>
      <c r="QY54" s="130" t="s">
        <v>158</v>
      </c>
      <c r="QZ54" s="131" t="s">
        <v>1282</v>
      </c>
      <c r="RA54" s="131" t="s">
        <v>1282</v>
      </c>
      <c r="RB54" s="131">
        <v>4.4248366013071898</v>
      </c>
      <c r="RC54" s="131" t="s">
        <v>1282</v>
      </c>
      <c r="RD54" s="131">
        <v>8.3412371134020606</v>
      </c>
      <c r="RE54" s="131" t="s">
        <v>1282</v>
      </c>
      <c r="RF54" s="131">
        <v>97.199999999999989</v>
      </c>
      <c r="RG54" s="131" t="s">
        <v>1282</v>
      </c>
      <c r="RH54" s="131" t="s">
        <v>1282</v>
      </c>
      <c r="RI54" s="131">
        <v>5.9855421686746988</v>
      </c>
      <c r="RJ54" s="131" t="s">
        <v>1282</v>
      </c>
      <c r="RK54" s="131">
        <v>55.29</v>
      </c>
      <c r="RL54" s="131" t="s">
        <v>158</v>
      </c>
      <c r="RM54" s="131" t="s">
        <v>158</v>
      </c>
      <c r="RN54" s="131" t="s">
        <v>158</v>
      </c>
      <c r="RO54" s="131" t="s">
        <v>158</v>
      </c>
      <c r="RP54" s="131" t="s">
        <v>158</v>
      </c>
      <c r="RQ54" s="131" t="s">
        <v>158</v>
      </c>
      <c r="RR54" s="131" t="s">
        <v>158</v>
      </c>
      <c r="RS54" s="131" t="s">
        <v>158</v>
      </c>
      <c r="RT54" s="131" t="s">
        <v>158</v>
      </c>
      <c r="RU54" s="131" t="s">
        <v>158</v>
      </c>
      <c r="RV54" s="131" t="s">
        <v>158</v>
      </c>
      <c r="RW54" s="131" t="s">
        <v>158</v>
      </c>
      <c r="RX54" s="131" t="s">
        <v>158</v>
      </c>
      <c r="RY54" s="131" t="s">
        <v>158</v>
      </c>
      <c r="RZ54" s="130" t="s">
        <v>158</v>
      </c>
      <c r="SA54" s="131" t="s">
        <v>1282</v>
      </c>
      <c r="SB54" s="131" t="s">
        <v>1282</v>
      </c>
      <c r="SC54" s="131">
        <v>5.8758169934640527</v>
      </c>
      <c r="SD54" s="131" t="s">
        <v>1282</v>
      </c>
      <c r="SE54" s="131">
        <v>9.2845360824742258</v>
      </c>
      <c r="SF54" s="131" t="s">
        <v>1282</v>
      </c>
      <c r="SG54" s="131">
        <v>110.72307692307692</v>
      </c>
      <c r="SH54" s="131" t="s">
        <v>1282</v>
      </c>
      <c r="SI54" s="131" t="s">
        <v>1282</v>
      </c>
      <c r="SJ54" s="131">
        <v>6.7951807228915664</v>
      </c>
      <c r="SK54" s="131" t="s">
        <v>1282</v>
      </c>
      <c r="SL54" s="131">
        <v>65.820000000000007</v>
      </c>
      <c r="SM54" s="131" t="s">
        <v>158</v>
      </c>
      <c r="SN54" s="131" t="s">
        <v>158</v>
      </c>
      <c r="SO54" s="131" t="s">
        <v>158</v>
      </c>
      <c r="SP54" s="131" t="s">
        <v>158</v>
      </c>
      <c r="SQ54" s="131" t="s">
        <v>158</v>
      </c>
      <c r="SR54" s="131" t="s">
        <v>158</v>
      </c>
      <c r="SS54" s="131" t="s">
        <v>158</v>
      </c>
      <c r="ST54" s="131" t="s">
        <v>158</v>
      </c>
      <c r="SU54" s="131" t="s">
        <v>158</v>
      </c>
      <c r="SV54" s="131" t="s">
        <v>158</v>
      </c>
      <c r="SW54" s="131" t="s">
        <v>158</v>
      </c>
      <c r="SX54" s="131" t="s">
        <v>158</v>
      </c>
      <c r="SY54" s="131" t="s">
        <v>158</v>
      </c>
      <c r="SZ54" s="131" t="s">
        <v>158</v>
      </c>
      <c r="TA54" s="378" t="s">
        <v>158</v>
      </c>
      <c r="TB54" s="132">
        <v>-7.2514364422726878</v>
      </c>
      <c r="TC54" s="132">
        <v>-4.25</v>
      </c>
      <c r="TD54" s="132">
        <v>7.55</v>
      </c>
      <c r="TE54" s="132">
        <v>-5.2333333333333334</v>
      </c>
      <c r="TF54" s="132">
        <v>3.1666666666666665</v>
      </c>
      <c r="TG54" s="132">
        <v>-2.2666666666666666</v>
      </c>
      <c r="TH54" s="132">
        <v>0.16666666666666666</v>
      </c>
      <c r="TI54" s="132">
        <v>-3.9833333333333334</v>
      </c>
      <c r="TJ54" s="132">
        <v>-2.5666666666666669</v>
      </c>
      <c r="TK54" s="132">
        <v>2.7166666666666668</v>
      </c>
      <c r="TL54" s="132">
        <v>-7.666666666666667</v>
      </c>
      <c r="TM54" s="132">
        <v>0.33333333333333331</v>
      </c>
      <c r="TN54" s="132" t="s">
        <v>158</v>
      </c>
      <c r="TO54" s="132" t="s">
        <v>158</v>
      </c>
      <c r="TP54" s="132" t="s">
        <v>158</v>
      </c>
      <c r="TQ54" s="132" t="s">
        <v>158</v>
      </c>
      <c r="TR54" s="132" t="s">
        <v>158</v>
      </c>
      <c r="TS54" s="132" t="s">
        <v>158</v>
      </c>
      <c r="TT54" s="132" t="s">
        <v>158</v>
      </c>
      <c r="TU54" s="132" t="s">
        <v>158</v>
      </c>
      <c r="TV54" s="132" t="s">
        <v>158</v>
      </c>
      <c r="TW54" s="132" t="s">
        <v>158</v>
      </c>
      <c r="TX54" s="132" t="s">
        <v>158</v>
      </c>
      <c r="TY54" s="132" t="s">
        <v>158</v>
      </c>
      <c r="TZ54" s="132" t="s">
        <v>158</v>
      </c>
      <c r="UA54" s="132" t="s">
        <v>158</v>
      </c>
      <c r="UB54" s="235" t="s">
        <v>158</v>
      </c>
      <c r="UC54" s="236">
        <v>9.11</v>
      </c>
      <c r="UD54" s="236">
        <v>7.74</v>
      </c>
      <c r="UE54" s="236">
        <v>7.76</v>
      </c>
      <c r="UF54" s="236">
        <v>8.35</v>
      </c>
      <c r="UG54" s="236">
        <v>8.4</v>
      </c>
      <c r="UH54" s="236">
        <v>5.67</v>
      </c>
      <c r="UI54" s="236">
        <v>5.19</v>
      </c>
      <c r="UJ54" s="236">
        <v>5.37</v>
      </c>
      <c r="UK54" s="236">
        <v>4.8099999999999996</v>
      </c>
      <c r="UL54" s="236">
        <v>3.75</v>
      </c>
      <c r="UM54" s="236">
        <v>4.92</v>
      </c>
      <c r="UN54" s="236">
        <v>7.78</v>
      </c>
      <c r="UO54" s="231" t="s">
        <v>5</v>
      </c>
      <c r="UP54" s="231" t="s">
        <v>5</v>
      </c>
      <c r="UQ54" s="231" t="s">
        <v>5</v>
      </c>
      <c r="UR54" s="231" t="s">
        <v>5</v>
      </c>
      <c r="US54" s="231" t="s">
        <v>5</v>
      </c>
      <c r="UT54" s="231" t="s">
        <v>5</v>
      </c>
      <c r="UU54" s="231" t="s">
        <v>5</v>
      </c>
      <c r="UV54" s="231" t="s">
        <v>5</v>
      </c>
      <c r="UW54" s="231" t="s">
        <v>5</v>
      </c>
      <c r="UX54" s="231" t="s">
        <v>5</v>
      </c>
      <c r="UY54" s="231" t="s">
        <v>5</v>
      </c>
      <c r="UZ54" s="231" t="s">
        <v>5</v>
      </c>
      <c r="VA54" s="231" t="s">
        <v>5</v>
      </c>
      <c r="VB54" s="231" t="s">
        <v>5</v>
      </c>
      <c r="VC54" s="130" t="s">
        <v>158</v>
      </c>
      <c r="VD54" s="131">
        <v>4.3018659714599341</v>
      </c>
      <c r="VE54" s="131">
        <v>2.4224806201550386</v>
      </c>
      <c r="VF54" s="131">
        <v>3.4755154639175259</v>
      </c>
      <c r="VG54" s="131">
        <v>3.0347305389221559</v>
      </c>
      <c r="VH54" s="131">
        <v>2.6404761904761904</v>
      </c>
      <c r="VI54" s="131">
        <v>3.2363315696649031</v>
      </c>
      <c r="VJ54" s="131">
        <v>3.0828516377649322</v>
      </c>
      <c r="VK54" s="131">
        <v>3.6834264432029795</v>
      </c>
      <c r="VL54" s="131">
        <v>3.1496881496881501</v>
      </c>
      <c r="VM54" s="131">
        <v>3.7706666666666666</v>
      </c>
      <c r="VN54" s="131">
        <v>2.7987804878048781</v>
      </c>
      <c r="VO54" s="131">
        <v>2.012853470437018</v>
      </c>
      <c r="VP54" s="131" t="s">
        <v>158</v>
      </c>
      <c r="VQ54" s="131" t="s">
        <v>158</v>
      </c>
      <c r="VR54" s="131" t="s">
        <v>158</v>
      </c>
      <c r="VS54" s="131" t="s">
        <v>158</v>
      </c>
      <c r="VT54" s="131" t="s">
        <v>158</v>
      </c>
      <c r="VU54" s="131" t="s">
        <v>158</v>
      </c>
      <c r="VV54" s="131" t="s">
        <v>158</v>
      </c>
      <c r="VW54" s="131" t="s">
        <v>158</v>
      </c>
      <c r="VX54" s="131" t="s">
        <v>158</v>
      </c>
      <c r="VY54" s="131" t="s">
        <v>158</v>
      </c>
      <c r="VZ54" s="131" t="s">
        <v>158</v>
      </c>
      <c r="WA54" s="131" t="s">
        <v>158</v>
      </c>
      <c r="WB54" s="131" t="s">
        <v>158</v>
      </c>
      <c r="WC54" s="131" t="s">
        <v>158</v>
      </c>
      <c r="WD54" s="130" t="s">
        <v>158</v>
      </c>
      <c r="WE54" s="131">
        <v>5.1138847464149952</v>
      </c>
      <c r="WF54" s="131">
        <v>4.2932816537467691</v>
      </c>
      <c r="WG54" s="131">
        <v>4.3621134020618557</v>
      </c>
      <c r="WH54" s="131">
        <v>3.3520958083832335</v>
      </c>
      <c r="WI54" s="131">
        <v>3.2107142857142854</v>
      </c>
      <c r="WJ54" s="131">
        <v>4.7072310405643742</v>
      </c>
      <c r="WK54" s="131">
        <v>4.0578034682080917</v>
      </c>
      <c r="WL54" s="131">
        <v>4.3128491620111733</v>
      </c>
      <c r="WM54" s="131">
        <v>3.8918918918918921</v>
      </c>
      <c r="WN54" s="131">
        <v>4.4159999999999995</v>
      </c>
      <c r="WO54" s="131">
        <v>3.4552845528455287</v>
      </c>
      <c r="WP54" s="131">
        <v>2.3688946015424164</v>
      </c>
      <c r="WQ54" s="131" t="s">
        <v>158</v>
      </c>
      <c r="WR54" s="131" t="s">
        <v>158</v>
      </c>
      <c r="WS54" s="131" t="s">
        <v>158</v>
      </c>
      <c r="WT54" s="131" t="s">
        <v>158</v>
      </c>
      <c r="WU54" s="131" t="s">
        <v>158</v>
      </c>
      <c r="WV54" s="131" t="s">
        <v>158</v>
      </c>
      <c r="WW54" s="131" t="s">
        <v>158</v>
      </c>
      <c r="WX54" s="131" t="s">
        <v>158</v>
      </c>
      <c r="WY54" s="131" t="s">
        <v>158</v>
      </c>
      <c r="WZ54" s="131" t="s">
        <v>158</v>
      </c>
      <c r="XA54" s="131" t="s">
        <v>158</v>
      </c>
      <c r="XB54" s="131" t="s">
        <v>158</v>
      </c>
      <c r="XC54" s="131" t="s">
        <v>158</v>
      </c>
      <c r="XD54" s="131" t="s">
        <v>158</v>
      </c>
      <c r="XE54" s="130" t="s">
        <v>158</v>
      </c>
      <c r="XF54" s="131">
        <v>5.8452250274423712</v>
      </c>
      <c r="XG54" s="131">
        <v>5.4005167958656326</v>
      </c>
      <c r="XH54" s="131">
        <v>5.7925257731958766</v>
      </c>
      <c r="XI54" s="131">
        <v>3.591616766467066</v>
      </c>
      <c r="XJ54" s="131">
        <v>3.5738095238095235</v>
      </c>
      <c r="XK54" s="131">
        <v>5.6843033509700174</v>
      </c>
      <c r="XL54" s="131">
        <v>4.622350674373795</v>
      </c>
      <c r="XM54" s="131">
        <v>4.8621973929236493</v>
      </c>
      <c r="XN54" s="131">
        <v>4.9688149688149688</v>
      </c>
      <c r="XO54" s="131">
        <v>5.0133333333333336</v>
      </c>
      <c r="XP54" s="131">
        <v>3.9126016260162602</v>
      </c>
      <c r="XQ54" s="131">
        <v>2.8200514138817483</v>
      </c>
      <c r="XR54" s="131" t="s">
        <v>158</v>
      </c>
      <c r="XS54" s="131" t="s">
        <v>158</v>
      </c>
      <c r="XT54" s="131" t="s">
        <v>158</v>
      </c>
      <c r="XU54" s="131" t="s">
        <v>158</v>
      </c>
      <c r="XV54" s="131" t="s">
        <v>158</v>
      </c>
      <c r="XW54" s="131" t="s">
        <v>158</v>
      </c>
      <c r="XX54" s="131" t="s">
        <v>158</v>
      </c>
      <c r="XY54" s="131" t="s">
        <v>158</v>
      </c>
      <c r="XZ54" s="131" t="s">
        <v>158</v>
      </c>
      <c r="YA54" s="131" t="s">
        <v>158</v>
      </c>
      <c r="YB54" s="131" t="s">
        <v>158</v>
      </c>
      <c r="YC54" s="131" t="s">
        <v>158</v>
      </c>
      <c r="YD54" s="131" t="s">
        <v>158</v>
      </c>
      <c r="YE54" s="131" t="s">
        <v>158</v>
      </c>
      <c r="YF54" s="235" t="s">
        <v>158</v>
      </c>
      <c r="YG54" s="8">
        <v>59.967429000000003</v>
      </c>
      <c r="YH54" s="8">
        <v>60</v>
      </c>
      <c r="YI54" s="8">
        <v>60</v>
      </c>
      <c r="YJ54" s="8">
        <v>60</v>
      </c>
      <c r="YK54" s="8">
        <v>60</v>
      </c>
      <c r="YL54" s="8">
        <v>60</v>
      </c>
      <c r="YM54" s="8">
        <v>60</v>
      </c>
      <c r="YN54" s="8">
        <v>60</v>
      </c>
      <c r="YO54" s="8">
        <v>60</v>
      </c>
      <c r="YP54" s="8">
        <v>60</v>
      </c>
      <c r="YQ54" s="8">
        <v>60</v>
      </c>
      <c r="YR54" s="8">
        <v>60</v>
      </c>
      <c r="YS54" s="231" t="s">
        <v>5</v>
      </c>
      <c r="YT54" s="231" t="s">
        <v>5</v>
      </c>
      <c r="YU54" s="231" t="s">
        <v>5</v>
      </c>
      <c r="YV54" s="231" t="s">
        <v>5</v>
      </c>
      <c r="YW54" s="231" t="s">
        <v>5</v>
      </c>
      <c r="YX54" s="231" t="s">
        <v>5</v>
      </c>
      <c r="YY54" s="231" t="s">
        <v>5</v>
      </c>
      <c r="YZ54" s="231" t="s">
        <v>5</v>
      </c>
      <c r="ZA54" s="231" t="s">
        <v>5</v>
      </c>
      <c r="ZB54" s="231" t="s">
        <v>5</v>
      </c>
      <c r="ZC54" s="231" t="s">
        <v>5</v>
      </c>
      <c r="ZD54" s="231" t="s">
        <v>5</v>
      </c>
      <c r="ZE54" s="231" t="s">
        <v>5</v>
      </c>
      <c r="ZF54" s="231" t="s">
        <v>5</v>
      </c>
      <c r="ZG54" s="235" t="s">
        <v>158</v>
      </c>
      <c r="ZH54" s="133">
        <v>0.40250000000000002</v>
      </c>
      <c r="ZI54" s="133">
        <v>0.3997</v>
      </c>
      <c r="ZJ54" s="133">
        <v>0.38740000000000002</v>
      </c>
      <c r="ZK54" s="133">
        <v>0.37130000000000002</v>
      </c>
      <c r="ZL54" s="133">
        <v>0.47159999999999996</v>
      </c>
      <c r="ZM54" s="133">
        <v>0.52249999999999996</v>
      </c>
      <c r="ZN54" s="133">
        <v>0.31890000000000002</v>
      </c>
      <c r="ZO54" s="133">
        <v>0.31180000000000002</v>
      </c>
      <c r="ZP54" s="133">
        <v>0.62020000000000008</v>
      </c>
      <c r="ZQ54" s="133">
        <v>0.50229999999999997</v>
      </c>
      <c r="ZR54" s="133">
        <v>0.47899999999999998</v>
      </c>
      <c r="ZS54" s="133">
        <v>0.19269999999999998</v>
      </c>
      <c r="ZT54" s="379" t="s">
        <v>158</v>
      </c>
      <c r="ZU54" s="133" t="s">
        <v>158</v>
      </c>
      <c r="ZV54" s="133" t="s">
        <v>158</v>
      </c>
      <c r="ZW54" s="133" t="s">
        <v>158</v>
      </c>
      <c r="ZX54" s="133" t="s">
        <v>158</v>
      </c>
      <c r="ZY54" s="133" t="s">
        <v>158</v>
      </c>
      <c r="ZZ54" s="133" t="s">
        <v>158</v>
      </c>
      <c r="AAA54" s="133" t="s">
        <v>158</v>
      </c>
      <c r="AAB54" s="133" t="s">
        <v>158</v>
      </c>
      <c r="AAC54" s="133" t="s">
        <v>158</v>
      </c>
      <c r="AAD54" s="133" t="s">
        <v>158</v>
      </c>
      <c r="AAE54" s="133" t="s">
        <v>158</v>
      </c>
      <c r="AAF54" s="133" t="s">
        <v>158</v>
      </c>
      <c r="AAG54" s="235" t="s">
        <v>158</v>
      </c>
      <c r="AAH54" s="8">
        <v>513.63199999999995</v>
      </c>
      <c r="AAI54" s="8">
        <v>460</v>
      </c>
      <c r="AAJ54" s="8">
        <v>407</v>
      </c>
      <c r="AAK54" s="8">
        <v>390</v>
      </c>
      <c r="AAL54" s="8">
        <v>437</v>
      </c>
      <c r="AAM54" s="8">
        <v>412</v>
      </c>
      <c r="AAN54" s="8">
        <v>284</v>
      </c>
      <c r="AAO54" s="8">
        <v>255</v>
      </c>
      <c r="AAP54" s="8">
        <v>340</v>
      </c>
      <c r="AAQ54" s="8">
        <v>246</v>
      </c>
      <c r="AAR54" s="8">
        <v>280</v>
      </c>
      <c r="AAS54" s="8">
        <v>31</v>
      </c>
      <c r="AAT54" s="231" t="s">
        <v>5</v>
      </c>
      <c r="AAU54" s="231" t="s">
        <v>5</v>
      </c>
      <c r="AAV54" s="231" t="s">
        <v>5</v>
      </c>
      <c r="AAW54" s="231" t="s">
        <v>5</v>
      </c>
      <c r="AAX54" s="231" t="s">
        <v>5</v>
      </c>
      <c r="AAY54" s="231" t="s">
        <v>5</v>
      </c>
      <c r="AAZ54" s="231" t="s">
        <v>5</v>
      </c>
      <c r="ABA54" s="231" t="s">
        <v>5</v>
      </c>
      <c r="ABB54" s="231" t="s">
        <v>5</v>
      </c>
      <c r="ABC54" s="231" t="s">
        <v>5</v>
      </c>
      <c r="ABD54" s="231" t="s">
        <v>5</v>
      </c>
      <c r="ABE54" s="231" t="s">
        <v>5</v>
      </c>
      <c r="ABF54" s="231" t="s">
        <v>5</v>
      </c>
      <c r="ABG54" s="231" t="s">
        <v>5</v>
      </c>
      <c r="ABH54" s="235" t="s">
        <v>158</v>
      </c>
      <c r="ABI54" s="8">
        <v>-402.89400000000001</v>
      </c>
      <c r="ABJ54" s="8">
        <v>-251</v>
      </c>
      <c r="ABK54" s="8">
        <v>459</v>
      </c>
      <c r="ABL54" s="8">
        <v>-311</v>
      </c>
      <c r="ABM54" s="8">
        <v>194</v>
      </c>
      <c r="ABN54" s="8">
        <v>-131</v>
      </c>
      <c r="ABO54" s="8">
        <v>13</v>
      </c>
      <c r="ABP54" s="8">
        <v>-231</v>
      </c>
      <c r="ABQ54" s="8">
        <v>-151</v>
      </c>
      <c r="ABR54" s="8">
        <v>166</v>
      </c>
      <c r="ABS54" s="8">
        <v>-456</v>
      </c>
      <c r="ABT54" s="8">
        <v>20</v>
      </c>
      <c r="ABU54" s="231" t="s">
        <v>5</v>
      </c>
      <c r="ABV54" s="231" t="s">
        <v>5</v>
      </c>
      <c r="ABW54" s="231" t="s">
        <v>5</v>
      </c>
      <c r="ABX54" s="231" t="s">
        <v>5</v>
      </c>
      <c r="ABY54" s="231" t="s">
        <v>5</v>
      </c>
      <c r="ABZ54" s="231" t="s">
        <v>5</v>
      </c>
      <c r="ACA54" s="231" t="s">
        <v>5</v>
      </c>
      <c r="ACB54" s="231" t="s">
        <v>5</v>
      </c>
      <c r="ACC54" s="231" t="s">
        <v>5</v>
      </c>
      <c r="ACD54" s="231" t="s">
        <v>5</v>
      </c>
      <c r="ACE54" s="231" t="s">
        <v>5</v>
      </c>
      <c r="ACF54" s="231" t="s">
        <v>5</v>
      </c>
      <c r="ACG54" s="231" t="s">
        <v>5</v>
      </c>
      <c r="ACH54" s="231" t="s">
        <v>5</v>
      </c>
      <c r="ACI54" s="235" t="s">
        <v>158</v>
      </c>
      <c r="ACJ54" s="8">
        <v>-434.85</v>
      </c>
      <c r="ACK54" s="8">
        <v>-255</v>
      </c>
      <c r="ACL54" s="8">
        <v>453</v>
      </c>
      <c r="ACM54" s="8">
        <v>-314</v>
      </c>
      <c r="ACN54" s="8">
        <v>190</v>
      </c>
      <c r="ACO54" s="8">
        <v>-136</v>
      </c>
      <c r="ACP54" s="8">
        <v>10</v>
      </c>
      <c r="ACQ54" s="8">
        <v>-239</v>
      </c>
      <c r="ACR54" s="8">
        <v>-154</v>
      </c>
      <c r="ACS54" s="8">
        <v>163</v>
      </c>
      <c r="ACT54" s="8">
        <v>-460</v>
      </c>
      <c r="ACU54" s="8">
        <v>20</v>
      </c>
      <c r="ACV54" s="237" t="s">
        <v>5</v>
      </c>
      <c r="ACW54" s="237" t="s">
        <v>5</v>
      </c>
      <c r="ACX54" s="237" t="s">
        <v>5</v>
      </c>
      <c r="ACY54" s="237" t="s">
        <v>5</v>
      </c>
      <c r="ACZ54" s="237" t="s">
        <v>5</v>
      </c>
      <c r="ADA54" s="237" t="s">
        <v>5</v>
      </c>
      <c r="ADB54" s="237" t="s">
        <v>5</v>
      </c>
      <c r="ADC54" s="237" t="s">
        <v>5</v>
      </c>
      <c r="ADD54" s="237" t="s">
        <v>5</v>
      </c>
      <c r="ADE54" s="237" t="s">
        <v>5</v>
      </c>
      <c r="ADF54" s="237" t="s">
        <v>5</v>
      </c>
      <c r="ADG54" s="237" t="s">
        <v>5</v>
      </c>
      <c r="ADH54" s="237" t="s">
        <v>5</v>
      </c>
      <c r="ADI54" s="237" t="s">
        <v>5</v>
      </c>
      <c r="ADJ54" s="127" t="s">
        <v>158</v>
      </c>
      <c r="ADK54" s="128">
        <v>0.70833333333333326</v>
      </c>
      <c r="ADL54" s="128">
        <v>0.63301282051282071</v>
      </c>
      <c r="ADM54" s="128">
        <v>0.65804597701149403</v>
      </c>
      <c r="ADN54" s="128">
        <v>0.68070940170940153</v>
      </c>
      <c r="ADO54" s="128">
        <v>0.53362670565302128</v>
      </c>
      <c r="ADP54" s="128">
        <v>0.50304878048780477</v>
      </c>
      <c r="ADQ54" s="128">
        <v>0.88206627680311889</v>
      </c>
      <c r="ADR54" s="128">
        <v>0.91567901234567894</v>
      </c>
      <c r="ADS54" s="128">
        <v>0.50312727272727276</v>
      </c>
      <c r="ADT54" s="128">
        <v>0.72196969696969693</v>
      </c>
      <c r="ADU54" s="128">
        <v>1.1363636363636362</v>
      </c>
      <c r="ADV54" s="128">
        <v>1</v>
      </c>
      <c r="ADW54" s="128">
        <v>0.81871345029239762</v>
      </c>
      <c r="ADX54" s="128">
        <v>1.3455104166666667</v>
      </c>
      <c r="ADY54" s="128" t="s">
        <v>1282</v>
      </c>
      <c r="ADZ54" s="128">
        <v>1.513529411764706</v>
      </c>
      <c r="AEA54" s="128" t="s">
        <v>158</v>
      </c>
      <c r="AEB54" s="128" t="s">
        <v>158</v>
      </c>
      <c r="AEC54" s="128" t="s">
        <v>158</v>
      </c>
      <c r="AED54" s="128" t="s">
        <v>158</v>
      </c>
      <c r="AEE54" s="128" t="s">
        <v>158</v>
      </c>
      <c r="AEF54" s="128" t="s">
        <v>158</v>
      </c>
      <c r="AEG54" s="128" t="s">
        <v>158</v>
      </c>
      <c r="AEH54" s="128" t="s">
        <v>158</v>
      </c>
      <c r="AEI54" s="128" t="s">
        <v>158</v>
      </c>
      <c r="AEJ54" s="128" t="s">
        <v>158</v>
      </c>
      <c r="AEK54" s="127" t="s">
        <v>158</v>
      </c>
      <c r="AEL54" s="128" t="s">
        <v>1282</v>
      </c>
      <c r="AEM54" s="128" t="s">
        <v>1282</v>
      </c>
      <c r="AEN54" s="128">
        <v>0.24945533769063172</v>
      </c>
      <c r="AEO54" s="128" t="s">
        <v>1282</v>
      </c>
      <c r="AEP54" s="128">
        <v>0.56443402061855652</v>
      </c>
      <c r="AEQ54" s="128" t="s">
        <v>1282</v>
      </c>
      <c r="AER54" s="128">
        <v>6.9615384615384608</v>
      </c>
      <c r="AES54" s="128" t="s">
        <v>1282</v>
      </c>
      <c r="AET54" s="128" t="s">
        <v>1282</v>
      </c>
      <c r="AEU54" s="128">
        <v>0.45927710843373493</v>
      </c>
      <c r="AEV54" s="128" t="s">
        <v>1282</v>
      </c>
      <c r="AEW54" s="128">
        <v>4.5</v>
      </c>
      <c r="AEX54" s="128" t="s">
        <v>158</v>
      </c>
      <c r="AEY54" s="128" t="s">
        <v>158</v>
      </c>
      <c r="AEZ54" s="128" t="s">
        <v>158</v>
      </c>
      <c r="AFA54" s="128" t="s">
        <v>158</v>
      </c>
      <c r="AFB54" s="128" t="s">
        <v>158</v>
      </c>
      <c r="AFC54" s="128" t="s">
        <v>158</v>
      </c>
      <c r="AFD54" s="128" t="s">
        <v>158</v>
      </c>
      <c r="AFE54" s="128" t="s">
        <v>158</v>
      </c>
      <c r="AFF54" s="128" t="s">
        <v>158</v>
      </c>
      <c r="AFG54" s="128" t="s">
        <v>158</v>
      </c>
      <c r="AFH54" s="128" t="s">
        <v>158</v>
      </c>
      <c r="AFI54" s="128" t="s">
        <v>158</v>
      </c>
      <c r="AFJ54" s="128" t="s">
        <v>158</v>
      </c>
      <c r="AFK54" s="128" t="s">
        <v>158</v>
      </c>
      <c r="AFL54" s="134" t="s">
        <v>158</v>
      </c>
      <c r="AFM54" s="135" t="s">
        <v>1282</v>
      </c>
      <c r="AFN54" s="135" t="s">
        <v>1282</v>
      </c>
      <c r="AFO54" s="135">
        <v>0.2527593818984547</v>
      </c>
      <c r="AFP54" s="135" t="s">
        <v>1282</v>
      </c>
      <c r="AFQ54" s="135">
        <v>0.57631684210526302</v>
      </c>
      <c r="AFR54" s="135" t="s">
        <v>1282</v>
      </c>
      <c r="AFS54" s="135">
        <v>9.0500000000000007</v>
      </c>
      <c r="AFT54" s="135" t="s">
        <v>1282</v>
      </c>
      <c r="AFU54" s="135" t="s">
        <v>1282</v>
      </c>
      <c r="AFV54" s="135">
        <v>0.46773006134969319</v>
      </c>
      <c r="AFW54" s="135" t="s">
        <v>1282</v>
      </c>
      <c r="AFX54" s="135">
        <v>4.5</v>
      </c>
      <c r="AFY54" s="135" t="s">
        <v>158</v>
      </c>
      <c r="AFZ54" s="135" t="s">
        <v>158</v>
      </c>
      <c r="AGA54" s="135" t="s">
        <v>158</v>
      </c>
      <c r="AGB54" s="135" t="s">
        <v>158</v>
      </c>
      <c r="AGC54" s="135" t="s">
        <v>158</v>
      </c>
      <c r="AGD54" s="135" t="s">
        <v>158</v>
      </c>
      <c r="AGE54" s="135" t="s">
        <v>158</v>
      </c>
      <c r="AGF54" s="135" t="s">
        <v>158</v>
      </c>
      <c r="AGG54" s="135" t="s">
        <v>158</v>
      </c>
      <c r="AGH54" s="135" t="s">
        <v>158</v>
      </c>
      <c r="AGI54" s="135" t="s">
        <v>158</v>
      </c>
      <c r="AGJ54" s="135" t="s">
        <v>158</v>
      </c>
      <c r="AGK54" s="135" t="s">
        <v>158</v>
      </c>
      <c r="AGL54" s="135" t="s">
        <v>158</v>
      </c>
    </row>
    <row r="55" spans="1:870" x14ac:dyDescent="0.2">
      <c r="A55" s="7">
        <v>53</v>
      </c>
      <c r="B55" s="1" t="s">
        <v>363</v>
      </c>
      <c r="C55" s="1" t="s">
        <v>364</v>
      </c>
      <c r="D55" s="94">
        <v>0.6</v>
      </c>
      <c r="E55" s="95">
        <v>0.66</v>
      </c>
      <c r="F55" s="57">
        <v>2.64</v>
      </c>
      <c r="G55" s="58" t="s">
        <v>159</v>
      </c>
      <c r="H55" s="58">
        <v>2.64</v>
      </c>
      <c r="I55" s="226" t="s">
        <v>5</v>
      </c>
      <c r="J55" s="58" t="s">
        <v>159</v>
      </c>
      <c r="K55" s="58" t="s">
        <v>1280</v>
      </c>
      <c r="L55" s="226" t="s">
        <v>5</v>
      </c>
      <c r="M55" s="150">
        <v>2.58</v>
      </c>
      <c r="N55" s="123">
        <v>2.2999999999999998</v>
      </c>
      <c r="O55" s="123">
        <v>2.125</v>
      </c>
      <c r="P55" s="123">
        <v>2.0900000000000003</v>
      </c>
      <c r="Q55" s="123">
        <v>1.95</v>
      </c>
      <c r="R55" s="123">
        <v>1.8049999999999999</v>
      </c>
      <c r="S55" s="123">
        <v>1.7450000000000001</v>
      </c>
      <c r="T55" s="124">
        <v>1.6950000000000001</v>
      </c>
      <c r="U55" s="124">
        <v>1.675</v>
      </c>
      <c r="V55" s="124">
        <v>1.625</v>
      </c>
      <c r="W55" s="124">
        <v>1.46</v>
      </c>
      <c r="X55" s="124">
        <v>1.44</v>
      </c>
      <c r="Y55" s="124">
        <v>1.44</v>
      </c>
      <c r="Z55" s="124">
        <v>1.44</v>
      </c>
      <c r="AA55" s="124">
        <v>1.44</v>
      </c>
      <c r="AB55" s="124">
        <v>1.44</v>
      </c>
      <c r="AC55" s="124">
        <v>1.44</v>
      </c>
      <c r="AD55" s="124">
        <v>1.44</v>
      </c>
      <c r="AE55" s="124">
        <v>1.44</v>
      </c>
      <c r="AF55" s="124">
        <v>1.2</v>
      </c>
      <c r="AG55" s="124">
        <v>0.96</v>
      </c>
      <c r="AH55" s="124">
        <v>0.8</v>
      </c>
      <c r="AI55" s="124">
        <v>0.7</v>
      </c>
      <c r="AJ55" s="124">
        <v>0.44</v>
      </c>
      <c r="AK55" s="124">
        <v>0.4</v>
      </c>
      <c r="AL55" s="136">
        <v>0.32333333333333331</v>
      </c>
      <c r="AM55" s="136">
        <v>0.29333333333333333</v>
      </c>
      <c r="AN55" s="136">
        <v>0.24333333333333332</v>
      </c>
      <c r="AO55" s="136">
        <v>0.23333333333333331</v>
      </c>
      <c r="AP55" s="136">
        <v>0.23333333333333331</v>
      </c>
      <c r="AQ55" s="136">
        <v>0.23333333333333331</v>
      </c>
      <c r="AR55" s="136">
        <v>0.23333333333333331</v>
      </c>
      <c r="AS55" s="136">
        <v>0.23333333333333331</v>
      </c>
      <c r="AT55" s="136">
        <v>0.22</v>
      </c>
      <c r="AU55" s="136">
        <v>0.20333333333333334</v>
      </c>
      <c r="AV55" s="136">
        <v>0.18999999999999997</v>
      </c>
      <c r="AW55" s="136">
        <v>0.17</v>
      </c>
      <c r="AX55" s="136">
        <v>0.14666666666666667</v>
      </c>
      <c r="AY55" s="136">
        <v>0.13333333333333333</v>
      </c>
      <c r="AZ55" s="136">
        <v>0.13</v>
      </c>
      <c r="BA55" s="136">
        <v>0.13</v>
      </c>
      <c r="BB55" s="136">
        <v>0.12</v>
      </c>
      <c r="BC55" s="136">
        <v>0.11333333333333334</v>
      </c>
      <c r="BD55" s="136">
        <v>8.666666666666667E-2</v>
      </c>
      <c r="BE55" s="136">
        <v>0.06</v>
      </c>
      <c r="BF55" s="136">
        <v>4.9999999999999996E-2</v>
      </c>
      <c r="BG55" s="136">
        <v>8.8333333333333333E-2</v>
      </c>
      <c r="BH55" s="136">
        <v>0.10166666666666667</v>
      </c>
      <c r="BI55" s="136">
        <v>9.9999999999999992E-2</v>
      </c>
      <c r="BJ55" s="136">
        <v>8.3333333333333329E-2</v>
      </c>
      <c r="BK55" s="136">
        <v>7.3333333333333334E-2</v>
      </c>
      <c r="BL55" s="136">
        <v>6.9999999999999993E-2</v>
      </c>
      <c r="BM55" s="126">
        <v>0.12173913043478279</v>
      </c>
      <c r="BN55" s="125">
        <v>8.2352941176470518E-2</v>
      </c>
      <c r="BO55" s="125">
        <v>1.6746411483253398E-2</v>
      </c>
      <c r="BP55" s="125">
        <v>7.1794871794871984E-2</v>
      </c>
      <c r="BQ55" s="125">
        <v>8.033240997229929E-2</v>
      </c>
      <c r="BR55" s="125">
        <v>3.4383954154727725E-2</v>
      </c>
      <c r="BS55" s="125">
        <v>2.9498525073746285E-2</v>
      </c>
      <c r="BT55" s="125">
        <v>1.1940298507462588E-2</v>
      </c>
      <c r="BU55" s="125">
        <v>3.0769230769230882E-2</v>
      </c>
      <c r="BV55" s="125">
        <v>0.1130136986301371</v>
      </c>
      <c r="BW55" s="125">
        <v>1.388888888888884E-2</v>
      </c>
      <c r="BX55" s="125">
        <v>0</v>
      </c>
      <c r="BY55" s="125">
        <v>0</v>
      </c>
      <c r="BZ55" s="125">
        <v>0</v>
      </c>
      <c r="CA55" s="125">
        <v>0</v>
      </c>
      <c r="CB55" s="125">
        <v>0</v>
      </c>
      <c r="CC55" s="125">
        <v>0</v>
      </c>
      <c r="CD55" s="125">
        <v>0</v>
      </c>
      <c r="CE55" s="125">
        <v>0.19999999999999996</v>
      </c>
      <c r="CF55" s="125">
        <v>0.25</v>
      </c>
      <c r="CG55" s="125">
        <v>0.19999999999999996</v>
      </c>
      <c r="CH55" s="125">
        <v>0.14285714285714302</v>
      </c>
      <c r="CI55" s="125">
        <v>0.59090909090909083</v>
      </c>
      <c r="CJ55" s="125">
        <v>9.9999999999999867E-2</v>
      </c>
      <c r="CK55" s="125">
        <v>0.23711340206185594</v>
      </c>
      <c r="CL55" s="125">
        <v>0.10227272727272707</v>
      </c>
      <c r="CM55" s="125">
        <v>0.20547945205479468</v>
      </c>
      <c r="CN55" s="125">
        <v>4.2857142857142927E-2</v>
      </c>
      <c r="CO55" s="125">
        <v>0</v>
      </c>
      <c r="CP55" s="125">
        <v>0</v>
      </c>
      <c r="CQ55" s="125">
        <v>0</v>
      </c>
      <c r="CR55" s="125">
        <v>0</v>
      </c>
      <c r="CS55" s="125">
        <v>6.0606060606060552E-2</v>
      </c>
      <c r="CT55" s="125">
        <v>8.1967213114753967E-2</v>
      </c>
      <c r="CU55" s="125">
        <v>7.0175438596491446E-2</v>
      </c>
      <c r="CV55" s="125">
        <v>0.11764705882352922</v>
      </c>
      <c r="CW55" s="125">
        <v>0.15909090909090917</v>
      </c>
      <c r="CX55" s="125">
        <v>0.10000000000000009</v>
      </c>
      <c r="CY55" s="125">
        <v>2.564102564102555E-2</v>
      </c>
      <c r="CZ55" s="125">
        <v>0</v>
      </c>
      <c r="DA55" s="125">
        <v>8.3333333333333481E-2</v>
      </c>
      <c r="DB55" s="125">
        <v>5.8823529411764497E-2</v>
      </c>
      <c r="DC55" s="125">
        <v>0.30769230769230771</v>
      </c>
      <c r="DD55" s="125">
        <v>0.44444444444444464</v>
      </c>
      <c r="DE55" s="125">
        <v>0.19999999999999996</v>
      </c>
      <c r="DF55" s="125">
        <v>-0.43396226415094341</v>
      </c>
      <c r="DG55" s="125">
        <v>-0.13114754098360659</v>
      </c>
      <c r="DH55" s="125">
        <v>1.6666666666666829E-2</v>
      </c>
      <c r="DI55" s="125">
        <v>0.19999999999999996</v>
      </c>
      <c r="DJ55" s="125">
        <v>0.13636363636363624</v>
      </c>
      <c r="DK55" s="125">
        <v>4.7619047619047672E-2</v>
      </c>
      <c r="DL55" s="127">
        <v>1.4218793295080278E-2</v>
      </c>
      <c r="DM55" s="128">
        <v>1.5269202175223984E-2</v>
      </c>
      <c r="DN55" s="128">
        <v>1.9032691446484548E-2</v>
      </c>
      <c r="DO55" s="128">
        <v>1.8342987537300338E-2</v>
      </c>
      <c r="DP55" s="128">
        <v>1.7466857757076317E-2</v>
      </c>
      <c r="DQ55" s="128">
        <v>1.4363014243654014E-2</v>
      </c>
      <c r="DR55" s="128">
        <v>1.4529558701082433E-2</v>
      </c>
      <c r="DS55" s="128">
        <v>1.475709559463695E-2</v>
      </c>
      <c r="DT55" s="128">
        <v>1.6105769230769233E-2</v>
      </c>
      <c r="DU55" s="128">
        <v>1.806157608091586E-2</v>
      </c>
      <c r="DV55" s="128">
        <v>2.0548909218859959E-2</v>
      </c>
      <c r="DW55" s="128">
        <v>1.6897441915043415E-2</v>
      </c>
      <c r="DX55" s="128">
        <v>1.6763678696158323E-2</v>
      </c>
      <c r="DY55" s="128">
        <v>2.1355479756784812E-2</v>
      </c>
      <c r="DZ55" s="128">
        <v>2.234290147401086E-2</v>
      </c>
      <c r="EA55" s="128">
        <v>1.7163289630512512E-2</v>
      </c>
      <c r="EB55" s="128">
        <v>1.590281612368857E-2</v>
      </c>
      <c r="EC55" s="128">
        <v>1.2466453120941908E-2</v>
      </c>
      <c r="ED55" s="128">
        <v>1.2584112557895655E-2</v>
      </c>
      <c r="EE55" s="128">
        <v>1.1009174311926604E-2</v>
      </c>
      <c r="EF55" s="128">
        <v>7.3003802281368822E-3</v>
      </c>
      <c r="EG55" s="128">
        <v>7.5471698113207548E-3</v>
      </c>
      <c r="EH55" s="128">
        <v>7.8651685393258414E-3</v>
      </c>
      <c r="EI55" s="128">
        <v>6.6920152091254756E-3</v>
      </c>
      <c r="EJ55" s="128">
        <v>6.6666666666666671E-3</v>
      </c>
      <c r="EK55" s="128">
        <v>7.8536150918953919E-3</v>
      </c>
      <c r="EL55" s="128">
        <v>1.3136288998357965E-2</v>
      </c>
      <c r="EM55" s="127">
        <v>1.6937593764024386E-2</v>
      </c>
      <c r="EN55" s="128">
        <v>1.9045696146955719E-2</v>
      </c>
      <c r="EO55" s="128">
        <v>2.1245750849830033E-2</v>
      </c>
      <c r="EP55" s="128">
        <v>2.0482163857310859E-2</v>
      </c>
      <c r="EQ55" s="128">
        <v>1.915144372421921E-2</v>
      </c>
      <c r="ER55" s="128">
        <v>1.5949456569762304E-2</v>
      </c>
      <c r="ES55" s="128">
        <v>1.5732059141723764E-2</v>
      </c>
      <c r="ET55" s="128">
        <v>1.6165951359084409E-2</v>
      </c>
      <c r="EU55" s="128">
        <v>1.9722124102201814E-2</v>
      </c>
      <c r="EV55" s="128">
        <v>2.043768079486857E-2</v>
      </c>
      <c r="EW55" s="128">
        <v>2.3289200829478385E-2</v>
      </c>
      <c r="EX55" s="128">
        <v>2.0951549541684853E-2</v>
      </c>
      <c r="EY55" s="128">
        <v>1.9118428040361127E-2</v>
      </c>
      <c r="EZ55" s="128">
        <v>2.4173241564545912E-2</v>
      </c>
      <c r="FA55" s="128">
        <v>2.821869488536155E-2</v>
      </c>
      <c r="FB55" s="128">
        <v>2.0151133501259445E-2</v>
      </c>
      <c r="FC55" s="128">
        <v>1.8108651911468814E-2</v>
      </c>
      <c r="FD55" s="128">
        <v>1.3696024348487729E-2</v>
      </c>
      <c r="FE55" s="128">
        <v>1.4973484454611625E-2</v>
      </c>
      <c r="FF55" s="128">
        <v>1.2129788739512785E-2</v>
      </c>
      <c r="FG55" s="128">
        <v>8.774335069920482E-3</v>
      </c>
      <c r="FH55" s="128">
        <v>8.6095566078346966E-3</v>
      </c>
      <c r="FI55" s="128">
        <v>1.0961478233636078E-2</v>
      </c>
      <c r="FJ55" s="128">
        <v>7.7533039647577091E-3</v>
      </c>
      <c r="FK55" s="128">
        <v>8.3963056255247689E-3</v>
      </c>
      <c r="FL55" s="128">
        <v>1.0788566344121899E-2</v>
      </c>
      <c r="FM55" s="128">
        <v>1.6916570549788543E-2</v>
      </c>
      <c r="FN55" s="127">
        <v>1.9975998020864704E-2</v>
      </c>
      <c r="FO55" s="128">
        <v>2.5013595160856827E-2</v>
      </c>
      <c r="FP55" s="128">
        <v>2.5294607784787523E-2</v>
      </c>
      <c r="FQ55" s="128">
        <v>2.3728428701180748E-2</v>
      </c>
      <c r="FR55" s="128">
        <v>2.2486162361623617E-2</v>
      </c>
      <c r="FS55" s="128">
        <v>1.7274380323475932E-2</v>
      </c>
      <c r="FT55" s="128">
        <v>1.7581863979848868E-2</v>
      </c>
      <c r="FU55" s="128">
        <v>1.8105105746635333E-2</v>
      </c>
      <c r="FV55" s="128">
        <v>2.2288755821689953E-2</v>
      </c>
      <c r="FW55" s="128">
        <v>2.3684594082495264E-2</v>
      </c>
      <c r="FX55" s="128">
        <v>2.5614035087719297E-2</v>
      </c>
      <c r="FY55" s="128">
        <v>2.2570532915360503E-2</v>
      </c>
      <c r="FZ55" s="128">
        <v>2.1631365479945923E-2</v>
      </c>
      <c r="GA55" s="128">
        <v>2.7298578199052133E-2</v>
      </c>
      <c r="GB55" s="128">
        <v>3.4425053789146544E-2</v>
      </c>
      <c r="GC55" s="128">
        <v>2.8950542822677922E-2</v>
      </c>
      <c r="GD55" s="128">
        <v>2.0854453294713974E-2</v>
      </c>
      <c r="GE55" s="128">
        <v>1.7975283984521282E-2</v>
      </c>
      <c r="GF55" s="128">
        <v>1.6695652173913042E-2</v>
      </c>
      <c r="GG55" s="128">
        <v>1.3557790080216924E-2</v>
      </c>
      <c r="GH55" s="128">
        <v>1.0666666666666666E-2</v>
      </c>
      <c r="GI55" s="128">
        <v>1.0596026490066225E-2</v>
      </c>
      <c r="GJ55" s="128">
        <v>1.5730337078651683E-2</v>
      </c>
      <c r="GK55" s="128">
        <v>9.3816631130063961E-3</v>
      </c>
      <c r="GL55" s="128">
        <v>1.0715242432360033E-2</v>
      </c>
      <c r="GM55" s="128">
        <v>1.4584273041647871E-2</v>
      </c>
      <c r="GN55" s="128">
        <v>1.9234972677595628E-2</v>
      </c>
      <c r="GO55" s="109" t="s">
        <v>158</v>
      </c>
      <c r="GP55" s="110">
        <v>2.52</v>
      </c>
      <c r="GQ55" s="110">
        <v>5.96</v>
      </c>
      <c r="GR55" s="110">
        <v>1.26</v>
      </c>
      <c r="GS55" s="110">
        <v>3.99</v>
      </c>
      <c r="GT55" s="110">
        <v>5.58</v>
      </c>
      <c r="GU55" s="129">
        <v>3.9</v>
      </c>
      <c r="GV55" s="129">
        <v>3.62</v>
      </c>
      <c r="GW55" s="129">
        <v>0.64</v>
      </c>
      <c r="GX55" s="129">
        <v>4.8899999999999997</v>
      </c>
      <c r="GY55" s="129">
        <v>3.29</v>
      </c>
      <c r="GZ55" s="129">
        <v>4.55</v>
      </c>
      <c r="HA55" s="129">
        <v>2.92</v>
      </c>
      <c r="HB55" s="129">
        <v>7.67</v>
      </c>
      <c r="HC55" s="129">
        <v>6.1</v>
      </c>
      <c r="HD55" s="129">
        <v>3.92</v>
      </c>
      <c r="HE55" s="129">
        <v>0.52</v>
      </c>
      <c r="HF55" s="231" t="s">
        <v>158</v>
      </c>
      <c r="HG55" s="231" t="s">
        <v>158</v>
      </c>
      <c r="HH55" s="231" t="s">
        <v>158</v>
      </c>
      <c r="HI55" s="231" t="s">
        <v>158</v>
      </c>
      <c r="HJ55" s="231" t="s">
        <v>158</v>
      </c>
      <c r="HK55" s="231" t="s">
        <v>158</v>
      </c>
      <c r="HL55" s="231" t="s">
        <v>158</v>
      </c>
      <c r="HM55" s="231" t="s">
        <v>158</v>
      </c>
      <c r="HN55" s="231" t="s">
        <v>158</v>
      </c>
      <c r="HO55" s="231" t="s">
        <v>158</v>
      </c>
      <c r="HP55" s="232" t="s">
        <v>158</v>
      </c>
      <c r="HQ55" s="131">
        <v>36.488094047619043</v>
      </c>
      <c r="HR55" s="131">
        <v>14.095637583892618</v>
      </c>
      <c r="HS55" s="131">
        <v>69.904761904761898</v>
      </c>
      <c r="HT55" s="131">
        <v>21.734335839598995</v>
      </c>
      <c r="HU55" s="131">
        <v>18.7258064516129</v>
      </c>
      <c r="HV55" s="131">
        <v>25.448717948717949</v>
      </c>
      <c r="HW55" s="131">
        <v>25.861878453038674</v>
      </c>
      <c r="HX55" s="131">
        <v>117.421875</v>
      </c>
      <c r="HY55" s="131">
        <v>14.030674846625768</v>
      </c>
      <c r="HZ55" s="131">
        <v>17.325227963525837</v>
      </c>
      <c r="IA55" s="131">
        <v>14.021978021978022</v>
      </c>
      <c r="IB55" s="131">
        <v>22.797945205479451</v>
      </c>
      <c r="IC55" s="131">
        <v>6.8774445893089959</v>
      </c>
      <c r="ID55" s="131">
        <v>6.8573770491803279</v>
      </c>
      <c r="IE55" s="131">
        <v>12.688775510204083</v>
      </c>
      <c r="IF55" s="131">
        <v>132.78846153846152</v>
      </c>
      <c r="IG55" s="131" t="s">
        <v>158</v>
      </c>
      <c r="IH55" s="131" t="s">
        <v>158</v>
      </c>
      <c r="II55" s="131" t="s">
        <v>158</v>
      </c>
      <c r="IJ55" s="131" t="s">
        <v>158</v>
      </c>
      <c r="IK55" s="131" t="s">
        <v>158</v>
      </c>
      <c r="IL55" s="131" t="s">
        <v>158</v>
      </c>
      <c r="IM55" s="131" t="s">
        <v>158</v>
      </c>
      <c r="IN55" s="131" t="s">
        <v>158</v>
      </c>
      <c r="IO55" s="131" t="s">
        <v>158</v>
      </c>
      <c r="IP55" s="131" t="s">
        <v>158</v>
      </c>
      <c r="IQ55" s="130" t="s">
        <v>158</v>
      </c>
      <c r="IR55" s="131">
        <v>47.921504452033332</v>
      </c>
      <c r="IS55" s="131">
        <v>16.781879194630871</v>
      </c>
      <c r="IT55" s="131">
        <v>80.984126984126988</v>
      </c>
      <c r="IU55" s="131">
        <v>25.518796992481199</v>
      </c>
      <c r="IV55" s="131">
        <v>20.281362007168457</v>
      </c>
      <c r="IW55" s="131">
        <v>28.441025641025643</v>
      </c>
      <c r="IX55" s="131">
        <v>28.964088397790054</v>
      </c>
      <c r="IY55" s="131">
        <v>132.703125</v>
      </c>
      <c r="IZ55" s="131">
        <v>16.259713701431494</v>
      </c>
      <c r="JA55" s="131">
        <v>19.054711246200608</v>
      </c>
      <c r="JB55" s="131">
        <v>15.105494505494507</v>
      </c>
      <c r="JC55" s="131">
        <v>25.794520547945204</v>
      </c>
      <c r="JD55" s="131">
        <v>7.7666232073011736</v>
      </c>
      <c r="JE55" s="131">
        <v>8.3655737704918032</v>
      </c>
      <c r="JF55" s="131">
        <v>18.229591836734691</v>
      </c>
      <c r="JG55" s="131">
        <v>152.92307692307691</v>
      </c>
      <c r="JH55" s="131" t="s">
        <v>158</v>
      </c>
      <c r="JI55" s="131" t="s">
        <v>158</v>
      </c>
      <c r="JJ55" s="131" t="s">
        <v>158</v>
      </c>
      <c r="JK55" s="131" t="s">
        <v>158</v>
      </c>
      <c r="JL55" s="131" t="s">
        <v>158</v>
      </c>
      <c r="JM55" s="131" t="s">
        <v>158</v>
      </c>
      <c r="JN55" s="131" t="s">
        <v>158</v>
      </c>
      <c r="JO55" s="131" t="s">
        <v>158</v>
      </c>
      <c r="JP55" s="131" t="s">
        <v>158</v>
      </c>
      <c r="JQ55" s="131" t="s">
        <v>158</v>
      </c>
      <c r="JR55" s="130" t="s">
        <v>158</v>
      </c>
      <c r="JS55" s="131">
        <v>59.773811507936514</v>
      </c>
      <c r="JT55" s="131">
        <v>18.733221476510067</v>
      </c>
      <c r="JU55" s="131">
        <v>90.428571428571431</v>
      </c>
      <c r="JV55" s="131">
        <v>27.979949874686714</v>
      </c>
      <c r="JW55" s="131">
        <v>22.521505376344088</v>
      </c>
      <c r="JX55" s="131">
        <v>30.794871794871796</v>
      </c>
      <c r="JY55" s="131">
        <v>31.729281767955801</v>
      </c>
      <c r="JZ55" s="131">
        <v>162.5</v>
      </c>
      <c r="KA55" s="131">
        <v>18.39877300613497</v>
      </c>
      <c r="KB55" s="131">
        <v>21.595744680851062</v>
      </c>
      <c r="KC55" s="131">
        <v>18.729670329670331</v>
      </c>
      <c r="KD55" s="131">
        <v>29.417808219178085</v>
      </c>
      <c r="KE55" s="131">
        <v>8.7913950456323349</v>
      </c>
      <c r="KF55" s="131">
        <v>10.565573770491804</v>
      </c>
      <c r="KG55" s="131">
        <v>21.403061224489797</v>
      </c>
      <c r="KH55" s="131">
        <v>174.13461538461539</v>
      </c>
      <c r="KI55" s="131" t="s">
        <v>158</v>
      </c>
      <c r="KJ55" s="131" t="s">
        <v>158</v>
      </c>
      <c r="KK55" s="131" t="s">
        <v>158</v>
      </c>
      <c r="KL55" s="131" t="s">
        <v>158</v>
      </c>
      <c r="KM55" s="131" t="s">
        <v>158</v>
      </c>
      <c r="KN55" s="131" t="s">
        <v>158</v>
      </c>
      <c r="KO55" s="131" t="s">
        <v>158</v>
      </c>
      <c r="KP55" s="131" t="s">
        <v>158</v>
      </c>
      <c r="KQ55" s="131" t="s">
        <v>158</v>
      </c>
      <c r="KR55" s="131" t="s">
        <v>158</v>
      </c>
      <c r="KS55" s="116" t="s">
        <v>158</v>
      </c>
      <c r="KT55" s="132">
        <v>358.57378896586232</v>
      </c>
      <c r="KU55" s="132">
        <v>355.22727272727275</v>
      </c>
      <c r="KV55" s="132">
        <v>327.50980392156862</v>
      </c>
      <c r="KW55" s="132">
        <v>367.93939393939394</v>
      </c>
      <c r="KX55" s="132">
        <v>377.28125</v>
      </c>
      <c r="KY55" s="132">
        <v>374.9921875</v>
      </c>
      <c r="KZ55" s="132">
        <v>366.359375</v>
      </c>
      <c r="LA55" s="132">
        <v>343.109375</v>
      </c>
      <c r="LB55" s="132">
        <v>264.42519685039372</v>
      </c>
      <c r="LC55" s="132">
        <v>253.81395348837211</v>
      </c>
      <c r="LD55" s="132">
        <v>250.97674418604652</v>
      </c>
      <c r="LE55" s="132">
        <v>206.50322580645161</v>
      </c>
      <c r="LF55" s="132" t="s">
        <v>158</v>
      </c>
      <c r="LG55" s="132" t="s">
        <v>158</v>
      </c>
      <c r="LH55" s="132" t="s">
        <v>158</v>
      </c>
      <c r="LI55" s="132" t="s">
        <v>158</v>
      </c>
      <c r="LJ55" s="132" t="s">
        <v>158</v>
      </c>
      <c r="LK55" s="132" t="s">
        <v>158</v>
      </c>
      <c r="LL55" s="132" t="s">
        <v>158</v>
      </c>
      <c r="LM55" s="132" t="s">
        <v>158</v>
      </c>
      <c r="LN55" s="132" t="s">
        <v>158</v>
      </c>
      <c r="LO55" s="132" t="s">
        <v>158</v>
      </c>
      <c r="LP55" s="132" t="s">
        <v>158</v>
      </c>
      <c r="LQ55" s="132" t="s">
        <v>158</v>
      </c>
      <c r="LR55" s="132" t="s">
        <v>158</v>
      </c>
      <c r="LS55" s="132" t="s">
        <v>158</v>
      </c>
      <c r="LT55" s="130" t="s">
        <v>158</v>
      </c>
      <c r="LU55" s="131">
        <v>0.25643256654421553</v>
      </c>
      <c r="LV55" s="131">
        <v>0.23649648112603966</v>
      </c>
      <c r="LW55" s="131">
        <v>0.26893851403939412</v>
      </c>
      <c r="LX55" s="131">
        <v>0.23569098995223192</v>
      </c>
      <c r="LY55" s="131">
        <v>0.27695518926530271</v>
      </c>
      <c r="LZ55" s="131">
        <v>0.26467218067043063</v>
      </c>
      <c r="MA55" s="131">
        <v>0.25554143387213718</v>
      </c>
      <c r="MB55" s="131">
        <v>0.21902636732091627</v>
      </c>
      <c r="MC55" s="131">
        <v>0.25946846524924067</v>
      </c>
      <c r="MD55" s="131">
        <v>0.22457394172622319</v>
      </c>
      <c r="ME55" s="131">
        <v>0.25420681986656779</v>
      </c>
      <c r="MF55" s="131">
        <v>0.32236784553861531</v>
      </c>
      <c r="MG55" s="131" t="s">
        <v>158</v>
      </c>
      <c r="MH55" s="131" t="s">
        <v>158</v>
      </c>
      <c r="MI55" s="131" t="s">
        <v>158</v>
      </c>
      <c r="MJ55" s="131" t="s">
        <v>158</v>
      </c>
      <c r="MK55" s="131" t="s">
        <v>158</v>
      </c>
      <c r="ML55" s="131" t="s">
        <v>158</v>
      </c>
      <c r="MM55" s="131" t="s">
        <v>158</v>
      </c>
      <c r="MN55" s="131" t="s">
        <v>158</v>
      </c>
      <c r="MO55" s="131" t="s">
        <v>158</v>
      </c>
      <c r="MP55" s="131" t="s">
        <v>158</v>
      </c>
      <c r="MQ55" s="131" t="s">
        <v>158</v>
      </c>
      <c r="MR55" s="131" t="s">
        <v>158</v>
      </c>
      <c r="MS55" s="131" t="s">
        <v>158</v>
      </c>
      <c r="MT55" s="131" t="s">
        <v>158</v>
      </c>
      <c r="MU55" s="130" t="s">
        <v>158</v>
      </c>
      <c r="MV55" s="131">
        <v>0.33678477048589028</v>
      </c>
      <c r="MW55" s="131">
        <v>0.28156621880998078</v>
      </c>
      <c r="MX55" s="131">
        <v>0.31156319224091483</v>
      </c>
      <c r="MY55" s="131">
        <v>0.27673035743699553</v>
      </c>
      <c r="MZ55" s="131">
        <v>0.29996189845108923</v>
      </c>
      <c r="NA55" s="131">
        <v>0.29579282901727122</v>
      </c>
      <c r="NB55" s="131">
        <v>0.28619439587154005</v>
      </c>
      <c r="NC55" s="131">
        <v>0.2475303975590874</v>
      </c>
      <c r="ND55" s="131">
        <v>0.30068995295098566</v>
      </c>
      <c r="NE55" s="131">
        <v>0.24699193696170055</v>
      </c>
      <c r="NF55" s="131">
        <v>0.27385007412898443</v>
      </c>
      <c r="NG55" s="131">
        <v>0.36474006498375405</v>
      </c>
      <c r="NH55" s="131" t="s">
        <v>158</v>
      </c>
      <c r="NI55" s="131" t="s">
        <v>158</v>
      </c>
      <c r="NJ55" s="131" t="s">
        <v>158</v>
      </c>
      <c r="NK55" s="131" t="s">
        <v>158</v>
      </c>
      <c r="NL55" s="131" t="s">
        <v>158</v>
      </c>
      <c r="NM55" s="131" t="s">
        <v>158</v>
      </c>
      <c r="NN55" s="131" t="s">
        <v>158</v>
      </c>
      <c r="NO55" s="131" t="s">
        <v>158</v>
      </c>
      <c r="NP55" s="131" t="s">
        <v>158</v>
      </c>
      <c r="NQ55" s="131" t="s">
        <v>158</v>
      </c>
      <c r="NR55" s="131" t="s">
        <v>158</v>
      </c>
      <c r="NS55" s="131" t="s">
        <v>158</v>
      </c>
      <c r="NT55" s="131" t="s">
        <v>158</v>
      </c>
      <c r="NU55" s="131" t="s">
        <v>158</v>
      </c>
      <c r="NV55" s="130" t="s">
        <v>158</v>
      </c>
      <c r="NW55" s="131">
        <v>0.42008091398543523</v>
      </c>
      <c r="NX55" s="131">
        <v>0.31430582213691616</v>
      </c>
      <c r="NY55" s="131">
        <v>0.34789798239837155</v>
      </c>
      <c r="NZ55" s="131">
        <v>0.30341953549662332</v>
      </c>
      <c r="OA55" s="131">
        <v>0.33309368011264806</v>
      </c>
      <c r="OB55" s="131">
        <v>0.3202733390278964</v>
      </c>
      <c r="OC55" s="131">
        <v>0.31351729432336761</v>
      </c>
      <c r="OD55" s="131">
        <v>0.30311034200100184</v>
      </c>
      <c r="OE55" s="131">
        <v>0.3402474539932106</v>
      </c>
      <c r="OF55" s="131">
        <v>0.27992944841487993</v>
      </c>
      <c r="OG55" s="131">
        <v>0.33955337286879167</v>
      </c>
      <c r="OH55" s="131">
        <v>0.41597413146713325</v>
      </c>
      <c r="OI55" s="131" t="s">
        <v>158</v>
      </c>
      <c r="OJ55" s="131" t="s">
        <v>158</v>
      </c>
      <c r="OK55" s="131" t="s">
        <v>158</v>
      </c>
      <c r="OL55" s="131" t="s">
        <v>158</v>
      </c>
      <c r="OM55" s="131" t="s">
        <v>158</v>
      </c>
      <c r="ON55" s="131" t="s">
        <v>158</v>
      </c>
      <c r="OO55" s="131" t="s">
        <v>158</v>
      </c>
      <c r="OP55" s="131" t="s">
        <v>158</v>
      </c>
      <c r="OQ55" s="131" t="s">
        <v>158</v>
      </c>
      <c r="OR55" s="131" t="s">
        <v>158</v>
      </c>
      <c r="OS55" s="131" t="s">
        <v>158</v>
      </c>
      <c r="OT55" s="131" t="s">
        <v>158</v>
      </c>
      <c r="OU55" s="131" t="s">
        <v>158</v>
      </c>
      <c r="OV55" s="131" t="s">
        <v>158</v>
      </c>
      <c r="OW55" s="378" t="s">
        <v>158</v>
      </c>
      <c r="OX55" s="132">
        <v>34.070781056944611</v>
      </c>
      <c r="OY55" s="132">
        <v>35.850649350649348</v>
      </c>
      <c r="OZ55" s="132">
        <v>29.77124183006536</v>
      </c>
      <c r="PA55" s="132">
        <v>20.598484848484848</v>
      </c>
      <c r="PB55" s="132">
        <v>26.7578125</v>
      </c>
      <c r="PC55" s="132">
        <v>29.375</v>
      </c>
      <c r="PD55" s="132">
        <v>26.3046875</v>
      </c>
      <c r="PE55" s="132">
        <v>22.2734375</v>
      </c>
      <c r="PF55" s="132">
        <v>13.685039370078741</v>
      </c>
      <c r="PG55" s="132">
        <v>14.356589147286822</v>
      </c>
      <c r="PH55" s="132">
        <v>15.302325581395349</v>
      </c>
      <c r="PI55" s="132">
        <v>11.232258064516129</v>
      </c>
      <c r="PJ55" s="132" t="s">
        <v>158</v>
      </c>
      <c r="PK55" s="132" t="s">
        <v>158</v>
      </c>
      <c r="PL55" s="132" t="s">
        <v>158</v>
      </c>
      <c r="PM55" s="132" t="s">
        <v>158</v>
      </c>
      <c r="PN55" s="132" t="s">
        <v>158</v>
      </c>
      <c r="PO55" s="132" t="s">
        <v>158</v>
      </c>
      <c r="PP55" s="132" t="s">
        <v>158</v>
      </c>
      <c r="PQ55" s="132" t="s">
        <v>158</v>
      </c>
      <c r="PR55" s="132" t="s">
        <v>158</v>
      </c>
      <c r="PS55" s="132" t="s">
        <v>158</v>
      </c>
      <c r="PT55" s="132" t="s">
        <v>158</v>
      </c>
      <c r="PU55" s="132" t="s">
        <v>158</v>
      </c>
      <c r="PV55" s="132" t="s">
        <v>158</v>
      </c>
      <c r="PW55" s="132" t="s">
        <v>158</v>
      </c>
      <c r="PX55" s="130" t="s">
        <v>158</v>
      </c>
      <c r="PY55" s="131">
        <v>2.6987933398508903</v>
      </c>
      <c r="PZ55" s="131">
        <v>2.3433327295779751</v>
      </c>
      <c r="QA55" s="131">
        <v>2.9585598243688254</v>
      </c>
      <c r="QB55" s="131">
        <v>4.2100183891136451</v>
      </c>
      <c r="QC55" s="131">
        <v>3.9050277372262774</v>
      </c>
      <c r="QD55" s="131">
        <v>3.3787234042553194</v>
      </c>
      <c r="QE55" s="131">
        <v>3.5590614790614792</v>
      </c>
      <c r="QF55" s="131">
        <v>3.3739740441950197</v>
      </c>
      <c r="QG55" s="131">
        <v>5.0135040276179517</v>
      </c>
      <c r="QH55" s="131">
        <v>3.9703023758099349</v>
      </c>
      <c r="QI55" s="131">
        <v>4.1693009118541031</v>
      </c>
      <c r="QJ55" s="131">
        <v>5.9266800689259043</v>
      </c>
      <c r="QK55" s="131" t="s">
        <v>158</v>
      </c>
      <c r="QL55" s="131" t="s">
        <v>158</v>
      </c>
      <c r="QM55" s="131" t="s">
        <v>158</v>
      </c>
      <c r="QN55" s="131" t="s">
        <v>158</v>
      </c>
      <c r="QO55" s="131" t="s">
        <v>158</v>
      </c>
      <c r="QP55" s="131" t="s">
        <v>158</v>
      </c>
      <c r="QQ55" s="131" t="s">
        <v>158</v>
      </c>
      <c r="QR55" s="131" t="s">
        <v>158</v>
      </c>
      <c r="QS55" s="131" t="s">
        <v>158</v>
      </c>
      <c r="QT55" s="131" t="s">
        <v>158</v>
      </c>
      <c r="QU55" s="131" t="s">
        <v>158</v>
      </c>
      <c r="QV55" s="131" t="s">
        <v>158</v>
      </c>
      <c r="QW55" s="131" t="s">
        <v>158</v>
      </c>
      <c r="QX55" s="131" t="s">
        <v>158</v>
      </c>
      <c r="QY55" s="130" t="s">
        <v>158</v>
      </c>
      <c r="QZ55" s="131">
        <v>3.5444503317163956</v>
      </c>
      <c r="RA55" s="131">
        <v>2.7899076254301756</v>
      </c>
      <c r="RB55" s="131">
        <v>3.4274687156970365</v>
      </c>
      <c r="RC55" s="131">
        <v>4.9430820154468549</v>
      </c>
      <c r="RD55" s="131">
        <v>4.2294189781021903</v>
      </c>
      <c r="RE55" s="131">
        <v>3.7760000000000002</v>
      </c>
      <c r="RF55" s="131">
        <v>3.9859815859815857</v>
      </c>
      <c r="RG55" s="131">
        <v>3.8130620834794811</v>
      </c>
      <c r="RH55" s="131">
        <v>5.8099942462600689</v>
      </c>
      <c r="RI55" s="131">
        <v>4.3666360691144703</v>
      </c>
      <c r="RJ55" s="131">
        <v>4.4914741641337388</v>
      </c>
      <c r="RK55" s="131">
        <v>6.7056863871338308</v>
      </c>
      <c r="RL55" s="131" t="s">
        <v>158</v>
      </c>
      <c r="RM55" s="131" t="s">
        <v>158</v>
      </c>
      <c r="RN55" s="131" t="s">
        <v>158</v>
      </c>
      <c r="RO55" s="131" t="s">
        <v>158</v>
      </c>
      <c r="RP55" s="131" t="s">
        <v>158</v>
      </c>
      <c r="RQ55" s="131" t="s">
        <v>158</v>
      </c>
      <c r="RR55" s="131" t="s">
        <v>158</v>
      </c>
      <c r="RS55" s="131" t="s">
        <v>158</v>
      </c>
      <c r="RT55" s="131" t="s">
        <v>158</v>
      </c>
      <c r="RU55" s="131" t="s">
        <v>158</v>
      </c>
      <c r="RV55" s="131" t="s">
        <v>158</v>
      </c>
      <c r="RW55" s="131" t="s">
        <v>158</v>
      </c>
      <c r="RX55" s="131" t="s">
        <v>158</v>
      </c>
      <c r="RY55" s="131" t="s">
        <v>158</v>
      </c>
      <c r="RZ55" s="130" t="s">
        <v>158</v>
      </c>
      <c r="SA55" s="131">
        <v>4.4210904571938849</v>
      </c>
      <c r="SB55" s="131">
        <v>3.1143090019923929</v>
      </c>
      <c r="SC55" s="131">
        <v>3.8271833150384191</v>
      </c>
      <c r="SD55" s="131">
        <v>5.4198161088635528</v>
      </c>
      <c r="SE55" s="131">
        <v>4.6965722627737225</v>
      </c>
      <c r="SF55" s="131">
        <v>4.0885106382978718</v>
      </c>
      <c r="SG55" s="131">
        <v>4.3665221265221268</v>
      </c>
      <c r="SH55" s="131">
        <v>4.6692388635566466</v>
      </c>
      <c r="SI55" s="131">
        <v>6.5743325661680085</v>
      </c>
      <c r="SJ55" s="131">
        <v>4.9489470842332608</v>
      </c>
      <c r="SK55" s="131">
        <v>5.5690881458966563</v>
      </c>
      <c r="SL55" s="131">
        <v>7.6476163124641019</v>
      </c>
      <c r="SM55" s="131" t="s">
        <v>158</v>
      </c>
      <c r="SN55" s="131" t="s">
        <v>158</v>
      </c>
      <c r="SO55" s="131" t="s">
        <v>158</v>
      </c>
      <c r="SP55" s="131" t="s">
        <v>158</v>
      </c>
      <c r="SQ55" s="131" t="s">
        <v>158</v>
      </c>
      <c r="SR55" s="131" t="s">
        <v>158</v>
      </c>
      <c r="SS55" s="131" t="s">
        <v>158</v>
      </c>
      <c r="ST55" s="131" t="s">
        <v>158</v>
      </c>
      <c r="SU55" s="131" t="s">
        <v>158</v>
      </c>
      <c r="SV55" s="131" t="s">
        <v>158</v>
      </c>
      <c r="SW55" s="131" t="s">
        <v>158</v>
      </c>
      <c r="SX55" s="131" t="s">
        <v>158</v>
      </c>
      <c r="SY55" s="131" t="s">
        <v>158</v>
      </c>
      <c r="SZ55" s="131" t="s">
        <v>158</v>
      </c>
      <c r="TA55" s="378" t="s">
        <v>158</v>
      </c>
      <c r="TB55" s="132">
        <v>24.357239404524137</v>
      </c>
      <c r="TC55" s="132">
        <v>25.512987012987011</v>
      </c>
      <c r="TD55" s="132">
        <v>19.588235294117649</v>
      </c>
      <c r="TE55" s="132">
        <v>8.5303030303030312</v>
      </c>
      <c r="TF55" s="132">
        <v>15.2421875</v>
      </c>
      <c r="TG55" s="132">
        <v>17.9296875</v>
      </c>
      <c r="TH55" s="132">
        <v>14.5859375</v>
      </c>
      <c r="TI55" s="132">
        <v>12.7890625</v>
      </c>
      <c r="TJ55" s="132">
        <v>5.9055118110236222</v>
      </c>
      <c r="TK55" s="132">
        <v>5.4186046511627906</v>
      </c>
      <c r="TL55" s="132">
        <v>7.3410852713178292</v>
      </c>
      <c r="TM55" s="132">
        <v>2.8193548387096774</v>
      </c>
      <c r="TN55" s="132" t="s">
        <v>158</v>
      </c>
      <c r="TO55" s="132" t="s">
        <v>158</v>
      </c>
      <c r="TP55" s="132" t="s">
        <v>158</v>
      </c>
      <c r="TQ55" s="132" t="s">
        <v>158</v>
      </c>
      <c r="TR55" s="132" t="s">
        <v>158</v>
      </c>
      <c r="TS55" s="132" t="s">
        <v>158</v>
      </c>
      <c r="TT55" s="132" t="s">
        <v>158</v>
      </c>
      <c r="TU55" s="132" t="s">
        <v>158</v>
      </c>
      <c r="TV55" s="132" t="s">
        <v>158</v>
      </c>
      <c r="TW55" s="132" t="s">
        <v>158</v>
      </c>
      <c r="TX55" s="132" t="s">
        <v>158</v>
      </c>
      <c r="TY55" s="132" t="s">
        <v>158</v>
      </c>
      <c r="TZ55" s="132" t="s">
        <v>158</v>
      </c>
      <c r="UA55" s="132" t="s">
        <v>158</v>
      </c>
      <c r="UB55" s="235" t="s">
        <v>158</v>
      </c>
      <c r="UC55" s="236">
        <v>41.78</v>
      </c>
      <c r="UD55" s="236">
        <v>46.18</v>
      </c>
      <c r="UE55" s="236">
        <v>42.24</v>
      </c>
      <c r="UF55" s="236">
        <v>45.26</v>
      </c>
      <c r="UG55" s="236">
        <v>55.86</v>
      </c>
      <c r="UH55" s="236">
        <v>54.11</v>
      </c>
      <c r="UI55" s="236">
        <v>53.07</v>
      </c>
      <c r="UJ55" s="236">
        <v>49.45</v>
      </c>
      <c r="UK55" s="236">
        <v>41.59</v>
      </c>
      <c r="UL55" s="236">
        <v>38.020000000000003</v>
      </c>
      <c r="UM55" s="236">
        <v>43.01</v>
      </c>
      <c r="UN55" s="236">
        <v>47.51</v>
      </c>
      <c r="UO55" s="231" t="s">
        <v>5</v>
      </c>
      <c r="UP55" s="231" t="s">
        <v>5</v>
      </c>
      <c r="UQ55" s="231" t="s">
        <v>5</v>
      </c>
      <c r="UR55" s="231" t="s">
        <v>5</v>
      </c>
      <c r="US55" s="231" t="s">
        <v>5</v>
      </c>
      <c r="UT55" s="231" t="s">
        <v>5</v>
      </c>
      <c r="UU55" s="231" t="s">
        <v>5</v>
      </c>
      <c r="UV55" s="231" t="s">
        <v>5</v>
      </c>
      <c r="UW55" s="231" t="s">
        <v>5</v>
      </c>
      <c r="UX55" s="231" t="s">
        <v>5</v>
      </c>
      <c r="UY55" s="231" t="s">
        <v>5</v>
      </c>
      <c r="UZ55" s="231" t="s">
        <v>5</v>
      </c>
      <c r="VA55" s="231" t="s">
        <v>5</v>
      </c>
      <c r="VB55" s="231" t="s">
        <v>5</v>
      </c>
      <c r="VC55" s="130" t="s">
        <v>158</v>
      </c>
      <c r="VD55" s="131">
        <v>2.2008137146960265</v>
      </c>
      <c r="VE55" s="131">
        <v>1.8191857947163275</v>
      </c>
      <c r="VF55" s="131">
        <v>2.0852272727272725</v>
      </c>
      <c r="VG55" s="131">
        <v>1.9160406539991164</v>
      </c>
      <c r="VH55" s="131">
        <v>1.8705692803437164</v>
      </c>
      <c r="VI55" s="131">
        <v>1.8342265754943634</v>
      </c>
      <c r="VJ55" s="131">
        <v>1.7640851705294893</v>
      </c>
      <c r="VK55" s="131">
        <v>1.5197168857431749</v>
      </c>
      <c r="VL55" s="131">
        <v>1.6496754027410434</v>
      </c>
      <c r="VM55" s="131">
        <v>1.499210941609679</v>
      </c>
      <c r="VN55" s="131">
        <v>1.4833759590792839</v>
      </c>
      <c r="VO55" s="131">
        <v>1.4011786992212165</v>
      </c>
      <c r="VP55" s="131" t="s">
        <v>158</v>
      </c>
      <c r="VQ55" s="131" t="s">
        <v>158</v>
      </c>
      <c r="VR55" s="131" t="s">
        <v>158</v>
      </c>
      <c r="VS55" s="131" t="s">
        <v>158</v>
      </c>
      <c r="VT55" s="131" t="s">
        <v>158</v>
      </c>
      <c r="VU55" s="131" t="s">
        <v>158</v>
      </c>
      <c r="VV55" s="131" t="s">
        <v>158</v>
      </c>
      <c r="VW55" s="131" t="s">
        <v>158</v>
      </c>
      <c r="VX55" s="131" t="s">
        <v>158</v>
      </c>
      <c r="VY55" s="131" t="s">
        <v>158</v>
      </c>
      <c r="VZ55" s="131" t="s">
        <v>158</v>
      </c>
      <c r="WA55" s="131" t="s">
        <v>158</v>
      </c>
      <c r="WB55" s="131" t="s">
        <v>158</v>
      </c>
      <c r="WC55" s="131" t="s">
        <v>158</v>
      </c>
      <c r="WD55" s="130" t="s">
        <v>158</v>
      </c>
      <c r="WE55" s="131">
        <v>2.8904306179780757</v>
      </c>
      <c r="WF55" s="131">
        <v>2.1658726721524468</v>
      </c>
      <c r="WG55" s="131">
        <v>2.4157196969696968</v>
      </c>
      <c r="WH55" s="131">
        <v>2.2496685815289439</v>
      </c>
      <c r="WI55" s="131">
        <v>2.0259577515216614</v>
      </c>
      <c r="WJ55" s="131">
        <v>2.0498983552023655</v>
      </c>
      <c r="WK55" s="131">
        <v>1.9756924816280383</v>
      </c>
      <c r="WL55" s="131">
        <v>1.7174924165824066</v>
      </c>
      <c r="WM55" s="131">
        <v>1.9117576340466458</v>
      </c>
      <c r="WN55" s="131">
        <v>1.6488690163072066</v>
      </c>
      <c r="WO55" s="131">
        <v>1.5980004650081379</v>
      </c>
      <c r="WP55" s="131">
        <v>1.585350452536308</v>
      </c>
      <c r="WQ55" s="131" t="s">
        <v>158</v>
      </c>
      <c r="WR55" s="131" t="s">
        <v>158</v>
      </c>
      <c r="WS55" s="131" t="s">
        <v>158</v>
      </c>
      <c r="WT55" s="131" t="s">
        <v>158</v>
      </c>
      <c r="WU55" s="131" t="s">
        <v>158</v>
      </c>
      <c r="WV55" s="131" t="s">
        <v>158</v>
      </c>
      <c r="WW55" s="131" t="s">
        <v>158</v>
      </c>
      <c r="WX55" s="131" t="s">
        <v>158</v>
      </c>
      <c r="WY55" s="131" t="s">
        <v>158</v>
      </c>
      <c r="WZ55" s="131" t="s">
        <v>158</v>
      </c>
      <c r="XA55" s="131" t="s">
        <v>158</v>
      </c>
      <c r="XB55" s="131" t="s">
        <v>158</v>
      </c>
      <c r="XC55" s="131" t="s">
        <v>158</v>
      </c>
      <c r="XD55" s="131" t="s">
        <v>158</v>
      </c>
      <c r="XE55" s="130" t="s">
        <v>158</v>
      </c>
      <c r="XF55" s="131">
        <v>3.6053136668262327</v>
      </c>
      <c r="XG55" s="131">
        <v>2.4177132957990475</v>
      </c>
      <c r="XH55" s="131">
        <v>2.6974431818181817</v>
      </c>
      <c r="XI55" s="131">
        <v>2.4666372072470173</v>
      </c>
      <c r="XJ55" s="131">
        <v>2.2497314715359829</v>
      </c>
      <c r="XK55" s="131">
        <v>2.2195527628904084</v>
      </c>
      <c r="XL55" s="131">
        <v>2.1643112869794612</v>
      </c>
      <c r="XM55" s="131">
        <v>2.1031344792719917</v>
      </c>
      <c r="XN55" s="131">
        <v>2.163260399134407</v>
      </c>
      <c r="XO55" s="131">
        <v>1.8687532877432929</v>
      </c>
      <c r="XP55" s="131">
        <v>1.9813996744943037</v>
      </c>
      <c r="XQ55" s="131">
        <v>1.8080404125447276</v>
      </c>
      <c r="XR55" s="131" t="s">
        <v>158</v>
      </c>
      <c r="XS55" s="131" t="s">
        <v>158</v>
      </c>
      <c r="XT55" s="131" t="s">
        <v>158</v>
      </c>
      <c r="XU55" s="131" t="s">
        <v>158</v>
      </c>
      <c r="XV55" s="131" t="s">
        <v>158</v>
      </c>
      <c r="XW55" s="131" t="s">
        <v>158</v>
      </c>
      <c r="XX55" s="131" t="s">
        <v>158</v>
      </c>
      <c r="XY55" s="131" t="s">
        <v>158</v>
      </c>
      <c r="XZ55" s="131" t="s">
        <v>158</v>
      </c>
      <c r="YA55" s="131" t="s">
        <v>158</v>
      </c>
      <c r="YB55" s="131" t="s">
        <v>158</v>
      </c>
      <c r="YC55" s="131" t="s">
        <v>158</v>
      </c>
      <c r="YD55" s="131" t="s">
        <v>158</v>
      </c>
      <c r="YE55" s="131" t="s">
        <v>158</v>
      </c>
      <c r="YF55" s="235" t="s">
        <v>158</v>
      </c>
      <c r="YG55" s="8">
        <v>149.893834</v>
      </c>
      <c r="YH55" s="8">
        <v>154</v>
      </c>
      <c r="YI55" s="8">
        <v>153</v>
      </c>
      <c r="YJ55" s="8">
        <v>132</v>
      </c>
      <c r="YK55" s="8">
        <v>128</v>
      </c>
      <c r="YL55" s="8">
        <v>128</v>
      </c>
      <c r="YM55" s="8">
        <v>128</v>
      </c>
      <c r="YN55" s="8">
        <v>128</v>
      </c>
      <c r="YO55" s="8">
        <v>127</v>
      </c>
      <c r="YP55" s="8">
        <v>129</v>
      </c>
      <c r="YQ55" s="8">
        <v>129</v>
      </c>
      <c r="YR55" s="8">
        <v>155</v>
      </c>
      <c r="YS55" s="231" t="s">
        <v>5</v>
      </c>
      <c r="YT55" s="231" t="s">
        <v>5</v>
      </c>
      <c r="YU55" s="231" t="s">
        <v>5</v>
      </c>
      <c r="YV55" s="231" t="s">
        <v>5</v>
      </c>
      <c r="YW55" s="231" t="s">
        <v>5</v>
      </c>
      <c r="YX55" s="231" t="s">
        <v>5</v>
      </c>
      <c r="YY55" s="231" t="s">
        <v>5</v>
      </c>
      <c r="YZ55" s="231" t="s">
        <v>5</v>
      </c>
      <c r="ZA55" s="231" t="s">
        <v>5</v>
      </c>
      <c r="ZB55" s="231" t="s">
        <v>5</v>
      </c>
      <c r="ZC55" s="231" t="s">
        <v>5</v>
      </c>
      <c r="ZD55" s="231" t="s">
        <v>5</v>
      </c>
      <c r="ZE55" s="231" t="s">
        <v>5</v>
      </c>
      <c r="ZF55" s="231" t="s">
        <v>5</v>
      </c>
      <c r="ZG55" s="235" t="s">
        <v>158</v>
      </c>
      <c r="ZH55" s="133">
        <v>0.1079</v>
      </c>
      <c r="ZI55" s="133">
        <v>0.1333</v>
      </c>
      <c r="ZJ55" s="133">
        <v>2.8300000000000002E-2</v>
      </c>
      <c r="ZK55" s="133">
        <v>7.4099999999999999E-2</v>
      </c>
      <c r="ZL55" s="133">
        <v>0.10199999999999999</v>
      </c>
      <c r="ZM55" s="133">
        <v>7.3200000000000001E-2</v>
      </c>
      <c r="ZN55" s="133">
        <v>7.2300000000000003E-2</v>
      </c>
      <c r="ZO55" s="133">
        <v>1.37E-2</v>
      </c>
      <c r="ZP55" s="133">
        <v>0.11019999999999999</v>
      </c>
      <c r="ZQ55" s="133">
        <v>8.5500000000000007E-2</v>
      </c>
      <c r="ZR55" s="133">
        <v>0.1096</v>
      </c>
      <c r="ZS55" s="133">
        <v>6.9099999999999995E-2</v>
      </c>
      <c r="ZT55" s="379" t="s">
        <v>158</v>
      </c>
      <c r="ZU55" s="133">
        <v>3.8300000000000001E-2</v>
      </c>
      <c r="ZV55" s="133">
        <v>6.4399999999999999E-2</v>
      </c>
      <c r="ZW55" s="133">
        <v>3.5699999999999996E-2</v>
      </c>
      <c r="ZX55" s="133">
        <v>4.5199999999999997E-2</v>
      </c>
      <c r="ZY55" s="133">
        <v>5.74E-2</v>
      </c>
      <c r="ZZ55" s="133">
        <v>4.5499999999999999E-2</v>
      </c>
      <c r="AAA55" s="133">
        <v>4.4800000000000006E-2</v>
      </c>
      <c r="AAB55" s="133">
        <v>4.24E-2</v>
      </c>
      <c r="AAC55" s="133">
        <v>6.5199999999999994E-2</v>
      </c>
      <c r="AAD55" s="133">
        <v>5.6399999999999999E-2</v>
      </c>
      <c r="AAE55" s="133">
        <v>6.9900000000000004E-2</v>
      </c>
      <c r="AAF55" s="133">
        <v>5.5999999999999994E-2</v>
      </c>
      <c r="AAG55" s="235" t="s">
        <v>158</v>
      </c>
      <c r="AAH55" s="8">
        <v>53748</v>
      </c>
      <c r="AAI55" s="8">
        <v>54705</v>
      </c>
      <c r="AAJ55" s="8">
        <v>50109</v>
      </c>
      <c r="AAK55" s="8">
        <v>48568</v>
      </c>
      <c r="AAL55" s="8">
        <v>48292</v>
      </c>
      <c r="AAM55" s="8">
        <v>47999</v>
      </c>
      <c r="AAN55" s="8">
        <v>46894</v>
      </c>
      <c r="AAO55" s="8">
        <v>43918</v>
      </c>
      <c r="AAP55" s="8">
        <v>33582</v>
      </c>
      <c r="AAQ55" s="8">
        <v>32742</v>
      </c>
      <c r="AAR55" s="8">
        <v>32376</v>
      </c>
      <c r="AAS55" s="8">
        <v>32008</v>
      </c>
      <c r="AAT55" s="231" t="s">
        <v>5</v>
      </c>
      <c r="AAU55" s="231" t="s">
        <v>5</v>
      </c>
      <c r="AAV55" s="231" t="s">
        <v>5</v>
      </c>
      <c r="AAW55" s="231" t="s">
        <v>5</v>
      </c>
      <c r="AAX55" s="231" t="s">
        <v>5</v>
      </c>
      <c r="AAY55" s="231" t="s">
        <v>5</v>
      </c>
      <c r="AAZ55" s="231" t="s">
        <v>5</v>
      </c>
      <c r="ABA55" s="231" t="s">
        <v>5</v>
      </c>
      <c r="ABB55" s="231" t="s">
        <v>5</v>
      </c>
      <c r="ABC55" s="231" t="s">
        <v>5</v>
      </c>
      <c r="ABD55" s="231" t="s">
        <v>5</v>
      </c>
      <c r="ABE55" s="231" t="s">
        <v>5</v>
      </c>
      <c r="ABF55" s="231" t="s">
        <v>5</v>
      </c>
      <c r="ABG55" s="231" t="s">
        <v>5</v>
      </c>
      <c r="ABH55" s="235" t="s">
        <v>158</v>
      </c>
      <c r="ABI55" s="8">
        <v>5107</v>
      </c>
      <c r="ABJ55" s="8">
        <v>5521</v>
      </c>
      <c r="ABK55" s="8">
        <v>4555</v>
      </c>
      <c r="ABL55" s="8">
        <v>2719</v>
      </c>
      <c r="ABM55" s="8">
        <v>3425</v>
      </c>
      <c r="ABN55" s="8">
        <v>3760</v>
      </c>
      <c r="ABO55" s="8">
        <v>3367</v>
      </c>
      <c r="ABP55" s="8">
        <v>2851</v>
      </c>
      <c r="ABQ55" s="8">
        <v>1738</v>
      </c>
      <c r="ABR55" s="8">
        <v>1852</v>
      </c>
      <c r="ABS55" s="8">
        <v>1974</v>
      </c>
      <c r="ABT55" s="8">
        <v>1741</v>
      </c>
      <c r="ABU55" s="231" t="s">
        <v>5</v>
      </c>
      <c r="ABV55" s="231" t="s">
        <v>5</v>
      </c>
      <c r="ABW55" s="231" t="s">
        <v>5</v>
      </c>
      <c r="ABX55" s="231" t="s">
        <v>5</v>
      </c>
      <c r="ABY55" s="231" t="s">
        <v>5</v>
      </c>
      <c r="ABZ55" s="231" t="s">
        <v>5</v>
      </c>
      <c r="ACA55" s="231" t="s">
        <v>5</v>
      </c>
      <c r="ACB55" s="231" t="s">
        <v>5</v>
      </c>
      <c r="ACC55" s="231" t="s">
        <v>5</v>
      </c>
      <c r="ACD55" s="231" t="s">
        <v>5</v>
      </c>
      <c r="ACE55" s="231" t="s">
        <v>5</v>
      </c>
      <c r="ACF55" s="231" t="s">
        <v>5</v>
      </c>
      <c r="ACG55" s="231" t="s">
        <v>5</v>
      </c>
      <c r="ACH55" s="231" t="s">
        <v>5</v>
      </c>
      <c r="ACI55" s="235" t="s">
        <v>158</v>
      </c>
      <c r="ACJ55" s="8">
        <v>3651</v>
      </c>
      <c r="ACK55" s="8">
        <v>3929</v>
      </c>
      <c r="ACL55" s="8">
        <v>2997</v>
      </c>
      <c r="ACM55" s="8">
        <v>1126</v>
      </c>
      <c r="ACN55" s="8">
        <v>1951</v>
      </c>
      <c r="ACO55" s="8">
        <v>2295</v>
      </c>
      <c r="ACP55" s="8">
        <v>1867</v>
      </c>
      <c r="ACQ55" s="8">
        <v>1637</v>
      </c>
      <c r="ACR55" s="8">
        <v>750</v>
      </c>
      <c r="ACS55" s="8">
        <v>699</v>
      </c>
      <c r="ACT55" s="8">
        <v>947</v>
      </c>
      <c r="ACU55" s="8">
        <v>437</v>
      </c>
      <c r="ACV55" s="238" t="s">
        <v>5</v>
      </c>
      <c r="ACW55" s="238" t="s">
        <v>5</v>
      </c>
      <c r="ACX55" s="238" t="s">
        <v>5</v>
      </c>
      <c r="ACY55" s="238" t="s">
        <v>5</v>
      </c>
      <c r="ACZ55" s="238" t="s">
        <v>5</v>
      </c>
      <c r="ADA55" s="238" t="s">
        <v>5</v>
      </c>
      <c r="ADB55" s="238" t="s">
        <v>5</v>
      </c>
      <c r="ADC55" s="238" t="s">
        <v>5</v>
      </c>
      <c r="ADD55" s="238" t="s">
        <v>5</v>
      </c>
      <c r="ADE55" s="238" t="s">
        <v>5</v>
      </c>
      <c r="ADF55" s="238" t="s">
        <v>5</v>
      </c>
      <c r="ADG55" s="238" t="s">
        <v>5</v>
      </c>
      <c r="ADH55" s="238" t="s">
        <v>5</v>
      </c>
      <c r="ADI55" s="238" t="s">
        <v>5</v>
      </c>
      <c r="ADJ55" s="127" t="s">
        <v>158</v>
      </c>
      <c r="ADK55" s="128">
        <v>0.91269841269841268</v>
      </c>
      <c r="ADL55" s="128">
        <v>0.35654362416107382</v>
      </c>
      <c r="ADM55" s="128">
        <v>1.6587301587301591</v>
      </c>
      <c r="ADN55" s="128">
        <v>0.48872180451127817</v>
      </c>
      <c r="ADO55" s="128">
        <v>0.32347670250896055</v>
      </c>
      <c r="ADP55" s="128">
        <v>0.44743589743589746</v>
      </c>
      <c r="ADQ55" s="128">
        <v>0.46823204419889503</v>
      </c>
      <c r="ADR55" s="128">
        <v>2.6171875</v>
      </c>
      <c r="ADS55" s="128">
        <v>0.33231083844580778</v>
      </c>
      <c r="ADT55" s="128">
        <v>0.44376899696048633</v>
      </c>
      <c r="ADU55" s="128">
        <v>0.31648351648351647</v>
      </c>
      <c r="ADV55" s="128">
        <v>0.49315068493150682</v>
      </c>
      <c r="ADW55" s="128">
        <v>0.18774445893089961</v>
      </c>
      <c r="ADX55" s="128">
        <v>0.23606557377049181</v>
      </c>
      <c r="ADY55" s="128">
        <v>0.36734693877551022</v>
      </c>
      <c r="ADZ55" s="128">
        <v>2.7692307692307692</v>
      </c>
      <c r="AEA55" s="128" t="s">
        <v>158</v>
      </c>
      <c r="AEB55" s="128" t="s">
        <v>158</v>
      </c>
      <c r="AEC55" s="128" t="s">
        <v>158</v>
      </c>
      <c r="AED55" s="128" t="s">
        <v>158</v>
      </c>
      <c r="AEE55" s="128" t="s">
        <v>158</v>
      </c>
      <c r="AEF55" s="128" t="s">
        <v>158</v>
      </c>
      <c r="AEG55" s="128" t="s">
        <v>158</v>
      </c>
      <c r="AEH55" s="128" t="s">
        <v>158</v>
      </c>
      <c r="AEI55" s="128" t="s">
        <v>158</v>
      </c>
      <c r="AEJ55" s="128" t="s">
        <v>158</v>
      </c>
      <c r="AEK55" s="127" t="s">
        <v>158</v>
      </c>
      <c r="AEL55" s="128">
        <v>6.7506524025846865E-2</v>
      </c>
      <c r="AEM55" s="128">
        <v>5.9273682303930451E-2</v>
      </c>
      <c r="AEN55" s="128">
        <v>7.0201975850713513E-2</v>
      </c>
      <c r="AEO55" s="128">
        <v>9.4667157043030525E-2</v>
      </c>
      <c r="AEP55" s="128">
        <v>6.7456934306569336E-2</v>
      </c>
      <c r="AEQ55" s="128">
        <v>5.9404255319148939E-2</v>
      </c>
      <c r="AER55" s="128">
        <v>6.4437184437184436E-2</v>
      </c>
      <c r="AES55" s="128">
        <v>7.5201683619782536E-2</v>
      </c>
      <c r="AET55" s="128">
        <v>0.1187428078250863</v>
      </c>
      <c r="AEU55" s="128">
        <v>0.10169546436285097</v>
      </c>
      <c r="AEV55" s="128">
        <v>9.4103343465045591E-2</v>
      </c>
      <c r="AEW55" s="128">
        <v>0.12820218265364733</v>
      </c>
      <c r="AEX55" s="128" t="s">
        <v>158</v>
      </c>
      <c r="AEY55" s="128" t="s">
        <v>158</v>
      </c>
      <c r="AEZ55" s="128" t="s">
        <v>158</v>
      </c>
      <c r="AFA55" s="128" t="s">
        <v>158</v>
      </c>
      <c r="AFB55" s="128" t="s">
        <v>158</v>
      </c>
      <c r="AFC55" s="128" t="s">
        <v>158</v>
      </c>
      <c r="AFD55" s="128" t="s">
        <v>158</v>
      </c>
      <c r="AFE55" s="128" t="s">
        <v>158</v>
      </c>
      <c r="AFF55" s="128" t="s">
        <v>158</v>
      </c>
      <c r="AFG55" s="128" t="s">
        <v>158</v>
      </c>
      <c r="AFH55" s="128" t="s">
        <v>158</v>
      </c>
      <c r="AFI55" s="128" t="s">
        <v>158</v>
      </c>
      <c r="AFJ55" s="128" t="s">
        <v>158</v>
      </c>
      <c r="AFK55" s="128" t="s">
        <v>158</v>
      </c>
      <c r="AFL55" s="134" t="s">
        <v>158</v>
      </c>
      <c r="AFM55" s="135">
        <v>9.4427778197754039E-2</v>
      </c>
      <c r="AFN55" s="135">
        <v>8.3290913718503445E-2</v>
      </c>
      <c r="AFO55" s="135">
        <v>0.10669669669669671</v>
      </c>
      <c r="AFP55" s="135">
        <v>0.22859680284191827</v>
      </c>
      <c r="AFQ55" s="135">
        <v>0.11842132239876986</v>
      </c>
      <c r="AFR55" s="135">
        <v>9.7324618736383442E-2</v>
      </c>
      <c r="AFS55" s="135">
        <v>0.11620782003213712</v>
      </c>
      <c r="AFT55" s="135">
        <v>0.13097128894318877</v>
      </c>
      <c r="AFU55" s="135">
        <v>0.27516666666666667</v>
      </c>
      <c r="AFV55" s="135">
        <v>0.26944206008583693</v>
      </c>
      <c r="AFW55" s="135">
        <v>0.19615628299894403</v>
      </c>
      <c r="AFX55" s="135">
        <v>0.5107551487414187</v>
      </c>
      <c r="AFY55" s="135" t="s">
        <v>158</v>
      </c>
      <c r="AFZ55" s="135" t="s">
        <v>158</v>
      </c>
      <c r="AGA55" s="135" t="s">
        <v>158</v>
      </c>
      <c r="AGB55" s="135" t="s">
        <v>158</v>
      </c>
      <c r="AGC55" s="135" t="s">
        <v>158</v>
      </c>
      <c r="AGD55" s="135" t="s">
        <v>158</v>
      </c>
      <c r="AGE55" s="135" t="s">
        <v>158</v>
      </c>
      <c r="AGF55" s="135" t="s">
        <v>158</v>
      </c>
      <c r="AGG55" s="135" t="s">
        <v>158</v>
      </c>
      <c r="AGH55" s="135" t="s">
        <v>158</v>
      </c>
      <c r="AGI55" s="135" t="s">
        <v>158</v>
      </c>
      <c r="AGJ55" s="135" t="s">
        <v>158</v>
      </c>
      <c r="AGK55" s="135" t="s">
        <v>158</v>
      </c>
      <c r="AGL55" s="135" t="s">
        <v>158</v>
      </c>
    </row>
    <row r="56" spans="1:870" x14ac:dyDescent="0.2">
      <c r="A56" s="7">
        <v>54</v>
      </c>
      <c r="B56" s="1" t="s">
        <v>366</v>
      </c>
      <c r="C56" s="1" t="s">
        <v>367</v>
      </c>
      <c r="D56" s="94">
        <v>2.8500000000000001E-2</v>
      </c>
      <c r="E56" s="95">
        <v>0.03</v>
      </c>
      <c r="F56" s="57">
        <v>0.36</v>
      </c>
      <c r="G56" s="58" t="s">
        <v>159</v>
      </c>
      <c r="H56" s="58">
        <v>0.36</v>
      </c>
      <c r="I56" s="226" t="s">
        <v>5</v>
      </c>
      <c r="J56" s="58" t="s">
        <v>159</v>
      </c>
      <c r="K56" s="58" t="s">
        <v>1280</v>
      </c>
      <c r="L56" s="226" t="s">
        <v>5</v>
      </c>
      <c r="M56" s="151">
        <v>0.34500000000000008</v>
      </c>
      <c r="N56" s="124">
        <v>0.32825000000000004</v>
      </c>
      <c r="O56" s="124">
        <v>0.31257999999999997</v>
      </c>
      <c r="P56" s="124">
        <v>0.29333266666666669</v>
      </c>
      <c r="Q56" s="124">
        <v>0.27333333333333332</v>
      </c>
      <c r="R56" s="124">
        <v>0.24749999999999994</v>
      </c>
      <c r="S56" s="124">
        <v>0.23259999999999997</v>
      </c>
      <c r="T56" s="124">
        <v>0.2215</v>
      </c>
      <c r="U56" s="124">
        <v>0.2036</v>
      </c>
      <c r="V56" s="124">
        <v>0.18679999999999999</v>
      </c>
      <c r="W56" s="124">
        <v>0.13650000000000001</v>
      </c>
      <c r="X56" s="143">
        <v>0.12</v>
      </c>
      <c r="Y56" s="124">
        <v>0.12</v>
      </c>
      <c r="Z56" s="124">
        <v>0.12</v>
      </c>
      <c r="AA56" s="124">
        <v>0.28870000000000001</v>
      </c>
      <c r="AB56" s="124">
        <v>0.34870000000000001</v>
      </c>
      <c r="AC56" s="124" t="s">
        <v>1334</v>
      </c>
      <c r="AD56" s="124" t="s">
        <v>5</v>
      </c>
      <c r="AE56" s="124" t="s">
        <v>5</v>
      </c>
      <c r="AF56" s="124" t="s">
        <v>5</v>
      </c>
      <c r="AG56" s="124" t="s">
        <v>5</v>
      </c>
      <c r="AH56" s="137" t="s">
        <v>5</v>
      </c>
      <c r="AI56" s="137" t="s">
        <v>5</v>
      </c>
      <c r="AJ56" s="137" t="s">
        <v>5</v>
      </c>
      <c r="AK56" s="137" t="s">
        <v>5</v>
      </c>
      <c r="AL56" s="137" t="s">
        <v>5</v>
      </c>
      <c r="AM56" s="137" t="s">
        <v>5</v>
      </c>
      <c r="AN56" s="137" t="s">
        <v>5</v>
      </c>
      <c r="AO56" s="137" t="s">
        <v>5</v>
      </c>
      <c r="AP56" s="137" t="s">
        <v>5</v>
      </c>
      <c r="AQ56" s="137" t="s">
        <v>5</v>
      </c>
      <c r="AR56" s="137" t="s">
        <v>5</v>
      </c>
      <c r="AS56" s="137" t="s">
        <v>5</v>
      </c>
      <c r="AT56" s="137" t="s">
        <v>5</v>
      </c>
      <c r="AU56" s="137" t="s">
        <v>5</v>
      </c>
      <c r="AV56" s="137" t="s">
        <v>5</v>
      </c>
      <c r="AW56" s="137" t="s">
        <v>5</v>
      </c>
      <c r="AX56" s="137" t="s">
        <v>5</v>
      </c>
      <c r="AY56" s="137" t="s">
        <v>5</v>
      </c>
      <c r="AZ56" s="137" t="s">
        <v>5</v>
      </c>
      <c r="BA56" s="137" t="s">
        <v>5</v>
      </c>
      <c r="BB56" s="137" t="s">
        <v>5</v>
      </c>
      <c r="BC56" s="137" t="s">
        <v>5</v>
      </c>
      <c r="BD56" s="137" t="s">
        <v>5</v>
      </c>
      <c r="BE56" s="137" t="s">
        <v>5</v>
      </c>
      <c r="BF56" s="137" t="s">
        <v>5</v>
      </c>
      <c r="BG56" s="137" t="s">
        <v>5</v>
      </c>
      <c r="BH56" s="137" t="s">
        <v>5</v>
      </c>
      <c r="BI56" s="137" t="s">
        <v>5</v>
      </c>
      <c r="BJ56" s="137" t="s">
        <v>5</v>
      </c>
      <c r="BK56" s="137" t="s">
        <v>5</v>
      </c>
      <c r="BL56" s="137" t="s">
        <v>5</v>
      </c>
      <c r="BM56" s="126">
        <v>5.1028179741051227E-2</v>
      </c>
      <c r="BN56" s="125">
        <v>5.0131166421396367E-2</v>
      </c>
      <c r="BO56" s="125">
        <v>6.5616058218314066E-2</v>
      </c>
      <c r="BP56" s="125">
        <v>7.3168292682926905E-2</v>
      </c>
      <c r="BQ56" s="125">
        <v>0.10437710437710468</v>
      </c>
      <c r="BR56" s="125">
        <v>6.4058469475494206E-2</v>
      </c>
      <c r="BS56" s="125">
        <v>5.0112866817155544E-2</v>
      </c>
      <c r="BT56" s="125">
        <v>8.7917485265226025E-2</v>
      </c>
      <c r="BU56" s="125">
        <v>8.9935760171306223E-2</v>
      </c>
      <c r="BV56" s="125">
        <v>0.3684981684981683</v>
      </c>
      <c r="BW56" s="125">
        <v>0.13750000000000018</v>
      </c>
      <c r="BX56" s="125">
        <v>0</v>
      </c>
      <c r="BY56" s="125">
        <v>0</v>
      </c>
      <c r="BZ56" s="125">
        <v>-0.58434360928299278</v>
      </c>
      <c r="CA56" s="125">
        <v>-0.17206767995411532</v>
      </c>
      <c r="CB56" s="125" t="s">
        <v>158</v>
      </c>
      <c r="CC56" s="125" t="s">
        <v>158</v>
      </c>
      <c r="CD56" s="125" t="s">
        <v>158</v>
      </c>
      <c r="CE56" s="125" t="s">
        <v>158</v>
      </c>
      <c r="CF56" s="125" t="s">
        <v>158</v>
      </c>
      <c r="CG56" s="125" t="s">
        <v>158</v>
      </c>
      <c r="CH56" s="125" t="s">
        <v>158</v>
      </c>
      <c r="CI56" s="125" t="s">
        <v>158</v>
      </c>
      <c r="CJ56" s="125" t="s">
        <v>158</v>
      </c>
      <c r="CK56" s="125" t="s">
        <v>158</v>
      </c>
      <c r="CL56" s="125" t="s">
        <v>158</v>
      </c>
      <c r="CM56" s="125" t="s">
        <v>158</v>
      </c>
      <c r="CN56" s="125" t="s">
        <v>158</v>
      </c>
      <c r="CO56" s="125" t="s">
        <v>158</v>
      </c>
      <c r="CP56" s="125" t="s">
        <v>158</v>
      </c>
      <c r="CQ56" s="125" t="s">
        <v>158</v>
      </c>
      <c r="CR56" s="125" t="s">
        <v>158</v>
      </c>
      <c r="CS56" s="125" t="s">
        <v>158</v>
      </c>
      <c r="CT56" s="125" t="s">
        <v>158</v>
      </c>
      <c r="CU56" s="125" t="s">
        <v>158</v>
      </c>
      <c r="CV56" s="125" t="s">
        <v>158</v>
      </c>
      <c r="CW56" s="125" t="s">
        <v>158</v>
      </c>
      <c r="CX56" s="125" t="s">
        <v>158</v>
      </c>
      <c r="CY56" s="125" t="s">
        <v>158</v>
      </c>
      <c r="CZ56" s="125" t="s">
        <v>158</v>
      </c>
      <c r="DA56" s="125" t="s">
        <v>158</v>
      </c>
      <c r="DB56" s="125" t="s">
        <v>158</v>
      </c>
      <c r="DC56" s="125" t="s">
        <v>158</v>
      </c>
      <c r="DD56" s="125" t="s">
        <v>158</v>
      </c>
      <c r="DE56" s="125" t="s">
        <v>158</v>
      </c>
      <c r="DF56" s="125" t="s">
        <v>158</v>
      </c>
      <c r="DG56" s="125" t="s">
        <v>158</v>
      </c>
      <c r="DH56" s="125" t="s">
        <v>158</v>
      </c>
      <c r="DI56" s="125" t="s">
        <v>158</v>
      </c>
      <c r="DJ56" s="125" t="s">
        <v>158</v>
      </c>
      <c r="DK56" s="125" t="s">
        <v>158</v>
      </c>
      <c r="DL56" s="127">
        <v>2.0546844711173708E-2</v>
      </c>
      <c r="DM56" s="128">
        <v>1.7609979485513922E-2</v>
      </c>
      <c r="DN56" s="128">
        <v>1.6408398950131232E-2</v>
      </c>
      <c r="DO56" s="128">
        <v>1.76600040136464E-2</v>
      </c>
      <c r="DP56" s="128">
        <v>2.018709995076317E-2</v>
      </c>
      <c r="DQ56" s="128">
        <v>2.6329787234042546E-2</v>
      </c>
      <c r="DR56" s="128">
        <v>2.689017341040462E-2</v>
      </c>
      <c r="DS56" s="128">
        <v>3.2054992764109988E-2</v>
      </c>
      <c r="DT56" s="128">
        <v>3.2838709677419357E-2</v>
      </c>
      <c r="DU56" s="128">
        <v>2.7470588235294118E-2</v>
      </c>
      <c r="DV56" s="128">
        <v>2.2826086956521739E-2</v>
      </c>
      <c r="DW56" s="128">
        <v>3.4383954154727787E-2</v>
      </c>
      <c r="DX56" s="128">
        <v>7.3170731707317069E-2</v>
      </c>
      <c r="DY56" s="128">
        <v>5.8536585365853662E-2</v>
      </c>
      <c r="DZ56" s="128">
        <v>7.5575916230366497E-2</v>
      </c>
      <c r="EA56" s="128">
        <v>6.0749128919860625E-2</v>
      </c>
      <c r="EB56" s="128" t="s">
        <v>158</v>
      </c>
      <c r="EC56" s="128" t="s">
        <v>158</v>
      </c>
      <c r="ED56" s="128" t="s">
        <v>158</v>
      </c>
      <c r="EE56" s="128" t="s">
        <v>158</v>
      </c>
      <c r="EF56" s="128" t="s">
        <v>158</v>
      </c>
      <c r="EG56" s="128" t="s">
        <v>158</v>
      </c>
      <c r="EH56" s="128" t="s">
        <v>158</v>
      </c>
      <c r="EI56" s="128" t="s">
        <v>158</v>
      </c>
      <c r="EJ56" s="128" t="s">
        <v>158</v>
      </c>
      <c r="EK56" s="128" t="s">
        <v>158</v>
      </c>
      <c r="EL56" s="128" t="s">
        <v>158</v>
      </c>
      <c r="EM56" s="127">
        <v>2.5545488748299323E-2</v>
      </c>
      <c r="EN56" s="128">
        <v>2.0265286084207926E-2</v>
      </c>
      <c r="EO56" s="128">
        <v>2.1966268446943077E-2</v>
      </c>
      <c r="EP56" s="128">
        <v>1.9968186975266623E-2</v>
      </c>
      <c r="EQ56" s="128">
        <v>2.4871094934789201E-2</v>
      </c>
      <c r="ER56" s="128">
        <v>3.0860349127182038E-2</v>
      </c>
      <c r="ES56" s="128">
        <v>3.101333333333333E-2</v>
      </c>
      <c r="ET56" s="128">
        <v>3.4447900466562986E-2</v>
      </c>
      <c r="EU56" s="128">
        <v>3.5971731448763249E-2</v>
      </c>
      <c r="EV56" s="128">
        <v>3.2430555555555553E-2</v>
      </c>
      <c r="EW56" s="128">
        <v>2.9609544468546637E-2</v>
      </c>
      <c r="EX56" s="128">
        <v>5.5555555555555552E-2</v>
      </c>
      <c r="EY56" s="128">
        <v>8.1632653061224483E-2</v>
      </c>
      <c r="EZ56" s="128">
        <v>7.6923076923076913E-2</v>
      </c>
      <c r="FA56" s="128">
        <v>0.11548</v>
      </c>
      <c r="FB56" s="128">
        <v>7.3410526315789482E-2</v>
      </c>
      <c r="FC56" s="128" t="s">
        <v>158</v>
      </c>
      <c r="FD56" s="128" t="s">
        <v>158</v>
      </c>
      <c r="FE56" s="128" t="s">
        <v>158</v>
      </c>
      <c r="FF56" s="128" t="s">
        <v>158</v>
      </c>
      <c r="FG56" s="128" t="s">
        <v>158</v>
      </c>
      <c r="FH56" s="128" t="s">
        <v>158</v>
      </c>
      <c r="FI56" s="128" t="s">
        <v>158</v>
      </c>
      <c r="FJ56" s="128" t="s">
        <v>158</v>
      </c>
      <c r="FK56" s="128" t="s">
        <v>158</v>
      </c>
      <c r="FL56" s="128" t="s">
        <v>158</v>
      </c>
      <c r="FM56" s="128" t="s">
        <v>158</v>
      </c>
      <c r="FN56" s="127">
        <v>3.2133377438125256E-2</v>
      </c>
      <c r="FO56" s="128">
        <v>2.5327932098765434E-2</v>
      </c>
      <c r="FP56" s="128">
        <v>3.0084696823869099E-2</v>
      </c>
      <c r="FQ56" s="128">
        <v>2.432277501381979E-2</v>
      </c>
      <c r="FR56" s="128">
        <v>3.1166856708475865E-2</v>
      </c>
      <c r="FS56" s="128">
        <v>3.4663865546218482E-2</v>
      </c>
      <c r="FT56" s="128">
        <v>3.7455716586151364E-2</v>
      </c>
      <c r="FU56" s="128">
        <v>3.741554054054054E-2</v>
      </c>
      <c r="FV56" s="128">
        <v>3.8854961832061066E-2</v>
      </c>
      <c r="FW56" s="128">
        <v>3.8674948240165631E-2</v>
      </c>
      <c r="FX56" s="128">
        <v>4.3471337579617839E-2</v>
      </c>
      <c r="FY56" s="128">
        <v>8.2758620689655171E-2</v>
      </c>
      <c r="FZ56" s="128">
        <v>9.8360655737704916E-2</v>
      </c>
      <c r="GA56" s="128">
        <v>0.11650485436893203</v>
      </c>
      <c r="GB56" s="128">
        <v>0.28870000000000001</v>
      </c>
      <c r="GC56" s="128">
        <v>9.6592797783933523E-2</v>
      </c>
      <c r="GD56" s="128" t="s">
        <v>158</v>
      </c>
      <c r="GE56" s="128" t="s">
        <v>158</v>
      </c>
      <c r="GF56" s="128" t="s">
        <v>158</v>
      </c>
      <c r="GG56" s="128" t="s">
        <v>158</v>
      </c>
      <c r="GH56" s="128" t="s">
        <v>158</v>
      </c>
      <c r="GI56" s="128" t="s">
        <v>158</v>
      </c>
      <c r="GJ56" s="128" t="s">
        <v>158</v>
      </c>
      <c r="GK56" s="128" t="s">
        <v>158</v>
      </c>
      <c r="GL56" s="128" t="s">
        <v>158</v>
      </c>
      <c r="GM56" s="128" t="s">
        <v>158</v>
      </c>
      <c r="GN56" s="128" t="s">
        <v>158</v>
      </c>
      <c r="GO56" s="109" t="s">
        <v>158</v>
      </c>
      <c r="GP56" s="141">
        <v>2.64</v>
      </c>
      <c r="GQ56" s="141">
        <v>1.0900000000000001</v>
      </c>
      <c r="GR56" s="141">
        <v>3.17</v>
      </c>
      <c r="GS56" s="141">
        <v>1.59</v>
      </c>
      <c r="GT56" s="141">
        <v>2.4</v>
      </c>
      <c r="GU56" s="110">
        <v>0.54</v>
      </c>
      <c r="GV56" s="110">
        <v>0.7</v>
      </c>
      <c r="GW56" s="110">
        <v>0.41</v>
      </c>
      <c r="GX56" s="110">
        <v>0.53</v>
      </c>
      <c r="GY56" s="110">
        <v>1.87</v>
      </c>
      <c r="GZ56" s="110">
        <v>0.9</v>
      </c>
      <c r="HA56" s="110">
        <v>1.1499999999999999</v>
      </c>
      <c r="HB56" s="110">
        <v>-0.46</v>
      </c>
      <c r="HC56" s="110">
        <v>-0.5</v>
      </c>
      <c r="HD56" s="110">
        <v>-0.32</v>
      </c>
      <c r="HE56" s="129">
        <v>-0.05</v>
      </c>
      <c r="HF56" s="231" t="s">
        <v>158</v>
      </c>
      <c r="HG56" s="231" t="s">
        <v>158</v>
      </c>
      <c r="HH56" s="231" t="s">
        <v>158</v>
      </c>
      <c r="HI56" s="231" t="s">
        <v>158</v>
      </c>
      <c r="HJ56" s="231" t="s">
        <v>158</v>
      </c>
      <c r="HK56" s="231" t="s">
        <v>158</v>
      </c>
      <c r="HL56" s="231" t="s">
        <v>158</v>
      </c>
      <c r="HM56" s="231" t="s">
        <v>158</v>
      </c>
      <c r="HN56" s="231" t="s">
        <v>158</v>
      </c>
      <c r="HO56" s="231" t="s">
        <v>158</v>
      </c>
      <c r="HP56" s="232" t="s">
        <v>158</v>
      </c>
      <c r="HQ56" s="131">
        <v>4.9090909090909092</v>
      </c>
      <c r="HR56" s="131">
        <v>9.5321100917431192</v>
      </c>
      <c r="HS56" s="131">
        <v>3.8044164037854893</v>
      </c>
      <c r="HT56" s="131">
        <v>5.515723270440251</v>
      </c>
      <c r="HU56" s="131">
        <v>2.9750000000000001</v>
      </c>
      <c r="HV56" s="131">
        <v>11.5</v>
      </c>
      <c r="HW56" s="131">
        <v>8.4571428571428573</v>
      </c>
      <c r="HX56" s="131">
        <v>12.780487804878049</v>
      </c>
      <c r="HY56" s="131">
        <v>9.1132075471698109</v>
      </c>
      <c r="HZ56" s="131">
        <v>1.679144385026738</v>
      </c>
      <c r="IA56" s="131">
        <v>1.6111111111111109</v>
      </c>
      <c r="IB56" s="131">
        <v>1.0608695652173914</v>
      </c>
      <c r="IC56" s="131" t="s">
        <v>1288</v>
      </c>
      <c r="ID56" s="131" t="s">
        <v>1288</v>
      </c>
      <c r="IE56" s="131" t="s">
        <v>1288</v>
      </c>
      <c r="IF56" s="131" t="s">
        <v>1288</v>
      </c>
      <c r="IG56" s="131" t="s">
        <v>158</v>
      </c>
      <c r="IH56" s="131" t="s">
        <v>158</v>
      </c>
      <c r="II56" s="131" t="s">
        <v>158</v>
      </c>
      <c r="IJ56" s="131" t="s">
        <v>158</v>
      </c>
      <c r="IK56" s="131" t="s">
        <v>158</v>
      </c>
      <c r="IL56" s="131" t="s">
        <v>158</v>
      </c>
      <c r="IM56" s="131" t="s">
        <v>158</v>
      </c>
      <c r="IN56" s="131" t="s">
        <v>158</v>
      </c>
      <c r="IO56" s="131" t="s">
        <v>158</v>
      </c>
      <c r="IP56" s="131" t="s">
        <v>158</v>
      </c>
      <c r="IQ56" s="130" t="s">
        <v>158</v>
      </c>
      <c r="IR56" s="131">
        <v>6.1354732765906057</v>
      </c>
      <c r="IS56" s="131">
        <v>13.055045871559633</v>
      </c>
      <c r="IT56" s="131">
        <v>4.6340694006309144</v>
      </c>
      <c r="IU56" s="131">
        <v>6.9119496855345908</v>
      </c>
      <c r="IV56" s="131">
        <v>3.3416666666666668</v>
      </c>
      <c r="IW56" s="131">
        <v>13.888888888888888</v>
      </c>
      <c r="IX56" s="131">
        <v>9.1857142857142851</v>
      </c>
      <c r="IY56" s="131">
        <v>13.804878048780489</v>
      </c>
      <c r="IZ56" s="131">
        <v>10.867924528301886</v>
      </c>
      <c r="JA56" s="131">
        <v>2.46524064171123</v>
      </c>
      <c r="JB56" s="131">
        <v>2.4</v>
      </c>
      <c r="JC56" s="131">
        <v>1.2782608695652176</v>
      </c>
      <c r="JD56" s="131" t="s">
        <v>1288</v>
      </c>
      <c r="JE56" s="131" t="s">
        <v>1288</v>
      </c>
      <c r="JF56" s="131" t="s">
        <v>1288</v>
      </c>
      <c r="JG56" s="131" t="s">
        <v>1288</v>
      </c>
      <c r="JH56" s="131" t="s">
        <v>158</v>
      </c>
      <c r="JI56" s="131" t="s">
        <v>158</v>
      </c>
      <c r="JJ56" s="131" t="s">
        <v>158</v>
      </c>
      <c r="JK56" s="131" t="s">
        <v>158</v>
      </c>
      <c r="JL56" s="131" t="s">
        <v>158</v>
      </c>
      <c r="JM56" s="131" t="s">
        <v>158</v>
      </c>
      <c r="JN56" s="131" t="s">
        <v>158</v>
      </c>
      <c r="JO56" s="131" t="s">
        <v>158</v>
      </c>
      <c r="JP56" s="131" t="s">
        <v>158</v>
      </c>
      <c r="JQ56" s="131" t="s">
        <v>158</v>
      </c>
      <c r="JR56" s="130" t="s">
        <v>158</v>
      </c>
      <c r="JS56" s="131">
        <v>7.0606056818181813</v>
      </c>
      <c r="JT56" s="131">
        <v>17.477064220183486</v>
      </c>
      <c r="JU56" s="131">
        <v>5.2397476340694009</v>
      </c>
      <c r="JV56" s="131">
        <v>8.515723270440251</v>
      </c>
      <c r="JW56" s="131">
        <v>3.916666666666667</v>
      </c>
      <c r="JX56" s="131">
        <v>16.018518518518519</v>
      </c>
      <c r="JY56" s="131">
        <v>9.8714285714285719</v>
      </c>
      <c r="JZ56" s="131">
        <v>15.121951219512196</v>
      </c>
      <c r="KA56" s="131">
        <v>12.830188679245282</v>
      </c>
      <c r="KB56" s="131">
        <v>3.1978609625668448</v>
      </c>
      <c r="KC56" s="131">
        <v>3.8777777777777778</v>
      </c>
      <c r="KD56" s="131">
        <v>1.4260869565217391</v>
      </c>
      <c r="KE56" s="131" t="s">
        <v>1288</v>
      </c>
      <c r="KF56" s="131" t="s">
        <v>1288</v>
      </c>
      <c r="KG56" s="131" t="s">
        <v>1288</v>
      </c>
      <c r="KH56" s="131" t="s">
        <v>1288</v>
      </c>
      <c r="KI56" s="131" t="s">
        <v>158</v>
      </c>
      <c r="KJ56" s="131" t="s">
        <v>158</v>
      </c>
      <c r="KK56" s="131" t="s">
        <v>158</v>
      </c>
      <c r="KL56" s="131" t="s">
        <v>158</v>
      </c>
      <c r="KM56" s="131" t="s">
        <v>158</v>
      </c>
      <c r="KN56" s="131" t="s">
        <v>158</v>
      </c>
      <c r="KO56" s="131" t="s">
        <v>158</v>
      </c>
      <c r="KP56" s="131" t="s">
        <v>158</v>
      </c>
      <c r="KQ56" s="131" t="s">
        <v>158</v>
      </c>
      <c r="KR56" s="131" t="s">
        <v>158</v>
      </c>
      <c r="KS56" s="116" t="s">
        <v>158</v>
      </c>
      <c r="KT56" s="132">
        <v>1.3207875588529032</v>
      </c>
      <c r="KU56" s="132">
        <v>1.1594202898550725</v>
      </c>
      <c r="KV56" s="132">
        <v>1.1983471074380165</v>
      </c>
      <c r="KW56" s="132">
        <v>1.1981132075471699</v>
      </c>
      <c r="KX56" s="132">
        <v>1.2976190476190477</v>
      </c>
      <c r="KY56" s="132">
        <v>1.3472222222222223</v>
      </c>
      <c r="KZ56" s="132">
        <v>1.1690140845070423</v>
      </c>
      <c r="LA56" s="132">
        <v>1.1206896551724137</v>
      </c>
      <c r="LB56" s="132">
        <v>1.0701754385964912</v>
      </c>
      <c r="LC56" s="132">
        <v>1.0909090909090908</v>
      </c>
      <c r="LD56" s="132">
        <v>0.88372093023255816</v>
      </c>
      <c r="LE56" s="132">
        <v>1</v>
      </c>
      <c r="LF56" s="132" t="s">
        <v>158</v>
      </c>
      <c r="LG56" s="132" t="s">
        <v>158</v>
      </c>
      <c r="LH56" s="132" t="s">
        <v>158</v>
      </c>
      <c r="LI56" s="132" t="s">
        <v>158</v>
      </c>
      <c r="LJ56" s="132" t="s">
        <v>158</v>
      </c>
      <c r="LK56" s="132" t="s">
        <v>158</v>
      </c>
      <c r="LL56" s="132" t="s">
        <v>158</v>
      </c>
      <c r="LM56" s="132" t="s">
        <v>158</v>
      </c>
      <c r="LN56" s="132" t="s">
        <v>158</v>
      </c>
      <c r="LO56" s="132" t="s">
        <v>158</v>
      </c>
      <c r="LP56" s="132" t="s">
        <v>158</v>
      </c>
      <c r="LQ56" s="132" t="s">
        <v>158</v>
      </c>
      <c r="LR56" s="132" t="s">
        <v>158</v>
      </c>
      <c r="LS56" s="132" t="s">
        <v>158</v>
      </c>
      <c r="LT56" s="130" t="s">
        <v>158</v>
      </c>
      <c r="LU56" s="131">
        <v>9.8123274353490206</v>
      </c>
      <c r="LV56" s="131">
        <v>8.9613750000000003</v>
      </c>
      <c r="LW56" s="131">
        <v>10.063862068965518</v>
      </c>
      <c r="LX56" s="131">
        <v>7.3198425196850385</v>
      </c>
      <c r="LY56" s="131">
        <v>5.5023853211009168</v>
      </c>
      <c r="LZ56" s="131">
        <v>4.6094845360824737</v>
      </c>
      <c r="MA56" s="131">
        <v>5.064096385542169</v>
      </c>
      <c r="MB56" s="131">
        <v>4.6756923076923087</v>
      </c>
      <c r="MC56" s="131">
        <v>4.5132786885245899</v>
      </c>
      <c r="MD56" s="131">
        <v>2.8783333333333339</v>
      </c>
      <c r="ME56" s="131">
        <v>1.6407894736842104</v>
      </c>
      <c r="MF56" s="131">
        <v>1.22</v>
      </c>
      <c r="MG56" s="131" t="s">
        <v>158</v>
      </c>
      <c r="MH56" s="131" t="s">
        <v>158</v>
      </c>
      <c r="MI56" s="131" t="s">
        <v>158</v>
      </c>
      <c r="MJ56" s="131" t="s">
        <v>158</v>
      </c>
      <c r="MK56" s="131" t="s">
        <v>158</v>
      </c>
      <c r="ML56" s="131" t="s">
        <v>158</v>
      </c>
      <c r="MM56" s="131" t="s">
        <v>158</v>
      </c>
      <c r="MN56" s="131" t="s">
        <v>158</v>
      </c>
      <c r="MO56" s="131" t="s">
        <v>158</v>
      </c>
      <c r="MP56" s="131" t="s">
        <v>158</v>
      </c>
      <c r="MQ56" s="131" t="s">
        <v>158</v>
      </c>
      <c r="MR56" s="131" t="s">
        <v>158</v>
      </c>
      <c r="MS56" s="131" t="s">
        <v>158</v>
      </c>
      <c r="MT56" s="131" t="s">
        <v>158</v>
      </c>
      <c r="MU56" s="130" t="s">
        <v>158</v>
      </c>
      <c r="MV56" s="131">
        <v>12.26362963644719</v>
      </c>
      <c r="MW56" s="131">
        <v>12.273375</v>
      </c>
      <c r="MX56" s="131">
        <v>12.258551724137931</v>
      </c>
      <c r="MY56" s="131">
        <v>9.17275590551181</v>
      </c>
      <c r="MZ56" s="131">
        <v>6.1805504587155955</v>
      </c>
      <c r="NA56" s="131">
        <v>5.5670103092783503</v>
      </c>
      <c r="NB56" s="131">
        <v>5.500361445783132</v>
      </c>
      <c r="NC56" s="131">
        <v>5.0504615384615388</v>
      </c>
      <c r="ND56" s="131">
        <v>5.3822950819672126</v>
      </c>
      <c r="NE56" s="131">
        <v>4.225833333333334</v>
      </c>
      <c r="NF56" s="131">
        <v>2.4442105263157896</v>
      </c>
      <c r="NG56" s="131">
        <v>1.47</v>
      </c>
      <c r="NH56" s="131" t="s">
        <v>158</v>
      </c>
      <c r="NI56" s="131" t="s">
        <v>158</v>
      </c>
      <c r="NJ56" s="131" t="s">
        <v>158</v>
      </c>
      <c r="NK56" s="131" t="s">
        <v>158</v>
      </c>
      <c r="NL56" s="131" t="s">
        <v>158</v>
      </c>
      <c r="NM56" s="131" t="s">
        <v>158</v>
      </c>
      <c r="NN56" s="131" t="s">
        <v>158</v>
      </c>
      <c r="NO56" s="131" t="s">
        <v>158</v>
      </c>
      <c r="NP56" s="131" t="s">
        <v>158</v>
      </c>
      <c r="NQ56" s="131" t="s">
        <v>158</v>
      </c>
      <c r="NR56" s="131" t="s">
        <v>158</v>
      </c>
      <c r="NS56" s="131" t="s">
        <v>158</v>
      </c>
      <c r="NT56" s="131" t="s">
        <v>158</v>
      </c>
      <c r="NU56" s="131" t="s">
        <v>158</v>
      </c>
      <c r="NV56" s="130" t="s">
        <v>158</v>
      </c>
      <c r="NW56" s="131">
        <v>14.112791171495237</v>
      </c>
      <c r="NX56" s="131">
        <v>16.430624999999999</v>
      </c>
      <c r="NY56" s="131">
        <v>13.860758620689655</v>
      </c>
      <c r="NZ56" s="131">
        <v>11.301102362204723</v>
      </c>
      <c r="OA56" s="131">
        <v>7.2440366972477062</v>
      </c>
      <c r="OB56" s="131">
        <v>6.4206185567010303</v>
      </c>
      <c r="OC56" s="131">
        <v>5.910963855421687</v>
      </c>
      <c r="OD56" s="131">
        <v>5.5323076923076933</v>
      </c>
      <c r="OE56" s="131">
        <v>6.3540983606557377</v>
      </c>
      <c r="OF56" s="131">
        <v>5.4816666666666674</v>
      </c>
      <c r="OG56" s="131">
        <v>3.9492105263157895</v>
      </c>
      <c r="OH56" s="131">
        <v>1.64</v>
      </c>
      <c r="OI56" s="131" t="s">
        <v>158</v>
      </c>
      <c r="OJ56" s="131" t="s">
        <v>158</v>
      </c>
      <c r="OK56" s="131" t="s">
        <v>158</v>
      </c>
      <c r="OL56" s="131" t="s">
        <v>158</v>
      </c>
      <c r="OM56" s="131" t="s">
        <v>158</v>
      </c>
      <c r="ON56" s="131" t="s">
        <v>158</v>
      </c>
      <c r="OO56" s="131" t="s">
        <v>158</v>
      </c>
      <c r="OP56" s="131" t="s">
        <v>158</v>
      </c>
      <c r="OQ56" s="131" t="s">
        <v>158</v>
      </c>
      <c r="OR56" s="131" t="s">
        <v>158</v>
      </c>
      <c r="OS56" s="131" t="s">
        <v>158</v>
      </c>
      <c r="OT56" s="131" t="s">
        <v>158</v>
      </c>
      <c r="OU56" s="131" t="s">
        <v>158</v>
      </c>
      <c r="OV56" s="131" t="s">
        <v>158</v>
      </c>
      <c r="OW56" s="378" t="s">
        <v>158</v>
      </c>
      <c r="OX56" s="132">
        <v>0.684976458838636</v>
      </c>
      <c r="OY56" s="132">
        <v>0.44927536231884058</v>
      </c>
      <c r="OZ56" s="132">
        <v>0.60330578512396693</v>
      </c>
      <c r="PA56" s="132">
        <v>0.37735849056603776</v>
      </c>
      <c r="PB56" s="132">
        <v>0.51190476190476186</v>
      </c>
      <c r="PC56" s="132">
        <v>0.47222222222222221</v>
      </c>
      <c r="PD56" s="132">
        <v>0.49295774647887325</v>
      </c>
      <c r="PE56" s="132">
        <v>0.48275862068965519</v>
      </c>
      <c r="PF56" s="132">
        <v>0.7192982456140351</v>
      </c>
      <c r="PG56" s="132">
        <v>0.70454545454545459</v>
      </c>
      <c r="PH56" s="132">
        <v>0.2558139534883721</v>
      </c>
      <c r="PI56" s="132">
        <v>0.21875</v>
      </c>
      <c r="PJ56" s="132" t="s">
        <v>158</v>
      </c>
      <c r="PK56" s="132" t="s">
        <v>158</v>
      </c>
      <c r="PL56" s="132" t="s">
        <v>158</v>
      </c>
      <c r="PM56" s="132" t="s">
        <v>158</v>
      </c>
      <c r="PN56" s="132" t="s">
        <v>158</v>
      </c>
      <c r="PO56" s="132" t="s">
        <v>158</v>
      </c>
      <c r="PP56" s="132" t="s">
        <v>158</v>
      </c>
      <c r="PQ56" s="132" t="s">
        <v>158</v>
      </c>
      <c r="PR56" s="132" t="s">
        <v>158</v>
      </c>
      <c r="PS56" s="132" t="s">
        <v>158</v>
      </c>
      <c r="PT56" s="132" t="s">
        <v>158</v>
      </c>
      <c r="PU56" s="132" t="s">
        <v>158</v>
      </c>
      <c r="PV56" s="132" t="s">
        <v>158</v>
      </c>
      <c r="PW56" s="132" t="s">
        <v>158</v>
      </c>
      <c r="PX56" s="130" t="s">
        <v>158</v>
      </c>
      <c r="PY56" s="131">
        <v>18.920358258696108</v>
      </c>
      <c r="PZ56" s="131">
        <v>23.126129032258067</v>
      </c>
      <c r="QA56" s="131">
        <v>19.989863013698631</v>
      </c>
      <c r="QB56" s="131">
        <v>23.240499999999997</v>
      </c>
      <c r="QC56" s="131">
        <v>13.947906976744187</v>
      </c>
      <c r="QD56" s="131">
        <v>13.150588235294117</v>
      </c>
      <c r="QE56" s="131">
        <v>12.009142857142857</v>
      </c>
      <c r="QF56" s="131">
        <v>10.854285714285714</v>
      </c>
      <c r="QG56" s="131">
        <v>6.7148780487804878</v>
      </c>
      <c r="QH56" s="131">
        <v>4.4567741935483873</v>
      </c>
      <c r="QI56" s="131">
        <v>5.668181818181818</v>
      </c>
      <c r="QJ56" s="131">
        <v>5.5771428571428574</v>
      </c>
      <c r="QK56" s="131" t="s">
        <v>158</v>
      </c>
      <c r="QL56" s="131" t="s">
        <v>158</v>
      </c>
      <c r="QM56" s="131" t="s">
        <v>158</v>
      </c>
      <c r="QN56" s="131" t="s">
        <v>158</v>
      </c>
      <c r="QO56" s="131" t="s">
        <v>158</v>
      </c>
      <c r="QP56" s="131" t="s">
        <v>158</v>
      </c>
      <c r="QQ56" s="131" t="s">
        <v>158</v>
      </c>
      <c r="QR56" s="131" t="s">
        <v>158</v>
      </c>
      <c r="QS56" s="131" t="s">
        <v>158</v>
      </c>
      <c r="QT56" s="131" t="s">
        <v>158</v>
      </c>
      <c r="QU56" s="131" t="s">
        <v>158</v>
      </c>
      <c r="QV56" s="131" t="s">
        <v>158</v>
      </c>
      <c r="QW56" s="131" t="s">
        <v>158</v>
      </c>
      <c r="QX56" s="131" t="s">
        <v>158</v>
      </c>
      <c r="QY56" s="130" t="s">
        <v>158</v>
      </c>
      <c r="QZ56" s="131">
        <v>23.647016245875069</v>
      </c>
      <c r="RA56" s="131">
        <v>31.673225806451615</v>
      </c>
      <c r="RB56" s="131">
        <v>24.349178082191781</v>
      </c>
      <c r="RC56" s="131">
        <v>29.1235</v>
      </c>
      <c r="RD56" s="131">
        <v>15.666976744186046</v>
      </c>
      <c r="RE56" s="131">
        <v>15.882352941176471</v>
      </c>
      <c r="RF56" s="131">
        <v>13.043714285714286</v>
      </c>
      <c r="RG56" s="131">
        <v>11.724285714285713</v>
      </c>
      <c r="RH56" s="131">
        <v>8.0078048780487805</v>
      </c>
      <c r="RI56" s="131">
        <v>6.5432258064516127</v>
      </c>
      <c r="RJ56" s="131">
        <v>8.4436363636363634</v>
      </c>
      <c r="RK56" s="131">
        <v>6.72</v>
      </c>
      <c r="RL56" s="131" t="s">
        <v>158</v>
      </c>
      <c r="RM56" s="131" t="s">
        <v>158</v>
      </c>
      <c r="RN56" s="131" t="s">
        <v>158</v>
      </c>
      <c r="RO56" s="131" t="s">
        <v>158</v>
      </c>
      <c r="RP56" s="131" t="s">
        <v>158</v>
      </c>
      <c r="RQ56" s="131" t="s">
        <v>158</v>
      </c>
      <c r="RR56" s="131" t="s">
        <v>158</v>
      </c>
      <c r="RS56" s="131" t="s">
        <v>158</v>
      </c>
      <c r="RT56" s="131" t="s">
        <v>158</v>
      </c>
      <c r="RU56" s="131" t="s">
        <v>158</v>
      </c>
      <c r="RV56" s="131" t="s">
        <v>158</v>
      </c>
      <c r="RW56" s="131" t="s">
        <v>158</v>
      </c>
      <c r="RX56" s="131" t="s">
        <v>158</v>
      </c>
      <c r="RY56" s="131" t="s">
        <v>158</v>
      </c>
      <c r="RZ56" s="130" t="s">
        <v>158</v>
      </c>
      <c r="SA56" s="131">
        <v>27.212612578837742</v>
      </c>
      <c r="SB56" s="131">
        <v>42.401612903225811</v>
      </c>
      <c r="SC56" s="131">
        <v>27.531643835616439</v>
      </c>
      <c r="SD56" s="131">
        <v>35.880999999999993</v>
      </c>
      <c r="SE56" s="131">
        <v>18.36279069767442</v>
      </c>
      <c r="SF56" s="131">
        <v>18.317647058823532</v>
      </c>
      <c r="SG56" s="131">
        <v>14.017428571428571</v>
      </c>
      <c r="SH56" s="131">
        <v>12.842857142857143</v>
      </c>
      <c r="SI56" s="131">
        <v>9.4536585365853654</v>
      </c>
      <c r="SJ56" s="131">
        <v>8.4877419354838715</v>
      </c>
      <c r="SK56" s="131">
        <v>13.642727272727273</v>
      </c>
      <c r="SL56" s="131">
        <v>7.4971428571428564</v>
      </c>
      <c r="SM56" s="131" t="s">
        <v>158</v>
      </c>
      <c r="SN56" s="131" t="s">
        <v>158</v>
      </c>
      <c r="SO56" s="131" t="s">
        <v>158</v>
      </c>
      <c r="SP56" s="131" t="s">
        <v>158</v>
      </c>
      <c r="SQ56" s="131" t="s">
        <v>158</v>
      </c>
      <c r="SR56" s="131" t="s">
        <v>158</v>
      </c>
      <c r="SS56" s="131" t="s">
        <v>158</v>
      </c>
      <c r="ST56" s="131" t="s">
        <v>158</v>
      </c>
      <c r="SU56" s="131" t="s">
        <v>158</v>
      </c>
      <c r="SV56" s="131" t="s">
        <v>158</v>
      </c>
      <c r="SW56" s="131" t="s">
        <v>158</v>
      </c>
      <c r="SX56" s="131" t="s">
        <v>158</v>
      </c>
      <c r="SY56" s="131" t="s">
        <v>158</v>
      </c>
      <c r="SZ56" s="131" t="s">
        <v>158</v>
      </c>
      <c r="TA56" s="378" t="s">
        <v>158</v>
      </c>
      <c r="TB56" s="132">
        <v>0.684976458838636</v>
      </c>
      <c r="TC56" s="132">
        <v>0.44927536231884058</v>
      </c>
      <c r="TD56" s="132">
        <v>0.60330578512396693</v>
      </c>
      <c r="TE56" s="132">
        <v>0.37735849056603776</v>
      </c>
      <c r="TF56" s="132">
        <v>0.51190476190476186</v>
      </c>
      <c r="TG56" s="132">
        <v>0.47222222222222221</v>
      </c>
      <c r="TH56" s="132">
        <v>0.49295774647887325</v>
      </c>
      <c r="TI56" s="132">
        <v>0.48275862068965519</v>
      </c>
      <c r="TJ56" s="132">
        <v>0.7192982456140351</v>
      </c>
      <c r="TK56" s="132">
        <v>0.70454545454545459</v>
      </c>
      <c r="TL56" s="132">
        <v>-9.3023255813953487E-2</v>
      </c>
      <c r="TM56" s="132">
        <v>-0.34375</v>
      </c>
      <c r="TN56" s="132" t="s">
        <v>158</v>
      </c>
      <c r="TO56" s="132" t="s">
        <v>158</v>
      </c>
      <c r="TP56" s="132" t="s">
        <v>158</v>
      </c>
      <c r="TQ56" s="132" t="s">
        <v>158</v>
      </c>
      <c r="TR56" s="132" t="s">
        <v>158</v>
      </c>
      <c r="TS56" s="132" t="s">
        <v>158</v>
      </c>
      <c r="TT56" s="132" t="s">
        <v>158</v>
      </c>
      <c r="TU56" s="132" t="s">
        <v>158</v>
      </c>
      <c r="TV56" s="132" t="s">
        <v>158</v>
      </c>
      <c r="TW56" s="132" t="s">
        <v>158</v>
      </c>
      <c r="TX56" s="132" t="s">
        <v>158</v>
      </c>
      <c r="TY56" s="132" t="s">
        <v>158</v>
      </c>
      <c r="TZ56" s="132" t="s">
        <v>158</v>
      </c>
      <c r="UA56" s="132" t="s">
        <v>158</v>
      </c>
      <c r="UB56" s="235" t="s">
        <v>158</v>
      </c>
      <c r="UC56" s="236">
        <v>16.559999999999999</v>
      </c>
      <c r="UD56" s="236">
        <v>14.58</v>
      </c>
      <c r="UE56" s="236">
        <v>12.03</v>
      </c>
      <c r="UF56" s="236">
        <v>10.62</v>
      </c>
      <c r="UG56" s="236">
        <v>9.1300000000000008</v>
      </c>
      <c r="UH56" s="236">
        <v>7.24</v>
      </c>
      <c r="UI56" s="236">
        <v>7.01</v>
      </c>
      <c r="UJ56" s="236">
        <v>6.71</v>
      </c>
      <c r="UK56" s="236">
        <v>6.53</v>
      </c>
      <c r="UL56" s="236">
        <v>6.24</v>
      </c>
      <c r="UM56" s="236">
        <v>3.21</v>
      </c>
      <c r="UN56" s="236">
        <v>2.16</v>
      </c>
      <c r="UO56" s="231" t="s">
        <v>5</v>
      </c>
      <c r="UP56" s="231" t="s">
        <v>5</v>
      </c>
      <c r="UQ56" s="231" t="s">
        <v>5</v>
      </c>
      <c r="UR56" s="231" t="s">
        <v>5</v>
      </c>
      <c r="US56" s="231" t="s">
        <v>5</v>
      </c>
      <c r="UT56" s="231" t="s">
        <v>5</v>
      </c>
      <c r="UU56" s="231" t="s">
        <v>5</v>
      </c>
      <c r="UV56" s="231" t="s">
        <v>5</v>
      </c>
      <c r="UW56" s="231" t="s">
        <v>5</v>
      </c>
      <c r="UX56" s="231" t="s">
        <v>5</v>
      </c>
      <c r="UY56" s="231" t="s">
        <v>5</v>
      </c>
      <c r="UZ56" s="231" t="s">
        <v>5</v>
      </c>
      <c r="VA56" s="231" t="s">
        <v>5</v>
      </c>
      <c r="VB56" s="231" t="s">
        <v>5</v>
      </c>
      <c r="VC56" s="130" t="s">
        <v>158</v>
      </c>
      <c r="VD56" s="131">
        <v>0.78260869565217406</v>
      </c>
      <c r="VE56" s="131">
        <v>0.71262002743484232</v>
      </c>
      <c r="VF56" s="131">
        <v>1.0024937655860351</v>
      </c>
      <c r="VG56" s="131">
        <v>0.82580037664783434</v>
      </c>
      <c r="VH56" s="131">
        <v>0.7820372398685651</v>
      </c>
      <c r="VI56" s="131">
        <v>0.85773480662983426</v>
      </c>
      <c r="VJ56" s="131">
        <v>0.84450784593437944</v>
      </c>
      <c r="VK56" s="131">
        <v>0.78092399403874813</v>
      </c>
      <c r="VL56" s="131">
        <v>0.73966309341500769</v>
      </c>
      <c r="VM56" s="131">
        <v>0.50320512820512819</v>
      </c>
      <c r="VN56" s="131">
        <v>0.45171339563862928</v>
      </c>
      <c r="VO56" s="131">
        <v>0.56481481481481477</v>
      </c>
      <c r="VP56" s="131" t="s">
        <v>158</v>
      </c>
      <c r="VQ56" s="131" t="s">
        <v>158</v>
      </c>
      <c r="VR56" s="131" t="s">
        <v>158</v>
      </c>
      <c r="VS56" s="131" t="s">
        <v>158</v>
      </c>
      <c r="VT56" s="131" t="s">
        <v>158</v>
      </c>
      <c r="VU56" s="131" t="s">
        <v>158</v>
      </c>
      <c r="VV56" s="131" t="s">
        <v>158</v>
      </c>
      <c r="VW56" s="131" t="s">
        <v>158</v>
      </c>
      <c r="VX56" s="131" t="s">
        <v>158</v>
      </c>
      <c r="VY56" s="131" t="s">
        <v>158</v>
      </c>
      <c r="VZ56" s="131" t="s">
        <v>158</v>
      </c>
      <c r="WA56" s="131" t="s">
        <v>158</v>
      </c>
      <c r="WB56" s="131" t="s">
        <v>158</v>
      </c>
      <c r="WC56" s="131" t="s">
        <v>158</v>
      </c>
      <c r="WD56" s="130" t="s">
        <v>158</v>
      </c>
      <c r="WE56" s="131">
        <v>0.97811892815212576</v>
      </c>
      <c r="WF56" s="131">
        <v>0.97599451303155005</v>
      </c>
      <c r="WG56" s="131">
        <v>1.2211138819617622</v>
      </c>
      <c r="WH56" s="131">
        <v>1.0348399246704332</v>
      </c>
      <c r="WI56" s="131">
        <v>0.87842278203723978</v>
      </c>
      <c r="WJ56" s="131">
        <v>1.0359116022099448</v>
      </c>
      <c r="WK56" s="131">
        <v>0.91726105563480742</v>
      </c>
      <c r="WL56" s="131">
        <v>0.84351713859910582</v>
      </c>
      <c r="WM56" s="131">
        <v>0.8820826952526799</v>
      </c>
      <c r="WN56" s="131">
        <v>0.73878205128205132</v>
      </c>
      <c r="WO56" s="131">
        <v>0.67289719626168232</v>
      </c>
      <c r="WP56" s="131">
        <v>0.68055555555555547</v>
      </c>
      <c r="WQ56" s="131" t="s">
        <v>158</v>
      </c>
      <c r="WR56" s="131" t="s">
        <v>158</v>
      </c>
      <c r="WS56" s="131" t="s">
        <v>158</v>
      </c>
      <c r="WT56" s="131" t="s">
        <v>158</v>
      </c>
      <c r="WU56" s="131" t="s">
        <v>158</v>
      </c>
      <c r="WV56" s="131" t="s">
        <v>158</v>
      </c>
      <c r="WW56" s="131" t="s">
        <v>158</v>
      </c>
      <c r="WX56" s="131" t="s">
        <v>158</v>
      </c>
      <c r="WY56" s="131" t="s">
        <v>158</v>
      </c>
      <c r="WZ56" s="131" t="s">
        <v>158</v>
      </c>
      <c r="XA56" s="131" t="s">
        <v>158</v>
      </c>
      <c r="XB56" s="131" t="s">
        <v>158</v>
      </c>
      <c r="XC56" s="131" t="s">
        <v>158</v>
      </c>
      <c r="XD56" s="131" t="s">
        <v>158</v>
      </c>
      <c r="XE56" s="130" t="s">
        <v>158</v>
      </c>
      <c r="XF56" s="131">
        <v>1.1256038043478263</v>
      </c>
      <c r="XG56" s="131">
        <v>1.3065843621399178</v>
      </c>
      <c r="XH56" s="131">
        <v>1.3807148794679966</v>
      </c>
      <c r="XI56" s="131">
        <v>1.2749529190207156</v>
      </c>
      <c r="XJ56" s="131">
        <v>1.0295728368017525</v>
      </c>
      <c r="XK56" s="131">
        <v>1.1947513812154695</v>
      </c>
      <c r="XL56" s="131">
        <v>0.98573466476462202</v>
      </c>
      <c r="XM56" s="131">
        <v>0.92399403874813713</v>
      </c>
      <c r="XN56" s="131">
        <v>1.0413476263399692</v>
      </c>
      <c r="XO56" s="131">
        <v>0.95833333333333337</v>
      </c>
      <c r="XP56" s="131">
        <v>1.0872274143302181</v>
      </c>
      <c r="XQ56" s="131">
        <v>0.75925925925925919</v>
      </c>
      <c r="XR56" s="131" t="s">
        <v>158</v>
      </c>
      <c r="XS56" s="131" t="s">
        <v>158</v>
      </c>
      <c r="XT56" s="131" t="s">
        <v>158</v>
      </c>
      <c r="XU56" s="131" t="s">
        <v>158</v>
      </c>
      <c r="XV56" s="131" t="s">
        <v>158</v>
      </c>
      <c r="XW56" s="131" t="s">
        <v>158</v>
      </c>
      <c r="XX56" s="131" t="s">
        <v>158</v>
      </c>
      <c r="XY56" s="131" t="s">
        <v>158</v>
      </c>
      <c r="XZ56" s="131" t="s">
        <v>158</v>
      </c>
      <c r="YA56" s="131" t="s">
        <v>158</v>
      </c>
      <c r="YB56" s="131" t="s">
        <v>158</v>
      </c>
      <c r="YC56" s="131" t="s">
        <v>158</v>
      </c>
      <c r="YD56" s="131" t="s">
        <v>158</v>
      </c>
      <c r="YE56" s="131" t="s">
        <v>158</v>
      </c>
      <c r="YF56" s="235" t="s">
        <v>158</v>
      </c>
      <c r="YG56" s="8">
        <v>140.18</v>
      </c>
      <c r="YH56" s="8">
        <v>138</v>
      </c>
      <c r="YI56" s="8">
        <v>121</v>
      </c>
      <c r="YJ56" s="8">
        <v>106</v>
      </c>
      <c r="YK56" s="8">
        <v>84</v>
      </c>
      <c r="YL56" s="8">
        <v>72</v>
      </c>
      <c r="YM56" s="8">
        <v>71</v>
      </c>
      <c r="YN56" s="8">
        <v>58</v>
      </c>
      <c r="YO56" s="8">
        <v>57</v>
      </c>
      <c r="YP56" s="8">
        <v>44</v>
      </c>
      <c r="YQ56" s="8">
        <v>43</v>
      </c>
      <c r="YR56" s="8">
        <v>32</v>
      </c>
      <c r="YS56" s="231" t="s">
        <v>5</v>
      </c>
      <c r="YT56" s="231" t="s">
        <v>5</v>
      </c>
      <c r="YU56" s="231" t="s">
        <v>5</v>
      </c>
      <c r="YV56" s="231" t="s">
        <v>5</v>
      </c>
      <c r="YW56" s="231" t="s">
        <v>5</v>
      </c>
      <c r="YX56" s="231" t="s">
        <v>5</v>
      </c>
      <c r="YY56" s="231" t="s">
        <v>5</v>
      </c>
      <c r="YZ56" s="231" t="s">
        <v>5</v>
      </c>
      <c r="ZA56" s="231" t="s">
        <v>5</v>
      </c>
      <c r="ZB56" s="231" t="s">
        <v>5</v>
      </c>
      <c r="ZC56" s="231" t="s">
        <v>5</v>
      </c>
      <c r="ZD56" s="231" t="s">
        <v>5</v>
      </c>
      <c r="ZE56" s="231" t="s">
        <v>5</v>
      </c>
      <c r="ZF56" s="231" t="s">
        <v>5</v>
      </c>
      <c r="ZG56" s="235" t="s">
        <v>158</v>
      </c>
      <c r="ZH56" s="133">
        <v>0.16469999999999999</v>
      </c>
      <c r="ZI56" s="133">
        <v>7.9500000000000001E-2</v>
      </c>
      <c r="ZJ56" s="133">
        <v>0.26679999999999998</v>
      </c>
      <c r="ZK56" s="133">
        <v>0.1711</v>
      </c>
      <c r="ZL56" s="133">
        <v>0.29980000000000001</v>
      </c>
      <c r="ZM56" s="133">
        <v>7.400000000000001E-2</v>
      </c>
      <c r="ZN56" s="133">
        <v>0.1106</v>
      </c>
      <c r="ZO56" s="133">
        <v>6.2300000000000001E-2</v>
      </c>
      <c r="ZP56" s="133">
        <v>9.2799999999999994E-2</v>
      </c>
      <c r="ZQ56" s="133">
        <v>0.34960000000000002</v>
      </c>
      <c r="ZR56" s="133">
        <v>0.2954</v>
      </c>
      <c r="ZS56" s="133">
        <v>-9.7299999999999998E-2</v>
      </c>
      <c r="ZT56" s="379" t="s">
        <v>158</v>
      </c>
      <c r="ZU56" s="133">
        <v>0.1124</v>
      </c>
      <c r="ZV56" s="133">
        <v>0.06</v>
      </c>
      <c r="ZW56" s="133">
        <v>0.17559999999999998</v>
      </c>
      <c r="ZX56" s="133">
        <v>0.1047</v>
      </c>
      <c r="ZY56" s="133">
        <v>0.15130000000000002</v>
      </c>
      <c r="ZZ56" s="133">
        <v>4.3899999999999995E-2</v>
      </c>
      <c r="AAA56" s="133">
        <v>5.9800000000000006E-2</v>
      </c>
      <c r="AAB56" s="133">
        <v>4.1599999999999998E-2</v>
      </c>
      <c r="AAC56" s="133">
        <v>6.0599999999999994E-2</v>
      </c>
      <c r="AAD56" s="133">
        <v>0.1802</v>
      </c>
      <c r="AAE56" s="133">
        <v>0.36670000000000003</v>
      </c>
      <c r="AAF56" s="133">
        <v>4.6999999999999993E-3</v>
      </c>
      <c r="AAG56" s="235" t="s">
        <v>158</v>
      </c>
      <c r="AAH56" s="8">
        <v>185.148</v>
      </c>
      <c r="AAI56" s="8">
        <v>160</v>
      </c>
      <c r="AAJ56" s="8">
        <v>145</v>
      </c>
      <c r="AAK56" s="8">
        <v>127</v>
      </c>
      <c r="AAL56" s="8">
        <v>109</v>
      </c>
      <c r="AAM56" s="8">
        <v>97</v>
      </c>
      <c r="AAN56" s="8">
        <v>83</v>
      </c>
      <c r="AAO56" s="8">
        <v>65</v>
      </c>
      <c r="AAP56" s="8">
        <v>61</v>
      </c>
      <c r="AAQ56" s="8">
        <v>48</v>
      </c>
      <c r="AAR56" s="8">
        <v>38</v>
      </c>
      <c r="AAS56" s="8">
        <v>32</v>
      </c>
      <c r="AAT56" s="231" t="s">
        <v>5</v>
      </c>
      <c r="AAU56" s="231" t="s">
        <v>5</v>
      </c>
      <c r="AAV56" s="231" t="s">
        <v>5</v>
      </c>
      <c r="AAW56" s="231" t="s">
        <v>5</v>
      </c>
      <c r="AAX56" s="231" t="s">
        <v>5</v>
      </c>
      <c r="AAY56" s="231" t="s">
        <v>5</v>
      </c>
      <c r="AAZ56" s="231" t="s">
        <v>5</v>
      </c>
      <c r="ABA56" s="231" t="s">
        <v>5</v>
      </c>
      <c r="ABB56" s="231" t="s">
        <v>5</v>
      </c>
      <c r="ABC56" s="231" t="s">
        <v>5</v>
      </c>
      <c r="ABD56" s="231" t="s">
        <v>5</v>
      </c>
      <c r="ABE56" s="231" t="s">
        <v>5</v>
      </c>
      <c r="ABF56" s="231" t="s">
        <v>5</v>
      </c>
      <c r="ABG56" s="231" t="s">
        <v>5</v>
      </c>
      <c r="ABH56" s="235" t="s">
        <v>158</v>
      </c>
      <c r="ABI56" s="8">
        <v>96.02</v>
      </c>
      <c r="ABJ56" s="8">
        <v>62</v>
      </c>
      <c r="ABK56" s="8">
        <v>73</v>
      </c>
      <c r="ABL56" s="8">
        <v>40</v>
      </c>
      <c r="ABM56" s="8">
        <v>43</v>
      </c>
      <c r="ABN56" s="8">
        <v>34</v>
      </c>
      <c r="ABO56" s="8">
        <v>35</v>
      </c>
      <c r="ABP56" s="8">
        <v>28</v>
      </c>
      <c r="ABQ56" s="8">
        <v>41</v>
      </c>
      <c r="ABR56" s="8">
        <v>31</v>
      </c>
      <c r="ABS56" s="8">
        <v>11</v>
      </c>
      <c r="ABT56" s="8">
        <v>7</v>
      </c>
      <c r="ABU56" s="231" t="s">
        <v>5</v>
      </c>
      <c r="ABV56" s="231" t="s">
        <v>5</v>
      </c>
      <c r="ABW56" s="231" t="s">
        <v>5</v>
      </c>
      <c r="ABX56" s="231" t="s">
        <v>5</v>
      </c>
      <c r="ABY56" s="231" t="s">
        <v>5</v>
      </c>
      <c r="ABZ56" s="231" t="s">
        <v>5</v>
      </c>
      <c r="ACA56" s="231" t="s">
        <v>5</v>
      </c>
      <c r="ACB56" s="231" t="s">
        <v>5</v>
      </c>
      <c r="ACC56" s="231" t="s">
        <v>5</v>
      </c>
      <c r="ACD56" s="231" t="s">
        <v>5</v>
      </c>
      <c r="ACE56" s="231" t="s">
        <v>5</v>
      </c>
      <c r="ACF56" s="231" t="s">
        <v>5</v>
      </c>
      <c r="ACG56" s="231" t="s">
        <v>5</v>
      </c>
      <c r="ACH56" s="231" t="s">
        <v>5</v>
      </c>
      <c r="ACI56" s="235" t="s">
        <v>158</v>
      </c>
      <c r="ACJ56" s="8">
        <v>96.02</v>
      </c>
      <c r="ACK56" s="8">
        <v>62</v>
      </c>
      <c r="ACL56" s="8">
        <v>73</v>
      </c>
      <c r="ACM56" s="8">
        <v>40</v>
      </c>
      <c r="ACN56" s="8">
        <v>43</v>
      </c>
      <c r="ACO56" s="8">
        <v>34</v>
      </c>
      <c r="ACP56" s="8">
        <v>35</v>
      </c>
      <c r="ACQ56" s="8">
        <v>28</v>
      </c>
      <c r="ACR56" s="8">
        <v>41</v>
      </c>
      <c r="ACS56" s="8">
        <v>31</v>
      </c>
      <c r="ACT56" s="8">
        <v>-4</v>
      </c>
      <c r="ACU56" s="8">
        <v>-11</v>
      </c>
      <c r="ACV56" s="237" t="s">
        <v>5</v>
      </c>
      <c r="ACW56" s="237" t="s">
        <v>5</v>
      </c>
      <c r="ACX56" s="237" t="s">
        <v>5</v>
      </c>
      <c r="ACY56" s="237" t="s">
        <v>5</v>
      </c>
      <c r="ACZ56" s="237" t="s">
        <v>5</v>
      </c>
      <c r="ADA56" s="237" t="s">
        <v>5</v>
      </c>
      <c r="ADB56" s="237" t="s">
        <v>5</v>
      </c>
      <c r="ADC56" s="237" t="s">
        <v>5</v>
      </c>
      <c r="ADD56" s="237" t="s">
        <v>5</v>
      </c>
      <c r="ADE56" s="237" t="s">
        <v>5</v>
      </c>
      <c r="ADF56" s="237" t="s">
        <v>5</v>
      </c>
      <c r="ADG56" s="237" t="s">
        <v>5</v>
      </c>
      <c r="ADH56" s="237" t="s">
        <v>5</v>
      </c>
      <c r="ADI56" s="237" t="s">
        <v>5</v>
      </c>
      <c r="ADJ56" s="127" t="s">
        <v>158</v>
      </c>
      <c r="ADK56" s="128">
        <v>0.12433712121212122</v>
      </c>
      <c r="ADL56" s="128">
        <v>0.28677064220183479</v>
      </c>
      <c r="ADM56" s="128">
        <v>9.2533964248159836E-2</v>
      </c>
      <c r="ADN56" s="128">
        <v>0.17190775681341716</v>
      </c>
      <c r="ADO56" s="128">
        <v>0.10312499999999998</v>
      </c>
      <c r="ADP56" s="128">
        <v>0.43074074074074065</v>
      </c>
      <c r="ADQ56" s="128">
        <v>0.31642857142857145</v>
      </c>
      <c r="ADR56" s="128">
        <v>0.49658536585365859</v>
      </c>
      <c r="ADS56" s="128">
        <v>0.35245283018867923</v>
      </c>
      <c r="ADT56" s="128">
        <v>7.2994652406417115E-2</v>
      </c>
      <c r="ADU56" s="128">
        <v>0.13333333333333333</v>
      </c>
      <c r="ADV56" s="128">
        <v>0.10434782608695653</v>
      </c>
      <c r="ADW56" s="128" t="s">
        <v>1282</v>
      </c>
      <c r="ADX56" s="128" t="s">
        <v>1282</v>
      </c>
      <c r="ADY56" s="128" t="s">
        <v>1282</v>
      </c>
      <c r="ADZ56" s="128" t="s">
        <v>1282</v>
      </c>
      <c r="AEA56" s="128" t="s">
        <v>158</v>
      </c>
      <c r="AEB56" s="128" t="s">
        <v>158</v>
      </c>
      <c r="AEC56" s="128" t="s">
        <v>158</v>
      </c>
      <c r="AED56" s="128" t="s">
        <v>158</v>
      </c>
      <c r="AEE56" s="128" t="s">
        <v>158</v>
      </c>
      <c r="AEF56" s="128" t="s">
        <v>158</v>
      </c>
      <c r="AEG56" s="128" t="s">
        <v>158</v>
      </c>
      <c r="AEH56" s="128" t="s">
        <v>158</v>
      </c>
      <c r="AEI56" s="128" t="s">
        <v>158</v>
      </c>
      <c r="AEJ56" s="128" t="s">
        <v>158</v>
      </c>
      <c r="AEK56" s="127" t="s">
        <v>158</v>
      </c>
      <c r="AEL56" s="128">
        <v>0.4792135492605708</v>
      </c>
      <c r="AEM56" s="128">
        <v>0.69574258064516126</v>
      </c>
      <c r="AEN56" s="128">
        <v>0.48620894063926945</v>
      </c>
      <c r="AEO56" s="128">
        <v>0.72433333333333327</v>
      </c>
      <c r="AEP56" s="128">
        <v>0.4834883720930232</v>
      </c>
      <c r="AEQ56" s="128">
        <v>0.4925647058823529</v>
      </c>
      <c r="AER56" s="128">
        <v>0.44932857142857141</v>
      </c>
      <c r="AES56" s="128">
        <v>0.42174285714285714</v>
      </c>
      <c r="AET56" s="128">
        <v>0.25969756097560975</v>
      </c>
      <c r="AEU56" s="128">
        <v>0.19374193548387098</v>
      </c>
      <c r="AEV56" s="128">
        <v>0.46909090909090906</v>
      </c>
      <c r="AEW56" s="128">
        <v>0.5485714285714286</v>
      </c>
      <c r="AEX56" s="128" t="s">
        <v>158</v>
      </c>
      <c r="AEY56" s="128" t="s">
        <v>158</v>
      </c>
      <c r="AEZ56" s="128" t="s">
        <v>158</v>
      </c>
      <c r="AFA56" s="128" t="s">
        <v>158</v>
      </c>
      <c r="AFB56" s="128" t="s">
        <v>158</v>
      </c>
      <c r="AFC56" s="128" t="s">
        <v>158</v>
      </c>
      <c r="AFD56" s="128" t="s">
        <v>158</v>
      </c>
      <c r="AFE56" s="128" t="s">
        <v>158</v>
      </c>
      <c r="AFF56" s="128" t="s">
        <v>158</v>
      </c>
      <c r="AFG56" s="128" t="s">
        <v>158</v>
      </c>
      <c r="AFH56" s="128" t="s">
        <v>158</v>
      </c>
      <c r="AFI56" s="128" t="s">
        <v>158</v>
      </c>
      <c r="AFJ56" s="128" t="s">
        <v>158</v>
      </c>
      <c r="AFK56" s="128" t="s">
        <v>158</v>
      </c>
      <c r="AFL56" s="134" t="s">
        <v>158</v>
      </c>
      <c r="AFM56" s="135">
        <v>0.4792135492605708</v>
      </c>
      <c r="AFN56" s="135">
        <v>0.69574258064516126</v>
      </c>
      <c r="AFO56" s="135">
        <v>0.48620894063926945</v>
      </c>
      <c r="AFP56" s="135">
        <v>0.72433333333333327</v>
      </c>
      <c r="AFQ56" s="135">
        <v>0.4834883720930232</v>
      </c>
      <c r="AFR56" s="135">
        <v>0.4925647058823529</v>
      </c>
      <c r="AFS56" s="135">
        <v>0.44932857142857141</v>
      </c>
      <c r="AFT56" s="135">
        <v>0.42174285714285714</v>
      </c>
      <c r="AFU56" s="135">
        <v>0.25969756097560975</v>
      </c>
      <c r="AFV56" s="135">
        <v>0.19374193548387098</v>
      </c>
      <c r="AFW56" s="135" t="s">
        <v>1282</v>
      </c>
      <c r="AFX56" s="135" t="s">
        <v>1282</v>
      </c>
      <c r="AFY56" s="135" t="s">
        <v>158</v>
      </c>
      <c r="AFZ56" s="135" t="s">
        <v>158</v>
      </c>
      <c r="AGA56" s="135" t="s">
        <v>158</v>
      </c>
      <c r="AGB56" s="135" t="s">
        <v>158</v>
      </c>
      <c r="AGC56" s="135" t="s">
        <v>158</v>
      </c>
      <c r="AGD56" s="135" t="s">
        <v>158</v>
      </c>
      <c r="AGE56" s="135" t="s">
        <v>158</v>
      </c>
      <c r="AGF56" s="135" t="s">
        <v>158</v>
      </c>
      <c r="AGG56" s="135" t="s">
        <v>158</v>
      </c>
      <c r="AGH56" s="135" t="s">
        <v>158</v>
      </c>
      <c r="AGI56" s="135" t="s">
        <v>158</v>
      </c>
      <c r="AGJ56" s="135" t="s">
        <v>158</v>
      </c>
      <c r="AGK56" s="135" t="s">
        <v>158</v>
      </c>
      <c r="AGL56" s="135" t="s">
        <v>158</v>
      </c>
    </row>
    <row r="57" spans="1:870" x14ac:dyDescent="0.2">
      <c r="A57" s="7">
        <v>55</v>
      </c>
      <c r="B57" s="1" t="s">
        <v>368</v>
      </c>
      <c r="C57" s="1" t="s">
        <v>369</v>
      </c>
      <c r="D57" s="94">
        <v>0.36499999999999999</v>
      </c>
      <c r="E57" s="95">
        <v>0.40500000000000003</v>
      </c>
      <c r="F57" s="57">
        <v>1.62</v>
      </c>
      <c r="G57" s="58" t="s">
        <v>159</v>
      </c>
      <c r="H57" s="58">
        <v>1.62</v>
      </c>
      <c r="I57" s="226" t="s">
        <v>5</v>
      </c>
      <c r="J57" s="58" t="s">
        <v>159</v>
      </c>
      <c r="K57" s="58" t="s">
        <v>1280</v>
      </c>
      <c r="L57" s="226" t="s">
        <v>5</v>
      </c>
      <c r="M57" s="151">
        <v>1.58</v>
      </c>
      <c r="N57" s="124">
        <v>1.4</v>
      </c>
      <c r="O57" s="124">
        <v>1.28</v>
      </c>
      <c r="P57" s="124">
        <v>1.24</v>
      </c>
      <c r="Q57" s="124">
        <v>1.155</v>
      </c>
      <c r="R57" s="124">
        <v>1.07</v>
      </c>
      <c r="S57" s="124">
        <v>1.03</v>
      </c>
      <c r="T57" s="124">
        <v>0.995</v>
      </c>
      <c r="U57" s="124">
        <v>0.97499999999999998</v>
      </c>
      <c r="V57" s="124">
        <v>0.94</v>
      </c>
      <c r="W57" s="124">
        <v>0.85</v>
      </c>
      <c r="X57" s="124">
        <v>0.84</v>
      </c>
      <c r="Y57" s="124">
        <v>0.84</v>
      </c>
      <c r="Z57" s="124">
        <v>0.84</v>
      </c>
      <c r="AA57" s="124">
        <v>0.84</v>
      </c>
      <c r="AB57" s="124">
        <v>0.84</v>
      </c>
      <c r="AC57" s="124">
        <v>0.84</v>
      </c>
      <c r="AD57" s="143">
        <v>0.84</v>
      </c>
      <c r="AE57" s="124">
        <v>0.76</v>
      </c>
      <c r="AF57" s="124">
        <v>0.6</v>
      </c>
      <c r="AG57" s="124">
        <v>0.48</v>
      </c>
      <c r="AH57" s="137">
        <v>0.4</v>
      </c>
      <c r="AI57" s="137">
        <v>0.35</v>
      </c>
      <c r="AJ57" s="137">
        <v>0.22</v>
      </c>
      <c r="AK57" s="137">
        <v>0.2</v>
      </c>
      <c r="AL57" s="137">
        <v>0.15</v>
      </c>
      <c r="AM57" s="137">
        <v>0.12</v>
      </c>
      <c r="AN57" s="137">
        <v>0.11</v>
      </c>
      <c r="AO57" s="137">
        <v>0.09</v>
      </c>
      <c r="AP57" s="137">
        <v>0.08</v>
      </c>
      <c r="AQ57" s="137">
        <v>0.08</v>
      </c>
      <c r="AR57" s="137">
        <v>7.6666666666666675E-2</v>
      </c>
      <c r="AS57" s="137">
        <v>6.6666666666666666E-2</v>
      </c>
      <c r="AT57" s="137">
        <v>6.6666666666666666E-2</v>
      </c>
      <c r="AU57" s="137">
        <v>6.6666666666666666E-2</v>
      </c>
      <c r="AV57" s="137">
        <v>6.6666666666666666E-2</v>
      </c>
      <c r="AW57" s="137">
        <v>5.6666666666666671E-2</v>
      </c>
      <c r="AX57" s="137">
        <v>5.1666666666666666E-2</v>
      </c>
      <c r="AY57" s="137">
        <v>4.5000000000000005E-2</v>
      </c>
      <c r="AZ57" s="137">
        <v>3.8333333333333337E-2</v>
      </c>
      <c r="BA57" s="137">
        <v>3.4999999999999996E-2</v>
      </c>
      <c r="BB57" s="137">
        <v>2.8333333333333335E-2</v>
      </c>
      <c r="BC57" s="137">
        <v>2.3333333333333334E-2</v>
      </c>
      <c r="BD57" s="137">
        <v>0.02</v>
      </c>
      <c r="BE57" s="137">
        <v>1.1666666666666667E-2</v>
      </c>
      <c r="BF57" s="137">
        <v>1.1666666666666667E-2</v>
      </c>
      <c r="BG57" s="137">
        <v>4.6666666666666669E-2</v>
      </c>
      <c r="BH57" s="137">
        <v>6.3333333333333339E-2</v>
      </c>
      <c r="BI57" s="137">
        <v>6.3333333333333339E-2</v>
      </c>
      <c r="BJ57" s="137">
        <v>6.3333333333333339E-2</v>
      </c>
      <c r="BK57" s="137">
        <v>6.3333333333333339E-2</v>
      </c>
      <c r="BL57" s="137">
        <v>6.3333333333333339E-2</v>
      </c>
      <c r="BM57" s="126">
        <v>0.12857142857142878</v>
      </c>
      <c r="BN57" s="125">
        <v>9.375E-2</v>
      </c>
      <c r="BO57" s="125">
        <v>3.2258064516129004E-2</v>
      </c>
      <c r="BP57" s="125">
        <v>7.3593073593073655E-2</v>
      </c>
      <c r="BQ57" s="125">
        <v>7.9439252336448662E-2</v>
      </c>
      <c r="BR57" s="125">
        <v>3.8834951456310662E-2</v>
      </c>
      <c r="BS57" s="125">
        <v>3.5175879396984966E-2</v>
      </c>
      <c r="BT57" s="125">
        <v>2.051282051282044E-2</v>
      </c>
      <c r="BU57" s="125">
        <v>3.7234042553191626E-2</v>
      </c>
      <c r="BV57" s="125">
        <v>0.10588235294117654</v>
      </c>
      <c r="BW57" s="125">
        <v>1.1904761904761862E-2</v>
      </c>
      <c r="BX57" s="125">
        <v>0</v>
      </c>
      <c r="BY57" s="125">
        <v>0</v>
      </c>
      <c r="BZ57" s="125">
        <v>0</v>
      </c>
      <c r="CA57" s="125">
        <v>0</v>
      </c>
      <c r="CB57" s="125">
        <v>0</v>
      </c>
      <c r="CC57" s="125">
        <v>0</v>
      </c>
      <c r="CD57" s="125">
        <v>0.10526315789473673</v>
      </c>
      <c r="CE57" s="125">
        <v>0.26666666666666683</v>
      </c>
      <c r="CF57" s="125">
        <v>0.25</v>
      </c>
      <c r="CG57" s="125">
        <v>0.19999999999999996</v>
      </c>
      <c r="CH57" s="125">
        <v>0.14285714285714302</v>
      </c>
      <c r="CI57" s="125">
        <v>0.59090909090909083</v>
      </c>
      <c r="CJ57" s="125">
        <v>9.9999999999999867E-2</v>
      </c>
      <c r="CK57" s="125">
        <v>0.33333333333333348</v>
      </c>
      <c r="CL57" s="125">
        <v>0.25</v>
      </c>
      <c r="CM57" s="125">
        <v>9.0909090909090828E-2</v>
      </c>
      <c r="CN57" s="125">
        <v>0.22222222222222232</v>
      </c>
      <c r="CO57" s="125">
        <v>0.125</v>
      </c>
      <c r="CP57" s="125">
        <v>0</v>
      </c>
      <c r="CQ57" s="125">
        <v>4.3478260869565188E-2</v>
      </c>
      <c r="CR57" s="125">
        <v>0.15000000000000013</v>
      </c>
      <c r="CS57" s="125">
        <v>0</v>
      </c>
      <c r="CT57" s="125">
        <v>0</v>
      </c>
      <c r="CU57" s="125">
        <v>0</v>
      </c>
      <c r="CV57" s="125">
        <v>0.17647058823529393</v>
      </c>
      <c r="CW57" s="125">
        <v>9.6774193548387233E-2</v>
      </c>
      <c r="CX57" s="125">
        <v>0.14814814814814792</v>
      </c>
      <c r="CY57" s="125">
        <v>0.17391304347826098</v>
      </c>
      <c r="CZ57" s="125">
        <v>9.5238095238095566E-2</v>
      </c>
      <c r="DA57" s="125">
        <v>0.23529411764705865</v>
      </c>
      <c r="DB57" s="125">
        <v>0.21428571428571441</v>
      </c>
      <c r="DC57" s="125">
        <v>0.16666666666666674</v>
      </c>
      <c r="DD57" s="125">
        <v>0.71428571428571419</v>
      </c>
      <c r="DE57" s="125">
        <v>0</v>
      </c>
      <c r="DF57" s="125">
        <v>-0.75</v>
      </c>
      <c r="DG57" s="125">
        <v>-0.26315789473684215</v>
      </c>
      <c r="DH57" s="125">
        <v>0</v>
      </c>
      <c r="DI57" s="125">
        <v>0</v>
      </c>
      <c r="DJ57" s="125">
        <v>0</v>
      </c>
      <c r="DK57" s="125">
        <v>0</v>
      </c>
      <c r="DL57" s="127">
        <v>1.2510887548863288E-2</v>
      </c>
      <c r="DM57" s="128">
        <v>1.3314312633108651E-2</v>
      </c>
      <c r="DN57" s="128">
        <v>1.6623376623376623E-2</v>
      </c>
      <c r="DO57" s="128">
        <v>1.6249508583409775E-2</v>
      </c>
      <c r="DP57" s="128">
        <v>1.8278208577306537E-2</v>
      </c>
      <c r="DQ57" s="128">
        <v>1.6876971608832808E-2</v>
      </c>
      <c r="DR57" s="128">
        <v>1.7178118745830553E-2</v>
      </c>
      <c r="DS57" s="128">
        <v>1.6624895572263994E-2</v>
      </c>
      <c r="DT57" s="128">
        <v>1.9170271333071174E-2</v>
      </c>
      <c r="DU57" s="128">
        <v>2.2461170848267622E-2</v>
      </c>
      <c r="DV57" s="128">
        <v>2.5125628140703519E-2</v>
      </c>
      <c r="DW57" s="128">
        <v>2.4720423778693351E-2</v>
      </c>
      <c r="DX57" s="128">
        <v>2.3230088495575223E-2</v>
      </c>
      <c r="DY57" s="128">
        <v>2.781456953642384E-2</v>
      </c>
      <c r="DZ57" s="128">
        <v>2.9085872576177285E-2</v>
      </c>
      <c r="EA57" s="128">
        <v>1.9000226193168965E-2</v>
      </c>
      <c r="EB57" s="128">
        <v>1.7804154302670624E-2</v>
      </c>
      <c r="EC57" s="128">
        <v>1.3658536585365854E-2</v>
      </c>
      <c r="ED57" s="128">
        <v>1.3065153859377687E-2</v>
      </c>
      <c r="EE57" s="128">
        <v>1.1156563778356266E-2</v>
      </c>
      <c r="EF57" s="128">
        <v>9.3041287071137808E-3</v>
      </c>
      <c r="EG57" s="128">
        <v>9.0477267586518886E-3</v>
      </c>
      <c r="EH57" s="128">
        <v>7.931112621799229E-3</v>
      </c>
      <c r="EI57" s="128">
        <v>6.3638993346832517E-3</v>
      </c>
      <c r="EJ57" s="128">
        <v>6.5466448445171853E-3</v>
      </c>
      <c r="EK57" s="128">
        <v>6.861848124428179E-3</v>
      </c>
      <c r="EL57" s="128">
        <v>1.0118043844856661E-2</v>
      </c>
      <c r="EM57" s="127">
        <v>1.4028029788664438E-2</v>
      </c>
      <c r="EN57" s="128">
        <v>1.7579730368453131E-2</v>
      </c>
      <c r="EO57" s="128">
        <v>1.8768328445747801E-2</v>
      </c>
      <c r="EP57" s="128">
        <v>1.8094265285276519E-2</v>
      </c>
      <c r="EQ57" s="128">
        <v>2.1208226221079693E-2</v>
      </c>
      <c r="ER57" s="128">
        <v>1.8921308576480993E-2</v>
      </c>
      <c r="ES57" s="128">
        <v>1.854853232486944E-2</v>
      </c>
      <c r="ET57" s="128">
        <v>1.8830431491294472E-2</v>
      </c>
      <c r="EU57" s="128">
        <v>2.3891203136486152E-2</v>
      </c>
      <c r="EV57" s="128">
        <v>2.622036262203626E-2</v>
      </c>
      <c r="EW57" s="128">
        <v>3.0719190458980843E-2</v>
      </c>
      <c r="EX57" s="128">
        <v>2.7175671303785183E-2</v>
      </c>
      <c r="EY57" s="128">
        <v>2.6390197926484449E-2</v>
      </c>
      <c r="EZ57" s="128">
        <v>3.1555221637866261E-2</v>
      </c>
      <c r="FA57" s="128">
        <v>3.3802816901408447E-2</v>
      </c>
      <c r="FB57" s="128">
        <v>2.2635408245755859E-2</v>
      </c>
      <c r="FC57" s="128">
        <v>2.0100502512562814E-2</v>
      </c>
      <c r="FD57" s="128">
        <v>1.4965259219668625E-2</v>
      </c>
      <c r="FE57" s="128">
        <v>1.4748690083446536E-2</v>
      </c>
      <c r="FF57" s="128">
        <v>1.2547051442910915E-2</v>
      </c>
      <c r="FG57" s="128">
        <v>1.0418927718688952E-2</v>
      </c>
      <c r="FH57" s="128">
        <v>9.7967180994366892E-3</v>
      </c>
      <c r="FI57" s="128">
        <v>1.0333628579864187E-2</v>
      </c>
      <c r="FJ57" s="128">
        <v>7.3974445191661064E-3</v>
      </c>
      <c r="FK57" s="128">
        <v>7.9840319361277456E-3</v>
      </c>
      <c r="FL57" s="128">
        <v>9.517766497461928E-3</v>
      </c>
      <c r="FM57" s="128">
        <v>1.2658227848101266E-2</v>
      </c>
      <c r="FN57" s="127">
        <v>1.7648168766231428E-2</v>
      </c>
      <c r="FO57" s="128">
        <v>2.3003614475786815E-2</v>
      </c>
      <c r="FP57" s="128">
        <v>2.1691238773089309E-2</v>
      </c>
      <c r="FQ57" s="128">
        <v>2.054000331290376E-2</v>
      </c>
      <c r="FR57" s="128">
        <v>2.298050139275766E-2</v>
      </c>
      <c r="FS57" s="128">
        <v>2.05888012314797E-2</v>
      </c>
      <c r="FT57" s="128">
        <v>2.091795288383428E-2</v>
      </c>
      <c r="FU57" s="128">
        <v>2.1329046087888531E-2</v>
      </c>
      <c r="FV57" s="128">
        <v>2.9349789283564118E-2</v>
      </c>
      <c r="FW57" s="128">
        <v>2.9907731466751509E-2</v>
      </c>
      <c r="FX57" s="128">
        <v>3.3986405437824864E-2</v>
      </c>
      <c r="FY57" s="128">
        <v>3.0281182408074984E-2</v>
      </c>
      <c r="FZ57" s="128">
        <v>3.1531531531531529E-2</v>
      </c>
      <c r="GA57" s="128">
        <v>3.6238136324417601E-2</v>
      </c>
      <c r="GB57" s="128">
        <v>4.0019056693663652E-2</v>
      </c>
      <c r="GC57" s="128">
        <v>3.4008097165991902E-2</v>
      </c>
      <c r="GD57" s="128">
        <v>2.3262254223206866E-2</v>
      </c>
      <c r="GE57" s="128">
        <v>1.981132075471698E-2</v>
      </c>
      <c r="GF57" s="128">
        <v>1.6246259085079092E-2</v>
      </c>
      <c r="GG57" s="128">
        <v>1.4398848092152626E-2</v>
      </c>
      <c r="GH57" s="128">
        <v>1.1848926191063935E-2</v>
      </c>
      <c r="GI57" s="128">
        <v>1.0934937124111537E-2</v>
      </c>
      <c r="GJ57" s="128">
        <v>1.4613778705636743E-2</v>
      </c>
      <c r="GK57" s="128">
        <v>8.5536547433903588E-3</v>
      </c>
      <c r="GL57" s="128">
        <v>1.0368066355624678E-2</v>
      </c>
      <c r="GM57" s="128">
        <v>1.3192612137203167E-2</v>
      </c>
      <c r="GN57" s="128">
        <v>1.4687882496940025E-2</v>
      </c>
      <c r="GO57" s="109" t="s">
        <v>158</v>
      </c>
      <c r="GP57" s="141">
        <v>5.45</v>
      </c>
      <c r="GQ57" s="141">
        <v>3.06</v>
      </c>
      <c r="GR57" s="141">
        <v>2.9</v>
      </c>
      <c r="GS57" s="141">
        <v>1.99</v>
      </c>
      <c r="GT57" s="141">
        <v>3.79</v>
      </c>
      <c r="GU57" s="110">
        <v>2.37</v>
      </c>
      <c r="GV57" s="110">
        <v>1.42</v>
      </c>
      <c r="GW57" s="110">
        <v>0.14000000000000001</v>
      </c>
      <c r="GX57" s="110">
        <v>2.21</v>
      </c>
      <c r="GY57" s="110">
        <v>2.23</v>
      </c>
      <c r="GZ57" s="110">
        <v>2.71</v>
      </c>
      <c r="HA57" s="110">
        <v>2.38</v>
      </c>
      <c r="HB57" s="110">
        <v>2.38</v>
      </c>
      <c r="HC57" s="110">
        <v>2.0099999999999998</v>
      </c>
      <c r="HD57" s="110">
        <v>1.2</v>
      </c>
      <c r="HE57" s="129">
        <v>-0.8</v>
      </c>
      <c r="HF57" s="231" t="s">
        <v>158</v>
      </c>
      <c r="HG57" s="231" t="s">
        <v>158</v>
      </c>
      <c r="HH57" s="231" t="s">
        <v>158</v>
      </c>
      <c r="HI57" s="231" t="s">
        <v>158</v>
      </c>
      <c r="HJ57" s="231" t="s">
        <v>158</v>
      </c>
      <c r="HK57" s="231" t="s">
        <v>158</v>
      </c>
      <c r="HL57" s="231" t="s">
        <v>158</v>
      </c>
      <c r="HM57" s="231" t="s">
        <v>158</v>
      </c>
      <c r="HN57" s="231" t="s">
        <v>158</v>
      </c>
      <c r="HO57" s="231" t="s">
        <v>158</v>
      </c>
      <c r="HP57" s="232" t="s">
        <v>158</v>
      </c>
      <c r="HQ57" s="131">
        <v>11.166972660550458</v>
      </c>
      <c r="HR57" s="131">
        <v>19.284313725490197</v>
      </c>
      <c r="HS57" s="131">
        <v>20.817241379310346</v>
      </c>
      <c r="HT57" s="131">
        <v>25.256281407035175</v>
      </c>
      <c r="HU57" s="131">
        <v>13.71240105540897</v>
      </c>
      <c r="HV57" s="131">
        <v>20.776371308016877</v>
      </c>
      <c r="HW57" s="131">
        <v>32.852112676056336</v>
      </c>
      <c r="HX57" s="131">
        <v>237.28571428571425</v>
      </c>
      <c r="HY57" s="131">
        <v>14.221719457013574</v>
      </c>
      <c r="HZ57" s="131">
        <v>11.215246636771301</v>
      </c>
      <c r="IA57" s="131">
        <v>10.236162361623617</v>
      </c>
      <c r="IB57" s="131">
        <v>11.193277310924371</v>
      </c>
      <c r="IC57" s="131">
        <v>9.7394957983193287</v>
      </c>
      <c r="ID57" s="131">
        <v>10.442786069651742</v>
      </c>
      <c r="IE57" s="131">
        <v>20.583333333333332</v>
      </c>
      <c r="IF57" s="131" t="s">
        <v>1288</v>
      </c>
      <c r="IG57" s="131" t="s">
        <v>158</v>
      </c>
      <c r="IH57" s="131" t="s">
        <v>158</v>
      </c>
      <c r="II57" s="131" t="s">
        <v>158</v>
      </c>
      <c r="IJ57" s="131" t="s">
        <v>158</v>
      </c>
      <c r="IK57" s="131" t="s">
        <v>158</v>
      </c>
      <c r="IL57" s="131" t="s">
        <v>158</v>
      </c>
      <c r="IM57" s="131" t="s">
        <v>158</v>
      </c>
      <c r="IN57" s="131" t="s">
        <v>158</v>
      </c>
      <c r="IO57" s="131" t="s">
        <v>158</v>
      </c>
      <c r="IP57" s="131" t="s">
        <v>158</v>
      </c>
      <c r="IQ57" s="130" t="s">
        <v>158</v>
      </c>
      <c r="IR57" s="131">
        <v>14.612325022113376</v>
      </c>
      <c r="IS57" s="131">
        <v>22.287581699346404</v>
      </c>
      <c r="IT57" s="131">
        <v>23.631034482758622</v>
      </c>
      <c r="IU57" s="131">
        <v>27.366834170854272</v>
      </c>
      <c r="IV57" s="131">
        <v>14.920844327176781</v>
      </c>
      <c r="IW57" s="131">
        <v>23.430379746835442</v>
      </c>
      <c r="IX57" s="131">
        <v>37.211267605633807</v>
      </c>
      <c r="IY57" s="131">
        <v>291.5</v>
      </c>
      <c r="IZ57" s="131">
        <v>16.221719457013574</v>
      </c>
      <c r="JA57" s="131">
        <v>12.408071748878925</v>
      </c>
      <c r="JB57" s="131">
        <v>11.405904059040591</v>
      </c>
      <c r="JC57" s="131">
        <v>13.373949579831933</v>
      </c>
      <c r="JD57" s="131">
        <v>11.184873949579833</v>
      </c>
      <c r="JE57" s="131">
        <v>12.363184079601993</v>
      </c>
      <c r="JF57" s="131">
        <v>30.925000000000001</v>
      </c>
      <c r="JG57" s="131" t="s">
        <v>1288</v>
      </c>
      <c r="JH57" s="131" t="s">
        <v>158</v>
      </c>
      <c r="JI57" s="131" t="s">
        <v>158</v>
      </c>
      <c r="JJ57" s="131" t="s">
        <v>158</v>
      </c>
      <c r="JK57" s="131" t="s">
        <v>158</v>
      </c>
      <c r="JL57" s="131" t="s">
        <v>158</v>
      </c>
      <c r="JM57" s="131" t="s">
        <v>158</v>
      </c>
      <c r="JN57" s="131" t="s">
        <v>158</v>
      </c>
      <c r="JO57" s="131" t="s">
        <v>158</v>
      </c>
      <c r="JP57" s="131" t="s">
        <v>158</v>
      </c>
      <c r="JQ57" s="131" t="s">
        <v>158</v>
      </c>
      <c r="JR57" s="130" t="s">
        <v>158</v>
      </c>
      <c r="JS57" s="131">
        <v>19.293578348623853</v>
      </c>
      <c r="JT57" s="131">
        <v>25.163398692810457</v>
      </c>
      <c r="JU57" s="131">
        <v>26.313793103448276</v>
      </c>
      <c r="JV57" s="131">
        <v>31.753768844221103</v>
      </c>
      <c r="JW57" s="131">
        <v>16.728232189973614</v>
      </c>
      <c r="JX57" s="131">
        <v>25.299578059071727</v>
      </c>
      <c r="JY57" s="131">
        <v>42.147887323943664</v>
      </c>
      <c r="JZ57" s="131">
        <v>363.28571428571422</v>
      </c>
      <c r="KA57" s="131">
        <v>18.936651583710407</v>
      </c>
      <c r="KB57" s="131">
        <v>15.170403587443946</v>
      </c>
      <c r="KC57" s="131">
        <v>12.538745387453874</v>
      </c>
      <c r="KD57" s="131">
        <v>15.193277310924369</v>
      </c>
      <c r="KE57" s="131">
        <v>12.689075630252102</v>
      </c>
      <c r="KF57" s="131">
        <v>14.368159203980101</v>
      </c>
      <c r="KG57" s="131">
        <v>36.841666666666669</v>
      </c>
      <c r="KH57" s="131" t="s">
        <v>1288</v>
      </c>
      <c r="KI57" s="131" t="s">
        <v>158</v>
      </c>
      <c r="KJ57" s="131" t="s">
        <v>158</v>
      </c>
      <c r="KK57" s="131" t="s">
        <v>158</v>
      </c>
      <c r="KL57" s="131" t="s">
        <v>158</v>
      </c>
      <c r="KM57" s="131" t="s">
        <v>158</v>
      </c>
      <c r="KN57" s="131" t="s">
        <v>158</v>
      </c>
      <c r="KO57" s="131" t="s">
        <v>158</v>
      </c>
      <c r="KP57" s="131" t="s">
        <v>158</v>
      </c>
      <c r="KQ57" s="131" t="s">
        <v>158</v>
      </c>
      <c r="KR57" s="131" t="s">
        <v>158</v>
      </c>
      <c r="KS57" s="116" t="s">
        <v>158</v>
      </c>
      <c r="KT57" s="132">
        <v>156.79840690695303</v>
      </c>
      <c r="KU57" s="132">
        <v>147.24581005586592</v>
      </c>
      <c r="KV57" s="132">
        <v>130.53532608695653</v>
      </c>
      <c r="KW57" s="132">
        <v>123.20052770448549</v>
      </c>
      <c r="KX57" s="132">
        <v>117.63727959697734</v>
      </c>
      <c r="KY57" s="132">
        <v>113.41075794621027</v>
      </c>
      <c r="KZ57" s="132">
        <v>109.38313253012048</v>
      </c>
      <c r="LA57" s="132">
        <v>110.96614583333333</v>
      </c>
      <c r="LB57" s="132">
        <v>113.98239436619718</v>
      </c>
      <c r="LC57" s="132">
        <v>111.67491166077738</v>
      </c>
      <c r="LD57" s="132">
        <v>108.13148788927336</v>
      </c>
      <c r="LE57" s="132">
        <v>111.10035842293907</v>
      </c>
      <c r="LF57" s="132" t="s">
        <v>158</v>
      </c>
      <c r="LG57" s="132" t="s">
        <v>158</v>
      </c>
      <c r="LH57" s="132" t="s">
        <v>158</v>
      </c>
      <c r="LI57" s="132" t="s">
        <v>158</v>
      </c>
      <c r="LJ57" s="132" t="s">
        <v>158</v>
      </c>
      <c r="LK57" s="132" t="s">
        <v>158</v>
      </c>
      <c r="LL57" s="132" t="s">
        <v>158</v>
      </c>
      <c r="LM57" s="132" t="s">
        <v>158</v>
      </c>
      <c r="LN57" s="132" t="s">
        <v>158</v>
      </c>
      <c r="LO57" s="132" t="s">
        <v>158</v>
      </c>
      <c r="LP57" s="132" t="s">
        <v>158</v>
      </c>
      <c r="LQ57" s="132" t="s">
        <v>158</v>
      </c>
      <c r="LR57" s="132" t="s">
        <v>158</v>
      </c>
      <c r="LS57" s="132" t="s">
        <v>158</v>
      </c>
      <c r="LT57" s="130" t="s">
        <v>158</v>
      </c>
      <c r="LU57" s="131">
        <v>0.38814170501180795</v>
      </c>
      <c r="LV57" s="131">
        <v>0.400758432295026</v>
      </c>
      <c r="LW57" s="131">
        <v>0.46248017153444215</v>
      </c>
      <c r="LX57" s="131">
        <v>0.40795279806394957</v>
      </c>
      <c r="LY57" s="131">
        <v>0.4417817224101751</v>
      </c>
      <c r="LZ57" s="131">
        <v>0.43417397865689339</v>
      </c>
      <c r="MA57" s="131">
        <v>0.42648257478961976</v>
      </c>
      <c r="MB57" s="131">
        <v>0.2993705850601957</v>
      </c>
      <c r="MC57" s="131">
        <v>0.27574433906891971</v>
      </c>
      <c r="MD57" s="131">
        <v>0.2239536134666498</v>
      </c>
      <c r="ME57" s="131">
        <v>0.25653951999999997</v>
      </c>
      <c r="MF57" s="131">
        <v>0.23978320482627352</v>
      </c>
      <c r="MG57" s="131" t="s">
        <v>158</v>
      </c>
      <c r="MH57" s="131" t="s">
        <v>158</v>
      </c>
      <c r="MI57" s="131" t="s">
        <v>158</v>
      </c>
      <c r="MJ57" s="131" t="s">
        <v>158</v>
      </c>
      <c r="MK57" s="131" t="s">
        <v>158</v>
      </c>
      <c r="ML57" s="131" t="s">
        <v>158</v>
      </c>
      <c r="MM57" s="131" t="s">
        <v>158</v>
      </c>
      <c r="MN57" s="131" t="s">
        <v>158</v>
      </c>
      <c r="MO57" s="131" t="s">
        <v>158</v>
      </c>
      <c r="MP57" s="131" t="s">
        <v>158</v>
      </c>
      <c r="MQ57" s="131" t="s">
        <v>158</v>
      </c>
      <c r="MR57" s="131" t="s">
        <v>158</v>
      </c>
      <c r="MS57" s="131" t="s">
        <v>158</v>
      </c>
      <c r="MT57" s="131" t="s">
        <v>158</v>
      </c>
      <c r="MU57" s="130" t="s">
        <v>158</v>
      </c>
      <c r="MV57" s="131">
        <v>0.50789528376889714</v>
      </c>
      <c r="MW57" s="131">
        <v>0.4631710740979626</v>
      </c>
      <c r="MX57" s="131">
        <v>0.52499198534463021</v>
      </c>
      <c r="MY57" s="131">
        <v>0.44204356113336046</v>
      </c>
      <c r="MZ57" s="131">
        <v>0.48071495867414665</v>
      </c>
      <c r="NA57" s="131">
        <v>0.48963608925299129</v>
      </c>
      <c r="NB57" s="131">
        <v>0.48307265277349437</v>
      </c>
      <c r="NC57" s="131">
        <v>0.36776982469315439</v>
      </c>
      <c r="ND57" s="131">
        <v>0.31452225757622565</v>
      </c>
      <c r="NE57" s="131">
        <v>0.24777275028477411</v>
      </c>
      <c r="NF57" s="131">
        <v>0.28585568</v>
      </c>
      <c r="NG57" s="131">
        <v>0.28649772558634706</v>
      </c>
      <c r="NH57" s="131" t="s">
        <v>158</v>
      </c>
      <c r="NI57" s="131" t="s">
        <v>158</v>
      </c>
      <c r="NJ57" s="131" t="s">
        <v>158</v>
      </c>
      <c r="NK57" s="131" t="s">
        <v>158</v>
      </c>
      <c r="NL57" s="131" t="s">
        <v>158</v>
      </c>
      <c r="NM57" s="131" t="s">
        <v>158</v>
      </c>
      <c r="NN57" s="131" t="s">
        <v>158</v>
      </c>
      <c r="NO57" s="131" t="s">
        <v>158</v>
      </c>
      <c r="NP57" s="131" t="s">
        <v>158</v>
      </c>
      <c r="NQ57" s="131" t="s">
        <v>158</v>
      </c>
      <c r="NR57" s="131" t="s">
        <v>158</v>
      </c>
      <c r="NS57" s="131" t="s">
        <v>158</v>
      </c>
      <c r="NT57" s="131" t="s">
        <v>158</v>
      </c>
      <c r="NU57" s="131" t="s">
        <v>158</v>
      </c>
      <c r="NV57" s="130" t="s">
        <v>158</v>
      </c>
      <c r="NW57" s="131">
        <v>0.67060631593277531</v>
      </c>
      <c r="NX57" s="131">
        <v>0.52293508365899</v>
      </c>
      <c r="NY57" s="131">
        <v>0.58459270978620648</v>
      </c>
      <c r="NZ57" s="131">
        <v>0.51290364722763582</v>
      </c>
      <c r="OA57" s="131">
        <v>0.53894479893794689</v>
      </c>
      <c r="OB57" s="131">
        <v>0.52869763932305702</v>
      </c>
      <c r="OC57" s="131">
        <v>0.54715931620919067</v>
      </c>
      <c r="OD57" s="131">
        <v>0.45833798784351459</v>
      </c>
      <c r="OE57" s="131">
        <v>0.36716196595718392</v>
      </c>
      <c r="OF57" s="131">
        <v>0.30293285660043029</v>
      </c>
      <c r="OG57" s="131">
        <v>0.31424703999999998</v>
      </c>
      <c r="OH57" s="131">
        <v>0.32547149724166852</v>
      </c>
      <c r="OI57" s="131" t="s">
        <v>158</v>
      </c>
      <c r="OJ57" s="131" t="s">
        <v>158</v>
      </c>
      <c r="OK57" s="131" t="s">
        <v>158</v>
      </c>
      <c r="OL57" s="131" t="s">
        <v>158</v>
      </c>
      <c r="OM57" s="131" t="s">
        <v>158</v>
      </c>
      <c r="ON57" s="131" t="s">
        <v>158</v>
      </c>
      <c r="OO57" s="131" t="s">
        <v>158</v>
      </c>
      <c r="OP57" s="131" t="s">
        <v>158</v>
      </c>
      <c r="OQ57" s="131" t="s">
        <v>158</v>
      </c>
      <c r="OR57" s="131" t="s">
        <v>158</v>
      </c>
      <c r="OS57" s="131" t="s">
        <v>158</v>
      </c>
      <c r="OT57" s="131" t="s">
        <v>158</v>
      </c>
      <c r="OU57" s="131" t="s">
        <v>158</v>
      </c>
      <c r="OV57" s="131" t="s">
        <v>158</v>
      </c>
      <c r="OW57" s="378" t="s">
        <v>158</v>
      </c>
      <c r="OX57" s="132">
        <v>14.234829981942115</v>
      </c>
      <c r="OY57" s="132">
        <v>14.5</v>
      </c>
      <c r="OZ57" s="132">
        <v>10.760869565217391</v>
      </c>
      <c r="PA57" s="132">
        <v>6.5989445910290234</v>
      </c>
      <c r="PB57" s="132">
        <v>8.0831234256926958</v>
      </c>
      <c r="PC57" s="132">
        <v>8.6039119804400972</v>
      </c>
      <c r="PD57" s="132">
        <v>7.419277108433735</v>
      </c>
      <c r="PE57" s="132">
        <v>6.690104166666667</v>
      </c>
      <c r="PF57" s="132">
        <v>5.25</v>
      </c>
      <c r="PG57" s="132">
        <v>5.7844522968197882</v>
      </c>
      <c r="PH57" s="132">
        <v>6.2768166089965396</v>
      </c>
      <c r="PI57" s="132">
        <v>5.7132616487455197</v>
      </c>
      <c r="PJ57" s="132" t="s">
        <v>158</v>
      </c>
      <c r="PK57" s="132" t="s">
        <v>158</v>
      </c>
      <c r="PL57" s="132" t="s">
        <v>158</v>
      </c>
      <c r="PM57" s="132" t="s">
        <v>158</v>
      </c>
      <c r="PN57" s="132" t="s">
        <v>158</v>
      </c>
      <c r="PO57" s="132" t="s">
        <v>158</v>
      </c>
      <c r="PP57" s="132" t="s">
        <v>158</v>
      </c>
      <c r="PQ57" s="132" t="s">
        <v>158</v>
      </c>
      <c r="PR57" s="132" t="s">
        <v>158</v>
      </c>
      <c r="PS57" s="132" t="s">
        <v>158</v>
      </c>
      <c r="PT57" s="132" t="s">
        <v>158</v>
      </c>
      <c r="PU57" s="132" t="s">
        <v>158</v>
      </c>
      <c r="PV57" s="132" t="s">
        <v>158</v>
      </c>
      <c r="PW57" s="132" t="s">
        <v>158</v>
      </c>
      <c r="PX57" s="130" t="s">
        <v>158</v>
      </c>
      <c r="PY57" s="131">
        <v>4.2754287249798697</v>
      </c>
      <c r="PZ57" s="131">
        <v>4.0696551724137926</v>
      </c>
      <c r="QA57" s="131">
        <v>5.6101414141414141</v>
      </c>
      <c r="QB57" s="131">
        <v>7.6163694522191125</v>
      </c>
      <c r="QC57" s="131">
        <v>6.4294453100654403</v>
      </c>
      <c r="QD57" s="131">
        <v>5.7229781187837458</v>
      </c>
      <c r="QE57" s="131">
        <v>6.2876745696654757</v>
      </c>
      <c r="QF57" s="131">
        <v>4.9655430128454645</v>
      </c>
      <c r="QG57" s="131">
        <v>5.9866666666666664</v>
      </c>
      <c r="QH57" s="131">
        <v>4.3236591325595599</v>
      </c>
      <c r="QI57" s="131">
        <v>4.4194377067254687</v>
      </c>
      <c r="QJ57" s="131">
        <v>4.6628356336260977</v>
      </c>
      <c r="QK57" s="131" t="s">
        <v>158</v>
      </c>
      <c r="QL57" s="131" t="s">
        <v>158</v>
      </c>
      <c r="QM57" s="131" t="s">
        <v>158</v>
      </c>
      <c r="QN57" s="131" t="s">
        <v>158</v>
      </c>
      <c r="QO57" s="131" t="s">
        <v>158</v>
      </c>
      <c r="QP57" s="131" t="s">
        <v>158</v>
      </c>
      <c r="QQ57" s="131" t="s">
        <v>158</v>
      </c>
      <c r="QR57" s="131" t="s">
        <v>158</v>
      </c>
      <c r="QS57" s="131" t="s">
        <v>158</v>
      </c>
      <c r="QT57" s="131" t="s">
        <v>158</v>
      </c>
      <c r="QU57" s="131" t="s">
        <v>158</v>
      </c>
      <c r="QV57" s="131" t="s">
        <v>158</v>
      </c>
      <c r="QW57" s="131" t="s">
        <v>158</v>
      </c>
      <c r="QX57" s="131" t="s">
        <v>158</v>
      </c>
      <c r="QY57" s="130" t="s">
        <v>158</v>
      </c>
      <c r="QZ57" s="131">
        <v>5.5945291564102462</v>
      </c>
      <c r="RA57" s="131">
        <v>4.703448275862069</v>
      </c>
      <c r="RB57" s="131">
        <v>6.368444444444445</v>
      </c>
      <c r="RC57" s="131">
        <v>8.2528348660535791</v>
      </c>
      <c r="RD57" s="131">
        <v>6.9960579619819248</v>
      </c>
      <c r="RE57" s="131">
        <v>6.4540409207161131</v>
      </c>
      <c r="RF57" s="131">
        <v>7.1219876583306272</v>
      </c>
      <c r="RG57" s="131">
        <v>6.1000544959128069</v>
      </c>
      <c r="RH57" s="131">
        <v>6.8285714285714292</v>
      </c>
      <c r="RI57" s="131">
        <v>4.783512522907758</v>
      </c>
      <c r="RJ57" s="131">
        <v>4.9244707828004408</v>
      </c>
      <c r="RK57" s="131">
        <v>5.5712484316185691</v>
      </c>
      <c r="RL57" s="131" t="s">
        <v>158</v>
      </c>
      <c r="RM57" s="131" t="s">
        <v>158</v>
      </c>
      <c r="RN57" s="131" t="s">
        <v>158</v>
      </c>
      <c r="RO57" s="131" t="s">
        <v>158</v>
      </c>
      <c r="RP57" s="131" t="s">
        <v>158</v>
      </c>
      <c r="RQ57" s="131" t="s">
        <v>158</v>
      </c>
      <c r="RR57" s="131" t="s">
        <v>158</v>
      </c>
      <c r="RS57" s="131" t="s">
        <v>158</v>
      </c>
      <c r="RT57" s="131" t="s">
        <v>158</v>
      </c>
      <c r="RU57" s="131" t="s">
        <v>158</v>
      </c>
      <c r="RV57" s="131" t="s">
        <v>158</v>
      </c>
      <c r="RW57" s="131" t="s">
        <v>158</v>
      </c>
      <c r="RX57" s="131" t="s">
        <v>158</v>
      </c>
      <c r="RY57" s="131" t="s">
        <v>158</v>
      </c>
      <c r="RZ57" s="130" t="s">
        <v>158</v>
      </c>
      <c r="SA57" s="131">
        <v>7.3868112322655195</v>
      </c>
      <c r="SB57" s="131">
        <v>5.3103448275862073</v>
      </c>
      <c r="SC57" s="131">
        <v>7.0914343434343436</v>
      </c>
      <c r="SD57" s="131">
        <v>9.5757736905237909</v>
      </c>
      <c r="SE57" s="131">
        <v>7.8435026488002482</v>
      </c>
      <c r="SF57" s="131">
        <v>6.9689229894856499</v>
      </c>
      <c r="SG57" s="131">
        <v>8.066823644040273</v>
      </c>
      <c r="SH57" s="131">
        <v>7.602273258077072</v>
      </c>
      <c r="SI57" s="131">
        <v>7.9714285714285715</v>
      </c>
      <c r="SJ57" s="131">
        <v>5.8484361637141102</v>
      </c>
      <c r="SK57" s="131">
        <v>5.4135722160970232</v>
      </c>
      <c r="SL57" s="131">
        <v>6.3291342534504382</v>
      </c>
      <c r="SM57" s="131" t="s">
        <v>158</v>
      </c>
      <c r="SN57" s="131" t="s">
        <v>158</v>
      </c>
      <c r="SO57" s="131" t="s">
        <v>158</v>
      </c>
      <c r="SP57" s="131" t="s">
        <v>158</v>
      </c>
      <c r="SQ57" s="131" t="s">
        <v>158</v>
      </c>
      <c r="SR57" s="131" t="s">
        <v>158</v>
      </c>
      <c r="SS57" s="131" t="s">
        <v>158</v>
      </c>
      <c r="ST57" s="131" t="s">
        <v>158</v>
      </c>
      <c r="SU57" s="131" t="s">
        <v>158</v>
      </c>
      <c r="SV57" s="131" t="s">
        <v>158</v>
      </c>
      <c r="SW57" s="131" t="s">
        <v>158</v>
      </c>
      <c r="SX57" s="131" t="s">
        <v>158</v>
      </c>
      <c r="SY57" s="131" t="s">
        <v>158</v>
      </c>
      <c r="SZ57" s="131" t="s">
        <v>158</v>
      </c>
      <c r="TA57" s="378" t="s">
        <v>158</v>
      </c>
      <c r="TB57" s="132">
        <v>10.749110272255855</v>
      </c>
      <c r="TC57" s="132">
        <v>11.26536312849162</v>
      </c>
      <c r="TD57" s="132">
        <v>7.5190217391304346</v>
      </c>
      <c r="TE57" s="132">
        <v>3.079155672823219</v>
      </c>
      <c r="TF57" s="132">
        <v>4.9118387909319896</v>
      </c>
      <c r="TG57" s="132">
        <v>5.6112469437652814</v>
      </c>
      <c r="TH57" s="132">
        <v>4.4289156626506028</v>
      </c>
      <c r="TI57" s="132">
        <v>3.8619791666666665</v>
      </c>
      <c r="TJ57" s="132">
        <v>2.1619718309859155</v>
      </c>
      <c r="TK57" s="132">
        <v>2.0388692579505299</v>
      </c>
      <c r="TL57" s="132">
        <v>2.8615916955017302</v>
      </c>
      <c r="TM57" s="132">
        <v>1.1254480286738351</v>
      </c>
      <c r="TN57" s="132" t="s">
        <v>158</v>
      </c>
      <c r="TO57" s="132" t="s">
        <v>158</v>
      </c>
      <c r="TP57" s="132" t="s">
        <v>158</v>
      </c>
      <c r="TQ57" s="132" t="s">
        <v>158</v>
      </c>
      <c r="TR57" s="132" t="s">
        <v>158</v>
      </c>
      <c r="TS57" s="132" t="s">
        <v>158</v>
      </c>
      <c r="TT57" s="132" t="s">
        <v>158</v>
      </c>
      <c r="TU57" s="132" t="s">
        <v>158</v>
      </c>
      <c r="TV57" s="132" t="s">
        <v>158</v>
      </c>
      <c r="TW57" s="132" t="s">
        <v>158</v>
      </c>
      <c r="TX57" s="132" t="s">
        <v>158</v>
      </c>
      <c r="TY57" s="132" t="s">
        <v>158</v>
      </c>
      <c r="TZ57" s="132" t="s">
        <v>158</v>
      </c>
      <c r="UA57" s="132" t="s">
        <v>158</v>
      </c>
      <c r="UB57" s="235" t="s">
        <v>158</v>
      </c>
      <c r="UC57" s="236">
        <v>33.11</v>
      </c>
      <c r="UD57" s="236">
        <v>30.83</v>
      </c>
      <c r="UE57" s="236">
        <v>30.57</v>
      </c>
      <c r="UF57" s="236">
        <v>33.159999999999997</v>
      </c>
      <c r="UG57" s="236">
        <v>34.22</v>
      </c>
      <c r="UH57" s="236">
        <v>32.020000000000003</v>
      </c>
      <c r="UI57" s="236">
        <v>31.72</v>
      </c>
      <c r="UJ57" s="236">
        <v>30.53</v>
      </c>
      <c r="UK57" s="236">
        <v>24.47</v>
      </c>
      <c r="UL57" s="236">
        <v>22.78</v>
      </c>
      <c r="UM57" s="236">
        <v>21.14</v>
      </c>
      <c r="UN57" s="236">
        <v>24.62</v>
      </c>
      <c r="UO57" s="231" t="s">
        <v>5</v>
      </c>
      <c r="UP57" s="231" t="s">
        <v>5</v>
      </c>
      <c r="UQ57" s="231" t="s">
        <v>5</v>
      </c>
      <c r="UR57" s="231" t="s">
        <v>5</v>
      </c>
      <c r="US57" s="231" t="s">
        <v>5</v>
      </c>
      <c r="UT57" s="231" t="s">
        <v>5</v>
      </c>
      <c r="UU57" s="231" t="s">
        <v>5</v>
      </c>
      <c r="UV57" s="231" t="s">
        <v>5</v>
      </c>
      <c r="UW57" s="231" t="s">
        <v>5</v>
      </c>
      <c r="UX57" s="231" t="s">
        <v>5</v>
      </c>
      <c r="UY57" s="231" t="s">
        <v>5</v>
      </c>
      <c r="UZ57" s="231" t="s">
        <v>5</v>
      </c>
      <c r="VA57" s="231" t="s">
        <v>5</v>
      </c>
      <c r="VB57" s="231" t="s">
        <v>5</v>
      </c>
      <c r="VC57" s="130" t="s">
        <v>158</v>
      </c>
      <c r="VD57" s="131">
        <v>1.8381154032014497</v>
      </c>
      <c r="VE57" s="131">
        <v>1.9140447615958482</v>
      </c>
      <c r="VF57" s="131">
        <v>1.9748119070984624</v>
      </c>
      <c r="VG57" s="131">
        <v>1.5156815440289506</v>
      </c>
      <c r="VH57" s="131">
        <v>1.5187025131502045</v>
      </c>
      <c r="VI57" s="131">
        <v>1.5377888819487819</v>
      </c>
      <c r="VJ57" s="131">
        <v>1.4706809583858764</v>
      </c>
      <c r="VK57" s="131">
        <v>1.0881100556829348</v>
      </c>
      <c r="VL57" s="131">
        <v>1.2844299141806295</v>
      </c>
      <c r="VM57" s="131">
        <v>1.0978928884986832</v>
      </c>
      <c r="VN57" s="131">
        <v>1.3122043519394511</v>
      </c>
      <c r="VO57" s="131">
        <v>1.0820471161657188</v>
      </c>
      <c r="VP57" s="131" t="s">
        <v>158</v>
      </c>
      <c r="VQ57" s="131" t="s">
        <v>158</v>
      </c>
      <c r="VR57" s="131" t="s">
        <v>158</v>
      </c>
      <c r="VS57" s="131" t="s">
        <v>158</v>
      </c>
      <c r="VT57" s="131" t="s">
        <v>158</v>
      </c>
      <c r="VU57" s="131" t="s">
        <v>158</v>
      </c>
      <c r="VV57" s="131" t="s">
        <v>158</v>
      </c>
      <c r="VW57" s="131" t="s">
        <v>158</v>
      </c>
      <c r="VX57" s="131" t="s">
        <v>158</v>
      </c>
      <c r="VY57" s="131" t="s">
        <v>158</v>
      </c>
      <c r="VZ57" s="131" t="s">
        <v>158</v>
      </c>
      <c r="WA57" s="131" t="s">
        <v>158</v>
      </c>
      <c r="WB57" s="131" t="s">
        <v>158</v>
      </c>
      <c r="WC57" s="131" t="s">
        <v>158</v>
      </c>
      <c r="WD57" s="130" t="s">
        <v>158</v>
      </c>
      <c r="WE57" s="131">
        <v>2.4052301833439418</v>
      </c>
      <c r="WF57" s="131">
        <v>2.2121310411936426</v>
      </c>
      <c r="WG57" s="131">
        <v>2.2417402682368337</v>
      </c>
      <c r="WH57" s="131">
        <v>1.6423401688781667</v>
      </c>
      <c r="WI57" s="131">
        <v>1.652542372881356</v>
      </c>
      <c r="WJ57" s="131">
        <v>1.7342286071205495</v>
      </c>
      <c r="WK57" s="131">
        <v>1.6658259773013873</v>
      </c>
      <c r="WL57" s="131">
        <v>1.3367179823124795</v>
      </c>
      <c r="WM57" s="131">
        <v>1.4650592562321212</v>
      </c>
      <c r="WN57" s="131">
        <v>1.2146619841966637</v>
      </c>
      <c r="WO57" s="131">
        <v>1.4621570482497634</v>
      </c>
      <c r="WP57" s="131">
        <v>1.2928513403736799</v>
      </c>
      <c r="WQ57" s="131" t="s">
        <v>158</v>
      </c>
      <c r="WR57" s="131" t="s">
        <v>158</v>
      </c>
      <c r="WS57" s="131" t="s">
        <v>158</v>
      </c>
      <c r="WT57" s="131" t="s">
        <v>158</v>
      </c>
      <c r="WU57" s="131" t="s">
        <v>158</v>
      </c>
      <c r="WV57" s="131" t="s">
        <v>158</v>
      </c>
      <c r="WW57" s="131" t="s">
        <v>158</v>
      </c>
      <c r="WX57" s="131" t="s">
        <v>158</v>
      </c>
      <c r="WY57" s="131" t="s">
        <v>158</v>
      </c>
      <c r="WZ57" s="131" t="s">
        <v>158</v>
      </c>
      <c r="XA57" s="131" t="s">
        <v>158</v>
      </c>
      <c r="XB57" s="131" t="s">
        <v>158</v>
      </c>
      <c r="XC57" s="131" t="s">
        <v>158</v>
      </c>
      <c r="XD57" s="131" t="s">
        <v>158</v>
      </c>
      <c r="XE57" s="130" t="s">
        <v>158</v>
      </c>
      <c r="XF57" s="131">
        <v>3.1757777710661435</v>
      </c>
      <c r="XG57" s="131">
        <v>2.4975673045734674</v>
      </c>
      <c r="XH57" s="131">
        <v>2.496238141969251</v>
      </c>
      <c r="XI57" s="131">
        <v>1.905609167671894</v>
      </c>
      <c r="XJ57" s="131">
        <v>1.8527177089421392</v>
      </c>
      <c r="XK57" s="131">
        <v>1.8725796377264208</v>
      </c>
      <c r="XL57" s="131">
        <v>1.8868221941992436</v>
      </c>
      <c r="XM57" s="131">
        <v>1.6659023910907302</v>
      </c>
      <c r="XN57" s="131">
        <v>1.710257458111974</v>
      </c>
      <c r="XO57" s="131">
        <v>1.4850746268656716</v>
      </c>
      <c r="XP57" s="131">
        <v>1.607379375591296</v>
      </c>
      <c r="XQ57" s="131">
        <v>1.4687246141348496</v>
      </c>
      <c r="XR57" s="131" t="s">
        <v>158</v>
      </c>
      <c r="XS57" s="131" t="s">
        <v>158</v>
      </c>
      <c r="XT57" s="131" t="s">
        <v>158</v>
      </c>
      <c r="XU57" s="131" t="s">
        <v>158</v>
      </c>
      <c r="XV57" s="131" t="s">
        <v>158</v>
      </c>
      <c r="XW57" s="131" t="s">
        <v>158</v>
      </c>
      <c r="XX57" s="131" t="s">
        <v>158</v>
      </c>
      <c r="XY57" s="131" t="s">
        <v>158</v>
      </c>
      <c r="XZ57" s="131" t="s">
        <v>158</v>
      </c>
      <c r="YA57" s="131" t="s">
        <v>158</v>
      </c>
      <c r="YB57" s="131" t="s">
        <v>158</v>
      </c>
      <c r="YC57" s="131" t="s">
        <v>158</v>
      </c>
      <c r="YD57" s="131" t="s">
        <v>158</v>
      </c>
      <c r="YE57" s="131" t="s">
        <v>158</v>
      </c>
      <c r="YF57" s="235" t="s">
        <v>158</v>
      </c>
      <c r="YG57" s="8">
        <v>339.09783299999998</v>
      </c>
      <c r="YH57" s="8">
        <v>358</v>
      </c>
      <c r="YI57" s="8">
        <v>368</v>
      </c>
      <c r="YJ57" s="8">
        <v>379</v>
      </c>
      <c r="YK57" s="8">
        <v>397</v>
      </c>
      <c r="YL57" s="8">
        <v>409</v>
      </c>
      <c r="YM57" s="8">
        <v>415</v>
      </c>
      <c r="YN57" s="8">
        <v>384</v>
      </c>
      <c r="YO57" s="8">
        <v>284</v>
      </c>
      <c r="YP57" s="8">
        <v>283</v>
      </c>
      <c r="YQ57" s="8">
        <v>289</v>
      </c>
      <c r="YR57" s="8">
        <v>279</v>
      </c>
      <c r="YS57" s="231" t="s">
        <v>5</v>
      </c>
      <c r="YT57" s="231" t="s">
        <v>5</v>
      </c>
      <c r="YU57" s="231" t="s">
        <v>5</v>
      </c>
      <c r="YV57" s="231" t="s">
        <v>5</v>
      </c>
      <c r="YW57" s="231" t="s">
        <v>5</v>
      </c>
      <c r="YX57" s="231" t="s">
        <v>5</v>
      </c>
      <c r="YY57" s="231" t="s">
        <v>5</v>
      </c>
      <c r="YZ57" s="231" t="s">
        <v>5</v>
      </c>
      <c r="ZA57" s="231" t="s">
        <v>5</v>
      </c>
      <c r="ZB57" s="231" t="s">
        <v>5</v>
      </c>
      <c r="ZC57" s="231" t="s">
        <v>5</v>
      </c>
      <c r="ZD57" s="231" t="s">
        <v>5</v>
      </c>
      <c r="ZE57" s="231" t="s">
        <v>5</v>
      </c>
      <c r="ZF57" s="231" t="s">
        <v>5</v>
      </c>
      <c r="ZG57" s="235" t="s">
        <v>158</v>
      </c>
      <c r="ZH57" s="133">
        <v>0.16850000000000001</v>
      </c>
      <c r="ZI57" s="133">
        <v>0.10059999999999999</v>
      </c>
      <c r="ZJ57" s="133">
        <v>9.4399999999999998E-2</v>
      </c>
      <c r="ZK57" s="133">
        <v>6.1500000000000006E-2</v>
      </c>
      <c r="ZL57" s="133">
        <v>0.11460000000000001</v>
      </c>
      <c r="ZM57" s="133">
        <v>7.4900000000000008E-2</v>
      </c>
      <c r="ZN57" s="133">
        <v>4.8600000000000004E-2</v>
      </c>
      <c r="ZO57" s="133">
        <v>5.4000000000000003E-3</v>
      </c>
      <c r="ZP57" s="133">
        <v>9.3800000000000008E-2</v>
      </c>
      <c r="ZQ57" s="133">
        <v>0.10460000000000001</v>
      </c>
      <c r="ZR57" s="133">
        <v>0.1193</v>
      </c>
      <c r="ZS57" s="133">
        <v>0.1036</v>
      </c>
      <c r="ZT57" s="379" t="s">
        <v>158</v>
      </c>
      <c r="ZU57" s="133">
        <v>8.1799999999999998E-2</v>
      </c>
      <c r="ZV57" s="133">
        <v>5.91E-2</v>
      </c>
      <c r="ZW57" s="133">
        <v>6.6900000000000001E-2</v>
      </c>
      <c r="ZX57" s="133">
        <v>4.58E-2</v>
      </c>
      <c r="ZY57" s="133">
        <v>7.5700000000000003E-2</v>
      </c>
      <c r="ZZ57" s="133">
        <v>5.2900000000000003E-2</v>
      </c>
      <c r="AAA57" s="133">
        <v>3.8399999999999997E-2</v>
      </c>
      <c r="AAB57" s="133">
        <v>1.9099999999999999E-2</v>
      </c>
      <c r="AAC57" s="133">
        <v>6.0100000000000001E-2</v>
      </c>
      <c r="AAD57" s="133">
        <v>6.9199999999999998E-2</v>
      </c>
      <c r="AAE57" s="133">
        <v>8.3800000000000013E-2</v>
      </c>
      <c r="AAF57" s="133">
        <v>7.7300000000000008E-2</v>
      </c>
      <c r="AAG57" s="235" t="s">
        <v>158</v>
      </c>
      <c r="AAH57" s="8">
        <v>53170</v>
      </c>
      <c r="AAI57" s="8">
        <v>52714</v>
      </c>
      <c r="AAJ57" s="8">
        <v>48037</v>
      </c>
      <c r="AAK57" s="8">
        <v>46693</v>
      </c>
      <c r="AAL57" s="8">
        <v>46702</v>
      </c>
      <c r="AAM57" s="8">
        <v>46385</v>
      </c>
      <c r="AAN57" s="8">
        <v>45394</v>
      </c>
      <c r="AAO57" s="8">
        <v>42611</v>
      </c>
      <c r="AAP57" s="8">
        <v>32371</v>
      </c>
      <c r="AAQ57" s="8">
        <v>31604</v>
      </c>
      <c r="AAR57" s="8">
        <v>31250</v>
      </c>
      <c r="AAS57" s="8">
        <v>30997</v>
      </c>
      <c r="AAT57" s="231" t="s">
        <v>5</v>
      </c>
      <c r="AAU57" s="231" t="s">
        <v>5</v>
      </c>
      <c r="AAV57" s="231" t="s">
        <v>5</v>
      </c>
      <c r="AAW57" s="231" t="s">
        <v>5</v>
      </c>
      <c r="AAX57" s="231" t="s">
        <v>5</v>
      </c>
      <c r="AAY57" s="231" t="s">
        <v>5</v>
      </c>
      <c r="AAZ57" s="231" t="s">
        <v>5</v>
      </c>
      <c r="ABA57" s="231" t="s">
        <v>5</v>
      </c>
      <c r="ABB57" s="231" t="s">
        <v>5</v>
      </c>
      <c r="ABC57" s="231" t="s">
        <v>5</v>
      </c>
      <c r="ABD57" s="231" t="s">
        <v>5</v>
      </c>
      <c r="ABE57" s="231" t="s">
        <v>5</v>
      </c>
      <c r="ABF57" s="231" t="s">
        <v>5</v>
      </c>
      <c r="ABG57" s="231" t="s">
        <v>5</v>
      </c>
      <c r="ABH57" s="235" t="s">
        <v>158</v>
      </c>
      <c r="ABI57" s="8">
        <v>4827</v>
      </c>
      <c r="ABJ57" s="8">
        <v>5191</v>
      </c>
      <c r="ABK57" s="8">
        <v>3960</v>
      </c>
      <c r="ABL57" s="8">
        <v>2501</v>
      </c>
      <c r="ABM57" s="8">
        <v>3209</v>
      </c>
      <c r="ABN57" s="8">
        <v>3519</v>
      </c>
      <c r="ABO57" s="8">
        <v>3079</v>
      </c>
      <c r="ABP57" s="8">
        <v>2569</v>
      </c>
      <c r="ABQ57" s="8">
        <v>1491</v>
      </c>
      <c r="ABR57" s="8">
        <v>1637</v>
      </c>
      <c r="ABS57" s="8">
        <v>1814</v>
      </c>
      <c r="ABT57" s="8">
        <v>1594</v>
      </c>
      <c r="ABU57" s="231" t="s">
        <v>5</v>
      </c>
      <c r="ABV57" s="231" t="s">
        <v>5</v>
      </c>
      <c r="ABW57" s="231" t="s">
        <v>5</v>
      </c>
      <c r="ABX57" s="231" t="s">
        <v>5</v>
      </c>
      <c r="ABY57" s="231" t="s">
        <v>5</v>
      </c>
      <c r="ABZ57" s="231" t="s">
        <v>5</v>
      </c>
      <c r="ACA57" s="231" t="s">
        <v>5</v>
      </c>
      <c r="ACB57" s="231" t="s">
        <v>5</v>
      </c>
      <c r="ACC57" s="231" t="s">
        <v>5</v>
      </c>
      <c r="ACD57" s="231" t="s">
        <v>5</v>
      </c>
      <c r="ACE57" s="231" t="s">
        <v>5</v>
      </c>
      <c r="ACF57" s="231" t="s">
        <v>5</v>
      </c>
      <c r="ACG57" s="231" t="s">
        <v>5</v>
      </c>
      <c r="ACH57" s="231" t="s">
        <v>5</v>
      </c>
      <c r="ACI57" s="235" t="s">
        <v>158</v>
      </c>
      <c r="ACJ57" s="8">
        <v>3645</v>
      </c>
      <c r="ACK57" s="8">
        <v>4033</v>
      </c>
      <c r="ACL57" s="8">
        <v>2767</v>
      </c>
      <c r="ACM57" s="8">
        <v>1167</v>
      </c>
      <c r="ACN57" s="8">
        <v>1950</v>
      </c>
      <c r="ACO57" s="8">
        <v>2295</v>
      </c>
      <c r="ACP57" s="8">
        <v>1838</v>
      </c>
      <c r="ACQ57" s="8">
        <v>1483</v>
      </c>
      <c r="ACR57" s="8">
        <v>614</v>
      </c>
      <c r="ACS57" s="8">
        <v>577</v>
      </c>
      <c r="ACT57" s="8">
        <v>827</v>
      </c>
      <c r="ACU57" s="8">
        <v>314</v>
      </c>
      <c r="ACV57" s="237" t="s">
        <v>5</v>
      </c>
      <c r="ACW57" s="237" t="s">
        <v>5</v>
      </c>
      <c r="ACX57" s="237" t="s">
        <v>5</v>
      </c>
      <c r="ACY57" s="237" t="s">
        <v>5</v>
      </c>
      <c r="ACZ57" s="237" t="s">
        <v>5</v>
      </c>
      <c r="ADA57" s="237" t="s">
        <v>5</v>
      </c>
      <c r="ADB57" s="237" t="s">
        <v>5</v>
      </c>
      <c r="ADC57" s="237" t="s">
        <v>5</v>
      </c>
      <c r="ADD57" s="237" t="s">
        <v>5</v>
      </c>
      <c r="ADE57" s="237" t="s">
        <v>5</v>
      </c>
      <c r="ADF57" s="237" t="s">
        <v>5</v>
      </c>
      <c r="ADG57" s="237" t="s">
        <v>5</v>
      </c>
      <c r="ADH57" s="237" t="s">
        <v>5</v>
      </c>
      <c r="ADI57" s="237" t="s">
        <v>5</v>
      </c>
      <c r="ADJ57" s="127" t="s">
        <v>158</v>
      </c>
      <c r="ADK57" s="128">
        <v>0.25688073394495409</v>
      </c>
      <c r="ADL57" s="128">
        <v>0.41830065359477125</v>
      </c>
      <c r="ADM57" s="128">
        <v>0.42758620689655175</v>
      </c>
      <c r="ADN57" s="128">
        <v>0.58040201005025127</v>
      </c>
      <c r="ADO57" s="128">
        <v>0.2823218997361478</v>
      </c>
      <c r="ADP57" s="128">
        <v>0.43459915611814343</v>
      </c>
      <c r="ADQ57" s="128">
        <v>0.70070422535211274</v>
      </c>
      <c r="ADR57" s="128">
        <v>6.9642857142857135</v>
      </c>
      <c r="ADS57" s="128">
        <v>0.42533936651583709</v>
      </c>
      <c r="ADT57" s="128">
        <v>0.3811659192825112</v>
      </c>
      <c r="ADU57" s="128">
        <v>0.30996309963099627</v>
      </c>
      <c r="ADV57" s="128">
        <v>0.35294117647058826</v>
      </c>
      <c r="ADW57" s="128">
        <v>0.35294117647058826</v>
      </c>
      <c r="ADX57" s="128">
        <v>0.41791044776119407</v>
      </c>
      <c r="ADY57" s="128">
        <v>0.7</v>
      </c>
      <c r="ADZ57" s="128" t="s">
        <v>1282</v>
      </c>
      <c r="AEA57" s="128" t="s">
        <v>158</v>
      </c>
      <c r="AEB57" s="128" t="s">
        <v>158</v>
      </c>
      <c r="AEC57" s="128" t="s">
        <v>158</v>
      </c>
      <c r="AED57" s="128" t="s">
        <v>158</v>
      </c>
      <c r="AEE57" s="128" t="s">
        <v>158</v>
      </c>
      <c r="AEF57" s="128" t="s">
        <v>158</v>
      </c>
      <c r="AEG57" s="128" t="s">
        <v>158</v>
      </c>
      <c r="AEH57" s="128" t="s">
        <v>158</v>
      </c>
      <c r="AEI57" s="128" t="s">
        <v>158</v>
      </c>
      <c r="AEJ57" s="128" t="s">
        <v>158</v>
      </c>
      <c r="AEK57" s="127" t="s">
        <v>158</v>
      </c>
      <c r="AEL57" s="128">
        <v>9.8350314108141698E-2</v>
      </c>
      <c r="AEM57" s="128">
        <v>8.8275862068965524E-2</v>
      </c>
      <c r="AEN57" s="128">
        <v>0.11523232323232324</v>
      </c>
      <c r="AEO57" s="128">
        <v>0.17502798880447823</v>
      </c>
      <c r="AEP57" s="128">
        <v>0.13237457151760673</v>
      </c>
      <c r="AEQ57" s="128">
        <v>0.11971298664393294</v>
      </c>
      <c r="AER57" s="128">
        <v>0.13411010068203963</v>
      </c>
      <c r="AES57" s="128">
        <v>0.14573764110548851</v>
      </c>
      <c r="AET57" s="128">
        <v>0.17904761904761904</v>
      </c>
      <c r="AEU57" s="128">
        <v>0.14694563225412338</v>
      </c>
      <c r="AEV57" s="128">
        <v>0.13382579933847849</v>
      </c>
      <c r="AEW57" s="128">
        <v>0.14702634880803012</v>
      </c>
      <c r="AEX57" s="128" t="s">
        <v>158</v>
      </c>
      <c r="AEY57" s="128" t="s">
        <v>158</v>
      </c>
      <c r="AEZ57" s="128" t="s">
        <v>158</v>
      </c>
      <c r="AFA57" s="128" t="s">
        <v>158</v>
      </c>
      <c r="AFB57" s="128" t="s">
        <v>158</v>
      </c>
      <c r="AFC57" s="128" t="s">
        <v>158</v>
      </c>
      <c r="AFD57" s="128" t="s">
        <v>158</v>
      </c>
      <c r="AFE57" s="128" t="s">
        <v>158</v>
      </c>
      <c r="AFF57" s="128" t="s">
        <v>158</v>
      </c>
      <c r="AFG57" s="128" t="s">
        <v>158</v>
      </c>
      <c r="AFH57" s="128" t="s">
        <v>158</v>
      </c>
      <c r="AFI57" s="128" t="s">
        <v>158</v>
      </c>
      <c r="AFJ57" s="128" t="s">
        <v>158</v>
      </c>
      <c r="AFK57" s="128" t="s">
        <v>158</v>
      </c>
      <c r="AFL57" s="134" t="s">
        <v>158</v>
      </c>
      <c r="AFM57" s="135">
        <v>0.13024333777777775</v>
      </c>
      <c r="AFN57" s="135">
        <v>0.1136226134391272</v>
      </c>
      <c r="AFO57" s="135">
        <v>0.16491507047343693</v>
      </c>
      <c r="AFP57" s="135">
        <v>0.37510282776349613</v>
      </c>
      <c r="AFQ57" s="135">
        <v>0.21784102564102567</v>
      </c>
      <c r="AFR57" s="135">
        <v>0.1835599128540305</v>
      </c>
      <c r="AFS57" s="135">
        <v>0.22465995647442871</v>
      </c>
      <c r="AFT57" s="135">
        <v>0.25246122724207687</v>
      </c>
      <c r="AFU57" s="135">
        <v>0.43478827361563516</v>
      </c>
      <c r="AFV57" s="135">
        <v>0.4168977469670711</v>
      </c>
      <c r="AFW57" s="135">
        <v>0.29354292623941958</v>
      </c>
      <c r="AFX57" s="135">
        <v>0.74636942675159235</v>
      </c>
      <c r="AFY57" s="135" t="s">
        <v>158</v>
      </c>
      <c r="AFZ57" s="135" t="s">
        <v>158</v>
      </c>
      <c r="AGA57" s="135" t="s">
        <v>158</v>
      </c>
      <c r="AGB57" s="135" t="s">
        <v>158</v>
      </c>
      <c r="AGC57" s="135" t="s">
        <v>158</v>
      </c>
      <c r="AGD57" s="135" t="s">
        <v>158</v>
      </c>
      <c r="AGE57" s="135" t="s">
        <v>158</v>
      </c>
      <c r="AGF57" s="135" t="s">
        <v>158</v>
      </c>
      <c r="AGG57" s="135" t="s">
        <v>158</v>
      </c>
      <c r="AGH57" s="135" t="s">
        <v>158</v>
      </c>
      <c r="AGI57" s="135" t="s">
        <v>158</v>
      </c>
      <c r="AGJ57" s="135" t="s">
        <v>158</v>
      </c>
      <c r="AGK57" s="135" t="s">
        <v>158</v>
      </c>
      <c r="AGL57" s="135" t="s">
        <v>158</v>
      </c>
    </row>
    <row r="58" spans="1:870" x14ac:dyDescent="0.2">
      <c r="A58" s="7">
        <v>56</v>
      </c>
      <c r="B58" s="2" t="s">
        <v>372</v>
      </c>
      <c r="C58" s="1" t="s">
        <v>373</v>
      </c>
      <c r="D58" s="94">
        <v>0.18</v>
      </c>
      <c r="E58" s="95">
        <v>0.19500000000000001</v>
      </c>
      <c r="F58" s="57">
        <v>0.78</v>
      </c>
      <c r="G58" s="58" t="s">
        <v>159</v>
      </c>
      <c r="H58" s="58">
        <v>0.78</v>
      </c>
      <c r="I58" s="226" t="s">
        <v>5</v>
      </c>
      <c r="J58" s="58" t="s">
        <v>159</v>
      </c>
      <c r="K58" s="58" t="s">
        <v>1280</v>
      </c>
      <c r="L58" s="226" t="s">
        <v>2335</v>
      </c>
      <c r="M58" s="151">
        <v>0.72</v>
      </c>
      <c r="N58" s="124">
        <v>0.66</v>
      </c>
      <c r="O58" s="124">
        <v>0.62</v>
      </c>
      <c r="P58" s="124">
        <v>0.57999999999999996</v>
      </c>
      <c r="Q58" s="124">
        <v>0.55000000000000004</v>
      </c>
      <c r="R58" s="124">
        <v>0.5</v>
      </c>
      <c r="S58" s="124">
        <v>0.45</v>
      </c>
      <c r="T58" s="124">
        <v>0.42</v>
      </c>
      <c r="U58" s="124">
        <v>0.37</v>
      </c>
      <c r="V58" s="124">
        <v>0.33</v>
      </c>
      <c r="W58" s="143">
        <v>0.3</v>
      </c>
      <c r="X58" s="124" t="s">
        <v>1332</v>
      </c>
      <c r="Y58" s="124" t="s">
        <v>5</v>
      </c>
      <c r="Z58" s="124" t="s">
        <v>5</v>
      </c>
      <c r="AA58" s="124" t="s">
        <v>5</v>
      </c>
      <c r="AB58" s="124" t="s">
        <v>5</v>
      </c>
      <c r="AC58" s="124" t="s">
        <v>5</v>
      </c>
      <c r="AD58" s="124" t="s">
        <v>5</v>
      </c>
      <c r="AE58" s="124" t="s">
        <v>5</v>
      </c>
      <c r="AF58" s="124" t="s">
        <v>5</v>
      </c>
      <c r="AG58" s="124" t="s">
        <v>5</v>
      </c>
      <c r="AH58" s="137" t="s">
        <v>5</v>
      </c>
      <c r="AI58" s="137" t="s">
        <v>5</v>
      </c>
      <c r="AJ58" s="137" t="s">
        <v>5</v>
      </c>
      <c r="AK58" s="137" t="s">
        <v>5</v>
      </c>
      <c r="AL58" s="137" t="s">
        <v>5</v>
      </c>
      <c r="AM58" s="137" t="s">
        <v>5</v>
      </c>
      <c r="AN58" s="137" t="s">
        <v>5</v>
      </c>
      <c r="AO58" s="137" t="s">
        <v>5</v>
      </c>
      <c r="AP58" s="137" t="s">
        <v>5</v>
      </c>
      <c r="AQ58" s="137" t="s">
        <v>5</v>
      </c>
      <c r="AR58" s="137" t="s">
        <v>5</v>
      </c>
      <c r="AS58" s="137" t="s">
        <v>5</v>
      </c>
      <c r="AT58" s="137" t="s">
        <v>5</v>
      </c>
      <c r="AU58" s="137" t="s">
        <v>5</v>
      </c>
      <c r="AV58" s="137" t="s">
        <v>5</v>
      </c>
      <c r="AW58" s="137" t="s">
        <v>5</v>
      </c>
      <c r="AX58" s="137" t="s">
        <v>5</v>
      </c>
      <c r="AY58" s="137" t="s">
        <v>5</v>
      </c>
      <c r="AZ58" s="137" t="s">
        <v>5</v>
      </c>
      <c r="BA58" s="137" t="s">
        <v>5</v>
      </c>
      <c r="BB58" s="137" t="s">
        <v>5</v>
      </c>
      <c r="BC58" s="137" t="s">
        <v>5</v>
      </c>
      <c r="BD58" s="137" t="s">
        <v>5</v>
      </c>
      <c r="BE58" s="137" t="s">
        <v>5</v>
      </c>
      <c r="BF58" s="137" t="s">
        <v>5</v>
      </c>
      <c r="BG58" s="137" t="s">
        <v>5</v>
      </c>
      <c r="BH58" s="137" t="s">
        <v>5</v>
      </c>
      <c r="BI58" s="137" t="s">
        <v>5</v>
      </c>
      <c r="BJ58" s="137" t="s">
        <v>5</v>
      </c>
      <c r="BK58" s="137" t="s">
        <v>5</v>
      </c>
      <c r="BL58" s="137" t="s">
        <v>5</v>
      </c>
      <c r="BM58" s="126">
        <v>9.0909090909090828E-2</v>
      </c>
      <c r="BN58" s="125">
        <v>6.4516129032258229E-2</v>
      </c>
      <c r="BO58" s="125">
        <v>6.8965517241379448E-2</v>
      </c>
      <c r="BP58" s="125">
        <v>5.4545454545454453E-2</v>
      </c>
      <c r="BQ58" s="125">
        <v>0.10000000000000009</v>
      </c>
      <c r="BR58" s="125">
        <v>0.11111111111111116</v>
      </c>
      <c r="BS58" s="125">
        <v>7.1428571428571397E-2</v>
      </c>
      <c r="BT58" s="125">
        <v>0.13513513513513509</v>
      </c>
      <c r="BU58" s="125">
        <v>0.1212121212121211</v>
      </c>
      <c r="BV58" s="125">
        <v>0.10000000000000009</v>
      </c>
      <c r="BW58" s="125" t="s">
        <v>158</v>
      </c>
      <c r="BX58" s="125" t="s">
        <v>158</v>
      </c>
      <c r="BY58" s="125" t="s">
        <v>158</v>
      </c>
      <c r="BZ58" s="125" t="s">
        <v>158</v>
      </c>
      <c r="CA58" s="125" t="s">
        <v>158</v>
      </c>
      <c r="CB58" s="125" t="s">
        <v>158</v>
      </c>
      <c r="CC58" s="125" t="s">
        <v>158</v>
      </c>
      <c r="CD58" s="125" t="s">
        <v>158</v>
      </c>
      <c r="CE58" s="125" t="s">
        <v>158</v>
      </c>
      <c r="CF58" s="125" t="s">
        <v>158</v>
      </c>
      <c r="CG58" s="125" t="s">
        <v>158</v>
      </c>
      <c r="CH58" s="125" t="s">
        <v>158</v>
      </c>
      <c r="CI58" s="125" t="s">
        <v>158</v>
      </c>
      <c r="CJ58" s="125" t="s">
        <v>158</v>
      </c>
      <c r="CK58" s="125" t="s">
        <v>158</v>
      </c>
      <c r="CL58" s="125" t="s">
        <v>158</v>
      </c>
      <c r="CM58" s="125" t="s">
        <v>158</v>
      </c>
      <c r="CN58" s="125" t="s">
        <v>158</v>
      </c>
      <c r="CO58" s="125" t="s">
        <v>158</v>
      </c>
      <c r="CP58" s="125" t="s">
        <v>158</v>
      </c>
      <c r="CQ58" s="125" t="s">
        <v>158</v>
      </c>
      <c r="CR58" s="125" t="s">
        <v>158</v>
      </c>
      <c r="CS58" s="125" t="s">
        <v>158</v>
      </c>
      <c r="CT58" s="125" t="s">
        <v>158</v>
      </c>
      <c r="CU58" s="125" t="s">
        <v>158</v>
      </c>
      <c r="CV58" s="125" t="s">
        <v>158</v>
      </c>
      <c r="CW58" s="125" t="s">
        <v>158</v>
      </c>
      <c r="CX58" s="125" t="s">
        <v>158</v>
      </c>
      <c r="CY58" s="125" t="s">
        <v>158</v>
      </c>
      <c r="CZ58" s="125" t="s">
        <v>158</v>
      </c>
      <c r="DA58" s="125" t="s">
        <v>158</v>
      </c>
      <c r="DB58" s="125" t="s">
        <v>158</v>
      </c>
      <c r="DC58" s="125" t="s">
        <v>158</v>
      </c>
      <c r="DD58" s="125" t="s">
        <v>158</v>
      </c>
      <c r="DE58" s="125" t="s">
        <v>158</v>
      </c>
      <c r="DF58" s="125" t="s">
        <v>158</v>
      </c>
      <c r="DG58" s="125" t="s">
        <v>158</v>
      </c>
      <c r="DH58" s="125" t="s">
        <v>158</v>
      </c>
      <c r="DI58" s="125" t="s">
        <v>158</v>
      </c>
      <c r="DJ58" s="125" t="s">
        <v>158</v>
      </c>
      <c r="DK58" s="125" t="s">
        <v>158</v>
      </c>
      <c r="DL58" s="127">
        <v>1.0187795287278471E-2</v>
      </c>
      <c r="DM58" s="128">
        <v>9.0287280172018612E-3</v>
      </c>
      <c r="DN58" s="128">
        <v>1.3823857302118171E-2</v>
      </c>
      <c r="DO58" s="128">
        <v>1.5566290928609769E-2</v>
      </c>
      <c r="DP58" s="128">
        <v>1.4933478142818356E-2</v>
      </c>
      <c r="DQ58" s="128">
        <v>1.3466199838405602E-2</v>
      </c>
      <c r="DR58" s="128">
        <v>1.2211668928086838E-2</v>
      </c>
      <c r="DS58" s="128">
        <v>1.1026516145970069E-2</v>
      </c>
      <c r="DT58" s="128">
        <v>9.7011012060828523E-3</v>
      </c>
      <c r="DU58" s="128">
        <v>9.1235830799004693E-3</v>
      </c>
      <c r="DV58" s="128">
        <v>1.452081316553727E-2</v>
      </c>
      <c r="DW58" s="128" t="s">
        <v>158</v>
      </c>
      <c r="DX58" s="128" t="s">
        <v>158</v>
      </c>
      <c r="DY58" s="128" t="s">
        <v>158</v>
      </c>
      <c r="DZ58" s="128" t="s">
        <v>158</v>
      </c>
      <c r="EA58" s="128" t="s">
        <v>158</v>
      </c>
      <c r="EB58" s="128" t="s">
        <v>158</v>
      </c>
      <c r="EC58" s="128" t="s">
        <v>158</v>
      </c>
      <c r="ED58" s="128" t="s">
        <v>158</v>
      </c>
      <c r="EE58" s="128" t="s">
        <v>158</v>
      </c>
      <c r="EF58" s="128" t="s">
        <v>158</v>
      </c>
      <c r="EG58" s="128" t="s">
        <v>158</v>
      </c>
      <c r="EH58" s="128" t="s">
        <v>158</v>
      </c>
      <c r="EI58" s="128" t="s">
        <v>158</v>
      </c>
      <c r="EJ58" s="128" t="s">
        <v>158</v>
      </c>
      <c r="EK58" s="128" t="s">
        <v>158</v>
      </c>
      <c r="EL58" s="128" t="s">
        <v>158</v>
      </c>
      <c r="EM58" s="127">
        <v>1.1477871577555874E-2</v>
      </c>
      <c r="EN58" s="128">
        <v>1.1374419303898407E-2</v>
      </c>
      <c r="EO58" s="128">
        <v>1.5384615384615385E-2</v>
      </c>
      <c r="EP58" s="128">
        <v>1.8331226295828063E-2</v>
      </c>
      <c r="EQ58" s="128">
        <v>1.6656571774682011E-2</v>
      </c>
      <c r="ER58" s="128">
        <v>1.465845793022574E-2</v>
      </c>
      <c r="ES58" s="128">
        <v>1.3992537313432838E-2</v>
      </c>
      <c r="ET58" s="128">
        <v>1.2754327361068934E-2</v>
      </c>
      <c r="EU58" s="128">
        <v>1.0914454277286136E-2</v>
      </c>
      <c r="EV58" s="128">
        <v>1.3317191283292978E-2</v>
      </c>
      <c r="EW58" s="128">
        <v>1.8856065367693273E-2</v>
      </c>
      <c r="EX58" s="128" t="s">
        <v>158</v>
      </c>
      <c r="EY58" s="128" t="s">
        <v>158</v>
      </c>
      <c r="EZ58" s="128" t="s">
        <v>158</v>
      </c>
      <c r="FA58" s="128" t="s">
        <v>158</v>
      </c>
      <c r="FB58" s="128" t="s">
        <v>158</v>
      </c>
      <c r="FC58" s="128" t="s">
        <v>158</v>
      </c>
      <c r="FD58" s="128" t="s">
        <v>158</v>
      </c>
      <c r="FE58" s="128" t="s">
        <v>158</v>
      </c>
      <c r="FF58" s="128" t="s">
        <v>158</v>
      </c>
      <c r="FG58" s="128" t="s">
        <v>158</v>
      </c>
      <c r="FH58" s="128" t="s">
        <v>158</v>
      </c>
      <c r="FI58" s="128" t="s">
        <v>158</v>
      </c>
      <c r="FJ58" s="128" t="s">
        <v>158</v>
      </c>
      <c r="FK58" s="128" t="s">
        <v>158</v>
      </c>
      <c r="FL58" s="128" t="s">
        <v>158</v>
      </c>
      <c r="FM58" s="128" t="s">
        <v>158</v>
      </c>
      <c r="FN58" s="127">
        <v>1.3639695611057885E-2</v>
      </c>
      <c r="FO58" s="128">
        <v>1.619631901840491E-2</v>
      </c>
      <c r="FP58" s="128">
        <v>0.02</v>
      </c>
      <c r="FQ58" s="128">
        <v>2.1747281589801271E-2</v>
      </c>
      <c r="FR58" s="128">
        <v>1.8945918015845678E-2</v>
      </c>
      <c r="FS58" s="128">
        <v>1.6534391534391537E-2</v>
      </c>
      <c r="FT58" s="128">
        <v>1.6077170418006433E-2</v>
      </c>
      <c r="FU58" s="128">
        <v>1.4598540145985401E-2</v>
      </c>
      <c r="FV58" s="128">
        <v>1.2684264655467946E-2</v>
      </c>
      <c r="FW58" s="128">
        <v>1.7232375979112275E-2</v>
      </c>
      <c r="FX58" s="128">
        <v>2.3148148148148147E-2</v>
      </c>
      <c r="FY58" s="128" t="s">
        <v>158</v>
      </c>
      <c r="FZ58" s="128" t="s">
        <v>158</v>
      </c>
      <c r="GA58" s="128" t="s">
        <v>158</v>
      </c>
      <c r="GB58" s="128" t="s">
        <v>158</v>
      </c>
      <c r="GC58" s="128" t="s">
        <v>158</v>
      </c>
      <c r="GD58" s="128" t="s">
        <v>158</v>
      </c>
      <c r="GE58" s="128" t="s">
        <v>158</v>
      </c>
      <c r="GF58" s="128" t="s">
        <v>158</v>
      </c>
      <c r="GG58" s="128" t="s">
        <v>158</v>
      </c>
      <c r="GH58" s="128" t="s">
        <v>158</v>
      </c>
      <c r="GI58" s="128" t="s">
        <v>158</v>
      </c>
      <c r="GJ58" s="128" t="s">
        <v>158</v>
      </c>
      <c r="GK58" s="128" t="s">
        <v>158</v>
      </c>
      <c r="GL58" s="128" t="s">
        <v>158</v>
      </c>
      <c r="GM58" s="128" t="s">
        <v>158</v>
      </c>
      <c r="GN58" s="128" t="s">
        <v>158</v>
      </c>
      <c r="GO58" s="109" t="s">
        <v>158</v>
      </c>
      <c r="GP58" s="110">
        <v>1.8</v>
      </c>
      <c r="GQ58" s="110">
        <v>1.53</v>
      </c>
      <c r="GR58" s="110">
        <v>1.74</v>
      </c>
      <c r="GS58" s="110">
        <v>0.42</v>
      </c>
      <c r="GT58" s="110">
        <v>0.85</v>
      </c>
      <c r="GU58" s="129">
        <v>1.22</v>
      </c>
      <c r="GV58" s="129">
        <v>1.65</v>
      </c>
      <c r="GW58" s="129">
        <v>1.74</v>
      </c>
      <c r="GX58" s="129">
        <v>1.57</v>
      </c>
      <c r="GY58" s="129">
        <v>1.32</v>
      </c>
      <c r="GZ58" s="129">
        <v>7.0000000000000007E-2</v>
      </c>
      <c r="HA58" s="129">
        <v>1.03</v>
      </c>
      <c r="HB58" s="129">
        <v>0.61</v>
      </c>
      <c r="HC58" s="129">
        <v>0.32</v>
      </c>
      <c r="HD58" s="129">
        <v>0.75</v>
      </c>
      <c r="HE58" s="129">
        <v>0.66</v>
      </c>
      <c r="HF58" s="231" t="s">
        <v>158</v>
      </c>
      <c r="HG58" s="231" t="s">
        <v>158</v>
      </c>
      <c r="HH58" s="231" t="s">
        <v>158</v>
      </c>
      <c r="HI58" s="231" t="s">
        <v>158</v>
      </c>
      <c r="HJ58" s="231" t="s">
        <v>158</v>
      </c>
      <c r="HK58" s="231" t="s">
        <v>158</v>
      </c>
      <c r="HL58" s="231" t="s">
        <v>158</v>
      </c>
      <c r="HM58" s="231" t="s">
        <v>158</v>
      </c>
      <c r="HN58" s="231" t="s">
        <v>158</v>
      </c>
      <c r="HO58" s="231" t="s">
        <v>158</v>
      </c>
      <c r="HP58" s="232" t="s">
        <v>158</v>
      </c>
      <c r="HQ58" s="131">
        <v>22.638888888888889</v>
      </c>
      <c r="HR58" s="131">
        <v>20.261437908496731</v>
      </c>
      <c r="HS58" s="131">
        <v>15.327586206896553</v>
      </c>
      <c r="HT58" s="131">
        <v>69.11904761904762</v>
      </c>
      <c r="HU58" s="131">
        <v>35.576470588235296</v>
      </c>
      <c r="HV58" s="131">
        <v>22.942622950819672</v>
      </c>
      <c r="HW58" s="131">
        <v>17.436363636363637</v>
      </c>
      <c r="HX58" s="131">
        <v>16.764367816091955</v>
      </c>
      <c r="HY58" s="131">
        <v>12.197452229299362</v>
      </c>
      <c r="HZ58" s="131">
        <v>9.8181818181818183</v>
      </c>
      <c r="IA58" s="131">
        <v>153.57142857142856</v>
      </c>
      <c r="IB58" s="131">
        <v>11.067961165048544</v>
      </c>
      <c r="IC58" s="131">
        <v>15.21311475409836</v>
      </c>
      <c r="ID58" s="131">
        <v>25.5625</v>
      </c>
      <c r="IE58" s="131">
        <v>15.799999999999999</v>
      </c>
      <c r="IF58" s="131">
        <v>14.015151515151514</v>
      </c>
      <c r="IG58" s="131" t="s">
        <v>158</v>
      </c>
      <c r="IH58" s="131" t="s">
        <v>158</v>
      </c>
      <c r="II58" s="131" t="s">
        <v>158</v>
      </c>
      <c r="IJ58" s="131" t="s">
        <v>158</v>
      </c>
      <c r="IK58" s="131" t="s">
        <v>158</v>
      </c>
      <c r="IL58" s="131" t="s">
        <v>158</v>
      </c>
      <c r="IM58" s="131" t="s">
        <v>158</v>
      </c>
      <c r="IN58" s="131" t="s">
        <v>158</v>
      </c>
      <c r="IO58" s="131" t="s">
        <v>158</v>
      </c>
      <c r="IP58" s="131" t="s">
        <v>158</v>
      </c>
      <c r="IQ58" s="130" t="s">
        <v>158</v>
      </c>
      <c r="IR58" s="131">
        <v>32.236077892872942</v>
      </c>
      <c r="IS58" s="131">
        <v>26.33986928104575</v>
      </c>
      <c r="IT58" s="131">
        <v>18.183908045977013</v>
      </c>
      <c r="IU58" s="131">
        <v>78.619047619047635</v>
      </c>
      <c r="IV58" s="131">
        <v>40.129411764705885</v>
      </c>
      <c r="IW58" s="131">
        <v>26.360655737704917</v>
      </c>
      <c r="IX58" s="131">
        <v>19.957575757575757</v>
      </c>
      <c r="IY58" s="131">
        <v>19.482758620689655</v>
      </c>
      <c r="IZ58" s="131">
        <v>15.783439490445859</v>
      </c>
      <c r="JA58" s="131">
        <v>12.053030303030303</v>
      </c>
      <c r="JB58" s="131">
        <v>191.85714285714283</v>
      </c>
      <c r="JC58" s="131">
        <v>12.912621359223301</v>
      </c>
      <c r="JD58" s="131">
        <v>21.967213114754099</v>
      </c>
      <c r="JE58" s="131">
        <v>43.125</v>
      </c>
      <c r="JF58" s="131">
        <v>21.786666666666665</v>
      </c>
      <c r="JG58" s="131">
        <v>16.40909090909091</v>
      </c>
      <c r="JH58" s="131" t="s">
        <v>158</v>
      </c>
      <c r="JI58" s="131" t="s">
        <v>158</v>
      </c>
      <c r="JJ58" s="131" t="s">
        <v>158</v>
      </c>
      <c r="JK58" s="131" t="s">
        <v>158</v>
      </c>
      <c r="JL58" s="131" t="s">
        <v>158</v>
      </c>
      <c r="JM58" s="131" t="s">
        <v>158</v>
      </c>
      <c r="JN58" s="131" t="s">
        <v>158</v>
      </c>
      <c r="JO58" s="131" t="s">
        <v>158</v>
      </c>
      <c r="JP58" s="131" t="s">
        <v>158</v>
      </c>
      <c r="JQ58" s="131" t="s">
        <v>158</v>
      </c>
      <c r="JR58" s="130" t="s">
        <v>158</v>
      </c>
      <c r="JS58" s="131">
        <v>40.611109999999996</v>
      </c>
      <c r="JT58" s="131">
        <v>29.313725490196077</v>
      </c>
      <c r="JU58" s="131">
        <v>21.413793103448274</v>
      </c>
      <c r="JV58" s="131">
        <v>87.69047619047619</v>
      </c>
      <c r="JW58" s="131">
        <v>43.682352941176475</v>
      </c>
      <c r="JX58" s="131">
        <v>30.204918032786885</v>
      </c>
      <c r="JY58" s="131">
        <v>23.084848484848489</v>
      </c>
      <c r="JZ58" s="131">
        <v>21.919540229885058</v>
      </c>
      <c r="KA58" s="131">
        <v>23.038216560509554</v>
      </c>
      <c r="KB58" s="131">
        <v>15.65151515151515</v>
      </c>
      <c r="KC58" s="131">
        <v>216.71428571428569</v>
      </c>
      <c r="KD58" s="131">
        <v>14.757281553398057</v>
      </c>
      <c r="KE58" s="131">
        <v>25.295081967213115</v>
      </c>
      <c r="KF58" s="131">
        <v>62.65625</v>
      </c>
      <c r="KG58" s="131">
        <v>26.213333333333335</v>
      </c>
      <c r="KH58" s="131">
        <v>19.575757575757574</v>
      </c>
      <c r="KI58" s="131" t="s">
        <v>158</v>
      </c>
      <c r="KJ58" s="131" t="s">
        <v>158</v>
      </c>
      <c r="KK58" s="131" t="s">
        <v>158</v>
      </c>
      <c r="KL58" s="131" t="s">
        <v>158</v>
      </c>
      <c r="KM58" s="131" t="s">
        <v>158</v>
      </c>
      <c r="KN58" s="131" t="s">
        <v>158</v>
      </c>
      <c r="KO58" s="131" t="s">
        <v>158</v>
      </c>
      <c r="KP58" s="131" t="s">
        <v>158</v>
      </c>
      <c r="KQ58" s="131" t="s">
        <v>158</v>
      </c>
      <c r="KR58" s="131" t="s">
        <v>158</v>
      </c>
      <c r="KS58" s="116" t="s">
        <v>158</v>
      </c>
      <c r="KT58" s="132">
        <v>41.142490500361831</v>
      </c>
      <c r="KU58" s="132">
        <v>42.232142857142854</v>
      </c>
      <c r="KV58" s="132">
        <v>43.098214285714285</v>
      </c>
      <c r="KW58" s="132">
        <v>37.578947368421055</v>
      </c>
      <c r="KX58" s="132">
        <v>45.087719298245617</v>
      </c>
      <c r="KY58" s="132">
        <v>40.186915887850468</v>
      </c>
      <c r="KZ58" s="132">
        <v>30.284210526315789</v>
      </c>
      <c r="LA58" s="132">
        <v>26.914893617021278</v>
      </c>
      <c r="LB58" s="132">
        <v>24.043010752688172</v>
      </c>
      <c r="LC58" s="132">
        <v>20.467391304347824</v>
      </c>
      <c r="LD58" s="132">
        <v>7.5355191256830603</v>
      </c>
      <c r="LE58" s="132">
        <v>16.445652173913043</v>
      </c>
      <c r="LF58" s="132" t="s">
        <v>158</v>
      </c>
      <c r="LG58" s="132" t="s">
        <v>158</v>
      </c>
      <c r="LH58" s="132" t="s">
        <v>158</v>
      </c>
      <c r="LI58" s="132" t="s">
        <v>158</v>
      </c>
      <c r="LJ58" s="132" t="s">
        <v>158</v>
      </c>
      <c r="LK58" s="132" t="s">
        <v>158</v>
      </c>
      <c r="LL58" s="132" t="s">
        <v>158</v>
      </c>
      <c r="LM58" s="132" t="s">
        <v>158</v>
      </c>
      <c r="LN58" s="132" t="s">
        <v>158</v>
      </c>
      <c r="LO58" s="132" t="s">
        <v>158</v>
      </c>
      <c r="LP58" s="132" t="s">
        <v>158</v>
      </c>
      <c r="LQ58" s="132" t="s">
        <v>158</v>
      </c>
      <c r="LR58" s="132" t="s">
        <v>158</v>
      </c>
      <c r="LS58" s="132" t="s">
        <v>158</v>
      </c>
      <c r="LT58" s="130" t="s">
        <v>158</v>
      </c>
      <c r="LU58" s="131">
        <v>0.99046021532511797</v>
      </c>
      <c r="LV58" s="131">
        <v>0.73403805496828756</v>
      </c>
      <c r="LW58" s="131">
        <v>0.61881914232442514</v>
      </c>
      <c r="LX58" s="131">
        <v>0.77250700280112039</v>
      </c>
      <c r="LY58" s="131">
        <v>0.67069260700389099</v>
      </c>
      <c r="LZ58" s="131">
        <v>0.6964953488372092</v>
      </c>
      <c r="MA58" s="131">
        <v>0.95</v>
      </c>
      <c r="MB58" s="131">
        <v>1.0837865612648221</v>
      </c>
      <c r="MC58" s="131">
        <v>0.79648926654740604</v>
      </c>
      <c r="MD58" s="131">
        <v>0.63320233669676063</v>
      </c>
      <c r="ME58" s="131">
        <v>1.4265772298767223</v>
      </c>
      <c r="MF58" s="131">
        <v>0.69319233311302053</v>
      </c>
      <c r="MG58" s="131" t="s">
        <v>158</v>
      </c>
      <c r="MH58" s="131" t="s">
        <v>158</v>
      </c>
      <c r="MI58" s="131" t="s">
        <v>158</v>
      </c>
      <c r="MJ58" s="131" t="s">
        <v>158</v>
      </c>
      <c r="MK58" s="131" t="s">
        <v>158</v>
      </c>
      <c r="ML58" s="131" t="s">
        <v>158</v>
      </c>
      <c r="MM58" s="131" t="s">
        <v>158</v>
      </c>
      <c r="MN58" s="131" t="s">
        <v>158</v>
      </c>
      <c r="MO58" s="131" t="s">
        <v>158</v>
      </c>
      <c r="MP58" s="131" t="s">
        <v>158</v>
      </c>
      <c r="MQ58" s="131" t="s">
        <v>158</v>
      </c>
      <c r="MR58" s="131" t="s">
        <v>158</v>
      </c>
      <c r="MS58" s="131" t="s">
        <v>158</v>
      </c>
      <c r="MT58" s="131" t="s">
        <v>158</v>
      </c>
      <c r="MU58" s="130" t="s">
        <v>158</v>
      </c>
      <c r="MV58" s="131">
        <v>1.4103409759956314</v>
      </c>
      <c r="MW58" s="131">
        <v>0.95424947145877381</v>
      </c>
      <c r="MX58" s="131">
        <v>0.73413714522477735</v>
      </c>
      <c r="MY58" s="131">
        <v>0.87868347338935582</v>
      </c>
      <c r="MZ58" s="131">
        <v>0.75652529182879369</v>
      </c>
      <c r="NA58" s="131">
        <v>0.80026046511627902</v>
      </c>
      <c r="NB58" s="131">
        <v>1.0873653110879389</v>
      </c>
      <c r="NC58" s="131">
        <v>1.2595256916996047</v>
      </c>
      <c r="ND58" s="131">
        <v>1.0306529516994634</v>
      </c>
      <c r="NE58" s="131">
        <v>0.77733404142326079</v>
      </c>
      <c r="NF58" s="131">
        <v>1.7822262509064539</v>
      </c>
      <c r="NG58" s="131">
        <v>0.80872438863185725</v>
      </c>
      <c r="NH58" s="131" t="s">
        <v>158</v>
      </c>
      <c r="NI58" s="131" t="s">
        <v>158</v>
      </c>
      <c r="NJ58" s="131" t="s">
        <v>158</v>
      </c>
      <c r="NK58" s="131" t="s">
        <v>158</v>
      </c>
      <c r="NL58" s="131" t="s">
        <v>158</v>
      </c>
      <c r="NM58" s="131" t="s">
        <v>158</v>
      </c>
      <c r="NN58" s="131" t="s">
        <v>158</v>
      </c>
      <c r="NO58" s="131" t="s">
        <v>158</v>
      </c>
      <c r="NP58" s="131" t="s">
        <v>158</v>
      </c>
      <c r="NQ58" s="131" t="s">
        <v>158</v>
      </c>
      <c r="NR58" s="131" t="s">
        <v>158</v>
      </c>
      <c r="NS58" s="131" t="s">
        <v>158</v>
      </c>
      <c r="NT58" s="131" t="s">
        <v>158</v>
      </c>
      <c r="NU58" s="131" t="s">
        <v>158</v>
      </c>
      <c r="NV58" s="130" t="s">
        <v>158</v>
      </c>
      <c r="NW58" s="131">
        <v>1.7767518959348636</v>
      </c>
      <c r="NX58" s="131">
        <v>1.061987315010571</v>
      </c>
      <c r="NY58" s="131">
        <v>0.86453697949036667</v>
      </c>
      <c r="NZ58" s="131">
        <v>0.98007002801120435</v>
      </c>
      <c r="OA58" s="131">
        <v>0.82350583657587551</v>
      </c>
      <c r="OB58" s="131">
        <v>0.91696511627906985</v>
      </c>
      <c r="OC58" s="131">
        <v>1.2577511296489401</v>
      </c>
      <c r="OD58" s="131">
        <v>1.4170592885375493</v>
      </c>
      <c r="OE58" s="131">
        <v>1.504387298747764</v>
      </c>
      <c r="OF58" s="131">
        <v>1.0094105151354222</v>
      </c>
      <c r="OG58" s="131">
        <v>2.013132704858593</v>
      </c>
      <c r="OH58" s="131">
        <v>0.92425644415069397</v>
      </c>
      <c r="OI58" s="131" t="s">
        <v>158</v>
      </c>
      <c r="OJ58" s="131" t="s">
        <v>158</v>
      </c>
      <c r="OK58" s="131" t="s">
        <v>158</v>
      </c>
      <c r="OL58" s="131" t="s">
        <v>158</v>
      </c>
      <c r="OM58" s="131" t="s">
        <v>158</v>
      </c>
      <c r="ON58" s="131" t="s">
        <v>158</v>
      </c>
      <c r="OO58" s="131" t="s">
        <v>158</v>
      </c>
      <c r="OP58" s="131" t="s">
        <v>158</v>
      </c>
      <c r="OQ58" s="131" t="s">
        <v>158</v>
      </c>
      <c r="OR58" s="131" t="s">
        <v>158</v>
      </c>
      <c r="OS58" s="131" t="s">
        <v>158</v>
      </c>
      <c r="OT58" s="131" t="s">
        <v>158</v>
      </c>
      <c r="OU58" s="131" t="s">
        <v>158</v>
      </c>
      <c r="OV58" s="131" t="s">
        <v>158</v>
      </c>
      <c r="OW58" s="378" t="s">
        <v>158</v>
      </c>
      <c r="OX58" s="132">
        <v>3.5687748489432893</v>
      </c>
      <c r="OY58" s="132">
        <v>0</v>
      </c>
      <c r="OZ58" s="132">
        <v>0</v>
      </c>
      <c r="PA58" s="132">
        <v>0</v>
      </c>
      <c r="PB58" s="132">
        <v>2.307017543859649</v>
      </c>
      <c r="PC58" s="132">
        <v>2.6728971962616823</v>
      </c>
      <c r="PD58" s="132">
        <v>2.168421052631579</v>
      </c>
      <c r="PE58" s="132">
        <v>2.2021276595744679</v>
      </c>
      <c r="PF58" s="132">
        <v>2.924731182795699</v>
      </c>
      <c r="PG58" s="132">
        <v>1.9673913043478262</v>
      </c>
      <c r="PH58" s="132">
        <v>0.62841530054644812</v>
      </c>
      <c r="PI58" s="132">
        <v>1.25</v>
      </c>
      <c r="PJ58" s="132" t="s">
        <v>158</v>
      </c>
      <c r="PK58" s="132" t="s">
        <v>158</v>
      </c>
      <c r="PL58" s="132" t="s">
        <v>158</v>
      </c>
      <c r="PM58" s="132" t="s">
        <v>158</v>
      </c>
      <c r="PN58" s="132" t="s">
        <v>158</v>
      </c>
      <c r="PO58" s="132" t="s">
        <v>158</v>
      </c>
      <c r="PP58" s="132" t="s">
        <v>158</v>
      </c>
      <c r="PQ58" s="132" t="s">
        <v>158</v>
      </c>
      <c r="PR58" s="132" t="s">
        <v>158</v>
      </c>
      <c r="PS58" s="132" t="s">
        <v>158</v>
      </c>
      <c r="PT58" s="132" t="s">
        <v>158</v>
      </c>
      <c r="PU58" s="132" t="s">
        <v>158</v>
      </c>
      <c r="PV58" s="132" t="s">
        <v>158</v>
      </c>
      <c r="PW58" s="132" t="s">
        <v>158</v>
      </c>
      <c r="PX58" s="130" t="s">
        <v>158</v>
      </c>
      <c r="PY58" s="131">
        <v>11.418484416876574</v>
      </c>
      <c r="PZ58" s="131" t="s">
        <v>1307</v>
      </c>
      <c r="QA58" s="131" t="s">
        <v>1307</v>
      </c>
      <c r="QB58" s="131" t="s">
        <v>1307</v>
      </c>
      <c r="QC58" s="131">
        <v>13.107832699619772</v>
      </c>
      <c r="QD58" s="131">
        <v>10.471783216783216</v>
      </c>
      <c r="QE58" s="131">
        <v>13.267718446601942</v>
      </c>
      <c r="QF58" s="131">
        <v>13.246280193236718</v>
      </c>
      <c r="QG58" s="131">
        <v>6.5476102941176464</v>
      </c>
      <c r="QH58" s="131">
        <v>6.5874033149171272</v>
      </c>
      <c r="QI58" s="131">
        <v>17.106521739130432</v>
      </c>
      <c r="QJ58" s="131">
        <v>9.120000000000001</v>
      </c>
      <c r="QK58" s="131" t="s">
        <v>158</v>
      </c>
      <c r="QL58" s="131" t="s">
        <v>158</v>
      </c>
      <c r="QM58" s="131" t="s">
        <v>158</v>
      </c>
      <c r="QN58" s="131" t="s">
        <v>158</v>
      </c>
      <c r="QO58" s="131" t="s">
        <v>158</v>
      </c>
      <c r="QP58" s="131" t="s">
        <v>158</v>
      </c>
      <c r="QQ58" s="131" t="s">
        <v>158</v>
      </c>
      <c r="QR58" s="131" t="s">
        <v>158</v>
      </c>
      <c r="QS58" s="131" t="s">
        <v>158</v>
      </c>
      <c r="QT58" s="131" t="s">
        <v>158</v>
      </c>
      <c r="QU58" s="131" t="s">
        <v>158</v>
      </c>
      <c r="QV58" s="131" t="s">
        <v>158</v>
      </c>
      <c r="QW58" s="131" t="s">
        <v>158</v>
      </c>
      <c r="QX58" s="131" t="s">
        <v>158</v>
      </c>
      <c r="QY58" s="130" t="s">
        <v>158</v>
      </c>
      <c r="QZ58" s="131">
        <v>16.2590644305713</v>
      </c>
      <c r="RA58" s="131" t="s">
        <v>1307</v>
      </c>
      <c r="RB58" s="131" t="s">
        <v>1307</v>
      </c>
      <c r="RC58" s="131" t="s">
        <v>1307</v>
      </c>
      <c r="RD58" s="131">
        <v>14.785323193916351</v>
      </c>
      <c r="RE58" s="131">
        <v>12.03188811188811</v>
      </c>
      <c r="RF58" s="131">
        <v>15.186165048543689</v>
      </c>
      <c r="RG58" s="131">
        <v>15.394202898550725</v>
      </c>
      <c r="RH58" s="131">
        <v>8.4725735294117648</v>
      </c>
      <c r="RI58" s="131">
        <v>8.0868508287292808</v>
      </c>
      <c r="RJ58" s="131">
        <v>21.371217391304345</v>
      </c>
      <c r="RK58" s="131">
        <v>10.64</v>
      </c>
      <c r="RL58" s="131" t="s">
        <v>158</v>
      </c>
      <c r="RM58" s="131" t="s">
        <v>158</v>
      </c>
      <c r="RN58" s="131" t="s">
        <v>158</v>
      </c>
      <c r="RO58" s="131" t="s">
        <v>158</v>
      </c>
      <c r="RP58" s="131" t="s">
        <v>158</v>
      </c>
      <c r="RQ58" s="131" t="s">
        <v>158</v>
      </c>
      <c r="RR58" s="131" t="s">
        <v>158</v>
      </c>
      <c r="RS58" s="131" t="s">
        <v>158</v>
      </c>
      <c r="RT58" s="131" t="s">
        <v>158</v>
      </c>
      <c r="RU58" s="131" t="s">
        <v>158</v>
      </c>
      <c r="RV58" s="131" t="s">
        <v>158</v>
      </c>
      <c r="RW58" s="131" t="s">
        <v>158</v>
      </c>
      <c r="RX58" s="131" t="s">
        <v>158</v>
      </c>
      <c r="RY58" s="131" t="s">
        <v>158</v>
      </c>
      <c r="RZ58" s="130" t="s">
        <v>158</v>
      </c>
      <c r="SA58" s="131">
        <v>20.48321933832414</v>
      </c>
      <c r="SB58" s="131" t="s">
        <v>1307</v>
      </c>
      <c r="SC58" s="131" t="s">
        <v>1307</v>
      </c>
      <c r="SD58" s="131" t="s">
        <v>1307</v>
      </c>
      <c r="SE58" s="131">
        <v>16.094372623574145</v>
      </c>
      <c r="SF58" s="131">
        <v>13.786538461538461</v>
      </c>
      <c r="SG58" s="131">
        <v>17.565776699029126</v>
      </c>
      <c r="SH58" s="131">
        <v>17.319613526570052</v>
      </c>
      <c r="SI58" s="131">
        <v>12.366948529411765</v>
      </c>
      <c r="SJ58" s="131">
        <v>10.501215469613259</v>
      </c>
      <c r="SK58" s="131">
        <v>24.140086956521738</v>
      </c>
      <c r="SL58" s="131">
        <v>12.16</v>
      </c>
      <c r="SM58" s="131" t="s">
        <v>158</v>
      </c>
      <c r="SN58" s="131" t="s">
        <v>158</v>
      </c>
      <c r="SO58" s="131" t="s">
        <v>158</v>
      </c>
      <c r="SP58" s="131" t="s">
        <v>158</v>
      </c>
      <c r="SQ58" s="131" t="s">
        <v>158</v>
      </c>
      <c r="SR58" s="131" t="s">
        <v>158</v>
      </c>
      <c r="SS58" s="131" t="s">
        <v>158</v>
      </c>
      <c r="ST58" s="131" t="s">
        <v>158</v>
      </c>
      <c r="SU58" s="131" t="s">
        <v>158</v>
      </c>
      <c r="SV58" s="131" t="s">
        <v>158</v>
      </c>
      <c r="SW58" s="131" t="s">
        <v>158</v>
      </c>
      <c r="SX58" s="131" t="s">
        <v>158</v>
      </c>
      <c r="SY58" s="131" t="s">
        <v>158</v>
      </c>
      <c r="SZ58" s="131" t="s">
        <v>158</v>
      </c>
      <c r="TA58" s="378" t="s">
        <v>158</v>
      </c>
      <c r="TB58" s="132">
        <v>3.113913369455807</v>
      </c>
      <c r="TC58" s="132">
        <v>5.0892857142857144</v>
      </c>
      <c r="TD58" s="132">
        <v>3.5</v>
      </c>
      <c r="TE58" s="132">
        <v>0.33333333333333331</v>
      </c>
      <c r="TF58" s="132">
        <v>1.7280701754385965</v>
      </c>
      <c r="TG58" s="132">
        <v>2.05607476635514</v>
      </c>
      <c r="TH58" s="132">
        <v>1.7263157894736842</v>
      </c>
      <c r="TI58" s="132">
        <v>1.7127659574468086</v>
      </c>
      <c r="TJ58" s="132">
        <v>2.3118279569892475</v>
      </c>
      <c r="TK58" s="132">
        <v>1.6195652173913044</v>
      </c>
      <c r="TL58" s="132">
        <v>0.48633879781420764</v>
      </c>
      <c r="TM58" s="132">
        <v>0.93478260869565222</v>
      </c>
      <c r="TN58" s="132" t="s">
        <v>158</v>
      </c>
      <c r="TO58" s="132" t="s">
        <v>158</v>
      </c>
      <c r="TP58" s="132" t="s">
        <v>158</v>
      </c>
      <c r="TQ58" s="132" t="s">
        <v>158</v>
      </c>
      <c r="TR58" s="132" t="s">
        <v>158</v>
      </c>
      <c r="TS58" s="132" t="s">
        <v>158</v>
      </c>
      <c r="TT58" s="132" t="s">
        <v>158</v>
      </c>
      <c r="TU58" s="132" t="s">
        <v>158</v>
      </c>
      <c r="TV58" s="132" t="s">
        <v>158</v>
      </c>
      <c r="TW58" s="132" t="s">
        <v>158</v>
      </c>
      <c r="TX58" s="132" t="s">
        <v>158</v>
      </c>
      <c r="TY58" s="132" t="s">
        <v>158</v>
      </c>
      <c r="TZ58" s="132" t="s">
        <v>158</v>
      </c>
      <c r="UA58" s="132" t="s">
        <v>158</v>
      </c>
      <c r="UB58" s="235" t="s">
        <v>158</v>
      </c>
      <c r="UC58" s="236">
        <v>17.190000000000001</v>
      </c>
      <c r="UD58" s="236">
        <v>18.48</v>
      </c>
      <c r="UE58" s="236">
        <v>16.97</v>
      </c>
      <c r="UF58" s="236">
        <v>17.010000000000002</v>
      </c>
      <c r="UG58" s="236">
        <v>16.5</v>
      </c>
      <c r="UH58" s="236">
        <v>16.91</v>
      </c>
      <c r="UI58" s="236">
        <v>13.44</v>
      </c>
      <c r="UJ58" s="236">
        <v>11.01</v>
      </c>
      <c r="UK58" s="236">
        <v>9.0399999999999991</v>
      </c>
      <c r="UL58" s="236">
        <v>7.91</v>
      </c>
      <c r="UM58" s="236">
        <v>7.74</v>
      </c>
      <c r="UN58" s="236">
        <v>6.83</v>
      </c>
      <c r="UO58" s="231" t="s">
        <v>5</v>
      </c>
      <c r="UP58" s="231" t="s">
        <v>5</v>
      </c>
      <c r="UQ58" s="231" t="s">
        <v>5</v>
      </c>
      <c r="UR58" s="231" t="s">
        <v>5</v>
      </c>
      <c r="US58" s="231" t="s">
        <v>5</v>
      </c>
      <c r="UT58" s="231" t="s">
        <v>5</v>
      </c>
      <c r="UU58" s="231" t="s">
        <v>5</v>
      </c>
      <c r="UV58" s="231" t="s">
        <v>5</v>
      </c>
      <c r="UW58" s="231" t="s">
        <v>5</v>
      </c>
      <c r="UX58" s="231" t="s">
        <v>5</v>
      </c>
      <c r="UY58" s="231" t="s">
        <v>5</v>
      </c>
      <c r="UZ58" s="231" t="s">
        <v>5</v>
      </c>
      <c r="VA58" s="231" t="s">
        <v>5</v>
      </c>
      <c r="VB58" s="231" t="s">
        <v>5</v>
      </c>
      <c r="VC58" s="130" t="s">
        <v>158</v>
      </c>
      <c r="VD58" s="131">
        <v>2.3705642815590457</v>
      </c>
      <c r="VE58" s="131">
        <v>1.6774891774891774</v>
      </c>
      <c r="VF58" s="131">
        <v>1.5715969357690043</v>
      </c>
      <c r="VG58" s="131">
        <v>1.7066431510875955</v>
      </c>
      <c r="VH58" s="131">
        <v>1.8327272727272725</v>
      </c>
      <c r="VI58" s="131">
        <v>1.6552335895919572</v>
      </c>
      <c r="VJ58" s="131">
        <v>2.140625</v>
      </c>
      <c r="VK58" s="131">
        <v>2.6494096276112629</v>
      </c>
      <c r="VL58" s="131">
        <v>2.1183628318584069</v>
      </c>
      <c r="VM58" s="131">
        <v>1.638432364096081</v>
      </c>
      <c r="VN58" s="131">
        <v>1.3888888888888888</v>
      </c>
      <c r="VO58" s="131">
        <v>1.6691068814055636</v>
      </c>
      <c r="VP58" s="131" t="s">
        <v>158</v>
      </c>
      <c r="VQ58" s="131" t="s">
        <v>158</v>
      </c>
      <c r="VR58" s="131" t="s">
        <v>158</v>
      </c>
      <c r="VS58" s="131" t="s">
        <v>158</v>
      </c>
      <c r="VT58" s="131" t="s">
        <v>158</v>
      </c>
      <c r="VU58" s="131" t="s">
        <v>158</v>
      </c>
      <c r="VV58" s="131" t="s">
        <v>158</v>
      </c>
      <c r="VW58" s="131" t="s">
        <v>158</v>
      </c>
      <c r="VX58" s="131" t="s">
        <v>158</v>
      </c>
      <c r="VY58" s="131" t="s">
        <v>158</v>
      </c>
      <c r="VZ58" s="131" t="s">
        <v>158</v>
      </c>
      <c r="WA58" s="131" t="s">
        <v>158</v>
      </c>
      <c r="WB58" s="131" t="s">
        <v>158</v>
      </c>
      <c r="WC58" s="131" t="s">
        <v>158</v>
      </c>
      <c r="WD58" s="130" t="s">
        <v>158</v>
      </c>
      <c r="WE58" s="131">
        <v>3.3755055385207267</v>
      </c>
      <c r="WF58" s="131">
        <v>2.1807359307359304</v>
      </c>
      <c r="WG58" s="131">
        <v>1.8644667059516795</v>
      </c>
      <c r="WH58" s="131">
        <v>1.9412110523221635</v>
      </c>
      <c r="WI58" s="131">
        <v>2.0672727272727274</v>
      </c>
      <c r="WJ58" s="131">
        <v>1.9018332347723239</v>
      </c>
      <c r="WK58" s="131">
        <v>2.4501488095238098</v>
      </c>
      <c r="WL58" s="131">
        <v>3.0790190735694822</v>
      </c>
      <c r="WM58" s="131">
        <v>2.7411504424778763</v>
      </c>
      <c r="WN58" s="131">
        <v>2.0113780025284451</v>
      </c>
      <c r="WO58" s="131">
        <v>1.7351421188630489</v>
      </c>
      <c r="WP58" s="131">
        <v>1.9472913616398244</v>
      </c>
      <c r="WQ58" s="131" t="s">
        <v>158</v>
      </c>
      <c r="WR58" s="131" t="s">
        <v>158</v>
      </c>
      <c r="WS58" s="131" t="s">
        <v>158</v>
      </c>
      <c r="WT58" s="131" t="s">
        <v>158</v>
      </c>
      <c r="WU58" s="131" t="s">
        <v>158</v>
      </c>
      <c r="WV58" s="131" t="s">
        <v>158</v>
      </c>
      <c r="WW58" s="131" t="s">
        <v>158</v>
      </c>
      <c r="WX58" s="131" t="s">
        <v>158</v>
      </c>
      <c r="WY58" s="131" t="s">
        <v>158</v>
      </c>
      <c r="WZ58" s="131" t="s">
        <v>158</v>
      </c>
      <c r="XA58" s="131" t="s">
        <v>158</v>
      </c>
      <c r="XB58" s="131" t="s">
        <v>158</v>
      </c>
      <c r="XC58" s="131" t="s">
        <v>158</v>
      </c>
      <c r="XD58" s="131" t="s">
        <v>158</v>
      </c>
      <c r="XE58" s="130" t="s">
        <v>158</v>
      </c>
      <c r="XF58" s="131">
        <v>4.2524722513088999</v>
      </c>
      <c r="XG58" s="131">
        <v>2.426948051948052</v>
      </c>
      <c r="XH58" s="131">
        <v>2.1956393635827931</v>
      </c>
      <c r="XI58" s="131">
        <v>2.1651969429747204</v>
      </c>
      <c r="XJ58" s="131">
        <v>2.2503030303030305</v>
      </c>
      <c r="XK58" s="131">
        <v>2.1791839148432879</v>
      </c>
      <c r="XL58" s="131">
        <v>2.8340773809523814</v>
      </c>
      <c r="XM58" s="131">
        <v>3.4641235240690285</v>
      </c>
      <c r="XN58" s="131">
        <v>4.0011061946902657</v>
      </c>
      <c r="XO58" s="131">
        <v>2.6118836915297092</v>
      </c>
      <c r="XP58" s="131">
        <v>1.9599483204134367</v>
      </c>
      <c r="XQ58" s="131">
        <v>2.225475841874085</v>
      </c>
      <c r="XR58" s="131" t="s">
        <v>158</v>
      </c>
      <c r="XS58" s="131" t="s">
        <v>158</v>
      </c>
      <c r="XT58" s="131" t="s">
        <v>158</v>
      </c>
      <c r="XU58" s="131" t="s">
        <v>158</v>
      </c>
      <c r="XV58" s="131" t="s">
        <v>158</v>
      </c>
      <c r="XW58" s="131" t="s">
        <v>158</v>
      </c>
      <c r="XX58" s="131" t="s">
        <v>158</v>
      </c>
      <c r="XY58" s="131" t="s">
        <v>158</v>
      </c>
      <c r="XZ58" s="131" t="s">
        <v>158</v>
      </c>
      <c r="YA58" s="131" t="s">
        <v>158</v>
      </c>
      <c r="YB58" s="131" t="s">
        <v>158</v>
      </c>
      <c r="YC58" s="131" t="s">
        <v>158</v>
      </c>
      <c r="YD58" s="131" t="s">
        <v>158</v>
      </c>
      <c r="YE58" s="131" t="s">
        <v>158</v>
      </c>
      <c r="YF58" s="235" t="s">
        <v>158</v>
      </c>
      <c r="YG58" s="8">
        <v>111.24265800000001</v>
      </c>
      <c r="YH58" s="8">
        <v>112</v>
      </c>
      <c r="YI58" s="8">
        <v>112</v>
      </c>
      <c r="YJ58" s="8">
        <v>114</v>
      </c>
      <c r="YK58" s="8">
        <v>114</v>
      </c>
      <c r="YL58" s="8">
        <v>107</v>
      </c>
      <c r="YM58" s="8">
        <v>95</v>
      </c>
      <c r="YN58" s="8">
        <v>94</v>
      </c>
      <c r="YO58" s="8">
        <v>93</v>
      </c>
      <c r="YP58" s="8">
        <v>92</v>
      </c>
      <c r="YQ58" s="8">
        <v>183</v>
      </c>
      <c r="YR58" s="8">
        <v>92</v>
      </c>
      <c r="YS58" s="231" t="s">
        <v>5</v>
      </c>
      <c r="YT58" s="231" t="s">
        <v>5</v>
      </c>
      <c r="YU58" s="231" t="s">
        <v>5</v>
      </c>
      <c r="YV58" s="231" t="s">
        <v>5</v>
      </c>
      <c r="YW58" s="231" t="s">
        <v>5</v>
      </c>
      <c r="YX58" s="231" t="s">
        <v>5</v>
      </c>
      <c r="YY58" s="231" t="s">
        <v>5</v>
      </c>
      <c r="YZ58" s="231" t="s">
        <v>5</v>
      </c>
      <c r="ZA58" s="231" t="s">
        <v>5</v>
      </c>
      <c r="ZB58" s="231" t="s">
        <v>5</v>
      </c>
      <c r="ZC58" s="231" t="s">
        <v>5</v>
      </c>
      <c r="ZD58" s="231" t="s">
        <v>5</v>
      </c>
      <c r="ZE58" s="231" t="s">
        <v>5</v>
      </c>
      <c r="ZF58" s="231" t="s">
        <v>5</v>
      </c>
      <c r="ZG58" s="235" t="s">
        <v>158</v>
      </c>
      <c r="ZH58" s="133">
        <v>0.10210000000000001</v>
      </c>
      <c r="ZI58" s="133">
        <v>0.09</v>
      </c>
      <c r="ZJ58" s="133">
        <v>0.10279999999999999</v>
      </c>
      <c r="ZK58" s="133">
        <v>2.4900000000000002E-2</v>
      </c>
      <c r="ZL58" s="133">
        <v>5.0099999999999999E-2</v>
      </c>
      <c r="ZM58" s="133">
        <v>7.9100000000000004E-2</v>
      </c>
      <c r="ZN58" s="133">
        <v>0.1298</v>
      </c>
      <c r="ZO58" s="133">
        <v>0.1663</v>
      </c>
      <c r="ZP58" s="133">
        <v>0.18049999999999999</v>
      </c>
      <c r="ZQ58" s="133">
        <v>0.17859999999999998</v>
      </c>
      <c r="ZR58" s="133">
        <v>2.0199999999999999E-2</v>
      </c>
      <c r="ZS58" s="133">
        <v>0.15960000000000002</v>
      </c>
      <c r="ZT58" s="379" t="s">
        <v>158</v>
      </c>
      <c r="ZU58" s="133">
        <v>6.4100000000000004E-2</v>
      </c>
      <c r="ZV58" s="133">
        <v>6.2E-2</v>
      </c>
      <c r="ZW58" s="133">
        <v>7.8100000000000003E-2</v>
      </c>
      <c r="ZX58" s="133">
        <v>2.52E-2</v>
      </c>
      <c r="ZY58" s="133">
        <v>4.1200000000000001E-2</v>
      </c>
      <c r="ZZ58" s="133">
        <v>6.4600000000000005E-2</v>
      </c>
      <c r="AAA58" s="133">
        <v>0.1066</v>
      </c>
      <c r="AAB58" s="133">
        <v>0.13519999999999999</v>
      </c>
      <c r="AAC58" s="133">
        <v>0.1414</v>
      </c>
      <c r="AAD58" s="133">
        <v>0.13059999999999999</v>
      </c>
      <c r="AAE58" s="133">
        <v>2.1299999999999999E-2</v>
      </c>
      <c r="AAF58" s="133">
        <v>0.10859999999999999</v>
      </c>
      <c r="AAG58" s="235" t="s">
        <v>158</v>
      </c>
      <c r="AAH58" s="8">
        <v>4576.8</v>
      </c>
      <c r="AAI58" s="8">
        <v>4730</v>
      </c>
      <c r="AAJ58" s="8">
        <v>4827</v>
      </c>
      <c r="AAK58" s="8">
        <v>4284</v>
      </c>
      <c r="AAL58" s="8">
        <v>5140</v>
      </c>
      <c r="AAM58" s="8">
        <v>4300</v>
      </c>
      <c r="AAN58" s="8">
        <v>2877</v>
      </c>
      <c r="AAO58" s="8">
        <v>2530</v>
      </c>
      <c r="AAP58" s="8">
        <v>2236</v>
      </c>
      <c r="AAQ58" s="8">
        <v>1883</v>
      </c>
      <c r="AAR58" s="8">
        <v>1379</v>
      </c>
      <c r="AAS58" s="8">
        <v>1513</v>
      </c>
      <c r="AAT58" s="231" t="s">
        <v>5</v>
      </c>
      <c r="AAU58" s="231" t="s">
        <v>5</v>
      </c>
      <c r="AAV58" s="231" t="s">
        <v>5</v>
      </c>
      <c r="AAW58" s="231" t="s">
        <v>5</v>
      </c>
      <c r="AAX58" s="231" t="s">
        <v>5</v>
      </c>
      <c r="AAY58" s="231" t="s">
        <v>5</v>
      </c>
      <c r="AAZ58" s="231" t="s">
        <v>5</v>
      </c>
      <c r="ABA58" s="231" t="s">
        <v>5</v>
      </c>
      <c r="ABB58" s="231" t="s">
        <v>5</v>
      </c>
      <c r="ABC58" s="231" t="s">
        <v>5</v>
      </c>
      <c r="ABD58" s="231" t="s">
        <v>5</v>
      </c>
      <c r="ABE58" s="231" t="s">
        <v>5</v>
      </c>
      <c r="ABF58" s="231" t="s">
        <v>5</v>
      </c>
      <c r="ABG58" s="231" t="s">
        <v>5</v>
      </c>
      <c r="ABH58" s="235" t="s">
        <v>158</v>
      </c>
      <c r="ABI58" s="8">
        <v>397</v>
      </c>
      <c r="ABJ58" s="8">
        <v>0</v>
      </c>
      <c r="ABK58" s="8">
        <v>0</v>
      </c>
      <c r="ABL58" s="8">
        <v>0</v>
      </c>
      <c r="ABM58" s="8">
        <v>263</v>
      </c>
      <c r="ABN58" s="8">
        <v>286</v>
      </c>
      <c r="ABO58" s="8">
        <v>206</v>
      </c>
      <c r="ABP58" s="8">
        <v>207</v>
      </c>
      <c r="ABQ58" s="8">
        <v>272</v>
      </c>
      <c r="ABR58" s="8">
        <v>181</v>
      </c>
      <c r="ABS58" s="8">
        <v>115</v>
      </c>
      <c r="ABT58" s="8">
        <v>115</v>
      </c>
      <c r="ABU58" s="231" t="s">
        <v>5</v>
      </c>
      <c r="ABV58" s="231" t="s">
        <v>5</v>
      </c>
      <c r="ABW58" s="231" t="s">
        <v>5</v>
      </c>
      <c r="ABX58" s="231" t="s">
        <v>5</v>
      </c>
      <c r="ABY58" s="231" t="s">
        <v>5</v>
      </c>
      <c r="ABZ58" s="231" t="s">
        <v>5</v>
      </c>
      <c r="ACA58" s="231" t="s">
        <v>5</v>
      </c>
      <c r="ACB58" s="231" t="s">
        <v>5</v>
      </c>
      <c r="ACC58" s="231" t="s">
        <v>5</v>
      </c>
      <c r="ACD58" s="231" t="s">
        <v>5</v>
      </c>
      <c r="ACE58" s="231" t="s">
        <v>5</v>
      </c>
      <c r="ACF58" s="231" t="s">
        <v>5</v>
      </c>
      <c r="ACG58" s="231" t="s">
        <v>5</v>
      </c>
      <c r="ACH58" s="231" t="s">
        <v>5</v>
      </c>
      <c r="ACI58" s="235" t="s">
        <v>158</v>
      </c>
      <c r="ACJ58" s="8">
        <v>346.4</v>
      </c>
      <c r="ACK58" s="8">
        <v>570</v>
      </c>
      <c r="ACL58" s="8">
        <v>392</v>
      </c>
      <c r="ACM58" s="8">
        <v>38</v>
      </c>
      <c r="ACN58" s="8">
        <v>197</v>
      </c>
      <c r="ACO58" s="8">
        <v>220</v>
      </c>
      <c r="ACP58" s="8">
        <v>164</v>
      </c>
      <c r="ACQ58" s="8">
        <v>161</v>
      </c>
      <c r="ACR58" s="8">
        <v>215</v>
      </c>
      <c r="ACS58" s="8">
        <v>149</v>
      </c>
      <c r="ACT58" s="8">
        <v>89</v>
      </c>
      <c r="ACU58" s="8">
        <v>86</v>
      </c>
      <c r="ACV58" s="237" t="s">
        <v>5</v>
      </c>
      <c r="ACW58" s="237" t="s">
        <v>5</v>
      </c>
      <c r="ACX58" s="237" t="s">
        <v>5</v>
      </c>
      <c r="ACY58" s="237" t="s">
        <v>5</v>
      </c>
      <c r="ACZ58" s="237" t="s">
        <v>5</v>
      </c>
      <c r="ADA58" s="237" t="s">
        <v>5</v>
      </c>
      <c r="ADB58" s="237" t="s">
        <v>5</v>
      </c>
      <c r="ADC58" s="237" t="s">
        <v>5</v>
      </c>
      <c r="ADD58" s="237" t="s">
        <v>5</v>
      </c>
      <c r="ADE58" s="237" t="s">
        <v>5</v>
      </c>
      <c r="ADF58" s="237" t="s">
        <v>5</v>
      </c>
      <c r="ADG58" s="237" t="s">
        <v>5</v>
      </c>
      <c r="ADH58" s="237" t="s">
        <v>5</v>
      </c>
      <c r="ADI58" s="237" t="s">
        <v>5</v>
      </c>
      <c r="ADJ58" s="127" t="s">
        <v>158</v>
      </c>
      <c r="ADK58" s="128">
        <v>0.3666666666666667</v>
      </c>
      <c r="ADL58" s="128">
        <v>0.40522875816993464</v>
      </c>
      <c r="ADM58" s="128">
        <v>0.33333333333333331</v>
      </c>
      <c r="ADN58" s="128">
        <v>1.3095238095238098</v>
      </c>
      <c r="ADO58" s="128">
        <v>0.58823529411764708</v>
      </c>
      <c r="ADP58" s="128">
        <v>0.36885245901639346</v>
      </c>
      <c r="ADQ58" s="128">
        <v>0.25454545454545457</v>
      </c>
      <c r="ADR58" s="128">
        <v>0.21264367816091953</v>
      </c>
      <c r="ADS58" s="128">
        <v>0.21019108280254778</v>
      </c>
      <c r="ADT58" s="128">
        <v>0.22727272727272727</v>
      </c>
      <c r="ADU58" s="128" t="s">
        <v>5</v>
      </c>
      <c r="ADV58" s="128" t="s">
        <v>158</v>
      </c>
      <c r="ADW58" s="128" t="s">
        <v>158</v>
      </c>
      <c r="ADX58" s="128" t="s">
        <v>158</v>
      </c>
      <c r="ADY58" s="128" t="s">
        <v>158</v>
      </c>
      <c r="ADZ58" s="128" t="s">
        <v>158</v>
      </c>
      <c r="AEA58" s="128" t="s">
        <v>158</v>
      </c>
      <c r="AEB58" s="128" t="s">
        <v>158</v>
      </c>
      <c r="AEC58" s="128" t="s">
        <v>158</v>
      </c>
      <c r="AED58" s="128" t="s">
        <v>158</v>
      </c>
      <c r="AEE58" s="128" t="s">
        <v>158</v>
      </c>
      <c r="AEF58" s="128" t="s">
        <v>158</v>
      </c>
      <c r="AEG58" s="128" t="s">
        <v>158</v>
      </c>
      <c r="AEH58" s="128" t="s">
        <v>158</v>
      </c>
      <c r="AEI58" s="128" t="s">
        <v>158</v>
      </c>
      <c r="AEJ58" s="128" t="s">
        <v>158</v>
      </c>
      <c r="AEK58" s="127" t="s">
        <v>158</v>
      </c>
      <c r="AEL58" s="128">
        <v>0.18493741632241814</v>
      </c>
      <c r="AEM58" s="128" t="s">
        <v>1307</v>
      </c>
      <c r="AEN58" s="128" t="s">
        <v>1307</v>
      </c>
      <c r="AEO58" s="128" t="s">
        <v>1307</v>
      </c>
      <c r="AEP58" s="128">
        <v>0.21673003802281371</v>
      </c>
      <c r="AEQ58" s="128">
        <v>0.16835664335664335</v>
      </c>
      <c r="AER58" s="128">
        <v>0.19368932038834949</v>
      </c>
      <c r="AES58" s="128">
        <v>0.16801932367149761</v>
      </c>
      <c r="AET58" s="128">
        <v>0.11283088235294118</v>
      </c>
      <c r="AEU58" s="128">
        <v>0.15248618784530385</v>
      </c>
      <c r="AEV58" s="128" t="s">
        <v>5</v>
      </c>
      <c r="AEW58" s="128" t="s">
        <v>158</v>
      </c>
      <c r="AEX58" s="128" t="s">
        <v>158</v>
      </c>
      <c r="AEY58" s="128" t="s">
        <v>158</v>
      </c>
      <c r="AEZ58" s="128" t="s">
        <v>158</v>
      </c>
      <c r="AFA58" s="128" t="s">
        <v>158</v>
      </c>
      <c r="AFB58" s="128" t="s">
        <v>158</v>
      </c>
      <c r="AFC58" s="128" t="s">
        <v>158</v>
      </c>
      <c r="AFD58" s="128" t="s">
        <v>158</v>
      </c>
      <c r="AFE58" s="128" t="s">
        <v>158</v>
      </c>
      <c r="AFF58" s="128" t="s">
        <v>158</v>
      </c>
      <c r="AFG58" s="128" t="s">
        <v>158</v>
      </c>
      <c r="AFH58" s="128" t="s">
        <v>158</v>
      </c>
      <c r="AFI58" s="128" t="s">
        <v>158</v>
      </c>
      <c r="AFJ58" s="128" t="s">
        <v>158</v>
      </c>
      <c r="AFK58" s="128" t="s">
        <v>158</v>
      </c>
      <c r="AFL58" s="134" t="s">
        <v>158</v>
      </c>
      <c r="AFM58" s="135">
        <v>0.2119519465357968</v>
      </c>
      <c r="AFN58" s="135">
        <v>0.12182456140350877</v>
      </c>
      <c r="AFO58" s="135">
        <v>0.1657142857142857</v>
      </c>
      <c r="AFP58" s="135">
        <v>1.6500000000000001</v>
      </c>
      <c r="AFQ58" s="135">
        <v>0.28934010152284262</v>
      </c>
      <c r="AFR58" s="135">
        <v>0.2188636363636364</v>
      </c>
      <c r="AFS58" s="135">
        <v>0.24329268292682926</v>
      </c>
      <c r="AFT58" s="135">
        <v>0.21602484472049688</v>
      </c>
      <c r="AFU58" s="135">
        <v>0.14274418604651162</v>
      </c>
      <c r="AFV58" s="135">
        <v>0.18523489932885903</v>
      </c>
      <c r="AFW58" s="135" t="s">
        <v>5</v>
      </c>
      <c r="AFX58" s="135" t="s">
        <v>158</v>
      </c>
      <c r="AFY58" s="135" t="s">
        <v>158</v>
      </c>
      <c r="AFZ58" s="135" t="s">
        <v>158</v>
      </c>
      <c r="AGA58" s="135" t="s">
        <v>158</v>
      </c>
      <c r="AGB58" s="135" t="s">
        <v>158</v>
      </c>
      <c r="AGC58" s="135" t="s">
        <v>158</v>
      </c>
      <c r="AGD58" s="135" t="s">
        <v>158</v>
      </c>
      <c r="AGE58" s="135" t="s">
        <v>158</v>
      </c>
      <c r="AGF58" s="135" t="s">
        <v>158</v>
      </c>
      <c r="AGG58" s="135" t="s">
        <v>158</v>
      </c>
      <c r="AGH58" s="135" t="s">
        <v>158</v>
      </c>
      <c r="AGI58" s="135" t="s">
        <v>158</v>
      </c>
      <c r="AGJ58" s="135" t="s">
        <v>158</v>
      </c>
      <c r="AGK58" s="135" t="s">
        <v>158</v>
      </c>
      <c r="AGL58" s="135" t="s">
        <v>158</v>
      </c>
    </row>
    <row r="59" spans="1:870" x14ac:dyDescent="0.2">
      <c r="A59" s="7">
        <v>57</v>
      </c>
      <c r="B59" s="1" t="s">
        <v>378</v>
      </c>
      <c r="C59" s="1" t="s">
        <v>379</v>
      </c>
      <c r="D59" s="94">
        <v>0.23</v>
      </c>
      <c r="E59" s="95">
        <v>0.24</v>
      </c>
      <c r="F59" s="57">
        <v>0.96</v>
      </c>
      <c r="G59" s="58" t="s">
        <v>159</v>
      </c>
      <c r="H59" s="58">
        <v>0.96</v>
      </c>
      <c r="I59" s="226" t="s">
        <v>5</v>
      </c>
      <c r="J59" s="58" t="s">
        <v>159</v>
      </c>
      <c r="K59" s="58" t="s">
        <v>1280</v>
      </c>
      <c r="L59" s="226" t="s">
        <v>2336</v>
      </c>
      <c r="M59" s="150">
        <v>0.92</v>
      </c>
      <c r="N59" s="123">
        <v>0.88</v>
      </c>
      <c r="O59" s="123">
        <v>0.84</v>
      </c>
      <c r="P59" s="123">
        <v>0.8</v>
      </c>
      <c r="Q59" s="123">
        <v>0.76</v>
      </c>
      <c r="R59" s="123">
        <v>0.72</v>
      </c>
      <c r="S59" s="123">
        <v>0.64</v>
      </c>
      <c r="T59" s="95">
        <v>0.56000000000000005</v>
      </c>
      <c r="U59" s="95">
        <v>0.48</v>
      </c>
      <c r="V59" s="124">
        <v>0.26</v>
      </c>
      <c r="W59" s="124">
        <v>0.24</v>
      </c>
      <c r="X59" s="124">
        <v>0.24</v>
      </c>
      <c r="Y59" s="124">
        <v>0.24</v>
      </c>
      <c r="Z59" s="124">
        <v>0.24</v>
      </c>
      <c r="AA59" s="124">
        <v>0.24</v>
      </c>
      <c r="AB59" s="124">
        <v>0.24</v>
      </c>
      <c r="AC59" s="124">
        <v>0.24</v>
      </c>
      <c r="AD59" s="124">
        <v>0.24</v>
      </c>
      <c r="AE59" s="124">
        <v>0.24</v>
      </c>
      <c r="AF59" s="124">
        <v>0.24</v>
      </c>
      <c r="AG59" s="124">
        <v>0.24</v>
      </c>
      <c r="AH59" s="124">
        <v>0.24</v>
      </c>
      <c r="AI59" s="124">
        <v>0.24</v>
      </c>
      <c r="AJ59" s="124">
        <v>0.13500000000000001</v>
      </c>
      <c r="AK59" s="124">
        <v>0.15</v>
      </c>
      <c r="AL59" s="124">
        <v>0.22500000000000001</v>
      </c>
      <c r="AM59" s="124">
        <v>0.22500000000000001</v>
      </c>
      <c r="AN59" s="124">
        <v>0.22500000000000001</v>
      </c>
      <c r="AO59" s="124" t="s">
        <v>1283</v>
      </c>
      <c r="AP59" s="124" t="s">
        <v>1283</v>
      </c>
      <c r="AQ59" s="124" t="s">
        <v>1283</v>
      </c>
      <c r="AR59" s="124" t="s">
        <v>1283</v>
      </c>
      <c r="AS59" s="124" t="s">
        <v>1283</v>
      </c>
      <c r="AT59" s="124" t="s">
        <v>1283</v>
      </c>
      <c r="AU59" s="124" t="s">
        <v>1283</v>
      </c>
      <c r="AV59" s="124" t="s">
        <v>1283</v>
      </c>
      <c r="AW59" s="124" t="s">
        <v>1283</v>
      </c>
      <c r="AX59" s="124" t="s">
        <v>1283</v>
      </c>
      <c r="AY59" s="124" t="s">
        <v>1283</v>
      </c>
      <c r="AZ59" s="124" t="s">
        <v>1283</v>
      </c>
      <c r="BA59" s="124" t="s">
        <v>1283</v>
      </c>
      <c r="BB59" s="124" t="s">
        <v>1283</v>
      </c>
      <c r="BC59" s="124" t="s">
        <v>1283</v>
      </c>
      <c r="BD59" s="124" t="s">
        <v>1283</v>
      </c>
      <c r="BE59" s="124" t="s">
        <v>1283</v>
      </c>
      <c r="BF59" s="124" t="s">
        <v>1283</v>
      </c>
      <c r="BG59" s="124" t="s">
        <v>1283</v>
      </c>
      <c r="BH59" s="124" t="s">
        <v>1283</v>
      </c>
      <c r="BI59" s="124" t="s">
        <v>1283</v>
      </c>
      <c r="BJ59" s="124" t="s">
        <v>1283</v>
      </c>
      <c r="BK59" s="124" t="s">
        <v>1283</v>
      </c>
      <c r="BL59" s="124" t="s">
        <v>1283</v>
      </c>
      <c r="BM59" s="126">
        <v>4.5454545454545414E-2</v>
      </c>
      <c r="BN59" s="125">
        <v>4.7619047619047672E-2</v>
      </c>
      <c r="BO59" s="125">
        <v>4.9999999999999822E-2</v>
      </c>
      <c r="BP59" s="125">
        <v>5.2631578947368363E-2</v>
      </c>
      <c r="BQ59" s="125">
        <v>5.555555555555558E-2</v>
      </c>
      <c r="BR59" s="125">
        <v>0.125</v>
      </c>
      <c r="BS59" s="125">
        <v>0.14285714285714279</v>
      </c>
      <c r="BT59" s="125">
        <v>0.16666666666666674</v>
      </c>
      <c r="BU59" s="125">
        <v>0.84615384615384603</v>
      </c>
      <c r="BV59" s="125">
        <v>8.3333333333333481E-2</v>
      </c>
      <c r="BW59" s="125">
        <v>0</v>
      </c>
      <c r="BX59" s="125">
        <v>0</v>
      </c>
      <c r="BY59" s="125">
        <v>0</v>
      </c>
      <c r="BZ59" s="125">
        <v>0</v>
      </c>
      <c r="CA59" s="125">
        <v>0</v>
      </c>
      <c r="CB59" s="125">
        <v>0</v>
      </c>
      <c r="CC59" s="125">
        <v>0</v>
      </c>
      <c r="CD59" s="125">
        <v>0</v>
      </c>
      <c r="CE59" s="125">
        <v>0</v>
      </c>
      <c r="CF59" s="125">
        <v>0</v>
      </c>
      <c r="CG59" s="125">
        <v>0</v>
      </c>
      <c r="CH59" s="125">
        <v>0</v>
      </c>
      <c r="CI59" s="125">
        <v>0.77777777777777768</v>
      </c>
      <c r="CJ59" s="125">
        <v>-9.9999999999999867E-2</v>
      </c>
      <c r="CK59" s="125">
        <v>-0.33333333333333337</v>
      </c>
      <c r="CL59" s="125">
        <v>0</v>
      </c>
      <c r="CM59" s="125">
        <v>0</v>
      </c>
      <c r="CN59" s="125" t="s">
        <v>158</v>
      </c>
      <c r="CO59" s="125" t="s">
        <v>158</v>
      </c>
      <c r="CP59" s="125" t="s">
        <v>158</v>
      </c>
      <c r="CQ59" s="125" t="s">
        <v>158</v>
      </c>
      <c r="CR59" s="125" t="s">
        <v>158</v>
      </c>
      <c r="CS59" s="125" t="s">
        <v>158</v>
      </c>
      <c r="CT59" s="125" t="s">
        <v>158</v>
      </c>
      <c r="CU59" s="125" t="s">
        <v>158</v>
      </c>
      <c r="CV59" s="125" t="s">
        <v>158</v>
      </c>
      <c r="CW59" s="125" t="s">
        <v>158</v>
      </c>
      <c r="CX59" s="125" t="s">
        <v>158</v>
      </c>
      <c r="CY59" s="125" t="s">
        <v>158</v>
      </c>
      <c r="CZ59" s="125" t="s">
        <v>158</v>
      </c>
      <c r="DA59" s="125" t="s">
        <v>158</v>
      </c>
      <c r="DB59" s="125" t="s">
        <v>158</v>
      </c>
      <c r="DC59" s="125" t="s">
        <v>158</v>
      </c>
      <c r="DD59" s="125" t="s">
        <v>158</v>
      </c>
      <c r="DE59" s="125" t="s">
        <v>158</v>
      </c>
      <c r="DF59" s="125" t="s">
        <v>158</v>
      </c>
      <c r="DG59" s="125" t="s">
        <v>158</v>
      </c>
      <c r="DH59" s="125" t="s">
        <v>158</v>
      </c>
      <c r="DI59" s="125" t="s">
        <v>158</v>
      </c>
      <c r="DJ59" s="125" t="s">
        <v>158</v>
      </c>
      <c r="DK59" s="125" t="s">
        <v>158</v>
      </c>
      <c r="DL59" s="127">
        <v>2.0976023461037017E-2</v>
      </c>
      <c r="DM59" s="128">
        <v>1.9298246460449406E-2</v>
      </c>
      <c r="DN59" s="128">
        <v>2.4096385542168672E-2</v>
      </c>
      <c r="DO59" s="128">
        <v>2.9928918817807709E-2</v>
      </c>
      <c r="DP59" s="128">
        <v>2.8744326777609682E-2</v>
      </c>
      <c r="DQ59" s="128">
        <v>2.9197080291970802E-2</v>
      </c>
      <c r="DR59" s="128">
        <v>3.2653061224489792E-2</v>
      </c>
      <c r="DS59" s="128">
        <v>2.5454545454545455E-2</v>
      </c>
      <c r="DT59" s="128">
        <v>2.2857142857142857E-2</v>
      </c>
      <c r="DU59" s="128">
        <v>1.388888888888889E-2</v>
      </c>
      <c r="DV59" s="128">
        <v>1.3422818791946308E-2</v>
      </c>
      <c r="DW59" s="128">
        <v>1.1538461538461537E-2</v>
      </c>
      <c r="DX59" s="128">
        <v>1.2244897959183673E-2</v>
      </c>
      <c r="DY59" s="128">
        <v>1.4536644457904299E-2</v>
      </c>
      <c r="DZ59" s="128">
        <v>8.3507306889352827E-3</v>
      </c>
      <c r="EA59" s="128">
        <v>7.2727272727272727E-3</v>
      </c>
      <c r="EB59" s="128">
        <v>7.7444336882865443E-3</v>
      </c>
      <c r="EC59" s="128">
        <v>1.0084033613445377E-2</v>
      </c>
      <c r="ED59" s="128">
        <v>1.5483870967741935E-2</v>
      </c>
      <c r="EE59" s="128">
        <v>1.8853102906520029E-2</v>
      </c>
      <c r="EF59" s="128">
        <v>2.3414634146341463E-2</v>
      </c>
      <c r="EG59" s="128">
        <v>2.3645320197044333E-2</v>
      </c>
      <c r="EH59" s="128">
        <v>1.7266187050359712E-2</v>
      </c>
      <c r="EI59" s="128">
        <v>9.1525423728813574E-3</v>
      </c>
      <c r="EJ59" s="128">
        <v>8.4985835694051E-3</v>
      </c>
      <c r="EK59" s="128">
        <v>1.2430939226519336E-2</v>
      </c>
      <c r="EL59" s="128">
        <v>1.4563106796116505E-2</v>
      </c>
      <c r="EM59" s="127">
        <v>2.5792068826696362E-2</v>
      </c>
      <c r="EN59" s="128">
        <v>2.2848654544739739E-2</v>
      </c>
      <c r="EO59" s="128">
        <v>3.193916349809886E-2</v>
      </c>
      <c r="EP59" s="128">
        <v>3.2962505150391432E-2</v>
      </c>
      <c r="EQ59" s="128">
        <v>3.1666666666666669E-2</v>
      </c>
      <c r="ER59" s="128">
        <v>3.3771106941838651E-2</v>
      </c>
      <c r="ES59" s="128">
        <v>3.5955056179775277E-2</v>
      </c>
      <c r="ET59" s="128">
        <v>2.8542303771661569E-2</v>
      </c>
      <c r="EU59" s="128">
        <v>2.5196850393700787E-2</v>
      </c>
      <c r="EV59" s="128">
        <v>1.6049382716049384E-2</v>
      </c>
      <c r="EW59" s="128">
        <v>1.5209125475285171E-2</v>
      </c>
      <c r="EX59" s="128">
        <v>1.3582342954159591E-2</v>
      </c>
      <c r="EY59" s="128">
        <v>1.4625228519195612E-2</v>
      </c>
      <c r="EZ59" s="128">
        <v>1.9261637239165328E-2</v>
      </c>
      <c r="FA59" s="128">
        <v>1.2213740458015267E-2</v>
      </c>
      <c r="FB59" s="128">
        <v>8.4835630965005293E-3</v>
      </c>
      <c r="FC59" s="128">
        <v>9.202453987730062E-3</v>
      </c>
      <c r="FD59" s="128">
        <v>1.270513499205929E-2</v>
      </c>
      <c r="FE59" s="128">
        <v>1.7777777777777778E-2</v>
      </c>
      <c r="FF59" s="128">
        <v>2.4489795918367346E-2</v>
      </c>
      <c r="FG59" s="128">
        <v>2.6229508196721308E-2</v>
      </c>
      <c r="FH59" s="128">
        <v>2.6966292134831458E-2</v>
      </c>
      <c r="FI59" s="128">
        <v>2.0338983050847456E-2</v>
      </c>
      <c r="FJ59" s="128">
        <v>1.114781172584641E-2</v>
      </c>
      <c r="FK59" s="128">
        <v>1.0107816711590296E-2</v>
      </c>
      <c r="FL59" s="128">
        <v>1.4851485148514851E-2</v>
      </c>
      <c r="FM59" s="128">
        <v>1.7800632911392406E-2</v>
      </c>
      <c r="FN59" s="127">
        <v>3.261254979998876E-2</v>
      </c>
      <c r="FO59" s="128">
        <v>2.7160492150586905E-2</v>
      </c>
      <c r="FP59" s="128">
        <v>5.1787916152897656E-2</v>
      </c>
      <c r="FQ59" s="128">
        <v>3.9389463318562287E-2</v>
      </c>
      <c r="FR59" s="128">
        <v>3.8578680203045689E-2</v>
      </c>
      <c r="FS59" s="128">
        <v>3.8543897216274089E-2</v>
      </c>
      <c r="FT59" s="128">
        <v>4.0686586141131596E-2</v>
      </c>
      <c r="FU59" s="128">
        <v>3.2786885245901648E-2</v>
      </c>
      <c r="FV59" s="128">
        <v>2.768166089965398E-2</v>
      </c>
      <c r="FW59" s="128">
        <v>1.7735334242837655E-2</v>
      </c>
      <c r="FX59" s="128">
        <v>1.6540317022742935E-2</v>
      </c>
      <c r="FY59" s="128">
        <v>1.7179670722977807E-2</v>
      </c>
      <c r="FZ59" s="128">
        <v>1.6494845360824739E-2</v>
      </c>
      <c r="GA59" s="128">
        <v>2.8070175438596488E-2</v>
      </c>
      <c r="GB59" s="128">
        <v>2.8811524609843937E-2</v>
      </c>
      <c r="GC59" s="128">
        <v>9.673518742442563E-3</v>
      </c>
      <c r="GD59" s="128">
        <v>1.0904134484325305E-2</v>
      </c>
      <c r="GE59" s="128">
        <v>1.6371077762619372E-2</v>
      </c>
      <c r="GF59" s="128">
        <v>1.9834710743801654E-2</v>
      </c>
      <c r="GG59" s="128">
        <v>3.1168831168831165E-2</v>
      </c>
      <c r="GH59" s="128">
        <v>3.1746031746031744E-2</v>
      </c>
      <c r="GI59" s="128">
        <v>3.0967741935483871E-2</v>
      </c>
      <c r="GJ59" s="128">
        <v>2.7272727272727268E-2</v>
      </c>
      <c r="GK59" s="128">
        <v>1.2796208530805687E-2</v>
      </c>
      <c r="GL59" s="128">
        <v>1.4285714285714285E-2</v>
      </c>
      <c r="GM59" s="128">
        <v>1.8000000000000002E-2</v>
      </c>
      <c r="GN59" s="128">
        <v>2.2211253701875617E-2</v>
      </c>
      <c r="GO59" s="109" t="s">
        <v>158</v>
      </c>
      <c r="GP59" s="110">
        <v>12.21</v>
      </c>
      <c r="GQ59" s="110">
        <v>13.87</v>
      </c>
      <c r="GR59" s="111">
        <v>8.92</v>
      </c>
      <c r="GS59" s="110">
        <v>-3.52</v>
      </c>
      <c r="GT59" s="110" t="s">
        <v>158</v>
      </c>
      <c r="GU59" s="129" t="s">
        <v>158</v>
      </c>
      <c r="GV59" s="129" t="s">
        <v>158</v>
      </c>
      <c r="GW59" s="129" t="s">
        <v>158</v>
      </c>
      <c r="GX59" s="129" t="s">
        <v>158</v>
      </c>
      <c r="GY59" s="129" t="s">
        <v>158</v>
      </c>
      <c r="GZ59" s="129" t="s">
        <v>158</v>
      </c>
      <c r="HA59" s="129" t="s">
        <v>158</v>
      </c>
      <c r="HB59" s="129" t="s">
        <v>158</v>
      </c>
      <c r="HC59" s="129" t="s">
        <v>158</v>
      </c>
      <c r="HD59" s="129" t="s">
        <v>158</v>
      </c>
      <c r="HE59" s="129" t="s">
        <v>158</v>
      </c>
      <c r="HF59" s="231" t="s">
        <v>158</v>
      </c>
      <c r="HG59" s="231" t="s">
        <v>158</v>
      </c>
      <c r="HH59" s="231" t="s">
        <v>158</v>
      </c>
      <c r="HI59" s="231" t="s">
        <v>158</v>
      </c>
      <c r="HJ59" s="231" t="s">
        <v>158</v>
      </c>
      <c r="HK59" s="231" t="s">
        <v>158</v>
      </c>
      <c r="HL59" s="231" t="s">
        <v>158</v>
      </c>
      <c r="HM59" s="231" t="s">
        <v>158</v>
      </c>
      <c r="HN59" s="231" t="s">
        <v>158</v>
      </c>
      <c r="HO59" s="231" t="s">
        <v>158</v>
      </c>
      <c r="HP59" s="232" t="s">
        <v>158</v>
      </c>
      <c r="HQ59" s="131" t="e">
        <v>#N/A</v>
      </c>
      <c r="HR59" s="131" t="e">
        <v>#N/A</v>
      </c>
      <c r="HS59" s="131" t="e">
        <v>#N/A</v>
      </c>
      <c r="HT59" s="131" t="s">
        <v>1288</v>
      </c>
      <c r="HU59" s="131" t="s">
        <v>158</v>
      </c>
      <c r="HV59" s="131" t="s">
        <v>158</v>
      </c>
      <c r="HW59" s="131" t="s">
        <v>158</v>
      </c>
      <c r="HX59" s="131" t="s">
        <v>158</v>
      </c>
      <c r="HY59" s="131" t="s">
        <v>158</v>
      </c>
      <c r="HZ59" s="131" t="s">
        <v>158</v>
      </c>
      <c r="IA59" s="131" t="s">
        <v>158</v>
      </c>
      <c r="IB59" s="131" t="s">
        <v>158</v>
      </c>
      <c r="IC59" s="131" t="s">
        <v>158</v>
      </c>
      <c r="ID59" s="131" t="s">
        <v>158</v>
      </c>
      <c r="IE59" s="131" t="s">
        <v>158</v>
      </c>
      <c r="IF59" s="131" t="s">
        <v>158</v>
      </c>
      <c r="IG59" s="131" t="s">
        <v>158</v>
      </c>
      <c r="IH59" s="131" t="s">
        <v>158</v>
      </c>
      <c r="II59" s="131" t="s">
        <v>158</v>
      </c>
      <c r="IJ59" s="131" t="s">
        <v>158</v>
      </c>
      <c r="IK59" s="131" t="s">
        <v>158</v>
      </c>
      <c r="IL59" s="131" t="s">
        <v>158</v>
      </c>
      <c r="IM59" s="131" t="s">
        <v>158</v>
      </c>
      <c r="IN59" s="131" t="s">
        <v>158</v>
      </c>
      <c r="IO59" s="131" t="s">
        <v>158</v>
      </c>
      <c r="IP59" s="131" t="s">
        <v>158</v>
      </c>
      <c r="IQ59" s="130" t="s">
        <v>158</v>
      </c>
      <c r="IR59" s="131" t="e">
        <v>#N/A</v>
      </c>
      <c r="IS59" s="131" t="e">
        <v>#N/A</v>
      </c>
      <c r="IT59" s="131" t="e">
        <v>#N/A</v>
      </c>
      <c r="IU59" s="131" t="s">
        <v>1288</v>
      </c>
      <c r="IV59" s="131" t="s">
        <v>158</v>
      </c>
      <c r="IW59" s="131" t="s">
        <v>158</v>
      </c>
      <c r="IX59" s="131" t="s">
        <v>158</v>
      </c>
      <c r="IY59" s="131" t="s">
        <v>158</v>
      </c>
      <c r="IZ59" s="131" t="s">
        <v>158</v>
      </c>
      <c r="JA59" s="131" t="s">
        <v>158</v>
      </c>
      <c r="JB59" s="131" t="s">
        <v>158</v>
      </c>
      <c r="JC59" s="131" t="s">
        <v>158</v>
      </c>
      <c r="JD59" s="131" t="s">
        <v>158</v>
      </c>
      <c r="JE59" s="131" t="s">
        <v>158</v>
      </c>
      <c r="JF59" s="131" t="s">
        <v>158</v>
      </c>
      <c r="JG59" s="131" t="s">
        <v>158</v>
      </c>
      <c r="JH59" s="131" t="s">
        <v>158</v>
      </c>
      <c r="JI59" s="131" t="s">
        <v>158</v>
      </c>
      <c r="JJ59" s="131" t="s">
        <v>158</v>
      </c>
      <c r="JK59" s="131" t="s">
        <v>158</v>
      </c>
      <c r="JL59" s="131" t="s">
        <v>158</v>
      </c>
      <c r="JM59" s="131" t="s">
        <v>158</v>
      </c>
      <c r="JN59" s="131" t="s">
        <v>158</v>
      </c>
      <c r="JO59" s="131" t="s">
        <v>158</v>
      </c>
      <c r="JP59" s="131" t="s">
        <v>158</v>
      </c>
      <c r="JQ59" s="131" t="s">
        <v>158</v>
      </c>
      <c r="JR59" s="130" t="s">
        <v>158</v>
      </c>
      <c r="JS59" s="131" t="e">
        <v>#N/A</v>
      </c>
      <c r="JT59" s="131" t="e">
        <v>#N/A</v>
      </c>
      <c r="JU59" s="131" t="e">
        <v>#N/A</v>
      </c>
      <c r="JV59" s="131" t="s">
        <v>1288</v>
      </c>
      <c r="JW59" s="131" t="s">
        <v>158</v>
      </c>
      <c r="JX59" s="131" t="s">
        <v>158</v>
      </c>
      <c r="JY59" s="131" t="s">
        <v>158</v>
      </c>
      <c r="JZ59" s="131" t="s">
        <v>158</v>
      </c>
      <c r="KA59" s="131" t="s">
        <v>158</v>
      </c>
      <c r="KB59" s="131" t="s">
        <v>158</v>
      </c>
      <c r="KC59" s="131" t="s">
        <v>158</v>
      </c>
      <c r="KD59" s="131" t="s">
        <v>158</v>
      </c>
      <c r="KE59" s="131" t="s">
        <v>158</v>
      </c>
      <c r="KF59" s="131" t="s">
        <v>158</v>
      </c>
      <c r="KG59" s="131" t="s">
        <v>158</v>
      </c>
      <c r="KH59" s="131" t="s">
        <v>158</v>
      </c>
      <c r="KI59" s="131" t="s">
        <v>158</v>
      </c>
      <c r="KJ59" s="131" t="s">
        <v>158</v>
      </c>
      <c r="KK59" s="131" t="s">
        <v>158</v>
      </c>
      <c r="KL59" s="131" t="s">
        <v>158</v>
      </c>
      <c r="KM59" s="131" t="s">
        <v>158</v>
      </c>
      <c r="KN59" s="131" t="s">
        <v>158</v>
      </c>
      <c r="KO59" s="131" t="s">
        <v>158</v>
      </c>
      <c r="KP59" s="131" t="s">
        <v>158</v>
      </c>
      <c r="KQ59" s="131" t="s">
        <v>158</v>
      </c>
      <c r="KR59" s="131" t="s">
        <v>158</v>
      </c>
      <c r="KS59" s="116" t="s">
        <v>158</v>
      </c>
      <c r="KT59" s="132">
        <v>12.84028519820656</v>
      </c>
      <c r="KU59" s="132" t="e">
        <v>#N/A</v>
      </c>
      <c r="KV59" s="132" t="e">
        <v>#N/A</v>
      </c>
      <c r="KW59" s="132" t="e">
        <v>#N/A</v>
      </c>
      <c r="KX59" s="132" t="e">
        <v>#N/A</v>
      </c>
      <c r="KY59" s="132" t="e">
        <v>#N/A</v>
      </c>
      <c r="KZ59" s="132" t="e">
        <v>#N/A</v>
      </c>
      <c r="LA59" s="132" t="e">
        <v>#N/A</v>
      </c>
      <c r="LB59" s="132" t="e">
        <v>#N/A</v>
      </c>
      <c r="LC59" s="132" t="e">
        <v>#N/A</v>
      </c>
      <c r="LD59" s="132" t="e">
        <v>#N/A</v>
      </c>
      <c r="LE59" s="132" t="e">
        <v>#N/A</v>
      </c>
      <c r="LF59" s="132" t="s">
        <v>158</v>
      </c>
      <c r="LG59" s="132" t="s">
        <v>158</v>
      </c>
      <c r="LH59" s="132" t="s">
        <v>158</v>
      </c>
      <c r="LI59" s="132" t="s">
        <v>158</v>
      </c>
      <c r="LJ59" s="132" t="s">
        <v>158</v>
      </c>
      <c r="LK59" s="132" t="s">
        <v>158</v>
      </c>
      <c r="LL59" s="132" t="s">
        <v>158</v>
      </c>
      <c r="LM59" s="132" t="s">
        <v>158</v>
      </c>
      <c r="LN59" s="132" t="s">
        <v>158</v>
      </c>
      <c r="LO59" s="132" t="s">
        <v>158</v>
      </c>
      <c r="LP59" s="132" t="s">
        <v>158</v>
      </c>
      <c r="LQ59" s="132" t="s">
        <v>158</v>
      </c>
      <c r="LR59" s="132" t="s">
        <v>158</v>
      </c>
      <c r="LS59" s="132" t="s">
        <v>158</v>
      </c>
      <c r="LT59" s="130" t="s">
        <v>158</v>
      </c>
      <c r="LU59" s="131" t="e">
        <v>#N/A</v>
      </c>
      <c r="LV59" s="131" t="e">
        <v>#N/A</v>
      </c>
      <c r="LW59" s="131" t="e">
        <v>#N/A</v>
      </c>
      <c r="LX59" s="131" t="e">
        <v>#N/A</v>
      </c>
      <c r="LY59" s="131" t="e">
        <v>#N/A</v>
      </c>
      <c r="LZ59" s="131" t="e">
        <v>#N/A</v>
      </c>
      <c r="MA59" s="131" t="e">
        <v>#N/A</v>
      </c>
      <c r="MB59" s="131" t="e">
        <v>#N/A</v>
      </c>
      <c r="MC59" s="131" t="e">
        <v>#N/A</v>
      </c>
      <c r="MD59" s="131" t="e">
        <v>#N/A</v>
      </c>
      <c r="ME59" s="131" t="e">
        <v>#N/A</v>
      </c>
      <c r="MF59" s="131" t="e">
        <v>#N/A</v>
      </c>
      <c r="MG59" s="131" t="s">
        <v>158</v>
      </c>
      <c r="MH59" s="131" t="s">
        <v>158</v>
      </c>
      <c r="MI59" s="131" t="s">
        <v>158</v>
      </c>
      <c r="MJ59" s="131" t="s">
        <v>158</v>
      </c>
      <c r="MK59" s="131" t="s">
        <v>158</v>
      </c>
      <c r="ML59" s="131" t="s">
        <v>158</v>
      </c>
      <c r="MM59" s="131" t="s">
        <v>158</v>
      </c>
      <c r="MN59" s="131" t="s">
        <v>158</v>
      </c>
      <c r="MO59" s="131" t="s">
        <v>158</v>
      </c>
      <c r="MP59" s="131" t="s">
        <v>158</v>
      </c>
      <c r="MQ59" s="131" t="s">
        <v>158</v>
      </c>
      <c r="MR59" s="131" t="s">
        <v>158</v>
      </c>
      <c r="MS59" s="131" t="s">
        <v>158</v>
      </c>
      <c r="MT59" s="131" t="s">
        <v>158</v>
      </c>
      <c r="MU59" s="130" t="s">
        <v>158</v>
      </c>
      <c r="MV59" s="131" t="e">
        <v>#N/A</v>
      </c>
      <c r="MW59" s="131" t="e">
        <v>#N/A</v>
      </c>
      <c r="MX59" s="131" t="e">
        <v>#N/A</v>
      </c>
      <c r="MY59" s="131" t="e">
        <v>#N/A</v>
      </c>
      <c r="MZ59" s="131" t="e">
        <v>#N/A</v>
      </c>
      <c r="NA59" s="131" t="e">
        <v>#N/A</v>
      </c>
      <c r="NB59" s="131" t="e">
        <v>#N/A</v>
      </c>
      <c r="NC59" s="131" t="e">
        <v>#N/A</v>
      </c>
      <c r="ND59" s="131" t="e">
        <v>#N/A</v>
      </c>
      <c r="NE59" s="131" t="e">
        <v>#N/A</v>
      </c>
      <c r="NF59" s="131" t="e">
        <v>#N/A</v>
      </c>
      <c r="NG59" s="131" t="e">
        <v>#N/A</v>
      </c>
      <c r="NH59" s="131" t="s">
        <v>158</v>
      </c>
      <c r="NI59" s="131" t="s">
        <v>158</v>
      </c>
      <c r="NJ59" s="131" t="s">
        <v>158</v>
      </c>
      <c r="NK59" s="131" t="s">
        <v>158</v>
      </c>
      <c r="NL59" s="131" t="s">
        <v>158</v>
      </c>
      <c r="NM59" s="131" t="s">
        <v>158</v>
      </c>
      <c r="NN59" s="131" t="s">
        <v>158</v>
      </c>
      <c r="NO59" s="131" t="s">
        <v>158</v>
      </c>
      <c r="NP59" s="131" t="s">
        <v>158</v>
      </c>
      <c r="NQ59" s="131" t="s">
        <v>158</v>
      </c>
      <c r="NR59" s="131" t="s">
        <v>158</v>
      </c>
      <c r="NS59" s="131" t="s">
        <v>158</v>
      </c>
      <c r="NT59" s="131" t="s">
        <v>158</v>
      </c>
      <c r="NU59" s="131" t="s">
        <v>158</v>
      </c>
      <c r="NV59" s="130" t="s">
        <v>158</v>
      </c>
      <c r="NW59" s="131" t="e">
        <v>#N/A</v>
      </c>
      <c r="NX59" s="131" t="e">
        <v>#N/A</v>
      </c>
      <c r="NY59" s="131" t="e">
        <v>#N/A</v>
      </c>
      <c r="NZ59" s="131" t="e">
        <v>#N/A</v>
      </c>
      <c r="OA59" s="131" t="e">
        <v>#N/A</v>
      </c>
      <c r="OB59" s="131" t="e">
        <v>#N/A</v>
      </c>
      <c r="OC59" s="131" t="e">
        <v>#N/A</v>
      </c>
      <c r="OD59" s="131" t="e">
        <v>#N/A</v>
      </c>
      <c r="OE59" s="131" t="e">
        <v>#N/A</v>
      </c>
      <c r="OF59" s="131" t="e">
        <v>#N/A</v>
      </c>
      <c r="OG59" s="131" t="e">
        <v>#N/A</v>
      </c>
      <c r="OH59" s="131" t="e">
        <v>#N/A</v>
      </c>
      <c r="OI59" s="131" t="s">
        <v>158</v>
      </c>
      <c r="OJ59" s="131" t="s">
        <v>158</v>
      </c>
      <c r="OK59" s="131" t="s">
        <v>158</v>
      </c>
      <c r="OL59" s="131" t="s">
        <v>158</v>
      </c>
      <c r="OM59" s="131" t="s">
        <v>158</v>
      </c>
      <c r="ON59" s="131" t="s">
        <v>158</v>
      </c>
      <c r="OO59" s="131" t="s">
        <v>158</v>
      </c>
      <c r="OP59" s="131" t="s">
        <v>158</v>
      </c>
      <c r="OQ59" s="131" t="s">
        <v>158</v>
      </c>
      <c r="OR59" s="131" t="s">
        <v>158</v>
      </c>
      <c r="OS59" s="131" t="s">
        <v>158</v>
      </c>
      <c r="OT59" s="131" t="s">
        <v>158</v>
      </c>
      <c r="OU59" s="131" t="s">
        <v>158</v>
      </c>
      <c r="OV59" s="131" t="s">
        <v>158</v>
      </c>
      <c r="OW59" s="378" t="s">
        <v>158</v>
      </c>
      <c r="OX59" s="132">
        <v>1.5160244590648231</v>
      </c>
      <c r="OY59" s="132" t="e">
        <v>#N/A</v>
      </c>
      <c r="OZ59" s="132" t="e">
        <v>#N/A</v>
      </c>
      <c r="PA59" s="132" t="e">
        <v>#N/A</v>
      </c>
      <c r="PB59" s="132" t="e">
        <v>#N/A</v>
      </c>
      <c r="PC59" s="132" t="e">
        <v>#N/A</v>
      </c>
      <c r="PD59" s="132" t="e">
        <v>#N/A</v>
      </c>
      <c r="PE59" s="132" t="e">
        <v>#N/A</v>
      </c>
      <c r="PF59" s="132" t="e">
        <v>#N/A</v>
      </c>
      <c r="PG59" s="132" t="e">
        <v>#N/A</v>
      </c>
      <c r="PH59" s="132" t="e">
        <v>#N/A</v>
      </c>
      <c r="PI59" s="132" t="e">
        <v>#N/A</v>
      </c>
      <c r="PJ59" s="132" t="s">
        <v>158</v>
      </c>
      <c r="PK59" s="132" t="s">
        <v>158</v>
      </c>
      <c r="PL59" s="132" t="s">
        <v>158</v>
      </c>
      <c r="PM59" s="132" t="s">
        <v>158</v>
      </c>
      <c r="PN59" s="132" t="s">
        <v>158</v>
      </c>
      <c r="PO59" s="132" t="s">
        <v>158</v>
      </c>
      <c r="PP59" s="132" t="s">
        <v>158</v>
      </c>
      <c r="PQ59" s="132" t="s">
        <v>158</v>
      </c>
      <c r="PR59" s="132" t="s">
        <v>158</v>
      </c>
      <c r="PS59" s="132" t="s">
        <v>158</v>
      </c>
      <c r="PT59" s="132" t="s">
        <v>158</v>
      </c>
      <c r="PU59" s="132" t="s">
        <v>158</v>
      </c>
      <c r="PV59" s="132" t="s">
        <v>158</v>
      </c>
      <c r="PW59" s="132" t="s">
        <v>158</v>
      </c>
      <c r="PX59" s="130" t="s">
        <v>158</v>
      </c>
      <c r="PY59" s="131" t="e">
        <v>#N/A</v>
      </c>
      <c r="PZ59" s="131" t="e">
        <v>#N/A</v>
      </c>
      <c r="QA59" s="131" t="e">
        <v>#N/A</v>
      </c>
      <c r="QB59" s="131" t="e">
        <v>#N/A</v>
      </c>
      <c r="QC59" s="131" t="e">
        <v>#N/A</v>
      </c>
      <c r="QD59" s="131" t="e">
        <v>#N/A</v>
      </c>
      <c r="QE59" s="131" t="e">
        <v>#N/A</v>
      </c>
      <c r="QF59" s="131" t="e">
        <v>#N/A</v>
      </c>
      <c r="QG59" s="131" t="e">
        <v>#N/A</v>
      </c>
      <c r="QH59" s="131" t="e">
        <v>#N/A</v>
      </c>
      <c r="QI59" s="131" t="e">
        <v>#N/A</v>
      </c>
      <c r="QJ59" s="131" t="e">
        <v>#N/A</v>
      </c>
      <c r="QK59" s="131" t="s">
        <v>158</v>
      </c>
      <c r="QL59" s="131" t="s">
        <v>158</v>
      </c>
      <c r="QM59" s="131" t="s">
        <v>158</v>
      </c>
      <c r="QN59" s="131" t="s">
        <v>158</v>
      </c>
      <c r="QO59" s="131" t="s">
        <v>158</v>
      </c>
      <c r="QP59" s="131" t="s">
        <v>158</v>
      </c>
      <c r="QQ59" s="131" t="s">
        <v>158</v>
      </c>
      <c r="QR59" s="131" t="s">
        <v>158</v>
      </c>
      <c r="QS59" s="131" t="s">
        <v>158</v>
      </c>
      <c r="QT59" s="131" t="s">
        <v>158</v>
      </c>
      <c r="QU59" s="131" t="s">
        <v>158</v>
      </c>
      <c r="QV59" s="131" t="s">
        <v>158</v>
      </c>
      <c r="QW59" s="131" t="s">
        <v>158</v>
      </c>
      <c r="QX59" s="131" t="s">
        <v>158</v>
      </c>
      <c r="QY59" s="130" t="s">
        <v>158</v>
      </c>
      <c r="QZ59" s="131" t="e">
        <v>#N/A</v>
      </c>
      <c r="RA59" s="131" t="e">
        <v>#N/A</v>
      </c>
      <c r="RB59" s="131" t="e">
        <v>#N/A</v>
      </c>
      <c r="RC59" s="131" t="e">
        <v>#N/A</v>
      </c>
      <c r="RD59" s="131" t="e">
        <v>#N/A</v>
      </c>
      <c r="RE59" s="131" t="e">
        <v>#N/A</v>
      </c>
      <c r="RF59" s="131" t="e">
        <v>#N/A</v>
      </c>
      <c r="RG59" s="131" t="e">
        <v>#N/A</v>
      </c>
      <c r="RH59" s="131" t="e">
        <v>#N/A</v>
      </c>
      <c r="RI59" s="131" t="e">
        <v>#N/A</v>
      </c>
      <c r="RJ59" s="131" t="e">
        <v>#N/A</v>
      </c>
      <c r="RK59" s="131" t="e">
        <v>#N/A</v>
      </c>
      <c r="RL59" s="131" t="s">
        <v>158</v>
      </c>
      <c r="RM59" s="131" t="s">
        <v>158</v>
      </c>
      <c r="RN59" s="131" t="s">
        <v>158</v>
      </c>
      <c r="RO59" s="131" t="s">
        <v>158</v>
      </c>
      <c r="RP59" s="131" t="s">
        <v>158</v>
      </c>
      <c r="RQ59" s="131" t="s">
        <v>158</v>
      </c>
      <c r="RR59" s="131" t="s">
        <v>158</v>
      </c>
      <c r="RS59" s="131" t="s">
        <v>158</v>
      </c>
      <c r="RT59" s="131" t="s">
        <v>158</v>
      </c>
      <c r="RU59" s="131" t="s">
        <v>158</v>
      </c>
      <c r="RV59" s="131" t="s">
        <v>158</v>
      </c>
      <c r="RW59" s="131" t="s">
        <v>158</v>
      </c>
      <c r="RX59" s="131" t="s">
        <v>158</v>
      </c>
      <c r="RY59" s="131" t="s">
        <v>158</v>
      </c>
      <c r="RZ59" s="130" t="s">
        <v>158</v>
      </c>
      <c r="SA59" s="131" t="e">
        <v>#N/A</v>
      </c>
      <c r="SB59" s="131" t="e">
        <v>#N/A</v>
      </c>
      <c r="SC59" s="131" t="e">
        <v>#N/A</v>
      </c>
      <c r="SD59" s="131" t="e">
        <v>#N/A</v>
      </c>
      <c r="SE59" s="131" t="e">
        <v>#N/A</v>
      </c>
      <c r="SF59" s="131" t="e">
        <v>#N/A</v>
      </c>
      <c r="SG59" s="131" t="e">
        <v>#N/A</v>
      </c>
      <c r="SH59" s="131" t="e">
        <v>#N/A</v>
      </c>
      <c r="SI59" s="131" t="e">
        <v>#N/A</v>
      </c>
      <c r="SJ59" s="131" t="e">
        <v>#N/A</v>
      </c>
      <c r="SK59" s="131" t="e">
        <v>#N/A</v>
      </c>
      <c r="SL59" s="131" t="e">
        <v>#N/A</v>
      </c>
      <c r="SM59" s="131" t="s">
        <v>158</v>
      </c>
      <c r="SN59" s="131" t="s">
        <v>158</v>
      </c>
      <c r="SO59" s="131" t="s">
        <v>158</v>
      </c>
      <c r="SP59" s="131" t="s">
        <v>158</v>
      </c>
      <c r="SQ59" s="131" t="s">
        <v>158</v>
      </c>
      <c r="SR59" s="131" t="s">
        <v>158</v>
      </c>
      <c r="SS59" s="131" t="s">
        <v>158</v>
      </c>
      <c r="ST59" s="131" t="s">
        <v>158</v>
      </c>
      <c r="SU59" s="131" t="s">
        <v>158</v>
      </c>
      <c r="SV59" s="131" t="s">
        <v>158</v>
      </c>
      <c r="SW59" s="131" t="s">
        <v>158</v>
      </c>
      <c r="SX59" s="131" t="s">
        <v>158</v>
      </c>
      <c r="SY59" s="131" t="s">
        <v>158</v>
      </c>
      <c r="SZ59" s="131" t="s">
        <v>158</v>
      </c>
      <c r="TA59" s="378" t="s">
        <v>158</v>
      </c>
      <c r="TB59" s="132">
        <v>1.5160244590648231</v>
      </c>
      <c r="TC59" s="132" t="e">
        <v>#N/A</v>
      </c>
      <c r="TD59" s="132" t="e">
        <v>#N/A</v>
      </c>
      <c r="TE59" s="132" t="e">
        <v>#N/A</v>
      </c>
      <c r="TF59" s="132" t="e">
        <v>#N/A</v>
      </c>
      <c r="TG59" s="132" t="e">
        <v>#N/A</v>
      </c>
      <c r="TH59" s="132" t="e">
        <v>#N/A</v>
      </c>
      <c r="TI59" s="132" t="e">
        <v>#N/A</v>
      </c>
      <c r="TJ59" s="132" t="e">
        <v>#N/A</v>
      </c>
      <c r="TK59" s="132" t="e">
        <v>#N/A</v>
      </c>
      <c r="TL59" s="132" t="e">
        <v>#N/A</v>
      </c>
      <c r="TM59" s="132" t="e">
        <v>#N/A</v>
      </c>
      <c r="TN59" s="132" t="s">
        <v>158</v>
      </c>
      <c r="TO59" s="132" t="s">
        <v>158</v>
      </c>
      <c r="TP59" s="132" t="s">
        <v>158</v>
      </c>
      <c r="TQ59" s="132" t="s">
        <v>158</v>
      </c>
      <c r="TR59" s="132" t="s">
        <v>158</v>
      </c>
      <c r="TS59" s="132" t="s">
        <v>158</v>
      </c>
      <c r="TT59" s="132" t="s">
        <v>158</v>
      </c>
      <c r="TU59" s="132" t="s">
        <v>158</v>
      </c>
      <c r="TV59" s="132" t="s">
        <v>158</v>
      </c>
      <c r="TW59" s="132" t="s">
        <v>158</v>
      </c>
      <c r="TX59" s="132" t="s">
        <v>158</v>
      </c>
      <c r="TY59" s="132" t="s">
        <v>158</v>
      </c>
      <c r="TZ59" s="132" t="s">
        <v>158</v>
      </c>
      <c r="UA59" s="132" t="s">
        <v>158</v>
      </c>
      <c r="UB59" s="235" t="s">
        <v>158</v>
      </c>
      <c r="UC59" s="236" t="e">
        <v>#N/A</v>
      </c>
      <c r="UD59" s="236" t="e">
        <v>#N/A</v>
      </c>
      <c r="UE59" s="236" t="e">
        <v>#N/A</v>
      </c>
      <c r="UF59" s="236" t="e">
        <v>#N/A</v>
      </c>
      <c r="UG59" s="236" t="e">
        <v>#N/A</v>
      </c>
      <c r="UH59" s="236" t="e">
        <v>#N/A</v>
      </c>
      <c r="UI59" s="236" t="e">
        <v>#N/A</v>
      </c>
      <c r="UJ59" s="236" t="e">
        <v>#N/A</v>
      </c>
      <c r="UK59" s="236" t="e">
        <v>#N/A</v>
      </c>
      <c r="UL59" s="236" t="e">
        <v>#N/A</v>
      </c>
      <c r="UM59" s="236" t="e">
        <v>#N/A</v>
      </c>
      <c r="UN59" s="236" t="e">
        <v>#N/A</v>
      </c>
      <c r="UO59" s="231" t="s">
        <v>5</v>
      </c>
      <c r="UP59" s="231" t="s">
        <v>5</v>
      </c>
      <c r="UQ59" s="231" t="s">
        <v>5</v>
      </c>
      <c r="UR59" s="231" t="s">
        <v>5</v>
      </c>
      <c r="US59" s="231" t="s">
        <v>5</v>
      </c>
      <c r="UT59" s="231" t="s">
        <v>5</v>
      </c>
      <c r="UU59" s="231" t="s">
        <v>5</v>
      </c>
      <c r="UV59" s="231" t="s">
        <v>5</v>
      </c>
      <c r="UW59" s="231" t="s">
        <v>5</v>
      </c>
      <c r="UX59" s="231" t="s">
        <v>5</v>
      </c>
      <c r="UY59" s="231" t="s">
        <v>5</v>
      </c>
      <c r="UZ59" s="231" t="s">
        <v>5</v>
      </c>
      <c r="VA59" s="231" t="s">
        <v>5</v>
      </c>
      <c r="VB59" s="231" t="s">
        <v>5</v>
      </c>
      <c r="VC59" s="130" t="s">
        <v>158</v>
      </c>
      <c r="VD59" s="131" t="e">
        <v>#N/A</v>
      </c>
      <c r="VE59" s="131" t="e">
        <v>#N/A</v>
      </c>
      <c r="VF59" s="131" t="e">
        <v>#N/A</v>
      </c>
      <c r="VG59" s="131" t="e">
        <v>#N/A</v>
      </c>
      <c r="VH59" s="131" t="e">
        <v>#N/A</v>
      </c>
      <c r="VI59" s="131" t="e">
        <v>#N/A</v>
      </c>
      <c r="VJ59" s="131" t="e">
        <v>#N/A</v>
      </c>
      <c r="VK59" s="131" t="e">
        <v>#N/A</v>
      </c>
      <c r="VL59" s="131" t="e">
        <v>#N/A</v>
      </c>
      <c r="VM59" s="131" t="e">
        <v>#N/A</v>
      </c>
      <c r="VN59" s="131" t="e">
        <v>#N/A</v>
      </c>
      <c r="VO59" s="131" t="e">
        <v>#N/A</v>
      </c>
      <c r="VP59" s="131" t="s">
        <v>158</v>
      </c>
      <c r="VQ59" s="131" t="s">
        <v>158</v>
      </c>
      <c r="VR59" s="131" t="s">
        <v>158</v>
      </c>
      <c r="VS59" s="131" t="s">
        <v>158</v>
      </c>
      <c r="VT59" s="131" t="s">
        <v>158</v>
      </c>
      <c r="VU59" s="131" t="s">
        <v>158</v>
      </c>
      <c r="VV59" s="131" t="s">
        <v>158</v>
      </c>
      <c r="VW59" s="131" t="s">
        <v>158</v>
      </c>
      <c r="VX59" s="131" t="s">
        <v>158</v>
      </c>
      <c r="VY59" s="131" t="s">
        <v>158</v>
      </c>
      <c r="VZ59" s="131" t="s">
        <v>158</v>
      </c>
      <c r="WA59" s="131" t="s">
        <v>158</v>
      </c>
      <c r="WB59" s="131" t="s">
        <v>158</v>
      </c>
      <c r="WC59" s="131" t="s">
        <v>158</v>
      </c>
      <c r="WD59" s="130" t="s">
        <v>158</v>
      </c>
      <c r="WE59" s="131" t="e">
        <v>#N/A</v>
      </c>
      <c r="WF59" s="131" t="e">
        <v>#N/A</v>
      </c>
      <c r="WG59" s="131" t="e">
        <v>#N/A</v>
      </c>
      <c r="WH59" s="131" t="e">
        <v>#N/A</v>
      </c>
      <c r="WI59" s="131" t="e">
        <v>#N/A</v>
      </c>
      <c r="WJ59" s="131" t="e">
        <v>#N/A</v>
      </c>
      <c r="WK59" s="131" t="e">
        <v>#N/A</v>
      </c>
      <c r="WL59" s="131" t="e">
        <v>#N/A</v>
      </c>
      <c r="WM59" s="131" t="e">
        <v>#N/A</v>
      </c>
      <c r="WN59" s="131" t="e">
        <v>#N/A</v>
      </c>
      <c r="WO59" s="131" t="e">
        <v>#N/A</v>
      </c>
      <c r="WP59" s="131" t="e">
        <v>#N/A</v>
      </c>
      <c r="WQ59" s="131" t="s">
        <v>158</v>
      </c>
      <c r="WR59" s="131" t="s">
        <v>158</v>
      </c>
      <c r="WS59" s="131" t="s">
        <v>158</v>
      </c>
      <c r="WT59" s="131" t="s">
        <v>158</v>
      </c>
      <c r="WU59" s="131" t="s">
        <v>158</v>
      </c>
      <c r="WV59" s="131" t="s">
        <v>158</v>
      </c>
      <c r="WW59" s="131" t="s">
        <v>158</v>
      </c>
      <c r="WX59" s="131" t="s">
        <v>158</v>
      </c>
      <c r="WY59" s="131" t="s">
        <v>158</v>
      </c>
      <c r="WZ59" s="131" t="s">
        <v>158</v>
      </c>
      <c r="XA59" s="131" t="s">
        <v>158</v>
      </c>
      <c r="XB59" s="131" t="s">
        <v>158</v>
      </c>
      <c r="XC59" s="131" t="s">
        <v>158</v>
      </c>
      <c r="XD59" s="131" t="s">
        <v>158</v>
      </c>
      <c r="XE59" s="130" t="s">
        <v>158</v>
      </c>
      <c r="XF59" s="131" t="e">
        <v>#N/A</v>
      </c>
      <c r="XG59" s="131" t="e">
        <v>#N/A</v>
      </c>
      <c r="XH59" s="131" t="e">
        <v>#N/A</v>
      </c>
      <c r="XI59" s="131" t="e">
        <v>#N/A</v>
      </c>
      <c r="XJ59" s="131" t="e">
        <v>#N/A</v>
      </c>
      <c r="XK59" s="131" t="e">
        <v>#N/A</v>
      </c>
      <c r="XL59" s="131" t="e">
        <v>#N/A</v>
      </c>
      <c r="XM59" s="131" t="e">
        <v>#N/A</v>
      </c>
      <c r="XN59" s="131" t="e">
        <v>#N/A</v>
      </c>
      <c r="XO59" s="131" t="e">
        <v>#N/A</v>
      </c>
      <c r="XP59" s="131" t="e">
        <v>#N/A</v>
      </c>
      <c r="XQ59" s="131" t="e">
        <v>#N/A</v>
      </c>
      <c r="XR59" s="131" t="s">
        <v>158</v>
      </c>
      <c r="XS59" s="131" t="s">
        <v>158</v>
      </c>
      <c r="XT59" s="131" t="s">
        <v>158</v>
      </c>
      <c r="XU59" s="131" t="s">
        <v>158</v>
      </c>
      <c r="XV59" s="131" t="s">
        <v>158</v>
      </c>
      <c r="XW59" s="131" t="s">
        <v>158</v>
      </c>
      <c r="XX59" s="131" t="s">
        <v>158</v>
      </c>
      <c r="XY59" s="131" t="s">
        <v>158</v>
      </c>
      <c r="XZ59" s="131" t="s">
        <v>158</v>
      </c>
      <c r="YA59" s="131" t="s">
        <v>158</v>
      </c>
      <c r="YB59" s="131" t="s">
        <v>158</v>
      </c>
      <c r="YC59" s="131" t="s">
        <v>158</v>
      </c>
      <c r="YD59" s="131" t="s">
        <v>158</v>
      </c>
      <c r="YE59" s="131" t="s">
        <v>158</v>
      </c>
      <c r="YF59" s="235" t="s">
        <v>158</v>
      </c>
      <c r="YG59" s="8">
        <v>20.861141</v>
      </c>
      <c r="YH59" s="8" t="e">
        <v>#N/A</v>
      </c>
      <c r="YI59" s="8" t="e">
        <v>#N/A</v>
      </c>
      <c r="YJ59" s="8" t="e">
        <v>#N/A</v>
      </c>
      <c r="YK59" s="8" t="e">
        <v>#N/A</v>
      </c>
      <c r="YL59" s="8" t="e">
        <v>#N/A</v>
      </c>
      <c r="YM59" s="8" t="e">
        <v>#N/A</v>
      </c>
      <c r="YN59" s="8" t="e">
        <v>#N/A</v>
      </c>
      <c r="YO59" s="8" t="e">
        <v>#N/A</v>
      </c>
      <c r="YP59" s="8" t="e">
        <v>#N/A</v>
      </c>
      <c r="YQ59" s="8" t="e">
        <v>#N/A</v>
      </c>
      <c r="YR59" s="8" t="e">
        <v>#N/A</v>
      </c>
      <c r="YS59" s="231" t="s">
        <v>5</v>
      </c>
      <c r="YT59" s="231" t="s">
        <v>5</v>
      </c>
      <c r="YU59" s="231" t="s">
        <v>5</v>
      </c>
      <c r="YV59" s="231" t="s">
        <v>5</v>
      </c>
      <c r="YW59" s="231" t="s">
        <v>5</v>
      </c>
      <c r="YX59" s="231" t="s">
        <v>5</v>
      </c>
      <c r="YY59" s="231" t="s">
        <v>5</v>
      </c>
      <c r="YZ59" s="231" t="s">
        <v>5</v>
      </c>
      <c r="ZA59" s="231" t="s">
        <v>5</v>
      </c>
      <c r="ZB59" s="231" t="s">
        <v>5</v>
      </c>
      <c r="ZC59" s="231" t="s">
        <v>5</v>
      </c>
      <c r="ZD59" s="231" t="s">
        <v>5</v>
      </c>
      <c r="ZE59" s="231" t="s">
        <v>5</v>
      </c>
      <c r="ZF59" s="231" t="s">
        <v>5</v>
      </c>
      <c r="ZG59" s="235" t="s">
        <v>158</v>
      </c>
      <c r="ZH59" s="133">
        <v>0.21929999999999999</v>
      </c>
      <c r="ZI59" s="133">
        <v>0.31890000000000002</v>
      </c>
      <c r="ZJ59" s="133">
        <v>0.27089999999999997</v>
      </c>
      <c r="ZK59" s="133">
        <v>-0.11349999999999999</v>
      </c>
      <c r="ZL59" s="133">
        <v>0.19390000000000002</v>
      </c>
      <c r="ZM59" s="133">
        <v>0.1666</v>
      </c>
      <c r="ZN59" s="133">
        <v>-7.46E-2</v>
      </c>
      <c r="ZO59" s="133">
        <v>8.2299999999999998E-2</v>
      </c>
      <c r="ZP59" s="133">
        <v>0.19420000000000001</v>
      </c>
      <c r="ZQ59" s="133" t="s">
        <v>5</v>
      </c>
      <c r="ZR59" s="133" t="s">
        <v>5</v>
      </c>
      <c r="ZS59" s="133" t="s">
        <v>5</v>
      </c>
      <c r="ZT59" s="379" t="s">
        <v>158</v>
      </c>
      <c r="ZU59" s="133" t="e">
        <v>#N/A</v>
      </c>
      <c r="ZV59" s="133" t="e">
        <v>#N/A</v>
      </c>
      <c r="ZW59" s="133" t="e">
        <v>#N/A</v>
      </c>
      <c r="ZX59" s="133" t="e">
        <v>#N/A</v>
      </c>
      <c r="ZY59" s="133" t="e">
        <v>#N/A</v>
      </c>
      <c r="ZZ59" s="133" t="e">
        <v>#N/A</v>
      </c>
      <c r="AAA59" s="133" t="e">
        <v>#N/A</v>
      </c>
      <c r="AAB59" s="133" t="e">
        <v>#N/A</v>
      </c>
      <c r="AAC59" s="133" t="e">
        <v>#N/A</v>
      </c>
      <c r="AAD59" s="133" t="e">
        <v>#N/A</v>
      </c>
      <c r="AAE59" s="133" t="e">
        <v>#N/A</v>
      </c>
      <c r="AAF59" s="133" t="e">
        <v>#N/A</v>
      </c>
      <c r="AAG59" s="235" t="s">
        <v>158</v>
      </c>
      <c r="AAH59" s="8">
        <v>267.863</v>
      </c>
      <c r="AAI59" s="8">
        <v>294.39</v>
      </c>
      <c r="AAJ59" s="8">
        <v>193.07599999999999</v>
      </c>
      <c r="AAK59" s="8" t="e">
        <v>#N/A</v>
      </c>
      <c r="AAL59" s="8" t="e">
        <v>#N/A</v>
      </c>
      <c r="AAM59" s="8" t="e">
        <v>#N/A</v>
      </c>
      <c r="AAN59" s="8" t="e">
        <v>#N/A</v>
      </c>
      <c r="AAO59" s="8" t="e">
        <v>#N/A</v>
      </c>
      <c r="AAP59" s="8" t="e">
        <v>#N/A</v>
      </c>
      <c r="AAQ59" s="8" t="e">
        <v>#N/A</v>
      </c>
      <c r="AAR59" s="8" t="e">
        <v>#N/A</v>
      </c>
      <c r="AAS59" s="8" t="e">
        <v>#N/A</v>
      </c>
      <c r="AAT59" s="231" t="s">
        <v>5</v>
      </c>
      <c r="AAU59" s="231" t="s">
        <v>5</v>
      </c>
      <c r="AAV59" s="231" t="s">
        <v>5</v>
      </c>
      <c r="AAW59" s="231" t="s">
        <v>5</v>
      </c>
      <c r="AAX59" s="231" t="s">
        <v>5</v>
      </c>
      <c r="AAY59" s="231" t="s">
        <v>5</v>
      </c>
      <c r="AAZ59" s="231" t="s">
        <v>5</v>
      </c>
      <c r="ABA59" s="231" t="s">
        <v>5</v>
      </c>
      <c r="ABB59" s="231" t="s">
        <v>5</v>
      </c>
      <c r="ABC59" s="231" t="s">
        <v>5</v>
      </c>
      <c r="ABD59" s="231" t="s">
        <v>5</v>
      </c>
      <c r="ABE59" s="231" t="s">
        <v>5</v>
      </c>
      <c r="ABF59" s="231" t="s">
        <v>5</v>
      </c>
      <c r="ABG59" s="231" t="s">
        <v>5</v>
      </c>
      <c r="ABH59" s="235" t="s">
        <v>158</v>
      </c>
      <c r="ABI59" s="8">
        <v>31.626000000000001</v>
      </c>
      <c r="ABJ59" s="8">
        <v>7.367</v>
      </c>
      <c r="ABK59" s="8">
        <v>-50.344000000000001</v>
      </c>
      <c r="ABL59" s="8" t="e">
        <v>#N/A</v>
      </c>
      <c r="ABM59" s="8" t="e">
        <v>#N/A</v>
      </c>
      <c r="ABN59" s="8" t="e">
        <v>#N/A</v>
      </c>
      <c r="ABO59" s="8" t="e">
        <v>#N/A</v>
      </c>
      <c r="ABP59" s="8" t="e">
        <v>#N/A</v>
      </c>
      <c r="ABQ59" s="8" t="e">
        <v>#N/A</v>
      </c>
      <c r="ABR59" s="8" t="e">
        <v>#N/A</v>
      </c>
      <c r="ABS59" s="8" t="e">
        <v>#N/A</v>
      </c>
      <c r="ABT59" s="8" t="e">
        <v>#N/A</v>
      </c>
      <c r="ABU59" s="231" t="s">
        <v>5</v>
      </c>
      <c r="ABV59" s="231" t="s">
        <v>5</v>
      </c>
      <c r="ABW59" s="231" t="s">
        <v>5</v>
      </c>
      <c r="ABX59" s="231" t="s">
        <v>5</v>
      </c>
      <c r="ABY59" s="231" t="s">
        <v>5</v>
      </c>
      <c r="ABZ59" s="231" t="s">
        <v>5</v>
      </c>
      <c r="ACA59" s="231" t="s">
        <v>5</v>
      </c>
      <c r="ACB59" s="231" t="s">
        <v>5</v>
      </c>
      <c r="ACC59" s="231" t="s">
        <v>5</v>
      </c>
      <c r="ACD59" s="231" t="s">
        <v>5</v>
      </c>
      <c r="ACE59" s="231" t="s">
        <v>5</v>
      </c>
      <c r="ACF59" s="231" t="s">
        <v>5</v>
      </c>
      <c r="ACG59" s="231" t="s">
        <v>5</v>
      </c>
      <c r="ACH59" s="231" t="s">
        <v>5</v>
      </c>
      <c r="ACI59" s="235" t="s">
        <v>158</v>
      </c>
      <c r="ACJ59" s="8">
        <v>31.626000000000001</v>
      </c>
      <c r="ACK59" s="8">
        <v>7.367</v>
      </c>
      <c r="ACL59" s="8">
        <v>-50.344000000000001</v>
      </c>
      <c r="ACM59" s="8" t="e">
        <v>#N/A</v>
      </c>
      <c r="ACN59" s="8" t="e">
        <v>#N/A</v>
      </c>
      <c r="ACO59" s="8" t="e">
        <v>#N/A</v>
      </c>
      <c r="ACP59" s="8" t="e">
        <v>#N/A</v>
      </c>
      <c r="ACQ59" s="8" t="e">
        <v>#N/A</v>
      </c>
      <c r="ACR59" s="8" t="e">
        <v>#N/A</v>
      </c>
      <c r="ACS59" s="8" t="e">
        <v>#N/A</v>
      </c>
      <c r="ACT59" s="8" t="e">
        <v>#N/A</v>
      </c>
      <c r="ACU59" s="8" t="e">
        <v>#N/A</v>
      </c>
      <c r="ACV59" s="231" t="s">
        <v>5</v>
      </c>
      <c r="ACW59" s="231" t="s">
        <v>5</v>
      </c>
      <c r="ACX59" s="231" t="s">
        <v>5</v>
      </c>
      <c r="ACY59" s="231" t="s">
        <v>5</v>
      </c>
      <c r="ACZ59" s="231" t="s">
        <v>5</v>
      </c>
      <c r="ADA59" s="231" t="s">
        <v>5</v>
      </c>
      <c r="ADB59" s="231" t="s">
        <v>5</v>
      </c>
      <c r="ADC59" s="231" t="s">
        <v>5</v>
      </c>
      <c r="ADD59" s="231" t="s">
        <v>5</v>
      </c>
      <c r="ADE59" s="231" t="s">
        <v>5</v>
      </c>
      <c r="ADF59" s="231" t="s">
        <v>5</v>
      </c>
      <c r="ADG59" s="231" t="s">
        <v>5</v>
      </c>
      <c r="ADH59" s="231" t="s">
        <v>5</v>
      </c>
      <c r="ADI59" s="231" t="s">
        <v>5</v>
      </c>
      <c r="ADJ59" s="127" t="s">
        <v>158</v>
      </c>
      <c r="ADK59" s="128" t="e">
        <v>#N/A</v>
      </c>
      <c r="ADL59" s="128" t="e">
        <v>#N/A</v>
      </c>
      <c r="ADM59" s="128" t="e">
        <v>#N/A</v>
      </c>
      <c r="ADN59" s="128" t="s">
        <v>1282</v>
      </c>
      <c r="ADO59" s="128" t="s">
        <v>158</v>
      </c>
      <c r="ADP59" s="128" t="s">
        <v>158</v>
      </c>
      <c r="ADQ59" s="128" t="s">
        <v>158</v>
      </c>
      <c r="ADR59" s="128" t="s">
        <v>158</v>
      </c>
      <c r="ADS59" s="128" t="s">
        <v>158</v>
      </c>
      <c r="ADT59" s="128" t="s">
        <v>158</v>
      </c>
      <c r="ADU59" s="128" t="s">
        <v>158</v>
      </c>
      <c r="ADV59" s="128" t="s">
        <v>158</v>
      </c>
      <c r="ADW59" s="128" t="s">
        <v>158</v>
      </c>
      <c r="ADX59" s="128" t="s">
        <v>158</v>
      </c>
      <c r="ADY59" s="128" t="s">
        <v>158</v>
      </c>
      <c r="ADZ59" s="128" t="s">
        <v>158</v>
      </c>
      <c r="AEA59" s="128" t="s">
        <v>158</v>
      </c>
      <c r="AEB59" s="128" t="s">
        <v>158</v>
      </c>
      <c r="AEC59" s="128" t="s">
        <v>158</v>
      </c>
      <c r="AED59" s="128" t="s">
        <v>158</v>
      </c>
      <c r="AEE59" s="128" t="s">
        <v>158</v>
      </c>
      <c r="AEF59" s="128" t="s">
        <v>158</v>
      </c>
      <c r="AEG59" s="128" t="s">
        <v>158</v>
      </c>
      <c r="AEH59" s="128" t="s">
        <v>158</v>
      </c>
      <c r="AEI59" s="128" t="s">
        <v>158</v>
      </c>
      <c r="AEJ59" s="128" t="s">
        <v>158</v>
      </c>
      <c r="AEK59" s="127" t="s">
        <v>158</v>
      </c>
      <c r="AEL59" s="128" t="e">
        <v>#N/A</v>
      </c>
      <c r="AEM59" s="128" t="e">
        <v>#N/A</v>
      </c>
      <c r="AEN59" s="128" t="e">
        <v>#N/A</v>
      </c>
      <c r="AEO59" s="128" t="e">
        <v>#N/A</v>
      </c>
      <c r="AEP59" s="128" t="e">
        <v>#N/A</v>
      </c>
      <c r="AEQ59" s="128" t="e">
        <v>#N/A</v>
      </c>
      <c r="AER59" s="128" t="e">
        <v>#N/A</v>
      </c>
      <c r="AES59" s="128" t="e">
        <v>#N/A</v>
      </c>
      <c r="AET59" s="128" t="e">
        <v>#N/A</v>
      </c>
      <c r="AEU59" s="128" t="e">
        <v>#N/A</v>
      </c>
      <c r="AEV59" s="128" t="e">
        <v>#N/A</v>
      </c>
      <c r="AEW59" s="128" t="e">
        <v>#N/A</v>
      </c>
      <c r="AEX59" s="128" t="s">
        <v>158</v>
      </c>
      <c r="AEY59" s="128" t="s">
        <v>158</v>
      </c>
      <c r="AEZ59" s="128" t="s">
        <v>158</v>
      </c>
      <c r="AFA59" s="128" t="s">
        <v>158</v>
      </c>
      <c r="AFB59" s="128" t="s">
        <v>158</v>
      </c>
      <c r="AFC59" s="128" t="s">
        <v>158</v>
      </c>
      <c r="AFD59" s="128" t="s">
        <v>158</v>
      </c>
      <c r="AFE59" s="128" t="s">
        <v>158</v>
      </c>
      <c r="AFF59" s="128" t="s">
        <v>158</v>
      </c>
      <c r="AFG59" s="128" t="s">
        <v>158</v>
      </c>
      <c r="AFH59" s="128" t="s">
        <v>158</v>
      </c>
      <c r="AFI59" s="128" t="s">
        <v>158</v>
      </c>
      <c r="AFJ59" s="128" t="s">
        <v>158</v>
      </c>
      <c r="AFK59" s="128" t="s">
        <v>158</v>
      </c>
      <c r="AFL59" s="134" t="s">
        <v>158</v>
      </c>
      <c r="AFM59" s="135" t="e">
        <v>#N/A</v>
      </c>
      <c r="AFN59" s="135" t="e">
        <v>#N/A</v>
      </c>
      <c r="AFO59" s="135" t="e">
        <v>#N/A</v>
      </c>
      <c r="AFP59" s="135" t="e">
        <v>#N/A</v>
      </c>
      <c r="AFQ59" s="135" t="e">
        <v>#N/A</v>
      </c>
      <c r="AFR59" s="135" t="e">
        <v>#N/A</v>
      </c>
      <c r="AFS59" s="135" t="e">
        <v>#N/A</v>
      </c>
      <c r="AFT59" s="135" t="e">
        <v>#N/A</v>
      </c>
      <c r="AFU59" s="135" t="e">
        <v>#N/A</v>
      </c>
      <c r="AFV59" s="135" t="e">
        <v>#N/A</v>
      </c>
      <c r="AFW59" s="135" t="e">
        <v>#N/A</v>
      </c>
      <c r="AFX59" s="135" t="e">
        <v>#N/A</v>
      </c>
      <c r="AFY59" s="135" t="s">
        <v>158</v>
      </c>
      <c r="AFZ59" s="135" t="s">
        <v>158</v>
      </c>
      <c r="AGA59" s="135" t="s">
        <v>158</v>
      </c>
      <c r="AGB59" s="135" t="s">
        <v>158</v>
      </c>
      <c r="AGC59" s="135" t="s">
        <v>158</v>
      </c>
      <c r="AGD59" s="135" t="s">
        <v>158</v>
      </c>
      <c r="AGE59" s="135" t="s">
        <v>158</v>
      </c>
      <c r="AGF59" s="135" t="s">
        <v>158</v>
      </c>
      <c r="AGG59" s="135" t="s">
        <v>158</v>
      </c>
      <c r="AGH59" s="135" t="s">
        <v>158</v>
      </c>
      <c r="AGI59" s="135" t="s">
        <v>158</v>
      </c>
      <c r="AGJ59" s="135" t="s">
        <v>158</v>
      </c>
      <c r="AGK59" s="135" t="s">
        <v>158</v>
      </c>
      <c r="AGL59" s="135" t="s">
        <v>158</v>
      </c>
    </row>
    <row r="60" spans="1:870" x14ac:dyDescent="0.2">
      <c r="A60" s="7">
        <v>58</v>
      </c>
      <c r="B60" s="1" t="s">
        <v>381</v>
      </c>
      <c r="C60" s="1" t="s">
        <v>382</v>
      </c>
      <c r="D60" s="94">
        <v>6.9940000000000002E-2</v>
      </c>
      <c r="E60" s="95">
        <v>7.2319999999999995E-2</v>
      </c>
      <c r="F60" s="57">
        <v>0.86783999999999994</v>
      </c>
      <c r="G60" s="58" t="s">
        <v>159</v>
      </c>
      <c r="H60" s="58">
        <v>0.86783999999999994</v>
      </c>
      <c r="I60" s="226" t="s">
        <v>5</v>
      </c>
      <c r="J60" s="58" t="s">
        <v>159</v>
      </c>
      <c r="K60" s="58" t="s">
        <v>1280</v>
      </c>
      <c r="L60" s="226" t="s">
        <v>5</v>
      </c>
      <c r="M60" s="150">
        <v>0.85594000000000003</v>
      </c>
      <c r="N60" s="123">
        <v>0.82423000000000024</v>
      </c>
      <c r="O60" s="123">
        <v>0.79399000000000008</v>
      </c>
      <c r="P60" s="123">
        <v>0.75953666666666686</v>
      </c>
      <c r="Q60" s="123">
        <v>0.7304533333333334</v>
      </c>
      <c r="R60" s="123">
        <v>0.70229999999999992</v>
      </c>
      <c r="S60" s="123">
        <v>0.68169999999999997</v>
      </c>
      <c r="T60" s="124">
        <v>0.66442000000000012</v>
      </c>
      <c r="U60" s="124">
        <v>0.65108699999999997</v>
      </c>
      <c r="V60" s="124">
        <v>0.124361</v>
      </c>
      <c r="W60" s="124" t="s">
        <v>1336</v>
      </c>
      <c r="X60" s="124" t="s">
        <v>5</v>
      </c>
      <c r="Y60" s="124" t="s">
        <v>5</v>
      </c>
      <c r="Z60" s="124" t="s">
        <v>5</v>
      </c>
      <c r="AA60" s="124" t="s">
        <v>5</v>
      </c>
      <c r="AB60" s="143" t="s">
        <v>5</v>
      </c>
      <c r="AC60" s="124" t="s">
        <v>5</v>
      </c>
      <c r="AD60" s="124" t="s">
        <v>5</v>
      </c>
      <c r="AE60" s="124" t="s">
        <v>5</v>
      </c>
      <c r="AF60" s="124" t="s">
        <v>5</v>
      </c>
      <c r="AG60" s="124" t="s">
        <v>5</v>
      </c>
      <c r="AH60" s="137" t="s">
        <v>5</v>
      </c>
      <c r="AI60" s="137" t="s">
        <v>5</v>
      </c>
      <c r="AJ60" s="137" t="s">
        <v>5</v>
      </c>
      <c r="AK60" s="137" t="s">
        <v>5</v>
      </c>
      <c r="AL60" s="137" t="s">
        <v>5</v>
      </c>
      <c r="AM60" s="137" t="s">
        <v>5</v>
      </c>
      <c r="AN60" s="137" t="s">
        <v>5</v>
      </c>
      <c r="AO60" s="137" t="s">
        <v>5</v>
      </c>
      <c r="AP60" s="137" t="s">
        <v>5</v>
      </c>
      <c r="AQ60" s="137" t="s">
        <v>5</v>
      </c>
      <c r="AR60" s="137" t="s">
        <v>5</v>
      </c>
      <c r="AS60" s="137" t="s">
        <v>5</v>
      </c>
      <c r="AT60" s="137" t="s">
        <v>5</v>
      </c>
      <c r="AU60" s="137" t="s">
        <v>5</v>
      </c>
      <c r="AV60" s="137" t="s">
        <v>5</v>
      </c>
      <c r="AW60" s="137" t="s">
        <v>5</v>
      </c>
      <c r="AX60" s="137" t="s">
        <v>5</v>
      </c>
      <c r="AY60" s="137" t="s">
        <v>5</v>
      </c>
      <c r="AZ60" s="137" t="s">
        <v>5</v>
      </c>
      <c r="BA60" s="137" t="s">
        <v>5</v>
      </c>
      <c r="BB60" s="137" t="s">
        <v>5</v>
      </c>
      <c r="BC60" s="137" t="s">
        <v>5</v>
      </c>
      <c r="BD60" s="137" t="s">
        <v>5</v>
      </c>
      <c r="BE60" s="137" t="s">
        <v>5</v>
      </c>
      <c r="BF60" s="137" t="s">
        <v>5</v>
      </c>
      <c r="BG60" s="137" t="s">
        <v>5</v>
      </c>
      <c r="BH60" s="137" t="s">
        <v>5</v>
      </c>
      <c r="BI60" s="137" t="s">
        <v>5</v>
      </c>
      <c r="BJ60" s="137" t="s">
        <v>5</v>
      </c>
      <c r="BK60" s="137" t="s">
        <v>5</v>
      </c>
      <c r="BL60" s="137" t="s">
        <v>5</v>
      </c>
      <c r="BM60" s="126">
        <v>3.8472271089380117E-2</v>
      </c>
      <c r="BN60" s="125">
        <v>3.8086121991460997E-2</v>
      </c>
      <c r="BO60" s="125">
        <v>4.5360987619645243E-2</v>
      </c>
      <c r="BP60" s="125">
        <v>3.9815457067757132E-2</v>
      </c>
      <c r="BQ60" s="125">
        <v>4.0087332099292938E-2</v>
      </c>
      <c r="BR60" s="125">
        <v>3.0218571219011281E-2</v>
      </c>
      <c r="BS60" s="125">
        <v>2.6007645766231935E-2</v>
      </c>
      <c r="BT60" s="125">
        <v>2.0478062071582093E-2</v>
      </c>
      <c r="BU60" s="125">
        <v>4.2354596698321823</v>
      </c>
      <c r="BV60" s="125" t="s">
        <v>158</v>
      </c>
      <c r="BW60" s="125" t="s">
        <v>158</v>
      </c>
      <c r="BX60" s="125" t="s">
        <v>158</v>
      </c>
      <c r="BY60" s="125" t="s">
        <v>158</v>
      </c>
      <c r="BZ60" s="125" t="s">
        <v>158</v>
      </c>
      <c r="CA60" s="125" t="s">
        <v>158</v>
      </c>
      <c r="CB60" s="125" t="s">
        <v>158</v>
      </c>
      <c r="CC60" s="125" t="s">
        <v>158</v>
      </c>
      <c r="CD60" s="125" t="s">
        <v>158</v>
      </c>
      <c r="CE60" s="125" t="s">
        <v>158</v>
      </c>
      <c r="CF60" s="125" t="s">
        <v>158</v>
      </c>
      <c r="CG60" s="125" t="s">
        <v>158</v>
      </c>
      <c r="CH60" s="125" t="s">
        <v>158</v>
      </c>
      <c r="CI60" s="125" t="s">
        <v>158</v>
      </c>
      <c r="CJ60" s="125" t="s">
        <v>158</v>
      </c>
      <c r="CK60" s="125" t="s">
        <v>158</v>
      </c>
      <c r="CL60" s="125" t="s">
        <v>158</v>
      </c>
      <c r="CM60" s="125" t="s">
        <v>158</v>
      </c>
      <c r="CN60" s="125" t="s">
        <v>158</v>
      </c>
      <c r="CO60" s="125" t="s">
        <v>158</v>
      </c>
      <c r="CP60" s="125" t="s">
        <v>158</v>
      </c>
      <c r="CQ60" s="125" t="s">
        <v>158</v>
      </c>
      <c r="CR60" s="125" t="s">
        <v>158</v>
      </c>
      <c r="CS60" s="125" t="s">
        <v>158</v>
      </c>
      <c r="CT60" s="125" t="s">
        <v>158</v>
      </c>
      <c r="CU60" s="125" t="s">
        <v>158</v>
      </c>
      <c r="CV60" s="125" t="s">
        <v>158</v>
      </c>
      <c r="CW60" s="125" t="s">
        <v>158</v>
      </c>
      <c r="CX60" s="125" t="s">
        <v>158</v>
      </c>
      <c r="CY60" s="125" t="s">
        <v>158</v>
      </c>
      <c r="CZ60" s="125" t="s">
        <v>158</v>
      </c>
      <c r="DA60" s="125" t="s">
        <v>158</v>
      </c>
      <c r="DB60" s="125" t="s">
        <v>158</v>
      </c>
      <c r="DC60" s="125" t="s">
        <v>158</v>
      </c>
      <c r="DD60" s="125" t="s">
        <v>158</v>
      </c>
      <c r="DE60" s="125" t="s">
        <v>158</v>
      </c>
      <c r="DF60" s="125" t="s">
        <v>158</v>
      </c>
      <c r="DG60" s="125" t="s">
        <v>158</v>
      </c>
      <c r="DH60" s="125" t="s">
        <v>158</v>
      </c>
      <c r="DI60" s="125" t="s">
        <v>158</v>
      </c>
      <c r="DJ60" s="125" t="s">
        <v>158</v>
      </c>
      <c r="DK60" s="125" t="s">
        <v>158</v>
      </c>
      <c r="DL60" s="127">
        <v>4.8010724091931155E-2</v>
      </c>
      <c r="DM60" s="128">
        <v>4.4746471226927265E-2</v>
      </c>
      <c r="DN60" s="128">
        <v>4.610859465737515E-2</v>
      </c>
      <c r="DO60" s="128">
        <v>4.6597341513292444E-2</v>
      </c>
      <c r="DP60" s="128">
        <v>4.9758401453224348E-2</v>
      </c>
      <c r="DQ60" s="128">
        <v>4.5019230769230763E-2</v>
      </c>
      <c r="DR60" s="128">
        <v>4.3255076142131976E-2</v>
      </c>
      <c r="DS60" s="128">
        <v>4.9216296296296307E-2</v>
      </c>
      <c r="DT60" s="128">
        <v>5.1879442231075691E-2</v>
      </c>
      <c r="DU60" s="128" t="s">
        <v>158</v>
      </c>
      <c r="DV60" s="128" t="s">
        <v>158</v>
      </c>
      <c r="DW60" s="128" t="s">
        <v>158</v>
      </c>
      <c r="DX60" s="128" t="s">
        <v>158</v>
      </c>
      <c r="DY60" s="128" t="s">
        <v>158</v>
      </c>
      <c r="DZ60" s="128" t="s">
        <v>158</v>
      </c>
      <c r="EA60" s="128" t="s">
        <v>158</v>
      </c>
      <c r="EB60" s="128" t="s">
        <v>158</v>
      </c>
      <c r="EC60" s="128" t="s">
        <v>158</v>
      </c>
      <c r="ED60" s="128" t="s">
        <v>158</v>
      </c>
      <c r="EE60" s="128" t="s">
        <v>158</v>
      </c>
      <c r="EF60" s="128" t="s">
        <v>158</v>
      </c>
      <c r="EG60" s="128" t="s">
        <v>158</v>
      </c>
      <c r="EH60" s="128" t="s">
        <v>158</v>
      </c>
      <c r="EI60" s="128" t="s">
        <v>158</v>
      </c>
      <c r="EJ60" s="128" t="s">
        <v>158</v>
      </c>
      <c r="EK60" s="128" t="s">
        <v>158</v>
      </c>
      <c r="EL60" s="128" t="s">
        <v>158</v>
      </c>
      <c r="EM60" s="127">
        <v>5.1769353843864933E-2</v>
      </c>
      <c r="EN60" s="128">
        <v>4.9172907173096102E-2</v>
      </c>
      <c r="EO60" s="128">
        <v>5.5993653032440062E-2</v>
      </c>
      <c r="EP60" s="128">
        <v>5.3188842203548102E-2</v>
      </c>
      <c r="EQ60" s="128">
        <v>5.5887783728640658E-2</v>
      </c>
      <c r="ER60" s="128">
        <v>4.8201784488675355E-2</v>
      </c>
      <c r="ES60" s="128">
        <v>4.6342624065261726E-2</v>
      </c>
      <c r="ET60" s="128">
        <v>5.2316535433070882E-2</v>
      </c>
      <c r="EU60" s="128">
        <v>5.7112894736842099E-2</v>
      </c>
      <c r="EV60" s="128" t="s">
        <v>158</v>
      </c>
      <c r="EW60" s="128" t="s">
        <v>158</v>
      </c>
      <c r="EX60" s="128" t="s">
        <v>158</v>
      </c>
      <c r="EY60" s="128" t="s">
        <v>158</v>
      </c>
      <c r="EZ60" s="128" t="s">
        <v>158</v>
      </c>
      <c r="FA60" s="128" t="s">
        <v>158</v>
      </c>
      <c r="FB60" s="128" t="s">
        <v>158</v>
      </c>
      <c r="FC60" s="128" t="s">
        <v>158</v>
      </c>
      <c r="FD60" s="128" t="s">
        <v>158</v>
      </c>
      <c r="FE60" s="128" t="s">
        <v>158</v>
      </c>
      <c r="FF60" s="128" t="s">
        <v>158</v>
      </c>
      <c r="FG60" s="128" t="s">
        <v>158</v>
      </c>
      <c r="FH60" s="128" t="s">
        <v>158</v>
      </c>
      <c r="FI60" s="128" t="s">
        <v>158</v>
      </c>
      <c r="FJ60" s="128" t="s">
        <v>158</v>
      </c>
      <c r="FK60" s="128" t="s">
        <v>158</v>
      </c>
      <c r="FL60" s="128" t="s">
        <v>158</v>
      </c>
      <c r="FM60" s="128" t="s">
        <v>158</v>
      </c>
      <c r="FN60" s="127">
        <v>6.0798531857922312E-2</v>
      </c>
      <c r="FO60" s="128">
        <v>5.4548643282594324E-2</v>
      </c>
      <c r="FP60" s="128">
        <v>8.6869803063457332E-2</v>
      </c>
      <c r="FQ60" s="128">
        <v>6.6219412961348464E-2</v>
      </c>
      <c r="FR60" s="128">
        <v>6.4871521610420368E-2</v>
      </c>
      <c r="FS60" s="128">
        <v>5.1601763409257893E-2</v>
      </c>
      <c r="FT60" s="128">
        <v>5.4711075441412516E-2</v>
      </c>
      <c r="FU60" s="128">
        <v>5.9007104795737134E-2</v>
      </c>
      <c r="FV60" s="128">
        <v>6.200828571428571E-2</v>
      </c>
      <c r="FW60" s="128" t="s">
        <v>158</v>
      </c>
      <c r="FX60" s="128" t="s">
        <v>158</v>
      </c>
      <c r="FY60" s="128" t="s">
        <v>158</v>
      </c>
      <c r="FZ60" s="128" t="s">
        <v>158</v>
      </c>
      <c r="GA60" s="128" t="s">
        <v>158</v>
      </c>
      <c r="GB60" s="128" t="s">
        <v>158</v>
      </c>
      <c r="GC60" s="128" t="s">
        <v>158</v>
      </c>
      <c r="GD60" s="128" t="s">
        <v>158</v>
      </c>
      <c r="GE60" s="128" t="s">
        <v>158</v>
      </c>
      <c r="GF60" s="128" t="s">
        <v>158</v>
      </c>
      <c r="GG60" s="128" t="s">
        <v>158</v>
      </c>
      <c r="GH60" s="128" t="s">
        <v>158</v>
      </c>
      <c r="GI60" s="128" t="s">
        <v>158</v>
      </c>
      <c r="GJ60" s="128" t="s">
        <v>158</v>
      </c>
      <c r="GK60" s="128" t="s">
        <v>158</v>
      </c>
      <c r="GL60" s="128" t="s">
        <v>158</v>
      </c>
      <c r="GM60" s="128" t="s">
        <v>158</v>
      </c>
      <c r="GN60" s="128" t="s">
        <v>158</v>
      </c>
      <c r="GO60" s="109" t="s">
        <v>158</v>
      </c>
      <c r="GP60" s="141">
        <v>1.97</v>
      </c>
      <c r="GQ60" s="141">
        <v>0.77</v>
      </c>
      <c r="GR60" s="141">
        <v>1.19</v>
      </c>
      <c r="GS60" s="141">
        <v>1.1000000000000001</v>
      </c>
      <c r="GT60" s="141">
        <v>1.23</v>
      </c>
      <c r="GU60" s="129">
        <v>1.07</v>
      </c>
      <c r="GV60" s="129">
        <v>0.97</v>
      </c>
      <c r="GW60" s="129">
        <v>1.2</v>
      </c>
      <c r="GX60" s="129" t="s">
        <v>158</v>
      </c>
      <c r="GY60" s="129" t="s">
        <v>158</v>
      </c>
      <c r="GZ60" s="129" t="s">
        <v>158</v>
      </c>
      <c r="HA60" s="129" t="s">
        <v>158</v>
      </c>
      <c r="HB60" s="129" t="s">
        <v>158</v>
      </c>
      <c r="HC60" s="129" t="s">
        <v>158</v>
      </c>
      <c r="HD60" s="129" t="s">
        <v>158</v>
      </c>
      <c r="HE60" s="129" t="s">
        <v>158</v>
      </c>
      <c r="HF60" s="231" t="s">
        <v>158</v>
      </c>
      <c r="HG60" s="231" t="s">
        <v>158</v>
      </c>
      <c r="HH60" s="231" t="s">
        <v>158</v>
      </c>
      <c r="HI60" s="231" t="s">
        <v>158</v>
      </c>
      <c r="HJ60" s="231" t="s">
        <v>158</v>
      </c>
      <c r="HK60" s="231" t="s">
        <v>158</v>
      </c>
      <c r="HL60" s="231" t="s">
        <v>158</v>
      </c>
      <c r="HM60" s="231" t="s">
        <v>158</v>
      </c>
      <c r="HN60" s="231" t="s">
        <v>158</v>
      </c>
      <c r="HO60" s="231" t="s">
        <v>158</v>
      </c>
      <c r="HP60" s="232" t="s">
        <v>158</v>
      </c>
      <c r="HQ60" s="131">
        <v>7.6700507614213196</v>
      </c>
      <c r="HR60" s="131">
        <v>11.870129870129871</v>
      </c>
      <c r="HS60" s="131">
        <v>9.6386554621848752</v>
      </c>
      <c r="HT60" s="131">
        <v>10.236363636363635</v>
      </c>
      <c r="HU60" s="131">
        <v>11.065040650406504</v>
      </c>
      <c r="HV60" s="131">
        <v>11.644859813084112</v>
      </c>
      <c r="HW60" s="131">
        <v>11.608247422680412</v>
      </c>
      <c r="HX60" s="131">
        <v>8.75</v>
      </c>
      <c r="HY60" s="131" t="s">
        <v>158</v>
      </c>
      <c r="HZ60" s="131" t="s">
        <v>158</v>
      </c>
      <c r="IA60" s="131" t="s">
        <v>158</v>
      </c>
      <c r="IB60" s="131" t="s">
        <v>158</v>
      </c>
      <c r="IC60" s="131" t="s">
        <v>158</v>
      </c>
      <c r="ID60" s="131" t="s">
        <v>158</v>
      </c>
      <c r="IE60" s="131" t="s">
        <v>158</v>
      </c>
      <c r="IF60" s="131" t="s">
        <v>158</v>
      </c>
      <c r="IG60" s="131" t="s">
        <v>158</v>
      </c>
      <c r="IH60" s="131" t="s">
        <v>158</v>
      </c>
      <c r="II60" s="131" t="s">
        <v>158</v>
      </c>
      <c r="IJ60" s="131" t="s">
        <v>158</v>
      </c>
      <c r="IK60" s="131" t="s">
        <v>158</v>
      </c>
      <c r="IL60" s="131" t="s">
        <v>158</v>
      </c>
      <c r="IM60" s="131" t="s">
        <v>158</v>
      </c>
      <c r="IN60" s="131" t="s">
        <v>158</v>
      </c>
      <c r="IO60" s="131" t="s">
        <v>158</v>
      </c>
      <c r="IP60" s="131" t="s">
        <v>158</v>
      </c>
      <c r="IQ60" s="130" t="s">
        <v>158</v>
      </c>
      <c r="IR60" s="131">
        <v>8.5085647157562434</v>
      </c>
      <c r="IS60" s="131">
        <v>18.415584415584416</v>
      </c>
      <c r="IT60" s="131">
        <v>12</v>
      </c>
      <c r="IU60" s="131">
        <v>11.881818181818181</v>
      </c>
      <c r="IV60" s="131">
        <v>11.845528455284553</v>
      </c>
      <c r="IW60" s="131">
        <v>13.747663551401869</v>
      </c>
      <c r="IX60" s="131">
        <v>13.092783505154639</v>
      </c>
      <c r="IY60" s="131">
        <v>9.5</v>
      </c>
      <c r="IZ60" s="131" t="s">
        <v>158</v>
      </c>
      <c r="JA60" s="131" t="s">
        <v>158</v>
      </c>
      <c r="JB60" s="131" t="s">
        <v>158</v>
      </c>
      <c r="JC60" s="131" t="s">
        <v>158</v>
      </c>
      <c r="JD60" s="131" t="s">
        <v>158</v>
      </c>
      <c r="JE60" s="131" t="s">
        <v>158</v>
      </c>
      <c r="JF60" s="131" t="s">
        <v>158</v>
      </c>
      <c r="JG60" s="131" t="s">
        <v>158</v>
      </c>
      <c r="JH60" s="131" t="s">
        <v>158</v>
      </c>
      <c r="JI60" s="131" t="s">
        <v>158</v>
      </c>
      <c r="JJ60" s="131" t="s">
        <v>158</v>
      </c>
      <c r="JK60" s="131" t="s">
        <v>158</v>
      </c>
      <c r="JL60" s="131" t="s">
        <v>158</v>
      </c>
      <c r="JM60" s="131" t="s">
        <v>158</v>
      </c>
      <c r="JN60" s="131" t="s">
        <v>158</v>
      </c>
      <c r="JO60" s="131" t="s">
        <v>158</v>
      </c>
      <c r="JP60" s="131" t="s">
        <v>158</v>
      </c>
      <c r="JQ60" s="131" t="s">
        <v>158</v>
      </c>
      <c r="JR60" s="130" t="s">
        <v>158</v>
      </c>
      <c r="JS60" s="131">
        <v>9.3502538071066006</v>
      </c>
      <c r="JT60" s="131">
        <v>22.363636363636363</v>
      </c>
      <c r="JU60" s="131">
        <v>13.69747899159664</v>
      </c>
      <c r="JV60" s="131">
        <v>13.345454545454544</v>
      </c>
      <c r="JW60" s="131">
        <v>12.682926829268293</v>
      </c>
      <c r="JX60" s="131">
        <v>14.728971962616821</v>
      </c>
      <c r="JY60" s="131">
        <v>13.917525773195877</v>
      </c>
      <c r="JZ60" s="131">
        <v>10.458333333333334</v>
      </c>
      <c r="KA60" s="131" t="s">
        <v>158</v>
      </c>
      <c r="KB60" s="131" t="s">
        <v>158</v>
      </c>
      <c r="KC60" s="131" t="s">
        <v>158</v>
      </c>
      <c r="KD60" s="131" t="s">
        <v>158</v>
      </c>
      <c r="KE60" s="131" t="s">
        <v>158</v>
      </c>
      <c r="KF60" s="131" t="s">
        <v>158</v>
      </c>
      <c r="KG60" s="131" t="s">
        <v>158</v>
      </c>
      <c r="KH60" s="131" t="s">
        <v>158</v>
      </c>
      <c r="KI60" s="131" t="s">
        <v>158</v>
      </c>
      <c r="KJ60" s="131" t="s">
        <v>158</v>
      </c>
      <c r="KK60" s="131" t="s">
        <v>158</v>
      </c>
      <c r="KL60" s="131" t="s">
        <v>158</v>
      </c>
      <c r="KM60" s="131" t="s">
        <v>158</v>
      </c>
      <c r="KN60" s="131" t="s">
        <v>158</v>
      </c>
      <c r="KO60" s="131" t="s">
        <v>158</v>
      </c>
      <c r="KP60" s="131" t="s">
        <v>158</v>
      </c>
      <c r="KQ60" s="131" t="s">
        <v>158</v>
      </c>
      <c r="KR60" s="131" t="s">
        <v>158</v>
      </c>
      <c r="KS60" s="116" t="s">
        <v>158</v>
      </c>
      <c r="KT60" s="132">
        <v>4.8672142079667546</v>
      </c>
      <c r="KU60" s="132">
        <v>1.5541795665634675</v>
      </c>
      <c r="KV60" s="132">
        <v>1.5523809523809524</v>
      </c>
      <c r="KW60" s="132">
        <v>1.4047619047619047</v>
      </c>
      <c r="KX60" s="132">
        <v>1.415335463258786</v>
      </c>
      <c r="KY60" s="132">
        <v>1.3257328990228012</v>
      </c>
      <c r="KZ60" s="132">
        <v>1.173913043478261</v>
      </c>
      <c r="LA60" s="132">
        <v>1.0391566265060241</v>
      </c>
      <c r="LB60" s="132" t="s">
        <v>158</v>
      </c>
      <c r="LC60" s="132" t="s">
        <v>158</v>
      </c>
      <c r="LD60" s="132" t="s">
        <v>158</v>
      </c>
      <c r="LE60" s="132" t="s">
        <v>158</v>
      </c>
      <c r="LF60" s="132" t="s">
        <v>158</v>
      </c>
      <c r="LG60" s="132" t="s">
        <v>158</v>
      </c>
      <c r="LH60" s="132" t="s">
        <v>158</v>
      </c>
      <c r="LI60" s="132" t="s">
        <v>158</v>
      </c>
      <c r="LJ60" s="132" t="s">
        <v>158</v>
      </c>
      <c r="LK60" s="132" t="s">
        <v>158</v>
      </c>
      <c r="LL60" s="132" t="s">
        <v>158</v>
      </c>
      <c r="LM60" s="132" t="s">
        <v>158</v>
      </c>
      <c r="LN60" s="132" t="s">
        <v>158</v>
      </c>
      <c r="LO60" s="132" t="s">
        <v>158</v>
      </c>
      <c r="LP60" s="132" t="s">
        <v>158</v>
      </c>
      <c r="LQ60" s="132" t="s">
        <v>158</v>
      </c>
      <c r="LR60" s="132" t="s">
        <v>158</v>
      </c>
      <c r="LS60" s="132" t="s">
        <v>158</v>
      </c>
      <c r="LT60" s="130" t="s">
        <v>158</v>
      </c>
      <c r="LU60" s="131">
        <v>3.1044452441126684</v>
      </c>
      <c r="LV60" s="131">
        <v>5.8809163346613547</v>
      </c>
      <c r="LW60" s="131">
        <v>7.3886503067484668</v>
      </c>
      <c r="LX60" s="131">
        <v>8.0155932203389835</v>
      </c>
      <c r="LY60" s="131">
        <v>9.6160948081264106</v>
      </c>
      <c r="LZ60" s="131">
        <v>9.3985749385749404</v>
      </c>
      <c r="MA60" s="131">
        <v>9.5918518518518514</v>
      </c>
      <c r="MB60" s="131">
        <v>10.104347826086956</v>
      </c>
      <c r="MC60" s="131" t="s">
        <v>158</v>
      </c>
      <c r="MD60" s="131" t="s">
        <v>158</v>
      </c>
      <c r="ME60" s="131" t="s">
        <v>158</v>
      </c>
      <c r="MF60" s="131" t="s">
        <v>158</v>
      </c>
      <c r="MG60" s="131" t="s">
        <v>158</v>
      </c>
      <c r="MH60" s="131" t="s">
        <v>158</v>
      </c>
      <c r="MI60" s="131" t="s">
        <v>158</v>
      </c>
      <c r="MJ60" s="131" t="s">
        <v>158</v>
      </c>
      <c r="MK60" s="131" t="s">
        <v>158</v>
      </c>
      <c r="ML60" s="131" t="s">
        <v>158</v>
      </c>
      <c r="MM60" s="131" t="s">
        <v>158</v>
      </c>
      <c r="MN60" s="131" t="s">
        <v>158</v>
      </c>
      <c r="MO60" s="131" t="s">
        <v>158</v>
      </c>
      <c r="MP60" s="131" t="s">
        <v>158</v>
      </c>
      <c r="MQ60" s="131" t="s">
        <v>158</v>
      </c>
      <c r="MR60" s="131" t="s">
        <v>158</v>
      </c>
      <c r="MS60" s="131" t="s">
        <v>158</v>
      </c>
      <c r="MT60" s="131" t="s">
        <v>158</v>
      </c>
      <c r="MU60" s="130" t="s">
        <v>158</v>
      </c>
      <c r="MV60" s="131">
        <v>3.4438329142373942</v>
      </c>
      <c r="MW60" s="131">
        <v>9.1237848605577696</v>
      </c>
      <c r="MX60" s="131">
        <v>9.1987730061349691</v>
      </c>
      <c r="MY60" s="131">
        <v>9.3040677966101697</v>
      </c>
      <c r="MZ60" s="131">
        <v>10.294379232505642</v>
      </c>
      <c r="NA60" s="131">
        <v>11.095749385749388</v>
      </c>
      <c r="NB60" s="131">
        <v>10.818518518518516</v>
      </c>
      <c r="NC60" s="131">
        <v>10.970434782608695</v>
      </c>
      <c r="ND60" s="131" t="s">
        <v>158</v>
      </c>
      <c r="NE60" s="131" t="s">
        <v>158</v>
      </c>
      <c r="NF60" s="131" t="s">
        <v>158</v>
      </c>
      <c r="NG60" s="131" t="s">
        <v>158</v>
      </c>
      <c r="NH60" s="131" t="s">
        <v>158</v>
      </c>
      <c r="NI60" s="131" t="s">
        <v>158</v>
      </c>
      <c r="NJ60" s="131" t="s">
        <v>158</v>
      </c>
      <c r="NK60" s="131" t="s">
        <v>158</v>
      </c>
      <c r="NL60" s="131" t="s">
        <v>158</v>
      </c>
      <c r="NM60" s="131" t="s">
        <v>158</v>
      </c>
      <c r="NN60" s="131" t="s">
        <v>158</v>
      </c>
      <c r="NO60" s="131" t="s">
        <v>158</v>
      </c>
      <c r="NP60" s="131" t="s">
        <v>158</v>
      </c>
      <c r="NQ60" s="131" t="s">
        <v>158</v>
      </c>
      <c r="NR60" s="131" t="s">
        <v>158</v>
      </c>
      <c r="NS60" s="131" t="s">
        <v>158</v>
      </c>
      <c r="NT60" s="131" t="s">
        <v>158</v>
      </c>
      <c r="NU60" s="131" t="s">
        <v>158</v>
      </c>
      <c r="NV60" s="130" t="s">
        <v>158</v>
      </c>
      <c r="NW60" s="131">
        <v>3.7845057178395338</v>
      </c>
      <c r="NX60" s="131">
        <v>11.079800796812748</v>
      </c>
      <c r="NY60" s="131">
        <v>10.5</v>
      </c>
      <c r="NZ60" s="131">
        <v>10.450169491525424</v>
      </c>
      <c r="OA60" s="131">
        <v>11.022121896162528</v>
      </c>
      <c r="OB60" s="131">
        <v>11.887764127764129</v>
      </c>
      <c r="OC60" s="131">
        <v>11.499999999999998</v>
      </c>
      <c r="OD60" s="131">
        <v>12.077101449275363</v>
      </c>
      <c r="OE60" s="131" t="s">
        <v>158</v>
      </c>
      <c r="OF60" s="131" t="s">
        <v>158</v>
      </c>
      <c r="OG60" s="131" t="s">
        <v>158</v>
      </c>
      <c r="OH60" s="131" t="s">
        <v>158</v>
      </c>
      <c r="OI60" s="131" t="s">
        <v>158</v>
      </c>
      <c r="OJ60" s="131" t="s">
        <v>158</v>
      </c>
      <c r="OK60" s="131" t="s">
        <v>158</v>
      </c>
      <c r="OL60" s="131" t="s">
        <v>158</v>
      </c>
      <c r="OM60" s="131" t="s">
        <v>158</v>
      </c>
      <c r="ON60" s="131" t="s">
        <v>158</v>
      </c>
      <c r="OO60" s="131" t="s">
        <v>158</v>
      </c>
      <c r="OP60" s="131" t="s">
        <v>158</v>
      </c>
      <c r="OQ60" s="131" t="s">
        <v>158</v>
      </c>
      <c r="OR60" s="131" t="s">
        <v>158</v>
      </c>
      <c r="OS60" s="131" t="s">
        <v>158</v>
      </c>
      <c r="OT60" s="131" t="s">
        <v>158</v>
      </c>
      <c r="OU60" s="131" t="s">
        <v>158</v>
      </c>
      <c r="OV60" s="131" t="s">
        <v>158</v>
      </c>
      <c r="OW60" s="378" t="s">
        <v>158</v>
      </c>
      <c r="OX60" s="132">
        <v>3.8518794424857115</v>
      </c>
      <c r="OY60" s="132">
        <v>1.1486068111455108</v>
      </c>
      <c r="OZ60" s="132">
        <v>1.1492063492063491</v>
      </c>
      <c r="PA60" s="132">
        <v>0.98809523809523814</v>
      </c>
      <c r="PB60" s="132">
        <v>1.0127795527156549</v>
      </c>
      <c r="PC60" s="132">
        <v>0.88925081433224751</v>
      </c>
      <c r="PD60" s="132">
        <v>0.82298136645962738</v>
      </c>
      <c r="PE60" s="132">
        <v>0.70481927710843373</v>
      </c>
      <c r="PF60" s="132" t="s">
        <v>158</v>
      </c>
      <c r="PG60" s="132" t="s">
        <v>158</v>
      </c>
      <c r="PH60" s="132" t="s">
        <v>158</v>
      </c>
      <c r="PI60" s="132" t="s">
        <v>158</v>
      </c>
      <c r="PJ60" s="132" t="s">
        <v>158</v>
      </c>
      <c r="PK60" s="132" t="s">
        <v>158</v>
      </c>
      <c r="PL60" s="132" t="s">
        <v>158</v>
      </c>
      <c r="PM60" s="132" t="s">
        <v>158</v>
      </c>
      <c r="PN60" s="132" t="s">
        <v>158</v>
      </c>
      <c r="PO60" s="132" t="s">
        <v>158</v>
      </c>
      <c r="PP60" s="132" t="s">
        <v>158</v>
      </c>
      <c r="PQ60" s="132" t="s">
        <v>158</v>
      </c>
      <c r="PR60" s="132" t="s">
        <v>158</v>
      </c>
      <c r="PS60" s="132" t="s">
        <v>158</v>
      </c>
      <c r="PT60" s="132" t="s">
        <v>158</v>
      </c>
      <c r="PU60" s="132" t="s">
        <v>158</v>
      </c>
      <c r="PV60" s="132" t="s">
        <v>158</v>
      </c>
      <c r="PW60" s="132" t="s">
        <v>158</v>
      </c>
      <c r="PX60" s="130" t="s">
        <v>158</v>
      </c>
      <c r="PY60" s="131">
        <v>3.9227603629902679</v>
      </c>
      <c r="PZ60" s="131">
        <v>7.9574663072776293</v>
      </c>
      <c r="QA60" s="131">
        <v>9.980801104972377</v>
      </c>
      <c r="QB60" s="131">
        <v>11.395662650602409</v>
      </c>
      <c r="QC60" s="131">
        <v>13.43826498422713</v>
      </c>
      <c r="QD60" s="131">
        <v>14.011794871794873</v>
      </c>
      <c r="QE60" s="131">
        <v>13.681962264150942</v>
      </c>
      <c r="QF60" s="131">
        <v>14.897435897435898</v>
      </c>
      <c r="QG60" s="131" t="s">
        <v>158</v>
      </c>
      <c r="QH60" s="131" t="s">
        <v>158</v>
      </c>
      <c r="QI60" s="131" t="s">
        <v>158</v>
      </c>
      <c r="QJ60" s="131" t="s">
        <v>158</v>
      </c>
      <c r="QK60" s="131" t="s">
        <v>158</v>
      </c>
      <c r="QL60" s="131" t="s">
        <v>158</v>
      </c>
      <c r="QM60" s="131" t="s">
        <v>158</v>
      </c>
      <c r="QN60" s="131" t="s">
        <v>158</v>
      </c>
      <c r="QO60" s="131" t="s">
        <v>158</v>
      </c>
      <c r="QP60" s="131" t="s">
        <v>158</v>
      </c>
      <c r="QQ60" s="131" t="s">
        <v>158</v>
      </c>
      <c r="QR60" s="131" t="s">
        <v>158</v>
      </c>
      <c r="QS60" s="131" t="s">
        <v>158</v>
      </c>
      <c r="QT60" s="131" t="s">
        <v>158</v>
      </c>
      <c r="QU60" s="131" t="s">
        <v>158</v>
      </c>
      <c r="QV60" s="131" t="s">
        <v>158</v>
      </c>
      <c r="QW60" s="131" t="s">
        <v>158</v>
      </c>
      <c r="QX60" s="131" t="s">
        <v>158</v>
      </c>
      <c r="QY60" s="130" t="s">
        <v>158</v>
      </c>
      <c r="QZ60" s="131">
        <v>4.351608803006294</v>
      </c>
      <c r="RA60" s="131">
        <v>12.345390835579515</v>
      </c>
      <c r="RB60" s="131">
        <v>12.425966850828729</v>
      </c>
      <c r="RC60" s="131">
        <v>13.227469879518072</v>
      </c>
      <c r="RD60" s="131">
        <v>14.386151419558361</v>
      </c>
      <c r="RE60" s="131">
        <v>16.542014652014654</v>
      </c>
      <c r="RF60" s="131">
        <v>15.431698113207545</v>
      </c>
      <c r="RG60" s="131">
        <v>16.174358974358974</v>
      </c>
      <c r="RH60" s="131" t="s">
        <v>158</v>
      </c>
      <c r="RI60" s="131" t="s">
        <v>158</v>
      </c>
      <c r="RJ60" s="131" t="s">
        <v>158</v>
      </c>
      <c r="RK60" s="131" t="s">
        <v>158</v>
      </c>
      <c r="RL60" s="131" t="s">
        <v>158</v>
      </c>
      <c r="RM60" s="131" t="s">
        <v>158</v>
      </c>
      <c r="RN60" s="131" t="s">
        <v>158</v>
      </c>
      <c r="RO60" s="131" t="s">
        <v>158</v>
      </c>
      <c r="RP60" s="131" t="s">
        <v>158</v>
      </c>
      <c r="RQ60" s="131" t="s">
        <v>158</v>
      </c>
      <c r="RR60" s="131" t="s">
        <v>158</v>
      </c>
      <c r="RS60" s="131" t="s">
        <v>158</v>
      </c>
      <c r="RT60" s="131" t="s">
        <v>158</v>
      </c>
      <c r="RU60" s="131" t="s">
        <v>158</v>
      </c>
      <c r="RV60" s="131" t="s">
        <v>158</v>
      </c>
      <c r="RW60" s="131" t="s">
        <v>158</v>
      </c>
      <c r="RX60" s="131" t="s">
        <v>158</v>
      </c>
      <c r="RY60" s="131" t="s">
        <v>158</v>
      </c>
      <c r="RZ60" s="130" t="s">
        <v>158</v>
      </c>
      <c r="SA60" s="131">
        <v>4.7820811307929016</v>
      </c>
      <c r="SB60" s="131">
        <v>14.992075471698113</v>
      </c>
      <c r="SC60" s="131">
        <v>14.183701657458565</v>
      </c>
      <c r="SD60" s="131">
        <v>14.856867469879518</v>
      </c>
      <c r="SE60" s="131">
        <v>15.403154574132493</v>
      </c>
      <c r="SF60" s="131">
        <v>17.722783882783883</v>
      </c>
      <c r="SG60" s="131">
        <v>16.403773584905661</v>
      </c>
      <c r="SH60" s="131">
        <v>17.805982905982908</v>
      </c>
      <c r="SI60" s="131" t="s">
        <v>158</v>
      </c>
      <c r="SJ60" s="131" t="s">
        <v>158</v>
      </c>
      <c r="SK60" s="131" t="s">
        <v>158</v>
      </c>
      <c r="SL60" s="131" t="s">
        <v>158</v>
      </c>
      <c r="SM60" s="131" t="s">
        <v>158</v>
      </c>
      <c r="SN60" s="131" t="s">
        <v>158</v>
      </c>
      <c r="SO60" s="131" t="s">
        <v>158</v>
      </c>
      <c r="SP60" s="131" t="s">
        <v>158</v>
      </c>
      <c r="SQ60" s="131" t="s">
        <v>158</v>
      </c>
      <c r="SR60" s="131" t="s">
        <v>158</v>
      </c>
      <c r="SS60" s="131" t="s">
        <v>158</v>
      </c>
      <c r="ST60" s="131" t="s">
        <v>158</v>
      </c>
      <c r="SU60" s="131" t="s">
        <v>158</v>
      </c>
      <c r="SV60" s="131" t="s">
        <v>158</v>
      </c>
      <c r="SW60" s="131" t="s">
        <v>158</v>
      </c>
      <c r="SX60" s="131" t="s">
        <v>158</v>
      </c>
      <c r="SY60" s="131" t="s">
        <v>158</v>
      </c>
      <c r="SZ60" s="131" t="s">
        <v>158</v>
      </c>
      <c r="TA60" s="378" t="s">
        <v>158</v>
      </c>
      <c r="TB60" s="132">
        <v>3.5126935338823184</v>
      </c>
      <c r="TC60" s="132">
        <v>1.0928792569659442</v>
      </c>
      <c r="TD60" s="132">
        <v>1.0793650793650793</v>
      </c>
      <c r="TE60" s="132">
        <v>0.93154761904761907</v>
      </c>
      <c r="TF60" s="132">
        <v>0.96166134185303509</v>
      </c>
      <c r="TG60" s="132">
        <v>0.83061889250814336</v>
      </c>
      <c r="TH60" s="132">
        <v>0.79192546583850931</v>
      </c>
      <c r="TI60" s="132">
        <v>0.65963855421686746</v>
      </c>
      <c r="TJ60" s="132" t="s">
        <v>158</v>
      </c>
      <c r="TK60" s="132" t="s">
        <v>158</v>
      </c>
      <c r="TL60" s="132" t="s">
        <v>158</v>
      </c>
      <c r="TM60" s="132" t="s">
        <v>158</v>
      </c>
      <c r="TN60" s="132" t="s">
        <v>158</v>
      </c>
      <c r="TO60" s="132" t="s">
        <v>158</v>
      </c>
      <c r="TP60" s="132" t="s">
        <v>158</v>
      </c>
      <c r="TQ60" s="132" t="s">
        <v>158</v>
      </c>
      <c r="TR60" s="132" t="s">
        <v>158</v>
      </c>
      <c r="TS60" s="132" t="s">
        <v>158</v>
      </c>
      <c r="TT60" s="132" t="s">
        <v>158</v>
      </c>
      <c r="TU60" s="132" t="s">
        <v>158</v>
      </c>
      <c r="TV60" s="132" t="s">
        <v>158</v>
      </c>
      <c r="TW60" s="132" t="s">
        <v>158</v>
      </c>
      <c r="TX60" s="132" t="s">
        <v>158</v>
      </c>
      <c r="TY60" s="132" t="s">
        <v>158</v>
      </c>
      <c r="TZ60" s="132" t="s">
        <v>158</v>
      </c>
      <c r="UA60" s="132" t="s">
        <v>158</v>
      </c>
      <c r="UB60" s="235" t="s">
        <v>158</v>
      </c>
      <c r="UC60" s="236">
        <v>6.79</v>
      </c>
      <c r="UD60" s="236">
        <v>6.46</v>
      </c>
      <c r="UE60" s="236">
        <v>6.34</v>
      </c>
      <c r="UF60" s="236">
        <v>5.53</v>
      </c>
      <c r="UG60" s="236">
        <v>5.35</v>
      </c>
      <c r="UH60" s="236">
        <v>5.22</v>
      </c>
      <c r="UI60" s="236">
        <v>5.39</v>
      </c>
      <c r="UJ60" s="236">
        <v>0</v>
      </c>
      <c r="UK60" s="236">
        <v>0</v>
      </c>
      <c r="UL60" s="236">
        <v>0</v>
      </c>
      <c r="UM60" s="236">
        <v>0</v>
      </c>
      <c r="UN60" s="236" t="s">
        <v>5</v>
      </c>
      <c r="UO60" s="231" t="s">
        <v>5</v>
      </c>
      <c r="UP60" s="231" t="s">
        <v>5</v>
      </c>
      <c r="UQ60" s="231" t="s">
        <v>5</v>
      </c>
      <c r="UR60" s="231" t="s">
        <v>5</v>
      </c>
      <c r="US60" s="231" t="s">
        <v>5</v>
      </c>
      <c r="UT60" s="231" t="s">
        <v>5</v>
      </c>
      <c r="UU60" s="231" t="s">
        <v>5</v>
      </c>
      <c r="UV60" s="231" t="s">
        <v>5</v>
      </c>
      <c r="UW60" s="231" t="s">
        <v>5</v>
      </c>
      <c r="UX60" s="231" t="s">
        <v>5</v>
      </c>
      <c r="UY60" s="231" t="s">
        <v>5</v>
      </c>
      <c r="UZ60" s="231" t="s">
        <v>5</v>
      </c>
      <c r="VA60" s="231" t="s">
        <v>5</v>
      </c>
      <c r="VB60" s="231" t="s">
        <v>5</v>
      </c>
      <c r="VC60" s="130" t="s">
        <v>158</v>
      </c>
      <c r="VD60" s="131">
        <v>2.2253313696612667</v>
      </c>
      <c r="VE60" s="131">
        <v>1.4148606811145512</v>
      </c>
      <c r="VF60" s="131">
        <v>1.8091482649842272</v>
      </c>
      <c r="VG60" s="131">
        <v>2.0361663652802893</v>
      </c>
      <c r="VH60" s="131">
        <v>2.5439252336448597</v>
      </c>
      <c r="VI60" s="131">
        <v>2.3869731800766285</v>
      </c>
      <c r="VJ60" s="131">
        <v>2.0890538033395178</v>
      </c>
      <c r="VK60" s="131" t="s">
        <v>2188</v>
      </c>
      <c r="VL60" s="131" t="s">
        <v>2188</v>
      </c>
      <c r="VM60" s="131" t="s">
        <v>2188</v>
      </c>
      <c r="VN60" s="131" t="s">
        <v>2188</v>
      </c>
      <c r="VO60" s="131" t="s">
        <v>158</v>
      </c>
      <c r="VP60" s="131" t="s">
        <v>158</v>
      </c>
      <c r="VQ60" s="131" t="s">
        <v>158</v>
      </c>
      <c r="VR60" s="131" t="s">
        <v>158</v>
      </c>
      <c r="VS60" s="131" t="s">
        <v>158</v>
      </c>
      <c r="VT60" s="131" t="s">
        <v>158</v>
      </c>
      <c r="VU60" s="131" t="s">
        <v>158</v>
      </c>
      <c r="VV60" s="131" t="s">
        <v>158</v>
      </c>
      <c r="VW60" s="131" t="s">
        <v>158</v>
      </c>
      <c r="VX60" s="131" t="s">
        <v>158</v>
      </c>
      <c r="VY60" s="131" t="s">
        <v>158</v>
      </c>
      <c r="VZ60" s="131" t="s">
        <v>158</v>
      </c>
      <c r="WA60" s="131" t="s">
        <v>158</v>
      </c>
      <c r="WB60" s="131" t="s">
        <v>158</v>
      </c>
      <c r="WC60" s="131" t="s">
        <v>158</v>
      </c>
      <c r="WD60" s="130" t="s">
        <v>158</v>
      </c>
      <c r="WE60" s="131">
        <v>2.4686115596524005</v>
      </c>
      <c r="WF60" s="131">
        <v>2.195046439628483</v>
      </c>
      <c r="WG60" s="131">
        <v>2.2523659305993688</v>
      </c>
      <c r="WH60" s="131">
        <v>2.3634719710669079</v>
      </c>
      <c r="WI60" s="131">
        <v>2.7233644859813086</v>
      </c>
      <c r="WJ60" s="131">
        <v>2.8180076628352495</v>
      </c>
      <c r="WK60" s="131">
        <v>2.3562152133580705</v>
      </c>
      <c r="WL60" s="131" t="s">
        <v>2188</v>
      </c>
      <c r="WM60" s="131" t="s">
        <v>2188</v>
      </c>
      <c r="WN60" s="131" t="s">
        <v>2188</v>
      </c>
      <c r="WO60" s="131" t="s">
        <v>2188</v>
      </c>
      <c r="WP60" s="131" t="s">
        <v>158</v>
      </c>
      <c r="WQ60" s="131" t="s">
        <v>158</v>
      </c>
      <c r="WR60" s="131" t="s">
        <v>158</v>
      </c>
      <c r="WS60" s="131" t="s">
        <v>158</v>
      </c>
      <c r="WT60" s="131" t="s">
        <v>158</v>
      </c>
      <c r="WU60" s="131" t="s">
        <v>158</v>
      </c>
      <c r="WV60" s="131" t="s">
        <v>158</v>
      </c>
      <c r="WW60" s="131" t="s">
        <v>158</v>
      </c>
      <c r="WX60" s="131" t="s">
        <v>158</v>
      </c>
      <c r="WY60" s="131" t="s">
        <v>158</v>
      </c>
      <c r="WZ60" s="131" t="s">
        <v>158</v>
      </c>
      <c r="XA60" s="131" t="s">
        <v>158</v>
      </c>
      <c r="XB60" s="131" t="s">
        <v>158</v>
      </c>
      <c r="XC60" s="131" t="s">
        <v>158</v>
      </c>
      <c r="XD60" s="131" t="s">
        <v>158</v>
      </c>
      <c r="XE60" s="130" t="s">
        <v>158</v>
      </c>
      <c r="XF60" s="131">
        <v>2.7128129602356408</v>
      </c>
      <c r="XG60" s="131">
        <v>2.6656346749226003</v>
      </c>
      <c r="XH60" s="131">
        <v>2.5709779179810726</v>
      </c>
      <c r="XI60" s="131">
        <v>2.6546112115732368</v>
      </c>
      <c r="XJ60" s="131">
        <v>2.91588785046729</v>
      </c>
      <c r="XK60" s="131">
        <v>3.0191570881226055</v>
      </c>
      <c r="XL60" s="131">
        <v>2.5046382189239336</v>
      </c>
      <c r="XM60" s="131" t="s">
        <v>2188</v>
      </c>
      <c r="XN60" s="131" t="s">
        <v>2188</v>
      </c>
      <c r="XO60" s="131" t="s">
        <v>2188</v>
      </c>
      <c r="XP60" s="131" t="s">
        <v>2188</v>
      </c>
      <c r="XQ60" s="131" t="s">
        <v>158</v>
      </c>
      <c r="XR60" s="131" t="s">
        <v>158</v>
      </c>
      <c r="XS60" s="131" t="s">
        <v>158</v>
      </c>
      <c r="XT60" s="131" t="s">
        <v>158</v>
      </c>
      <c r="XU60" s="131" t="s">
        <v>158</v>
      </c>
      <c r="XV60" s="131" t="s">
        <v>158</v>
      </c>
      <c r="XW60" s="131" t="s">
        <v>158</v>
      </c>
      <c r="XX60" s="131" t="s">
        <v>158</v>
      </c>
      <c r="XY60" s="131" t="s">
        <v>158</v>
      </c>
      <c r="XZ60" s="131" t="s">
        <v>158</v>
      </c>
      <c r="YA60" s="131" t="s">
        <v>158</v>
      </c>
      <c r="YB60" s="131" t="s">
        <v>158</v>
      </c>
      <c r="YC60" s="131" t="s">
        <v>158</v>
      </c>
      <c r="YD60" s="131" t="s">
        <v>158</v>
      </c>
      <c r="YE60" s="131" t="s">
        <v>158</v>
      </c>
      <c r="YF60" s="235" t="s">
        <v>158</v>
      </c>
      <c r="YG60" s="8">
        <v>105.714887</v>
      </c>
      <c r="YH60" s="8">
        <v>323</v>
      </c>
      <c r="YI60" s="8">
        <v>315</v>
      </c>
      <c r="YJ60" s="8">
        <v>336</v>
      </c>
      <c r="YK60" s="8">
        <v>313</v>
      </c>
      <c r="YL60" s="8">
        <v>307</v>
      </c>
      <c r="YM60" s="8">
        <v>322</v>
      </c>
      <c r="YN60" s="8">
        <v>332</v>
      </c>
      <c r="YO60" s="8" t="s">
        <v>5</v>
      </c>
      <c r="YP60" s="8" t="s">
        <v>5</v>
      </c>
      <c r="YQ60" s="8" t="s">
        <v>5</v>
      </c>
      <c r="YR60" s="8" t="s">
        <v>5</v>
      </c>
      <c r="YS60" s="231" t="s">
        <v>5</v>
      </c>
      <c r="YT60" s="231" t="s">
        <v>5</v>
      </c>
      <c r="YU60" s="231" t="s">
        <v>5</v>
      </c>
      <c r="YV60" s="231" t="s">
        <v>5</v>
      </c>
      <c r="YW60" s="231" t="s">
        <v>5</v>
      </c>
      <c r="YX60" s="231" t="s">
        <v>5</v>
      </c>
      <c r="YY60" s="231" t="s">
        <v>5</v>
      </c>
      <c r="YZ60" s="231" t="s">
        <v>5</v>
      </c>
      <c r="ZA60" s="231" t="s">
        <v>5</v>
      </c>
      <c r="ZB60" s="231" t="s">
        <v>5</v>
      </c>
      <c r="ZC60" s="231" t="s">
        <v>5</v>
      </c>
      <c r="ZD60" s="231" t="s">
        <v>5</v>
      </c>
      <c r="ZE60" s="231" t="s">
        <v>5</v>
      </c>
      <c r="ZF60" s="231" t="s">
        <v>5</v>
      </c>
      <c r="ZG60" s="235" t="s">
        <v>158</v>
      </c>
      <c r="ZH60" s="133">
        <v>0.1341</v>
      </c>
      <c r="ZI60" s="133">
        <v>0.1244</v>
      </c>
      <c r="ZJ60" s="133">
        <v>0.22170000000000001</v>
      </c>
      <c r="ZK60" s="133">
        <v>0.24309999999999998</v>
      </c>
      <c r="ZL60" s="133">
        <v>0.28039999999999998</v>
      </c>
      <c r="ZM60" s="133">
        <v>0.24309999999999998</v>
      </c>
      <c r="ZN60" s="133">
        <v>0.23219999999999999</v>
      </c>
      <c r="ZO60" s="133">
        <v>0.3417</v>
      </c>
      <c r="ZP60" s="133">
        <v>0</v>
      </c>
      <c r="ZQ60" s="133">
        <v>0</v>
      </c>
      <c r="ZR60" s="133">
        <v>0</v>
      </c>
      <c r="ZS60" s="133" t="s">
        <v>5</v>
      </c>
      <c r="ZT60" s="379" t="s">
        <v>158</v>
      </c>
      <c r="ZU60" s="133">
        <v>0.18840000000000001</v>
      </c>
      <c r="ZV60" s="133">
        <v>9.7299999999999998E-2</v>
      </c>
      <c r="ZW60" s="133">
        <v>0.1525</v>
      </c>
      <c r="ZX60" s="133">
        <v>0.161</v>
      </c>
      <c r="ZY60" s="133">
        <v>0.184</v>
      </c>
      <c r="ZZ60" s="133">
        <v>0.1893</v>
      </c>
      <c r="AAA60" s="133">
        <v>0.2324</v>
      </c>
      <c r="AAB60" s="133">
        <v>0.35560000000000003</v>
      </c>
      <c r="AAC60" s="133">
        <v>0</v>
      </c>
      <c r="AAD60" s="133">
        <v>0</v>
      </c>
      <c r="AAE60" s="133">
        <v>0</v>
      </c>
      <c r="AAF60" s="133" t="s">
        <v>5</v>
      </c>
      <c r="AAG60" s="235" t="s">
        <v>158</v>
      </c>
      <c r="AAH60" s="8">
        <v>514.53700000000003</v>
      </c>
      <c r="AAI60" s="8">
        <v>502</v>
      </c>
      <c r="AAJ60" s="8">
        <v>489</v>
      </c>
      <c r="AAK60" s="8">
        <v>472</v>
      </c>
      <c r="AAL60" s="8">
        <v>443</v>
      </c>
      <c r="AAM60" s="8">
        <v>407</v>
      </c>
      <c r="AAN60" s="8">
        <v>378</v>
      </c>
      <c r="AAO60" s="8">
        <v>345</v>
      </c>
      <c r="AAP60" s="8">
        <v>0</v>
      </c>
      <c r="AAQ60" s="8">
        <v>0</v>
      </c>
      <c r="AAR60" s="8">
        <v>0</v>
      </c>
      <c r="AAS60" s="8" t="s">
        <v>5</v>
      </c>
      <c r="AAT60" s="231" t="s">
        <v>5</v>
      </c>
      <c r="AAU60" s="231" t="s">
        <v>5</v>
      </c>
      <c r="AAV60" s="231" t="s">
        <v>5</v>
      </c>
      <c r="AAW60" s="231" t="s">
        <v>5</v>
      </c>
      <c r="AAX60" s="231" t="s">
        <v>5</v>
      </c>
      <c r="AAY60" s="231" t="s">
        <v>5</v>
      </c>
      <c r="AAZ60" s="231" t="s">
        <v>5</v>
      </c>
      <c r="ABA60" s="231" t="s">
        <v>5</v>
      </c>
      <c r="ABB60" s="231" t="s">
        <v>5</v>
      </c>
      <c r="ABC60" s="231" t="s">
        <v>5</v>
      </c>
      <c r="ABD60" s="231" t="s">
        <v>5</v>
      </c>
      <c r="ABE60" s="231" t="s">
        <v>5</v>
      </c>
      <c r="ABF60" s="231" t="s">
        <v>5</v>
      </c>
      <c r="ABG60" s="231" t="s">
        <v>5</v>
      </c>
      <c r="ABH60" s="235" t="s">
        <v>158</v>
      </c>
      <c r="ABI60" s="8">
        <v>407.20100000000002</v>
      </c>
      <c r="ABJ60" s="8">
        <v>371</v>
      </c>
      <c r="ABK60" s="8">
        <v>362</v>
      </c>
      <c r="ABL60" s="8">
        <v>332</v>
      </c>
      <c r="ABM60" s="8">
        <v>317</v>
      </c>
      <c r="ABN60" s="8">
        <v>273</v>
      </c>
      <c r="ABO60" s="8">
        <v>265</v>
      </c>
      <c r="ABP60" s="8">
        <v>234</v>
      </c>
      <c r="ABQ60" s="8">
        <v>0</v>
      </c>
      <c r="ABR60" s="8">
        <v>0</v>
      </c>
      <c r="ABS60" s="8">
        <v>0</v>
      </c>
      <c r="ABT60" s="8" t="s">
        <v>5</v>
      </c>
      <c r="ABU60" s="231" t="s">
        <v>5</v>
      </c>
      <c r="ABV60" s="231" t="s">
        <v>5</v>
      </c>
      <c r="ABW60" s="231" t="s">
        <v>5</v>
      </c>
      <c r="ABX60" s="231" t="s">
        <v>5</v>
      </c>
      <c r="ABY60" s="231" t="s">
        <v>5</v>
      </c>
      <c r="ABZ60" s="231" t="s">
        <v>5</v>
      </c>
      <c r="ACA60" s="231" t="s">
        <v>5</v>
      </c>
      <c r="ACB60" s="231" t="s">
        <v>5</v>
      </c>
      <c r="ACC60" s="231" t="s">
        <v>5</v>
      </c>
      <c r="ACD60" s="231" t="s">
        <v>5</v>
      </c>
      <c r="ACE60" s="231" t="s">
        <v>5</v>
      </c>
      <c r="ACF60" s="231" t="s">
        <v>5</v>
      </c>
      <c r="ACG60" s="231" t="s">
        <v>5</v>
      </c>
      <c r="ACH60" s="231" t="s">
        <v>5</v>
      </c>
      <c r="ACI60" s="235" t="s">
        <v>158</v>
      </c>
      <c r="ACJ60" s="8">
        <v>371.34399999999999</v>
      </c>
      <c r="ACK60" s="8">
        <v>353</v>
      </c>
      <c r="ACL60" s="8">
        <v>340</v>
      </c>
      <c r="ACM60" s="8">
        <v>313</v>
      </c>
      <c r="ACN60" s="8">
        <v>301</v>
      </c>
      <c r="ACO60" s="8">
        <v>255</v>
      </c>
      <c r="ACP60" s="8">
        <v>255</v>
      </c>
      <c r="ACQ60" s="8">
        <v>219</v>
      </c>
      <c r="ACR60" s="8" t="s">
        <v>5</v>
      </c>
      <c r="ACS60" s="8" t="s">
        <v>5</v>
      </c>
      <c r="ACT60" s="8" t="s">
        <v>5</v>
      </c>
      <c r="ACU60" s="8" t="s">
        <v>5</v>
      </c>
      <c r="ACV60" s="237" t="s">
        <v>5</v>
      </c>
      <c r="ACW60" s="237" t="s">
        <v>5</v>
      </c>
      <c r="ACX60" s="237" t="s">
        <v>5</v>
      </c>
      <c r="ACY60" s="237" t="s">
        <v>5</v>
      </c>
      <c r="ACZ60" s="237" t="s">
        <v>5</v>
      </c>
      <c r="ADA60" s="237" t="s">
        <v>5</v>
      </c>
      <c r="ADB60" s="237" t="s">
        <v>5</v>
      </c>
      <c r="ADC60" s="237" t="s">
        <v>5</v>
      </c>
      <c r="ADD60" s="237" t="s">
        <v>5</v>
      </c>
      <c r="ADE60" s="237" t="s">
        <v>5</v>
      </c>
      <c r="ADF60" s="237" t="s">
        <v>5</v>
      </c>
      <c r="ADG60" s="237" t="s">
        <v>5</v>
      </c>
      <c r="ADH60" s="237" t="s">
        <v>5</v>
      </c>
      <c r="ADI60" s="237" t="s">
        <v>5</v>
      </c>
      <c r="ADJ60" s="127" t="s">
        <v>158</v>
      </c>
      <c r="ADK60" s="128">
        <v>0.41839086294416256</v>
      </c>
      <c r="ADL60" s="128">
        <v>1.0311558441558442</v>
      </c>
      <c r="ADM60" s="128">
        <v>0.6382661064425772</v>
      </c>
      <c r="ADN60" s="128">
        <v>0.66404848484848489</v>
      </c>
      <c r="ADO60" s="128">
        <v>0.57097560975609751</v>
      </c>
      <c r="ADP60" s="128">
        <v>0.63710280373831774</v>
      </c>
      <c r="ADQ60" s="128">
        <v>0.68496907216494862</v>
      </c>
      <c r="ADR60" s="128">
        <v>0.54257250000000001</v>
      </c>
      <c r="ADS60" s="128" t="s">
        <v>158</v>
      </c>
      <c r="ADT60" s="128" t="s">
        <v>158</v>
      </c>
      <c r="ADU60" s="128" t="s">
        <v>158</v>
      </c>
      <c r="ADV60" s="128" t="s">
        <v>158</v>
      </c>
      <c r="ADW60" s="128" t="s">
        <v>158</v>
      </c>
      <c r="ADX60" s="128" t="s">
        <v>158</v>
      </c>
      <c r="ADY60" s="128" t="s">
        <v>158</v>
      </c>
      <c r="ADZ60" s="128" t="s">
        <v>158</v>
      </c>
      <c r="AEA60" s="128" t="s">
        <v>158</v>
      </c>
      <c r="AEB60" s="128" t="s">
        <v>158</v>
      </c>
      <c r="AEC60" s="128" t="s">
        <v>158</v>
      </c>
      <c r="AED60" s="128" t="s">
        <v>158</v>
      </c>
      <c r="AEE60" s="128" t="s">
        <v>158</v>
      </c>
      <c r="AEF60" s="128" t="s">
        <v>158</v>
      </c>
      <c r="AEG60" s="128" t="s">
        <v>158</v>
      </c>
      <c r="AEH60" s="128" t="s">
        <v>158</v>
      </c>
      <c r="AEI60" s="128" t="s">
        <v>158</v>
      </c>
      <c r="AEJ60" s="128" t="s">
        <v>158</v>
      </c>
      <c r="AEK60" s="127" t="s">
        <v>158</v>
      </c>
      <c r="AEL60" s="128">
        <v>0.21398125572385635</v>
      </c>
      <c r="AEM60" s="128">
        <v>0.69126353099730464</v>
      </c>
      <c r="AEN60" s="128">
        <v>0.66092279005524879</v>
      </c>
      <c r="AEO60" s="128">
        <v>0.73925397590361452</v>
      </c>
      <c r="AEP60" s="128">
        <v>0.69343817034700317</v>
      </c>
      <c r="AEQ60" s="128">
        <v>0.76660036630036632</v>
      </c>
      <c r="AER60" s="128">
        <v>0.80733298113207552</v>
      </c>
      <c r="AES60" s="128">
        <v>0.92376446153846148</v>
      </c>
      <c r="AET60" s="128" t="s">
        <v>158</v>
      </c>
      <c r="AEU60" s="128" t="s">
        <v>158</v>
      </c>
      <c r="AEV60" s="128" t="s">
        <v>158</v>
      </c>
      <c r="AEW60" s="128" t="s">
        <v>158</v>
      </c>
      <c r="AEX60" s="128" t="s">
        <v>158</v>
      </c>
      <c r="AEY60" s="128" t="s">
        <v>158</v>
      </c>
      <c r="AEZ60" s="128" t="s">
        <v>158</v>
      </c>
      <c r="AFA60" s="128" t="s">
        <v>158</v>
      </c>
      <c r="AFB60" s="128" t="s">
        <v>158</v>
      </c>
      <c r="AFC60" s="128" t="s">
        <v>158</v>
      </c>
      <c r="AFD60" s="128" t="s">
        <v>158</v>
      </c>
      <c r="AFE60" s="128" t="s">
        <v>158</v>
      </c>
      <c r="AFF60" s="128" t="s">
        <v>158</v>
      </c>
      <c r="AFG60" s="128" t="s">
        <v>158</v>
      </c>
      <c r="AFH60" s="128" t="s">
        <v>158</v>
      </c>
      <c r="AFI60" s="128" t="s">
        <v>158</v>
      </c>
      <c r="AFJ60" s="128" t="s">
        <v>158</v>
      </c>
      <c r="AFK60" s="128" t="s">
        <v>158</v>
      </c>
      <c r="AFL60" s="134" t="s">
        <v>158</v>
      </c>
      <c r="AFM60" s="135">
        <v>0.23464329923739183</v>
      </c>
      <c r="AFN60" s="135">
        <v>0.72651209631728053</v>
      </c>
      <c r="AFO60" s="135">
        <v>0.7036883823529414</v>
      </c>
      <c r="AFP60" s="135">
        <v>0.7841288178913739</v>
      </c>
      <c r="AFQ60" s="135">
        <v>0.7302986710963455</v>
      </c>
      <c r="AFR60" s="135">
        <v>0.82071333333333329</v>
      </c>
      <c r="AFS60" s="135">
        <v>0.83899309803921585</v>
      </c>
      <c r="AFT60" s="135">
        <v>0.98703600000000002</v>
      </c>
      <c r="AFU60" s="135" t="s">
        <v>158</v>
      </c>
      <c r="AFV60" s="135" t="s">
        <v>158</v>
      </c>
      <c r="AFW60" s="135" t="s">
        <v>158</v>
      </c>
      <c r="AFX60" s="135" t="s">
        <v>158</v>
      </c>
      <c r="AFY60" s="135" t="s">
        <v>158</v>
      </c>
      <c r="AFZ60" s="135" t="s">
        <v>158</v>
      </c>
      <c r="AGA60" s="135" t="s">
        <v>158</v>
      </c>
      <c r="AGB60" s="135" t="s">
        <v>158</v>
      </c>
      <c r="AGC60" s="135" t="s">
        <v>158</v>
      </c>
      <c r="AGD60" s="135" t="s">
        <v>158</v>
      </c>
      <c r="AGE60" s="135" t="s">
        <v>158</v>
      </c>
      <c r="AGF60" s="135" t="s">
        <v>158</v>
      </c>
      <c r="AGG60" s="135" t="s">
        <v>158</v>
      </c>
      <c r="AGH60" s="135" t="s">
        <v>158</v>
      </c>
      <c r="AGI60" s="135" t="s">
        <v>158</v>
      </c>
      <c r="AGJ60" s="135" t="s">
        <v>158</v>
      </c>
      <c r="AGK60" s="135" t="s">
        <v>158</v>
      </c>
      <c r="AGL60" s="135" t="s">
        <v>158</v>
      </c>
    </row>
    <row r="61" spans="1:870" x14ac:dyDescent="0.2">
      <c r="A61" s="7">
        <v>59</v>
      </c>
      <c r="B61" s="1" t="s">
        <v>422</v>
      </c>
      <c r="C61" s="1" t="s">
        <v>423</v>
      </c>
      <c r="D61" s="94">
        <v>0.20250000000000001</v>
      </c>
      <c r="E61" s="95">
        <v>0.22500000000000001</v>
      </c>
      <c r="F61" s="57">
        <v>0.9</v>
      </c>
      <c r="G61" s="58" t="s">
        <v>185</v>
      </c>
      <c r="H61" s="58">
        <v>1.216548</v>
      </c>
      <c r="I61" s="226" t="s">
        <v>5</v>
      </c>
      <c r="J61" s="58" t="s">
        <v>185</v>
      </c>
      <c r="K61" s="58" t="s">
        <v>1280</v>
      </c>
      <c r="L61" s="226" t="s">
        <v>424</v>
      </c>
      <c r="M61" s="150">
        <v>0.81</v>
      </c>
      <c r="N61" s="123">
        <v>0.73</v>
      </c>
      <c r="O61" s="123">
        <v>0.66</v>
      </c>
      <c r="P61" s="123">
        <v>0.6</v>
      </c>
      <c r="Q61" s="123">
        <v>0.54</v>
      </c>
      <c r="R61" s="123">
        <v>0.49</v>
      </c>
      <c r="S61" s="123">
        <v>0.44</v>
      </c>
      <c r="T61" s="124">
        <v>0.30000000000000004</v>
      </c>
      <c r="U61" s="124">
        <v>0.16572000000000001</v>
      </c>
      <c r="V61" s="124">
        <v>0.12429</v>
      </c>
      <c r="W61" s="124" t="s">
        <v>1336</v>
      </c>
      <c r="X61" s="124" t="s">
        <v>5</v>
      </c>
      <c r="Y61" s="124" t="s">
        <v>5</v>
      </c>
      <c r="Z61" s="124" t="s">
        <v>5</v>
      </c>
      <c r="AA61" s="142" t="s">
        <v>5</v>
      </c>
      <c r="AB61" s="124" t="s">
        <v>5</v>
      </c>
      <c r="AC61" s="124" t="s">
        <v>5</v>
      </c>
      <c r="AD61" s="124" t="s">
        <v>5</v>
      </c>
      <c r="AE61" s="124" t="s">
        <v>5</v>
      </c>
      <c r="AF61" s="124" t="s">
        <v>5</v>
      </c>
      <c r="AG61" s="124" t="s">
        <v>5</v>
      </c>
      <c r="AH61" s="137" t="s">
        <v>5</v>
      </c>
      <c r="AI61" s="137" t="s">
        <v>5</v>
      </c>
      <c r="AJ61" s="137" t="s">
        <v>5</v>
      </c>
      <c r="AK61" s="137" t="s">
        <v>5</v>
      </c>
      <c r="AL61" s="137" t="s">
        <v>5</v>
      </c>
      <c r="AM61" s="137" t="s">
        <v>5</v>
      </c>
      <c r="AN61" s="137" t="s">
        <v>5</v>
      </c>
      <c r="AO61" s="137" t="s">
        <v>5</v>
      </c>
      <c r="AP61" s="137" t="s">
        <v>5</v>
      </c>
      <c r="AQ61" s="137" t="s">
        <v>5</v>
      </c>
      <c r="AR61" s="137" t="s">
        <v>5</v>
      </c>
      <c r="AS61" s="137" t="s">
        <v>5</v>
      </c>
      <c r="AT61" s="137" t="s">
        <v>5</v>
      </c>
      <c r="AU61" s="137" t="s">
        <v>5</v>
      </c>
      <c r="AV61" s="137" t="s">
        <v>5</v>
      </c>
      <c r="AW61" s="137" t="s">
        <v>5</v>
      </c>
      <c r="AX61" s="137" t="s">
        <v>5</v>
      </c>
      <c r="AY61" s="137" t="s">
        <v>5</v>
      </c>
      <c r="AZ61" s="137" t="s">
        <v>5</v>
      </c>
      <c r="BA61" s="137" t="s">
        <v>5</v>
      </c>
      <c r="BB61" s="137" t="s">
        <v>5</v>
      </c>
      <c r="BC61" s="137" t="s">
        <v>5</v>
      </c>
      <c r="BD61" s="137" t="s">
        <v>5</v>
      </c>
      <c r="BE61" s="137" t="s">
        <v>5</v>
      </c>
      <c r="BF61" s="137" t="s">
        <v>5</v>
      </c>
      <c r="BG61" s="137" t="s">
        <v>5</v>
      </c>
      <c r="BH61" s="137" t="s">
        <v>5</v>
      </c>
      <c r="BI61" s="137" t="s">
        <v>5</v>
      </c>
      <c r="BJ61" s="137" t="s">
        <v>5</v>
      </c>
      <c r="BK61" s="137" t="s">
        <v>5</v>
      </c>
      <c r="BL61" s="137" t="s">
        <v>5</v>
      </c>
      <c r="BM61" s="126">
        <v>0.1095890410958904</v>
      </c>
      <c r="BN61" s="125">
        <v>0.10606060606060597</v>
      </c>
      <c r="BO61" s="125">
        <v>0.10000000000000009</v>
      </c>
      <c r="BP61" s="125">
        <v>0.11111111111111094</v>
      </c>
      <c r="BQ61" s="125">
        <v>0.10204081632653073</v>
      </c>
      <c r="BR61" s="125">
        <v>0.11363636363636354</v>
      </c>
      <c r="BS61" s="125">
        <v>0.46666666666666656</v>
      </c>
      <c r="BT61" s="125">
        <v>0.81028240405503271</v>
      </c>
      <c r="BU61" s="125">
        <v>0.33333333333333348</v>
      </c>
      <c r="BV61" s="125" t="s">
        <v>158</v>
      </c>
      <c r="BW61" s="125" t="s">
        <v>158</v>
      </c>
      <c r="BX61" s="125" t="s">
        <v>158</v>
      </c>
      <c r="BY61" s="125" t="s">
        <v>158</v>
      </c>
      <c r="BZ61" s="125" t="s">
        <v>158</v>
      </c>
      <c r="CA61" s="125" t="s">
        <v>158</v>
      </c>
      <c r="CB61" s="125" t="s">
        <v>158</v>
      </c>
      <c r="CC61" s="125" t="s">
        <v>158</v>
      </c>
      <c r="CD61" s="125" t="s">
        <v>158</v>
      </c>
      <c r="CE61" s="125" t="s">
        <v>158</v>
      </c>
      <c r="CF61" s="125" t="s">
        <v>158</v>
      </c>
      <c r="CG61" s="125" t="s">
        <v>158</v>
      </c>
      <c r="CH61" s="125" t="s">
        <v>158</v>
      </c>
      <c r="CI61" s="125" t="s">
        <v>158</v>
      </c>
      <c r="CJ61" s="125" t="s">
        <v>158</v>
      </c>
      <c r="CK61" s="125" t="s">
        <v>158</v>
      </c>
      <c r="CL61" s="125" t="s">
        <v>158</v>
      </c>
      <c r="CM61" s="125" t="s">
        <v>158</v>
      </c>
      <c r="CN61" s="125" t="s">
        <v>158</v>
      </c>
      <c r="CO61" s="125" t="s">
        <v>158</v>
      </c>
      <c r="CP61" s="125" t="s">
        <v>158</v>
      </c>
      <c r="CQ61" s="125" t="s">
        <v>158</v>
      </c>
      <c r="CR61" s="125" t="s">
        <v>158</v>
      </c>
      <c r="CS61" s="125" t="s">
        <v>158</v>
      </c>
      <c r="CT61" s="125" t="s">
        <v>158</v>
      </c>
      <c r="CU61" s="125" t="s">
        <v>158</v>
      </c>
      <c r="CV61" s="125" t="s">
        <v>158</v>
      </c>
      <c r="CW61" s="125" t="s">
        <v>158</v>
      </c>
      <c r="CX61" s="125" t="s">
        <v>158</v>
      </c>
      <c r="CY61" s="125" t="s">
        <v>158</v>
      </c>
      <c r="CZ61" s="125" t="s">
        <v>158</v>
      </c>
      <c r="DA61" s="125" t="s">
        <v>158</v>
      </c>
      <c r="DB61" s="125" t="s">
        <v>158</v>
      </c>
      <c r="DC61" s="125" t="s">
        <v>158</v>
      </c>
      <c r="DD61" s="125" t="s">
        <v>158</v>
      </c>
      <c r="DE61" s="125" t="s">
        <v>158</v>
      </c>
      <c r="DF61" s="125" t="s">
        <v>158</v>
      </c>
      <c r="DG61" s="125" t="s">
        <v>158</v>
      </c>
      <c r="DH61" s="125" t="s">
        <v>158</v>
      </c>
      <c r="DI61" s="125" t="s">
        <v>158</v>
      </c>
      <c r="DJ61" s="125" t="s">
        <v>158</v>
      </c>
      <c r="DK61" s="125" t="s">
        <v>158</v>
      </c>
      <c r="DL61" s="127">
        <v>4.2097793933647031E-3</v>
      </c>
      <c r="DM61" s="128">
        <v>3.5742938332762849E-3</v>
      </c>
      <c r="DN61" s="128">
        <v>4.6803932970344141E-3</v>
      </c>
      <c r="DO61" s="128">
        <v>5.5573083903392431E-3</v>
      </c>
      <c r="DP61" s="128">
        <v>6.0751758270382924E-3</v>
      </c>
      <c r="DQ61" s="128">
        <v>6.7171329040430685E-3</v>
      </c>
      <c r="DR61" s="128">
        <v>8.3812338749101357E-3</v>
      </c>
      <c r="DS61" s="128">
        <v>6.5732220699108992E-3</v>
      </c>
      <c r="DT61" s="128" t="s">
        <v>158</v>
      </c>
      <c r="DU61" s="128" t="s">
        <v>158</v>
      </c>
      <c r="DV61" s="128" t="s">
        <v>158</v>
      </c>
      <c r="DW61" s="128" t="s">
        <v>158</v>
      </c>
      <c r="DX61" s="128" t="s">
        <v>158</v>
      </c>
      <c r="DY61" s="128" t="s">
        <v>158</v>
      </c>
      <c r="DZ61" s="128" t="s">
        <v>158</v>
      </c>
      <c r="EA61" s="128" t="s">
        <v>158</v>
      </c>
      <c r="EB61" s="128" t="s">
        <v>158</v>
      </c>
      <c r="EC61" s="128" t="s">
        <v>158</v>
      </c>
      <c r="ED61" s="128" t="s">
        <v>158</v>
      </c>
      <c r="EE61" s="128" t="s">
        <v>158</v>
      </c>
      <c r="EF61" s="128" t="s">
        <v>158</v>
      </c>
      <c r="EG61" s="128" t="s">
        <v>158</v>
      </c>
      <c r="EH61" s="128" t="s">
        <v>158</v>
      </c>
      <c r="EI61" s="128" t="s">
        <v>158</v>
      </c>
      <c r="EJ61" s="128" t="s">
        <v>158</v>
      </c>
      <c r="EK61" s="128" t="s">
        <v>158</v>
      </c>
      <c r="EL61" s="128" t="s">
        <v>158</v>
      </c>
      <c r="EM61" s="127">
        <v>6.1356121029284899E-3</v>
      </c>
      <c r="EN61" s="128">
        <v>4.2396195866055046E-3</v>
      </c>
      <c r="EO61" s="128">
        <v>6.0651459103986853E-3</v>
      </c>
      <c r="EP61" s="128">
        <v>6.5107948969578017E-3</v>
      </c>
      <c r="EQ61" s="128">
        <v>7.2340570719602992E-3</v>
      </c>
      <c r="ER61" s="128">
        <v>7.8625231681700228E-3</v>
      </c>
      <c r="ES61" s="128">
        <v>1.0127081584433633E-2</v>
      </c>
      <c r="ET61" s="128">
        <v>9.0240705716302071E-3</v>
      </c>
      <c r="EU61" s="128" t="s">
        <v>158</v>
      </c>
      <c r="EV61" s="128" t="s">
        <v>158</v>
      </c>
      <c r="EW61" s="128" t="s">
        <v>158</v>
      </c>
      <c r="EX61" s="128" t="s">
        <v>158</v>
      </c>
      <c r="EY61" s="128" t="s">
        <v>158</v>
      </c>
      <c r="EZ61" s="128" t="s">
        <v>158</v>
      </c>
      <c r="FA61" s="128" t="s">
        <v>158</v>
      </c>
      <c r="FB61" s="128" t="s">
        <v>158</v>
      </c>
      <c r="FC61" s="128" t="s">
        <v>158</v>
      </c>
      <c r="FD61" s="128" t="s">
        <v>158</v>
      </c>
      <c r="FE61" s="128" t="s">
        <v>158</v>
      </c>
      <c r="FF61" s="128" t="s">
        <v>158</v>
      </c>
      <c r="FG61" s="128" t="s">
        <v>158</v>
      </c>
      <c r="FH61" s="128" t="s">
        <v>158</v>
      </c>
      <c r="FI61" s="128" t="s">
        <v>158</v>
      </c>
      <c r="FJ61" s="128" t="s">
        <v>158</v>
      </c>
      <c r="FK61" s="128" t="s">
        <v>158</v>
      </c>
      <c r="FL61" s="128" t="s">
        <v>158</v>
      </c>
      <c r="FM61" s="128" t="s">
        <v>158</v>
      </c>
      <c r="FN61" s="127">
        <v>7.2562696696630473E-3</v>
      </c>
      <c r="FO61" s="128">
        <v>5.4461074765835621E-3</v>
      </c>
      <c r="FP61" s="128">
        <v>1.0621281190019195E-2</v>
      </c>
      <c r="FQ61" s="128">
        <v>9.0040714770413931E-3</v>
      </c>
      <c r="FR61" s="128">
        <v>8.9530134357005773E-3</v>
      </c>
      <c r="FS61" s="128">
        <v>1.0100222222222221E-2</v>
      </c>
      <c r="FT61" s="128">
        <v>1.2867876732891833E-2</v>
      </c>
      <c r="FU61" s="128">
        <v>1.2723490547263685E-2</v>
      </c>
      <c r="FV61" s="128" t="s">
        <v>158</v>
      </c>
      <c r="FW61" s="128" t="s">
        <v>158</v>
      </c>
      <c r="FX61" s="128" t="s">
        <v>158</v>
      </c>
      <c r="FY61" s="128" t="s">
        <v>158</v>
      </c>
      <c r="FZ61" s="128" t="s">
        <v>158</v>
      </c>
      <c r="GA61" s="128" t="s">
        <v>158</v>
      </c>
      <c r="GB61" s="128" t="s">
        <v>158</v>
      </c>
      <c r="GC61" s="128" t="s">
        <v>158</v>
      </c>
      <c r="GD61" s="128" t="s">
        <v>158</v>
      </c>
      <c r="GE61" s="128" t="s">
        <v>158</v>
      </c>
      <c r="GF61" s="128" t="s">
        <v>158</v>
      </c>
      <c r="GG61" s="128" t="s">
        <v>158</v>
      </c>
      <c r="GH61" s="128" t="s">
        <v>158</v>
      </c>
      <c r="GI61" s="128" t="s">
        <v>158</v>
      </c>
      <c r="GJ61" s="128" t="s">
        <v>158</v>
      </c>
      <c r="GK61" s="128" t="s">
        <v>158</v>
      </c>
      <c r="GL61" s="128" t="s">
        <v>158</v>
      </c>
      <c r="GM61" s="128" t="s">
        <v>158</v>
      </c>
      <c r="GN61" s="128" t="s">
        <v>158</v>
      </c>
      <c r="GO61" s="109" t="s">
        <v>158</v>
      </c>
      <c r="GP61" s="141">
        <v>3.05</v>
      </c>
      <c r="GQ61" s="141">
        <v>2.02</v>
      </c>
      <c r="GR61" s="141">
        <v>-6.58</v>
      </c>
      <c r="GS61" s="141">
        <v>1.8</v>
      </c>
      <c r="GT61" s="141">
        <v>1.41</v>
      </c>
      <c r="GU61" s="129">
        <v>0.92</v>
      </c>
      <c r="GV61" s="129">
        <v>0.59</v>
      </c>
      <c r="GW61" s="129">
        <v>0.36</v>
      </c>
      <c r="GX61" s="129">
        <v>0.09</v>
      </c>
      <c r="GY61" s="129">
        <v>-0.12</v>
      </c>
      <c r="GZ61" s="129">
        <v>2.1</v>
      </c>
      <c r="HA61" s="129">
        <v>0.11</v>
      </c>
      <c r="HB61" s="129">
        <v>-1.87</v>
      </c>
      <c r="HC61" s="129">
        <v>0.85</v>
      </c>
      <c r="HD61" s="110" t="s">
        <v>158</v>
      </c>
      <c r="HE61" s="129" t="s">
        <v>158</v>
      </c>
      <c r="HF61" s="231" t="s">
        <v>158</v>
      </c>
      <c r="HG61" s="231" t="s">
        <v>158</v>
      </c>
      <c r="HH61" s="231" t="s">
        <v>158</v>
      </c>
      <c r="HI61" s="231" t="s">
        <v>158</v>
      </c>
      <c r="HJ61" s="231" t="s">
        <v>158</v>
      </c>
      <c r="HK61" s="231" t="s">
        <v>158</v>
      </c>
      <c r="HL61" s="231" t="s">
        <v>158</v>
      </c>
      <c r="HM61" s="231" t="s">
        <v>158</v>
      </c>
      <c r="HN61" s="231" t="s">
        <v>158</v>
      </c>
      <c r="HO61" s="231" t="s">
        <v>158</v>
      </c>
      <c r="HP61" s="232" t="s">
        <v>158</v>
      </c>
      <c r="HQ61" s="131">
        <v>69.053467217704934</v>
      </c>
      <c r="HR61" s="131">
        <v>55.360118811881186</v>
      </c>
      <c r="HS61" s="131" t="s">
        <v>1288</v>
      </c>
      <c r="HT61" s="131">
        <v>56.254975000000009</v>
      </c>
      <c r="HU61" s="131">
        <v>58.022553191489365</v>
      </c>
      <c r="HV61" s="131">
        <v>65.23231513043477</v>
      </c>
      <c r="HW61" s="131">
        <v>65.344289186440676</v>
      </c>
      <c r="HX61" s="131" t="s">
        <v>158</v>
      </c>
      <c r="HY61" s="131" t="s">
        <v>158</v>
      </c>
      <c r="HZ61" s="131" t="s">
        <v>1288</v>
      </c>
      <c r="IA61" s="131" t="s">
        <v>158</v>
      </c>
      <c r="IB61" s="131" t="s">
        <v>158</v>
      </c>
      <c r="IC61" s="131" t="s">
        <v>1288</v>
      </c>
      <c r="ID61" s="131" t="s">
        <v>158</v>
      </c>
      <c r="IE61" s="131" t="s">
        <v>158</v>
      </c>
      <c r="IF61" s="131" t="s">
        <v>158</v>
      </c>
      <c r="IG61" s="131" t="s">
        <v>158</v>
      </c>
      <c r="IH61" s="131" t="s">
        <v>158</v>
      </c>
      <c r="II61" s="131" t="s">
        <v>158</v>
      </c>
      <c r="IJ61" s="131" t="s">
        <v>158</v>
      </c>
      <c r="IK61" s="131" t="s">
        <v>158</v>
      </c>
      <c r="IL61" s="131" t="s">
        <v>158</v>
      </c>
      <c r="IM61" s="131" t="s">
        <v>158</v>
      </c>
      <c r="IN61" s="131" t="s">
        <v>158</v>
      </c>
      <c r="IO61" s="131" t="s">
        <v>158</v>
      </c>
      <c r="IP61" s="131" t="s">
        <v>158</v>
      </c>
      <c r="IQ61" s="130" t="s">
        <v>158</v>
      </c>
      <c r="IR61" s="131">
        <v>88.704327455819495</v>
      </c>
      <c r="IS61" s="131">
        <v>96.94661881188118</v>
      </c>
      <c r="IT61" s="131" t="s">
        <v>1288</v>
      </c>
      <c r="IU61" s="131">
        <v>69.622280000000003</v>
      </c>
      <c r="IV61" s="131">
        <v>74.535956028368801</v>
      </c>
      <c r="IW61" s="131">
        <v>82.886800417391299</v>
      </c>
      <c r="IX61" s="131">
        <v>92.132196793220331</v>
      </c>
      <c r="IY61" s="131" t="s">
        <v>158</v>
      </c>
      <c r="IZ61" s="131" t="s">
        <v>158</v>
      </c>
      <c r="JA61" s="131" t="s">
        <v>1288</v>
      </c>
      <c r="JB61" s="131" t="s">
        <v>158</v>
      </c>
      <c r="JC61" s="131" t="s">
        <v>158</v>
      </c>
      <c r="JD61" s="131" t="s">
        <v>1288</v>
      </c>
      <c r="JE61" s="131" t="s">
        <v>158</v>
      </c>
      <c r="JF61" s="131" t="s">
        <v>158</v>
      </c>
      <c r="JG61" s="131" t="s">
        <v>158</v>
      </c>
      <c r="JH61" s="131" t="s">
        <v>158</v>
      </c>
      <c r="JI61" s="131" t="s">
        <v>158</v>
      </c>
      <c r="JJ61" s="131" t="s">
        <v>158</v>
      </c>
      <c r="JK61" s="131" t="s">
        <v>158</v>
      </c>
      <c r="JL61" s="131" t="s">
        <v>158</v>
      </c>
      <c r="JM61" s="131" t="s">
        <v>158</v>
      </c>
      <c r="JN61" s="131" t="s">
        <v>158</v>
      </c>
      <c r="JO61" s="131" t="s">
        <v>158</v>
      </c>
      <c r="JP61" s="131" t="s">
        <v>158</v>
      </c>
      <c r="JQ61" s="131" t="s">
        <v>158</v>
      </c>
      <c r="JR61" s="130" t="s">
        <v>158</v>
      </c>
      <c r="JS61" s="131">
        <v>105.21591722459017</v>
      </c>
      <c r="JT61" s="131">
        <v>125.62948267326732</v>
      </c>
      <c r="JU61" s="131" t="s">
        <v>1288</v>
      </c>
      <c r="JV61" s="131">
        <v>82.903205</v>
      </c>
      <c r="JW61" s="131">
        <v>87.245658156028384</v>
      </c>
      <c r="JX61" s="131">
        <v>100.15248382608695</v>
      </c>
      <c r="JY61" s="131">
        <v>126.4840038779661</v>
      </c>
      <c r="JZ61" s="131" t="s">
        <v>158</v>
      </c>
      <c r="KA61" s="131" t="s">
        <v>158</v>
      </c>
      <c r="KB61" s="131" t="s">
        <v>1288</v>
      </c>
      <c r="KC61" s="131" t="s">
        <v>158</v>
      </c>
      <c r="KD61" s="131" t="s">
        <v>158</v>
      </c>
      <c r="KE61" s="131" t="s">
        <v>1288</v>
      </c>
      <c r="KF61" s="131" t="s">
        <v>158</v>
      </c>
      <c r="KG61" s="131" t="s">
        <v>158</v>
      </c>
      <c r="KH61" s="131" t="s">
        <v>158</v>
      </c>
      <c r="KI61" s="131" t="s">
        <v>158</v>
      </c>
      <c r="KJ61" s="131" t="s">
        <v>158</v>
      </c>
      <c r="KK61" s="131" t="s">
        <v>158</v>
      </c>
      <c r="KL61" s="131" t="s">
        <v>158</v>
      </c>
      <c r="KM61" s="131" t="s">
        <v>158</v>
      </c>
      <c r="KN61" s="131" t="s">
        <v>158</v>
      </c>
      <c r="KO61" s="131" t="s">
        <v>158</v>
      </c>
      <c r="KP61" s="131" t="s">
        <v>158</v>
      </c>
      <c r="KQ61" s="131" t="s">
        <v>158</v>
      </c>
      <c r="KR61" s="131" t="s">
        <v>158</v>
      </c>
      <c r="KS61" s="116" t="s">
        <v>158</v>
      </c>
      <c r="KT61" s="132">
        <v>74.110633935476685</v>
      </c>
      <c r="KU61" s="132">
        <v>64.465116279069761</v>
      </c>
      <c r="KV61" s="132">
        <v>61.717948717948715</v>
      </c>
      <c r="KW61" s="132">
        <v>52.189189189189186</v>
      </c>
      <c r="KX61" s="132">
        <v>46.081081081081081</v>
      </c>
      <c r="KY61" s="132">
        <v>41.194444444444443</v>
      </c>
      <c r="KZ61" s="132">
        <v>35.111111111111114</v>
      </c>
      <c r="LA61" s="132">
        <v>31.444444444444443</v>
      </c>
      <c r="LB61" s="132">
        <v>65.111111111111114</v>
      </c>
      <c r="LC61" s="132">
        <v>76.86666666666666</v>
      </c>
      <c r="LD61" s="132">
        <v>71.741935483870961</v>
      </c>
      <c r="LE61" s="132">
        <v>66.2</v>
      </c>
      <c r="LF61" s="132" t="s">
        <v>158</v>
      </c>
      <c r="LG61" s="132" t="s">
        <v>158</v>
      </c>
      <c r="LH61" s="132" t="s">
        <v>158</v>
      </c>
      <c r="LI61" s="132" t="s">
        <v>158</v>
      </c>
      <c r="LJ61" s="132" t="s">
        <v>158</v>
      </c>
      <c r="LK61" s="132" t="s">
        <v>158</v>
      </c>
      <c r="LL61" s="132" t="s">
        <v>158</v>
      </c>
      <c r="LM61" s="132" t="s">
        <v>158</v>
      </c>
      <c r="LN61" s="132" t="s">
        <v>158</v>
      </c>
      <c r="LO61" s="132" t="s">
        <v>158</v>
      </c>
      <c r="LP61" s="132" t="s">
        <v>158</v>
      </c>
      <c r="LQ61" s="132" t="s">
        <v>158</v>
      </c>
      <c r="LR61" s="132" t="s">
        <v>158</v>
      </c>
      <c r="LS61" s="132" t="s">
        <v>158</v>
      </c>
      <c r="LT61" s="130" t="s">
        <v>158</v>
      </c>
      <c r="LU61" s="131">
        <v>2.8418738827327683</v>
      </c>
      <c r="LV61" s="131">
        <v>1.734696940836941</v>
      </c>
      <c r="LW61" s="131">
        <v>1.9009785716659744</v>
      </c>
      <c r="LX61" s="131">
        <v>1.9402285525634388</v>
      </c>
      <c r="LY61" s="131">
        <v>1.7753880351906159</v>
      </c>
      <c r="LZ61" s="131">
        <v>1.4568403756709372</v>
      </c>
      <c r="MA61" s="131">
        <v>1.0980322012025316</v>
      </c>
      <c r="MB61" s="131" t="s">
        <v>158</v>
      </c>
      <c r="MC61" s="131" t="s">
        <v>158</v>
      </c>
      <c r="MD61" s="131" t="s">
        <v>158</v>
      </c>
      <c r="ME61" s="131" t="s">
        <v>158</v>
      </c>
      <c r="MF61" s="131" t="s">
        <v>158</v>
      </c>
      <c r="MG61" s="131" t="s">
        <v>158</v>
      </c>
      <c r="MH61" s="131" t="s">
        <v>158</v>
      </c>
      <c r="MI61" s="131" t="s">
        <v>158</v>
      </c>
      <c r="MJ61" s="131" t="s">
        <v>158</v>
      </c>
      <c r="MK61" s="131" t="s">
        <v>158</v>
      </c>
      <c r="ML61" s="131" t="s">
        <v>158</v>
      </c>
      <c r="MM61" s="131" t="s">
        <v>158</v>
      </c>
      <c r="MN61" s="131" t="s">
        <v>158</v>
      </c>
      <c r="MO61" s="131" t="s">
        <v>158</v>
      </c>
      <c r="MP61" s="131" t="s">
        <v>158</v>
      </c>
      <c r="MQ61" s="131" t="s">
        <v>158</v>
      </c>
      <c r="MR61" s="131" t="s">
        <v>158</v>
      </c>
      <c r="MS61" s="131" t="s">
        <v>158</v>
      </c>
      <c r="MT61" s="131" t="s">
        <v>158</v>
      </c>
      <c r="MU61" s="130" t="s">
        <v>158</v>
      </c>
      <c r="MV61" s="131">
        <v>3.6505989002306762</v>
      </c>
      <c r="MW61" s="131">
        <v>3.0378006168831169</v>
      </c>
      <c r="MX61" s="131">
        <v>2.6289488774407976</v>
      </c>
      <c r="MY61" s="131">
        <v>2.4012655867426207</v>
      </c>
      <c r="MZ61" s="131">
        <v>2.2806691061583577</v>
      </c>
      <c r="NA61" s="131">
        <v>1.8511199122211732</v>
      </c>
      <c r="NB61" s="131">
        <v>1.5481707752278477</v>
      </c>
      <c r="NC61" s="131" t="s">
        <v>158</v>
      </c>
      <c r="ND61" s="131" t="s">
        <v>158</v>
      </c>
      <c r="NE61" s="131" t="s">
        <v>158</v>
      </c>
      <c r="NF61" s="131" t="s">
        <v>158</v>
      </c>
      <c r="NG61" s="131" t="s">
        <v>158</v>
      </c>
      <c r="NH61" s="131" t="s">
        <v>158</v>
      </c>
      <c r="NI61" s="131" t="s">
        <v>158</v>
      </c>
      <c r="NJ61" s="131" t="s">
        <v>158</v>
      </c>
      <c r="NK61" s="131" t="s">
        <v>158</v>
      </c>
      <c r="NL61" s="131" t="s">
        <v>158</v>
      </c>
      <c r="NM61" s="131" t="s">
        <v>158</v>
      </c>
      <c r="NN61" s="131" t="s">
        <v>158</v>
      </c>
      <c r="NO61" s="131" t="s">
        <v>158</v>
      </c>
      <c r="NP61" s="131" t="s">
        <v>158</v>
      </c>
      <c r="NQ61" s="131" t="s">
        <v>158</v>
      </c>
      <c r="NR61" s="131" t="s">
        <v>158</v>
      </c>
      <c r="NS61" s="131" t="s">
        <v>158</v>
      </c>
      <c r="NT61" s="131" t="s">
        <v>158</v>
      </c>
      <c r="NU61" s="131" t="s">
        <v>158</v>
      </c>
      <c r="NV61" s="130" t="s">
        <v>158</v>
      </c>
      <c r="NW61" s="131">
        <v>4.3301282217393293</v>
      </c>
      <c r="NX61" s="131">
        <v>3.9365717406204905</v>
      </c>
      <c r="NY61" s="131">
        <v>3.0800066746987946</v>
      </c>
      <c r="NZ61" s="131">
        <v>2.8593233832211293</v>
      </c>
      <c r="OA61" s="131">
        <v>2.6695636281524928</v>
      </c>
      <c r="OB61" s="131">
        <v>2.2367162942144301</v>
      </c>
      <c r="OC61" s="131">
        <v>2.1254115841518986</v>
      </c>
      <c r="OD61" s="131" t="s">
        <v>158</v>
      </c>
      <c r="OE61" s="131" t="s">
        <v>158</v>
      </c>
      <c r="OF61" s="131" t="s">
        <v>158</v>
      </c>
      <c r="OG61" s="131" t="s">
        <v>158</v>
      </c>
      <c r="OH61" s="131" t="s">
        <v>158</v>
      </c>
      <c r="OI61" s="131" t="s">
        <v>158</v>
      </c>
      <c r="OJ61" s="131" t="s">
        <v>158</v>
      </c>
      <c r="OK61" s="131" t="s">
        <v>158</v>
      </c>
      <c r="OL61" s="131" t="s">
        <v>158</v>
      </c>
      <c r="OM61" s="131" t="s">
        <v>158</v>
      </c>
      <c r="ON61" s="131" t="s">
        <v>158</v>
      </c>
      <c r="OO61" s="131" t="s">
        <v>158</v>
      </c>
      <c r="OP61" s="131" t="s">
        <v>158</v>
      </c>
      <c r="OQ61" s="131" t="s">
        <v>158</v>
      </c>
      <c r="OR61" s="131" t="s">
        <v>158</v>
      </c>
      <c r="OS61" s="131" t="s">
        <v>158</v>
      </c>
      <c r="OT61" s="131" t="s">
        <v>158</v>
      </c>
      <c r="OU61" s="131" t="s">
        <v>158</v>
      </c>
      <c r="OV61" s="131" t="s">
        <v>158</v>
      </c>
      <c r="OW61" s="378" t="s">
        <v>158</v>
      </c>
      <c r="OX61" s="132">
        <v>3.8153699357087962</v>
      </c>
      <c r="OY61" s="132">
        <v>6.7906976744186043</v>
      </c>
      <c r="OZ61" s="132">
        <v>2.7692307692307692</v>
      </c>
      <c r="PA61" s="132">
        <v>2.6756756756756759</v>
      </c>
      <c r="PB61" s="132">
        <v>3.1351351351351351</v>
      </c>
      <c r="PC61" s="132">
        <v>3.0277777777777777</v>
      </c>
      <c r="PD61" s="132">
        <v>2.4166666666666665</v>
      </c>
      <c r="PE61" s="132">
        <v>1.25</v>
      </c>
      <c r="PF61" s="132">
        <v>3.2222222222222223</v>
      </c>
      <c r="PG61" s="132">
        <v>3.4333333333333331</v>
      </c>
      <c r="PH61" s="132">
        <v>2.5806451612903225</v>
      </c>
      <c r="PI61" s="132">
        <v>3.8333333333333335</v>
      </c>
      <c r="PJ61" s="132" t="s">
        <v>158</v>
      </c>
      <c r="PK61" s="132" t="s">
        <v>158</v>
      </c>
      <c r="PL61" s="132" t="s">
        <v>158</v>
      </c>
      <c r="PM61" s="132" t="s">
        <v>158</v>
      </c>
      <c r="PN61" s="132" t="s">
        <v>158</v>
      </c>
      <c r="PO61" s="132" t="s">
        <v>158</v>
      </c>
      <c r="PP61" s="132" t="s">
        <v>158</v>
      </c>
      <c r="PQ61" s="132" t="s">
        <v>158</v>
      </c>
      <c r="PR61" s="132" t="s">
        <v>158</v>
      </c>
      <c r="PS61" s="132" t="s">
        <v>158</v>
      </c>
      <c r="PT61" s="132" t="s">
        <v>158</v>
      </c>
      <c r="PU61" s="132" t="s">
        <v>158</v>
      </c>
      <c r="PV61" s="132" t="s">
        <v>158</v>
      </c>
      <c r="PW61" s="132" t="s">
        <v>158</v>
      </c>
      <c r="PX61" s="130" t="s">
        <v>158</v>
      </c>
      <c r="PY61" s="131">
        <v>55.201219950608426</v>
      </c>
      <c r="PZ61" s="131">
        <v>16.467739452054794</v>
      </c>
      <c r="QA61" s="131">
        <v>42.367179833333331</v>
      </c>
      <c r="QB61" s="131">
        <v>37.844255909090911</v>
      </c>
      <c r="QC61" s="131">
        <v>26.095143103448276</v>
      </c>
      <c r="QD61" s="131">
        <v>19.821048413944954</v>
      </c>
      <c r="QE61" s="131">
        <v>15.953019566896552</v>
      </c>
      <c r="QF61" s="131" t="s">
        <v>158</v>
      </c>
      <c r="QG61" s="131" t="s">
        <v>158</v>
      </c>
      <c r="QH61" s="131" t="s">
        <v>158</v>
      </c>
      <c r="QI61" s="131" t="s">
        <v>158</v>
      </c>
      <c r="QJ61" s="131" t="s">
        <v>158</v>
      </c>
      <c r="QK61" s="131" t="s">
        <v>158</v>
      </c>
      <c r="QL61" s="131" t="s">
        <v>158</v>
      </c>
      <c r="QM61" s="131" t="s">
        <v>158</v>
      </c>
      <c r="QN61" s="131" t="s">
        <v>158</v>
      </c>
      <c r="QO61" s="131" t="s">
        <v>158</v>
      </c>
      <c r="QP61" s="131" t="s">
        <v>158</v>
      </c>
      <c r="QQ61" s="131" t="s">
        <v>158</v>
      </c>
      <c r="QR61" s="131" t="s">
        <v>158</v>
      </c>
      <c r="QS61" s="131" t="s">
        <v>158</v>
      </c>
      <c r="QT61" s="131" t="s">
        <v>158</v>
      </c>
      <c r="QU61" s="131" t="s">
        <v>158</v>
      </c>
      <c r="QV61" s="131" t="s">
        <v>158</v>
      </c>
      <c r="QW61" s="131" t="s">
        <v>158</v>
      </c>
      <c r="QX61" s="131" t="s">
        <v>158</v>
      </c>
      <c r="QY61" s="130" t="s">
        <v>158</v>
      </c>
      <c r="QZ61" s="131">
        <v>70.910082979932227</v>
      </c>
      <c r="RA61" s="131">
        <v>28.838299006849311</v>
      </c>
      <c r="RB61" s="131">
        <v>58.591480999999995</v>
      </c>
      <c r="RC61" s="131">
        <v>46.836806545454543</v>
      </c>
      <c r="RD61" s="131">
        <v>33.521903672413799</v>
      </c>
      <c r="RE61" s="131">
        <v>25.185420457100918</v>
      </c>
      <c r="RF61" s="131">
        <v>22.492963906758622</v>
      </c>
      <c r="RG61" s="131" t="s">
        <v>158</v>
      </c>
      <c r="RH61" s="131" t="s">
        <v>158</v>
      </c>
      <c r="RI61" s="131" t="s">
        <v>158</v>
      </c>
      <c r="RJ61" s="131" t="s">
        <v>158</v>
      </c>
      <c r="RK61" s="131" t="s">
        <v>158</v>
      </c>
      <c r="RL61" s="131" t="s">
        <v>158</v>
      </c>
      <c r="RM61" s="131" t="s">
        <v>158</v>
      </c>
      <c r="RN61" s="131" t="s">
        <v>158</v>
      </c>
      <c r="RO61" s="131" t="s">
        <v>158</v>
      </c>
      <c r="RP61" s="131" t="s">
        <v>158</v>
      </c>
      <c r="RQ61" s="131" t="s">
        <v>158</v>
      </c>
      <c r="RR61" s="131" t="s">
        <v>158</v>
      </c>
      <c r="RS61" s="131" t="s">
        <v>158</v>
      </c>
      <c r="RT61" s="131" t="s">
        <v>158</v>
      </c>
      <c r="RU61" s="131" t="s">
        <v>158</v>
      </c>
      <c r="RV61" s="131" t="s">
        <v>158</v>
      </c>
      <c r="RW61" s="131" t="s">
        <v>158</v>
      </c>
      <c r="RX61" s="131" t="s">
        <v>158</v>
      </c>
      <c r="RY61" s="131" t="s">
        <v>158</v>
      </c>
      <c r="RZ61" s="130" t="s">
        <v>158</v>
      </c>
      <c r="SA61" s="131">
        <v>84.109418730685576</v>
      </c>
      <c r="SB61" s="131">
        <v>37.370468715753425</v>
      </c>
      <c r="SC61" s="131">
        <v>68.64422283333333</v>
      </c>
      <c r="SD61" s="131">
        <v>55.771246999999995</v>
      </c>
      <c r="SE61" s="131">
        <v>39.237982637931033</v>
      </c>
      <c r="SF61" s="131">
        <v>30.431653801100918</v>
      </c>
      <c r="SG61" s="131">
        <v>30.879543015724138</v>
      </c>
      <c r="SH61" s="131" t="s">
        <v>158</v>
      </c>
      <c r="SI61" s="131" t="s">
        <v>158</v>
      </c>
      <c r="SJ61" s="131" t="s">
        <v>158</v>
      </c>
      <c r="SK61" s="131" t="s">
        <v>158</v>
      </c>
      <c r="SL61" s="131" t="s">
        <v>158</v>
      </c>
      <c r="SM61" s="131" t="s">
        <v>158</v>
      </c>
      <c r="SN61" s="131" t="s">
        <v>158</v>
      </c>
      <c r="SO61" s="131" t="s">
        <v>158</v>
      </c>
      <c r="SP61" s="131" t="s">
        <v>158</v>
      </c>
      <c r="SQ61" s="131" t="s">
        <v>158</v>
      </c>
      <c r="SR61" s="131" t="s">
        <v>158</v>
      </c>
      <c r="SS61" s="131" t="s">
        <v>158</v>
      </c>
      <c r="ST61" s="131" t="s">
        <v>158</v>
      </c>
      <c r="SU61" s="131" t="s">
        <v>158</v>
      </c>
      <c r="SV61" s="131" t="s">
        <v>158</v>
      </c>
      <c r="SW61" s="131" t="s">
        <v>158</v>
      </c>
      <c r="SX61" s="131" t="s">
        <v>158</v>
      </c>
      <c r="SY61" s="131" t="s">
        <v>158</v>
      </c>
      <c r="SZ61" s="131" t="s">
        <v>158</v>
      </c>
      <c r="TA61" s="378" t="s">
        <v>158</v>
      </c>
      <c r="TB61" s="132">
        <v>2.4877492065958418</v>
      </c>
      <c r="TC61" s="132">
        <v>5.8604651162790695</v>
      </c>
      <c r="TD61" s="132">
        <v>1.5641025641025641</v>
      </c>
      <c r="TE61" s="132">
        <v>1.5945945945945945</v>
      </c>
      <c r="TF61" s="132">
        <v>2.1351351351351351</v>
      </c>
      <c r="TG61" s="132">
        <v>2.2222222222222223</v>
      </c>
      <c r="TH61" s="132">
        <v>1.8611111111111112</v>
      </c>
      <c r="TI61" s="132">
        <v>0.63888888888888884</v>
      </c>
      <c r="TJ61" s="132">
        <v>2.25</v>
      </c>
      <c r="TK61" s="132">
        <v>1.9666666666666666</v>
      </c>
      <c r="TL61" s="132">
        <v>1.3870967741935485</v>
      </c>
      <c r="TM61" s="132">
        <v>2.7666666666666666</v>
      </c>
      <c r="TN61" s="132" t="s">
        <v>158</v>
      </c>
      <c r="TO61" s="132" t="s">
        <v>158</v>
      </c>
      <c r="TP61" s="132" t="s">
        <v>158</v>
      </c>
      <c r="TQ61" s="132" t="s">
        <v>158</v>
      </c>
      <c r="TR61" s="132" t="s">
        <v>158</v>
      </c>
      <c r="TS61" s="132" t="s">
        <v>158</v>
      </c>
      <c r="TT61" s="132" t="s">
        <v>158</v>
      </c>
      <c r="TU61" s="132" t="s">
        <v>158</v>
      </c>
      <c r="TV61" s="132" t="s">
        <v>158</v>
      </c>
      <c r="TW61" s="132" t="s">
        <v>158</v>
      </c>
      <c r="TX61" s="132" t="s">
        <v>158</v>
      </c>
      <c r="TY61" s="132" t="s">
        <v>158</v>
      </c>
      <c r="TZ61" s="132" t="s">
        <v>158</v>
      </c>
      <c r="UA61" s="132" t="s">
        <v>158</v>
      </c>
      <c r="UB61" s="235" t="s">
        <v>158</v>
      </c>
      <c r="UC61" s="236">
        <v>22.25</v>
      </c>
      <c r="UD61" s="236">
        <v>18.66</v>
      </c>
      <c r="UE61" s="236">
        <v>7.23</v>
      </c>
      <c r="UF61" s="236">
        <v>8.86</v>
      </c>
      <c r="UG61" s="236">
        <v>6.83</v>
      </c>
      <c r="UH61" s="236">
        <v>6.97</v>
      </c>
      <c r="UI61" s="236">
        <v>6.25</v>
      </c>
      <c r="UJ61" s="236">
        <v>0</v>
      </c>
      <c r="UK61" s="236">
        <v>0</v>
      </c>
      <c r="UL61" s="236">
        <v>0</v>
      </c>
      <c r="UM61" s="236">
        <v>0</v>
      </c>
      <c r="UN61" s="236">
        <v>0</v>
      </c>
      <c r="UO61" s="231" t="s">
        <v>5</v>
      </c>
      <c r="UP61" s="231" t="s">
        <v>5</v>
      </c>
      <c r="UQ61" s="231" t="s">
        <v>5</v>
      </c>
      <c r="UR61" s="231" t="s">
        <v>5</v>
      </c>
      <c r="US61" s="231" t="s">
        <v>5</v>
      </c>
      <c r="UT61" s="231" t="s">
        <v>5</v>
      </c>
      <c r="UU61" s="231" t="s">
        <v>5</v>
      </c>
      <c r="UV61" s="231" t="s">
        <v>5</v>
      </c>
      <c r="UW61" s="231" t="s">
        <v>5</v>
      </c>
      <c r="UX61" s="231" t="s">
        <v>5</v>
      </c>
      <c r="UY61" s="231" t="s">
        <v>5</v>
      </c>
      <c r="UZ61" s="231" t="s">
        <v>5</v>
      </c>
      <c r="VA61" s="231" t="s">
        <v>5</v>
      </c>
      <c r="VB61" s="231" t="s">
        <v>5</v>
      </c>
      <c r="VC61" s="130" t="s">
        <v>158</v>
      </c>
      <c r="VD61" s="131">
        <v>7.5514608539325847</v>
      </c>
      <c r="VE61" s="131">
        <v>4.467309753483387</v>
      </c>
      <c r="VF61" s="131">
        <v>12.229598893499308</v>
      </c>
      <c r="VG61" s="131">
        <v>8.8205417607223495</v>
      </c>
      <c r="VH61" s="131">
        <v>9.2240117130307464</v>
      </c>
      <c r="VI61" s="131">
        <v>6.4992826398852221</v>
      </c>
      <c r="VJ61" s="131">
        <v>4.8239999999999998</v>
      </c>
      <c r="VK61" s="131" t="s">
        <v>2188</v>
      </c>
      <c r="VL61" s="131" t="s">
        <v>2188</v>
      </c>
      <c r="VM61" s="131" t="s">
        <v>2188</v>
      </c>
      <c r="VN61" s="131" t="s">
        <v>2188</v>
      </c>
      <c r="VO61" s="131" t="s">
        <v>2188</v>
      </c>
      <c r="VP61" s="131" t="s">
        <v>158</v>
      </c>
      <c r="VQ61" s="131" t="s">
        <v>158</v>
      </c>
      <c r="VR61" s="131" t="s">
        <v>158</v>
      </c>
      <c r="VS61" s="131" t="s">
        <v>158</v>
      </c>
      <c r="VT61" s="131" t="s">
        <v>158</v>
      </c>
      <c r="VU61" s="131" t="s">
        <v>158</v>
      </c>
      <c r="VV61" s="131" t="s">
        <v>158</v>
      </c>
      <c r="VW61" s="131" t="s">
        <v>158</v>
      </c>
      <c r="VX61" s="131" t="s">
        <v>158</v>
      </c>
      <c r="VY61" s="131" t="s">
        <v>158</v>
      </c>
      <c r="VZ61" s="131" t="s">
        <v>158</v>
      </c>
      <c r="WA61" s="131" t="s">
        <v>158</v>
      </c>
      <c r="WB61" s="131" t="s">
        <v>158</v>
      </c>
      <c r="WC61" s="131" t="s">
        <v>158</v>
      </c>
      <c r="WD61" s="130" t="s">
        <v>158</v>
      </c>
      <c r="WE61" s="131">
        <v>9.7004145243744269</v>
      </c>
      <c r="WF61" s="131">
        <v>7.823151125401929</v>
      </c>
      <c r="WG61" s="131">
        <v>16.912863070539419</v>
      </c>
      <c r="WH61" s="131">
        <v>10.916478555304741</v>
      </c>
      <c r="WI61" s="131">
        <v>11.849194729136165</v>
      </c>
      <c r="WJ61" s="131">
        <v>8.258249641319944</v>
      </c>
      <c r="WK61" s="131">
        <v>6.8015999999999996</v>
      </c>
      <c r="WL61" s="131" t="s">
        <v>2188</v>
      </c>
      <c r="WM61" s="131" t="s">
        <v>2188</v>
      </c>
      <c r="WN61" s="131" t="s">
        <v>2188</v>
      </c>
      <c r="WO61" s="131" t="s">
        <v>2188</v>
      </c>
      <c r="WP61" s="131" t="s">
        <v>2188</v>
      </c>
      <c r="WQ61" s="131" t="s">
        <v>158</v>
      </c>
      <c r="WR61" s="131" t="s">
        <v>158</v>
      </c>
      <c r="WS61" s="131" t="s">
        <v>158</v>
      </c>
      <c r="WT61" s="131" t="s">
        <v>158</v>
      </c>
      <c r="WU61" s="131" t="s">
        <v>158</v>
      </c>
      <c r="WV61" s="131" t="s">
        <v>158</v>
      </c>
      <c r="WW61" s="131" t="s">
        <v>158</v>
      </c>
      <c r="WX61" s="131" t="s">
        <v>158</v>
      </c>
      <c r="WY61" s="131" t="s">
        <v>158</v>
      </c>
      <c r="WZ61" s="131" t="s">
        <v>158</v>
      </c>
      <c r="XA61" s="131" t="s">
        <v>158</v>
      </c>
      <c r="XB61" s="131" t="s">
        <v>158</v>
      </c>
      <c r="XC61" s="131" t="s">
        <v>158</v>
      </c>
      <c r="XD61" s="131" t="s">
        <v>158</v>
      </c>
      <c r="XE61" s="130" t="s">
        <v>158</v>
      </c>
      <c r="XF61" s="131">
        <v>11.506067865168541</v>
      </c>
      <c r="XG61" s="131">
        <v>10.137727759914254</v>
      </c>
      <c r="XH61" s="131">
        <v>19.814661134163206</v>
      </c>
      <c r="XI61" s="131">
        <v>12.998871331828443</v>
      </c>
      <c r="XJ61" s="131">
        <v>13.869692532942899</v>
      </c>
      <c r="XK61" s="131">
        <v>9.9784791965566715</v>
      </c>
      <c r="XL61" s="131">
        <v>9.3376000000000001</v>
      </c>
      <c r="XM61" s="131" t="s">
        <v>2188</v>
      </c>
      <c r="XN61" s="131" t="s">
        <v>2188</v>
      </c>
      <c r="XO61" s="131" t="s">
        <v>2188</v>
      </c>
      <c r="XP61" s="131" t="s">
        <v>2188</v>
      </c>
      <c r="XQ61" s="131" t="s">
        <v>2188</v>
      </c>
      <c r="XR61" s="131" t="s">
        <v>158</v>
      </c>
      <c r="XS61" s="131" t="s">
        <v>158</v>
      </c>
      <c r="XT61" s="131" t="s">
        <v>158</v>
      </c>
      <c r="XU61" s="131" t="s">
        <v>158</v>
      </c>
      <c r="XV61" s="131" t="s">
        <v>158</v>
      </c>
      <c r="XW61" s="131" t="s">
        <v>158</v>
      </c>
      <c r="XX61" s="131" t="s">
        <v>158</v>
      </c>
      <c r="XY61" s="131" t="s">
        <v>158</v>
      </c>
      <c r="XZ61" s="131" t="s">
        <v>158</v>
      </c>
      <c r="YA61" s="131" t="s">
        <v>158</v>
      </c>
      <c r="YB61" s="131" t="s">
        <v>158</v>
      </c>
      <c r="YC61" s="131" t="s">
        <v>158</v>
      </c>
      <c r="YD61" s="131" t="s">
        <v>158</v>
      </c>
      <c r="YE61" s="131" t="s">
        <v>158</v>
      </c>
      <c r="YF61" s="235" t="s">
        <v>158</v>
      </c>
      <c r="YG61" s="8">
        <v>43.840834000000001</v>
      </c>
      <c r="YH61" s="8">
        <v>43</v>
      </c>
      <c r="YI61" s="8">
        <v>39</v>
      </c>
      <c r="YJ61" s="8">
        <v>37</v>
      </c>
      <c r="YK61" s="8">
        <v>37</v>
      </c>
      <c r="YL61" s="8">
        <v>36</v>
      </c>
      <c r="YM61" s="8">
        <v>36</v>
      </c>
      <c r="YN61" s="8">
        <v>36</v>
      </c>
      <c r="YO61" s="8">
        <v>36</v>
      </c>
      <c r="YP61" s="8">
        <v>30</v>
      </c>
      <c r="YQ61" s="8">
        <v>31</v>
      </c>
      <c r="YR61" s="8">
        <v>30</v>
      </c>
      <c r="YS61" s="231" t="s">
        <v>5</v>
      </c>
      <c r="YT61" s="231" t="s">
        <v>5</v>
      </c>
      <c r="YU61" s="231" t="s">
        <v>5</v>
      </c>
      <c r="YV61" s="231" t="s">
        <v>5</v>
      </c>
      <c r="YW61" s="231" t="s">
        <v>5</v>
      </c>
      <c r="YX61" s="231" t="s">
        <v>5</v>
      </c>
      <c r="YY61" s="231" t="s">
        <v>5</v>
      </c>
      <c r="YZ61" s="231" t="s">
        <v>5</v>
      </c>
      <c r="ZA61" s="231" t="s">
        <v>5</v>
      </c>
      <c r="ZB61" s="231" t="s">
        <v>5</v>
      </c>
      <c r="ZC61" s="231" t="s">
        <v>5</v>
      </c>
      <c r="ZD61" s="231" t="s">
        <v>5</v>
      </c>
      <c r="ZE61" s="231" t="s">
        <v>5</v>
      </c>
      <c r="ZF61" s="231" t="s">
        <v>5</v>
      </c>
      <c r="ZG61" s="235" t="s">
        <v>158</v>
      </c>
      <c r="ZH61" s="133">
        <v>0.1852</v>
      </c>
      <c r="ZI61" s="133">
        <v>0.16070000000000001</v>
      </c>
      <c r="ZJ61" s="133">
        <v>-0.76</v>
      </c>
      <c r="ZK61" s="133">
        <v>0.29980000000000001</v>
      </c>
      <c r="ZL61" s="133">
        <v>0.27629999999999999</v>
      </c>
      <c r="ZM61" s="133">
        <v>0.19800000000000001</v>
      </c>
      <c r="ZN61" s="133">
        <v>0.13489999999999999</v>
      </c>
      <c r="ZO61" s="133">
        <v>6.4699999999999994E-2</v>
      </c>
      <c r="ZP61" s="133">
        <v>-0.1207</v>
      </c>
      <c r="ZQ61" s="133">
        <v>-3.5400000000000001E-2</v>
      </c>
      <c r="ZR61" s="133">
        <v>0.81189999999999996</v>
      </c>
      <c r="ZS61" s="133">
        <v>9.0299999999999991E-2</v>
      </c>
      <c r="ZT61" s="379" t="s">
        <v>158</v>
      </c>
      <c r="ZU61" s="133">
        <v>9.7000000000000003E-2</v>
      </c>
      <c r="ZV61" s="133">
        <v>7.6799999999999993E-2</v>
      </c>
      <c r="ZW61" s="133">
        <v>-0.2394</v>
      </c>
      <c r="ZX61" s="133">
        <v>0.14510000000000001</v>
      </c>
      <c r="ZY61" s="133">
        <v>0.1341</v>
      </c>
      <c r="ZZ61" s="133">
        <v>0.1003</v>
      </c>
      <c r="AAA61" s="133">
        <v>7.1300000000000002E-2</v>
      </c>
      <c r="AAB61" s="133">
        <v>3.49E-2</v>
      </c>
      <c r="AAC61" s="133">
        <v>-1.15E-2</v>
      </c>
      <c r="AAD61" s="133">
        <v>1.83E-2</v>
      </c>
      <c r="AAE61" s="133">
        <v>0.1764</v>
      </c>
      <c r="AAF61" s="133">
        <v>4.0300000000000002E-2</v>
      </c>
      <c r="AAG61" s="235" t="s">
        <v>158</v>
      </c>
      <c r="AAH61" s="8">
        <v>3249.0720000000001</v>
      </c>
      <c r="AAI61" s="8">
        <v>2772</v>
      </c>
      <c r="AAJ61" s="8">
        <v>2407</v>
      </c>
      <c r="AAK61" s="8">
        <v>1931</v>
      </c>
      <c r="AAL61" s="8">
        <v>1705</v>
      </c>
      <c r="AAM61" s="8">
        <v>1483</v>
      </c>
      <c r="AAN61" s="8">
        <v>1264</v>
      </c>
      <c r="AAO61" s="8">
        <v>1132</v>
      </c>
      <c r="AAP61" s="8">
        <v>2344</v>
      </c>
      <c r="AAQ61" s="8">
        <v>2306</v>
      </c>
      <c r="AAR61" s="8">
        <v>2224</v>
      </c>
      <c r="AAS61" s="8">
        <v>1986</v>
      </c>
      <c r="AAT61" s="231" t="s">
        <v>5</v>
      </c>
      <c r="AAU61" s="231" t="s">
        <v>5</v>
      </c>
      <c r="AAV61" s="231" t="s">
        <v>5</v>
      </c>
      <c r="AAW61" s="231" t="s">
        <v>5</v>
      </c>
      <c r="AAX61" s="231" t="s">
        <v>5</v>
      </c>
      <c r="AAY61" s="231" t="s">
        <v>5</v>
      </c>
      <c r="AAZ61" s="231" t="s">
        <v>5</v>
      </c>
      <c r="ABA61" s="231" t="s">
        <v>5</v>
      </c>
      <c r="ABB61" s="231" t="s">
        <v>5</v>
      </c>
      <c r="ABC61" s="231" t="s">
        <v>5</v>
      </c>
      <c r="ABD61" s="231" t="s">
        <v>5</v>
      </c>
      <c r="ABE61" s="231" t="s">
        <v>5</v>
      </c>
      <c r="ABF61" s="231" t="s">
        <v>5</v>
      </c>
      <c r="ABG61" s="231" t="s">
        <v>5</v>
      </c>
      <c r="ABH61" s="235" t="s">
        <v>158</v>
      </c>
      <c r="ABI61" s="8">
        <v>167.26900000000001</v>
      </c>
      <c r="ABJ61" s="8">
        <v>292</v>
      </c>
      <c r="ABK61" s="8">
        <v>108</v>
      </c>
      <c r="ABL61" s="8">
        <v>99</v>
      </c>
      <c r="ABM61" s="8">
        <v>116</v>
      </c>
      <c r="ABN61" s="8">
        <v>109</v>
      </c>
      <c r="ABO61" s="8">
        <v>87</v>
      </c>
      <c r="ABP61" s="8">
        <v>45</v>
      </c>
      <c r="ABQ61" s="8">
        <v>116</v>
      </c>
      <c r="ABR61" s="8">
        <v>103</v>
      </c>
      <c r="ABS61" s="8">
        <v>80</v>
      </c>
      <c r="ABT61" s="8">
        <v>115</v>
      </c>
      <c r="ABU61" s="231" t="s">
        <v>5</v>
      </c>
      <c r="ABV61" s="231" t="s">
        <v>5</v>
      </c>
      <c r="ABW61" s="231" t="s">
        <v>5</v>
      </c>
      <c r="ABX61" s="231" t="s">
        <v>5</v>
      </c>
      <c r="ABY61" s="231" t="s">
        <v>5</v>
      </c>
      <c r="ABZ61" s="231" t="s">
        <v>5</v>
      </c>
      <c r="ACA61" s="231" t="s">
        <v>5</v>
      </c>
      <c r="ACB61" s="231" t="s">
        <v>5</v>
      </c>
      <c r="ACC61" s="231" t="s">
        <v>5</v>
      </c>
      <c r="ACD61" s="231" t="s">
        <v>5</v>
      </c>
      <c r="ACE61" s="231" t="s">
        <v>5</v>
      </c>
      <c r="ACF61" s="231" t="s">
        <v>5</v>
      </c>
      <c r="ACG61" s="231" t="s">
        <v>5</v>
      </c>
      <c r="ACH61" s="231" t="s">
        <v>5</v>
      </c>
      <c r="ACI61" s="235" t="s">
        <v>158</v>
      </c>
      <c r="ACJ61" s="8">
        <v>109.065</v>
      </c>
      <c r="ACK61" s="8">
        <v>252</v>
      </c>
      <c r="ACL61" s="8">
        <v>61</v>
      </c>
      <c r="ACM61" s="8">
        <v>59</v>
      </c>
      <c r="ACN61" s="8">
        <v>79</v>
      </c>
      <c r="ACO61" s="8">
        <v>80</v>
      </c>
      <c r="ACP61" s="8">
        <v>67</v>
      </c>
      <c r="ACQ61" s="8">
        <v>23</v>
      </c>
      <c r="ACR61" s="8">
        <v>81</v>
      </c>
      <c r="ACS61" s="8">
        <v>59</v>
      </c>
      <c r="ACT61" s="8">
        <v>43</v>
      </c>
      <c r="ACU61" s="8">
        <v>83</v>
      </c>
      <c r="ACV61" s="237" t="s">
        <v>5</v>
      </c>
      <c r="ACW61" s="237" t="s">
        <v>5</v>
      </c>
      <c r="ACX61" s="237" t="s">
        <v>5</v>
      </c>
      <c r="ACY61" s="237" t="s">
        <v>5</v>
      </c>
      <c r="ACZ61" s="237" t="s">
        <v>5</v>
      </c>
      <c r="ADA61" s="237" t="s">
        <v>5</v>
      </c>
      <c r="ADB61" s="237" t="s">
        <v>5</v>
      </c>
      <c r="ADC61" s="237" t="s">
        <v>5</v>
      </c>
      <c r="ADD61" s="237" t="s">
        <v>5</v>
      </c>
      <c r="ADE61" s="237" t="s">
        <v>5</v>
      </c>
      <c r="ADF61" s="237" t="s">
        <v>5</v>
      </c>
      <c r="ADG61" s="237" t="s">
        <v>5</v>
      </c>
      <c r="ADH61" s="237" t="s">
        <v>5</v>
      </c>
      <c r="ADI61" s="237" t="s">
        <v>5</v>
      </c>
      <c r="ADJ61" s="127" t="s">
        <v>158</v>
      </c>
      <c r="ADK61" s="128">
        <v>0.23934426229508199</v>
      </c>
      <c r="ADL61" s="128">
        <v>0.32673267326732675</v>
      </c>
      <c r="ADM61" s="128" t="s">
        <v>1282</v>
      </c>
      <c r="ADN61" s="128">
        <v>0.3</v>
      </c>
      <c r="ADO61" s="128">
        <v>0.3475177304964539</v>
      </c>
      <c r="ADP61" s="128">
        <v>0.47826086956521735</v>
      </c>
      <c r="ADQ61" s="128">
        <v>0.50847457627118653</v>
      </c>
      <c r="ADR61" s="128">
        <v>0.46033333333333337</v>
      </c>
      <c r="ADS61" s="128">
        <v>1.381</v>
      </c>
      <c r="ADT61" s="128" t="s">
        <v>1282</v>
      </c>
      <c r="ADU61" s="128" t="s">
        <v>158</v>
      </c>
      <c r="ADV61" s="128" t="s">
        <v>158</v>
      </c>
      <c r="ADW61" s="128" t="s">
        <v>1282</v>
      </c>
      <c r="ADX61" s="128" t="s">
        <v>158</v>
      </c>
      <c r="ADY61" s="128" t="s">
        <v>158</v>
      </c>
      <c r="ADZ61" s="128" t="s">
        <v>158</v>
      </c>
      <c r="AEA61" s="128" t="s">
        <v>158</v>
      </c>
      <c r="AEB61" s="128" t="s">
        <v>158</v>
      </c>
      <c r="AEC61" s="128" t="s">
        <v>158</v>
      </c>
      <c r="AED61" s="128" t="s">
        <v>158</v>
      </c>
      <c r="AEE61" s="128" t="s">
        <v>158</v>
      </c>
      <c r="AEF61" s="128" t="s">
        <v>158</v>
      </c>
      <c r="AEG61" s="128" t="s">
        <v>158</v>
      </c>
      <c r="AEH61" s="128" t="s">
        <v>158</v>
      </c>
      <c r="AEI61" s="128" t="s">
        <v>158</v>
      </c>
      <c r="AEJ61" s="128" t="s">
        <v>158</v>
      </c>
      <c r="AEK61" s="127" t="s">
        <v>158</v>
      </c>
      <c r="AEL61" s="128">
        <v>0.19133138130795305</v>
      </c>
      <c r="AEM61" s="128">
        <v>9.7191780821917817E-2</v>
      </c>
      <c r="AEN61" s="128">
        <v>0.21666666666666667</v>
      </c>
      <c r="AEO61" s="128">
        <v>0.20181818181818181</v>
      </c>
      <c r="AEP61" s="128">
        <v>0.15629310344827585</v>
      </c>
      <c r="AEQ61" s="128">
        <v>0.1453211009174312</v>
      </c>
      <c r="AER61" s="128">
        <v>0.12413793103448278</v>
      </c>
      <c r="AES61" s="128">
        <v>0.132576</v>
      </c>
      <c r="AET61" s="128">
        <v>3.8572758620689651E-2</v>
      </c>
      <c r="AEU61" s="128" t="s">
        <v>5</v>
      </c>
      <c r="AEV61" s="128" t="s">
        <v>158</v>
      </c>
      <c r="AEW61" s="128" t="s">
        <v>158</v>
      </c>
      <c r="AEX61" s="128" t="s">
        <v>158</v>
      </c>
      <c r="AEY61" s="128" t="s">
        <v>158</v>
      </c>
      <c r="AEZ61" s="128" t="s">
        <v>158</v>
      </c>
      <c r="AFA61" s="128" t="s">
        <v>158</v>
      </c>
      <c r="AFB61" s="128" t="s">
        <v>158</v>
      </c>
      <c r="AFC61" s="128" t="s">
        <v>158</v>
      </c>
      <c r="AFD61" s="128" t="s">
        <v>158</v>
      </c>
      <c r="AFE61" s="128" t="s">
        <v>158</v>
      </c>
      <c r="AFF61" s="128" t="s">
        <v>158</v>
      </c>
      <c r="AFG61" s="128" t="s">
        <v>158</v>
      </c>
      <c r="AFH61" s="128" t="s">
        <v>158</v>
      </c>
      <c r="AFI61" s="128" t="s">
        <v>158</v>
      </c>
      <c r="AFJ61" s="128" t="s">
        <v>158</v>
      </c>
      <c r="AFK61" s="128" t="s">
        <v>158</v>
      </c>
      <c r="AFL61" s="134" t="s">
        <v>158</v>
      </c>
      <c r="AFM61" s="135">
        <v>0.29343793902718562</v>
      </c>
      <c r="AFN61" s="135">
        <v>0.11261904761904763</v>
      </c>
      <c r="AFO61" s="135">
        <v>0.38360655737704918</v>
      </c>
      <c r="AFP61" s="135">
        <v>0.33864406779661022</v>
      </c>
      <c r="AFQ61" s="135">
        <v>0.22949367088607595</v>
      </c>
      <c r="AFR61" s="135">
        <v>0.19799999999999998</v>
      </c>
      <c r="AFS61" s="135">
        <v>0.1611940298507463</v>
      </c>
      <c r="AFT61" s="135">
        <v>0.25938782608695654</v>
      </c>
      <c r="AFU61" s="135">
        <v>5.5239999999999997E-2</v>
      </c>
      <c r="AFV61" s="135" t="s">
        <v>5</v>
      </c>
      <c r="AFW61" s="135" t="s">
        <v>158</v>
      </c>
      <c r="AFX61" s="135" t="s">
        <v>158</v>
      </c>
      <c r="AFY61" s="135" t="s">
        <v>158</v>
      </c>
      <c r="AFZ61" s="135" t="s">
        <v>158</v>
      </c>
      <c r="AGA61" s="135" t="s">
        <v>158</v>
      </c>
      <c r="AGB61" s="135" t="s">
        <v>158</v>
      </c>
      <c r="AGC61" s="135" t="s">
        <v>158</v>
      </c>
      <c r="AGD61" s="135" t="s">
        <v>158</v>
      </c>
      <c r="AGE61" s="135" t="s">
        <v>158</v>
      </c>
      <c r="AGF61" s="135" t="s">
        <v>158</v>
      </c>
      <c r="AGG61" s="135" t="s">
        <v>158</v>
      </c>
      <c r="AGH61" s="135" t="s">
        <v>158</v>
      </c>
      <c r="AGI61" s="135" t="s">
        <v>158</v>
      </c>
      <c r="AGJ61" s="135" t="s">
        <v>158</v>
      </c>
      <c r="AGK61" s="135" t="s">
        <v>158</v>
      </c>
      <c r="AGL61" s="135" t="s">
        <v>158</v>
      </c>
    </row>
    <row r="62" spans="1:870" x14ac:dyDescent="0.2">
      <c r="A62" s="7">
        <v>60</v>
      </c>
      <c r="B62" s="1" t="s">
        <v>389</v>
      </c>
      <c r="C62" s="1" t="s">
        <v>390</v>
      </c>
      <c r="D62" s="94">
        <v>0.22090000000000001</v>
      </c>
      <c r="E62" s="95">
        <v>0.24299000000000001</v>
      </c>
      <c r="F62" s="57">
        <v>0.97196000000000005</v>
      </c>
      <c r="G62" s="58" t="s">
        <v>185</v>
      </c>
      <c r="H62" s="58">
        <v>1.3138177712000001</v>
      </c>
      <c r="I62" s="226" t="s">
        <v>5</v>
      </c>
      <c r="J62" s="58" t="s">
        <v>185</v>
      </c>
      <c r="K62" s="58" t="s">
        <v>1338</v>
      </c>
      <c r="L62" s="226" t="s">
        <v>5</v>
      </c>
      <c r="M62" s="151">
        <v>0.92778000000000005</v>
      </c>
      <c r="N62" s="124">
        <v>0.84340000000000004</v>
      </c>
      <c r="O62" s="124">
        <v>0.72460000000000002</v>
      </c>
      <c r="P62" s="124">
        <v>0.67559999999999998</v>
      </c>
      <c r="Q62" s="124">
        <v>0.58739999999999992</v>
      </c>
      <c r="R62" s="124">
        <v>0.51100000000000001</v>
      </c>
      <c r="S62" s="124">
        <v>0.44500000000000001</v>
      </c>
      <c r="T62" s="124">
        <v>0.38624999999999998</v>
      </c>
      <c r="U62" s="124">
        <v>0.33374999999999999</v>
      </c>
      <c r="V62" s="124">
        <v>0.22500000000000001</v>
      </c>
      <c r="W62" s="124" t="s">
        <v>1336</v>
      </c>
      <c r="X62" s="124" t="s">
        <v>5</v>
      </c>
      <c r="Y62" s="124" t="s">
        <v>5</v>
      </c>
      <c r="Z62" s="124" t="s">
        <v>5</v>
      </c>
      <c r="AA62" s="124" t="s">
        <v>5</v>
      </c>
      <c r="AB62" s="124" t="s">
        <v>5</v>
      </c>
      <c r="AC62" s="124" t="s">
        <v>5</v>
      </c>
      <c r="AD62" s="124" t="s">
        <v>5</v>
      </c>
      <c r="AE62" s="124" t="s">
        <v>5</v>
      </c>
      <c r="AF62" s="124" t="s">
        <v>5</v>
      </c>
      <c r="AG62" s="124" t="s">
        <v>5</v>
      </c>
      <c r="AH62" s="124" t="s">
        <v>5</v>
      </c>
      <c r="AI62" s="124" t="s">
        <v>5</v>
      </c>
      <c r="AJ62" s="124" t="s">
        <v>5</v>
      </c>
      <c r="AK62" s="124" t="s">
        <v>5</v>
      </c>
      <c r="AL62" s="124" t="s">
        <v>5</v>
      </c>
      <c r="AM62" s="124" t="s">
        <v>5</v>
      </c>
      <c r="AN62" s="124" t="s">
        <v>5</v>
      </c>
      <c r="AO62" s="124" t="s">
        <v>5</v>
      </c>
      <c r="AP62" s="124" t="s">
        <v>5</v>
      </c>
      <c r="AQ62" s="124" t="s">
        <v>5</v>
      </c>
      <c r="AR62" s="124" t="s">
        <v>5</v>
      </c>
      <c r="AS62" s="124" t="s">
        <v>5</v>
      </c>
      <c r="AT62" s="124" t="s">
        <v>5</v>
      </c>
      <c r="AU62" s="124" t="s">
        <v>5</v>
      </c>
      <c r="AV62" s="124" t="s">
        <v>5</v>
      </c>
      <c r="AW62" s="124" t="s">
        <v>5</v>
      </c>
      <c r="AX62" s="136" t="s">
        <v>5</v>
      </c>
      <c r="AY62" s="136" t="s">
        <v>5</v>
      </c>
      <c r="AZ62" s="136" t="s">
        <v>5</v>
      </c>
      <c r="BA62" s="136" t="s">
        <v>5</v>
      </c>
      <c r="BB62" s="136" t="s">
        <v>5</v>
      </c>
      <c r="BC62" s="136" t="s">
        <v>5</v>
      </c>
      <c r="BD62" s="136" t="s">
        <v>5</v>
      </c>
      <c r="BE62" s="136" t="s">
        <v>5</v>
      </c>
      <c r="BF62" s="136" t="s">
        <v>5</v>
      </c>
      <c r="BG62" s="136" t="s">
        <v>5</v>
      </c>
      <c r="BH62" s="136" t="s">
        <v>5</v>
      </c>
      <c r="BI62" s="136" t="s">
        <v>5</v>
      </c>
      <c r="BJ62" s="136" t="s">
        <v>5</v>
      </c>
      <c r="BK62" s="136" t="s">
        <v>5</v>
      </c>
      <c r="BL62" s="136" t="s">
        <v>5</v>
      </c>
      <c r="BM62" s="126">
        <v>0.10004742708086312</v>
      </c>
      <c r="BN62" s="125">
        <v>0.16395252553132766</v>
      </c>
      <c r="BO62" s="125">
        <v>7.2528123149792734E-2</v>
      </c>
      <c r="BP62" s="125">
        <v>0.15015321756894795</v>
      </c>
      <c r="BQ62" s="125">
        <v>0.14951076320939327</v>
      </c>
      <c r="BR62" s="125">
        <v>0.14831460674157304</v>
      </c>
      <c r="BS62" s="125">
        <v>0.15210355987055024</v>
      </c>
      <c r="BT62" s="125">
        <v>0.15730337078651679</v>
      </c>
      <c r="BU62" s="125">
        <v>0.48333333333333317</v>
      </c>
      <c r="BV62" s="125" t="s">
        <v>158</v>
      </c>
      <c r="BW62" s="125" t="s">
        <v>158</v>
      </c>
      <c r="BX62" s="125" t="s">
        <v>158</v>
      </c>
      <c r="BY62" s="125" t="s">
        <v>158</v>
      </c>
      <c r="BZ62" s="125" t="s">
        <v>158</v>
      </c>
      <c r="CA62" s="125" t="s">
        <v>158</v>
      </c>
      <c r="CB62" s="125" t="s">
        <v>158</v>
      </c>
      <c r="CC62" s="125" t="s">
        <v>158</v>
      </c>
      <c r="CD62" s="125" t="s">
        <v>158</v>
      </c>
      <c r="CE62" s="125" t="s">
        <v>158</v>
      </c>
      <c r="CF62" s="125" t="s">
        <v>158</v>
      </c>
      <c r="CG62" s="125" t="s">
        <v>158</v>
      </c>
      <c r="CH62" s="125" t="s">
        <v>158</v>
      </c>
      <c r="CI62" s="125" t="s">
        <v>158</v>
      </c>
      <c r="CJ62" s="125" t="s">
        <v>158</v>
      </c>
      <c r="CK62" s="125" t="s">
        <v>158</v>
      </c>
      <c r="CL62" s="125" t="s">
        <v>158</v>
      </c>
      <c r="CM62" s="125" t="s">
        <v>158</v>
      </c>
      <c r="CN62" s="125" t="s">
        <v>158</v>
      </c>
      <c r="CO62" s="125" t="s">
        <v>158</v>
      </c>
      <c r="CP62" s="125" t="s">
        <v>158</v>
      </c>
      <c r="CQ62" s="125" t="s">
        <v>158</v>
      </c>
      <c r="CR62" s="125" t="s">
        <v>158</v>
      </c>
      <c r="CS62" s="125" t="s">
        <v>158</v>
      </c>
      <c r="CT62" s="125" t="s">
        <v>158</v>
      </c>
      <c r="CU62" s="125" t="s">
        <v>158</v>
      </c>
      <c r="CV62" s="125" t="s">
        <v>158</v>
      </c>
      <c r="CW62" s="125" t="s">
        <v>158</v>
      </c>
      <c r="CX62" s="125" t="s">
        <v>158</v>
      </c>
      <c r="CY62" s="125" t="s">
        <v>158</v>
      </c>
      <c r="CZ62" s="125" t="s">
        <v>158</v>
      </c>
      <c r="DA62" s="125" t="s">
        <v>158</v>
      </c>
      <c r="DB62" s="125" t="s">
        <v>158</v>
      </c>
      <c r="DC62" s="125" t="s">
        <v>158</v>
      </c>
      <c r="DD62" s="125" t="s">
        <v>158</v>
      </c>
      <c r="DE62" s="125" t="s">
        <v>158</v>
      </c>
      <c r="DF62" s="125" t="s">
        <v>158</v>
      </c>
      <c r="DG62" s="125" t="s">
        <v>158</v>
      </c>
      <c r="DH62" s="125" t="s">
        <v>158</v>
      </c>
      <c r="DI62" s="125" t="s">
        <v>158</v>
      </c>
      <c r="DJ62" s="125" t="s">
        <v>158</v>
      </c>
      <c r="DK62" s="125" t="s">
        <v>158</v>
      </c>
      <c r="DL62" s="127">
        <v>2.0040370781528812E-2</v>
      </c>
      <c r="DM62" s="128">
        <v>1.5148329056479023E-2</v>
      </c>
      <c r="DN62" s="128">
        <v>1.5188295312499999E-2</v>
      </c>
      <c r="DO62" s="128">
        <v>1.5160724505327244E-2</v>
      </c>
      <c r="DP62" s="128">
        <v>1.464205809926895E-2</v>
      </c>
      <c r="DQ62" s="128">
        <v>1.3744502899751449E-2</v>
      </c>
      <c r="DR62" s="128">
        <v>1.3475173668571429E-2</v>
      </c>
      <c r="DS62" s="128">
        <v>1.2875444382168925E-2</v>
      </c>
      <c r="DT62" s="128">
        <v>1.0622929711815561E-2</v>
      </c>
      <c r="DU62" s="128">
        <v>9.3326955296012901E-3</v>
      </c>
      <c r="DV62" s="128" t="s">
        <v>158</v>
      </c>
      <c r="DW62" s="128" t="s">
        <v>158</v>
      </c>
      <c r="DX62" s="128" t="s">
        <v>158</v>
      </c>
      <c r="DY62" s="128" t="s">
        <v>158</v>
      </c>
      <c r="DZ62" s="128" t="s">
        <v>158</v>
      </c>
      <c r="EA62" s="128" t="s">
        <v>158</v>
      </c>
      <c r="EB62" s="128" t="s">
        <v>158</v>
      </c>
      <c r="EC62" s="128" t="s">
        <v>158</v>
      </c>
      <c r="ED62" s="128" t="s">
        <v>158</v>
      </c>
      <c r="EE62" s="128" t="s">
        <v>158</v>
      </c>
      <c r="EF62" s="128" t="s">
        <v>158</v>
      </c>
      <c r="EG62" s="128" t="s">
        <v>158</v>
      </c>
      <c r="EH62" s="128" t="s">
        <v>158</v>
      </c>
      <c r="EI62" s="128" t="s">
        <v>158</v>
      </c>
      <c r="EJ62" s="128" t="s">
        <v>158</v>
      </c>
      <c r="EK62" s="128" t="s">
        <v>158</v>
      </c>
      <c r="EL62" s="128" t="s">
        <v>158</v>
      </c>
      <c r="EM62" s="127">
        <v>2.5253685487480006E-2</v>
      </c>
      <c r="EN62" s="128">
        <v>1.7163811631640744E-2</v>
      </c>
      <c r="EO62" s="128">
        <v>1.7231889735862437E-2</v>
      </c>
      <c r="EP62" s="128">
        <v>1.6968647359454855E-2</v>
      </c>
      <c r="EQ62" s="128">
        <v>1.655632325429628E-2</v>
      </c>
      <c r="ER62" s="128">
        <v>1.5497071461933675E-2</v>
      </c>
      <c r="ES62" s="128">
        <v>1.5526437924677377E-2</v>
      </c>
      <c r="ET62" s="128">
        <v>1.5835269204873357E-2</v>
      </c>
      <c r="EU62" s="128">
        <v>1.2933882842105263E-2</v>
      </c>
      <c r="EV62" s="128">
        <v>1.3003974747474747E-2</v>
      </c>
      <c r="EW62" s="128" t="s">
        <v>158</v>
      </c>
      <c r="EX62" s="128" t="s">
        <v>158</v>
      </c>
      <c r="EY62" s="128" t="s">
        <v>158</v>
      </c>
      <c r="EZ62" s="128" t="s">
        <v>158</v>
      </c>
      <c r="FA62" s="128" t="s">
        <v>158</v>
      </c>
      <c r="FB62" s="128" t="s">
        <v>158</v>
      </c>
      <c r="FC62" s="128" t="s">
        <v>158</v>
      </c>
      <c r="FD62" s="128" t="s">
        <v>158</v>
      </c>
      <c r="FE62" s="128" t="s">
        <v>158</v>
      </c>
      <c r="FF62" s="128" t="s">
        <v>158</v>
      </c>
      <c r="FG62" s="128" t="s">
        <v>158</v>
      </c>
      <c r="FH62" s="128" t="s">
        <v>158</v>
      </c>
      <c r="FI62" s="128" t="s">
        <v>158</v>
      </c>
      <c r="FJ62" s="128" t="s">
        <v>158</v>
      </c>
      <c r="FK62" s="128" t="s">
        <v>158</v>
      </c>
      <c r="FL62" s="128" t="s">
        <v>158</v>
      </c>
      <c r="FM62" s="128" t="s">
        <v>158</v>
      </c>
      <c r="FN62" s="127">
        <v>3.4773043535496491E-2</v>
      </c>
      <c r="FO62" s="128">
        <v>1.9337880714756932E-2</v>
      </c>
      <c r="FP62" s="128">
        <v>2.2979926713947992E-2</v>
      </c>
      <c r="FQ62" s="128">
        <v>2.1152752241623406E-2</v>
      </c>
      <c r="FR62" s="128">
        <v>1.8410599419448472E-2</v>
      </c>
      <c r="FS62" s="128">
        <v>1.7169071151358344E-2</v>
      </c>
      <c r="FT62" s="128">
        <v>2.0349977493959268E-2</v>
      </c>
      <c r="FU62" s="128">
        <v>2.0717367722315434E-2</v>
      </c>
      <c r="FV62" s="128">
        <v>1.5295255643153526E-2</v>
      </c>
      <c r="FW62" s="128">
        <v>1.6853151272727272E-2</v>
      </c>
      <c r="FX62" s="128" t="s">
        <v>158</v>
      </c>
      <c r="FY62" s="128" t="s">
        <v>158</v>
      </c>
      <c r="FZ62" s="128" t="s">
        <v>158</v>
      </c>
      <c r="GA62" s="128" t="s">
        <v>158</v>
      </c>
      <c r="GB62" s="128" t="s">
        <v>158</v>
      </c>
      <c r="GC62" s="128" t="s">
        <v>158</v>
      </c>
      <c r="GD62" s="128" t="s">
        <v>158</v>
      </c>
      <c r="GE62" s="128" t="s">
        <v>158</v>
      </c>
      <c r="GF62" s="128" t="s">
        <v>158</v>
      </c>
      <c r="GG62" s="128" t="s">
        <v>158</v>
      </c>
      <c r="GH62" s="128" t="s">
        <v>158</v>
      </c>
      <c r="GI62" s="128" t="s">
        <v>158</v>
      </c>
      <c r="GJ62" s="128" t="s">
        <v>158</v>
      </c>
      <c r="GK62" s="128" t="s">
        <v>158</v>
      </c>
      <c r="GL62" s="128" t="s">
        <v>158</v>
      </c>
      <c r="GM62" s="128" t="s">
        <v>158</v>
      </c>
      <c r="GN62" s="128" t="s">
        <v>158</v>
      </c>
      <c r="GO62" s="109">
        <v>1.46</v>
      </c>
      <c r="GP62" s="141">
        <v>1.1399999999999999</v>
      </c>
      <c r="GQ62" s="141">
        <v>0.86</v>
      </c>
      <c r="GR62" s="141">
        <v>1.06</v>
      </c>
      <c r="GS62" s="141">
        <v>0.91</v>
      </c>
      <c r="GT62" s="141">
        <v>4.01</v>
      </c>
      <c r="GU62" s="110">
        <v>1.165</v>
      </c>
      <c r="GV62" s="110">
        <v>0.95</v>
      </c>
      <c r="GW62" s="110">
        <v>0.91</v>
      </c>
      <c r="GX62" s="110">
        <v>0.63</v>
      </c>
      <c r="GY62" s="110">
        <v>0.53500000000000003</v>
      </c>
      <c r="GZ62" s="110">
        <v>0.52500000000000002</v>
      </c>
      <c r="HA62" s="110">
        <v>0.39</v>
      </c>
      <c r="HB62" s="110">
        <v>0.27</v>
      </c>
      <c r="HC62" s="110">
        <v>0.255</v>
      </c>
      <c r="HD62" s="110">
        <v>0.105</v>
      </c>
      <c r="HE62" s="129" t="s">
        <v>158</v>
      </c>
      <c r="HF62" s="231" t="s">
        <v>158</v>
      </c>
      <c r="HG62" s="231" t="s">
        <v>158</v>
      </c>
      <c r="HH62" s="231" t="s">
        <v>158</v>
      </c>
      <c r="HI62" s="231" t="s">
        <v>158</v>
      </c>
      <c r="HJ62" s="231" t="s">
        <v>158</v>
      </c>
      <c r="HK62" s="231" t="s">
        <v>158</v>
      </c>
      <c r="HL62" s="231" t="s">
        <v>158</v>
      </c>
      <c r="HM62" s="231" t="s">
        <v>158</v>
      </c>
      <c r="HN62" s="231" t="s">
        <v>158</v>
      </c>
      <c r="HO62" s="231" t="s">
        <v>158</v>
      </c>
      <c r="HP62" s="232">
        <v>40.821601848424656</v>
      </c>
      <c r="HQ62" s="131">
        <v>52.723970397807022</v>
      </c>
      <c r="HR62" s="131">
        <v>65.983081395348833</v>
      </c>
      <c r="HS62" s="131">
        <v>52.700462264150936</v>
      </c>
      <c r="HT62" s="131">
        <v>55.031653846153844</v>
      </c>
      <c r="HU62" s="131">
        <v>12.160206982543642</v>
      </c>
      <c r="HV62" s="131">
        <v>27.110201352789694</v>
      </c>
      <c r="HW62" s="131">
        <v>33.286861141052633</v>
      </c>
      <c r="HX62" s="131">
        <v>20.344635197802194</v>
      </c>
      <c r="HY62" s="131">
        <v>18.293248590476193</v>
      </c>
      <c r="HZ62" s="131">
        <v>21.533010134579438</v>
      </c>
      <c r="IA62" s="131">
        <v>17.577172640000001</v>
      </c>
      <c r="IB62" s="131">
        <v>24.513869586666665</v>
      </c>
      <c r="IC62" s="131">
        <v>28.560006113796298</v>
      </c>
      <c r="ID62" s="131">
        <v>19.491339714215684</v>
      </c>
      <c r="IE62" s="131">
        <v>37.514984329047614</v>
      </c>
      <c r="IF62" s="131" t="s">
        <v>158</v>
      </c>
      <c r="IG62" s="131" t="s">
        <v>158</v>
      </c>
      <c r="IH62" s="131" t="s">
        <v>158</v>
      </c>
      <c r="II62" s="131" t="s">
        <v>158</v>
      </c>
      <c r="IJ62" s="131" t="s">
        <v>158</v>
      </c>
      <c r="IK62" s="131" t="s">
        <v>158</v>
      </c>
      <c r="IL62" s="131" t="s">
        <v>158</v>
      </c>
      <c r="IM62" s="131" t="s">
        <v>158</v>
      </c>
      <c r="IN62" s="131" t="s">
        <v>158</v>
      </c>
      <c r="IO62" s="131" t="s">
        <v>158</v>
      </c>
      <c r="IP62" s="131" t="s">
        <v>158</v>
      </c>
      <c r="IQ62" s="130">
        <v>52.25916547213037</v>
      </c>
      <c r="IR62" s="131">
        <v>63.897922480920208</v>
      </c>
      <c r="IS62" s="131">
        <v>86.274878305377911</v>
      </c>
      <c r="IT62" s="131">
        <v>61.426407022641506</v>
      </c>
      <c r="IU62" s="131">
        <v>61.380469938461538</v>
      </c>
      <c r="IV62" s="131">
        <v>13.82207591840748</v>
      </c>
      <c r="IW62" s="131">
        <v>36.766175409169129</v>
      </c>
      <c r="IX62" s="131">
        <v>42.510739199988635</v>
      </c>
      <c r="IY62" s="131">
        <v>28.063061862423496</v>
      </c>
      <c r="IZ62" s="131">
        <v>23.589430144863492</v>
      </c>
      <c r="JA62" s="131">
        <v>26.112833942754403</v>
      </c>
      <c r="JB62" s="131">
        <v>23.930746022610986</v>
      </c>
      <c r="JC62" s="131">
        <v>28.534935086427943</v>
      </c>
      <c r="JD62" s="131">
        <v>39.059979242338621</v>
      </c>
      <c r="JE62" s="131">
        <v>31.30389561081239</v>
      </c>
      <c r="JF62" s="131">
        <v>56.477196735476191</v>
      </c>
      <c r="JG62" s="131" t="s">
        <v>158</v>
      </c>
      <c r="JH62" s="131" t="s">
        <v>158</v>
      </c>
      <c r="JI62" s="131" t="s">
        <v>158</v>
      </c>
      <c r="JJ62" s="131" t="s">
        <v>158</v>
      </c>
      <c r="JK62" s="131" t="s">
        <v>158</v>
      </c>
      <c r="JL62" s="131" t="s">
        <v>158</v>
      </c>
      <c r="JM62" s="131" t="s">
        <v>158</v>
      </c>
      <c r="JN62" s="131" t="s">
        <v>158</v>
      </c>
      <c r="JO62" s="131" t="s">
        <v>158</v>
      </c>
      <c r="JP62" s="131" t="s">
        <v>158</v>
      </c>
      <c r="JQ62" s="131" t="s">
        <v>158</v>
      </c>
      <c r="JR62" s="130">
        <v>62.203923494041099</v>
      </c>
      <c r="JS62" s="131">
        <v>70.613834432894748</v>
      </c>
      <c r="JT62" s="131">
        <v>98.94342441860465</v>
      </c>
      <c r="JU62" s="131">
        <v>69.850018867924518</v>
      </c>
      <c r="JV62" s="131">
        <v>70.466146153846154</v>
      </c>
      <c r="JW62" s="131">
        <v>15.635014463840401</v>
      </c>
      <c r="JX62" s="131">
        <v>45.009302413733899</v>
      </c>
      <c r="JY62" s="131">
        <v>51.62626603578947</v>
      </c>
      <c r="JZ62" s="131">
        <v>35.215486369230767</v>
      </c>
      <c r="KA62" s="131">
        <v>30.729878496825396</v>
      </c>
      <c r="KB62" s="131">
        <v>32.299515201869156</v>
      </c>
      <c r="KC62" s="131">
        <v>30.416232826666665</v>
      </c>
      <c r="KD62" s="131">
        <v>34.278483946666668</v>
      </c>
      <c r="KE62" s="131">
        <v>47.159432531481485</v>
      </c>
      <c r="KF62" s="131">
        <v>40.769821032254903</v>
      </c>
      <c r="KG62" s="131">
        <v>72.445375604047598</v>
      </c>
      <c r="KH62" s="131" t="s">
        <v>158</v>
      </c>
      <c r="KI62" s="131" t="s">
        <v>158</v>
      </c>
      <c r="KJ62" s="131" t="s">
        <v>158</v>
      </c>
      <c r="KK62" s="131" t="s">
        <v>158</v>
      </c>
      <c r="KL62" s="131" t="s">
        <v>158</v>
      </c>
      <c r="KM62" s="131" t="s">
        <v>158</v>
      </c>
      <c r="KN62" s="131" t="s">
        <v>158</v>
      </c>
      <c r="KO62" s="131" t="s">
        <v>158</v>
      </c>
      <c r="KP62" s="131" t="s">
        <v>158</v>
      </c>
      <c r="KQ62" s="131" t="s">
        <v>158</v>
      </c>
      <c r="KR62" s="131" t="s">
        <v>158</v>
      </c>
      <c r="KS62" s="116" t="s">
        <v>158</v>
      </c>
      <c r="KT62" s="132">
        <v>12.481982961687757</v>
      </c>
      <c r="KU62" s="132">
        <v>11.433823529411764</v>
      </c>
      <c r="KV62" s="132">
        <v>10.625925925925927</v>
      </c>
      <c r="KW62" s="132">
        <v>10.543071161048688</v>
      </c>
      <c r="KX62" s="132">
        <v>8.94921875</v>
      </c>
      <c r="KY62" s="132">
        <v>7.4754098360655741</v>
      </c>
      <c r="KZ62" s="132">
        <v>7.5284552845528454</v>
      </c>
      <c r="LA62" s="132">
        <v>6.7427385892116183</v>
      </c>
      <c r="LB62" s="132">
        <v>5.7754237288135597</v>
      </c>
      <c r="LC62" s="132">
        <v>5.1361702127659576</v>
      </c>
      <c r="LD62" s="132">
        <v>4.4334763948497855</v>
      </c>
      <c r="LE62" s="132" t="s">
        <v>158</v>
      </c>
      <c r="LF62" s="132" t="s">
        <v>158</v>
      </c>
      <c r="LG62" s="132" t="s">
        <v>158</v>
      </c>
      <c r="LH62" s="132" t="s">
        <v>158</v>
      </c>
      <c r="LI62" s="132" t="s">
        <v>158</v>
      </c>
      <c r="LJ62" s="132" t="s">
        <v>158</v>
      </c>
      <c r="LK62" s="132" t="s">
        <v>158</v>
      </c>
      <c r="LL62" s="132" t="s">
        <v>158</v>
      </c>
      <c r="LM62" s="132" t="s">
        <v>158</v>
      </c>
      <c r="LN62" s="132" t="s">
        <v>158</v>
      </c>
      <c r="LO62" s="132" t="s">
        <v>158</v>
      </c>
      <c r="LP62" s="132" t="s">
        <v>158</v>
      </c>
      <c r="LQ62" s="132" t="s">
        <v>158</v>
      </c>
      <c r="LR62" s="132" t="s">
        <v>158</v>
      </c>
      <c r="LS62" s="132" t="s">
        <v>158</v>
      </c>
      <c r="LT62" s="130" t="s">
        <v>158</v>
      </c>
      <c r="LU62" s="131">
        <v>4.8153667921184882</v>
      </c>
      <c r="LV62" s="131">
        <v>4.9629461093247578</v>
      </c>
      <c r="LW62" s="131">
        <v>5.2571879749041477</v>
      </c>
      <c r="LX62" s="131">
        <v>4.7499257317939616</v>
      </c>
      <c r="LY62" s="131">
        <v>5.4487918288956783</v>
      </c>
      <c r="LZ62" s="131">
        <v>4.2249703051228069</v>
      </c>
      <c r="MA62" s="131">
        <v>4.2003992703369333</v>
      </c>
      <c r="MB62" s="131">
        <v>2.7457119662953846</v>
      </c>
      <c r="MC62" s="131">
        <v>1.9954807046456344</v>
      </c>
      <c r="MD62" s="131">
        <v>2.2429475552361224</v>
      </c>
      <c r="ME62" s="131">
        <v>2.0814401192526621</v>
      </c>
      <c r="MF62" s="131" t="s">
        <v>158</v>
      </c>
      <c r="MG62" s="131" t="s">
        <v>158</v>
      </c>
      <c r="MH62" s="131" t="s">
        <v>158</v>
      </c>
      <c r="MI62" s="131" t="s">
        <v>158</v>
      </c>
      <c r="MJ62" s="131" t="s">
        <v>158</v>
      </c>
      <c r="MK62" s="131" t="s">
        <v>158</v>
      </c>
      <c r="ML62" s="131" t="s">
        <v>158</v>
      </c>
      <c r="MM62" s="131" t="s">
        <v>158</v>
      </c>
      <c r="MN62" s="131" t="s">
        <v>158</v>
      </c>
      <c r="MO62" s="131" t="s">
        <v>158</v>
      </c>
      <c r="MP62" s="131" t="s">
        <v>158</v>
      </c>
      <c r="MQ62" s="131" t="s">
        <v>158</v>
      </c>
      <c r="MR62" s="131" t="s">
        <v>158</v>
      </c>
      <c r="MS62" s="131" t="s">
        <v>158</v>
      </c>
      <c r="MT62" s="131" t="s">
        <v>158</v>
      </c>
      <c r="MU62" s="130" t="s">
        <v>158</v>
      </c>
      <c r="MV62" s="131">
        <v>5.8359021841189449</v>
      </c>
      <c r="MW62" s="131">
        <v>6.4892024222488738</v>
      </c>
      <c r="MX62" s="131">
        <v>6.1276534297246421</v>
      </c>
      <c r="MY62" s="131">
        <v>5.2979086255587928</v>
      </c>
      <c r="MZ62" s="131">
        <v>6.1934483870800454</v>
      </c>
      <c r="NA62" s="131">
        <v>5.729798805817115</v>
      </c>
      <c r="NB62" s="131">
        <v>5.3643411182707039</v>
      </c>
      <c r="NC62" s="131">
        <v>3.7873908289526752</v>
      </c>
      <c r="ND62" s="131">
        <v>2.5732035758901715</v>
      </c>
      <c r="NE62" s="131">
        <v>2.7199967253130048</v>
      </c>
      <c r="NF62" s="131">
        <v>2.8338126884955361</v>
      </c>
      <c r="NG62" s="131" t="s">
        <v>158</v>
      </c>
      <c r="NH62" s="131" t="s">
        <v>158</v>
      </c>
      <c r="NI62" s="131" t="s">
        <v>158</v>
      </c>
      <c r="NJ62" s="131" t="s">
        <v>158</v>
      </c>
      <c r="NK62" s="131" t="s">
        <v>158</v>
      </c>
      <c r="NL62" s="131" t="s">
        <v>158</v>
      </c>
      <c r="NM62" s="131" t="s">
        <v>158</v>
      </c>
      <c r="NN62" s="131" t="s">
        <v>158</v>
      </c>
      <c r="NO62" s="131" t="s">
        <v>158</v>
      </c>
      <c r="NP62" s="131" t="s">
        <v>158</v>
      </c>
      <c r="NQ62" s="131" t="s">
        <v>158</v>
      </c>
      <c r="NR62" s="131" t="s">
        <v>158</v>
      </c>
      <c r="NS62" s="131" t="s">
        <v>158</v>
      </c>
      <c r="NT62" s="131" t="s">
        <v>158</v>
      </c>
      <c r="NU62" s="131" t="s">
        <v>158</v>
      </c>
      <c r="NV62" s="130" t="s">
        <v>158</v>
      </c>
      <c r="NW62" s="131">
        <v>6.4492774505930894</v>
      </c>
      <c r="NX62" s="131">
        <v>7.442072617363344</v>
      </c>
      <c r="NY62" s="131">
        <v>6.9679593586615534</v>
      </c>
      <c r="NZ62" s="131">
        <v>6.0821170625222036</v>
      </c>
      <c r="OA62" s="131">
        <v>7.0057967909209955</v>
      </c>
      <c r="OB62" s="131">
        <v>7.0144431491929815</v>
      </c>
      <c r="OC62" s="131">
        <v>6.514610352356371</v>
      </c>
      <c r="OD62" s="131">
        <v>4.7526820403913845</v>
      </c>
      <c r="OE62" s="131">
        <v>3.3521044276654437</v>
      </c>
      <c r="OF62" s="131">
        <v>3.3644213328541839</v>
      </c>
      <c r="OG62" s="131">
        <v>3.6018060798857694</v>
      </c>
      <c r="OH62" s="131" t="s">
        <v>158</v>
      </c>
      <c r="OI62" s="131" t="s">
        <v>158</v>
      </c>
      <c r="OJ62" s="131" t="s">
        <v>158</v>
      </c>
      <c r="OK62" s="131" t="s">
        <v>158</v>
      </c>
      <c r="OL62" s="131" t="s">
        <v>158</v>
      </c>
      <c r="OM62" s="131" t="s">
        <v>158</v>
      </c>
      <c r="ON62" s="131" t="s">
        <v>158</v>
      </c>
      <c r="OO62" s="131" t="s">
        <v>158</v>
      </c>
      <c r="OP62" s="131" t="s">
        <v>158</v>
      </c>
      <c r="OQ62" s="131" t="s">
        <v>158</v>
      </c>
      <c r="OR62" s="131" t="s">
        <v>158</v>
      </c>
      <c r="OS62" s="131" t="s">
        <v>158</v>
      </c>
      <c r="OT62" s="131" t="s">
        <v>158</v>
      </c>
      <c r="OU62" s="131" t="s">
        <v>158</v>
      </c>
      <c r="OV62" s="131" t="s">
        <v>158</v>
      </c>
      <c r="OW62" s="378" t="s">
        <v>158</v>
      </c>
      <c r="OX62" s="132">
        <v>3.2292430816416053</v>
      </c>
      <c r="OY62" s="132">
        <v>3.5110294117647061</v>
      </c>
      <c r="OZ62" s="132">
        <v>3.2444444444444445</v>
      </c>
      <c r="PA62" s="132">
        <v>2.6591760299625467</v>
      </c>
      <c r="PB62" s="132">
        <v>1.71484375</v>
      </c>
      <c r="PC62" s="132">
        <v>2.1557377049180326</v>
      </c>
      <c r="PD62" s="132">
        <v>2.1260162601626016</v>
      </c>
      <c r="PE62" s="132">
        <v>1.7302904564315353</v>
      </c>
      <c r="PF62" s="132">
        <v>1.3516949152542372</v>
      </c>
      <c r="PG62" s="132">
        <v>1.1319148936170214</v>
      </c>
      <c r="PH62" s="132">
        <v>0.9570815450643777</v>
      </c>
      <c r="PI62" s="132" t="s">
        <v>158</v>
      </c>
      <c r="PJ62" s="132" t="s">
        <v>158</v>
      </c>
      <c r="PK62" s="132" t="s">
        <v>158</v>
      </c>
      <c r="PL62" s="132" t="s">
        <v>158</v>
      </c>
      <c r="PM62" s="132" t="s">
        <v>158</v>
      </c>
      <c r="PN62" s="132" t="s">
        <v>158</v>
      </c>
      <c r="PO62" s="132" t="s">
        <v>158</v>
      </c>
      <c r="PP62" s="132" t="s">
        <v>158</v>
      </c>
      <c r="PQ62" s="132" t="s">
        <v>158</v>
      </c>
      <c r="PR62" s="132" t="s">
        <v>158</v>
      </c>
      <c r="PS62" s="132" t="s">
        <v>158</v>
      </c>
      <c r="PT62" s="132" t="s">
        <v>158</v>
      </c>
      <c r="PU62" s="132" t="s">
        <v>158</v>
      </c>
      <c r="PV62" s="132" t="s">
        <v>158</v>
      </c>
      <c r="PW62" s="132" t="s">
        <v>158</v>
      </c>
      <c r="PX62" s="130" t="s">
        <v>158</v>
      </c>
      <c r="PY62" s="131">
        <v>18.612821869992239</v>
      </c>
      <c r="PZ62" s="131">
        <v>16.162054869109944</v>
      </c>
      <c r="QA62" s="131">
        <v>17.217890753424658</v>
      </c>
      <c r="QB62" s="131">
        <v>18.832452021126763</v>
      </c>
      <c r="QC62" s="131">
        <v>28.435494487471523</v>
      </c>
      <c r="QD62" s="131">
        <v>14.650847597992396</v>
      </c>
      <c r="QE62" s="131">
        <v>14.874071603564055</v>
      </c>
      <c r="QF62" s="131">
        <v>10.699716895035969</v>
      </c>
      <c r="QG62" s="131">
        <v>8.5261448289404385</v>
      </c>
      <c r="QH62" s="131">
        <v>10.177585335225563</v>
      </c>
      <c r="QI62" s="131">
        <v>9.6418279963587441</v>
      </c>
      <c r="QJ62" s="131" t="s">
        <v>158</v>
      </c>
      <c r="QK62" s="131" t="s">
        <v>158</v>
      </c>
      <c r="QL62" s="131" t="s">
        <v>158</v>
      </c>
      <c r="QM62" s="131" t="s">
        <v>158</v>
      </c>
      <c r="QN62" s="131" t="s">
        <v>158</v>
      </c>
      <c r="QO62" s="131" t="s">
        <v>158</v>
      </c>
      <c r="QP62" s="131" t="s">
        <v>158</v>
      </c>
      <c r="QQ62" s="131" t="s">
        <v>158</v>
      </c>
      <c r="QR62" s="131" t="s">
        <v>158</v>
      </c>
      <c r="QS62" s="131" t="s">
        <v>158</v>
      </c>
      <c r="QT62" s="131" t="s">
        <v>158</v>
      </c>
      <c r="QU62" s="131" t="s">
        <v>158</v>
      </c>
      <c r="QV62" s="131" t="s">
        <v>158</v>
      </c>
      <c r="QW62" s="131" t="s">
        <v>158</v>
      </c>
      <c r="QX62" s="131" t="s">
        <v>158</v>
      </c>
      <c r="QY62" s="130" t="s">
        <v>158</v>
      </c>
      <c r="QZ62" s="131">
        <v>22.557494058706329</v>
      </c>
      <c r="RA62" s="131">
        <v>21.132376474548689</v>
      </c>
      <c r="RB62" s="131">
        <v>20.068764486164383</v>
      </c>
      <c r="RC62" s="131">
        <v>21.005088423870422</v>
      </c>
      <c r="RD62" s="131">
        <v>32.321617892483786</v>
      </c>
      <c r="RE62" s="131">
        <v>19.869112208765056</v>
      </c>
      <c r="RF62" s="131">
        <v>18.995716541180389</v>
      </c>
      <c r="RG62" s="131">
        <v>14.759017019299991</v>
      </c>
      <c r="RH62" s="131">
        <v>10.994597096985279</v>
      </c>
      <c r="RI62" s="131">
        <v>12.342240779897732</v>
      </c>
      <c r="RJ62" s="131">
        <v>13.127033664645241</v>
      </c>
      <c r="RK62" s="131" t="s">
        <v>158</v>
      </c>
      <c r="RL62" s="131" t="s">
        <v>158</v>
      </c>
      <c r="RM62" s="131" t="s">
        <v>158</v>
      </c>
      <c r="RN62" s="131" t="s">
        <v>158</v>
      </c>
      <c r="RO62" s="131" t="s">
        <v>158</v>
      </c>
      <c r="RP62" s="131" t="s">
        <v>158</v>
      </c>
      <c r="RQ62" s="131" t="s">
        <v>158</v>
      </c>
      <c r="RR62" s="131" t="s">
        <v>158</v>
      </c>
      <c r="RS62" s="131" t="s">
        <v>158</v>
      </c>
      <c r="RT62" s="131" t="s">
        <v>158</v>
      </c>
      <c r="RU62" s="131" t="s">
        <v>158</v>
      </c>
      <c r="RV62" s="131" t="s">
        <v>158</v>
      </c>
      <c r="RW62" s="131" t="s">
        <v>158</v>
      </c>
      <c r="RX62" s="131" t="s">
        <v>158</v>
      </c>
      <c r="RY62" s="131" t="s">
        <v>158</v>
      </c>
      <c r="RZ62" s="130" t="s">
        <v>158</v>
      </c>
      <c r="SA62" s="131">
        <v>24.928371515648628</v>
      </c>
      <c r="SB62" s="131">
        <v>24.235440670157065</v>
      </c>
      <c r="SC62" s="131">
        <v>22.82086232876712</v>
      </c>
      <c r="SD62" s="131">
        <v>24.114309198591553</v>
      </c>
      <c r="SE62" s="131">
        <v>36.561003298405467</v>
      </c>
      <c r="SF62" s="131">
        <v>24.323848486935361</v>
      </c>
      <c r="SG62" s="131">
        <v>23.068945263028681</v>
      </c>
      <c r="SH62" s="131">
        <v>18.520643442772183</v>
      </c>
      <c r="SI62" s="131">
        <v>14.322628009115988</v>
      </c>
      <c r="SJ62" s="131">
        <v>15.266378002838346</v>
      </c>
      <c r="SK62" s="131">
        <v>16.684599464224213</v>
      </c>
      <c r="SL62" s="131" t="s">
        <v>158</v>
      </c>
      <c r="SM62" s="131" t="s">
        <v>158</v>
      </c>
      <c r="SN62" s="131" t="s">
        <v>158</v>
      </c>
      <c r="SO62" s="131" t="s">
        <v>158</v>
      </c>
      <c r="SP62" s="131" t="s">
        <v>158</v>
      </c>
      <c r="SQ62" s="131" t="s">
        <v>158</v>
      </c>
      <c r="SR62" s="131" t="s">
        <v>158</v>
      </c>
      <c r="SS62" s="131" t="s">
        <v>158</v>
      </c>
      <c r="ST62" s="131" t="s">
        <v>158</v>
      </c>
      <c r="SU62" s="131" t="s">
        <v>158</v>
      </c>
      <c r="SV62" s="131" t="s">
        <v>158</v>
      </c>
      <c r="SW62" s="131" t="s">
        <v>158</v>
      </c>
      <c r="SX62" s="131" t="s">
        <v>158</v>
      </c>
      <c r="SY62" s="131" t="s">
        <v>158</v>
      </c>
      <c r="SZ62" s="131" t="s">
        <v>158</v>
      </c>
      <c r="TA62" s="378" t="s">
        <v>158</v>
      </c>
      <c r="TB62" s="132">
        <v>2.9933166464531777</v>
      </c>
      <c r="TC62" s="132">
        <v>3.2426470588235294</v>
      </c>
      <c r="TD62" s="132">
        <v>3.0074074074074075</v>
      </c>
      <c r="TE62" s="132">
        <v>2.2659176029962547</v>
      </c>
      <c r="TF62" s="132">
        <v>1.40625</v>
      </c>
      <c r="TG62" s="132">
        <v>1.8688524590163935</v>
      </c>
      <c r="TH62" s="132">
        <v>1.8130081300813008</v>
      </c>
      <c r="TI62" s="132">
        <v>1.5560165975103735</v>
      </c>
      <c r="TJ62" s="132">
        <v>1.25</v>
      </c>
      <c r="TK62" s="132">
        <v>1.0212765957446808</v>
      </c>
      <c r="TL62" s="132">
        <v>0.80257510729613735</v>
      </c>
      <c r="TM62" s="132" t="s">
        <v>158</v>
      </c>
      <c r="TN62" s="132" t="s">
        <v>158</v>
      </c>
      <c r="TO62" s="132" t="s">
        <v>158</v>
      </c>
      <c r="TP62" s="132" t="s">
        <v>158</v>
      </c>
      <c r="TQ62" s="132" t="s">
        <v>158</v>
      </c>
      <c r="TR62" s="132" t="s">
        <v>158</v>
      </c>
      <c r="TS62" s="132" t="s">
        <v>158</v>
      </c>
      <c r="TT62" s="132" t="s">
        <v>158</v>
      </c>
      <c r="TU62" s="132" t="s">
        <v>158</v>
      </c>
      <c r="TV62" s="132" t="s">
        <v>158</v>
      </c>
      <c r="TW62" s="132" t="s">
        <v>158</v>
      </c>
      <c r="TX62" s="132" t="s">
        <v>158</v>
      </c>
      <c r="TY62" s="132" t="s">
        <v>158</v>
      </c>
      <c r="TZ62" s="132" t="s">
        <v>158</v>
      </c>
      <c r="UA62" s="132" t="s">
        <v>158</v>
      </c>
      <c r="UB62" s="235">
        <v>19.66</v>
      </c>
      <c r="UC62" s="236">
        <v>18.510000000000002</v>
      </c>
      <c r="UD62" s="236">
        <v>20.13</v>
      </c>
      <c r="UE62" s="236">
        <v>18.68</v>
      </c>
      <c r="UF62" s="236">
        <v>18.350000000000001</v>
      </c>
      <c r="UG62" s="236">
        <v>17.32</v>
      </c>
      <c r="UH62" s="236">
        <v>10.23</v>
      </c>
      <c r="UI62" s="236">
        <v>9.07</v>
      </c>
      <c r="UJ62" s="236">
        <v>6.9</v>
      </c>
      <c r="UK62" s="236">
        <v>5.82</v>
      </c>
      <c r="UL62" s="236">
        <v>5.21</v>
      </c>
      <c r="UM62" s="236">
        <v>4.3899999999999997</v>
      </c>
      <c r="UN62" s="236" t="s">
        <v>5</v>
      </c>
      <c r="UO62" s="231" t="s">
        <v>5</v>
      </c>
      <c r="UP62" s="231" t="s">
        <v>5</v>
      </c>
      <c r="UQ62" s="231" t="s">
        <v>5</v>
      </c>
      <c r="UR62" s="231" t="s">
        <v>5</v>
      </c>
      <c r="US62" s="231" t="s">
        <v>5</v>
      </c>
      <c r="UT62" s="231" t="s">
        <v>5</v>
      </c>
      <c r="UU62" s="231" t="s">
        <v>5</v>
      </c>
      <c r="UV62" s="231" t="s">
        <v>5</v>
      </c>
      <c r="UW62" s="231" t="s">
        <v>5</v>
      </c>
      <c r="UX62" s="231" t="s">
        <v>5</v>
      </c>
      <c r="UY62" s="231" t="s">
        <v>5</v>
      </c>
      <c r="UZ62" s="231" t="s">
        <v>5</v>
      </c>
      <c r="VA62" s="231" t="s">
        <v>5</v>
      </c>
      <c r="VB62" s="231" t="s">
        <v>5</v>
      </c>
      <c r="VC62" s="130">
        <v>1.7660224425586519</v>
      </c>
      <c r="VD62" s="131">
        <v>2.9535385197190704</v>
      </c>
      <c r="VE62" s="131">
        <v>2.1013412816691504</v>
      </c>
      <c r="VF62" s="131">
        <v>2.2687366167023555</v>
      </c>
      <c r="VG62" s="131">
        <v>2.2528610354223435</v>
      </c>
      <c r="VH62" s="131">
        <v>2.2315242494226326</v>
      </c>
      <c r="VI62" s="131">
        <v>2.831867057673509</v>
      </c>
      <c r="VJ62" s="131">
        <v>2.6284454244762956</v>
      </c>
      <c r="VK62" s="131">
        <v>3.4927536231884058</v>
      </c>
      <c r="VL62" s="131">
        <v>2.3625429553264605</v>
      </c>
      <c r="VM62" s="131">
        <v>2.147792706333973</v>
      </c>
      <c r="VN62" s="131">
        <v>2.6241457858769932</v>
      </c>
      <c r="VO62" s="131" t="s">
        <v>158</v>
      </c>
      <c r="VP62" s="131" t="s">
        <v>158</v>
      </c>
      <c r="VQ62" s="131" t="s">
        <v>158</v>
      </c>
      <c r="VR62" s="131" t="s">
        <v>158</v>
      </c>
      <c r="VS62" s="131" t="s">
        <v>158</v>
      </c>
      <c r="VT62" s="131" t="s">
        <v>158</v>
      </c>
      <c r="VU62" s="131" t="s">
        <v>158</v>
      </c>
      <c r="VV62" s="131" t="s">
        <v>158</v>
      </c>
      <c r="VW62" s="131" t="s">
        <v>158</v>
      </c>
      <c r="VX62" s="131" t="s">
        <v>158</v>
      </c>
      <c r="VY62" s="131" t="s">
        <v>158</v>
      </c>
      <c r="VZ62" s="131" t="s">
        <v>158</v>
      </c>
      <c r="WA62" s="131" t="s">
        <v>158</v>
      </c>
      <c r="WB62" s="131" t="s">
        <v>158</v>
      </c>
      <c r="WC62" s="131" t="s">
        <v>158</v>
      </c>
      <c r="WD62" s="130">
        <v>2.4317232948118015</v>
      </c>
      <c r="WE62" s="131">
        <v>3.3276510373417176</v>
      </c>
      <c r="WF62" s="131">
        <v>2.8022851465474417</v>
      </c>
      <c r="WG62" s="131">
        <v>2.8281584582441113</v>
      </c>
      <c r="WH62" s="131">
        <v>2.5051771117166211</v>
      </c>
      <c r="WI62" s="131">
        <v>2.4722863741339491</v>
      </c>
      <c r="WJ62" s="131">
        <v>3.7116324535679373</v>
      </c>
      <c r="WK62" s="131">
        <v>3.4388092613009924</v>
      </c>
      <c r="WL62" s="131">
        <v>4.1304347826086953</v>
      </c>
      <c r="WM62" s="131">
        <v>3.0618556701030926</v>
      </c>
      <c r="WN62" s="131">
        <v>2.5815738963531669</v>
      </c>
      <c r="WO62" s="131">
        <v>3.2437357630979502</v>
      </c>
      <c r="WP62" s="131" t="s">
        <v>158</v>
      </c>
      <c r="WQ62" s="131" t="s">
        <v>158</v>
      </c>
      <c r="WR62" s="131" t="s">
        <v>158</v>
      </c>
      <c r="WS62" s="131" t="s">
        <v>158</v>
      </c>
      <c r="WT62" s="131" t="s">
        <v>158</v>
      </c>
      <c r="WU62" s="131" t="s">
        <v>158</v>
      </c>
      <c r="WV62" s="131" t="s">
        <v>158</v>
      </c>
      <c r="WW62" s="131" t="s">
        <v>158</v>
      </c>
      <c r="WX62" s="131" t="s">
        <v>158</v>
      </c>
      <c r="WY62" s="131" t="s">
        <v>158</v>
      </c>
      <c r="WZ62" s="131" t="s">
        <v>158</v>
      </c>
      <c r="XA62" s="131" t="s">
        <v>158</v>
      </c>
      <c r="XB62" s="131" t="s">
        <v>158</v>
      </c>
      <c r="XC62" s="131" t="s">
        <v>158</v>
      </c>
      <c r="XD62" s="131" t="s">
        <v>158</v>
      </c>
      <c r="XE62" s="130">
        <v>3.064313327793184</v>
      </c>
      <c r="XF62" s="131">
        <v>3.7703944354403025</v>
      </c>
      <c r="XG62" s="131">
        <v>3.1793343268753107</v>
      </c>
      <c r="XH62" s="131">
        <v>3.1654175588865097</v>
      </c>
      <c r="XI62" s="131">
        <v>2.8326975476839231</v>
      </c>
      <c r="XJ62" s="131">
        <v>2.787528868360277</v>
      </c>
      <c r="XK62" s="131">
        <v>4.2766373411534699</v>
      </c>
      <c r="XL62" s="131">
        <v>4.2293274531422274</v>
      </c>
      <c r="XM62" s="131">
        <v>5.0289855072463769</v>
      </c>
      <c r="XN62" s="131">
        <v>4.2663230240549828</v>
      </c>
      <c r="XO62" s="131">
        <v>3.0076775431861806</v>
      </c>
      <c r="XP62" s="131">
        <v>3.9384965831435079</v>
      </c>
      <c r="XQ62" s="131" t="s">
        <v>158</v>
      </c>
      <c r="XR62" s="131" t="s">
        <v>158</v>
      </c>
      <c r="XS62" s="131" t="s">
        <v>158</v>
      </c>
      <c r="XT62" s="131" t="s">
        <v>158</v>
      </c>
      <c r="XU62" s="131" t="s">
        <v>158</v>
      </c>
      <c r="XV62" s="131" t="s">
        <v>158</v>
      </c>
      <c r="XW62" s="131" t="s">
        <v>158</v>
      </c>
      <c r="XX62" s="131" t="s">
        <v>158</v>
      </c>
      <c r="XY62" s="131" t="s">
        <v>158</v>
      </c>
      <c r="XZ62" s="131" t="s">
        <v>158</v>
      </c>
      <c r="YA62" s="131" t="s">
        <v>158</v>
      </c>
      <c r="YB62" s="131" t="s">
        <v>158</v>
      </c>
      <c r="YC62" s="131" t="s">
        <v>158</v>
      </c>
      <c r="YD62" s="131" t="s">
        <v>158</v>
      </c>
      <c r="YE62" s="131" t="s">
        <v>158</v>
      </c>
      <c r="YF62" s="235" t="s">
        <v>158</v>
      </c>
      <c r="YG62" s="8">
        <v>271.27100000000002</v>
      </c>
      <c r="YH62" s="8">
        <v>272</v>
      </c>
      <c r="YI62" s="8">
        <v>270</v>
      </c>
      <c r="YJ62" s="8">
        <v>267</v>
      </c>
      <c r="YK62" s="8">
        <v>256</v>
      </c>
      <c r="YL62" s="8">
        <v>244</v>
      </c>
      <c r="YM62" s="8">
        <v>246</v>
      </c>
      <c r="YN62" s="8">
        <v>241</v>
      </c>
      <c r="YO62" s="8">
        <v>236</v>
      </c>
      <c r="YP62" s="8">
        <v>235</v>
      </c>
      <c r="YQ62" s="8">
        <v>233</v>
      </c>
      <c r="YR62" s="8" t="s">
        <v>5</v>
      </c>
      <c r="YS62" s="231" t="s">
        <v>5</v>
      </c>
      <c r="YT62" s="231" t="s">
        <v>5</v>
      </c>
      <c r="YU62" s="231" t="s">
        <v>5</v>
      </c>
      <c r="YV62" s="231" t="s">
        <v>5</v>
      </c>
      <c r="YW62" s="231" t="s">
        <v>5</v>
      </c>
      <c r="YX62" s="231" t="s">
        <v>5</v>
      </c>
      <c r="YY62" s="231" t="s">
        <v>5</v>
      </c>
      <c r="YZ62" s="231" t="s">
        <v>5</v>
      </c>
      <c r="ZA62" s="231" t="s">
        <v>5</v>
      </c>
      <c r="ZB62" s="231" t="s">
        <v>5</v>
      </c>
      <c r="ZC62" s="231" t="s">
        <v>5</v>
      </c>
      <c r="ZD62" s="231" t="s">
        <v>5</v>
      </c>
      <c r="ZE62" s="231" t="s">
        <v>5</v>
      </c>
      <c r="ZF62" s="231" t="s">
        <v>5</v>
      </c>
      <c r="ZG62" s="235" t="s">
        <v>158</v>
      </c>
      <c r="ZH62" s="133">
        <v>9.7699999999999995E-2</v>
      </c>
      <c r="ZI62" s="133">
        <v>5.9400000000000001E-2</v>
      </c>
      <c r="ZJ62" s="133">
        <v>7.51E-2</v>
      </c>
      <c r="ZK62" s="133">
        <v>6.6799999999999998E-2</v>
      </c>
      <c r="ZL62" s="133">
        <v>0.37219999999999998</v>
      </c>
      <c r="ZM62" s="133">
        <v>0.14940000000000001</v>
      </c>
      <c r="ZN62" s="133">
        <v>0.13500000000000001</v>
      </c>
      <c r="ZO62" s="133">
        <v>0.1464</v>
      </c>
      <c r="ZP62" s="133">
        <v>0.11800000000000001</v>
      </c>
      <c r="ZQ62" s="133">
        <v>0.1128</v>
      </c>
      <c r="ZR62" s="133">
        <v>0.128</v>
      </c>
      <c r="ZS62" s="133" t="s">
        <v>5</v>
      </c>
      <c r="ZT62" s="379">
        <v>6.1899999999999997E-2</v>
      </c>
      <c r="ZU62" s="133">
        <v>5.1299999999999998E-2</v>
      </c>
      <c r="ZV62" s="133">
        <v>4.3799999999999999E-2</v>
      </c>
      <c r="ZW62" s="133">
        <v>5.8299999999999998E-2</v>
      </c>
      <c r="ZX62" s="133">
        <v>5.28E-2</v>
      </c>
      <c r="ZY62" s="133">
        <v>0.2177</v>
      </c>
      <c r="ZZ62" s="133">
        <v>9.5299999999999996E-2</v>
      </c>
      <c r="AAA62" s="133">
        <v>8.8499999999999995E-2</v>
      </c>
      <c r="AAB62" s="133">
        <v>9.8800000000000013E-2</v>
      </c>
      <c r="AAC62" s="133">
        <v>8.8499999999999995E-2</v>
      </c>
      <c r="AAD62" s="133">
        <v>8.9499999999999996E-2</v>
      </c>
      <c r="AAE62" s="133">
        <v>0.10630000000000001</v>
      </c>
      <c r="AAF62" s="133" t="s">
        <v>5</v>
      </c>
      <c r="AAG62" s="235">
        <v>3493.8440000000001</v>
      </c>
      <c r="AAH62" s="8">
        <v>3386</v>
      </c>
      <c r="AAI62" s="8">
        <v>3110</v>
      </c>
      <c r="AAJ62" s="8">
        <v>2869</v>
      </c>
      <c r="AAK62" s="8">
        <v>2815</v>
      </c>
      <c r="AAL62" s="8">
        <v>2291</v>
      </c>
      <c r="AAM62" s="8">
        <v>1824</v>
      </c>
      <c r="AAN62" s="8">
        <v>1852</v>
      </c>
      <c r="AAO62" s="8">
        <v>1625</v>
      </c>
      <c r="AAP62" s="8">
        <v>1363</v>
      </c>
      <c r="AAQ62" s="8">
        <v>1207</v>
      </c>
      <c r="AAR62" s="8">
        <v>1033</v>
      </c>
      <c r="AAS62" s="8" t="s">
        <v>5</v>
      </c>
      <c r="AAT62" s="231" t="s">
        <v>5</v>
      </c>
      <c r="AAU62" s="231" t="s">
        <v>5</v>
      </c>
      <c r="AAV62" s="231" t="s">
        <v>5</v>
      </c>
      <c r="AAW62" s="231" t="s">
        <v>5</v>
      </c>
      <c r="AAX62" s="231" t="s">
        <v>5</v>
      </c>
      <c r="AAY62" s="231" t="s">
        <v>5</v>
      </c>
      <c r="AAZ62" s="231" t="s">
        <v>5</v>
      </c>
      <c r="ABA62" s="231" t="s">
        <v>5</v>
      </c>
      <c r="ABB62" s="231" t="s">
        <v>5</v>
      </c>
      <c r="ABC62" s="231" t="s">
        <v>5</v>
      </c>
      <c r="ABD62" s="231" t="s">
        <v>5</v>
      </c>
      <c r="ABE62" s="231" t="s">
        <v>5</v>
      </c>
      <c r="ABF62" s="231" t="s">
        <v>5</v>
      </c>
      <c r="ABG62" s="231" t="s">
        <v>5</v>
      </c>
      <c r="ABH62" s="235">
        <v>981.81</v>
      </c>
      <c r="ABI62" s="8">
        <v>876</v>
      </c>
      <c r="ABJ62" s="8">
        <v>955</v>
      </c>
      <c r="ABK62" s="8">
        <v>876</v>
      </c>
      <c r="ABL62" s="8">
        <v>710</v>
      </c>
      <c r="ABM62" s="8">
        <v>439</v>
      </c>
      <c r="ABN62" s="8">
        <v>526</v>
      </c>
      <c r="ABO62" s="8">
        <v>523</v>
      </c>
      <c r="ABP62" s="8">
        <v>417</v>
      </c>
      <c r="ABQ62" s="8">
        <v>319</v>
      </c>
      <c r="ABR62" s="8">
        <v>266</v>
      </c>
      <c r="ABS62" s="8">
        <v>223</v>
      </c>
      <c r="ABT62" s="8" t="s">
        <v>5</v>
      </c>
      <c r="ABU62" s="231" t="s">
        <v>5</v>
      </c>
      <c r="ABV62" s="231" t="s">
        <v>5</v>
      </c>
      <c r="ABW62" s="231" t="s">
        <v>5</v>
      </c>
      <c r="ABX62" s="231" t="s">
        <v>5</v>
      </c>
      <c r="ABY62" s="231" t="s">
        <v>5</v>
      </c>
      <c r="ABZ62" s="231" t="s">
        <v>5</v>
      </c>
      <c r="ACA62" s="231" t="s">
        <v>5</v>
      </c>
      <c r="ACB62" s="231" t="s">
        <v>5</v>
      </c>
      <c r="ACC62" s="231" t="s">
        <v>5</v>
      </c>
      <c r="ACD62" s="231" t="s">
        <v>5</v>
      </c>
      <c r="ACE62" s="231" t="s">
        <v>5</v>
      </c>
      <c r="ACF62" s="231" t="s">
        <v>5</v>
      </c>
      <c r="ACG62" s="231" t="s">
        <v>5</v>
      </c>
      <c r="ACH62" s="231" t="s">
        <v>5</v>
      </c>
      <c r="ACI62" s="235">
        <v>888.70100000000002</v>
      </c>
      <c r="ACJ62" s="8">
        <v>812</v>
      </c>
      <c r="ACK62" s="8">
        <v>882</v>
      </c>
      <c r="ACL62" s="8">
        <v>812</v>
      </c>
      <c r="ACM62" s="8">
        <v>605</v>
      </c>
      <c r="ACN62" s="8">
        <v>360</v>
      </c>
      <c r="ACO62" s="8">
        <v>456</v>
      </c>
      <c r="ACP62" s="8">
        <v>446</v>
      </c>
      <c r="ACQ62" s="8">
        <v>375</v>
      </c>
      <c r="ACR62" s="8">
        <v>295</v>
      </c>
      <c r="ACS62" s="8">
        <v>240</v>
      </c>
      <c r="ACT62" s="8">
        <v>187</v>
      </c>
      <c r="ACU62" s="8" t="s">
        <v>5</v>
      </c>
      <c r="ACV62" s="237" t="s">
        <v>5</v>
      </c>
      <c r="ACW62" s="237" t="s">
        <v>5</v>
      </c>
      <c r="ACX62" s="237" t="s">
        <v>5</v>
      </c>
      <c r="ACY62" s="237" t="s">
        <v>5</v>
      </c>
      <c r="ACZ62" s="237" t="s">
        <v>5</v>
      </c>
      <c r="ADA62" s="237" t="s">
        <v>5</v>
      </c>
      <c r="ADB62" s="237" t="s">
        <v>5</v>
      </c>
      <c r="ADC62" s="237" t="s">
        <v>5</v>
      </c>
      <c r="ADD62" s="237" t="s">
        <v>5</v>
      </c>
      <c r="ADE62" s="237" t="s">
        <v>5</v>
      </c>
      <c r="ADF62" s="237" t="s">
        <v>5</v>
      </c>
      <c r="ADG62" s="237" t="s">
        <v>5</v>
      </c>
      <c r="ADH62" s="237" t="s">
        <v>5</v>
      </c>
      <c r="ADI62" s="237" t="s">
        <v>5</v>
      </c>
      <c r="ADJ62" s="127">
        <v>0.60520547945205483</v>
      </c>
      <c r="ADK62" s="128">
        <v>0.68157894736842117</v>
      </c>
      <c r="ADL62" s="128">
        <v>0.81209302325581401</v>
      </c>
      <c r="ADM62" s="128">
        <v>0.59433962264150941</v>
      </c>
      <c r="ADN62" s="128">
        <v>0.60197802197802186</v>
      </c>
      <c r="ADO62" s="128">
        <v>0.11895261845386534</v>
      </c>
      <c r="ADP62" s="128">
        <v>0.35622317596566522</v>
      </c>
      <c r="ADQ62" s="128">
        <v>0.37763157894736843</v>
      </c>
      <c r="ADR62" s="128">
        <v>0.34203296703296704</v>
      </c>
      <c r="ADS62" s="128">
        <v>0.11904761904761904</v>
      </c>
      <c r="ADT62" s="128" t="s">
        <v>5</v>
      </c>
      <c r="ADU62" s="128" t="s">
        <v>5</v>
      </c>
      <c r="ADV62" s="128" t="s">
        <v>5</v>
      </c>
      <c r="ADW62" s="128" t="s">
        <v>5</v>
      </c>
      <c r="ADX62" s="128" t="s">
        <v>5</v>
      </c>
      <c r="ADY62" s="128" t="s">
        <v>5</v>
      </c>
      <c r="ADZ62" s="128" t="s">
        <v>158</v>
      </c>
      <c r="AEA62" s="128" t="s">
        <v>158</v>
      </c>
      <c r="AEB62" s="128" t="s">
        <v>158</v>
      </c>
      <c r="AEC62" s="128" t="s">
        <v>158</v>
      </c>
      <c r="AED62" s="128" t="s">
        <v>158</v>
      </c>
      <c r="AEE62" s="128" t="s">
        <v>158</v>
      </c>
      <c r="AEF62" s="128" t="s">
        <v>158</v>
      </c>
      <c r="AEG62" s="128" t="s">
        <v>158</v>
      </c>
      <c r="AEH62" s="128" t="s">
        <v>158</v>
      </c>
      <c r="AEI62" s="128" t="s">
        <v>158</v>
      </c>
      <c r="AEJ62" s="128" t="s">
        <v>158</v>
      </c>
      <c r="AEK62" s="127" t="s">
        <v>158</v>
      </c>
      <c r="AEL62" s="128">
        <v>0.24061366095890413</v>
      </c>
      <c r="AEM62" s="128">
        <v>0.19891602094240837</v>
      </c>
      <c r="AEN62" s="128">
        <v>0.19417808219178082</v>
      </c>
      <c r="AEO62" s="128">
        <v>0.20600366197183098</v>
      </c>
      <c r="AEP62" s="128">
        <v>0.27815945330296127</v>
      </c>
      <c r="AEQ62" s="128">
        <v>0.19250950570342207</v>
      </c>
      <c r="AER62" s="128">
        <v>0.16874282982791589</v>
      </c>
      <c r="AES62" s="128">
        <v>0.17988309352517987</v>
      </c>
      <c r="AET62" s="128">
        <v>5.5485893416927896E-2</v>
      </c>
      <c r="AEU62" s="128" t="s">
        <v>5</v>
      </c>
      <c r="AEV62" s="128" t="s">
        <v>5</v>
      </c>
      <c r="AEW62" s="128" t="s">
        <v>158</v>
      </c>
      <c r="AEX62" s="128" t="s">
        <v>158</v>
      </c>
      <c r="AEY62" s="128" t="s">
        <v>158</v>
      </c>
      <c r="AEZ62" s="128" t="s">
        <v>158</v>
      </c>
      <c r="AFA62" s="128" t="s">
        <v>158</v>
      </c>
      <c r="AFB62" s="128" t="s">
        <v>158</v>
      </c>
      <c r="AFC62" s="128" t="s">
        <v>158</v>
      </c>
      <c r="AFD62" s="128" t="s">
        <v>158</v>
      </c>
      <c r="AFE62" s="128" t="s">
        <v>158</v>
      </c>
      <c r="AFF62" s="128" t="s">
        <v>158</v>
      </c>
      <c r="AFG62" s="128" t="s">
        <v>158</v>
      </c>
      <c r="AFH62" s="128" t="s">
        <v>158</v>
      </c>
      <c r="AFI62" s="128" t="s">
        <v>158</v>
      </c>
      <c r="AFJ62" s="128" t="s">
        <v>158</v>
      </c>
      <c r="AFK62" s="128" t="s">
        <v>158</v>
      </c>
      <c r="AFL62" s="134" t="s">
        <v>158</v>
      </c>
      <c r="AFM62" s="135">
        <v>0.25957828448275866</v>
      </c>
      <c r="AFN62" s="135">
        <v>0.21537959183673469</v>
      </c>
      <c r="AFO62" s="135">
        <v>0.20948275862068966</v>
      </c>
      <c r="AFP62" s="135">
        <v>0.24175636363636363</v>
      </c>
      <c r="AFQ62" s="135">
        <v>0.3392</v>
      </c>
      <c r="AFR62" s="135">
        <v>0.2220614035087719</v>
      </c>
      <c r="AFS62" s="135">
        <v>0.19787556053811661</v>
      </c>
      <c r="AFT62" s="135">
        <v>0.20003000000000001</v>
      </c>
      <c r="AFU62" s="135">
        <v>0.06</v>
      </c>
      <c r="AFV62" s="135" t="s">
        <v>5</v>
      </c>
      <c r="AFW62" s="135" t="s">
        <v>5</v>
      </c>
      <c r="AFX62" s="135" t="s">
        <v>158</v>
      </c>
      <c r="AFY62" s="135" t="s">
        <v>158</v>
      </c>
      <c r="AFZ62" s="135" t="s">
        <v>158</v>
      </c>
      <c r="AGA62" s="135" t="s">
        <v>158</v>
      </c>
      <c r="AGB62" s="135" t="s">
        <v>158</v>
      </c>
      <c r="AGC62" s="135" t="s">
        <v>158</v>
      </c>
      <c r="AGD62" s="135" t="s">
        <v>158</v>
      </c>
      <c r="AGE62" s="135" t="s">
        <v>158</v>
      </c>
      <c r="AGF62" s="135" t="s">
        <v>158</v>
      </c>
      <c r="AGG62" s="135" t="s">
        <v>158</v>
      </c>
      <c r="AGH62" s="135" t="s">
        <v>158</v>
      </c>
      <c r="AGI62" s="135" t="s">
        <v>158</v>
      </c>
      <c r="AGJ62" s="135" t="s">
        <v>158</v>
      </c>
      <c r="AGK62" s="135" t="s">
        <v>158</v>
      </c>
      <c r="AGL62" s="135" t="s">
        <v>158</v>
      </c>
    </row>
    <row r="63" spans="1:870" x14ac:dyDescent="0.2">
      <c r="A63" s="7">
        <v>61</v>
      </c>
      <c r="B63" s="1" t="s">
        <v>391</v>
      </c>
      <c r="C63" s="1" t="s">
        <v>392</v>
      </c>
      <c r="D63" s="94">
        <v>0.32500000000000001</v>
      </c>
      <c r="E63" s="95">
        <v>0.34</v>
      </c>
      <c r="F63" s="57">
        <v>1.36</v>
      </c>
      <c r="G63" s="58" t="s">
        <v>159</v>
      </c>
      <c r="H63" s="58">
        <v>1.36</v>
      </c>
      <c r="I63" s="226" t="s">
        <v>5</v>
      </c>
      <c r="J63" s="58" t="s">
        <v>159</v>
      </c>
      <c r="K63" s="58" t="s">
        <v>1280</v>
      </c>
      <c r="L63" s="226" t="s">
        <v>2337</v>
      </c>
      <c r="M63" s="150">
        <v>1.2891000000000001</v>
      </c>
      <c r="N63" s="123">
        <v>1.2314000000000001</v>
      </c>
      <c r="O63" s="123">
        <v>1.2109999999999996</v>
      </c>
      <c r="P63" s="123">
        <v>1.1906000000000003</v>
      </c>
      <c r="Q63" s="123">
        <v>1.1704000000000001</v>
      </c>
      <c r="R63" s="123">
        <v>1.1509999999999998</v>
      </c>
      <c r="S63" s="123">
        <v>1.1250000000000002</v>
      </c>
      <c r="T63" s="124">
        <v>1.0766</v>
      </c>
      <c r="U63" s="124">
        <v>1.0564</v>
      </c>
      <c r="V63" s="124">
        <v>1.0369999999999999</v>
      </c>
      <c r="W63" s="124">
        <v>1.02</v>
      </c>
      <c r="X63" s="124">
        <v>1.02</v>
      </c>
      <c r="Y63" s="143">
        <v>1.26</v>
      </c>
      <c r="Z63" s="124">
        <v>1.26</v>
      </c>
      <c r="AA63" s="124">
        <v>1.26</v>
      </c>
      <c r="AB63" s="124">
        <v>1.1018999999999999</v>
      </c>
      <c r="AC63" s="124">
        <v>0.75333333333333341</v>
      </c>
      <c r="AD63" s="124">
        <v>0.6133333333333334</v>
      </c>
      <c r="AE63" s="124">
        <v>0.57666666666666666</v>
      </c>
      <c r="AF63" s="124">
        <v>0.56000000000000005</v>
      </c>
      <c r="AG63" s="124">
        <v>0.34666666666666668</v>
      </c>
      <c r="AH63" s="137">
        <v>6.6666666666666666E-2</v>
      </c>
      <c r="AI63" s="137">
        <v>6.6666666666666666E-2</v>
      </c>
      <c r="AJ63" s="137">
        <v>4.3333333333333335E-2</v>
      </c>
      <c r="AK63" s="137">
        <v>3.3333333333333333E-2</v>
      </c>
      <c r="AL63" s="137">
        <v>3.3333333333333333E-2</v>
      </c>
      <c r="AM63" s="137">
        <v>3.3333333333333333E-2</v>
      </c>
      <c r="AN63" s="137">
        <v>3.3333333333333333E-2</v>
      </c>
      <c r="AO63" s="137">
        <v>3.3333333333333333E-2</v>
      </c>
      <c r="AP63" s="137">
        <v>0</v>
      </c>
      <c r="AQ63" s="137">
        <v>3.3333333333333333E-2</v>
      </c>
      <c r="AR63" s="137">
        <v>3.3333333333333333E-2</v>
      </c>
      <c r="AS63" s="137">
        <v>3.3333333333333333E-2</v>
      </c>
      <c r="AT63" s="137">
        <v>3.3333333333333333E-2</v>
      </c>
      <c r="AU63" s="137">
        <v>3.3333333333333333E-2</v>
      </c>
      <c r="AV63" s="137" t="s">
        <v>1339</v>
      </c>
      <c r="AW63" s="137" t="s">
        <v>5</v>
      </c>
      <c r="AX63" s="137" t="s">
        <v>5</v>
      </c>
      <c r="AY63" s="137" t="s">
        <v>5</v>
      </c>
      <c r="AZ63" s="137" t="s">
        <v>5</v>
      </c>
      <c r="BA63" s="137" t="s">
        <v>5</v>
      </c>
      <c r="BB63" s="137" t="s">
        <v>5</v>
      </c>
      <c r="BC63" s="137" t="s">
        <v>5</v>
      </c>
      <c r="BD63" s="137" t="s">
        <v>5</v>
      </c>
      <c r="BE63" s="137" t="s">
        <v>5</v>
      </c>
      <c r="BF63" s="137" t="s">
        <v>5</v>
      </c>
      <c r="BG63" s="137" t="s">
        <v>5</v>
      </c>
      <c r="BH63" s="137" t="s">
        <v>5</v>
      </c>
      <c r="BI63" s="137" t="s">
        <v>5</v>
      </c>
      <c r="BJ63" s="137" t="s">
        <v>5</v>
      </c>
      <c r="BK63" s="137" t="s">
        <v>5</v>
      </c>
      <c r="BL63" s="137" t="s">
        <v>5</v>
      </c>
      <c r="BM63" s="126">
        <v>4.6857235666720953E-2</v>
      </c>
      <c r="BN63" s="125">
        <v>1.6845582163501627E-2</v>
      </c>
      <c r="BO63" s="125">
        <v>1.7134218041323201E-2</v>
      </c>
      <c r="BP63" s="125">
        <v>1.7259056732741085E-2</v>
      </c>
      <c r="BQ63" s="125">
        <v>1.6854908774978528E-2</v>
      </c>
      <c r="BR63" s="125">
        <v>2.3111111111110638E-2</v>
      </c>
      <c r="BS63" s="125">
        <v>4.4956344046071184E-2</v>
      </c>
      <c r="BT63" s="125">
        <v>1.9121544869367568E-2</v>
      </c>
      <c r="BU63" s="125">
        <v>1.8707810993249918E-2</v>
      </c>
      <c r="BV63" s="125">
        <v>1.6666666666666607E-2</v>
      </c>
      <c r="BW63" s="125">
        <v>0</v>
      </c>
      <c r="BX63" s="125">
        <v>-0.19047619047619047</v>
      </c>
      <c r="BY63" s="125">
        <v>0</v>
      </c>
      <c r="BZ63" s="125">
        <v>0</v>
      </c>
      <c r="CA63" s="125">
        <v>0.14347944459569839</v>
      </c>
      <c r="CB63" s="125">
        <v>0.46269911504424743</v>
      </c>
      <c r="CC63" s="125">
        <v>0.22826086956521729</v>
      </c>
      <c r="CD63" s="125">
        <v>6.3583815028901869E-2</v>
      </c>
      <c r="CE63" s="125">
        <v>2.9761904761904656E-2</v>
      </c>
      <c r="CF63" s="125">
        <v>0.61538461538461542</v>
      </c>
      <c r="CG63" s="125">
        <v>4.2</v>
      </c>
      <c r="CH63" s="125">
        <v>0</v>
      </c>
      <c r="CI63" s="125">
        <v>0.53846153846153832</v>
      </c>
      <c r="CJ63" s="125">
        <v>0.30000000000000004</v>
      </c>
      <c r="CK63" s="125">
        <v>0</v>
      </c>
      <c r="CL63" s="125">
        <v>0</v>
      </c>
      <c r="CM63" s="125">
        <v>0</v>
      </c>
      <c r="CN63" s="125">
        <v>0</v>
      </c>
      <c r="CO63" s="125" t="s">
        <v>158</v>
      </c>
      <c r="CP63" s="125">
        <v>-1</v>
      </c>
      <c r="CQ63" s="125">
        <v>0</v>
      </c>
      <c r="CR63" s="125">
        <v>0</v>
      </c>
      <c r="CS63" s="125">
        <v>0</v>
      </c>
      <c r="CT63" s="125">
        <v>0</v>
      </c>
      <c r="CU63" s="125" t="s">
        <v>158</v>
      </c>
      <c r="CV63" s="125" t="s">
        <v>158</v>
      </c>
      <c r="CW63" s="125" t="s">
        <v>158</v>
      </c>
      <c r="CX63" s="125" t="s">
        <v>158</v>
      </c>
      <c r="CY63" s="125" t="s">
        <v>158</v>
      </c>
      <c r="CZ63" s="125" t="s">
        <v>158</v>
      </c>
      <c r="DA63" s="125" t="s">
        <v>158</v>
      </c>
      <c r="DB63" s="125" t="s">
        <v>158</v>
      </c>
      <c r="DC63" s="125" t="s">
        <v>158</v>
      </c>
      <c r="DD63" s="125" t="s">
        <v>158</v>
      </c>
      <c r="DE63" s="125" t="s">
        <v>158</v>
      </c>
      <c r="DF63" s="125" t="s">
        <v>158</v>
      </c>
      <c r="DG63" s="125" t="s">
        <v>158</v>
      </c>
      <c r="DH63" s="125" t="s">
        <v>158</v>
      </c>
      <c r="DI63" s="125" t="s">
        <v>158</v>
      </c>
      <c r="DJ63" s="125" t="s">
        <v>158</v>
      </c>
      <c r="DK63" s="125" t="s">
        <v>158</v>
      </c>
      <c r="DL63" s="127">
        <v>3.3319979278163138E-2</v>
      </c>
      <c r="DM63" s="128">
        <v>2.7303770612140604E-2</v>
      </c>
      <c r="DN63" s="128">
        <v>2.4603819585534328E-2</v>
      </c>
      <c r="DO63" s="128">
        <v>2.459409212972527E-2</v>
      </c>
      <c r="DP63" s="128">
        <v>2.4665964172813488E-2</v>
      </c>
      <c r="DQ63" s="128">
        <v>3.5469953775038511E-2</v>
      </c>
      <c r="DR63" s="128">
        <v>3.5410764872521254E-2</v>
      </c>
      <c r="DS63" s="128">
        <v>3.9962880475129914E-2</v>
      </c>
      <c r="DT63" s="128">
        <v>4.5029838022165383E-2</v>
      </c>
      <c r="DU63" s="128">
        <v>5.1083743842364526E-2</v>
      </c>
      <c r="DV63" s="128">
        <v>5.2523171987641601E-2</v>
      </c>
      <c r="DW63" s="128">
        <v>7.8886310904872387E-2</v>
      </c>
      <c r="DX63" s="128">
        <v>9.3402520385470714E-2</v>
      </c>
      <c r="DY63" s="128">
        <v>9.2375366568914957E-2</v>
      </c>
      <c r="DZ63" s="128">
        <v>7.8996865203761757E-2</v>
      </c>
      <c r="EA63" s="128">
        <v>6.0378082191780813E-2</v>
      </c>
      <c r="EB63" s="128">
        <v>5.6514128532133036E-2</v>
      </c>
      <c r="EC63" s="128">
        <v>7.8331204767986384E-2</v>
      </c>
      <c r="ED63" s="128">
        <v>7.7717879604672052E-2</v>
      </c>
      <c r="EE63" s="128">
        <v>8.7227414330218078E-2</v>
      </c>
      <c r="EF63" s="128">
        <v>7.5857038657913933E-2</v>
      </c>
      <c r="EG63" s="128">
        <v>3.0864197530864196E-2</v>
      </c>
      <c r="EH63" s="128">
        <v>2.9629629629629631E-2</v>
      </c>
      <c r="EI63" s="128">
        <v>1.7060367454068241E-2</v>
      </c>
      <c r="EJ63" s="128">
        <v>1.9493177387914229E-2</v>
      </c>
      <c r="EK63" s="128">
        <v>2.415458937198068E-2</v>
      </c>
      <c r="EL63" s="128">
        <v>2.4390243902439029E-2</v>
      </c>
      <c r="EM63" s="127">
        <v>3.9260892562834104E-2</v>
      </c>
      <c r="EN63" s="128">
        <v>3.2326869448807249E-2</v>
      </c>
      <c r="EO63" s="128">
        <v>3.2588805166846063E-2</v>
      </c>
      <c r="EP63" s="128">
        <v>2.8415274463007168E-2</v>
      </c>
      <c r="EQ63" s="128">
        <v>3.3944315545243624E-2</v>
      </c>
      <c r="ER63" s="128">
        <v>4.1657618530582696E-2</v>
      </c>
      <c r="ES63" s="128">
        <v>4.5126353790613728E-2</v>
      </c>
      <c r="ET63" s="128">
        <v>4.5715498938428877E-2</v>
      </c>
      <c r="EU63" s="128">
        <v>5.1431353456669916E-2</v>
      </c>
      <c r="EV63" s="128">
        <v>5.7803790412486053E-2</v>
      </c>
      <c r="EW63" s="128">
        <v>6.7193675889328064E-2</v>
      </c>
      <c r="EX63" s="128">
        <v>8.8006902502157036E-2</v>
      </c>
      <c r="EY63" s="128">
        <v>0.11072056239015816</v>
      </c>
      <c r="EZ63" s="128">
        <v>0.13235294117647059</v>
      </c>
      <c r="FA63" s="128">
        <v>0.11864406779661017</v>
      </c>
      <c r="FB63" s="128">
        <v>7.3804420629604822E-2</v>
      </c>
      <c r="FC63" s="128">
        <v>8.3518107908351819E-2</v>
      </c>
      <c r="FD63" s="128">
        <v>9.0595765632693268E-2</v>
      </c>
      <c r="FE63" s="128">
        <v>8.7241553202218852E-2</v>
      </c>
      <c r="FF63" s="128">
        <v>0.10408921933085503</v>
      </c>
      <c r="FG63" s="128">
        <v>9.876543209876544E-2</v>
      </c>
      <c r="FH63" s="128">
        <v>4.3290043290043288E-2</v>
      </c>
      <c r="FI63" s="128">
        <v>3.787878787878788E-2</v>
      </c>
      <c r="FJ63" s="128">
        <v>2.2569444444444448E-2</v>
      </c>
      <c r="FK63" s="128">
        <v>2.5445292620865138E-2</v>
      </c>
      <c r="FL63" s="128">
        <v>2.8490028490028491E-2</v>
      </c>
      <c r="FM63" s="128" t="s">
        <v>158</v>
      </c>
      <c r="FN63" s="127">
        <v>5.3158762886597946E-2</v>
      </c>
      <c r="FO63" s="128">
        <v>3.7565589919633623E-2</v>
      </c>
      <c r="FP63" s="128">
        <v>6.8924302788844594E-2</v>
      </c>
      <c r="FQ63" s="128">
        <v>3.4986776373787845E-2</v>
      </c>
      <c r="FR63" s="128">
        <v>4.3835205992509368E-2</v>
      </c>
      <c r="FS63" s="128">
        <v>4.9167022639897473E-2</v>
      </c>
      <c r="FT63" s="128">
        <v>5.7135601828339266E-2</v>
      </c>
      <c r="FU63" s="128">
        <v>5.8959474260679073E-2</v>
      </c>
      <c r="FV63" s="128">
        <v>6.0712643678160927E-2</v>
      </c>
      <c r="FW63" s="128">
        <v>6.6688102893890669E-2</v>
      </c>
      <c r="FX63" s="128">
        <v>8.0568720379146919E-2</v>
      </c>
      <c r="FY63" s="128">
        <v>0.12639405204460966</v>
      </c>
      <c r="FZ63" s="128">
        <v>0.1319371727748691</v>
      </c>
      <c r="GA63" s="128">
        <v>0.2016</v>
      </c>
      <c r="GB63" s="128">
        <v>0.24230769230769231</v>
      </c>
      <c r="GC63" s="128">
        <v>9.6827768014059734E-2</v>
      </c>
      <c r="GD63" s="128">
        <v>0.11901000526592945</v>
      </c>
      <c r="GE63" s="128">
        <v>0.10855457227138643</v>
      </c>
      <c r="GF63" s="128">
        <v>0.10542352224253504</v>
      </c>
      <c r="GG63" s="128">
        <v>0.13493975903614458</v>
      </c>
      <c r="GH63" s="128">
        <v>0.17420435510887772</v>
      </c>
      <c r="GI63" s="128">
        <v>6.1728395061728392E-2</v>
      </c>
      <c r="GJ63" s="128">
        <v>4.6948356807511742E-2</v>
      </c>
      <c r="GK63" s="128">
        <v>3.140096618357488E-2</v>
      </c>
      <c r="GL63" s="128">
        <v>3.0864197530864196E-2</v>
      </c>
      <c r="GM63" s="128">
        <v>3.2051282051282048E-2</v>
      </c>
      <c r="GN63" s="128">
        <v>2.9629629629629631E-2</v>
      </c>
      <c r="GO63" s="109" t="s">
        <v>158</v>
      </c>
      <c r="GP63" s="141">
        <v>0.64</v>
      </c>
      <c r="GQ63" s="141">
        <v>0.54</v>
      </c>
      <c r="GR63" s="141">
        <v>2.5499999999999998</v>
      </c>
      <c r="GS63" s="141">
        <v>1.53</v>
      </c>
      <c r="GT63" s="141">
        <v>0.69</v>
      </c>
      <c r="GU63" s="141">
        <v>0.49</v>
      </c>
      <c r="GV63" s="129">
        <v>0.45</v>
      </c>
      <c r="GW63" s="129">
        <v>0.66</v>
      </c>
      <c r="GX63" s="129">
        <v>1.26</v>
      </c>
      <c r="GY63" s="129">
        <v>1.22</v>
      </c>
      <c r="GZ63" s="129">
        <v>0.73</v>
      </c>
      <c r="HA63" s="129">
        <v>0.44</v>
      </c>
      <c r="HB63" s="129">
        <v>0.97</v>
      </c>
      <c r="HC63" s="129">
        <v>0.88</v>
      </c>
      <c r="HD63" s="129">
        <v>1.64</v>
      </c>
      <c r="HE63" s="129">
        <v>1.48</v>
      </c>
      <c r="HF63" s="231" t="s">
        <v>158</v>
      </c>
      <c r="HG63" s="231" t="s">
        <v>158</v>
      </c>
      <c r="HH63" s="231" t="s">
        <v>158</v>
      </c>
      <c r="HI63" s="231" t="s">
        <v>158</v>
      </c>
      <c r="HJ63" s="231" t="s">
        <v>158</v>
      </c>
      <c r="HK63" s="231" t="s">
        <v>158</v>
      </c>
      <c r="HL63" s="231" t="s">
        <v>158</v>
      </c>
      <c r="HM63" s="231" t="s">
        <v>158</v>
      </c>
      <c r="HN63" s="231" t="s">
        <v>158</v>
      </c>
      <c r="HO63" s="231" t="s">
        <v>158</v>
      </c>
      <c r="HP63" s="232" t="s">
        <v>158</v>
      </c>
      <c r="HQ63" s="131">
        <v>51.218748437499997</v>
      </c>
      <c r="HR63" s="131">
        <v>32.537037037037038</v>
      </c>
      <c r="HS63" s="131">
        <v>13.345098039215687</v>
      </c>
      <c r="HT63" s="131">
        <v>17.450980392156861</v>
      </c>
      <c r="HU63" s="131">
        <v>33.927536231884062</v>
      </c>
      <c r="HV63" s="131">
        <v>40.183673469387756</v>
      </c>
      <c r="HW63" s="131">
        <v>40.577777777777783</v>
      </c>
      <c r="HX63" s="131">
        <v>26.36363636363636</v>
      </c>
      <c r="HY63" s="131">
        <v>12.341269841269842</v>
      </c>
      <c r="HZ63" s="131">
        <v>10.377049180327869</v>
      </c>
      <c r="IA63" s="131">
        <v>11.054794520547945</v>
      </c>
      <c r="IB63" s="131">
        <v>21.704545454545457</v>
      </c>
      <c r="IC63" s="131">
        <v>6.4432989690721651</v>
      </c>
      <c r="ID63" s="131">
        <v>5.9090909090909092</v>
      </c>
      <c r="IE63" s="131">
        <v>6.9390243902439037</v>
      </c>
      <c r="IF63" s="131">
        <v>4.2770270270270272</v>
      </c>
      <c r="IG63" s="131" t="s">
        <v>158</v>
      </c>
      <c r="IH63" s="131" t="s">
        <v>158</v>
      </c>
      <c r="II63" s="131" t="s">
        <v>158</v>
      </c>
      <c r="IJ63" s="131" t="s">
        <v>158</v>
      </c>
      <c r="IK63" s="131" t="s">
        <v>158</v>
      </c>
      <c r="IL63" s="131" t="s">
        <v>158</v>
      </c>
      <c r="IM63" s="131" t="s">
        <v>158</v>
      </c>
      <c r="IN63" s="131" t="s">
        <v>158</v>
      </c>
      <c r="IO63" s="131" t="s">
        <v>158</v>
      </c>
      <c r="IP63" s="131" t="s">
        <v>158</v>
      </c>
      <c r="IQ63" s="130" t="s">
        <v>158</v>
      </c>
      <c r="IR63" s="131">
        <v>59.518986304780938</v>
      </c>
      <c r="IS63" s="131">
        <v>68.81481481481481</v>
      </c>
      <c r="IT63" s="131">
        <v>16.43137254901961</v>
      </c>
      <c r="IU63" s="131">
        <v>22.535947712418299</v>
      </c>
      <c r="IV63" s="131">
        <v>40.04347826086957</v>
      </c>
      <c r="IW63" s="131">
        <v>50.877551020408163</v>
      </c>
      <c r="IX63" s="131">
        <v>52.333333333333336</v>
      </c>
      <c r="IY63" s="131">
        <v>31.121212121212118</v>
      </c>
      <c r="IZ63" s="131">
        <v>14.238095238095239</v>
      </c>
      <c r="JA63" s="131">
        <v>12.442622950819672</v>
      </c>
      <c r="JB63" s="131">
        <v>15.876712328767123</v>
      </c>
      <c r="JC63" s="131">
        <v>25.863636363636367</v>
      </c>
      <c r="JD63" s="131">
        <v>9.8144329896907223</v>
      </c>
      <c r="JE63" s="131">
        <v>12.068181818181817</v>
      </c>
      <c r="JF63" s="131">
        <v>9.1036585365853657</v>
      </c>
      <c r="JG63" s="131">
        <v>6.0945945945945947</v>
      </c>
      <c r="JH63" s="131" t="s">
        <v>158</v>
      </c>
      <c r="JI63" s="131" t="s">
        <v>158</v>
      </c>
      <c r="JJ63" s="131" t="s">
        <v>158</v>
      </c>
      <c r="JK63" s="131" t="s">
        <v>158</v>
      </c>
      <c r="JL63" s="131" t="s">
        <v>158</v>
      </c>
      <c r="JM63" s="131" t="s">
        <v>158</v>
      </c>
      <c r="JN63" s="131" t="s">
        <v>158</v>
      </c>
      <c r="JO63" s="131" t="s">
        <v>158</v>
      </c>
      <c r="JP63" s="131" t="s">
        <v>158</v>
      </c>
      <c r="JQ63" s="131" t="s">
        <v>158</v>
      </c>
      <c r="JR63" s="130" t="s">
        <v>158</v>
      </c>
      <c r="JS63" s="131">
        <v>70.468746874999994</v>
      </c>
      <c r="JT63" s="131">
        <v>91.148148148148138</v>
      </c>
      <c r="JU63" s="131">
        <v>18.984313725490196</v>
      </c>
      <c r="JV63" s="131">
        <v>31.013071895424837</v>
      </c>
      <c r="JW63" s="131">
        <v>47.028985507246382</v>
      </c>
      <c r="JX63" s="131">
        <v>64.836734693877546</v>
      </c>
      <c r="JY63" s="131">
        <v>59.866666666666667</v>
      </c>
      <c r="JZ63" s="131">
        <v>35.545454545454547</v>
      </c>
      <c r="KA63" s="131">
        <v>16.111111111111111</v>
      </c>
      <c r="KB63" s="131">
        <v>15.918032786885247</v>
      </c>
      <c r="KC63" s="131">
        <v>17.712328767123289</v>
      </c>
      <c r="KD63" s="131">
        <v>30.65909090909091</v>
      </c>
      <c r="KE63" s="131">
        <v>14.061855670103094</v>
      </c>
      <c r="KF63" s="131">
        <v>18.125</v>
      </c>
      <c r="KG63" s="131">
        <v>11.128048780487806</v>
      </c>
      <c r="KH63" s="131">
        <v>9.0067567567567561</v>
      </c>
      <c r="KI63" s="131" t="s">
        <v>158</v>
      </c>
      <c r="KJ63" s="131" t="s">
        <v>158</v>
      </c>
      <c r="KK63" s="131" t="s">
        <v>158</v>
      </c>
      <c r="KL63" s="131" t="s">
        <v>158</v>
      </c>
      <c r="KM63" s="131" t="s">
        <v>158</v>
      </c>
      <c r="KN63" s="131" t="s">
        <v>158</v>
      </c>
      <c r="KO63" s="131" t="s">
        <v>158</v>
      </c>
      <c r="KP63" s="131" t="s">
        <v>158</v>
      </c>
      <c r="KQ63" s="131" t="s">
        <v>158</v>
      </c>
      <c r="KR63" s="131" t="s">
        <v>158</v>
      </c>
      <c r="KS63" s="116" t="s">
        <v>158</v>
      </c>
      <c r="KT63" s="132">
        <v>141.74881644888447</v>
      </c>
      <c r="KU63" s="132">
        <v>92.788079470198682</v>
      </c>
      <c r="KV63" s="132">
        <v>123.02</v>
      </c>
      <c r="KW63" s="132">
        <v>106.97777777777777</v>
      </c>
      <c r="KX63" s="132">
        <v>80.344537815126046</v>
      </c>
      <c r="KY63" s="132">
        <v>65.270833333333329</v>
      </c>
      <c r="KZ63" s="132">
        <v>72.41379310344827</v>
      </c>
      <c r="LA63" s="132">
        <v>99.05263157894737</v>
      </c>
      <c r="LB63" s="132">
        <v>71.683544303797461</v>
      </c>
      <c r="LC63" s="132">
        <v>54.39473684210526</v>
      </c>
      <c r="LD63" s="132">
        <v>55.277777777777779</v>
      </c>
      <c r="LE63" s="132">
        <v>47.754098360655739</v>
      </c>
      <c r="LF63" s="132" t="s">
        <v>158</v>
      </c>
      <c r="LG63" s="132" t="s">
        <v>158</v>
      </c>
      <c r="LH63" s="132" t="s">
        <v>158</v>
      </c>
      <c r="LI63" s="132" t="s">
        <v>158</v>
      </c>
      <c r="LJ63" s="132" t="s">
        <v>158</v>
      </c>
      <c r="LK63" s="132" t="s">
        <v>158</v>
      </c>
      <c r="LL63" s="132" t="s">
        <v>158</v>
      </c>
      <c r="LM63" s="132" t="s">
        <v>158</v>
      </c>
      <c r="LN63" s="132" t="s">
        <v>158</v>
      </c>
      <c r="LO63" s="132" t="s">
        <v>158</v>
      </c>
      <c r="LP63" s="132" t="s">
        <v>158</v>
      </c>
      <c r="LQ63" s="132" t="s">
        <v>158</v>
      </c>
      <c r="LR63" s="132" t="s">
        <v>158</v>
      </c>
      <c r="LS63" s="132" t="s">
        <v>158</v>
      </c>
      <c r="LT63" s="130" t="s">
        <v>158</v>
      </c>
      <c r="LU63" s="131">
        <v>0.23125412840269233</v>
      </c>
      <c r="LV63" s="131">
        <v>0.18935622011276854</v>
      </c>
      <c r="LW63" s="131">
        <v>0.27662168753048288</v>
      </c>
      <c r="LX63" s="131">
        <v>0.24958454507685915</v>
      </c>
      <c r="LY63" s="131">
        <v>0.29137014956594498</v>
      </c>
      <c r="LZ63" s="131">
        <v>0.30166613469518039</v>
      </c>
      <c r="MA63" s="131">
        <v>0.25216190476190481</v>
      </c>
      <c r="MB63" s="131">
        <v>0.17566418703506906</v>
      </c>
      <c r="MC63" s="131">
        <v>0.21692565777856262</v>
      </c>
      <c r="MD63" s="131">
        <v>0.23274310595065315</v>
      </c>
      <c r="ME63" s="131">
        <v>0.14598994974874371</v>
      </c>
      <c r="MF63" s="131">
        <v>0.19998283556470994</v>
      </c>
      <c r="MG63" s="131" t="s">
        <v>158</v>
      </c>
      <c r="MH63" s="131" t="s">
        <v>158</v>
      </c>
      <c r="MI63" s="131" t="s">
        <v>158</v>
      </c>
      <c r="MJ63" s="131" t="s">
        <v>158</v>
      </c>
      <c r="MK63" s="131" t="s">
        <v>158</v>
      </c>
      <c r="ML63" s="131" t="s">
        <v>158</v>
      </c>
      <c r="MM63" s="131" t="s">
        <v>158</v>
      </c>
      <c r="MN63" s="131" t="s">
        <v>158</v>
      </c>
      <c r="MO63" s="131" t="s">
        <v>158</v>
      </c>
      <c r="MP63" s="131" t="s">
        <v>158</v>
      </c>
      <c r="MQ63" s="131" t="s">
        <v>158</v>
      </c>
      <c r="MR63" s="131" t="s">
        <v>158</v>
      </c>
      <c r="MS63" s="131" t="s">
        <v>158</v>
      </c>
      <c r="MT63" s="131" t="s">
        <v>158</v>
      </c>
      <c r="MU63" s="130" t="s">
        <v>158</v>
      </c>
      <c r="MV63" s="131">
        <v>0.26872994208594381</v>
      </c>
      <c r="MW63" s="131">
        <v>0.40048247805295834</v>
      </c>
      <c r="MX63" s="131">
        <v>0.34059502519915463</v>
      </c>
      <c r="MY63" s="131">
        <v>0.32230992937266306</v>
      </c>
      <c r="MZ63" s="131">
        <v>0.34389394414810165</v>
      </c>
      <c r="NA63" s="131">
        <v>0.3819470156399617</v>
      </c>
      <c r="NB63" s="131">
        <v>0.32521428571428573</v>
      </c>
      <c r="NC63" s="131">
        <v>0.20736450584484589</v>
      </c>
      <c r="ND63" s="131">
        <v>0.25026664312202018</v>
      </c>
      <c r="NE63" s="131">
        <v>0.27907111756168362</v>
      </c>
      <c r="NF63" s="131">
        <v>0.2096683417085427</v>
      </c>
      <c r="NG63" s="131">
        <v>0.23830415379334022</v>
      </c>
      <c r="NH63" s="131" t="s">
        <v>158</v>
      </c>
      <c r="NI63" s="131" t="s">
        <v>158</v>
      </c>
      <c r="NJ63" s="131" t="s">
        <v>158</v>
      </c>
      <c r="NK63" s="131" t="s">
        <v>158</v>
      </c>
      <c r="NL63" s="131" t="s">
        <v>158</v>
      </c>
      <c r="NM63" s="131" t="s">
        <v>158</v>
      </c>
      <c r="NN63" s="131" t="s">
        <v>158</v>
      </c>
      <c r="NO63" s="131" t="s">
        <v>158</v>
      </c>
      <c r="NP63" s="131" t="s">
        <v>158</v>
      </c>
      <c r="NQ63" s="131" t="s">
        <v>158</v>
      </c>
      <c r="NR63" s="131" t="s">
        <v>158</v>
      </c>
      <c r="NS63" s="131" t="s">
        <v>158</v>
      </c>
      <c r="NT63" s="131" t="s">
        <v>158</v>
      </c>
      <c r="NU63" s="131" t="s">
        <v>158</v>
      </c>
      <c r="NV63" s="130" t="s">
        <v>158</v>
      </c>
      <c r="NW63" s="131">
        <v>0.31816842729168993</v>
      </c>
      <c r="NX63" s="131">
        <v>0.53045607023053309</v>
      </c>
      <c r="NY63" s="131">
        <v>0.39351324987806857</v>
      </c>
      <c r="NZ63" s="131">
        <v>0.44355006231823851</v>
      </c>
      <c r="OA63" s="131">
        <v>0.40388557682250814</v>
      </c>
      <c r="OB63" s="131">
        <v>0.48674114267475266</v>
      </c>
      <c r="OC63" s="131">
        <v>0.37202857142857149</v>
      </c>
      <c r="OD63" s="131">
        <v>0.23684378320935176</v>
      </c>
      <c r="OE63" s="131">
        <v>0.28318912237330041</v>
      </c>
      <c r="OF63" s="131">
        <v>0.35701983551040162</v>
      </c>
      <c r="OG63" s="131">
        <v>0.23390954773869346</v>
      </c>
      <c r="OH63" s="131">
        <v>0.28248884311706146</v>
      </c>
      <c r="OI63" s="131" t="s">
        <v>158</v>
      </c>
      <c r="OJ63" s="131" t="s">
        <v>158</v>
      </c>
      <c r="OK63" s="131" t="s">
        <v>158</v>
      </c>
      <c r="OL63" s="131" t="s">
        <v>158</v>
      </c>
      <c r="OM63" s="131" t="s">
        <v>158</v>
      </c>
      <c r="ON63" s="131" t="s">
        <v>158</v>
      </c>
      <c r="OO63" s="131" t="s">
        <v>158</v>
      </c>
      <c r="OP63" s="131" t="s">
        <v>158</v>
      </c>
      <c r="OQ63" s="131" t="s">
        <v>158</v>
      </c>
      <c r="OR63" s="131" t="s">
        <v>158</v>
      </c>
      <c r="OS63" s="131" t="s">
        <v>158</v>
      </c>
      <c r="OT63" s="131" t="s">
        <v>158</v>
      </c>
      <c r="OU63" s="131" t="s">
        <v>158</v>
      </c>
      <c r="OV63" s="131" t="s">
        <v>158</v>
      </c>
      <c r="OW63" s="378" t="s">
        <v>158</v>
      </c>
      <c r="OX63" s="132">
        <v>5.9689272437950232</v>
      </c>
      <c r="OY63" s="132">
        <v>6.185430463576159</v>
      </c>
      <c r="OZ63" s="132">
        <v>5.98</v>
      </c>
      <c r="PA63" s="132">
        <v>3.414814814814815</v>
      </c>
      <c r="PB63" s="132">
        <v>2.1932773109243699</v>
      </c>
      <c r="PC63" s="132">
        <v>1.71875</v>
      </c>
      <c r="PD63" s="132">
        <v>2.5632183908045976</v>
      </c>
      <c r="PE63" s="132">
        <v>2.25</v>
      </c>
      <c r="PF63" s="132">
        <v>1.6835443037974684</v>
      </c>
      <c r="PG63" s="132">
        <v>1.7894736842105263</v>
      </c>
      <c r="PH63" s="132">
        <v>1.25</v>
      </c>
      <c r="PI63" s="132">
        <v>6.5573770491803282E-2</v>
      </c>
      <c r="PJ63" s="132" t="s">
        <v>158</v>
      </c>
      <c r="PK63" s="132" t="s">
        <v>158</v>
      </c>
      <c r="PL63" s="132" t="s">
        <v>158</v>
      </c>
      <c r="PM63" s="132" t="s">
        <v>158</v>
      </c>
      <c r="PN63" s="132" t="s">
        <v>158</v>
      </c>
      <c r="PO63" s="132" t="s">
        <v>158</v>
      </c>
      <c r="PP63" s="132" t="s">
        <v>158</v>
      </c>
      <c r="PQ63" s="132" t="s">
        <v>158</v>
      </c>
      <c r="PR63" s="132" t="s">
        <v>158</v>
      </c>
      <c r="PS63" s="132" t="s">
        <v>158</v>
      </c>
      <c r="PT63" s="132" t="s">
        <v>158</v>
      </c>
      <c r="PU63" s="132" t="s">
        <v>158</v>
      </c>
      <c r="PV63" s="132" t="s">
        <v>158</v>
      </c>
      <c r="PW63" s="132" t="s">
        <v>158</v>
      </c>
      <c r="PX63" s="130" t="s">
        <v>158</v>
      </c>
      <c r="PY63" s="131">
        <v>5.4917739253860614</v>
      </c>
      <c r="PZ63" s="131">
        <v>2.8405460385438972</v>
      </c>
      <c r="QA63" s="131">
        <v>5.6906354515050168</v>
      </c>
      <c r="QB63" s="131">
        <v>7.8188720173535788</v>
      </c>
      <c r="QC63" s="131">
        <v>10.673524904214558</v>
      </c>
      <c r="QD63" s="131">
        <v>11.456000000000001</v>
      </c>
      <c r="QE63" s="131">
        <v>7.1238565022421536</v>
      </c>
      <c r="QF63" s="131">
        <v>7.7333333333333325</v>
      </c>
      <c r="QG63" s="131">
        <v>9.2364661654135336</v>
      </c>
      <c r="QH63" s="131">
        <v>7.0747058823529416</v>
      </c>
      <c r="QI63" s="131">
        <v>6.4560000000000004</v>
      </c>
      <c r="QJ63" s="131">
        <v>145.63750000000002</v>
      </c>
      <c r="QK63" s="131" t="s">
        <v>158</v>
      </c>
      <c r="QL63" s="131" t="s">
        <v>158</v>
      </c>
      <c r="QM63" s="131" t="s">
        <v>158</v>
      </c>
      <c r="QN63" s="131" t="s">
        <v>158</v>
      </c>
      <c r="QO63" s="131" t="s">
        <v>158</v>
      </c>
      <c r="QP63" s="131" t="s">
        <v>158</v>
      </c>
      <c r="QQ63" s="131" t="s">
        <v>158</v>
      </c>
      <c r="QR63" s="131" t="s">
        <v>158</v>
      </c>
      <c r="QS63" s="131" t="s">
        <v>158</v>
      </c>
      <c r="QT63" s="131" t="s">
        <v>158</v>
      </c>
      <c r="QU63" s="131" t="s">
        <v>158</v>
      </c>
      <c r="QV63" s="131" t="s">
        <v>158</v>
      </c>
      <c r="QW63" s="131" t="s">
        <v>158</v>
      </c>
      <c r="QX63" s="131" t="s">
        <v>158</v>
      </c>
      <c r="QY63" s="130" t="s">
        <v>158</v>
      </c>
      <c r="QZ63" s="131">
        <v>6.3817415892710638</v>
      </c>
      <c r="RA63" s="131">
        <v>6.0076659528907914</v>
      </c>
      <c r="RB63" s="131">
        <v>7.0066889632107019</v>
      </c>
      <c r="RC63" s="131">
        <v>10.097180043383947</v>
      </c>
      <c r="RD63" s="131">
        <v>12.597586206896549</v>
      </c>
      <c r="RE63" s="131">
        <v>14.504727272727273</v>
      </c>
      <c r="RF63" s="131">
        <v>9.1876681614349778</v>
      </c>
      <c r="RG63" s="131">
        <v>9.1288888888888877</v>
      </c>
      <c r="RH63" s="131">
        <v>10.65609022556391</v>
      </c>
      <c r="RI63" s="131">
        <v>8.4829411764705878</v>
      </c>
      <c r="RJ63" s="131">
        <v>9.2720000000000002</v>
      </c>
      <c r="RK63" s="131">
        <v>173.54500000000002</v>
      </c>
      <c r="RL63" s="131" t="s">
        <v>158</v>
      </c>
      <c r="RM63" s="131" t="s">
        <v>158</v>
      </c>
      <c r="RN63" s="131" t="s">
        <v>158</v>
      </c>
      <c r="RO63" s="131" t="s">
        <v>158</v>
      </c>
      <c r="RP63" s="131" t="s">
        <v>158</v>
      </c>
      <c r="RQ63" s="131" t="s">
        <v>158</v>
      </c>
      <c r="RR63" s="131" t="s">
        <v>158</v>
      </c>
      <c r="RS63" s="131" t="s">
        <v>158</v>
      </c>
      <c r="RT63" s="131" t="s">
        <v>158</v>
      </c>
      <c r="RU63" s="131" t="s">
        <v>158</v>
      </c>
      <c r="RV63" s="131" t="s">
        <v>158</v>
      </c>
      <c r="RW63" s="131" t="s">
        <v>158</v>
      </c>
      <c r="RX63" s="131" t="s">
        <v>158</v>
      </c>
      <c r="RY63" s="131" t="s">
        <v>158</v>
      </c>
      <c r="RZ63" s="130" t="s">
        <v>158</v>
      </c>
      <c r="SA63" s="131">
        <v>7.5557962357278754</v>
      </c>
      <c r="SB63" s="131">
        <v>7.9574089935760171</v>
      </c>
      <c r="SC63" s="131">
        <v>8.0953177257525066</v>
      </c>
      <c r="SD63" s="131">
        <v>13.89533622559653</v>
      </c>
      <c r="SE63" s="131">
        <v>14.795210727969348</v>
      </c>
      <c r="SF63" s="131">
        <v>18.484363636363636</v>
      </c>
      <c r="SG63" s="131">
        <v>10.510224215246637</v>
      </c>
      <c r="SH63" s="131">
        <v>10.426666666666668</v>
      </c>
      <c r="SI63" s="131">
        <v>12.057894736842105</v>
      </c>
      <c r="SJ63" s="131">
        <v>10.852352941176472</v>
      </c>
      <c r="SK63" s="131">
        <v>10.343999999999999</v>
      </c>
      <c r="SL63" s="131">
        <v>205.7225</v>
      </c>
      <c r="SM63" s="131" t="s">
        <v>158</v>
      </c>
      <c r="SN63" s="131" t="s">
        <v>158</v>
      </c>
      <c r="SO63" s="131" t="s">
        <v>158</v>
      </c>
      <c r="SP63" s="131" t="s">
        <v>158</v>
      </c>
      <c r="SQ63" s="131" t="s">
        <v>158</v>
      </c>
      <c r="SR63" s="131" t="s">
        <v>158</v>
      </c>
      <c r="SS63" s="131" t="s">
        <v>158</v>
      </c>
      <c r="ST63" s="131" t="s">
        <v>158</v>
      </c>
      <c r="SU63" s="131" t="s">
        <v>158</v>
      </c>
      <c r="SV63" s="131" t="s">
        <v>158</v>
      </c>
      <c r="SW63" s="131" t="s">
        <v>158</v>
      </c>
      <c r="SX63" s="131" t="s">
        <v>158</v>
      </c>
      <c r="SY63" s="131" t="s">
        <v>158</v>
      </c>
      <c r="SZ63" s="131" t="s">
        <v>158</v>
      </c>
      <c r="TA63" s="378" t="s">
        <v>158</v>
      </c>
      <c r="TB63" s="132">
        <v>3.3542201768228668</v>
      </c>
      <c r="TC63" s="132">
        <v>3.9006622516556293</v>
      </c>
      <c r="TD63" s="132">
        <v>2.72</v>
      </c>
      <c r="TE63" s="132">
        <v>1.3037037037037038</v>
      </c>
      <c r="TF63" s="132">
        <v>1.4285714285714286</v>
      </c>
      <c r="TG63" s="132">
        <v>0.80208333333333337</v>
      </c>
      <c r="TH63" s="132">
        <v>1.7586206896551724</v>
      </c>
      <c r="TI63" s="132">
        <v>1.6447368421052631</v>
      </c>
      <c r="TJ63" s="132">
        <v>1.0253164556962024</v>
      </c>
      <c r="TK63" s="132">
        <v>1.3157894736842106</v>
      </c>
      <c r="TL63" s="132">
        <v>0.61111111111111116</v>
      </c>
      <c r="TM63" s="132">
        <v>-0.5901639344262295</v>
      </c>
      <c r="TN63" s="132" t="s">
        <v>158</v>
      </c>
      <c r="TO63" s="132" t="s">
        <v>158</v>
      </c>
      <c r="TP63" s="132" t="s">
        <v>158</v>
      </c>
      <c r="TQ63" s="132" t="s">
        <v>158</v>
      </c>
      <c r="TR63" s="132" t="s">
        <v>158</v>
      </c>
      <c r="TS63" s="132" t="s">
        <v>158</v>
      </c>
      <c r="TT63" s="132" t="s">
        <v>158</v>
      </c>
      <c r="TU63" s="132" t="s">
        <v>158</v>
      </c>
      <c r="TV63" s="132" t="s">
        <v>158</v>
      </c>
      <c r="TW63" s="132" t="s">
        <v>158</v>
      </c>
      <c r="TX63" s="132" t="s">
        <v>158</v>
      </c>
      <c r="TY63" s="132" t="s">
        <v>158</v>
      </c>
      <c r="TZ63" s="132" t="s">
        <v>158</v>
      </c>
      <c r="UA63" s="132" t="s">
        <v>158</v>
      </c>
      <c r="UB63" s="235" t="s">
        <v>158</v>
      </c>
      <c r="UC63" s="236">
        <v>12.54</v>
      </c>
      <c r="UD63" s="236">
        <v>12.58</v>
      </c>
      <c r="UE63" s="236">
        <v>12.17</v>
      </c>
      <c r="UF63" s="236">
        <v>12.79</v>
      </c>
      <c r="UG63" s="236">
        <v>11.55</v>
      </c>
      <c r="UH63" s="236">
        <v>8.4499999999999993</v>
      </c>
      <c r="UI63" s="236">
        <v>8.02</v>
      </c>
      <c r="UJ63" s="236">
        <v>5.91</v>
      </c>
      <c r="UK63" s="236">
        <v>5.84</v>
      </c>
      <c r="UL63" s="236">
        <v>5.19</v>
      </c>
      <c r="UM63" s="236">
        <v>4.3899999999999997</v>
      </c>
      <c r="UN63" s="236">
        <v>3.61</v>
      </c>
      <c r="UO63" s="231" t="s">
        <v>5</v>
      </c>
      <c r="UP63" s="231" t="s">
        <v>5</v>
      </c>
      <c r="UQ63" s="231" t="s">
        <v>5</v>
      </c>
      <c r="UR63" s="231" t="s">
        <v>5</v>
      </c>
      <c r="US63" s="231" t="s">
        <v>5</v>
      </c>
      <c r="UT63" s="231" t="s">
        <v>5</v>
      </c>
      <c r="UU63" s="231" t="s">
        <v>5</v>
      </c>
      <c r="UV63" s="231" t="s">
        <v>5</v>
      </c>
      <c r="UW63" s="231" t="s">
        <v>5</v>
      </c>
      <c r="UX63" s="231" t="s">
        <v>5</v>
      </c>
      <c r="UY63" s="231" t="s">
        <v>5</v>
      </c>
      <c r="UZ63" s="231" t="s">
        <v>5</v>
      </c>
      <c r="VA63" s="231" t="s">
        <v>5</v>
      </c>
      <c r="VB63" s="231" t="s">
        <v>5</v>
      </c>
      <c r="VC63" s="130" t="s">
        <v>158</v>
      </c>
      <c r="VD63" s="131">
        <v>2.6140350079744814</v>
      </c>
      <c r="VE63" s="131">
        <v>1.3966613672496027</v>
      </c>
      <c r="VF63" s="131">
        <v>2.7962202136400989</v>
      </c>
      <c r="VG63" s="131">
        <v>2.0875684128225176</v>
      </c>
      <c r="VH63" s="131">
        <v>2.0268398268398267</v>
      </c>
      <c r="VI63" s="131">
        <v>2.3301775147928998</v>
      </c>
      <c r="VJ63" s="131">
        <v>2.2768079800498757</v>
      </c>
      <c r="VK63" s="131">
        <v>2.9441624365482228</v>
      </c>
      <c r="VL63" s="131">
        <v>2.6626712328767126</v>
      </c>
      <c r="VM63" s="131">
        <v>2.4393063583815029</v>
      </c>
      <c r="VN63" s="131">
        <v>1.8382687927107064</v>
      </c>
      <c r="VO63" s="131">
        <v>2.6454293628808867</v>
      </c>
      <c r="VP63" s="131" t="s">
        <v>158</v>
      </c>
      <c r="VQ63" s="131" t="s">
        <v>158</v>
      </c>
      <c r="VR63" s="131" t="s">
        <v>158</v>
      </c>
      <c r="VS63" s="131" t="s">
        <v>158</v>
      </c>
      <c r="VT63" s="131" t="s">
        <v>158</v>
      </c>
      <c r="VU63" s="131" t="s">
        <v>158</v>
      </c>
      <c r="VV63" s="131" t="s">
        <v>158</v>
      </c>
      <c r="VW63" s="131" t="s">
        <v>158</v>
      </c>
      <c r="VX63" s="131" t="s">
        <v>158</v>
      </c>
      <c r="VY63" s="131" t="s">
        <v>158</v>
      </c>
      <c r="VZ63" s="131" t="s">
        <v>158</v>
      </c>
      <c r="WA63" s="131" t="s">
        <v>158</v>
      </c>
      <c r="WB63" s="131" t="s">
        <v>158</v>
      </c>
      <c r="WC63" s="131" t="s">
        <v>158</v>
      </c>
      <c r="WD63" s="130" t="s">
        <v>158</v>
      </c>
      <c r="WE63" s="131">
        <v>3.0376516136411329</v>
      </c>
      <c r="WF63" s="131">
        <v>2.9538950715421302</v>
      </c>
      <c r="WG63" s="131">
        <v>3.4428923582580113</v>
      </c>
      <c r="WH63" s="131">
        <v>2.6958561376075059</v>
      </c>
      <c r="WI63" s="131">
        <v>2.3922077922077918</v>
      </c>
      <c r="WJ63" s="131">
        <v>2.950295857988166</v>
      </c>
      <c r="WK63" s="131">
        <v>2.93640897755611</v>
      </c>
      <c r="WL63" s="131">
        <v>3.4754653130287645</v>
      </c>
      <c r="WM63" s="131">
        <v>3.0719178082191783</v>
      </c>
      <c r="WN63" s="131">
        <v>2.9248554913294793</v>
      </c>
      <c r="WO63" s="131">
        <v>2.6400911161731209</v>
      </c>
      <c r="WP63" s="131">
        <v>3.1523545706371197</v>
      </c>
      <c r="WQ63" s="131" t="s">
        <v>158</v>
      </c>
      <c r="WR63" s="131" t="s">
        <v>158</v>
      </c>
      <c r="WS63" s="131" t="s">
        <v>158</v>
      </c>
      <c r="WT63" s="131" t="s">
        <v>158</v>
      </c>
      <c r="WU63" s="131" t="s">
        <v>158</v>
      </c>
      <c r="WV63" s="131" t="s">
        <v>158</v>
      </c>
      <c r="WW63" s="131" t="s">
        <v>158</v>
      </c>
      <c r="WX63" s="131" t="s">
        <v>158</v>
      </c>
      <c r="WY63" s="131" t="s">
        <v>158</v>
      </c>
      <c r="WZ63" s="131" t="s">
        <v>158</v>
      </c>
      <c r="XA63" s="131" t="s">
        <v>158</v>
      </c>
      <c r="XB63" s="131" t="s">
        <v>158</v>
      </c>
      <c r="XC63" s="131" t="s">
        <v>158</v>
      </c>
      <c r="XD63" s="131" t="s">
        <v>158</v>
      </c>
      <c r="XE63" s="130" t="s">
        <v>158</v>
      </c>
      <c r="XF63" s="131">
        <v>3.5964910685805425</v>
      </c>
      <c r="XG63" s="131">
        <v>3.9125596184419713</v>
      </c>
      <c r="XH63" s="131">
        <v>3.9778142974527526</v>
      </c>
      <c r="XI63" s="131">
        <v>3.709929632525411</v>
      </c>
      <c r="XJ63" s="131">
        <v>2.8095238095238098</v>
      </c>
      <c r="XK63" s="131">
        <v>3.7597633136094677</v>
      </c>
      <c r="XL63" s="131">
        <v>3.3591022443890277</v>
      </c>
      <c r="XM63" s="131">
        <v>3.969543147208122</v>
      </c>
      <c r="XN63" s="131">
        <v>3.4760273972602742</v>
      </c>
      <c r="XO63" s="131">
        <v>3.7418111753371868</v>
      </c>
      <c r="XP63" s="131">
        <v>2.9453302961275627</v>
      </c>
      <c r="XQ63" s="131">
        <v>3.736842105263158</v>
      </c>
      <c r="XR63" s="131" t="s">
        <v>158</v>
      </c>
      <c r="XS63" s="131" t="s">
        <v>158</v>
      </c>
      <c r="XT63" s="131" t="s">
        <v>158</v>
      </c>
      <c r="XU63" s="131" t="s">
        <v>158</v>
      </c>
      <c r="XV63" s="131" t="s">
        <v>158</v>
      </c>
      <c r="XW63" s="131" t="s">
        <v>158</v>
      </c>
      <c r="XX63" s="131" t="s">
        <v>158</v>
      </c>
      <c r="XY63" s="131" t="s">
        <v>158</v>
      </c>
      <c r="XZ63" s="131" t="s">
        <v>158</v>
      </c>
      <c r="YA63" s="131" t="s">
        <v>158</v>
      </c>
      <c r="YB63" s="131" t="s">
        <v>158</v>
      </c>
      <c r="YC63" s="131" t="s">
        <v>158</v>
      </c>
      <c r="YD63" s="131" t="s">
        <v>158</v>
      </c>
      <c r="YE63" s="131" t="s">
        <v>158</v>
      </c>
      <c r="YF63" s="235" t="s">
        <v>158</v>
      </c>
      <c r="YG63" s="8">
        <v>151.45099999999999</v>
      </c>
      <c r="YH63" s="8">
        <v>151</v>
      </c>
      <c r="YI63" s="8">
        <v>150</v>
      </c>
      <c r="YJ63" s="8">
        <v>135</v>
      </c>
      <c r="YK63" s="8">
        <v>119</v>
      </c>
      <c r="YL63" s="8">
        <v>96</v>
      </c>
      <c r="YM63" s="8">
        <v>87</v>
      </c>
      <c r="YN63" s="8">
        <v>76</v>
      </c>
      <c r="YO63" s="8">
        <v>79</v>
      </c>
      <c r="YP63" s="8">
        <v>76</v>
      </c>
      <c r="YQ63" s="8">
        <v>72</v>
      </c>
      <c r="YR63" s="8">
        <v>61</v>
      </c>
      <c r="YS63" s="231" t="s">
        <v>5</v>
      </c>
      <c r="YT63" s="231" t="s">
        <v>5</v>
      </c>
      <c r="YU63" s="231" t="s">
        <v>5</v>
      </c>
      <c r="YV63" s="231" t="s">
        <v>5</v>
      </c>
      <c r="YW63" s="231" t="s">
        <v>5</v>
      </c>
      <c r="YX63" s="231" t="s">
        <v>5</v>
      </c>
      <c r="YY63" s="231" t="s">
        <v>5</v>
      </c>
      <c r="YZ63" s="231" t="s">
        <v>5</v>
      </c>
      <c r="ZA63" s="231" t="s">
        <v>5</v>
      </c>
      <c r="ZB63" s="231" t="s">
        <v>5</v>
      </c>
      <c r="ZC63" s="231" t="s">
        <v>5</v>
      </c>
      <c r="ZD63" s="231" t="s">
        <v>5</v>
      </c>
      <c r="ZE63" s="231" t="s">
        <v>5</v>
      </c>
      <c r="ZF63" s="231" t="s">
        <v>5</v>
      </c>
      <c r="ZG63" s="235" t="s">
        <v>158</v>
      </c>
      <c r="ZH63" s="133">
        <v>4.99E-2</v>
      </c>
      <c r="ZI63" s="133">
        <v>4.2299999999999997E-2</v>
      </c>
      <c r="ZJ63" s="133">
        <v>0.20319999999999999</v>
      </c>
      <c r="ZK63" s="133">
        <v>0.11960000000000001</v>
      </c>
      <c r="ZL63" s="133">
        <v>6.7199999999999996E-2</v>
      </c>
      <c r="ZM63" s="133">
        <v>5.8400000000000001E-2</v>
      </c>
      <c r="ZN63" s="133">
        <v>5.7099999999999998E-2</v>
      </c>
      <c r="ZO63" s="133">
        <v>9.9100000000000008E-2</v>
      </c>
      <c r="ZP63" s="133">
        <v>0.2329</v>
      </c>
      <c r="ZQ63" s="133">
        <v>0.2656</v>
      </c>
      <c r="ZR63" s="133">
        <v>0.1837</v>
      </c>
      <c r="ZS63" s="133">
        <v>0.1578</v>
      </c>
      <c r="ZT63" s="379" t="s">
        <v>158</v>
      </c>
      <c r="ZU63" s="133">
        <v>3.9699999999999999E-2</v>
      </c>
      <c r="ZV63" s="133">
        <v>4.2000000000000003E-2</v>
      </c>
      <c r="ZW63" s="133">
        <v>0.1109</v>
      </c>
      <c r="ZX63" s="133">
        <v>7.8200000000000006E-2</v>
      </c>
      <c r="ZY63" s="133">
        <v>5.16E-2</v>
      </c>
      <c r="ZZ63" s="133">
        <v>4.6799999999999994E-2</v>
      </c>
      <c r="AAA63" s="133">
        <v>4.82E-2</v>
      </c>
      <c r="AAB63" s="133">
        <v>7.0800000000000002E-2</v>
      </c>
      <c r="AAC63" s="133">
        <v>0.14400000000000002</v>
      </c>
      <c r="AAD63" s="133">
        <v>0.14730000000000001</v>
      </c>
      <c r="AAE63" s="133">
        <v>9.4200000000000006E-2</v>
      </c>
      <c r="AAF63" s="133">
        <v>0.10210000000000001</v>
      </c>
      <c r="AAG63" s="235" t="s">
        <v>158</v>
      </c>
      <c r="AAH63" s="8">
        <v>21468</v>
      </c>
      <c r="AAI63" s="8">
        <v>14011</v>
      </c>
      <c r="AAJ63" s="8">
        <v>18453</v>
      </c>
      <c r="AAK63" s="8">
        <v>14442</v>
      </c>
      <c r="AAL63" s="8">
        <v>9561</v>
      </c>
      <c r="AAM63" s="8">
        <v>6266</v>
      </c>
      <c r="AAN63" s="8">
        <v>6300</v>
      </c>
      <c r="AAO63" s="8">
        <v>7528</v>
      </c>
      <c r="AAP63" s="8">
        <v>5663</v>
      </c>
      <c r="AAQ63" s="8">
        <v>4134</v>
      </c>
      <c r="AAR63" s="8">
        <v>3980</v>
      </c>
      <c r="AAS63" s="8">
        <v>2913</v>
      </c>
      <c r="AAT63" s="231" t="s">
        <v>5</v>
      </c>
      <c r="AAU63" s="231" t="s">
        <v>5</v>
      </c>
      <c r="AAV63" s="231" t="s">
        <v>5</v>
      </c>
      <c r="AAW63" s="231" t="s">
        <v>5</v>
      </c>
      <c r="AAX63" s="231" t="s">
        <v>5</v>
      </c>
      <c r="AAY63" s="231" t="s">
        <v>5</v>
      </c>
      <c r="AAZ63" s="231" t="s">
        <v>5</v>
      </c>
      <c r="ABA63" s="231" t="s">
        <v>5</v>
      </c>
      <c r="ABB63" s="231" t="s">
        <v>5</v>
      </c>
      <c r="ABC63" s="231" t="s">
        <v>5</v>
      </c>
      <c r="ABD63" s="231" t="s">
        <v>5</v>
      </c>
      <c r="ABE63" s="231" t="s">
        <v>5</v>
      </c>
      <c r="ABF63" s="231" t="s">
        <v>5</v>
      </c>
      <c r="ABG63" s="231" t="s">
        <v>5</v>
      </c>
      <c r="ABH63" s="235" t="s">
        <v>158</v>
      </c>
      <c r="ABI63" s="8">
        <v>904</v>
      </c>
      <c r="ABJ63" s="8">
        <v>934</v>
      </c>
      <c r="ABK63" s="8">
        <v>897</v>
      </c>
      <c r="ABL63" s="8">
        <v>461</v>
      </c>
      <c r="ABM63" s="8">
        <v>261</v>
      </c>
      <c r="ABN63" s="8">
        <v>165</v>
      </c>
      <c r="ABO63" s="8">
        <v>223</v>
      </c>
      <c r="ABP63" s="8">
        <v>171</v>
      </c>
      <c r="ABQ63" s="8">
        <v>133</v>
      </c>
      <c r="ABR63" s="8">
        <v>136</v>
      </c>
      <c r="ABS63" s="8">
        <v>90</v>
      </c>
      <c r="ABT63" s="8">
        <v>4</v>
      </c>
      <c r="ABU63" s="231" t="s">
        <v>5</v>
      </c>
      <c r="ABV63" s="231" t="s">
        <v>5</v>
      </c>
      <c r="ABW63" s="231" t="s">
        <v>5</v>
      </c>
      <c r="ABX63" s="231" t="s">
        <v>5</v>
      </c>
      <c r="ABY63" s="231" t="s">
        <v>5</v>
      </c>
      <c r="ABZ63" s="231" t="s">
        <v>5</v>
      </c>
      <c r="ACA63" s="231" t="s">
        <v>5</v>
      </c>
      <c r="ACB63" s="231" t="s">
        <v>5</v>
      </c>
      <c r="ACC63" s="231" t="s">
        <v>5</v>
      </c>
      <c r="ACD63" s="231" t="s">
        <v>5</v>
      </c>
      <c r="ACE63" s="231" t="s">
        <v>5</v>
      </c>
      <c r="ACF63" s="231" t="s">
        <v>5</v>
      </c>
      <c r="ACG63" s="231" t="s">
        <v>5</v>
      </c>
      <c r="ACH63" s="231" t="s">
        <v>5</v>
      </c>
      <c r="ACI63" s="235" t="s">
        <v>158</v>
      </c>
      <c r="ACJ63" s="8">
        <v>508</v>
      </c>
      <c r="ACK63" s="8">
        <v>589</v>
      </c>
      <c r="ACL63" s="8">
        <v>408</v>
      </c>
      <c r="ACM63" s="8">
        <v>176</v>
      </c>
      <c r="ACN63" s="8">
        <v>170</v>
      </c>
      <c r="ACO63" s="8">
        <v>77</v>
      </c>
      <c r="ACP63" s="8">
        <v>153</v>
      </c>
      <c r="ACQ63" s="8">
        <v>125</v>
      </c>
      <c r="ACR63" s="8">
        <v>81</v>
      </c>
      <c r="ACS63" s="8">
        <v>100</v>
      </c>
      <c r="ACT63" s="8">
        <v>44</v>
      </c>
      <c r="ACU63" s="8">
        <v>-36</v>
      </c>
      <c r="ACV63" s="237" t="s">
        <v>5</v>
      </c>
      <c r="ACW63" s="237" t="s">
        <v>5</v>
      </c>
      <c r="ACX63" s="237" t="s">
        <v>5</v>
      </c>
      <c r="ACY63" s="237" t="s">
        <v>5</v>
      </c>
      <c r="ACZ63" s="237" t="s">
        <v>5</v>
      </c>
      <c r="ADA63" s="237" t="s">
        <v>5</v>
      </c>
      <c r="ADB63" s="237" t="s">
        <v>5</v>
      </c>
      <c r="ADC63" s="237" t="s">
        <v>5</v>
      </c>
      <c r="ADD63" s="237" t="s">
        <v>5</v>
      </c>
      <c r="ADE63" s="237" t="s">
        <v>5</v>
      </c>
      <c r="ADF63" s="237" t="s">
        <v>5</v>
      </c>
      <c r="ADG63" s="237" t="s">
        <v>5</v>
      </c>
      <c r="ADH63" s="237" t="s">
        <v>5</v>
      </c>
      <c r="ADI63" s="237" t="s">
        <v>5</v>
      </c>
      <c r="ADJ63" s="127" t="s">
        <v>158</v>
      </c>
      <c r="ADK63" s="128">
        <v>1.9240625</v>
      </c>
      <c r="ADL63" s="128">
        <v>2.2425925925925916</v>
      </c>
      <c r="ADM63" s="128">
        <v>0.4669019607843139</v>
      </c>
      <c r="ADN63" s="128">
        <v>0.76496732026143799</v>
      </c>
      <c r="ADO63" s="128">
        <v>1.6681159420289853</v>
      </c>
      <c r="ADP63" s="128">
        <v>2.2959183673469394</v>
      </c>
      <c r="ADQ63" s="128">
        <v>2.3924444444444446</v>
      </c>
      <c r="ADR63" s="128">
        <v>1.6006060606060606</v>
      </c>
      <c r="ADS63" s="128">
        <v>0.82301587301587298</v>
      </c>
      <c r="ADT63" s="128">
        <v>0.83606557377049184</v>
      </c>
      <c r="ADU63" s="128">
        <v>1.3972602739726028</v>
      </c>
      <c r="ADV63" s="128">
        <v>2.8636363636363638</v>
      </c>
      <c r="ADW63" s="128">
        <v>1.2989690721649485</v>
      </c>
      <c r="ADX63" s="128">
        <v>1.4318181818181819</v>
      </c>
      <c r="ADY63" s="128">
        <v>0.67189024390243901</v>
      </c>
      <c r="ADZ63" s="128">
        <v>0.50900900900900903</v>
      </c>
      <c r="AEA63" s="128" t="s">
        <v>158</v>
      </c>
      <c r="AEB63" s="128" t="s">
        <v>158</v>
      </c>
      <c r="AEC63" s="128" t="s">
        <v>158</v>
      </c>
      <c r="AED63" s="128" t="s">
        <v>158</v>
      </c>
      <c r="AEE63" s="128" t="s">
        <v>158</v>
      </c>
      <c r="AEF63" s="128" t="s">
        <v>158</v>
      </c>
      <c r="AEG63" s="128" t="s">
        <v>158</v>
      </c>
      <c r="AEH63" s="128" t="s">
        <v>158</v>
      </c>
      <c r="AEI63" s="128" t="s">
        <v>158</v>
      </c>
      <c r="AEJ63" s="128" t="s">
        <v>158</v>
      </c>
      <c r="AEK63" s="127" t="s">
        <v>158</v>
      </c>
      <c r="AEL63" s="128">
        <v>0.20630172721238937</v>
      </c>
      <c r="AEM63" s="128">
        <v>0.1957826552462526</v>
      </c>
      <c r="AEN63" s="128">
        <v>0.19909698996655523</v>
      </c>
      <c r="AEO63" s="128">
        <v>0.34274186550976138</v>
      </c>
      <c r="AEP63" s="128">
        <v>0.52478544061302668</v>
      </c>
      <c r="AEQ63" s="128">
        <v>0.65454545454545465</v>
      </c>
      <c r="AER63" s="128">
        <v>0.4200188340807175</v>
      </c>
      <c r="AES63" s="128">
        <v>0.4695111111111111</v>
      </c>
      <c r="AET63" s="128">
        <v>0.61596240601503749</v>
      </c>
      <c r="AEU63" s="128">
        <v>0.56999999999999995</v>
      </c>
      <c r="AEV63" s="128">
        <v>0.81600000000000006</v>
      </c>
      <c r="AEW63" s="128">
        <v>19.215</v>
      </c>
      <c r="AEX63" s="128" t="s">
        <v>158</v>
      </c>
      <c r="AEY63" s="128" t="s">
        <v>158</v>
      </c>
      <c r="AEZ63" s="128" t="s">
        <v>158</v>
      </c>
      <c r="AFA63" s="128" t="s">
        <v>158</v>
      </c>
      <c r="AFB63" s="128" t="s">
        <v>158</v>
      </c>
      <c r="AFC63" s="128" t="s">
        <v>158</v>
      </c>
      <c r="AFD63" s="128" t="s">
        <v>158</v>
      </c>
      <c r="AFE63" s="128" t="s">
        <v>158</v>
      </c>
      <c r="AFF63" s="128" t="s">
        <v>158</v>
      </c>
      <c r="AFG63" s="128" t="s">
        <v>158</v>
      </c>
      <c r="AFH63" s="128" t="s">
        <v>158</v>
      </c>
      <c r="AFI63" s="128" t="s">
        <v>158</v>
      </c>
      <c r="AFJ63" s="128" t="s">
        <v>158</v>
      </c>
      <c r="AFK63" s="128" t="s">
        <v>158</v>
      </c>
      <c r="AFL63" s="134" t="s">
        <v>158</v>
      </c>
      <c r="AFM63" s="135">
        <v>0.36711960905511815</v>
      </c>
      <c r="AFN63" s="135">
        <v>0.31046010186757206</v>
      </c>
      <c r="AFO63" s="135">
        <v>0.43772058823529419</v>
      </c>
      <c r="AFP63" s="135">
        <v>0.89775000000000005</v>
      </c>
      <c r="AFQ63" s="135">
        <v>0.80569999999999986</v>
      </c>
      <c r="AFR63" s="135">
        <v>1.4025974025974028</v>
      </c>
      <c r="AFS63" s="135">
        <v>0.6121843137254902</v>
      </c>
      <c r="AFT63" s="135">
        <v>0.64229120000000006</v>
      </c>
      <c r="AFU63" s="135">
        <v>1.0113950617283951</v>
      </c>
      <c r="AFV63" s="135">
        <v>0.7752</v>
      </c>
      <c r="AFW63" s="135">
        <v>1.669090909090909</v>
      </c>
      <c r="AFX63" s="135" t="s">
        <v>1282</v>
      </c>
      <c r="AFY63" s="135" t="s">
        <v>158</v>
      </c>
      <c r="AFZ63" s="135" t="s">
        <v>158</v>
      </c>
      <c r="AGA63" s="135" t="s">
        <v>158</v>
      </c>
      <c r="AGB63" s="135" t="s">
        <v>158</v>
      </c>
      <c r="AGC63" s="135" t="s">
        <v>158</v>
      </c>
      <c r="AGD63" s="135" t="s">
        <v>158</v>
      </c>
      <c r="AGE63" s="135" t="s">
        <v>158</v>
      </c>
      <c r="AGF63" s="135" t="s">
        <v>158</v>
      </c>
      <c r="AGG63" s="135" t="s">
        <v>158</v>
      </c>
      <c r="AGH63" s="135" t="s">
        <v>158</v>
      </c>
      <c r="AGI63" s="135" t="s">
        <v>158</v>
      </c>
      <c r="AGJ63" s="135" t="s">
        <v>158</v>
      </c>
      <c r="AGK63" s="135" t="s">
        <v>158</v>
      </c>
      <c r="AGL63" s="135" t="s">
        <v>158</v>
      </c>
    </row>
    <row r="64" spans="1:870" x14ac:dyDescent="0.2">
      <c r="A64" s="7">
        <v>62</v>
      </c>
      <c r="B64" s="2" t="s">
        <v>394</v>
      </c>
      <c r="C64" s="1" t="s">
        <v>395</v>
      </c>
      <c r="D64" s="94">
        <v>0.7</v>
      </c>
      <c r="E64" s="95">
        <v>0.77</v>
      </c>
      <c r="F64" s="57">
        <v>3.08</v>
      </c>
      <c r="G64" s="58" t="s">
        <v>159</v>
      </c>
      <c r="H64" s="58">
        <v>3.08</v>
      </c>
      <c r="I64" s="226" t="s">
        <v>5</v>
      </c>
      <c r="J64" s="58" t="s">
        <v>159</v>
      </c>
      <c r="K64" s="58" t="s">
        <v>1280</v>
      </c>
      <c r="L64" s="226" t="s">
        <v>2338</v>
      </c>
      <c r="M64" s="151">
        <v>2.8</v>
      </c>
      <c r="N64" s="124">
        <v>2.54</v>
      </c>
      <c r="O64" s="124">
        <v>2.31</v>
      </c>
      <c r="P64" s="124">
        <v>2.1</v>
      </c>
      <c r="Q64" s="124">
        <v>1.9</v>
      </c>
      <c r="R64" s="124">
        <v>1.68</v>
      </c>
      <c r="S64" s="124">
        <v>1.52</v>
      </c>
      <c r="T64" s="124">
        <v>1.38</v>
      </c>
      <c r="U64" s="124">
        <v>1.25</v>
      </c>
      <c r="V64" s="143">
        <v>1.2315</v>
      </c>
      <c r="W64" s="124">
        <v>1.1760000000000002</v>
      </c>
      <c r="X64" s="124">
        <v>1.1760000000000002</v>
      </c>
      <c r="Y64" s="124">
        <v>1.1760000000000002</v>
      </c>
      <c r="Z64" s="124">
        <v>1.1760000000000002</v>
      </c>
      <c r="AA64" s="124">
        <v>1.1760000000000002</v>
      </c>
      <c r="AB64" s="124">
        <v>1.1760000000000002</v>
      </c>
      <c r="AC64" s="124">
        <v>1.1760000000000002</v>
      </c>
      <c r="AD64" s="124">
        <v>0.50580000000000003</v>
      </c>
      <c r="AE64" s="124" t="s">
        <v>1340</v>
      </c>
      <c r="AF64" s="124" t="s">
        <v>5</v>
      </c>
      <c r="AG64" s="124" t="s">
        <v>5</v>
      </c>
      <c r="AH64" s="137" t="s">
        <v>5</v>
      </c>
      <c r="AI64" s="137" t="s">
        <v>5</v>
      </c>
      <c r="AJ64" s="137" t="s">
        <v>5</v>
      </c>
      <c r="AK64" s="137" t="s">
        <v>5</v>
      </c>
      <c r="AL64" s="137" t="s">
        <v>5</v>
      </c>
      <c r="AM64" s="137" t="s">
        <v>5</v>
      </c>
      <c r="AN64" s="137" t="s">
        <v>5</v>
      </c>
      <c r="AO64" s="137" t="s">
        <v>5</v>
      </c>
      <c r="AP64" s="137" t="s">
        <v>5</v>
      </c>
      <c r="AQ64" s="137" t="s">
        <v>5</v>
      </c>
      <c r="AR64" s="137" t="s">
        <v>5</v>
      </c>
      <c r="AS64" s="137" t="s">
        <v>5</v>
      </c>
      <c r="AT64" s="137" t="s">
        <v>5</v>
      </c>
      <c r="AU64" s="137" t="s">
        <v>5</v>
      </c>
      <c r="AV64" s="137" t="s">
        <v>5</v>
      </c>
      <c r="AW64" s="137" t="s">
        <v>5</v>
      </c>
      <c r="AX64" s="137" t="s">
        <v>5</v>
      </c>
      <c r="AY64" s="137" t="s">
        <v>5</v>
      </c>
      <c r="AZ64" s="137" t="s">
        <v>5</v>
      </c>
      <c r="BA64" s="137" t="s">
        <v>5</v>
      </c>
      <c r="BB64" s="137" t="s">
        <v>5</v>
      </c>
      <c r="BC64" s="137" t="s">
        <v>5</v>
      </c>
      <c r="BD64" s="137" t="s">
        <v>5</v>
      </c>
      <c r="BE64" s="137" t="s">
        <v>5</v>
      </c>
      <c r="BF64" s="137" t="s">
        <v>5</v>
      </c>
      <c r="BG64" s="137" t="s">
        <v>5</v>
      </c>
      <c r="BH64" s="137" t="s">
        <v>5</v>
      </c>
      <c r="BI64" s="137" t="s">
        <v>5</v>
      </c>
      <c r="BJ64" s="137" t="s">
        <v>5</v>
      </c>
      <c r="BK64" s="137" t="s">
        <v>5</v>
      </c>
      <c r="BL64" s="137" t="s">
        <v>5</v>
      </c>
      <c r="BM64" s="126">
        <v>0.10236220472440927</v>
      </c>
      <c r="BN64" s="125">
        <v>9.9567099567099637E-2</v>
      </c>
      <c r="BO64" s="125">
        <v>0.10000000000000009</v>
      </c>
      <c r="BP64" s="125">
        <v>0.10526315789473695</v>
      </c>
      <c r="BQ64" s="125">
        <v>0.13095238095238093</v>
      </c>
      <c r="BR64" s="125">
        <v>0.10526315789473673</v>
      </c>
      <c r="BS64" s="125">
        <v>0.10144927536231885</v>
      </c>
      <c r="BT64" s="125">
        <v>0.10399999999999987</v>
      </c>
      <c r="BU64" s="125">
        <v>1.5022330491270885E-2</v>
      </c>
      <c r="BV64" s="125">
        <v>4.7193877551020336E-2</v>
      </c>
      <c r="BW64" s="125">
        <v>0</v>
      </c>
      <c r="BX64" s="125">
        <v>0</v>
      </c>
      <c r="BY64" s="125">
        <v>0</v>
      </c>
      <c r="BZ64" s="125">
        <v>0</v>
      </c>
      <c r="CA64" s="125">
        <v>0</v>
      </c>
      <c r="CB64" s="125">
        <v>0</v>
      </c>
      <c r="CC64" s="125">
        <v>1.3250296559905101</v>
      </c>
      <c r="CD64" s="125" t="s">
        <v>158</v>
      </c>
      <c r="CE64" s="125" t="s">
        <v>158</v>
      </c>
      <c r="CF64" s="125" t="s">
        <v>158</v>
      </c>
      <c r="CG64" s="125" t="s">
        <v>158</v>
      </c>
      <c r="CH64" s="125" t="s">
        <v>158</v>
      </c>
      <c r="CI64" s="125" t="s">
        <v>158</v>
      </c>
      <c r="CJ64" s="125" t="s">
        <v>158</v>
      </c>
      <c r="CK64" s="125" t="s">
        <v>158</v>
      </c>
      <c r="CL64" s="125" t="s">
        <v>158</v>
      </c>
      <c r="CM64" s="125" t="s">
        <v>158</v>
      </c>
      <c r="CN64" s="125" t="s">
        <v>158</v>
      </c>
      <c r="CO64" s="125" t="s">
        <v>158</v>
      </c>
      <c r="CP64" s="125" t="s">
        <v>158</v>
      </c>
      <c r="CQ64" s="125" t="s">
        <v>158</v>
      </c>
      <c r="CR64" s="125" t="s">
        <v>158</v>
      </c>
      <c r="CS64" s="125" t="s">
        <v>158</v>
      </c>
      <c r="CT64" s="125" t="s">
        <v>158</v>
      </c>
      <c r="CU64" s="125" t="s">
        <v>158</v>
      </c>
      <c r="CV64" s="125" t="s">
        <v>158</v>
      </c>
      <c r="CW64" s="125" t="s">
        <v>158</v>
      </c>
      <c r="CX64" s="125" t="s">
        <v>158</v>
      </c>
      <c r="CY64" s="125" t="s">
        <v>158</v>
      </c>
      <c r="CZ64" s="125" t="s">
        <v>158</v>
      </c>
      <c r="DA64" s="125" t="s">
        <v>158</v>
      </c>
      <c r="DB64" s="125" t="s">
        <v>158</v>
      </c>
      <c r="DC64" s="125" t="s">
        <v>158</v>
      </c>
      <c r="DD64" s="125" t="s">
        <v>158</v>
      </c>
      <c r="DE64" s="125" t="s">
        <v>158</v>
      </c>
      <c r="DF64" s="125" t="s">
        <v>158</v>
      </c>
      <c r="DG64" s="125" t="s">
        <v>158</v>
      </c>
      <c r="DH64" s="125" t="s">
        <v>158</v>
      </c>
      <c r="DI64" s="125" t="s">
        <v>158</v>
      </c>
      <c r="DJ64" s="125" t="s">
        <v>158</v>
      </c>
      <c r="DK64" s="125" t="s">
        <v>158</v>
      </c>
      <c r="DL64" s="127">
        <v>2.2009117852015436E-2</v>
      </c>
      <c r="DM64" s="128">
        <v>1.8439201451905626E-2</v>
      </c>
      <c r="DN64" s="128">
        <v>2.1743222891566268E-2</v>
      </c>
      <c r="DO64" s="128">
        <v>2.1240012137149794E-2</v>
      </c>
      <c r="DP64" s="128">
        <v>1.5476093508186038E-2</v>
      </c>
      <c r="DQ64" s="128">
        <v>1.5233949945593035E-2</v>
      </c>
      <c r="DR64" s="128">
        <v>2.1116976938038344E-2</v>
      </c>
      <c r="DS64" s="128">
        <v>3.428571428571428E-2</v>
      </c>
      <c r="DT64" s="128">
        <v>4.9058084772370489E-2</v>
      </c>
      <c r="DU64" s="128">
        <v>5.3824300699300706E-2</v>
      </c>
      <c r="DV64" s="128">
        <v>6.0587326120556423E-2</v>
      </c>
      <c r="DW64" s="128">
        <v>6.6365688487584659E-2</v>
      </c>
      <c r="DX64" s="128">
        <v>7.8662207357859545E-2</v>
      </c>
      <c r="DY64" s="128">
        <v>8.4604316546762592E-2</v>
      </c>
      <c r="DZ64" s="128">
        <v>8.0327868852459031E-2</v>
      </c>
      <c r="EA64" s="128">
        <v>7.5724404378622032E-2</v>
      </c>
      <c r="EB64" s="128">
        <v>9.4838709677419364E-2</v>
      </c>
      <c r="EC64" s="128">
        <v>4.1289795918367352E-2</v>
      </c>
      <c r="ED64" s="128" t="s">
        <v>158</v>
      </c>
      <c r="EE64" s="128" t="s">
        <v>158</v>
      </c>
      <c r="EF64" s="128" t="s">
        <v>158</v>
      </c>
      <c r="EG64" s="128" t="s">
        <v>158</v>
      </c>
      <c r="EH64" s="128" t="s">
        <v>158</v>
      </c>
      <c r="EI64" s="128" t="s">
        <v>158</v>
      </c>
      <c r="EJ64" s="128" t="s">
        <v>158</v>
      </c>
      <c r="EK64" s="128" t="s">
        <v>158</v>
      </c>
      <c r="EL64" s="128" t="s">
        <v>158</v>
      </c>
      <c r="EM64" s="127">
        <v>2.8233821200098506E-2</v>
      </c>
      <c r="EN64" s="128">
        <v>2.0705286647979711E-2</v>
      </c>
      <c r="EO64" s="128">
        <v>2.503793626707132E-2</v>
      </c>
      <c r="EP64" s="128">
        <v>2.4518388791593695E-2</v>
      </c>
      <c r="EQ64" s="128">
        <v>1.8607384193516794E-2</v>
      </c>
      <c r="ER64" s="128">
        <v>1.8683274021352312E-2</v>
      </c>
      <c r="ES64" s="128">
        <v>2.6907417241989733E-2</v>
      </c>
      <c r="ET64" s="128">
        <v>4.4005102040816327E-2</v>
      </c>
      <c r="EU64" s="128">
        <v>5.4896794027228808E-2</v>
      </c>
      <c r="EV64" s="128">
        <v>6.4645669291338581E-2</v>
      </c>
      <c r="EW64" s="128">
        <v>6.6780238500851796E-2</v>
      </c>
      <c r="EX64" s="128">
        <v>7.3638071383844719E-2</v>
      </c>
      <c r="EY64" s="128">
        <v>8.5714285714285715E-2</v>
      </c>
      <c r="EZ64" s="128">
        <v>0.11951219512195124</v>
      </c>
      <c r="FA64" s="128" t="s">
        <v>158</v>
      </c>
      <c r="FB64" s="128" t="s">
        <v>158</v>
      </c>
      <c r="FC64" s="128" t="s">
        <v>158</v>
      </c>
      <c r="FD64" s="128" t="s">
        <v>158</v>
      </c>
      <c r="FE64" s="128" t="s">
        <v>158</v>
      </c>
      <c r="FF64" s="128" t="s">
        <v>158</v>
      </c>
      <c r="FG64" s="128" t="s">
        <v>158</v>
      </c>
      <c r="FH64" s="128" t="s">
        <v>158</v>
      </c>
      <c r="FI64" s="128" t="s">
        <v>158</v>
      </c>
      <c r="FJ64" s="128" t="s">
        <v>158</v>
      </c>
      <c r="FK64" s="128" t="s">
        <v>158</v>
      </c>
      <c r="FL64" s="128" t="s">
        <v>158</v>
      </c>
      <c r="FM64" s="128" t="s">
        <v>158</v>
      </c>
      <c r="FN64" s="127">
        <v>3.6194415433152584E-2</v>
      </c>
      <c r="FO64" s="128">
        <v>2.5458555441271586E-2</v>
      </c>
      <c r="FP64" s="128">
        <v>3.678929765886288E-2</v>
      </c>
      <c r="FQ64" s="128">
        <v>3.0430372409795681E-2</v>
      </c>
      <c r="FR64" s="128">
        <v>2.8362442155545606E-2</v>
      </c>
      <c r="FS64" s="128">
        <v>2.6599113362887904E-2</v>
      </c>
      <c r="FT64" s="128">
        <v>4.2481833426495245E-2</v>
      </c>
      <c r="FU64" s="128">
        <v>6.028833551769331E-2</v>
      </c>
      <c r="FV64" s="128">
        <v>6.25E-2</v>
      </c>
      <c r="FW64" s="128">
        <v>7.3522388059701502E-2</v>
      </c>
      <c r="FX64" s="128">
        <v>7.1794871794871803E-2</v>
      </c>
      <c r="FY64" s="128">
        <v>8.5465116279069775E-2</v>
      </c>
      <c r="FZ64" s="128">
        <v>9.8000000000000018E-2</v>
      </c>
      <c r="GA64" s="128">
        <v>0.16969696969696973</v>
      </c>
      <c r="GB64" s="128">
        <v>0.17954198473282446</v>
      </c>
      <c r="GC64" s="128">
        <v>0.1187878787878788</v>
      </c>
      <c r="GD64" s="128">
        <v>0.13066666666666668</v>
      </c>
      <c r="GE64" s="128">
        <v>5.8813953488372102E-2</v>
      </c>
      <c r="GF64" s="128" t="s">
        <v>158</v>
      </c>
      <c r="GG64" s="128" t="s">
        <v>158</v>
      </c>
      <c r="GH64" s="128" t="s">
        <v>158</v>
      </c>
      <c r="GI64" s="128" t="s">
        <v>158</v>
      </c>
      <c r="GJ64" s="128" t="s">
        <v>158</v>
      </c>
      <c r="GK64" s="128" t="s">
        <v>158</v>
      </c>
      <c r="GL64" s="128" t="s">
        <v>158</v>
      </c>
      <c r="GM64" s="128" t="s">
        <v>158</v>
      </c>
      <c r="GN64" s="128" t="s">
        <v>158</v>
      </c>
      <c r="GO64" s="109" t="s">
        <v>158</v>
      </c>
      <c r="GP64" s="129">
        <v>3.04</v>
      </c>
      <c r="GQ64" s="129">
        <v>2.15</v>
      </c>
      <c r="GR64" s="129">
        <v>2.34</v>
      </c>
      <c r="GS64" s="129">
        <v>3.02</v>
      </c>
      <c r="GT64" s="129">
        <v>2.69</v>
      </c>
      <c r="GU64" s="129">
        <v>2.38</v>
      </c>
      <c r="GV64" s="129">
        <v>0.48</v>
      </c>
      <c r="GW64" s="129">
        <v>0.52</v>
      </c>
      <c r="GX64" s="129">
        <v>0.59</v>
      </c>
      <c r="GY64" s="129">
        <v>0.73</v>
      </c>
      <c r="GZ64" s="129">
        <v>0.68</v>
      </c>
      <c r="HA64" s="129">
        <v>0.68</v>
      </c>
      <c r="HB64" s="129">
        <v>1.07</v>
      </c>
      <c r="HC64" s="129">
        <v>1.22</v>
      </c>
      <c r="HD64" s="129">
        <v>1.46</v>
      </c>
      <c r="HE64" s="129">
        <v>0.82</v>
      </c>
      <c r="HF64" s="231" t="s">
        <v>158</v>
      </c>
      <c r="HG64" s="231" t="s">
        <v>158</v>
      </c>
      <c r="HH64" s="231" t="s">
        <v>158</v>
      </c>
      <c r="HI64" s="231" t="s">
        <v>158</v>
      </c>
      <c r="HJ64" s="231" t="s">
        <v>158</v>
      </c>
      <c r="HK64" s="231" t="s">
        <v>158</v>
      </c>
      <c r="HL64" s="231" t="s">
        <v>158</v>
      </c>
      <c r="HM64" s="231" t="s">
        <v>158</v>
      </c>
      <c r="HN64" s="231" t="s">
        <v>158</v>
      </c>
      <c r="HO64" s="231" t="s">
        <v>158</v>
      </c>
      <c r="HP64" s="232" t="s">
        <v>158</v>
      </c>
      <c r="HQ64" s="131">
        <v>32.819077960526315</v>
      </c>
      <c r="HR64" s="131">
        <v>29.2046511627907</v>
      </c>
      <c r="HS64" s="131">
        <v>29.491452991452995</v>
      </c>
      <c r="HT64" s="131">
        <v>22.182119205298012</v>
      </c>
      <c r="HU64" s="131">
        <v>23.479553903345725</v>
      </c>
      <c r="HV64" s="131">
        <v>15.033613445378153</v>
      </c>
      <c r="HW64" s="131">
        <v>47.6875</v>
      </c>
      <c r="HX64" s="131">
        <v>38.46153846153846</v>
      </c>
      <c r="HY64" s="131">
        <v>28.389830508474578</v>
      </c>
      <c r="HZ64" s="131">
        <v>22.43835616438356</v>
      </c>
      <c r="IA64" s="131">
        <v>20.235294117647058</v>
      </c>
      <c r="IB64" s="131">
        <v>17.647058823529409</v>
      </c>
      <c r="IC64" s="131">
        <v>6.4766355140186906</v>
      </c>
      <c r="ID64" s="131">
        <v>5.3688524590163933</v>
      </c>
      <c r="IE64" s="131">
        <v>6.7808219178082192</v>
      </c>
      <c r="IF64" s="131">
        <v>10.975609756097562</v>
      </c>
      <c r="IG64" s="131" t="s">
        <v>158</v>
      </c>
      <c r="IH64" s="131" t="s">
        <v>158</v>
      </c>
      <c r="II64" s="131" t="s">
        <v>158</v>
      </c>
      <c r="IJ64" s="131" t="s">
        <v>158</v>
      </c>
      <c r="IK64" s="131" t="s">
        <v>158</v>
      </c>
      <c r="IL64" s="131" t="s">
        <v>158</v>
      </c>
      <c r="IM64" s="131" t="s">
        <v>158</v>
      </c>
      <c r="IN64" s="131" t="s">
        <v>158</v>
      </c>
      <c r="IO64" s="131" t="s">
        <v>158</v>
      </c>
      <c r="IP64" s="131" t="s">
        <v>158</v>
      </c>
      <c r="IQ64" s="130" t="s">
        <v>158</v>
      </c>
      <c r="IR64" s="131">
        <v>40.353284163346707</v>
      </c>
      <c r="IS64" s="131">
        <v>42.911627906976747</v>
      </c>
      <c r="IT64" s="131">
        <v>36.602564102564109</v>
      </c>
      <c r="IU64" s="131">
        <v>33.811258278145694</v>
      </c>
      <c r="IV64" s="131">
        <v>33.427509293680302</v>
      </c>
      <c r="IW64" s="131">
        <v>23.735294117647062</v>
      </c>
      <c r="IX64" s="131">
        <v>65.333333333333329</v>
      </c>
      <c r="IY64" s="131">
        <v>43.788461538461533</v>
      </c>
      <c r="IZ64" s="131">
        <v>32.288135593220339</v>
      </c>
      <c r="JA64" s="131">
        <v>24.123287671232877</v>
      </c>
      <c r="JB64" s="131">
        <v>23.485294117647058</v>
      </c>
      <c r="JC64" s="131">
        <v>20.176470588235293</v>
      </c>
      <c r="JD64" s="131">
        <v>9.1962616822429908</v>
      </c>
      <c r="JE64" s="131" t="s">
        <v>158</v>
      </c>
      <c r="JF64" s="131" t="s">
        <v>158</v>
      </c>
      <c r="JG64" s="131" t="s">
        <v>158</v>
      </c>
      <c r="JH64" s="131" t="s">
        <v>158</v>
      </c>
      <c r="JI64" s="131" t="s">
        <v>158</v>
      </c>
      <c r="JJ64" s="131" t="s">
        <v>158</v>
      </c>
      <c r="JK64" s="131" t="s">
        <v>158</v>
      </c>
      <c r="JL64" s="131" t="s">
        <v>158</v>
      </c>
      <c r="JM64" s="131" t="s">
        <v>158</v>
      </c>
      <c r="JN64" s="131" t="s">
        <v>158</v>
      </c>
      <c r="JO64" s="131" t="s">
        <v>158</v>
      </c>
      <c r="JP64" s="131" t="s">
        <v>158</v>
      </c>
      <c r="JQ64" s="131" t="s">
        <v>158</v>
      </c>
      <c r="JR64" s="130" t="s">
        <v>158</v>
      </c>
      <c r="JS64" s="131">
        <v>45.3125</v>
      </c>
      <c r="JT64" s="131">
        <v>49.413953488372094</v>
      </c>
      <c r="JU64" s="131">
        <v>42.252136752136757</v>
      </c>
      <c r="JV64" s="131">
        <v>40.652317880794698</v>
      </c>
      <c r="JW64" s="131">
        <v>40.996282527881043</v>
      </c>
      <c r="JX64" s="131">
        <v>30.243697478991599</v>
      </c>
      <c r="JY64" s="131">
        <v>83.854166666666671</v>
      </c>
      <c r="JZ64" s="131">
        <v>49</v>
      </c>
      <c r="KA64" s="131">
        <v>38.779661016949156</v>
      </c>
      <c r="KB64" s="131">
        <v>26.589041095890412</v>
      </c>
      <c r="KC64" s="131">
        <v>26.058823529411761</v>
      </c>
      <c r="KD64" s="131">
        <v>21.985294117647054</v>
      </c>
      <c r="KE64" s="131">
        <v>12.990654205607477</v>
      </c>
      <c r="KF64" s="131">
        <v>12</v>
      </c>
      <c r="KG64" s="131">
        <v>10.636986301369863</v>
      </c>
      <c r="KH64" s="131">
        <v>15.121951219512196</v>
      </c>
      <c r="KI64" s="131" t="s">
        <v>158</v>
      </c>
      <c r="KJ64" s="131" t="s">
        <v>158</v>
      </c>
      <c r="KK64" s="131" t="s">
        <v>158</v>
      </c>
      <c r="KL64" s="131" t="s">
        <v>158</v>
      </c>
      <c r="KM64" s="131" t="s">
        <v>158</v>
      </c>
      <c r="KN64" s="131" t="s">
        <v>158</v>
      </c>
      <c r="KO64" s="131" t="s">
        <v>158</v>
      </c>
      <c r="KP64" s="131" t="s">
        <v>158</v>
      </c>
      <c r="KQ64" s="131" t="s">
        <v>158</v>
      </c>
      <c r="KR64" s="131" t="s">
        <v>158</v>
      </c>
      <c r="KS64" s="116" t="s">
        <v>158</v>
      </c>
      <c r="KT64" s="132">
        <v>113.37241379310345</v>
      </c>
      <c r="KU64" s="132">
        <v>104.33333333333333</v>
      </c>
      <c r="KV64" s="132">
        <v>101.36111111111111</v>
      </c>
      <c r="KW64" s="132">
        <v>91.696969696969703</v>
      </c>
      <c r="KX64" s="132">
        <v>75.793103448275858</v>
      </c>
      <c r="KY64" s="132">
        <v>66.5</v>
      </c>
      <c r="KZ64" s="132">
        <v>59.4</v>
      </c>
      <c r="LA64" s="132">
        <v>56.454545454545453</v>
      </c>
      <c r="LB64" s="132">
        <v>51.095238095238095</v>
      </c>
      <c r="LC64" s="132">
        <v>46.142857142857146</v>
      </c>
      <c r="LD64" s="132">
        <v>41.789473684210527</v>
      </c>
      <c r="LE64" s="132">
        <v>29.722222222222221</v>
      </c>
      <c r="LF64" s="132" t="s">
        <v>158</v>
      </c>
      <c r="LG64" s="132" t="s">
        <v>158</v>
      </c>
      <c r="LH64" s="132" t="s">
        <v>158</v>
      </c>
      <c r="LI64" s="132" t="s">
        <v>158</v>
      </c>
      <c r="LJ64" s="132" t="s">
        <v>158</v>
      </c>
      <c r="LK64" s="132" t="s">
        <v>158</v>
      </c>
      <c r="LL64" s="132" t="s">
        <v>158</v>
      </c>
      <c r="LM64" s="132" t="s">
        <v>158</v>
      </c>
      <c r="LN64" s="132" t="s">
        <v>158</v>
      </c>
      <c r="LO64" s="132" t="s">
        <v>158</v>
      </c>
      <c r="LP64" s="132" t="s">
        <v>158</v>
      </c>
      <c r="LQ64" s="132" t="s">
        <v>158</v>
      </c>
      <c r="LR64" s="132" t="s">
        <v>158</v>
      </c>
      <c r="LS64" s="132" t="s">
        <v>158</v>
      </c>
      <c r="LT64" s="130" t="s">
        <v>158</v>
      </c>
      <c r="LU64" s="131">
        <v>0.88002004775229636</v>
      </c>
      <c r="LV64" s="131">
        <v>0.60182108626198083</v>
      </c>
      <c r="LW64" s="131">
        <v>0.68083310496026317</v>
      </c>
      <c r="LX64" s="131">
        <v>0.73055849306014531</v>
      </c>
      <c r="LY64" s="131">
        <v>0.83332120109190178</v>
      </c>
      <c r="LZ64" s="131">
        <v>0.53804511278195488</v>
      </c>
      <c r="MA64" s="131">
        <v>0.38535353535353539</v>
      </c>
      <c r="MB64" s="131">
        <v>0.35426731078904994</v>
      </c>
      <c r="MC64" s="131">
        <v>0.32781919850885366</v>
      </c>
      <c r="MD64" s="131">
        <v>0.35498452012383896</v>
      </c>
      <c r="ME64" s="131">
        <v>0.32926952141057936</v>
      </c>
      <c r="MF64" s="131">
        <v>0.40373831775700936</v>
      </c>
      <c r="MG64" s="131" t="s">
        <v>158</v>
      </c>
      <c r="MH64" s="131" t="s">
        <v>158</v>
      </c>
      <c r="MI64" s="131" t="s">
        <v>158</v>
      </c>
      <c r="MJ64" s="131" t="s">
        <v>158</v>
      </c>
      <c r="MK64" s="131" t="s">
        <v>158</v>
      </c>
      <c r="ML64" s="131" t="s">
        <v>158</v>
      </c>
      <c r="MM64" s="131" t="s">
        <v>158</v>
      </c>
      <c r="MN64" s="131" t="s">
        <v>158</v>
      </c>
      <c r="MO64" s="131" t="s">
        <v>158</v>
      </c>
      <c r="MP64" s="131" t="s">
        <v>158</v>
      </c>
      <c r="MQ64" s="131" t="s">
        <v>158</v>
      </c>
      <c r="MR64" s="131" t="s">
        <v>158</v>
      </c>
      <c r="MS64" s="131" t="s">
        <v>158</v>
      </c>
      <c r="MT64" s="131" t="s">
        <v>158</v>
      </c>
      <c r="MU64" s="130" t="s">
        <v>158</v>
      </c>
      <c r="MV64" s="131">
        <v>1.0820443858630835</v>
      </c>
      <c r="MW64" s="131">
        <v>0.88428115015974451</v>
      </c>
      <c r="MX64" s="131">
        <v>0.84499862976157858</v>
      </c>
      <c r="MY64" s="131">
        <v>1.113559153998678</v>
      </c>
      <c r="MZ64" s="131">
        <v>1.18638762511374</v>
      </c>
      <c r="NA64" s="131">
        <v>0.84947368421052638</v>
      </c>
      <c r="NB64" s="131">
        <v>0.52794612794612794</v>
      </c>
      <c r="NC64" s="131">
        <v>0.40333333333333332</v>
      </c>
      <c r="ND64" s="131">
        <v>0.37283317800559179</v>
      </c>
      <c r="NE64" s="131">
        <v>0.38164086687306498</v>
      </c>
      <c r="NF64" s="131">
        <v>0.38215365239294713</v>
      </c>
      <c r="NG64" s="131">
        <v>0.46160747663551405</v>
      </c>
      <c r="NH64" s="131" t="s">
        <v>158</v>
      </c>
      <c r="NI64" s="131" t="s">
        <v>158</v>
      </c>
      <c r="NJ64" s="131" t="s">
        <v>158</v>
      </c>
      <c r="NK64" s="131" t="s">
        <v>158</v>
      </c>
      <c r="NL64" s="131" t="s">
        <v>158</v>
      </c>
      <c r="NM64" s="131" t="s">
        <v>158</v>
      </c>
      <c r="NN64" s="131" t="s">
        <v>158</v>
      </c>
      <c r="NO64" s="131" t="s">
        <v>158</v>
      </c>
      <c r="NP64" s="131" t="s">
        <v>158</v>
      </c>
      <c r="NQ64" s="131" t="s">
        <v>158</v>
      </c>
      <c r="NR64" s="131" t="s">
        <v>158</v>
      </c>
      <c r="NS64" s="131" t="s">
        <v>158</v>
      </c>
      <c r="NT64" s="131" t="s">
        <v>158</v>
      </c>
      <c r="NU64" s="131" t="s">
        <v>158</v>
      </c>
      <c r="NV64" s="130" t="s">
        <v>158</v>
      </c>
      <c r="NW64" s="131">
        <v>1.2150222032970375</v>
      </c>
      <c r="NX64" s="131">
        <v>1.0182747603833866</v>
      </c>
      <c r="NY64" s="131">
        <v>0.97542340367223901</v>
      </c>
      <c r="NZ64" s="131">
        <v>1.3388664904163912</v>
      </c>
      <c r="OA64" s="131">
        <v>1.4550136487716105</v>
      </c>
      <c r="OB64" s="131">
        <v>1.082406015037594</v>
      </c>
      <c r="OC64" s="131">
        <v>0.67760942760942766</v>
      </c>
      <c r="OD64" s="131">
        <v>0.45133655394524963</v>
      </c>
      <c r="OE64" s="131">
        <v>0.44779123951537741</v>
      </c>
      <c r="OF64" s="131">
        <v>0.42065015479876161</v>
      </c>
      <c r="OG64" s="131">
        <v>0.42403022670025187</v>
      </c>
      <c r="OH64" s="131">
        <v>0.50299065420560751</v>
      </c>
      <c r="OI64" s="131" t="s">
        <v>158</v>
      </c>
      <c r="OJ64" s="131" t="s">
        <v>158</v>
      </c>
      <c r="OK64" s="131" t="s">
        <v>158</v>
      </c>
      <c r="OL64" s="131" t="s">
        <v>158</v>
      </c>
      <c r="OM64" s="131" t="s">
        <v>158</v>
      </c>
      <c r="ON64" s="131" t="s">
        <v>158</v>
      </c>
      <c r="OO64" s="131" t="s">
        <v>158</v>
      </c>
      <c r="OP64" s="131" t="s">
        <v>158</v>
      </c>
      <c r="OQ64" s="131" t="s">
        <v>158</v>
      </c>
      <c r="OR64" s="131" t="s">
        <v>158</v>
      </c>
      <c r="OS64" s="131" t="s">
        <v>158</v>
      </c>
      <c r="OT64" s="131" t="s">
        <v>158</v>
      </c>
      <c r="OU64" s="131" t="s">
        <v>158</v>
      </c>
      <c r="OV64" s="131" t="s">
        <v>158</v>
      </c>
      <c r="OW64" s="378" t="s">
        <v>158</v>
      </c>
      <c r="OX64" s="132">
        <v>1.5241379310344827</v>
      </c>
      <c r="OY64" s="132">
        <v>5.8205128205128203</v>
      </c>
      <c r="OZ64" s="132">
        <v>4.5555555555555554</v>
      </c>
      <c r="PA64" s="132">
        <v>4.1212121212121211</v>
      </c>
      <c r="PB64" s="132">
        <v>2.9655172413793105</v>
      </c>
      <c r="PC64" s="132">
        <v>5.3571428571428568</v>
      </c>
      <c r="PD64" s="132">
        <v>2.68</v>
      </c>
      <c r="PE64" s="132">
        <v>0.95454545454545459</v>
      </c>
      <c r="PF64" s="132">
        <v>0.7142857142857143</v>
      </c>
      <c r="PG64" s="132">
        <v>2.4285714285714284</v>
      </c>
      <c r="PH64" s="132">
        <v>1.5789473684210527</v>
      </c>
      <c r="PI64" s="132">
        <v>1.8888888888888888</v>
      </c>
      <c r="PJ64" s="132" t="s">
        <v>158</v>
      </c>
      <c r="PK64" s="132" t="s">
        <v>158</v>
      </c>
      <c r="PL64" s="132" t="s">
        <v>158</v>
      </c>
      <c r="PM64" s="132" t="s">
        <v>158</v>
      </c>
      <c r="PN64" s="132" t="s">
        <v>158</v>
      </c>
      <c r="PO64" s="132" t="s">
        <v>158</v>
      </c>
      <c r="PP64" s="132" t="s">
        <v>158</v>
      </c>
      <c r="PQ64" s="132" t="s">
        <v>158</v>
      </c>
      <c r="PR64" s="132" t="s">
        <v>158</v>
      </c>
      <c r="PS64" s="132" t="s">
        <v>158</v>
      </c>
      <c r="PT64" s="132" t="s">
        <v>158</v>
      </c>
      <c r="PU64" s="132" t="s">
        <v>158</v>
      </c>
      <c r="PV64" s="132" t="s">
        <v>158</v>
      </c>
      <c r="PW64" s="132" t="s">
        <v>158</v>
      </c>
      <c r="PX64" s="130" t="s">
        <v>158</v>
      </c>
      <c r="PY64" s="131">
        <v>65.459952782805431</v>
      </c>
      <c r="PZ64" s="131">
        <v>10.787709251101322</v>
      </c>
      <c r="QA64" s="131">
        <v>15.148536585365855</v>
      </c>
      <c r="QB64" s="131">
        <v>16.254926470588234</v>
      </c>
      <c r="QC64" s="131">
        <v>21.29813953488372</v>
      </c>
      <c r="QD64" s="131">
        <v>6.6789333333333341</v>
      </c>
      <c r="QE64" s="131">
        <v>8.5410447761194028</v>
      </c>
      <c r="QF64" s="131">
        <v>20.952380952380953</v>
      </c>
      <c r="QG64" s="131">
        <v>23.45</v>
      </c>
      <c r="QH64" s="131">
        <v>6.7447058823529416</v>
      </c>
      <c r="QI64" s="131">
        <v>8.7146666666666661</v>
      </c>
      <c r="QJ64" s="131">
        <v>6.3529411764705888</v>
      </c>
      <c r="QK64" s="131" t="s">
        <v>158</v>
      </c>
      <c r="QL64" s="131" t="s">
        <v>158</v>
      </c>
      <c r="QM64" s="131" t="s">
        <v>158</v>
      </c>
      <c r="QN64" s="131" t="s">
        <v>158</v>
      </c>
      <c r="QO64" s="131" t="s">
        <v>158</v>
      </c>
      <c r="QP64" s="131" t="s">
        <v>158</v>
      </c>
      <c r="QQ64" s="131" t="s">
        <v>158</v>
      </c>
      <c r="QR64" s="131" t="s">
        <v>158</v>
      </c>
      <c r="QS64" s="131" t="s">
        <v>158</v>
      </c>
      <c r="QT64" s="131" t="s">
        <v>158</v>
      </c>
      <c r="QU64" s="131" t="s">
        <v>158</v>
      </c>
      <c r="QV64" s="131" t="s">
        <v>158</v>
      </c>
      <c r="QW64" s="131" t="s">
        <v>158</v>
      </c>
      <c r="QX64" s="131" t="s">
        <v>158</v>
      </c>
      <c r="QY64" s="130" t="s">
        <v>158</v>
      </c>
      <c r="QZ64" s="131">
        <v>80.487455471507829</v>
      </c>
      <c r="RA64" s="131">
        <v>15.850837004405287</v>
      </c>
      <c r="RB64" s="131">
        <v>18.801219512195125</v>
      </c>
      <c r="RC64" s="131">
        <v>24.776691176470589</v>
      </c>
      <c r="RD64" s="131">
        <v>30.321860465116277</v>
      </c>
      <c r="RE64" s="131">
        <v>10.5448</v>
      </c>
      <c r="RF64" s="131">
        <v>11.701492537313431</v>
      </c>
      <c r="RG64" s="131">
        <v>23.854285714285712</v>
      </c>
      <c r="RH64" s="131">
        <v>26.67</v>
      </c>
      <c r="RI64" s="131">
        <v>7.251176470588236</v>
      </c>
      <c r="RJ64" s="131">
        <v>10.114333333333333</v>
      </c>
      <c r="RK64" s="131">
        <v>7.263529411764706</v>
      </c>
      <c r="RL64" s="131" t="s">
        <v>158</v>
      </c>
      <c r="RM64" s="131" t="s">
        <v>158</v>
      </c>
      <c r="RN64" s="131" t="s">
        <v>158</v>
      </c>
      <c r="RO64" s="131" t="s">
        <v>158</v>
      </c>
      <c r="RP64" s="131" t="s">
        <v>158</v>
      </c>
      <c r="RQ64" s="131" t="s">
        <v>158</v>
      </c>
      <c r="RR64" s="131" t="s">
        <v>158</v>
      </c>
      <c r="RS64" s="131" t="s">
        <v>158</v>
      </c>
      <c r="RT64" s="131" t="s">
        <v>158</v>
      </c>
      <c r="RU64" s="131" t="s">
        <v>158</v>
      </c>
      <c r="RV64" s="131" t="s">
        <v>158</v>
      </c>
      <c r="RW64" s="131" t="s">
        <v>158</v>
      </c>
      <c r="RX64" s="131" t="s">
        <v>158</v>
      </c>
      <c r="RY64" s="131" t="s">
        <v>158</v>
      </c>
      <c r="RZ64" s="130" t="s">
        <v>158</v>
      </c>
      <c r="SA64" s="131">
        <v>90.378959276018108</v>
      </c>
      <c r="SB64" s="131">
        <v>18.252687224669604</v>
      </c>
      <c r="SC64" s="131">
        <v>21.703170731707321</v>
      </c>
      <c r="SD64" s="131">
        <v>29.789779411764705</v>
      </c>
      <c r="SE64" s="131">
        <v>37.187441860465114</v>
      </c>
      <c r="SF64" s="131">
        <v>13.436266666666668</v>
      </c>
      <c r="SG64" s="131">
        <v>15.01865671641791</v>
      </c>
      <c r="SH64" s="131">
        <v>26.693333333333332</v>
      </c>
      <c r="SI64" s="131">
        <v>32.031999999999996</v>
      </c>
      <c r="SJ64" s="131">
        <v>7.9923529411764713</v>
      </c>
      <c r="SK64" s="131">
        <v>11.222666666666665</v>
      </c>
      <c r="SL64" s="131">
        <v>7.9147058823529406</v>
      </c>
      <c r="SM64" s="131" t="s">
        <v>158</v>
      </c>
      <c r="SN64" s="131" t="s">
        <v>158</v>
      </c>
      <c r="SO64" s="131" t="s">
        <v>158</v>
      </c>
      <c r="SP64" s="131" t="s">
        <v>158</v>
      </c>
      <c r="SQ64" s="131" t="s">
        <v>158</v>
      </c>
      <c r="SR64" s="131" t="s">
        <v>158</v>
      </c>
      <c r="SS64" s="131" t="s">
        <v>158</v>
      </c>
      <c r="ST64" s="131" t="s">
        <v>158</v>
      </c>
      <c r="SU64" s="131" t="s">
        <v>158</v>
      </c>
      <c r="SV64" s="131" t="s">
        <v>158</v>
      </c>
      <c r="SW64" s="131" t="s">
        <v>158</v>
      </c>
      <c r="SX64" s="131" t="s">
        <v>158</v>
      </c>
      <c r="SY64" s="131" t="s">
        <v>158</v>
      </c>
      <c r="SZ64" s="131" t="s">
        <v>158</v>
      </c>
      <c r="TA64" s="378" t="s">
        <v>158</v>
      </c>
      <c r="TB64" s="132">
        <v>-1.7678160919540231</v>
      </c>
      <c r="TC64" s="132">
        <v>3.4358974358974357</v>
      </c>
      <c r="TD64" s="132">
        <v>2.1111111111111112</v>
      </c>
      <c r="TE64" s="132">
        <v>1.9696969696969697</v>
      </c>
      <c r="TF64" s="132">
        <v>0.72413793103448276</v>
      </c>
      <c r="TG64" s="132">
        <v>3.8214285714285716</v>
      </c>
      <c r="TH64" s="132">
        <v>1.52</v>
      </c>
      <c r="TI64" s="132">
        <v>-1.1818181818181819</v>
      </c>
      <c r="TJ64" s="132">
        <v>0</v>
      </c>
      <c r="TK64" s="132">
        <v>0.95238095238095233</v>
      </c>
      <c r="TL64" s="132">
        <v>0.31578947368421051</v>
      </c>
      <c r="TM64" s="132">
        <v>1.6111111111111112</v>
      </c>
      <c r="TN64" s="132" t="s">
        <v>158</v>
      </c>
      <c r="TO64" s="132" t="s">
        <v>158</v>
      </c>
      <c r="TP64" s="132" t="s">
        <v>158</v>
      </c>
      <c r="TQ64" s="132" t="s">
        <v>158</v>
      </c>
      <c r="TR64" s="132" t="s">
        <v>158</v>
      </c>
      <c r="TS64" s="132" t="s">
        <v>158</v>
      </c>
      <c r="TT64" s="132" t="s">
        <v>158</v>
      </c>
      <c r="TU64" s="132" t="s">
        <v>158</v>
      </c>
      <c r="TV64" s="132" t="s">
        <v>158</v>
      </c>
      <c r="TW64" s="132" t="s">
        <v>158</v>
      </c>
      <c r="TX64" s="132" t="s">
        <v>158</v>
      </c>
      <c r="TY64" s="132" t="s">
        <v>158</v>
      </c>
      <c r="TZ64" s="132" t="s">
        <v>158</v>
      </c>
      <c r="UA64" s="132" t="s">
        <v>158</v>
      </c>
      <c r="UB64" s="235" t="s">
        <v>158</v>
      </c>
      <c r="UC64" s="236">
        <v>35.97</v>
      </c>
      <c r="UD64" s="236">
        <v>30.7</v>
      </c>
      <c r="UE64" s="236">
        <v>28.74</v>
      </c>
      <c r="UF64" s="236">
        <v>23.92</v>
      </c>
      <c r="UG64" s="236">
        <v>14.31</v>
      </c>
      <c r="UH64" s="236">
        <v>13.72</v>
      </c>
      <c r="UI64" s="236">
        <v>9.57</v>
      </c>
      <c r="UJ64" s="236">
        <v>9.24</v>
      </c>
      <c r="UK64" s="236">
        <v>9.64</v>
      </c>
      <c r="UL64" s="236">
        <v>9.75</v>
      </c>
      <c r="UM64" s="236">
        <v>10.4</v>
      </c>
      <c r="UN64" s="236">
        <v>7.73</v>
      </c>
      <c r="UO64" s="231" t="s">
        <v>5</v>
      </c>
      <c r="UP64" s="231" t="s">
        <v>5</v>
      </c>
      <c r="UQ64" s="231" t="s">
        <v>5</v>
      </c>
      <c r="UR64" s="231" t="s">
        <v>5</v>
      </c>
      <c r="US64" s="231" t="s">
        <v>5</v>
      </c>
      <c r="UT64" s="231" t="s">
        <v>5</v>
      </c>
      <c r="UU64" s="231" t="s">
        <v>5</v>
      </c>
      <c r="UV64" s="231" t="s">
        <v>5</v>
      </c>
      <c r="UW64" s="231" t="s">
        <v>5</v>
      </c>
      <c r="UX64" s="231" t="s">
        <v>5</v>
      </c>
      <c r="UY64" s="231" t="s">
        <v>5</v>
      </c>
      <c r="UZ64" s="231" t="s">
        <v>5</v>
      </c>
      <c r="VA64" s="231" t="s">
        <v>5</v>
      </c>
      <c r="VB64" s="231" t="s">
        <v>5</v>
      </c>
      <c r="VC64" s="130" t="s">
        <v>158</v>
      </c>
      <c r="VD64" s="131">
        <v>2.773700222407562</v>
      </c>
      <c r="VE64" s="131">
        <v>2.0452768729641693</v>
      </c>
      <c r="VF64" s="131">
        <v>2.401183020180933</v>
      </c>
      <c r="VG64" s="131">
        <v>2.800585284280936</v>
      </c>
      <c r="VH64" s="131">
        <v>4.4136967155835078</v>
      </c>
      <c r="VI64" s="131">
        <v>2.6078717201166182</v>
      </c>
      <c r="VJ64" s="131">
        <v>2.3918495297805644</v>
      </c>
      <c r="VK64" s="131">
        <v>2.1645021645021645</v>
      </c>
      <c r="VL64" s="131">
        <v>1.7375518672199168</v>
      </c>
      <c r="VM64" s="131">
        <v>1.68</v>
      </c>
      <c r="VN64" s="131">
        <v>1.323076923076923</v>
      </c>
      <c r="VO64" s="131">
        <v>1.5523932729624836</v>
      </c>
      <c r="VP64" s="131" t="s">
        <v>158</v>
      </c>
      <c r="VQ64" s="131" t="s">
        <v>158</v>
      </c>
      <c r="VR64" s="131" t="s">
        <v>158</v>
      </c>
      <c r="VS64" s="131" t="s">
        <v>158</v>
      </c>
      <c r="VT64" s="131" t="s">
        <v>158</v>
      </c>
      <c r="VU64" s="131" t="s">
        <v>158</v>
      </c>
      <c r="VV64" s="131" t="s">
        <v>158</v>
      </c>
      <c r="VW64" s="131" t="s">
        <v>158</v>
      </c>
      <c r="VX64" s="131" t="s">
        <v>158</v>
      </c>
      <c r="VY64" s="131" t="s">
        <v>158</v>
      </c>
      <c r="VZ64" s="131" t="s">
        <v>158</v>
      </c>
      <c r="WA64" s="131" t="s">
        <v>158</v>
      </c>
      <c r="WB64" s="131" t="s">
        <v>158</v>
      </c>
      <c r="WC64" s="131" t="s">
        <v>158</v>
      </c>
      <c r="WD64" s="130" t="s">
        <v>158</v>
      </c>
      <c r="WE64" s="131">
        <v>3.4104527066047816</v>
      </c>
      <c r="WF64" s="131">
        <v>3.0052117263843652</v>
      </c>
      <c r="WG64" s="131">
        <v>2.9801670146137789</v>
      </c>
      <c r="WH64" s="131">
        <v>4.2688127090301</v>
      </c>
      <c r="WI64" s="131">
        <v>6.283717679944095</v>
      </c>
      <c r="WJ64" s="131">
        <v>4.1173469387755102</v>
      </c>
      <c r="WK64" s="131">
        <v>3.2769070010449317</v>
      </c>
      <c r="WL64" s="131">
        <v>2.464285714285714</v>
      </c>
      <c r="WM64" s="131">
        <v>1.9761410788381741</v>
      </c>
      <c r="WN64" s="131">
        <v>1.806153846153846</v>
      </c>
      <c r="WO64" s="131">
        <v>1.5355769230769232</v>
      </c>
      <c r="WP64" s="131">
        <v>1.7749029754204397</v>
      </c>
      <c r="WQ64" s="131" t="s">
        <v>158</v>
      </c>
      <c r="WR64" s="131" t="s">
        <v>158</v>
      </c>
      <c r="WS64" s="131" t="s">
        <v>158</v>
      </c>
      <c r="WT64" s="131" t="s">
        <v>158</v>
      </c>
      <c r="WU64" s="131" t="s">
        <v>158</v>
      </c>
      <c r="WV64" s="131" t="s">
        <v>158</v>
      </c>
      <c r="WW64" s="131" t="s">
        <v>158</v>
      </c>
      <c r="WX64" s="131" t="s">
        <v>158</v>
      </c>
      <c r="WY64" s="131" t="s">
        <v>158</v>
      </c>
      <c r="WZ64" s="131" t="s">
        <v>158</v>
      </c>
      <c r="XA64" s="131" t="s">
        <v>158</v>
      </c>
      <c r="XB64" s="131" t="s">
        <v>158</v>
      </c>
      <c r="XC64" s="131" t="s">
        <v>158</v>
      </c>
      <c r="XD64" s="131" t="s">
        <v>158</v>
      </c>
      <c r="XE64" s="130" t="s">
        <v>158</v>
      </c>
      <c r="XF64" s="131">
        <v>3.829580205726995</v>
      </c>
      <c r="XG64" s="131">
        <v>3.4605863192182409</v>
      </c>
      <c r="XH64" s="131">
        <v>3.4401530967292975</v>
      </c>
      <c r="XI64" s="131">
        <v>5.1325250836120393</v>
      </c>
      <c r="XJ64" s="131">
        <v>7.7064989517819704</v>
      </c>
      <c r="XK64" s="131">
        <v>5.2463556851311957</v>
      </c>
      <c r="XL64" s="131">
        <v>4.2058516196447231</v>
      </c>
      <c r="XM64" s="131">
        <v>2.7575757575757573</v>
      </c>
      <c r="XN64" s="131">
        <v>2.3734439834024892</v>
      </c>
      <c r="XO64" s="131">
        <v>1.9907692307692308</v>
      </c>
      <c r="XP64" s="131">
        <v>1.7038461538461538</v>
      </c>
      <c r="XQ64" s="131">
        <v>1.9340232858990942</v>
      </c>
      <c r="XR64" s="131" t="s">
        <v>158</v>
      </c>
      <c r="XS64" s="131" t="s">
        <v>158</v>
      </c>
      <c r="XT64" s="131" t="s">
        <v>158</v>
      </c>
      <c r="XU64" s="131" t="s">
        <v>158</v>
      </c>
      <c r="XV64" s="131" t="s">
        <v>158</v>
      </c>
      <c r="XW64" s="131" t="s">
        <v>158</v>
      </c>
      <c r="XX64" s="131" t="s">
        <v>158</v>
      </c>
      <c r="XY64" s="131" t="s">
        <v>158</v>
      </c>
      <c r="XZ64" s="131" t="s">
        <v>158</v>
      </c>
      <c r="YA64" s="131" t="s">
        <v>158</v>
      </c>
      <c r="YB64" s="131" t="s">
        <v>158</v>
      </c>
      <c r="YC64" s="131" t="s">
        <v>158</v>
      </c>
      <c r="YD64" s="131" t="s">
        <v>158</v>
      </c>
      <c r="YE64" s="131" t="s">
        <v>158</v>
      </c>
      <c r="YF64" s="235" t="s">
        <v>158</v>
      </c>
      <c r="YG64" s="8">
        <v>43.5</v>
      </c>
      <c r="YH64" s="8">
        <v>39</v>
      </c>
      <c r="YI64" s="8">
        <v>36</v>
      </c>
      <c r="YJ64" s="8">
        <v>33</v>
      </c>
      <c r="YK64" s="8">
        <v>29</v>
      </c>
      <c r="YL64" s="8">
        <v>28</v>
      </c>
      <c r="YM64" s="8">
        <v>25</v>
      </c>
      <c r="YN64" s="8">
        <v>22</v>
      </c>
      <c r="YO64" s="8">
        <v>21</v>
      </c>
      <c r="YP64" s="8">
        <v>21</v>
      </c>
      <c r="YQ64" s="8">
        <v>19</v>
      </c>
      <c r="YR64" s="8">
        <v>18</v>
      </c>
      <c r="YS64" s="231" t="s">
        <v>5</v>
      </c>
      <c r="YT64" s="231" t="s">
        <v>5</v>
      </c>
      <c r="YU64" s="231" t="s">
        <v>5</v>
      </c>
      <c r="YV64" s="231" t="s">
        <v>5</v>
      </c>
      <c r="YW64" s="231" t="s">
        <v>5</v>
      </c>
      <c r="YX64" s="231" t="s">
        <v>5</v>
      </c>
      <c r="YY64" s="231" t="s">
        <v>5</v>
      </c>
      <c r="YZ64" s="231" t="s">
        <v>5</v>
      </c>
      <c r="ZA64" s="231" t="s">
        <v>5</v>
      </c>
      <c r="ZB64" s="231" t="s">
        <v>5</v>
      </c>
      <c r="ZC64" s="231" t="s">
        <v>5</v>
      </c>
      <c r="ZD64" s="231" t="s">
        <v>5</v>
      </c>
      <c r="ZE64" s="231" t="s">
        <v>5</v>
      </c>
      <c r="ZF64" s="231" t="s">
        <v>5</v>
      </c>
      <c r="ZG64" s="235" t="s">
        <v>158</v>
      </c>
      <c r="ZH64" s="133">
        <v>7.8700000000000006E-2</v>
      </c>
      <c r="ZI64" s="133">
        <v>6.2700000000000006E-2</v>
      </c>
      <c r="ZJ64" s="133">
        <v>8.8900000000000007E-2</v>
      </c>
      <c r="ZK64" s="133">
        <v>0.14829999999999999</v>
      </c>
      <c r="ZL64" s="133">
        <v>0.17430000000000001</v>
      </c>
      <c r="ZM64" s="133">
        <v>0.18479999999999999</v>
      </c>
      <c r="ZN64" s="133">
        <v>4.4699999999999997E-2</v>
      </c>
      <c r="ZO64" s="133">
        <v>5.5399999999999998E-2</v>
      </c>
      <c r="ZP64" s="133">
        <v>6.1399999999999996E-2</v>
      </c>
      <c r="ZQ64" s="133">
        <v>7.3700000000000002E-2</v>
      </c>
      <c r="ZR64" s="133">
        <v>7.4099999999999999E-2</v>
      </c>
      <c r="ZS64" s="133">
        <v>0.11699999999999999</v>
      </c>
      <c r="ZT64" s="379" t="s">
        <v>158</v>
      </c>
      <c r="ZU64" s="133">
        <v>4.2700000000000002E-2</v>
      </c>
      <c r="ZV64" s="133">
        <v>4.3200000000000002E-2</v>
      </c>
      <c r="ZW64" s="133">
        <v>5.6299999999999996E-2</v>
      </c>
      <c r="ZX64" s="133">
        <v>8.72E-2</v>
      </c>
      <c r="ZY64" s="133">
        <v>9.7500000000000003E-2</v>
      </c>
      <c r="ZZ64" s="133">
        <v>0.1079</v>
      </c>
      <c r="AAA64" s="133">
        <v>3.7599999999999995E-2</v>
      </c>
      <c r="AAB64" s="133">
        <v>5.2000000000000005E-2</v>
      </c>
      <c r="AAC64" s="133">
        <v>5.0499999999999996E-2</v>
      </c>
      <c r="AAD64" s="133">
        <v>5.3499999999999999E-2</v>
      </c>
      <c r="AAE64" s="133">
        <v>5.5899999999999998E-2</v>
      </c>
      <c r="AAF64" s="133">
        <v>9.3000000000000013E-2</v>
      </c>
      <c r="AAG64" s="235" t="s">
        <v>158</v>
      </c>
      <c r="AAH64" s="8">
        <v>4931.7</v>
      </c>
      <c r="AAI64" s="8">
        <v>4069</v>
      </c>
      <c r="AAJ64" s="8">
        <v>3649</v>
      </c>
      <c r="AAK64" s="8">
        <v>3026</v>
      </c>
      <c r="AAL64" s="8">
        <v>2198</v>
      </c>
      <c r="AAM64" s="8">
        <v>1862</v>
      </c>
      <c r="AAN64" s="8">
        <v>1485</v>
      </c>
      <c r="AAO64" s="8">
        <v>1242</v>
      </c>
      <c r="AAP64" s="8">
        <v>1073</v>
      </c>
      <c r="AAQ64" s="8">
        <v>969</v>
      </c>
      <c r="AAR64" s="8">
        <v>794</v>
      </c>
      <c r="AAS64" s="8">
        <v>535</v>
      </c>
      <c r="AAT64" s="231" t="s">
        <v>5</v>
      </c>
      <c r="AAU64" s="231" t="s">
        <v>5</v>
      </c>
      <c r="AAV64" s="231" t="s">
        <v>5</v>
      </c>
      <c r="AAW64" s="231" t="s">
        <v>5</v>
      </c>
      <c r="AAX64" s="231" t="s">
        <v>5</v>
      </c>
      <c r="AAY64" s="231" t="s">
        <v>5</v>
      </c>
      <c r="AAZ64" s="231" t="s">
        <v>5</v>
      </c>
      <c r="ABA64" s="231" t="s">
        <v>5</v>
      </c>
      <c r="ABB64" s="231" t="s">
        <v>5</v>
      </c>
      <c r="ABC64" s="231" t="s">
        <v>5</v>
      </c>
      <c r="ABD64" s="231" t="s">
        <v>5</v>
      </c>
      <c r="ABE64" s="231" t="s">
        <v>5</v>
      </c>
      <c r="ABF64" s="231" t="s">
        <v>5</v>
      </c>
      <c r="ABG64" s="231" t="s">
        <v>5</v>
      </c>
      <c r="ABH64" s="235" t="s">
        <v>158</v>
      </c>
      <c r="ABI64" s="8">
        <v>66.3</v>
      </c>
      <c r="ABJ64" s="8">
        <v>227</v>
      </c>
      <c r="ABK64" s="8">
        <v>164</v>
      </c>
      <c r="ABL64" s="8">
        <v>136</v>
      </c>
      <c r="ABM64" s="8">
        <v>86</v>
      </c>
      <c r="ABN64" s="8">
        <v>150</v>
      </c>
      <c r="ABO64" s="8">
        <v>67</v>
      </c>
      <c r="ABP64" s="8">
        <v>21</v>
      </c>
      <c r="ABQ64" s="8">
        <v>15</v>
      </c>
      <c r="ABR64" s="8">
        <v>51</v>
      </c>
      <c r="ABS64" s="8">
        <v>30</v>
      </c>
      <c r="ABT64" s="8">
        <v>34</v>
      </c>
      <c r="ABU64" s="231" t="s">
        <v>5</v>
      </c>
      <c r="ABV64" s="231" t="s">
        <v>5</v>
      </c>
      <c r="ABW64" s="231" t="s">
        <v>5</v>
      </c>
      <c r="ABX64" s="231" t="s">
        <v>5</v>
      </c>
      <c r="ABY64" s="231" t="s">
        <v>5</v>
      </c>
      <c r="ABZ64" s="231" t="s">
        <v>5</v>
      </c>
      <c r="ACA64" s="231" t="s">
        <v>5</v>
      </c>
      <c r="ACB64" s="231" t="s">
        <v>5</v>
      </c>
      <c r="ACC64" s="231" t="s">
        <v>5</v>
      </c>
      <c r="ACD64" s="231" t="s">
        <v>5</v>
      </c>
      <c r="ACE64" s="231" t="s">
        <v>5</v>
      </c>
      <c r="ACF64" s="231" t="s">
        <v>5</v>
      </c>
      <c r="ACG64" s="231" t="s">
        <v>5</v>
      </c>
      <c r="ACH64" s="231" t="s">
        <v>5</v>
      </c>
      <c r="ACI64" s="235" t="s">
        <v>158</v>
      </c>
      <c r="ACJ64" s="8">
        <v>-76.900000000000006</v>
      </c>
      <c r="ACK64" s="8">
        <v>134</v>
      </c>
      <c r="ACL64" s="8">
        <v>76</v>
      </c>
      <c r="ACM64" s="8">
        <v>65</v>
      </c>
      <c r="ACN64" s="8">
        <v>21</v>
      </c>
      <c r="ACO64" s="8">
        <v>107</v>
      </c>
      <c r="ACP64" s="8">
        <v>38</v>
      </c>
      <c r="ACQ64" s="8">
        <v>-26</v>
      </c>
      <c r="ACR64" s="8">
        <v>0</v>
      </c>
      <c r="ACS64" s="8">
        <v>20</v>
      </c>
      <c r="ACT64" s="8">
        <v>6</v>
      </c>
      <c r="ACU64" s="8">
        <v>29</v>
      </c>
      <c r="ACV64" s="237" t="s">
        <v>5</v>
      </c>
      <c r="ACW64" s="237" t="s">
        <v>5</v>
      </c>
      <c r="ACX64" s="237" t="s">
        <v>5</v>
      </c>
      <c r="ACY64" s="237" t="s">
        <v>5</v>
      </c>
      <c r="ACZ64" s="237" t="s">
        <v>5</v>
      </c>
      <c r="ADA64" s="237" t="s">
        <v>5</v>
      </c>
      <c r="ADB64" s="237" t="s">
        <v>5</v>
      </c>
      <c r="ADC64" s="237" t="s">
        <v>5</v>
      </c>
      <c r="ADD64" s="237" t="s">
        <v>5</v>
      </c>
      <c r="ADE64" s="237" t="s">
        <v>5</v>
      </c>
      <c r="ADF64" s="237" t="s">
        <v>5</v>
      </c>
      <c r="ADG64" s="237" t="s">
        <v>5</v>
      </c>
      <c r="ADH64" s="237" t="s">
        <v>5</v>
      </c>
      <c r="ADI64" s="237" t="s">
        <v>5</v>
      </c>
      <c r="ADJ64" s="127" t="s">
        <v>158</v>
      </c>
      <c r="ADK64" s="128">
        <v>0.83552631578947367</v>
      </c>
      <c r="ADL64" s="128">
        <v>1.0744186046511628</v>
      </c>
      <c r="ADM64" s="128">
        <v>0.89743589743589758</v>
      </c>
      <c r="ADN64" s="128">
        <v>0.62913907284768211</v>
      </c>
      <c r="ADO64" s="128">
        <v>0.62453531598513012</v>
      </c>
      <c r="ADP64" s="128">
        <v>0.63865546218487401</v>
      </c>
      <c r="ADQ64" s="128">
        <v>2.875</v>
      </c>
      <c r="ADR64" s="128">
        <v>2.4038461538461537</v>
      </c>
      <c r="ADS64" s="128">
        <v>2.0872881355932207</v>
      </c>
      <c r="ADT64" s="128">
        <v>1.6109589041095893</v>
      </c>
      <c r="ADU64" s="128">
        <v>1.7294117647058824</v>
      </c>
      <c r="ADV64" s="128">
        <v>1.7294117647058824</v>
      </c>
      <c r="ADW64" s="128">
        <v>1.0990654205607477</v>
      </c>
      <c r="ADX64" s="128">
        <v>0.96393442622950831</v>
      </c>
      <c r="ADY64" s="128">
        <v>0.80547945205479465</v>
      </c>
      <c r="ADZ64" s="128">
        <v>1.434146341463415</v>
      </c>
      <c r="AEA64" s="128" t="s">
        <v>158</v>
      </c>
      <c r="AEB64" s="128" t="s">
        <v>158</v>
      </c>
      <c r="AEC64" s="128" t="s">
        <v>158</v>
      </c>
      <c r="AED64" s="128" t="s">
        <v>158</v>
      </c>
      <c r="AEE64" s="128" t="s">
        <v>158</v>
      </c>
      <c r="AEF64" s="128" t="s">
        <v>158</v>
      </c>
      <c r="AEG64" s="128" t="s">
        <v>158</v>
      </c>
      <c r="AEH64" s="128" t="s">
        <v>158</v>
      </c>
      <c r="AEI64" s="128" t="s">
        <v>158</v>
      </c>
      <c r="AEJ64" s="128" t="s">
        <v>158</v>
      </c>
      <c r="AEK64" s="127" t="s">
        <v>158</v>
      </c>
      <c r="AEL64" s="128">
        <v>1.6665158371040725</v>
      </c>
      <c r="AEM64" s="128">
        <v>0.39687224669603527</v>
      </c>
      <c r="AEN64" s="128">
        <v>0.46097560975609758</v>
      </c>
      <c r="AEO64" s="128">
        <v>0.46102941176470585</v>
      </c>
      <c r="AEP64" s="128">
        <v>0.56651162790697673</v>
      </c>
      <c r="AEQ64" s="128">
        <v>0.28373333333333334</v>
      </c>
      <c r="AER64" s="128">
        <v>0.51492537313432829</v>
      </c>
      <c r="AES64" s="128">
        <v>1.3095238095238095</v>
      </c>
      <c r="AET64" s="128">
        <v>1.7241</v>
      </c>
      <c r="AEU64" s="128">
        <v>0.48423529411764715</v>
      </c>
      <c r="AEV64" s="128">
        <v>0.74480000000000013</v>
      </c>
      <c r="AEW64" s="128">
        <v>0.62258823529411778</v>
      </c>
      <c r="AEX64" s="128" t="s">
        <v>158</v>
      </c>
      <c r="AEY64" s="128" t="s">
        <v>158</v>
      </c>
      <c r="AEZ64" s="128" t="s">
        <v>158</v>
      </c>
      <c r="AFA64" s="128" t="s">
        <v>158</v>
      </c>
      <c r="AFB64" s="128" t="s">
        <v>158</v>
      </c>
      <c r="AFC64" s="128" t="s">
        <v>158</v>
      </c>
      <c r="AFD64" s="128" t="s">
        <v>158</v>
      </c>
      <c r="AFE64" s="128" t="s">
        <v>158</v>
      </c>
      <c r="AFF64" s="128" t="s">
        <v>158</v>
      </c>
      <c r="AFG64" s="128" t="s">
        <v>158</v>
      </c>
      <c r="AFH64" s="128" t="s">
        <v>158</v>
      </c>
      <c r="AFI64" s="128" t="s">
        <v>158</v>
      </c>
      <c r="AFJ64" s="128" t="s">
        <v>158</v>
      </c>
      <c r="AFK64" s="128" t="s">
        <v>158</v>
      </c>
      <c r="AFL64" s="134" t="s">
        <v>158</v>
      </c>
      <c r="AFM64" s="135" t="s">
        <v>1282</v>
      </c>
      <c r="AFN64" s="135">
        <v>0.6723134328358209</v>
      </c>
      <c r="AFO64" s="135">
        <v>0.99473684210526314</v>
      </c>
      <c r="AFP64" s="135">
        <v>0.96461538461538454</v>
      </c>
      <c r="AFQ64" s="135">
        <v>2.3199999999999998</v>
      </c>
      <c r="AFR64" s="135">
        <v>0.39775700934579439</v>
      </c>
      <c r="AFS64" s="135">
        <v>0.9078947368421052</v>
      </c>
      <c r="AFT64" s="135" t="s">
        <v>1282</v>
      </c>
      <c r="AFU64" s="135" t="s">
        <v>1307</v>
      </c>
      <c r="AFV64" s="135">
        <v>1.2348000000000003</v>
      </c>
      <c r="AFW64" s="135">
        <v>3.7240000000000006</v>
      </c>
      <c r="AFX64" s="135">
        <v>0.72993103448275864</v>
      </c>
      <c r="AFY64" s="135" t="s">
        <v>158</v>
      </c>
      <c r="AFZ64" s="135" t="s">
        <v>158</v>
      </c>
      <c r="AGA64" s="135" t="s">
        <v>158</v>
      </c>
      <c r="AGB64" s="135" t="s">
        <v>158</v>
      </c>
      <c r="AGC64" s="135" t="s">
        <v>158</v>
      </c>
      <c r="AGD64" s="135" t="s">
        <v>158</v>
      </c>
      <c r="AGE64" s="135" t="s">
        <v>158</v>
      </c>
      <c r="AGF64" s="135" t="s">
        <v>158</v>
      </c>
      <c r="AGG64" s="135" t="s">
        <v>158</v>
      </c>
      <c r="AGH64" s="135" t="s">
        <v>158</v>
      </c>
      <c r="AGI64" s="135" t="s">
        <v>158</v>
      </c>
      <c r="AGJ64" s="135" t="s">
        <v>158</v>
      </c>
      <c r="AGK64" s="135" t="s">
        <v>158</v>
      </c>
      <c r="AGL64" s="135" t="s">
        <v>158</v>
      </c>
    </row>
    <row r="65" spans="1:870" x14ac:dyDescent="0.2">
      <c r="A65" s="7">
        <v>63</v>
      </c>
      <c r="B65" s="1" t="s">
        <v>396</v>
      </c>
      <c r="C65" s="1" t="s">
        <v>397</v>
      </c>
      <c r="D65" s="94">
        <v>4.1700000000000001E-2</v>
      </c>
      <c r="E65" s="95">
        <v>4.3299999999999998E-2</v>
      </c>
      <c r="F65" s="57">
        <v>0.51959999999999995</v>
      </c>
      <c r="G65" s="58" t="s">
        <v>159</v>
      </c>
      <c r="H65" s="58">
        <v>0.51959999999999995</v>
      </c>
      <c r="I65" s="226" t="s">
        <v>5</v>
      </c>
      <c r="J65" s="58" t="s">
        <v>159</v>
      </c>
      <c r="K65" s="58" t="s">
        <v>1280</v>
      </c>
      <c r="L65" s="226" t="s">
        <v>2339</v>
      </c>
      <c r="M65" s="151">
        <v>0.50680000000000003</v>
      </c>
      <c r="N65" s="124">
        <v>0.4867999999999999</v>
      </c>
      <c r="O65" s="124">
        <v>0.46640000000000004</v>
      </c>
      <c r="P65" s="124">
        <v>0.43320000000000014</v>
      </c>
      <c r="Q65" s="124">
        <v>0.37500000000000011</v>
      </c>
      <c r="R65" s="124">
        <v>0.28500000000000003</v>
      </c>
      <c r="S65" s="124">
        <v>0.21500000000000002</v>
      </c>
      <c r="T65" s="124">
        <v>0.16999999999999998</v>
      </c>
      <c r="U65" s="124">
        <v>0.13</v>
      </c>
      <c r="V65" s="124">
        <v>0.12</v>
      </c>
      <c r="W65" s="124">
        <v>9.4E-2</v>
      </c>
      <c r="X65" s="124">
        <v>0.10199999999999999</v>
      </c>
      <c r="Y65" s="124">
        <v>8.4000000000000005E-2</v>
      </c>
      <c r="Z65" s="124">
        <v>0.03</v>
      </c>
      <c r="AA65" s="124">
        <v>6.3E-2</v>
      </c>
      <c r="AB65" s="124">
        <v>8.1799999999999998E-2</v>
      </c>
      <c r="AC65" s="124">
        <v>2.1999999999999999E-2</v>
      </c>
      <c r="AD65" s="124">
        <v>2.5000000000000001E-2</v>
      </c>
      <c r="AE65" s="124" t="s">
        <v>1341</v>
      </c>
      <c r="AF65" s="143" t="s">
        <v>5</v>
      </c>
      <c r="AG65" s="124" t="s">
        <v>5</v>
      </c>
      <c r="AH65" s="137" t="s">
        <v>5</v>
      </c>
      <c r="AI65" s="137" t="s">
        <v>5</v>
      </c>
      <c r="AJ65" s="137" t="s">
        <v>5</v>
      </c>
      <c r="AK65" s="137" t="s">
        <v>5</v>
      </c>
      <c r="AL65" s="137" t="s">
        <v>5</v>
      </c>
      <c r="AM65" s="137" t="s">
        <v>5</v>
      </c>
      <c r="AN65" s="137" t="s">
        <v>5</v>
      </c>
      <c r="AO65" s="137" t="s">
        <v>5</v>
      </c>
      <c r="AP65" s="137" t="s">
        <v>5</v>
      </c>
      <c r="AQ65" s="137" t="s">
        <v>5</v>
      </c>
      <c r="AR65" s="137" t="s">
        <v>5</v>
      </c>
      <c r="AS65" s="137" t="s">
        <v>5</v>
      </c>
      <c r="AT65" s="137" t="s">
        <v>5</v>
      </c>
      <c r="AU65" s="137" t="s">
        <v>5</v>
      </c>
      <c r="AV65" s="137" t="s">
        <v>5</v>
      </c>
      <c r="AW65" s="137" t="s">
        <v>5</v>
      </c>
      <c r="AX65" s="137" t="s">
        <v>5</v>
      </c>
      <c r="AY65" s="137" t="s">
        <v>5</v>
      </c>
      <c r="AZ65" s="137" t="s">
        <v>5</v>
      </c>
      <c r="BA65" s="137" t="s">
        <v>5</v>
      </c>
      <c r="BB65" s="137" t="s">
        <v>5</v>
      </c>
      <c r="BC65" s="137" t="s">
        <v>5</v>
      </c>
      <c r="BD65" s="137" t="s">
        <v>5</v>
      </c>
      <c r="BE65" s="137" t="s">
        <v>5</v>
      </c>
      <c r="BF65" s="137" t="s">
        <v>5</v>
      </c>
      <c r="BG65" s="137" t="s">
        <v>5</v>
      </c>
      <c r="BH65" s="137" t="s">
        <v>5</v>
      </c>
      <c r="BI65" s="137" t="s">
        <v>5</v>
      </c>
      <c r="BJ65" s="137" t="s">
        <v>5</v>
      </c>
      <c r="BK65" s="137" t="s">
        <v>5</v>
      </c>
      <c r="BL65" s="137" t="s">
        <v>5</v>
      </c>
      <c r="BM65" s="126">
        <v>4.1084634346754578E-2</v>
      </c>
      <c r="BN65" s="125">
        <v>4.3739279588335789E-2</v>
      </c>
      <c r="BO65" s="125">
        <v>7.6638965835641448E-2</v>
      </c>
      <c r="BP65" s="125">
        <v>0.1552</v>
      </c>
      <c r="BQ65" s="125">
        <v>0.31578947368421084</v>
      </c>
      <c r="BR65" s="125">
        <v>0.32558139534883712</v>
      </c>
      <c r="BS65" s="125">
        <v>0.26470588235294135</v>
      </c>
      <c r="BT65" s="125">
        <v>0.30769230769230749</v>
      </c>
      <c r="BU65" s="125">
        <v>8.3333333333333481E-2</v>
      </c>
      <c r="BV65" s="125">
        <v>0.27659574468085091</v>
      </c>
      <c r="BW65" s="125">
        <v>-7.8431372549019551E-2</v>
      </c>
      <c r="BX65" s="125">
        <v>0.21428571428571419</v>
      </c>
      <c r="BY65" s="125">
        <v>1.8000000000000003</v>
      </c>
      <c r="BZ65" s="125">
        <v>-0.52380952380952384</v>
      </c>
      <c r="CA65" s="125">
        <v>-0.22982885085574567</v>
      </c>
      <c r="CB65" s="125">
        <v>2.7181818181818183</v>
      </c>
      <c r="CC65" s="125">
        <v>-0.12000000000000011</v>
      </c>
      <c r="CD65" s="125" t="s">
        <v>158</v>
      </c>
      <c r="CE65" s="125" t="s">
        <v>158</v>
      </c>
      <c r="CF65" s="125" t="s">
        <v>158</v>
      </c>
      <c r="CG65" s="125" t="s">
        <v>158</v>
      </c>
      <c r="CH65" s="125" t="s">
        <v>158</v>
      </c>
      <c r="CI65" s="125" t="s">
        <v>158</v>
      </c>
      <c r="CJ65" s="125" t="s">
        <v>158</v>
      </c>
      <c r="CK65" s="125" t="s">
        <v>158</v>
      </c>
      <c r="CL65" s="125" t="s">
        <v>158</v>
      </c>
      <c r="CM65" s="125" t="s">
        <v>158</v>
      </c>
      <c r="CN65" s="125" t="s">
        <v>158</v>
      </c>
      <c r="CO65" s="125" t="s">
        <v>158</v>
      </c>
      <c r="CP65" s="125" t="s">
        <v>158</v>
      </c>
      <c r="CQ65" s="125" t="s">
        <v>158</v>
      </c>
      <c r="CR65" s="125" t="s">
        <v>158</v>
      </c>
      <c r="CS65" s="125" t="s">
        <v>158</v>
      </c>
      <c r="CT65" s="125" t="s">
        <v>158</v>
      </c>
      <c r="CU65" s="125" t="s">
        <v>158</v>
      </c>
      <c r="CV65" s="125" t="s">
        <v>158</v>
      </c>
      <c r="CW65" s="125" t="s">
        <v>158</v>
      </c>
      <c r="CX65" s="125" t="s">
        <v>158</v>
      </c>
      <c r="CY65" s="125" t="s">
        <v>158</v>
      </c>
      <c r="CZ65" s="125" t="s">
        <v>158</v>
      </c>
      <c r="DA65" s="125" t="s">
        <v>158</v>
      </c>
      <c r="DB65" s="125" t="s">
        <v>158</v>
      </c>
      <c r="DC65" s="125" t="s">
        <v>158</v>
      </c>
      <c r="DD65" s="125" t="s">
        <v>158</v>
      </c>
      <c r="DE65" s="125" t="s">
        <v>158</v>
      </c>
      <c r="DF65" s="125" t="s">
        <v>158</v>
      </c>
      <c r="DG65" s="125" t="s">
        <v>158</v>
      </c>
      <c r="DH65" s="125" t="s">
        <v>158</v>
      </c>
      <c r="DI65" s="125" t="s">
        <v>158</v>
      </c>
      <c r="DJ65" s="125" t="s">
        <v>158</v>
      </c>
      <c r="DK65" s="125" t="s">
        <v>158</v>
      </c>
      <c r="DL65" s="127">
        <v>2.7125103402597859E-2</v>
      </c>
      <c r="DM65" s="128">
        <v>2.1511269178580161E-2</v>
      </c>
      <c r="DN65" s="128">
        <v>2.8404384896467721E-2</v>
      </c>
      <c r="DO65" s="128">
        <v>2.8038834951456322E-2</v>
      </c>
      <c r="DP65" s="128">
        <v>1.789976133651552E-2</v>
      </c>
      <c r="DQ65" s="128">
        <v>1.5430427720628049E-2</v>
      </c>
      <c r="DR65" s="128">
        <v>1.6955835962145113E-2</v>
      </c>
      <c r="DS65" s="128">
        <v>2.6984126984126982E-2</v>
      </c>
      <c r="DT65" s="128">
        <v>2.8888888888888891E-2</v>
      </c>
      <c r="DU65" s="128">
        <v>3.9344262295081971E-2</v>
      </c>
      <c r="DV65" s="128">
        <v>5.5294117647058827E-2</v>
      </c>
      <c r="DW65" s="128">
        <v>5.3684210526315786E-2</v>
      </c>
      <c r="DX65" s="128">
        <v>0.05</v>
      </c>
      <c r="DY65" s="128">
        <v>3.1914893617021274E-2</v>
      </c>
      <c r="DZ65" s="128">
        <v>5.1219512195121955E-2</v>
      </c>
      <c r="EA65" s="128">
        <v>3.5565217391304346E-2</v>
      </c>
      <c r="EB65" s="128">
        <v>1.0232558139534883E-2</v>
      </c>
      <c r="EC65" s="128">
        <v>1.0638297872340425E-2</v>
      </c>
      <c r="ED65" s="128" t="s">
        <v>158</v>
      </c>
      <c r="EE65" s="128" t="s">
        <v>158</v>
      </c>
      <c r="EF65" s="128" t="s">
        <v>158</v>
      </c>
      <c r="EG65" s="128" t="s">
        <v>158</v>
      </c>
      <c r="EH65" s="128" t="s">
        <v>158</v>
      </c>
      <c r="EI65" s="128" t="s">
        <v>158</v>
      </c>
      <c r="EJ65" s="128" t="s">
        <v>158</v>
      </c>
      <c r="EK65" s="128" t="s">
        <v>158</v>
      </c>
      <c r="EL65" s="128" t="s">
        <v>158</v>
      </c>
      <c r="EM65" s="127">
        <v>3.328998010141232E-2</v>
      </c>
      <c r="EN65" s="128">
        <v>2.5571828470401722E-2</v>
      </c>
      <c r="EO65" s="128">
        <v>3.5094055680963132E-2</v>
      </c>
      <c r="EP65" s="128">
        <v>3.2867981790591819E-2</v>
      </c>
      <c r="EQ65" s="128">
        <v>2.2176227084565351E-2</v>
      </c>
      <c r="ER65" s="128">
        <v>1.9819193324061197E-2</v>
      </c>
      <c r="ES65" s="128">
        <v>2.5353773584905662E-2</v>
      </c>
      <c r="ET65" s="128">
        <v>3.2015065913370999E-2</v>
      </c>
      <c r="EU65" s="128">
        <v>3.6619718309859155E-2</v>
      </c>
      <c r="EV65" s="128">
        <v>5.7416267942583733E-2</v>
      </c>
      <c r="EW65" s="128">
        <v>6.4827586206896548E-2</v>
      </c>
      <c r="EX65" s="128">
        <v>6.7105263157894737E-2</v>
      </c>
      <c r="EY65" s="128">
        <v>6.8852459016393447E-2</v>
      </c>
      <c r="EZ65" s="128">
        <v>3.896103896103896E-2</v>
      </c>
      <c r="FA65" s="128">
        <v>6.774193548387096E-2</v>
      </c>
      <c r="FB65" s="128">
        <v>4.8982035928143715E-2</v>
      </c>
      <c r="FC65" s="128">
        <v>1.257142857142857E-2</v>
      </c>
      <c r="FD65" s="128">
        <v>1.3812154696132598E-2</v>
      </c>
      <c r="FE65" s="128" t="s">
        <v>158</v>
      </c>
      <c r="FF65" s="128" t="s">
        <v>158</v>
      </c>
      <c r="FG65" s="128" t="s">
        <v>158</v>
      </c>
      <c r="FH65" s="128" t="s">
        <v>158</v>
      </c>
      <c r="FI65" s="128" t="s">
        <v>158</v>
      </c>
      <c r="FJ65" s="128" t="s">
        <v>158</v>
      </c>
      <c r="FK65" s="128" t="s">
        <v>158</v>
      </c>
      <c r="FL65" s="128" t="s">
        <v>158</v>
      </c>
      <c r="FM65" s="128" t="s">
        <v>158</v>
      </c>
      <c r="FN65" s="127">
        <v>4.2822137589055197E-2</v>
      </c>
      <c r="FO65" s="128">
        <v>3.406578026592022E-2</v>
      </c>
      <c r="FP65" s="128">
        <v>6.38030095759234E-2</v>
      </c>
      <c r="FQ65" s="128">
        <v>4.1061611374407593E-2</v>
      </c>
      <c r="FR65" s="128">
        <v>3.2865907099035946E-2</v>
      </c>
      <c r="FS65" s="128">
        <v>2.7996070726915526E-2</v>
      </c>
      <c r="FT65" s="128">
        <v>4.9199084668192221E-2</v>
      </c>
      <c r="FU65" s="128">
        <v>4.1871921182266007E-2</v>
      </c>
      <c r="FV65" s="128">
        <v>0.05</v>
      </c>
      <c r="FW65" s="128">
        <v>8.5106382978723402E-2</v>
      </c>
      <c r="FX65" s="128">
        <v>8.545454545454545E-2</v>
      </c>
      <c r="FY65" s="128">
        <v>7.9687499999999994E-2</v>
      </c>
      <c r="FZ65" s="128">
        <v>0.1037037037037037</v>
      </c>
      <c r="GA65" s="128">
        <v>0.06</v>
      </c>
      <c r="GB65" s="128">
        <v>0.126</v>
      </c>
      <c r="GC65" s="128">
        <v>8.1799999999999998E-2</v>
      </c>
      <c r="GD65" s="128">
        <v>1.3749999999999998E-2</v>
      </c>
      <c r="GE65" s="128">
        <v>1.7241379310344827E-2</v>
      </c>
      <c r="GF65" s="128" t="s">
        <v>158</v>
      </c>
      <c r="GG65" s="128" t="s">
        <v>158</v>
      </c>
      <c r="GH65" s="128" t="s">
        <v>158</v>
      </c>
      <c r="GI65" s="128" t="s">
        <v>158</v>
      </c>
      <c r="GJ65" s="128" t="s">
        <v>158</v>
      </c>
      <c r="GK65" s="128" t="s">
        <v>158</v>
      </c>
      <c r="GL65" s="128" t="s">
        <v>158</v>
      </c>
      <c r="GM65" s="128" t="s">
        <v>158</v>
      </c>
      <c r="GN65" s="128" t="s">
        <v>158</v>
      </c>
      <c r="GO65" s="109" t="s">
        <v>158</v>
      </c>
      <c r="GP65" s="129">
        <v>0.19</v>
      </c>
      <c r="GQ65" s="129">
        <v>0.52</v>
      </c>
      <c r="GR65" s="129">
        <v>0.53</v>
      </c>
      <c r="GS65" s="129">
        <v>0.4</v>
      </c>
      <c r="GT65" s="129">
        <v>0.47</v>
      </c>
      <c r="GU65" s="129">
        <v>0.34</v>
      </c>
      <c r="GV65" s="129">
        <v>0.28000000000000003</v>
      </c>
      <c r="GW65" s="129">
        <v>0.23</v>
      </c>
      <c r="GX65" s="129">
        <v>0.23</v>
      </c>
      <c r="GY65" s="129">
        <v>7.0000000000000007E-2</v>
      </c>
      <c r="GZ65" s="129">
        <v>0.09</v>
      </c>
      <c r="HA65" s="129">
        <v>0.12</v>
      </c>
      <c r="HB65" s="129">
        <v>0.09</v>
      </c>
      <c r="HC65" s="129">
        <v>5.7000000000000002E-2</v>
      </c>
      <c r="HD65" s="129">
        <v>-1.0999999999999999E-2</v>
      </c>
      <c r="HE65" s="129">
        <v>6.4000000000000001E-2</v>
      </c>
      <c r="HF65" s="231" t="s">
        <v>158</v>
      </c>
      <c r="HG65" s="231" t="s">
        <v>158</v>
      </c>
      <c r="HH65" s="231" t="s">
        <v>158</v>
      </c>
      <c r="HI65" s="231" t="s">
        <v>158</v>
      </c>
      <c r="HJ65" s="231" t="s">
        <v>158</v>
      </c>
      <c r="HK65" s="231" t="s">
        <v>158</v>
      </c>
      <c r="HL65" s="231" t="s">
        <v>158</v>
      </c>
      <c r="HM65" s="231" t="s">
        <v>158</v>
      </c>
      <c r="HN65" s="231" t="s">
        <v>158</v>
      </c>
      <c r="HO65" s="231" t="s">
        <v>158</v>
      </c>
      <c r="HP65" s="232" t="s">
        <v>158</v>
      </c>
      <c r="HQ65" s="131">
        <v>75.210526315789465</v>
      </c>
      <c r="HR65" s="131">
        <v>14.057692307692307</v>
      </c>
      <c r="HS65" s="131">
        <v>19.90566037735849</v>
      </c>
      <c r="HT65" s="131">
        <v>28.524999999999999</v>
      </c>
      <c r="HU65" s="131">
        <v>21.659574468085108</v>
      </c>
      <c r="HV65" s="131">
        <v>12.852941176470587</v>
      </c>
      <c r="HW65" s="131">
        <v>14.499999999999996</v>
      </c>
      <c r="HX65" s="131">
        <v>11.304347826086957</v>
      </c>
      <c r="HY65" s="131">
        <v>6.1304347826086953</v>
      </c>
      <c r="HZ65" s="131">
        <v>15.714285714285714</v>
      </c>
      <c r="IA65" s="131">
        <v>14.222222222222223</v>
      </c>
      <c r="IB65" s="131">
        <v>6.7500000000000009</v>
      </c>
      <c r="IC65" s="131">
        <v>5.5555555555555554</v>
      </c>
      <c r="ID65" s="131">
        <v>8.7719298245614024</v>
      </c>
      <c r="IE65" s="131" t="s">
        <v>1288</v>
      </c>
      <c r="IF65" s="131">
        <v>25</v>
      </c>
      <c r="IG65" s="131" t="s">
        <v>158</v>
      </c>
      <c r="IH65" s="131" t="s">
        <v>158</v>
      </c>
      <c r="II65" s="131" t="s">
        <v>158</v>
      </c>
      <c r="IJ65" s="131" t="s">
        <v>158</v>
      </c>
      <c r="IK65" s="131" t="s">
        <v>158</v>
      </c>
      <c r="IL65" s="131" t="s">
        <v>158</v>
      </c>
      <c r="IM65" s="131" t="s">
        <v>158</v>
      </c>
      <c r="IN65" s="131" t="s">
        <v>158</v>
      </c>
      <c r="IO65" s="131" t="s">
        <v>158</v>
      </c>
      <c r="IP65" s="131" t="s">
        <v>158</v>
      </c>
      <c r="IQ65" s="130" t="s">
        <v>158</v>
      </c>
      <c r="IR65" s="131">
        <v>100.19249370937315</v>
      </c>
      <c r="IS65" s="131">
        <v>25.557692307692307</v>
      </c>
      <c r="IT65" s="131">
        <v>24.867924528301884</v>
      </c>
      <c r="IU65" s="131">
        <v>42.274999999999999</v>
      </c>
      <c r="IV65" s="131">
        <v>30.595744680851066</v>
      </c>
      <c r="IW65" s="131">
        <v>24.941176470588236</v>
      </c>
      <c r="IX65" s="131">
        <v>18.964285714285712</v>
      </c>
      <c r="IY65" s="131">
        <v>15.434782608695651</v>
      </c>
      <c r="IZ65" s="131">
        <v>9.086956521739129</v>
      </c>
      <c r="JA65" s="131">
        <v>20.714285714285712</v>
      </c>
      <c r="JB65" s="131">
        <v>16.888888888888889</v>
      </c>
      <c r="JC65" s="131">
        <v>10.166666666666666</v>
      </c>
      <c r="JD65" s="131">
        <v>8.5555555555555554</v>
      </c>
      <c r="JE65" s="131">
        <v>16.315789473684212</v>
      </c>
      <c r="JF65" s="131" t="s">
        <v>1288</v>
      </c>
      <c r="JG65" s="131">
        <v>27.34375</v>
      </c>
      <c r="JH65" s="131" t="s">
        <v>158</v>
      </c>
      <c r="JI65" s="131" t="s">
        <v>158</v>
      </c>
      <c r="JJ65" s="131" t="s">
        <v>158</v>
      </c>
      <c r="JK65" s="131" t="s">
        <v>158</v>
      </c>
      <c r="JL65" s="131" t="s">
        <v>158</v>
      </c>
      <c r="JM65" s="131" t="s">
        <v>158</v>
      </c>
      <c r="JN65" s="131" t="s">
        <v>158</v>
      </c>
      <c r="JO65" s="131" t="s">
        <v>158</v>
      </c>
      <c r="JP65" s="131" t="s">
        <v>158</v>
      </c>
      <c r="JQ65" s="131" t="s">
        <v>158</v>
      </c>
      <c r="JR65" s="130" t="s">
        <v>158</v>
      </c>
      <c r="JS65" s="131">
        <v>119.10525789473685</v>
      </c>
      <c r="JT65" s="131">
        <v>31.57692307692308</v>
      </c>
      <c r="JU65" s="131">
        <v>29.150943396226413</v>
      </c>
      <c r="JV65" s="131">
        <v>52.374999999999993</v>
      </c>
      <c r="JW65" s="131">
        <v>39.297872340425535</v>
      </c>
      <c r="JX65" s="131">
        <v>37.294117647058819</v>
      </c>
      <c r="JY65" s="131">
        <v>22.499999999999996</v>
      </c>
      <c r="JZ65" s="131">
        <v>19.565217391304348</v>
      </c>
      <c r="KA65" s="131">
        <v>13.260869565217391</v>
      </c>
      <c r="KB65" s="131">
        <v>24.285714285714281</v>
      </c>
      <c r="KC65" s="131">
        <v>21.111111111111111</v>
      </c>
      <c r="KD65" s="131">
        <v>14</v>
      </c>
      <c r="KE65" s="131">
        <v>10.444444444444445</v>
      </c>
      <c r="KF65" s="131">
        <v>21.578947368421051</v>
      </c>
      <c r="KG65" s="131" t="s">
        <v>1288</v>
      </c>
      <c r="KH65" s="131">
        <v>33.59375</v>
      </c>
      <c r="KI65" s="131" t="s">
        <v>158</v>
      </c>
      <c r="KJ65" s="131" t="s">
        <v>158</v>
      </c>
      <c r="KK65" s="131" t="s">
        <v>158</v>
      </c>
      <c r="KL65" s="131" t="s">
        <v>158</v>
      </c>
      <c r="KM65" s="131" t="s">
        <v>158</v>
      </c>
      <c r="KN65" s="131" t="s">
        <v>158</v>
      </c>
      <c r="KO65" s="131" t="s">
        <v>158</v>
      </c>
      <c r="KP65" s="131" t="s">
        <v>158</v>
      </c>
      <c r="KQ65" s="131" t="s">
        <v>158</v>
      </c>
      <c r="KR65" s="131" t="s">
        <v>158</v>
      </c>
      <c r="KS65" s="116" t="s">
        <v>158</v>
      </c>
      <c r="KT65" s="132">
        <v>10.689848892916382</v>
      </c>
      <c r="KU65" s="132">
        <v>6.9411764705882355</v>
      </c>
      <c r="KV65" s="132">
        <v>7.6326530612244898</v>
      </c>
      <c r="KW65" s="132">
        <v>6.5</v>
      </c>
      <c r="KX65" s="132">
        <v>4.4146341463414638</v>
      </c>
      <c r="KY65" s="132">
        <v>3.3333333333333335</v>
      </c>
      <c r="KZ65" s="132">
        <v>2.96875</v>
      </c>
      <c r="LA65" s="132">
        <v>2.9642857142857144</v>
      </c>
      <c r="LB65" s="132">
        <v>3.3043478260869565</v>
      </c>
      <c r="LC65" s="132">
        <v>2.9130434782608696</v>
      </c>
      <c r="LD65" s="132">
        <v>2.8260869565217392</v>
      </c>
      <c r="LE65" s="132">
        <v>2.9545454545454546</v>
      </c>
      <c r="LF65" s="132" t="s">
        <v>158</v>
      </c>
      <c r="LG65" s="132" t="s">
        <v>158</v>
      </c>
      <c r="LH65" s="132" t="s">
        <v>158</v>
      </c>
      <c r="LI65" s="132" t="s">
        <v>158</v>
      </c>
      <c r="LJ65" s="132" t="s">
        <v>158</v>
      </c>
      <c r="LK65" s="132" t="s">
        <v>158</v>
      </c>
      <c r="LL65" s="132" t="s">
        <v>158</v>
      </c>
      <c r="LM65" s="132" t="s">
        <v>158</v>
      </c>
      <c r="LN65" s="132" t="s">
        <v>158</v>
      </c>
      <c r="LO65" s="132" t="s">
        <v>158</v>
      </c>
      <c r="LP65" s="132" t="s">
        <v>158</v>
      </c>
      <c r="LQ65" s="132" t="s">
        <v>158</v>
      </c>
      <c r="LR65" s="132" t="s">
        <v>158</v>
      </c>
      <c r="LS65" s="132" t="s">
        <v>158</v>
      </c>
      <c r="LT65" s="130" t="s">
        <v>158</v>
      </c>
      <c r="LU65" s="131">
        <v>1.3367822261238187</v>
      </c>
      <c r="LV65" s="131">
        <v>1.053135593220339</v>
      </c>
      <c r="LW65" s="131">
        <v>1.3822192513368985</v>
      </c>
      <c r="LX65" s="131">
        <v>1.7553846153846153</v>
      </c>
      <c r="LY65" s="131">
        <v>2.305966850828729</v>
      </c>
      <c r="LZ65" s="131">
        <v>1.3109999999999999</v>
      </c>
      <c r="MA65" s="131">
        <v>1.367578947368421</v>
      </c>
      <c r="MB65" s="131">
        <v>0.87710843373493974</v>
      </c>
      <c r="MC65" s="131">
        <v>0.42671052631578943</v>
      </c>
      <c r="MD65" s="131">
        <v>0.37761194029850748</v>
      </c>
      <c r="ME65" s="131">
        <v>0.45292307692307693</v>
      </c>
      <c r="MF65" s="131">
        <v>0.27415384615384619</v>
      </c>
      <c r="MG65" s="131" t="s">
        <v>158</v>
      </c>
      <c r="MH65" s="131" t="s">
        <v>158</v>
      </c>
      <c r="MI65" s="131" t="s">
        <v>158</v>
      </c>
      <c r="MJ65" s="131" t="s">
        <v>158</v>
      </c>
      <c r="MK65" s="131" t="s">
        <v>158</v>
      </c>
      <c r="ML65" s="131" t="s">
        <v>158</v>
      </c>
      <c r="MM65" s="131" t="s">
        <v>158</v>
      </c>
      <c r="MN65" s="131" t="s">
        <v>158</v>
      </c>
      <c r="MO65" s="131" t="s">
        <v>158</v>
      </c>
      <c r="MP65" s="131" t="s">
        <v>158</v>
      </c>
      <c r="MQ65" s="131" t="s">
        <v>158</v>
      </c>
      <c r="MR65" s="131" t="s">
        <v>158</v>
      </c>
      <c r="MS65" s="131" t="s">
        <v>158</v>
      </c>
      <c r="MT65" s="131" t="s">
        <v>158</v>
      </c>
      <c r="MU65" s="130" t="s">
        <v>158</v>
      </c>
      <c r="MV65" s="131">
        <v>1.7808085030458631</v>
      </c>
      <c r="MW65" s="131">
        <v>1.9146610169491525</v>
      </c>
      <c r="MX65" s="131">
        <v>1.7267914438502674</v>
      </c>
      <c r="MY65" s="131">
        <v>2.6015384615384614</v>
      </c>
      <c r="MZ65" s="131">
        <v>3.2573480662983423</v>
      </c>
      <c r="NA65" s="131">
        <v>2.544</v>
      </c>
      <c r="NB65" s="131">
        <v>1.7886315789473684</v>
      </c>
      <c r="NC65" s="131">
        <v>1.197590361445783</v>
      </c>
      <c r="ND65" s="131">
        <v>0.63249999999999995</v>
      </c>
      <c r="NE65" s="131">
        <v>0.4977611940298507</v>
      </c>
      <c r="NF65" s="131">
        <v>0.53784615384615386</v>
      </c>
      <c r="NG65" s="131">
        <v>0.41292307692307689</v>
      </c>
      <c r="NH65" s="131" t="s">
        <v>158</v>
      </c>
      <c r="NI65" s="131" t="s">
        <v>158</v>
      </c>
      <c r="NJ65" s="131" t="s">
        <v>158</v>
      </c>
      <c r="NK65" s="131" t="s">
        <v>158</v>
      </c>
      <c r="NL65" s="131" t="s">
        <v>158</v>
      </c>
      <c r="NM65" s="131" t="s">
        <v>158</v>
      </c>
      <c r="NN65" s="131" t="s">
        <v>158</v>
      </c>
      <c r="NO65" s="131" t="s">
        <v>158</v>
      </c>
      <c r="NP65" s="131" t="s">
        <v>158</v>
      </c>
      <c r="NQ65" s="131" t="s">
        <v>158</v>
      </c>
      <c r="NR65" s="131" t="s">
        <v>158</v>
      </c>
      <c r="NS65" s="131" t="s">
        <v>158</v>
      </c>
      <c r="NT65" s="131" t="s">
        <v>158</v>
      </c>
      <c r="NU65" s="131" t="s">
        <v>158</v>
      </c>
      <c r="NV65" s="130" t="s">
        <v>158</v>
      </c>
      <c r="NW65" s="131">
        <v>2.1169615423652761</v>
      </c>
      <c r="NX65" s="131">
        <v>2.3655932203389831</v>
      </c>
      <c r="NY65" s="131">
        <v>2.0241978609625666</v>
      </c>
      <c r="NZ65" s="131">
        <v>3.2230769230769232</v>
      </c>
      <c r="OA65" s="131">
        <v>4.183812154696132</v>
      </c>
      <c r="OB65" s="131">
        <v>3.8039999999999998</v>
      </c>
      <c r="OC65" s="131">
        <v>2.1221052631578945</v>
      </c>
      <c r="OD65" s="131">
        <v>1.5180722891566265</v>
      </c>
      <c r="OE65" s="131">
        <v>0.92302631578947358</v>
      </c>
      <c r="OF65" s="131">
        <v>0.58358208955223878</v>
      </c>
      <c r="OG65" s="131">
        <v>0.67230769230769227</v>
      </c>
      <c r="OH65" s="131">
        <v>0.56861538461538463</v>
      </c>
      <c r="OI65" s="131" t="s">
        <v>158</v>
      </c>
      <c r="OJ65" s="131" t="s">
        <v>158</v>
      </c>
      <c r="OK65" s="131" t="s">
        <v>158</v>
      </c>
      <c r="OL65" s="131" t="s">
        <v>158</v>
      </c>
      <c r="OM65" s="131" t="s">
        <v>158</v>
      </c>
      <c r="ON65" s="131" t="s">
        <v>158</v>
      </c>
      <c r="OO65" s="131" t="s">
        <v>158</v>
      </c>
      <c r="OP65" s="131" t="s">
        <v>158</v>
      </c>
      <c r="OQ65" s="131" t="s">
        <v>158</v>
      </c>
      <c r="OR65" s="131" t="s">
        <v>158</v>
      </c>
      <c r="OS65" s="131" t="s">
        <v>158</v>
      </c>
      <c r="OT65" s="131" t="s">
        <v>158</v>
      </c>
      <c r="OU65" s="131" t="s">
        <v>158</v>
      </c>
      <c r="OV65" s="131" t="s">
        <v>158</v>
      </c>
      <c r="OW65" s="378" t="s">
        <v>158</v>
      </c>
      <c r="OX65" s="132">
        <v>0.92632106278008908</v>
      </c>
      <c r="OY65" s="132">
        <v>0.96078431372549022</v>
      </c>
      <c r="OZ65" s="132">
        <v>0.61224489795918369</v>
      </c>
      <c r="PA65" s="132">
        <v>0.56818181818181823</v>
      </c>
      <c r="PB65" s="132">
        <v>0.46341463414634149</v>
      </c>
      <c r="PC65" s="132">
        <v>0.5</v>
      </c>
      <c r="PD65" s="132">
        <v>0.375</v>
      </c>
      <c r="PE65" s="132">
        <v>0.32142857142857145</v>
      </c>
      <c r="PF65" s="132">
        <v>0.30434782608695654</v>
      </c>
      <c r="PG65" s="132">
        <v>0.21739130434782608</v>
      </c>
      <c r="PH65" s="132">
        <v>0.17391304347826086</v>
      </c>
      <c r="PI65" s="132">
        <v>0.13636363636363635</v>
      </c>
      <c r="PJ65" s="132" t="s">
        <v>158</v>
      </c>
      <c r="PK65" s="132" t="s">
        <v>158</v>
      </c>
      <c r="PL65" s="132" t="s">
        <v>158</v>
      </c>
      <c r="PM65" s="132" t="s">
        <v>158</v>
      </c>
      <c r="PN65" s="132" t="s">
        <v>158</v>
      </c>
      <c r="PO65" s="132" t="s">
        <v>158</v>
      </c>
      <c r="PP65" s="132" t="s">
        <v>158</v>
      </c>
      <c r="PQ65" s="132" t="s">
        <v>158</v>
      </c>
      <c r="PR65" s="132" t="s">
        <v>158</v>
      </c>
      <c r="PS65" s="132" t="s">
        <v>158</v>
      </c>
      <c r="PT65" s="132" t="s">
        <v>158</v>
      </c>
      <c r="PU65" s="132" t="s">
        <v>158</v>
      </c>
      <c r="PV65" s="132" t="s">
        <v>158</v>
      </c>
      <c r="PW65" s="132" t="s">
        <v>158</v>
      </c>
      <c r="PX65" s="130" t="s">
        <v>158</v>
      </c>
      <c r="PY65" s="131">
        <v>15.426616725212563</v>
      </c>
      <c r="PZ65" s="131">
        <v>7.6083673469387749</v>
      </c>
      <c r="QA65" s="131">
        <v>17.231666666666669</v>
      </c>
      <c r="QB65" s="131">
        <v>20.081599999999998</v>
      </c>
      <c r="QC65" s="131">
        <v>21.96736842105263</v>
      </c>
      <c r="QD65" s="131">
        <v>8.74</v>
      </c>
      <c r="QE65" s="131">
        <v>10.826666666666666</v>
      </c>
      <c r="QF65" s="131">
        <v>8.0888888888888886</v>
      </c>
      <c r="QG65" s="131">
        <v>4.6328571428571426</v>
      </c>
      <c r="QH65" s="131">
        <v>5.0600000000000005</v>
      </c>
      <c r="QI65" s="131">
        <v>7.36</v>
      </c>
      <c r="QJ65" s="131">
        <v>5.94</v>
      </c>
      <c r="QK65" s="131" t="s">
        <v>158</v>
      </c>
      <c r="QL65" s="131" t="s">
        <v>158</v>
      </c>
      <c r="QM65" s="131" t="s">
        <v>158</v>
      </c>
      <c r="QN65" s="131" t="s">
        <v>158</v>
      </c>
      <c r="QO65" s="131" t="s">
        <v>158</v>
      </c>
      <c r="QP65" s="131" t="s">
        <v>158</v>
      </c>
      <c r="QQ65" s="131" t="s">
        <v>158</v>
      </c>
      <c r="QR65" s="131" t="s">
        <v>158</v>
      </c>
      <c r="QS65" s="131" t="s">
        <v>158</v>
      </c>
      <c r="QT65" s="131" t="s">
        <v>158</v>
      </c>
      <c r="QU65" s="131" t="s">
        <v>158</v>
      </c>
      <c r="QV65" s="131" t="s">
        <v>158</v>
      </c>
      <c r="QW65" s="131" t="s">
        <v>158</v>
      </c>
      <c r="QX65" s="131" t="s">
        <v>158</v>
      </c>
      <c r="QY65" s="130" t="s">
        <v>158</v>
      </c>
      <c r="QZ65" s="131">
        <v>20.550729730411227</v>
      </c>
      <c r="RA65" s="131">
        <v>13.832448979591835</v>
      </c>
      <c r="RB65" s="131">
        <v>21.527333333333331</v>
      </c>
      <c r="RC65" s="131">
        <v>29.761599999999998</v>
      </c>
      <c r="RD65" s="131">
        <v>31.030526315789473</v>
      </c>
      <c r="RE65" s="131">
        <v>16.96</v>
      </c>
      <c r="RF65" s="131">
        <v>14.159999999999998</v>
      </c>
      <c r="RG65" s="131">
        <v>11.044444444444443</v>
      </c>
      <c r="RH65" s="131">
        <v>6.8671428571428565</v>
      </c>
      <c r="RI65" s="131">
        <v>6.67</v>
      </c>
      <c r="RJ65" s="131">
        <v>8.74</v>
      </c>
      <c r="RK65" s="131">
        <v>8.9466666666666672</v>
      </c>
      <c r="RL65" s="131" t="s">
        <v>158</v>
      </c>
      <c r="RM65" s="131" t="s">
        <v>158</v>
      </c>
      <c r="RN65" s="131" t="s">
        <v>158</v>
      </c>
      <c r="RO65" s="131" t="s">
        <v>158</v>
      </c>
      <c r="RP65" s="131" t="s">
        <v>158</v>
      </c>
      <c r="RQ65" s="131" t="s">
        <v>158</v>
      </c>
      <c r="RR65" s="131" t="s">
        <v>158</v>
      </c>
      <c r="RS65" s="131" t="s">
        <v>158</v>
      </c>
      <c r="RT65" s="131" t="s">
        <v>158</v>
      </c>
      <c r="RU65" s="131" t="s">
        <v>158</v>
      </c>
      <c r="RV65" s="131" t="s">
        <v>158</v>
      </c>
      <c r="RW65" s="131" t="s">
        <v>158</v>
      </c>
      <c r="RX65" s="131" t="s">
        <v>158</v>
      </c>
      <c r="RY65" s="131" t="s">
        <v>158</v>
      </c>
      <c r="RZ65" s="130" t="s">
        <v>158</v>
      </c>
      <c r="SA65" s="131">
        <v>24.429973482501303</v>
      </c>
      <c r="SB65" s="131">
        <v>17.090204081632653</v>
      </c>
      <c r="SC65" s="131">
        <v>25.234999999999999</v>
      </c>
      <c r="SD65" s="131">
        <v>36.871999999999993</v>
      </c>
      <c r="SE65" s="131">
        <v>39.856315789473683</v>
      </c>
      <c r="SF65" s="131">
        <v>25.36</v>
      </c>
      <c r="SG65" s="131">
        <v>16.8</v>
      </c>
      <c r="SH65" s="131">
        <v>13.999999999999998</v>
      </c>
      <c r="SI65" s="131">
        <v>10.02142857142857</v>
      </c>
      <c r="SJ65" s="131">
        <v>7.82</v>
      </c>
      <c r="SK65" s="131">
        <v>10.924999999999999</v>
      </c>
      <c r="SL65" s="131">
        <v>12.32</v>
      </c>
      <c r="SM65" s="131" t="s">
        <v>158</v>
      </c>
      <c r="SN65" s="131" t="s">
        <v>158</v>
      </c>
      <c r="SO65" s="131" t="s">
        <v>158</v>
      </c>
      <c r="SP65" s="131" t="s">
        <v>158</v>
      </c>
      <c r="SQ65" s="131" t="s">
        <v>158</v>
      </c>
      <c r="SR65" s="131" t="s">
        <v>158</v>
      </c>
      <c r="SS65" s="131" t="s">
        <v>158</v>
      </c>
      <c r="ST65" s="131" t="s">
        <v>158</v>
      </c>
      <c r="SU65" s="131" t="s">
        <v>158</v>
      </c>
      <c r="SV65" s="131" t="s">
        <v>158</v>
      </c>
      <c r="SW65" s="131" t="s">
        <v>158</v>
      </c>
      <c r="SX65" s="131" t="s">
        <v>158</v>
      </c>
      <c r="SY65" s="131" t="s">
        <v>158</v>
      </c>
      <c r="SZ65" s="131" t="s">
        <v>158</v>
      </c>
      <c r="TA65" s="378" t="s">
        <v>158</v>
      </c>
      <c r="TB65" s="132">
        <v>0.67221633420839777</v>
      </c>
      <c r="TC65" s="132">
        <v>0.82352941176470584</v>
      </c>
      <c r="TD65" s="132">
        <v>0.42857142857142855</v>
      </c>
      <c r="TE65" s="132">
        <v>0.29545454545454547</v>
      </c>
      <c r="TF65" s="132">
        <v>0.29268292682926828</v>
      </c>
      <c r="TG65" s="132">
        <v>0.41666666666666669</v>
      </c>
      <c r="TH65" s="132">
        <v>0.125</v>
      </c>
      <c r="TI65" s="132">
        <v>0.2857142857142857</v>
      </c>
      <c r="TJ65" s="132">
        <v>0.21739130434782608</v>
      </c>
      <c r="TK65" s="132">
        <v>-0.2608695652173913</v>
      </c>
      <c r="TL65" s="132">
        <v>0.13043478260869565</v>
      </c>
      <c r="TM65" s="132">
        <v>9.0909090909090912E-2</v>
      </c>
      <c r="TN65" s="132" t="s">
        <v>158</v>
      </c>
      <c r="TO65" s="132" t="s">
        <v>158</v>
      </c>
      <c r="TP65" s="132" t="s">
        <v>158</v>
      </c>
      <c r="TQ65" s="132" t="s">
        <v>158</v>
      </c>
      <c r="TR65" s="132" t="s">
        <v>158</v>
      </c>
      <c r="TS65" s="132" t="s">
        <v>158</v>
      </c>
      <c r="TT65" s="132" t="s">
        <v>158</v>
      </c>
      <c r="TU65" s="132" t="s">
        <v>158</v>
      </c>
      <c r="TV65" s="132" t="s">
        <v>158</v>
      </c>
      <c r="TW65" s="132" t="s">
        <v>158</v>
      </c>
      <c r="TX65" s="132" t="s">
        <v>158</v>
      </c>
      <c r="TY65" s="132" t="s">
        <v>158</v>
      </c>
      <c r="TZ65" s="132" t="s">
        <v>158</v>
      </c>
      <c r="UA65" s="132" t="s">
        <v>158</v>
      </c>
      <c r="UB65" s="235" t="s">
        <v>158</v>
      </c>
      <c r="UC65" s="236">
        <v>7.05</v>
      </c>
      <c r="UD65" s="236">
        <v>5.5</v>
      </c>
      <c r="UE65" s="236">
        <v>5.32</v>
      </c>
      <c r="UF65" s="236">
        <v>4.3899999999999997</v>
      </c>
      <c r="UG65" s="236">
        <v>3.21</v>
      </c>
      <c r="UH65" s="236">
        <v>2.15</v>
      </c>
      <c r="UI65" s="236">
        <v>1.49</v>
      </c>
      <c r="UJ65" s="236">
        <v>1.25</v>
      </c>
      <c r="UK65" s="236">
        <v>0.88</v>
      </c>
      <c r="UL65" s="236">
        <v>0.84</v>
      </c>
      <c r="UM65" s="236">
        <v>0.86</v>
      </c>
      <c r="UN65" s="236">
        <v>1.03</v>
      </c>
      <c r="UO65" s="231" t="s">
        <v>5</v>
      </c>
      <c r="UP65" s="231" t="s">
        <v>5</v>
      </c>
      <c r="UQ65" s="231" t="s">
        <v>5</v>
      </c>
      <c r="UR65" s="231" t="s">
        <v>5</v>
      </c>
      <c r="US65" s="231" t="s">
        <v>5</v>
      </c>
      <c r="UT65" s="231" t="s">
        <v>5</v>
      </c>
      <c r="UU65" s="231" t="s">
        <v>5</v>
      </c>
      <c r="UV65" s="231" t="s">
        <v>5</v>
      </c>
      <c r="UW65" s="231" t="s">
        <v>5</v>
      </c>
      <c r="UX65" s="231" t="s">
        <v>5</v>
      </c>
      <c r="UY65" s="231" t="s">
        <v>5</v>
      </c>
      <c r="UZ65" s="231" t="s">
        <v>5</v>
      </c>
      <c r="VA65" s="231" t="s">
        <v>5</v>
      </c>
      <c r="VB65" s="231" t="s">
        <v>5</v>
      </c>
      <c r="VC65" s="130" t="s">
        <v>158</v>
      </c>
      <c r="VD65" s="131">
        <v>2.0269503546099292</v>
      </c>
      <c r="VE65" s="131">
        <v>1.3290909090909091</v>
      </c>
      <c r="VF65" s="131">
        <v>1.9830827067669172</v>
      </c>
      <c r="VG65" s="131">
        <v>2.5990888382687931</v>
      </c>
      <c r="VH65" s="131">
        <v>3.1713395638629285</v>
      </c>
      <c r="VI65" s="131">
        <v>2.032558139534884</v>
      </c>
      <c r="VJ65" s="131">
        <v>2.7248322147651005</v>
      </c>
      <c r="VK65" s="131">
        <v>2.08</v>
      </c>
      <c r="VL65" s="131">
        <v>1.6022727272727271</v>
      </c>
      <c r="VM65" s="131">
        <v>1.3095238095238098</v>
      </c>
      <c r="VN65" s="131">
        <v>1.4883720930232558</v>
      </c>
      <c r="VO65" s="131">
        <v>0.78640776699029125</v>
      </c>
      <c r="VP65" s="131" t="s">
        <v>158</v>
      </c>
      <c r="VQ65" s="131" t="s">
        <v>158</v>
      </c>
      <c r="VR65" s="131" t="s">
        <v>158</v>
      </c>
      <c r="VS65" s="131" t="s">
        <v>158</v>
      </c>
      <c r="VT65" s="131" t="s">
        <v>158</v>
      </c>
      <c r="VU65" s="131" t="s">
        <v>158</v>
      </c>
      <c r="VV65" s="131" t="s">
        <v>158</v>
      </c>
      <c r="VW65" s="131" t="s">
        <v>158</v>
      </c>
      <c r="VX65" s="131" t="s">
        <v>158</v>
      </c>
      <c r="VY65" s="131" t="s">
        <v>158</v>
      </c>
      <c r="VZ65" s="131" t="s">
        <v>158</v>
      </c>
      <c r="WA65" s="131" t="s">
        <v>158</v>
      </c>
      <c r="WB65" s="131" t="s">
        <v>158</v>
      </c>
      <c r="WC65" s="131" t="s">
        <v>158</v>
      </c>
      <c r="WD65" s="130" t="s">
        <v>158</v>
      </c>
      <c r="WE65" s="131">
        <v>2.7002232347206951</v>
      </c>
      <c r="WF65" s="131">
        <v>2.416363636363636</v>
      </c>
      <c r="WG65" s="131">
        <v>2.477443609022556</v>
      </c>
      <c r="WH65" s="131">
        <v>3.8519362186788157</v>
      </c>
      <c r="WI65" s="131">
        <v>4.4797507788162001</v>
      </c>
      <c r="WJ65" s="131">
        <v>3.9441860465116281</v>
      </c>
      <c r="WK65" s="131">
        <v>3.5637583892617446</v>
      </c>
      <c r="WL65" s="131">
        <v>2.84</v>
      </c>
      <c r="WM65" s="131">
        <v>2.375</v>
      </c>
      <c r="WN65" s="131">
        <v>1.7261904761904763</v>
      </c>
      <c r="WO65" s="131">
        <v>1.7674418604651163</v>
      </c>
      <c r="WP65" s="131">
        <v>1.1844660194174756</v>
      </c>
      <c r="WQ65" s="131" t="s">
        <v>158</v>
      </c>
      <c r="WR65" s="131" t="s">
        <v>158</v>
      </c>
      <c r="WS65" s="131" t="s">
        <v>158</v>
      </c>
      <c r="WT65" s="131" t="s">
        <v>158</v>
      </c>
      <c r="WU65" s="131" t="s">
        <v>158</v>
      </c>
      <c r="WV65" s="131" t="s">
        <v>158</v>
      </c>
      <c r="WW65" s="131" t="s">
        <v>158</v>
      </c>
      <c r="WX65" s="131" t="s">
        <v>158</v>
      </c>
      <c r="WY65" s="131" t="s">
        <v>158</v>
      </c>
      <c r="WZ65" s="131" t="s">
        <v>158</v>
      </c>
      <c r="XA65" s="131" t="s">
        <v>158</v>
      </c>
      <c r="XB65" s="131" t="s">
        <v>158</v>
      </c>
      <c r="XC65" s="131" t="s">
        <v>158</v>
      </c>
      <c r="XD65" s="131" t="s">
        <v>158</v>
      </c>
      <c r="XE65" s="130" t="s">
        <v>158</v>
      </c>
      <c r="XF65" s="131">
        <v>3.209928936170213</v>
      </c>
      <c r="XG65" s="131">
        <v>2.9854545454545458</v>
      </c>
      <c r="XH65" s="131">
        <v>2.9041353383458643</v>
      </c>
      <c r="XI65" s="131">
        <v>4.7722095671981775</v>
      </c>
      <c r="XJ65" s="131">
        <v>5.7538940809968846</v>
      </c>
      <c r="XK65" s="131">
        <v>5.8976744186046517</v>
      </c>
      <c r="XL65" s="131">
        <v>4.2281879194630871</v>
      </c>
      <c r="XM65" s="131">
        <v>3.6</v>
      </c>
      <c r="XN65" s="131">
        <v>3.4659090909090908</v>
      </c>
      <c r="XO65" s="131">
        <v>2.0238095238095237</v>
      </c>
      <c r="XP65" s="131">
        <v>2.2093023255813953</v>
      </c>
      <c r="XQ65" s="131">
        <v>1.6310679611650485</v>
      </c>
      <c r="XR65" s="131" t="s">
        <v>158</v>
      </c>
      <c r="XS65" s="131" t="s">
        <v>158</v>
      </c>
      <c r="XT65" s="131" t="s">
        <v>158</v>
      </c>
      <c r="XU65" s="131" t="s">
        <v>158</v>
      </c>
      <c r="XV65" s="131" t="s">
        <v>158</v>
      </c>
      <c r="XW65" s="131" t="s">
        <v>158</v>
      </c>
      <c r="XX65" s="131" t="s">
        <v>158</v>
      </c>
      <c r="XY65" s="131" t="s">
        <v>158</v>
      </c>
      <c r="XZ65" s="131" t="s">
        <v>158</v>
      </c>
      <c r="YA65" s="131" t="s">
        <v>158</v>
      </c>
      <c r="YB65" s="131" t="s">
        <v>158</v>
      </c>
      <c r="YC65" s="131" t="s">
        <v>158</v>
      </c>
      <c r="YD65" s="131" t="s">
        <v>158</v>
      </c>
      <c r="YE65" s="131" t="s">
        <v>158</v>
      </c>
      <c r="YF65" s="235" t="s">
        <v>158</v>
      </c>
      <c r="YG65" s="8">
        <v>61.832773000000003</v>
      </c>
      <c r="YH65" s="8">
        <v>51</v>
      </c>
      <c r="YI65" s="8">
        <v>49</v>
      </c>
      <c r="YJ65" s="8">
        <v>44</v>
      </c>
      <c r="YK65" s="8">
        <v>41</v>
      </c>
      <c r="YL65" s="8">
        <v>36</v>
      </c>
      <c r="YM65" s="8">
        <v>32</v>
      </c>
      <c r="YN65" s="8">
        <v>28</v>
      </c>
      <c r="YO65" s="8">
        <v>23</v>
      </c>
      <c r="YP65" s="8">
        <v>23</v>
      </c>
      <c r="YQ65" s="8">
        <v>23</v>
      </c>
      <c r="YR65" s="8">
        <v>22</v>
      </c>
      <c r="YS65" s="231" t="s">
        <v>5</v>
      </c>
      <c r="YT65" s="231" t="s">
        <v>5</v>
      </c>
      <c r="YU65" s="231" t="s">
        <v>5</v>
      </c>
      <c r="YV65" s="231" t="s">
        <v>5</v>
      </c>
      <c r="YW65" s="231" t="s">
        <v>5</v>
      </c>
      <c r="YX65" s="231" t="s">
        <v>5</v>
      </c>
      <c r="YY65" s="231" t="s">
        <v>5</v>
      </c>
      <c r="YZ65" s="231" t="s">
        <v>5</v>
      </c>
      <c r="ZA65" s="231" t="s">
        <v>5</v>
      </c>
      <c r="ZB65" s="231" t="s">
        <v>5</v>
      </c>
      <c r="ZC65" s="231" t="s">
        <v>5</v>
      </c>
      <c r="ZD65" s="231" t="s">
        <v>5</v>
      </c>
      <c r="ZE65" s="231" t="s">
        <v>5</v>
      </c>
      <c r="ZF65" s="231" t="s">
        <v>5</v>
      </c>
      <c r="ZG65" s="235" t="s">
        <v>158</v>
      </c>
      <c r="ZH65" s="133">
        <v>3.2300000000000002E-2</v>
      </c>
      <c r="ZI65" s="133">
        <v>9.6299999999999997E-2</v>
      </c>
      <c r="ZJ65" s="133">
        <v>0.1099</v>
      </c>
      <c r="ZK65" s="133">
        <v>0.1047</v>
      </c>
      <c r="ZL65" s="133">
        <v>0.1736</v>
      </c>
      <c r="ZM65" s="133">
        <v>0.18609999999999999</v>
      </c>
      <c r="ZN65" s="133">
        <v>0.20879999999999999</v>
      </c>
      <c r="ZO65" s="133">
        <v>0.22550000000000001</v>
      </c>
      <c r="ZP65" s="133">
        <v>0.26860000000000001</v>
      </c>
      <c r="ZQ65" s="133">
        <v>8.0199999999999994E-2</v>
      </c>
      <c r="ZR65" s="133">
        <v>9.35E-2</v>
      </c>
      <c r="ZS65" s="133">
        <v>0.114</v>
      </c>
      <c r="ZT65" s="379" t="s">
        <v>158</v>
      </c>
      <c r="ZU65" s="133">
        <v>3.2899999999999999E-2</v>
      </c>
      <c r="ZV65" s="133">
        <v>8.1500000000000003E-2</v>
      </c>
      <c r="ZW65" s="133">
        <v>9.0899999999999995E-2</v>
      </c>
      <c r="ZX65" s="133">
        <v>8.3000000000000004E-2</v>
      </c>
      <c r="ZY65" s="133">
        <v>0.14429999999999998</v>
      </c>
      <c r="ZZ65" s="133">
        <v>0.1515</v>
      </c>
      <c r="AAA65" s="133">
        <v>0.15759999999999999</v>
      </c>
      <c r="AAB65" s="133">
        <v>0.15590000000000001</v>
      </c>
      <c r="AAC65" s="133">
        <v>0.1573</v>
      </c>
      <c r="AAD65" s="133">
        <v>6.0599999999999994E-2</v>
      </c>
      <c r="AAE65" s="133">
        <v>6.6400000000000001E-2</v>
      </c>
      <c r="AAF65" s="133">
        <v>8.2899999999999988E-2</v>
      </c>
      <c r="AAG65" s="235" t="s">
        <v>158</v>
      </c>
      <c r="AAH65" s="8">
        <v>660.98299999999995</v>
      </c>
      <c r="AAI65" s="8">
        <v>354</v>
      </c>
      <c r="AAJ65" s="8">
        <v>374</v>
      </c>
      <c r="AAK65" s="8">
        <v>286</v>
      </c>
      <c r="AAL65" s="8">
        <v>181</v>
      </c>
      <c r="AAM65" s="8">
        <v>120</v>
      </c>
      <c r="AAN65" s="8">
        <v>95</v>
      </c>
      <c r="AAO65" s="8">
        <v>83</v>
      </c>
      <c r="AAP65" s="8">
        <v>76</v>
      </c>
      <c r="AAQ65" s="8">
        <v>67</v>
      </c>
      <c r="AAR65" s="8">
        <v>65</v>
      </c>
      <c r="AAS65" s="8">
        <v>65</v>
      </c>
      <c r="AAT65" s="231" t="s">
        <v>5</v>
      </c>
      <c r="AAU65" s="231" t="s">
        <v>5</v>
      </c>
      <c r="AAV65" s="231" t="s">
        <v>5</v>
      </c>
      <c r="AAW65" s="231" t="s">
        <v>5</v>
      </c>
      <c r="AAX65" s="231" t="s">
        <v>5</v>
      </c>
      <c r="AAY65" s="231" t="s">
        <v>5</v>
      </c>
      <c r="AAZ65" s="231" t="s">
        <v>5</v>
      </c>
      <c r="ABA65" s="231" t="s">
        <v>5</v>
      </c>
      <c r="ABB65" s="231" t="s">
        <v>5</v>
      </c>
      <c r="ABC65" s="231" t="s">
        <v>5</v>
      </c>
      <c r="ABD65" s="231" t="s">
        <v>5</v>
      </c>
      <c r="ABE65" s="231" t="s">
        <v>5</v>
      </c>
      <c r="ABF65" s="231" t="s">
        <v>5</v>
      </c>
      <c r="ABG65" s="231" t="s">
        <v>5</v>
      </c>
      <c r="ABH65" s="235" t="s">
        <v>158</v>
      </c>
      <c r="ABI65" s="8">
        <v>57.277000000000001</v>
      </c>
      <c r="ABJ65" s="8">
        <v>49</v>
      </c>
      <c r="ABK65" s="8">
        <v>30</v>
      </c>
      <c r="ABL65" s="8">
        <v>25</v>
      </c>
      <c r="ABM65" s="8">
        <v>19</v>
      </c>
      <c r="ABN65" s="8">
        <v>18</v>
      </c>
      <c r="ABO65" s="8">
        <v>12</v>
      </c>
      <c r="ABP65" s="8">
        <v>9</v>
      </c>
      <c r="ABQ65" s="8">
        <v>7</v>
      </c>
      <c r="ABR65" s="8">
        <v>5</v>
      </c>
      <c r="ABS65" s="8">
        <v>4</v>
      </c>
      <c r="ABT65" s="8">
        <v>3</v>
      </c>
      <c r="ABU65" s="231" t="s">
        <v>5</v>
      </c>
      <c r="ABV65" s="231" t="s">
        <v>5</v>
      </c>
      <c r="ABW65" s="231" t="s">
        <v>5</v>
      </c>
      <c r="ABX65" s="231" t="s">
        <v>5</v>
      </c>
      <c r="ABY65" s="231" t="s">
        <v>5</v>
      </c>
      <c r="ABZ65" s="231" t="s">
        <v>5</v>
      </c>
      <c r="ACA65" s="231" t="s">
        <v>5</v>
      </c>
      <c r="ACB65" s="231" t="s">
        <v>5</v>
      </c>
      <c r="ACC65" s="231" t="s">
        <v>5</v>
      </c>
      <c r="ACD65" s="231" t="s">
        <v>5</v>
      </c>
      <c r="ACE65" s="231" t="s">
        <v>5</v>
      </c>
      <c r="ACF65" s="231" t="s">
        <v>5</v>
      </c>
      <c r="ACG65" s="231" t="s">
        <v>5</v>
      </c>
      <c r="ACH65" s="231" t="s">
        <v>5</v>
      </c>
      <c r="ACI65" s="235" t="s">
        <v>158</v>
      </c>
      <c r="ACJ65" s="8">
        <v>41.564999999999998</v>
      </c>
      <c r="ACK65" s="8">
        <v>42</v>
      </c>
      <c r="ACL65" s="8">
        <v>21</v>
      </c>
      <c r="ACM65" s="8">
        <v>13</v>
      </c>
      <c r="ACN65" s="8">
        <v>12</v>
      </c>
      <c r="ACO65" s="8">
        <v>15</v>
      </c>
      <c r="ACP65" s="8">
        <v>4</v>
      </c>
      <c r="ACQ65" s="8">
        <v>8</v>
      </c>
      <c r="ACR65" s="8">
        <v>5</v>
      </c>
      <c r="ACS65" s="8">
        <v>-6</v>
      </c>
      <c r="ACT65" s="8">
        <v>3</v>
      </c>
      <c r="ACU65" s="8">
        <v>2</v>
      </c>
      <c r="ACV65" s="237" t="s">
        <v>5</v>
      </c>
      <c r="ACW65" s="237" t="s">
        <v>5</v>
      </c>
      <c r="ACX65" s="237" t="s">
        <v>5</v>
      </c>
      <c r="ACY65" s="237" t="s">
        <v>5</v>
      </c>
      <c r="ACZ65" s="237" t="s">
        <v>5</v>
      </c>
      <c r="ADA65" s="237" t="s">
        <v>5</v>
      </c>
      <c r="ADB65" s="237" t="s">
        <v>5</v>
      </c>
      <c r="ADC65" s="237" t="s">
        <v>5</v>
      </c>
      <c r="ADD65" s="237" t="s">
        <v>5</v>
      </c>
      <c r="ADE65" s="237" t="s">
        <v>5</v>
      </c>
      <c r="ADF65" s="237" t="s">
        <v>5</v>
      </c>
      <c r="ADG65" s="237" t="s">
        <v>5</v>
      </c>
      <c r="ADH65" s="237" t="s">
        <v>5</v>
      </c>
      <c r="ADI65" s="237" t="s">
        <v>5</v>
      </c>
      <c r="ADJ65" s="127" t="s">
        <v>158</v>
      </c>
      <c r="ADK65" s="128">
        <v>2.562105263157894</v>
      </c>
      <c r="ADL65" s="128">
        <v>0.89692307692307693</v>
      </c>
      <c r="ADM65" s="128">
        <v>0.81735849056603793</v>
      </c>
      <c r="ADN65" s="128">
        <v>0.93750000000000022</v>
      </c>
      <c r="ADO65" s="128">
        <v>0.60638297872340441</v>
      </c>
      <c r="ADP65" s="128">
        <v>0.63235294117647056</v>
      </c>
      <c r="ADQ65" s="128">
        <v>0.60714285714285698</v>
      </c>
      <c r="ADR65" s="128">
        <v>0.56521739130434778</v>
      </c>
      <c r="ADS65" s="128">
        <v>0.52173913043478259</v>
      </c>
      <c r="ADT65" s="128">
        <v>1.3428571428571427</v>
      </c>
      <c r="ADU65" s="128">
        <v>1.1333333333333333</v>
      </c>
      <c r="ADV65" s="128">
        <v>0.70000000000000007</v>
      </c>
      <c r="ADW65" s="128">
        <v>0.33333333333333331</v>
      </c>
      <c r="ADX65" s="128">
        <v>1.1052631578947367</v>
      </c>
      <c r="ADY65" s="128" t="s">
        <v>1282</v>
      </c>
      <c r="ADZ65" s="128">
        <v>0.34375</v>
      </c>
      <c r="AEA65" s="128" t="s">
        <v>158</v>
      </c>
      <c r="AEB65" s="128" t="s">
        <v>158</v>
      </c>
      <c r="AEC65" s="128" t="s">
        <v>158</v>
      </c>
      <c r="AED65" s="128" t="s">
        <v>158</v>
      </c>
      <c r="AEE65" s="128" t="s">
        <v>158</v>
      </c>
      <c r="AEF65" s="128" t="s">
        <v>158</v>
      </c>
      <c r="AEG65" s="128" t="s">
        <v>158</v>
      </c>
      <c r="AEH65" s="128" t="s">
        <v>158</v>
      </c>
      <c r="AEI65" s="128" t="s">
        <v>158</v>
      </c>
      <c r="AEJ65" s="128" t="s">
        <v>158</v>
      </c>
      <c r="AEK65" s="127" t="s">
        <v>158</v>
      </c>
      <c r="AEL65" s="128">
        <v>0.52551973560766096</v>
      </c>
      <c r="AEM65" s="128">
        <v>0.48543673469387755</v>
      </c>
      <c r="AEN65" s="128">
        <v>0.70756000000000019</v>
      </c>
      <c r="AEO65" s="128">
        <v>0.66000000000000014</v>
      </c>
      <c r="AEP65" s="128">
        <v>0.61499999999999999</v>
      </c>
      <c r="AEQ65" s="128">
        <v>0.43000000000000005</v>
      </c>
      <c r="AER65" s="128">
        <v>0.45333333333333331</v>
      </c>
      <c r="AES65" s="128">
        <v>0.40444444444444444</v>
      </c>
      <c r="AET65" s="128">
        <v>0.39428571428571424</v>
      </c>
      <c r="AEU65" s="128">
        <v>0.43240000000000001</v>
      </c>
      <c r="AEV65" s="128">
        <v>0.58650000000000002</v>
      </c>
      <c r="AEW65" s="128">
        <v>0.6160000000000001</v>
      </c>
      <c r="AEX65" s="128" t="s">
        <v>158</v>
      </c>
      <c r="AEY65" s="128" t="s">
        <v>158</v>
      </c>
      <c r="AEZ65" s="128" t="s">
        <v>158</v>
      </c>
      <c r="AFA65" s="128" t="s">
        <v>158</v>
      </c>
      <c r="AFB65" s="128" t="s">
        <v>158</v>
      </c>
      <c r="AFC65" s="128" t="s">
        <v>158</v>
      </c>
      <c r="AFD65" s="128" t="s">
        <v>158</v>
      </c>
      <c r="AFE65" s="128" t="s">
        <v>158</v>
      </c>
      <c r="AFF65" s="128" t="s">
        <v>158</v>
      </c>
      <c r="AFG65" s="128" t="s">
        <v>158</v>
      </c>
      <c r="AFH65" s="128" t="s">
        <v>158</v>
      </c>
      <c r="AFI65" s="128" t="s">
        <v>158</v>
      </c>
      <c r="AFJ65" s="128" t="s">
        <v>158</v>
      </c>
      <c r="AFK65" s="128" t="s">
        <v>158</v>
      </c>
      <c r="AFL65" s="134" t="s">
        <v>158</v>
      </c>
      <c r="AFM65" s="135">
        <v>0.72417163229640313</v>
      </c>
      <c r="AFN65" s="135">
        <v>0.56634285714285726</v>
      </c>
      <c r="AFO65" s="135">
        <v>1.0108000000000004</v>
      </c>
      <c r="AFP65" s="135">
        <v>1.2692307692307696</v>
      </c>
      <c r="AFQ65" s="135">
        <v>0.97375000000000012</v>
      </c>
      <c r="AFR65" s="135">
        <v>0.51600000000000001</v>
      </c>
      <c r="AFS65" s="135">
        <v>1.3599999999999999</v>
      </c>
      <c r="AFT65" s="135">
        <v>0.45500000000000002</v>
      </c>
      <c r="AFU65" s="135">
        <v>0.55200000000000005</v>
      </c>
      <c r="AFV65" s="135" t="s">
        <v>1282</v>
      </c>
      <c r="AFW65" s="135">
        <v>0.78199999999999992</v>
      </c>
      <c r="AFX65" s="135">
        <v>0.92400000000000004</v>
      </c>
      <c r="AFY65" s="135" t="s">
        <v>158</v>
      </c>
      <c r="AFZ65" s="135" t="s">
        <v>158</v>
      </c>
      <c r="AGA65" s="135" t="s">
        <v>158</v>
      </c>
      <c r="AGB65" s="135" t="s">
        <v>158</v>
      </c>
      <c r="AGC65" s="135" t="s">
        <v>158</v>
      </c>
      <c r="AGD65" s="135" t="s">
        <v>158</v>
      </c>
      <c r="AGE65" s="135" t="s">
        <v>158</v>
      </c>
      <c r="AGF65" s="135" t="s">
        <v>158</v>
      </c>
      <c r="AGG65" s="135" t="s">
        <v>158</v>
      </c>
      <c r="AGH65" s="135" t="s">
        <v>158</v>
      </c>
      <c r="AGI65" s="135" t="s">
        <v>158</v>
      </c>
      <c r="AGJ65" s="135" t="s">
        <v>158</v>
      </c>
      <c r="AGK65" s="135" t="s">
        <v>158</v>
      </c>
      <c r="AGL65" s="135" t="s">
        <v>158</v>
      </c>
    </row>
    <row r="66" spans="1:870" x14ac:dyDescent="0.2">
      <c r="A66" s="7">
        <v>64</v>
      </c>
      <c r="B66" s="1" t="s">
        <v>400</v>
      </c>
      <c r="C66" s="1" t="s">
        <v>401</v>
      </c>
      <c r="D66" s="94">
        <v>0.54749999999999999</v>
      </c>
      <c r="E66" s="95">
        <v>0.57999999999999996</v>
      </c>
      <c r="F66" s="57">
        <v>2.3199999999999998</v>
      </c>
      <c r="G66" s="58" t="s">
        <v>159</v>
      </c>
      <c r="H66" s="58">
        <v>2.3199999999999998</v>
      </c>
      <c r="I66" s="226" t="s">
        <v>5</v>
      </c>
      <c r="J66" s="58" t="s">
        <v>159</v>
      </c>
      <c r="K66" s="58" t="s">
        <v>1280</v>
      </c>
      <c r="L66" s="226" t="s">
        <v>5</v>
      </c>
      <c r="M66" s="151">
        <v>2.2549999999999999</v>
      </c>
      <c r="N66" s="124">
        <v>2.12</v>
      </c>
      <c r="O66" s="124">
        <v>1.9849999999999999</v>
      </c>
      <c r="P66" s="124">
        <v>1.855</v>
      </c>
      <c r="Q66" s="124">
        <v>1.73</v>
      </c>
      <c r="R66" s="123">
        <v>1.6150000000000002</v>
      </c>
      <c r="S66" s="123">
        <v>1.51</v>
      </c>
      <c r="T66" s="124">
        <v>1.4100000000000001</v>
      </c>
      <c r="U66" s="124">
        <v>1.31</v>
      </c>
      <c r="V66" s="124">
        <v>1.26</v>
      </c>
      <c r="W66" s="124">
        <v>1.26</v>
      </c>
      <c r="X66" s="124">
        <v>1.26</v>
      </c>
      <c r="Y66" s="124">
        <v>1.26</v>
      </c>
      <c r="Z66" s="124">
        <v>0.63</v>
      </c>
      <c r="AA66" s="124" t="s">
        <v>1342</v>
      </c>
      <c r="AB66" s="124" t="s">
        <v>5</v>
      </c>
      <c r="AC66" s="124" t="s">
        <v>5</v>
      </c>
      <c r="AD66" s="124" t="s">
        <v>5</v>
      </c>
      <c r="AE66" s="124" t="s">
        <v>5</v>
      </c>
      <c r="AF66" s="145" t="s">
        <v>5</v>
      </c>
      <c r="AG66" s="124" t="s">
        <v>5</v>
      </c>
      <c r="AH66" s="137" t="s">
        <v>5</v>
      </c>
      <c r="AI66" s="137" t="s">
        <v>5</v>
      </c>
      <c r="AJ66" s="137" t="s">
        <v>5</v>
      </c>
      <c r="AK66" s="137" t="s">
        <v>5</v>
      </c>
      <c r="AL66" s="137" t="s">
        <v>5</v>
      </c>
      <c r="AM66" s="137" t="s">
        <v>5</v>
      </c>
      <c r="AN66" s="137" t="s">
        <v>5</v>
      </c>
      <c r="AO66" s="137" t="s">
        <v>5</v>
      </c>
      <c r="AP66" s="137" t="s">
        <v>5</v>
      </c>
      <c r="AQ66" s="137" t="s">
        <v>5</v>
      </c>
      <c r="AR66" s="137" t="s">
        <v>5</v>
      </c>
      <c r="AS66" s="137" t="s">
        <v>5</v>
      </c>
      <c r="AT66" s="137" t="s">
        <v>5</v>
      </c>
      <c r="AU66" s="137" t="s">
        <v>5</v>
      </c>
      <c r="AV66" s="137" t="s">
        <v>5</v>
      </c>
      <c r="AW66" s="137" t="s">
        <v>5</v>
      </c>
      <c r="AX66" s="137" t="s">
        <v>5</v>
      </c>
      <c r="AY66" s="137" t="s">
        <v>5</v>
      </c>
      <c r="AZ66" s="137" t="s">
        <v>5</v>
      </c>
      <c r="BA66" s="137" t="s">
        <v>5</v>
      </c>
      <c r="BB66" s="137" t="s">
        <v>5</v>
      </c>
      <c r="BC66" s="137" t="s">
        <v>5</v>
      </c>
      <c r="BD66" s="137" t="s">
        <v>5</v>
      </c>
      <c r="BE66" s="137" t="s">
        <v>5</v>
      </c>
      <c r="BF66" s="137" t="s">
        <v>5</v>
      </c>
      <c r="BG66" s="137" t="s">
        <v>5</v>
      </c>
      <c r="BH66" s="137" t="s">
        <v>5</v>
      </c>
      <c r="BI66" s="137" t="s">
        <v>5</v>
      </c>
      <c r="BJ66" s="137" t="s">
        <v>5</v>
      </c>
      <c r="BK66" s="137" t="s">
        <v>5</v>
      </c>
      <c r="BL66" s="137" t="s">
        <v>5</v>
      </c>
      <c r="BM66" s="126">
        <v>6.3679245283018826E-2</v>
      </c>
      <c r="BN66" s="125">
        <v>6.8010075566750761E-2</v>
      </c>
      <c r="BO66" s="125">
        <v>7.0080862533692612E-2</v>
      </c>
      <c r="BP66" s="125">
        <v>7.225433526011571E-2</v>
      </c>
      <c r="BQ66" s="125">
        <v>7.120743034055721E-2</v>
      </c>
      <c r="BR66" s="125">
        <v>6.9536423841059847E-2</v>
      </c>
      <c r="BS66" s="125">
        <v>7.0921985815602717E-2</v>
      </c>
      <c r="BT66" s="125">
        <v>7.6335877862595547E-2</v>
      </c>
      <c r="BU66" s="125">
        <v>3.9682539682539764E-2</v>
      </c>
      <c r="BV66" s="125">
        <v>0</v>
      </c>
      <c r="BW66" s="125">
        <v>0</v>
      </c>
      <c r="BX66" s="125">
        <v>0</v>
      </c>
      <c r="BY66" s="125">
        <v>1</v>
      </c>
      <c r="BZ66" s="125" t="s">
        <v>158</v>
      </c>
      <c r="CA66" s="125" t="s">
        <v>158</v>
      </c>
      <c r="CB66" s="125" t="s">
        <v>158</v>
      </c>
      <c r="CC66" s="125" t="s">
        <v>158</v>
      </c>
      <c r="CD66" s="125" t="s">
        <v>158</v>
      </c>
      <c r="CE66" s="125" t="s">
        <v>158</v>
      </c>
      <c r="CF66" s="125" t="s">
        <v>158</v>
      </c>
      <c r="CG66" s="125" t="s">
        <v>158</v>
      </c>
      <c r="CH66" s="125" t="s">
        <v>158</v>
      </c>
      <c r="CI66" s="125" t="s">
        <v>158</v>
      </c>
      <c r="CJ66" s="125" t="s">
        <v>158</v>
      </c>
      <c r="CK66" s="125" t="s">
        <v>158</v>
      </c>
      <c r="CL66" s="125" t="s">
        <v>158</v>
      </c>
      <c r="CM66" s="125" t="s">
        <v>158</v>
      </c>
      <c r="CN66" s="125" t="s">
        <v>158</v>
      </c>
      <c r="CO66" s="125" t="s">
        <v>158</v>
      </c>
      <c r="CP66" s="125" t="s">
        <v>158</v>
      </c>
      <c r="CQ66" s="125" t="s">
        <v>158</v>
      </c>
      <c r="CR66" s="125" t="s">
        <v>158</v>
      </c>
      <c r="CS66" s="125" t="s">
        <v>158</v>
      </c>
      <c r="CT66" s="125" t="s">
        <v>158</v>
      </c>
      <c r="CU66" s="125" t="s">
        <v>158</v>
      </c>
      <c r="CV66" s="125" t="s">
        <v>158</v>
      </c>
      <c r="CW66" s="125" t="s">
        <v>158</v>
      </c>
      <c r="CX66" s="125" t="s">
        <v>158</v>
      </c>
      <c r="CY66" s="125" t="s">
        <v>158</v>
      </c>
      <c r="CZ66" s="125" t="s">
        <v>158</v>
      </c>
      <c r="DA66" s="125" t="s">
        <v>158</v>
      </c>
      <c r="DB66" s="125" t="s">
        <v>158</v>
      </c>
      <c r="DC66" s="125" t="s">
        <v>158</v>
      </c>
      <c r="DD66" s="125" t="s">
        <v>158</v>
      </c>
      <c r="DE66" s="125" t="s">
        <v>158</v>
      </c>
      <c r="DF66" s="125" t="s">
        <v>158</v>
      </c>
      <c r="DG66" s="125" t="s">
        <v>158</v>
      </c>
      <c r="DH66" s="125" t="s">
        <v>158</v>
      </c>
      <c r="DI66" s="125" t="s">
        <v>158</v>
      </c>
      <c r="DJ66" s="125" t="s">
        <v>158</v>
      </c>
      <c r="DK66" s="125" t="s">
        <v>158</v>
      </c>
      <c r="DL66" s="127">
        <v>4.396242790429114E-2</v>
      </c>
      <c r="DM66" s="128">
        <v>4.7058824574002768E-2</v>
      </c>
      <c r="DN66" s="128">
        <v>5.1054526748971187E-2</v>
      </c>
      <c r="DO66" s="128">
        <v>5.2864063835850662E-2</v>
      </c>
      <c r="DP66" s="128">
        <v>5.8073178919100368E-2</v>
      </c>
      <c r="DQ66" s="128">
        <v>6.0920407393436446E-2</v>
      </c>
      <c r="DR66" s="128">
        <v>6.165781951817069E-2</v>
      </c>
      <c r="DS66" s="128">
        <v>5.1991150442477881E-2</v>
      </c>
      <c r="DT66" s="128">
        <v>4.5628700801114593E-2</v>
      </c>
      <c r="DU66" s="128">
        <v>5.3548661283467913E-2</v>
      </c>
      <c r="DV66" s="128">
        <v>4.8989113530326596E-2</v>
      </c>
      <c r="DW66" s="128">
        <v>4.4999999999999998E-2</v>
      </c>
      <c r="DX66" s="128">
        <v>5.0724637681159424E-2</v>
      </c>
      <c r="DY66" s="128">
        <v>2.8137561411344349E-2</v>
      </c>
      <c r="DZ66" s="128" t="s">
        <v>158</v>
      </c>
      <c r="EA66" s="128" t="s">
        <v>158</v>
      </c>
      <c r="EB66" s="128" t="s">
        <v>158</v>
      </c>
      <c r="EC66" s="128" t="s">
        <v>158</v>
      </c>
      <c r="ED66" s="128" t="s">
        <v>158</v>
      </c>
      <c r="EE66" s="128" t="s">
        <v>158</v>
      </c>
      <c r="EF66" s="128" t="s">
        <v>158</v>
      </c>
      <c r="EG66" s="128" t="s">
        <v>158</v>
      </c>
      <c r="EH66" s="128" t="s">
        <v>158</v>
      </c>
      <c r="EI66" s="128" t="s">
        <v>158</v>
      </c>
      <c r="EJ66" s="128" t="s">
        <v>158</v>
      </c>
      <c r="EK66" s="128" t="s">
        <v>158</v>
      </c>
      <c r="EL66" s="128" t="s">
        <v>158</v>
      </c>
      <c r="EM66" s="127">
        <v>5.0631740443346257E-2</v>
      </c>
      <c r="EN66" s="128">
        <v>5.3432891643517132E-2</v>
      </c>
      <c r="EO66" s="128">
        <v>6.5533179267084837E-2</v>
      </c>
      <c r="EP66" s="128">
        <v>6.0227272727272727E-2</v>
      </c>
      <c r="EQ66" s="128">
        <v>6.6872825666795518E-2</v>
      </c>
      <c r="ER66" s="128">
        <v>6.4677613135762924E-2</v>
      </c>
      <c r="ES66" s="128">
        <v>7.66497461928934E-2</v>
      </c>
      <c r="ET66" s="128">
        <v>6.4207650273224046E-2</v>
      </c>
      <c r="EU66" s="128">
        <v>5.1191871824931616E-2</v>
      </c>
      <c r="EV66" s="128">
        <v>5.8659217877094973E-2</v>
      </c>
      <c r="EW66" s="128">
        <v>5.4427645788336934E-2</v>
      </c>
      <c r="EX66" s="128">
        <v>5.033959248901318E-2</v>
      </c>
      <c r="EY66" s="128">
        <v>5.5190538764783185E-2</v>
      </c>
      <c r="EZ66" s="128" t="s">
        <v>158</v>
      </c>
      <c r="FA66" s="128" t="s">
        <v>158</v>
      </c>
      <c r="FB66" s="128" t="s">
        <v>158</v>
      </c>
      <c r="FC66" s="128" t="s">
        <v>158</v>
      </c>
      <c r="FD66" s="128" t="s">
        <v>158</v>
      </c>
      <c r="FE66" s="128" t="s">
        <v>158</v>
      </c>
      <c r="FF66" s="128" t="s">
        <v>158</v>
      </c>
      <c r="FG66" s="128" t="s">
        <v>158</v>
      </c>
      <c r="FH66" s="128" t="s">
        <v>158</v>
      </c>
      <c r="FI66" s="128" t="s">
        <v>158</v>
      </c>
      <c r="FJ66" s="128" t="s">
        <v>158</v>
      </c>
      <c r="FK66" s="128" t="s">
        <v>158</v>
      </c>
      <c r="FL66" s="128" t="s">
        <v>158</v>
      </c>
      <c r="FM66" s="128" t="s">
        <v>158</v>
      </c>
      <c r="FN66" s="127">
        <v>6.3881559673230101E-2</v>
      </c>
      <c r="FO66" s="128">
        <v>6.3644549275156129E-2</v>
      </c>
      <c r="FP66" s="128">
        <v>9.8121601581809187E-2</v>
      </c>
      <c r="FQ66" s="128">
        <v>7.0747520976353936E-2</v>
      </c>
      <c r="FR66" s="128">
        <v>7.8103837471783302E-2</v>
      </c>
      <c r="FS66" s="128">
        <v>6.976241900647949E-2</v>
      </c>
      <c r="FT66" s="128">
        <v>9.2241905925473419E-2</v>
      </c>
      <c r="FU66" s="128">
        <v>9.1499026606099945E-2</v>
      </c>
      <c r="FV66" s="128">
        <v>6.3871282301316432E-2</v>
      </c>
      <c r="FW66" s="128">
        <v>6.3765182186234809E-2</v>
      </c>
      <c r="FX66" s="128">
        <v>6.0722891566265064E-2</v>
      </c>
      <c r="FY66" s="128">
        <v>5.8604651162790698E-2</v>
      </c>
      <c r="FZ66" s="128">
        <v>6.0085836909871251E-2</v>
      </c>
      <c r="GA66" s="128">
        <v>3.3245382585751979E-2</v>
      </c>
      <c r="GB66" s="128" t="s">
        <v>158</v>
      </c>
      <c r="GC66" s="128" t="s">
        <v>158</v>
      </c>
      <c r="GD66" s="128" t="s">
        <v>158</v>
      </c>
      <c r="GE66" s="128" t="s">
        <v>158</v>
      </c>
      <c r="GF66" s="128" t="s">
        <v>158</v>
      </c>
      <c r="GG66" s="128" t="s">
        <v>158</v>
      </c>
      <c r="GH66" s="128" t="s">
        <v>158</v>
      </c>
      <c r="GI66" s="128" t="s">
        <v>158</v>
      </c>
      <c r="GJ66" s="128" t="s">
        <v>158</v>
      </c>
      <c r="GK66" s="128" t="s">
        <v>158</v>
      </c>
      <c r="GL66" s="128" t="s">
        <v>158</v>
      </c>
      <c r="GM66" s="128" t="s">
        <v>158</v>
      </c>
      <c r="GN66" s="128" t="s">
        <v>158</v>
      </c>
      <c r="GO66" s="109" t="s">
        <v>158</v>
      </c>
      <c r="GP66" s="141">
        <v>0.39</v>
      </c>
      <c r="GQ66" s="141">
        <v>0.77</v>
      </c>
      <c r="GR66" s="141">
        <v>0.72</v>
      </c>
      <c r="GS66" s="141">
        <v>2.16</v>
      </c>
      <c r="GT66" s="141">
        <v>1.07</v>
      </c>
      <c r="GU66" s="129">
        <v>0.91</v>
      </c>
      <c r="GV66" s="129">
        <v>0.7</v>
      </c>
      <c r="GW66" s="129">
        <v>0.28000000000000003</v>
      </c>
      <c r="GX66" s="129">
        <v>2.08</v>
      </c>
      <c r="GY66" s="129">
        <v>0.84</v>
      </c>
      <c r="GZ66" s="129">
        <v>1.59</v>
      </c>
      <c r="HA66" s="129">
        <v>0.69</v>
      </c>
      <c r="HB66" s="129">
        <v>0.89</v>
      </c>
      <c r="HC66" s="129" t="s">
        <v>158</v>
      </c>
      <c r="HD66" s="129" t="s">
        <v>158</v>
      </c>
      <c r="HE66" s="129" t="s">
        <v>158</v>
      </c>
      <c r="HF66" s="231" t="s">
        <v>158</v>
      </c>
      <c r="HG66" s="231" t="s">
        <v>158</v>
      </c>
      <c r="HH66" s="231" t="s">
        <v>158</v>
      </c>
      <c r="HI66" s="231" t="s">
        <v>158</v>
      </c>
      <c r="HJ66" s="231" t="s">
        <v>158</v>
      </c>
      <c r="HK66" s="231" t="s">
        <v>158</v>
      </c>
      <c r="HL66" s="231" t="s">
        <v>158</v>
      </c>
      <c r="HM66" s="231" t="s">
        <v>158</v>
      </c>
      <c r="HN66" s="231" t="s">
        <v>158</v>
      </c>
      <c r="HO66" s="231" t="s">
        <v>158</v>
      </c>
      <c r="HP66" s="232" t="s">
        <v>158</v>
      </c>
      <c r="HQ66" s="131">
        <v>85.410258974358968</v>
      </c>
      <c r="HR66" s="131">
        <v>26.272727272727273</v>
      </c>
      <c r="HS66" s="131">
        <v>36.416666666666664</v>
      </c>
      <c r="HT66" s="131">
        <v>10.254629629629628</v>
      </c>
      <c r="HU66" s="131">
        <v>21.635514018691588</v>
      </c>
      <c r="HV66" s="131">
        <v>17.989010989010989</v>
      </c>
      <c r="HW66" s="131">
        <v>22.014285714285716</v>
      </c>
      <c r="HX66" s="131">
        <v>73.25</v>
      </c>
      <c r="HY66" s="131">
        <v>9.5</v>
      </c>
      <c r="HZ66" s="131">
        <v>24.702380952380953</v>
      </c>
      <c r="IA66" s="131">
        <v>13.522012578616351</v>
      </c>
      <c r="IB66" s="131">
        <v>30.391304347826086</v>
      </c>
      <c r="IC66" s="131">
        <v>21.292134831460672</v>
      </c>
      <c r="ID66" s="131" t="s">
        <v>158</v>
      </c>
      <c r="IE66" s="131" t="s">
        <v>158</v>
      </c>
      <c r="IF66" s="131" t="s">
        <v>158</v>
      </c>
      <c r="IG66" s="131" t="s">
        <v>158</v>
      </c>
      <c r="IH66" s="131" t="s">
        <v>158</v>
      </c>
      <c r="II66" s="131" t="s">
        <v>158</v>
      </c>
      <c r="IJ66" s="131" t="s">
        <v>158</v>
      </c>
      <c r="IK66" s="131" t="s">
        <v>158</v>
      </c>
      <c r="IL66" s="131" t="s">
        <v>158</v>
      </c>
      <c r="IM66" s="131" t="s">
        <v>158</v>
      </c>
      <c r="IN66" s="131" t="s">
        <v>158</v>
      </c>
      <c r="IO66" s="131" t="s">
        <v>158</v>
      </c>
      <c r="IP66" s="131" t="s">
        <v>158</v>
      </c>
      <c r="IQ66" s="130" t="s">
        <v>158</v>
      </c>
      <c r="IR66" s="131">
        <v>101.73316975176205</v>
      </c>
      <c r="IS66" s="131">
        <v>39.337662337662337</v>
      </c>
      <c r="IT66" s="131">
        <v>42.777777777777779</v>
      </c>
      <c r="IU66" s="131">
        <v>11.976851851851851</v>
      </c>
      <c r="IV66" s="131">
        <v>23.33644859813084</v>
      </c>
      <c r="IW66" s="131">
        <v>21.648351648351646</v>
      </c>
      <c r="IX66" s="131">
        <v>31.371428571428574</v>
      </c>
      <c r="IY66" s="131">
        <v>91.392857142857139</v>
      </c>
      <c r="IZ66" s="131">
        <v>10.326923076923077</v>
      </c>
      <c r="JA66" s="131">
        <v>27.55952380952381</v>
      </c>
      <c r="JB66" s="131">
        <v>15.742138364779874</v>
      </c>
      <c r="JC66" s="131">
        <v>33.086956521739133</v>
      </c>
      <c r="JD66" s="131" t="s">
        <v>158</v>
      </c>
      <c r="JE66" s="131" t="s">
        <v>158</v>
      </c>
      <c r="JF66" s="131" t="s">
        <v>158</v>
      </c>
      <c r="JG66" s="131" t="s">
        <v>158</v>
      </c>
      <c r="JH66" s="131" t="s">
        <v>158</v>
      </c>
      <c r="JI66" s="131" t="s">
        <v>158</v>
      </c>
      <c r="JJ66" s="131" t="s">
        <v>158</v>
      </c>
      <c r="JK66" s="131" t="s">
        <v>158</v>
      </c>
      <c r="JL66" s="131" t="s">
        <v>158</v>
      </c>
      <c r="JM66" s="131" t="s">
        <v>158</v>
      </c>
      <c r="JN66" s="131" t="s">
        <v>158</v>
      </c>
      <c r="JO66" s="131" t="s">
        <v>158</v>
      </c>
      <c r="JP66" s="131" t="s">
        <v>158</v>
      </c>
      <c r="JQ66" s="131" t="s">
        <v>158</v>
      </c>
      <c r="JR66" s="130" t="s">
        <v>158</v>
      </c>
      <c r="JS66" s="131">
        <v>115.51281794871794</v>
      </c>
      <c r="JT66" s="131">
        <v>50.493506493506494</v>
      </c>
      <c r="JU66" s="131">
        <v>48.736111111111114</v>
      </c>
      <c r="JV66" s="131">
        <v>13.791666666666666</v>
      </c>
      <c r="JW66" s="131">
        <v>24.77570093457944</v>
      </c>
      <c r="JX66" s="131">
        <v>26.912087912087909</v>
      </c>
      <c r="JY66" s="131">
        <v>38.742857142857147</v>
      </c>
      <c r="JZ66" s="131">
        <v>102.53571428571428</v>
      </c>
      <c r="KA66" s="131">
        <v>11.3125</v>
      </c>
      <c r="KB66" s="131">
        <v>30.61904761904762</v>
      </c>
      <c r="KC66" s="131">
        <v>17.610062893081761</v>
      </c>
      <c r="KD66" s="131">
        <v>36</v>
      </c>
      <c r="KE66" s="131">
        <v>25.157303370786519</v>
      </c>
      <c r="KF66" s="131" t="s">
        <v>158</v>
      </c>
      <c r="KG66" s="131" t="s">
        <v>158</v>
      </c>
      <c r="KH66" s="131" t="s">
        <v>158</v>
      </c>
      <c r="KI66" s="131" t="s">
        <v>158</v>
      </c>
      <c r="KJ66" s="131" t="s">
        <v>158</v>
      </c>
      <c r="KK66" s="131" t="s">
        <v>158</v>
      </c>
      <c r="KL66" s="131" t="s">
        <v>158</v>
      </c>
      <c r="KM66" s="131" t="s">
        <v>158</v>
      </c>
      <c r="KN66" s="131" t="s">
        <v>158</v>
      </c>
      <c r="KO66" s="131" t="s">
        <v>158</v>
      </c>
      <c r="KP66" s="131" t="s">
        <v>158</v>
      </c>
      <c r="KQ66" s="131" t="s">
        <v>158</v>
      </c>
      <c r="KR66" s="131" t="s">
        <v>158</v>
      </c>
      <c r="KS66" s="116" t="s">
        <v>158</v>
      </c>
      <c r="KT66" s="132">
        <v>16.572286883045642</v>
      </c>
      <c r="KU66" s="132">
        <v>16.89622641509434</v>
      </c>
      <c r="KV66" s="132">
        <v>16.314285714285713</v>
      </c>
      <c r="KW66" s="132">
        <v>12.126213592233009</v>
      </c>
      <c r="KX66" s="132">
        <v>10.356435643564357</v>
      </c>
      <c r="KY66" s="132">
        <v>12.645833333333334</v>
      </c>
      <c r="KZ66" s="132">
        <v>13.03125</v>
      </c>
      <c r="LA66" s="132">
        <v>14.795180722891565</v>
      </c>
      <c r="LB66" s="132">
        <v>14.070707070707071</v>
      </c>
      <c r="LC66" s="132">
        <v>19.268656716417912</v>
      </c>
      <c r="LD66" s="132">
        <v>19.450549450549449</v>
      </c>
      <c r="LE66" s="132">
        <v>22.564102564102566</v>
      </c>
      <c r="LF66" s="132" t="s">
        <v>158</v>
      </c>
      <c r="LG66" s="132" t="s">
        <v>158</v>
      </c>
      <c r="LH66" s="132" t="s">
        <v>158</v>
      </c>
      <c r="LI66" s="132" t="s">
        <v>158</v>
      </c>
      <c r="LJ66" s="132" t="s">
        <v>158</v>
      </c>
      <c r="LK66" s="132" t="s">
        <v>158</v>
      </c>
      <c r="LL66" s="132" t="s">
        <v>158</v>
      </c>
      <c r="LM66" s="132" t="s">
        <v>158</v>
      </c>
      <c r="LN66" s="132" t="s">
        <v>158</v>
      </c>
      <c r="LO66" s="132" t="s">
        <v>158</v>
      </c>
      <c r="LP66" s="132" t="s">
        <v>158</v>
      </c>
      <c r="LQ66" s="132" t="s">
        <v>158</v>
      </c>
      <c r="LR66" s="132" t="s">
        <v>158</v>
      </c>
      <c r="LS66" s="132" t="s">
        <v>158</v>
      </c>
      <c r="LT66" s="130" t="s">
        <v>158</v>
      </c>
      <c r="LU66" s="131">
        <v>2.0099821608855901</v>
      </c>
      <c r="LV66" s="131">
        <v>1.1973087660524846</v>
      </c>
      <c r="LW66" s="131">
        <v>1.6071803852889668</v>
      </c>
      <c r="LX66" s="131">
        <v>1.8266212970376301</v>
      </c>
      <c r="LY66" s="131">
        <v>2.235325047801147</v>
      </c>
      <c r="LZ66" s="131">
        <v>1.2944975288303131</v>
      </c>
      <c r="MA66" s="131">
        <v>1.1825419664268586</v>
      </c>
      <c r="MB66" s="131">
        <v>1.3862622149837136</v>
      </c>
      <c r="MC66" s="131">
        <v>1.4043359655419958</v>
      </c>
      <c r="MD66" s="131">
        <v>1.076878388845856</v>
      </c>
      <c r="ME66" s="131">
        <v>1.1053672316384182</v>
      </c>
      <c r="MF66" s="131">
        <v>0.92935227272727261</v>
      </c>
      <c r="MG66" s="131" t="s">
        <v>158</v>
      </c>
      <c r="MH66" s="131" t="s">
        <v>158</v>
      </c>
      <c r="MI66" s="131" t="s">
        <v>158</v>
      </c>
      <c r="MJ66" s="131" t="s">
        <v>158</v>
      </c>
      <c r="MK66" s="131" t="s">
        <v>158</v>
      </c>
      <c r="ML66" s="131" t="s">
        <v>158</v>
      </c>
      <c r="MM66" s="131" t="s">
        <v>158</v>
      </c>
      <c r="MN66" s="131" t="s">
        <v>158</v>
      </c>
      <c r="MO66" s="131" t="s">
        <v>158</v>
      </c>
      <c r="MP66" s="131" t="s">
        <v>158</v>
      </c>
      <c r="MQ66" s="131" t="s">
        <v>158</v>
      </c>
      <c r="MR66" s="131" t="s">
        <v>158</v>
      </c>
      <c r="MS66" s="131" t="s">
        <v>158</v>
      </c>
      <c r="MT66" s="131" t="s">
        <v>158</v>
      </c>
      <c r="MU66" s="130" t="s">
        <v>158</v>
      </c>
      <c r="MV66" s="131">
        <v>2.3941135271908585</v>
      </c>
      <c r="MW66" s="131">
        <v>1.7927079843662757</v>
      </c>
      <c r="MX66" s="131">
        <v>1.8879159369527148</v>
      </c>
      <c r="MY66" s="131">
        <v>2.1333947157726181</v>
      </c>
      <c r="MZ66" s="131">
        <v>2.4110611854684509</v>
      </c>
      <c r="NA66" s="131">
        <v>1.557825370675453</v>
      </c>
      <c r="NB66" s="131">
        <v>1.6851798561151079</v>
      </c>
      <c r="NC66" s="131">
        <v>1.7296172638436482</v>
      </c>
      <c r="ND66" s="131">
        <v>1.5265757358219669</v>
      </c>
      <c r="NE66" s="131">
        <v>1.2014329976762199</v>
      </c>
      <c r="NF66" s="131">
        <v>1.286853107344633</v>
      </c>
      <c r="NG66" s="131">
        <v>1.0117840909090907</v>
      </c>
      <c r="NH66" s="131" t="s">
        <v>158</v>
      </c>
      <c r="NI66" s="131" t="s">
        <v>158</v>
      </c>
      <c r="NJ66" s="131" t="s">
        <v>158</v>
      </c>
      <c r="NK66" s="131" t="s">
        <v>158</v>
      </c>
      <c r="NL66" s="131" t="s">
        <v>158</v>
      </c>
      <c r="NM66" s="131" t="s">
        <v>158</v>
      </c>
      <c r="NN66" s="131" t="s">
        <v>158</v>
      </c>
      <c r="NO66" s="131" t="s">
        <v>158</v>
      </c>
      <c r="NP66" s="131" t="s">
        <v>158</v>
      </c>
      <c r="NQ66" s="131" t="s">
        <v>158</v>
      </c>
      <c r="NR66" s="131" t="s">
        <v>158</v>
      </c>
      <c r="NS66" s="131" t="s">
        <v>158</v>
      </c>
      <c r="NT66" s="131" t="s">
        <v>158</v>
      </c>
      <c r="NU66" s="131" t="s">
        <v>158</v>
      </c>
      <c r="NV66" s="130" t="s">
        <v>158</v>
      </c>
      <c r="NW66" s="131">
        <v>2.7183936241224873</v>
      </c>
      <c r="NX66" s="131">
        <v>2.3011055276381911</v>
      </c>
      <c r="NY66" s="131">
        <v>2.1508756567425573</v>
      </c>
      <c r="NZ66" s="131">
        <v>2.4566613290632504</v>
      </c>
      <c r="OA66" s="131">
        <v>2.5597609942638626</v>
      </c>
      <c r="OB66" s="131">
        <v>1.9366062602965401</v>
      </c>
      <c r="OC66" s="131">
        <v>2.0811510791366907</v>
      </c>
      <c r="OD66" s="131">
        <v>1.94049674267101</v>
      </c>
      <c r="OE66" s="131">
        <v>1.6722684852835608</v>
      </c>
      <c r="OF66" s="131">
        <v>1.3348102246320681</v>
      </c>
      <c r="OG66" s="131">
        <v>1.4395480225988702</v>
      </c>
      <c r="OH66" s="131">
        <v>1.1008636363636364</v>
      </c>
      <c r="OI66" s="131" t="s">
        <v>158</v>
      </c>
      <c r="OJ66" s="131" t="s">
        <v>158</v>
      </c>
      <c r="OK66" s="131" t="s">
        <v>158</v>
      </c>
      <c r="OL66" s="131" t="s">
        <v>158</v>
      </c>
      <c r="OM66" s="131" t="s">
        <v>158</v>
      </c>
      <c r="ON66" s="131" t="s">
        <v>158</v>
      </c>
      <c r="OO66" s="131" t="s">
        <v>158</v>
      </c>
      <c r="OP66" s="131" t="s">
        <v>158</v>
      </c>
      <c r="OQ66" s="131" t="s">
        <v>158</v>
      </c>
      <c r="OR66" s="131" t="s">
        <v>158</v>
      </c>
      <c r="OS66" s="131" t="s">
        <v>158</v>
      </c>
      <c r="OT66" s="131" t="s">
        <v>158</v>
      </c>
      <c r="OU66" s="131" t="s">
        <v>158</v>
      </c>
      <c r="OV66" s="131" t="s">
        <v>158</v>
      </c>
      <c r="OW66" s="378" t="s">
        <v>158</v>
      </c>
      <c r="OX66" s="132">
        <v>7.7373035689825365</v>
      </c>
      <c r="OY66" s="132">
        <v>5.7641509433962268</v>
      </c>
      <c r="OZ66" s="132">
        <v>6.8571428571428568</v>
      </c>
      <c r="PA66" s="132">
        <v>4.3689320388349513</v>
      </c>
      <c r="PB66" s="132">
        <v>3.6831683168316833</v>
      </c>
      <c r="PC66" s="132">
        <v>3.90625</v>
      </c>
      <c r="PD66" s="132">
        <v>4.364583333333333</v>
      </c>
      <c r="PE66" s="132">
        <v>4.7108433734939759</v>
      </c>
      <c r="PF66" s="132">
        <v>5.0202020202020199</v>
      </c>
      <c r="PG66" s="132">
        <v>3.6119402985074629</v>
      </c>
      <c r="PH66" s="132">
        <v>5.0659340659340657</v>
      </c>
      <c r="PI66" s="132">
        <v>4.7435897435897436</v>
      </c>
      <c r="PJ66" s="132" t="s">
        <v>158</v>
      </c>
      <c r="PK66" s="132" t="s">
        <v>158</v>
      </c>
      <c r="PL66" s="132" t="s">
        <v>158</v>
      </c>
      <c r="PM66" s="132" t="s">
        <v>158</v>
      </c>
      <c r="PN66" s="132" t="s">
        <v>158</v>
      </c>
      <c r="PO66" s="132" t="s">
        <v>158</v>
      </c>
      <c r="PP66" s="132" t="s">
        <v>158</v>
      </c>
      <c r="PQ66" s="132" t="s">
        <v>158</v>
      </c>
      <c r="PR66" s="132" t="s">
        <v>158</v>
      </c>
      <c r="PS66" s="132" t="s">
        <v>158</v>
      </c>
      <c r="PT66" s="132" t="s">
        <v>158</v>
      </c>
      <c r="PU66" s="132" t="s">
        <v>158</v>
      </c>
      <c r="PV66" s="132" t="s">
        <v>158</v>
      </c>
      <c r="PW66" s="132" t="s">
        <v>158</v>
      </c>
      <c r="PX66" s="130" t="s">
        <v>158</v>
      </c>
      <c r="PY66" s="131">
        <v>4.3051175003051227</v>
      </c>
      <c r="PZ66" s="131">
        <v>3.50962356792144</v>
      </c>
      <c r="QA66" s="131">
        <v>3.82375</v>
      </c>
      <c r="QB66" s="131">
        <v>5.0698888888888884</v>
      </c>
      <c r="QC66" s="131">
        <v>6.2853494623655903</v>
      </c>
      <c r="QD66" s="131">
        <v>4.1907200000000007</v>
      </c>
      <c r="QE66" s="131">
        <v>3.5306921241050122</v>
      </c>
      <c r="QF66" s="131">
        <v>4.3537851662404092</v>
      </c>
      <c r="QG66" s="131">
        <v>3.9360965794768616</v>
      </c>
      <c r="QH66" s="131">
        <v>5.7448347107438016</v>
      </c>
      <c r="QI66" s="131">
        <v>4.2440347071583515</v>
      </c>
      <c r="QJ66" s="131">
        <v>4.4207027027027026</v>
      </c>
      <c r="QK66" s="131" t="s">
        <v>158</v>
      </c>
      <c r="QL66" s="131" t="s">
        <v>158</v>
      </c>
      <c r="QM66" s="131" t="s">
        <v>158</v>
      </c>
      <c r="QN66" s="131" t="s">
        <v>158</v>
      </c>
      <c r="QO66" s="131" t="s">
        <v>158</v>
      </c>
      <c r="QP66" s="131" t="s">
        <v>158</v>
      </c>
      <c r="QQ66" s="131" t="s">
        <v>158</v>
      </c>
      <c r="QR66" s="131" t="s">
        <v>158</v>
      </c>
      <c r="QS66" s="131" t="s">
        <v>158</v>
      </c>
      <c r="QT66" s="131" t="s">
        <v>158</v>
      </c>
      <c r="QU66" s="131" t="s">
        <v>158</v>
      </c>
      <c r="QV66" s="131" t="s">
        <v>158</v>
      </c>
      <c r="QW66" s="131" t="s">
        <v>158</v>
      </c>
      <c r="QX66" s="131" t="s">
        <v>158</v>
      </c>
      <c r="QY66" s="130" t="s">
        <v>158</v>
      </c>
      <c r="QZ66" s="131">
        <v>5.1278763783084482</v>
      </c>
      <c r="RA66" s="131">
        <v>5.2548936170212759</v>
      </c>
      <c r="RB66" s="131">
        <v>4.4916666666666671</v>
      </c>
      <c r="RC66" s="131">
        <v>5.9213555555555564</v>
      </c>
      <c r="RD66" s="131">
        <v>6.7794892473118278</v>
      </c>
      <c r="RE66" s="131">
        <v>5.0431999999999997</v>
      </c>
      <c r="RF66" s="131">
        <v>5.0314081145584728</v>
      </c>
      <c r="RG66" s="131">
        <v>5.4321483375959083</v>
      </c>
      <c r="RH66" s="131">
        <v>4.278712273641851</v>
      </c>
      <c r="RI66" s="131">
        <v>6.4092975206611564</v>
      </c>
      <c r="RJ66" s="131">
        <v>4.940845986984816</v>
      </c>
      <c r="RK66" s="131">
        <v>4.8128108108108103</v>
      </c>
      <c r="RL66" s="131" t="s">
        <v>158</v>
      </c>
      <c r="RM66" s="131" t="s">
        <v>158</v>
      </c>
      <c r="RN66" s="131" t="s">
        <v>158</v>
      </c>
      <c r="RO66" s="131" t="s">
        <v>158</v>
      </c>
      <c r="RP66" s="131" t="s">
        <v>158</v>
      </c>
      <c r="RQ66" s="131" t="s">
        <v>158</v>
      </c>
      <c r="RR66" s="131" t="s">
        <v>158</v>
      </c>
      <c r="RS66" s="131" t="s">
        <v>158</v>
      </c>
      <c r="RT66" s="131" t="s">
        <v>158</v>
      </c>
      <c r="RU66" s="131" t="s">
        <v>158</v>
      </c>
      <c r="RV66" s="131" t="s">
        <v>158</v>
      </c>
      <c r="RW66" s="131" t="s">
        <v>158</v>
      </c>
      <c r="RX66" s="131" t="s">
        <v>158</v>
      </c>
      <c r="RY66" s="131" t="s">
        <v>158</v>
      </c>
      <c r="RZ66" s="130" t="s">
        <v>158</v>
      </c>
      <c r="SA66" s="131">
        <v>5.8224417070305181</v>
      </c>
      <c r="SB66" s="131">
        <v>6.7451391162029459</v>
      </c>
      <c r="SC66" s="131">
        <v>5.1172916666666675</v>
      </c>
      <c r="SD66" s="131">
        <v>6.8186</v>
      </c>
      <c r="SE66" s="131">
        <v>7.1976075268817201</v>
      </c>
      <c r="SF66" s="131">
        <v>6.2694399999999995</v>
      </c>
      <c r="SG66" s="131">
        <v>6.2136515513126502</v>
      </c>
      <c r="SH66" s="131">
        <v>6.0944501278772378</v>
      </c>
      <c r="SI66" s="131">
        <v>4.6870623742454738</v>
      </c>
      <c r="SJ66" s="131">
        <v>7.1208264462809909</v>
      </c>
      <c r="SK66" s="131">
        <v>5.5271149674620395</v>
      </c>
      <c r="SL66" s="131">
        <v>5.2365405405405401</v>
      </c>
      <c r="SM66" s="131" t="s">
        <v>158</v>
      </c>
      <c r="SN66" s="131" t="s">
        <v>158</v>
      </c>
      <c r="SO66" s="131" t="s">
        <v>158</v>
      </c>
      <c r="SP66" s="131" t="s">
        <v>158</v>
      </c>
      <c r="SQ66" s="131" t="s">
        <v>158</v>
      </c>
      <c r="SR66" s="131" t="s">
        <v>158</v>
      </c>
      <c r="SS66" s="131" t="s">
        <v>158</v>
      </c>
      <c r="ST66" s="131" t="s">
        <v>158</v>
      </c>
      <c r="SU66" s="131" t="s">
        <v>158</v>
      </c>
      <c r="SV66" s="131" t="s">
        <v>158</v>
      </c>
      <c r="SW66" s="131" t="s">
        <v>158</v>
      </c>
      <c r="SX66" s="131" t="s">
        <v>158</v>
      </c>
      <c r="SY66" s="131" t="s">
        <v>158</v>
      </c>
      <c r="SZ66" s="131" t="s">
        <v>158</v>
      </c>
      <c r="TA66" s="378" t="s">
        <v>158</v>
      </c>
      <c r="TB66" s="132">
        <v>2.1864352645913745</v>
      </c>
      <c r="TC66" s="132">
        <v>2.8773584905660377</v>
      </c>
      <c r="TD66" s="132">
        <v>0.80952380952380953</v>
      </c>
      <c r="TE66" s="132">
        <v>0.92233009708737868</v>
      </c>
      <c r="TF66" s="132">
        <v>1.5247524752475248</v>
      </c>
      <c r="TG66" s="132">
        <v>0.64583333333333337</v>
      </c>
      <c r="TH66" s="132">
        <v>2.90625</v>
      </c>
      <c r="TI66" s="132">
        <v>2.0602409638554215</v>
      </c>
      <c r="TJ66" s="132">
        <v>-4.5050505050505052</v>
      </c>
      <c r="TK66" s="132">
        <v>-5.3134328358208958</v>
      </c>
      <c r="TL66" s="132">
        <v>-0.35164835164835168</v>
      </c>
      <c r="TM66" s="132">
        <v>0.42307692307692307</v>
      </c>
      <c r="TN66" s="132" t="s">
        <v>158</v>
      </c>
      <c r="TO66" s="132" t="s">
        <v>158</v>
      </c>
      <c r="TP66" s="132" t="s">
        <v>158</v>
      </c>
      <c r="TQ66" s="132" t="s">
        <v>158</v>
      </c>
      <c r="TR66" s="132" t="s">
        <v>158</v>
      </c>
      <c r="TS66" s="132" t="s">
        <v>158</v>
      </c>
      <c r="TT66" s="132" t="s">
        <v>158</v>
      </c>
      <c r="TU66" s="132" t="s">
        <v>158</v>
      </c>
      <c r="TV66" s="132" t="s">
        <v>158</v>
      </c>
      <c r="TW66" s="132" t="s">
        <v>158</v>
      </c>
      <c r="TX66" s="132" t="s">
        <v>158</v>
      </c>
      <c r="TY66" s="132" t="s">
        <v>158</v>
      </c>
      <c r="TZ66" s="132" t="s">
        <v>158</v>
      </c>
      <c r="UA66" s="132" t="s">
        <v>158</v>
      </c>
      <c r="UB66" s="235" t="s">
        <v>158</v>
      </c>
      <c r="UC66" s="236">
        <v>27.2</v>
      </c>
      <c r="UD66" s="236">
        <v>28.3</v>
      </c>
      <c r="UE66" s="236">
        <v>28.03</v>
      </c>
      <c r="UF66" s="236">
        <v>28.9</v>
      </c>
      <c r="UG66" s="236">
        <v>29.77</v>
      </c>
      <c r="UH66" s="236">
        <v>27.64</v>
      </c>
      <c r="UI66" s="236">
        <v>28.59</v>
      </c>
      <c r="UJ66" s="236">
        <v>23.2</v>
      </c>
      <c r="UK66" s="236">
        <v>21.57</v>
      </c>
      <c r="UL66" s="236">
        <v>19.54</v>
      </c>
      <c r="UM66" s="236">
        <v>12.66</v>
      </c>
      <c r="UN66" s="236">
        <v>10.51</v>
      </c>
      <c r="UO66" s="231" t="s">
        <v>5</v>
      </c>
      <c r="UP66" s="231" t="s">
        <v>5</v>
      </c>
      <c r="UQ66" s="231" t="s">
        <v>5</v>
      </c>
      <c r="UR66" s="231" t="s">
        <v>5</v>
      </c>
      <c r="US66" s="231" t="s">
        <v>5</v>
      </c>
      <c r="UT66" s="231" t="s">
        <v>5</v>
      </c>
      <c r="UU66" s="231" t="s">
        <v>5</v>
      </c>
      <c r="UV66" s="231" t="s">
        <v>5</v>
      </c>
      <c r="UW66" s="231" t="s">
        <v>5</v>
      </c>
      <c r="UX66" s="231" t="s">
        <v>5</v>
      </c>
      <c r="UY66" s="231" t="s">
        <v>5</v>
      </c>
      <c r="UZ66" s="231" t="s">
        <v>5</v>
      </c>
      <c r="VA66" s="231" t="s">
        <v>5</v>
      </c>
      <c r="VB66" s="231" t="s">
        <v>5</v>
      </c>
      <c r="VC66" s="130" t="s">
        <v>158</v>
      </c>
      <c r="VD66" s="131">
        <v>1.2246323897058824</v>
      </c>
      <c r="VE66" s="131">
        <v>0.7148409893992933</v>
      </c>
      <c r="VF66" s="131">
        <v>0.9354263289332857</v>
      </c>
      <c r="VG66" s="131">
        <v>0.76643598615916952</v>
      </c>
      <c r="VH66" s="131">
        <v>0.77762848505206583</v>
      </c>
      <c r="VI66" s="131">
        <v>0.59225759768451525</v>
      </c>
      <c r="VJ66" s="131">
        <v>0.53899965022735219</v>
      </c>
      <c r="VK66" s="131">
        <v>0.88405172413793109</v>
      </c>
      <c r="VL66" s="131">
        <v>0.91608715808993979</v>
      </c>
      <c r="VM66" s="131">
        <v>1.0619242579324464</v>
      </c>
      <c r="VN66" s="131">
        <v>1.69826224328594</v>
      </c>
      <c r="VO66" s="131">
        <v>1.995242626070409</v>
      </c>
      <c r="VP66" s="131" t="s">
        <v>158</v>
      </c>
      <c r="VQ66" s="131" t="s">
        <v>158</v>
      </c>
      <c r="VR66" s="131" t="s">
        <v>158</v>
      </c>
      <c r="VS66" s="131" t="s">
        <v>158</v>
      </c>
      <c r="VT66" s="131" t="s">
        <v>158</v>
      </c>
      <c r="VU66" s="131" t="s">
        <v>158</v>
      </c>
      <c r="VV66" s="131" t="s">
        <v>158</v>
      </c>
      <c r="VW66" s="131" t="s">
        <v>158</v>
      </c>
      <c r="VX66" s="131" t="s">
        <v>158</v>
      </c>
      <c r="VY66" s="131" t="s">
        <v>158</v>
      </c>
      <c r="VZ66" s="131" t="s">
        <v>158</v>
      </c>
      <c r="WA66" s="131" t="s">
        <v>158</v>
      </c>
      <c r="WB66" s="131" t="s">
        <v>158</v>
      </c>
      <c r="WC66" s="131" t="s">
        <v>158</v>
      </c>
      <c r="WD66" s="130" t="s">
        <v>158</v>
      </c>
      <c r="WE66" s="131">
        <v>1.4586741251171764</v>
      </c>
      <c r="WF66" s="131">
        <v>1.0703180212014134</v>
      </c>
      <c r="WG66" s="131">
        <v>1.0988226899750266</v>
      </c>
      <c r="WH66" s="131">
        <v>0.89515570934256061</v>
      </c>
      <c r="WI66" s="131">
        <v>0.83876385623110516</v>
      </c>
      <c r="WJ66" s="131">
        <v>0.7127351664254703</v>
      </c>
      <c r="WK66" s="131">
        <v>0.76810073452256034</v>
      </c>
      <c r="WL66" s="131">
        <v>1.1030172413793105</v>
      </c>
      <c r="WM66" s="131">
        <v>0.99582753824756609</v>
      </c>
      <c r="WN66" s="131">
        <v>1.1847492323439099</v>
      </c>
      <c r="WO66" s="131">
        <v>1.977093206951027</v>
      </c>
      <c r="WP66" s="131">
        <v>2.1722169362511892</v>
      </c>
      <c r="WQ66" s="131" t="s">
        <v>158</v>
      </c>
      <c r="WR66" s="131" t="s">
        <v>158</v>
      </c>
      <c r="WS66" s="131" t="s">
        <v>158</v>
      </c>
      <c r="WT66" s="131" t="s">
        <v>158</v>
      </c>
      <c r="WU66" s="131" t="s">
        <v>158</v>
      </c>
      <c r="WV66" s="131" t="s">
        <v>158</v>
      </c>
      <c r="WW66" s="131" t="s">
        <v>158</v>
      </c>
      <c r="WX66" s="131" t="s">
        <v>158</v>
      </c>
      <c r="WY66" s="131" t="s">
        <v>158</v>
      </c>
      <c r="WZ66" s="131" t="s">
        <v>158</v>
      </c>
      <c r="XA66" s="131" t="s">
        <v>158</v>
      </c>
      <c r="XB66" s="131" t="s">
        <v>158</v>
      </c>
      <c r="XC66" s="131" t="s">
        <v>158</v>
      </c>
      <c r="XD66" s="131" t="s">
        <v>158</v>
      </c>
      <c r="XE66" s="130" t="s">
        <v>158</v>
      </c>
      <c r="XF66" s="131">
        <v>1.6562499632352941</v>
      </c>
      <c r="XG66" s="131">
        <v>1.3738515901060071</v>
      </c>
      <c r="XH66" s="131">
        <v>1.2518729932215484</v>
      </c>
      <c r="XI66" s="131">
        <v>1.030795847750865</v>
      </c>
      <c r="XJ66" s="131">
        <v>0.89049378569029236</v>
      </c>
      <c r="XK66" s="131">
        <v>0.88603473227206941</v>
      </c>
      <c r="XL66" s="131">
        <v>0.94858342077649527</v>
      </c>
      <c r="XM66" s="131">
        <v>1.2375</v>
      </c>
      <c r="XN66" s="131">
        <v>1.0908669448307835</v>
      </c>
      <c r="XO66" s="131">
        <v>1.316274309109519</v>
      </c>
      <c r="XP66" s="131">
        <v>2.2116903633491312</v>
      </c>
      <c r="XQ66" s="131">
        <v>2.3634633682207422</v>
      </c>
      <c r="XR66" s="131" t="s">
        <v>158</v>
      </c>
      <c r="XS66" s="131" t="s">
        <v>158</v>
      </c>
      <c r="XT66" s="131" t="s">
        <v>158</v>
      </c>
      <c r="XU66" s="131" t="s">
        <v>158</v>
      </c>
      <c r="XV66" s="131" t="s">
        <v>158</v>
      </c>
      <c r="XW66" s="131" t="s">
        <v>158</v>
      </c>
      <c r="XX66" s="131" t="s">
        <v>158</v>
      </c>
      <c r="XY66" s="131" t="s">
        <v>158</v>
      </c>
      <c r="XZ66" s="131" t="s">
        <v>158</v>
      </c>
      <c r="YA66" s="131" t="s">
        <v>158</v>
      </c>
      <c r="YB66" s="131" t="s">
        <v>158</v>
      </c>
      <c r="YC66" s="131" t="s">
        <v>158</v>
      </c>
      <c r="YD66" s="131" t="s">
        <v>158</v>
      </c>
      <c r="YE66" s="131" t="s">
        <v>158</v>
      </c>
      <c r="YF66" s="235" t="s">
        <v>158</v>
      </c>
      <c r="YG66" s="8">
        <v>112.054541</v>
      </c>
      <c r="YH66" s="8">
        <v>106</v>
      </c>
      <c r="YI66" s="8">
        <v>105</v>
      </c>
      <c r="YJ66" s="8">
        <v>103</v>
      </c>
      <c r="YK66" s="8">
        <v>101</v>
      </c>
      <c r="YL66" s="8">
        <v>96</v>
      </c>
      <c r="YM66" s="8">
        <v>96</v>
      </c>
      <c r="YN66" s="8">
        <v>83</v>
      </c>
      <c r="YO66" s="8">
        <v>99</v>
      </c>
      <c r="YP66" s="8">
        <v>67</v>
      </c>
      <c r="YQ66" s="8">
        <v>91</v>
      </c>
      <c r="YR66" s="8">
        <v>78</v>
      </c>
      <c r="YS66" s="231" t="s">
        <v>5</v>
      </c>
      <c r="YT66" s="231" t="s">
        <v>5</v>
      </c>
      <c r="YU66" s="231" t="s">
        <v>5</v>
      </c>
      <c r="YV66" s="231" t="s">
        <v>5</v>
      </c>
      <c r="YW66" s="231" t="s">
        <v>5</v>
      </c>
      <c r="YX66" s="231" t="s">
        <v>5</v>
      </c>
      <c r="YY66" s="231" t="s">
        <v>5</v>
      </c>
      <c r="YZ66" s="231" t="s">
        <v>5</v>
      </c>
      <c r="ZA66" s="231" t="s">
        <v>5</v>
      </c>
      <c r="ZB66" s="231" t="s">
        <v>5</v>
      </c>
      <c r="ZC66" s="231" t="s">
        <v>5</v>
      </c>
      <c r="ZD66" s="231" t="s">
        <v>5</v>
      </c>
      <c r="ZE66" s="231" t="s">
        <v>5</v>
      </c>
      <c r="ZF66" s="231" t="s">
        <v>5</v>
      </c>
      <c r="ZG66" s="235" t="s">
        <v>158</v>
      </c>
      <c r="ZH66" s="133">
        <v>2.18E-2</v>
      </c>
      <c r="ZI66" s="133">
        <v>2.75E-2</v>
      </c>
      <c r="ZJ66" s="133">
        <v>2.4799999999999999E-2</v>
      </c>
      <c r="ZK66" s="133">
        <v>7.6200000000000004E-2</v>
      </c>
      <c r="ZL66" s="133">
        <v>3.6900000000000002E-2</v>
      </c>
      <c r="ZM66" s="133">
        <v>3.15E-2</v>
      </c>
      <c r="ZN66" s="133">
        <v>2.58E-2</v>
      </c>
      <c r="ZO66" s="133">
        <v>9.3999999999999986E-3</v>
      </c>
      <c r="ZP66" s="133">
        <v>7.1399999999999991E-2</v>
      </c>
      <c r="ZQ66" s="133">
        <v>3.2500000000000001E-2</v>
      </c>
      <c r="ZR66" s="133">
        <v>6.0499999999999998E-2</v>
      </c>
      <c r="ZS66" s="133">
        <v>1.6799999999999999E-2</v>
      </c>
      <c r="ZT66" s="379" t="s">
        <v>158</v>
      </c>
      <c r="ZU66" s="133">
        <v>2.4500000000000001E-2</v>
      </c>
      <c r="ZV66" s="133">
        <v>2.6599999999999999E-2</v>
      </c>
      <c r="ZW66" s="133">
        <v>2.7000000000000003E-2</v>
      </c>
      <c r="ZX66" s="133">
        <v>5.5300000000000002E-2</v>
      </c>
      <c r="ZY66" s="133">
        <v>3.5200000000000002E-2</v>
      </c>
      <c r="ZZ66" s="133">
        <v>3.2799999999999996E-2</v>
      </c>
      <c r="AAA66" s="133">
        <v>2.9900000000000003E-2</v>
      </c>
      <c r="AAB66" s="133">
        <v>1.4199999999999999E-2</v>
      </c>
      <c r="AAC66" s="133">
        <v>5.6299999999999996E-2</v>
      </c>
      <c r="AAD66" s="133">
        <v>3.1600000000000003E-2</v>
      </c>
      <c r="AAE66" s="133">
        <v>6.1799999999999994E-2</v>
      </c>
      <c r="AAF66" s="133">
        <v>2.76E-2</v>
      </c>
      <c r="AAG66" s="235" t="s">
        <v>158</v>
      </c>
      <c r="AAH66" s="8">
        <v>1857</v>
      </c>
      <c r="AAI66" s="8">
        <v>1791</v>
      </c>
      <c r="AAJ66" s="8">
        <v>1713</v>
      </c>
      <c r="AAK66" s="8">
        <v>1249</v>
      </c>
      <c r="AAL66" s="8">
        <v>1046</v>
      </c>
      <c r="AAM66" s="8">
        <v>1214</v>
      </c>
      <c r="AAN66" s="8">
        <v>1251</v>
      </c>
      <c r="AAO66" s="8">
        <v>1228</v>
      </c>
      <c r="AAP66" s="8">
        <v>1393</v>
      </c>
      <c r="AAQ66" s="8">
        <v>1291</v>
      </c>
      <c r="AAR66" s="8">
        <v>1770</v>
      </c>
      <c r="AAS66" s="8">
        <v>1760</v>
      </c>
      <c r="AAT66" s="231" t="s">
        <v>5</v>
      </c>
      <c r="AAU66" s="231" t="s">
        <v>5</v>
      </c>
      <c r="AAV66" s="231" t="s">
        <v>5</v>
      </c>
      <c r="AAW66" s="231" t="s">
        <v>5</v>
      </c>
      <c r="AAX66" s="231" t="s">
        <v>5</v>
      </c>
      <c r="AAY66" s="231" t="s">
        <v>5</v>
      </c>
      <c r="AAZ66" s="231" t="s">
        <v>5</v>
      </c>
      <c r="ABA66" s="231" t="s">
        <v>5</v>
      </c>
      <c r="ABB66" s="231" t="s">
        <v>5</v>
      </c>
      <c r="ABC66" s="231" t="s">
        <v>5</v>
      </c>
      <c r="ABD66" s="231" t="s">
        <v>5</v>
      </c>
      <c r="ABE66" s="231" t="s">
        <v>5</v>
      </c>
      <c r="ABF66" s="231" t="s">
        <v>5</v>
      </c>
      <c r="ABG66" s="231" t="s">
        <v>5</v>
      </c>
      <c r="ABH66" s="235" t="s">
        <v>158</v>
      </c>
      <c r="ABI66" s="8">
        <v>867</v>
      </c>
      <c r="ABJ66" s="8">
        <v>611</v>
      </c>
      <c r="ABK66" s="8">
        <v>720</v>
      </c>
      <c r="ABL66" s="8">
        <v>450</v>
      </c>
      <c r="ABM66" s="8">
        <v>372</v>
      </c>
      <c r="ABN66" s="8">
        <v>375</v>
      </c>
      <c r="ABO66" s="8">
        <v>419</v>
      </c>
      <c r="ABP66" s="8">
        <v>391</v>
      </c>
      <c r="ABQ66" s="8">
        <v>497</v>
      </c>
      <c r="ABR66" s="8">
        <v>242</v>
      </c>
      <c r="ABS66" s="8">
        <v>461</v>
      </c>
      <c r="ABT66" s="8">
        <v>370</v>
      </c>
      <c r="ABU66" s="231" t="s">
        <v>5</v>
      </c>
      <c r="ABV66" s="231" t="s">
        <v>5</v>
      </c>
      <c r="ABW66" s="231" t="s">
        <v>5</v>
      </c>
      <c r="ABX66" s="231" t="s">
        <v>5</v>
      </c>
      <c r="ABY66" s="231" t="s">
        <v>5</v>
      </c>
      <c r="ABZ66" s="231" t="s">
        <v>5</v>
      </c>
      <c r="ACA66" s="231" t="s">
        <v>5</v>
      </c>
      <c r="ACB66" s="231" t="s">
        <v>5</v>
      </c>
      <c r="ACC66" s="231" t="s">
        <v>5</v>
      </c>
      <c r="ACD66" s="231" t="s">
        <v>5</v>
      </c>
      <c r="ACE66" s="231" t="s">
        <v>5</v>
      </c>
      <c r="ACF66" s="231" t="s">
        <v>5</v>
      </c>
      <c r="ACG66" s="231" t="s">
        <v>5</v>
      </c>
      <c r="ACH66" s="231" t="s">
        <v>5</v>
      </c>
      <c r="ACI66" s="235" t="s">
        <v>158</v>
      </c>
      <c r="ACJ66" s="8">
        <v>245</v>
      </c>
      <c r="ACK66" s="8">
        <v>305</v>
      </c>
      <c r="ACL66" s="8">
        <v>85</v>
      </c>
      <c r="ACM66" s="8">
        <v>95</v>
      </c>
      <c r="ACN66" s="8">
        <v>154</v>
      </c>
      <c r="ACO66" s="8">
        <v>62</v>
      </c>
      <c r="ACP66" s="8">
        <v>279</v>
      </c>
      <c r="ACQ66" s="8">
        <v>171</v>
      </c>
      <c r="ACR66" s="8">
        <v>-446</v>
      </c>
      <c r="ACS66" s="8">
        <v>-356</v>
      </c>
      <c r="ACT66" s="8">
        <v>-32</v>
      </c>
      <c r="ACU66" s="8">
        <v>33</v>
      </c>
      <c r="ACV66" s="237" t="s">
        <v>5</v>
      </c>
      <c r="ACW66" s="237" t="s">
        <v>5</v>
      </c>
      <c r="ACX66" s="237" t="s">
        <v>5</v>
      </c>
      <c r="ACY66" s="237" t="s">
        <v>5</v>
      </c>
      <c r="ACZ66" s="237" t="s">
        <v>5</v>
      </c>
      <c r="ADA66" s="237" t="s">
        <v>5</v>
      </c>
      <c r="ADB66" s="237" t="s">
        <v>5</v>
      </c>
      <c r="ADC66" s="237" t="s">
        <v>5</v>
      </c>
      <c r="ADD66" s="237" t="s">
        <v>5</v>
      </c>
      <c r="ADE66" s="237" t="s">
        <v>5</v>
      </c>
      <c r="ADF66" s="237" t="s">
        <v>5</v>
      </c>
      <c r="ADG66" s="237" t="s">
        <v>5</v>
      </c>
      <c r="ADH66" s="237" t="s">
        <v>5</v>
      </c>
      <c r="ADI66" s="237" t="s">
        <v>5</v>
      </c>
      <c r="ADJ66" s="127" t="s">
        <v>158</v>
      </c>
      <c r="ADK66" s="128">
        <v>5.4358974358974361</v>
      </c>
      <c r="ADL66" s="128">
        <v>2.5779220779220777</v>
      </c>
      <c r="ADM66" s="128">
        <v>2.5763888888888888</v>
      </c>
      <c r="ADN66" s="128">
        <v>0.80092592592592582</v>
      </c>
      <c r="ADO66" s="128">
        <v>1.5093457943925235</v>
      </c>
      <c r="ADP66" s="128">
        <v>1.6593406593406592</v>
      </c>
      <c r="ADQ66" s="128">
        <v>2.0142857142857147</v>
      </c>
      <c r="ADR66" s="128">
        <v>4.6785714285714279</v>
      </c>
      <c r="ADS66" s="128">
        <v>0.60576923076923073</v>
      </c>
      <c r="ADT66" s="128">
        <v>1.5</v>
      </c>
      <c r="ADU66" s="128">
        <v>0.79245283018867918</v>
      </c>
      <c r="ADV66" s="128">
        <v>1.8260869565217392</v>
      </c>
      <c r="ADW66" s="128">
        <v>0.7078651685393258</v>
      </c>
      <c r="ADX66" s="128" t="s">
        <v>158</v>
      </c>
      <c r="ADY66" s="128" t="s">
        <v>158</v>
      </c>
      <c r="ADZ66" s="128" t="s">
        <v>158</v>
      </c>
      <c r="AEA66" s="128" t="s">
        <v>158</v>
      </c>
      <c r="AEB66" s="128" t="s">
        <v>158</v>
      </c>
      <c r="AEC66" s="128" t="s">
        <v>158</v>
      </c>
      <c r="AED66" s="128" t="s">
        <v>158</v>
      </c>
      <c r="AEE66" s="128" t="s">
        <v>158</v>
      </c>
      <c r="AEF66" s="128" t="s">
        <v>158</v>
      </c>
      <c r="AEG66" s="128" t="s">
        <v>158</v>
      </c>
      <c r="AEH66" s="128" t="s">
        <v>158</v>
      </c>
      <c r="AEI66" s="128" t="s">
        <v>158</v>
      </c>
      <c r="AEJ66" s="128" t="s">
        <v>158</v>
      </c>
      <c r="AEK66" s="127" t="s">
        <v>158</v>
      </c>
      <c r="AEL66" s="128">
        <v>0.27399726288350634</v>
      </c>
      <c r="AEM66" s="128">
        <v>0.34436988543371516</v>
      </c>
      <c r="AEN66" s="128">
        <v>0.27052083333333332</v>
      </c>
      <c r="AEO66" s="128">
        <v>0.39597777777777776</v>
      </c>
      <c r="AEP66" s="128">
        <v>0.43848118279569898</v>
      </c>
      <c r="AEQ66" s="128">
        <v>0.38656000000000001</v>
      </c>
      <c r="AER66" s="128">
        <v>0.32305489260143205</v>
      </c>
      <c r="AES66" s="128">
        <v>0.27808184143222509</v>
      </c>
      <c r="AET66" s="128">
        <v>0.25098591549295779</v>
      </c>
      <c r="AEU66" s="128">
        <v>0.34884297520661156</v>
      </c>
      <c r="AEV66" s="128">
        <v>0.24872017353579176</v>
      </c>
      <c r="AEW66" s="128">
        <v>0.26562162162162162</v>
      </c>
      <c r="AEX66" s="128" t="s">
        <v>158</v>
      </c>
      <c r="AEY66" s="128" t="s">
        <v>158</v>
      </c>
      <c r="AEZ66" s="128" t="s">
        <v>158</v>
      </c>
      <c r="AFA66" s="128" t="s">
        <v>158</v>
      </c>
      <c r="AFB66" s="128" t="s">
        <v>158</v>
      </c>
      <c r="AFC66" s="128" t="s">
        <v>158</v>
      </c>
      <c r="AFD66" s="128" t="s">
        <v>158</v>
      </c>
      <c r="AFE66" s="128" t="s">
        <v>158</v>
      </c>
      <c r="AFF66" s="128" t="s">
        <v>158</v>
      </c>
      <c r="AFG66" s="128" t="s">
        <v>158</v>
      </c>
      <c r="AFH66" s="128" t="s">
        <v>158</v>
      </c>
      <c r="AFI66" s="128" t="s">
        <v>158</v>
      </c>
      <c r="AFJ66" s="128" t="s">
        <v>158</v>
      </c>
      <c r="AFK66" s="128" t="s">
        <v>158</v>
      </c>
      <c r="AFL66" s="134" t="s">
        <v>158</v>
      </c>
      <c r="AFM66" s="135">
        <v>0.96961480375510201</v>
      </c>
      <c r="AFN66" s="135">
        <v>0.68986885245901641</v>
      </c>
      <c r="AFO66" s="135">
        <v>2.2914705882352941</v>
      </c>
      <c r="AFP66" s="135">
        <v>1.8756842105263156</v>
      </c>
      <c r="AFQ66" s="135">
        <v>1.0591883116883118</v>
      </c>
      <c r="AFR66" s="135">
        <v>2.3380645161290321</v>
      </c>
      <c r="AFS66" s="135">
        <v>0.48516129032258071</v>
      </c>
      <c r="AFT66" s="135">
        <v>0.63584795321637433</v>
      </c>
      <c r="AFU66" s="135" t="s">
        <v>1282</v>
      </c>
      <c r="AFV66" s="135" t="s">
        <v>1282</v>
      </c>
      <c r="AFW66" s="135" t="s">
        <v>1282</v>
      </c>
      <c r="AFX66" s="135">
        <v>2.978181818181818</v>
      </c>
      <c r="AFY66" s="135" t="s">
        <v>158</v>
      </c>
      <c r="AFZ66" s="135" t="s">
        <v>158</v>
      </c>
      <c r="AGA66" s="135" t="s">
        <v>158</v>
      </c>
      <c r="AGB66" s="135" t="s">
        <v>158</v>
      </c>
      <c r="AGC66" s="135" t="s">
        <v>158</v>
      </c>
      <c r="AGD66" s="135" t="s">
        <v>158</v>
      </c>
      <c r="AGE66" s="135" t="s">
        <v>158</v>
      </c>
      <c r="AGF66" s="135" t="s">
        <v>158</v>
      </c>
      <c r="AGG66" s="135" t="s">
        <v>158</v>
      </c>
      <c r="AGH66" s="135" t="s">
        <v>158</v>
      </c>
      <c r="AGI66" s="135" t="s">
        <v>158</v>
      </c>
      <c r="AGJ66" s="135" t="s">
        <v>158</v>
      </c>
      <c r="AGK66" s="135" t="s">
        <v>158</v>
      </c>
      <c r="AGL66" s="135" t="s">
        <v>158</v>
      </c>
    </row>
    <row r="67" spans="1:870" x14ac:dyDescent="0.2">
      <c r="A67" s="7">
        <v>65</v>
      </c>
      <c r="B67" s="1" t="s">
        <v>404</v>
      </c>
      <c r="C67" s="1" t="s">
        <v>405</v>
      </c>
      <c r="D67" s="94">
        <v>0.625</v>
      </c>
      <c r="E67" s="95">
        <v>0.67500000000000004</v>
      </c>
      <c r="F67" s="57">
        <v>2.7</v>
      </c>
      <c r="G67" s="58" t="s">
        <v>159</v>
      </c>
      <c r="H67" s="58">
        <v>2.7</v>
      </c>
      <c r="I67" s="226" t="s">
        <v>5</v>
      </c>
      <c r="J67" s="58" t="s">
        <v>159</v>
      </c>
      <c r="K67" s="58" t="s">
        <v>1280</v>
      </c>
      <c r="L67" s="226" t="s">
        <v>5</v>
      </c>
      <c r="M67" s="151">
        <v>2.6</v>
      </c>
      <c r="N67" s="124">
        <v>2.0799999999999996</v>
      </c>
      <c r="O67" s="124">
        <v>1.94</v>
      </c>
      <c r="P67" s="124">
        <v>1.7650000000000001</v>
      </c>
      <c r="Q67" s="124">
        <v>1.59</v>
      </c>
      <c r="R67" s="124">
        <v>1.4300000000000002</v>
      </c>
      <c r="S67" s="124">
        <v>1.26</v>
      </c>
      <c r="T67" s="124">
        <v>1.1600000000000001</v>
      </c>
      <c r="U67" s="124">
        <v>1.06</v>
      </c>
      <c r="V67" s="124">
        <v>0.98</v>
      </c>
      <c r="W67" s="124">
        <v>0.98</v>
      </c>
      <c r="X67" s="124">
        <v>0.98</v>
      </c>
      <c r="Y67" s="124">
        <v>0.98</v>
      </c>
      <c r="Z67" s="124">
        <v>0.98</v>
      </c>
      <c r="AA67" s="124">
        <v>0.94</v>
      </c>
      <c r="AB67" s="124">
        <v>0.76</v>
      </c>
      <c r="AC67" s="124">
        <v>0.60000000000000009</v>
      </c>
      <c r="AD67" s="124">
        <v>0.5</v>
      </c>
      <c r="AE67" s="124">
        <v>0.41000000000000003</v>
      </c>
      <c r="AF67" s="124">
        <v>0.35</v>
      </c>
      <c r="AG67" s="124">
        <v>0.32</v>
      </c>
      <c r="AH67" s="124">
        <v>0.3</v>
      </c>
      <c r="AI67" s="124">
        <v>7.4999999999999997E-2</v>
      </c>
      <c r="AJ67" s="124" t="s">
        <v>1344</v>
      </c>
      <c r="AK67" s="124" t="s">
        <v>5</v>
      </c>
      <c r="AL67" s="124" t="s">
        <v>5</v>
      </c>
      <c r="AM67" s="124" t="s">
        <v>5</v>
      </c>
      <c r="AN67" s="124" t="s">
        <v>5</v>
      </c>
      <c r="AO67" s="124" t="s">
        <v>5</v>
      </c>
      <c r="AP67" s="124" t="s">
        <v>5</v>
      </c>
      <c r="AQ67" s="124" t="s">
        <v>5</v>
      </c>
      <c r="AR67" s="136" t="s">
        <v>5</v>
      </c>
      <c r="AS67" s="136" t="s">
        <v>5</v>
      </c>
      <c r="AT67" s="136" t="s">
        <v>5</v>
      </c>
      <c r="AU67" s="136" t="s">
        <v>5</v>
      </c>
      <c r="AV67" s="136" t="s">
        <v>5</v>
      </c>
      <c r="AW67" s="136" t="s">
        <v>5</v>
      </c>
      <c r="AX67" s="140" t="s">
        <v>5</v>
      </c>
      <c r="AY67" s="137" t="s">
        <v>5</v>
      </c>
      <c r="AZ67" s="137" t="s">
        <v>5</v>
      </c>
      <c r="BA67" s="137" t="s">
        <v>5</v>
      </c>
      <c r="BB67" s="137" t="s">
        <v>5</v>
      </c>
      <c r="BC67" s="137" t="s">
        <v>5</v>
      </c>
      <c r="BD67" s="137" t="s">
        <v>5</v>
      </c>
      <c r="BE67" s="137" t="s">
        <v>5</v>
      </c>
      <c r="BF67" s="137" t="s">
        <v>5</v>
      </c>
      <c r="BG67" s="137" t="s">
        <v>5</v>
      </c>
      <c r="BH67" s="137" t="s">
        <v>5</v>
      </c>
      <c r="BI67" s="137" t="s">
        <v>5</v>
      </c>
      <c r="BJ67" s="137" t="s">
        <v>5</v>
      </c>
      <c r="BK67" s="137" t="s">
        <v>5</v>
      </c>
      <c r="BL67" s="137" t="s">
        <v>5</v>
      </c>
      <c r="BM67" s="126">
        <v>0.25000000000000022</v>
      </c>
      <c r="BN67" s="125">
        <v>7.2164948453607991E-2</v>
      </c>
      <c r="BO67" s="125">
        <v>9.9150141643059353E-2</v>
      </c>
      <c r="BP67" s="125">
        <v>0.11006289308176109</v>
      </c>
      <c r="BQ67" s="125">
        <v>0.11188811188811187</v>
      </c>
      <c r="BR67" s="125">
        <v>0.13492063492063511</v>
      </c>
      <c r="BS67" s="125">
        <v>8.6206896551723977E-2</v>
      </c>
      <c r="BT67" s="125">
        <v>9.4339622641509413E-2</v>
      </c>
      <c r="BU67" s="125">
        <v>8.163265306122458E-2</v>
      </c>
      <c r="BV67" s="125">
        <v>0</v>
      </c>
      <c r="BW67" s="125">
        <v>0</v>
      </c>
      <c r="BX67" s="125">
        <v>0</v>
      </c>
      <c r="BY67" s="125">
        <v>0</v>
      </c>
      <c r="BZ67" s="125">
        <v>4.2553191489361764E-2</v>
      </c>
      <c r="CA67" s="125">
        <v>0.23684210526315774</v>
      </c>
      <c r="CB67" s="125">
        <v>0.26666666666666639</v>
      </c>
      <c r="CC67" s="125">
        <v>0.20000000000000018</v>
      </c>
      <c r="CD67" s="125">
        <v>0.21951219512195119</v>
      </c>
      <c r="CE67" s="125">
        <v>0.17142857142857149</v>
      </c>
      <c r="CF67" s="125">
        <v>9.375E-2</v>
      </c>
      <c r="CG67" s="125">
        <v>6.6666666666666652E-2</v>
      </c>
      <c r="CH67" s="125">
        <v>3</v>
      </c>
      <c r="CI67" s="125" t="s">
        <v>158</v>
      </c>
      <c r="CJ67" s="125" t="s">
        <v>158</v>
      </c>
      <c r="CK67" s="125" t="s">
        <v>158</v>
      </c>
      <c r="CL67" s="125" t="s">
        <v>158</v>
      </c>
      <c r="CM67" s="125" t="s">
        <v>158</v>
      </c>
      <c r="CN67" s="125" t="s">
        <v>158</v>
      </c>
      <c r="CO67" s="125" t="s">
        <v>158</v>
      </c>
      <c r="CP67" s="125" t="s">
        <v>158</v>
      </c>
      <c r="CQ67" s="125" t="s">
        <v>158</v>
      </c>
      <c r="CR67" s="125" t="s">
        <v>158</v>
      </c>
      <c r="CS67" s="125" t="s">
        <v>158</v>
      </c>
      <c r="CT67" s="125" t="s">
        <v>158</v>
      </c>
      <c r="CU67" s="125" t="s">
        <v>158</v>
      </c>
      <c r="CV67" s="125" t="s">
        <v>158</v>
      </c>
      <c r="CW67" s="125" t="s">
        <v>158</v>
      </c>
      <c r="CX67" s="125" t="s">
        <v>158</v>
      </c>
      <c r="CY67" s="125" t="s">
        <v>158</v>
      </c>
      <c r="CZ67" s="125" t="s">
        <v>158</v>
      </c>
      <c r="DA67" s="125" t="s">
        <v>158</v>
      </c>
      <c r="DB67" s="125" t="s">
        <v>158</v>
      </c>
      <c r="DC67" s="125" t="s">
        <v>158</v>
      </c>
      <c r="DD67" s="125" t="s">
        <v>158</v>
      </c>
      <c r="DE67" s="125" t="s">
        <v>158</v>
      </c>
      <c r="DF67" s="125" t="s">
        <v>158</v>
      </c>
      <c r="DG67" s="125" t="s">
        <v>158</v>
      </c>
      <c r="DH67" s="125" t="s">
        <v>158</v>
      </c>
      <c r="DI67" s="125" t="s">
        <v>158</v>
      </c>
      <c r="DJ67" s="125" t="s">
        <v>158</v>
      </c>
      <c r="DK67" s="125" t="s">
        <v>158</v>
      </c>
      <c r="DL67" s="127">
        <v>3.1335005025466628E-2</v>
      </c>
      <c r="DM67" s="128">
        <v>2.7058669426616253E-2</v>
      </c>
      <c r="DN67" s="128">
        <v>2.5449298176570902E-2</v>
      </c>
      <c r="DO67" s="128">
        <v>2.4578749477788611E-2</v>
      </c>
      <c r="DP67" s="128">
        <v>2.5641025641025644E-2</v>
      </c>
      <c r="DQ67" s="128">
        <v>2.3165397699659813E-2</v>
      </c>
      <c r="DR67" s="128">
        <v>2.1705426356589147E-2</v>
      </c>
      <c r="DS67" s="128">
        <v>2.5190010857763307E-2</v>
      </c>
      <c r="DT67" s="128">
        <v>2.1479229989868287E-2</v>
      </c>
      <c r="DU67" s="128">
        <v>1.960392078415683E-2</v>
      </c>
      <c r="DV67" s="128">
        <v>2.9778182923123672E-2</v>
      </c>
      <c r="DW67" s="128">
        <v>2.3322227510709184E-2</v>
      </c>
      <c r="DX67" s="128">
        <v>2.6203208556149733E-2</v>
      </c>
      <c r="DY67" s="128">
        <v>2.9969418960244645E-2</v>
      </c>
      <c r="DZ67" s="128">
        <v>2.2045028142589115E-2</v>
      </c>
      <c r="EA67" s="128">
        <v>1.7371428571428572E-2</v>
      </c>
      <c r="EB67" s="128">
        <v>1.6094420600858372E-2</v>
      </c>
      <c r="EC67" s="128">
        <v>1.676727028839705E-2</v>
      </c>
      <c r="ED67" s="128">
        <v>1.4679556032939493E-2</v>
      </c>
      <c r="EE67" s="128">
        <v>1.585144927536232E-2</v>
      </c>
      <c r="EF67" s="128">
        <v>1.3445378151260503E-2</v>
      </c>
      <c r="EG67" s="128">
        <v>1.276595744680851E-2</v>
      </c>
      <c r="EH67" s="128">
        <v>3.6144578313253009E-3</v>
      </c>
      <c r="EI67" s="128" t="s">
        <v>158</v>
      </c>
      <c r="EJ67" s="128" t="s">
        <v>158</v>
      </c>
      <c r="EK67" s="128" t="s">
        <v>158</v>
      </c>
      <c r="EL67" s="128" t="s">
        <v>158</v>
      </c>
      <c r="EM67" s="127">
        <v>3.6014492337432993E-2</v>
      </c>
      <c r="EN67" s="128">
        <v>3.0238634300040756E-2</v>
      </c>
      <c r="EO67" s="128">
        <v>3.7487922705314008E-2</v>
      </c>
      <c r="EP67" s="128">
        <v>3.1716082659478888E-2</v>
      </c>
      <c r="EQ67" s="128">
        <v>3.0384100898146381E-2</v>
      </c>
      <c r="ER67" s="128">
        <v>2.5485653181251115E-2</v>
      </c>
      <c r="ES67" s="128">
        <v>2.8327338129496404E-2</v>
      </c>
      <c r="ET67" s="128">
        <v>2.7397260273972605E-2</v>
      </c>
      <c r="EU67" s="128">
        <v>2.3306948109058929E-2</v>
      </c>
      <c r="EV67" s="128">
        <v>2.406679764243615E-2</v>
      </c>
      <c r="EW67" s="128">
        <v>3.6444775009297138E-2</v>
      </c>
      <c r="EX67" s="128">
        <v>2.7267668336115748E-2</v>
      </c>
      <c r="EY67" s="128">
        <v>2.925373134328358E-2</v>
      </c>
      <c r="EZ67" s="128">
        <v>3.8236441669918068E-2</v>
      </c>
      <c r="FA67" s="128">
        <v>2.7901454437518552E-2</v>
      </c>
      <c r="FB67" s="128">
        <v>1.9890081130594085E-2</v>
      </c>
      <c r="FC67" s="128">
        <v>1.843884449907806E-2</v>
      </c>
      <c r="FD67" s="128">
        <v>1.75561797752809E-2</v>
      </c>
      <c r="FE67" s="128">
        <v>1.7454235845040446E-2</v>
      </c>
      <c r="FF67" s="128">
        <v>1.8363064008394544E-2</v>
      </c>
      <c r="FG67" s="128">
        <v>1.5865146256817054E-2</v>
      </c>
      <c r="FH67" s="128">
        <v>1.5274949083503055E-2</v>
      </c>
      <c r="FI67" s="128" t="s">
        <v>158</v>
      </c>
      <c r="FJ67" s="128" t="s">
        <v>158</v>
      </c>
      <c r="FK67" s="128" t="s">
        <v>158</v>
      </c>
      <c r="FL67" s="128" t="s">
        <v>158</v>
      </c>
      <c r="FM67" s="128" t="s">
        <v>158</v>
      </c>
      <c r="FN67" s="127">
        <v>4.514899961334419E-2</v>
      </c>
      <c r="FO67" s="128">
        <v>3.8554216152841214E-2</v>
      </c>
      <c r="FP67" s="128">
        <v>6.3857801184990126E-2</v>
      </c>
      <c r="FQ67" s="128">
        <v>4.1247955129703202E-2</v>
      </c>
      <c r="FR67" s="128">
        <v>3.8480154888673769E-2</v>
      </c>
      <c r="FS67" s="128">
        <v>2.9339351661879363E-2</v>
      </c>
      <c r="FT67" s="128">
        <v>3.5999999999999997E-2</v>
      </c>
      <c r="FU67" s="128">
        <v>3.0263501174015137E-2</v>
      </c>
      <c r="FV67" s="128">
        <v>2.5993133889161354E-2</v>
      </c>
      <c r="FW67" s="128">
        <v>3.1430404105195639E-2</v>
      </c>
      <c r="FX67" s="128">
        <v>4.7688564476885645E-2</v>
      </c>
      <c r="FY67" s="128">
        <v>3.9595959595959594E-2</v>
      </c>
      <c r="FZ67" s="128">
        <v>3.3007746716066017E-2</v>
      </c>
      <c r="GA67" s="128">
        <v>7.1272727272727265E-2</v>
      </c>
      <c r="GB67" s="128">
        <v>4.8205128205128199E-2</v>
      </c>
      <c r="GC67" s="128">
        <v>2.2189781021897812E-2</v>
      </c>
      <c r="GD67" s="128">
        <v>2.0590253946465343E-2</v>
      </c>
      <c r="GE67" s="128">
        <v>1.8832391713747645E-2</v>
      </c>
      <c r="GF67" s="128">
        <v>1.951451689671585E-2</v>
      </c>
      <c r="GG67" s="128">
        <v>2.0289855072463767E-2</v>
      </c>
      <c r="GH67" s="128">
        <v>0.02</v>
      </c>
      <c r="GI67" s="128">
        <v>1.7647058823529412E-2</v>
      </c>
      <c r="GJ67" s="128">
        <v>9.6153846153846159E-3</v>
      </c>
      <c r="GK67" s="128" t="s">
        <v>158</v>
      </c>
      <c r="GL67" s="128" t="s">
        <v>158</v>
      </c>
      <c r="GM67" s="128" t="s">
        <v>158</v>
      </c>
      <c r="GN67" s="128" t="s">
        <v>158</v>
      </c>
      <c r="GO67" s="109" t="s">
        <v>158</v>
      </c>
      <c r="GP67" s="129">
        <v>7.7</v>
      </c>
      <c r="GQ67" s="129">
        <v>5.7</v>
      </c>
      <c r="GR67" s="129">
        <v>6.4</v>
      </c>
      <c r="GS67" s="129">
        <v>5.59</v>
      </c>
      <c r="GT67" s="129">
        <v>4.8099999999999996</v>
      </c>
      <c r="GU67" s="129">
        <v>5.19</v>
      </c>
      <c r="GV67" s="129">
        <v>3.57</v>
      </c>
      <c r="GW67" s="129">
        <v>3.97</v>
      </c>
      <c r="GX67" s="129">
        <v>3.57</v>
      </c>
      <c r="GY67" s="129">
        <v>3.22</v>
      </c>
      <c r="GZ67" s="129">
        <v>1.18</v>
      </c>
      <c r="HA67" s="129">
        <v>2.93</v>
      </c>
      <c r="HB67" s="129">
        <v>2.5499999999999998</v>
      </c>
      <c r="HC67" s="129">
        <v>0.82</v>
      </c>
      <c r="HD67" s="129">
        <v>2.99</v>
      </c>
      <c r="HE67" s="129">
        <v>2.74</v>
      </c>
      <c r="HF67" s="231" t="s">
        <v>158</v>
      </c>
      <c r="HG67" s="231" t="s">
        <v>158</v>
      </c>
      <c r="HH67" s="231" t="s">
        <v>158</v>
      </c>
      <c r="HI67" s="231" t="s">
        <v>158</v>
      </c>
      <c r="HJ67" s="231" t="s">
        <v>158</v>
      </c>
      <c r="HK67" s="231" t="s">
        <v>158</v>
      </c>
      <c r="HL67" s="231" t="s">
        <v>158</v>
      </c>
      <c r="HM67" s="231" t="s">
        <v>158</v>
      </c>
      <c r="HN67" s="231" t="s">
        <v>158</v>
      </c>
      <c r="HO67" s="231" t="s">
        <v>158</v>
      </c>
      <c r="HP67" s="232" t="s">
        <v>158</v>
      </c>
      <c r="HQ67" s="131">
        <v>7.0064936363636363</v>
      </c>
      <c r="HR67" s="131">
        <v>5.329824561403508</v>
      </c>
      <c r="HS67" s="131">
        <v>6.6859374999999996</v>
      </c>
      <c r="HT67" s="131">
        <v>7.3917710196779964</v>
      </c>
      <c r="HU67" s="131">
        <v>10.133056133056135</v>
      </c>
      <c r="HV67" s="131">
        <v>6.7437379576107892</v>
      </c>
      <c r="HW67" s="131">
        <v>10.736694677871148</v>
      </c>
      <c r="HX67" s="131">
        <v>10.272040302267003</v>
      </c>
      <c r="HY67" s="131">
        <v>8.7338935574229701</v>
      </c>
      <c r="HZ67" s="131">
        <v>6.3819875776397517</v>
      </c>
      <c r="IA67" s="131">
        <v>20.974576271186443</v>
      </c>
      <c r="IB67" s="131">
        <v>10.133105802047782</v>
      </c>
      <c r="IC67" s="131">
        <v>5.3921568627450984</v>
      </c>
      <c r="ID67" s="131">
        <v>23.780487804878049</v>
      </c>
      <c r="IE67" s="131">
        <v>11.454849498327759</v>
      </c>
      <c r="IF67" s="131">
        <v>10.635036496350365</v>
      </c>
      <c r="IG67" s="131" t="s">
        <v>158</v>
      </c>
      <c r="IH67" s="131" t="s">
        <v>158</v>
      </c>
      <c r="II67" s="131" t="s">
        <v>158</v>
      </c>
      <c r="IJ67" s="131" t="s">
        <v>158</v>
      </c>
      <c r="IK67" s="131" t="s">
        <v>158</v>
      </c>
      <c r="IL67" s="131" t="s">
        <v>158</v>
      </c>
      <c r="IM67" s="131" t="s">
        <v>158</v>
      </c>
      <c r="IN67" s="131" t="s">
        <v>158</v>
      </c>
      <c r="IO67" s="131" t="s">
        <v>158</v>
      </c>
      <c r="IP67" s="131" t="s">
        <v>158</v>
      </c>
      <c r="IQ67" s="130" t="s">
        <v>158</v>
      </c>
      <c r="IR67" s="131">
        <v>8.9332695203601169</v>
      </c>
      <c r="IS67" s="131">
        <v>9.0789473684210531</v>
      </c>
      <c r="IT67" s="131">
        <v>8.6953125</v>
      </c>
      <c r="IU67" s="131">
        <v>9.3613595706618966</v>
      </c>
      <c r="IV67" s="131">
        <v>11.665280665280665</v>
      </c>
      <c r="IW67" s="131">
        <v>8.5703275529865106</v>
      </c>
      <c r="IX67" s="131">
        <v>11.859943977591039</v>
      </c>
      <c r="IY67" s="131">
        <v>11.455919395465994</v>
      </c>
      <c r="IZ67" s="131">
        <v>11.406162464985995</v>
      </c>
      <c r="JA67" s="131">
        <v>8.3509316770186324</v>
      </c>
      <c r="JB67" s="131">
        <v>30.457627118644069</v>
      </c>
      <c r="JC67" s="131">
        <v>11.433447098976108</v>
      </c>
      <c r="JD67" s="131">
        <v>10.050980392156863</v>
      </c>
      <c r="JE67" s="131">
        <v>41.085365853658537</v>
      </c>
      <c r="JF67" s="131">
        <v>12.779264214046822</v>
      </c>
      <c r="JG67" s="131">
        <v>11.875912408759122</v>
      </c>
      <c r="JH67" s="131" t="s">
        <v>158</v>
      </c>
      <c r="JI67" s="131" t="s">
        <v>158</v>
      </c>
      <c r="JJ67" s="131" t="s">
        <v>158</v>
      </c>
      <c r="JK67" s="131" t="s">
        <v>158</v>
      </c>
      <c r="JL67" s="131" t="s">
        <v>158</v>
      </c>
      <c r="JM67" s="131" t="s">
        <v>158</v>
      </c>
      <c r="JN67" s="131" t="s">
        <v>158</v>
      </c>
      <c r="JO67" s="131" t="s">
        <v>158</v>
      </c>
      <c r="JP67" s="131" t="s">
        <v>158</v>
      </c>
      <c r="JQ67" s="131" t="s">
        <v>158</v>
      </c>
      <c r="JR67" s="130" t="s">
        <v>158</v>
      </c>
      <c r="JS67" s="131">
        <v>9.9831172727272719</v>
      </c>
      <c r="JT67" s="131">
        <v>13.373684210526315</v>
      </c>
      <c r="JU67" s="131">
        <v>11.2203125</v>
      </c>
      <c r="JV67" s="131">
        <v>11.093023255813954</v>
      </c>
      <c r="JW67" s="131">
        <v>12.833679833679835</v>
      </c>
      <c r="JX67" s="131">
        <v>11.184971098265894</v>
      </c>
      <c r="JY67" s="131">
        <v>12.899159663865547</v>
      </c>
      <c r="JZ67" s="131">
        <v>12.430730478589421</v>
      </c>
      <c r="KA67" s="131">
        <v>14.002801120448181</v>
      </c>
      <c r="KB67" s="131">
        <v>10.220496894409937</v>
      </c>
      <c r="KC67" s="131">
        <v>35.610169491525426</v>
      </c>
      <c r="KD67" s="131">
        <v>12.764505119453924</v>
      </c>
      <c r="KE67" s="131">
        <v>12.823529411764708</v>
      </c>
      <c r="KF67" s="131">
        <v>52.000000000000007</v>
      </c>
      <c r="KG67" s="131">
        <v>14.63210702341137</v>
      </c>
      <c r="KH67" s="131">
        <v>13.605839416058393</v>
      </c>
      <c r="KI67" s="131" t="s">
        <v>158</v>
      </c>
      <c r="KJ67" s="131" t="s">
        <v>158</v>
      </c>
      <c r="KK67" s="131" t="s">
        <v>158</v>
      </c>
      <c r="KL67" s="131" t="s">
        <v>158</v>
      </c>
      <c r="KM67" s="131" t="s">
        <v>158</v>
      </c>
      <c r="KN67" s="131" t="s">
        <v>158</v>
      </c>
      <c r="KO67" s="131" t="s">
        <v>158</v>
      </c>
      <c r="KP67" s="131" t="s">
        <v>158</v>
      </c>
      <c r="KQ67" s="131" t="s">
        <v>158</v>
      </c>
      <c r="KR67" s="131" t="s">
        <v>158</v>
      </c>
      <c r="KS67" s="116" t="s">
        <v>158</v>
      </c>
      <c r="KT67" s="132">
        <v>144.96261682242991</v>
      </c>
      <c r="KU67" s="132">
        <v>165.39252336448598</v>
      </c>
      <c r="KV67" s="132">
        <v>143.03738317757009</v>
      </c>
      <c r="KW67" s="132">
        <v>90.354545454545459</v>
      </c>
      <c r="KX67" s="132">
        <v>105.58878504672897</v>
      </c>
      <c r="KY67" s="132">
        <v>90.912621359223294</v>
      </c>
      <c r="KZ67" s="132">
        <v>80.774509803921575</v>
      </c>
      <c r="LA67" s="132">
        <v>96.8</v>
      </c>
      <c r="LB67" s="132">
        <v>61.45918367346939</v>
      </c>
      <c r="LC67" s="132">
        <v>77.875</v>
      </c>
      <c r="LD67" s="132">
        <v>86.41935483870968</v>
      </c>
      <c r="LE67" s="132">
        <v>76.920454545454547</v>
      </c>
      <c r="LF67" s="132" t="s">
        <v>158</v>
      </c>
      <c r="LG67" s="132" t="s">
        <v>158</v>
      </c>
      <c r="LH67" s="132" t="s">
        <v>158</v>
      </c>
      <c r="LI67" s="132" t="s">
        <v>158</v>
      </c>
      <c r="LJ67" s="132" t="s">
        <v>158</v>
      </c>
      <c r="LK67" s="132" t="s">
        <v>158</v>
      </c>
      <c r="LL67" s="132" t="s">
        <v>158</v>
      </c>
      <c r="LM67" s="132" t="s">
        <v>158</v>
      </c>
      <c r="LN67" s="132" t="s">
        <v>158</v>
      </c>
      <c r="LO67" s="132" t="s">
        <v>158</v>
      </c>
      <c r="LP67" s="132" t="s">
        <v>158</v>
      </c>
      <c r="LQ67" s="132" t="s">
        <v>158</v>
      </c>
      <c r="LR67" s="132" t="s">
        <v>158</v>
      </c>
      <c r="LS67" s="132" t="s">
        <v>158</v>
      </c>
      <c r="LT67" s="130" t="s">
        <v>158</v>
      </c>
      <c r="LU67" s="131">
        <v>0.37216492211978597</v>
      </c>
      <c r="LV67" s="131">
        <v>0.18368424026671187</v>
      </c>
      <c r="LW67" s="131">
        <v>0.29915256452139821</v>
      </c>
      <c r="LX67" s="131">
        <v>0.4573095884897877</v>
      </c>
      <c r="LY67" s="131">
        <v>0.46160205346078953</v>
      </c>
      <c r="LZ67" s="131">
        <v>0.38498504912430587</v>
      </c>
      <c r="MA67" s="131">
        <v>0.47453088967107654</v>
      </c>
      <c r="MB67" s="131">
        <v>0.42128099173553724</v>
      </c>
      <c r="MC67" s="131">
        <v>0.50732857380043161</v>
      </c>
      <c r="MD67" s="131">
        <v>0.26388443017656504</v>
      </c>
      <c r="ME67" s="131">
        <v>0.28639417693169095</v>
      </c>
      <c r="MF67" s="131">
        <v>0.38598315851676762</v>
      </c>
      <c r="MG67" s="131" t="s">
        <v>158</v>
      </c>
      <c r="MH67" s="131" t="s">
        <v>158</v>
      </c>
      <c r="MI67" s="131" t="s">
        <v>158</v>
      </c>
      <c r="MJ67" s="131" t="s">
        <v>158</v>
      </c>
      <c r="MK67" s="131" t="s">
        <v>158</v>
      </c>
      <c r="ML67" s="131" t="s">
        <v>158</v>
      </c>
      <c r="MM67" s="131" t="s">
        <v>158</v>
      </c>
      <c r="MN67" s="131" t="s">
        <v>158</v>
      </c>
      <c r="MO67" s="131" t="s">
        <v>158</v>
      </c>
      <c r="MP67" s="131" t="s">
        <v>158</v>
      </c>
      <c r="MQ67" s="131" t="s">
        <v>158</v>
      </c>
      <c r="MR67" s="131" t="s">
        <v>158</v>
      </c>
      <c r="MS67" s="131" t="s">
        <v>158</v>
      </c>
      <c r="MT67" s="131" t="s">
        <v>158</v>
      </c>
      <c r="MU67" s="130" t="s">
        <v>158</v>
      </c>
      <c r="MV67" s="131">
        <v>0.47450975164881054</v>
      </c>
      <c r="MW67" s="131">
        <v>0.31289201559586372</v>
      </c>
      <c r="MX67" s="131">
        <v>0.38905913100294021</v>
      </c>
      <c r="MY67" s="131">
        <v>0.57916289365127271</v>
      </c>
      <c r="MZ67" s="131">
        <v>0.53140113294388391</v>
      </c>
      <c r="NA67" s="131">
        <v>0.48926099957283214</v>
      </c>
      <c r="NB67" s="131">
        <v>0.52417526398834813</v>
      </c>
      <c r="NC67" s="131">
        <v>0.46983471074380162</v>
      </c>
      <c r="ND67" s="131">
        <v>0.66255354474514361</v>
      </c>
      <c r="NE67" s="131">
        <v>0.34529695024077045</v>
      </c>
      <c r="NF67" s="131">
        <v>0.4158790593505039</v>
      </c>
      <c r="NG67" s="131">
        <v>0.43551484709706012</v>
      </c>
      <c r="NH67" s="131" t="s">
        <v>158</v>
      </c>
      <c r="NI67" s="131" t="s">
        <v>158</v>
      </c>
      <c r="NJ67" s="131" t="s">
        <v>158</v>
      </c>
      <c r="NK67" s="131" t="s">
        <v>158</v>
      </c>
      <c r="NL67" s="131" t="s">
        <v>158</v>
      </c>
      <c r="NM67" s="131" t="s">
        <v>158</v>
      </c>
      <c r="NN67" s="131" t="s">
        <v>158</v>
      </c>
      <c r="NO67" s="131" t="s">
        <v>158</v>
      </c>
      <c r="NP67" s="131" t="s">
        <v>158</v>
      </c>
      <c r="NQ67" s="131" t="s">
        <v>158</v>
      </c>
      <c r="NR67" s="131" t="s">
        <v>158</v>
      </c>
      <c r="NS67" s="131" t="s">
        <v>158</v>
      </c>
      <c r="NT67" s="131" t="s">
        <v>158</v>
      </c>
      <c r="NU67" s="131" t="s">
        <v>158</v>
      </c>
      <c r="NV67" s="130" t="s">
        <v>158</v>
      </c>
      <c r="NW67" s="131">
        <v>0.53027466449616401</v>
      </c>
      <c r="NX67" s="131">
        <v>0.46090354297338532</v>
      </c>
      <c r="NY67" s="131">
        <v>0.50203658934988571</v>
      </c>
      <c r="NZ67" s="131">
        <v>0.686296408089345</v>
      </c>
      <c r="OA67" s="131">
        <v>0.58462648256328553</v>
      </c>
      <c r="OB67" s="131">
        <v>0.63852520290474157</v>
      </c>
      <c r="OC67" s="131">
        <v>0.5701055953392401</v>
      </c>
      <c r="OD67" s="131">
        <v>0.5098140495867769</v>
      </c>
      <c r="OE67" s="131">
        <v>0.81338535613481655</v>
      </c>
      <c r="OF67" s="131">
        <v>0.42260032102728728</v>
      </c>
      <c r="OG67" s="131">
        <v>0.48623366927958195</v>
      </c>
      <c r="OH67" s="131">
        <v>0.48621657556507608</v>
      </c>
      <c r="OI67" s="131" t="s">
        <v>158</v>
      </c>
      <c r="OJ67" s="131" t="s">
        <v>158</v>
      </c>
      <c r="OK67" s="131" t="s">
        <v>158</v>
      </c>
      <c r="OL67" s="131" t="s">
        <v>158</v>
      </c>
      <c r="OM67" s="131" t="s">
        <v>158</v>
      </c>
      <c r="ON67" s="131" t="s">
        <v>158</v>
      </c>
      <c r="OO67" s="131" t="s">
        <v>158</v>
      </c>
      <c r="OP67" s="131" t="s">
        <v>158</v>
      </c>
      <c r="OQ67" s="131" t="s">
        <v>158</v>
      </c>
      <c r="OR67" s="131" t="s">
        <v>158</v>
      </c>
      <c r="OS67" s="131" t="s">
        <v>158</v>
      </c>
      <c r="OT67" s="131" t="s">
        <v>158</v>
      </c>
      <c r="OU67" s="131" t="s">
        <v>158</v>
      </c>
      <c r="OV67" s="131" t="s">
        <v>158</v>
      </c>
      <c r="OW67" s="378" t="s">
        <v>158</v>
      </c>
      <c r="OX67" s="132">
        <v>1.7289719626168225</v>
      </c>
      <c r="OY67" s="132">
        <v>17.383177570093459</v>
      </c>
      <c r="OZ67" s="132">
        <v>3.9065420560747666</v>
      </c>
      <c r="PA67" s="132">
        <v>3.5636363636363635</v>
      </c>
      <c r="PB67" s="132">
        <v>6.02803738317757</v>
      </c>
      <c r="PC67" s="132">
        <v>-0.93203883495145634</v>
      </c>
      <c r="PD67" s="132">
        <v>5.2647058823529411</v>
      </c>
      <c r="PE67" s="132">
        <v>1.3</v>
      </c>
      <c r="PF67" s="132">
        <v>-1.989795918367347</v>
      </c>
      <c r="PG67" s="132">
        <v>11.822916666666666</v>
      </c>
      <c r="PH67" s="132">
        <v>10.053763440860216</v>
      </c>
      <c r="PI67" s="132">
        <v>9.0681818181818183</v>
      </c>
      <c r="PJ67" s="132" t="s">
        <v>158</v>
      </c>
      <c r="PK67" s="132" t="s">
        <v>158</v>
      </c>
      <c r="PL67" s="132" t="s">
        <v>158</v>
      </c>
      <c r="PM67" s="132" t="s">
        <v>158</v>
      </c>
      <c r="PN67" s="132" t="s">
        <v>158</v>
      </c>
      <c r="PO67" s="132" t="s">
        <v>158</v>
      </c>
      <c r="PP67" s="132" t="s">
        <v>158</v>
      </c>
      <c r="PQ67" s="132" t="s">
        <v>158</v>
      </c>
      <c r="PR67" s="132" t="s">
        <v>158</v>
      </c>
      <c r="PS67" s="132" t="s">
        <v>158</v>
      </c>
      <c r="PT67" s="132" t="s">
        <v>158</v>
      </c>
      <c r="PU67" s="132" t="s">
        <v>158</v>
      </c>
      <c r="PV67" s="132" t="s">
        <v>158</v>
      </c>
      <c r="PW67" s="132" t="s">
        <v>158</v>
      </c>
      <c r="PX67" s="130" t="s">
        <v>158</v>
      </c>
      <c r="PY67" s="131">
        <v>31.20351409189189</v>
      </c>
      <c r="PZ67" s="131">
        <v>1.7476666666666665</v>
      </c>
      <c r="QA67" s="131">
        <v>10.953421052631578</v>
      </c>
      <c r="QB67" s="131">
        <v>11.594897959183674</v>
      </c>
      <c r="QC67" s="131">
        <v>8.0855503875968999</v>
      </c>
      <c r="QD67" s="131" t="s">
        <v>1282</v>
      </c>
      <c r="QE67" s="131">
        <v>7.2805586592178768</v>
      </c>
      <c r="QF67" s="131">
        <v>31.369230769230768</v>
      </c>
      <c r="QG67" s="131" t="s">
        <v>1282</v>
      </c>
      <c r="QH67" s="131">
        <v>1.7381497797356831</v>
      </c>
      <c r="QI67" s="131">
        <v>2.4617647058823526</v>
      </c>
      <c r="QJ67" s="131">
        <v>3.2740852130325817</v>
      </c>
      <c r="QK67" s="131" t="s">
        <v>158</v>
      </c>
      <c r="QL67" s="131" t="s">
        <v>158</v>
      </c>
      <c r="QM67" s="131" t="s">
        <v>158</v>
      </c>
      <c r="QN67" s="131" t="s">
        <v>158</v>
      </c>
      <c r="QO67" s="131" t="s">
        <v>158</v>
      </c>
      <c r="QP67" s="131" t="s">
        <v>158</v>
      </c>
      <c r="QQ67" s="131" t="s">
        <v>158</v>
      </c>
      <c r="QR67" s="131" t="s">
        <v>158</v>
      </c>
      <c r="QS67" s="131" t="s">
        <v>158</v>
      </c>
      <c r="QT67" s="131" t="s">
        <v>158</v>
      </c>
      <c r="QU67" s="131" t="s">
        <v>158</v>
      </c>
      <c r="QV67" s="131" t="s">
        <v>158</v>
      </c>
      <c r="QW67" s="131" t="s">
        <v>158</v>
      </c>
      <c r="QX67" s="131" t="s">
        <v>158</v>
      </c>
      <c r="QY67" s="130" t="s">
        <v>158</v>
      </c>
      <c r="QZ67" s="131">
        <v>39.784436528782166</v>
      </c>
      <c r="RA67" s="131">
        <v>2.9770161290322581</v>
      </c>
      <c r="RB67" s="131">
        <v>14.245334928229664</v>
      </c>
      <c r="RC67" s="131">
        <v>14.684438775510204</v>
      </c>
      <c r="RD67" s="131">
        <v>9.3081705426356596</v>
      </c>
      <c r="RE67" s="131" t="s">
        <v>1282</v>
      </c>
      <c r="RF67" s="131">
        <v>8.042234636871509</v>
      </c>
      <c r="RG67" s="131">
        <v>34.984615384615381</v>
      </c>
      <c r="RH67" s="131" t="s">
        <v>1282</v>
      </c>
      <c r="RI67" s="131">
        <v>2.2743964757709252</v>
      </c>
      <c r="RJ67" s="131">
        <v>3.5747807486631009</v>
      </c>
      <c r="RK67" s="131">
        <v>3.6942355889724312</v>
      </c>
      <c r="RL67" s="131" t="s">
        <v>158</v>
      </c>
      <c r="RM67" s="131" t="s">
        <v>158</v>
      </c>
      <c r="RN67" s="131" t="s">
        <v>158</v>
      </c>
      <c r="RO67" s="131" t="s">
        <v>158</v>
      </c>
      <c r="RP67" s="131" t="s">
        <v>158</v>
      </c>
      <c r="RQ67" s="131" t="s">
        <v>158</v>
      </c>
      <c r="RR67" s="131" t="s">
        <v>158</v>
      </c>
      <c r="RS67" s="131" t="s">
        <v>158</v>
      </c>
      <c r="RT67" s="131" t="s">
        <v>158</v>
      </c>
      <c r="RU67" s="131" t="s">
        <v>158</v>
      </c>
      <c r="RV67" s="131" t="s">
        <v>158</v>
      </c>
      <c r="RW67" s="131" t="s">
        <v>158</v>
      </c>
      <c r="RX67" s="131" t="s">
        <v>158</v>
      </c>
      <c r="RY67" s="131" t="s">
        <v>158</v>
      </c>
      <c r="RZ67" s="130" t="s">
        <v>158</v>
      </c>
      <c r="SA67" s="131">
        <v>44.459947681081076</v>
      </c>
      <c r="SB67" s="131">
        <v>4.385274193548387</v>
      </c>
      <c r="SC67" s="131">
        <v>18.381985645933014</v>
      </c>
      <c r="SD67" s="131">
        <v>17.400765306122448</v>
      </c>
      <c r="SE67" s="131">
        <v>10.240480620155038</v>
      </c>
      <c r="SF67" s="131" t="s">
        <v>1282</v>
      </c>
      <c r="SG67" s="131">
        <v>8.7469273743016753</v>
      </c>
      <c r="SH67" s="131">
        <v>37.96153846153846</v>
      </c>
      <c r="SI67" s="131" t="s">
        <v>1282</v>
      </c>
      <c r="SJ67" s="131">
        <v>2.7835770925110133</v>
      </c>
      <c r="SK67" s="131">
        <v>4.1795294117647055</v>
      </c>
      <c r="SL67" s="131">
        <v>4.1243107769423553</v>
      </c>
      <c r="SM67" s="131" t="s">
        <v>158</v>
      </c>
      <c r="SN67" s="131" t="s">
        <v>158</v>
      </c>
      <c r="SO67" s="131" t="s">
        <v>158</v>
      </c>
      <c r="SP67" s="131" t="s">
        <v>158</v>
      </c>
      <c r="SQ67" s="131" t="s">
        <v>158</v>
      </c>
      <c r="SR67" s="131" t="s">
        <v>158</v>
      </c>
      <c r="SS67" s="131" t="s">
        <v>158</v>
      </c>
      <c r="ST67" s="131" t="s">
        <v>158</v>
      </c>
      <c r="SU67" s="131" t="s">
        <v>158</v>
      </c>
      <c r="SV67" s="131" t="s">
        <v>158</v>
      </c>
      <c r="SW67" s="131" t="s">
        <v>158</v>
      </c>
      <c r="SX67" s="131" t="s">
        <v>158</v>
      </c>
      <c r="SY67" s="131" t="s">
        <v>158</v>
      </c>
      <c r="SZ67" s="131" t="s">
        <v>158</v>
      </c>
      <c r="TA67" s="378" t="s">
        <v>158</v>
      </c>
      <c r="TB67" s="132">
        <v>-0.58878504672897192</v>
      </c>
      <c r="TC67" s="132">
        <v>15.728971962616823</v>
      </c>
      <c r="TD67" s="132">
        <v>2.5046728971962615</v>
      </c>
      <c r="TE67" s="132">
        <v>1.9545454545454546</v>
      </c>
      <c r="TF67" s="132">
        <v>4.8691588785046731</v>
      </c>
      <c r="TG67" s="132">
        <v>-1.825242718446602</v>
      </c>
      <c r="TH67" s="132">
        <v>4.5980392156862742</v>
      </c>
      <c r="TI67" s="132">
        <v>1.3</v>
      </c>
      <c r="TJ67" s="132">
        <v>-1.989795918367347</v>
      </c>
      <c r="TK67" s="132">
        <v>11.822916666666666</v>
      </c>
      <c r="TL67" s="132">
        <v>10.053763440860216</v>
      </c>
      <c r="TM67" s="132">
        <v>9.0681818181818183</v>
      </c>
      <c r="TN67" s="132" t="s">
        <v>158</v>
      </c>
      <c r="TO67" s="132" t="s">
        <v>158</v>
      </c>
      <c r="TP67" s="132" t="s">
        <v>158</v>
      </c>
      <c r="TQ67" s="132" t="s">
        <v>158</v>
      </c>
      <c r="TR67" s="132" t="s">
        <v>158</v>
      </c>
      <c r="TS67" s="132" t="s">
        <v>158</v>
      </c>
      <c r="TT67" s="132" t="s">
        <v>158</v>
      </c>
      <c r="TU67" s="132" t="s">
        <v>158</v>
      </c>
      <c r="TV67" s="132" t="s">
        <v>158</v>
      </c>
      <c r="TW67" s="132" t="s">
        <v>158</v>
      </c>
      <c r="TX67" s="132" t="s">
        <v>158</v>
      </c>
      <c r="TY67" s="132" t="s">
        <v>158</v>
      </c>
      <c r="TZ67" s="132" t="s">
        <v>158</v>
      </c>
      <c r="UA67" s="132" t="s">
        <v>158</v>
      </c>
      <c r="UB67" s="235" t="s">
        <v>158</v>
      </c>
      <c r="UC67" s="236">
        <v>61.2</v>
      </c>
      <c r="UD67" s="236">
        <v>54.89</v>
      </c>
      <c r="UE67" s="236">
        <v>50.33</v>
      </c>
      <c r="UF67" s="236">
        <v>48.06</v>
      </c>
      <c r="UG67" s="236">
        <v>43.58</v>
      </c>
      <c r="UH67" s="236">
        <v>37.86</v>
      </c>
      <c r="UI67" s="236">
        <v>36.72</v>
      </c>
      <c r="UJ67" s="236">
        <v>33.35</v>
      </c>
      <c r="UK67" s="236">
        <v>29.57</v>
      </c>
      <c r="UL67" s="236">
        <v>28.79</v>
      </c>
      <c r="UM67" s="236">
        <v>31.71</v>
      </c>
      <c r="UN67" s="236">
        <v>30.55</v>
      </c>
      <c r="UO67" s="231" t="s">
        <v>5</v>
      </c>
      <c r="UP67" s="231" t="s">
        <v>5</v>
      </c>
      <c r="UQ67" s="231" t="s">
        <v>5</v>
      </c>
      <c r="UR67" s="231" t="s">
        <v>5</v>
      </c>
      <c r="US67" s="231" t="s">
        <v>5</v>
      </c>
      <c r="UT67" s="231" t="s">
        <v>5</v>
      </c>
      <c r="UU67" s="231" t="s">
        <v>5</v>
      </c>
      <c r="UV67" s="231" t="s">
        <v>5</v>
      </c>
      <c r="UW67" s="231" t="s">
        <v>5</v>
      </c>
      <c r="UX67" s="231" t="s">
        <v>5</v>
      </c>
      <c r="UY67" s="231" t="s">
        <v>5</v>
      </c>
      <c r="UZ67" s="231" t="s">
        <v>5</v>
      </c>
      <c r="VA67" s="231" t="s">
        <v>5</v>
      </c>
      <c r="VB67" s="231" t="s">
        <v>5</v>
      </c>
      <c r="VC67" s="130" t="s">
        <v>158</v>
      </c>
      <c r="VD67" s="131">
        <v>0.88153596405228751</v>
      </c>
      <c r="VE67" s="131">
        <v>0.55347057751867368</v>
      </c>
      <c r="VF67" s="131">
        <v>0.85018875422213391</v>
      </c>
      <c r="VG67" s="131">
        <v>0.85975863503953387</v>
      </c>
      <c r="VH67" s="131">
        <v>1.1184029371271227</v>
      </c>
      <c r="VI67" s="131">
        <v>0.92445853143159007</v>
      </c>
      <c r="VJ67" s="131">
        <v>1.0438453159041394</v>
      </c>
      <c r="VK67" s="131">
        <v>1.2227886056971513</v>
      </c>
      <c r="VL67" s="131">
        <v>1.05444707473791</v>
      </c>
      <c r="VM67" s="131">
        <v>0.71378951024661341</v>
      </c>
      <c r="VN67" s="131">
        <v>0.78051087984862821</v>
      </c>
      <c r="VO67" s="131">
        <v>0.97184942716857614</v>
      </c>
      <c r="VP67" s="131" t="s">
        <v>158</v>
      </c>
      <c r="VQ67" s="131" t="s">
        <v>158</v>
      </c>
      <c r="VR67" s="131" t="s">
        <v>158</v>
      </c>
      <c r="VS67" s="131" t="s">
        <v>158</v>
      </c>
      <c r="VT67" s="131" t="s">
        <v>158</v>
      </c>
      <c r="VU67" s="131" t="s">
        <v>158</v>
      </c>
      <c r="VV67" s="131" t="s">
        <v>158</v>
      </c>
      <c r="VW67" s="131" t="s">
        <v>158</v>
      </c>
      <c r="VX67" s="131" t="s">
        <v>158</v>
      </c>
      <c r="VY67" s="131" t="s">
        <v>158</v>
      </c>
      <c r="VZ67" s="131" t="s">
        <v>158</v>
      </c>
      <c r="WA67" s="131" t="s">
        <v>158</v>
      </c>
      <c r="WB67" s="131" t="s">
        <v>158</v>
      </c>
      <c r="WC67" s="131" t="s">
        <v>158</v>
      </c>
      <c r="WD67" s="130" t="s">
        <v>158</v>
      </c>
      <c r="WE67" s="131">
        <v>1.1239571128557664</v>
      </c>
      <c r="WF67" s="131">
        <v>0.9427946802696302</v>
      </c>
      <c r="WG67" s="131">
        <v>1.105702364394993</v>
      </c>
      <c r="WH67" s="131">
        <v>1.0888472742405326</v>
      </c>
      <c r="WI67" s="131">
        <v>1.2875172097292336</v>
      </c>
      <c r="WJ67" s="131">
        <v>1.1748547279450607</v>
      </c>
      <c r="WK67" s="131">
        <v>1.1530501089324621</v>
      </c>
      <c r="WL67" s="131">
        <v>1.3637181409295351</v>
      </c>
      <c r="WM67" s="131">
        <v>1.3770713561041596</v>
      </c>
      <c r="WN67" s="131">
        <v>0.93400486279958328</v>
      </c>
      <c r="WO67" s="131">
        <v>1.1333964049195837</v>
      </c>
      <c r="WP67" s="131">
        <v>1.0965630114566285</v>
      </c>
      <c r="WQ67" s="131" t="s">
        <v>158</v>
      </c>
      <c r="WR67" s="131" t="s">
        <v>158</v>
      </c>
      <c r="WS67" s="131" t="s">
        <v>158</v>
      </c>
      <c r="WT67" s="131" t="s">
        <v>158</v>
      </c>
      <c r="WU67" s="131" t="s">
        <v>158</v>
      </c>
      <c r="WV67" s="131" t="s">
        <v>158</v>
      </c>
      <c r="WW67" s="131" t="s">
        <v>158</v>
      </c>
      <c r="WX67" s="131" t="s">
        <v>158</v>
      </c>
      <c r="WY67" s="131" t="s">
        <v>158</v>
      </c>
      <c r="WZ67" s="131" t="s">
        <v>158</v>
      </c>
      <c r="XA67" s="131" t="s">
        <v>158</v>
      </c>
      <c r="XB67" s="131" t="s">
        <v>158</v>
      </c>
      <c r="XC67" s="131" t="s">
        <v>158</v>
      </c>
      <c r="XD67" s="131" t="s">
        <v>158</v>
      </c>
      <c r="XE67" s="130" t="s">
        <v>158</v>
      </c>
      <c r="XF67" s="131">
        <v>1.2560458006535946</v>
      </c>
      <c r="XG67" s="131">
        <v>1.3887775551102206</v>
      </c>
      <c r="XH67" s="131">
        <v>1.4267832306775283</v>
      </c>
      <c r="XI67" s="131">
        <v>1.2902621722846441</v>
      </c>
      <c r="XJ67" s="131">
        <v>1.4164754474529602</v>
      </c>
      <c r="XK67" s="131">
        <v>1.5332805071315372</v>
      </c>
      <c r="XL67" s="131">
        <v>1.2540849673202614</v>
      </c>
      <c r="XM67" s="131">
        <v>1.4797601199400299</v>
      </c>
      <c r="XN67" s="131">
        <v>1.6905647615826853</v>
      </c>
      <c r="XO67" s="131">
        <v>1.1431052448766932</v>
      </c>
      <c r="XP67" s="131">
        <v>1.3251340271207821</v>
      </c>
      <c r="XQ67" s="131">
        <v>1.2242225859247136</v>
      </c>
      <c r="XR67" s="131" t="s">
        <v>158</v>
      </c>
      <c r="XS67" s="131" t="s">
        <v>158</v>
      </c>
      <c r="XT67" s="131" t="s">
        <v>158</v>
      </c>
      <c r="XU67" s="131" t="s">
        <v>158</v>
      </c>
      <c r="XV67" s="131" t="s">
        <v>158</v>
      </c>
      <c r="XW67" s="131" t="s">
        <v>158</v>
      </c>
      <c r="XX67" s="131" t="s">
        <v>158</v>
      </c>
      <c r="XY67" s="131" t="s">
        <v>158</v>
      </c>
      <c r="XZ67" s="131" t="s">
        <v>158</v>
      </c>
      <c r="YA67" s="131" t="s">
        <v>158</v>
      </c>
      <c r="YB67" s="131" t="s">
        <v>158</v>
      </c>
      <c r="YC67" s="131" t="s">
        <v>158</v>
      </c>
      <c r="YD67" s="131" t="s">
        <v>158</v>
      </c>
      <c r="YE67" s="131" t="s">
        <v>158</v>
      </c>
      <c r="YF67" s="235" t="s">
        <v>158</v>
      </c>
      <c r="YG67" s="8">
        <v>107</v>
      </c>
      <c r="YH67" s="8">
        <v>107</v>
      </c>
      <c r="YI67" s="8">
        <v>107</v>
      </c>
      <c r="YJ67" s="8">
        <v>110</v>
      </c>
      <c r="YK67" s="8">
        <v>107</v>
      </c>
      <c r="YL67" s="8">
        <v>103</v>
      </c>
      <c r="YM67" s="8">
        <v>102</v>
      </c>
      <c r="YN67" s="8">
        <v>100</v>
      </c>
      <c r="YO67" s="8">
        <v>98</v>
      </c>
      <c r="YP67" s="8">
        <v>96</v>
      </c>
      <c r="YQ67" s="8">
        <v>93</v>
      </c>
      <c r="YR67" s="8">
        <v>88</v>
      </c>
      <c r="YS67" s="231" t="s">
        <v>5</v>
      </c>
      <c r="YT67" s="231" t="s">
        <v>5</v>
      </c>
      <c r="YU67" s="231" t="s">
        <v>5</v>
      </c>
      <c r="YV67" s="231" t="s">
        <v>5</v>
      </c>
      <c r="YW67" s="231" t="s">
        <v>5</v>
      </c>
      <c r="YX67" s="231" t="s">
        <v>5</v>
      </c>
      <c r="YY67" s="231" t="s">
        <v>5</v>
      </c>
      <c r="YZ67" s="231" t="s">
        <v>5</v>
      </c>
      <c r="ZA67" s="231" t="s">
        <v>5</v>
      </c>
      <c r="ZB67" s="231" t="s">
        <v>5</v>
      </c>
      <c r="ZC67" s="231" t="s">
        <v>5</v>
      </c>
      <c r="ZD67" s="231" t="s">
        <v>5</v>
      </c>
      <c r="ZE67" s="231" t="s">
        <v>5</v>
      </c>
      <c r="ZF67" s="231" t="s">
        <v>5</v>
      </c>
      <c r="ZG67" s="235" t="s">
        <v>158</v>
      </c>
      <c r="ZH67" s="133">
        <v>0.13150000000000001</v>
      </c>
      <c r="ZI67" s="133">
        <v>0.10539999999999999</v>
      </c>
      <c r="ZJ67" s="133">
        <v>0.12720000000000001</v>
      </c>
      <c r="ZK67" s="133">
        <v>0.1232</v>
      </c>
      <c r="ZL67" s="133">
        <v>0.11259999999999999</v>
      </c>
      <c r="ZM67" s="133">
        <v>0.13100000000000001</v>
      </c>
      <c r="ZN67" s="133">
        <v>0.1002</v>
      </c>
      <c r="ZO67" s="133">
        <v>0.12210000000000001</v>
      </c>
      <c r="ZP67" s="133">
        <v>0.1225</v>
      </c>
      <c r="ZQ67" s="133">
        <v>0.11560000000000001</v>
      </c>
      <c r="ZR67" s="133">
        <v>4.7599999999999996E-2</v>
      </c>
      <c r="ZS67" s="133">
        <v>0.10640000000000001</v>
      </c>
      <c r="ZT67" s="379" t="s">
        <v>158</v>
      </c>
      <c r="ZU67" s="133" t="s">
        <v>158</v>
      </c>
      <c r="ZV67" s="133" t="s">
        <v>158</v>
      </c>
      <c r="ZW67" s="133" t="s">
        <v>158</v>
      </c>
      <c r="ZX67" s="133" t="s">
        <v>158</v>
      </c>
      <c r="ZY67" s="133" t="s">
        <v>158</v>
      </c>
      <c r="ZZ67" s="133" t="s">
        <v>158</v>
      </c>
      <c r="AAA67" s="133" t="s">
        <v>158</v>
      </c>
      <c r="AAB67" s="133" t="s">
        <v>158</v>
      </c>
      <c r="AAC67" s="133" t="s">
        <v>158</v>
      </c>
      <c r="AAD67" s="133" t="s">
        <v>158</v>
      </c>
      <c r="AAE67" s="133" t="s">
        <v>158</v>
      </c>
      <c r="AAF67" s="133" t="s">
        <v>158</v>
      </c>
      <c r="AAG67" s="235" t="s">
        <v>158</v>
      </c>
      <c r="AAH67" s="8">
        <v>15511</v>
      </c>
      <c r="AAI67" s="8">
        <v>17697</v>
      </c>
      <c r="AAJ67" s="8">
        <v>15305</v>
      </c>
      <c r="AAK67" s="8">
        <v>9939</v>
      </c>
      <c r="AAL67" s="8">
        <v>11298</v>
      </c>
      <c r="AAM67" s="8">
        <v>9364</v>
      </c>
      <c r="AAN67" s="8">
        <v>8239</v>
      </c>
      <c r="AAO67" s="8">
        <v>9680</v>
      </c>
      <c r="AAP67" s="8">
        <v>6023</v>
      </c>
      <c r="AAQ67" s="8">
        <v>7476</v>
      </c>
      <c r="AAR67" s="8">
        <v>8037</v>
      </c>
      <c r="AAS67" s="8">
        <v>6769</v>
      </c>
      <c r="AAT67" s="231" t="s">
        <v>5</v>
      </c>
      <c r="AAU67" s="231" t="s">
        <v>5</v>
      </c>
      <c r="AAV67" s="231" t="s">
        <v>5</v>
      </c>
      <c r="AAW67" s="231" t="s">
        <v>5</v>
      </c>
      <c r="AAX67" s="231" t="s">
        <v>5</v>
      </c>
      <c r="AAY67" s="231" t="s">
        <v>5</v>
      </c>
      <c r="AAZ67" s="231" t="s">
        <v>5</v>
      </c>
      <c r="ABA67" s="231" t="s">
        <v>5</v>
      </c>
      <c r="ABB67" s="231" t="s">
        <v>5</v>
      </c>
      <c r="ABC67" s="231" t="s">
        <v>5</v>
      </c>
      <c r="ABD67" s="231" t="s">
        <v>5</v>
      </c>
      <c r="ABE67" s="231" t="s">
        <v>5</v>
      </c>
      <c r="ABF67" s="231" t="s">
        <v>5</v>
      </c>
      <c r="ABG67" s="231" t="s">
        <v>5</v>
      </c>
      <c r="ABH67" s="235" t="s">
        <v>158</v>
      </c>
      <c r="ABI67" s="8">
        <v>185</v>
      </c>
      <c r="ABJ67" s="8">
        <v>1860</v>
      </c>
      <c r="ABK67" s="8">
        <v>418</v>
      </c>
      <c r="ABL67" s="8">
        <v>392</v>
      </c>
      <c r="ABM67" s="8">
        <v>645</v>
      </c>
      <c r="ABN67" s="8">
        <v>-96</v>
      </c>
      <c r="ABO67" s="8">
        <v>537</v>
      </c>
      <c r="ABP67" s="8">
        <v>130</v>
      </c>
      <c r="ABQ67" s="8">
        <v>-195</v>
      </c>
      <c r="ABR67" s="8">
        <v>1135</v>
      </c>
      <c r="ABS67" s="8">
        <v>935</v>
      </c>
      <c r="ABT67" s="8">
        <v>798</v>
      </c>
      <c r="ABU67" s="231" t="s">
        <v>5</v>
      </c>
      <c r="ABV67" s="231" t="s">
        <v>5</v>
      </c>
      <c r="ABW67" s="231" t="s">
        <v>5</v>
      </c>
      <c r="ABX67" s="231" t="s">
        <v>5</v>
      </c>
      <c r="ABY67" s="231" t="s">
        <v>5</v>
      </c>
      <c r="ABZ67" s="231" t="s">
        <v>5</v>
      </c>
      <c r="ACA67" s="231" t="s">
        <v>5</v>
      </c>
      <c r="ACB67" s="231" t="s">
        <v>5</v>
      </c>
      <c r="ACC67" s="231" t="s">
        <v>5</v>
      </c>
      <c r="ACD67" s="231" t="s">
        <v>5</v>
      </c>
      <c r="ACE67" s="231" t="s">
        <v>5</v>
      </c>
      <c r="ACF67" s="231" t="s">
        <v>5</v>
      </c>
      <c r="ACG67" s="231" t="s">
        <v>5</v>
      </c>
      <c r="ACH67" s="231" t="s">
        <v>5</v>
      </c>
      <c r="ACI67" s="235" t="s">
        <v>158</v>
      </c>
      <c r="ACJ67" s="8">
        <v>-63</v>
      </c>
      <c r="ACK67" s="8">
        <v>1683</v>
      </c>
      <c r="ACL67" s="8">
        <v>268</v>
      </c>
      <c r="ACM67" s="8">
        <v>215</v>
      </c>
      <c r="ACN67" s="8">
        <v>521</v>
      </c>
      <c r="ACO67" s="8">
        <v>-188</v>
      </c>
      <c r="ACP67" s="8">
        <v>469</v>
      </c>
      <c r="ACQ67" s="8">
        <v>130</v>
      </c>
      <c r="ACR67" s="8">
        <v>-195</v>
      </c>
      <c r="ACS67" s="8">
        <v>1135</v>
      </c>
      <c r="ACT67" s="8">
        <v>935</v>
      </c>
      <c r="ACU67" s="8">
        <v>798</v>
      </c>
      <c r="ACV67" s="237" t="s">
        <v>5</v>
      </c>
      <c r="ACW67" s="237" t="s">
        <v>5</v>
      </c>
      <c r="ACX67" s="237" t="s">
        <v>5</v>
      </c>
      <c r="ACY67" s="237" t="s">
        <v>5</v>
      </c>
      <c r="ACZ67" s="237" t="s">
        <v>5</v>
      </c>
      <c r="ADA67" s="237" t="s">
        <v>5</v>
      </c>
      <c r="ADB67" s="237" t="s">
        <v>5</v>
      </c>
      <c r="ADC67" s="237" t="s">
        <v>5</v>
      </c>
      <c r="ADD67" s="237" t="s">
        <v>5</v>
      </c>
      <c r="ADE67" s="237" t="s">
        <v>5</v>
      </c>
      <c r="ADF67" s="237" t="s">
        <v>5</v>
      </c>
      <c r="ADG67" s="237" t="s">
        <v>5</v>
      </c>
      <c r="ADH67" s="237" t="s">
        <v>5</v>
      </c>
      <c r="ADI67" s="237" t="s">
        <v>5</v>
      </c>
      <c r="ADJ67" s="127" t="s">
        <v>158</v>
      </c>
      <c r="ADK67" s="128">
        <v>0.27012987012987005</v>
      </c>
      <c r="ADL67" s="128">
        <v>0.34035087719298246</v>
      </c>
      <c r="ADM67" s="128">
        <v>0.27578124999999998</v>
      </c>
      <c r="ADN67" s="128">
        <v>0.28443649373881935</v>
      </c>
      <c r="ADO67" s="128">
        <v>0.29729729729729737</v>
      </c>
      <c r="ADP67" s="128">
        <v>0.24277456647398843</v>
      </c>
      <c r="ADQ67" s="128">
        <v>0.32492997198879559</v>
      </c>
      <c r="ADR67" s="128">
        <v>0.26700251889168763</v>
      </c>
      <c r="ADS67" s="128">
        <v>0.27450980392156865</v>
      </c>
      <c r="ADT67" s="128">
        <v>0.30434782608695649</v>
      </c>
      <c r="ADU67" s="128">
        <v>0.83050847457627119</v>
      </c>
      <c r="ADV67" s="128">
        <v>0.33447098976109213</v>
      </c>
      <c r="ADW67" s="128">
        <v>0.3843137254901961</v>
      </c>
      <c r="ADX67" s="128">
        <v>1.1463414634146341</v>
      </c>
      <c r="ADY67" s="128">
        <v>0.25418060200668896</v>
      </c>
      <c r="ADZ67" s="128">
        <v>0.21897810218978103</v>
      </c>
      <c r="AEA67" s="128" t="s">
        <v>158</v>
      </c>
      <c r="AEB67" s="128" t="s">
        <v>158</v>
      </c>
      <c r="AEC67" s="128" t="s">
        <v>158</v>
      </c>
      <c r="AED67" s="128" t="s">
        <v>158</v>
      </c>
      <c r="AEE67" s="128" t="s">
        <v>158</v>
      </c>
      <c r="AEF67" s="128" t="s">
        <v>158</v>
      </c>
      <c r="AEG67" s="128" t="s">
        <v>158</v>
      </c>
      <c r="AEH67" s="128" t="s">
        <v>158</v>
      </c>
      <c r="AEI67" s="128" t="s">
        <v>158</v>
      </c>
      <c r="AEJ67" s="128" t="s">
        <v>158</v>
      </c>
      <c r="AEK67" s="127" t="s">
        <v>158</v>
      </c>
      <c r="AEL67" s="128">
        <v>1.2030270270270267</v>
      </c>
      <c r="AEM67" s="128">
        <v>0.11160215053763441</v>
      </c>
      <c r="AEN67" s="128">
        <v>0.45180622009569377</v>
      </c>
      <c r="AEO67" s="128">
        <v>0.44617346938775515</v>
      </c>
      <c r="AEP67" s="128">
        <v>0.23722480620155043</v>
      </c>
      <c r="AEQ67" s="128" t="s">
        <v>1282</v>
      </c>
      <c r="AER67" s="128">
        <v>0.22033519553072628</v>
      </c>
      <c r="AES67" s="128">
        <v>0.81538461538461537</v>
      </c>
      <c r="AET67" s="128" t="s">
        <v>1282</v>
      </c>
      <c r="AEU67" s="128">
        <v>8.2889867841409698E-2</v>
      </c>
      <c r="AEV67" s="128">
        <v>9.7475935828876994E-2</v>
      </c>
      <c r="AEW67" s="128">
        <v>0.10807017543859648</v>
      </c>
      <c r="AEX67" s="128" t="s">
        <v>158</v>
      </c>
      <c r="AEY67" s="128" t="s">
        <v>158</v>
      </c>
      <c r="AEZ67" s="128" t="s">
        <v>158</v>
      </c>
      <c r="AFA67" s="128" t="s">
        <v>158</v>
      </c>
      <c r="AFB67" s="128" t="s">
        <v>158</v>
      </c>
      <c r="AFC67" s="128" t="s">
        <v>158</v>
      </c>
      <c r="AFD67" s="128" t="s">
        <v>158</v>
      </c>
      <c r="AFE67" s="128" t="s">
        <v>158</v>
      </c>
      <c r="AFF67" s="128" t="s">
        <v>158</v>
      </c>
      <c r="AFG67" s="128" t="s">
        <v>158</v>
      </c>
      <c r="AFH67" s="128" t="s">
        <v>158</v>
      </c>
      <c r="AFI67" s="128" t="s">
        <v>158</v>
      </c>
      <c r="AFJ67" s="128" t="s">
        <v>158</v>
      </c>
      <c r="AFK67" s="128" t="s">
        <v>158</v>
      </c>
      <c r="AFL67" s="134" t="s">
        <v>158</v>
      </c>
      <c r="AFM67" s="135" t="s">
        <v>1282</v>
      </c>
      <c r="AFN67" s="135">
        <v>0.12333927510398097</v>
      </c>
      <c r="AFO67" s="135">
        <v>0.70468283582089564</v>
      </c>
      <c r="AFP67" s="135">
        <v>0.81348837209302327</v>
      </c>
      <c r="AFQ67" s="135">
        <v>0.29368522072936665</v>
      </c>
      <c r="AFR67" s="135" t="s">
        <v>1282</v>
      </c>
      <c r="AFS67" s="135">
        <v>0.25228144989339024</v>
      </c>
      <c r="AFT67" s="135">
        <v>0.81538461538461537</v>
      </c>
      <c r="AFU67" s="135" t="s">
        <v>1282</v>
      </c>
      <c r="AFV67" s="135">
        <v>8.2889867841409698E-2</v>
      </c>
      <c r="AFW67" s="135">
        <v>9.7475935828876994E-2</v>
      </c>
      <c r="AFX67" s="135">
        <v>0.10807017543859648</v>
      </c>
      <c r="AFY67" s="135" t="s">
        <v>158</v>
      </c>
      <c r="AFZ67" s="135" t="s">
        <v>158</v>
      </c>
      <c r="AGA67" s="135" t="s">
        <v>158</v>
      </c>
      <c r="AGB67" s="135" t="s">
        <v>158</v>
      </c>
      <c r="AGC67" s="135" t="s">
        <v>158</v>
      </c>
      <c r="AGD67" s="135" t="s">
        <v>158</v>
      </c>
      <c r="AGE67" s="135" t="s">
        <v>158</v>
      </c>
      <c r="AGF67" s="135" t="s">
        <v>158</v>
      </c>
      <c r="AGG67" s="135" t="s">
        <v>158</v>
      </c>
      <c r="AGH67" s="135" t="s">
        <v>158</v>
      </c>
      <c r="AGI67" s="135" t="s">
        <v>158</v>
      </c>
      <c r="AGJ67" s="135" t="s">
        <v>158</v>
      </c>
      <c r="AGK67" s="135" t="s">
        <v>158</v>
      </c>
      <c r="AGL67" s="135" t="s">
        <v>158</v>
      </c>
    </row>
    <row r="68" spans="1:870" x14ac:dyDescent="0.2">
      <c r="A68" s="7">
        <v>66</v>
      </c>
      <c r="B68" s="1" t="s">
        <v>411</v>
      </c>
      <c r="C68" s="1" t="s">
        <v>412</v>
      </c>
      <c r="D68" s="94">
        <v>0.33</v>
      </c>
      <c r="E68" s="95">
        <v>0.36499999999999999</v>
      </c>
      <c r="F68" s="57">
        <v>1.46</v>
      </c>
      <c r="G68" s="58" t="s">
        <v>159</v>
      </c>
      <c r="H68" s="58">
        <v>1.46</v>
      </c>
      <c r="I68" s="226" t="s">
        <v>5</v>
      </c>
      <c r="J68" s="58" t="s">
        <v>159</v>
      </c>
      <c r="K68" s="58" t="s">
        <v>1280</v>
      </c>
      <c r="L68" s="226" t="s">
        <v>5</v>
      </c>
      <c r="M68" s="151">
        <v>1.32</v>
      </c>
      <c r="N68" s="124">
        <v>1.1700000000000002</v>
      </c>
      <c r="O68" s="124">
        <v>1.1200000000000001</v>
      </c>
      <c r="P68" s="124">
        <v>1</v>
      </c>
      <c r="Q68" s="124">
        <v>0.91</v>
      </c>
      <c r="R68" s="124">
        <v>0.82</v>
      </c>
      <c r="S68" s="124">
        <v>0.74</v>
      </c>
      <c r="T68" s="124">
        <v>0.66500000000000004</v>
      </c>
      <c r="U68" s="124">
        <v>0.57000000000000006</v>
      </c>
      <c r="V68" s="124">
        <v>0.52</v>
      </c>
      <c r="W68" s="124">
        <v>0.52</v>
      </c>
      <c r="X68" s="124">
        <v>0.52</v>
      </c>
      <c r="Y68" s="124">
        <v>0.52</v>
      </c>
      <c r="Z68" s="124">
        <v>0.78</v>
      </c>
      <c r="AA68" s="124">
        <v>1</v>
      </c>
      <c r="AB68" s="124">
        <v>0.87999999999999989</v>
      </c>
      <c r="AC68" s="124">
        <v>0.72499999999999987</v>
      </c>
      <c r="AD68" s="124">
        <v>0.57999999999999996</v>
      </c>
      <c r="AE68" s="124">
        <v>0.47</v>
      </c>
      <c r="AF68" s="124">
        <v>0.39</v>
      </c>
      <c r="AG68" s="124">
        <v>0.30000000000000004</v>
      </c>
      <c r="AH68" s="124">
        <v>0.24</v>
      </c>
      <c r="AI68" s="124">
        <v>0.2</v>
      </c>
      <c r="AJ68" s="136" t="s">
        <v>1345</v>
      </c>
      <c r="AK68" s="136" t="s">
        <v>5</v>
      </c>
      <c r="AL68" s="136" t="s">
        <v>5</v>
      </c>
      <c r="AM68" s="136" t="s">
        <v>5</v>
      </c>
      <c r="AN68" s="136" t="s">
        <v>5</v>
      </c>
      <c r="AO68" s="136" t="s">
        <v>5</v>
      </c>
      <c r="AP68" s="136" t="s">
        <v>5</v>
      </c>
      <c r="AQ68" s="136" t="s">
        <v>5</v>
      </c>
      <c r="AR68" s="136" t="s">
        <v>5</v>
      </c>
      <c r="AS68" s="136" t="s">
        <v>5</v>
      </c>
      <c r="AT68" s="136" t="s">
        <v>5</v>
      </c>
      <c r="AU68" s="136" t="s">
        <v>5</v>
      </c>
      <c r="AV68" s="136" t="s">
        <v>5</v>
      </c>
      <c r="AW68" s="136" t="s">
        <v>5</v>
      </c>
      <c r="AX68" s="136" t="s">
        <v>5</v>
      </c>
      <c r="AY68" s="136" t="s">
        <v>5</v>
      </c>
      <c r="AZ68" s="137" t="s">
        <v>5</v>
      </c>
      <c r="BA68" s="137" t="s">
        <v>5</v>
      </c>
      <c r="BB68" s="137" t="s">
        <v>5</v>
      </c>
      <c r="BC68" s="137" t="s">
        <v>5</v>
      </c>
      <c r="BD68" s="137" t="s">
        <v>5</v>
      </c>
      <c r="BE68" s="137" t="s">
        <v>5</v>
      </c>
      <c r="BF68" s="137" t="s">
        <v>5</v>
      </c>
      <c r="BG68" s="137" t="s">
        <v>5</v>
      </c>
      <c r="BH68" s="137" t="s">
        <v>5</v>
      </c>
      <c r="BI68" s="137" t="s">
        <v>5</v>
      </c>
      <c r="BJ68" s="137" t="s">
        <v>5</v>
      </c>
      <c r="BK68" s="137" t="s">
        <v>5</v>
      </c>
      <c r="BL68" s="137" t="s">
        <v>5</v>
      </c>
      <c r="BM68" s="126">
        <v>0.12820512820512819</v>
      </c>
      <c r="BN68" s="125">
        <v>4.4642857142857206E-2</v>
      </c>
      <c r="BO68" s="125">
        <v>0.12000000000000011</v>
      </c>
      <c r="BP68" s="125">
        <v>9.8901098901098772E-2</v>
      </c>
      <c r="BQ68" s="125">
        <v>0.10975609756097571</v>
      </c>
      <c r="BR68" s="125">
        <v>0.10810810810810811</v>
      </c>
      <c r="BS68" s="125">
        <v>0.11278195488721798</v>
      </c>
      <c r="BT68" s="125">
        <v>0.16666666666666652</v>
      </c>
      <c r="BU68" s="125">
        <v>9.6153846153846256E-2</v>
      </c>
      <c r="BV68" s="125">
        <v>0</v>
      </c>
      <c r="BW68" s="125">
        <v>0</v>
      </c>
      <c r="BX68" s="125">
        <v>0</v>
      </c>
      <c r="BY68" s="125">
        <v>-0.33333333333333337</v>
      </c>
      <c r="BZ68" s="125">
        <v>-0.21999999999999997</v>
      </c>
      <c r="CA68" s="125">
        <v>0.13636363636363646</v>
      </c>
      <c r="CB68" s="125">
        <v>0.21379310344827585</v>
      </c>
      <c r="CC68" s="125">
        <v>0.24999999999999978</v>
      </c>
      <c r="CD68" s="125">
        <v>0.23404255319148937</v>
      </c>
      <c r="CE68" s="125">
        <v>0.20512820512820507</v>
      </c>
      <c r="CF68" s="125">
        <v>0.29999999999999982</v>
      </c>
      <c r="CG68" s="125">
        <v>0.25000000000000022</v>
      </c>
      <c r="CH68" s="125">
        <v>0.19999999999999996</v>
      </c>
      <c r="CI68" s="125" t="s">
        <v>158</v>
      </c>
      <c r="CJ68" s="125" t="s">
        <v>158</v>
      </c>
      <c r="CK68" s="125" t="s">
        <v>158</v>
      </c>
      <c r="CL68" s="125" t="s">
        <v>158</v>
      </c>
      <c r="CM68" s="125" t="s">
        <v>158</v>
      </c>
      <c r="CN68" s="125" t="s">
        <v>158</v>
      </c>
      <c r="CO68" s="125" t="s">
        <v>158</v>
      </c>
      <c r="CP68" s="125" t="s">
        <v>158</v>
      </c>
      <c r="CQ68" s="125" t="s">
        <v>158</v>
      </c>
      <c r="CR68" s="125" t="s">
        <v>158</v>
      </c>
      <c r="CS68" s="125" t="s">
        <v>158</v>
      </c>
      <c r="CT68" s="125" t="s">
        <v>158</v>
      </c>
      <c r="CU68" s="125" t="s">
        <v>158</v>
      </c>
      <c r="CV68" s="125" t="s">
        <v>158</v>
      </c>
      <c r="CW68" s="125" t="s">
        <v>158</v>
      </c>
      <c r="CX68" s="125" t="s">
        <v>158</v>
      </c>
      <c r="CY68" s="125" t="s">
        <v>158</v>
      </c>
      <c r="CZ68" s="125" t="s">
        <v>158</v>
      </c>
      <c r="DA68" s="125" t="s">
        <v>158</v>
      </c>
      <c r="DB68" s="125" t="s">
        <v>158</v>
      </c>
      <c r="DC68" s="125" t="s">
        <v>158</v>
      </c>
      <c r="DD68" s="125" t="s">
        <v>158</v>
      </c>
      <c r="DE68" s="125" t="s">
        <v>158</v>
      </c>
      <c r="DF68" s="125" t="s">
        <v>158</v>
      </c>
      <c r="DG68" s="125" t="s">
        <v>158</v>
      </c>
      <c r="DH68" s="125" t="s">
        <v>158</v>
      </c>
      <c r="DI68" s="125" t="s">
        <v>158</v>
      </c>
      <c r="DJ68" s="125" t="s">
        <v>158</v>
      </c>
      <c r="DK68" s="125" t="s">
        <v>158</v>
      </c>
      <c r="DL68" s="127">
        <v>4.8947082759917299E-2</v>
      </c>
      <c r="DM68" s="128">
        <v>4.2268786127167633E-2</v>
      </c>
      <c r="DN68" s="128">
        <v>4.0316774658027361E-2</v>
      </c>
      <c r="DO68" s="128">
        <v>3.7678975131876416E-2</v>
      </c>
      <c r="DP68" s="128">
        <v>3.276917536910335E-2</v>
      </c>
      <c r="DQ68" s="128">
        <v>2.9774872912127812E-2</v>
      </c>
      <c r="DR68" s="128">
        <v>2.9110936270653028E-2</v>
      </c>
      <c r="DS68" s="128">
        <v>2.7479338842975209E-2</v>
      </c>
      <c r="DT68" s="128">
        <v>2.4686011260285842E-2</v>
      </c>
      <c r="DU68" s="128">
        <v>2.4597918637653739E-2</v>
      </c>
      <c r="DV68" s="128">
        <v>3.6958066808813077E-2</v>
      </c>
      <c r="DW68" s="128">
        <v>2.6956972524624159E-2</v>
      </c>
      <c r="DX68" s="128">
        <v>2.462121212121212E-2</v>
      </c>
      <c r="DY68" s="128">
        <v>2.9433962264150945E-2</v>
      </c>
      <c r="DZ68" s="128">
        <v>2.436647173489279E-2</v>
      </c>
      <c r="EA68" s="128">
        <v>1.9895998191272891E-2</v>
      </c>
      <c r="EB68" s="128">
        <v>1.8216080402010049E-2</v>
      </c>
      <c r="EC68" s="128">
        <v>1.657142857142857E-2</v>
      </c>
      <c r="ED68" s="128">
        <v>1.5878378378378376E-2</v>
      </c>
      <c r="EE68" s="128">
        <v>1.7848970251716247E-2</v>
      </c>
      <c r="EF68" s="128">
        <v>1.2804097311139566E-2</v>
      </c>
      <c r="EG68" s="128">
        <v>9.9461251554082055E-3</v>
      </c>
      <c r="EH68" s="128">
        <v>8.2644628099173556E-3</v>
      </c>
      <c r="EI68" s="128" t="s">
        <v>158</v>
      </c>
      <c r="EJ68" s="128" t="s">
        <v>158</v>
      </c>
      <c r="EK68" s="128" t="s">
        <v>158</v>
      </c>
      <c r="EL68" s="128" t="s">
        <v>158</v>
      </c>
      <c r="EM68" s="127">
        <v>5.4948256884098004E-2</v>
      </c>
      <c r="EN68" s="128">
        <v>4.6887348694717723E-2</v>
      </c>
      <c r="EO68" s="128">
        <v>5.5610724925521354E-2</v>
      </c>
      <c r="EP68" s="128">
        <v>4.2553191489361701E-2</v>
      </c>
      <c r="EQ68" s="128">
        <v>3.857566765578635E-2</v>
      </c>
      <c r="ER68" s="128">
        <v>3.3011272141706925E-2</v>
      </c>
      <c r="ES68" s="128">
        <v>3.8865546218487396E-2</v>
      </c>
      <c r="ET68" s="128">
        <v>3.0351437699680513E-2</v>
      </c>
      <c r="EU68" s="128">
        <v>2.6773132926256462E-2</v>
      </c>
      <c r="EV68" s="128">
        <v>3.0897207367795606E-2</v>
      </c>
      <c r="EW68" s="128">
        <v>4.3261231281198007E-2</v>
      </c>
      <c r="EX68" s="128">
        <v>3.4643570952698204E-2</v>
      </c>
      <c r="EY68" s="128">
        <v>3.1325301204819272E-2</v>
      </c>
      <c r="EZ68" s="128">
        <v>3.8613861386138613E-2</v>
      </c>
      <c r="FA68" s="128">
        <v>2.9239766081871343E-2</v>
      </c>
      <c r="FB68" s="128">
        <v>2.1901443504230959E-2</v>
      </c>
      <c r="FC68" s="128">
        <v>1.9873903508771929E-2</v>
      </c>
      <c r="FD68" s="128">
        <v>1.9314019314019312E-2</v>
      </c>
      <c r="FE68" s="128">
        <v>1.8132716049382713E-2</v>
      </c>
      <c r="FF68" s="128">
        <v>2.0061728395061727E-2</v>
      </c>
      <c r="FG68" s="128">
        <v>1.5045135406218657E-2</v>
      </c>
      <c r="FH68" s="128">
        <v>1.1560693641618497E-2</v>
      </c>
      <c r="FI68" s="128">
        <v>1.4641288433382138E-2</v>
      </c>
      <c r="FJ68" s="128" t="s">
        <v>158</v>
      </c>
      <c r="FK68" s="128" t="s">
        <v>158</v>
      </c>
      <c r="FL68" s="128" t="s">
        <v>158</v>
      </c>
      <c r="FM68" s="128" t="s">
        <v>158</v>
      </c>
      <c r="FN68" s="127">
        <v>6.343104439576347E-2</v>
      </c>
      <c r="FO68" s="128">
        <v>5.239587998208689E-2</v>
      </c>
      <c r="FP68" s="128">
        <v>8.9030206677265508E-2</v>
      </c>
      <c r="FQ68" s="128">
        <v>5.2798310454065467E-2</v>
      </c>
      <c r="FR68" s="128">
        <v>4.9645390070921995E-2</v>
      </c>
      <c r="FS68" s="128">
        <v>3.6623492630638674E-2</v>
      </c>
      <c r="FT68" s="128">
        <v>4.8302872062663184E-2</v>
      </c>
      <c r="FU68" s="128">
        <v>3.5166578529878374E-2</v>
      </c>
      <c r="FV68" s="128">
        <v>3.0142781597038606E-2</v>
      </c>
      <c r="FW68" s="128">
        <v>3.8348082595870206E-2</v>
      </c>
      <c r="FX68" s="128">
        <v>5.1080550098231828E-2</v>
      </c>
      <c r="FY68" s="128">
        <v>5.1080550098231828E-2</v>
      </c>
      <c r="FZ68" s="128">
        <v>4.6140195208518191E-2</v>
      </c>
      <c r="GA68" s="128">
        <v>8.6474501108647461E-2</v>
      </c>
      <c r="GB68" s="128">
        <v>6.142506142506142E-2</v>
      </c>
      <c r="GC68" s="128">
        <v>2.4195765740995325E-2</v>
      </c>
      <c r="GD68" s="128">
        <v>2.1430682825894175E-2</v>
      </c>
      <c r="GE68" s="128">
        <v>2.1763602251407128E-2</v>
      </c>
      <c r="GF68" s="128">
        <v>2.2531160115052733E-2</v>
      </c>
      <c r="GG68" s="128">
        <v>2.3008849557522127E-2</v>
      </c>
      <c r="GH68" s="128">
        <v>2.1723388848660395E-2</v>
      </c>
      <c r="GI68" s="128">
        <v>1.3969732246798603E-2</v>
      </c>
      <c r="GJ68" s="128">
        <v>2.6212319790301444E-2</v>
      </c>
      <c r="GK68" s="128" t="s">
        <v>158</v>
      </c>
      <c r="GL68" s="128" t="s">
        <v>158</v>
      </c>
      <c r="GM68" s="128" t="s">
        <v>158</v>
      </c>
      <c r="GN68" s="128" t="s">
        <v>158</v>
      </c>
      <c r="GO68" s="109" t="s">
        <v>158</v>
      </c>
      <c r="GP68" s="141">
        <v>3.54</v>
      </c>
      <c r="GQ68" s="141">
        <v>2.93</v>
      </c>
      <c r="GR68" s="141">
        <v>2.77</v>
      </c>
      <c r="GS68" s="141">
        <v>2.33</v>
      </c>
      <c r="GT68" s="141">
        <v>0.98</v>
      </c>
      <c r="GU68" s="129">
        <v>1.41</v>
      </c>
      <c r="GV68" s="129">
        <v>1.05</v>
      </c>
      <c r="GW68" s="129">
        <v>1.8</v>
      </c>
      <c r="GX68" s="129">
        <v>1.62</v>
      </c>
      <c r="GY68" s="129">
        <v>0.92</v>
      </c>
      <c r="GZ68" s="129">
        <v>0.02</v>
      </c>
      <c r="HA68" s="129">
        <v>-0.99</v>
      </c>
      <c r="HB68" s="129">
        <v>0.82</v>
      </c>
      <c r="HC68" s="129">
        <v>0.32</v>
      </c>
      <c r="HD68" s="129">
        <v>2.78</v>
      </c>
      <c r="HE68" s="129">
        <v>2.5099999999999998</v>
      </c>
      <c r="HF68" s="231" t="s">
        <v>158</v>
      </c>
      <c r="HG68" s="231" t="s">
        <v>158</v>
      </c>
      <c r="HH68" s="231" t="s">
        <v>158</v>
      </c>
      <c r="HI68" s="231" t="s">
        <v>158</v>
      </c>
      <c r="HJ68" s="231" t="s">
        <v>158</v>
      </c>
      <c r="HK68" s="231" t="s">
        <v>158</v>
      </c>
      <c r="HL68" s="231" t="s">
        <v>158</v>
      </c>
      <c r="HM68" s="231" t="s">
        <v>158</v>
      </c>
      <c r="HN68" s="231" t="s">
        <v>158</v>
      </c>
      <c r="HO68" s="231" t="s">
        <v>158</v>
      </c>
      <c r="HP68" s="232" t="s">
        <v>158</v>
      </c>
      <c r="HQ68" s="131">
        <v>6.3079096045197733</v>
      </c>
      <c r="HR68" s="131">
        <v>4.2935153583617742</v>
      </c>
      <c r="HS68" s="131">
        <v>6.837545126353791</v>
      </c>
      <c r="HT68" s="131">
        <v>7.8669527896995701</v>
      </c>
      <c r="HU68" s="131">
        <v>22.846938775510203</v>
      </c>
      <c r="HV68" s="131">
        <v>10.865248226950355</v>
      </c>
      <c r="HW68" s="131">
        <v>18.009523809523809</v>
      </c>
      <c r="HX68" s="131">
        <v>10.505555555555555</v>
      </c>
      <c r="HY68" s="131">
        <v>8.3703703703703702</v>
      </c>
      <c r="HZ68" s="131">
        <v>11.065217391304348</v>
      </c>
      <c r="IA68" s="131">
        <v>509</v>
      </c>
      <c r="IB68" s="131" t="s">
        <v>1288</v>
      </c>
      <c r="IC68" s="131">
        <v>11</v>
      </c>
      <c r="ID68" s="131">
        <v>50.875</v>
      </c>
      <c r="IE68" s="131">
        <v>13.082733812949641</v>
      </c>
      <c r="IF68" s="131">
        <v>13.478087649402392</v>
      </c>
      <c r="IG68" s="131" t="s">
        <v>158</v>
      </c>
      <c r="IH68" s="131" t="s">
        <v>158</v>
      </c>
      <c r="II68" s="131" t="s">
        <v>158</v>
      </c>
      <c r="IJ68" s="131" t="s">
        <v>158</v>
      </c>
      <c r="IK68" s="131" t="s">
        <v>158</v>
      </c>
      <c r="IL68" s="131" t="s">
        <v>158</v>
      </c>
      <c r="IM68" s="131" t="s">
        <v>158</v>
      </c>
      <c r="IN68" s="131" t="s">
        <v>158</v>
      </c>
      <c r="IO68" s="131" t="s">
        <v>158</v>
      </c>
      <c r="IP68" s="131" t="s">
        <v>158</v>
      </c>
      <c r="IQ68" s="130" t="s">
        <v>158</v>
      </c>
      <c r="IR68" s="131">
        <v>7.0489904798883618</v>
      </c>
      <c r="IS68" s="131">
        <v>6.873720136518771</v>
      </c>
      <c r="IT68" s="131">
        <v>8.4837545126353788</v>
      </c>
      <c r="IU68" s="131">
        <v>10.124463519313304</v>
      </c>
      <c r="IV68" s="131">
        <v>25.346938775510203</v>
      </c>
      <c r="IW68" s="131">
        <v>13.50354609929078</v>
      </c>
      <c r="IX68" s="131">
        <v>20.866666666666667</v>
      </c>
      <c r="IY68" s="131">
        <v>11.827777777777778</v>
      </c>
      <c r="IZ68" s="131">
        <v>10.388888888888888</v>
      </c>
      <c r="JA68" s="131">
        <v>13.065217391304348</v>
      </c>
      <c r="JB68" s="131">
        <v>750.5</v>
      </c>
      <c r="JC68" s="131" t="s">
        <v>1288</v>
      </c>
      <c r="JD68" s="131">
        <v>24.634146341463417</v>
      </c>
      <c r="JE68" s="131">
        <v>106.875</v>
      </c>
      <c r="JF68" s="131">
        <v>14.453237410071944</v>
      </c>
      <c r="JG68" s="131">
        <v>14.533864541832669</v>
      </c>
      <c r="JH68" s="131" t="s">
        <v>158</v>
      </c>
      <c r="JI68" s="131" t="s">
        <v>158</v>
      </c>
      <c r="JJ68" s="131" t="s">
        <v>158</v>
      </c>
      <c r="JK68" s="131" t="s">
        <v>158</v>
      </c>
      <c r="JL68" s="131" t="s">
        <v>158</v>
      </c>
      <c r="JM68" s="131" t="s">
        <v>158</v>
      </c>
      <c r="JN68" s="131" t="s">
        <v>158</v>
      </c>
      <c r="JO68" s="131" t="s">
        <v>158</v>
      </c>
      <c r="JP68" s="131" t="s">
        <v>158</v>
      </c>
      <c r="JQ68" s="131" t="s">
        <v>158</v>
      </c>
      <c r="JR68" s="130" t="s">
        <v>158</v>
      </c>
      <c r="JS68" s="131">
        <v>7.8192090395480225</v>
      </c>
      <c r="JT68" s="131">
        <v>9.4812286689419789</v>
      </c>
      <c r="JU68" s="131">
        <v>9.5812274368231041</v>
      </c>
      <c r="JV68" s="131">
        <v>11.918454935622316</v>
      </c>
      <c r="JW68" s="131">
        <v>28.102040816326529</v>
      </c>
      <c r="JX68" s="131">
        <v>18.028368794326244</v>
      </c>
      <c r="JY68" s="131">
        <v>23.047619047619047</v>
      </c>
      <c r="JZ68" s="131">
        <v>12.827777777777778</v>
      </c>
      <c r="KA68" s="131">
        <v>13.049382716049383</v>
      </c>
      <c r="KB68" s="131">
        <v>15.293478260869565</v>
      </c>
      <c r="KC68" s="131">
        <v>964.49999999999989</v>
      </c>
      <c r="KD68" s="131" t="s">
        <v>1288</v>
      </c>
      <c r="KE68" s="131">
        <v>32.31707317073171</v>
      </c>
      <c r="KF68" s="131">
        <v>128.25</v>
      </c>
      <c r="KG68" s="131">
        <v>15.910071942446043</v>
      </c>
      <c r="KH68" s="131">
        <v>15.856573705179283</v>
      </c>
      <c r="KI68" s="131" t="s">
        <v>158</v>
      </c>
      <c r="KJ68" s="131" t="s">
        <v>158</v>
      </c>
      <c r="KK68" s="131" t="s">
        <v>158</v>
      </c>
      <c r="KL68" s="131" t="s">
        <v>158</v>
      </c>
      <c r="KM68" s="131" t="s">
        <v>158</v>
      </c>
      <c r="KN68" s="131" t="s">
        <v>158</v>
      </c>
      <c r="KO68" s="131" t="s">
        <v>158</v>
      </c>
      <c r="KP68" s="131" t="s">
        <v>158</v>
      </c>
      <c r="KQ68" s="131" t="s">
        <v>158</v>
      </c>
      <c r="KR68" s="131" t="s">
        <v>158</v>
      </c>
      <c r="KS68" s="116" t="s">
        <v>158</v>
      </c>
      <c r="KT68" s="132">
        <v>30.814109165808446</v>
      </c>
      <c r="KU68" s="132">
        <v>39.691713844570252</v>
      </c>
      <c r="KV68" s="132">
        <v>39.664627930682975</v>
      </c>
      <c r="KW68" s="132">
        <v>18.74446680080483</v>
      </c>
      <c r="KX68" s="132">
        <v>28.52467270896274</v>
      </c>
      <c r="KY68" s="132">
        <v>26.146181082448155</v>
      </c>
      <c r="KZ68" s="132">
        <v>16.598381385938289</v>
      </c>
      <c r="LA68" s="132">
        <v>28.284423179160022</v>
      </c>
      <c r="LB68" s="132">
        <v>9.3984962406015029</v>
      </c>
      <c r="LC68" s="132">
        <v>15.275953389830509</v>
      </c>
      <c r="LD68" s="132">
        <v>28.498043599776413</v>
      </c>
      <c r="LE68" s="132">
        <v>21.321813031161472</v>
      </c>
      <c r="LF68" s="132" t="s">
        <v>158</v>
      </c>
      <c r="LG68" s="132" t="s">
        <v>158</v>
      </c>
      <c r="LH68" s="132" t="s">
        <v>158</v>
      </c>
      <c r="LI68" s="132" t="s">
        <v>158</v>
      </c>
      <c r="LJ68" s="132" t="s">
        <v>158</v>
      </c>
      <c r="LK68" s="132" t="s">
        <v>158</v>
      </c>
      <c r="LL68" s="132" t="s">
        <v>158</v>
      </c>
      <c r="LM68" s="132" t="s">
        <v>158</v>
      </c>
      <c r="LN68" s="132" t="s">
        <v>158</v>
      </c>
      <c r="LO68" s="132" t="s">
        <v>158</v>
      </c>
      <c r="LP68" s="132" t="s">
        <v>158</v>
      </c>
      <c r="LQ68" s="132" t="s">
        <v>158</v>
      </c>
      <c r="LR68" s="132" t="s">
        <v>158</v>
      </c>
      <c r="LS68" s="132" t="s">
        <v>158</v>
      </c>
      <c r="LT68" s="130" t="s">
        <v>158</v>
      </c>
      <c r="LU68" s="131">
        <v>0.72466803696462279</v>
      </c>
      <c r="LV68" s="131">
        <v>0.31694272636506271</v>
      </c>
      <c r="LW68" s="131">
        <v>0.477503533705122</v>
      </c>
      <c r="LX68" s="131">
        <v>0.97788857878917979</v>
      </c>
      <c r="LY68" s="131">
        <v>0.78493451015004412</v>
      </c>
      <c r="LZ68" s="131">
        <v>0.58593642993944783</v>
      </c>
      <c r="MA68" s="131">
        <v>1.1392677129361573</v>
      </c>
      <c r="MB68" s="131">
        <v>0.66856587034565718</v>
      </c>
      <c r="MC68" s="131">
        <v>1.4427840000000003</v>
      </c>
      <c r="MD68" s="131">
        <v>0.66640685135744249</v>
      </c>
      <c r="ME68" s="131">
        <v>0.35721750387384027</v>
      </c>
      <c r="MF68" s="131">
        <v>0.52856668349586799</v>
      </c>
      <c r="MG68" s="131" t="s">
        <v>158</v>
      </c>
      <c r="MH68" s="131" t="s">
        <v>158</v>
      </c>
      <c r="MI68" s="131" t="s">
        <v>158</v>
      </c>
      <c r="MJ68" s="131" t="s">
        <v>158</v>
      </c>
      <c r="MK68" s="131" t="s">
        <v>158</v>
      </c>
      <c r="ML68" s="131" t="s">
        <v>158</v>
      </c>
      <c r="MM68" s="131" t="s">
        <v>158</v>
      </c>
      <c r="MN68" s="131" t="s">
        <v>158</v>
      </c>
      <c r="MO68" s="131" t="s">
        <v>158</v>
      </c>
      <c r="MP68" s="131" t="s">
        <v>158</v>
      </c>
      <c r="MQ68" s="131" t="s">
        <v>158</v>
      </c>
      <c r="MR68" s="131" t="s">
        <v>158</v>
      </c>
      <c r="MS68" s="131" t="s">
        <v>158</v>
      </c>
      <c r="MT68" s="131" t="s">
        <v>158</v>
      </c>
      <c r="MU68" s="130" t="s">
        <v>158</v>
      </c>
      <c r="MV68" s="131">
        <v>0.80980521502446345</v>
      </c>
      <c r="MW68" s="131">
        <v>0.50741069228874114</v>
      </c>
      <c r="MX68" s="131">
        <v>0.59246742566369404</v>
      </c>
      <c r="MY68" s="131">
        <v>1.258504723057106</v>
      </c>
      <c r="MZ68" s="131">
        <v>0.87082506619593991</v>
      </c>
      <c r="NA68" s="131">
        <v>0.72821342206573669</v>
      </c>
      <c r="NB68" s="131">
        <v>1.3200082279445378</v>
      </c>
      <c r="NC68" s="131">
        <v>0.7527111253124823</v>
      </c>
      <c r="ND68" s="131">
        <v>1.7907120000000001</v>
      </c>
      <c r="NE68" s="131">
        <v>0.78685759855760895</v>
      </c>
      <c r="NF68" s="131">
        <v>0.52670282250946387</v>
      </c>
      <c r="NG68" s="131">
        <v>0.77854542555735673</v>
      </c>
      <c r="NH68" s="131" t="s">
        <v>158</v>
      </c>
      <c r="NI68" s="131" t="s">
        <v>158</v>
      </c>
      <c r="NJ68" s="131" t="s">
        <v>158</v>
      </c>
      <c r="NK68" s="131" t="s">
        <v>158</v>
      </c>
      <c r="NL68" s="131" t="s">
        <v>158</v>
      </c>
      <c r="NM68" s="131" t="s">
        <v>158</v>
      </c>
      <c r="NN68" s="131" t="s">
        <v>158</v>
      </c>
      <c r="NO68" s="131" t="s">
        <v>158</v>
      </c>
      <c r="NP68" s="131" t="s">
        <v>158</v>
      </c>
      <c r="NQ68" s="131" t="s">
        <v>158</v>
      </c>
      <c r="NR68" s="131" t="s">
        <v>158</v>
      </c>
      <c r="NS68" s="131" t="s">
        <v>158</v>
      </c>
      <c r="NT68" s="131" t="s">
        <v>158</v>
      </c>
      <c r="NU68" s="131" t="s">
        <v>158</v>
      </c>
      <c r="NV68" s="130" t="s">
        <v>158</v>
      </c>
      <c r="NW68" s="131">
        <v>0.89828980130679625</v>
      </c>
      <c r="NX68" s="131">
        <v>0.69989419224335792</v>
      </c>
      <c r="NY68" s="131">
        <v>0.66911002030274214</v>
      </c>
      <c r="NZ68" s="131">
        <v>1.4815038643194502</v>
      </c>
      <c r="OA68" s="131">
        <v>0.96547996469549857</v>
      </c>
      <c r="OB68" s="131">
        <v>0.97222611286297422</v>
      </c>
      <c r="OC68" s="131">
        <v>1.4579734877342678</v>
      </c>
      <c r="OD68" s="131">
        <v>0.81635039377478713</v>
      </c>
      <c r="OE68" s="131">
        <v>2.2492960000000002</v>
      </c>
      <c r="OF68" s="131">
        <v>0.9210554419056205</v>
      </c>
      <c r="OG68" s="131">
        <v>0.67688857070003716</v>
      </c>
      <c r="OH68" s="131">
        <v>0.99053490287779355</v>
      </c>
      <c r="OI68" s="131" t="s">
        <v>158</v>
      </c>
      <c r="OJ68" s="131" t="s">
        <v>158</v>
      </c>
      <c r="OK68" s="131" t="s">
        <v>158</v>
      </c>
      <c r="OL68" s="131" t="s">
        <v>158</v>
      </c>
      <c r="OM68" s="131" t="s">
        <v>158</v>
      </c>
      <c r="ON68" s="131" t="s">
        <v>158</v>
      </c>
      <c r="OO68" s="131" t="s">
        <v>158</v>
      </c>
      <c r="OP68" s="131" t="s">
        <v>158</v>
      </c>
      <c r="OQ68" s="131" t="s">
        <v>158</v>
      </c>
      <c r="OR68" s="131" t="s">
        <v>158</v>
      </c>
      <c r="OS68" s="131" t="s">
        <v>158</v>
      </c>
      <c r="OT68" s="131" t="s">
        <v>158</v>
      </c>
      <c r="OU68" s="131" t="s">
        <v>158</v>
      </c>
      <c r="OV68" s="131" t="s">
        <v>158</v>
      </c>
      <c r="OW68" s="378" t="s">
        <v>158</v>
      </c>
      <c r="OX68" s="132">
        <v>11.923274974253347</v>
      </c>
      <c r="OY68" s="132">
        <v>10.318064848172929</v>
      </c>
      <c r="OZ68" s="132">
        <v>10.469928644240571</v>
      </c>
      <c r="PA68" s="132">
        <v>9.6519114688128766</v>
      </c>
      <c r="PB68" s="132">
        <v>8.9582074521651567</v>
      </c>
      <c r="PC68" s="132">
        <v>8.6170966110268079</v>
      </c>
      <c r="PD68" s="132">
        <v>5.2271117855336371</v>
      </c>
      <c r="PE68" s="132">
        <v>5.7448165869218499</v>
      </c>
      <c r="PF68" s="132">
        <v>5.2137486573576801</v>
      </c>
      <c r="PG68" s="132">
        <v>5.8686440677966099</v>
      </c>
      <c r="PH68" s="132">
        <v>5.2168809390721069</v>
      </c>
      <c r="PI68" s="132">
        <v>6.5507082152974503</v>
      </c>
      <c r="PJ68" s="132" t="s">
        <v>158</v>
      </c>
      <c r="PK68" s="132" t="s">
        <v>158</v>
      </c>
      <c r="PL68" s="132" t="s">
        <v>158</v>
      </c>
      <c r="PM68" s="132" t="s">
        <v>158</v>
      </c>
      <c r="PN68" s="132" t="s">
        <v>158</v>
      </c>
      <c r="PO68" s="132" t="s">
        <v>158</v>
      </c>
      <c r="PP68" s="132" t="s">
        <v>158</v>
      </c>
      <c r="PQ68" s="132" t="s">
        <v>158</v>
      </c>
      <c r="PR68" s="132" t="s">
        <v>158</v>
      </c>
      <c r="PS68" s="132" t="s">
        <v>158</v>
      </c>
      <c r="PT68" s="132" t="s">
        <v>158</v>
      </c>
      <c r="PU68" s="132" t="s">
        <v>158</v>
      </c>
      <c r="PV68" s="132" t="s">
        <v>158</v>
      </c>
      <c r="PW68" s="132" t="s">
        <v>158</v>
      </c>
      <c r="PX68" s="130" t="s">
        <v>158</v>
      </c>
      <c r="PY68" s="131">
        <v>1.8728076009501187</v>
      </c>
      <c r="PZ68" s="131">
        <v>1.2192208699122107</v>
      </c>
      <c r="QA68" s="131">
        <v>1.8089903612111771</v>
      </c>
      <c r="QB68" s="131">
        <v>1.8991056910569104</v>
      </c>
      <c r="QC68" s="131">
        <v>2.4993839581811028</v>
      </c>
      <c r="QD68" s="131">
        <v>1.777861000234797</v>
      </c>
      <c r="QE68" s="131">
        <v>3.6176766015095798</v>
      </c>
      <c r="QF68" s="131">
        <v>3.2916629650194338</v>
      </c>
      <c r="QG68" s="131">
        <v>2.6008158220024722</v>
      </c>
      <c r="QH68" s="131">
        <v>1.7346425992779784</v>
      </c>
      <c r="QI68" s="131">
        <v>1.9513575484838745</v>
      </c>
      <c r="QJ68" s="131">
        <v>1.7204246670126275</v>
      </c>
      <c r="QK68" s="131" t="s">
        <v>158</v>
      </c>
      <c r="QL68" s="131" t="s">
        <v>158</v>
      </c>
      <c r="QM68" s="131" t="s">
        <v>158</v>
      </c>
      <c r="QN68" s="131" t="s">
        <v>158</v>
      </c>
      <c r="QO68" s="131" t="s">
        <v>158</v>
      </c>
      <c r="QP68" s="131" t="s">
        <v>158</v>
      </c>
      <c r="QQ68" s="131" t="s">
        <v>158</v>
      </c>
      <c r="QR68" s="131" t="s">
        <v>158</v>
      </c>
      <c r="QS68" s="131" t="s">
        <v>158</v>
      </c>
      <c r="QT68" s="131" t="s">
        <v>158</v>
      </c>
      <c r="QU68" s="131" t="s">
        <v>158</v>
      </c>
      <c r="QV68" s="131" t="s">
        <v>158</v>
      </c>
      <c r="QW68" s="131" t="s">
        <v>158</v>
      </c>
      <c r="QX68" s="131" t="s">
        <v>158</v>
      </c>
      <c r="QY68" s="130" t="s">
        <v>158</v>
      </c>
      <c r="QZ68" s="131">
        <v>2.0928332486408516</v>
      </c>
      <c r="RA68" s="131">
        <v>1.9519164006384677</v>
      </c>
      <c r="RB68" s="131">
        <v>2.2445234154415341</v>
      </c>
      <c r="RC68" s="131">
        <v>2.4440754638315614</v>
      </c>
      <c r="RD68" s="131">
        <v>2.7728761733460736</v>
      </c>
      <c r="RE68" s="131">
        <v>2.2095609297957268</v>
      </c>
      <c r="RF68" s="131">
        <v>4.1916073156570546</v>
      </c>
      <c r="RG68" s="131">
        <v>3.7059494725152691</v>
      </c>
      <c r="RH68" s="131">
        <v>3.2280037082818289</v>
      </c>
      <c r="RI68" s="131">
        <v>2.0481732851985561</v>
      </c>
      <c r="RJ68" s="131">
        <v>2.8771981142183649</v>
      </c>
      <c r="RK68" s="131">
        <v>2.5340771492821315</v>
      </c>
      <c r="RL68" s="131" t="s">
        <v>158</v>
      </c>
      <c r="RM68" s="131" t="s">
        <v>158</v>
      </c>
      <c r="RN68" s="131" t="s">
        <v>158</v>
      </c>
      <c r="RO68" s="131" t="s">
        <v>158</v>
      </c>
      <c r="RP68" s="131" t="s">
        <v>158</v>
      </c>
      <c r="RQ68" s="131" t="s">
        <v>158</v>
      </c>
      <c r="RR68" s="131" t="s">
        <v>158</v>
      </c>
      <c r="RS68" s="131" t="s">
        <v>158</v>
      </c>
      <c r="RT68" s="131" t="s">
        <v>158</v>
      </c>
      <c r="RU68" s="131" t="s">
        <v>158</v>
      </c>
      <c r="RV68" s="131" t="s">
        <v>158</v>
      </c>
      <c r="RW68" s="131" t="s">
        <v>158</v>
      </c>
      <c r="RX68" s="131" t="s">
        <v>158</v>
      </c>
      <c r="RY68" s="131" t="s">
        <v>158</v>
      </c>
      <c r="RZ68" s="130" t="s">
        <v>158</v>
      </c>
      <c r="SA68" s="131">
        <v>2.3215098250917729</v>
      </c>
      <c r="SB68" s="131">
        <v>2.6923653232242617</v>
      </c>
      <c r="SC68" s="131">
        <v>2.5348787849284391</v>
      </c>
      <c r="SD68" s="131">
        <v>2.8771503022722538</v>
      </c>
      <c r="SE68" s="131">
        <v>3.0742757574054296</v>
      </c>
      <c r="SF68" s="131">
        <v>2.949949518666354</v>
      </c>
      <c r="SG68" s="131">
        <v>4.6297077607896258</v>
      </c>
      <c r="SH68" s="131">
        <v>4.0192754025541371</v>
      </c>
      <c r="SI68" s="131">
        <v>4.0546641944787805</v>
      </c>
      <c r="SJ68" s="131">
        <v>2.3974873646209387</v>
      </c>
      <c r="SK68" s="131">
        <v>3.6976117004178723</v>
      </c>
      <c r="SL68" s="131">
        <v>3.2240788790866635</v>
      </c>
      <c r="SM68" s="131" t="s">
        <v>158</v>
      </c>
      <c r="SN68" s="131" t="s">
        <v>158</v>
      </c>
      <c r="SO68" s="131" t="s">
        <v>158</v>
      </c>
      <c r="SP68" s="131" t="s">
        <v>158</v>
      </c>
      <c r="SQ68" s="131" t="s">
        <v>158</v>
      </c>
      <c r="SR68" s="131" t="s">
        <v>158</v>
      </c>
      <c r="SS68" s="131" t="s">
        <v>158</v>
      </c>
      <c r="ST68" s="131" t="s">
        <v>158</v>
      </c>
      <c r="SU68" s="131" t="s">
        <v>158</v>
      </c>
      <c r="SV68" s="131" t="s">
        <v>158</v>
      </c>
      <c r="SW68" s="131" t="s">
        <v>158</v>
      </c>
      <c r="SX68" s="131" t="s">
        <v>158</v>
      </c>
      <c r="SY68" s="131" t="s">
        <v>158</v>
      </c>
      <c r="SZ68" s="131" t="s">
        <v>158</v>
      </c>
      <c r="TA68" s="378" t="s">
        <v>158</v>
      </c>
      <c r="TB68" s="132">
        <v>11.923274974253347</v>
      </c>
      <c r="TC68" s="132">
        <v>10.318064848172929</v>
      </c>
      <c r="TD68" s="132">
        <v>10.469928644240571</v>
      </c>
      <c r="TE68" s="132">
        <v>9.6519114688128766</v>
      </c>
      <c r="TF68" s="132">
        <v>8.9582074521651567</v>
      </c>
      <c r="TG68" s="132">
        <v>8.6170966110268079</v>
      </c>
      <c r="TH68" s="132">
        <v>5.2271117855336371</v>
      </c>
      <c r="TI68" s="132">
        <v>5.7448165869218499</v>
      </c>
      <c r="TJ68" s="132">
        <v>5.2137486573576801</v>
      </c>
      <c r="TK68" s="132">
        <v>5.8686440677966099</v>
      </c>
      <c r="TL68" s="132">
        <v>5.2168809390721069</v>
      </c>
      <c r="TM68" s="132">
        <v>6.5507082152974503</v>
      </c>
      <c r="TN68" s="132" t="s">
        <v>158</v>
      </c>
      <c r="TO68" s="132" t="s">
        <v>158</v>
      </c>
      <c r="TP68" s="132" t="s">
        <v>158</v>
      </c>
      <c r="TQ68" s="132" t="s">
        <v>158</v>
      </c>
      <c r="TR68" s="132" t="s">
        <v>158</v>
      </c>
      <c r="TS68" s="132" t="s">
        <v>158</v>
      </c>
      <c r="TT68" s="132" t="s">
        <v>158</v>
      </c>
      <c r="TU68" s="132" t="s">
        <v>158</v>
      </c>
      <c r="TV68" s="132" t="s">
        <v>158</v>
      </c>
      <c r="TW68" s="132" t="s">
        <v>158</v>
      </c>
      <c r="TX68" s="132" t="s">
        <v>158</v>
      </c>
      <c r="TY68" s="132" t="s">
        <v>158</v>
      </c>
      <c r="TZ68" s="132" t="s">
        <v>158</v>
      </c>
      <c r="UA68" s="132" t="s">
        <v>158</v>
      </c>
      <c r="UB68" s="235" t="s">
        <v>158</v>
      </c>
      <c r="UC68" s="236">
        <v>25.17</v>
      </c>
      <c r="UD68" s="236">
        <v>25.08</v>
      </c>
      <c r="UE68" s="236">
        <v>23.5</v>
      </c>
      <c r="UF68" s="236">
        <v>20.57</v>
      </c>
      <c r="UG68" s="236">
        <v>19.829999999999998</v>
      </c>
      <c r="UH68" s="236">
        <v>19.98</v>
      </c>
      <c r="UI68" s="236">
        <v>19.07</v>
      </c>
      <c r="UJ68" s="236">
        <v>15.93</v>
      </c>
      <c r="UK68" s="236">
        <v>12.91</v>
      </c>
      <c r="UL68" s="236">
        <v>12.64</v>
      </c>
      <c r="UM68" s="236">
        <v>12.81</v>
      </c>
      <c r="UN68" s="236">
        <v>14.23</v>
      </c>
      <c r="UO68" s="231" t="s">
        <v>5</v>
      </c>
      <c r="UP68" s="231" t="s">
        <v>5</v>
      </c>
      <c r="UQ68" s="231" t="s">
        <v>5</v>
      </c>
      <c r="UR68" s="231" t="s">
        <v>5</v>
      </c>
      <c r="US68" s="231" t="s">
        <v>5</v>
      </c>
      <c r="UT68" s="231" t="s">
        <v>5</v>
      </c>
      <c r="UU68" s="231" t="s">
        <v>5</v>
      </c>
      <c r="UV68" s="231" t="s">
        <v>5</v>
      </c>
      <c r="UW68" s="231" t="s">
        <v>5</v>
      </c>
      <c r="UX68" s="231" t="s">
        <v>5</v>
      </c>
      <c r="UY68" s="231" t="s">
        <v>5</v>
      </c>
      <c r="UZ68" s="231" t="s">
        <v>5</v>
      </c>
      <c r="VA68" s="231" t="s">
        <v>5</v>
      </c>
      <c r="VB68" s="231" t="s">
        <v>5</v>
      </c>
      <c r="VC68" s="130" t="s">
        <v>158</v>
      </c>
      <c r="VD68" s="131">
        <v>0.88716726261422318</v>
      </c>
      <c r="VE68" s="131">
        <v>0.50159489633173848</v>
      </c>
      <c r="VF68" s="131">
        <v>0.80595744680851067</v>
      </c>
      <c r="VG68" s="131">
        <v>0.89110354885755949</v>
      </c>
      <c r="VH68" s="131">
        <v>1.1290973272818963</v>
      </c>
      <c r="VI68" s="131">
        <v>0.76676676676676681</v>
      </c>
      <c r="VJ68" s="131">
        <v>0.99160985841636073</v>
      </c>
      <c r="VK68" s="131">
        <v>1.1870684243565599</v>
      </c>
      <c r="VL68" s="131">
        <v>1.0503485670023238</v>
      </c>
      <c r="VM68" s="131">
        <v>0.805379746835443</v>
      </c>
      <c r="VN68" s="131">
        <v>0.79469164715066354</v>
      </c>
      <c r="VO68" s="131">
        <v>0.79198875614898101</v>
      </c>
      <c r="VP68" s="131" t="s">
        <v>158</v>
      </c>
      <c r="VQ68" s="131" t="s">
        <v>158</v>
      </c>
      <c r="VR68" s="131" t="s">
        <v>158</v>
      </c>
      <c r="VS68" s="131" t="s">
        <v>158</v>
      </c>
      <c r="VT68" s="131" t="s">
        <v>158</v>
      </c>
      <c r="VU68" s="131" t="s">
        <v>158</v>
      </c>
      <c r="VV68" s="131" t="s">
        <v>158</v>
      </c>
      <c r="VW68" s="131" t="s">
        <v>158</v>
      </c>
      <c r="VX68" s="131" t="s">
        <v>158</v>
      </c>
      <c r="VY68" s="131" t="s">
        <v>158</v>
      </c>
      <c r="VZ68" s="131" t="s">
        <v>158</v>
      </c>
      <c r="WA68" s="131" t="s">
        <v>158</v>
      </c>
      <c r="WB68" s="131" t="s">
        <v>158</v>
      </c>
      <c r="WC68" s="131" t="s">
        <v>158</v>
      </c>
      <c r="WD68" s="130" t="s">
        <v>158</v>
      </c>
      <c r="WE68" s="131">
        <v>0.99139556212970992</v>
      </c>
      <c r="WF68" s="131">
        <v>0.80303030303030309</v>
      </c>
      <c r="WG68" s="131">
        <v>1</v>
      </c>
      <c r="WH68" s="131">
        <v>1.1468157510938259</v>
      </c>
      <c r="WI68" s="131">
        <v>1.2526475037821483</v>
      </c>
      <c r="WJ68" s="131">
        <v>0.9529529529529529</v>
      </c>
      <c r="WK68" s="131">
        <v>1.1489250131095963</v>
      </c>
      <c r="WL68" s="131">
        <v>1.3364720652856246</v>
      </c>
      <c r="WM68" s="131">
        <v>1.303640588690937</v>
      </c>
      <c r="WN68" s="131">
        <v>0.95094936708860756</v>
      </c>
      <c r="WO68" s="131">
        <v>1.1717408274785324</v>
      </c>
      <c r="WP68" s="131">
        <v>1.1665495432185524</v>
      </c>
      <c r="WQ68" s="131" t="s">
        <v>158</v>
      </c>
      <c r="WR68" s="131" t="s">
        <v>158</v>
      </c>
      <c r="WS68" s="131" t="s">
        <v>158</v>
      </c>
      <c r="WT68" s="131" t="s">
        <v>158</v>
      </c>
      <c r="WU68" s="131" t="s">
        <v>158</v>
      </c>
      <c r="WV68" s="131" t="s">
        <v>158</v>
      </c>
      <c r="WW68" s="131" t="s">
        <v>158</v>
      </c>
      <c r="WX68" s="131" t="s">
        <v>158</v>
      </c>
      <c r="WY68" s="131" t="s">
        <v>158</v>
      </c>
      <c r="WZ68" s="131" t="s">
        <v>158</v>
      </c>
      <c r="XA68" s="131" t="s">
        <v>158</v>
      </c>
      <c r="XB68" s="131" t="s">
        <v>158</v>
      </c>
      <c r="XC68" s="131" t="s">
        <v>158</v>
      </c>
      <c r="XD68" s="131" t="s">
        <v>158</v>
      </c>
      <c r="XE68" s="130" t="s">
        <v>158</v>
      </c>
      <c r="XF68" s="131">
        <v>1.0997218911402462</v>
      </c>
      <c r="XG68" s="131">
        <v>1.1076555023923447</v>
      </c>
      <c r="XH68" s="131">
        <v>1.1293617021276596</v>
      </c>
      <c r="XI68" s="131">
        <v>1.3500243072435585</v>
      </c>
      <c r="XJ68" s="131">
        <v>1.3888048411497731</v>
      </c>
      <c r="XK68" s="131">
        <v>1.2722722722722724</v>
      </c>
      <c r="XL68" s="131">
        <v>1.2690089145254326</v>
      </c>
      <c r="XM68" s="131">
        <v>1.4494664155681105</v>
      </c>
      <c r="XN68" s="131">
        <v>1.6374903175832689</v>
      </c>
      <c r="XO68" s="131">
        <v>1.1131329113924051</v>
      </c>
      <c r="XP68" s="131">
        <v>1.505854800936768</v>
      </c>
      <c r="XQ68" s="131">
        <v>1.4841883345045679</v>
      </c>
      <c r="XR68" s="131" t="s">
        <v>158</v>
      </c>
      <c r="XS68" s="131" t="s">
        <v>158</v>
      </c>
      <c r="XT68" s="131" t="s">
        <v>158</v>
      </c>
      <c r="XU68" s="131" t="s">
        <v>158</v>
      </c>
      <c r="XV68" s="131" t="s">
        <v>158</v>
      </c>
      <c r="XW68" s="131" t="s">
        <v>158</v>
      </c>
      <c r="XX68" s="131" t="s">
        <v>158</v>
      </c>
      <c r="XY68" s="131" t="s">
        <v>158</v>
      </c>
      <c r="XZ68" s="131" t="s">
        <v>158</v>
      </c>
      <c r="YA68" s="131" t="s">
        <v>158</v>
      </c>
      <c r="YB68" s="131" t="s">
        <v>158</v>
      </c>
      <c r="YC68" s="131" t="s">
        <v>158</v>
      </c>
      <c r="YD68" s="131" t="s">
        <v>158</v>
      </c>
      <c r="YE68" s="131" t="s">
        <v>158</v>
      </c>
      <c r="YF68" s="235" t="s">
        <v>158</v>
      </c>
      <c r="YG68" s="8">
        <v>1942</v>
      </c>
      <c r="YH68" s="8">
        <v>1943</v>
      </c>
      <c r="YI68" s="8">
        <v>1962</v>
      </c>
      <c r="YJ68" s="8">
        <v>1988</v>
      </c>
      <c r="YK68" s="8">
        <v>1986</v>
      </c>
      <c r="YL68" s="8">
        <v>1977</v>
      </c>
      <c r="YM68" s="8">
        <v>1977</v>
      </c>
      <c r="YN68" s="8">
        <v>1881</v>
      </c>
      <c r="YO68" s="8">
        <v>1862</v>
      </c>
      <c r="YP68" s="8">
        <v>1888</v>
      </c>
      <c r="YQ68" s="8">
        <v>1789</v>
      </c>
      <c r="YR68" s="8">
        <v>1765</v>
      </c>
      <c r="YS68" s="231" t="s">
        <v>5</v>
      </c>
      <c r="YT68" s="231" t="s">
        <v>5</v>
      </c>
      <c r="YU68" s="231" t="s">
        <v>5</v>
      </c>
      <c r="YV68" s="231" t="s">
        <v>5</v>
      </c>
      <c r="YW68" s="231" t="s">
        <v>5</v>
      </c>
      <c r="YX68" s="231" t="s">
        <v>5</v>
      </c>
      <c r="YY68" s="231" t="s">
        <v>5</v>
      </c>
      <c r="YZ68" s="231" t="s">
        <v>5</v>
      </c>
      <c r="ZA68" s="231" t="s">
        <v>5</v>
      </c>
      <c r="ZB68" s="231" t="s">
        <v>5</v>
      </c>
      <c r="ZC68" s="231" t="s">
        <v>5</v>
      </c>
      <c r="ZD68" s="231" t="s">
        <v>5</v>
      </c>
      <c r="ZE68" s="231" t="s">
        <v>5</v>
      </c>
      <c r="ZF68" s="231" t="s">
        <v>5</v>
      </c>
      <c r="ZG68" s="235" t="s">
        <v>158</v>
      </c>
      <c r="ZH68" s="133">
        <v>0.1371</v>
      </c>
      <c r="ZI68" s="133">
        <v>0.12280000000000001</v>
      </c>
      <c r="ZJ68" s="133">
        <v>0.1244</v>
      </c>
      <c r="ZK68" s="133">
        <v>0.11599999999999999</v>
      </c>
      <c r="ZL68" s="133">
        <v>5.1100000000000007E-2</v>
      </c>
      <c r="ZM68" s="133">
        <v>7.2499999999999995E-2</v>
      </c>
      <c r="ZN68" s="133">
        <v>5.9800000000000006E-2</v>
      </c>
      <c r="ZO68" s="133">
        <v>0.11900000000000001</v>
      </c>
      <c r="ZP68" s="133">
        <v>0.12230000000000001</v>
      </c>
      <c r="ZQ68" s="133">
        <v>7.0999999999999994E-2</v>
      </c>
      <c r="ZR68" s="133">
        <v>1.8E-3</v>
      </c>
      <c r="ZS68" s="133">
        <v>-1.78E-2</v>
      </c>
      <c r="ZT68" s="379" t="s">
        <v>158</v>
      </c>
      <c r="ZU68" s="133" t="s">
        <v>158</v>
      </c>
      <c r="ZV68" s="133" t="s">
        <v>158</v>
      </c>
      <c r="ZW68" s="133" t="s">
        <v>158</v>
      </c>
      <c r="ZX68" s="133" t="s">
        <v>158</v>
      </c>
      <c r="ZY68" s="133" t="s">
        <v>158</v>
      </c>
      <c r="ZZ68" s="133" t="s">
        <v>158</v>
      </c>
      <c r="AAA68" s="133" t="s">
        <v>158</v>
      </c>
      <c r="AAB68" s="133" t="s">
        <v>158</v>
      </c>
      <c r="AAC68" s="133" t="s">
        <v>158</v>
      </c>
      <c r="AAD68" s="133" t="s">
        <v>158</v>
      </c>
      <c r="AAE68" s="133" t="s">
        <v>158</v>
      </c>
      <c r="AAF68" s="133" t="s">
        <v>158</v>
      </c>
      <c r="AAG68" s="235" t="s">
        <v>158</v>
      </c>
      <c r="AAH68" s="8">
        <v>59841</v>
      </c>
      <c r="AAI68" s="8">
        <v>77121</v>
      </c>
      <c r="AAJ68" s="8">
        <v>77822</v>
      </c>
      <c r="AAK68" s="8">
        <v>37264</v>
      </c>
      <c r="AAL68" s="8">
        <v>56650</v>
      </c>
      <c r="AAM68" s="8">
        <v>51691</v>
      </c>
      <c r="AAN68" s="8">
        <v>32815</v>
      </c>
      <c r="AAO68" s="8">
        <v>53203</v>
      </c>
      <c r="AAP68" s="8">
        <v>17500</v>
      </c>
      <c r="AAQ68" s="8">
        <v>28841</v>
      </c>
      <c r="AAR68" s="8">
        <v>50983</v>
      </c>
      <c r="AAS68" s="8">
        <v>37633</v>
      </c>
      <c r="AAT68" s="231" t="s">
        <v>5</v>
      </c>
      <c r="AAU68" s="231" t="s">
        <v>5</v>
      </c>
      <c r="AAV68" s="231" t="s">
        <v>5</v>
      </c>
      <c r="AAW68" s="231" t="s">
        <v>5</v>
      </c>
      <c r="AAX68" s="231" t="s">
        <v>5</v>
      </c>
      <c r="AAY68" s="231" t="s">
        <v>5</v>
      </c>
      <c r="AAZ68" s="231" t="s">
        <v>5</v>
      </c>
      <c r="ABA68" s="231" t="s">
        <v>5</v>
      </c>
      <c r="ABB68" s="231" t="s">
        <v>5</v>
      </c>
      <c r="ABC68" s="231" t="s">
        <v>5</v>
      </c>
      <c r="ABD68" s="231" t="s">
        <v>5</v>
      </c>
      <c r="ABE68" s="231" t="s">
        <v>5</v>
      </c>
      <c r="ABF68" s="231" t="s">
        <v>5</v>
      </c>
      <c r="ABG68" s="231" t="s">
        <v>5</v>
      </c>
      <c r="ABH68" s="235" t="s">
        <v>158</v>
      </c>
      <c r="ABI68" s="8">
        <v>23155</v>
      </c>
      <c r="ABJ68" s="8">
        <v>20048</v>
      </c>
      <c r="ABK68" s="8">
        <v>20542</v>
      </c>
      <c r="ABL68" s="8">
        <v>19188</v>
      </c>
      <c r="ABM68" s="8">
        <v>17791</v>
      </c>
      <c r="ABN68" s="8">
        <v>17036</v>
      </c>
      <c r="ABO68" s="8">
        <v>10334</v>
      </c>
      <c r="ABP68" s="8">
        <v>10806</v>
      </c>
      <c r="ABQ68" s="8">
        <v>9708</v>
      </c>
      <c r="ABR68" s="8">
        <v>11080</v>
      </c>
      <c r="ABS68" s="8">
        <v>9333</v>
      </c>
      <c r="ABT68" s="8">
        <v>11562</v>
      </c>
      <c r="ABU68" s="231" t="s">
        <v>5</v>
      </c>
      <c r="ABV68" s="231" t="s">
        <v>5</v>
      </c>
      <c r="ABW68" s="231" t="s">
        <v>5</v>
      </c>
      <c r="ABX68" s="231" t="s">
        <v>5</v>
      </c>
      <c r="ABY68" s="231" t="s">
        <v>5</v>
      </c>
      <c r="ABZ68" s="231" t="s">
        <v>5</v>
      </c>
      <c r="ACA68" s="231" t="s">
        <v>5</v>
      </c>
      <c r="ACB68" s="231" t="s">
        <v>5</v>
      </c>
      <c r="ACC68" s="231" t="s">
        <v>5</v>
      </c>
      <c r="ACD68" s="231" t="s">
        <v>5</v>
      </c>
      <c r="ACE68" s="231" t="s">
        <v>5</v>
      </c>
      <c r="ACF68" s="231" t="s">
        <v>5</v>
      </c>
      <c r="ACG68" s="231" t="s">
        <v>5</v>
      </c>
      <c r="ACH68" s="231" t="s">
        <v>5</v>
      </c>
      <c r="ACI68" s="235" t="s">
        <v>158</v>
      </c>
      <c r="ACJ68" s="8">
        <v>23155</v>
      </c>
      <c r="ACK68" s="8">
        <v>20048</v>
      </c>
      <c r="ACL68" s="8">
        <v>20542</v>
      </c>
      <c r="ACM68" s="8">
        <v>19188</v>
      </c>
      <c r="ACN68" s="8">
        <v>17791</v>
      </c>
      <c r="ACO68" s="8">
        <v>17036</v>
      </c>
      <c r="ACP68" s="8">
        <v>10334</v>
      </c>
      <c r="ACQ68" s="8">
        <v>10806</v>
      </c>
      <c r="ACR68" s="8">
        <v>9708</v>
      </c>
      <c r="ACS68" s="8">
        <v>11080</v>
      </c>
      <c r="ACT68" s="8">
        <v>9333</v>
      </c>
      <c r="ACU68" s="8">
        <v>11562</v>
      </c>
      <c r="ACV68" s="237" t="s">
        <v>5</v>
      </c>
      <c r="ACW68" s="237" t="s">
        <v>5</v>
      </c>
      <c r="ACX68" s="237" t="s">
        <v>5</v>
      </c>
      <c r="ACY68" s="237" t="s">
        <v>5</v>
      </c>
      <c r="ACZ68" s="237" t="s">
        <v>5</v>
      </c>
      <c r="ADA68" s="237" t="s">
        <v>5</v>
      </c>
      <c r="ADB68" s="237" t="s">
        <v>5</v>
      </c>
      <c r="ADC68" s="237" t="s">
        <v>5</v>
      </c>
      <c r="ADD68" s="237" t="s">
        <v>5</v>
      </c>
      <c r="ADE68" s="237" t="s">
        <v>5</v>
      </c>
      <c r="ADF68" s="237" t="s">
        <v>5</v>
      </c>
      <c r="ADG68" s="237" t="s">
        <v>5</v>
      </c>
      <c r="ADH68" s="237" t="s">
        <v>5</v>
      </c>
      <c r="ADI68" s="237" t="s">
        <v>5</v>
      </c>
      <c r="ADJ68" s="127" t="s">
        <v>158</v>
      </c>
      <c r="ADK68" s="128">
        <v>0.33050847457627125</v>
      </c>
      <c r="ADL68" s="128">
        <v>0.38225255972696248</v>
      </c>
      <c r="ADM68" s="128">
        <v>0.36101083032490977</v>
      </c>
      <c r="ADN68" s="128">
        <v>0.3905579399141631</v>
      </c>
      <c r="ADO68" s="128">
        <v>0.83673469387755095</v>
      </c>
      <c r="ADP68" s="128">
        <v>0.52482269503546097</v>
      </c>
      <c r="ADQ68" s="128">
        <v>0.6333333333333333</v>
      </c>
      <c r="ADR68" s="128">
        <v>0.31666666666666671</v>
      </c>
      <c r="ADS68" s="128">
        <v>0.32098765432098764</v>
      </c>
      <c r="ADT68" s="128">
        <v>0.56521739130434778</v>
      </c>
      <c r="ADU68" s="128">
        <v>26</v>
      </c>
      <c r="ADV68" s="128" t="s">
        <v>1282</v>
      </c>
      <c r="ADW68" s="128">
        <v>0.95121951219512202</v>
      </c>
      <c r="ADX68" s="128">
        <v>3.125</v>
      </c>
      <c r="ADY68" s="128">
        <v>0.31654676258992803</v>
      </c>
      <c r="ADZ68" s="128">
        <v>0.28884462151394419</v>
      </c>
      <c r="AEA68" s="128" t="s">
        <v>158</v>
      </c>
      <c r="AEB68" s="128" t="s">
        <v>158</v>
      </c>
      <c r="AEC68" s="128" t="s">
        <v>158</v>
      </c>
      <c r="AED68" s="128" t="s">
        <v>158</v>
      </c>
      <c r="AEE68" s="128" t="s">
        <v>158</v>
      </c>
      <c r="AEF68" s="128" t="s">
        <v>158</v>
      </c>
      <c r="AEG68" s="128" t="s">
        <v>158</v>
      </c>
      <c r="AEH68" s="128" t="s">
        <v>158</v>
      </c>
      <c r="AEI68" s="128" t="s">
        <v>158</v>
      </c>
      <c r="AEJ68" s="128" t="s">
        <v>158</v>
      </c>
      <c r="AEK68" s="127" t="s">
        <v>158</v>
      </c>
      <c r="AEL68" s="128">
        <v>9.8127402288922486E-2</v>
      </c>
      <c r="AEM68" s="128">
        <v>0.10854748603351956</v>
      </c>
      <c r="AEN68" s="128">
        <v>9.5511634699639761E-2</v>
      </c>
      <c r="AEO68" s="128">
        <v>9.4281842818428191E-2</v>
      </c>
      <c r="AEP68" s="128">
        <v>9.1536169973582132E-2</v>
      </c>
      <c r="AEQ68" s="128">
        <v>8.58757924395398E-2</v>
      </c>
      <c r="AER68" s="128">
        <v>0.12722130830269016</v>
      </c>
      <c r="AES68" s="128">
        <v>9.9219877845641319E-2</v>
      </c>
      <c r="AET68" s="128">
        <v>9.9736299958796862E-2</v>
      </c>
      <c r="AEU68" s="128">
        <v>8.8606498194945857E-2</v>
      </c>
      <c r="AEV68" s="128">
        <v>9.9676417014893395E-2</v>
      </c>
      <c r="AEW68" s="128">
        <v>7.938072997751254E-2</v>
      </c>
      <c r="AEX68" s="128" t="s">
        <v>158</v>
      </c>
      <c r="AEY68" s="128" t="s">
        <v>158</v>
      </c>
      <c r="AEZ68" s="128" t="s">
        <v>158</v>
      </c>
      <c r="AFA68" s="128" t="s">
        <v>158</v>
      </c>
      <c r="AFB68" s="128" t="s">
        <v>158</v>
      </c>
      <c r="AFC68" s="128" t="s">
        <v>158</v>
      </c>
      <c r="AFD68" s="128" t="s">
        <v>158</v>
      </c>
      <c r="AFE68" s="128" t="s">
        <v>158</v>
      </c>
      <c r="AFF68" s="128" t="s">
        <v>158</v>
      </c>
      <c r="AFG68" s="128" t="s">
        <v>158</v>
      </c>
      <c r="AFH68" s="128" t="s">
        <v>158</v>
      </c>
      <c r="AFI68" s="128" t="s">
        <v>158</v>
      </c>
      <c r="AFJ68" s="128" t="s">
        <v>158</v>
      </c>
      <c r="AFK68" s="128" t="s">
        <v>158</v>
      </c>
      <c r="AFL68" s="134" t="s">
        <v>158</v>
      </c>
      <c r="AFM68" s="135">
        <v>9.8127402288922486E-2</v>
      </c>
      <c r="AFN68" s="135">
        <v>0.10854748603351956</v>
      </c>
      <c r="AFO68" s="135">
        <v>9.5511634699639761E-2</v>
      </c>
      <c r="AFP68" s="135">
        <v>9.4281842818428191E-2</v>
      </c>
      <c r="AFQ68" s="135">
        <v>9.1536169973582132E-2</v>
      </c>
      <c r="AFR68" s="135">
        <v>8.58757924395398E-2</v>
      </c>
      <c r="AFS68" s="135">
        <v>0.12722130830269016</v>
      </c>
      <c r="AFT68" s="135">
        <v>9.9219877845641319E-2</v>
      </c>
      <c r="AFU68" s="135">
        <v>9.9736299958796862E-2</v>
      </c>
      <c r="AFV68" s="135">
        <v>8.8606498194945857E-2</v>
      </c>
      <c r="AFW68" s="135">
        <v>9.9676417014893395E-2</v>
      </c>
      <c r="AFX68" s="135">
        <v>7.938072997751254E-2</v>
      </c>
      <c r="AFY68" s="135" t="s">
        <v>158</v>
      </c>
      <c r="AFZ68" s="135" t="s">
        <v>158</v>
      </c>
      <c r="AGA68" s="135" t="s">
        <v>158</v>
      </c>
      <c r="AGB68" s="135" t="s">
        <v>158</v>
      </c>
      <c r="AGC68" s="135" t="s">
        <v>158</v>
      </c>
      <c r="AGD68" s="135" t="s">
        <v>158</v>
      </c>
      <c r="AGE68" s="135" t="s">
        <v>158</v>
      </c>
      <c r="AGF68" s="135" t="s">
        <v>158</v>
      </c>
      <c r="AGG68" s="135" t="s">
        <v>158</v>
      </c>
      <c r="AGH68" s="135" t="s">
        <v>158</v>
      </c>
      <c r="AGI68" s="135" t="s">
        <v>158</v>
      </c>
      <c r="AGJ68" s="135" t="s">
        <v>158</v>
      </c>
      <c r="AGK68" s="135" t="s">
        <v>158</v>
      </c>
      <c r="AGL68" s="135" t="s">
        <v>158</v>
      </c>
    </row>
    <row r="69" spans="1:870" x14ac:dyDescent="0.2">
      <c r="A69" s="7">
        <v>67</v>
      </c>
      <c r="B69" s="1" t="s">
        <v>426</v>
      </c>
      <c r="C69" s="1" t="s">
        <v>427</v>
      </c>
      <c r="D69" s="94">
        <v>0.91</v>
      </c>
      <c r="E69" s="95">
        <v>0.96</v>
      </c>
      <c r="F69" s="57">
        <v>3.84</v>
      </c>
      <c r="G69" s="58" t="s">
        <v>159</v>
      </c>
      <c r="H69" s="58">
        <v>3.84</v>
      </c>
      <c r="I69" s="226" t="s">
        <v>5</v>
      </c>
      <c r="J69" s="58" t="s">
        <v>159</v>
      </c>
      <c r="K69" s="58" t="s">
        <v>1280</v>
      </c>
      <c r="L69" s="226" t="s">
        <v>5</v>
      </c>
      <c r="M69" s="151">
        <v>3.64</v>
      </c>
      <c r="N69" s="124">
        <v>2.64</v>
      </c>
      <c r="O69" s="124">
        <v>1.8</v>
      </c>
      <c r="P69" s="124">
        <v>1.24</v>
      </c>
      <c r="Q69" s="124">
        <v>0.9</v>
      </c>
      <c r="R69" s="124">
        <v>0.72</v>
      </c>
      <c r="S69" s="124">
        <v>0.5</v>
      </c>
      <c r="T69" s="124">
        <v>0.4</v>
      </c>
      <c r="U69" s="124">
        <v>0.34</v>
      </c>
      <c r="V69" s="124">
        <v>0.34</v>
      </c>
      <c r="W69" s="124">
        <v>0.34</v>
      </c>
      <c r="X69" s="124">
        <v>0.34</v>
      </c>
      <c r="Y69" s="124">
        <v>0.34</v>
      </c>
      <c r="Z69" s="124">
        <v>0.34</v>
      </c>
      <c r="AA69" s="124">
        <v>0.34</v>
      </c>
      <c r="AB69" s="124">
        <v>0.28000000000000003</v>
      </c>
      <c r="AC69" s="124">
        <v>0.24</v>
      </c>
      <c r="AD69" s="124">
        <v>0.16</v>
      </c>
      <c r="AE69" s="124">
        <v>0.08</v>
      </c>
      <c r="AF69" s="142" t="s">
        <v>1323</v>
      </c>
      <c r="AG69" s="124" t="s">
        <v>5</v>
      </c>
      <c r="AH69" s="137" t="s">
        <v>5</v>
      </c>
      <c r="AI69" s="137" t="s">
        <v>5</v>
      </c>
      <c r="AJ69" s="137" t="s">
        <v>5</v>
      </c>
      <c r="AK69" s="137" t="s">
        <v>5</v>
      </c>
      <c r="AL69" s="137" t="s">
        <v>5</v>
      </c>
      <c r="AM69" s="137" t="s">
        <v>5</v>
      </c>
      <c r="AN69" s="137" t="s">
        <v>5</v>
      </c>
      <c r="AO69" s="137" t="s">
        <v>5</v>
      </c>
      <c r="AP69" s="137" t="s">
        <v>5</v>
      </c>
      <c r="AQ69" s="137" t="s">
        <v>5</v>
      </c>
      <c r="AR69" s="137" t="s">
        <v>5</v>
      </c>
      <c r="AS69" s="137" t="s">
        <v>5</v>
      </c>
      <c r="AT69" s="137" t="s">
        <v>5</v>
      </c>
      <c r="AU69" s="137" t="s">
        <v>5</v>
      </c>
      <c r="AV69" s="137" t="s">
        <v>5</v>
      </c>
      <c r="AW69" s="137" t="s">
        <v>5</v>
      </c>
      <c r="AX69" s="137" t="s">
        <v>5</v>
      </c>
      <c r="AY69" s="137" t="s">
        <v>5</v>
      </c>
      <c r="AZ69" s="137" t="s">
        <v>5</v>
      </c>
      <c r="BA69" s="137" t="s">
        <v>5</v>
      </c>
      <c r="BB69" s="137" t="s">
        <v>5</v>
      </c>
      <c r="BC69" s="137" t="s">
        <v>5</v>
      </c>
      <c r="BD69" s="137" t="s">
        <v>5</v>
      </c>
      <c r="BE69" s="137" t="s">
        <v>5</v>
      </c>
      <c r="BF69" s="137" t="s">
        <v>5</v>
      </c>
      <c r="BG69" s="137" t="s">
        <v>5</v>
      </c>
      <c r="BH69" s="137" t="s">
        <v>5</v>
      </c>
      <c r="BI69" s="137" t="s">
        <v>5</v>
      </c>
      <c r="BJ69" s="137" t="s">
        <v>5</v>
      </c>
      <c r="BK69" s="137" t="s">
        <v>5</v>
      </c>
      <c r="BL69" s="137" t="s">
        <v>5</v>
      </c>
      <c r="BM69" s="126">
        <v>0.37878787878787867</v>
      </c>
      <c r="BN69" s="125">
        <v>0.46666666666666679</v>
      </c>
      <c r="BO69" s="125">
        <v>0.45161290322580649</v>
      </c>
      <c r="BP69" s="125">
        <v>0.37777777777777777</v>
      </c>
      <c r="BQ69" s="125">
        <v>0.25</v>
      </c>
      <c r="BR69" s="125">
        <v>0.43999999999999995</v>
      </c>
      <c r="BS69" s="125">
        <v>0.25</v>
      </c>
      <c r="BT69" s="125">
        <v>0.17647058823529416</v>
      </c>
      <c r="BU69" s="125">
        <v>0</v>
      </c>
      <c r="BV69" s="125">
        <v>0</v>
      </c>
      <c r="BW69" s="125">
        <v>0</v>
      </c>
      <c r="BX69" s="125">
        <v>0</v>
      </c>
      <c r="BY69" s="125">
        <v>0</v>
      </c>
      <c r="BZ69" s="125">
        <v>0</v>
      </c>
      <c r="CA69" s="125">
        <v>0.21428571428571419</v>
      </c>
      <c r="CB69" s="125">
        <v>0.16666666666666674</v>
      </c>
      <c r="CC69" s="125">
        <v>0.5</v>
      </c>
      <c r="CD69" s="125">
        <v>1</v>
      </c>
      <c r="CE69" s="125" t="s">
        <v>158</v>
      </c>
      <c r="CF69" s="125" t="s">
        <v>158</v>
      </c>
      <c r="CG69" s="125" t="s">
        <v>158</v>
      </c>
      <c r="CH69" s="125" t="s">
        <v>158</v>
      </c>
      <c r="CI69" s="125" t="s">
        <v>158</v>
      </c>
      <c r="CJ69" s="125" t="s">
        <v>158</v>
      </c>
      <c r="CK69" s="125" t="s">
        <v>158</v>
      </c>
      <c r="CL69" s="125" t="s">
        <v>158</v>
      </c>
      <c r="CM69" s="125" t="s">
        <v>158</v>
      </c>
      <c r="CN69" s="125" t="s">
        <v>158</v>
      </c>
      <c r="CO69" s="125" t="s">
        <v>158</v>
      </c>
      <c r="CP69" s="125" t="s">
        <v>158</v>
      </c>
      <c r="CQ69" s="125" t="s">
        <v>158</v>
      </c>
      <c r="CR69" s="125" t="s">
        <v>158</v>
      </c>
      <c r="CS69" s="125" t="s">
        <v>158</v>
      </c>
      <c r="CT69" s="125" t="s">
        <v>158</v>
      </c>
      <c r="CU69" s="125" t="s">
        <v>158</v>
      </c>
      <c r="CV69" s="125" t="s">
        <v>158</v>
      </c>
      <c r="CW69" s="125" t="s">
        <v>158</v>
      </c>
      <c r="CX69" s="125" t="s">
        <v>158</v>
      </c>
      <c r="CY69" s="125" t="s">
        <v>158</v>
      </c>
      <c r="CZ69" s="125" t="s">
        <v>158</v>
      </c>
      <c r="DA69" s="125" t="s">
        <v>158</v>
      </c>
      <c r="DB69" s="125" t="s">
        <v>158</v>
      </c>
      <c r="DC69" s="125" t="s">
        <v>158</v>
      </c>
      <c r="DD69" s="125" t="s">
        <v>158</v>
      </c>
      <c r="DE69" s="125" t="s">
        <v>158</v>
      </c>
      <c r="DF69" s="125" t="s">
        <v>158</v>
      </c>
      <c r="DG69" s="125" t="s">
        <v>158</v>
      </c>
      <c r="DH69" s="125" t="s">
        <v>158</v>
      </c>
      <c r="DI69" s="125" t="s">
        <v>158</v>
      </c>
      <c r="DJ69" s="125" t="s">
        <v>158</v>
      </c>
      <c r="DK69" s="125" t="s">
        <v>158</v>
      </c>
      <c r="DL69" s="127">
        <v>2.0745942753101227E-2</v>
      </c>
      <c r="DM69" s="128">
        <v>1.2090679768518074E-2</v>
      </c>
      <c r="DN69" s="128">
        <v>1.7914012738853503E-2</v>
      </c>
      <c r="DO69" s="128">
        <v>1.6905248807089299E-2</v>
      </c>
      <c r="DP69" s="128">
        <v>1.6423357664233577E-2</v>
      </c>
      <c r="DQ69" s="128">
        <v>1.9210245464247599E-2</v>
      </c>
      <c r="DR69" s="128">
        <v>1.8518518518518517E-2</v>
      </c>
      <c r="DS69" s="128">
        <v>1.7050298380221655E-2</v>
      </c>
      <c r="DT69" s="128">
        <v>1.3006885998469778E-2</v>
      </c>
      <c r="DU69" s="128">
        <v>1.9450800915331808E-2</v>
      </c>
      <c r="DV69" s="128">
        <v>3.4871794871794877E-2</v>
      </c>
      <c r="DW69" s="128">
        <v>3.1865042174320526E-2</v>
      </c>
      <c r="DX69" s="128">
        <v>2.800658978583196E-2</v>
      </c>
      <c r="DY69" s="128">
        <v>3.0937215650591449E-2</v>
      </c>
      <c r="DZ69" s="128">
        <v>1.7000000000000001E-2</v>
      </c>
      <c r="EA69" s="128">
        <v>1.3333333333333334E-2</v>
      </c>
      <c r="EB69" s="128">
        <v>1.3333333333333332E-2</v>
      </c>
      <c r="EC69" s="128">
        <v>6.4128256513026052E-3</v>
      </c>
      <c r="ED69" s="128">
        <v>3.9024390243902439E-3</v>
      </c>
      <c r="EE69" s="128" t="s">
        <v>158</v>
      </c>
      <c r="EF69" s="128" t="s">
        <v>158</v>
      </c>
      <c r="EG69" s="128" t="s">
        <v>158</v>
      </c>
      <c r="EH69" s="128" t="s">
        <v>158</v>
      </c>
      <c r="EI69" s="128" t="s">
        <v>158</v>
      </c>
      <c r="EJ69" s="128" t="s">
        <v>158</v>
      </c>
      <c r="EK69" s="128" t="s">
        <v>158</v>
      </c>
      <c r="EL69" s="128" t="s">
        <v>158</v>
      </c>
      <c r="EM69" s="127">
        <v>2.9612553875488445E-2</v>
      </c>
      <c r="EN69" s="128">
        <v>1.6760043598120156E-2</v>
      </c>
      <c r="EO69" s="128">
        <v>2.8530670470756064E-2</v>
      </c>
      <c r="EP69" s="128">
        <v>2.3556231003039513E-2</v>
      </c>
      <c r="EQ69" s="128">
        <v>2.1733880705143687E-2</v>
      </c>
      <c r="ER69" s="128">
        <v>2.368421052631579E-2</v>
      </c>
      <c r="ES69" s="128">
        <v>2.4557956777996073E-2</v>
      </c>
      <c r="ET69" s="128">
        <v>2.0997375328083989E-2</v>
      </c>
      <c r="EU69" s="128">
        <v>1.6748768472906406E-2</v>
      </c>
      <c r="EV69" s="128">
        <v>2.840434419381788E-2</v>
      </c>
      <c r="EW69" s="128">
        <v>4.9132947976878616E-2</v>
      </c>
      <c r="EX69" s="128">
        <v>4.3701799485861184E-2</v>
      </c>
      <c r="EY69" s="128">
        <v>3.7694013303769404E-2</v>
      </c>
      <c r="EZ69" s="128">
        <v>3.6480686695278972E-2</v>
      </c>
      <c r="FA69" s="128">
        <v>2.1329987452948559E-2</v>
      </c>
      <c r="FB69" s="128">
        <v>1.4877789585547292E-2</v>
      </c>
      <c r="FC69" s="128">
        <v>1.4999999999999999E-2</v>
      </c>
      <c r="FD69" s="128">
        <v>9.0754395916052191E-3</v>
      </c>
      <c r="FE69" s="128">
        <v>6.1776061776061784E-3</v>
      </c>
      <c r="FF69" s="128" t="s">
        <v>158</v>
      </c>
      <c r="FG69" s="128" t="s">
        <v>158</v>
      </c>
      <c r="FH69" s="128" t="s">
        <v>158</v>
      </c>
      <c r="FI69" s="128" t="s">
        <v>158</v>
      </c>
      <c r="FJ69" s="128" t="s">
        <v>158</v>
      </c>
      <c r="FK69" s="128" t="s">
        <v>158</v>
      </c>
      <c r="FL69" s="128" t="s">
        <v>158</v>
      </c>
      <c r="FM69" s="128" t="s">
        <v>158</v>
      </c>
      <c r="FN69" s="127">
        <v>3.9008873151317826E-2</v>
      </c>
      <c r="FO69" s="128">
        <v>2.8947369373268732E-2</v>
      </c>
      <c r="FP69" s="128">
        <v>8.5388994307400393E-2</v>
      </c>
      <c r="FQ69" s="128">
        <v>3.5910802200984651E-2</v>
      </c>
      <c r="FR69" s="128">
        <v>2.9585798816568046E-2</v>
      </c>
      <c r="FS69" s="128">
        <v>2.9937629937629936E-2</v>
      </c>
      <c r="FT69" s="128">
        <v>3.259452411994785E-2</v>
      </c>
      <c r="FU69" s="128">
        <v>2.9304029304029304E-2</v>
      </c>
      <c r="FV69" s="128">
        <v>2.2818791946308727E-2</v>
      </c>
      <c r="FW69" s="128">
        <v>3.8592508513053347E-2</v>
      </c>
      <c r="FX69" s="128">
        <v>6.7061143984220903E-2</v>
      </c>
      <c r="FY69" s="128">
        <v>6.8000000000000005E-2</v>
      </c>
      <c r="FZ69" s="128">
        <v>4.9926578560939801E-2</v>
      </c>
      <c r="GA69" s="128">
        <v>4.2983565107458918E-2</v>
      </c>
      <c r="GB69" s="128">
        <v>4.5333333333333337E-2</v>
      </c>
      <c r="GC69" s="128">
        <v>1.7230769230769234E-2</v>
      </c>
      <c r="GD69" s="128">
        <v>1.6107382550335569E-2</v>
      </c>
      <c r="GE69" s="128">
        <v>1.1851851851851851E-2</v>
      </c>
      <c r="GF69" s="128">
        <v>9.1428571428571435E-3</v>
      </c>
      <c r="GG69" s="128" t="s">
        <v>158</v>
      </c>
      <c r="GH69" s="128" t="s">
        <v>158</v>
      </c>
      <c r="GI69" s="128" t="s">
        <v>158</v>
      </c>
      <c r="GJ69" s="128" t="s">
        <v>158</v>
      </c>
      <c r="GK69" s="128" t="s">
        <v>158</v>
      </c>
      <c r="GL69" s="128" t="s">
        <v>158</v>
      </c>
      <c r="GM69" s="128" t="s">
        <v>158</v>
      </c>
      <c r="GN69" s="128" t="s">
        <v>158</v>
      </c>
      <c r="GO69" s="109" t="s">
        <v>158</v>
      </c>
      <c r="GP69" s="141">
        <v>14.62</v>
      </c>
      <c r="GQ69" s="141">
        <v>8.76</v>
      </c>
      <c r="GR69" s="141">
        <v>4.17</v>
      </c>
      <c r="GS69" s="141">
        <v>3.56</v>
      </c>
      <c r="GT69" s="141">
        <v>2.56</v>
      </c>
      <c r="GU69" s="129">
        <v>2.23</v>
      </c>
      <c r="GV69" s="129">
        <v>1.69</v>
      </c>
      <c r="GW69" s="129">
        <v>1.42</v>
      </c>
      <c r="GX69" s="129">
        <v>1.1499999999999999</v>
      </c>
      <c r="GY69" s="129">
        <v>0.92</v>
      </c>
      <c r="GZ69" s="129">
        <v>0.81</v>
      </c>
      <c r="HA69" s="129">
        <v>0.57999999999999996</v>
      </c>
      <c r="HB69" s="129">
        <v>0.48</v>
      </c>
      <c r="HC69" s="129">
        <v>0.85</v>
      </c>
      <c r="HD69" s="129">
        <v>1.1100000000000001</v>
      </c>
      <c r="HE69" s="129">
        <v>0.86</v>
      </c>
      <c r="HF69" s="231" t="s">
        <v>158</v>
      </c>
      <c r="HG69" s="231" t="s">
        <v>158</v>
      </c>
      <c r="HH69" s="231" t="s">
        <v>158</v>
      </c>
      <c r="HI69" s="231" t="s">
        <v>158</v>
      </c>
      <c r="HJ69" s="231" t="s">
        <v>158</v>
      </c>
      <c r="HK69" s="231" t="s">
        <v>158</v>
      </c>
      <c r="HL69" s="231" t="s">
        <v>158</v>
      </c>
      <c r="HM69" s="231" t="s">
        <v>158</v>
      </c>
      <c r="HN69" s="231" t="s">
        <v>158</v>
      </c>
      <c r="HO69" s="231" t="s">
        <v>158</v>
      </c>
      <c r="HP69" s="232" t="s">
        <v>158</v>
      </c>
      <c r="HQ69" s="131">
        <v>6.2380298905608758</v>
      </c>
      <c r="HR69" s="131">
        <v>2.4063926940639266</v>
      </c>
      <c r="HS69" s="131">
        <v>8.2805755395683462</v>
      </c>
      <c r="HT69" s="131">
        <v>8.5449438202247201</v>
      </c>
      <c r="HU69" s="131">
        <v>9.39453125</v>
      </c>
      <c r="HV69" s="131">
        <v>6.8789237668161434</v>
      </c>
      <c r="HW69" s="131">
        <v>8.0769230769230766</v>
      </c>
      <c r="HX69" s="131">
        <v>10.492957746478874</v>
      </c>
      <c r="HY69" s="131">
        <v>7.6608695652173919</v>
      </c>
      <c r="HZ69" s="131">
        <v>5.5108695652173916</v>
      </c>
      <c r="IA69" s="131">
        <v>6.1728395061728394</v>
      </c>
      <c r="IB69" s="131">
        <v>11.741379310344827</v>
      </c>
      <c r="IC69" s="131">
        <v>16.479166666666668</v>
      </c>
      <c r="ID69" s="131">
        <v>8.8235294117647065</v>
      </c>
      <c r="IE69" s="131">
        <v>14.639639639639638</v>
      </c>
      <c r="IF69" s="131">
        <v>17.325581395348838</v>
      </c>
      <c r="IG69" s="131" t="s">
        <v>158</v>
      </c>
      <c r="IH69" s="131" t="s">
        <v>158</v>
      </c>
      <c r="II69" s="131" t="s">
        <v>158</v>
      </c>
      <c r="IJ69" s="131" t="s">
        <v>158</v>
      </c>
      <c r="IK69" s="131" t="s">
        <v>158</v>
      </c>
      <c r="IL69" s="131" t="s">
        <v>158</v>
      </c>
      <c r="IM69" s="131" t="s">
        <v>158</v>
      </c>
      <c r="IN69" s="131" t="s">
        <v>158</v>
      </c>
      <c r="IO69" s="131" t="s">
        <v>158</v>
      </c>
      <c r="IP69" s="131" t="s">
        <v>158</v>
      </c>
      <c r="IQ69" s="130" t="s">
        <v>158</v>
      </c>
      <c r="IR69" s="131">
        <v>10.774110123664023</v>
      </c>
      <c r="IS69" s="131">
        <v>7.2020547945205484</v>
      </c>
      <c r="IT69" s="131">
        <v>12.623501199040767</v>
      </c>
      <c r="IU69" s="131">
        <v>11.632022471910112</v>
      </c>
      <c r="IV69" s="131">
        <v>11.875</v>
      </c>
      <c r="IW69" s="131">
        <v>9.130044843049328</v>
      </c>
      <c r="IX69" s="131">
        <v>11.272189349112427</v>
      </c>
      <c r="IY69" s="131">
        <v>14.295774647887326</v>
      </c>
      <c r="IZ69" s="131">
        <v>10.408695652173915</v>
      </c>
      <c r="JA69" s="131">
        <v>7.5217391304347823</v>
      </c>
      <c r="JB69" s="131">
        <v>9.6049382716049383</v>
      </c>
      <c r="JC69" s="131">
        <v>15.551724137931036</v>
      </c>
      <c r="JD69" s="131">
        <v>19.416666666666668</v>
      </c>
      <c r="JE69" s="131">
        <v>18.752941176470589</v>
      </c>
      <c r="JF69" s="131">
        <v>16.954954954954953</v>
      </c>
      <c r="JG69" s="131">
        <v>18.604651162790699</v>
      </c>
      <c r="JH69" s="131" t="s">
        <v>158</v>
      </c>
      <c r="JI69" s="131" t="s">
        <v>158</v>
      </c>
      <c r="JJ69" s="131" t="s">
        <v>158</v>
      </c>
      <c r="JK69" s="131" t="s">
        <v>158</v>
      </c>
      <c r="JL69" s="131" t="s">
        <v>158</v>
      </c>
      <c r="JM69" s="131" t="s">
        <v>158</v>
      </c>
      <c r="JN69" s="131" t="s">
        <v>158</v>
      </c>
      <c r="JO69" s="131" t="s">
        <v>158</v>
      </c>
      <c r="JP69" s="131" t="s">
        <v>158</v>
      </c>
      <c r="JQ69" s="131" t="s">
        <v>158</v>
      </c>
      <c r="JR69" s="130" t="s">
        <v>158</v>
      </c>
      <c r="JS69" s="131">
        <v>14.935020930232559</v>
      </c>
      <c r="JT69" s="131">
        <v>11.470319634703197</v>
      </c>
      <c r="JU69" s="131">
        <v>17.589928057553955</v>
      </c>
      <c r="JV69" s="131">
        <v>15.393258426966291</v>
      </c>
      <c r="JW69" s="131">
        <v>14.640624999999998</v>
      </c>
      <c r="JX69" s="131">
        <v>12.107623318385651</v>
      </c>
      <c r="JY69" s="131">
        <v>13.881656804733728</v>
      </c>
      <c r="JZ69" s="131">
        <v>18.408450704225352</v>
      </c>
      <c r="KA69" s="131">
        <v>15.200000000000001</v>
      </c>
      <c r="KB69" s="131">
        <v>10.597826086956522</v>
      </c>
      <c r="KC69" s="131">
        <v>13.172839506172838</v>
      </c>
      <c r="KD69" s="131">
        <v>20.931034482758623</v>
      </c>
      <c r="KE69" s="131">
        <v>22.895833333333336</v>
      </c>
      <c r="KF69" s="131">
        <v>23.529411764705884</v>
      </c>
      <c r="KG69" s="131">
        <v>18.918918918918916</v>
      </c>
      <c r="KH69" s="131">
        <v>20.930232558139537</v>
      </c>
      <c r="KI69" s="131" t="s">
        <v>158</v>
      </c>
      <c r="KJ69" s="131" t="s">
        <v>158</v>
      </c>
      <c r="KK69" s="131" t="s">
        <v>158</v>
      </c>
      <c r="KL69" s="131" t="s">
        <v>158</v>
      </c>
      <c r="KM69" s="131" t="s">
        <v>158</v>
      </c>
      <c r="KN69" s="131" t="s">
        <v>158</v>
      </c>
      <c r="KO69" s="131" t="s">
        <v>158</v>
      </c>
      <c r="KP69" s="131" t="s">
        <v>158</v>
      </c>
      <c r="KQ69" s="131" t="s">
        <v>158</v>
      </c>
      <c r="KR69" s="131" t="s">
        <v>158</v>
      </c>
      <c r="KS69" s="116" t="s">
        <v>158</v>
      </c>
      <c r="KT69" s="132">
        <v>51.032222222222224</v>
      </c>
      <c r="KU69" s="132">
        <v>40.8125</v>
      </c>
      <c r="KV69" s="132">
        <v>38.0625</v>
      </c>
      <c r="KW69" s="132">
        <v>31.625</v>
      </c>
      <c r="KX69" s="132">
        <v>27</v>
      </c>
      <c r="KY69" s="132">
        <v>24.857142857142858</v>
      </c>
      <c r="KZ69" s="132">
        <v>21.714285714285715</v>
      </c>
      <c r="LA69" s="132">
        <v>18.5</v>
      </c>
      <c r="LB69" s="132">
        <v>18.25</v>
      </c>
      <c r="LC69" s="132">
        <v>16.666666666666668</v>
      </c>
      <c r="LD69" s="132">
        <v>15.666666666666666</v>
      </c>
      <c r="LE69" s="132">
        <v>18.100000000000001</v>
      </c>
      <c r="LF69" s="132" t="s">
        <v>158</v>
      </c>
      <c r="LG69" s="132" t="s">
        <v>158</v>
      </c>
      <c r="LH69" s="132" t="s">
        <v>158</v>
      </c>
      <c r="LI69" s="132" t="s">
        <v>158</v>
      </c>
      <c r="LJ69" s="132" t="s">
        <v>158</v>
      </c>
      <c r="LK69" s="132" t="s">
        <v>158</v>
      </c>
      <c r="LL69" s="132" t="s">
        <v>158</v>
      </c>
      <c r="LM69" s="132" t="s">
        <v>158</v>
      </c>
      <c r="LN69" s="132" t="s">
        <v>158</v>
      </c>
      <c r="LO69" s="132" t="s">
        <v>158</v>
      </c>
      <c r="LP69" s="132" t="s">
        <v>158</v>
      </c>
      <c r="LQ69" s="132" t="s">
        <v>158</v>
      </c>
      <c r="LR69" s="132" t="s">
        <v>158</v>
      </c>
      <c r="LS69" s="132" t="s">
        <v>158</v>
      </c>
      <c r="LT69" s="130" t="s">
        <v>158</v>
      </c>
      <c r="LU69" s="131">
        <v>1.7871061268479609</v>
      </c>
      <c r="LV69" s="131">
        <v>0.51650842266462482</v>
      </c>
      <c r="LW69" s="131">
        <v>0.90719211822660106</v>
      </c>
      <c r="LX69" s="131">
        <v>0.96189723320158105</v>
      </c>
      <c r="LY69" s="131">
        <v>0.89074074074074072</v>
      </c>
      <c r="LZ69" s="131">
        <v>0.61712643678160917</v>
      </c>
      <c r="MA69" s="131">
        <v>0.62861842105263155</v>
      </c>
      <c r="MB69" s="131">
        <v>0.80540540540540539</v>
      </c>
      <c r="MC69" s="131">
        <v>0.48273972602739729</v>
      </c>
      <c r="MD69" s="131">
        <v>0.30419999999999997</v>
      </c>
      <c r="ME69" s="131">
        <v>0.31914893617021278</v>
      </c>
      <c r="MF69" s="131">
        <v>0.37624309392265187</v>
      </c>
      <c r="MG69" s="131" t="s">
        <v>158</v>
      </c>
      <c r="MH69" s="131" t="s">
        <v>158</v>
      </c>
      <c r="MI69" s="131" t="s">
        <v>158</v>
      </c>
      <c r="MJ69" s="131" t="s">
        <v>158</v>
      </c>
      <c r="MK69" s="131" t="s">
        <v>158</v>
      </c>
      <c r="ML69" s="131" t="s">
        <v>158</v>
      </c>
      <c r="MM69" s="131" t="s">
        <v>158</v>
      </c>
      <c r="MN69" s="131" t="s">
        <v>158</v>
      </c>
      <c r="MO69" s="131" t="s">
        <v>158</v>
      </c>
      <c r="MP69" s="131" t="s">
        <v>158</v>
      </c>
      <c r="MQ69" s="131" t="s">
        <v>158</v>
      </c>
      <c r="MR69" s="131" t="s">
        <v>158</v>
      </c>
      <c r="MS69" s="131" t="s">
        <v>158</v>
      </c>
      <c r="MT69" s="131" t="s">
        <v>158</v>
      </c>
      <c r="MU69" s="130" t="s">
        <v>158</v>
      </c>
      <c r="MV69" s="131">
        <v>3.0866280782767141</v>
      </c>
      <c r="MW69" s="131">
        <v>1.5458499234303216</v>
      </c>
      <c r="MX69" s="131">
        <v>1.3829885057471265</v>
      </c>
      <c r="MY69" s="131">
        <v>1.3094071146245059</v>
      </c>
      <c r="MZ69" s="131">
        <v>1.1259259259259258</v>
      </c>
      <c r="NA69" s="131">
        <v>0.8190804597701149</v>
      </c>
      <c r="NB69" s="131">
        <v>0.87730263157894739</v>
      </c>
      <c r="NC69" s="131">
        <v>1.0972972972972974</v>
      </c>
      <c r="ND69" s="131">
        <v>0.6558904109589041</v>
      </c>
      <c r="NE69" s="131">
        <v>0.41519999999999996</v>
      </c>
      <c r="NF69" s="131">
        <v>0.4965957446808511</v>
      </c>
      <c r="NG69" s="131">
        <v>0.498342541436464</v>
      </c>
      <c r="NH69" s="131" t="s">
        <v>158</v>
      </c>
      <c r="NI69" s="131" t="s">
        <v>158</v>
      </c>
      <c r="NJ69" s="131" t="s">
        <v>158</v>
      </c>
      <c r="NK69" s="131" t="s">
        <v>158</v>
      </c>
      <c r="NL69" s="131" t="s">
        <v>158</v>
      </c>
      <c r="NM69" s="131" t="s">
        <v>158</v>
      </c>
      <c r="NN69" s="131" t="s">
        <v>158</v>
      </c>
      <c r="NO69" s="131" t="s">
        <v>158</v>
      </c>
      <c r="NP69" s="131" t="s">
        <v>158</v>
      </c>
      <c r="NQ69" s="131" t="s">
        <v>158</v>
      </c>
      <c r="NR69" s="131" t="s">
        <v>158</v>
      </c>
      <c r="NS69" s="131" t="s">
        <v>158</v>
      </c>
      <c r="NT69" s="131" t="s">
        <v>158</v>
      </c>
      <c r="NU69" s="131" t="s">
        <v>158</v>
      </c>
      <c r="NV69" s="130" t="s">
        <v>158</v>
      </c>
      <c r="NW69" s="131">
        <v>4.2786693679374688</v>
      </c>
      <c r="NX69" s="131">
        <v>2.4619908116385911</v>
      </c>
      <c r="NY69" s="131">
        <v>1.9270935960591131</v>
      </c>
      <c r="NZ69" s="131">
        <v>1.7328063241106719</v>
      </c>
      <c r="OA69" s="131">
        <v>1.3881481481481481</v>
      </c>
      <c r="OB69" s="131">
        <v>1.0862068965517242</v>
      </c>
      <c r="OC69" s="131">
        <v>1.0803947368421052</v>
      </c>
      <c r="OD69" s="131">
        <v>1.412972972972973</v>
      </c>
      <c r="OE69" s="131">
        <v>0.95780821917808223</v>
      </c>
      <c r="OF69" s="131">
        <v>0.58499999999999996</v>
      </c>
      <c r="OG69" s="131">
        <v>0.68106382978723401</v>
      </c>
      <c r="OH69" s="131">
        <v>0.67071823204419889</v>
      </c>
      <c r="OI69" s="131" t="s">
        <v>158</v>
      </c>
      <c r="OJ69" s="131" t="s">
        <v>158</v>
      </c>
      <c r="OK69" s="131" t="s">
        <v>158</v>
      </c>
      <c r="OL69" s="131" t="s">
        <v>158</v>
      </c>
      <c r="OM69" s="131" t="s">
        <v>158</v>
      </c>
      <c r="ON69" s="131" t="s">
        <v>158</v>
      </c>
      <c r="OO69" s="131" t="s">
        <v>158</v>
      </c>
      <c r="OP69" s="131" t="s">
        <v>158</v>
      </c>
      <c r="OQ69" s="131" t="s">
        <v>158</v>
      </c>
      <c r="OR69" s="131" t="s">
        <v>158</v>
      </c>
      <c r="OS69" s="131" t="s">
        <v>158</v>
      </c>
      <c r="OT69" s="131" t="s">
        <v>158</v>
      </c>
      <c r="OU69" s="131" t="s">
        <v>158</v>
      </c>
      <c r="OV69" s="131" t="s">
        <v>158</v>
      </c>
      <c r="OW69" s="378" t="s">
        <v>158</v>
      </c>
      <c r="OX69" s="132">
        <v>-4.8688271604938276</v>
      </c>
      <c r="OY69" s="132">
        <v>4.625</v>
      </c>
      <c r="OZ69" s="132">
        <v>-9.75</v>
      </c>
      <c r="PA69" s="132">
        <v>-13.25</v>
      </c>
      <c r="PB69" s="132">
        <v>11.933333333333334</v>
      </c>
      <c r="PC69" s="132">
        <v>1.2857142857142858</v>
      </c>
      <c r="PD69" s="132">
        <v>-1.2857142857142858</v>
      </c>
      <c r="PE69" s="132">
        <v>-0.5</v>
      </c>
      <c r="PF69" s="132">
        <v>1.5833333333333333</v>
      </c>
      <c r="PG69" s="132">
        <v>4.833333333333333</v>
      </c>
      <c r="PH69" s="132">
        <v>3.3333333333333335</v>
      </c>
      <c r="PI69" s="132">
        <v>1</v>
      </c>
      <c r="PJ69" s="132" t="s">
        <v>158</v>
      </c>
      <c r="PK69" s="132" t="s">
        <v>158</v>
      </c>
      <c r="PL69" s="132" t="s">
        <v>158</v>
      </c>
      <c r="PM69" s="132" t="s">
        <v>158</v>
      </c>
      <c r="PN69" s="132" t="s">
        <v>158</v>
      </c>
      <c r="PO69" s="132" t="s">
        <v>158</v>
      </c>
      <c r="PP69" s="132" t="s">
        <v>158</v>
      </c>
      <c r="PQ69" s="132" t="s">
        <v>158</v>
      </c>
      <c r="PR69" s="132" t="s">
        <v>158</v>
      </c>
      <c r="PS69" s="132" t="s">
        <v>158</v>
      </c>
      <c r="PT69" s="132" t="s">
        <v>158</v>
      </c>
      <c r="PU69" s="132" t="s">
        <v>158</v>
      </c>
      <c r="PV69" s="132" t="s">
        <v>158</v>
      </c>
      <c r="PW69" s="132" t="s">
        <v>158</v>
      </c>
      <c r="PX69" s="130" t="s">
        <v>158</v>
      </c>
      <c r="PY69" s="131" t="s">
        <v>1282</v>
      </c>
      <c r="PZ69" s="131">
        <v>4.5578378378378375</v>
      </c>
      <c r="QA69" s="131" t="s">
        <v>1282</v>
      </c>
      <c r="QB69" s="131" t="s">
        <v>1282</v>
      </c>
      <c r="QC69" s="131">
        <v>2.0153631284916202</v>
      </c>
      <c r="QD69" s="131">
        <v>11.931111111111111</v>
      </c>
      <c r="QE69" s="131" t="s">
        <v>1282</v>
      </c>
      <c r="QF69" s="131" t="s">
        <v>1282</v>
      </c>
      <c r="QG69" s="131">
        <v>5.5642105263157902</v>
      </c>
      <c r="QH69" s="131">
        <v>1.0489655172413794</v>
      </c>
      <c r="QI69" s="131">
        <v>1.5</v>
      </c>
      <c r="QJ69" s="131">
        <v>6.81</v>
      </c>
      <c r="QK69" s="131" t="s">
        <v>158</v>
      </c>
      <c r="QL69" s="131" t="s">
        <v>158</v>
      </c>
      <c r="QM69" s="131" t="s">
        <v>158</v>
      </c>
      <c r="QN69" s="131" t="s">
        <v>158</v>
      </c>
      <c r="QO69" s="131" t="s">
        <v>158</v>
      </c>
      <c r="QP69" s="131" t="s">
        <v>158</v>
      </c>
      <c r="QQ69" s="131" t="s">
        <v>158</v>
      </c>
      <c r="QR69" s="131" t="s">
        <v>158</v>
      </c>
      <c r="QS69" s="131" t="s">
        <v>158</v>
      </c>
      <c r="QT69" s="131" t="s">
        <v>158</v>
      </c>
      <c r="QU69" s="131" t="s">
        <v>158</v>
      </c>
      <c r="QV69" s="131" t="s">
        <v>158</v>
      </c>
      <c r="QW69" s="131" t="s">
        <v>158</v>
      </c>
      <c r="QX69" s="131" t="s">
        <v>158</v>
      </c>
      <c r="QY69" s="130" t="s">
        <v>158</v>
      </c>
      <c r="QZ69" s="131" t="s">
        <v>1282</v>
      </c>
      <c r="RA69" s="131">
        <v>13.641081081081081</v>
      </c>
      <c r="RB69" s="131" t="s">
        <v>1282</v>
      </c>
      <c r="RC69" s="131" t="s">
        <v>1282</v>
      </c>
      <c r="RD69" s="131">
        <v>2.5474860335195531</v>
      </c>
      <c r="RE69" s="131">
        <v>15.835555555555555</v>
      </c>
      <c r="RF69" s="131" t="s">
        <v>1282</v>
      </c>
      <c r="RG69" s="131" t="s">
        <v>1282</v>
      </c>
      <c r="RH69" s="131">
        <v>7.5600000000000005</v>
      </c>
      <c r="RI69" s="131">
        <v>1.4317241379310346</v>
      </c>
      <c r="RJ69" s="131">
        <v>2.3340000000000001</v>
      </c>
      <c r="RK69" s="131">
        <v>9.02</v>
      </c>
      <c r="RL69" s="131" t="s">
        <v>158</v>
      </c>
      <c r="RM69" s="131" t="s">
        <v>158</v>
      </c>
      <c r="RN69" s="131" t="s">
        <v>158</v>
      </c>
      <c r="RO69" s="131" t="s">
        <v>158</v>
      </c>
      <c r="RP69" s="131" t="s">
        <v>158</v>
      </c>
      <c r="RQ69" s="131" t="s">
        <v>158</v>
      </c>
      <c r="RR69" s="131" t="s">
        <v>158</v>
      </c>
      <c r="RS69" s="131" t="s">
        <v>158</v>
      </c>
      <c r="RT69" s="131" t="s">
        <v>158</v>
      </c>
      <c r="RU69" s="131" t="s">
        <v>158</v>
      </c>
      <c r="RV69" s="131" t="s">
        <v>158</v>
      </c>
      <c r="RW69" s="131" t="s">
        <v>158</v>
      </c>
      <c r="RX69" s="131" t="s">
        <v>158</v>
      </c>
      <c r="RY69" s="131" t="s">
        <v>158</v>
      </c>
      <c r="RZ69" s="130" t="s">
        <v>158</v>
      </c>
      <c r="SA69" s="131" t="s">
        <v>1282</v>
      </c>
      <c r="SB69" s="131">
        <v>21.725405405405407</v>
      </c>
      <c r="SC69" s="131" t="s">
        <v>1282</v>
      </c>
      <c r="SD69" s="131" t="s">
        <v>1282</v>
      </c>
      <c r="SE69" s="131">
        <v>3.1407821229050277</v>
      </c>
      <c r="SF69" s="131">
        <v>21</v>
      </c>
      <c r="SG69" s="131" t="s">
        <v>1282</v>
      </c>
      <c r="SH69" s="131" t="s">
        <v>1282</v>
      </c>
      <c r="SI69" s="131">
        <v>11.040000000000001</v>
      </c>
      <c r="SJ69" s="131">
        <v>2.0172413793103448</v>
      </c>
      <c r="SK69" s="131">
        <v>3.2009999999999996</v>
      </c>
      <c r="SL69" s="131">
        <v>12.14</v>
      </c>
      <c r="SM69" s="131" t="s">
        <v>158</v>
      </c>
      <c r="SN69" s="131" t="s">
        <v>158</v>
      </c>
      <c r="SO69" s="131" t="s">
        <v>158</v>
      </c>
      <c r="SP69" s="131" t="s">
        <v>158</v>
      </c>
      <c r="SQ69" s="131" t="s">
        <v>158</v>
      </c>
      <c r="SR69" s="131" t="s">
        <v>158</v>
      </c>
      <c r="SS69" s="131" t="s">
        <v>158</v>
      </c>
      <c r="ST69" s="131" t="s">
        <v>158</v>
      </c>
      <c r="SU69" s="131" t="s">
        <v>158</v>
      </c>
      <c r="SV69" s="131" t="s">
        <v>158</v>
      </c>
      <c r="SW69" s="131" t="s">
        <v>158</v>
      </c>
      <c r="SX69" s="131" t="s">
        <v>158</v>
      </c>
      <c r="SY69" s="131" t="s">
        <v>158</v>
      </c>
      <c r="SZ69" s="131" t="s">
        <v>158</v>
      </c>
      <c r="TA69" s="378" t="s">
        <v>158</v>
      </c>
      <c r="TB69" s="132">
        <v>-6.5632098765432101</v>
      </c>
      <c r="TC69" s="132">
        <v>2.875</v>
      </c>
      <c r="TD69" s="132">
        <v>-10.8125</v>
      </c>
      <c r="TE69" s="132">
        <v>-14.25</v>
      </c>
      <c r="TF69" s="132">
        <v>8.3333333333333339</v>
      </c>
      <c r="TG69" s="132">
        <v>-2.2142857142857144</v>
      </c>
      <c r="TH69" s="132">
        <v>-5.2857142857142856</v>
      </c>
      <c r="TI69" s="132">
        <v>-4.8571428571428568</v>
      </c>
      <c r="TJ69" s="132">
        <v>-3.5</v>
      </c>
      <c r="TK69" s="132">
        <v>-0.75</v>
      </c>
      <c r="TL69" s="132">
        <v>-1.1666666666666667</v>
      </c>
      <c r="TM69" s="132">
        <v>0.4</v>
      </c>
      <c r="TN69" s="132" t="s">
        <v>158</v>
      </c>
      <c r="TO69" s="132" t="s">
        <v>158</v>
      </c>
      <c r="TP69" s="132" t="s">
        <v>158</v>
      </c>
      <c r="TQ69" s="132" t="s">
        <v>158</v>
      </c>
      <c r="TR69" s="132" t="s">
        <v>158</v>
      </c>
      <c r="TS69" s="132" t="s">
        <v>158</v>
      </c>
      <c r="TT69" s="132" t="s">
        <v>158</v>
      </c>
      <c r="TU69" s="132" t="s">
        <v>158</v>
      </c>
      <c r="TV69" s="132" t="s">
        <v>158</v>
      </c>
      <c r="TW69" s="132" t="s">
        <v>158</v>
      </c>
      <c r="TX69" s="132" t="s">
        <v>158</v>
      </c>
      <c r="TY69" s="132" t="s">
        <v>158</v>
      </c>
      <c r="TZ69" s="132" t="s">
        <v>158</v>
      </c>
      <c r="UA69" s="132" t="s">
        <v>158</v>
      </c>
      <c r="UB69" s="235" t="s">
        <v>158</v>
      </c>
      <c r="UC69" s="236">
        <v>49.84</v>
      </c>
      <c r="UD69" s="236">
        <v>27.72</v>
      </c>
      <c r="UE69" s="236">
        <v>23.53</v>
      </c>
      <c r="UF69" s="236">
        <v>17.45</v>
      </c>
      <c r="UG69" s="236">
        <v>16.63</v>
      </c>
      <c r="UH69" s="236">
        <v>14.11</v>
      </c>
      <c r="UI69" s="236">
        <v>12.59</v>
      </c>
      <c r="UJ69" s="236">
        <v>11.04</v>
      </c>
      <c r="UK69" s="236">
        <v>8.49</v>
      </c>
      <c r="UL69" s="236">
        <v>8.8000000000000007</v>
      </c>
      <c r="UM69" s="236">
        <v>8.18</v>
      </c>
      <c r="UN69" s="236">
        <v>8.4700000000000006</v>
      </c>
      <c r="UO69" s="231" t="s">
        <v>5</v>
      </c>
      <c r="UP69" s="231" t="s">
        <v>5</v>
      </c>
      <c r="UQ69" s="231" t="s">
        <v>5</v>
      </c>
      <c r="UR69" s="231" t="s">
        <v>5</v>
      </c>
      <c r="US69" s="231" t="s">
        <v>5</v>
      </c>
      <c r="UT69" s="231" t="s">
        <v>5</v>
      </c>
      <c r="UU69" s="231" t="s">
        <v>5</v>
      </c>
      <c r="UV69" s="231" t="s">
        <v>5</v>
      </c>
      <c r="UW69" s="231" t="s">
        <v>5</v>
      </c>
      <c r="UX69" s="231" t="s">
        <v>5</v>
      </c>
      <c r="UY69" s="231" t="s">
        <v>5</v>
      </c>
      <c r="UZ69" s="231" t="s">
        <v>5</v>
      </c>
      <c r="VA69" s="231" t="s">
        <v>5</v>
      </c>
      <c r="VB69" s="231" t="s">
        <v>5</v>
      </c>
      <c r="VC69" s="130" t="s">
        <v>158</v>
      </c>
      <c r="VD69" s="131">
        <v>1.8298554775280897</v>
      </c>
      <c r="VE69" s="131">
        <v>0.76046176046176039</v>
      </c>
      <c r="VF69" s="131">
        <v>1.4674883127921803</v>
      </c>
      <c r="VG69" s="131">
        <v>1.7432664756446994</v>
      </c>
      <c r="VH69" s="131">
        <v>1.4461815995189418</v>
      </c>
      <c r="VI69" s="131">
        <v>1.0871722182849044</v>
      </c>
      <c r="VJ69" s="131">
        <v>1.0841938046068309</v>
      </c>
      <c r="VK69" s="131">
        <v>1.3496376811594204</v>
      </c>
      <c r="VL69" s="131">
        <v>1.0376914016489989</v>
      </c>
      <c r="VM69" s="131">
        <v>0.57613636363636367</v>
      </c>
      <c r="VN69" s="131">
        <v>0.61124694376528121</v>
      </c>
      <c r="VO69" s="131">
        <v>0.80401416765053113</v>
      </c>
      <c r="VP69" s="131" t="s">
        <v>158</v>
      </c>
      <c r="VQ69" s="131" t="s">
        <v>158</v>
      </c>
      <c r="VR69" s="131" t="s">
        <v>158</v>
      </c>
      <c r="VS69" s="131" t="s">
        <v>158</v>
      </c>
      <c r="VT69" s="131" t="s">
        <v>158</v>
      </c>
      <c r="VU69" s="131" t="s">
        <v>158</v>
      </c>
      <c r="VV69" s="131" t="s">
        <v>158</v>
      </c>
      <c r="VW69" s="131" t="s">
        <v>158</v>
      </c>
      <c r="VX69" s="131" t="s">
        <v>158</v>
      </c>
      <c r="VY69" s="131" t="s">
        <v>158</v>
      </c>
      <c r="VZ69" s="131" t="s">
        <v>158</v>
      </c>
      <c r="WA69" s="131" t="s">
        <v>158</v>
      </c>
      <c r="WB69" s="131" t="s">
        <v>158</v>
      </c>
      <c r="WC69" s="131" t="s">
        <v>158</v>
      </c>
      <c r="WD69" s="130" t="s">
        <v>158</v>
      </c>
      <c r="WE69" s="131">
        <v>3.1604632826638843</v>
      </c>
      <c r="WF69" s="131">
        <v>2.2759740259740262</v>
      </c>
      <c r="WG69" s="131">
        <v>2.2371440713982151</v>
      </c>
      <c r="WH69" s="131">
        <v>2.3730659025787966</v>
      </c>
      <c r="WI69" s="131">
        <v>1.8280216476247746</v>
      </c>
      <c r="WJ69" s="131">
        <v>1.4429482636428066</v>
      </c>
      <c r="WK69" s="131">
        <v>1.5131056393963465</v>
      </c>
      <c r="WL69" s="131">
        <v>1.8387681159420293</v>
      </c>
      <c r="WM69" s="131">
        <v>1.4098939929328622</v>
      </c>
      <c r="WN69" s="131">
        <v>0.78636363636363626</v>
      </c>
      <c r="WO69" s="131">
        <v>0.95110024449877761</v>
      </c>
      <c r="WP69" s="131">
        <v>1.0649350649350648</v>
      </c>
      <c r="WQ69" s="131" t="s">
        <v>158</v>
      </c>
      <c r="WR69" s="131" t="s">
        <v>158</v>
      </c>
      <c r="WS69" s="131" t="s">
        <v>158</v>
      </c>
      <c r="WT69" s="131" t="s">
        <v>158</v>
      </c>
      <c r="WU69" s="131" t="s">
        <v>158</v>
      </c>
      <c r="WV69" s="131" t="s">
        <v>158</v>
      </c>
      <c r="WW69" s="131" t="s">
        <v>158</v>
      </c>
      <c r="WX69" s="131" t="s">
        <v>158</v>
      </c>
      <c r="WY69" s="131" t="s">
        <v>158</v>
      </c>
      <c r="WZ69" s="131" t="s">
        <v>158</v>
      </c>
      <c r="XA69" s="131" t="s">
        <v>158</v>
      </c>
      <c r="XB69" s="131" t="s">
        <v>158</v>
      </c>
      <c r="XC69" s="131" t="s">
        <v>158</v>
      </c>
      <c r="XD69" s="131" t="s">
        <v>158</v>
      </c>
      <c r="XE69" s="130" t="s">
        <v>158</v>
      </c>
      <c r="XF69" s="131">
        <v>4.3810193820224717</v>
      </c>
      <c r="XG69" s="131">
        <v>3.6248196248196249</v>
      </c>
      <c r="XH69" s="131">
        <v>3.1172970675733103</v>
      </c>
      <c r="XI69" s="131">
        <v>3.1404011461318051</v>
      </c>
      <c r="XJ69" s="131">
        <v>2.2537582681900181</v>
      </c>
      <c r="XK69" s="131">
        <v>1.9135364989369243</v>
      </c>
      <c r="XL69" s="131">
        <v>1.8633836378077842</v>
      </c>
      <c r="XM69" s="131">
        <v>2.3677536231884062</v>
      </c>
      <c r="XN69" s="131">
        <v>2.0588928150765606</v>
      </c>
      <c r="XO69" s="131">
        <v>1.1079545454545454</v>
      </c>
      <c r="XP69" s="131">
        <v>1.30440097799511</v>
      </c>
      <c r="XQ69" s="131">
        <v>1.4332939787485242</v>
      </c>
      <c r="XR69" s="131" t="s">
        <v>158</v>
      </c>
      <c r="XS69" s="131" t="s">
        <v>158</v>
      </c>
      <c r="XT69" s="131" t="s">
        <v>158</v>
      </c>
      <c r="XU69" s="131" t="s">
        <v>158</v>
      </c>
      <c r="XV69" s="131" t="s">
        <v>158</v>
      </c>
      <c r="XW69" s="131" t="s">
        <v>158</v>
      </c>
      <c r="XX69" s="131" t="s">
        <v>158</v>
      </c>
      <c r="XY69" s="131" t="s">
        <v>158</v>
      </c>
      <c r="XZ69" s="131" t="s">
        <v>158</v>
      </c>
      <c r="YA69" s="131" t="s">
        <v>158</v>
      </c>
      <c r="YB69" s="131" t="s">
        <v>158</v>
      </c>
      <c r="YC69" s="131" t="s">
        <v>158</v>
      </c>
      <c r="YD69" s="131" t="s">
        <v>158</v>
      </c>
      <c r="YE69" s="131" t="s">
        <v>158</v>
      </c>
      <c r="YF69" s="235" t="s">
        <v>158</v>
      </c>
      <c r="YG69" s="8">
        <v>16.2</v>
      </c>
      <c r="YH69" s="8">
        <v>16</v>
      </c>
      <c r="YI69" s="8">
        <v>16</v>
      </c>
      <c r="YJ69" s="8">
        <v>16</v>
      </c>
      <c r="YK69" s="8">
        <v>15</v>
      </c>
      <c r="YL69" s="8">
        <v>14</v>
      </c>
      <c r="YM69" s="8">
        <v>14</v>
      </c>
      <c r="YN69" s="8">
        <v>14</v>
      </c>
      <c r="YO69" s="8">
        <v>12</v>
      </c>
      <c r="YP69" s="8">
        <v>12</v>
      </c>
      <c r="YQ69" s="8">
        <v>12</v>
      </c>
      <c r="YR69" s="8">
        <v>10</v>
      </c>
      <c r="YS69" s="231" t="s">
        <v>5</v>
      </c>
      <c r="YT69" s="231" t="s">
        <v>5</v>
      </c>
      <c r="YU69" s="231" t="s">
        <v>5</v>
      </c>
      <c r="YV69" s="231" t="s">
        <v>5</v>
      </c>
      <c r="YW69" s="231" t="s">
        <v>5</v>
      </c>
      <c r="YX69" s="231" t="s">
        <v>5</v>
      </c>
      <c r="YY69" s="231" t="s">
        <v>5</v>
      </c>
      <c r="YZ69" s="231" t="s">
        <v>5</v>
      </c>
      <c r="ZA69" s="231" t="s">
        <v>5</v>
      </c>
      <c r="ZB69" s="231" t="s">
        <v>5</v>
      </c>
      <c r="ZC69" s="231" t="s">
        <v>5</v>
      </c>
      <c r="ZD69" s="231" t="s">
        <v>5</v>
      </c>
      <c r="ZE69" s="231" t="s">
        <v>5</v>
      </c>
      <c r="ZF69" s="231" t="s">
        <v>5</v>
      </c>
      <c r="ZG69" s="235" t="s">
        <v>158</v>
      </c>
      <c r="ZH69" s="133">
        <v>0.3972</v>
      </c>
      <c r="ZI69" s="133">
        <v>0.3518</v>
      </c>
      <c r="ZJ69" s="133">
        <v>0.20300000000000001</v>
      </c>
      <c r="ZK69" s="133">
        <v>0.2006</v>
      </c>
      <c r="ZL69" s="133">
        <v>0.17030000000000001</v>
      </c>
      <c r="ZM69" s="133">
        <v>0.16690000000000002</v>
      </c>
      <c r="ZN69" s="133">
        <v>0.14380000000000001</v>
      </c>
      <c r="ZO69" s="133">
        <v>0.13639999999999999</v>
      </c>
      <c r="ZP69" s="133">
        <v>0.11789999999999999</v>
      </c>
      <c r="ZQ69" s="133">
        <v>0.10920000000000001</v>
      </c>
      <c r="ZR69" s="133">
        <v>9.7200000000000009E-2</v>
      </c>
      <c r="ZS69" s="133">
        <v>7.2800000000000004E-2</v>
      </c>
      <c r="ZT69" s="379" t="s">
        <v>158</v>
      </c>
      <c r="ZU69" s="133">
        <v>0.16450000000000001</v>
      </c>
      <c r="ZV69" s="133">
        <v>0.13250000000000001</v>
      </c>
      <c r="ZW69" s="133">
        <v>8.6999999999999994E-2</v>
      </c>
      <c r="ZX69" s="133">
        <v>9.9100000000000008E-2</v>
      </c>
      <c r="ZY69" s="133">
        <v>9.5799999999999996E-2</v>
      </c>
      <c r="ZZ69" s="133">
        <v>0.10710000000000001</v>
      </c>
      <c r="AAA69" s="133">
        <v>0.1023</v>
      </c>
      <c r="AAB69" s="133">
        <v>0.10830000000000001</v>
      </c>
      <c r="AAC69" s="133">
        <v>0.10439999999999999</v>
      </c>
      <c r="AAD69" s="133">
        <v>8.8499999999999995E-2</v>
      </c>
      <c r="AAE69" s="133">
        <v>-2.5999999999999999E-3</v>
      </c>
      <c r="AAF69" s="133">
        <v>6.5799999999999997E-2</v>
      </c>
      <c r="AAG69" s="235" t="s">
        <v>158</v>
      </c>
      <c r="AAH69" s="8">
        <v>826.72199999999998</v>
      </c>
      <c r="AAI69" s="8">
        <v>653</v>
      </c>
      <c r="AAJ69" s="8">
        <v>609</v>
      </c>
      <c r="AAK69" s="8">
        <v>506</v>
      </c>
      <c r="AAL69" s="8">
        <v>405</v>
      </c>
      <c r="AAM69" s="8">
        <v>348</v>
      </c>
      <c r="AAN69" s="8">
        <v>304</v>
      </c>
      <c r="AAO69" s="8">
        <v>259</v>
      </c>
      <c r="AAP69" s="8">
        <v>219</v>
      </c>
      <c r="AAQ69" s="8">
        <v>200</v>
      </c>
      <c r="AAR69" s="8">
        <v>188</v>
      </c>
      <c r="AAS69" s="8">
        <v>181</v>
      </c>
      <c r="AAT69" s="231" t="s">
        <v>5</v>
      </c>
      <c r="AAU69" s="231" t="s">
        <v>5</v>
      </c>
      <c r="AAV69" s="231" t="s">
        <v>5</v>
      </c>
      <c r="AAW69" s="231" t="s">
        <v>5</v>
      </c>
      <c r="AAX69" s="231" t="s">
        <v>5</v>
      </c>
      <c r="AAY69" s="231" t="s">
        <v>5</v>
      </c>
      <c r="AAZ69" s="231" t="s">
        <v>5</v>
      </c>
      <c r="ABA69" s="231" t="s">
        <v>5</v>
      </c>
      <c r="ABB69" s="231" t="s">
        <v>5</v>
      </c>
      <c r="ABC69" s="231" t="s">
        <v>5</v>
      </c>
      <c r="ABD69" s="231" t="s">
        <v>5</v>
      </c>
      <c r="ABE69" s="231" t="s">
        <v>5</v>
      </c>
      <c r="ABF69" s="231" t="s">
        <v>5</v>
      </c>
      <c r="ABG69" s="231" t="s">
        <v>5</v>
      </c>
      <c r="ABH69" s="235" t="s">
        <v>158</v>
      </c>
      <c r="ABI69" s="8">
        <v>-78.875</v>
      </c>
      <c r="ABJ69" s="8">
        <v>74</v>
      </c>
      <c r="ABK69" s="8">
        <v>-156</v>
      </c>
      <c r="ABL69" s="8">
        <v>-212</v>
      </c>
      <c r="ABM69" s="8">
        <v>179</v>
      </c>
      <c r="ABN69" s="8">
        <v>18</v>
      </c>
      <c r="ABO69" s="8">
        <v>-18</v>
      </c>
      <c r="ABP69" s="8">
        <v>-7</v>
      </c>
      <c r="ABQ69" s="8">
        <v>19</v>
      </c>
      <c r="ABR69" s="8">
        <v>58</v>
      </c>
      <c r="ABS69" s="8">
        <v>40</v>
      </c>
      <c r="ABT69" s="8">
        <v>10</v>
      </c>
      <c r="ABU69" s="231" t="s">
        <v>5</v>
      </c>
      <c r="ABV69" s="231" t="s">
        <v>5</v>
      </c>
      <c r="ABW69" s="231" t="s">
        <v>5</v>
      </c>
      <c r="ABX69" s="231" t="s">
        <v>5</v>
      </c>
      <c r="ABY69" s="231" t="s">
        <v>5</v>
      </c>
      <c r="ABZ69" s="231" t="s">
        <v>5</v>
      </c>
      <c r="ACA69" s="231" t="s">
        <v>5</v>
      </c>
      <c r="ACB69" s="231" t="s">
        <v>5</v>
      </c>
      <c r="ACC69" s="231" t="s">
        <v>5</v>
      </c>
      <c r="ACD69" s="231" t="s">
        <v>5</v>
      </c>
      <c r="ACE69" s="231" t="s">
        <v>5</v>
      </c>
      <c r="ACF69" s="231" t="s">
        <v>5</v>
      </c>
      <c r="ACG69" s="231" t="s">
        <v>5</v>
      </c>
      <c r="ACH69" s="231" t="s">
        <v>5</v>
      </c>
      <c r="ACI69" s="235" t="s">
        <v>158</v>
      </c>
      <c r="ACJ69" s="8">
        <v>-106.324</v>
      </c>
      <c r="ACK69" s="8">
        <v>46</v>
      </c>
      <c r="ACL69" s="8">
        <v>-173</v>
      </c>
      <c r="ACM69" s="8">
        <v>-228</v>
      </c>
      <c r="ACN69" s="8">
        <v>125</v>
      </c>
      <c r="ACO69" s="8">
        <v>-31</v>
      </c>
      <c r="ACP69" s="8">
        <v>-74</v>
      </c>
      <c r="ACQ69" s="8">
        <v>-68</v>
      </c>
      <c r="ACR69" s="8">
        <v>-42</v>
      </c>
      <c r="ACS69" s="8">
        <v>-9</v>
      </c>
      <c r="ACT69" s="8">
        <v>-14</v>
      </c>
      <c r="ACU69" s="8">
        <v>4</v>
      </c>
      <c r="ACV69" s="237" t="s">
        <v>5</v>
      </c>
      <c r="ACW69" s="237" t="s">
        <v>5</v>
      </c>
      <c r="ACX69" s="237" t="s">
        <v>5</v>
      </c>
      <c r="ACY69" s="237" t="s">
        <v>5</v>
      </c>
      <c r="ACZ69" s="237" t="s">
        <v>5</v>
      </c>
      <c r="ADA69" s="237" t="s">
        <v>5</v>
      </c>
      <c r="ADB69" s="237" t="s">
        <v>5</v>
      </c>
      <c r="ADC69" s="237" t="s">
        <v>5</v>
      </c>
      <c r="ADD69" s="237" t="s">
        <v>5</v>
      </c>
      <c r="ADE69" s="237" t="s">
        <v>5</v>
      </c>
      <c r="ADF69" s="237" t="s">
        <v>5</v>
      </c>
      <c r="ADG69" s="237" t="s">
        <v>5</v>
      </c>
      <c r="ADH69" s="237" t="s">
        <v>5</v>
      </c>
      <c r="ADI69" s="237" t="s">
        <v>5</v>
      </c>
      <c r="ADJ69" s="127" t="s">
        <v>158</v>
      </c>
      <c r="ADK69" s="128">
        <v>0.1805745554035568</v>
      </c>
      <c r="ADL69" s="128">
        <v>0.20547945205479454</v>
      </c>
      <c r="ADM69" s="128">
        <v>0.29736211031175058</v>
      </c>
      <c r="ADN69" s="128">
        <v>0.25280898876404495</v>
      </c>
      <c r="ADO69" s="128">
        <v>0.28125</v>
      </c>
      <c r="ADP69" s="128">
        <v>0.22421524663677131</v>
      </c>
      <c r="ADQ69" s="128">
        <v>0.23668639053254439</v>
      </c>
      <c r="ADR69" s="128">
        <v>0.2394366197183099</v>
      </c>
      <c r="ADS69" s="128">
        <v>0.29565217391304355</v>
      </c>
      <c r="ADT69" s="128">
        <v>0.36956521739130438</v>
      </c>
      <c r="ADU69" s="128">
        <v>0.41975308641975306</v>
      </c>
      <c r="ADV69" s="128">
        <v>0.5862068965517242</v>
      </c>
      <c r="ADW69" s="128">
        <v>0.70833333333333337</v>
      </c>
      <c r="ADX69" s="128">
        <v>0.4</v>
      </c>
      <c r="ADY69" s="128">
        <v>0.25225225225225223</v>
      </c>
      <c r="ADZ69" s="128">
        <v>0.27906976744186046</v>
      </c>
      <c r="AEA69" s="128" t="s">
        <v>158</v>
      </c>
      <c r="AEB69" s="128" t="s">
        <v>158</v>
      </c>
      <c r="AEC69" s="128" t="s">
        <v>158</v>
      </c>
      <c r="AED69" s="128" t="s">
        <v>158</v>
      </c>
      <c r="AEE69" s="128" t="s">
        <v>158</v>
      </c>
      <c r="AEF69" s="128" t="s">
        <v>158</v>
      </c>
      <c r="AEG69" s="128" t="s">
        <v>158</v>
      </c>
      <c r="AEH69" s="128" t="s">
        <v>158</v>
      </c>
      <c r="AEI69" s="128" t="s">
        <v>158</v>
      </c>
      <c r="AEJ69" s="128" t="s">
        <v>158</v>
      </c>
      <c r="AEK69" s="127" t="s">
        <v>158</v>
      </c>
      <c r="AEL69" s="128" t="s">
        <v>1282</v>
      </c>
      <c r="AEM69" s="128">
        <v>0.38918918918918921</v>
      </c>
      <c r="AEN69" s="128" t="s">
        <v>1282</v>
      </c>
      <c r="AEO69" s="128" t="s">
        <v>1282</v>
      </c>
      <c r="AEP69" s="128">
        <v>6.0335195530726256E-2</v>
      </c>
      <c r="AEQ69" s="128">
        <v>0.38888888888888884</v>
      </c>
      <c r="AER69" s="128" t="s">
        <v>1282</v>
      </c>
      <c r="AES69" s="128" t="s">
        <v>1282</v>
      </c>
      <c r="AET69" s="128">
        <v>0.21473684210526317</v>
      </c>
      <c r="AEU69" s="128">
        <v>7.0344827586206901E-2</v>
      </c>
      <c r="AEV69" s="128">
        <v>0.10200000000000001</v>
      </c>
      <c r="AEW69" s="128">
        <v>0.34</v>
      </c>
      <c r="AEX69" s="128" t="s">
        <v>158</v>
      </c>
      <c r="AEY69" s="128" t="s">
        <v>158</v>
      </c>
      <c r="AEZ69" s="128" t="s">
        <v>158</v>
      </c>
      <c r="AFA69" s="128" t="s">
        <v>158</v>
      </c>
      <c r="AFB69" s="128" t="s">
        <v>158</v>
      </c>
      <c r="AFC69" s="128" t="s">
        <v>158</v>
      </c>
      <c r="AFD69" s="128" t="s">
        <v>158</v>
      </c>
      <c r="AFE69" s="128" t="s">
        <v>158</v>
      </c>
      <c r="AFF69" s="128" t="s">
        <v>158</v>
      </c>
      <c r="AFG69" s="128" t="s">
        <v>158</v>
      </c>
      <c r="AFH69" s="128" t="s">
        <v>158</v>
      </c>
      <c r="AFI69" s="128" t="s">
        <v>158</v>
      </c>
      <c r="AFJ69" s="128" t="s">
        <v>158</v>
      </c>
      <c r="AFK69" s="128" t="s">
        <v>158</v>
      </c>
      <c r="AFL69" s="134" t="s">
        <v>158</v>
      </c>
      <c r="AFM69" s="135" t="s">
        <v>1282</v>
      </c>
      <c r="AFN69" s="135">
        <v>0.62608695652173918</v>
      </c>
      <c r="AFO69" s="135" t="s">
        <v>1282</v>
      </c>
      <c r="AFP69" s="135" t="s">
        <v>1282</v>
      </c>
      <c r="AFQ69" s="135">
        <v>8.6399999999999991E-2</v>
      </c>
      <c r="AFR69" s="135" t="s">
        <v>1282</v>
      </c>
      <c r="AFS69" s="135" t="s">
        <v>1282</v>
      </c>
      <c r="AFT69" s="135" t="s">
        <v>1282</v>
      </c>
      <c r="AFU69" s="135" t="s">
        <v>1282</v>
      </c>
      <c r="AFV69" s="135" t="s">
        <v>1282</v>
      </c>
      <c r="AFW69" s="135" t="s">
        <v>1282</v>
      </c>
      <c r="AFX69" s="135">
        <v>0.85</v>
      </c>
      <c r="AFY69" s="135" t="s">
        <v>158</v>
      </c>
      <c r="AFZ69" s="135" t="s">
        <v>158</v>
      </c>
      <c r="AGA69" s="135" t="s">
        <v>158</v>
      </c>
      <c r="AGB69" s="135" t="s">
        <v>158</v>
      </c>
      <c r="AGC69" s="135" t="s">
        <v>158</v>
      </c>
      <c r="AGD69" s="135" t="s">
        <v>158</v>
      </c>
      <c r="AGE69" s="135" t="s">
        <v>158</v>
      </c>
      <c r="AGF69" s="135" t="s">
        <v>158</v>
      </c>
      <c r="AGG69" s="135" t="s">
        <v>158</v>
      </c>
      <c r="AGH69" s="135" t="s">
        <v>158</v>
      </c>
      <c r="AGI69" s="135" t="s">
        <v>158</v>
      </c>
      <c r="AGJ69" s="135" t="s">
        <v>158</v>
      </c>
      <c r="AGK69" s="135" t="s">
        <v>158</v>
      </c>
      <c r="AGL69" s="135" t="s">
        <v>158</v>
      </c>
    </row>
    <row r="70" spans="1:870" x14ac:dyDescent="0.2">
      <c r="A70" s="7">
        <v>68</v>
      </c>
      <c r="B70" s="1" t="s">
        <v>429</v>
      </c>
      <c r="C70" s="1" t="s">
        <v>430</v>
      </c>
      <c r="D70" s="94">
        <v>0.49</v>
      </c>
      <c r="E70" s="95">
        <v>0.52</v>
      </c>
      <c r="F70" s="57">
        <v>2.08</v>
      </c>
      <c r="G70" s="58" t="s">
        <v>159</v>
      </c>
      <c r="H70" s="58">
        <v>2.08</v>
      </c>
      <c r="I70" s="226" t="s">
        <v>5</v>
      </c>
      <c r="J70" s="58" t="s">
        <v>159</v>
      </c>
      <c r="K70" s="58" t="s">
        <v>1280</v>
      </c>
      <c r="L70" s="226" t="s">
        <v>5</v>
      </c>
      <c r="M70" s="151">
        <v>1.96</v>
      </c>
      <c r="N70" s="124">
        <v>1.8039999999999998</v>
      </c>
      <c r="O70" s="124">
        <v>1.752</v>
      </c>
      <c r="P70" s="124">
        <v>1.6519999999999999</v>
      </c>
      <c r="Q70" s="124">
        <v>1.556</v>
      </c>
      <c r="R70" s="124">
        <v>1.468</v>
      </c>
      <c r="S70" s="124">
        <v>1.3839999999999999</v>
      </c>
      <c r="T70" s="143">
        <v>1.304</v>
      </c>
      <c r="U70" s="124">
        <v>1.23</v>
      </c>
      <c r="V70" s="124">
        <v>1.23</v>
      </c>
      <c r="W70" s="124">
        <v>1.23</v>
      </c>
      <c r="X70" s="124">
        <v>1.23</v>
      </c>
      <c r="Y70" s="124">
        <v>1.23</v>
      </c>
      <c r="Z70" s="124">
        <v>1.23</v>
      </c>
      <c r="AA70" s="124">
        <v>1.2</v>
      </c>
      <c r="AB70" s="124">
        <v>1.06</v>
      </c>
      <c r="AC70" s="124">
        <v>0.92749999999999999</v>
      </c>
      <c r="AD70" s="124">
        <v>0.81</v>
      </c>
      <c r="AE70" s="124">
        <v>0.68500000000000005</v>
      </c>
      <c r="AF70" s="124">
        <v>0.5625</v>
      </c>
      <c r="AG70" s="124">
        <v>0.47249999999999998</v>
      </c>
      <c r="AH70" s="137">
        <v>0.39</v>
      </c>
      <c r="AI70" s="137">
        <v>0.32500000000000001</v>
      </c>
      <c r="AJ70" s="137">
        <v>0.26500000000000001</v>
      </c>
      <c r="AK70" s="137">
        <v>0.22</v>
      </c>
      <c r="AL70" s="137">
        <v>0.185</v>
      </c>
      <c r="AM70" s="137">
        <v>0.14749999999999999</v>
      </c>
      <c r="AN70" s="137">
        <v>0.12</v>
      </c>
      <c r="AO70" s="137">
        <v>0.1</v>
      </c>
      <c r="AP70" s="137">
        <v>7.2499999999999995E-2</v>
      </c>
      <c r="AQ70" s="137">
        <v>6.25E-2</v>
      </c>
      <c r="AR70" s="137">
        <v>6.25E-2</v>
      </c>
      <c r="AS70" s="137">
        <v>6.25E-2</v>
      </c>
      <c r="AT70" s="137">
        <v>6.25E-2</v>
      </c>
      <c r="AU70" s="137">
        <v>6.25E-2</v>
      </c>
      <c r="AV70" s="137">
        <v>6.25E-2</v>
      </c>
      <c r="AW70" s="137">
        <v>2.8750000000000001E-2</v>
      </c>
      <c r="AX70" s="137" t="s">
        <v>1346</v>
      </c>
      <c r="AY70" s="137" t="s">
        <v>5</v>
      </c>
      <c r="AZ70" s="137" t="s">
        <v>5</v>
      </c>
      <c r="BA70" s="137" t="s">
        <v>5</v>
      </c>
      <c r="BB70" s="137" t="s">
        <v>5</v>
      </c>
      <c r="BC70" s="137" t="s">
        <v>5</v>
      </c>
      <c r="BD70" s="137" t="s">
        <v>5</v>
      </c>
      <c r="BE70" s="137" t="s">
        <v>5</v>
      </c>
      <c r="BF70" s="137" t="s">
        <v>5</v>
      </c>
      <c r="BG70" s="137" t="s">
        <v>5</v>
      </c>
      <c r="BH70" s="137" t="s">
        <v>5</v>
      </c>
      <c r="BI70" s="137" t="s">
        <v>5</v>
      </c>
      <c r="BJ70" s="137" t="s">
        <v>5</v>
      </c>
      <c r="BK70" s="137" t="s">
        <v>5</v>
      </c>
      <c r="BL70" s="137" t="s">
        <v>5</v>
      </c>
      <c r="BM70" s="126">
        <v>8.6474501108647628E-2</v>
      </c>
      <c r="BN70" s="125">
        <v>2.9680365296803624E-2</v>
      </c>
      <c r="BO70" s="125">
        <v>6.0532687651331685E-2</v>
      </c>
      <c r="BP70" s="125">
        <v>6.1696658097686319E-2</v>
      </c>
      <c r="BQ70" s="125">
        <v>5.9945504087193457E-2</v>
      </c>
      <c r="BR70" s="125">
        <v>6.0693641618497107E-2</v>
      </c>
      <c r="BS70" s="125">
        <v>6.134969325153361E-2</v>
      </c>
      <c r="BT70" s="125">
        <v>6.0162601626016388E-2</v>
      </c>
      <c r="BU70" s="125">
        <v>0</v>
      </c>
      <c r="BV70" s="125">
        <v>0</v>
      </c>
      <c r="BW70" s="125">
        <v>0</v>
      </c>
      <c r="BX70" s="125">
        <v>0</v>
      </c>
      <c r="BY70" s="125">
        <v>0</v>
      </c>
      <c r="BZ70" s="125">
        <v>2.5000000000000133E-2</v>
      </c>
      <c r="CA70" s="125">
        <v>0.13207547169811318</v>
      </c>
      <c r="CB70" s="125">
        <v>0.14285714285714302</v>
      </c>
      <c r="CC70" s="125">
        <v>0.14506172839506171</v>
      </c>
      <c r="CD70" s="125">
        <v>0.18248175182481741</v>
      </c>
      <c r="CE70" s="125">
        <v>0.21777777777777785</v>
      </c>
      <c r="CF70" s="125">
        <v>0.19047619047619047</v>
      </c>
      <c r="CG70" s="125">
        <v>0.21153846153846145</v>
      </c>
      <c r="CH70" s="125">
        <v>0.19999999999999996</v>
      </c>
      <c r="CI70" s="125">
        <v>0.22641509433962259</v>
      </c>
      <c r="CJ70" s="125">
        <v>0.20454545454545459</v>
      </c>
      <c r="CK70" s="125">
        <v>0.18918918918918926</v>
      </c>
      <c r="CL70" s="125">
        <v>0.25423728813559321</v>
      </c>
      <c r="CM70" s="125">
        <v>0.22916666666666674</v>
      </c>
      <c r="CN70" s="125">
        <v>0.19999999999999996</v>
      </c>
      <c r="CO70" s="125">
        <v>0.3793103448275863</v>
      </c>
      <c r="CP70" s="125">
        <v>0.15999999999999992</v>
      </c>
      <c r="CQ70" s="125">
        <v>0</v>
      </c>
      <c r="CR70" s="125">
        <v>0</v>
      </c>
      <c r="CS70" s="125">
        <v>0</v>
      </c>
      <c r="CT70" s="125">
        <v>0</v>
      </c>
      <c r="CU70" s="125">
        <v>0</v>
      </c>
      <c r="CV70" s="125">
        <v>1.1739130434782608</v>
      </c>
      <c r="CW70" s="125" t="s">
        <v>158</v>
      </c>
      <c r="CX70" s="125" t="s">
        <v>158</v>
      </c>
      <c r="CY70" s="125" t="s">
        <v>158</v>
      </c>
      <c r="CZ70" s="125" t="s">
        <v>158</v>
      </c>
      <c r="DA70" s="125" t="s">
        <v>158</v>
      </c>
      <c r="DB70" s="125" t="s">
        <v>158</v>
      </c>
      <c r="DC70" s="125" t="s">
        <v>158</v>
      </c>
      <c r="DD70" s="125" t="s">
        <v>158</v>
      </c>
      <c r="DE70" s="125" t="s">
        <v>158</v>
      </c>
      <c r="DF70" s="125" t="s">
        <v>158</v>
      </c>
      <c r="DG70" s="125" t="s">
        <v>158</v>
      </c>
      <c r="DH70" s="125" t="s">
        <v>158</v>
      </c>
      <c r="DI70" s="125" t="s">
        <v>158</v>
      </c>
      <c r="DJ70" s="125" t="s">
        <v>158</v>
      </c>
      <c r="DK70" s="125" t="s">
        <v>158</v>
      </c>
      <c r="DL70" s="127">
        <v>4.9297758506512794E-2</v>
      </c>
      <c r="DM70" s="128">
        <v>4.5406493833375285E-2</v>
      </c>
      <c r="DN70" s="128">
        <v>4.921348314606741E-2</v>
      </c>
      <c r="DO70" s="128">
        <v>4.7995351539802437E-2</v>
      </c>
      <c r="DP70" s="128">
        <v>4.3720146108457432E-2</v>
      </c>
      <c r="DQ70" s="128">
        <v>3.8846255623180732E-2</v>
      </c>
      <c r="DR70" s="128">
        <v>3.7304582210242583E-2</v>
      </c>
      <c r="DS70" s="128">
        <v>3.4588859416445621E-2</v>
      </c>
      <c r="DT70" s="128">
        <v>3.6197763390229551E-2</v>
      </c>
      <c r="DU70" s="128">
        <v>3.6650774731823599E-2</v>
      </c>
      <c r="DV70" s="128">
        <v>4.8655063291139236E-2</v>
      </c>
      <c r="DW70" s="128">
        <v>4.416517055655296E-2</v>
      </c>
      <c r="DX70" s="128">
        <v>4.2065663474692205E-2</v>
      </c>
      <c r="DY70" s="128">
        <v>4.4792425345957752E-2</v>
      </c>
      <c r="DZ70" s="128">
        <v>3.3388981636060099E-2</v>
      </c>
      <c r="EA70" s="128">
        <v>2.8116710875331564E-2</v>
      </c>
      <c r="EB70" s="128">
        <v>2.6798613117596071E-2</v>
      </c>
      <c r="EC70" s="128">
        <v>2.6298701298701301E-2</v>
      </c>
      <c r="ED70" s="128">
        <v>2.5379770285290853E-2</v>
      </c>
      <c r="EE70" s="128">
        <v>2.4371750433275566E-2</v>
      </c>
      <c r="EF70" s="128">
        <v>2.3449131513647643E-2</v>
      </c>
      <c r="EG70" s="128">
        <v>1.948051948051948E-2</v>
      </c>
      <c r="EH70" s="128">
        <v>1.5476190476190477E-2</v>
      </c>
      <c r="EI70" s="128">
        <v>1.6959999999999999E-2</v>
      </c>
      <c r="EJ70" s="128">
        <v>1.6218208625138224E-2</v>
      </c>
      <c r="EK70" s="128">
        <v>1.8974358974358976E-2</v>
      </c>
      <c r="EL70" s="128">
        <v>2.5786713286713288E-2</v>
      </c>
      <c r="EM70" s="127">
        <v>5.8385324116035683E-2</v>
      </c>
      <c r="EN70" s="128">
        <v>5.0224054209411222E-2</v>
      </c>
      <c r="EO70" s="128">
        <v>6.4936990363232028E-2</v>
      </c>
      <c r="EP70" s="128">
        <v>5.3497409326424869E-2</v>
      </c>
      <c r="EQ70" s="128">
        <v>4.812867305907826E-2</v>
      </c>
      <c r="ER70" s="128">
        <v>4.1305571187394488E-2</v>
      </c>
      <c r="ES70" s="128">
        <v>4.0586510263929614E-2</v>
      </c>
      <c r="ET70" s="128">
        <v>3.7161584497007689E-2</v>
      </c>
      <c r="EU70" s="128">
        <v>3.9334825711544612E-2</v>
      </c>
      <c r="EV70" s="128">
        <v>4.2311661506707947E-2</v>
      </c>
      <c r="EW70" s="128">
        <v>5.4280670785525155E-2</v>
      </c>
      <c r="EX70" s="128">
        <v>5.1378446115288218E-2</v>
      </c>
      <c r="EY70" s="128">
        <v>4.7325894574836477E-2</v>
      </c>
      <c r="EZ70" s="128">
        <v>5.5555555555555552E-2</v>
      </c>
      <c r="FA70" s="128">
        <v>4.0774719673802244E-2</v>
      </c>
      <c r="FB70" s="128">
        <v>3.0070921985815603E-2</v>
      </c>
      <c r="FC70" s="128">
        <v>3.0957943925233645E-2</v>
      </c>
      <c r="FD70" s="128">
        <v>2.8621908127208481E-2</v>
      </c>
      <c r="FE70" s="128">
        <v>2.7356230031948883E-2</v>
      </c>
      <c r="FF70" s="128">
        <v>2.8266331658291458E-2</v>
      </c>
      <c r="FG70" s="128" t="s">
        <v>158</v>
      </c>
      <c r="FH70" s="128" t="s">
        <v>158</v>
      </c>
      <c r="FI70" s="128" t="s">
        <v>158</v>
      </c>
      <c r="FJ70" s="128" t="s">
        <v>158</v>
      </c>
      <c r="FK70" s="128" t="s">
        <v>158</v>
      </c>
      <c r="FL70" s="128" t="s">
        <v>158</v>
      </c>
      <c r="FM70" s="128" t="s">
        <v>158</v>
      </c>
      <c r="FN70" s="127">
        <v>7.0025009504375027E-2</v>
      </c>
      <c r="FO70" s="128">
        <v>6.253032928942806E-2</v>
      </c>
      <c r="FP70" s="128">
        <v>9.2796610169491534E-2</v>
      </c>
      <c r="FQ70" s="128">
        <v>6.0029069767441857E-2</v>
      </c>
      <c r="FR70" s="128">
        <v>5.7994781960491994E-2</v>
      </c>
      <c r="FS70" s="128">
        <v>4.447137231142078E-2</v>
      </c>
      <c r="FT70" s="128">
        <v>4.4891339604281544E-2</v>
      </c>
      <c r="FU70" s="128">
        <v>4.2866535174227484E-2</v>
      </c>
      <c r="FV70" s="128">
        <v>4.2991960852848655E-2</v>
      </c>
      <c r="FW70" s="128">
        <v>5.1058530510585308E-2</v>
      </c>
      <c r="FX70" s="128">
        <v>6.205852674066599E-2</v>
      </c>
      <c r="FY70" s="128">
        <v>6.4229765013054829E-2</v>
      </c>
      <c r="FZ70" s="128">
        <v>5.2631578947368418E-2</v>
      </c>
      <c r="GA70" s="128">
        <v>0.10972346119536128</v>
      </c>
      <c r="GB70" s="128">
        <v>6.3124671225670698E-2</v>
      </c>
      <c r="GC70" s="128">
        <v>3.2665639445300459E-2</v>
      </c>
      <c r="GD70" s="128">
        <v>3.4479553903345728E-2</v>
      </c>
      <c r="GE70" s="128">
        <v>3.1395348837209305E-2</v>
      </c>
      <c r="GF70" s="128">
        <v>3.1307129798903113E-2</v>
      </c>
      <c r="GG70" s="128">
        <v>3.2253440366972475E-2</v>
      </c>
      <c r="GH70" s="128">
        <v>2.9494382022471909E-2</v>
      </c>
      <c r="GI70" s="128">
        <v>2.5700164744645797E-2</v>
      </c>
      <c r="GJ70" s="128">
        <v>3.8922155688622756E-2</v>
      </c>
      <c r="GK70" s="128">
        <v>3.0547550432276655E-2</v>
      </c>
      <c r="GL70" s="128">
        <v>2.6268656716417909E-2</v>
      </c>
      <c r="GM70" s="128">
        <v>3.7373737373737372E-2</v>
      </c>
      <c r="GN70" s="128">
        <v>4.102920723226703E-2</v>
      </c>
      <c r="GO70" s="109" t="s">
        <v>158</v>
      </c>
      <c r="GP70" s="141">
        <v>3.36</v>
      </c>
      <c r="GQ70" s="141">
        <v>3.17</v>
      </c>
      <c r="GR70" s="141">
        <v>2.4900000000000002</v>
      </c>
      <c r="GS70" s="141">
        <v>2.99</v>
      </c>
      <c r="GT70" s="141">
        <v>2.17</v>
      </c>
      <c r="GU70" s="141">
        <v>2.66</v>
      </c>
      <c r="GV70" s="129">
        <v>2.76</v>
      </c>
      <c r="GW70" s="129">
        <v>2.54</v>
      </c>
      <c r="GX70" s="129">
        <v>2.2999999999999998</v>
      </c>
      <c r="GY70" s="129">
        <v>1.89</v>
      </c>
      <c r="GZ70" s="129">
        <v>2.11</v>
      </c>
      <c r="HA70" s="129">
        <v>1.7</v>
      </c>
      <c r="HB70" s="129">
        <v>1.72</v>
      </c>
      <c r="HC70" s="129">
        <v>1.55</v>
      </c>
      <c r="HD70" s="129">
        <v>2.2799999999999998</v>
      </c>
      <c r="HE70" s="129">
        <v>2.08</v>
      </c>
      <c r="HF70" s="231" t="s">
        <v>158</v>
      </c>
      <c r="HG70" s="231" t="s">
        <v>158</v>
      </c>
      <c r="HH70" s="231" t="s">
        <v>158</v>
      </c>
      <c r="HI70" s="231" t="s">
        <v>158</v>
      </c>
      <c r="HJ70" s="231" t="s">
        <v>158</v>
      </c>
      <c r="HK70" s="231" t="s">
        <v>158</v>
      </c>
      <c r="HL70" s="231" t="s">
        <v>158</v>
      </c>
      <c r="HM70" s="231" t="s">
        <v>158</v>
      </c>
      <c r="HN70" s="231" t="s">
        <v>158</v>
      </c>
      <c r="HO70" s="231" t="s">
        <v>158</v>
      </c>
      <c r="HP70" s="232" t="s">
        <v>158</v>
      </c>
      <c r="HQ70" s="131">
        <v>8.5863095238095237</v>
      </c>
      <c r="HR70" s="131">
        <v>5.9558359621451098</v>
      </c>
      <c r="HS70" s="131">
        <v>11.052208835341364</v>
      </c>
      <c r="HT70" s="131">
        <v>8.9732441471571889</v>
      </c>
      <c r="HU70" s="131">
        <v>15.211981566820276</v>
      </c>
      <c r="HV70" s="131">
        <v>11.590225563909772</v>
      </c>
      <c r="HW70" s="131">
        <v>11.021739130434785</v>
      </c>
      <c r="HX70" s="131">
        <v>11.263779527559056</v>
      </c>
      <c r="HY70" s="131">
        <v>10.473913043478262</v>
      </c>
      <c r="HZ70" s="131">
        <v>10.486772486772487</v>
      </c>
      <c r="IA70" s="131">
        <v>9.0758293838862549</v>
      </c>
      <c r="IB70" s="131">
        <v>13.747058823529413</v>
      </c>
      <c r="IC70" s="131">
        <v>6.5174418604651168</v>
      </c>
      <c r="ID70" s="131">
        <v>12.264516129032259</v>
      </c>
      <c r="IE70" s="131">
        <v>14.23245614035088</v>
      </c>
      <c r="IF70" s="131">
        <v>12.932692307692307</v>
      </c>
      <c r="IG70" s="131" t="s">
        <v>158</v>
      </c>
      <c r="IH70" s="131" t="s">
        <v>158</v>
      </c>
      <c r="II70" s="131" t="s">
        <v>158</v>
      </c>
      <c r="IJ70" s="131" t="s">
        <v>158</v>
      </c>
      <c r="IK70" s="131" t="s">
        <v>158</v>
      </c>
      <c r="IL70" s="131" t="s">
        <v>158</v>
      </c>
      <c r="IM70" s="131" t="s">
        <v>158</v>
      </c>
      <c r="IN70" s="131" t="s">
        <v>158</v>
      </c>
      <c r="IO70" s="131" t="s">
        <v>158</v>
      </c>
      <c r="IP70" s="131" t="s">
        <v>158</v>
      </c>
      <c r="IQ70" s="130" t="s">
        <v>158</v>
      </c>
      <c r="IR70" s="131">
        <v>10.690191589594018</v>
      </c>
      <c r="IS70" s="131">
        <v>8.5110410094637228</v>
      </c>
      <c r="IT70" s="131">
        <v>12.401606425702809</v>
      </c>
      <c r="IU70" s="131">
        <v>10.812709030100333</v>
      </c>
      <c r="IV70" s="131">
        <v>16.377880184331797</v>
      </c>
      <c r="IW70" s="131">
        <v>12.819548872180452</v>
      </c>
      <c r="IX70" s="131">
        <v>12.713768115942031</v>
      </c>
      <c r="IY70" s="131">
        <v>12.311023622047244</v>
      </c>
      <c r="IZ70" s="131">
        <v>12.63913043478261</v>
      </c>
      <c r="JA70" s="131">
        <v>11.989417989417991</v>
      </c>
      <c r="JB70" s="131">
        <v>11.345971563981044</v>
      </c>
      <c r="JC70" s="131">
        <v>15.288235294117646</v>
      </c>
      <c r="JD70" s="131">
        <v>12.872093023255815</v>
      </c>
      <c r="JE70" s="131">
        <v>18.987096774193546</v>
      </c>
      <c r="JF70" s="131">
        <v>15.460526315789474</v>
      </c>
      <c r="JG70" s="131">
        <v>14.403846153846153</v>
      </c>
      <c r="JH70" s="131" t="s">
        <v>158</v>
      </c>
      <c r="JI70" s="131" t="s">
        <v>158</v>
      </c>
      <c r="JJ70" s="131" t="s">
        <v>158</v>
      </c>
      <c r="JK70" s="131" t="s">
        <v>158</v>
      </c>
      <c r="JL70" s="131" t="s">
        <v>158</v>
      </c>
      <c r="JM70" s="131" t="s">
        <v>158</v>
      </c>
      <c r="JN70" s="131" t="s">
        <v>158</v>
      </c>
      <c r="JO70" s="131" t="s">
        <v>158</v>
      </c>
      <c r="JP70" s="131" t="s">
        <v>158</v>
      </c>
      <c r="JQ70" s="131" t="s">
        <v>158</v>
      </c>
      <c r="JR70" s="130" t="s">
        <v>158</v>
      </c>
      <c r="JS70" s="131">
        <v>11.824404761904761</v>
      </c>
      <c r="JT70" s="131">
        <v>11.230283911671926</v>
      </c>
      <c r="JU70" s="131">
        <v>13.823293172690763</v>
      </c>
      <c r="JV70" s="131">
        <v>11.903010033444817</v>
      </c>
      <c r="JW70" s="131">
        <v>17.414746543778801</v>
      </c>
      <c r="JX70" s="131">
        <v>13.947368421052632</v>
      </c>
      <c r="JY70" s="131">
        <v>13.659420289855074</v>
      </c>
      <c r="JZ70" s="131">
        <v>13.377952755905511</v>
      </c>
      <c r="KA70" s="131">
        <v>14.591304347826089</v>
      </c>
      <c r="KB70" s="131">
        <v>13.375661375661377</v>
      </c>
      <c r="KC70" s="131">
        <v>13.199052132701423</v>
      </c>
      <c r="KD70" s="131">
        <v>17.2</v>
      </c>
      <c r="KE70" s="131">
        <v>15.965116279069768</v>
      </c>
      <c r="KF70" s="131">
        <v>23.187096774193545</v>
      </c>
      <c r="KG70" s="131">
        <v>16.535087719298247</v>
      </c>
      <c r="KH70" s="131">
        <v>16.639423076923077</v>
      </c>
      <c r="KI70" s="131" t="s">
        <v>158</v>
      </c>
      <c r="KJ70" s="131" t="s">
        <v>158</v>
      </c>
      <c r="KK70" s="131" t="s">
        <v>158</v>
      </c>
      <c r="KL70" s="131" t="s">
        <v>158</v>
      </c>
      <c r="KM70" s="131" t="s">
        <v>158</v>
      </c>
      <c r="KN70" s="131" t="s">
        <v>158</v>
      </c>
      <c r="KO70" s="131" t="s">
        <v>158</v>
      </c>
      <c r="KP70" s="131" t="s">
        <v>158</v>
      </c>
      <c r="KQ70" s="131" t="s">
        <v>158</v>
      </c>
      <c r="KR70" s="131" t="s">
        <v>158</v>
      </c>
      <c r="KS70" s="116" t="s">
        <v>158</v>
      </c>
      <c r="KT70" s="132">
        <v>69.338009739378634</v>
      </c>
      <c r="KU70" s="132">
        <v>65.300646551724142</v>
      </c>
      <c r="KV70" s="132">
        <v>47.199577613516368</v>
      </c>
      <c r="KW70" s="132">
        <v>44.521739130434781</v>
      </c>
      <c r="KX70" s="132">
        <v>47.43491422805247</v>
      </c>
      <c r="KY70" s="132">
        <v>46.755040322580648</v>
      </c>
      <c r="KZ70" s="132">
        <v>33.887775551102202</v>
      </c>
      <c r="LA70" s="132">
        <v>39.180999999999997</v>
      </c>
      <c r="LB70" s="132">
        <v>26.686175580221999</v>
      </c>
      <c r="LC70" s="132">
        <v>31.280957336108219</v>
      </c>
      <c r="LD70" s="132">
        <v>31.07900207900208</v>
      </c>
      <c r="LE70" s="132">
        <v>31.313152400835072</v>
      </c>
      <c r="LF70" s="132" t="s">
        <v>158</v>
      </c>
      <c r="LG70" s="132" t="s">
        <v>158</v>
      </c>
      <c r="LH70" s="132" t="s">
        <v>158</v>
      </c>
      <c r="LI70" s="132" t="s">
        <v>158</v>
      </c>
      <c r="LJ70" s="132" t="s">
        <v>158</v>
      </c>
      <c r="LK70" s="132" t="s">
        <v>158</v>
      </c>
      <c r="LL70" s="132" t="s">
        <v>158</v>
      </c>
      <c r="LM70" s="132" t="s">
        <v>158</v>
      </c>
      <c r="LN70" s="132" t="s">
        <v>158</v>
      </c>
      <c r="LO70" s="132" t="s">
        <v>158</v>
      </c>
      <c r="LP70" s="132" t="s">
        <v>158</v>
      </c>
      <c r="LQ70" s="132" t="s">
        <v>158</v>
      </c>
      <c r="LR70" s="132" t="s">
        <v>158</v>
      </c>
      <c r="LS70" s="132" t="s">
        <v>158</v>
      </c>
      <c r="LT70" s="130" t="s">
        <v>158</v>
      </c>
      <c r="LU70" s="131">
        <v>0.41607770555340051</v>
      </c>
      <c r="LV70" s="131">
        <v>0.28912424297430644</v>
      </c>
      <c r="LW70" s="131">
        <v>0.58305606514832875</v>
      </c>
      <c r="LX70" s="131">
        <v>0.60262695312500003</v>
      </c>
      <c r="LY70" s="131">
        <v>0.69590091048332192</v>
      </c>
      <c r="LZ70" s="131">
        <v>0.65939414846596656</v>
      </c>
      <c r="MA70" s="131">
        <v>0.89766883500887062</v>
      </c>
      <c r="MB70" s="131">
        <v>0.73020086266302553</v>
      </c>
      <c r="MC70" s="131">
        <v>0.90271458821749972</v>
      </c>
      <c r="MD70" s="131">
        <v>0.63361232161272085</v>
      </c>
      <c r="ME70" s="131">
        <v>0.61617165027761045</v>
      </c>
      <c r="MF70" s="131">
        <v>0.74633175545036345</v>
      </c>
      <c r="MG70" s="131" t="s">
        <v>158</v>
      </c>
      <c r="MH70" s="131" t="s">
        <v>158</v>
      </c>
      <c r="MI70" s="131" t="s">
        <v>158</v>
      </c>
      <c r="MJ70" s="131" t="s">
        <v>158</v>
      </c>
      <c r="MK70" s="131" t="s">
        <v>158</v>
      </c>
      <c r="ML70" s="131" t="s">
        <v>158</v>
      </c>
      <c r="MM70" s="131" t="s">
        <v>158</v>
      </c>
      <c r="MN70" s="131" t="s">
        <v>158</v>
      </c>
      <c r="MO70" s="131" t="s">
        <v>158</v>
      </c>
      <c r="MP70" s="131" t="s">
        <v>158</v>
      </c>
      <c r="MQ70" s="131" t="s">
        <v>158</v>
      </c>
      <c r="MR70" s="131" t="s">
        <v>158</v>
      </c>
      <c r="MS70" s="131" t="s">
        <v>158</v>
      </c>
      <c r="MT70" s="131" t="s">
        <v>158</v>
      </c>
      <c r="MU70" s="130" t="s">
        <v>158</v>
      </c>
      <c r="MV70" s="131">
        <v>0.51802819082989426</v>
      </c>
      <c r="MW70" s="131">
        <v>0.41316589382663077</v>
      </c>
      <c r="MX70" s="131">
        <v>0.65424314286992702</v>
      </c>
      <c r="MY70" s="131">
        <v>0.72616210937500003</v>
      </c>
      <c r="MZ70" s="131">
        <v>0.7492371511232131</v>
      </c>
      <c r="NA70" s="131">
        <v>0.72933313210150708</v>
      </c>
      <c r="NB70" s="131">
        <v>1.0354766410408045</v>
      </c>
      <c r="NC70" s="131">
        <v>0.79809091141114319</v>
      </c>
      <c r="ND70" s="131">
        <v>1.0893280647356878</v>
      </c>
      <c r="NE70" s="131">
        <v>0.72440238182362537</v>
      </c>
      <c r="NF70" s="131">
        <v>0.77029500301023479</v>
      </c>
      <c r="NG70" s="131">
        <v>0.83000266684445623</v>
      </c>
      <c r="NH70" s="131" t="s">
        <v>158</v>
      </c>
      <c r="NI70" s="131" t="s">
        <v>158</v>
      </c>
      <c r="NJ70" s="131" t="s">
        <v>158</v>
      </c>
      <c r="NK70" s="131" t="s">
        <v>158</v>
      </c>
      <c r="NL70" s="131" t="s">
        <v>158</v>
      </c>
      <c r="NM70" s="131" t="s">
        <v>158</v>
      </c>
      <c r="NN70" s="131" t="s">
        <v>158</v>
      </c>
      <c r="NO70" s="131" t="s">
        <v>158</v>
      </c>
      <c r="NP70" s="131" t="s">
        <v>158</v>
      </c>
      <c r="NQ70" s="131" t="s">
        <v>158</v>
      </c>
      <c r="NR70" s="131" t="s">
        <v>158</v>
      </c>
      <c r="NS70" s="131" t="s">
        <v>158</v>
      </c>
      <c r="NT70" s="131" t="s">
        <v>158</v>
      </c>
      <c r="NU70" s="131" t="s">
        <v>158</v>
      </c>
      <c r="NV70" s="130" t="s">
        <v>158</v>
      </c>
      <c r="NW70" s="131">
        <v>0.57299019901686654</v>
      </c>
      <c r="NX70" s="131">
        <v>0.54517071238799319</v>
      </c>
      <c r="NY70" s="131">
        <v>0.72924381404089667</v>
      </c>
      <c r="NZ70" s="131">
        <v>0.79938476562500005</v>
      </c>
      <c r="OA70" s="131">
        <v>0.79667056671204906</v>
      </c>
      <c r="OB70" s="131">
        <v>0.79349733727172767</v>
      </c>
      <c r="OC70" s="131">
        <v>1.1124955647545833</v>
      </c>
      <c r="OD70" s="131">
        <v>0.86725708889512776</v>
      </c>
      <c r="OE70" s="131">
        <v>1.2575799742872269</v>
      </c>
      <c r="OF70" s="131">
        <v>0.80815940920129081</v>
      </c>
      <c r="OG70" s="131">
        <v>0.89610341828884876</v>
      </c>
      <c r="OH70" s="131">
        <v>0.9337929195279685</v>
      </c>
      <c r="OI70" s="131" t="s">
        <v>158</v>
      </c>
      <c r="OJ70" s="131" t="s">
        <v>158</v>
      </c>
      <c r="OK70" s="131" t="s">
        <v>158</v>
      </c>
      <c r="OL70" s="131" t="s">
        <v>158</v>
      </c>
      <c r="OM70" s="131" t="s">
        <v>158</v>
      </c>
      <c r="ON70" s="131" t="s">
        <v>158</v>
      </c>
      <c r="OO70" s="131" t="s">
        <v>158</v>
      </c>
      <c r="OP70" s="131" t="s">
        <v>158</v>
      </c>
      <c r="OQ70" s="131" t="s">
        <v>158</v>
      </c>
      <c r="OR70" s="131" t="s">
        <v>158</v>
      </c>
      <c r="OS70" s="131" t="s">
        <v>158</v>
      </c>
      <c r="OT70" s="131" t="s">
        <v>158</v>
      </c>
      <c r="OU70" s="131" t="s">
        <v>158</v>
      </c>
      <c r="OV70" s="131" t="s">
        <v>158</v>
      </c>
      <c r="OW70" s="378" t="s">
        <v>158</v>
      </c>
      <c r="OX70" s="132">
        <v>11.160227396567329</v>
      </c>
      <c r="OY70" s="132">
        <v>10.355603448275861</v>
      </c>
      <c r="OZ70" s="132">
        <v>6.4519535374868004</v>
      </c>
      <c r="PA70" s="132">
        <v>6.5662285136501515</v>
      </c>
      <c r="PB70" s="132">
        <v>6.8183652875882945</v>
      </c>
      <c r="PC70" s="132">
        <v>6.304435483870968</v>
      </c>
      <c r="PD70" s="132">
        <v>5.1332665330661325</v>
      </c>
      <c r="PE70" s="132">
        <v>5.4429999999999996</v>
      </c>
      <c r="PF70" s="132">
        <v>5.071644803229062</v>
      </c>
      <c r="PG70" s="132">
        <v>4.9136316337148802</v>
      </c>
      <c r="PH70" s="132">
        <v>5.0353430353430353</v>
      </c>
      <c r="PI70" s="132">
        <v>6.0511482254697286</v>
      </c>
      <c r="PJ70" s="132" t="s">
        <v>158</v>
      </c>
      <c r="PK70" s="132" t="s">
        <v>158</v>
      </c>
      <c r="PL70" s="132" t="s">
        <v>158</v>
      </c>
      <c r="PM70" s="132" t="s">
        <v>158</v>
      </c>
      <c r="PN70" s="132" t="s">
        <v>158</v>
      </c>
      <c r="PO70" s="132" t="s">
        <v>158</v>
      </c>
      <c r="PP70" s="132" t="s">
        <v>158</v>
      </c>
      <c r="PQ70" s="132" t="s">
        <v>158</v>
      </c>
      <c r="PR70" s="132" t="s">
        <v>158</v>
      </c>
      <c r="PS70" s="132" t="s">
        <v>158</v>
      </c>
      <c r="PT70" s="132" t="s">
        <v>158</v>
      </c>
      <c r="PU70" s="132" t="s">
        <v>158</v>
      </c>
      <c r="PV70" s="132" t="s">
        <v>158</v>
      </c>
      <c r="PW70" s="132" t="s">
        <v>158</v>
      </c>
      <c r="PX70" s="130" t="s">
        <v>158</v>
      </c>
      <c r="PY70" s="131">
        <v>2.5850727744914681</v>
      </c>
      <c r="PZ70" s="131">
        <v>1.8231675338189386</v>
      </c>
      <c r="QA70" s="131">
        <v>4.2653747954173484</v>
      </c>
      <c r="QB70" s="131">
        <v>4.0860594394825993</v>
      </c>
      <c r="QC70" s="131">
        <v>4.8413363918898922</v>
      </c>
      <c r="QD70" s="131">
        <v>4.8902078669651416</v>
      </c>
      <c r="QE70" s="131">
        <v>5.9260511419090376</v>
      </c>
      <c r="QF70" s="131">
        <v>5.256292485761529</v>
      </c>
      <c r="QG70" s="131">
        <v>4.7499383207321921</v>
      </c>
      <c r="QH70" s="131">
        <v>4.0336764083015675</v>
      </c>
      <c r="QI70" s="131">
        <v>3.8031172584640789</v>
      </c>
      <c r="QJ70" s="131">
        <v>3.8620769363463863</v>
      </c>
      <c r="QK70" s="131" t="s">
        <v>158</v>
      </c>
      <c r="QL70" s="131" t="s">
        <v>158</v>
      </c>
      <c r="QM70" s="131" t="s">
        <v>158</v>
      </c>
      <c r="QN70" s="131" t="s">
        <v>158</v>
      </c>
      <c r="QO70" s="131" t="s">
        <v>158</v>
      </c>
      <c r="QP70" s="131" t="s">
        <v>158</v>
      </c>
      <c r="QQ70" s="131" t="s">
        <v>158</v>
      </c>
      <c r="QR70" s="131" t="s">
        <v>158</v>
      </c>
      <c r="QS70" s="131" t="s">
        <v>158</v>
      </c>
      <c r="QT70" s="131" t="s">
        <v>158</v>
      </c>
      <c r="QU70" s="131" t="s">
        <v>158</v>
      </c>
      <c r="QV70" s="131" t="s">
        <v>158</v>
      </c>
      <c r="QW70" s="131" t="s">
        <v>158</v>
      </c>
      <c r="QX70" s="131" t="s">
        <v>158</v>
      </c>
      <c r="QY70" s="130" t="s">
        <v>158</v>
      </c>
      <c r="QZ70" s="131">
        <v>3.2184867265414239</v>
      </c>
      <c r="RA70" s="131">
        <v>2.605352757544225</v>
      </c>
      <c r="RB70" s="131">
        <v>4.7861472995090013</v>
      </c>
      <c r="RC70" s="131">
        <v>4.9236787804126889</v>
      </c>
      <c r="RD70" s="131">
        <v>5.2123930738493414</v>
      </c>
      <c r="RE70" s="131">
        <v>5.4088903102014712</v>
      </c>
      <c r="RF70" s="131">
        <v>6.835803240288894</v>
      </c>
      <c r="RG70" s="131">
        <v>5.7449935697225794</v>
      </c>
      <c r="RH70" s="131">
        <v>5.7318682849184235</v>
      </c>
      <c r="RI70" s="131">
        <v>4.6116603134265146</v>
      </c>
      <c r="RJ70" s="131">
        <v>4.754393063583815</v>
      </c>
      <c r="RK70" s="131">
        <v>4.2950526134207347</v>
      </c>
      <c r="RL70" s="131" t="s">
        <v>158</v>
      </c>
      <c r="RM70" s="131" t="s">
        <v>158</v>
      </c>
      <c r="RN70" s="131" t="s">
        <v>158</v>
      </c>
      <c r="RO70" s="131" t="s">
        <v>158</v>
      </c>
      <c r="RP70" s="131" t="s">
        <v>158</v>
      </c>
      <c r="RQ70" s="131" t="s">
        <v>158</v>
      </c>
      <c r="RR70" s="131" t="s">
        <v>158</v>
      </c>
      <c r="RS70" s="131" t="s">
        <v>158</v>
      </c>
      <c r="RT70" s="131" t="s">
        <v>158</v>
      </c>
      <c r="RU70" s="131" t="s">
        <v>158</v>
      </c>
      <c r="RV70" s="131" t="s">
        <v>158</v>
      </c>
      <c r="RW70" s="131" t="s">
        <v>158</v>
      </c>
      <c r="RX70" s="131" t="s">
        <v>158</v>
      </c>
      <c r="RY70" s="131" t="s">
        <v>158</v>
      </c>
      <c r="RZ70" s="130" t="s">
        <v>158</v>
      </c>
      <c r="SA70" s="131">
        <v>3.5599633043516818</v>
      </c>
      <c r="SB70" s="131">
        <v>3.4377523413111346</v>
      </c>
      <c r="SC70" s="131">
        <v>5.3348183306055645</v>
      </c>
      <c r="SD70" s="131">
        <v>5.4201586079457966</v>
      </c>
      <c r="SE70" s="131">
        <v>5.54238419416901</v>
      </c>
      <c r="SF70" s="131">
        <v>5.884745762711864</v>
      </c>
      <c r="SG70" s="131">
        <v>7.3442514151864149</v>
      </c>
      <c r="SH70" s="131">
        <v>6.2428807642844015</v>
      </c>
      <c r="SI70" s="131">
        <v>6.6171826502188615</v>
      </c>
      <c r="SJ70" s="131">
        <v>5.1448708174502329</v>
      </c>
      <c r="SK70" s="131">
        <v>5.5309042113955416</v>
      </c>
      <c r="SL70" s="131">
        <v>4.832140762463343</v>
      </c>
      <c r="SM70" s="131" t="s">
        <v>158</v>
      </c>
      <c r="SN70" s="131" t="s">
        <v>158</v>
      </c>
      <c r="SO70" s="131" t="s">
        <v>158</v>
      </c>
      <c r="SP70" s="131" t="s">
        <v>158</v>
      </c>
      <c r="SQ70" s="131" t="s">
        <v>158</v>
      </c>
      <c r="SR70" s="131" t="s">
        <v>158</v>
      </c>
      <c r="SS70" s="131" t="s">
        <v>158</v>
      </c>
      <c r="ST70" s="131" t="s">
        <v>158</v>
      </c>
      <c r="SU70" s="131" t="s">
        <v>158</v>
      </c>
      <c r="SV70" s="131" t="s">
        <v>158</v>
      </c>
      <c r="SW70" s="131" t="s">
        <v>158</v>
      </c>
      <c r="SX70" s="131" t="s">
        <v>158</v>
      </c>
      <c r="SY70" s="131" t="s">
        <v>158</v>
      </c>
      <c r="SZ70" s="131" t="s">
        <v>158</v>
      </c>
      <c r="TA70" s="378" t="s">
        <v>158</v>
      </c>
      <c r="TB70" s="132">
        <v>11.160227396567329</v>
      </c>
      <c r="TC70" s="132">
        <v>10.355603448275861</v>
      </c>
      <c r="TD70" s="132">
        <v>6.4519535374868004</v>
      </c>
      <c r="TE70" s="132">
        <v>6.5662285136501515</v>
      </c>
      <c r="TF70" s="132">
        <v>6.8183652875882945</v>
      </c>
      <c r="TG70" s="132">
        <v>6.304435483870968</v>
      </c>
      <c r="TH70" s="132">
        <v>5.1332665330661325</v>
      </c>
      <c r="TI70" s="132">
        <v>5.4429999999999996</v>
      </c>
      <c r="TJ70" s="132">
        <v>5.071644803229062</v>
      </c>
      <c r="TK70" s="132">
        <v>4.9136316337148802</v>
      </c>
      <c r="TL70" s="132">
        <v>5.0353430353430353</v>
      </c>
      <c r="TM70" s="132">
        <v>6.0511482254697286</v>
      </c>
      <c r="TN70" s="132" t="s">
        <v>158</v>
      </c>
      <c r="TO70" s="132" t="s">
        <v>158</v>
      </c>
      <c r="TP70" s="132" t="s">
        <v>158</v>
      </c>
      <c r="TQ70" s="132" t="s">
        <v>158</v>
      </c>
      <c r="TR70" s="132" t="s">
        <v>158</v>
      </c>
      <c r="TS70" s="132" t="s">
        <v>158</v>
      </c>
      <c r="TT70" s="132" t="s">
        <v>158</v>
      </c>
      <c r="TU70" s="132" t="s">
        <v>158</v>
      </c>
      <c r="TV70" s="132" t="s">
        <v>158</v>
      </c>
      <c r="TW70" s="132" t="s">
        <v>158</v>
      </c>
      <c r="TX70" s="132" t="s">
        <v>158</v>
      </c>
      <c r="TY70" s="132" t="s">
        <v>158</v>
      </c>
      <c r="TZ70" s="132" t="s">
        <v>158</v>
      </c>
      <c r="UA70" s="132" t="s">
        <v>158</v>
      </c>
      <c r="UB70" s="235" t="s">
        <v>158</v>
      </c>
      <c r="UC70" s="236">
        <v>26.01</v>
      </c>
      <c r="UD70" s="236">
        <v>22.57</v>
      </c>
      <c r="UE70" s="236">
        <v>21.06</v>
      </c>
      <c r="UF70" s="236">
        <v>21.26</v>
      </c>
      <c r="UG70" s="236">
        <v>19.940000000000001</v>
      </c>
      <c r="UH70" s="236">
        <v>19.18</v>
      </c>
      <c r="UI70" s="236">
        <v>19.39</v>
      </c>
      <c r="UJ70" s="236">
        <v>16.57</v>
      </c>
      <c r="UK70" s="236">
        <v>14.4</v>
      </c>
      <c r="UL70" s="236">
        <v>13.18</v>
      </c>
      <c r="UM70" s="236">
        <v>12.49</v>
      </c>
      <c r="UN70" s="236">
        <v>12.15</v>
      </c>
      <c r="UO70" s="231" t="s">
        <v>5</v>
      </c>
      <c r="UP70" s="231" t="s">
        <v>5</v>
      </c>
      <c r="UQ70" s="231" t="s">
        <v>5</v>
      </c>
      <c r="UR70" s="231" t="s">
        <v>5</v>
      </c>
      <c r="US70" s="231" t="s">
        <v>5</v>
      </c>
      <c r="UT70" s="231" t="s">
        <v>5</v>
      </c>
      <c r="UU70" s="231" t="s">
        <v>5</v>
      </c>
      <c r="UV70" s="231" t="s">
        <v>5</v>
      </c>
      <c r="UW70" s="231" t="s">
        <v>5</v>
      </c>
      <c r="UX70" s="231" t="s">
        <v>5</v>
      </c>
      <c r="UY70" s="231" t="s">
        <v>5</v>
      </c>
      <c r="UZ70" s="231" t="s">
        <v>5</v>
      </c>
      <c r="VA70" s="231" t="s">
        <v>5</v>
      </c>
      <c r="VB70" s="231" t="s">
        <v>5</v>
      </c>
      <c r="VC70" s="130" t="s">
        <v>158</v>
      </c>
      <c r="VD70" s="131">
        <v>1.1091887735486352</v>
      </c>
      <c r="VE70" s="131">
        <v>0.83650863978732826</v>
      </c>
      <c r="VF70" s="131">
        <v>1.3067426400759734</v>
      </c>
      <c r="VG70" s="131">
        <v>1.2619943555973658</v>
      </c>
      <c r="VH70" s="131">
        <v>1.6554663991975926</v>
      </c>
      <c r="VI70" s="131">
        <v>1.6074035453597497</v>
      </c>
      <c r="VJ70" s="131">
        <v>1.5688499226405364</v>
      </c>
      <c r="VK70" s="131">
        <v>1.7266143633071815</v>
      </c>
      <c r="VL70" s="131">
        <v>1.6729166666666666</v>
      </c>
      <c r="VM70" s="131">
        <v>1.5037936267071321</v>
      </c>
      <c r="VN70" s="131">
        <v>1.5332265812650119</v>
      </c>
      <c r="VO70" s="131">
        <v>1.9234567901234567</v>
      </c>
      <c r="VP70" s="131" t="s">
        <v>158</v>
      </c>
      <c r="VQ70" s="131" t="s">
        <v>158</v>
      </c>
      <c r="VR70" s="131" t="s">
        <v>158</v>
      </c>
      <c r="VS70" s="131" t="s">
        <v>158</v>
      </c>
      <c r="VT70" s="131" t="s">
        <v>158</v>
      </c>
      <c r="VU70" s="131" t="s">
        <v>158</v>
      </c>
      <c r="VV70" s="131" t="s">
        <v>158</v>
      </c>
      <c r="VW70" s="131" t="s">
        <v>158</v>
      </c>
      <c r="VX70" s="131" t="s">
        <v>158</v>
      </c>
      <c r="VY70" s="131" t="s">
        <v>158</v>
      </c>
      <c r="VZ70" s="131" t="s">
        <v>158</v>
      </c>
      <c r="WA70" s="131" t="s">
        <v>158</v>
      </c>
      <c r="WB70" s="131" t="s">
        <v>158</v>
      </c>
      <c r="WC70" s="131" t="s">
        <v>158</v>
      </c>
      <c r="WD70" s="130" t="s">
        <v>158</v>
      </c>
      <c r="WE70" s="131">
        <v>1.3809705398322145</v>
      </c>
      <c r="WF70" s="131">
        <v>1.1953921134249004</v>
      </c>
      <c r="WG70" s="131">
        <v>1.466286799620133</v>
      </c>
      <c r="WH70" s="131">
        <v>1.5206961429915331</v>
      </c>
      <c r="WI70" s="131">
        <v>1.7823470411233699</v>
      </c>
      <c r="WJ70" s="131">
        <v>1.777893639207508</v>
      </c>
      <c r="WK70" s="131">
        <v>1.8096957194430119</v>
      </c>
      <c r="WL70" s="131">
        <v>1.8871454435727217</v>
      </c>
      <c r="WM70" s="131">
        <v>2.0187499999999998</v>
      </c>
      <c r="WN70" s="131">
        <v>1.7192716236722307</v>
      </c>
      <c r="WO70" s="131">
        <v>1.9167333867093677</v>
      </c>
      <c r="WP70" s="131">
        <v>2.1390946502057613</v>
      </c>
      <c r="WQ70" s="131" t="s">
        <v>158</v>
      </c>
      <c r="WR70" s="131" t="s">
        <v>158</v>
      </c>
      <c r="WS70" s="131" t="s">
        <v>158</v>
      </c>
      <c r="WT70" s="131" t="s">
        <v>158</v>
      </c>
      <c r="WU70" s="131" t="s">
        <v>158</v>
      </c>
      <c r="WV70" s="131" t="s">
        <v>158</v>
      </c>
      <c r="WW70" s="131" t="s">
        <v>158</v>
      </c>
      <c r="WX70" s="131" t="s">
        <v>158</v>
      </c>
      <c r="WY70" s="131" t="s">
        <v>158</v>
      </c>
      <c r="WZ70" s="131" t="s">
        <v>158</v>
      </c>
      <c r="XA70" s="131" t="s">
        <v>158</v>
      </c>
      <c r="XB70" s="131" t="s">
        <v>158</v>
      </c>
      <c r="XC70" s="131" t="s">
        <v>158</v>
      </c>
      <c r="XD70" s="131" t="s">
        <v>158</v>
      </c>
      <c r="XE70" s="130" t="s">
        <v>158</v>
      </c>
      <c r="XF70" s="131">
        <v>1.5274894271434061</v>
      </c>
      <c r="XG70" s="131">
        <v>1.5773150199379709</v>
      </c>
      <c r="XH70" s="131">
        <v>1.6343779677113013</v>
      </c>
      <c r="XI70" s="131">
        <v>1.674035747883349</v>
      </c>
      <c r="XJ70" s="131">
        <v>1.8951855566700098</v>
      </c>
      <c r="XK70" s="131">
        <v>1.9343065693430659</v>
      </c>
      <c r="XL70" s="131">
        <v>1.9443011861784425</v>
      </c>
      <c r="XM70" s="131">
        <v>2.0506940253470125</v>
      </c>
      <c r="XN70" s="131">
        <v>2.3305555555555557</v>
      </c>
      <c r="XO70" s="131">
        <v>1.9180576631259485</v>
      </c>
      <c r="XP70" s="131">
        <v>2.2297838270616492</v>
      </c>
      <c r="XQ70" s="131">
        <v>2.4065843621399177</v>
      </c>
      <c r="XR70" s="131" t="s">
        <v>158</v>
      </c>
      <c r="XS70" s="131" t="s">
        <v>158</v>
      </c>
      <c r="XT70" s="131" t="s">
        <v>158</v>
      </c>
      <c r="XU70" s="131" t="s">
        <v>158</v>
      </c>
      <c r="XV70" s="131" t="s">
        <v>158</v>
      </c>
      <c r="XW70" s="131" t="s">
        <v>158</v>
      </c>
      <c r="XX70" s="131" t="s">
        <v>158</v>
      </c>
      <c r="XY70" s="131" t="s">
        <v>158</v>
      </c>
      <c r="XZ70" s="131" t="s">
        <v>158</v>
      </c>
      <c r="YA70" s="131" t="s">
        <v>158</v>
      </c>
      <c r="YB70" s="131" t="s">
        <v>158</v>
      </c>
      <c r="YC70" s="131" t="s">
        <v>158</v>
      </c>
      <c r="YD70" s="131" t="s">
        <v>158</v>
      </c>
      <c r="YE70" s="131" t="s">
        <v>158</v>
      </c>
      <c r="YF70" s="235" t="s">
        <v>158</v>
      </c>
      <c r="YG70" s="8">
        <v>929.46134800000004</v>
      </c>
      <c r="YH70" s="8">
        <v>928</v>
      </c>
      <c r="YI70" s="8">
        <v>947</v>
      </c>
      <c r="YJ70" s="8">
        <v>989</v>
      </c>
      <c r="YK70" s="8">
        <v>991</v>
      </c>
      <c r="YL70" s="8">
        <v>992</v>
      </c>
      <c r="YM70" s="8">
        <v>998</v>
      </c>
      <c r="YN70" s="8">
        <v>1000</v>
      </c>
      <c r="YO70" s="8">
        <v>991</v>
      </c>
      <c r="YP70" s="8">
        <v>961</v>
      </c>
      <c r="YQ70" s="8">
        <v>962</v>
      </c>
      <c r="YR70" s="8">
        <v>958</v>
      </c>
      <c r="YS70" s="231" t="s">
        <v>5</v>
      </c>
      <c r="YT70" s="231" t="s">
        <v>5</v>
      </c>
      <c r="YU70" s="231" t="s">
        <v>5</v>
      </c>
      <c r="YV70" s="231" t="s">
        <v>5</v>
      </c>
      <c r="YW70" s="231" t="s">
        <v>5</v>
      </c>
      <c r="YX70" s="231" t="s">
        <v>5</v>
      </c>
      <c r="YY70" s="231" t="s">
        <v>5</v>
      </c>
      <c r="YZ70" s="231" t="s">
        <v>5</v>
      </c>
      <c r="ZA70" s="231" t="s">
        <v>5</v>
      </c>
      <c r="ZB70" s="231" t="s">
        <v>5</v>
      </c>
      <c r="ZC70" s="231" t="s">
        <v>5</v>
      </c>
      <c r="ZD70" s="231" t="s">
        <v>5</v>
      </c>
      <c r="ZE70" s="231" t="s">
        <v>5</v>
      </c>
      <c r="ZF70" s="231" t="s">
        <v>5</v>
      </c>
      <c r="ZG70" s="235" t="s">
        <v>158</v>
      </c>
      <c r="ZH70" s="133">
        <v>0.14119999999999999</v>
      </c>
      <c r="ZI70" s="133">
        <v>0.1426</v>
      </c>
      <c r="ZJ70" s="133">
        <v>0.11289999999999999</v>
      </c>
      <c r="ZK70" s="133">
        <v>0.14199999999999999</v>
      </c>
      <c r="ZL70" s="133">
        <v>0.10920000000000001</v>
      </c>
      <c r="ZM70" s="133">
        <v>0.13400000000000001</v>
      </c>
      <c r="ZN70" s="133">
        <v>0.15060000000000001</v>
      </c>
      <c r="ZO70" s="133">
        <v>0.1588</v>
      </c>
      <c r="ZP70" s="133">
        <v>0.1636</v>
      </c>
      <c r="ZQ70" s="133">
        <v>0.14810000000000001</v>
      </c>
      <c r="ZR70" s="133">
        <v>0.1721</v>
      </c>
      <c r="ZS70" s="133">
        <v>0.1439</v>
      </c>
      <c r="ZT70" s="379" t="s">
        <v>158</v>
      </c>
      <c r="ZU70" s="133" t="s">
        <v>158</v>
      </c>
      <c r="ZV70" s="133" t="s">
        <v>158</v>
      </c>
      <c r="ZW70" s="133" t="s">
        <v>158</v>
      </c>
      <c r="ZX70" s="133" t="s">
        <v>158</v>
      </c>
      <c r="ZY70" s="133" t="s">
        <v>158</v>
      </c>
      <c r="ZZ70" s="133" t="s">
        <v>158</v>
      </c>
      <c r="AAA70" s="133" t="s">
        <v>158</v>
      </c>
      <c r="AAB70" s="133" t="s">
        <v>158</v>
      </c>
      <c r="AAC70" s="133" t="s">
        <v>158</v>
      </c>
      <c r="AAD70" s="133" t="s">
        <v>158</v>
      </c>
      <c r="AAE70" s="133" t="s">
        <v>158</v>
      </c>
      <c r="AAF70" s="133" t="s">
        <v>158</v>
      </c>
      <c r="AAG70" s="235" t="s">
        <v>158</v>
      </c>
      <c r="AAH70" s="8">
        <v>64447</v>
      </c>
      <c r="AAI70" s="8">
        <v>60599</v>
      </c>
      <c r="AAJ70" s="8">
        <v>44698</v>
      </c>
      <c r="AAK70" s="8">
        <v>44032</v>
      </c>
      <c r="AAL70" s="8">
        <v>47008</v>
      </c>
      <c r="AAM70" s="8">
        <v>46381</v>
      </c>
      <c r="AAN70" s="8">
        <v>33820</v>
      </c>
      <c r="AAO70" s="8">
        <v>39181</v>
      </c>
      <c r="AAP70" s="8">
        <v>26446</v>
      </c>
      <c r="AAQ70" s="8">
        <v>30061</v>
      </c>
      <c r="AAR70" s="8">
        <v>29898</v>
      </c>
      <c r="AAS70" s="8">
        <v>29998</v>
      </c>
      <c r="AAT70" s="231" t="s">
        <v>5</v>
      </c>
      <c r="AAU70" s="231" t="s">
        <v>5</v>
      </c>
      <c r="AAV70" s="231" t="s">
        <v>5</v>
      </c>
      <c r="AAW70" s="231" t="s">
        <v>5</v>
      </c>
      <c r="AAX70" s="231" t="s">
        <v>5</v>
      </c>
      <c r="AAY70" s="231" t="s">
        <v>5</v>
      </c>
      <c r="AAZ70" s="231" t="s">
        <v>5</v>
      </c>
      <c r="ABA70" s="231" t="s">
        <v>5</v>
      </c>
      <c r="ABB70" s="231" t="s">
        <v>5</v>
      </c>
      <c r="ABC70" s="231" t="s">
        <v>5</v>
      </c>
      <c r="ABD70" s="231" t="s">
        <v>5</v>
      </c>
      <c r="ABE70" s="231" t="s">
        <v>5</v>
      </c>
      <c r="ABF70" s="231" t="s">
        <v>5</v>
      </c>
      <c r="ABG70" s="231" t="s">
        <v>5</v>
      </c>
      <c r="ABH70" s="235" t="s">
        <v>158</v>
      </c>
      <c r="ABI70" s="8">
        <v>10373</v>
      </c>
      <c r="ABJ70" s="8">
        <v>9610</v>
      </c>
      <c r="ABK70" s="8">
        <v>6110</v>
      </c>
      <c r="ABL70" s="8">
        <v>6494</v>
      </c>
      <c r="ABM70" s="8">
        <v>6757</v>
      </c>
      <c r="ABN70" s="8">
        <v>6254</v>
      </c>
      <c r="ABO70" s="8">
        <v>5123</v>
      </c>
      <c r="ABP70" s="8">
        <v>5443</v>
      </c>
      <c r="ABQ70" s="8">
        <v>5026</v>
      </c>
      <c r="ABR70" s="8">
        <v>4722</v>
      </c>
      <c r="ABS70" s="8">
        <v>4844</v>
      </c>
      <c r="ABT70" s="8">
        <v>5797</v>
      </c>
      <c r="ABU70" s="231" t="s">
        <v>5</v>
      </c>
      <c r="ABV70" s="231" t="s">
        <v>5</v>
      </c>
      <c r="ABW70" s="231" t="s">
        <v>5</v>
      </c>
      <c r="ABX70" s="231" t="s">
        <v>5</v>
      </c>
      <c r="ABY70" s="231" t="s">
        <v>5</v>
      </c>
      <c r="ABZ70" s="231" t="s">
        <v>5</v>
      </c>
      <c r="ACA70" s="231" t="s">
        <v>5</v>
      </c>
      <c r="ACB70" s="231" t="s">
        <v>5</v>
      </c>
      <c r="ACC70" s="231" t="s">
        <v>5</v>
      </c>
      <c r="ACD70" s="231" t="s">
        <v>5</v>
      </c>
      <c r="ACE70" s="231" t="s">
        <v>5</v>
      </c>
      <c r="ACF70" s="231" t="s">
        <v>5</v>
      </c>
      <c r="ACG70" s="231" t="s">
        <v>5</v>
      </c>
      <c r="ACH70" s="231" t="s">
        <v>5</v>
      </c>
      <c r="ACI70" s="235" t="s">
        <v>158</v>
      </c>
      <c r="ACJ70" s="8">
        <v>10373</v>
      </c>
      <c r="ACK70" s="8">
        <v>9610</v>
      </c>
      <c r="ACL70" s="8">
        <v>6110</v>
      </c>
      <c r="ACM70" s="8">
        <v>6494</v>
      </c>
      <c r="ACN70" s="8">
        <v>6757</v>
      </c>
      <c r="ACO70" s="8">
        <v>6254</v>
      </c>
      <c r="ACP70" s="239">
        <v>5123</v>
      </c>
      <c r="ACQ70" s="8">
        <v>5443</v>
      </c>
      <c r="ACR70" s="8">
        <v>5026</v>
      </c>
      <c r="ACS70" s="8">
        <v>4722</v>
      </c>
      <c r="ACT70" s="8">
        <v>4844</v>
      </c>
      <c r="ACU70" s="8">
        <v>5797</v>
      </c>
      <c r="ACV70" s="237" t="s">
        <v>5</v>
      </c>
      <c r="ACW70" s="237" t="s">
        <v>5</v>
      </c>
      <c r="ACX70" s="237" t="s">
        <v>5</v>
      </c>
      <c r="ACY70" s="237" t="s">
        <v>5</v>
      </c>
      <c r="ACZ70" s="237" t="s">
        <v>5</v>
      </c>
      <c r="ADA70" s="237" t="s">
        <v>5</v>
      </c>
      <c r="ADB70" s="237" t="s">
        <v>5</v>
      </c>
      <c r="ADC70" s="237" t="s">
        <v>5</v>
      </c>
      <c r="ADD70" s="237" t="s">
        <v>5</v>
      </c>
      <c r="ADE70" s="237" t="s">
        <v>5</v>
      </c>
      <c r="ADF70" s="237" t="s">
        <v>5</v>
      </c>
      <c r="ADG70" s="237" t="s">
        <v>5</v>
      </c>
      <c r="ADH70" s="237" t="s">
        <v>5</v>
      </c>
      <c r="ADI70" s="237" t="s">
        <v>5</v>
      </c>
      <c r="ADJ70" s="127" t="s">
        <v>158</v>
      </c>
      <c r="ADK70" s="128">
        <v>0.53690476190476188</v>
      </c>
      <c r="ADL70" s="128">
        <v>0.55268138801261835</v>
      </c>
      <c r="ADM70" s="128">
        <v>0.66345381526104408</v>
      </c>
      <c r="ADN70" s="128">
        <v>0.52040133779264208</v>
      </c>
      <c r="ADO70" s="128">
        <v>0.67649769585253461</v>
      </c>
      <c r="ADP70" s="128">
        <v>0.52030075187969915</v>
      </c>
      <c r="ADQ70" s="128">
        <v>0.4724637681159421</v>
      </c>
      <c r="ADR70" s="128">
        <v>0.48425196850393698</v>
      </c>
      <c r="ADS70" s="128">
        <v>0.5347826086956522</v>
      </c>
      <c r="ADT70" s="128">
        <v>0.65079365079365081</v>
      </c>
      <c r="ADU70" s="128">
        <v>0.58293838862559244</v>
      </c>
      <c r="ADV70" s="128">
        <v>0.72352941176470587</v>
      </c>
      <c r="ADW70" s="128">
        <v>0.71511627906976749</v>
      </c>
      <c r="ADX70" s="128">
        <v>0.77419354838709675</v>
      </c>
      <c r="ADY70" s="128">
        <v>0.46491228070175444</v>
      </c>
      <c r="ADZ70" s="128">
        <v>0.44591346153846151</v>
      </c>
      <c r="AEA70" s="128" t="s">
        <v>158</v>
      </c>
      <c r="AEB70" s="128" t="s">
        <v>158</v>
      </c>
      <c r="AEC70" s="128" t="s">
        <v>158</v>
      </c>
      <c r="AED70" s="128" t="s">
        <v>158</v>
      </c>
      <c r="AEE70" s="128" t="s">
        <v>158</v>
      </c>
      <c r="AEF70" s="128" t="s">
        <v>158</v>
      </c>
      <c r="AEG70" s="128" t="s">
        <v>158</v>
      </c>
      <c r="AEH70" s="128" t="s">
        <v>158</v>
      </c>
      <c r="AEI70" s="128" t="s">
        <v>158</v>
      </c>
      <c r="AEJ70" s="128" t="s">
        <v>158</v>
      </c>
      <c r="AEK70" s="127" t="s">
        <v>158</v>
      </c>
      <c r="AEL70" s="128">
        <v>0.16164545182608694</v>
      </c>
      <c r="AEM70" s="128">
        <v>0.16918376690946932</v>
      </c>
      <c r="AEN70" s="128">
        <v>0.25604648117839607</v>
      </c>
      <c r="AEO70" s="128">
        <v>0.23697012627040345</v>
      </c>
      <c r="AEP70" s="128">
        <v>0.21530087316856594</v>
      </c>
      <c r="AEQ70" s="128">
        <v>0.21952798209146143</v>
      </c>
      <c r="AER70" s="128">
        <v>0.2540292797189147</v>
      </c>
      <c r="AES70" s="128">
        <v>0.22597832077898219</v>
      </c>
      <c r="AET70" s="128">
        <v>0.24252487067250297</v>
      </c>
      <c r="AEU70" s="128">
        <v>0.25032401524777637</v>
      </c>
      <c r="AEV70" s="128">
        <v>0.24427332782824113</v>
      </c>
      <c r="AEW70" s="128">
        <v>0.20326720717612559</v>
      </c>
      <c r="AEX70" s="128" t="s">
        <v>158</v>
      </c>
      <c r="AEY70" s="128" t="s">
        <v>158</v>
      </c>
      <c r="AEZ70" s="128" t="s">
        <v>158</v>
      </c>
      <c r="AFA70" s="128" t="s">
        <v>158</v>
      </c>
      <c r="AFB70" s="128" t="s">
        <v>158</v>
      </c>
      <c r="AFC70" s="128" t="s">
        <v>158</v>
      </c>
      <c r="AFD70" s="128" t="s">
        <v>158</v>
      </c>
      <c r="AFE70" s="128" t="s">
        <v>158</v>
      </c>
      <c r="AFF70" s="128" t="s">
        <v>158</v>
      </c>
      <c r="AFG70" s="128" t="s">
        <v>158</v>
      </c>
      <c r="AFH70" s="128" t="s">
        <v>158</v>
      </c>
      <c r="AFI70" s="128" t="s">
        <v>158</v>
      </c>
      <c r="AFJ70" s="128" t="s">
        <v>158</v>
      </c>
      <c r="AFK70" s="128" t="s">
        <v>158</v>
      </c>
      <c r="AFL70" s="134" t="s">
        <v>158</v>
      </c>
      <c r="AFM70" s="135">
        <v>0.16164545182608694</v>
      </c>
      <c r="AFN70" s="135">
        <v>0.16918376690946932</v>
      </c>
      <c r="AFO70" s="135">
        <v>0.25604648117839607</v>
      </c>
      <c r="AFP70" s="135">
        <v>0.23697012627040345</v>
      </c>
      <c r="AFQ70" s="135">
        <v>0.21530087316856594</v>
      </c>
      <c r="AFR70" s="135">
        <v>0.21952798209146143</v>
      </c>
      <c r="AFS70" s="135">
        <v>0.2540292797189147</v>
      </c>
      <c r="AFT70" s="135">
        <v>0.22597832077898219</v>
      </c>
      <c r="AFU70" s="135">
        <v>0.24252487067250297</v>
      </c>
      <c r="AFV70" s="135">
        <v>0.25032401524777637</v>
      </c>
      <c r="AFW70" s="135">
        <v>0.24427332782824113</v>
      </c>
      <c r="AFX70" s="135">
        <v>0.20326720717612559</v>
      </c>
      <c r="AFY70" s="135" t="s">
        <v>158</v>
      </c>
      <c r="AFZ70" s="135" t="s">
        <v>158</v>
      </c>
      <c r="AGA70" s="135" t="s">
        <v>158</v>
      </c>
      <c r="AGB70" s="135" t="s">
        <v>158</v>
      </c>
      <c r="AGC70" s="135" t="s">
        <v>158</v>
      </c>
      <c r="AGD70" s="135" t="s">
        <v>158</v>
      </c>
      <c r="AGE70" s="135" t="s">
        <v>158</v>
      </c>
      <c r="AGF70" s="135" t="s">
        <v>158</v>
      </c>
      <c r="AGG70" s="135" t="s">
        <v>158</v>
      </c>
      <c r="AGH70" s="135" t="s">
        <v>158</v>
      </c>
      <c r="AGI70" s="135" t="s">
        <v>158</v>
      </c>
      <c r="AGJ70" s="135" t="s">
        <v>158</v>
      </c>
      <c r="AGK70" s="135" t="s">
        <v>158</v>
      </c>
      <c r="AGL70" s="135" t="s">
        <v>158</v>
      </c>
    </row>
    <row r="71" spans="1:870" x14ac:dyDescent="0.2">
      <c r="A71" s="7">
        <v>69</v>
      </c>
      <c r="B71" s="1" t="s">
        <v>431</v>
      </c>
      <c r="C71" s="1" t="s">
        <v>432</v>
      </c>
      <c r="D71" s="94">
        <v>0.2</v>
      </c>
      <c r="E71" s="95">
        <v>0.21</v>
      </c>
      <c r="F71" s="57">
        <v>0.84</v>
      </c>
      <c r="G71" s="58" t="s">
        <v>159</v>
      </c>
      <c r="H71" s="58">
        <v>0.84</v>
      </c>
      <c r="I71" s="226" t="s">
        <v>5</v>
      </c>
      <c r="J71" s="58" t="s">
        <v>159</v>
      </c>
      <c r="K71" s="58" t="s">
        <v>1280</v>
      </c>
      <c r="L71" s="226" t="s">
        <v>434</v>
      </c>
      <c r="M71" s="150">
        <v>0.8</v>
      </c>
      <c r="N71" s="123">
        <v>0.72</v>
      </c>
      <c r="O71" s="123">
        <v>0.64</v>
      </c>
      <c r="P71" s="123">
        <v>0.57999999999999996</v>
      </c>
      <c r="Q71" s="123">
        <v>0.52</v>
      </c>
      <c r="R71" s="123">
        <v>0.44</v>
      </c>
      <c r="S71" s="123">
        <v>0.36</v>
      </c>
      <c r="T71" s="124">
        <v>0.32</v>
      </c>
      <c r="U71" s="124">
        <v>0.16</v>
      </c>
      <c r="V71" s="124">
        <v>0.16</v>
      </c>
      <c r="W71" s="124">
        <v>0.16</v>
      </c>
      <c r="X71" s="124">
        <v>0.16</v>
      </c>
      <c r="Y71" s="124">
        <v>0.16</v>
      </c>
      <c r="Z71" s="124">
        <v>0.16</v>
      </c>
      <c r="AA71" s="124">
        <v>0.16</v>
      </c>
      <c r="AB71" s="124">
        <v>0.16</v>
      </c>
      <c r="AC71" s="124">
        <v>0.16</v>
      </c>
      <c r="AD71" s="124">
        <v>0.16</v>
      </c>
      <c r="AE71" s="124">
        <v>0.16</v>
      </c>
      <c r="AF71" s="124">
        <v>0.16</v>
      </c>
      <c r="AG71" s="124">
        <v>0.16</v>
      </c>
      <c r="AH71" s="124">
        <v>0.16</v>
      </c>
      <c r="AI71" s="124">
        <v>0.16</v>
      </c>
      <c r="AJ71" s="143">
        <v>0.16</v>
      </c>
      <c r="AK71" s="137">
        <v>0.16</v>
      </c>
      <c r="AL71" s="137">
        <v>0.16</v>
      </c>
      <c r="AM71" s="137">
        <v>0.16</v>
      </c>
      <c r="AN71" s="137">
        <v>0.215</v>
      </c>
      <c r="AO71" s="137">
        <v>0.38</v>
      </c>
      <c r="AP71" s="137">
        <v>0.38</v>
      </c>
      <c r="AQ71" s="137">
        <v>0.38</v>
      </c>
      <c r="AR71" s="137" t="s">
        <v>1283</v>
      </c>
      <c r="AS71" s="137" t="s">
        <v>1283</v>
      </c>
      <c r="AT71" s="137" t="s">
        <v>1283</v>
      </c>
      <c r="AU71" s="137" t="s">
        <v>1283</v>
      </c>
      <c r="AV71" s="137" t="s">
        <v>1283</v>
      </c>
      <c r="AW71" s="137" t="s">
        <v>1283</v>
      </c>
      <c r="AX71" s="137" t="s">
        <v>1283</v>
      </c>
      <c r="AY71" s="137" t="s">
        <v>1283</v>
      </c>
      <c r="AZ71" s="137" t="s">
        <v>1283</v>
      </c>
      <c r="BA71" s="137" t="s">
        <v>1283</v>
      </c>
      <c r="BB71" s="137" t="s">
        <v>1283</v>
      </c>
      <c r="BC71" s="137" t="s">
        <v>1283</v>
      </c>
      <c r="BD71" s="137" t="s">
        <v>1283</v>
      </c>
      <c r="BE71" s="137" t="s">
        <v>1283</v>
      </c>
      <c r="BF71" s="137" t="s">
        <v>1283</v>
      </c>
      <c r="BG71" s="137" t="s">
        <v>1283</v>
      </c>
      <c r="BH71" s="137" t="s">
        <v>1283</v>
      </c>
      <c r="BI71" s="137" t="s">
        <v>1283</v>
      </c>
      <c r="BJ71" s="137" t="s">
        <v>1283</v>
      </c>
      <c r="BK71" s="137" t="s">
        <v>1283</v>
      </c>
      <c r="BL71" s="137" t="s">
        <v>1283</v>
      </c>
      <c r="BM71" s="126">
        <v>0.11111111111111116</v>
      </c>
      <c r="BN71" s="125">
        <v>0.125</v>
      </c>
      <c r="BO71" s="125">
        <v>0.10344827586206917</v>
      </c>
      <c r="BP71" s="125">
        <v>0.1153846153846152</v>
      </c>
      <c r="BQ71" s="125">
        <v>0.18181818181818188</v>
      </c>
      <c r="BR71" s="125">
        <v>0.22222222222222232</v>
      </c>
      <c r="BS71" s="125">
        <v>0.125</v>
      </c>
      <c r="BT71" s="125">
        <v>1</v>
      </c>
      <c r="BU71" s="125">
        <v>0</v>
      </c>
      <c r="BV71" s="125">
        <v>0</v>
      </c>
      <c r="BW71" s="125">
        <v>0</v>
      </c>
      <c r="BX71" s="125">
        <v>0</v>
      </c>
      <c r="BY71" s="125">
        <v>0</v>
      </c>
      <c r="BZ71" s="125">
        <v>0</v>
      </c>
      <c r="CA71" s="125">
        <v>0</v>
      </c>
      <c r="CB71" s="125">
        <v>0</v>
      </c>
      <c r="CC71" s="125">
        <v>0</v>
      </c>
      <c r="CD71" s="125">
        <v>0</v>
      </c>
      <c r="CE71" s="125">
        <v>0</v>
      </c>
      <c r="CF71" s="125">
        <v>0</v>
      </c>
      <c r="CG71" s="125">
        <v>0</v>
      </c>
      <c r="CH71" s="125">
        <v>0</v>
      </c>
      <c r="CI71" s="125">
        <v>0</v>
      </c>
      <c r="CJ71" s="125">
        <v>0</v>
      </c>
      <c r="CK71" s="125">
        <v>0</v>
      </c>
      <c r="CL71" s="125">
        <v>0</v>
      </c>
      <c r="CM71" s="125">
        <v>-0.2558139534883721</v>
      </c>
      <c r="CN71" s="125">
        <v>-0.43421052631578949</v>
      </c>
      <c r="CO71" s="125">
        <v>0</v>
      </c>
      <c r="CP71" s="125">
        <v>0</v>
      </c>
      <c r="CQ71" s="125" t="s">
        <v>158</v>
      </c>
      <c r="CR71" s="125" t="s">
        <v>158</v>
      </c>
      <c r="CS71" s="125" t="s">
        <v>158</v>
      </c>
      <c r="CT71" s="125" t="s">
        <v>158</v>
      </c>
      <c r="CU71" s="125" t="s">
        <v>158</v>
      </c>
      <c r="CV71" s="125" t="s">
        <v>158</v>
      </c>
      <c r="CW71" s="125" t="s">
        <v>158</v>
      </c>
      <c r="CX71" s="125" t="s">
        <v>158</v>
      </c>
      <c r="CY71" s="125" t="s">
        <v>158</v>
      </c>
      <c r="CZ71" s="125" t="s">
        <v>158</v>
      </c>
      <c r="DA71" s="125" t="s">
        <v>158</v>
      </c>
      <c r="DB71" s="125" t="s">
        <v>158</v>
      </c>
      <c r="DC71" s="125" t="s">
        <v>158</v>
      </c>
      <c r="DD71" s="125" t="s">
        <v>158</v>
      </c>
      <c r="DE71" s="125" t="s">
        <v>158</v>
      </c>
      <c r="DF71" s="125" t="s">
        <v>158</v>
      </c>
      <c r="DG71" s="125" t="s">
        <v>158</v>
      </c>
      <c r="DH71" s="125" t="s">
        <v>158</v>
      </c>
      <c r="DI71" s="125" t="s">
        <v>158</v>
      </c>
      <c r="DJ71" s="125" t="s">
        <v>158</v>
      </c>
      <c r="DK71" s="125" t="s">
        <v>158</v>
      </c>
      <c r="DL71" s="127">
        <v>2.5111432135765326E-2</v>
      </c>
      <c r="DM71" s="128">
        <v>2.2662889518413599E-2</v>
      </c>
      <c r="DN71" s="128">
        <v>2.0799480012999676E-2</v>
      </c>
      <c r="DO71" s="128">
        <v>1.6192071468453376E-2</v>
      </c>
      <c r="DP71" s="128">
        <v>1.4412416851441243E-2</v>
      </c>
      <c r="DQ71" s="128">
        <v>1.1866235167206042E-2</v>
      </c>
      <c r="DR71" s="128">
        <v>1.1396011396011395E-2</v>
      </c>
      <c r="DS71" s="128">
        <v>1.3201320132013203E-2</v>
      </c>
      <c r="DT71" s="128">
        <v>7.6886112445939455E-3</v>
      </c>
      <c r="DU71" s="128">
        <v>9.3294460641399433E-3</v>
      </c>
      <c r="DV71" s="128">
        <v>1.2307692307692308E-2</v>
      </c>
      <c r="DW71" s="128">
        <v>1.2810248198558848E-2</v>
      </c>
      <c r="DX71" s="128">
        <v>1.2307692307692308E-2</v>
      </c>
      <c r="DY71" s="128">
        <v>1.3266998341625208E-2</v>
      </c>
      <c r="DZ71" s="128">
        <v>1.0666666666666666E-2</v>
      </c>
      <c r="EA71" s="128">
        <v>9.4506792675723567E-3</v>
      </c>
      <c r="EB71" s="128">
        <v>9.3294460641399433E-3</v>
      </c>
      <c r="EC71" s="128">
        <v>8.6021505376344086E-3</v>
      </c>
      <c r="ED71" s="128">
        <v>1.0329244673983214E-2</v>
      </c>
      <c r="EE71" s="128">
        <v>1.3061224489795919E-2</v>
      </c>
      <c r="EF71" s="128">
        <v>9.4117647058823539E-3</v>
      </c>
      <c r="EG71" s="128">
        <v>1.1730205278592375E-2</v>
      </c>
      <c r="EH71" s="128">
        <v>1.1428571428571429E-2</v>
      </c>
      <c r="EI71" s="128">
        <v>0.01</v>
      </c>
      <c r="EJ71" s="128">
        <v>6.8085106382978723E-3</v>
      </c>
      <c r="EK71" s="128">
        <v>9.0395480225988704E-3</v>
      </c>
      <c r="EL71" s="128">
        <v>1.6326530612244896E-2</v>
      </c>
      <c r="EM71" s="127">
        <v>3.0861625771579949E-2</v>
      </c>
      <c r="EN71" s="128">
        <v>2.6668437475312896E-2</v>
      </c>
      <c r="EO71" s="128">
        <v>2.4353120243531201E-2</v>
      </c>
      <c r="EP71" s="128">
        <v>1.9829059829059827E-2</v>
      </c>
      <c r="EQ71" s="128">
        <v>1.650793650793651E-2</v>
      </c>
      <c r="ER71" s="128">
        <v>1.3373860182370821E-2</v>
      </c>
      <c r="ES71" s="128">
        <v>1.3019891500904159E-2</v>
      </c>
      <c r="ET71" s="128">
        <v>1.4349775784753363E-2</v>
      </c>
      <c r="EU71" s="128">
        <v>8.7288597926895809E-3</v>
      </c>
      <c r="EV71" s="128">
        <v>1.1510791366906475E-2</v>
      </c>
      <c r="EW71" s="128">
        <v>1.4146772767462422E-2</v>
      </c>
      <c r="EX71" s="128">
        <v>1.3986013986013988E-2</v>
      </c>
      <c r="EY71" s="128">
        <v>1.5065913370998118E-2</v>
      </c>
      <c r="EZ71" s="128">
        <v>1.6859852476290831E-2</v>
      </c>
      <c r="FA71" s="128">
        <v>1.4532243415077204E-2</v>
      </c>
      <c r="FB71" s="128">
        <v>1.085481682496608E-2</v>
      </c>
      <c r="FC71" s="128">
        <v>1.2148823082763858E-2</v>
      </c>
      <c r="FD71" s="128">
        <v>9.7859327217125376E-3</v>
      </c>
      <c r="FE71" s="128">
        <v>1.2678288431061807E-2</v>
      </c>
      <c r="FF71" s="128">
        <v>1.5108593012275733E-2</v>
      </c>
      <c r="FG71" s="128">
        <v>1.2158054711246201E-2</v>
      </c>
      <c r="FH71" s="128">
        <v>1.5065913370998118E-2</v>
      </c>
      <c r="FI71" s="128">
        <v>1.5640273704789834E-2</v>
      </c>
      <c r="FJ71" s="128">
        <v>1.1738811445341158E-2</v>
      </c>
      <c r="FK71" s="128">
        <v>9.8340503995082984E-3</v>
      </c>
      <c r="FL71" s="128">
        <v>1.1510791366906475E-2</v>
      </c>
      <c r="FM71" s="128" t="s">
        <v>158</v>
      </c>
      <c r="FN71" s="127">
        <v>4.2440317443517499E-2</v>
      </c>
      <c r="FO71" s="128">
        <v>3.0560272943984418E-2</v>
      </c>
      <c r="FP71" s="128">
        <v>3.7558685446009391E-2</v>
      </c>
      <c r="FQ71" s="128">
        <v>2.6520347508001824E-2</v>
      </c>
      <c r="FR71" s="128">
        <v>1.9961612284069098E-2</v>
      </c>
      <c r="FS71" s="128">
        <v>1.6111314536799707E-2</v>
      </c>
      <c r="FT71" s="128">
        <v>1.6475972540045764E-2</v>
      </c>
      <c r="FU71" s="128">
        <v>1.6940179989412388E-2</v>
      </c>
      <c r="FV71" s="128">
        <v>1.0603048376408217E-2</v>
      </c>
      <c r="FW71" s="128">
        <v>1.3900955690703737E-2</v>
      </c>
      <c r="FX71" s="128">
        <v>1.6194331983805668E-2</v>
      </c>
      <c r="FY71" s="128">
        <v>1.5717092337917488E-2</v>
      </c>
      <c r="FZ71" s="128">
        <v>1.8890200708382526E-2</v>
      </c>
      <c r="GA71" s="128">
        <v>2.1917808219178082E-2</v>
      </c>
      <c r="GB71" s="128">
        <v>2.4464831804281346E-2</v>
      </c>
      <c r="GC71" s="128">
        <v>1.3018714401952809E-2</v>
      </c>
      <c r="GD71" s="128">
        <v>1.4545454545454545E-2</v>
      </c>
      <c r="GE71" s="128">
        <v>1.1011699931176877E-2</v>
      </c>
      <c r="GF71" s="128">
        <v>1.5968063872255491E-2</v>
      </c>
      <c r="GG71" s="128">
        <v>1.6842105263157894E-2</v>
      </c>
      <c r="GH71" s="128">
        <v>1.5841584158415842E-2</v>
      </c>
      <c r="GI71" s="128">
        <v>2.0512820512820513E-2</v>
      </c>
      <c r="GJ71" s="128">
        <v>2.2535211267605635E-2</v>
      </c>
      <c r="GK71" s="128">
        <v>1.3617021276595745E-2</v>
      </c>
      <c r="GL71" s="128">
        <v>1.5165876777251184E-2</v>
      </c>
      <c r="GM71" s="128">
        <v>1.7582417582417582E-2</v>
      </c>
      <c r="GN71" s="128">
        <v>2.782608695652174E-2</v>
      </c>
      <c r="GO71" s="109" t="s">
        <v>158</v>
      </c>
      <c r="GP71" s="129">
        <v>0.82</v>
      </c>
      <c r="GQ71" s="129">
        <v>0.91</v>
      </c>
      <c r="GR71" s="129">
        <v>0.6</v>
      </c>
      <c r="GS71" s="129">
        <v>0.79</v>
      </c>
      <c r="GT71" s="129">
        <v>1.24</v>
      </c>
      <c r="GU71" s="129">
        <v>1.32</v>
      </c>
      <c r="GV71" s="129">
        <v>0.28999999999999998</v>
      </c>
      <c r="GW71" s="129">
        <v>5.03</v>
      </c>
      <c r="GX71" s="129">
        <v>3.55</v>
      </c>
      <c r="GY71" s="129">
        <v>0.63</v>
      </c>
      <c r="GZ71" s="129">
        <v>0.57999999999999996</v>
      </c>
      <c r="HA71" s="129">
        <v>0.21</v>
      </c>
      <c r="HB71" s="129">
        <v>0.39</v>
      </c>
      <c r="HC71" s="129">
        <v>-0.28999999999999998</v>
      </c>
      <c r="HD71" s="129">
        <v>1.59</v>
      </c>
      <c r="HE71" s="129">
        <v>0.03</v>
      </c>
      <c r="HF71" s="231" t="s">
        <v>158</v>
      </c>
      <c r="HG71" s="231" t="s">
        <v>158</v>
      </c>
      <c r="HH71" s="231" t="s">
        <v>158</v>
      </c>
      <c r="HI71" s="231" t="s">
        <v>158</v>
      </c>
      <c r="HJ71" s="231" t="s">
        <v>158</v>
      </c>
      <c r="HK71" s="231" t="s">
        <v>158</v>
      </c>
      <c r="HL71" s="231" t="s">
        <v>158</v>
      </c>
      <c r="HM71" s="231" t="s">
        <v>158</v>
      </c>
      <c r="HN71" s="231" t="s">
        <v>158</v>
      </c>
      <c r="HO71" s="231" t="s">
        <v>158</v>
      </c>
      <c r="HP71" s="232" t="s">
        <v>158</v>
      </c>
      <c r="HQ71" s="131">
        <v>28.731706097560981</v>
      </c>
      <c r="HR71" s="131">
        <v>18.725274725274723</v>
      </c>
      <c r="HS71" s="131">
        <v>36.450000000000003</v>
      </c>
      <c r="HT71" s="131">
        <v>32.974683544303794</v>
      </c>
      <c r="HU71" s="131">
        <v>22.024193548387096</v>
      </c>
      <c r="HV71" s="131">
        <v>16.553030303030305</v>
      </c>
      <c r="HW71" s="131">
        <v>65.137931034482762</v>
      </c>
      <c r="HX71" s="131">
        <v>3</v>
      </c>
      <c r="HY71" s="131">
        <v>3.2422535211267607</v>
      </c>
      <c r="HZ71" s="131">
        <v>15.682539682539684</v>
      </c>
      <c r="IA71" s="131">
        <v>17.551724137931036</v>
      </c>
      <c r="IB71" s="131">
        <v>40.333333333333336</v>
      </c>
      <c r="IC71" s="131">
        <v>18.717948717948715</v>
      </c>
      <c r="ID71" s="131" t="s">
        <v>1288</v>
      </c>
      <c r="IE71" s="131">
        <v>7.7295597484276719</v>
      </c>
      <c r="IF71" s="131">
        <v>366.66666666666669</v>
      </c>
      <c r="IG71" s="131" t="s">
        <v>158</v>
      </c>
      <c r="IH71" s="131" t="s">
        <v>158</v>
      </c>
      <c r="II71" s="131" t="s">
        <v>158</v>
      </c>
      <c r="IJ71" s="131" t="s">
        <v>158</v>
      </c>
      <c r="IK71" s="131" t="s">
        <v>158</v>
      </c>
      <c r="IL71" s="131" t="s">
        <v>158</v>
      </c>
      <c r="IM71" s="131" t="s">
        <v>158</v>
      </c>
      <c r="IN71" s="131" t="s">
        <v>158</v>
      </c>
      <c r="IO71" s="131" t="s">
        <v>158</v>
      </c>
      <c r="IP71" s="131" t="s">
        <v>158</v>
      </c>
      <c r="IQ71" s="130" t="s">
        <v>158</v>
      </c>
      <c r="IR71" s="131">
        <v>32.924642896705855</v>
      </c>
      <c r="IS71" s="131">
        <v>28.87912087912088</v>
      </c>
      <c r="IT71" s="131">
        <v>48.75</v>
      </c>
      <c r="IU71" s="131">
        <v>39.873417721518983</v>
      </c>
      <c r="IV71" s="131">
        <v>26.532258064516128</v>
      </c>
      <c r="IW71" s="131">
        <v>20.946969696969695</v>
      </c>
      <c r="IX71" s="131">
        <v>76.896551724137936</v>
      </c>
      <c r="IY71" s="131">
        <v>3.6441351888667985</v>
      </c>
      <c r="IZ71" s="131">
        <v>3.915492957746479</v>
      </c>
      <c r="JA71" s="131">
        <v>17.952380952380953</v>
      </c>
      <c r="JB71" s="131">
        <v>19.724137931034484</v>
      </c>
      <c r="JC71" s="131">
        <v>50.571428571428569</v>
      </c>
      <c r="JD71" s="131">
        <v>24.333333333333332</v>
      </c>
      <c r="JE71" s="131" t="s">
        <v>1288</v>
      </c>
      <c r="JF71" s="131">
        <v>9.2704402515723263</v>
      </c>
      <c r="JG71" s="131">
        <v>439</v>
      </c>
      <c r="JH71" s="131" t="s">
        <v>158</v>
      </c>
      <c r="JI71" s="131" t="s">
        <v>158</v>
      </c>
      <c r="JJ71" s="131" t="s">
        <v>158</v>
      </c>
      <c r="JK71" s="131" t="s">
        <v>158</v>
      </c>
      <c r="JL71" s="131" t="s">
        <v>158</v>
      </c>
      <c r="JM71" s="131" t="s">
        <v>158</v>
      </c>
      <c r="JN71" s="131" t="s">
        <v>158</v>
      </c>
      <c r="JO71" s="131" t="s">
        <v>158</v>
      </c>
      <c r="JP71" s="131" t="s">
        <v>158</v>
      </c>
      <c r="JQ71" s="131" t="s">
        <v>158</v>
      </c>
      <c r="JR71" s="130" t="s">
        <v>158</v>
      </c>
      <c r="JS71" s="131">
        <v>38.743902439024389</v>
      </c>
      <c r="JT71" s="131">
        <v>33.81318681318681</v>
      </c>
      <c r="JU71" s="131">
        <v>59.7</v>
      </c>
      <c r="JV71" s="131">
        <v>45.670886075949362</v>
      </c>
      <c r="JW71" s="131">
        <v>29.903225806451612</v>
      </c>
      <c r="JX71" s="131">
        <v>23.93181818181818</v>
      </c>
      <c r="JY71" s="131">
        <v>83.58620689655173</v>
      </c>
      <c r="JZ71" s="131">
        <v>4.1371769383697812</v>
      </c>
      <c r="KA71" s="131">
        <v>4.830985915492958</v>
      </c>
      <c r="KB71" s="131">
        <v>20.634920634920636</v>
      </c>
      <c r="KC71" s="131">
        <v>21.53448275862069</v>
      </c>
      <c r="KD71" s="131">
        <v>61.904761904761905</v>
      </c>
      <c r="KE71" s="131">
        <v>30.923076923076923</v>
      </c>
      <c r="KF71" s="131" t="s">
        <v>1288</v>
      </c>
      <c r="KG71" s="131">
        <v>10.647798742138365</v>
      </c>
      <c r="KH71" s="131">
        <v>571.66666666666663</v>
      </c>
      <c r="KI71" s="131" t="s">
        <v>158</v>
      </c>
      <c r="KJ71" s="131" t="s">
        <v>158</v>
      </c>
      <c r="KK71" s="131" t="s">
        <v>158</v>
      </c>
      <c r="KL71" s="131" t="s">
        <v>158</v>
      </c>
      <c r="KM71" s="131" t="s">
        <v>158</v>
      </c>
      <c r="KN71" s="131" t="s">
        <v>158</v>
      </c>
      <c r="KO71" s="131" t="s">
        <v>158</v>
      </c>
      <c r="KP71" s="131" t="s">
        <v>158</v>
      </c>
      <c r="KQ71" s="131" t="s">
        <v>158</v>
      </c>
      <c r="KR71" s="131" t="s">
        <v>158</v>
      </c>
      <c r="KS71" s="116" t="s">
        <v>158</v>
      </c>
      <c r="KT71" s="132">
        <v>36.607951417004053</v>
      </c>
      <c r="KU71" s="132">
        <v>34.70967741935484</v>
      </c>
      <c r="KV71" s="132">
        <v>31.536000000000001</v>
      </c>
      <c r="KW71" s="132">
        <v>27.3125</v>
      </c>
      <c r="KX71" s="132">
        <v>26.681818181818183</v>
      </c>
      <c r="KY71" s="132">
        <v>24.321167883211679</v>
      </c>
      <c r="KZ71" s="132">
        <v>23.354609929078013</v>
      </c>
      <c r="LA71" s="132">
        <v>22.390070921985817</v>
      </c>
      <c r="LB71" s="132">
        <v>31.471428571428572</v>
      </c>
      <c r="LC71" s="132">
        <v>34.260563380281688</v>
      </c>
      <c r="LD71" s="132">
        <v>34.464788732394368</v>
      </c>
      <c r="LE71" s="132">
        <v>36.799999999999997</v>
      </c>
      <c r="LF71" s="132" t="s">
        <v>158</v>
      </c>
      <c r="LG71" s="132" t="s">
        <v>158</v>
      </c>
      <c r="LH71" s="132" t="s">
        <v>158</v>
      </c>
      <c r="LI71" s="132" t="s">
        <v>158</v>
      </c>
      <c r="LJ71" s="132" t="s">
        <v>158</v>
      </c>
      <c r="LK71" s="132" t="s">
        <v>158</v>
      </c>
      <c r="LL71" s="132" t="s">
        <v>158</v>
      </c>
      <c r="LM71" s="132" t="s">
        <v>158</v>
      </c>
      <c r="LN71" s="132" t="s">
        <v>158</v>
      </c>
      <c r="LO71" s="132" t="s">
        <v>158</v>
      </c>
      <c r="LP71" s="132" t="s">
        <v>158</v>
      </c>
      <c r="LQ71" s="132" t="s">
        <v>158</v>
      </c>
      <c r="LR71" s="132" t="s">
        <v>158</v>
      </c>
      <c r="LS71" s="132" t="s">
        <v>158</v>
      </c>
      <c r="LT71" s="130" t="s">
        <v>158</v>
      </c>
      <c r="LU71" s="131">
        <v>0.64357600160757977</v>
      </c>
      <c r="LV71" s="131">
        <v>0.49092936802973974</v>
      </c>
      <c r="LW71" s="131">
        <v>0.69349315068493156</v>
      </c>
      <c r="LX71" s="131">
        <v>0.95377574370709384</v>
      </c>
      <c r="LY71" s="131">
        <v>1.0235434412265756</v>
      </c>
      <c r="LZ71" s="131">
        <v>0.89839435774309728</v>
      </c>
      <c r="MA71" s="131">
        <v>0.80883389006984518</v>
      </c>
      <c r="MB71" s="131">
        <v>0.67395945517896727</v>
      </c>
      <c r="MC71" s="131">
        <v>0.3657285519745801</v>
      </c>
      <c r="MD71" s="131">
        <v>0.28837821171634126</v>
      </c>
      <c r="ME71" s="131">
        <v>0.29537392725786676</v>
      </c>
      <c r="MF71" s="131">
        <v>0.23016304347826091</v>
      </c>
      <c r="MG71" s="131" t="s">
        <v>158</v>
      </c>
      <c r="MH71" s="131" t="s">
        <v>158</v>
      </c>
      <c r="MI71" s="131" t="s">
        <v>158</v>
      </c>
      <c r="MJ71" s="131" t="s">
        <v>158</v>
      </c>
      <c r="MK71" s="131" t="s">
        <v>158</v>
      </c>
      <c r="ML71" s="131" t="s">
        <v>158</v>
      </c>
      <c r="MM71" s="131" t="s">
        <v>158</v>
      </c>
      <c r="MN71" s="131" t="s">
        <v>158</v>
      </c>
      <c r="MO71" s="131" t="s">
        <v>158</v>
      </c>
      <c r="MP71" s="131" t="s">
        <v>158</v>
      </c>
      <c r="MQ71" s="131" t="s">
        <v>158</v>
      </c>
      <c r="MR71" s="131" t="s">
        <v>158</v>
      </c>
      <c r="MS71" s="131" t="s">
        <v>158</v>
      </c>
      <c r="MT71" s="131" t="s">
        <v>158</v>
      </c>
      <c r="MU71" s="130" t="s">
        <v>158</v>
      </c>
      <c r="MV71" s="131">
        <v>0.73749571145787696</v>
      </c>
      <c r="MW71" s="131">
        <v>0.75713754646840148</v>
      </c>
      <c r="MX71" s="131">
        <v>0.92751141552511407</v>
      </c>
      <c r="MY71" s="131">
        <v>1.1533180778032037</v>
      </c>
      <c r="MZ71" s="131">
        <v>1.2330494037478703</v>
      </c>
      <c r="NA71" s="131">
        <v>1.1368697478991596</v>
      </c>
      <c r="NB71" s="131">
        <v>0.95484360765259646</v>
      </c>
      <c r="NC71" s="131">
        <v>0.8186664554957237</v>
      </c>
      <c r="ND71" s="131">
        <v>0.44167044938719929</v>
      </c>
      <c r="NE71" s="131">
        <v>0.33011716341212749</v>
      </c>
      <c r="NF71" s="131">
        <v>0.33193297915815279</v>
      </c>
      <c r="NG71" s="131">
        <v>0.28858695652173916</v>
      </c>
      <c r="NH71" s="131" t="s">
        <v>158</v>
      </c>
      <c r="NI71" s="131" t="s">
        <v>158</v>
      </c>
      <c r="NJ71" s="131" t="s">
        <v>158</v>
      </c>
      <c r="NK71" s="131" t="s">
        <v>158</v>
      </c>
      <c r="NL71" s="131" t="s">
        <v>158</v>
      </c>
      <c r="NM71" s="131" t="s">
        <v>158</v>
      </c>
      <c r="NN71" s="131" t="s">
        <v>158</v>
      </c>
      <c r="NO71" s="131" t="s">
        <v>158</v>
      </c>
      <c r="NP71" s="131" t="s">
        <v>158</v>
      </c>
      <c r="NQ71" s="131" t="s">
        <v>158</v>
      </c>
      <c r="NR71" s="131" t="s">
        <v>158</v>
      </c>
      <c r="NS71" s="131" t="s">
        <v>158</v>
      </c>
      <c r="NT71" s="131" t="s">
        <v>158</v>
      </c>
      <c r="NU71" s="131" t="s">
        <v>158</v>
      </c>
      <c r="NV71" s="130" t="s">
        <v>158</v>
      </c>
      <c r="NW71" s="131">
        <v>0.86784424613400057</v>
      </c>
      <c r="NX71" s="131">
        <v>0.88649628252788104</v>
      </c>
      <c r="NY71" s="131">
        <v>1.1358447488584476</v>
      </c>
      <c r="NZ71" s="131">
        <v>1.3210068649885582</v>
      </c>
      <c r="OA71" s="131">
        <v>1.3897103918228277</v>
      </c>
      <c r="OB71" s="131">
        <v>1.2988685474189676</v>
      </c>
      <c r="OC71" s="131">
        <v>1.0379107197084725</v>
      </c>
      <c r="OD71" s="131">
        <v>0.92942983845422855</v>
      </c>
      <c r="OE71" s="131">
        <v>0.54493871992737175</v>
      </c>
      <c r="OF71" s="131">
        <v>0.37944501541623848</v>
      </c>
      <c r="OG71" s="131">
        <v>0.36239885574172453</v>
      </c>
      <c r="OH71" s="131">
        <v>0.35326086956521741</v>
      </c>
      <c r="OI71" s="131" t="s">
        <v>158</v>
      </c>
      <c r="OJ71" s="131" t="s">
        <v>158</v>
      </c>
      <c r="OK71" s="131" t="s">
        <v>158</v>
      </c>
      <c r="OL71" s="131" t="s">
        <v>158</v>
      </c>
      <c r="OM71" s="131" t="s">
        <v>158</v>
      </c>
      <c r="ON71" s="131" t="s">
        <v>158</v>
      </c>
      <c r="OO71" s="131" t="s">
        <v>158</v>
      </c>
      <c r="OP71" s="131" t="s">
        <v>158</v>
      </c>
      <c r="OQ71" s="131" t="s">
        <v>158</v>
      </c>
      <c r="OR71" s="131" t="s">
        <v>158</v>
      </c>
      <c r="OS71" s="131" t="s">
        <v>158</v>
      </c>
      <c r="OT71" s="131" t="s">
        <v>158</v>
      </c>
      <c r="OU71" s="131" t="s">
        <v>158</v>
      </c>
      <c r="OV71" s="131" t="s">
        <v>158</v>
      </c>
      <c r="OW71" s="378" t="s">
        <v>158</v>
      </c>
      <c r="OX71" s="132">
        <v>2.4679433198380565</v>
      </c>
      <c r="OY71" s="132">
        <v>2.588709677419355</v>
      </c>
      <c r="OZ71" s="132">
        <v>2.16</v>
      </c>
      <c r="PA71" s="132">
        <v>2.34375</v>
      </c>
      <c r="PB71" s="132">
        <v>2.9318181818181817</v>
      </c>
      <c r="PC71" s="132">
        <v>2.605839416058394</v>
      </c>
      <c r="PD71" s="132">
        <v>1.1276595744680851</v>
      </c>
      <c r="PE71" s="132">
        <v>-2.5673758865248226</v>
      </c>
      <c r="PF71" s="132">
        <v>1.8571428571428572</v>
      </c>
      <c r="PG71" s="132">
        <v>1.5352112676056338</v>
      </c>
      <c r="PH71" s="132">
        <v>1.7253521126760563</v>
      </c>
      <c r="PI71" s="132">
        <v>2.1037037037037036</v>
      </c>
      <c r="PJ71" s="132" t="s">
        <v>158</v>
      </c>
      <c r="PK71" s="132" t="s">
        <v>158</v>
      </c>
      <c r="PL71" s="132" t="s">
        <v>158</v>
      </c>
      <c r="PM71" s="132" t="s">
        <v>158</v>
      </c>
      <c r="PN71" s="132" t="s">
        <v>158</v>
      </c>
      <c r="PO71" s="132" t="s">
        <v>158</v>
      </c>
      <c r="PP71" s="132" t="s">
        <v>158</v>
      </c>
      <c r="PQ71" s="132" t="s">
        <v>158</v>
      </c>
      <c r="PR71" s="132" t="s">
        <v>158</v>
      </c>
      <c r="PS71" s="132" t="s">
        <v>158</v>
      </c>
      <c r="PT71" s="132" t="s">
        <v>158</v>
      </c>
      <c r="PU71" s="132" t="s">
        <v>158</v>
      </c>
      <c r="PV71" s="132" t="s">
        <v>158</v>
      </c>
      <c r="PW71" s="132" t="s">
        <v>158</v>
      </c>
      <c r="PX71" s="130" t="s">
        <v>158</v>
      </c>
      <c r="PY71" s="131">
        <v>9.5464100859277359</v>
      </c>
      <c r="PZ71" s="131">
        <v>6.5824299065420551</v>
      </c>
      <c r="QA71" s="131">
        <v>10.125</v>
      </c>
      <c r="QB71" s="131">
        <v>11.114666666666666</v>
      </c>
      <c r="QC71" s="131">
        <v>9.3150387596899229</v>
      </c>
      <c r="QD71" s="131">
        <v>8.3850140056022422</v>
      </c>
      <c r="QE71" s="131">
        <v>16.751509433962266</v>
      </c>
      <c r="QF71" s="131" t="s">
        <v>1282</v>
      </c>
      <c r="QG71" s="131">
        <v>6.1976923076923072</v>
      </c>
      <c r="QH71" s="131">
        <v>6.4355963302752297</v>
      </c>
      <c r="QI71" s="131">
        <v>5.9002448979591842</v>
      </c>
      <c r="QJ71" s="131">
        <v>4.0262323943661977</v>
      </c>
      <c r="QK71" s="131" t="s">
        <v>158</v>
      </c>
      <c r="QL71" s="131" t="s">
        <v>158</v>
      </c>
      <c r="QM71" s="131" t="s">
        <v>158</v>
      </c>
      <c r="QN71" s="131" t="s">
        <v>158</v>
      </c>
      <c r="QO71" s="131" t="s">
        <v>158</v>
      </c>
      <c r="QP71" s="131" t="s">
        <v>158</v>
      </c>
      <c r="QQ71" s="131" t="s">
        <v>158</v>
      </c>
      <c r="QR71" s="131" t="s">
        <v>158</v>
      </c>
      <c r="QS71" s="131" t="s">
        <v>158</v>
      </c>
      <c r="QT71" s="131" t="s">
        <v>158</v>
      </c>
      <c r="QU71" s="131" t="s">
        <v>158</v>
      </c>
      <c r="QV71" s="131" t="s">
        <v>158</v>
      </c>
      <c r="QW71" s="131" t="s">
        <v>158</v>
      </c>
      <c r="QX71" s="131" t="s">
        <v>158</v>
      </c>
      <c r="QY71" s="130" t="s">
        <v>158</v>
      </c>
      <c r="QZ71" s="131">
        <v>10.939557224948906</v>
      </c>
      <c r="RA71" s="131">
        <v>10.151775700934579</v>
      </c>
      <c r="RB71" s="131">
        <v>13.541666666666666</v>
      </c>
      <c r="RC71" s="131">
        <v>13.44</v>
      </c>
      <c r="RD71" s="131">
        <v>11.221705426356589</v>
      </c>
      <c r="RE71" s="131">
        <v>10.610784313725491</v>
      </c>
      <c r="RF71" s="131">
        <v>19.775471698113208</v>
      </c>
      <c r="RG71" s="131" t="s">
        <v>1282</v>
      </c>
      <c r="RH71" s="131">
        <v>7.4846153846153847</v>
      </c>
      <c r="RI71" s="131">
        <v>7.3670642201834866</v>
      </c>
      <c r="RJ71" s="131">
        <v>6.6305306122448977</v>
      </c>
      <c r="RK71" s="131">
        <v>5.0482394366197179</v>
      </c>
      <c r="RL71" s="131" t="s">
        <v>158</v>
      </c>
      <c r="RM71" s="131" t="s">
        <v>158</v>
      </c>
      <c r="RN71" s="131" t="s">
        <v>158</v>
      </c>
      <c r="RO71" s="131" t="s">
        <v>158</v>
      </c>
      <c r="RP71" s="131" t="s">
        <v>158</v>
      </c>
      <c r="RQ71" s="131" t="s">
        <v>158</v>
      </c>
      <c r="RR71" s="131" t="s">
        <v>158</v>
      </c>
      <c r="RS71" s="131" t="s">
        <v>158</v>
      </c>
      <c r="RT71" s="131" t="s">
        <v>158</v>
      </c>
      <c r="RU71" s="131" t="s">
        <v>158</v>
      </c>
      <c r="RV71" s="131" t="s">
        <v>158</v>
      </c>
      <c r="RW71" s="131" t="s">
        <v>158</v>
      </c>
      <c r="RX71" s="131" t="s">
        <v>158</v>
      </c>
      <c r="RY71" s="131" t="s">
        <v>158</v>
      </c>
      <c r="RZ71" s="130" t="s">
        <v>158</v>
      </c>
      <c r="SA71" s="131">
        <v>12.873067118123567</v>
      </c>
      <c r="SB71" s="131">
        <v>11.886230529595014</v>
      </c>
      <c r="SC71" s="131">
        <v>16.583333333333332</v>
      </c>
      <c r="SD71" s="131">
        <v>15.394133333333333</v>
      </c>
      <c r="SE71" s="131">
        <v>12.647441860465117</v>
      </c>
      <c r="SF71" s="131">
        <v>12.122773109243699</v>
      </c>
      <c r="SG71" s="131">
        <v>21.495849056603774</v>
      </c>
      <c r="SH71" s="131" t="s">
        <v>1282</v>
      </c>
      <c r="SI71" s="131">
        <v>9.2346153846153829</v>
      </c>
      <c r="SJ71" s="131">
        <v>8.4678899082568808</v>
      </c>
      <c r="SK71" s="131">
        <v>7.2391020408163271</v>
      </c>
      <c r="SL71" s="131">
        <v>6.1795774647887329</v>
      </c>
      <c r="SM71" s="131" t="s">
        <v>158</v>
      </c>
      <c r="SN71" s="131" t="s">
        <v>158</v>
      </c>
      <c r="SO71" s="131" t="s">
        <v>158</v>
      </c>
      <c r="SP71" s="131" t="s">
        <v>158</v>
      </c>
      <c r="SQ71" s="131" t="s">
        <v>158</v>
      </c>
      <c r="SR71" s="131" t="s">
        <v>158</v>
      </c>
      <c r="SS71" s="131" t="s">
        <v>158</v>
      </c>
      <c r="ST71" s="131" t="s">
        <v>158</v>
      </c>
      <c r="SU71" s="131" t="s">
        <v>158</v>
      </c>
      <c r="SV71" s="131" t="s">
        <v>158</v>
      </c>
      <c r="SW71" s="131" t="s">
        <v>158</v>
      </c>
      <c r="SX71" s="131" t="s">
        <v>158</v>
      </c>
      <c r="SY71" s="131" t="s">
        <v>158</v>
      </c>
      <c r="SZ71" s="131" t="s">
        <v>158</v>
      </c>
      <c r="TA71" s="378" t="s">
        <v>158</v>
      </c>
      <c r="TB71" s="132">
        <v>2.4679433198380565</v>
      </c>
      <c r="TC71" s="132">
        <v>-0.89516129032258063</v>
      </c>
      <c r="TD71" s="132">
        <v>-8.0000000000000002E-3</v>
      </c>
      <c r="TE71" s="132">
        <v>0.9375</v>
      </c>
      <c r="TF71" s="132">
        <v>1.8484848484848484</v>
      </c>
      <c r="TG71" s="132">
        <v>1.781021897810219</v>
      </c>
      <c r="TH71" s="132">
        <v>8.5106382978723402E-2</v>
      </c>
      <c r="TI71" s="132">
        <v>-4.4042553191489358</v>
      </c>
      <c r="TJ71" s="132">
        <v>-0.72142857142857142</v>
      </c>
      <c r="TK71" s="132">
        <v>-0.61971830985915488</v>
      </c>
      <c r="TL71" s="132">
        <v>1.7253521126760563</v>
      </c>
      <c r="TM71" s="132">
        <v>0.89629629629629626</v>
      </c>
      <c r="TN71" s="132" t="s">
        <v>158</v>
      </c>
      <c r="TO71" s="132" t="s">
        <v>158</v>
      </c>
      <c r="TP71" s="132" t="s">
        <v>158</v>
      </c>
      <c r="TQ71" s="132" t="s">
        <v>158</v>
      </c>
      <c r="TR71" s="132" t="s">
        <v>158</v>
      </c>
      <c r="TS71" s="132" t="s">
        <v>158</v>
      </c>
      <c r="TT71" s="132" t="s">
        <v>158</v>
      </c>
      <c r="TU71" s="132" t="s">
        <v>158</v>
      </c>
      <c r="TV71" s="132" t="s">
        <v>158</v>
      </c>
      <c r="TW71" s="132" t="s">
        <v>158</v>
      </c>
      <c r="TX71" s="132" t="s">
        <v>158</v>
      </c>
      <c r="TY71" s="132" t="s">
        <v>158</v>
      </c>
      <c r="TZ71" s="132" t="s">
        <v>158</v>
      </c>
      <c r="UA71" s="132" t="s">
        <v>158</v>
      </c>
      <c r="UB71" s="235" t="s">
        <v>158</v>
      </c>
      <c r="UC71" s="236">
        <v>16.690000000000001</v>
      </c>
      <c r="UD71" s="236">
        <v>15.74</v>
      </c>
      <c r="UE71" s="236">
        <v>15.84</v>
      </c>
      <c r="UF71" s="236">
        <v>16.190000000000001</v>
      </c>
      <c r="UG71" s="236">
        <v>16.190000000000001</v>
      </c>
      <c r="UH71" s="236">
        <v>16.16</v>
      </c>
      <c r="UI71" s="236">
        <v>15.41</v>
      </c>
      <c r="UJ71" s="236">
        <v>16.170000000000002</v>
      </c>
      <c r="UK71" s="236">
        <v>7.35</v>
      </c>
      <c r="UL71" s="236">
        <v>6.37</v>
      </c>
      <c r="UM71" s="236">
        <v>5.99</v>
      </c>
      <c r="UN71" s="236">
        <v>8.69</v>
      </c>
      <c r="UO71" s="231" t="s">
        <v>5</v>
      </c>
      <c r="UP71" s="231" t="s">
        <v>5</v>
      </c>
      <c r="UQ71" s="231" t="s">
        <v>5</v>
      </c>
      <c r="UR71" s="231" t="s">
        <v>5</v>
      </c>
      <c r="US71" s="231" t="s">
        <v>5</v>
      </c>
      <c r="UT71" s="231" t="s">
        <v>5</v>
      </c>
      <c r="UU71" s="231" t="s">
        <v>5</v>
      </c>
      <c r="UV71" s="231" t="s">
        <v>5</v>
      </c>
      <c r="UW71" s="231" t="s">
        <v>5</v>
      </c>
      <c r="UX71" s="231" t="s">
        <v>5</v>
      </c>
      <c r="UY71" s="231" t="s">
        <v>5</v>
      </c>
      <c r="UZ71" s="231" t="s">
        <v>5</v>
      </c>
      <c r="VA71" s="231" t="s">
        <v>5</v>
      </c>
      <c r="VB71" s="231" t="s">
        <v>5</v>
      </c>
      <c r="VC71" s="130" t="s">
        <v>158</v>
      </c>
      <c r="VD71" s="131">
        <v>1.4116236668663871</v>
      </c>
      <c r="VE71" s="131">
        <v>1.0825921219822108</v>
      </c>
      <c r="VF71" s="131">
        <v>1.3806818181818183</v>
      </c>
      <c r="VG71" s="131">
        <v>1.609017912291538</v>
      </c>
      <c r="VH71" s="131">
        <v>1.6868437306979616</v>
      </c>
      <c r="VI71" s="131">
        <v>1.3521039603960396</v>
      </c>
      <c r="VJ71" s="131">
        <v>1.2258273848150552</v>
      </c>
      <c r="VK71" s="131">
        <v>0.93320964749536173</v>
      </c>
      <c r="VL71" s="131">
        <v>1.5659863945578232</v>
      </c>
      <c r="VM71" s="131">
        <v>1.5510204081632655</v>
      </c>
      <c r="VN71" s="131">
        <v>1.699499165275459</v>
      </c>
      <c r="VO71" s="131">
        <v>0.97468354430379756</v>
      </c>
      <c r="VP71" s="131" t="s">
        <v>158</v>
      </c>
      <c r="VQ71" s="131" t="s">
        <v>158</v>
      </c>
      <c r="VR71" s="131" t="s">
        <v>158</v>
      </c>
      <c r="VS71" s="131" t="s">
        <v>158</v>
      </c>
      <c r="VT71" s="131" t="s">
        <v>158</v>
      </c>
      <c r="VU71" s="131" t="s">
        <v>158</v>
      </c>
      <c r="VV71" s="131" t="s">
        <v>158</v>
      </c>
      <c r="VW71" s="131" t="s">
        <v>158</v>
      </c>
      <c r="VX71" s="131" t="s">
        <v>158</v>
      </c>
      <c r="VY71" s="131" t="s">
        <v>158</v>
      </c>
      <c r="VZ71" s="131" t="s">
        <v>158</v>
      </c>
      <c r="WA71" s="131" t="s">
        <v>158</v>
      </c>
      <c r="WB71" s="131" t="s">
        <v>158</v>
      </c>
      <c r="WC71" s="131" t="s">
        <v>158</v>
      </c>
      <c r="WD71" s="130" t="s">
        <v>158</v>
      </c>
      <c r="WE71" s="131">
        <v>1.6176277516655959</v>
      </c>
      <c r="WF71" s="131">
        <v>1.6696315120711562</v>
      </c>
      <c r="WG71" s="131">
        <v>1.8465909090909092</v>
      </c>
      <c r="WH71" s="131">
        <v>1.9456454601605928</v>
      </c>
      <c r="WI71" s="131">
        <v>2.0321185917232856</v>
      </c>
      <c r="WJ71" s="131">
        <v>1.7110148514851484</v>
      </c>
      <c r="WK71" s="131">
        <v>1.4471122647631409</v>
      </c>
      <c r="WL71" s="131">
        <v>1.1335807050092763</v>
      </c>
      <c r="WM71" s="131">
        <v>1.8911564625850341</v>
      </c>
      <c r="WN71" s="131">
        <v>1.7755102040816326</v>
      </c>
      <c r="WO71" s="131">
        <v>1.9098497495826376</v>
      </c>
      <c r="WP71" s="131">
        <v>1.2220943613348676</v>
      </c>
      <c r="WQ71" s="131" t="s">
        <v>158</v>
      </c>
      <c r="WR71" s="131" t="s">
        <v>158</v>
      </c>
      <c r="WS71" s="131" t="s">
        <v>158</v>
      </c>
      <c r="WT71" s="131" t="s">
        <v>158</v>
      </c>
      <c r="WU71" s="131" t="s">
        <v>158</v>
      </c>
      <c r="WV71" s="131" t="s">
        <v>158</v>
      </c>
      <c r="WW71" s="131" t="s">
        <v>158</v>
      </c>
      <c r="WX71" s="131" t="s">
        <v>158</v>
      </c>
      <c r="WY71" s="131" t="s">
        <v>158</v>
      </c>
      <c r="WZ71" s="131" t="s">
        <v>158</v>
      </c>
      <c r="XA71" s="131" t="s">
        <v>158</v>
      </c>
      <c r="XB71" s="131" t="s">
        <v>158</v>
      </c>
      <c r="XC71" s="131" t="s">
        <v>158</v>
      </c>
      <c r="XD71" s="131" t="s">
        <v>158</v>
      </c>
      <c r="XE71" s="130" t="s">
        <v>158</v>
      </c>
      <c r="XF71" s="131">
        <v>1.9035350509286997</v>
      </c>
      <c r="XG71" s="131">
        <v>1.9548919949174077</v>
      </c>
      <c r="XH71" s="131">
        <v>2.2613636363636362</v>
      </c>
      <c r="XI71" s="131">
        <v>2.2285361334156883</v>
      </c>
      <c r="XJ71" s="131">
        <v>2.2903026559604691</v>
      </c>
      <c r="XK71" s="131">
        <v>1.9548267326732673</v>
      </c>
      <c r="XL71" s="131">
        <v>1.5730045425048669</v>
      </c>
      <c r="XM71" s="131">
        <v>1.2869511440940011</v>
      </c>
      <c r="XN71" s="131">
        <v>2.333333333333333</v>
      </c>
      <c r="XO71" s="131">
        <v>2.0408163265306123</v>
      </c>
      <c r="XP71" s="131">
        <v>2.0851419031719534</v>
      </c>
      <c r="XQ71" s="131">
        <v>1.4959723820483315</v>
      </c>
      <c r="XR71" s="131" t="s">
        <v>158</v>
      </c>
      <c r="XS71" s="131" t="s">
        <v>158</v>
      </c>
      <c r="XT71" s="131" t="s">
        <v>158</v>
      </c>
      <c r="XU71" s="131" t="s">
        <v>158</v>
      </c>
      <c r="XV71" s="131" t="s">
        <v>158</v>
      </c>
      <c r="XW71" s="131" t="s">
        <v>158</v>
      </c>
      <c r="XX71" s="131" t="s">
        <v>158</v>
      </c>
      <c r="XY71" s="131" t="s">
        <v>158</v>
      </c>
      <c r="XZ71" s="131" t="s">
        <v>158</v>
      </c>
      <c r="YA71" s="131" t="s">
        <v>158</v>
      </c>
      <c r="YB71" s="131" t="s">
        <v>158</v>
      </c>
      <c r="YC71" s="131" t="s">
        <v>158</v>
      </c>
      <c r="YD71" s="131" t="s">
        <v>158</v>
      </c>
      <c r="YE71" s="131" t="s">
        <v>158</v>
      </c>
      <c r="YF71" s="235" t="s">
        <v>158</v>
      </c>
      <c r="YG71" s="8">
        <v>123.5</v>
      </c>
      <c r="YH71" s="8">
        <v>124</v>
      </c>
      <c r="YI71" s="8">
        <v>125</v>
      </c>
      <c r="YJ71" s="8">
        <v>128</v>
      </c>
      <c r="YK71" s="8">
        <v>132</v>
      </c>
      <c r="YL71" s="8">
        <v>137</v>
      </c>
      <c r="YM71" s="8">
        <v>141</v>
      </c>
      <c r="YN71" s="8">
        <v>141</v>
      </c>
      <c r="YO71" s="8">
        <v>140</v>
      </c>
      <c r="YP71" s="8">
        <v>142</v>
      </c>
      <c r="YQ71" s="8">
        <v>142</v>
      </c>
      <c r="YR71" s="8">
        <v>135</v>
      </c>
      <c r="YS71" s="231" t="s">
        <v>5</v>
      </c>
      <c r="YT71" s="231" t="s">
        <v>5</v>
      </c>
      <c r="YU71" s="231" t="s">
        <v>5</v>
      </c>
      <c r="YV71" s="231" t="s">
        <v>5</v>
      </c>
      <c r="YW71" s="231" t="s">
        <v>5</v>
      </c>
      <c r="YX71" s="231" t="s">
        <v>5</v>
      </c>
      <c r="YY71" s="231" t="s">
        <v>5</v>
      </c>
      <c r="YZ71" s="231" t="s">
        <v>5</v>
      </c>
      <c r="ZA71" s="231" t="s">
        <v>5</v>
      </c>
      <c r="ZB71" s="231" t="s">
        <v>5</v>
      </c>
      <c r="ZC71" s="231" t="s">
        <v>5</v>
      </c>
      <c r="ZD71" s="231" t="s">
        <v>5</v>
      </c>
      <c r="ZE71" s="231" t="s">
        <v>5</v>
      </c>
      <c r="ZF71" s="231" t="s">
        <v>5</v>
      </c>
      <c r="ZG71" s="235" t="s">
        <v>158</v>
      </c>
      <c r="ZH71" s="133">
        <v>5.1799999999999999E-2</v>
      </c>
      <c r="ZI71" s="133">
        <v>5.8400000000000001E-2</v>
      </c>
      <c r="ZJ71" s="133">
        <v>3.7699999999999997E-2</v>
      </c>
      <c r="ZK71" s="133">
        <v>4.99E-2</v>
      </c>
      <c r="ZL71" s="133">
        <v>7.9299999999999995E-2</v>
      </c>
      <c r="ZM71" s="133">
        <v>8.7799999999999989E-2</v>
      </c>
      <c r="ZN71" s="133">
        <v>1.9400000000000001E-2</v>
      </c>
      <c r="ZO71" s="133">
        <v>0.37109999999999999</v>
      </c>
      <c r="ZP71" s="133">
        <v>0.40149999999999997</v>
      </c>
      <c r="ZQ71" s="133">
        <v>0.1313</v>
      </c>
      <c r="ZR71" s="133">
        <v>7.8899999999999998E-2</v>
      </c>
      <c r="ZS71" s="133">
        <v>2.1499999999999998E-2</v>
      </c>
      <c r="ZT71" s="379" t="s">
        <v>158</v>
      </c>
      <c r="ZU71" s="133">
        <v>3.6799999999999999E-2</v>
      </c>
      <c r="ZV71" s="133">
        <v>4.5999999999999999E-2</v>
      </c>
      <c r="ZW71" s="133">
        <v>3.8599999999999995E-2</v>
      </c>
      <c r="ZX71" s="133">
        <v>4.7699999999999992E-2</v>
      </c>
      <c r="ZY71" s="133">
        <v>7.9600000000000004E-2</v>
      </c>
      <c r="ZZ71" s="133">
        <v>8.7400000000000005E-2</v>
      </c>
      <c r="AAA71" s="133">
        <v>1.9599999999999999E-2</v>
      </c>
      <c r="AAB71" s="133">
        <v>0.30409999999999998</v>
      </c>
      <c r="AAC71" s="133">
        <v>0.23139999999999999</v>
      </c>
      <c r="AAD71" s="133">
        <v>8.2200000000000009E-2</v>
      </c>
      <c r="AAE71" s="133">
        <v>6.9199999999999998E-2</v>
      </c>
      <c r="AAF71" s="133">
        <v>3.15E-2</v>
      </c>
      <c r="AAG71" s="235" t="s">
        <v>158</v>
      </c>
      <c r="AAH71" s="8">
        <v>4521.0820000000003</v>
      </c>
      <c r="AAI71" s="8">
        <v>4304</v>
      </c>
      <c r="AAJ71" s="8">
        <v>3942</v>
      </c>
      <c r="AAK71" s="8">
        <v>3496</v>
      </c>
      <c r="AAL71" s="8">
        <v>3522</v>
      </c>
      <c r="AAM71" s="8">
        <v>3332</v>
      </c>
      <c r="AAN71" s="8">
        <v>3293</v>
      </c>
      <c r="AAO71" s="8">
        <v>3157</v>
      </c>
      <c r="AAP71" s="8">
        <v>4406</v>
      </c>
      <c r="AAQ71" s="8">
        <v>4865</v>
      </c>
      <c r="AAR71" s="8">
        <v>4894</v>
      </c>
      <c r="AAS71" s="8">
        <v>4968</v>
      </c>
      <c r="AAT71" s="231" t="s">
        <v>5</v>
      </c>
      <c r="AAU71" s="231" t="s">
        <v>5</v>
      </c>
      <c r="AAV71" s="231" t="s">
        <v>5</v>
      </c>
      <c r="AAW71" s="231" t="s">
        <v>5</v>
      </c>
      <c r="AAX71" s="231" t="s">
        <v>5</v>
      </c>
      <c r="AAY71" s="231" t="s">
        <v>5</v>
      </c>
      <c r="AAZ71" s="231" t="s">
        <v>5</v>
      </c>
      <c r="ABA71" s="231" t="s">
        <v>5</v>
      </c>
      <c r="ABB71" s="231" t="s">
        <v>5</v>
      </c>
      <c r="ABC71" s="231" t="s">
        <v>5</v>
      </c>
      <c r="ABD71" s="231" t="s">
        <v>5</v>
      </c>
      <c r="ABE71" s="231" t="s">
        <v>5</v>
      </c>
      <c r="ABF71" s="231" t="s">
        <v>5</v>
      </c>
      <c r="ABG71" s="231" t="s">
        <v>5</v>
      </c>
      <c r="ABH71" s="235" t="s">
        <v>158</v>
      </c>
      <c r="ABI71" s="8">
        <v>304.791</v>
      </c>
      <c r="ABJ71" s="8">
        <v>321</v>
      </c>
      <c r="ABK71" s="8">
        <v>270</v>
      </c>
      <c r="ABL71" s="8">
        <v>300</v>
      </c>
      <c r="ABM71" s="8">
        <v>387</v>
      </c>
      <c r="ABN71" s="8">
        <v>357</v>
      </c>
      <c r="ABO71" s="8">
        <v>159</v>
      </c>
      <c r="ABP71" s="8">
        <v>-362</v>
      </c>
      <c r="ABQ71" s="8">
        <v>260</v>
      </c>
      <c r="ABR71" s="8">
        <v>218</v>
      </c>
      <c r="ABS71" s="8">
        <v>245</v>
      </c>
      <c r="ABT71" s="8">
        <v>284</v>
      </c>
      <c r="ABU71" s="231" t="s">
        <v>5</v>
      </c>
      <c r="ABV71" s="231" t="s">
        <v>5</v>
      </c>
      <c r="ABW71" s="231" t="s">
        <v>5</v>
      </c>
      <c r="ABX71" s="231" t="s">
        <v>5</v>
      </c>
      <c r="ABY71" s="231" t="s">
        <v>5</v>
      </c>
      <c r="ABZ71" s="231" t="s">
        <v>5</v>
      </c>
      <c r="ACA71" s="231" t="s">
        <v>5</v>
      </c>
      <c r="ACB71" s="231" t="s">
        <v>5</v>
      </c>
      <c r="ACC71" s="231" t="s">
        <v>5</v>
      </c>
      <c r="ACD71" s="231" t="s">
        <v>5</v>
      </c>
      <c r="ACE71" s="231" t="s">
        <v>5</v>
      </c>
      <c r="ACF71" s="231" t="s">
        <v>5</v>
      </c>
      <c r="ACG71" s="231" t="s">
        <v>5</v>
      </c>
      <c r="ACH71" s="231" t="s">
        <v>5</v>
      </c>
      <c r="ACI71" s="235" t="s">
        <v>158</v>
      </c>
      <c r="ACJ71" s="8">
        <v>304.791</v>
      </c>
      <c r="ACK71" s="8">
        <v>-111</v>
      </c>
      <c r="ACL71" s="8">
        <v>-1</v>
      </c>
      <c r="ACM71" s="8">
        <v>120</v>
      </c>
      <c r="ACN71" s="8">
        <v>244</v>
      </c>
      <c r="ACO71" s="8">
        <v>244</v>
      </c>
      <c r="ACP71" s="8">
        <v>12</v>
      </c>
      <c r="ACQ71" s="8">
        <v>-621</v>
      </c>
      <c r="ACR71" s="8">
        <v>-101</v>
      </c>
      <c r="ACS71" s="8">
        <v>-88</v>
      </c>
      <c r="ACT71" s="8">
        <v>245</v>
      </c>
      <c r="ACU71" s="8">
        <v>121</v>
      </c>
      <c r="ACV71" s="237" t="s">
        <v>5</v>
      </c>
      <c r="ACW71" s="237" t="s">
        <v>5</v>
      </c>
      <c r="ACX71" s="237" t="s">
        <v>5</v>
      </c>
      <c r="ACY71" s="237" t="s">
        <v>5</v>
      </c>
      <c r="ACZ71" s="237" t="s">
        <v>5</v>
      </c>
      <c r="ADA71" s="237" t="s">
        <v>5</v>
      </c>
      <c r="ADB71" s="237" t="s">
        <v>5</v>
      </c>
      <c r="ADC71" s="237" t="s">
        <v>5</v>
      </c>
      <c r="ADD71" s="237" t="s">
        <v>5</v>
      </c>
      <c r="ADE71" s="237" t="s">
        <v>5</v>
      </c>
      <c r="ADF71" s="237" t="s">
        <v>5</v>
      </c>
      <c r="ADG71" s="237" t="s">
        <v>5</v>
      </c>
      <c r="ADH71" s="237" t="s">
        <v>5</v>
      </c>
      <c r="ADI71" s="237" t="s">
        <v>5</v>
      </c>
      <c r="ADJ71" s="127" t="s">
        <v>158</v>
      </c>
      <c r="ADK71" s="128">
        <v>0.87804878048780488</v>
      </c>
      <c r="ADL71" s="128">
        <v>0.70329670329670324</v>
      </c>
      <c r="ADM71" s="128">
        <v>0.96666666666666667</v>
      </c>
      <c r="ADN71" s="128">
        <v>0.65822784810126578</v>
      </c>
      <c r="ADO71" s="128">
        <v>0.35483870967741937</v>
      </c>
      <c r="ADP71" s="128">
        <v>0.27272727272727271</v>
      </c>
      <c r="ADQ71" s="128">
        <v>1.1034482758620692</v>
      </c>
      <c r="ADR71" s="128">
        <v>3.1809145129224649E-2</v>
      </c>
      <c r="ADS71" s="128">
        <v>4.507042253521127E-2</v>
      </c>
      <c r="ADT71" s="128">
        <v>0.25396825396825395</v>
      </c>
      <c r="ADU71" s="128">
        <v>0.27586206896551729</v>
      </c>
      <c r="ADV71" s="128">
        <v>0.76190476190476197</v>
      </c>
      <c r="ADW71" s="128">
        <v>0.41025641025641024</v>
      </c>
      <c r="ADX71" s="128" t="s">
        <v>1282</v>
      </c>
      <c r="ADY71" s="128">
        <v>0.10062893081761005</v>
      </c>
      <c r="ADZ71" s="128">
        <v>5.3333333333333339</v>
      </c>
      <c r="AEA71" s="128" t="s">
        <v>158</v>
      </c>
      <c r="AEB71" s="128" t="s">
        <v>158</v>
      </c>
      <c r="AEC71" s="128" t="s">
        <v>158</v>
      </c>
      <c r="AED71" s="128" t="s">
        <v>158</v>
      </c>
      <c r="AEE71" s="128" t="s">
        <v>158</v>
      </c>
      <c r="AEF71" s="128" t="s">
        <v>158</v>
      </c>
      <c r="AEG71" s="128" t="s">
        <v>158</v>
      </c>
      <c r="AEH71" s="128" t="s">
        <v>158</v>
      </c>
      <c r="AEI71" s="128" t="s">
        <v>158</v>
      </c>
      <c r="AEJ71" s="128" t="s">
        <v>158</v>
      </c>
      <c r="AEK71" s="127" t="s">
        <v>158</v>
      </c>
      <c r="AEL71" s="128">
        <v>0.29174089786115731</v>
      </c>
      <c r="AEM71" s="128">
        <v>0.24722741433021805</v>
      </c>
      <c r="AEN71" s="128">
        <v>0.26851851851851849</v>
      </c>
      <c r="AEO71" s="128">
        <v>0.22186666666666668</v>
      </c>
      <c r="AEP71" s="128">
        <v>0.15007751937984498</v>
      </c>
      <c r="AEQ71" s="128">
        <v>0.13815126050420168</v>
      </c>
      <c r="AER71" s="128">
        <v>0.2837735849056604</v>
      </c>
      <c r="AES71" s="128" t="s">
        <v>1282</v>
      </c>
      <c r="AET71" s="128">
        <v>8.615384615384615E-2</v>
      </c>
      <c r="AEU71" s="128">
        <v>0.10422018348623854</v>
      </c>
      <c r="AEV71" s="128">
        <v>9.2734693877551025E-2</v>
      </c>
      <c r="AEW71" s="128">
        <v>7.6056338028169024E-2</v>
      </c>
      <c r="AEX71" s="128" t="s">
        <v>158</v>
      </c>
      <c r="AEY71" s="128" t="s">
        <v>158</v>
      </c>
      <c r="AEZ71" s="128" t="s">
        <v>158</v>
      </c>
      <c r="AFA71" s="128" t="s">
        <v>158</v>
      </c>
      <c r="AFB71" s="128" t="s">
        <v>158</v>
      </c>
      <c r="AFC71" s="128" t="s">
        <v>158</v>
      </c>
      <c r="AFD71" s="128" t="s">
        <v>158</v>
      </c>
      <c r="AFE71" s="128" t="s">
        <v>158</v>
      </c>
      <c r="AFF71" s="128" t="s">
        <v>158</v>
      </c>
      <c r="AFG71" s="128" t="s">
        <v>158</v>
      </c>
      <c r="AFH71" s="128" t="s">
        <v>158</v>
      </c>
      <c r="AFI71" s="128" t="s">
        <v>158</v>
      </c>
      <c r="AFJ71" s="128" t="s">
        <v>158</v>
      </c>
      <c r="AFK71" s="128" t="s">
        <v>158</v>
      </c>
      <c r="AFL71" s="134" t="s">
        <v>158</v>
      </c>
      <c r="AFM71" s="135">
        <v>0.29174089786115731</v>
      </c>
      <c r="AFN71" s="135" t="s">
        <v>1282</v>
      </c>
      <c r="AFO71" s="135" t="s">
        <v>1282</v>
      </c>
      <c r="AFP71" s="135">
        <v>0.55466666666666664</v>
      </c>
      <c r="AFQ71" s="135">
        <v>0.2380327868852459</v>
      </c>
      <c r="AFR71" s="135">
        <v>0.2021311475409836</v>
      </c>
      <c r="AFS71" s="135">
        <v>3.7600000000000002</v>
      </c>
      <c r="AFT71" s="135" t="s">
        <v>1282</v>
      </c>
      <c r="AFU71" s="135" t="s">
        <v>1282</v>
      </c>
      <c r="AFV71" s="135" t="s">
        <v>1282</v>
      </c>
      <c r="AFW71" s="135">
        <v>9.2734693877551025E-2</v>
      </c>
      <c r="AFX71" s="135">
        <v>0.1785123966942149</v>
      </c>
      <c r="AFY71" s="135" t="s">
        <v>158</v>
      </c>
      <c r="AFZ71" s="135" t="s">
        <v>158</v>
      </c>
      <c r="AGA71" s="135" t="s">
        <v>158</v>
      </c>
      <c r="AGB71" s="135" t="s">
        <v>158</v>
      </c>
      <c r="AGC71" s="135" t="s">
        <v>158</v>
      </c>
      <c r="AGD71" s="135" t="s">
        <v>158</v>
      </c>
      <c r="AGE71" s="135" t="s">
        <v>158</v>
      </c>
      <c r="AGF71" s="135" t="s">
        <v>158</v>
      </c>
      <c r="AGG71" s="135" t="s">
        <v>158</v>
      </c>
      <c r="AGH71" s="135" t="s">
        <v>158</v>
      </c>
      <c r="AGI71" s="135" t="s">
        <v>158</v>
      </c>
      <c r="AGJ71" s="135" t="s">
        <v>158</v>
      </c>
      <c r="AGK71" s="135" t="s">
        <v>158</v>
      </c>
      <c r="AGL71" s="135" t="s">
        <v>158</v>
      </c>
    </row>
    <row r="72" spans="1:870" x14ac:dyDescent="0.2">
      <c r="A72" s="7">
        <v>70</v>
      </c>
      <c r="B72" s="1" t="s">
        <v>435</v>
      </c>
      <c r="C72" s="1" t="s">
        <v>436</v>
      </c>
      <c r="D72" s="94">
        <v>0.495</v>
      </c>
      <c r="E72" s="95">
        <v>0.52500000000000002</v>
      </c>
      <c r="F72" s="57">
        <v>2.1</v>
      </c>
      <c r="G72" s="58" t="s">
        <v>159</v>
      </c>
      <c r="H72" s="58">
        <v>2.1</v>
      </c>
      <c r="I72" s="226" t="s">
        <v>5</v>
      </c>
      <c r="J72" s="58" t="s">
        <v>159</v>
      </c>
      <c r="K72" s="58" t="s">
        <v>1280</v>
      </c>
      <c r="L72" s="226" t="s">
        <v>5</v>
      </c>
      <c r="M72" s="150">
        <v>1.98</v>
      </c>
      <c r="N72" s="123">
        <v>1.8375000000000001</v>
      </c>
      <c r="O72" s="123">
        <v>1.79</v>
      </c>
      <c r="P72" s="123">
        <v>1.597</v>
      </c>
      <c r="Q72" s="123">
        <v>1.5044999999999999</v>
      </c>
      <c r="R72" s="123">
        <v>1.4104999999999999</v>
      </c>
      <c r="S72" s="123">
        <v>1.3162500000000001</v>
      </c>
      <c r="T72" s="124">
        <v>1.2237500000000001</v>
      </c>
      <c r="U72" s="124">
        <v>1.1599999999999999</v>
      </c>
      <c r="V72" s="124">
        <v>1.1599999999999999</v>
      </c>
      <c r="W72" s="124">
        <v>1.1599999999999999</v>
      </c>
      <c r="X72" s="124">
        <v>1.1599999999999999</v>
      </c>
      <c r="Y72" s="124">
        <v>1.1599999999999999</v>
      </c>
      <c r="Z72" s="124">
        <v>1.1599999999999999</v>
      </c>
      <c r="AA72" s="124">
        <v>1.1112499999999998</v>
      </c>
      <c r="AB72" s="124">
        <v>0.92125000000000001</v>
      </c>
      <c r="AC72" s="124">
        <v>0.76124999999999998</v>
      </c>
      <c r="AD72" s="124">
        <v>0.65000000000000013</v>
      </c>
      <c r="AE72" s="124">
        <v>0.55312499999999998</v>
      </c>
      <c r="AF72" s="124">
        <v>0.46875</v>
      </c>
      <c r="AG72" s="124">
        <v>0.39687499999999998</v>
      </c>
      <c r="AH72" s="124">
        <v>0.33750000000000002</v>
      </c>
      <c r="AI72" s="124">
        <v>0.28749999999999998</v>
      </c>
      <c r="AJ72" s="124">
        <v>0.24374999999999999</v>
      </c>
      <c r="AK72" s="124">
        <v>0.21875</v>
      </c>
      <c r="AL72" s="124">
        <v>0.2</v>
      </c>
      <c r="AM72" s="124">
        <v>0.19500000000000001</v>
      </c>
      <c r="AN72" s="124">
        <v>0.17499999999999999</v>
      </c>
      <c r="AO72" s="124">
        <v>0.17499999999999999</v>
      </c>
      <c r="AP72" s="124">
        <v>0.17499999999999999</v>
      </c>
      <c r="AQ72" s="124">
        <v>0.17499999999999999</v>
      </c>
      <c r="AR72" s="124">
        <v>0.17</v>
      </c>
      <c r="AS72" s="124">
        <v>0.4</v>
      </c>
      <c r="AT72" s="124">
        <v>0.15</v>
      </c>
      <c r="AU72" s="124">
        <v>0.14249999999999999</v>
      </c>
      <c r="AV72" s="124">
        <v>0.11749999999999999</v>
      </c>
      <c r="AW72" s="124">
        <v>8.5000000000000006E-2</v>
      </c>
      <c r="AX72" s="124">
        <v>5.1249999999999997E-2</v>
      </c>
      <c r="AY72" s="137" t="s">
        <v>1283</v>
      </c>
      <c r="AZ72" s="137" t="s">
        <v>1283</v>
      </c>
      <c r="BA72" s="137" t="s">
        <v>1283</v>
      </c>
      <c r="BB72" s="137" t="s">
        <v>1283</v>
      </c>
      <c r="BC72" s="137" t="s">
        <v>1283</v>
      </c>
      <c r="BD72" s="137" t="s">
        <v>1283</v>
      </c>
      <c r="BE72" s="137" t="s">
        <v>1283</v>
      </c>
      <c r="BF72" s="137" t="s">
        <v>1283</v>
      </c>
      <c r="BG72" s="137" t="s">
        <v>1283</v>
      </c>
      <c r="BH72" s="137" t="s">
        <v>1283</v>
      </c>
      <c r="BI72" s="137" t="s">
        <v>1283</v>
      </c>
      <c r="BJ72" s="137" t="s">
        <v>1283</v>
      </c>
      <c r="BK72" s="137" t="s">
        <v>1283</v>
      </c>
      <c r="BL72" s="137" t="s">
        <v>1283</v>
      </c>
      <c r="BM72" s="126">
        <v>7.7551020408163085E-2</v>
      </c>
      <c r="BN72" s="125">
        <v>2.6536312849162025E-2</v>
      </c>
      <c r="BO72" s="125">
        <v>0.12085159674389478</v>
      </c>
      <c r="BP72" s="125">
        <v>6.1482220006646715E-2</v>
      </c>
      <c r="BQ72" s="125">
        <v>6.664303438496999E-2</v>
      </c>
      <c r="BR72" s="125">
        <v>7.1604938271604635E-2</v>
      </c>
      <c r="BS72" s="125">
        <v>7.5587334014300289E-2</v>
      </c>
      <c r="BT72" s="125">
        <v>5.4956896551724199E-2</v>
      </c>
      <c r="BU72" s="125">
        <v>0</v>
      </c>
      <c r="BV72" s="125">
        <v>0</v>
      </c>
      <c r="BW72" s="125">
        <v>0</v>
      </c>
      <c r="BX72" s="125">
        <v>0</v>
      </c>
      <c r="BY72" s="125">
        <v>0</v>
      </c>
      <c r="BZ72" s="125">
        <v>4.386951631046121E-2</v>
      </c>
      <c r="CA72" s="125">
        <v>0.20624151967435522</v>
      </c>
      <c r="CB72" s="125">
        <v>0.21018062397372739</v>
      </c>
      <c r="CC72" s="125">
        <v>0.17115384615384599</v>
      </c>
      <c r="CD72" s="125">
        <v>0.17514124293785338</v>
      </c>
      <c r="CE72" s="125">
        <v>0.17999999999999994</v>
      </c>
      <c r="CF72" s="125">
        <v>0.18110236220472453</v>
      </c>
      <c r="CG72" s="125">
        <v>0.17592592592592582</v>
      </c>
      <c r="CH72" s="125">
        <v>0.17391304347826098</v>
      </c>
      <c r="CI72" s="125">
        <v>0.17948717948717952</v>
      </c>
      <c r="CJ72" s="125">
        <v>0.11428571428571432</v>
      </c>
      <c r="CK72" s="125">
        <v>9.375E-2</v>
      </c>
      <c r="CL72" s="125">
        <v>2.5641025641025772E-2</v>
      </c>
      <c r="CM72" s="125">
        <v>0.11428571428571432</v>
      </c>
      <c r="CN72" s="125">
        <v>0</v>
      </c>
      <c r="CO72" s="125">
        <v>0</v>
      </c>
      <c r="CP72" s="125">
        <v>0</v>
      </c>
      <c r="CQ72" s="125">
        <v>2.9411764705882248E-2</v>
      </c>
      <c r="CR72" s="125">
        <v>-0.57499999999999996</v>
      </c>
      <c r="CS72" s="125">
        <v>1.666666666666667</v>
      </c>
      <c r="CT72" s="125">
        <v>5.2631578947368363E-2</v>
      </c>
      <c r="CU72" s="125">
        <v>0.21276595744680837</v>
      </c>
      <c r="CV72" s="125">
        <v>0.38235294117647034</v>
      </c>
      <c r="CW72" s="125">
        <v>0.6585365853658538</v>
      </c>
      <c r="CX72" s="125" t="s">
        <v>158</v>
      </c>
      <c r="CY72" s="125" t="s">
        <v>158</v>
      </c>
      <c r="CZ72" s="125" t="s">
        <v>158</v>
      </c>
      <c r="DA72" s="125" t="s">
        <v>158</v>
      </c>
      <c r="DB72" s="125" t="s">
        <v>158</v>
      </c>
      <c r="DC72" s="125" t="s">
        <v>158</v>
      </c>
      <c r="DD72" s="125" t="s">
        <v>158</v>
      </c>
      <c r="DE72" s="125" t="s">
        <v>158</v>
      </c>
      <c r="DF72" s="125" t="s">
        <v>158</v>
      </c>
      <c r="DG72" s="125" t="s">
        <v>158</v>
      </c>
      <c r="DH72" s="125" t="s">
        <v>158</v>
      </c>
      <c r="DI72" s="125" t="s">
        <v>158</v>
      </c>
      <c r="DJ72" s="125" t="s">
        <v>158</v>
      </c>
      <c r="DK72" s="125" t="s">
        <v>158</v>
      </c>
      <c r="DL72" s="127">
        <v>4.7559569596738183E-2</v>
      </c>
      <c r="DM72" s="128">
        <v>4.1264317117995004E-2</v>
      </c>
      <c r="DN72" s="128">
        <v>5.0953600910902362E-2</v>
      </c>
      <c r="DO72" s="128">
        <v>4.5433854907539116E-2</v>
      </c>
      <c r="DP72" s="128">
        <v>4.6065523576240053E-2</v>
      </c>
      <c r="DQ72" s="128">
        <v>4.1867022855446717E-2</v>
      </c>
      <c r="DR72" s="128">
        <v>4.2295951156812339E-2</v>
      </c>
      <c r="DS72" s="128">
        <v>3.5175337740730096E-2</v>
      </c>
      <c r="DT72" s="128">
        <v>3.5290538484940674E-2</v>
      </c>
      <c r="DU72" s="128">
        <v>3.534430225472273E-2</v>
      </c>
      <c r="DV72" s="128">
        <v>4.2304886943836613E-2</v>
      </c>
      <c r="DW72" s="128">
        <v>3.9322033898305082E-2</v>
      </c>
      <c r="DX72" s="128">
        <v>3.6825396825396824E-2</v>
      </c>
      <c r="DY72" s="128">
        <v>3.7323037323037322E-2</v>
      </c>
      <c r="DZ72" s="128">
        <v>2.7629288910989553E-2</v>
      </c>
      <c r="EA72" s="128">
        <v>2.1976383587786259E-2</v>
      </c>
      <c r="EB72" s="128">
        <v>2.0861879967114277E-2</v>
      </c>
      <c r="EC72" s="128">
        <v>1.9219396806623303E-2</v>
      </c>
      <c r="ED72" s="128">
        <v>1.7814009661835748E-2</v>
      </c>
      <c r="EE72" s="128">
        <v>1.9148284313725492E-2</v>
      </c>
      <c r="EF72" s="128">
        <v>1.7893372407574392E-2</v>
      </c>
      <c r="EG72" s="128">
        <v>1.7158108795119472E-2</v>
      </c>
      <c r="EH72" s="128">
        <v>1.5333333333333332E-2</v>
      </c>
      <c r="EI72" s="128">
        <v>1.3771186440677966E-2</v>
      </c>
      <c r="EJ72" s="128">
        <v>1.1666666666666667E-2</v>
      </c>
      <c r="EK72" s="128">
        <v>1.5384615384615385E-2</v>
      </c>
      <c r="EL72" s="128">
        <v>2.6896551724137931E-2</v>
      </c>
      <c r="EM72" s="127">
        <v>5.5214231235598876E-2</v>
      </c>
      <c r="EN72" s="128">
        <v>4.8248931310193352E-2</v>
      </c>
      <c r="EO72" s="128">
        <v>6.7700453857791221E-2</v>
      </c>
      <c r="EP72" s="128">
        <v>5.4523728234892453E-2</v>
      </c>
      <c r="EQ72" s="128">
        <v>5.1807851239669418E-2</v>
      </c>
      <c r="ER72" s="128">
        <v>4.5339119254259076E-2</v>
      </c>
      <c r="ES72" s="128">
        <v>4.5734885337039614E-2</v>
      </c>
      <c r="ET72" s="128">
        <v>3.9273106546854945E-2</v>
      </c>
      <c r="EU72" s="128">
        <v>3.7846655791190863E-2</v>
      </c>
      <c r="EV72" s="128">
        <v>4.0559440559440552E-2</v>
      </c>
      <c r="EW72" s="128">
        <v>4.730831973898858E-2</v>
      </c>
      <c r="EX72" s="128">
        <v>4.5066045066045064E-2</v>
      </c>
      <c r="EY72" s="128">
        <v>4.1726618705035967E-2</v>
      </c>
      <c r="EZ72" s="128">
        <v>4.6849757673667197E-2</v>
      </c>
      <c r="FA72" s="128">
        <v>3.5766012230447369E-2</v>
      </c>
      <c r="FB72" s="128">
        <v>2.3737438804431847E-2</v>
      </c>
      <c r="FC72" s="128">
        <v>2.3663350948088278E-2</v>
      </c>
      <c r="FD72" s="128">
        <v>2.0846696600384868E-2</v>
      </c>
      <c r="FE72" s="128">
        <v>2.0246156661786235E-2</v>
      </c>
      <c r="FF72" s="128">
        <v>2.2843567251461989E-2</v>
      </c>
      <c r="FG72" s="128">
        <v>2.0692127215849843E-2</v>
      </c>
      <c r="FH72" s="128">
        <v>1.8992684299380981E-2</v>
      </c>
      <c r="FI72" s="128">
        <v>2.014716187806587E-2</v>
      </c>
      <c r="FJ72" s="128">
        <v>1.789647577092511E-2</v>
      </c>
      <c r="FK72" s="128">
        <v>1.4720726783310902E-2</v>
      </c>
      <c r="FL72" s="128">
        <v>2.2396416573348267E-2</v>
      </c>
      <c r="FM72" s="128">
        <v>3.4330985915492961E-2</v>
      </c>
      <c r="FN72" s="127">
        <v>6.6532257552821814E-2</v>
      </c>
      <c r="FO72" s="128">
        <v>6.3779939735506413E-2</v>
      </c>
      <c r="FP72" s="128">
        <v>0.10246136233543218</v>
      </c>
      <c r="FQ72" s="128">
        <v>6.6100993377483444E-2</v>
      </c>
      <c r="FR72" s="128">
        <v>6.4432548179871513E-2</v>
      </c>
      <c r="FS72" s="128">
        <v>4.9665492957746478E-2</v>
      </c>
      <c r="FT72" s="128">
        <v>5.0142857142857149E-2</v>
      </c>
      <c r="FU72" s="128">
        <v>4.6179245283018873E-2</v>
      </c>
      <c r="FV72" s="128">
        <v>4.2028985507246375E-2</v>
      </c>
      <c r="FW72" s="128">
        <v>4.6362909672262191E-2</v>
      </c>
      <c r="FX72" s="128">
        <v>5.3456221198156677E-2</v>
      </c>
      <c r="FY72" s="128">
        <v>5.5502392344497609E-2</v>
      </c>
      <c r="FZ72" s="128">
        <v>4.6437149719775819E-2</v>
      </c>
      <c r="GA72" s="128">
        <v>7.8911564625850333E-2</v>
      </c>
      <c r="GB72" s="128">
        <v>5.8150183150183145E-2</v>
      </c>
      <c r="GC72" s="128">
        <v>2.7459016393442625E-2</v>
      </c>
      <c r="GD72" s="128">
        <v>2.6946902654867256E-2</v>
      </c>
      <c r="GE72" s="128">
        <v>2.3033309709425943E-2</v>
      </c>
      <c r="GF72" s="128">
        <v>2.3759664948453607E-2</v>
      </c>
      <c r="GG72" s="128">
        <v>2.6939655172413795E-2</v>
      </c>
      <c r="GH72" s="128">
        <v>2.5182423857868019E-2</v>
      </c>
      <c r="GI72" s="128">
        <v>2.288135593220339E-2</v>
      </c>
      <c r="GJ72" s="128">
        <v>3.0104712041884814E-2</v>
      </c>
      <c r="GK72" s="128">
        <v>2.2465437788018433E-2</v>
      </c>
      <c r="GL72" s="128">
        <v>2.0105698529411763E-2</v>
      </c>
      <c r="GM72" s="128">
        <v>2.9850746268656716E-2</v>
      </c>
      <c r="GN72" s="128">
        <v>4.079497907949791E-2</v>
      </c>
      <c r="GO72" s="109" t="s">
        <v>158</v>
      </c>
      <c r="GP72" s="141">
        <v>4.2699999999999996</v>
      </c>
      <c r="GQ72" s="141">
        <v>3.08</v>
      </c>
      <c r="GR72" s="141">
        <v>2.5299999999999998</v>
      </c>
      <c r="GS72" s="141">
        <v>2.76</v>
      </c>
      <c r="GT72" s="141">
        <v>2.76</v>
      </c>
      <c r="GU72" s="141">
        <v>2.3199999999999998</v>
      </c>
      <c r="GV72" s="129">
        <v>3.84</v>
      </c>
      <c r="GW72" s="129">
        <v>2.75</v>
      </c>
      <c r="GX72" s="129">
        <v>2.08</v>
      </c>
      <c r="GY72" s="129">
        <v>1.76</v>
      </c>
      <c r="GZ72" s="129">
        <v>2.3199999999999998</v>
      </c>
      <c r="HA72" s="129">
        <v>1.57</v>
      </c>
      <c r="HB72" s="129">
        <v>1.4</v>
      </c>
      <c r="HC72" s="129">
        <v>1.8</v>
      </c>
      <c r="HD72" s="129">
        <v>3.1</v>
      </c>
      <c r="HE72" s="129">
        <v>2.97</v>
      </c>
      <c r="HF72" s="231" t="s">
        <v>158</v>
      </c>
      <c r="HG72" s="231" t="s">
        <v>158</v>
      </c>
      <c r="HH72" s="231" t="s">
        <v>158</v>
      </c>
      <c r="HI72" s="231" t="s">
        <v>158</v>
      </c>
      <c r="HJ72" s="231" t="s">
        <v>158</v>
      </c>
      <c r="HK72" s="231" t="s">
        <v>158</v>
      </c>
      <c r="HL72" s="231" t="s">
        <v>158</v>
      </c>
      <c r="HM72" s="231" t="s">
        <v>158</v>
      </c>
      <c r="HN72" s="231" t="s">
        <v>158</v>
      </c>
      <c r="HO72" s="231" t="s">
        <v>158</v>
      </c>
      <c r="HP72" s="232" t="s">
        <v>158</v>
      </c>
      <c r="HQ72" s="131">
        <v>6.7470723653395792</v>
      </c>
      <c r="HR72" s="131">
        <v>5.6720779220779214</v>
      </c>
      <c r="HS72" s="131">
        <v>9.5494071146245059</v>
      </c>
      <c r="HT72" s="131">
        <v>8.4601449275362324</v>
      </c>
      <c r="HU72" s="131">
        <v>10.289855072463768</v>
      </c>
      <c r="HV72" s="131">
        <v>11.314655172413794</v>
      </c>
      <c r="HW72" s="131">
        <v>6.901041666666667</v>
      </c>
      <c r="HX72" s="131">
        <v>10.036363636363637</v>
      </c>
      <c r="HY72" s="131">
        <v>12.028846153846153</v>
      </c>
      <c r="HZ72" s="131">
        <v>12.329545454545453</v>
      </c>
      <c r="IA72" s="131">
        <v>9.0086206896551726</v>
      </c>
      <c r="IB72" s="131">
        <v>15.910828025477707</v>
      </c>
      <c r="IC72" s="131">
        <v>10.5</v>
      </c>
      <c r="ID72" s="131">
        <v>10.616666666666665</v>
      </c>
      <c r="IE72" s="131">
        <v>10.822580645161288</v>
      </c>
      <c r="IF72" s="131">
        <v>9.5117845117845103</v>
      </c>
      <c r="IG72" s="131" t="s">
        <v>158</v>
      </c>
      <c r="IH72" s="131" t="s">
        <v>158</v>
      </c>
      <c r="II72" s="131" t="s">
        <v>158</v>
      </c>
      <c r="IJ72" s="131" t="s">
        <v>158</v>
      </c>
      <c r="IK72" s="131" t="s">
        <v>158</v>
      </c>
      <c r="IL72" s="131" t="s">
        <v>158</v>
      </c>
      <c r="IM72" s="131" t="s">
        <v>158</v>
      </c>
      <c r="IN72" s="131" t="s">
        <v>158</v>
      </c>
      <c r="IO72" s="131" t="s">
        <v>158</v>
      </c>
      <c r="IP72" s="131" t="s">
        <v>158</v>
      </c>
      <c r="IQ72" s="130" t="s">
        <v>158</v>
      </c>
      <c r="IR72" s="131">
        <v>8.918909852860212</v>
      </c>
      <c r="IS72" s="131">
        <v>8.5844155844155843</v>
      </c>
      <c r="IT72" s="131">
        <v>11.57707509881423</v>
      </c>
      <c r="IU72" s="131">
        <v>10.521739130434783</v>
      </c>
      <c r="IV72" s="131">
        <v>11.271739130434783</v>
      </c>
      <c r="IW72" s="131">
        <v>12.405172413793105</v>
      </c>
      <c r="IX72" s="131">
        <v>8.1145833333333339</v>
      </c>
      <c r="IY72" s="131">
        <v>11.145454545454545</v>
      </c>
      <c r="IZ72" s="131">
        <v>13.75</v>
      </c>
      <c r="JA72" s="131">
        <v>13.931818181818182</v>
      </c>
      <c r="JB72" s="131">
        <v>11.094827586206897</v>
      </c>
      <c r="JC72" s="131">
        <v>17.70700636942675</v>
      </c>
      <c r="JD72" s="131">
        <v>17.685714285714287</v>
      </c>
      <c r="JE72" s="131">
        <v>17.261111111111109</v>
      </c>
      <c r="JF72" s="131">
        <v>12.519354838709678</v>
      </c>
      <c r="JG72" s="131">
        <v>10.831649831649832</v>
      </c>
      <c r="JH72" s="131" t="s">
        <v>158</v>
      </c>
      <c r="JI72" s="131" t="s">
        <v>158</v>
      </c>
      <c r="JJ72" s="131" t="s">
        <v>158</v>
      </c>
      <c r="JK72" s="131" t="s">
        <v>158</v>
      </c>
      <c r="JL72" s="131" t="s">
        <v>158</v>
      </c>
      <c r="JM72" s="131" t="s">
        <v>158</v>
      </c>
      <c r="JN72" s="131" t="s">
        <v>158</v>
      </c>
      <c r="JO72" s="131" t="s">
        <v>158</v>
      </c>
      <c r="JP72" s="131" t="s">
        <v>158</v>
      </c>
      <c r="JQ72" s="131" t="s">
        <v>158</v>
      </c>
      <c r="JR72" s="130" t="s">
        <v>158</v>
      </c>
      <c r="JS72" s="131">
        <v>10.428571194379391</v>
      </c>
      <c r="JT72" s="131">
        <v>11.405844155844157</v>
      </c>
      <c r="JU72" s="131">
        <v>13.893280632411068</v>
      </c>
      <c r="JV72" s="131">
        <v>11.833333333333332</v>
      </c>
      <c r="JW72" s="131">
        <v>12.206521739130435</v>
      </c>
      <c r="JX72" s="131">
        <v>13.413793103448278</v>
      </c>
      <c r="JY72" s="131">
        <v>9.0598958333333339</v>
      </c>
      <c r="JZ72" s="131">
        <v>11.952727272727271</v>
      </c>
      <c r="KA72" s="131">
        <v>15.778846153846153</v>
      </c>
      <c r="KB72" s="131">
        <v>15.579545454545455</v>
      </c>
      <c r="KC72" s="131">
        <v>12.715517241379311</v>
      </c>
      <c r="KD72" s="131">
        <v>20.063694267515924</v>
      </c>
      <c r="KE72" s="131">
        <v>22.2</v>
      </c>
      <c r="KF72" s="131">
        <v>22.344444444444445</v>
      </c>
      <c r="KG72" s="131">
        <v>13.522580645161291</v>
      </c>
      <c r="KH72" s="131">
        <v>12.286195286195285</v>
      </c>
      <c r="KI72" s="131" t="s">
        <v>158</v>
      </c>
      <c r="KJ72" s="131" t="s">
        <v>158</v>
      </c>
      <c r="KK72" s="131" t="s">
        <v>158</v>
      </c>
      <c r="KL72" s="131" t="s">
        <v>158</v>
      </c>
      <c r="KM72" s="131" t="s">
        <v>158</v>
      </c>
      <c r="KN72" s="131" t="s">
        <v>158</v>
      </c>
      <c r="KO72" s="131" t="s">
        <v>158</v>
      </c>
      <c r="KP72" s="131" t="s">
        <v>158</v>
      </c>
      <c r="KQ72" s="131" t="s">
        <v>158</v>
      </c>
      <c r="KR72" s="131" t="s">
        <v>158</v>
      </c>
      <c r="KS72" s="116" t="s">
        <v>158</v>
      </c>
      <c r="KT72" s="132">
        <v>102.77925531914894</v>
      </c>
      <c r="KU72" s="132">
        <v>99.716049382716051</v>
      </c>
      <c r="KV72" s="132">
        <v>111.76430205949657</v>
      </c>
      <c r="KW72" s="132">
        <v>103.21459227467811</v>
      </c>
      <c r="KX72" s="132">
        <v>109.98497854077253</v>
      </c>
      <c r="KY72" s="132">
        <v>109.375</v>
      </c>
      <c r="KZ72" s="132">
        <v>82.46767241379311</v>
      </c>
      <c r="LA72" s="132">
        <v>92.071274298056153</v>
      </c>
      <c r="LB72" s="132">
        <v>64.299349240780913</v>
      </c>
      <c r="LC72" s="132">
        <v>71.412147505422993</v>
      </c>
      <c r="LD72" s="132">
        <v>71.547826086956519</v>
      </c>
      <c r="LE72" s="132">
        <v>71.668845315904136</v>
      </c>
      <c r="LF72" s="132" t="s">
        <v>158</v>
      </c>
      <c r="LG72" s="132" t="s">
        <v>158</v>
      </c>
      <c r="LH72" s="132" t="s">
        <v>158</v>
      </c>
      <c r="LI72" s="132" t="s">
        <v>158</v>
      </c>
      <c r="LJ72" s="132" t="s">
        <v>158</v>
      </c>
      <c r="LK72" s="132" t="s">
        <v>158</v>
      </c>
      <c r="LL72" s="132" t="s">
        <v>158</v>
      </c>
      <c r="LM72" s="132" t="s">
        <v>158</v>
      </c>
      <c r="LN72" s="132" t="s">
        <v>158</v>
      </c>
      <c r="LO72" s="132" t="s">
        <v>158</v>
      </c>
      <c r="LP72" s="132" t="s">
        <v>158</v>
      </c>
      <c r="LQ72" s="132" t="s">
        <v>158</v>
      </c>
      <c r="LR72" s="132" t="s">
        <v>158</v>
      </c>
      <c r="LS72" s="132" t="s">
        <v>158</v>
      </c>
      <c r="LT72" s="130" t="s">
        <v>158</v>
      </c>
      <c r="LU72" s="131">
        <v>0.28030947403286322</v>
      </c>
      <c r="LV72" s="131">
        <v>0.17519747430976845</v>
      </c>
      <c r="LW72" s="131">
        <v>0.21616920210478902</v>
      </c>
      <c r="LX72" s="131">
        <v>0.22622770177554161</v>
      </c>
      <c r="LY72" s="131">
        <v>0.25821707997580629</v>
      </c>
      <c r="LZ72" s="131">
        <v>0.24</v>
      </c>
      <c r="MA72" s="131">
        <v>0.32133803737096561</v>
      </c>
      <c r="MB72" s="131">
        <v>0.29976776372891695</v>
      </c>
      <c r="MC72" s="131">
        <v>0.38911746845691919</v>
      </c>
      <c r="MD72" s="131">
        <v>0.30386987029555601</v>
      </c>
      <c r="ME72" s="131">
        <v>0.29211229946524064</v>
      </c>
      <c r="MF72" s="131">
        <v>0.34854754377431907</v>
      </c>
      <c r="MG72" s="131" t="s">
        <v>158</v>
      </c>
      <c r="MH72" s="131" t="s">
        <v>158</v>
      </c>
      <c r="MI72" s="131" t="s">
        <v>158</v>
      </c>
      <c r="MJ72" s="131" t="s">
        <v>158</v>
      </c>
      <c r="MK72" s="131" t="s">
        <v>158</v>
      </c>
      <c r="ML72" s="131" t="s">
        <v>158</v>
      </c>
      <c r="MM72" s="131" t="s">
        <v>158</v>
      </c>
      <c r="MN72" s="131" t="s">
        <v>158</v>
      </c>
      <c r="MO72" s="131" t="s">
        <v>158</v>
      </c>
      <c r="MP72" s="131" t="s">
        <v>158</v>
      </c>
      <c r="MQ72" s="131" t="s">
        <v>158</v>
      </c>
      <c r="MR72" s="131" t="s">
        <v>158</v>
      </c>
      <c r="MS72" s="131" t="s">
        <v>158</v>
      </c>
      <c r="MT72" s="131" t="s">
        <v>158</v>
      </c>
      <c r="MU72" s="130" t="s">
        <v>158</v>
      </c>
      <c r="MV72" s="131">
        <v>0.37053921974289367</v>
      </c>
      <c r="MW72" s="131">
        <v>0.26515290330568281</v>
      </c>
      <c r="MX72" s="131">
        <v>0.26206936794905916</v>
      </c>
      <c r="MY72" s="131">
        <v>0.28135556571998838</v>
      </c>
      <c r="MZ72" s="131">
        <v>0.28285680838194838</v>
      </c>
      <c r="NA72" s="131">
        <v>0.26313142857142857</v>
      </c>
      <c r="NB72" s="131">
        <v>0.37784502809355808</v>
      </c>
      <c r="NC72" s="131">
        <v>0.33289427385113418</v>
      </c>
      <c r="ND72" s="131">
        <v>0.44479454827609471</v>
      </c>
      <c r="NE72" s="131">
        <v>0.34335895021414903</v>
      </c>
      <c r="NF72" s="131">
        <v>0.35975935828877004</v>
      </c>
      <c r="NG72" s="131">
        <v>0.38789518482490276</v>
      </c>
      <c r="NH72" s="131" t="s">
        <v>158</v>
      </c>
      <c r="NI72" s="131" t="s">
        <v>158</v>
      </c>
      <c r="NJ72" s="131" t="s">
        <v>158</v>
      </c>
      <c r="NK72" s="131" t="s">
        <v>158</v>
      </c>
      <c r="NL72" s="131" t="s">
        <v>158</v>
      </c>
      <c r="NM72" s="131" t="s">
        <v>158</v>
      </c>
      <c r="NN72" s="131" t="s">
        <v>158</v>
      </c>
      <c r="NO72" s="131" t="s">
        <v>158</v>
      </c>
      <c r="NP72" s="131" t="s">
        <v>158</v>
      </c>
      <c r="NQ72" s="131" t="s">
        <v>158</v>
      </c>
      <c r="NR72" s="131" t="s">
        <v>158</v>
      </c>
      <c r="NS72" s="131" t="s">
        <v>158</v>
      </c>
      <c r="NT72" s="131" t="s">
        <v>158</v>
      </c>
      <c r="NU72" s="131" t="s">
        <v>158</v>
      </c>
      <c r="NV72" s="130" t="s">
        <v>158</v>
      </c>
      <c r="NW72" s="131">
        <v>0.43325862657523606</v>
      </c>
      <c r="NX72" s="131">
        <v>0.3523003590441996</v>
      </c>
      <c r="NY72" s="131">
        <v>0.31450113634036975</v>
      </c>
      <c r="NZ72" s="131">
        <v>0.31642812590960118</v>
      </c>
      <c r="OA72" s="131">
        <v>0.3063145571966519</v>
      </c>
      <c r="OB72" s="131">
        <v>0.28452571428571427</v>
      </c>
      <c r="OC72" s="131">
        <v>0.42186227623154315</v>
      </c>
      <c r="OD72" s="131">
        <v>0.35700602875976445</v>
      </c>
      <c r="OE72" s="131">
        <v>0.51042507253221781</v>
      </c>
      <c r="OF72" s="131">
        <v>0.38396828771908509</v>
      </c>
      <c r="OG72" s="131">
        <v>0.41231161886242101</v>
      </c>
      <c r="OH72" s="131">
        <v>0.43952152237354086</v>
      </c>
      <c r="OI72" s="131" t="s">
        <v>158</v>
      </c>
      <c r="OJ72" s="131" t="s">
        <v>158</v>
      </c>
      <c r="OK72" s="131" t="s">
        <v>158</v>
      </c>
      <c r="OL72" s="131" t="s">
        <v>158</v>
      </c>
      <c r="OM72" s="131" t="s">
        <v>158</v>
      </c>
      <c r="ON72" s="131" t="s">
        <v>158</v>
      </c>
      <c r="OO72" s="131" t="s">
        <v>158</v>
      </c>
      <c r="OP72" s="131" t="s">
        <v>158</v>
      </c>
      <c r="OQ72" s="131" t="s">
        <v>158</v>
      </c>
      <c r="OR72" s="131" t="s">
        <v>158</v>
      </c>
      <c r="OS72" s="131" t="s">
        <v>158</v>
      </c>
      <c r="OT72" s="131" t="s">
        <v>158</v>
      </c>
      <c r="OU72" s="131" t="s">
        <v>158</v>
      </c>
      <c r="OV72" s="131" t="s">
        <v>158</v>
      </c>
      <c r="OW72" s="378" t="s">
        <v>158</v>
      </c>
      <c r="OX72" s="132">
        <v>16.331264775413711</v>
      </c>
      <c r="OY72" s="132">
        <v>15.587962962962964</v>
      </c>
      <c r="OZ72" s="132">
        <v>15.151029748283753</v>
      </c>
      <c r="PA72" s="132">
        <v>15.270386266094421</v>
      </c>
      <c r="PB72" s="132">
        <v>14.789699570815451</v>
      </c>
      <c r="PC72" s="132">
        <v>14.530172413793103</v>
      </c>
      <c r="PD72" s="132">
        <v>12.127155172413794</v>
      </c>
      <c r="PE72" s="132">
        <v>12.950323974082073</v>
      </c>
      <c r="PF72" s="132">
        <v>12.062906724511931</v>
      </c>
      <c r="PG72" s="132">
        <v>11.355748373101953</v>
      </c>
      <c r="PH72" s="132">
        <v>11.793478260869565</v>
      </c>
      <c r="PI72" s="132">
        <v>14.298474945533769</v>
      </c>
      <c r="PJ72" s="132" t="s">
        <v>158</v>
      </c>
      <c r="PK72" s="132" t="s">
        <v>158</v>
      </c>
      <c r="PL72" s="132" t="s">
        <v>158</v>
      </c>
      <c r="PM72" s="132" t="s">
        <v>158</v>
      </c>
      <c r="PN72" s="132" t="s">
        <v>158</v>
      </c>
      <c r="PO72" s="132" t="s">
        <v>158</v>
      </c>
      <c r="PP72" s="132" t="s">
        <v>158</v>
      </c>
      <c r="PQ72" s="132" t="s">
        <v>158</v>
      </c>
      <c r="PR72" s="132" t="s">
        <v>158</v>
      </c>
      <c r="PS72" s="132" t="s">
        <v>158</v>
      </c>
      <c r="PT72" s="132" t="s">
        <v>158</v>
      </c>
      <c r="PU72" s="132" t="s">
        <v>158</v>
      </c>
      <c r="PV72" s="132" t="s">
        <v>158</v>
      </c>
      <c r="PW72" s="132" t="s">
        <v>158</v>
      </c>
      <c r="PX72" s="130" t="s">
        <v>158</v>
      </c>
      <c r="PY72" s="131">
        <v>1.7641009068307247</v>
      </c>
      <c r="PZ72" s="131">
        <v>1.1207365607365607</v>
      </c>
      <c r="QA72" s="131">
        <v>1.59461108593868</v>
      </c>
      <c r="QB72" s="131">
        <v>1.5291034288926364</v>
      </c>
      <c r="QC72" s="131">
        <v>1.9202553685432384</v>
      </c>
      <c r="QD72" s="131">
        <v>1.8065855829130821</v>
      </c>
      <c r="QE72" s="131">
        <v>2.1851786031633198</v>
      </c>
      <c r="QF72" s="131">
        <v>2.1312208138759177</v>
      </c>
      <c r="QG72" s="131">
        <v>2.074126955583528</v>
      </c>
      <c r="QH72" s="131">
        <v>1.9109264565425021</v>
      </c>
      <c r="QI72" s="131">
        <v>1.7721658986175115</v>
      </c>
      <c r="QJ72" s="131">
        <v>1.7470394636599116</v>
      </c>
      <c r="QK72" s="131" t="s">
        <v>158</v>
      </c>
      <c r="QL72" s="131" t="s">
        <v>158</v>
      </c>
      <c r="QM72" s="131" t="s">
        <v>158</v>
      </c>
      <c r="QN72" s="131" t="s">
        <v>158</v>
      </c>
      <c r="QO72" s="131" t="s">
        <v>158</v>
      </c>
      <c r="QP72" s="131" t="s">
        <v>158</v>
      </c>
      <c r="QQ72" s="131" t="s">
        <v>158</v>
      </c>
      <c r="QR72" s="131" t="s">
        <v>158</v>
      </c>
      <c r="QS72" s="131" t="s">
        <v>158</v>
      </c>
      <c r="QT72" s="131" t="s">
        <v>158</v>
      </c>
      <c r="QU72" s="131" t="s">
        <v>158</v>
      </c>
      <c r="QV72" s="131" t="s">
        <v>158</v>
      </c>
      <c r="QW72" s="131" t="s">
        <v>158</v>
      </c>
      <c r="QX72" s="131" t="s">
        <v>158</v>
      </c>
      <c r="QY72" s="130" t="s">
        <v>158</v>
      </c>
      <c r="QZ72" s="131">
        <v>2.3319531950181336</v>
      </c>
      <c r="RA72" s="131">
        <v>1.6961805761805762</v>
      </c>
      <c r="RB72" s="131">
        <v>1.9332019332427126</v>
      </c>
      <c r="RC72" s="131">
        <v>1.9017200674536254</v>
      </c>
      <c r="RD72" s="131">
        <v>2.1034910040626813</v>
      </c>
      <c r="RE72" s="131">
        <v>1.9807060219519432</v>
      </c>
      <c r="RF72" s="131">
        <v>2.5694401990403413</v>
      </c>
      <c r="RG72" s="131">
        <v>2.3667361574382921</v>
      </c>
      <c r="RH72" s="131">
        <v>2.3709045135766948</v>
      </c>
      <c r="RI72" s="131">
        <v>2.159258834765998</v>
      </c>
      <c r="RJ72" s="131">
        <v>2.1825622119815669</v>
      </c>
      <c r="RK72" s="131">
        <v>1.9442632942252018</v>
      </c>
      <c r="RL72" s="131" t="s">
        <v>158</v>
      </c>
      <c r="RM72" s="131" t="s">
        <v>158</v>
      </c>
      <c r="RN72" s="131" t="s">
        <v>158</v>
      </c>
      <c r="RO72" s="131" t="s">
        <v>158</v>
      </c>
      <c r="RP72" s="131" t="s">
        <v>158</v>
      </c>
      <c r="RQ72" s="131" t="s">
        <v>158</v>
      </c>
      <c r="RR72" s="131" t="s">
        <v>158</v>
      </c>
      <c r="RS72" s="131" t="s">
        <v>158</v>
      </c>
      <c r="RT72" s="131" t="s">
        <v>158</v>
      </c>
      <c r="RU72" s="131" t="s">
        <v>158</v>
      </c>
      <c r="RV72" s="131" t="s">
        <v>158</v>
      </c>
      <c r="RW72" s="131" t="s">
        <v>158</v>
      </c>
      <c r="RX72" s="131" t="s">
        <v>158</v>
      </c>
      <c r="RY72" s="131" t="s">
        <v>158</v>
      </c>
      <c r="RZ72" s="130" t="s">
        <v>158</v>
      </c>
      <c r="SA72" s="131">
        <v>2.726671792563105</v>
      </c>
      <c r="SB72" s="131">
        <v>2.2536620136620136</v>
      </c>
      <c r="SC72" s="131">
        <v>2.3199743241202233</v>
      </c>
      <c r="SD72" s="131">
        <v>2.1387802136031473</v>
      </c>
      <c r="SE72" s="131">
        <v>2.2779367382472429</v>
      </c>
      <c r="SF72" s="131">
        <v>2.1417502224859093</v>
      </c>
      <c r="SG72" s="131">
        <v>2.8687684378887504</v>
      </c>
      <c r="SH72" s="131">
        <v>2.5381604402935292</v>
      </c>
      <c r="SI72" s="131">
        <v>2.7207372774680811</v>
      </c>
      <c r="SJ72" s="131">
        <v>2.4146361031518624</v>
      </c>
      <c r="SK72" s="131">
        <v>2.5013824884792628</v>
      </c>
      <c r="SL72" s="131">
        <v>2.2030321499314338</v>
      </c>
      <c r="SM72" s="131" t="s">
        <v>158</v>
      </c>
      <c r="SN72" s="131" t="s">
        <v>158</v>
      </c>
      <c r="SO72" s="131" t="s">
        <v>158</v>
      </c>
      <c r="SP72" s="131" t="s">
        <v>158</v>
      </c>
      <c r="SQ72" s="131" t="s">
        <v>158</v>
      </c>
      <c r="SR72" s="131" t="s">
        <v>158</v>
      </c>
      <c r="SS72" s="131" t="s">
        <v>158</v>
      </c>
      <c r="ST72" s="131" t="s">
        <v>158</v>
      </c>
      <c r="SU72" s="131" t="s">
        <v>158</v>
      </c>
      <c r="SV72" s="131" t="s">
        <v>158</v>
      </c>
      <c r="SW72" s="131" t="s">
        <v>158</v>
      </c>
      <c r="SX72" s="131" t="s">
        <v>158</v>
      </c>
      <c r="SY72" s="131" t="s">
        <v>158</v>
      </c>
      <c r="SZ72" s="131" t="s">
        <v>158</v>
      </c>
      <c r="TA72" s="378" t="s">
        <v>158</v>
      </c>
      <c r="TB72" s="132">
        <v>15.494976359338063</v>
      </c>
      <c r="TC72" s="132">
        <v>15.587962962962964</v>
      </c>
      <c r="TD72" s="132">
        <v>15.151029748283753</v>
      </c>
      <c r="TE72" s="132">
        <v>15.270386266094421</v>
      </c>
      <c r="TF72" s="132">
        <v>14.789699570815451</v>
      </c>
      <c r="TG72" s="132">
        <v>14.530172413793103</v>
      </c>
      <c r="TH72" s="132">
        <v>12.127155172413794</v>
      </c>
      <c r="TI72" s="132">
        <v>12.950323974082073</v>
      </c>
      <c r="TJ72" s="132">
        <v>12.062906724511931</v>
      </c>
      <c r="TK72" s="132">
        <v>11.355748373101953</v>
      </c>
      <c r="TL72" s="132">
        <v>11.465217391304348</v>
      </c>
      <c r="TM72" s="132">
        <v>14.298474945533769</v>
      </c>
      <c r="TN72" s="132" t="s">
        <v>158</v>
      </c>
      <c r="TO72" s="132" t="s">
        <v>158</v>
      </c>
      <c r="TP72" s="132" t="s">
        <v>158</v>
      </c>
      <c r="TQ72" s="132" t="s">
        <v>158</v>
      </c>
      <c r="TR72" s="132" t="s">
        <v>158</v>
      </c>
      <c r="TS72" s="132" t="s">
        <v>158</v>
      </c>
      <c r="TT72" s="132" t="s">
        <v>158</v>
      </c>
      <c r="TU72" s="132" t="s">
        <v>158</v>
      </c>
      <c r="TV72" s="132" t="s">
        <v>158</v>
      </c>
      <c r="TW72" s="132" t="s">
        <v>158</v>
      </c>
      <c r="TX72" s="132" t="s">
        <v>158</v>
      </c>
      <c r="TY72" s="132" t="s">
        <v>158</v>
      </c>
      <c r="TZ72" s="132" t="s">
        <v>158</v>
      </c>
      <c r="UA72" s="132" t="s">
        <v>158</v>
      </c>
      <c r="UB72" s="235" t="s">
        <v>158</v>
      </c>
      <c r="UC72" s="236">
        <v>34.06</v>
      </c>
      <c r="UD72" s="236">
        <v>30.19</v>
      </c>
      <c r="UE72" s="236">
        <v>30.32</v>
      </c>
      <c r="UF72" s="236">
        <v>30.05</v>
      </c>
      <c r="UG72" s="236">
        <v>28.8</v>
      </c>
      <c r="UH72" s="236">
        <v>27.24</v>
      </c>
      <c r="UI72" s="236">
        <v>27.1</v>
      </c>
      <c r="UJ72" s="236">
        <v>23.58</v>
      </c>
      <c r="UK72" s="236">
        <v>20.69</v>
      </c>
      <c r="UL72" s="236">
        <v>19.829999999999998</v>
      </c>
      <c r="UM72" s="236">
        <v>19.190000000000001</v>
      </c>
      <c r="UN72" s="236">
        <v>19.329999999999998</v>
      </c>
      <c r="UO72" s="231" t="s">
        <v>5</v>
      </c>
      <c r="UP72" s="231" t="s">
        <v>5</v>
      </c>
      <c r="UQ72" s="231" t="s">
        <v>5</v>
      </c>
      <c r="UR72" s="231" t="s">
        <v>5</v>
      </c>
      <c r="US72" s="231" t="s">
        <v>5</v>
      </c>
      <c r="UT72" s="231" t="s">
        <v>5</v>
      </c>
      <c r="UU72" s="231" t="s">
        <v>5</v>
      </c>
      <c r="UV72" s="231" t="s">
        <v>5</v>
      </c>
      <c r="UW72" s="231" t="s">
        <v>5</v>
      </c>
      <c r="UX72" s="231" t="s">
        <v>5</v>
      </c>
      <c r="UY72" s="231" t="s">
        <v>5</v>
      </c>
      <c r="UZ72" s="231" t="s">
        <v>5</v>
      </c>
      <c r="VA72" s="231" t="s">
        <v>5</v>
      </c>
      <c r="VB72" s="231" t="s">
        <v>5</v>
      </c>
      <c r="VC72" s="130" t="s">
        <v>158</v>
      </c>
      <c r="VD72" s="131">
        <v>0.84586021726365235</v>
      </c>
      <c r="VE72" s="131">
        <v>0.578668433256045</v>
      </c>
      <c r="VF72" s="131">
        <v>0.79683377308707126</v>
      </c>
      <c r="VG72" s="131">
        <v>0.77703826955074873</v>
      </c>
      <c r="VH72" s="131">
        <v>0.98611111111111105</v>
      </c>
      <c r="VI72" s="131">
        <v>0.96365638766519834</v>
      </c>
      <c r="VJ72" s="131">
        <v>0.97785977859778594</v>
      </c>
      <c r="VK72" s="131">
        <v>1.1704834605597967</v>
      </c>
      <c r="VL72" s="131">
        <v>1.209279845335911</v>
      </c>
      <c r="VM72" s="131">
        <v>1.0943015632879476</v>
      </c>
      <c r="VN72" s="131">
        <v>1.089108910891089</v>
      </c>
      <c r="VO72" s="131">
        <v>1.2922917744438698</v>
      </c>
      <c r="VP72" s="131" t="s">
        <v>158</v>
      </c>
      <c r="VQ72" s="131" t="s">
        <v>158</v>
      </c>
      <c r="VR72" s="131" t="s">
        <v>158</v>
      </c>
      <c r="VS72" s="131" t="s">
        <v>158</v>
      </c>
      <c r="VT72" s="131" t="s">
        <v>158</v>
      </c>
      <c r="VU72" s="131" t="s">
        <v>158</v>
      </c>
      <c r="VV72" s="131" t="s">
        <v>158</v>
      </c>
      <c r="VW72" s="131" t="s">
        <v>158</v>
      </c>
      <c r="VX72" s="131" t="s">
        <v>158</v>
      </c>
      <c r="VY72" s="131" t="s">
        <v>158</v>
      </c>
      <c r="VZ72" s="131" t="s">
        <v>158</v>
      </c>
      <c r="WA72" s="131" t="s">
        <v>158</v>
      </c>
      <c r="WB72" s="131" t="s">
        <v>158</v>
      </c>
      <c r="WC72" s="131" t="s">
        <v>158</v>
      </c>
      <c r="WD72" s="130" t="s">
        <v>158</v>
      </c>
      <c r="WE72" s="131">
        <v>1.1181369662863505</v>
      </c>
      <c r="WF72" s="131">
        <v>0.87578668433256046</v>
      </c>
      <c r="WG72" s="131">
        <v>0.96602902374670185</v>
      </c>
      <c r="WH72" s="131">
        <v>0.96638935108153068</v>
      </c>
      <c r="WI72" s="131">
        <v>1.0802083333333332</v>
      </c>
      <c r="WJ72" s="131">
        <v>1.0565345080763584</v>
      </c>
      <c r="WK72" s="131">
        <v>1.1498154981549815</v>
      </c>
      <c r="WL72" s="131">
        <v>1.2998303647158609</v>
      </c>
      <c r="WM72" s="131">
        <v>1.3823102948284196</v>
      </c>
      <c r="WN72" s="131">
        <v>1.2365103378719113</v>
      </c>
      <c r="WO72" s="131">
        <v>1.3413236060448148</v>
      </c>
      <c r="WP72" s="131">
        <v>1.4381789963786862</v>
      </c>
      <c r="WQ72" s="131" t="s">
        <v>158</v>
      </c>
      <c r="WR72" s="131" t="s">
        <v>158</v>
      </c>
      <c r="WS72" s="131" t="s">
        <v>158</v>
      </c>
      <c r="WT72" s="131" t="s">
        <v>158</v>
      </c>
      <c r="WU72" s="131" t="s">
        <v>158</v>
      </c>
      <c r="WV72" s="131" t="s">
        <v>158</v>
      </c>
      <c r="WW72" s="131" t="s">
        <v>158</v>
      </c>
      <c r="WX72" s="131" t="s">
        <v>158</v>
      </c>
      <c r="WY72" s="131" t="s">
        <v>158</v>
      </c>
      <c r="WZ72" s="131" t="s">
        <v>158</v>
      </c>
      <c r="XA72" s="131" t="s">
        <v>158</v>
      </c>
      <c r="XB72" s="131" t="s">
        <v>158</v>
      </c>
      <c r="XC72" s="131" t="s">
        <v>158</v>
      </c>
      <c r="XD72" s="131" t="s">
        <v>158</v>
      </c>
      <c r="XE72" s="130" t="s">
        <v>158</v>
      </c>
      <c r="XF72" s="131">
        <v>1.3073986788021137</v>
      </c>
      <c r="XG72" s="131">
        <v>1.1636303411725737</v>
      </c>
      <c r="XH72" s="131">
        <v>1.1593007915567282</v>
      </c>
      <c r="XI72" s="131">
        <v>1.0868552412645589</v>
      </c>
      <c r="XJ72" s="131">
        <v>1.1697916666666666</v>
      </c>
      <c r="XK72" s="131">
        <v>1.1424375917767988</v>
      </c>
      <c r="XL72" s="131">
        <v>1.2837638376383762</v>
      </c>
      <c r="XM72" s="131">
        <v>1.3939779474130618</v>
      </c>
      <c r="XN72" s="131">
        <v>1.5862735621072981</v>
      </c>
      <c r="XO72" s="131">
        <v>1.3827534039334344</v>
      </c>
      <c r="XP72" s="131">
        <v>1.5372589890568003</v>
      </c>
      <c r="XQ72" s="131">
        <v>1.6295913088463529</v>
      </c>
      <c r="XR72" s="131" t="s">
        <v>158</v>
      </c>
      <c r="XS72" s="131" t="s">
        <v>158</v>
      </c>
      <c r="XT72" s="131" t="s">
        <v>158</v>
      </c>
      <c r="XU72" s="131" t="s">
        <v>158</v>
      </c>
      <c r="XV72" s="131" t="s">
        <v>158</v>
      </c>
      <c r="XW72" s="131" t="s">
        <v>158</v>
      </c>
      <c r="XX72" s="131" t="s">
        <v>158</v>
      </c>
      <c r="XY72" s="131" t="s">
        <v>158</v>
      </c>
      <c r="XZ72" s="131" t="s">
        <v>158</v>
      </c>
      <c r="YA72" s="131" t="s">
        <v>158</v>
      </c>
      <c r="YB72" s="131" t="s">
        <v>158</v>
      </c>
      <c r="YC72" s="131" t="s">
        <v>158</v>
      </c>
      <c r="YD72" s="131" t="s">
        <v>158</v>
      </c>
      <c r="YE72" s="131" t="s">
        <v>158</v>
      </c>
      <c r="YF72" s="235" t="s">
        <v>158</v>
      </c>
      <c r="YG72" s="8">
        <v>676.8</v>
      </c>
      <c r="YH72" s="8">
        <v>648</v>
      </c>
      <c r="YI72" s="8">
        <v>437</v>
      </c>
      <c r="YJ72" s="8">
        <v>466</v>
      </c>
      <c r="YK72" s="8">
        <v>466</v>
      </c>
      <c r="YL72" s="8">
        <v>464</v>
      </c>
      <c r="YM72" s="8">
        <v>464</v>
      </c>
      <c r="YN72" s="8">
        <v>463</v>
      </c>
      <c r="YO72" s="8">
        <v>461</v>
      </c>
      <c r="YP72" s="8">
        <v>461</v>
      </c>
      <c r="YQ72" s="8">
        <v>460</v>
      </c>
      <c r="YR72" s="8">
        <v>459</v>
      </c>
      <c r="YS72" s="231" t="s">
        <v>5</v>
      </c>
      <c r="YT72" s="231" t="s">
        <v>5</v>
      </c>
      <c r="YU72" s="231" t="s">
        <v>5</v>
      </c>
      <c r="YV72" s="231" t="s">
        <v>5</v>
      </c>
      <c r="YW72" s="231" t="s">
        <v>5</v>
      </c>
      <c r="YX72" s="231" t="s">
        <v>5</v>
      </c>
      <c r="YY72" s="231" t="s">
        <v>5</v>
      </c>
      <c r="YZ72" s="231" t="s">
        <v>5</v>
      </c>
      <c r="ZA72" s="231" t="s">
        <v>5</v>
      </c>
      <c r="ZB72" s="231" t="s">
        <v>5</v>
      </c>
      <c r="ZC72" s="231" t="s">
        <v>5</v>
      </c>
      <c r="ZD72" s="231" t="s">
        <v>5</v>
      </c>
      <c r="ZE72" s="231" t="s">
        <v>5</v>
      </c>
      <c r="ZF72" s="231" t="s">
        <v>5</v>
      </c>
      <c r="ZG72" s="235" t="s">
        <v>158</v>
      </c>
      <c r="ZH72" s="133">
        <v>0.13070000000000001</v>
      </c>
      <c r="ZI72" s="133">
        <v>0.1157</v>
      </c>
      <c r="ZJ72" s="133">
        <v>8.1000000000000003E-2</v>
      </c>
      <c r="ZK72" s="133">
        <v>9.2600000000000002E-2</v>
      </c>
      <c r="ZL72" s="133">
        <v>9.69E-2</v>
      </c>
      <c r="ZM72" s="133">
        <v>8.3400000000000002E-2</v>
      </c>
      <c r="ZN72" s="133">
        <v>0.1484</v>
      </c>
      <c r="ZO72" s="133">
        <v>0.12089999999999999</v>
      </c>
      <c r="ZP72" s="133">
        <v>0.1018</v>
      </c>
      <c r="ZQ72" s="133">
        <v>9.1600000000000001E-2</v>
      </c>
      <c r="ZR72" s="133">
        <v>0.1246</v>
      </c>
      <c r="ZS72" s="133">
        <v>0.1013</v>
      </c>
      <c r="ZT72" s="379" t="s">
        <v>158</v>
      </c>
      <c r="ZU72" s="133" t="s">
        <v>158</v>
      </c>
      <c r="ZV72" s="133" t="s">
        <v>158</v>
      </c>
      <c r="ZW72" s="133" t="s">
        <v>158</v>
      </c>
      <c r="ZX72" s="133" t="s">
        <v>158</v>
      </c>
      <c r="ZY72" s="133" t="s">
        <v>158</v>
      </c>
      <c r="ZZ72" s="133" t="s">
        <v>158</v>
      </c>
      <c r="AAA72" s="133" t="s">
        <v>158</v>
      </c>
      <c r="AAB72" s="133" t="s">
        <v>158</v>
      </c>
      <c r="AAC72" s="133" t="s">
        <v>158</v>
      </c>
      <c r="AAD72" s="133" t="s">
        <v>158</v>
      </c>
      <c r="AAE72" s="133" t="s">
        <v>158</v>
      </c>
      <c r="AAF72" s="133" t="s">
        <v>158</v>
      </c>
      <c r="AAG72" s="235" t="s">
        <v>158</v>
      </c>
      <c r="AAH72" s="8">
        <v>69561</v>
      </c>
      <c r="AAI72" s="8">
        <v>64616</v>
      </c>
      <c r="AAJ72" s="8">
        <v>48841</v>
      </c>
      <c r="AAK72" s="8">
        <v>48098</v>
      </c>
      <c r="AAL72" s="8">
        <v>51253</v>
      </c>
      <c r="AAM72" s="8">
        <v>50750</v>
      </c>
      <c r="AAN72" s="8">
        <v>38265</v>
      </c>
      <c r="AAO72" s="8">
        <v>42629</v>
      </c>
      <c r="AAP72" s="8">
        <v>29642</v>
      </c>
      <c r="AAQ72" s="8">
        <v>32921</v>
      </c>
      <c r="AAR72" s="8">
        <v>32912</v>
      </c>
      <c r="AAS72" s="8">
        <v>32896</v>
      </c>
      <c r="AAT72" s="231" t="s">
        <v>5</v>
      </c>
      <c r="AAU72" s="231" t="s">
        <v>5</v>
      </c>
      <c r="AAV72" s="231" t="s">
        <v>5</v>
      </c>
      <c r="AAW72" s="231" t="s">
        <v>5</v>
      </c>
      <c r="AAX72" s="231" t="s">
        <v>5</v>
      </c>
      <c r="AAY72" s="231" t="s">
        <v>5</v>
      </c>
      <c r="AAZ72" s="231" t="s">
        <v>5</v>
      </c>
      <c r="ABA72" s="231" t="s">
        <v>5</v>
      </c>
      <c r="ABB72" s="231" t="s">
        <v>5</v>
      </c>
      <c r="ABC72" s="231" t="s">
        <v>5</v>
      </c>
      <c r="ABD72" s="231" t="s">
        <v>5</v>
      </c>
      <c r="ABE72" s="231" t="s">
        <v>5</v>
      </c>
      <c r="ABF72" s="231" t="s">
        <v>5</v>
      </c>
      <c r="ABG72" s="231" t="s">
        <v>5</v>
      </c>
      <c r="ABH72" s="235" t="s">
        <v>158</v>
      </c>
      <c r="ABI72" s="8">
        <v>11053</v>
      </c>
      <c r="ABJ72" s="8">
        <v>10101</v>
      </c>
      <c r="ABK72" s="8">
        <v>6621</v>
      </c>
      <c r="ABL72" s="8">
        <v>7116</v>
      </c>
      <c r="ABM72" s="8">
        <v>6892</v>
      </c>
      <c r="ABN72" s="8">
        <v>6742</v>
      </c>
      <c r="ABO72" s="8">
        <v>5627</v>
      </c>
      <c r="ABP72" s="8">
        <v>5996</v>
      </c>
      <c r="ABQ72" s="8">
        <v>5561</v>
      </c>
      <c r="ABR72" s="8">
        <v>5235</v>
      </c>
      <c r="ABS72" s="8">
        <v>5425</v>
      </c>
      <c r="ABT72" s="8">
        <v>6563</v>
      </c>
      <c r="ABU72" s="231" t="s">
        <v>5</v>
      </c>
      <c r="ABV72" s="231" t="s">
        <v>5</v>
      </c>
      <c r="ABW72" s="231" t="s">
        <v>5</v>
      </c>
      <c r="ABX72" s="231" t="s">
        <v>5</v>
      </c>
      <c r="ABY72" s="231" t="s">
        <v>5</v>
      </c>
      <c r="ABZ72" s="231" t="s">
        <v>5</v>
      </c>
      <c r="ACA72" s="231" t="s">
        <v>5</v>
      </c>
      <c r="ACB72" s="231" t="s">
        <v>5</v>
      </c>
      <c r="ACC72" s="231" t="s">
        <v>5</v>
      </c>
      <c r="ACD72" s="231" t="s">
        <v>5</v>
      </c>
      <c r="ACE72" s="231" t="s">
        <v>5</v>
      </c>
      <c r="ACF72" s="231" t="s">
        <v>5</v>
      </c>
      <c r="ACG72" s="231" t="s">
        <v>5</v>
      </c>
      <c r="ACH72" s="231" t="s">
        <v>5</v>
      </c>
      <c r="ACI72" s="235" t="s">
        <v>158</v>
      </c>
      <c r="ACJ72" s="8">
        <v>10487</v>
      </c>
      <c r="ACK72" s="8">
        <v>10101</v>
      </c>
      <c r="ACL72" s="8">
        <v>6621</v>
      </c>
      <c r="ACM72" s="8">
        <v>7116</v>
      </c>
      <c r="ACN72" s="8">
        <v>6892</v>
      </c>
      <c r="ACO72" s="8">
        <v>6742</v>
      </c>
      <c r="ACP72" s="8">
        <v>5627</v>
      </c>
      <c r="ACQ72" s="8">
        <v>5996</v>
      </c>
      <c r="ACR72" s="8">
        <v>5561</v>
      </c>
      <c r="ACS72" s="8">
        <v>5235</v>
      </c>
      <c r="ACT72" s="8">
        <v>5274</v>
      </c>
      <c r="ACU72" s="8">
        <v>6563</v>
      </c>
      <c r="ACV72" s="237" t="s">
        <v>5</v>
      </c>
      <c r="ACW72" s="237" t="s">
        <v>5</v>
      </c>
      <c r="ACX72" s="237" t="s">
        <v>5</v>
      </c>
      <c r="ACY72" s="237" t="s">
        <v>5</v>
      </c>
      <c r="ACZ72" s="237" t="s">
        <v>5</v>
      </c>
      <c r="ADA72" s="237" t="s">
        <v>5</v>
      </c>
      <c r="ADB72" s="237" t="s">
        <v>5</v>
      </c>
      <c r="ADC72" s="237" t="s">
        <v>5</v>
      </c>
      <c r="ADD72" s="237" t="s">
        <v>5</v>
      </c>
      <c r="ADE72" s="237" t="s">
        <v>5</v>
      </c>
      <c r="ADF72" s="237" t="s">
        <v>5</v>
      </c>
      <c r="ADG72" s="237" t="s">
        <v>5</v>
      </c>
      <c r="ADH72" s="237" t="s">
        <v>5</v>
      </c>
      <c r="ADI72" s="237" t="s">
        <v>5</v>
      </c>
      <c r="ADJ72" s="127" t="s">
        <v>158</v>
      </c>
      <c r="ADK72" s="128">
        <v>0.43032786885245911</v>
      </c>
      <c r="ADL72" s="128">
        <v>0.58116883116883111</v>
      </c>
      <c r="ADM72" s="128">
        <v>0.63122529644268777</v>
      </c>
      <c r="ADN72" s="128">
        <v>0.5451086956521739</v>
      </c>
      <c r="ADO72" s="128">
        <v>0.5110507246376812</v>
      </c>
      <c r="ADP72" s="128">
        <v>0.56734913793103459</v>
      </c>
      <c r="ADQ72" s="128">
        <v>0.31868489583333337</v>
      </c>
      <c r="ADR72" s="128">
        <v>0.42181818181818181</v>
      </c>
      <c r="ADS72" s="128">
        <v>0.5576923076923076</v>
      </c>
      <c r="ADT72" s="128">
        <v>0.65909090909090906</v>
      </c>
      <c r="ADU72" s="128">
        <v>0.5</v>
      </c>
      <c r="ADV72" s="128">
        <v>0.73885350318471332</v>
      </c>
      <c r="ADW72" s="128">
        <v>0.82857142857142851</v>
      </c>
      <c r="ADX72" s="128">
        <v>0.61736111111111103</v>
      </c>
      <c r="ADY72" s="128">
        <v>0.29717741935483871</v>
      </c>
      <c r="ADZ72" s="128">
        <v>0.25631313131313127</v>
      </c>
      <c r="AEA72" s="128" t="s">
        <v>158</v>
      </c>
      <c r="AEB72" s="128" t="s">
        <v>158</v>
      </c>
      <c r="AEC72" s="128" t="s">
        <v>158</v>
      </c>
      <c r="AED72" s="128" t="s">
        <v>158</v>
      </c>
      <c r="AEE72" s="128" t="s">
        <v>158</v>
      </c>
      <c r="AEF72" s="128" t="s">
        <v>158</v>
      </c>
      <c r="AEG72" s="128" t="s">
        <v>158</v>
      </c>
      <c r="AEH72" s="128" t="s">
        <v>158</v>
      </c>
      <c r="AEI72" s="128" t="s">
        <v>158</v>
      </c>
      <c r="AEJ72" s="128" t="s">
        <v>158</v>
      </c>
      <c r="AEK72" s="127" t="s">
        <v>158</v>
      </c>
      <c r="AEL72" s="128">
        <v>0.11251424952501585</v>
      </c>
      <c r="AEM72" s="128">
        <v>0.11483219483219483</v>
      </c>
      <c r="AEN72" s="128">
        <v>0.10540537683129436</v>
      </c>
      <c r="AEO72" s="128">
        <v>9.8524030354131528E-2</v>
      </c>
      <c r="AEP72" s="128">
        <v>9.5370429483459071E-2</v>
      </c>
      <c r="AEQ72" s="128">
        <v>9.0587362800355994E-2</v>
      </c>
      <c r="AER72" s="128">
        <v>0.10090989870268349</v>
      </c>
      <c r="AES72" s="128">
        <v>8.9573048699132754E-2</v>
      </c>
      <c r="AET72" s="128">
        <v>9.6162560690523272E-2</v>
      </c>
      <c r="AEU72" s="128">
        <v>0.10215090735434573</v>
      </c>
      <c r="AEV72" s="128">
        <v>9.8359447004608289E-2</v>
      </c>
      <c r="AEW72" s="128">
        <v>8.1127533140332164E-2</v>
      </c>
      <c r="AEX72" s="128" t="s">
        <v>158</v>
      </c>
      <c r="AEY72" s="128" t="s">
        <v>158</v>
      </c>
      <c r="AEZ72" s="128" t="s">
        <v>158</v>
      </c>
      <c r="AFA72" s="128" t="s">
        <v>158</v>
      </c>
      <c r="AFB72" s="128" t="s">
        <v>158</v>
      </c>
      <c r="AFC72" s="128" t="s">
        <v>158</v>
      </c>
      <c r="AFD72" s="128" t="s">
        <v>158</v>
      </c>
      <c r="AFE72" s="128" t="s">
        <v>158</v>
      </c>
      <c r="AFF72" s="128" t="s">
        <v>158</v>
      </c>
      <c r="AFG72" s="128" t="s">
        <v>158</v>
      </c>
      <c r="AFH72" s="128" t="s">
        <v>158</v>
      </c>
      <c r="AFI72" s="128" t="s">
        <v>158</v>
      </c>
      <c r="AFJ72" s="128" t="s">
        <v>158</v>
      </c>
      <c r="AFK72" s="128" t="s">
        <v>158</v>
      </c>
      <c r="AFL72" s="134" t="s">
        <v>158</v>
      </c>
      <c r="AFM72" s="135">
        <v>0.11858682177934586</v>
      </c>
      <c r="AFN72" s="135">
        <v>0.11483219483219483</v>
      </c>
      <c r="AFO72" s="135">
        <v>0.10540537683129436</v>
      </c>
      <c r="AFP72" s="135">
        <v>9.8524030354131528E-2</v>
      </c>
      <c r="AFQ72" s="135">
        <v>9.5370429483459071E-2</v>
      </c>
      <c r="AFR72" s="135">
        <v>9.0587362800355994E-2</v>
      </c>
      <c r="AFS72" s="135">
        <v>0.10090989870268349</v>
      </c>
      <c r="AFT72" s="135">
        <v>8.9573048699132754E-2</v>
      </c>
      <c r="AFU72" s="135">
        <v>9.6162560690523272E-2</v>
      </c>
      <c r="AFV72" s="135">
        <v>0.10215090735434573</v>
      </c>
      <c r="AFW72" s="135">
        <v>0.10117557830868411</v>
      </c>
      <c r="AFX72" s="135">
        <v>8.1127533140332164E-2</v>
      </c>
      <c r="AFY72" s="135" t="s">
        <v>158</v>
      </c>
      <c r="AFZ72" s="135" t="s">
        <v>158</v>
      </c>
      <c r="AGA72" s="135" t="s">
        <v>158</v>
      </c>
      <c r="AGB72" s="135" t="s">
        <v>158</v>
      </c>
      <c r="AGC72" s="135" t="s">
        <v>158</v>
      </c>
      <c r="AGD72" s="135" t="s">
        <v>158</v>
      </c>
      <c r="AGE72" s="135" t="s">
        <v>158</v>
      </c>
      <c r="AGF72" s="135" t="s">
        <v>158</v>
      </c>
      <c r="AGG72" s="135" t="s">
        <v>158</v>
      </c>
      <c r="AGH72" s="135" t="s">
        <v>158</v>
      </c>
      <c r="AGI72" s="135" t="s">
        <v>158</v>
      </c>
      <c r="AGJ72" s="135" t="s">
        <v>158</v>
      </c>
      <c r="AGK72" s="135" t="s">
        <v>158</v>
      </c>
      <c r="AGL72" s="135" t="s">
        <v>158</v>
      </c>
    </row>
    <row r="73" spans="1:870" x14ac:dyDescent="0.2">
      <c r="A73" s="7">
        <v>71</v>
      </c>
      <c r="B73" s="1" t="s">
        <v>437</v>
      </c>
      <c r="C73" s="1" t="s">
        <v>438</v>
      </c>
      <c r="D73" s="94">
        <v>0.27500000000000002</v>
      </c>
      <c r="E73" s="95">
        <v>0.3</v>
      </c>
      <c r="F73" s="57">
        <v>1.2</v>
      </c>
      <c r="G73" s="58" t="s">
        <v>159</v>
      </c>
      <c r="H73" s="58">
        <v>1.2</v>
      </c>
      <c r="I73" s="226" t="s">
        <v>5</v>
      </c>
      <c r="J73" s="58" t="s">
        <v>159</v>
      </c>
      <c r="K73" s="58" t="s">
        <v>1280</v>
      </c>
      <c r="L73" s="226" t="s">
        <v>2342</v>
      </c>
      <c r="M73" s="150">
        <v>1.2</v>
      </c>
      <c r="N73" s="123">
        <v>1.1000000000000001</v>
      </c>
      <c r="O73" s="123">
        <v>0.8</v>
      </c>
      <c r="P73" s="123">
        <v>0.39250000000000002</v>
      </c>
      <c r="Q73" s="123">
        <v>0.1925</v>
      </c>
      <c r="R73" s="123">
        <v>0.10500000000000001</v>
      </c>
      <c r="S73" s="123">
        <v>8.5000000000000006E-2</v>
      </c>
      <c r="T73" s="124">
        <v>6.5000000000000002E-2</v>
      </c>
      <c r="U73" s="124">
        <v>0.05</v>
      </c>
      <c r="V73" s="124">
        <v>0.05</v>
      </c>
      <c r="W73" s="124">
        <v>0.05</v>
      </c>
      <c r="X73" s="124">
        <v>0.05</v>
      </c>
      <c r="Y73" s="124">
        <v>0.05</v>
      </c>
      <c r="Z73" s="124">
        <v>0.05</v>
      </c>
      <c r="AA73" s="124">
        <v>0.05</v>
      </c>
      <c r="AB73" s="124">
        <v>0.05</v>
      </c>
      <c r="AC73" s="124">
        <v>0.05</v>
      </c>
      <c r="AD73" s="124">
        <v>4.7500000000000001E-2</v>
      </c>
      <c r="AE73" s="124">
        <v>0.02</v>
      </c>
      <c r="AF73" s="124">
        <v>0</v>
      </c>
      <c r="AG73" s="124">
        <v>0</v>
      </c>
      <c r="AH73" s="124">
        <v>9.7500000000000003E-2</v>
      </c>
      <c r="AI73" s="124">
        <v>0.1275</v>
      </c>
      <c r="AJ73" s="124">
        <v>0.12</v>
      </c>
      <c r="AK73" s="124">
        <v>0.11</v>
      </c>
      <c r="AL73" s="124">
        <v>0.1</v>
      </c>
      <c r="AM73" s="124">
        <v>0.1</v>
      </c>
      <c r="AN73" s="124">
        <v>8.2500000000000004E-2</v>
      </c>
      <c r="AO73" s="124">
        <v>0.06</v>
      </c>
      <c r="AP73" s="124">
        <v>0.05</v>
      </c>
      <c r="AQ73" s="124">
        <v>3.7499999999999999E-2</v>
      </c>
      <c r="AR73" s="124">
        <v>3.2500000000000001E-2</v>
      </c>
      <c r="AS73" s="124" t="s">
        <v>1283</v>
      </c>
      <c r="AT73" s="124" t="s">
        <v>1283</v>
      </c>
      <c r="AU73" s="124" t="s">
        <v>1283</v>
      </c>
      <c r="AV73" s="136" t="s">
        <v>1283</v>
      </c>
      <c r="AW73" s="136" t="s">
        <v>1283</v>
      </c>
      <c r="AX73" s="136" t="s">
        <v>1283</v>
      </c>
      <c r="AY73" s="136" t="s">
        <v>1283</v>
      </c>
      <c r="AZ73" s="136" t="s">
        <v>1283</v>
      </c>
      <c r="BA73" s="136" t="s">
        <v>1283</v>
      </c>
      <c r="BB73" s="136" t="s">
        <v>1283</v>
      </c>
      <c r="BC73" s="136" t="s">
        <v>1283</v>
      </c>
      <c r="BD73" s="136" t="s">
        <v>1283</v>
      </c>
      <c r="BE73" s="136" t="s">
        <v>1283</v>
      </c>
      <c r="BF73" s="136" t="s">
        <v>1283</v>
      </c>
      <c r="BG73" s="136" t="s">
        <v>1283</v>
      </c>
      <c r="BH73" s="136" t="s">
        <v>1283</v>
      </c>
      <c r="BI73" s="136" t="s">
        <v>1283</v>
      </c>
      <c r="BJ73" s="136" t="s">
        <v>1283</v>
      </c>
      <c r="BK73" s="136" t="s">
        <v>1283</v>
      </c>
      <c r="BL73" s="136" t="s">
        <v>1347</v>
      </c>
      <c r="BM73" s="126">
        <v>9.0909090909090828E-2</v>
      </c>
      <c r="BN73" s="125">
        <v>0.375</v>
      </c>
      <c r="BO73" s="125">
        <v>1.0382165605095541</v>
      </c>
      <c r="BP73" s="125">
        <v>1.0389610389610389</v>
      </c>
      <c r="BQ73" s="125">
        <v>0.83333333333333326</v>
      </c>
      <c r="BR73" s="125">
        <v>0.23529411764705888</v>
      </c>
      <c r="BS73" s="125">
        <v>0.30769230769230771</v>
      </c>
      <c r="BT73" s="125">
        <v>0.30000000000000004</v>
      </c>
      <c r="BU73" s="125">
        <v>0</v>
      </c>
      <c r="BV73" s="125">
        <v>0</v>
      </c>
      <c r="BW73" s="125">
        <v>0</v>
      </c>
      <c r="BX73" s="125">
        <v>0</v>
      </c>
      <c r="BY73" s="125">
        <v>0</v>
      </c>
      <c r="BZ73" s="125">
        <v>0</v>
      </c>
      <c r="CA73" s="125">
        <v>0</v>
      </c>
      <c r="CB73" s="125">
        <v>0</v>
      </c>
      <c r="CC73" s="125">
        <v>5.2631578947368363E-2</v>
      </c>
      <c r="CD73" s="125">
        <v>1.375</v>
      </c>
      <c r="CE73" s="125" t="s">
        <v>158</v>
      </c>
      <c r="CF73" s="125" t="s">
        <v>158</v>
      </c>
      <c r="CG73" s="125">
        <v>-1</v>
      </c>
      <c r="CH73" s="125">
        <v>-0.23529411764705876</v>
      </c>
      <c r="CI73" s="125">
        <v>6.25E-2</v>
      </c>
      <c r="CJ73" s="125">
        <v>9.0909090909090828E-2</v>
      </c>
      <c r="CK73" s="125">
        <v>9.9999999999999867E-2</v>
      </c>
      <c r="CL73" s="125">
        <v>0</v>
      </c>
      <c r="CM73" s="125">
        <v>0.21212121212121215</v>
      </c>
      <c r="CN73" s="125">
        <v>0.37500000000000022</v>
      </c>
      <c r="CO73" s="125">
        <v>0.19999999999999996</v>
      </c>
      <c r="CP73" s="125">
        <v>0.33333333333333348</v>
      </c>
      <c r="CQ73" s="125">
        <v>0.15384615384615374</v>
      </c>
      <c r="CR73" s="125" t="s">
        <v>158</v>
      </c>
      <c r="CS73" s="125" t="s">
        <v>158</v>
      </c>
      <c r="CT73" s="125" t="s">
        <v>158</v>
      </c>
      <c r="CU73" s="125" t="s">
        <v>158</v>
      </c>
      <c r="CV73" s="125" t="s">
        <v>158</v>
      </c>
      <c r="CW73" s="125" t="s">
        <v>158</v>
      </c>
      <c r="CX73" s="125" t="s">
        <v>158</v>
      </c>
      <c r="CY73" s="125" t="s">
        <v>158</v>
      </c>
      <c r="CZ73" s="125" t="s">
        <v>158</v>
      </c>
      <c r="DA73" s="125" t="s">
        <v>158</v>
      </c>
      <c r="DB73" s="125" t="s">
        <v>158</v>
      </c>
      <c r="DC73" s="125" t="s">
        <v>158</v>
      </c>
      <c r="DD73" s="125" t="s">
        <v>158</v>
      </c>
      <c r="DE73" s="125" t="s">
        <v>158</v>
      </c>
      <c r="DF73" s="125" t="s">
        <v>158</v>
      </c>
      <c r="DG73" s="125" t="s">
        <v>158</v>
      </c>
      <c r="DH73" s="125" t="s">
        <v>158</v>
      </c>
      <c r="DI73" s="125" t="s">
        <v>158</v>
      </c>
      <c r="DJ73" s="125" t="s">
        <v>158</v>
      </c>
      <c r="DK73" s="125" t="s">
        <v>158</v>
      </c>
      <c r="DL73" s="127">
        <v>3.742958589851092E-2</v>
      </c>
      <c r="DM73" s="128">
        <v>3.0336460581161642E-2</v>
      </c>
      <c r="DN73" s="128">
        <v>2.3154848046309698E-2</v>
      </c>
      <c r="DO73" s="128">
        <v>1.1547513974698441E-2</v>
      </c>
      <c r="DP73" s="128">
        <v>6.4402810304449651E-3</v>
      </c>
      <c r="DQ73" s="128">
        <v>4.1551246537396124E-3</v>
      </c>
      <c r="DR73" s="128">
        <v>4.1242115477923341E-3</v>
      </c>
      <c r="DS73" s="128">
        <v>3.7463976945244955E-3</v>
      </c>
      <c r="DT73" s="128">
        <v>3.0469226081657527E-3</v>
      </c>
      <c r="DU73" s="128">
        <v>3.6496350364963507E-3</v>
      </c>
      <c r="DV73" s="128">
        <v>4.9554013875123893E-3</v>
      </c>
      <c r="DW73" s="128">
        <v>5.1867219917012446E-3</v>
      </c>
      <c r="DX73" s="128">
        <v>5.0454086781029266E-3</v>
      </c>
      <c r="DY73" s="128">
        <v>6.8119891008174395E-3</v>
      </c>
      <c r="DZ73" s="128">
        <v>5.4466230936819175E-3</v>
      </c>
      <c r="EA73" s="128">
        <v>4.6253469010175763E-3</v>
      </c>
      <c r="EB73" s="128">
        <v>5.4466230936819175E-3</v>
      </c>
      <c r="EC73" s="128">
        <v>5.736714975845411E-3</v>
      </c>
      <c r="ED73" s="128">
        <v>2.7816411682892906E-3</v>
      </c>
      <c r="EE73" s="128" t="s">
        <v>158</v>
      </c>
      <c r="EF73" s="128" t="s">
        <v>158</v>
      </c>
      <c r="EG73" s="128">
        <v>1.2341772151898734E-2</v>
      </c>
      <c r="EH73" s="128">
        <v>8.2258064516129038E-3</v>
      </c>
      <c r="EI73" s="128">
        <v>1.2307692307692308E-2</v>
      </c>
      <c r="EJ73" s="128">
        <v>1.3333333333333334E-2</v>
      </c>
      <c r="EK73" s="128">
        <v>1.2360939431396788E-2</v>
      </c>
      <c r="EL73" s="128">
        <v>1.6E-2</v>
      </c>
      <c r="EM73" s="127">
        <v>4.2270607990066565E-2</v>
      </c>
      <c r="EN73" s="128">
        <v>3.4521043992909305E-2</v>
      </c>
      <c r="EO73" s="128">
        <v>2.5324469768914216E-2</v>
      </c>
      <c r="EP73" s="128">
        <v>1.248012718600954E-2</v>
      </c>
      <c r="EQ73" s="128">
        <v>7.4525745257452581E-3</v>
      </c>
      <c r="ER73" s="128">
        <v>4.8231511254019296E-3</v>
      </c>
      <c r="ES73" s="128">
        <v>4.642271982523212E-3</v>
      </c>
      <c r="ET73" s="128">
        <v>4.1139240506329116E-3</v>
      </c>
      <c r="EU73" s="128">
        <v>3.6900369003690036E-3</v>
      </c>
      <c r="EV73" s="128">
        <v>4.2844901456726651E-3</v>
      </c>
      <c r="EW73" s="128">
        <v>5.5126791620727679E-3</v>
      </c>
      <c r="EX73" s="128">
        <v>5.9808612440191396E-3</v>
      </c>
      <c r="EY73" s="128">
        <v>5.8411214953271026E-3</v>
      </c>
      <c r="EZ73" s="128">
        <v>9.46969696969697E-3</v>
      </c>
      <c r="FA73" s="128">
        <v>7.6335877862595426E-3</v>
      </c>
      <c r="FB73" s="128">
        <v>5.1599587203302382E-3</v>
      </c>
      <c r="FC73" s="128">
        <v>7.1736011477761845E-3</v>
      </c>
      <c r="FD73" s="128">
        <v>6.5068493150684933E-3</v>
      </c>
      <c r="FE73" s="128">
        <v>3.0864197530864196E-3</v>
      </c>
      <c r="FF73" s="128" t="s">
        <v>158</v>
      </c>
      <c r="FG73" s="128" t="s">
        <v>158</v>
      </c>
      <c r="FH73" s="128">
        <v>1.689774696707106E-2</v>
      </c>
      <c r="FI73" s="128">
        <v>1.2762762762762763E-2</v>
      </c>
      <c r="FJ73" s="128">
        <v>1.3824884792626727E-2</v>
      </c>
      <c r="FK73" s="128">
        <v>1.5047879616963066E-2</v>
      </c>
      <c r="FL73" s="128">
        <v>1.5174506828528073E-2</v>
      </c>
      <c r="FM73" s="128">
        <v>1.8115942028985511E-2</v>
      </c>
      <c r="FN73" s="127">
        <v>5.0325017175737119E-2</v>
      </c>
      <c r="FO73" s="128">
        <v>4.02488108305891E-2</v>
      </c>
      <c r="FP73" s="128">
        <v>3.2000000000000001E-2</v>
      </c>
      <c r="FQ73" s="128">
        <v>1.3767099263416346E-2</v>
      </c>
      <c r="FR73" s="128">
        <v>8.4134615384615398E-3</v>
      </c>
      <c r="FS73" s="128">
        <v>5.7065217391304357E-3</v>
      </c>
      <c r="FT73" s="128">
        <v>5.3899809765377308E-3</v>
      </c>
      <c r="FU73" s="128">
        <v>5.2888527257933284E-3</v>
      </c>
      <c r="FV73" s="128">
        <v>4.2918454935622317E-3</v>
      </c>
      <c r="FW73" s="128">
        <v>5.3022269353128317E-3</v>
      </c>
      <c r="FX73" s="128">
        <v>6.1881188118811884E-3</v>
      </c>
      <c r="FY73" s="128">
        <v>7.5414781297134248E-3</v>
      </c>
      <c r="FZ73" s="128">
        <v>7.4183976261127599E-3</v>
      </c>
      <c r="GA73" s="128">
        <v>1.3513513513513514E-2</v>
      </c>
      <c r="GB73" s="128">
        <v>1.4492753623188406E-2</v>
      </c>
      <c r="GC73" s="128">
        <v>5.9952038369304557E-3</v>
      </c>
      <c r="GD73" s="128">
        <v>8.4175084175084174E-3</v>
      </c>
      <c r="GE73" s="128">
        <v>7.8253706754530476E-3</v>
      </c>
      <c r="GF73" s="128">
        <v>3.5714285714285718E-3</v>
      </c>
      <c r="GG73" s="128" t="s">
        <v>158</v>
      </c>
      <c r="GH73" s="128" t="s">
        <v>158</v>
      </c>
      <c r="GI73" s="128">
        <v>2.8343023255813955E-2</v>
      </c>
      <c r="GJ73" s="128">
        <v>2.1944922547332189E-2</v>
      </c>
      <c r="GK73" s="128">
        <v>1.5483870967741935E-2</v>
      </c>
      <c r="GL73" s="128">
        <v>1.8644067796610167E-2</v>
      </c>
      <c r="GM73" s="128">
        <v>1.7699115044247787E-2</v>
      </c>
      <c r="GN73" s="128">
        <v>1.9801980198019802E-2</v>
      </c>
      <c r="GO73" s="109" t="s">
        <v>158</v>
      </c>
      <c r="GP73" s="110">
        <v>2.29</v>
      </c>
      <c r="GQ73" s="110">
        <v>2.35</v>
      </c>
      <c r="GR73" s="110">
        <v>2.5499999999999998</v>
      </c>
      <c r="GS73" s="110">
        <v>1.68</v>
      </c>
      <c r="GT73" s="110">
        <v>1.61</v>
      </c>
      <c r="GU73" s="129">
        <v>0.79</v>
      </c>
      <c r="GV73" s="129">
        <v>0.55000000000000004</v>
      </c>
      <c r="GW73" s="129">
        <v>-0.12</v>
      </c>
      <c r="GX73" s="129">
        <v>-1.165</v>
      </c>
      <c r="GY73" s="129">
        <v>0.61</v>
      </c>
      <c r="GZ73" s="129">
        <v>0.78</v>
      </c>
      <c r="HA73" s="129">
        <v>0.88</v>
      </c>
      <c r="HB73" s="129">
        <v>1.07</v>
      </c>
      <c r="HC73" s="129">
        <v>0.73</v>
      </c>
      <c r="HD73" s="129">
        <v>-3.78</v>
      </c>
      <c r="HE73" s="129">
        <v>-0.36499999999999999</v>
      </c>
      <c r="HF73" s="231" t="s">
        <v>158</v>
      </c>
      <c r="HG73" s="231" t="s">
        <v>158</v>
      </c>
      <c r="HH73" s="231" t="s">
        <v>158</v>
      </c>
      <c r="HI73" s="231" t="s">
        <v>158</v>
      </c>
      <c r="HJ73" s="231" t="s">
        <v>158</v>
      </c>
      <c r="HK73" s="231" t="s">
        <v>158</v>
      </c>
      <c r="HL73" s="231" t="s">
        <v>158</v>
      </c>
      <c r="HM73" s="231" t="s">
        <v>158</v>
      </c>
      <c r="HN73" s="231" t="s">
        <v>158</v>
      </c>
      <c r="HO73" s="231" t="s">
        <v>158</v>
      </c>
      <c r="HP73" s="232" t="s">
        <v>158</v>
      </c>
      <c r="HQ73" s="131">
        <v>11.934497816593886</v>
      </c>
      <c r="HR73" s="131">
        <v>10.638297872340425</v>
      </c>
      <c r="HS73" s="131">
        <v>11.180392156862746</v>
      </c>
      <c r="HT73" s="131">
        <v>13.619047619047619</v>
      </c>
      <c r="HU73" s="131">
        <v>11.428571428571427</v>
      </c>
      <c r="HV73" s="131">
        <v>19.962025316455694</v>
      </c>
      <c r="HW73" s="131">
        <v>22.34545454545454</v>
      </c>
      <c r="HX73" s="131" t="s">
        <v>1288</v>
      </c>
      <c r="HY73" s="131" t="s">
        <v>1288</v>
      </c>
      <c r="HZ73" s="131">
        <v>13.245901639344263</v>
      </c>
      <c r="IA73" s="131">
        <v>8.5</v>
      </c>
      <c r="IB73" s="131">
        <v>7.6590909090909092</v>
      </c>
      <c r="IC73" s="131">
        <v>3.457943925233645</v>
      </c>
      <c r="ID73" s="131">
        <v>4.7260273972602747</v>
      </c>
      <c r="IE73" s="131" t="s">
        <v>1288</v>
      </c>
      <c r="IF73" s="131" t="s">
        <v>1288</v>
      </c>
      <c r="IG73" s="131" t="s">
        <v>158</v>
      </c>
      <c r="IH73" s="131" t="s">
        <v>158</v>
      </c>
      <c r="II73" s="131" t="s">
        <v>158</v>
      </c>
      <c r="IJ73" s="131" t="s">
        <v>158</v>
      </c>
      <c r="IK73" s="131" t="s">
        <v>158</v>
      </c>
      <c r="IL73" s="131" t="s">
        <v>158</v>
      </c>
      <c r="IM73" s="131" t="s">
        <v>158</v>
      </c>
      <c r="IN73" s="131" t="s">
        <v>158</v>
      </c>
      <c r="IO73" s="131" t="s">
        <v>158</v>
      </c>
      <c r="IP73" s="131" t="s">
        <v>158</v>
      </c>
      <c r="IQ73" s="130" t="s">
        <v>158</v>
      </c>
      <c r="IR73" s="131">
        <v>13.914681869900306</v>
      </c>
      <c r="IS73" s="131">
        <v>13.442553191489361</v>
      </c>
      <c r="IT73" s="131">
        <v>12.333333333333334</v>
      </c>
      <c r="IU73" s="131">
        <v>15.375</v>
      </c>
      <c r="IV73" s="131">
        <v>13.521739130434781</v>
      </c>
      <c r="IW73" s="131">
        <v>23.177215189873415</v>
      </c>
      <c r="IX73" s="131">
        <v>28.727272727272727</v>
      </c>
      <c r="IY73" s="131" t="s">
        <v>1288</v>
      </c>
      <c r="IZ73" s="131" t="s">
        <v>1288</v>
      </c>
      <c r="JA73" s="131">
        <v>14.868852459016395</v>
      </c>
      <c r="JB73" s="131">
        <v>10.717948717948717</v>
      </c>
      <c r="JC73" s="131">
        <v>9.7272727272727284</v>
      </c>
      <c r="JD73" s="131">
        <v>4.9345794392523361</v>
      </c>
      <c r="JE73" s="131">
        <v>8.9726027397260282</v>
      </c>
      <c r="JF73" s="131" t="s">
        <v>1288</v>
      </c>
      <c r="JG73" s="131" t="s">
        <v>1288</v>
      </c>
      <c r="JH73" s="131" t="s">
        <v>158</v>
      </c>
      <c r="JI73" s="131" t="s">
        <v>158</v>
      </c>
      <c r="JJ73" s="131" t="s">
        <v>158</v>
      </c>
      <c r="JK73" s="131" t="s">
        <v>158</v>
      </c>
      <c r="JL73" s="131" t="s">
        <v>158</v>
      </c>
      <c r="JM73" s="131" t="s">
        <v>158</v>
      </c>
      <c r="JN73" s="131" t="s">
        <v>158</v>
      </c>
      <c r="JO73" s="131" t="s">
        <v>158</v>
      </c>
      <c r="JP73" s="131" t="s">
        <v>158</v>
      </c>
      <c r="JQ73" s="131" t="s">
        <v>158</v>
      </c>
      <c r="JR73" s="130" t="s">
        <v>158</v>
      </c>
      <c r="JS73" s="131">
        <v>15.834060262008734</v>
      </c>
      <c r="JT73" s="131">
        <v>14.702127659574467</v>
      </c>
      <c r="JU73" s="131">
        <v>13.329411764705885</v>
      </c>
      <c r="JV73" s="131">
        <v>17.791666666666668</v>
      </c>
      <c r="JW73" s="131">
        <v>15.695652173913043</v>
      </c>
      <c r="JX73" s="131">
        <v>26.088607594936708</v>
      </c>
      <c r="JY73" s="131">
        <v>31.545454545454547</v>
      </c>
      <c r="JZ73" s="131" t="s">
        <v>1288</v>
      </c>
      <c r="KA73" s="131" t="s">
        <v>1288</v>
      </c>
      <c r="KB73" s="131">
        <v>16.540983606557376</v>
      </c>
      <c r="KC73" s="131">
        <v>12.358974358974359</v>
      </c>
      <c r="KD73" s="131">
        <v>11.261363636363637</v>
      </c>
      <c r="KE73" s="131">
        <v>6.8598130841121492</v>
      </c>
      <c r="KF73" s="131">
        <v>12.575342465753424</v>
      </c>
      <c r="KG73" s="131" t="s">
        <v>1288</v>
      </c>
      <c r="KH73" s="131" t="s">
        <v>1288</v>
      </c>
      <c r="KI73" s="131" t="s">
        <v>158</v>
      </c>
      <c r="KJ73" s="131" t="s">
        <v>158</v>
      </c>
      <c r="KK73" s="131" t="s">
        <v>158</v>
      </c>
      <c r="KL73" s="131" t="s">
        <v>158</v>
      </c>
      <c r="KM73" s="131" t="s">
        <v>158</v>
      </c>
      <c r="KN73" s="131" t="s">
        <v>158</v>
      </c>
      <c r="KO73" s="131" t="s">
        <v>158</v>
      </c>
      <c r="KP73" s="131" t="s">
        <v>158</v>
      </c>
      <c r="KQ73" s="131" t="s">
        <v>158</v>
      </c>
      <c r="KR73" s="131" t="s">
        <v>158</v>
      </c>
      <c r="KS73" s="116" t="s">
        <v>158</v>
      </c>
      <c r="KT73" s="132">
        <v>18.703901437371663</v>
      </c>
      <c r="KU73" s="132">
        <v>16.8671875</v>
      </c>
      <c r="KV73" s="132">
        <v>16.7734375</v>
      </c>
      <c r="KW73" s="132">
        <v>17.420833333333334</v>
      </c>
      <c r="KX73" s="132">
        <v>17.033057851239668</v>
      </c>
      <c r="KY73" s="132">
        <v>16.391836734693879</v>
      </c>
      <c r="KZ73" s="132">
        <v>13.519163763066203</v>
      </c>
      <c r="LA73" s="132">
        <v>15.105691056910569</v>
      </c>
      <c r="LB73" s="132">
        <v>17.245967741935484</v>
      </c>
      <c r="LC73" s="132">
        <v>16.484848484848484</v>
      </c>
      <c r="LD73" s="132">
        <v>16.306201550387598</v>
      </c>
      <c r="LE73" s="132">
        <v>15.384615384615385</v>
      </c>
      <c r="LF73" s="132" t="s">
        <v>158</v>
      </c>
      <c r="LG73" s="132" t="s">
        <v>158</v>
      </c>
      <c r="LH73" s="132" t="s">
        <v>158</v>
      </c>
      <c r="LI73" s="132" t="s">
        <v>158</v>
      </c>
      <c r="LJ73" s="132" t="s">
        <v>158</v>
      </c>
      <c r="LK73" s="132" t="s">
        <v>158</v>
      </c>
      <c r="LL73" s="132" t="s">
        <v>158</v>
      </c>
      <c r="LM73" s="132" t="s">
        <v>158</v>
      </c>
      <c r="LN73" s="132" t="s">
        <v>158</v>
      </c>
      <c r="LO73" s="132" t="s">
        <v>158</v>
      </c>
      <c r="LP73" s="132" t="s">
        <v>158</v>
      </c>
      <c r="LQ73" s="132" t="s">
        <v>158</v>
      </c>
      <c r="LR73" s="132" t="s">
        <v>158</v>
      </c>
      <c r="LS73" s="132" t="s">
        <v>158</v>
      </c>
      <c r="LT73" s="130" t="s">
        <v>158</v>
      </c>
      <c r="LU73" s="131">
        <v>1.4611924732127173</v>
      </c>
      <c r="LV73" s="131">
        <v>1.4821676702176934</v>
      </c>
      <c r="LW73" s="131">
        <v>1.6997112249650677</v>
      </c>
      <c r="LX73" s="131">
        <v>1.3133700071753167</v>
      </c>
      <c r="LY73" s="131">
        <v>1.0802523047064532</v>
      </c>
      <c r="LZ73" s="131">
        <v>0.9620642430278884</v>
      </c>
      <c r="MA73" s="131">
        <v>0.90907989690721636</v>
      </c>
      <c r="MB73" s="131">
        <v>0.77123250807319699</v>
      </c>
      <c r="MC73" s="131">
        <v>0.54679448211363102</v>
      </c>
      <c r="MD73" s="131">
        <v>0.49014705882352944</v>
      </c>
      <c r="ME73" s="131">
        <v>0.40659377228428806</v>
      </c>
      <c r="MF73" s="131">
        <v>0.43809999999999999</v>
      </c>
      <c r="MG73" s="131" t="s">
        <v>158</v>
      </c>
      <c r="MH73" s="131" t="s">
        <v>158</v>
      </c>
      <c r="MI73" s="131" t="s">
        <v>158</v>
      </c>
      <c r="MJ73" s="131" t="s">
        <v>158</v>
      </c>
      <c r="MK73" s="131" t="s">
        <v>158</v>
      </c>
      <c r="ML73" s="131" t="s">
        <v>158</v>
      </c>
      <c r="MM73" s="131" t="s">
        <v>158</v>
      </c>
      <c r="MN73" s="131" t="s">
        <v>158</v>
      </c>
      <c r="MO73" s="131" t="s">
        <v>158</v>
      </c>
      <c r="MP73" s="131" t="s">
        <v>158</v>
      </c>
      <c r="MQ73" s="131" t="s">
        <v>158</v>
      </c>
      <c r="MR73" s="131" t="s">
        <v>158</v>
      </c>
      <c r="MS73" s="131" t="s">
        <v>158</v>
      </c>
      <c r="MT73" s="131" t="s">
        <v>158</v>
      </c>
      <c r="MU73" s="130" t="s">
        <v>158</v>
      </c>
      <c r="MV73" s="131">
        <v>1.7036350190770375</v>
      </c>
      <c r="MW73" s="131">
        <v>1.8728670680870774</v>
      </c>
      <c r="MX73" s="131">
        <v>1.8749883558453655</v>
      </c>
      <c r="MY73" s="131">
        <v>1.4827074862473091</v>
      </c>
      <c r="MZ73" s="131">
        <v>1.2781028626880155</v>
      </c>
      <c r="NA73" s="131">
        <v>1.1170194223107568</v>
      </c>
      <c r="NB73" s="131">
        <v>1.1687113402061855</v>
      </c>
      <c r="NC73" s="131">
        <v>0.89701291711517772</v>
      </c>
      <c r="ND73" s="131">
        <v>0.67667991582885201</v>
      </c>
      <c r="NE73" s="131">
        <v>0.55020220588235302</v>
      </c>
      <c r="NF73" s="131">
        <v>0.5126883765153315</v>
      </c>
      <c r="NG73" s="131">
        <v>0.55640000000000001</v>
      </c>
      <c r="NH73" s="131" t="s">
        <v>158</v>
      </c>
      <c r="NI73" s="131" t="s">
        <v>158</v>
      </c>
      <c r="NJ73" s="131" t="s">
        <v>158</v>
      </c>
      <c r="NK73" s="131" t="s">
        <v>158</v>
      </c>
      <c r="NL73" s="131" t="s">
        <v>158</v>
      </c>
      <c r="NM73" s="131" t="s">
        <v>158</v>
      </c>
      <c r="NN73" s="131" t="s">
        <v>158</v>
      </c>
      <c r="NO73" s="131" t="s">
        <v>158</v>
      </c>
      <c r="NP73" s="131" t="s">
        <v>158</v>
      </c>
      <c r="NQ73" s="131" t="s">
        <v>158</v>
      </c>
      <c r="NR73" s="131" t="s">
        <v>158</v>
      </c>
      <c r="NS73" s="131" t="s">
        <v>158</v>
      </c>
      <c r="NT73" s="131" t="s">
        <v>158</v>
      </c>
      <c r="NU73" s="131" t="s">
        <v>158</v>
      </c>
      <c r="NV73" s="130" t="s">
        <v>158</v>
      </c>
      <c r="NW73" s="131">
        <v>1.9386328633848589</v>
      </c>
      <c r="NX73" s="131">
        <v>2.0483557202408522</v>
      </c>
      <c r="NY73" s="131">
        <v>2.0264182580344667</v>
      </c>
      <c r="NZ73" s="131">
        <v>1.7157617794785935</v>
      </c>
      <c r="OA73" s="131">
        <v>1.4835856380397865</v>
      </c>
      <c r="OB73" s="131">
        <v>1.2573331673306771</v>
      </c>
      <c r="OC73" s="131">
        <v>1.2833634020618556</v>
      </c>
      <c r="OD73" s="131">
        <v>1.086345532831001</v>
      </c>
      <c r="OE73" s="131">
        <v>0.7943885901332709</v>
      </c>
      <c r="OF73" s="131">
        <v>0.61207720588235293</v>
      </c>
      <c r="OG73" s="131">
        <v>0.59118611837413837</v>
      </c>
      <c r="OH73" s="131">
        <v>0.64415</v>
      </c>
      <c r="OI73" s="131" t="s">
        <v>158</v>
      </c>
      <c r="OJ73" s="131" t="s">
        <v>158</v>
      </c>
      <c r="OK73" s="131" t="s">
        <v>158</v>
      </c>
      <c r="OL73" s="131" t="s">
        <v>158</v>
      </c>
      <c r="OM73" s="131" t="s">
        <v>158</v>
      </c>
      <c r="ON73" s="131" t="s">
        <v>158</v>
      </c>
      <c r="OO73" s="131" t="s">
        <v>158</v>
      </c>
      <c r="OP73" s="131" t="s">
        <v>158</v>
      </c>
      <c r="OQ73" s="131" t="s">
        <v>158</v>
      </c>
      <c r="OR73" s="131" t="s">
        <v>158</v>
      </c>
      <c r="OS73" s="131" t="s">
        <v>158</v>
      </c>
      <c r="OT73" s="131" t="s">
        <v>158</v>
      </c>
      <c r="OU73" s="131" t="s">
        <v>158</v>
      </c>
      <c r="OV73" s="131" t="s">
        <v>158</v>
      </c>
      <c r="OW73" s="378" t="s">
        <v>158</v>
      </c>
      <c r="OX73" s="132">
        <v>4.8566735112936339</v>
      </c>
      <c r="OY73" s="132">
        <v>5.59375</v>
      </c>
      <c r="OZ73" s="132">
        <v>4.73046875</v>
      </c>
      <c r="PA73" s="132">
        <v>5.7833333333333332</v>
      </c>
      <c r="PB73" s="132">
        <v>4.838842975206612</v>
      </c>
      <c r="PC73" s="132">
        <v>4.5428571428571427</v>
      </c>
      <c r="PD73" s="132">
        <v>3.735191637630662</v>
      </c>
      <c r="PE73" s="132">
        <v>3.9024390243902438</v>
      </c>
      <c r="PF73" s="132">
        <v>3.685483870967742</v>
      </c>
      <c r="PG73" s="132">
        <v>4.25</v>
      </c>
      <c r="PH73" s="132">
        <v>3.3565891472868219</v>
      </c>
      <c r="PI73" s="132">
        <v>3.25</v>
      </c>
      <c r="PJ73" s="132" t="s">
        <v>158</v>
      </c>
      <c r="PK73" s="132" t="s">
        <v>158</v>
      </c>
      <c r="PL73" s="132" t="s">
        <v>158</v>
      </c>
      <c r="PM73" s="132" t="s">
        <v>158</v>
      </c>
      <c r="PN73" s="132" t="s">
        <v>158</v>
      </c>
      <c r="PO73" s="132" t="s">
        <v>158</v>
      </c>
      <c r="PP73" s="132" t="s">
        <v>158</v>
      </c>
      <c r="PQ73" s="132" t="s">
        <v>158</v>
      </c>
      <c r="PR73" s="132" t="s">
        <v>158</v>
      </c>
      <c r="PS73" s="132" t="s">
        <v>158</v>
      </c>
      <c r="PT73" s="132" t="s">
        <v>158</v>
      </c>
      <c r="PU73" s="132" t="s">
        <v>158</v>
      </c>
      <c r="PV73" s="132" t="s">
        <v>158</v>
      </c>
      <c r="PW73" s="132" t="s">
        <v>158</v>
      </c>
      <c r="PX73" s="130" t="s">
        <v>158</v>
      </c>
      <c r="PY73" s="131">
        <v>5.6273084728564182</v>
      </c>
      <c r="PZ73" s="131">
        <v>4.4692737430167595</v>
      </c>
      <c r="QA73" s="131">
        <v>6.0268868703550789</v>
      </c>
      <c r="QB73" s="131">
        <v>3.9561959654178676</v>
      </c>
      <c r="QC73" s="131">
        <v>3.8025619128949608</v>
      </c>
      <c r="QD73" s="131">
        <v>3.4713836477987421</v>
      </c>
      <c r="QE73" s="131">
        <v>3.2903264925373135</v>
      </c>
      <c r="QF73" s="131">
        <v>2.9853125</v>
      </c>
      <c r="QG73" s="131">
        <v>2.5586870897155358</v>
      </c>
      <c r="QH73" s="131">
        <v>1.9011764705882352</v>
      </c>
      <c r="QI73" s="131">
        <v>1.975219399538106</v>
      </c>
      <c r="QJ73" s="131">
        <v>2.0738461538461541</v>
      </c>
      <c r="QK73" s="131" t="s">
        <v>158</v>
      </c>
      <c r="QL73" s="131" t="s">
        <v>158</v>
      </c>
      <c r="QM73" s="131" t="s">
        <v>158</v>
      </c>
      <c r="QN73" s="131" t="s">
        <v>158</v>
      </c>
      <c r="QO73" s="131" t="s">
        <v>158</v>
      </c>
      <c r="QP73" s="131" t="s">
        <v>158</v>
      </c>
      <c r="QQ73" s="131" t="s">
        <v>158</v>
      </c>
      <c r="QR73" s="131" t="s">
        <v>158</v>
      </c>
      <c r="QS73" s="131" t="s">
        <v>158</v>
      </c>
      <c r="QT73" s="131" t="s">
        <v>158</v>
      </c>
      <c r="QU73" s="131" t="s">
        <v>158</v>
      </c>
      <c r="QV73" s="131" t="s">
        <v>158</v>
      </c>
      <c r="QW73" s="131" t="s">
        <v>158</v>
      </c>
      <c r="QX73" s="131" t="s">
        <v>158</v>
      </c>
      <c r="QY73" s="130" t="s">
        <v>158</v>
      </c>
      <c r="QZ73" s="131">
        <v>6.5609972356540336</v>
      </c>
      <c r="RA73" s="131">
        <v>5.6473743016759776</v>
      </c>
      <c r="RB73" s="131">
        <v>6.648389760528489</v>
      </c>
      <c r="RC73" s="131">
        <v>4.4662824207492795</v>
      </c>
      <c r="RD73" s="131">
        <v>4.4990093936806144</v>
      </c>
      <c r="RE73" s="131">
        <v>4.0305031446540882</v>
      </c>
      <c r="RF73" s="131">
        <v>4.2300373134328364</v>
      </c>
      <c r="RG73" s="131">
        <v>3.4721875000000004</v>
      </c>
      <c r="RH73" s="131">
        <v>3.166477024070022</v>
      </c>
      <c r="RI73" s="131">
        <v>2.1341176470588237</v>
      </c>
      <c r="RJ73" s="131">
        <v>2.4906235565819856</v>
      </c>
      <c r="RK73" s="131">
        <v>2.6338461538461542</v>
      </c>
      <c r="RL73" s="131" t="s">
        <v>158</v>
      </c>
      <c r="RM73" s="131" t="s">
        <v>158</v>
      </c>
      <c r="RN73" s="131" t="s">
        <v>158</v>
      </c>
      <c r="RO73" s="131" t="s">
        <v>158</v>
      </c>
      <c r="RP73" s="131" t="s">
        <v>158</v>
      </c>
      <c r="RQ73" s="131" t="s">
        <v>158</v>
      </c>
      <c r="RR73" s="131" t="s">
        <v>158</v>
      </c>
      <c r="RS73" s="131" t="s">
        <v>158</v>
      </c>
      <c r="RT73" s="131" t="s">
        <v>158</v>
      </c>
      <c r="RU73" s="131" t="s">
        <v>158</v>
      </c>
      <c r="RV73" s="131" t="s">
        <v>158</v>
      </c>
      <c r="RW73" s="131" t="s">
        <v>158</v>
      </c>
      <c r="RX73" s="131" t="s">
        <v>158</v>
      </c>
      <c r="RY73" s="131" t="s">
        <v>158</v>
      </c>
      <c r="RZ73" s="130" t="s">
        <v>158</v>
      </c>
      <c r="SA73" s="131">
        <v>7.4660151471334366</v>
      </c>
      <c r="SB73" s="131">
        <v>6.1765363128491613</v>
      </c>
      <c r="SC73" s="131">
        <v>7.185334434351776</v>
      </c>
      <c r="SD73" s="131">
        <v>5.1682997118155622</v>
      </c>
      <c r="SE73" s="131">
        <v>5.2223228010247649</v>
      </c>
      <c r="SF73" s="131">
        <v>4.5367924528301886</v>
      </c>
      <c r="SG73" s="131">
        <v>4.645009328358209</v>
      </c>
      <c r="SH73" s="131">
        <v>4.2050625000000004</v>
      </c>
      <c r="SI73" s="131">
        <v>3.7172866520787742</v>
      </c>
      <c r="SJ73" s="131">
        <v>2.3741176470588234</v>
      </c>
      <c r="SK73" s="131">
        <v>2.8719630484988454</v>
      </c>
      <c r="SL73" s="131">
        <v>3.0492307692307694</v>
      </c>
      <c r="SM73" s="131" t="s">
        <v>158</v>
      </c>
      <c r="SN73" s="131" t="s">
        <v>158</v>
      </c>
      <c r="SO73" s="131" t="s">
        <v>158</v>
      </c>
      <c r="SP73" s="131" t="s">
        <v>158</v>
      </c>
      <c r="SQ73" s="131" t="s">
        <v>158</v>
      </c>
      <c r="SR73" s="131" t="s">
        <v>158</v>
      </c>
      <c r="SS73" s="131" t="s">
        <v>158</v>
      </c>
      <c r="ST73" s="131" t="s">
        <v>158</v>
      </c>
      <c r="SU73" s="131" t="s">
        <v>158</v>
      </c>
      <c r="SV73" s="131" t="s">
        <v>158</v>
      </c>
      <c r="SW73" s="131" t="s">
        <v>158</v>
      </c>
      <c r="SX73" s="131" t="s">
        <v>158</v>
      </c>
      <c r="SY73" s="131" t="s">
        <v>158</v>
      </c>
      <c r="SZ73" s="131" t="s">
        <v>158</v>
      </c>
      <c r="TA73" s="378" t="s">
        <v>158</v>
      </c>
      <c r="TB73" s="132">
        <v>-1.0899383983572895</v>
      </c>
      <c r="TC73" s="132">
        <v>3.0406249999999999</v>
      </c>
      <c r="TD73" s="132">
        <v>0.83203125</v>
      </c>
      <c r="TE73" s="132">
        <v>2.6541666666666668</v>
      </c>
      <c r="TF73" s="132">
        <v>1.7520661157024793</v>
      </c>
      <c r="TG73" s="132">
        <v>1.0816326530612246</v>
      </c>
      <c r="TH73" s="132">
        <v>0.11498257839721254</v>
      </c>
      <c r="TI73" s="132">
        <v>-1.2195121951219513E-2</v>
      </c>
      <c r="TJ73" s="132">
        <v>1.0564516129032258</v>
      </c>
      <c r="TK73" s="132">
        <v>1.2007575757575757</v>
      </c>
      <c r="TL73" s="132">
        <v>-2.3255813953488372E-2</v>
      </c>
      <c r="TM73" s="132">
        <v>9.2307692307692313E-2</v>
      </c>
      <c r="TN73" s="132" t="s">
        <v>158</v>
      </c>
      <c r="TO73" s="132" t="s">
        <v>158</v>
      </c>
      <c r="TP73" s="132" t="s">
        <v>158</v>
      </c>
      <c r="TQ73" s="132" t="s">
        <v>158</v>
      </c>
      <c r="TR73" s="132" t="s">
        <v>158</v>
      </c>
      <c r="TS73" s="132" t="s">
        <v>158</v>
      </c>
      <c r="TT73" s="132" t="s">
        <v>158</v>
      </c>
      <c r="TU73" s="132" t="s">
        <v>158</v>
      </c>
      <c r="TV73" s="132" t="s">
        <v>158</v>
      </c>
      <c r="TW73" s="132" t="s">
        <v>158</v>
      </c>
      <c r="TX73" s="132" t="s">
        <v>158</v>
      </c>
      <c r="TY73" s="132" t="s">
        <v>158</v>
      </c>
      <c r="TZ73" s="132" t="s">
        <v>158</v>
      </c>
      <c r="UA73" s="132" t="s">
        <v>158</v>
      </c>
      <c r="UB73" s="235" t="s">
        <v>158</v>
      </c>
      <c r="UC73" s="236">
        <v>5.25</v>
      </c>
      <c r="UD73" s="236">
        <v>4.38</v>
      </c>
      <c r="UE73" s="236">
        <v>3.57</v>
      </c>
      <c r="UF73" s="236">
        <v>-1.21</v>
      </c>
      <c r="UG73" s="236">
        <v>3.03</v>
      </c>
      <c r="UH73" s="236">
        <v>1.28</v>
      </c>
      <c r="UI73" s="236">
        <v>1.58</v>
      </c>
      <c r="UJ73" s="236">
        <v>2.38</v>
      </c>
      <c r="UK73" s="236">
        <v>4.5199999999999996</v>
      </c>
      <c r="UL73" s="236">
        <v>5.25</v>
      </c>
      <c r="UM73" s="236">
        <v>5.49</v>
      </c>
      <c r="UN73" s="236">
        <v>5.49</v>
      </c>
      <c r="UO73" s="231" t="s">
        <v>5</v>
      </c>
      <c r="UP73" s="231" t="s">
        <v>5</v>
      </c>
      <c r="UQ73" s="231" t="s">
        <v>5</v>
      </c>
      <c r="UR73" s="231" t="s">
        <v>5</v>
      </c>
      <c r="US73" s="231" t="s">
        <v>5</v>
      </c>
      <c r="UT73" s="231" t="s">
        <v>5</v>
      </c>
      <c r="UU73" s="231" t="s">
        <v>5</v>
      </c>
      <c r="UV73" s="231" t="s">
        <v>5</v>
      </c>
      <c r="UW73" s="231" t="s">
        <v>5</v>
      </c>
      <c r="UX73" s="231" t="s">
        <v>5</v>
      </c>
      <c r="UY73" s="231" t="s">
        <v>5</v>
      </c>
      <c r="UZ73" s="231" t="s">
        <v>5</v>
      </c>
      <c r="VA73" s="231" t="s">
        <v>5</v>
      </c>
      <c r="VB73" s="231" t="s">
        <v>5</v>
      </c>
      <c r="VC73" s="130" t="s">
        <v>158</v>
      </c>
      <c r="VD73" s="131">
        <v>5.2057142857142855</v>
      </c>
      <c r="VE73" s="131">
        <v>5.7077625570776256</v>
      </c>
      <c r="VF73" s="131">
        <v>7.9859943977591046</v>
      </c>
      <c r="VG73" s="131" t="s">
        <v>1282</v>
      </c>
      <c r="VH73" s="131">
        <v>6.0726072607260724</v>
      </c>
      <c r="VI73" s="131">
        <v>12.3203125</v>
      </c>
      <c r="VJ73" s="131">
        <v>7.7784810126582267</v>
      </c>
      <c r="VK73" s="131">
        <v>4.8949579831932777</v>
      </c>
      <c r="VL73" s="131">
        <v>2.086283185840708</v>
      </c>
      <c r="VM73" s="131">
        <v>1.539047619047619</v>
      </c>
      <c r="VN73" s="131">
        <v>1.2076502732240437</v>
      </c>
      <c r="VO73" s="131">
        <v>1.227686703096539</v>
      </c>
      <c r="VP73" s="131" t="s">
        <v>158</v>
      </c>
      <c r="VQ73" s="131" t="s">
        <v>158</v>
      </c>
      <c r="VR73" s="131" t="s">
        <v>158</v>
      </c>
      <c r="VS73" s="131" t="s">
        <v>158</v>
      </c>
      <c r="VT73" s="131" t="s">
        <v>158</v>
      </c>
      <c r="VU73" s="131" t="s">
        <v>158</v>
      </c>
      <c r="VV73" s="131" t="s">
        <v>158</v>
      </c>
      <c r="VW73" s="131" t="s">
        <v>158</v>
      </c>
      <c r="VX73" s="131" t="s">
        <v>158</v>
      </c>
      <c r="VY73" s="131" t="s">
        <v>158</v>
      </c>
      <c r="VZ73" s="131" t="s">
        <v>158</v>
      </c>
      <c r="WA73" s="131" t="s">
        <v>158</v>
      </c>
      <c r="WB73" s="131" t="s">
        <v>158</v>
      </c>
      <c r="WC73" s="131" t="s">
        <v>158</v>
      </c>
      <c r="WD73" s="130" t="s">
        <v>158</v>
      </c>
      <c r="WE73" s="131">
        <v>6.0694517108708004</v>
      </c>
      <c r="WF73" s="131">
        <v>7.2123287671232879</v>
      </c>
      <c r="WG73" s="131">
        <v>8.8095238095238102</v>
      </c>
      <c r="WH73" s="131" t="s">
        <v>1282</v>
      </c>
      <c r="WI73" s="131">
        <v>7.1848184818481853</v>
      </c>
      <c r="WJ73" s="131">
        <v>14.304687499999998</v>
      </c>
      <c r="WK73" s="131">
        <v>10</v>
      </c>
      <c r="WL73" s="131">
        <v>5.6932773109243699</v>
      </c>
      <c r="WM73" s="131">
        <v>2.5818584070796464</v>
      </c>
      <c r="WN73" s="131">
        <v>1.7276190476190476</v>
      </c>
      <c r="WO73" s="131">
        <v>1.5227686703096537</v>
      </c>
      <c r="WP73" s="131">
        <v>1.5591985428051003</v>
      </c>
      <c r="WQ73" s="131" t="s">
        <v>158</v>
      </c>
      <c r="WR73" s="131" t="s">
        <v>158</v>
      </c>
      <c r="WS73" s="131" t="s">
        <v>158</v>
      </c>
      <c r="WT73" s="131" t="s">
        <v>158</v>
      </c>
      <c r="WU73" s="131" t="s">
        <v>158</v>
      </c>
      <c r="WV73" s="131" t="s">
        <v>158</v>
      </c>
      <c r="WW73" s="131" t="s">
        <v>158</v>
      </c>
      <c r="WX73" s="131" t="s">
        <v>158</v>
      </c>
      <c r="WY73" s="131" t="s">
        <v>158</v>
      </c>
      <c r="WZ73" s="131" t="s">
        <v>158</v>
      </c>
      <c r="XA73" s="131" t="s">
        <v>158</v>
      </c>
      <c r="XB73" s="131" t="s">
        <v>158</v>
      </c>
      <c r="XC73" s="131" t="s">
        <v>158</v>
      </c>
      <c r="XD73" s="131" t="s">
        <v>158</v>
      </c>
      <c r="XE73" s="130" t="s">
        <v>158</v>
      </c>
      <c r="XF73" s="131">
        <v>6.9066662857142864</v>
      </c>
      <c r="XG73" s="131">
        <v>7.8881278538812785</v>
      </c>
      <c r="XH73" s="131">
        <v>9.5210084033613462</v>
      </c>
      <c r="XI73" s="131" t="s">
        <v>1282</v>
      </c>
      <c r="XJ73" s="131">
        <v>8.3399339933993399</v>
      </c>
      <c r="XK73" s="131">
        <v>16.1015625</v>
      </c>
      <c r="XL73" s="131">
        <v>10.981012658227849</v>
      </c>
      <c r="XM73" s="131">
        <v>6.8949579831932777</v>
      </c>
      <c r="XN73" s="131">
        <v>3.0309734513274336</v>
      </c>
      <c r="XO73" s="131">
        <v>1.9219047619047618</v>
      </c>
      <c r="XP73" s="131">
        <v>1.7559198542805101</v>
      </c>
      <c r="XQ73" s="131">
        <v>1.8051001821493624</v>
      </c>
      <c r="XR73" s="131" t="s">
        <v>158</v>
      </c>
      <c r="XS73" s="131" t="s">
        <v>158</v>
      </c>
      <c r="XT73" s="131" t="s">
        <v>158</v>
      </c>
      <c r="XU73" s="131" t="s">
        <v>158</v>
      </c>
      <c r="XV73" s="131" t="s">
        <v>158</v>
      </c>
      <c r="XW73" s="131" t="s">
        <v>158</v>
      </c>
      <c r="XX73" s="131" t="s">
        <v>158</v>
      </c>
      <c r="XY73" s="131" t="s">
        <v>158</v>
      </c>
      <c r="XZ73" s="131" t="s">
        <v>158</v>
      </c>
      <c r="YA73" s="131" t="s">
        <v>158</v>
      </c>
      <c r="YB73" s="131" t="s">
        <v>158</v>
      </c>
      <c r="YC73" s="131" t="s">
        <v>158</v>
      </c>
      <c r="YD73" s="131" t="s">
        <v>158</v>
      </c>
      <c r="YE73" s="131" t="s">
        <v>158</v>
      </c>
      <c r="YF73" s="235" t="s">
        <v>158</v>
      </c>
      <c r="YG73" s="8">
        <v>243.5</v>
      </c>
      <c r="YH73" s="8">
        <v>256</v>
      </c>
      <c r="YI73" s="8">
        <v>256</v>
      </c>
      <c r="YJ73" s="8">
        <v>240</v>
      </c>
      <c r="YK73" s="8">
        <v>242</v>
      </c>
      <c r="YL73" s="8">
        <v>245</v>
      </c>
      <c r="YM73" s="8">
        <v>287</v>
      </c>
      <c r="YN73" s="8">
        <v>246</v>
      </c>
      <c r="YO73" s="8">
        <v>248</v>
      </c>
      <c r="YP73" s="8">
        <v>264</v>
      </c>
      <c r="YQ73" s="8">
        <v>258</v>
      </c>
      <c r="YR73" s="8">
        <v>260</v>
      </c>
      <c r="YS73" s="231" t="s">
        <v>5</v>
      </c>
      <c r="YT73" s="231" t="s">
        <v>5</v>
      </c>
      <c r="YU73" s="231" t="s">
        <v>5</v>
      </c>
      <c r="YV73" s="231" t="s">
        <v>5</v>
      </c>
      <c r="YW73" s="231" t="s">
        <v>5</v>
      </c>
      <c r="YX73" s="231" t="s">
        <v>5</v>
      </c>
      <c r="YY73" s="231" t="s">
        <v>5</v>
      </c>
      <c r="YZ73" s="231" t="s">
        <v>5</v>
      </c>
      <c r="ZA73" s="231" t="s">
        <v>5</v>
      </c>
      <c r="ZB73" s="231" t="s">
        <v>5</v>
      </c>
      <c r="ZC73" s="231" t="s">
        <v>5</v>
      </c>
      <c r="ZD73" s="231" t="s">
        <v>5</v>
      </c>
      <c r="ZE73" s="231" t="s">
        <v>5</v>
      </c>
      <c r="ZF73" s="231" t="s">
        <v>5</v>
      </c>
      <c r="ZG73" s="235" t="s">
        <v>158</v>
      </c>
      <c r="ZH73" s="133">
        <v>0.48849999999999999</v>
      </c>
      <c r="ZI73" s="133">
        <v>0.58099999999999996</v>
      </c>
      <c r="ZJ73" s="133">
        <v>0.89019999999999999</v>
      </c>
      <c r="ZK73" s="133">
        <v>0.6734</v>
      </c>
      <c r="ZL73" s="133">
        <v>0.63829999999999998</v>
      </c>
      <c r="ZM73" s="133">
        <v>0.51639999999999997</v>
      </c>
      <c r="ZN73" s="133">
        <v>0.37810000000000005</v>
      </c>
      <c r="ZO73" s="133">
        <v>-3.6299999999999999E-2</v>
      </c>
      <c r="ZP73" s="133">
        <v>-0.10859999999999999</v>
      </c>
      <c r="ZQ73" s="133">
        <v>0.1225</v>
      </c>
      <c r="ZR73" s="133">
        <v>0.1416</v>
      </c>
      <c r="ZS73" s="133">
        <v>0.1782</v>
      </c>
      <c r="ZT73" s="379" t="s">
        <v>158</v>
      </c>
      <c r="ZU73" s="133">
        <v>0.1082</v>
      </c>
      <c r="ZV73" s="133">
        <v>0.1168</v>
      </c>
      <c r="ZW73" s="133">
        <v>0.12390000000000001</v>
      </c>
      <c r="ZX73" s="133">
        <v>9.2100000000000015E-2</v>
      </c>
      <c r="ZY73" s="133">
        <v>9.1199999999999989E-2</v>
      </c>
      <c r="ZZ73" s="133">
        <v>6.1699999999999998E-2</v>
      </c>
      <c r="AAA73" s="133">
        <v>5.6799999999999996E-2</v>
      </c>
      <c r="AAB73" s="133">
        <v>3.6400000000000002E-2</v>
      </c>
      <c r="AAC73" s="133">
        <v>2.3199999999999998E-2</v>
      </c>
      <c r="AAD73" s="133">
        <v>7.2099999999999997E-2</v>
      </c>
      <c r="AAE73" s="133">
        <v>8.5099999999999995E-2</v>
      </c>
      <c r="AAF73" s="133">
        <v>8.8300000000000003E-2</v>
      </c>
      <c r="AAG73" s="235" t="s">
        <v>158</v>
      </c>
      <c r="AAH73" s="8">
        <v>4554.3999999999996</v>
      </c>
      <c r="AAI73" s="8">
        <v>4318</v>
      </c>
      <c r="AAJ73" s="8">
        <v>4294</v>
      </c>
      <c r="AAK73" s="8">
        <v>4181</v>
      </c>
      <c r="AAL73" s="8">
        <v>4122</v>
      </c>
      <c r="AAM73" s="8">
        <v>4016</v>
      </c>
      <c r="AAN73" s="8">
        <v>3880</v>
      </c>
      <c r="AAO73" s="8">
        <v>3716</v>
      </c>
      <c r="AAP73" s="8">
        <v>4277</v>
      </c>
      <c r="AAQ73" s="8">
        <v>4352</v>
      </c>
      <c r="AAR73" s="8">
        <v>4207</v>
      </c>
      <c r="AAS73" s="8">
        <v>4000</v>
      </c>
      <c r="AAT73" s="231" t="s">
        <v>5</v>
      </c>
      <c r="AAU73" s="231" t="s">
        <v>5</v>
      </c>
      <c r="AAV73" s="231" t="s">
        <v>5</v>
      </c>
      <c r="AAW73" s="231" t="s">
        <v>5</v>
      </c>
      <c r="AAX73" s="231" t="s">
        <v>5</v>
      </c>
      <c r="AAY73" s="231" t="s">
        <v>5</v>
      </c>
      <c r="AAZ73" s="231" t="s">
        <v>5</v>
      </c>
      <c r="ABA73" s="231" t="s">
        <v>5</v>
      </c>
      <c r="ABB73" s="231" t="s">
        <v>5</v>
      </c>
      <c r="ABC73" s="231" t="s">
        <v>5</v>
      </c>
      <c r="ABD73" s="231" t="s">
        <v>5</v>
      </c>
      <c r="ABE73" s="231" t="s">
        <v>5</v>
      </c>
      <c r="ABF73" s="231" t="s">
        <v>5</v>
      </c>
      <c r="ABG73" s="231" t="s">
        <v>5</v>
      </c>
      <c r="ABH73" s="235" t="s">
        <v>158</v>
      </c>
      <c r="ABI73" s="8">
        <v>1182.5999999999999</v>
      </c>
      <c r="ABJ73" s="8">
        <v>1432</v>
      </c>
      <c r="ABK73" s="8">
        <v>1211</v>
      </c>
      <c r="ABL73" s="8">
        <v>1388</v>
      </c>
      <c r="ABM73" s="8">
        <v>1171</v>
      </c>
      <c r="ABN73" s="8">
        <v>1113</v>
      </c>
      <c r="ABO73" s="8">
        <v>1072</v>
      </c>
      <c r="ABP73" s="8">
        <v>960</v>
      </c>
      <c r="ABQ73" s="8">
        <v>914</v>
      </c>
      <c r="ABR73" s="8">
        <v>1122</v>
      </c>
      <c r="ABS73" s="8">
        <v>866</v>
      </c>
      <c r="ABT73" s="8">
        <v>845</v>
      </c>
      <c r="ABU73" s="231" t="s">
        <v>5</v>
      </c>
      <c r="ABV73" s="231" t="s">
        <v>5</v>
      </c>
      <c r="ABW73" s="231" t="s">
        <v>5</v>
      </c>
      <c r="ABX73" s="231" t="s">
        <v>5</v>
      </c>
      <c r="ABY73" s="231" t="s">
        <v>5</v>
      </c>
      <c r="ABZ73" s="231" t="s">
        <v>5</v>
      </c>
      <c r="ACA73" s="231" t="s">
        <v>5</v>
      </c>
      <c r="ACB73" s="231" t="s">
        <v>5</v>
      </c>
      <c r="ACC73" s="231" t="s">
        <v>5</v>
      </c>
      <c r="ACD73" s="231" t="s">
        <v>5</v>
      </c>
      <c r="ACE73" s="231" t="s">
        <v>5</v>
      </c>
      <c r="ACF73" s="231" t="s">
        <v>5</v>
      </c>
      <c r="ACG73" s="231" t="s">
        <v>5</v>
      </c>
      <c r="ACH73" s="231" t="s">
        <v>5</v>
      </c>
      <c r="ACI73" s="235" t="s">
        <v>158</v>
      </c>
      <c r="ACJ73" s="8">
        <v>-265.39999999999998</v>
      </c>
      <c r="ACK73" s="8">
        <v>778.4</v>
      </c>
      <c r="ACL73" s="8">
        <v>213</v>
      </c>
      <c r="ACM73" s="8">
        <v>637</v>
      </c>
      <c r="ACN73" s="8">
        <v>424</v>
      </c>
      <c r="ACO73" s="8">
        <v>265</v>
      </c>
      <c r="ACP73" s="8">
        <v>33</v>
      </c>
      <c r="ACQ73" s="8">
        <v>-3</v>
      </c>
      <c r="ACR73" s="8">
        <v>262</v>
      </c>
      <c r="ACS73" s="8">
        <v>317</v>
      </c>
      <c r="ACT73" s="8">
        <v>-6</v>
      </c>
      <c r="ACU73" s="8">
        <v>24</v>
      </c>
      <c r="ACV73" s="238" t="s">
        <v>5</v>
      </c>
      <c r="ACW73" s="238" t="s">
        <v>5</v>
      </c>
      <c r="ACX73" s="238" t="s">
        <v>5</v>
      </c>
      <c r="ACY73" s="238" t="s">
        <v>5</v>
      </c>
      <c r="ACZ73" s="238" t="s">
        <v>5</v>
      </c>
      <c r="ADA73" s="238" t="s">
        <v>5</v>
      </c>
      <c r="ADB73" s="238" t="s">
        <v>5</v>
      </c>
      <c r="ADC73" s="238" t="s">
        <v>5</v>
      </c>
      <c r="ADD73" s="238" t="s">
        <v>5</v>
      </c>
      <c r="ADE73" s="238" t="s">
        <v>5</v>
      </c>
      <c r="ADF73" s="238" t="s">
        <v>5</v>
      </c>
      <c r="ADG73" s="238" t="s">
        <v>5</v>
      </c>
      <c r="ADH73" s="238" t="s">
        <v>5</v>
      </c>
      <c r="ADI73" s="238" t="s">
        <v>5</v>
      </c>
      <c r="ADJ73" s="127" t="s">
        <v>158</v>
      </c>
      <c r="ADK73" s="128">
        <v>0.48034934497816595</v>
      </c>
      <c r="ADL73" s="128">
        <v>0.34042553191489361</v>
      </c>
      <c r="ADM73" s="128">
        <v>0.15392156862745099</v>
      </c>
      <c r="ADN73" s="128">
        <v>0.11458333333333334</v>
      </c>
      <c r="ADO73" s="128">
        <v>6.5217391304347824E-2</v>
      </c>
      <c r="ADP73" s="128">
        <v>0.10759493670886076</v>
      </c>
      <c r="ADQ73" s="128">
        <v>0.11818181818181818</v>
      </c>
      <c r="ADR73" s="128" t="s">
        <v>1282</v>
      </c>
      <c r="ADS73" s="128" t="s">
        <v>1282</v>
      </c>
      <c r="ADT73" s="128">
        <v>8.1967213114754106E-2</v>
      </c>
      <c r="ADU73" s="128">
        <v>6.4102564102564111E-2</v>
      </c>
      <c r="ADV73" s="128">
        <v>5.6818181818181823E-2</v>
      </c>
      <c r="ADW73" s="128">
        <v>4.6728971962616821E-2</v>
      </c>
      <c r="ADX73" s="128">
        <v>6.8493150684931517E-2</v>
      </c>
      <c r="ADY73" s="128" t="s">
        <v>1282</v>
      </c>
      <c r="ADZ73" s="128" t="s">
        <v>1282</v>
      </c>
      <c r="AEA73" s="128" t="s">
        <v>158</v>
      </c>
      <c r="AEB73" s="128" t="s">
        <v>158</v>
      </c>
      <c r="AEC73" s="128" t="s">
        <v>158</v>
      </c>
      <c r="AED73" s="128" t="s">
        <v>158</v>
      </c>
      <c r="AEE73" s="128" t="s">
        <v>158</v>
      </c>
      <c r="AEF73" s="128" t="s">
        <v>158</v>
      </c>
      <c r="AEG73" s="128" t="s">
        <v>158</v>
      </c>
      <c r="AEH73" s="128" t="s">
        <v>158</v>
      </c>
      <c r="AEI73" s="128" t="s">
        <v>158</v>
      </c>
      <c r="AEJ73" s="128" t="s">
        <v>158</v>
      </c>
      <c r="AEK73" s="127" t="s">
        <v>158</v>
      </c>
      <c r="AEL73" s="128">
        <v>0.22649247420936924</v>
      </c>
      <c r="AEM73" s="128">
        <v>0.14301675977653633</v>
      </c>
      <c r="AEN73" s="128">
        <v>8.297274979355905E-2</v>
      </c>
      <c r="AEO73" s="128">
        <v>3.3285302593659943E-2</v>
      </c>
      <c r="AEP73" s="128">
        <v>2.1699402220324508E-2</v>
      </c>
      <c r="AEQ73" s="128">
        <v>1.8710691823899374E-2</v>
      </c>
      <c r="AER73" s="128">
        <v>1.7402052238805969E-2</v>
      </c>
      <c r="AES73" s="128">
        <v>1.2812500000000001E-2</v>
      </c>
      <c r="AET73" s="128">
        <v>1.3566739606126916E-2</v>
      </c>
      <c r="AEU73" s="128">
        <v>1.1764705882352941E-2</v>
      </c>
      <c r="AEV73" s="128">
        <v>1.4896073903002309E-2</v>
      </c>
      <c r="AEW73" s="128">
        <v>1.5384615384615385E-2</v>
      </c>
      <c r="AEX73" s="128" t="s">
        <v>158</v>
      </c>
      <c r="AEY73" s="128" t="s">
        <v>158</v>
      </c>
      <c r="AEZ73" s="128" t="s">
        <v>158</v>
      </c>
      <c r="AFA73" s="128" t="s">
        <v>158</v>
      </c>
      <c r="AFB73" s="128" t="s">
        <v>158</v>
      </c>
      <c r="AFC73" s="128" t="s">
        <v>158</v>
      </c>
      <c r="AFD73" s="128" t="s">
        <v>158</v>
      </c>
      <c r="AFE73" s="128" t="s">
        <v>158</v>
      </c>
      <c r="AFF73" s="128" t="s">
        <v>158</v>
      </c>
      <c r="AFG73" s="128" t="s">
        <v>158</v>
      </c>
      <c r="AFH73" s="128" t="s">
        <v>158</v>
      </c>
      <c r="AFI73" s="128" t="s">
        <v>158</v>
      </c>
      <c r="AFJ73" s="128" t="s">
        <v>158</v>
      </c>
      <c r="AFK73" s="128" t="s">
        <v>158</v>
      </c>
      <c r="AFL73" s="134" t="s">
        <v>158</v>
      </c>
      <c r="AFM73" s="135" t="s">
        <v>1282</v>
      </c>
      <c r="AFN73" s="135">
        <v>0.263103802672148</v>
      </c>
      <c r="AFO73" s="135">
        <v>0.47173708920187796</v>
      </c>
      <c r="AFP73" s="135">
        <v>7.252747252747252E-2</v>
      </c>
      <c r="AFQ73" s="135">
        <v>5.9929245283018878E-2</v>
      </c>
      <c r="AFR73" s="135">
        <v>7.858490566037736E-2</v>
      </c>
      <c r="AFS73" s="135">
        <v>0.56530303030303031</v>
      </c>
      <c r="AFT73" s="135" t="s">
        <v>1282</v>
      </c>
      <c r="AFU73" s="135">
        <v>4.7328244274809167E-2</v>
      </c>
      <c r="AFV73" s="135">
        <v>4.1640378548895907E-2</v>
      </c>
      <c r="AFW73" s="135" t="s">
        <v>1282</v>
      </c>
      <c r="AFX73" s="135">
        <v>0.54166666666666663</v>
      </c>
      <c r="AFY73" s="135" t="s">
        <v>158</v>
      </c>
      <c r="AFZ73" s="135" t="s">
        <v>158</v>
      </c>
      <c r="AGA73" s="135" t="s">
        <v>158</v>
      </c>
      <c r="AGB73" s="135" t="s">
        <v>158</v>
      </c>
      <c r="AGC73" s="135" t="s">
        <v>158</v>
      </c>
      <c r="AGD73" s="135" t="s">
        <v>158</v>
      </c>
      <c r="AGE73" s="135" t="s">
        <v>158</v>
      </c>
      <c r="AGF73" s="135" t="s">
        <v>158</v>
      </c>
      <c r="AGG73" s="135" t="s">
        <v>158</v>
      </c>
      <c r="AGH73" s="135" t="s">
        <v>158</v>
      </c>
      <c r="AGI73" s="135" t="s">
        <v>158</v>
      </c>
      <c r="AGJ73" s="135" t="s">
        <v>158</v>
      </c>
      <c r="AGK73" s="135" t="s">
        <v>158</v>
      </c>
      <c r="AGL73" s="135" t="s">
        <v>158</v>
      </c>
    </row>
    <row r="74" spans="1:870" x14ac:dyDescent="0.2">
      <c r="A74" s="7">
        <v>72</v>
      </c>
      <c r="B74" s="1" t="s">
        <v>439</v>
      </c>
      <c r="C74" s="1" t="s">
        <v>440</v>
      </c>
      <c r="D74" s="94">
        <v>0.54</v>
      </c>
      <c r="E74" s="95">
        <v>0.55000000000000004</v>
      </c>
      <c r="F74" s="57">
        <v>2.2000000000000002</v>
      </c>
      <c r="G74" s="58" t="s">
        <v>185</v>
      </c>
      <c r="H74" s="58">
        <v>2.9737840000000002</v>
      </c>
      <c r="I74" s="226" t="s">
        <v>5</v>
      </c>
      <c r="J74" s="58" t="s">
        <v>185</v>
      </c>
      <c r="K74" s="58" t="s">
        <v>1280</v>
      </c>
      <c r="L74" s="226" t="s">
        <v>5</v>
      </c>
      <c r="M74" s="151">
        <v>2.16</v>
      </c>
      <c r="N74" s="124">
        <v>2.12</v>
      </c>
      <c r="O74" s="124">
        <v>2.08</v>
      </c>
      <c r="P74" s="124">
        <v>2</v>
      </c>
      <c r="Q74" s="124">
        <v>1.8</v>
      </c>
      <c r="R74" s="124">
        <v>0.78</v>
      </c>
      <c r="S74" s="124">
        <v>0.62000000000000011</v>
      </c>
      <c r="T74" s="124">
        <v>0.44</v>
      </c>
      <c r="U74" s="124" t="s">
        <v>1348</v>
      </c>
      <c r="V74" s="124" t="s">
        <v>5</v>
      </c>
      <c r="W74" s="124" t="s">
        <v>5</v>
      </c>
      <c r="X74" s="124" t="s">
        <v>5</v>
      </c>
      <c r="Y74" s="124" t="s">
        <v>5</v>
      </c>
      <c r="Z74" s="124" t="s">
        <v>5</v>
      </c>
      <c r="AA74" s="124" t="s">
        <v>5</v>
      </c>
      <c r="AB74" s="124" t="s">
        <v>5</v>
      </c>
      <c r="AC74" s="124" t="s">
        <v>5</v>
      </c>
      <c r="AD74" s="124" t="s">
        <v>5</v>
      </c>
      <c r="AE74" s="124" t="s">
        <v>5</v>
      </c>
      <c r="AF74" s="124" t="s">
        <v>5</v>
      </c>
      <c r="AG74" s="143" t="s">
        <v>5</v>
      </c>
      <c r="AH74" s="137" t="s">
        <v>5</v>
      </c>
      <c r="AI74" s="137" t="s">
        <v>5</v>
      </c>
      <c r="AJ74" s="137" t="s">
        <v>5</v>
      </c>
      <c r="AK74" s="137" t="s">
        <v>5</v>
      </c>
      <c r="AL74" s="137" t="s">
        <v>5</v>
      </c>
      <c r="AM74" s="137" t="s">
        <v>5</v>
      </c>
      <c r="AN74" s="137" t="s">
        <v>5</v>
      </c>
      <c r="AO74" s="137" t="s">
        <v>5</v>
      </c>
      <c r="AP74" s="137" t="s">
        <v>5</v>
      </c>
      <c r="AQ74" s="137" t="s">
        <v>5</v>
      </c>
      <c r="AR74" s="137" t="s">
        <v>5</v>
      </c>
      <c r="AS74" s="137" t="s">
        <v>5</v>
      </c>
      <c r="AT74" s="137" t="s">
        <v>5</v>
      </c>
      <c r="AU74" s="137" t="s">
        <v>5</v>
      </c>
      <c r="AV74" s="137" t="s">
        <v>5</v>
      </c>
      <c r="AW74" s="137" t="s">
        <v>5</v>
      </c>
      <c r="AX74" s="137" t="s">
        <v>5</v>
      </c>
      <c r="AY74" s="137" t="s">
        <v>5</v>
      </c>
      <c r="AZ74" s="137" t="s">
        <v>5</v>
      </c>
      <c r="BA74" s="137" t="s">
        <v>5</v>
      </c>
      <c r="BB74" s="137" t="s">
        <v>5</v>
      </c>
      <c r="BC74" s="137" t="s">
        <v>5</v>
      </c>
      <c r="BD74" s="137" t="s">
        <v>5</v>
      </c>
      <c r="BE74" s="137" t="s">
        <v>5</v>
      </c>
      <c r="BF74" s="137" t="s">
        <v>5</v>
      </c>
      <c r="BG74" s="137" t="s">
        <v>5</v>
      </c>
      <c r="BH74" s="137" t="s">
        <v>5</v>
      </c>
      <c r="BI74" s="137" t="s">
        <v>5</v>
      </c>
      <c r="BJ74" s="137" t="s">
        <v>5</v>
      </c>
      <c r="BK74" s="137" t="s">
        <v>5</v>
      </c>
      <c r="BL74" s="137" t="s">
        <v>5</v>
      </c>
      <c r="BM74" s="126">
        <v>1.8867924528301883E-2</v>
      </c>
      <c r="BN74" s="125">
        <v>1.9230769230769162E-2</v>
      </c>
      <c r="BO74" s="125">
        <v>4.0000000000000036E-2</v>
      </c>
      <c r="BP74" s="125">
        <v>0.11111111111111116</v>
      </c>
      <c r="BQ74" s="125">
        <v>1.3076923076923075</v>
      </c>
      <c r="BR74" s="125">
        <v>0.25806451612903203</v>
      </c>
      <c r="BS74" s="125">
        <v>0.40909090909090939</v>
      </c>
      <c r="BT74" s="125" t="s">
        <v>158</v>
      </c>
      <c r="BU74" s="125" t="s">
        <v>158</v>
      </c>
      <c r="BV74" s="125" t="s">
        <v>158</v>
      </c>
      <c r="BW74" s="125" t="s">
        <v>158</v>
      </c>
      <c r="BX74" s="125" t="s">
        <v>158</v>
      </c>
      <c r="BY74" s="125" t="s">
        <v>158</v>
      </c>
      <c r="BZ74" s="125" t="s">
        <v>158</v>
      </c>
      <c r="CA74" s="125" t="s">
        <v>158</v>
      </c>
      <c r="CB74" s="125" t="s">
        <v>158</v>
      </c>
      <c r="CC74" s="125" t="s">
        <v>158</v>
      </c>
      <c r="CD74" s="125" t="s">
        <v>158</v>
      </c>
      <c r="CE74" s="125" t="s">
        <v>158</v>
      </c>
      <c r="CF74" s="125" t="s">
        <v>158</v>
      </c>
      <c r="CG74" s="125" t="s">
        <v>158</v>
      </c>
      <c r="CH74" s="125" t="s">
        <v>158</v>
      </c>
      <c r="CI74" s="125" t="s">
        <v>158</v>
      </c>
      <c r="CJ74" s="125" t="s">
        <v>158</v>
      </c>
      <c r="CK74" s="125" t="s">
        <v>158</v>
      </c>
      <c r="CL74" s="125" t="s">
        <v>158</v>
      </c>
      <c r="CM74" s="125" t="s">
        <v>158</v>
      </c>
      <c r="CN74" s="125" t="s">
        <v>158</v>
      </c>
      <c r="CO74" s="125" t="s">
        <v>158</v>
      </c>
      <c r="CP74" s="125" t="s">
        <v>158</v>
      </c>
      <c r="CQ74" s="125" t="s">
        <v>158</v>
      </c>
      <c r="CR74" s="125" t="s">
        <v>158</v>
      </c>
      <c r="CS74" s="125" t="s">
        <v>158</v>
      </c>
      <c r="CT74" s="125" t="s">
        <v>158</v>
      </c>
      <c r="CU74" s="125" t="s">
        <v>158</v>
      </c>
      <c r="CV74" s="125" t="s">
        <v>158</v>
      </c>
      <c r="CW74" s="125" t="s">
        <v>158</v>
      </c>
      <c r="CX74" s="125" t="s">
        <v>158</v>
      </c>
      <c r="CY74" s="125" t="s">
        <v>158</v>
      </c>
      <c r="CZ74" s="125" t="s">
        <v>158</v>
      </c>
      <c r="DA74" s="125" t="s">
        <v>158</v>
      </c>
      <c r="DB74" s="125" t="s">
        <v>158</v>
      </c>
      <c r="DC74" s="125" t="s">
        <v>158</v>
      </c>
      <c r="DD74" s="125" t="s">
        <v>158</v>
      </c>
      <c r="DE74" s="125" t="s">
        <v>158</v>
      </c>
      <c r="DF74" s="125" t="s">
        <v>158</v>
      </c>
      <c r="DG74" s="125" t="s">
        <v>158</v>
      </c>
      <c r="DH74" s="125" t="s">
        <v>158</v>
      </c>
      <c r="DI74" s="125" t="s">
        <v>158</v>
      </c>
      <c r="DJ74" s="125" t="s">
        <v>158</v>
      </c>
      <c r="DK74" s="125" t="s">
        <v>158</v>
      </c>
      <c r="DL74" s="127">
        <v>3.0337916391883574E-2</v>
      </c>
      <c r="DM74" s="128">
        <v>3.0433119560238208E-2</v>
      </c>
      <c r="DN74" s="128">
        <v>3.1239587998208689E-2</v>
      </c>
      <c r="DO74" s="128">
        <v>2.5052393089776265E-2</v>
      </c>
      <c r="DP74" s="128">
        <v>2.7211060553027657E-2</v>
      </c>
      <c r="DQ74" s="128">
        <v>1.1463422363060208E-2</v>
      </c>
      <c r="DR74" s="128">
        <v>1.2445151030303032E-2</v>
      </c>
      <c r="DS74" s="128">
        <v>9.5637047764745887E-3</v>
      </c>
      <c r="DT74" s="128" t="s">
        <v>158</v>
      </c>
      <c r="DU74" s="128" t="s">
        <v>158</v>
      </c>
      <c r="DV74" s="128" t="s">
        <v>158</v>
      </c>
      <c r="DW74" s="128" t="s">
        <v>158</v>
      </c>
      <c r="DX74" s="128" t="s">
        <v>158</v>
      </c>
      <c r="DY74" s="128" t="s">
        <v>158</v>
      </c>
      <c r="DZ74" s="128" t="s">
        <v>158</v>
      </c>
      <c r="EA74" s="128" t="s">
        <v>158</v>
      </c>
      <c r="EB74" s="128" t="s">
        <v>158</v>
      </c>
      <c r="EC74" s="128" t="s">
        <v>158</v>
      </c>
      <c r="ED74" s="128" t="s">
        <v>158</v>
      </c>
      <c r="EE74" s="128" t="s">
        <v>158</v>
      </c>
      <c r="EF74" s="128" t="s">
        <v>158</v>
      </c>
      <c r="EG74" s="128" t="s">
        <v>158</v>
      </c>
      <c r="EH74" s="128" t="s">
        <v>158</v>
      </c>
      <c r="EI74" s="128" t="s">
        <v>158</v>
      </c>
      <c r="EJ74" s="128" t="s">
        <v>158</v>
      </c>
      <c r="EK74" s="128" t="s">
        <v>158</v>
      </c>
      <c r="EL74" s="128" t="s">
        <v>158</v>
      </c>
      <c r="EM74" s="127">
        <v>3.779410409129929E-2</v>
      </c>
      <c r="EN74" s="128">
        <v>3.3633088544591384E-2</v>
      </c>
      <c r="EO74" s="128">
        <v>3.7722319859402463E-2</v>
      </c>
      <c r="EP74" s="128">
        <v>2.9734453781512606E-2</v>
      </c>
      <c r="EQ74" s="128">
        <v>3.0894952973903832E-2</v>
      </c>
      <c r="ER74" s="128">
        <v>1.3182040603852158E-2</v>
      </c>
      <c r="ES74" s="128">
        <v>1.4821002670516061E-2</v>
      </c>
      <c r="ET74" s="128">
        <v>1.132741598550433E-2</v>
      </c>
      <c r="EU74" s="128" t="s">
        <v>158</v>
      </c>
      <c r="EV74" s="128" t="s">
        <v>158</v>
      </c>
      <c r="EW74" s="128" t="s">
        <v>158</v>
      </c>
      <c r="EX74" s="128" t="s">
        <v>158</v>
      </c>
      <c r="EY74" s="128" t="s">
        <v>158</v>
      </c>
      <c r="EZ74" s="128" t="s">
        <v>158</v>
      </c>
      <c r="FA74" s="128" t="s">
        <v>158</v>
      </c>
      <c r="FB74" s="128" t="s">
        <v>158</v>
      </c>
      <c r="FC74" s="128" t="s">
        <v>158</v>
      </c>
      <c r="FD74" s="128" t="s">
        <v>158</v>
      </c>
      <c r="FE74" s="128" t="s">
        <v>158</v>
      </c>
      <c r="FF74" s="128" t="s">
        <v>158</v>
      </c>
      <c r="FG74" s="128" t="s">
        <v>158</v>
      </c>
      <c r="FH74" s="128" t="s">
        <v>158</v>
      </c>
      <c r="FI74" s="128" t="s">
        <v>158</v>
      </c>
      <c r="FJ74" s="128" t="s">
        <v>158</v>
      </c>
      <c r="FK74" s="128" t="s">
        <v>158</v>
      </c>
      <c r="FL74" s="128" t="s">
        <v>158</v>
      </c>
      <c r="FM74" s="128" t="s">
        <v>158</v>
      </c>
      <c r="FN74" s="127">
        <v>4.7525623083565109E-2</v>
      </c>
      <c r="FO74" s="128">
        <v>3.828032377644263E-2</v>
      </c>
      <c r="FP74" s="128">
        <v>7.6489035087719301E-2</v>
      </c>
      <c r="FQ74" s="128">
        <v>3.8460869565217388E-2</v>
      </c>
      <c r="FR74" s="128">
        <v>3.4526424870466324E-2</v>
      </c>
      <c r="FS74" s="128">
        <v>1.6141960159362548E-2</v>
      </c>
      <c r="FT74" s="128">
        <v>2.0156563631901842E-2</v>
      </c>
      <c r="FU74" s="128">
        <v>1.2854300936714646E-2</v>
      </c>
      <c r="FV74" s="128" t="s">
        <v>158</v>
      </c>
      <c r="FW74" s="128" t="s">
        <v>158</v>
      </c>
      <c r="FX74" s="128" t="s">
        <v>158</v>
      </c>
      <c r="FY74" s="128" t="s">
        <v>158</v>
      </c>
      <c r="FZ74" s="128" t="s">
        <v>158</v>
      </c>
      <c r="GA74" s="128" t="s">
        <v>158</v>
      </c>
      <c r="GB74" s="128" t="s">
        <v>158</v>
      </c>
      <c r="GC74" s="128" t="s">
        <v>158</v>
      </c>
      <c r="GD74" s="128" t="s">
        <v>158</v>
      </c>
      <c r="GE74" s="128" t="s">
        <v>158</v>
      </c>
      <c r="GF74" s="128" t="s">
        <v>158</v>
      </c>
      <c r="GG74" s="128" t="s">
        <v>158</v>
      </c>
      <c r="GH74" s="128" t="s">
        <v>158</v>
      </c>
      <c r="GI74" s="128" t="s">
        <v>158</v>
      </c>
      <c r="GJ74" s="128" t="s">
        <v>158</v>
      </c>
      <c r="GK74" s="128" t="s">
        <v>158</v>
      </c>
      <c r="GL74" s="128" t="s">
        <v>158</v>
      </c>
      <c r="GM74" s="128" t="s">
        <v>158</v>
      </c>
      <c r="GN74" s="128" t="s">
        <v>158</v>
      </c>
      <c r="GO74" s="109" t="s">
        <v>158</v>
      </c>
      <c r="GP74" s="129">
        <v>2.69</v>
      </c>
      <c r="GQ74" s="129">
        <v>1.6</v>
      </c>
      <c r="GR74" s="129">
        <v>2.37</v>
      </c>
      <c r="GS74" s="129">
        <v>2.42</v>
      </c>
      <c r="GT74" s="129">
        <v>2.54</v>
      </c>
      <c r="GU74" s="129">
        <v>1.45</v>
      </c>
      <c r="GV74" s="129">
        <v>0.5</v>
      </c>
      <c r="GW74" s="129">
        <v>-2.3199999999999998</v>
      </c>
      <c r="GX74" s="129">
        <v>0.65</v>
      </c>
      <c r="GY74" s="129">
        <v>0.33</v>
      </c>
      <c r="GZ74" s="129" t="s">
        <v>158</v>
      </c>
      <c r="HA74" s="129" t="s">
        <v>158</v>
      </c>
      <c r="HB74" s="129" t="s">
        <v>158</v>
      </c>
      <c r="HC74" s="129" t="s">
        <v>158</v>
      </c>
      <c r="HD74" s="129" t="s">
        <v>158</v>
      </c>
      <c r="HE74" s="129" t="s">
        <v>158</v>
      </c>
      <c r="HF74" s="231" t="s">
        <v>158</v>
      </c>
      <c r="HG74" s="231" t="s">
        <v>158</v>
      </c>
      <c r="HH74" s="231" t="s">
        <v>158</v>
      </c>
      <c r="HI74" s="231" t="s">
        <v>158</v>
      </c>
      <c r="HJ74" s="231" t="s">
        <v>158</v>
      </c>
      <c r="HK74" s="231" t="s">
        <v>158</v>
      </c>
      <c r="HL74" s="231" t="s">
        <v>158</v>
      </c>
      <c r="HM74" s="231" t="s">
        <v>158</v>
      </c>
      <c r="HN74" s="231" t="s">
        <v>158</v>
      </c>
      <c r="HO74" s="231" t="s">
        <v>158</v>
      </c>
      <c r="HP74" s="232" t="s">
        <v>158</v>
      </c>
      <c r="HQ74" s="131">
        <v>32.348686800371752</v>
      </c>
      <c r="HR74" s="131">
        <v>30.586199999999995</v>
      </c>
      <c r="HS74" s="131">
        <v>38.631265822784805</v>
      </c>
      <c r="HT74" s="131">
        <v>36.167163223140498</v>
      </c>
      <c r="HU74" s="131">
        <v>32.081555118110238</v>
      </c>
      <c r="HV74" s="131">
        <v>37.231628137931033</v>
      </c>
      <c r="HW74" s="131">
        <v>111.93834343200001</v>
      </c>
      <c r="HX74" s="131" t="s">
        <v>1288</v>
      </c>
      <c r="HY74" s="131" t="s">
        <v>158</v>
      </c>
      <c r="HZ74" s="131" t="s">
        <v>158</v>
      </c>
      <c r="IA74" s="131" t="s">
        <v>158</v>
      </c>
      <c r="IB74" s="131" t="s">
        <v>158</v>
      </c>
      <c r="IC74" s="131" t="s">
        <v>158</v>
      </c>
      <c r="ID74" s="131" t="s">
        <v>158</v>
      </c>
      <c r="IE74" s="131" t="s">
        <v>158</v>
      </c>
      <c r="IF74" s="131" t="s">
        <v>158</v>
      </c>
      <c r="IG74" s="131" t="s">
        <v>158</v>
      </c>
      <c r="IH74" s="131" t="s">
        <v>158</v>
      </c>
      <c r="II74" s="131" t="s">
        <v>158</v>
      </c>
      <c r="IJ74" s="131" t="s">
        <v>158</v>
      </c>
      <c r="IK74" s="131" t="s">
        <v>158</v>
      </c>
      <c r="IL74" s="131" t="s">
        <v>158</v>
      </c>
      <c r="IM74" s="131" t="s">
        <v>158</v>
      </c>
      <c r="IN74" s="131" t="s">
        <v>158</v>
      </c>
      <c r="IO74" s="131" t="s">
        <v>158</v>
      </c>
      <c r="IP74" s="131" t="s">
        <v>158</v>
      </c>
      <c r="IQ74" s="130" t="s">
        <v>158</v>
      </c>
      <c r="IR74" s="131">
        <v>36.818450461936642</v>
      </c>
      <c r="IS74" s="131">
        <v>62.019221874999992</v>
      </c>
      <c r="IT74" s="131">
        <v>49.968702531645562</v>
      </c>
      <c r="IU74" s="131">
        <v>40.418344214876036</v>
      </c>
      <c r="IV74" s="131">
        <v>39.285206299212597</v>
      </c>
      <c r="IW74" s="131">
        <v>50.635014267586207</v>
      </c>
      <c r="IX74" s="131">
        <v>127.02713087200001</v>
      </c>
      <c r="IY74" s="131" t="s">
        <v>1288</v>
      </c>
      <c r="IZ74" s="131" t="s">
        <v>158</v>
      </c>
      <c r="JA74" s="131" t="s">
        <v>158</v>
      </c>
      <c r="JB74" s="131" t="s">
        <v>158</v>
      </c>
      <c r="JC74" s="131" t="s">
        <v>158</v>
      </c>
      <c r="JD74" s="131" t="s">
        <v>158</v>
      </c>
      <c r="JE74" s="131" t="s">
        <v>158</v>
      </c>
      <c r="JF74" s="131" t="s">
        <v>158</v>
      </c>
      <c r="JG74" s="131" t="s">
        <v>158</v>
      </c>
      <c r="JH74" s="131" t="s">
        <v>158</v>
      </c>
      <c r="JI74" s="131" t="s">
        <v>158</v>
      </c>
      <c r="JJ74" s="131" t="s">
        <v>158</v>
      </c>
      <c r="JK74" s="131" t="s">
        <v>158</v>
      </c>
      <c r="JL74" s="131" t="s">
        <v>158</v>
      </c>
      <c r="JM74" s="131" t="s">
        <v>158</v>
      </c>
      <c r="JN74" s="131" t="s">
        <v>158</v>
      </c>
      <c r="JO74" s="131" t="s">
        <v>158</v>
      </c>
      <c r="JP74" s="131" t="s">
        <v>158</v>
      </c>
      <c r="JQ74" s="131" t="s">
        <v>158</v>
      </c>
      <c r="JR74" s="130" t="s">
        <v>158</v>
      </c>
      <c r="JS74" s="131">
        <v>40.689821561338285</v>
      </c>
      <c r="JT74" s="131">
        <v>74.889237499999993</v>
      </c>
      <c r="JU74" s="131">
        <v>59.307391139240501</v>
      </c>
      <c r="JV74" s="131">
        <v>45.890267355371904</v>
      </c>
      <c r="JW74" s="131">
        <v>45.17491968503937</v>
      </c>
      <c r="JX74" s="131">
        <v>60.301532689655176</v>
      </c>
      <c r="JY74" s="131">
        <v>150.45311272800001</v>
      </c>
      <c r="JZ74" s="131" t="s">
        <v>1288</v>
      </c>
      <c r="KA74" s="131" t="s">
        <v>158</v>
      </c>
      <c r="KB74" s="131" t="s">
        <v>158</v>
      </c>
      <c r="KC74" s="131" t="s">
        <v>158</v>
      </c>
      <c r="KD74" s="131" t="s">
        <v>158</v>
      </c>
      <c r="KE74" s="131" t="s">
        <v>158</v>
      </c>
      <c r="KF74" s="131" t="s">
        <v>158</v>
      </c>
      <c r="KG74" s="131" t="s">
        <v>158</v>
      </c>
      <c r="KH74" s="131" t="s">
        <v>158</v>
      </c>
      <c r="KI74" s="131" t="s">
        <v>158</v>
      </c>
      <c r="KJ74" s="131" t="s">
        <v>158</v>
      </c>
      <c r="KK74" s="131" t="s">
        <v>158</v>
      </c>
      <c r="KL74" s="131" t="s">
        <v>158</v>
      </c>
      <c r="KM74" s="131" t="s">
        <v>158</v>
      </c>
      <c r="KN74" s="131" t="s">
        <v>158</v>
      </c>
      <c r="KO74" s="131" t="s">
        <v>158</v>
      </c>
      <c r="KP74" s="131" t="s">
        <v>158</v>
      </c>
      <c r="KQ74" s="131" t="s">
        <v>158</v>
      </c>
      <c r="KR74" s="131" t="s">
        <v>158</v>
      </c>
      <c r="KS74" s="116" t="s">
        <v>158</v>
      </c>
      <c r="KT74" s="132">
        <v>18.512903225806451</v>
      </c>
      <c r="KU74" s="132">
        <v>10.615384615384615</v>
      </c>
      <c r="KV74" s="132">
        <v>11.946695095948828</v>
      </c>
      <c r="KW74" s="132">
        <v>11.325581395348838</v>
      </c>
      <c r="KX74" s="132">
        <v>9.5932914046121596</v>
      </c>
      <c r="KY74" s="132">
        <v>8.8212765957446813</v>
      </c>
      <c r="KZ74" s="132">
        <v>8.5126050420168067</v>
      </c>
      <c r="LA74" s="132">
        <v>3.3435754189944134</v>
      </c>
      <c r="LB74" s="132" t="s">
        <v>158</v>
      </c>
      <c r="LC74" s="132" t="s">
        <v>158</v>
      </c>
      <c r="LD74" s="132" t="s">
        <v>158</v>
      </c>
      <c r="LE74" s="132" t="s">
        <v>158</v>
      </c>
      <c r="LF74" s="132" t="s">
        <v>158</v>
      </c>
      <c r="LG74" s="132" t="s">
        <v>158</v>
      </c>
      <c r="LH74" s="132" t="s">
        <v>158</v>
      </c>
      <c r="LI74" s="132" t="s">
        <v>158</v>
      </c>
      <c r="LJ74" s="132" t="s">
        <v>158</v>
      </c>
      <c r="LK74" s="132" t="s">
        <v>158</v>
      </c>
      <c r="LL74" s="132" t="s">
        <v>158</v>
      </c>
      <c r="LM74" s="132" t="s">
        <v>158</v>
      </c>
      <c r="LN74" s="132" t="s">
        <v>158</v>
      </c>
      <c r="LO74" s="132" t="s">
        <v>158</v>
      </c>
      <c r="LP74" s="132" t="s">
        <v>158</v>
      </c>
      <c r="LQ74" s="132" t="s">
        <v>158</v>
      </c>
      <c r="LR74" s="132" t="s">
        <v>158</v>
      </c>
      <c r="LS74" s="132" t="s">
        <v>158</v>
      </c>
      <c r="LT74" s="130" t="s">
        <v>158</v>
      </c>
      <c r="LU74" s="131">
        <v>4.7003955258459671</v>
      </c>
      <c r="LV74" s="131">
        <v>4.6100939130434773</v>
      </c>
      <c r="LW74" s="131">
        <v>7.6637178118864888</v>
      </c>
      <c r="LX74" s="131">
        <v>7.7280390246406574</v>
      </c>
      <c r="LY74" s="131">
        <v>8.4941806271853153</v>
      </c>
      <c r="LZ74" s="131">
        <v>6.119960100337674</v>
      </c>
      <c r="MA74" s="131">
        <v>6.5748582766080963</v>
      </c>
      <c r="MB74" s="131">
        <v>13.295579440935674</v>
      </c>
      <c r="MC74" s="131" t="s">
        <v>158</v>
      </c>
      <c r="MD74" s="131" t="s">
        <v>158</v>
      </c>
      <c r="ME74" s="131" t="s">
        <v>158</v>
      </c>
      <c r="MF74" s="131" t="s">
        <v>158</v>
      </c>
      <c r="MG74" s="131" t="s">
        <v>158</v>
      </c>
      <c r="MH74" s="131" t="s">
        <v>158</v>
      </c>
      <c r="MI74" s="131" t="s">
        <v>158</v>
      </c>
      <c r="MJ74" s="131" t="s">
        <v>158</v>
      </c>
      <c r="MK74" s="131" t="s">
        <v>158</v>
      </c>
      <c r="ML74" s="131" t="s">
        <v>158</v>
      </c>
      <c r="MM74" s="131" t="s">
        <v>158</v>
      </c>
      <c r="MN74" s="131" t="s">
        <v>158</v>
      </c>
      <c r="MO74" s="131" t="s">
        <v>158</v>
      </c>
      <c r="MP74" s="131" t="s">
        <v>158</v>
      </c>
      <c r="MQ74" s="131" t="s">
        <v>158</v>
      </c>
      <c r="MR74" s="131" t="s">
        <v>158</v>
      </c>
      <c r="MS74" s="131" t="s">
        <v>158</v>
      </c>
      <c r="MT74" s="131" t="s">
        <v>158</v>
      </c>
      <c r="MU74" s="130" t="s">
        <v>158</v>
      </c>
      <c r="MV74" s="131">
        <v>5.349870332847007</v>
      </c>
      <c r="MW74" s="131">
        <v>9.3478247463768103</v>
      </c>
      <c r="MX74" s="131">
        <v>9.9128523871140448</v>
      </c>
      <c r="MY74" s="131">
        <v>8.6364125236139628</v>
      </c>
      <c r="MZ74" s="131">
        <v>10.401479512237763</v>
      </c>
      <c r="NA74" s="131">
        <v>8.3231457364592369</v>
      </c>
      <c r="NB74" s="131">
        <v>7.461119730388944</v>
      </c>
      <c r="NC74" s="131">
        <v>14.521085024187133</v>
      </c>
      <c r="ND74" s="131" t="s">
        <v>158</v>
      </c>
      <c r="NE74" s="131" t="s">
        <v>158</v>
      </c>
      <c r="NF74" s="131" t="s">
        <v>158</v>
      </c>
      <c r="NG74" s="131" t="s">
        <v>158</v>
      </c>
      <c r="NH74" s="131" t="s">
        <v>158</v>
      </c>
      <c r="NI74" s="131" t="s">
        <v>158</v>
      </c>
      <c r="NJ74" s="131" t="s">
        <v>158</v>
      </c>
      <c r="NK74" s="131" t="s">
        <v>158</v>
      </c>
      <c r="NL74" s="131" t="s">
        <v>158</v>
      </c>
      <c r="NM74" s="131" t="s">
        <v>158</v>
      </c>
      <c r="NN74" s="131" t="s">
        <v>158</v>
      </c>
      <c r="NO74" s="131" t="s">
        <v>158</v>
      </c>
      <c r="NP74" s="131" t="s">
        <v>158</v>
      </c>
      <c r="NQ74" s="131" t="s">
        <v>158</v>
      </c>
      <c r="NR74" s="131" t="s">
        <v>158</v>
      </c>
      <c r="NS74" s="131" t="s">
        <v>158</v>
      </c>
      <c r="NT74" s="131" t="s">
        <v>158</v>
      </c>
      <c r="NU74" s="131" t="s">
        <v>158</v>
      </c>
      <c r="NV74" s="130" t="s">
        <v>158</v>
      </c>
      <c r="NW74" s="131">
        <v>5.9123962711273741</v>
      </c>
      <c r="NX74" s="131">
        <v>11.287653188405796</v>
      </c>
      <c r="NY74" s="131">
        <v>11.765472866857042</v>
      </c>
      <c r="NZ74" s="131">
        <v>9.8056287905544153</v>
      </c>
      <c r="OA74" s="131">
        <v>11.960889246503497</v>
      </c>
      <c r="OB74" s="131">
        <v>9.9120826164978286</v>
      </c>
      <c r="OC74" s="131">
        <v>8.8370781908351432</v>
      </c>
      <c r="OD74" s="131">
        <v>16.512944503164579</v>
      </c>
      <c r="OE74" s="131" t="s">
        <v>158</v>
      </c>
      <c r="OF74" s="131" t="s">
        <v>158</v>
      </c>
      <c r="OG74" s="131" t="s">
        <v>158</v>
      </c>
      <c r="OH74" s="131" t="s">
        <v>158</v>
      </c>
      <c r="OI74" s="131" t="s">
        <v>158</v>
      </c>
      <c r="OJ74" s="131" t="s">
        <v>158</v>
      </c>
      <c r="OK74" s="131" t="s">
        <v>158</v>
      </c>
      <c r="OL74" s="131" t="s">
        <v>158</v>
      </c>
      <c r="OM74" s="131" t="s">
        <v>158</v>
      </c>
      <c r="ON74" s="131" t="s">
        <v>158</v>
      </c>
      <c r="OO74" s="131" t="s">
        <v>158</v>
      </c>
      <c r="OP74" s="131" t="s">
        <v>158</v>
      </c>
      <c r="OQ74" s="131" t="s">
        <v>158</v>
      </c>
      <c r="OR74" s="131" t="s">
        <v>158</v>
      </c>
      <c r="OS74" s="131" t="s">
        <v>158</v>
      </c>
      <c r="OT74" s="131" t="s">
        <v>158</v>
      </c>
      <c r="OU74" s="131" t="s">
        <v>158</v>
      </c>
      <c r="OV74" s="131" t="s">
        <v>158</v>
      </c>
      <c r="OW74" s="378" t="s">
        <v>158</v>
      </c>
      <c r="OX74" s="132">
        <v>5.5677419354838706</v>
      </c>
      <c r="OY74" s="132">
        <v>1.9679487179487178</v>
      </c>
      <c r="OZ74" s="132">
        <v>3.1471215351812365</v>
      </c>
      <c r="PA74" s="132">
        <v>2.463002114164905</v>
      </c>
      <c r="PB74" s="132">
        <v>2.8972746331236898</v>
      </c>
      <c r="PC74" s="132">
        <v>2.7</v>
      </c>
      <c r="PD74" s="132">
        <v>2.5294117647058822</v>
      </c>
      <c r="PE74" s="132">
        <v>0.72346368715083798</v>
      </c>
      <c r="PF74" s="132" t="s">
        <v>158</v>
      </c>
      <c r="PG74" s="132" t="s">
        <v>158</v>
      </c>
      <c r="PH74" s="132" t="s">
        <v>158</v>
      </c>
      <c r="PI74" s="132" t="s">
        <v>158</v>
      </c>
      <c r="PJ74" s="132" t="s">
        <v>158</v>
      </c>
      <c r="PK74" s="132" t="s">
        <v>158</v>
      </c>
      <c r="PL74" s="132" t="s">
        <v>158</v>
      </c>
      <c r="PM74" s="132" t="s">
        <v>158</v>
      </c>
      <c r="PN74" s="132" t="s">
        <v>158</v>
      </c>
      <c r="PO74" s="132" t="s">
        <v>158</v>
      </c>
      <c r="PP74" s="132" t="s">
        <v>158</v>
      </c>
      <c r="PQ74" s="132" t="s">
        <v>158</v>
      </c>
      <c r="PR74" s="132" t="s">
        <v>158</v>
      </c>
      <c r="PS74" s="132" t="s">
        <v>158</v>
      </c>
      <c r="PT74" s="132" t="s">
        <v>158</v>
      </c>
      <c r="PU74" s="132" t="s">
        <v>158</v>
      </c>
      <c r="PV74" s="132" t="s">
        <v>158</v>
      </c>
      <c r="PW74" s="132" t="s">
        <v>158</v>
      </c>
      <c r="PX74" s="130" t="s">
        <v>158</v>
      </c>
      <c r="PY74" s="131">
        <v>15.628951287850525</v>
      </c>
      <c r="PZ74" s="131">
        <v>24.867477263843647</v>
      </c>
      <c r="QA74" s="131">
        <v>29.092012804878049</v>
      </c>
      <c r="QB74" s="131">
        <v>35.535712493562229</v>
      </c>
      <c r="QC74" s="131">
        <v>28.125449023154847</v>
      </c>
      <c r="QD74" s="131">
        <v>19.994763259259258</v>
      </c>
      <c r="QE74" s="131">
        <v>22.127346957488374</v>
      </c>
      <c r="QF74" s="131">
        <v>61.447137416216215</v>
      </c>
      <c r="QG74" s="131" t="s">
        <v>158</v>
      </c>
      <c r="QH74" s="131" t="s">
        <v>158</v>
      </c>
      <c r="QI74" s="131" t="s">
        <v>158</v>
      </c>
      <c r="QJ74" s="131" t="s">
        <v>158</v>
      </c>
      <c r="QK74" s="131" t="s">
        <v>158</v>
      </c>
      <c r="QL74" s="131" t="s">
        <v>158</v>
      </c>
      <c r="QM74" s="131" t="s">
        <v>158</v>
      </c>
      <c r="QN74" s="131" t="s">
        <v>158</v>
      </c>
      <c r="QO74" s="131" t="s">
        <v>158</v>
      </c>
      <c r="QP74" s="131" t="s">
        <v>158</v>
      </c>
      <c r="QQ74" s="131" t="s">
        <v>158</v>
      </c>
      <c r="QR74" s="131" t="s">
        <v>158</v>
      </c>
      <c r="QS74" s="131" t="s">
        <v>158</v>
      </c>
      <c r="QT74" s="131" t="s">
        <v>158</v>
      </c>
      <c r="QU74" s="131" t="s">
        <v>158</v>
      </c>
      <c r="QV74" s="131" t="s">
        <v>158</v>
      </c>
      <c r="QW74" s="131" t="s">
        <v>158</v>
      </c>
      <c r="QX74" s="131" t="s">
        <v>158</v>
      </c>
      <c r="QY74" s="130" t="s">
        <v>158</v>
      </c>
      <c r="QZ74" s="131">
        <v>17.788473835578777</v>
      </c>
      <c r="RA74" s="131">
        <v>50.42344553745928</v>
      </c>
      <c r="RB74" s="131">
        <v>37.629886128048781</v>
      </c>
      <c r="RC74" s="131">
        <v>39.712671149356218</v>
      </c>
      <c r="RD74" s="131">
        <v>34.440788891461651</v>
      </c>
      <c r="RE74" s="131">
        <v>27.192878032592592</v>
      </c>
      <c r="RF74" s="131">
        <v>25.110014242139535</v>
      </c>
      <c r="RG74" s="131">
        <v>67.110960517189184</v>
      </c>
      <c r="RH74" s="131" t="s">
        <v>158</v>
      </c>
      <c r="RI74" s="131" t="s">
        <v>158</v>
      </c>
      <c r="RJ74" s="131" t="s">
        <v>158</v>
      </c>
      <c r="RK74" s="131" t="s">
        <v>158</v>
      </c>
      <c r="RL74" s="131" t="s">
        <v>158</v>
      </c>
      <c r="RM74" s="131" t="s">
        <v>158</v>
      </c>
      <c r="RN74" s="131" t="s">
        <v>158</v>
      </c>
      <c r="RO74" s="131" t="s">
        <v>158</v>
      </c>
      <c r="RP74" s="131" t="s">
        <v>158</v>
      </c>
      <c r="RQ74" s="131" t="s">
        <v>158</v>
      </c>
      <c r="RR74" s="131" t="s">
        <v>158</v>
      </c>
      <c r="RS74" s="131" t="s">
        <v>158</v>
      </c>
      <c r="RT74" s="131" t="s">
        <v>158</v>
      </c>
      <c r="RU74" s="131" t="s">
        <v>158</v>
      </c>
      <c r="RV74" s="131" t="s">
        <v>158</v>
      </c>
      <c r="RW74" s="131" t="s">
        <v>158</v>
      </c>
      <c r="RX74" s="131" t="s">
        <v>158</v>
      </c>
      <c r="RY74" s="131" t="s">
        <v>158</v>
      </c>
      <c r="RZ74" s="130" t="s">
        <v>158</v>
      </c>
      <c r="SA74" s="131">
        <v>19.658888876013904</v>
      </c>
      <c r="SB74" s="131">
        <v>60.887145537459276</v>
      </c>
      <c r="SC74" s="131">
        <v>44.662564006097568</v>
      </c>
      <c r="SD74" s="131">
        <v>45.089058739055787</v>
      </c>
      <c r="SE74" s="131">
        <v>39.604217939218522</v>
      </c>
      <c r="SF74" s="131">
        <v>32.384156444444443</v>
      </c>
      <c r="SG74" s="131">
        <v>29.740731585767442</v>
      </c>
      <c r="SH74" s="131">
        <v>76.316581352463317</v>
      </c>
      <c r="SI74" s="131" t="s">
        <v>158</v>
      </c>
      <c r="SJ74" s="131" t="s">
        <v>158</v>
      </c>
      <c r="SK74" s="131" t="s">
        <v>158</v>
      </c>
      <c r="SL74" s="131" t="s">
        <v>158</v>
      </c>
      <c r="SM74" s="131" t="s">
        <v>158</v>
      </c>
      <c r="SN74" s="131" t="s">
        <v>158</v>
      </c>
      <c r="SO74" s="131" t="s">
        <v>158</v>
      </c>
      <c r="SP74" s="131" t="s">
        <v>158</v>
      </c>
      <c r="SQ74" s="131" t="s">
        <v>158</v>
      </c>
      <c r="SR74" s="131" t="s">
        <v>158</v>
      </c>
      <c r="SS74" s="131" t="s">
        <v>158</v>
      </c>
      <c r="ST74" s="131" t="s">
        <v>158</v>
      </c>
      <c r="SU74" s="131" t="s">
        <v>158</v>
      </c>
      <c r="SV74" s="131" t="s">
        <v>158</v>
      </c>
      <c r="SW74" s="131" t="s">
        <v>158</v>
      </c>
      <c r="SX74" s="131" t="s">
        <v>158</v>
      </c>
      <c r="SY74" s="131" t="s">
        <v>158</v>
      </c>
      <c r="SZ74" s="131" t="s">
        <v>158</v>
      </c>
      <c r="TA74" s="378" t="s">
        <v>158</v>
      </c>
      <c r="TB74" s="132">
        <v>5.225806451612903</v>
      </c>
      <c r="TC74" s="132">
        <v>1.7179487179487178</v>
      </c>
      <c r="TD74" s="132">
        <v>3.0149253731343282</v>
      </c>
      <c r="TE74" s="132">
        <v>2.2811839323467229</v>
      </c>
      <c r="TF74" s="132">
        <v>2.8197064989517822</v>
      </c>
      <c r="TG74" s="132">
        <v>2.6276595744680851</v>
      </c>
      <c r="TH74" s="132">
        <v>2.2899159663865545</v>
      </c>
      <c r="TI74" s="132">
        <v>0.63687150837988826</v>
      </c>
      <c r="TJ74" s="132" t="s">
        <v>158</v>
      </c>
      <c r="TK74" s="132" t="s">
        <v>158</v>
      </c>
      <c r="TL74" s="132" t="s">
        <v>158</v>
      </c>
      <c r="TM74" s="132" t="s">
        <v>158</v>
      </c>
      <c r="TN74" s="132" t="s">
        <v>158</v>
      </c>
      <c r="TO74" s="132" t="s">
        <v>158</v>
      </c>
      <c r="TP74" s="132" t="s">
        <v>158</v>
      </c>
      <c r="TQ74" s="132" t="s">
        <v>158</v>
      </c>
      <c r="TR74" s="132" t="s">
        <v>158</v>
      </c>
      <c r="TS74" s="132" t="s">
        <v>158</v>
      </c>
      <c r="TT74" s="132" t="s">
        <v>158</v>
      </c>
      <c r="TU74" s="132" t="s">
        <v>158</v>
      </c>
      <c r="TV74" s="132" t="s">
        <v>158</v>
      </c>
      <c r="TW74" s="132" t="s">
        <v>158</v>
      </c>
      <c r="TX74" s="132" t="s">
        <v>158</v>
      </c>
      <c r="TY74" s="132" t="s">
        <v>158</v>
      </c>
      <c r="TZ74" s="132" t="s">
        <v>158</v>
      </c>
      <c r="UA74" s="132" t="s">
        <v>158</v>
      </c>
      <c r="UB74" s="235" t="s">
        <v>158</v>
      </c>
      <c r="UC74" s="236">
        <v>10.38</v>
      </c>
      <c r="UD74" s="236">
        <v>9.8000000000000007</v>
      </c>
      <c r="UE74" s="236">
        <v>10.33</v>
      </c>
      <c r="UF74" s="236">
        <v>11.83</v>
      </c>
      <c r="UG74" s="236">
        <v>11</v>
      </c>
      <c r="UH74" s="236">
        <v>9.83</v>
      </c>
      <c r="UI74" s="236">
        <v>8.94</v>
      </c>
      <c r="UJ74" s="236">
        <v>0</v>
      </c>
      <c r="UK74" s="236">
        <v>0</v>
      </c>
      <c r="UL74" s="236">
        <v>0</v>
      </c>
      <c r="UM74" s="236">
        <v>0</v>
      </c>
      <c r="UN74" s="236" t="s">
        <v>5</v>
      </c>
      <c r="UO74" s="231" t="s">
        <v>5</v>
      </c>
      <c r="UP74" s="231" t="s">
        <v>5</v>
      </c>
      <c r="UQ74" s="231" t="s">
        <v>5</v>
      </c>
      <c r="UR74" s="231" t="s">
        <v>5</v>
      </c>
      <c r="US74" s="231" t="s">
        <v>5</v>
      </c>
      <c r="UT74" s="231" t="s">
        <v>5</v>
      </c>
      <c r="UU74" s="231" t="s">
        <v>5</v>
      </c>
      <c r="UV74" s="231" t="s">
        <v>5</v>
      </c>
      <c r="UW74" s="231" t="s">
        <v>5</v>
      </c>
      <c r="UX74" s="231" t="s">
        <v>5</v>
      </c>
      <c r="UY74" s="231" t="s">
        <v>5</v>
      </c>
      <c r="UZ74" s="231" t="s">
        <v>5</v>
      </c>
      <c r="VA74" s="231" t="s">
        <v>5</v>
      </c>
      <c r="VB74" s="231" t="s">
        <v>5</v>
      </c>
      <c r="VC74" s="130" t="s">
        <v>158</v>
      </c>
      <c r="VD74" s="131">
        <v>6.6878610789980737</v>
      </c>
      <c r="VE74" s="131">
        <v>3.7224489795918361</v>
      </c>
      <c r="VF74" s="131">
        <v>6.6795740561471444</v>
      </c>
      <c r="VG74" s="131">
        <v>5.7100591715976332</v>
      </c>
      <c r="VH74" s="131">
        <v>5.7045454545454541</v>
      </c>
      <c r="VI74" s="131">
        <v>4.145473041709054</v>
      </c>
      <c r="VJ74" s="131">
        <v>4.8959731543624168</v>
      </c>
      <c r="VK74" s="131" t="s">
        <v>2188</v>
      </c>
      <c r="VL74" s="131" t="s">
        <v>2188</v>
      </c>
      <c r="VM74" s="131" t="s">
        <v>2188</v>
      </c>
      <c r="VN74" s="131" t="s">
        <v>2188</v>
      </c>
      <c r="VO74" s="131" t="s">
        <v>158</v>
      </c>
      <c r="VP74" s="131" t="s">
        <v>158</v>
      </c>
      <c r="VQ74" s="131" t="s">
        <v>158</v>
      </c>
      <c r="VR74" s="131" t="s">
        <v>158</v>
      </c>
      <c r="VS74" s="131" t="s">
        <v>158</v>
      </c>
      <c r="VT74" s="131" t="s">
        <v>158</v>
      </c>
      <c r="VU74" s="131" t="s">
        <v>158</v>
      </c>
      <c r="VV74" s="131" t="s">
        <v>158</v>
      </c>
      <c r="VW74" s="131" t="s">
        <v>158</v>
      </c>
      <c r="VX74" s="131" t="s">
        <v>158</v>
      </c>
      <c r="VY74" s="131" t="s">
        <v>158</v>
      </c>
      <c r="VZ74" s="131" t="s">
        <v>158</v>
      </c>
      <c r="WA74" s="131" t="s">
        <v>158</v>
      </c>
      <c r="WB74" s="131" t="s">
        <v>158</v>
      </c>
      <c r="WC74" s="131" t="s">
        <v>158</v>
      </c>
      <c r="WD74" s="130" t="s">
        <v>158</v>
      </c>
      <c r="WE74" s="131">
        <v>7.6119529473627647</v>
      </c>
      <c r="WF74" s="131">
        <v>7.547959183673469</v>
      </c>
      <c r="WG74" s="131">
        <v>8.6398838334946753</v>
      </c>
      <c r="WH74" s="131">
        <v>6.3812341504649188</v>
      </c>
      <c r="WI74" s="131">
        <v>6.9854545454545454</v>
      </c>
      <c r="WJ74" s="131">
        <v>5.6378433367243135</v>
      </c>
      <c r="WK74" s="131">
        <v>5.5559284116331105</v>
      </c>
      <c r="WL74" s="131" t="s">
        <v>2188</v>
      </c>
      <c r="WM74" s="131" t="s">
        <v>2188</v>
      </c>
      <c r="WN74" s="131" t="s">
        <v>2188</v>
      </c>
      <c r="WO74" s="131" t="s">
        <v>2188</v>
      </c>
      <c r="WP74" s="131" t="s">
        <v>158</v>
      </c>
      <c r="WQ74" s="131" t="s">
        <v>158</v>
      </c>
      <c r="WR74" s="131" t="s">
        <v>158</v>
      </c>
      <c r="WS74" s="131" t="s">
        <v>158</v>
      </c>
      <c r="WT74" s="131" t="s">
        <v>158</v>
      </c>
      <c r="WU74" s="131" t="s">
        <v>158</v>
      </c>
      <c r="WV74" s="131" t="s">
        <v>158</v>
      </c>
      <c r="WW74" s="131" t="s">
        <v>158</v>
      </c>
      <c r="WX74" s="131" t="s">
        <v>158</v>
      </c>
      <c r="WY74" s="131" t="s">
        <v>158</v>
      </c>
      <c r="WZ74" s="131" t="s">
        <v>158</v>
      </c>
      <c r="XA74" s="131" t="s">
        <v>158</v>
      </c>
      <c r="XB74" s="131" t="s">
        <v>158</v>
      </c>
      <c r="XC74" s="131" t="s">
        <v>158</v>
      </c>
      <c r="XD74" s="131" t="s">
        <v>158</v>
      </c>
      <c r="XE74" s="130" t="s">
        <v>158</v>
      </c>
      <c r="XF74" s="131">
        <v>8.4123314065510577</v>
      </c>
      <c r="XG74" s="131">
        <v>9.1142857142857121</v>
      </c>
      <c r="XH74" s="131">
        <v>10.254598257502421</v>
      </c>
      <c r="XI74" s="131">
        <v>7.2451394759087062</v>
      </c>
      <c r="XJ74" s="131">
        <v>8.0327272727272732</v>
      </c>
      <c r="XK74" s="131">
        <v>6.7141403865717191</v>
      </c>
      <c r="XL74" s="131">
        <v>6.5805369127516782</v>
      </c>
      <c r="XM74" s="131" t="s">
        <v>2188</v>
      </c>
      <c r="XN74" s="131" t="s">
        <v>2188</v>
      </c>
      <c r="XO74" s="131" t="s">
        <v>2188</v>
      </c>
      <c r="XP74" s="131" t="s">
        <v>2188</v>
      </c>
      <c r="XQ74" s="131" t="s">
        <v>158</v>
      </c>
      <c r="XR74" s="131" t="s">
        <v>158</v>
      </c>
      <c r="XS74" s="131" t="s">
        <v>158</v>
      </c>
      <c r="XT74" s="131" t="s">
        <v>158</v>
      </c>
      <c r="XU74" s="131" t="s">
        <v>158</v>
      </c>
      <c r="XV74" s="131" t="s">
        <v>158</v>
      </c>
      <c r="XW74" s="131" t="s">
        <v>158</v>
      </c>
      <c r="XX74" s="131" t="s">
        <v>158</v>
      </c>
      <c r="XY74" s="131" t="s">
        <v>158</v>
      </c>
      <c r="XZ74" s="131" t="s">
        <v>158</v>
      </c>
      <c r="YA74" s="131" t="s">
        <v>158</v>
      </c>
      <c r="YB74" s="131" t="s">
        <v>158</v>
      </c>
      <c r="YC74" s="131" t="s">
        <v>158</v>
      </c>
      <c r="YD74" s="131" t="s">
        <v>158</v>
      </c>
      <c r="YE74" s="131" t="s">
        <v>158</v>
      </c>
      <c r="YF74" s="235" t="s">
        <v>158</v>
      </c>
      <c r="YG74" s="8">
        <v>310</v>
      </c>
      <c r="YH74" s="8">
        <v>468</v>
      </c>
      <c r="YI74" s="8">
        <v>469</v>
      </c>
      <c r="YJ74" s="8">
        <v>473</v>
      </c>
      <c r="YK74" s="8">
        <v>477</v>
      </c>
      <c r="YL74" s="8">
        <v>470</v>
      </c>
      <c r="YM74" s="8">
        <v>476</v>
      </c>
      <c r="YN74" s="8">
        <v>358</v>
      </c>
      <c r="YO74" s="8" t="s">
        <v>5</v>
      </c>
      <c r="YP74" s="8" t="s">
        <v>5</v>
      </c>
      <c r="YQ74" s="8" t="s">
        <v>5</v>
      </c>
      <c r="YR74" s="8" t="s">
        <v>5</v>
      </c>
      <c r="YS74" s="231" t="s">
        <v>5</v>
      </c>
      <c r="YT74" s="231" t="s">
        <v>5</v>
      </c>
      <c r="YU74" s="231" t="s">
        <v>5</v>
      </c>
      <c r="YV74" s="231" t="s">
        <v>5</v>
      </c>
      <c r="YW74" s="231" t="s">
        <v>5</v>
      </c>
      <c r="YX74" s="231" t="s">
        <v>5</v>
      </c>
      <c r="YY74" s="231" t="s">
        <v>5</v>
      </c>
      <c r="YZ74" s="231" t="s">
        <v>5</v>
      </c>
      <c r="ZA74" s="231" t="s">
        <v>5</v>
      </c>
      <c r="ZB74" s="231" t="s">
        <v>5</v>
      </c>
      <c r="ZC74" s="231" t="s">
        <v>5</v>
      </c>
      <c r="ZD74" s="231" t="s">
        <v>5</v>
      </c>
      <c r="ZE74" s="231" t="s">
        <v>5</v>
      </c>
      <c r="ZF74" s="231" t="s">
        <v>5</v>
      </c>
      <c r="ZG74" s="235" t="s">
        <v>158</v>
      </c>
      <c r="ZH74" s="133">
        <v>0.38060000000000005</v>
      </c>
      <c r="ZI74" s="133">
        <v>0.2087</v>
      </c>
      <c r="ZJ74" s="133">
        <v>0.31359999999999999</v>
      </c>
      <c r="ZK74" s="133">
        <v>0.31900000000000001</v>
      </c>
      <c r="ZL74" s="133">
        <v>0.31869999999999998</v>
      </c>
      <c r="ZM74" s="133">
        <v>0.22739999999999999</v>
      </c>
      <c r="ZN74" s="133">
        <v>6.480000000000001E-2</v>
      </c>
      <c r="ZO74" s="133">
        <v>-0.23749999999999999</v>
      </c>
      <c r="ZP74" s="133">
        <v>0.15410000000000001</v>
      </c>
      <c r="ZQ74" s="133">
        <v>0</v>
      </c>
      <c r="ZR74" s="133">
        <v>0</v>
      </c>
      <c r="ZS74" s="133" t="s">
        <v>5</v>
      </c>
      <c r="ZT74" s="379" t="s">
        <v>158</v>
      </c>
      <c r="ZU74" s="133">
        <v>7.7399999999999997E-2</v>
      </c>
      <c r="ZV74" s="133">
        <v>5.8000000000000003E-2</v>
      </c>
      <c r="ZW74" s="133">
        <v>6.9400000000000003E-2</v>
      </c>
      <c r="ZX74" s="133">
        <v>7.3399999999999993E-2</v>
      </c>
      <c r="ZY74" s="133">
        <v>8.4499999999999992E-2</v>
      </c>
      <c r="ZZ74" s="133">
        <v>6.6900000000000001E-2</v>
      </c>
      <c r="AAA74" s="133">
        <v>3.9399999999999998E-2</v>
      </c>
      <c r="AAB74" s="133">
        <v>-1.9199999999999998E-2</v>
      </c>
      <c r="AAC74" s="133">
        <v>8.0600000000000005E-2</v>
      </c>
      <c r="AAD74" s="133">
        <v>0</v>
      </c>
      <c r="AAE74" s="133">
        <v>0</v>
      </c>
      <c r="AAF74" s="133" t="s">
        <v>5</v>
      </c>
      <c r="AAG74" s="235" t="s">
        <v>158</v>
      </c>
      <c r="AAH74" s="8">
        <v>5739</v>
      </c>
      <c r="AAI74" s="8">
        <v>4968</v>
      </c>
      <c r="AAJ74" s="8">
        <v>5603</v>
      </c>
      <c r="AAK74" s="8">
        <v>5357</v>
      </c>
      <c r="AAL74" s="8">
        <v>4576</v>
      </c>
      <c r="AAM74" s="8">
        <v>4146</v>
      </c>
      <c r="AAN74" s="8">
        <v>4052</v>
      </c>
      <c r="AAO74" s="8">
        <v>1197</v>
      </c>
      <c r="AAP74" s="8">
        <v>1146</v>
      </c>
      <c r="AAQ74" s="8">
        <v>1971</v>
      </c>
      <c r="AAR74" s="8">
        <v>0</v>
      </c>
      <c r="AAS74" s="8" t="s">
        <v>5</v>
      </c>
      <c r="AAT74" s="231" t="s">
        <v>5</v>
      </c>
      <c r="AAU74" s="231" t="s">
        <v>5</v>
      </c>
      <c r="AAV74" s="231" t="s">
        <v>5</v>
      </c>
      <c r="AAW74" s="231" t="s">
        <v>5</v>
      </c>
      <c r="AAX74" s="231" t="s">
        <v>5</v>
      </c>
      <c r="AAY74" s="231" t="s">
        <v>5</v>
      </c>
      <c r="AAZ74" s="231" t="s">
        <v>5</v>
      </c>
      <c r="ABA74" s="231" t="s">
        <v>5</v>
      </c>
      <c r="ABB74" s="231" t="s">
        <v>5</v>
      </c>
      <c r="ABC74" s="231" t="s">
        <v>5</v>
      </c>
      <c r="ABD74" s="231" t="s">
        <v>5</v>
      </c>
      <c r="ABE74" s="231" t="s">
        <v>5</v>
      </c>
      <c r="ABF74" s="231" t="s">
        <v>5</v>
      </c>
      <c r="ABG74" s="231" t="s">
        <v>5</v>
      </c>
      <c r="ABH74" s="235" t="s">
        <v>158</v>
      </c>
      <c r="ABI74" s="8">
        <v>1726</v>
      </c>
      <c r="ABJ74" s="8">
        <v>921</v>
      </c>
      <c r="ABK74" s="8">
        <v>1476</v>
      </c>
      <c r="ABL74" s="8">
        <v>1165</v>
      </c>
      <c r="ABM74" s="8">
        <v>1382</v>
      </c>
      <c r="ABN74" s="8">
        <v>1269</v>
      </c>
      <c r="ABO74" s="8">
        <v>1204</v>
      </c>
      <c r="ABP74" s="8">
        <v>259</v>
      </c>
      <c r="ABQ74" s="8">
        <v>325</v>
      </c>
      <c r="ABR74" s="8">
        <v>224</v>
      </c>
      <c r="ABS74" s="8">
        <v>0</v>
      </c>
      <c r="ABT74" s="8" t="s">
        <v>5</v>
      </c>
      <c r="ABU74" s="231" t="s">
        <v>5</v>
      </c>
      <c r="ABV74" s="231" t="s">
        <v>5</v>
      </c>
      <c r="ABW74" s="231" t="s">
        <v>5</v>
      </c>
      <c r="ABX74" s="231" t="s">
        <v>5</v>
      </c>
      <c r="ABY74" s="231" t="s">
        <v>5</v>
      </c>
      <c r="ABZ74" s="231" t="s">
        <v>5</v>
      </c>
      <c r="ACA74" s="231" t="s">
        <v>5</v>
      </c>
      <c r="ACB74" s="231" t="s">
        <v>5</v>
      </c>
      <c r="ACC74" s="231" t="s">
        <v>5</v>
      </c>
      <c r="ACD74" s="231" t="s">
        <v>5</v>
      </c>
      <c r="ACE74" s="231" t="s">
        <v>5</v>
      </c>
      <c r="ACF74" s="231" t="s">
        <v>5</v>
      </c>
      <c r="ACG74" s="231" t="s">
        <v>5</v>
      </c>
      <c r="ACH74" s="231" t="s">
        <v>5</v>
      </c>
      <c r="ACI74" s="235" t="s">
        <v>158</v>
      </c>
      <c r="ACJ74" s="8">
        <v>1620</v>
      </c>
      <c r="ACK74" s="8">
        <v>804</v>
      </c>
      <c r="ACL74" s="8">
        <v>1414</v>
      </c>
      <c r="ACM74" s="8">
        <v>1079</v>
      </c>
      <c r="ACN74" s="8">
        <v>1345</v>
      </c>
      <c r="ACO74" s="8">
        <v>1235</v>
      </c>
      <c r="ACP74" s="8">
        <v>1090</v>
      </c>
      <c r="ACQ74" s="8">
        <v>228</v>
      </c>
      <c r="ACR74" s="8">
        <v>299</v>
      </c>
      <c r="ACS74" s="8">
        <v>154</v>
      </c>
      <c r="ACT74" s="8" t="s">
        <v>5</v>
      </c>
      <c r="ACU74" s="8" t="s">
        <v>5</v>
      </c>
      <c r="ACV74" s="237" t="s">
        <v>5</v>
      </c>
      <c r="ACW74" s="237" t="s">
        <v>5</v>
      </c>
      <c r="ACX74" s="237" t="s">
        <v>5</v>
      </c>
      <c r="ACY74" s="237" t="s">
        <v>5</v>
      </c>
      <c r="ACZ74" s="237" t="s">
        <v>5</v>
      </c>
      <c r="ADA74" s="237" t="s">
        <v>5</v>
      </c>
      <c r="ADB74" s="237" t="s">
        <v>5</v>
      </c>
      <c r="ADC74" s="237" t="s">
        <v>5</v>
      </c>
      <c r="ADD74" s="237" t="s">
        <v>5</v>
      </c>
      <c r="ADE74" s="237" t="s">
        <v>5</v>
      </c>
      <c r="ADF74" s="237" t="s">
        <v>5</v>
      </c>
      <c r="ADG74" s="237" t="s">
        <v>5</v>
      </c>
      <c r="ADH74" s="237" t="s">
        <v>5</v>
      </c>
      <c r="ADI74" s="237" t="s">
        <v>5</v>
      </c>
      <c r="ADJ74" s="127" t="s">
        <v>158</v>
      </c>
      <c r="ADK74" s="128">
        <v>0.78810408921933095</v>
      </c>
      <c r="ADL74" s="128">
        <v>1.3</v>
      </c>
      <c r="ADM74" s="128">
        <v>0.8438818565400843</v>
      </c>
      <c r="ADN74" s="128">
        <v>0.74380165289256206</v>
      </c>
      <c r="ADO74" s="128">
        <v>0.30708661417322836</v>
      </c>
      <c r="ADP74" s="128">
        <v>0.4275862068965518</v>
      </c>
      <c r="ADQ74" s="128">
        <v>0.88</v>
      </c>
      <c r="ADR74" s="128" t="s">
        <v>1282</v>
      </c>
      <c r="ADS74" s="128" t="s">
        <v>158</v>
      </c>
      <c r="ADT74" s="128" t="s">
        <v>158</v>
      </c>
      <c r="ADU74" s="128" t="s">
        <v>158</v>
      </c>
      <c r="ADV74" s="128" t="s">
        <v>158</v>
      </c>
      <c r="ADW74" s="128" t="s">
        <v>158</v>
      </c>
      <c r="ADX74" s="128" t="s">
        <v>158</v>
      </c>
      <c r="ADY74" s="128" t="s">
        <v>158</v>
      </c>
      <c r="ADZ74" s="128" t="s">
        <v>158</v>
      </c>
      <c r="AEA74" s="128" t="s">
        <v>158</v>
      </c>
      <c r="AEB74" s="128" t="s">
        <v>158</v>
      </c>
      <c r="AEC74" s="128" t="s">
        <v>158</v>
      </c>
      <c r="AED74" s="128" t="s">
        <v>158</v>
      </c>
      <c r="AEE74" s="128" t="s">
        <v>158</v>
      </c>
      <c r="AEF74" s="128" t="s">
        <v>158</v>
      </c>
      <c r="AEG74" s="128" t="s">
        <v>158</v>
      </c>
      <c r="AEH74" s="128" t="s">
        <v>158</v>
      </c>
      <c r="AEI74" s="128" t="s">
        <v>158</v>
      </c>
      <c r="AEJ74" s="128" t="s">
        <v>158</v>
      </c>
      <c r="AEK74" s="127" t="s">
        <v>158</v>
      </c>
      <c r="AEL74" s="128">
        <v>0.38076477404403247</v>
      </c>
      <c r="AEM74" s="128">
        <v>1.0569381107491858</v>
      </c>
      <c r="AEN74" s="128">
        <v>0.63550135501355021</v>
      </c>
      <c r="AEO74" s="128">
        <v>0.73081545064377684</v>
      </c>
      <c r="AEP74" s="128">
        <v>0.26921852387843703</v>
      </c>
      <c r="AEQ74" s="128">
        <v>0.22962962962962966</v>
      </c>
      <c r="AER74" s="128">
        <v>0.17395348837209304</v>
      </c>
      <c r="AES74" s="128" t="s">
        <v>5</v>
      </c>
      <c r="AET74" s="128" t="s">
        <v>158</v>
      </c>
      <c r="AEU74" s="128" t="s">
        <v>158</v>
      </c>
      <c r="AEV74" s="128" t="s">
        <v>158</v>
      </c>
      <c r="AEW74" s="128" t="s">
        <v>158</v>
      </c>
      <c r="AEX74" s="128" t="s">
        <v>158</v>
      </c>
      <c r="AEY74" s="128" t="s">
        <v>158</v>
      </c>
      <c r="AEZ74" s="128" t="s">
        <v>158</v>
      </c>
      <c r="AFA74" s="128" t="s">
        <v>158</v>
      </c>
      <c r="AFB74" s="128" t="s">
        <v>158</v>
      </c>
      <c r="AFC74" s="128" t="s">
        <v>158</v>
      </c>
      <c r="AFD74" s="128" t="s">
        <v>158</v>
      </c>
      <c r="AFE74" s="128" t="s">
        <v>158</v>
      </c>
      <c r="AFF74" s="128" t="s">
        <v>158</v>
      </c>
      <c r="AFG74" s="128" t="s">
        <v>158</v>
      </c>
      <c r="AFH74" s="128" t="s">
        <v>158</v>
      </c>
      <c r="AFI74" s="128" t="s">
        <v>158</v>
      </c>
      <c r="AFJ74" s="128" t="s">
        <v>158</v>
      </c>
      <c r="AFK74" s="128" t="s">
        <v>158</v>
      </c>
      <c r="AFL74" s="134" t="s">
        <v>158</v>
      </c>
      <c r="AFM74" s="135">
        <v>0.40567901234567905</v>
      </c>
      <c r="AFN74" s="135">
        <v>1.2107462686567165</v>
      </c>
      <c r="AFO74" s="135">
        <v>0.6633663366336634</v>
      </c>
      <c r="AFP74" s="135">
        <v>0.78906394810009273</v>
      </c>
      <c r="AFQ74" s="135">
        <v>0.27662453531598513</v>
      </c>
      <c r="AFR74" s="135">
        <v>0.23595141700404862</v>
      </c>
      <c r="AFS74" s="135">
        <v>0.19214678899082571</v>
      </c>
      <c r="AFT74" s="135" t="s">
        <v>5</v>
      </c>
      <c r="AFU74" s="135" t="s">
        <v>158</v>
      </c>
      <c r="AFV74" s="135" t="s">
        <v>158</v>
      </c>
      <c r="AFW74" s="135" t="s">
        <v>158</v>
      </c>
      <c r="AFX74" s="135" t="s">
        <v>158</v>
      </c>
      <c r="AFY74" s="135" t="s">
        <v>158</v>
      </c>
      <c r="AFZ74" s="135" t="s">
        <v>158</v>
      </c>
      <c r="AGA74" s="135" t="s">
        <v>158</v>
      </c>
      <c r="AGB74" s="135" t="s">
        <v>158</v>
      </c>
      <c r="AGC74" s="135" t="s">
        <v>158</v>
      </c>
      <c r="AGD74" s="135" t="s">
        <v>158</v>
      </c>
      <c r="AGE74" s="135" t="s">
        <v>158</v>
      </c>
      <c r="AGF74" s="135" t="s">
        <v>158</v>
      </c>
      <c r="AGG74" s="135" t="s">
        <v>158</v>
      </c>
      <c r="AGH74" s="135" t="s">
        <v>158</v>
      </c>
      <c r="AGI74" s="135" t="s">
        <v>158</v>
      </c>
      <c r="AGJ74" s="135" t="s">
        <v>158</v>
      </c>
      <c r="AGK74" s="135" t="s">
        <v>158</v>
      </c>
      <c r="AGL74" s="135" t="s">
        <v>158</v>
      </c>
    </row>
    <row r="75" spans="1:870" x14ac:dyDescent="0.2">
      <c r="A75" s="7">
        <v>73</v>
      </c>
      <c r="B75" s="1" t="s">
        <v>442</v>
      </c>
      <c r="C75" s="1" t="s">
        <v>443</v>
      </c>
      <c r="D75" s="94">
        <v>0.54</v>
      </c>
      <c r="E75" s="95">
        <v>0.55000000000000004</v>
      </c>
      <c r="F75" s="57">
        <v>2.2000000000000002</v>
      </c>
      <c r="G75" s="58" t="s">
        <v>185</v>
      </c>
      <c r="H75" s="58">
        <v>2.9737840000000002</v>
      </c>
      <c r="I75" s="226" t="s">
        <v>5</v>
      </c>
      <c r="J75" s="58" t="s">
        <v>185</v>
      </c>
      <c r="K75" s="58" t="s">
        <v>1280</v>
      </c>
      <c r="L75" s="226" t="s">
        <v>5</v>
      </c>
      <c r="M75" s="150">
        <v>2.16</v>
      </c>
      <c r="N75" s="123">
        <v>2.12</v>
      </c>
      <c r="O75" s="123">
        <v>2.08</v>
      </c>
      <c r="P75" s="123">
        <v>2</v>
      </c>
      <c r="Q75" s="123">
        <v>1.8</v>
      </c>
      <c r="R75" s="123">
        <v>0.78</v>
      </c>
      <c r="S75" s="123">
        <v>0.62000000000000011</v>
      </c>
      <c r="T75" s="124">
        <v>0.44</v>
      </c>
      <c r="U75" s="124" t="s">
        <v>1348</v>
      </c>
      <c r="V75" s="124" t="s">
        <v>5</v>
      </c>
      <c r="W75" s="124" t="s">
        <v>5</v>
      </c>
      <c r="X75" s="124" t="s">
        <v>5</v>
      </c>
      <c r="Y75" s="124" t="s">
        <v>5</v>
      </c>
      <c r="Z75" s="124" t="s">
        <v>5</v>
      </c>
      <c r="AA75" s="124" t="s">
        <v>5</v>
      </c>
      <c r="AB75" s="124" t="s">
        <v>5</v>
      </c>
      <c r="AC75" s="124" t="s">
        <v>5</v>
      </c>
      <c r="AD75" s="124" t="s">
        <v>5</v>
      </c>
      <c r="AE75" s="142" t="s">
        <v>5</v>
      </c>
      <c r="AF75" s="142" t="s">
        <v>5</v>
      </c>
      <c r="AG75" s="124" t="s">
        <v>5</v>
      </c>
      <c r="AH75" s="124" t="s">
        <v>5</v>
      </c>
      <c r="AI75" s="137" t="s">
        <v>5</v>
      </c>
      <c r="AJ75" s="124" t="s">
        <v>5</v>
      </c>
      <c r="AK75" s="137" t="s">
        <v>5</v>
      </c>
      <c r="AL75" s="137" t="s">
        <v>5</v>
      </c>
      <c r="AM75" s="137" t="s">
        <v>5</v>
      </c>
      <c r="AN75" s="137" t="s">
        <v>5</v>
      </c>
      <c r="AO75" s="137" t="s">
        <v>5</v>
      </c>
      <c r="AP75" s="137" t="s">
        <v>5</v>
      </c>
      <c r="AQ75" s="137" t="s">
        <v>5</v>
      </c>
      <c r="AR75" s="137" t="s">
        <v>5</v>
      </c>
      <c r="AS75" s="137" t="s">
        <v>5</v>
      </c>
      <c r="AT75" s="137" t="s">
        <v>5</v>
      </c>
      <c r="AU75" s="137" t="s">
        <v>5</v>
      </c>
      <c r="AV75" s="137" t="s">
        <v>5</v>
      </c>
      <c r="AW75" s="137" t="s">
        <v>5</v>
      </c>
      <c r="AX75" s="137" t="s">
        <v>5</v>
      </c>
      <c r="AY75" s="137" t="s">
        <v>5</v>
      </c>
      <c r="AZ75" s="137" t="s">
        <v>5</v>
      </c>
      <c r="BA75" s="137" t="s">
        <v>5</v>
      </c>
      <c r="BB75" s="137" t="s">
        <v>5</v>
      </c>
      <c r="BC75" s="137" t="s">
        <v>5</v>
      </c>
      <c r="BD75" s="137" t="s">
        <v>5</v>
      </c>
      <c r="BE75" s="137" t="s">
        <v>5</v>
      </c>
      <c r="BF75" s="137" t="s">
        <v>5</v>
      </c>
      <c r="BG75" s="137" t="s">
        <v>5</v>
      </c>
      <c r="BH75" s="137" t="s">
        <v>5</v>
      </c>
      <c r="BI75" s="137" t="s">
        <v>5</v>
      </c>
      <c r="BJ75" s="137" t="s">
        <v>5</v>
      </c>
      <c r="BK75" s="137" t="s">
        <v>5</v>
      </c>
      <c r="BL75" s="137" t="s">
        <v>5</v>
      </c>
      <c r="BM75" s="126">
        <v>1.8867924528301883E-2</v>
      </c>
      <c r="BN75" s="125">
        <v>1.9230769230769162E-2</v>
      </c>
      <c r="BO75" s="125">
        <v>4.0000000000000036E-2</v>
      </c>
      <c r="BP75" s="125">
        <v>0.11111111111111116</v>
      </c>
      <c r="BQ75" s="125">
        <v>1.3076923076923075</v>
      </c>
      <c r="BR75" s="125">
        <v>0.25806451612903203</v>
      </c>
      <c r="BS75" s="125">
        <v>0.40909090909090939</v>
      </c>
      <c r="BT75" s="125" t="s">
        <v>158</v>
      </c>
      <c r="BU75" s="125" t="s">
        <v>158</v>
      </c>
      <c r="BV75" s="125" t="s">
        <v>158</v>
      </c>
      <c r="BW75" s="125" t="s">
        <v>158</v>
      </c>
      <c r="BX75" s="125" t="s">
        <v>158</v>
      </c>
      <c r="BY75" s="125" t="s">
        <v>158</v>
      </c>
      <c r="BZ75" s="125" t="s">
        <v>158</v>
      </c>
      <c r="CA75" s="125" t="s">
        <v>158</v>
      </c>
      <c r="CB75" s="125" t="s">
        <v>158</v>
      </c>
      <c r="CC75" s="125" t="s">
        <v>158</v>
      </c>
      <c r="CD75" s="125" t="s">
        <v>158</v>
      </c>
      <c r="CE75" s="125" t="s">
        <v>158</v>
      </c>
      <c r="CF75" s="125" t="s">
        <v>158</v>
      </c>
      <c r="CG75" s="125" t="s">
        <v>158</v>
      </c>
      <c r="CH75" s="125" t="s">
        <v>158</v>
      </c>
      <c r="CI75" s="125" t="s">
        <v>158</v>
      </c>
      <c r="CJ75" s="125" t="s">
        <v>158</v>
      </c>
      <c r="CK75" s="125" t="s">
        <v>158</v>
      </c>
      <c r="CL75" s="125" t="s">
        <v>158</v>
      </c>
      <c r="CM75" s="125" t="s">
        <v>158</v>
      </c>
      <c r="CN75" s="125" t="s">
        <v>158</v>
      </c>
      <c r="CO75" s="125" t="s">
        <v>158</v>
      </c>
      <c r="CP75" s="125" t="s">
        <v>158</v>
      </c>
      <c r="CQ75" s="125" t="s">
        <v>158</v>
      </c>
      <c r="CR75" s="125" t="s">
        <v>158</v>
      </c>
      <c r="CS75" s="125" t="s">
        <v>158</v>
      </c>
      <c r="CT75" s="125" t="s">
        <v>158</v>
      </c>
      <c r="CU75" s="125" t="s">
        <v>158</v>
      </c>
      <c r="CV75" s="125" t="s">
        <v>158</v>
      </c>
      <c r="CW75" s="125" t="s">
        <v>158</v>
      </c>
      <c r="CX75" s="125" t="s">
        <v>158</v>
      </c>
      <c r="CY75" s="125" t="s">
        <v>158</v>
      </c>
      <c r="CZ75" s="125" t="s">
        <v>158</v>
      </c>
      <c r="DA75" s="125" t="s">
        <v>158</v>
      </c>
      <c r="DB75" s="125" t="s">
        <v>158</v>
      </c>
      <c r="DC75" s="125" t="s">
        <v>158</v>
      </c>
      <c r="DD75" s="125" t="s">
        <v>158</v>
      </c>
      <c r="DE75" s="125" t="s">
        <v>158</v>
      </c>
      <c r="DF75" s="125" t="s">
        <v>158</v>
      </c>
      <c r="DG75" s="125" t="s">
        <v>158</v>
      </c>
      <c r="DH75" s="125" t="s">
        <v>158</v>
      </c>
      <c r="DI75" s="125" t="s">
        <v>158</v>
      </c>
      <c r="DJ75" s="125" t="s">
        <v>158</v>
      </c>
      <c r="DK75" s="125" t="s">
        <v>158</v>
      </c>
      <c r="DL75" s="127">
        <v>3.0725928037331655E-2</v>
      </c>
      <c r="DM75" s="128">
        <v>3.0943410489406516E-2</v>
      </c>
      <c r="DN75" s="128">
        <v>3.1292138611640687E-2</v>
      </c>
      <c r="DO75" s="128">
        <v>2.5468330134357006E-2</v>
      </c>
      <c r="DP75" s="128">
        <v>2.7116149284966865E-2</v>
      </c>
      <c r="DQ75" s="128">
        <v>1.1642620689655171E-2</v>
      </c>
      <c r="DR75" s="128">
        <v>1.2479185171680344E-2</v>
      </c>
      <c r="DS75" s="128">
        <v>1.005419499642602E-2</v>
      </c>
      <c r="DT75" s="128" t="s">
        <v>158</v>
      </c>
      <c r="DU75" s="128" t="s">
        <v>158</v>
      </c>
      <c r="DV75" s="128" t="s">
        <v>158</v>
      </c>
      <c r="DW75" s="128" t="s">
        <v>158</v>
      </c>
      <c r="DX75" s="128" t="s">
        <v>158</v>
      </c>
      <c r="DY75" s="128" t="s">
        <v>158</v>
      </c>
      <c r="DZ75" s="128" t="s">
        <v>158</v>
      </c>
      <c r="EA75" s="128" t="s">
        <v>158</v>
      </c>
      <c r="EB75" s="128" t="s">
        <v>158</v>
      </c>
      <c r="EC75" s="128" t="s">
        <v>158</v>
      </c>
      <c r="ED75" s="128" t="s">
        <v>158</v>
      </c>
      <c r="EE75" s="128" t="s">
        <v>158</v>
      </c>
      <c r="EF75" s="128" t="s">
        <v>158</v>
      </c>
      <c r="EG75" s="128" t="s">
        <v>158</v>
      </c>
      <c r="EH75" s="128" t="s">
        <v>158</v>
      </c>
      <c r="EI75" s="128" t="s">
        <v>158</v>
      </c>
      <c r="EJ75" s="128" t="s">
        <v>158</v>
      </c>
      <c r="EK75" s="128" t="s">
        <v>158</v>
      </c>
      <c r="EL75" s="128" t="s">
        <v>158</v>
      </c>
      <c r="EM75" s="127">
        <v>3.7902187093704312E-2</v>
      </c>
      <c r="EN75" s="128">
        <v>3.3677225165984689E-2</v>
      </c>
      <c r="EO75" s="128">
        <v>3.7793850738182311E-2</v>
      </c>
      <c r="EP75" s="128">
        <v>2.9797889063552661E-2</v>
      </c>
      <c r="EQ75" s="128">
        <v>3.0792975970425143E-2</v>
      </c>
      <c r="ER75" s="128">
        <v>1.3152941176470586E-2</v>
      </c>
      <c r="ES75" s="128">
        <v>1.4829029933200941E-2</v>
      </c>
      <c r="ET75" s="128">
        <v>1.1736185899040468E-2</v>
      </c>
      <c r="EU75" s="128" t="s">
        <v>158</v>
      </c>
      <c r="EV75" s="128" t="s">
        <v>158</v>
      </c>
      <c r="EW75" s="128" t="s">
        <v>158</v>
      </c>
      <c r="EX75" s="128" t="s">
        <v>158</v>
      </c>
      <c r="EY75" s="128" t="s">
        <v>158</v>
      </c>
      <c r="EZ75" s="128" t="s">
        <v>158</v>
      </c>
      <c r="FA75" s="128" t="s">
        <v>158</v>
      </c>
      <c r="FB75" s="128" t="s">
        <v>158</v>
      </c>
      <c r="FC75" s="128" t="s">
        <v>158</v>
      </c>
      <c r="FD75" s="128" t="s">
        <v>158</v>
      </c>
      <c r="FE75" s="128" t="s">
        <v>158</v>
      </c>
      <c r="FF75" s="128" t="s">
        <v>158</v>
      </c>
      <c r="FG75" s="128" t="s">
        <v>158</v>
      </c>
      <c r="FH75" s="128" t="s">
        <v>158</v>
      </c>
      <c r="FI75" s="128" t="s">
        <v>158</v>
      </c>
      <c r="FJ75" s="128" t="s">
        <v>158</v>
      </c>
      <c r="FK75" s="128" t="s">
        <v>158</v>
      </c>
      <c r="FL75" s="128" t="s">
        <v>158</v>
      </c>
      <c r="FM75" s="128" t="s">
        <v>158</v>
      </c>
      <c r="FN75" s="127">
        <v>4.8234093215236369E-2</v>
      </c>
      <c r="FO75" s="128">
        <v>3.8126543965274491E-2</v>
      </c>
      <c r="FP75" s="128">
        <v>7.383752315427361E-2</v>
      </c>
      <c r="FQ75" s="128">
        <v>3.8327556325823228E-2</v>
      </c>
      <c r="FR75" s="128">
        <v>3.3810669759350535E-2</v>
      </c>
      <c r="FS75" s="128">
        <v>1.6039714964370545E-2</v>
      </c>
      <c r="FT75" s="128">
        <v>2.0033657756097563E-2</v>
      </c>
      <c r="FU75" s="128">
        <v>1.3238417694117649E-2</v>
      </c>
      <c r="FV75" s="128" t="s">
        <v>158</v>
      </c>
      <c r="FW75" s="128" t="s">
        <v>158</v>
      </c>
      <c r="FX75" s="128" t="s">
        <v>158</v>
      </c>
      <c r="FY75" s="128" t="s">
        <v>158</v>
      </c>
      <c r="FZ75" s="128" t="s">
        <v>158</v>
      </c>
      <c r="GA75" s="128" t="s">
        <v>158</v>
      </c>
      <c r="GB75" s="128" t="s">
        <v>158</v>
      </c>
      <c r="GC75" s="128" t="s">
        <v>158</v>
      </c>
      <c r="GD75" s="128" t="s">
        <v>158</v>
      </c>
      <c r="GE75" s="128" t="s">
        <v>158</v>
      </c>
      <c r="GF75" s="128" t="s">
        <v>158</v>
      </c>
      <c r="GG75" s="128" t="s">
        <v>158</v>
      </c>
      <c r="GH75" s="128" t="s">
        <v>158</v>
      </c>
      <c r="GI75" s="128" t="s">
        <v>158</v>
      </c>
      <c r="GJ75" s="128" t="s">
        <v>158</v>
      </c>
      <c r="GK75" s="128" t="s">
        <v>158</v>
      </c>
      <c r="GL75" s="128" t="s">
        <v>158</v>
      </c>
      <c r="GM75" s="128" t="s">
        <v>158</v>
      </c>
      <c r="GN75" s="128" t="s">
        <v>158</v>
      </c>
      <c r="GO75" s="109" t="s">
        <v>158</v>
      </c>
      <c r="GP75" s="110">
        <v>2.72</v>
      </c>
      <c r="GQ75" s="110">
        <v>1.62</v>
      </c>
      <c r="GR75" s="110">
        <v>2.4</v>
      </c>
      <c r="GS75" s="110">
        <v>2.46</v>
      </c>
      <c r="GT75" s="110">
        <v>2.59</v>
      </c>
      <c r="GU75" s="129">
        <v>1.48</v>
      </c>
      <c r="GV75" s="129">
        <v>0.51</v>
      </c>
      <c r="GW75" s="129" t="s">
        <v>158</v>
      </c>
      <c r="GX75" s="129" t="s">
        <v>158</v>
      </c>
      <c r="GY75" s="129" t="s">
        <v>158</v>
      </c>
      <c r="GZ75" s="129" t="s">
        <v>158</v>
      </c>
      <c r="HA75" s="129" t="s">
        <v>158</v>
      </c>
      <c r="HB75" s="129" t="s">
        <v>158</v>
      </c>
      <c r="HC75" s="129" t="s">
        <v>158</v>
      </c>
      <c r="HD75" s="129" t="s">
        <v>158</v>
      </c>
      <c r="HE75" s="129" t="s">
        <v>158</v>
      </c>
      <c r="HF75" s="231" t="s">
        <v>158</v>
      </c>
      <c r="HG75" s="231" t="s">
        <v>158</v>
      </c>
      <c r="HH75" s="231" t="s">
        <v>158</v>
      </c>
      <c r="HI75" s="231" t="s">
        <v>158</v>
      </c>
      <c r="HJ75" s="231" t="s">
        <v>158</v>
      </c>
      <c r="HK75" s="231" t="s">
        <v>158</v>
      </c>
      <c r="HL75" s="231" t="s">
        <v>158</v>
      </c>
      <c r="HM75" s="231" t="s">
        <v>158</v>
      </c>
      <c r="HN75" s="231" t="s">
        <v>158</v>
      </c>
      <c r="HO75" s="231" t="s">
        <v>158</v>
      </c>
      <c r="HP75" s="232" t="s">
        <v>158</v>
      </c>
      <c r="HQ75" s="131">
        <v>32.120936117463231</v>
      </c>
      <c r="HR75" s="131">
        <v>31.293385802469132</v>
      </c>
      <c r="HS75" s="131">
        <v>38.281064999999998</v>
      </c>
      <c r="HT75" s="131">
        <v>36.332270731707325</v>
      </c>
      <c r="HU75" s="131">
        <v>31.662776061776064</v>
      </c>
      <c r="HV75" s="131">
        <v>36.700717837837836</v>
      </c>
      <c r="HW75" s="131">
        <v>106.55923333333332</v>
      </c>
      <c r="HX75" s="131" t="s">
        <v>158</v>
      </c>
      <c r="HY75" s="131" t="s">
        <v>158</v>
      </c>
      <c r="HZ75" s="131" t="s">
        <v>158</v>
      </c>
      <c r="IA75" s="131" t="s">
        <v>158</v>
      </c>
      <c r="IB75" s="131" t="s">
        <v>158</v>
      </c>
      <c r="IC75" s="131" t="s">
        <v>158</v>
      </c>
      <c r="ID75" s="131" t="s">
        <v>158</v>
      </c>
      <c r="IE75" s="131" t="s">
        <v>158</v>
      </c>
      <c r="IF75" s="131" t="s">
        <v>158</v>
      </c>
      <c r="IG75" s="131" t="s">
        <v>158</v>
      </c>
      <c r="IH75" s="131" t="s">
        <v>158</v>
      </c>
      <c r="II75" s="131" t="s">
        <v>158</v>
      </c>
      <c r="IJ75" s="131" t="s">
        <v>158</v>
      </c>
      <c r="IK75" s="131" t="s">
        <v>158</v>
      </c>
      <c r="IL75" s="131" t="s">
        <v>158</v>
      </c>
      <c r="IM75" s="131" t="s">
        <v>158</v>
      </c>
      <c r="IN75" s="131" t="s">
        <v>158</v>
      </c>
      <c r="IO75" s="131" t="s">
        <v>158</v>
      </c>
      <c r="IP75" s="131" t="s">
        <v>158</v>
      </c>
      <c r="IQ75" s="130" t="s">
        <v>158</v>
      </c>
      <c r="IR75" s="131">
        <v>36.364643377008086</v>
      </c>
      <c r="IS75" s="131">
        <v>61.137620370370357</v>
      </c>
      <c r="IT75" s="131">
        <v>49.239047499999998</v>
      </c>
      <c r="IU75" s="131">
        <v>39.892812195121948</v>
      </c>
      <c r="IV75" s="131">
        <v>38.61204092664093</v>
      </c>
      <c r="IW75" s="131">
        <v>49.581774659459462</v>
      </c>
      <c r="IX75" s="131">
        <v>120.1988152</v>
      </c>
      <c r="IY75" s="131" t="s">
        <v>158</v>
      </c>
      <c r="IZ75" s="131" t="s">
        <v>158</v>
      </c>
      <c r="JA75" s="131" t="s">
        <v>158</v>
      </c>
      <c r="JB75" s="131" t="s">
        <v>158</v>
      </c>
      <c r="JC75" s="131" t="s">
        <v>158</v>
      </c>
      <c r="JD75" s="131" t="s">
        <v>158</v>
      </c>
      <c r="JE75" s="131" t="s">
        <v>158</v>
      </c>
      <c r="JF75" s="131" t="s">
        <v>158</v>
      </c>
      <c r="JG75" s="131" t="s">
        <v>158</v>
      </c>
      <c r="JH75" s="131" t="s">
        <v>158</v>
      </c>
      <c r="JI75" s="131" t="s">
        <v>158</v>
      </c>
      <c r="JJ75" s="131" t="s">
        <v>158</v>
      </c>
      <c r="JK75" s="131" t="s">
        <v>158</v>
      </c>
      <c r="JL75" s="131" t="s">
        <v>158</v>
      </c>
      <c r="JM75" s="131" t="s">
        <v>158</v>
      </c>
      <c r="JN75" s="131" t="s">
        <v>158</v>
      </c>
      <c r="JO75" s="131" t="s">
        <v>158</v>
      </c>
      <c r="JP75" s="131" t="s">
        <v>158</v>
      </c>
      <c r="JQ75" s="131" t="s">
        <v>158</v>
      </c>
      <c r="JR75" s="130" t="s">
        <v>158</v>
      </c>
      <c r="JS75" s="131">
        <v>39.577417735110295</v>
      </c>
      <c r="JT75" s="131">
        <v>73.840466049382712</v>
      </c>
      <c r="JU75" s="131">
        <v>57.609575000000007</v>
      </c>
      <c r="JV75" s="131">
        <v>45.302096341463425</v>
      </c>
      <c r="JW75" s="131">
        <v>43.620926640926641</v>
      </c>
      <c r="JX75" s="131">
        <v>58.91807922162161</v>
      </c>
      <c r="JY75" s="131">
        <v>140.3071693490196</v>
      </c>
      <c r="JZ75" s="131" t="s">
        <v>158</v>
      </c>
      <c r="KA75" s="131" t="s">
        <v>158</v>
      </c>
      <c r="KB75" s="131" t="s">
        <v>158</v>
      </c>
      <c r="KC75" s="131" t="s">
        <v>158</v>
      </c>
      <c r="KD75" s="131" t="s">
        <v>158</v>
      </c>
      <c r="KE75" s="131" t="s">
        <v>158</v>
      </c>
      <c r="KF75" s="131" t="s">
        <v>158</v>
      </c>
      <c r="KG75" s="131" t="s">
        <v>158</v>
      </c>
      <c r="KH75" s="131" t="s">
        <v>158</v>
      </c>
      <c r="KI75" s="131" t="s">
        <v>158</v>
      </c>
      <c r="KJ75" s="131" t="s">
        <v>158</v>
      </c>
      <c r="KK75" s="131" t="s">
        <v>158</v>
      </c>
      <c r="KL75" s="131" t="s">
        <v>158</v>
      </c>
      <c r="KM75" s="131" t="s">
        <v>158</v>
      </c>
      <c r="KN75" s="131" t="s">
        <v>158</v>
      </c>
      <c r="KO75" s="131" t="s">
        <v>158</v>
      </c>
      <c r="KP75" s="131" t="s">
        <v>158</v>
      </c>
      <c r="KQ75" s="131" t="s">
        <v>158</v>
      </c>
      <c r="KR75" s="131" t="s">
        <v>158</v>
      </c>
      <c r="KS75" s="116" t="s">
        <v>158</v>
      </c>
      <c r="KT75" s="132">
        <v>16.257790368271955</v>
      </c>
      <c r="KU75" s="132">
        <v>13.648351648351648</v>
      </c>
      <c r="KV75" s="132">
        <v>14.1489898989899</v>
      </c>
      <c r="KW75" s="132">
        <v>12.815789473684211</v>
      </c>
      <c r="KX75" s="132">
        <v>10.691588785046729</v>
      </c>
      <c r="KY75" s="132">
        <v>9.6418604651162791</v>
      </c>
      <c r="KZ75" s="132">
        <v>8.6952789699570818</v>
      </c>
      <c r="LA75" s="132">
        <v>1.4645476772616137</v>
      </c>
      <c r="LB75" s="132">
        <v>2.4539614561027836</v>
      </c>
      <c r="LC75" s="132" t="s">
        <v>158</v>
      </c>
      <c r="LD75" s="132" t="s">
        <v>158</v>
      </c>
      <c r="LE75" s="132" t="s">
        <v>158</v>
      </c>
      <c r="LF75" s="132" t="s">
        <v>158</v>
      </c>
      <c r="LG75" s="132" t="s">
        <v>158</v>
      </c>
      <c r="LH75" s="132" t="s">
        <v>158</v>
      </c>
      <c r="LI75" s="132" t="s">
        <v>158</v>
      </c>
      <c r="LJ75" s="132" t="s">
        <v>158</v>
      </c>
      <c r="LK75" s="132" t="s">
        <v>158</v>
      </c>
      <c r="LL75" s="132" t="s">
        <v>158</v>
      </c>
      <c r="LM75" s="132" t="s">
        <v>158</v>
      </c>
      <c r="LN75" s="132" t="s">
        <v>158</v>
      </c>
      <c r="LO75" s="132" t="s">
        <v>158</v>
      </c>
      <c r="LP75" s="132" t="s">
        <v>158</v>
      </c>
      <c r="LQ75" s="132" t="s">
        <v>158</v>
      </c>
      <c r="LR75" s="132" t="s">
        <v>158</v>
      </c>
      <c r="LS75" s="132" t="s">
        <v>158</v>
      </c>
      <c r="LT75" s="130" t="s">
        <v>158</v>
      </c>
      <c r="LU75" s="131">
        <v>5.3739742154632344</v>
      </c>
      <c r="LV75" s="131">
        <v>3.7143888365539453</v>
      </c>
      <c r="LW75" s="131">
        <v>6.4933650144565398</v>
      </c>
      <c r="LX75" s="131">
        <v>6.9740054784394259</v>
      </c>
      <c r="LY75" s="131">
        <v>7.670196791958042</v>
      </c>
      <c r="LZ75" s="131">
        <v>5.6334628152436075</v>
      </c>
      <c r="MA75" s="131">
        <v>6.2499672739387959</v>
      </c>
      <c r="MB75" s="131">
        <v>30.353926533222037</v>
      </c>
      <c r="MC75" s="131" t="s">
        <v>158</v>
      </c>
      <c r="MD75" s="131" t="s">
        <v>158</v>
      </c>
      <c r="ME75" s="131" t="s">
        <v>158</v>
      </c>
      <c r="MF75" s="131" t="s">
        <v>158</v>
      </c>
      <c r="MG75" s="131" t="s">
        <v>158</v>
      </c>
      <c r="MH75" s="131" t="s">
        <v>158</v>
      </c>
      <c r="MI75" s="131" t="s">
        <v>158</v>
      </c>
      <c r="MJ75" s="131" t="s">
        <v>158</v>
      </c>
      <c r="MK75" s="131" t="s">
        <v>158</v>
      </c>
      <c r="ML75" s="131" t="s">
        <v>158</v>
      </c>
      <c r="MM75" s="131" t="s">
        <v>158</v>
      </c>
      <c r="MN75" s="131" t="s">
        <v>158</v>
      </c>
      <c r="MO75" s="131" t="s">
        <v>158</v>
      </c>
      <c r="MP75" s="131" t="s">
        <v>158</v>
      </c>
      <c r="MQ75" s="131" t="s">
        <v>158</v>
      </c>
      <c r="MR75" s="131" t="s">
        <v>158</v>
      </c>
      <c r="MS75" s="131" t="s">
        <v>158</v>
      </c>
      <c r="MT75" s="131" t="s">
        <v>158</v>
      </c>
      <c r="MU75" s="130" t="s">
        <v>158</v>
      </c>
      <c r="MV75" s="131">
        <v>6.0839651480864427</v>
      </c>
      <c r="MW75" s="131">
        <v>7.2567697222222218</v>
      </c>
      <c r="MX75" s="131">
        <v>8.3520954388720323</v>
      </c>
      <c r="MY75" s="131">
        <v>7.6574539712525675</v>
      </c>
      <c r="MZ75" s="131">
        <v>9.3536319073426579</v>
      </c>
      <c r="NA75" s="131">
        <v>7.6106708618620358</v>
      </c>
      <c r="NB75" s="131">
        <v>7.0499630850029611</v>
      </c>
      <c r="NC75" s="131">
        <v>32.827488745121869</v>
      </c>
      <c r="ND75" s="131" t="s">
        <v>158</v>
      </c>
      <c r="NE75" s="131" t="s">
        <v>158</v>
      </c>
      <c r="NF75" s="131" t="s">
        <v>158</v>
      </c>
      <c r="NG75" s="131" t="s">
        <v>158</v>
      </c>
      <c r="NH75" s="131" t="s">
        <v>158</v>
      </c>
      <c r="NI75" s="131" t="s">
        <v>158</v>
      </c>
      <c r="NJ75" s="131" t="s">
        <v>158</v>
      </c>
      <c r="NK75" s="131" t="s">
        <v>158</v>
      </c>
      <c r="NL75" s="131" t="s">
        <v>158</v>
      </c>
      <c r="NM75" s="131" t="s">
        <v>158</v>
      </c>
      <c r="NN75" s="131" t="s">
        <v>158</v>
      </c>
      <c r="NO75" s="131" t="s">
        <v>158</v>
      </c>
      <c r="NP75" s="131" t="s">
        <v>158</v>
      </c>
      <c r="NQ75" s="131" t="s">
        <v>158</v>
      </c>
      <c r="NR75" s="131" t="s">
        <v>158</v>
      </c>
      <c r="NS75" s="131" t="s">
        <v>158</v>
      </c>
      <c r="NT75" s="131" t="s">
        <v>158</v>
      </c>
      <c r="NU75" s="131" t="s">
        <v>158</v>
      </c>
      <c r="NV75" s="130" t="s">
        <v>158</v>
      </c>
      <c r="NW75" s="131">
        <v>6.6214764614991291</v>
      </c>
      <c r="NX75" s="131">
        <v>8.7645422745571651</v>
      </c>
      <c r="NY75" s="131">
        <v>9.7719329073710508</v>
      </c>
      <c r="NZ75" s="131">
        <v>8.6957699507186863</v>
      </c>
      <c r="OA75" s="131">
        <v>10.567016958041958</v>
      </c>
      <c r="OB75" s="131">
        <v>9.0437688414471769</v>
      </c>
      <c r="OC75" s="131">
        <v>8.2293686741085885</v>
      </c>
      <c r="OD75" s="131">
        <v>36.613245545041735</v>
      </c>
      <c r="OE75" s="131" t="s">
        <v>158</v>
      </c>
      <c r="OF75" s="131" t="s">
        <v>158</v>
      </c>
      <c r="OG75" s="131" t="s">
        <v>158</v>
      </c>
      <c r="OH75" s="131" t="s">
        <v>158</v>
      </c>
      <c r="OI75" s="131" t="s">
        <v>158</v>
      </c>
      <c r="OJ75" s="131" t="s">
        <v>158</v>
      </c>
      <c r="OK75" s="131" t="s">
        <v>158</v>
      </c>
      <c r="OL75" s="131" t="s">
        <v>158</v>
      </c>
      <c r="OM75" s="131" t="s">
        <v>158</v>
      </c>
      <c r="ON75" s="131" t="s">
        <v>158</v>
      </c>
      <c r="OO75" s="131" t="s">
        <v>158</v>
      </c>
      <c r="OP75" s="131" t="s">
        <v>158</v>
      </c>
      <c r="OQ75" s="131" t="s">
        <v>158</v>
      </c>
      <c r="OR75" s="131" t="s">
        <v>158</v>
      </c>
      <c r="OS75" s="131" t="s">
        <v>158</v>
      </c>
      <c r="OT75" s="131" t="s">
        <v>158</v>
      </c>
      <c r="OU75" s="131" t="s">
        <v>158</v>
      </c>
      <c r="OV75" s="131" t="s">
        <v>158</v>
      </c>
      <c r="OW75" s="378" t="s">
        <v>158</v>
      </c>
      <c r="OX75" s="132">
        <v>4.8895184135977336</v>
      </c>
      <c r="OY75" s="132">
        <v>2.5302197802197801</v>
      </c>
      <c r="OZ75" s="132">
        <v>3.7272727272727271</v>
      </c>
      <c r="PA75" s="132">
        <v>2.7870813397129188</v>
      </c>
      <c r="PB75" s="132">
        <v>3.3224299065420562</v>
      </c>
      <c r="PC75" s="132">
        <v>2.8674418604651164</v>
      </c>
      <c r="PD75" s="132">
        <v>2.57725321888412</v>
      </c>
      <c r="PE75" s="132">
        <v>0.31662591687041564</v>
      </c>
      <c r="PF75" s="132">
        <v>0.69593147751605999</v>
      </c>
      <c r="PG75" s="132" t="s">
        <v>158</v>
      </c>
      <c r="PH75" s="132" t="s">
        <v>158</v>
      </c>
      <c r="PI75" s="132" t="s">
        <v>158</v>
      </c>
      <c r="PJ75" s="132" t="s">
        <v>158</v>
      </c>
      <c r="PK75" s="132" t="s">
        <v>158</v>
      </c>
      <c r="PL75" s="132" t="s">
        <v>158</v>
      </c>
      <c r="PM75" s="132" t="s">
        <v>158</v>
      </c>
      <c r="PN75" s="132" t="s">
        <v>158</v>
      </c>
      <c r="PO75" s="132" t="s">
        <v>158</v>
      </c>
      <c r="PP75" s="132" t="s">
        <v>158</v>
      </c>
      <c r="PQ75" s="132" t="s">
        <v>158</v>
      </c>
      <c r="PR75" s="132" t="s">
        <v>158</v>
      </c>
      <c r="PS75" s="132" t="s">
        <v>158</v>
      </c>
      <c r="PT75" s="132" t="s">
        <v>158</v>
      </c>
      <c r="PU75" s="132" t="s">
        <v>158</v>
      </c>
      <c r="PV75" s="132" t="s">
        <v>158</v>
      </c>
      <c r="PW75" s="132" t="s">
        <v>158</v>
      </c>
      <c r="PX75" s="130" t="s">
        <v>158</v>
      </c>
      <c r="PY75" s="131">
        <v>17.86861994353621</v>
      </c>
      <c r="PZ75" s="131">
        <v>20.035921541802388</v>
      </c>
      <c r="QA75" s="131">
        <v>24.649271121951219</v>
      </c>
      <c r="QB75" s="131">
        <v>32.068452659227468</v>
      </c>
      <c r="QC75" s="131">
        <v>24.682714852320672</v>
      </c>
      <c r="QD75" s="131">
        <v>18.942690050283858</v>
      </c>
      <c r="QE75" s="131">
        <v>21.086484091590346</v>
      </c>
      <c r="QF75" s="131">
        <v>140.40155979459459</v>
      </c>
      <c r="QG75" s="131" t="s">
        <v>158</v>
      </c>
      <c r="QH75" s="131" t="s">
        <v>158</v>
      </c>
      <c r="QI75" s="131" t="s">
        <v>158</v>
      </c>
      <c r="QJ75" s="131" t="s">
        <v>158</v>
      </c>
      <c r="QK75" s="131" t="s">
        <v>158</v>
      </c>
      <c r="QL75" s="131" t="s">
        <v>158</v>
      </c>
      <c r="QM75" s="131" t="s">
        <v>158</v>
      </c>
      <c r="QN75" s="131" t="s">
        <v>158</v>
      </c>
      <c r="QO75" s="131" t="s">
        <v>158</v>
      </c>
      <c r="QP75" s="131" t="s">
        <v>158</v>
      </c>
      <c r="QQ75" s="131" t="s">
        <v>158</v>
      </c>
      <c r="QR75" s="131" t="s">
        <v>158</v>
      </c>
      <c r="QS75" s="131" t="s">
        <v>158</v>
      </c>
      <c r="QT75" s="131" t="s">
        <v>158</v>
      </c>
      <c r="QU75" s="131" t="s">
        <v>158</v>
      </c>
      <c r="QV75" s="131" t="s">
        <v>158</v>
      </c>
      <c r="QW75" s="131" t="s">
        <v>158</v>
      </c>
      <c r="QX75" s="131" t="s">
        <v>158</v>
      </c>
      <c r="QY75" s="130" t="s">
        <v>158</v>
      </c>
      <c r="QZ75" s="131">
        <v>20.229360362032498</v>
      </c>
      <c r="RA75" s="131">
        <v>39.144008664495111</v>
      </c>
      <c r="RB75" s="131">
        <v>31.705142780487805</v>
      </c>
      <c r="RC75" s="131">
        <v>35.211142424034335</v>
      </c>
      <c r="RD75" s="131">
        <v>30.100013789029539</v>
      </c>
      <c r="RE75" s="131">
        <v>25.591112241102998</v>
      </c>
      <c r="RF75" s="131">
        <v>23.785554055313906</v>
      </c>
      <c r="RG75" s="131">
        <v>151.84297882878766</v>
      </c>
      <c r="RH75" s="131" t="s">
        <v>158</v>
      </c>
      <c r="RI75" s="131" t="s">
        <v>158</v>
      </c>
      <c r="RJ75" s="131" t="s">
        <v>158</v>
      </c>
      <c r="RK75" s="131" t="s">
        <v>158</v>
      </c>
      <c r="RL75" s="131" t="s">
        <v>158</v>
      </c>
      <c r="RM75" s="131" t="s">
        <v>158</v>
      </c>
      <c r="RN75" s="131" t="s">
        <v>158</v>
      </c>
      <c r="RO75" s="131" t="s">
        <v>158</v>
      </c>
      <c r="RP75" s="131" t="s">
        <v>158</v>
      </c>
      <c r="RQ75" s="131" t="s">
        <v>158</v>
      </c>
      <c r="RR75" s="131" t="s">
        <v>158</v>
      </c>
      <c r="RS75" s="131" t="s">
        <v>158</v>
      </c>
      <c r="RT75" s="131" t="s">
        <v>158</v>
      </c>
      <c r="RU75" s="131" t="s">
        <v>158</v>
      </c>
      <c r="RV75" s="131" t="s">
        <v>158</v>
      </c>
      <c r="RW75" s="131" t="s">
        <v>158</v>
      </c>
      <c r="RX75" s="131" t="s">
        <v>158</v>
      </c>
      <c r="RY75" s="131" t="s">
        <v>158</v>
      </c>
      <c r="RZ75" s="130" t="s">
        <v>158</v>
      </c>
      <c r="SA75" s="131">
        <v>22.01660105014108</v>
      </c>
      <c r="SB75" s="131">
        <v>47.277140086862104</v>
      </c>
      <c r="SC75" s="131">
        <v>37.094945853658537</v>
      </c>
      <c r="SD75" s="131">
        <v>39.985613412875544</v>
      </c>
      <c r="SE75" s="131">
        <v>34.00469029535865</v>
      </c>
      <c r="SF75" s="131">
        <v>30.409947783163013</v>
      </c>
      <c r="SG75" s="131">
        <v>27.764697641538721</v>
      </c>
      <c r="SH75" s="131">
        <v>169.35393113111968</v>
      </c>
      <c r="SI75" s="131" t="s">
        <v>158</v>
      </c>
      <c r="SJ75" s="131" t="s">
        <v>158</v>
      </c>
      <c r="SK75" s="131" t="s">
        <v>158</v>
      </c>
      <c r="SL75" s="131" t="s">
        <v>158</v>
      </c>
      <c r="SM75" s="131" t="s">
        <v>158</v>
      </c>
      <c r="SN75" s="131" t="s">
        <v>158</v>
      </c>
      <c r="SO75" s="131" t="s">
        <v>158</v>
      </c>
      <c r="SP75" s="131" t="s">
        <v>158</v>
      </c>
      <c r="SQ75" s="131" t="s">
        <v>158</v>
      </c>
      <c r="SR75" s="131" t="s">
        <v>158</v>
      </c>
      <c r="SS75" s="131" t="s">
        <v>158</v>
      </c>
      <c r="ST75" s="131" t="s">
        <v>158</v>
      </c>
      <c r="SU75" s="131" t="s">
        <v>158</v>
      </c>
      <c r="SV75" s="131" t="s">
        <v>158</v>
      </c>
      <c r="SW75" s="131" t="s">
        <v>158</v>
      </c>
      <c r="SX75" s="131" t="s">
        <v>158</v>
      </c>
      <c r="SY75" s="131" t="s">
        <v>158</v>
      </c>
      <c r="SZ75" s="131" t="s">
        <v>158</v>
      </c>
      <c r="TA75" s="378" t="s">
        <v>158</v>
      </c>
      <c r="TB75" s="132">
        <v>4.5892351274787533</v>
      </c>
      <c r="TC75" s="132">
        <v>2.2087912087912089</v>
      </c>
      <c r="TD75" s="132">
        <v>3.5707070707070705</v>
      </c>
      <c r="TE75" s="132">
        <v>2.5813397129186604</v>
      </c>
      <c r="TF75" s="132">
        <v>3.235981308411215</v>
      </c>
      <c r="TG75" s="132">
        <v>2.7883720930232556</v>
      </c>
      <c r="TH75" s="132">
        <v>2.3283261802575108</v>
      </c>
      <c r="TI75" s="132">
        <v>0.27872860635696822</v>
      </c>
      <c r="TJ75" s="132">
        <v>0.64025695931477511</v>
      </c>
      <c r="TK75" s="132" t="s">
        <v>158</v>
      </c>
      <c r="TL75" s="132" t="s">
        <v>158</v>
      </c>
      <c r="TM75" s="132" t="s">
        <v>158</v>
      </c>
      <c r="TN75" s="132" t="s">
        <v>158</v>
      </c>
      <c r="TO75" s="132" t="s">
        <v>158</v>
      </c>
      <c r="TP75" s="132" t="s">
        <v>158</v>
      </c>
      <c r="TQ75" s="132" t="s">
        <v>158</v>
      </c>
      <c r="TR75" s="132" t="s">
        <v>158</v>
      </c>
      <c r="TS75" s="132" t="s">
        <v>158</v>
      </c>
      <c r="TT75" s="132" t="s">
        <v>158</v>
      </c>
      <c r="TU75" s="132" t="s">
        <v>158</v>
      </c>
      <c r="TV75" s="132" t="s">
        <v>158</v>
      </c>
      <c r="TW75" s="132" t="s">
        <v>158</v>
      </c>
      <c r="TX75" s="132" t="s">
        <v>158</v>
      </c>
      <c r="TY75" s="132" t="s">
        <v>158</v>
      </c>
      <c r="TZ75" s="132" t="s">
        <v>158</v>
      </c>
      <c r="UA75" s="132" t="s">
        <v>158</v>
      </c>
      <c r="UB75" s="235" t="s">
        <v>158</v>
      </c>
      <c r="UC75" s="236">
        <v>15.09</v>
      </c>
      <c r="UD75" s="236">
        <v>13.96</v>
      </c>
      <c r="UE75" s="236">
        <v>14.43</v>
      </c>
      <c r="UF75" s="236">
        <v>14.61</v>
      </c>
      <c r="UG75" s="236">
        <v>22.67</v>
      </c>
      <c r="UH75" s="236">
        <v>21.32</v>
      </c>
      <c r="UI75" s="236">
        <v>21.02</v>
      </c>
      <c r="UJ75" s="236">
        <v>0</v>
      </c>
      <c r="UK75" s="236">
        <v>0</v>
      </c>
      <c r="UL75" s="236">
        <v>0</v>
      </c>
      <c r="UM75" s="236">
        <v>0</v>
      </c>
      <c r="UN75" s="236" t="s">
        <v>5</v>
      </c>
      <c r="UO75" s="231" t="s">
        <v>5</v>
      </c>
      <c r="UP75" s="231" t="s">
        <v>5</v>
      </c>
      <c r="UQ75" s="231" t="s">
        <v>5</v>
      </c>
      <c r="UR75" s="231" t="s">
        <v>5</v>
      </c>
      <c r="US75" s="231" t="s">
        <v>5</v>
      </c>
      <c r="UT75" s="231" t="s">
        <v>5</v>
      </c>
      <c r="UU75" s="231" t="s">
        <v>5</v>
      </c>
      <c r="UV75" s="231" t="s">
        <v>5</v>
      </c>
      <c r="UW75" s="231" t="s">
        <v>5</v>
      </c>
      <c r="UX75" s="231" t="s">
        <v>5</v>
      </c>
      <c r="UY75" s="231" t="s">
        <v>5</v>
      </c>
      <c r="UZ75" s="231" t="s">
        <v>5</v>
      </c>
      <c r="VA75" s="231" t="s">
        <v>5</v>
      </c>
      <c r="VB75" s="231" t="s">
        <v>5</v>
      </c>
      <c r="VC75" s="130" t="s">
        <v>158</v>
      </c>
      <c r="VD75" s="131">
        <v>4.6189527501656729</v>
      </c>
      <c r="VE75" s="131">
        <v>2.7070200573065901</v>
      </c>
      <c r="VF75" s="131">
        <v>4.7983367983367984</v>
      </c>
      <c r="VG75" s="131">
        <v>4.7214236824093092</v>
      </c>
      <c r="VH75" s="131">
        <v>2.7856197617997349</v>
      </c>
      <c r="VI75" s="131">
        <v>1.9230769230769231</v>
      </c>
      <c r="VJ75" s="131">
        <v>2.0218839200761178</v>
      </c>
      <c r="VK75" s="131" t="s">
        <v>2188</v>
      </c>
      <c r="VL75" s="131" t="s">
        <v>2188</v>
      </c>
      <c r="VM75" s="131" t="s">
        <v>2188</v>
      </c>
      <c r="VN75" s="131" t="s">
        <v>2188</v>
      </c>
      <c r="VO75" s="131" t="s">
        <v>158</v>
      </c>
      <c r="VP75" s="131" t="s">
        <v>158</v>
      </c>
      <c r="VQ75" s="131" t="s">
        <v>158</v>
      </c>
      <c r="VR75" s="131" t="s">
        <v>158</v>
      </c>
      <c r="VS75" s="131" t="s">
        <v>158</v>
      </c>
      <c r="VT75" s="131" t="s">
        <v>158</v>
      </c>
      <c r="VU75" s="131" t="s">
        <v>158</v>
      </c>
      <c r="VV75" s="131" t="s">
        <v>158</v>
      </c>
      <c r="VW75" s="131" t="s">
        <v>158</v>
      </c>
      <c r="VX75" s="131" t="s">
        <v>158</v>
      </c>
      <c r="VY75" s="131" t="s">
        <v>158</v>
      </c>
      <c r="VZ75" s="131" t="s">
        <v>158</v>
      </c>
      <c r="WA75" s="131" t="s">
        <v>158</v>
      </c>
      <c r="WB75" s="131" t="s">
        <v>158</v>
      </c>
      <c r="WC75" s="131" t="s">
        <v>158</v>
      </c>
      <c r="WD75" s="130" t="s">
        <v>158</v>
      </c>
      <c r="WE75" s="131">
        <v>5.2291928516898611</v>
      </c>
      <c r="WF75" s="131">
        <v>5.2886819484240686</v>
      </c>
      <c r="WG75" s="131">
        <v>6.171864171864172</v>
      </c>
      <c r="WH75" s="131">
        <v>5.184120465434634</v>
      </c>
      <c r="WI75" s="131">
        <v>3.3970004411116013</v>
      </c>
      <c r="WJ75" s="131">
        <v>2.598030018761726</v>
      </c>
      <c r="WK75" s="131">
        <v>2.280685061845861</v>
      </c>
      <c r="WL75" s="131" t="s">
        <v>2188</v>
      </c>
      <c r="WM75" s="131" t="s">
        <v>2188</v>
      </c>
      <c r="WN75" s="131" t="s">
        <v>2188</v>
      </c>
      <c r="WO75" s="131" t="s">
        <v>2188</v>
      </c>
      <c r="WP75" s="131" t="s">
        <v>158</v>
      </c>
      <c r="WQ75" s="131" t="s">
        <v>158</v>
      </c>
      <c r="WR75" s="131" t="s">
        <v>158</v>
      </c>
      <c r="WS75" s="131" t="s">
        <v>158</v>
      </c>
      <c r="WT75" s="131" t="s">
        <v>158</v>
      </c>
      <c r="WU75" s="131" t="s">
        <v>158</v>
      </c>
      <c r="WV75" s="131" t="s">
        <v>158</v>
      </c>
      <c r="WW75" s="131" t="s">
        <v>158</v>
      </c>
      <c r="WX75" s="131" t="s">
        <v>158</v>
      </c>
      <c r="WY75" s="131" t="s">
        <v>158</v>
      </c>
      <c r="WZ75" s="131" t="s">
        <v>158</v>
      </c>
      <c r="XA75" s="131" t="s">
        <v>158</v>
      </c>
      <c r="XB75" s="131" t="s">
        <v>158</v>
      </c>
      <c r="XC75" s="131" t="s">
        <v>158</v>
      </c>
      <c r="XD75" s="131" t="s">
        <v>158</v>
      </c>
      <c r="XE75" s="130" t="s">
        <v>158</v>
      </c>
      <c r="XF75" s="131">
        <v>5.6911860172299535</v>
      </c>
      <c r="XG75" s="131">
        <v>6.3875358166189109</v>
      </c>
      <c r="XH75" s="131">
        <v>7.2210672210672211</v>
      </c>
      <c r="XI75" s="131">
        <v>5.8870636550308015</v>
      </c>
      <c r="XJ75" s="131">
        <v>3.8376709307454782</v>
      </c>
      <c r="XK75" s="131">
        <v>3.087242026266416</v>
      </c>
      <c r="XL75" s="131">
        <v>2.6622264509990488</v>
      </c>
      <c r="XM75" s="131" t="s">
        <v>2188</v>
      </c>
      <c r="XN75" s="131" t="s">
        <v>2188</v>
      </c>
      <c r="XO75" s="131" t="s">
        <v>2188</v>
      </c>
      <c r="XP75" s="131" t="s">
        <v>2188</v>
      </c>
      <c r="XQ75" s="131" t="s">
        <v>158</v>
      </c>
      <c r="XR75" s="131" t="s">
        <v>158</v>
      </c>
      <c r="XS75" s="131" t="s">
        <v>158</v>
      </c>
      <c r="XT75" s="131" t="s">
        <v>158</v>
      </c>
      <c r="XU75" s="131" t="s">
        <v>158</v>
      </c>
      <c r="XV75" s="131" t="s">
        <v>158</v>
      </c>
      <c r="XW75" s="131" t="s">
        <v>158</v>
      </c>
      <c r="XX75" s="131" t="s">
        <v>158</v>
      </c>
      <c r="XY75" s="131" t="s">
        <v>158</v>
      </c>
      <c r="XZ75" s="131" t="s">
        <v>158</v>
      </c>
      <c r="YA75" s="131" t="s">
        <v>158</v>
      </c>
      <c r="YB75" s="131" t="s">
        <v>158</v>
      </c>
      <c r="YC75" s="131" t="s">
        <v>158</v>
      </c>
      <c r="YD75" s="131" t="s">
        <v>158</v>
      </c>
      <c r="YE75" s="131" t="s">
        <v>158</v>
      </c>
      <c r="YF75" s="235" t="s">
        <v>158</v>
      </c>
      <c r="YG75" s="8">
        <v>353</v>
      </c>
      <c r="YH75" s="8">
        <v>364</v>
      </c>
      <c r="YI75" s="8">
        <v>396</v>
      </c>
      <c r="YJ75" s="8">
        <v>418</v>
      </c>
      <c r="YK75" s="8">
        <v>428</v>
      </c>
      <c r="YL75" s="8">
        <v>430</v>
      </c>
      <c r="YM75" s="8">
        <v>466</v>
      </c>
      <c r="YN75" s="8">
        <v>818</v>
      </c>
      <c r="YO75" s="8">
        <v>467</v>
      </c>
      <c r="YP75" s="8" t="s">
        <v>5</v>
      </c>
      <c r="YQ75" s="8" t="s">
        <v>5</v>
      </c>
      <c r="YR75" s="8" t="s">
        <v>5</v>
      </c>
      <c r="YS75" s="231" t="s">
        <v>5</v>
      </c>
      <c r="YT75" s="231" t="s">
        <v>5</v>
      </c>
      <c r="YU75" s="231" t="s">
        <v>5</v>
      </c>
      <c r="YV75" s="231" t="s">
        <v>5</v>
      </c>
      <c r="YW75" s="231" t="s">
        <v>5</v>
      </c>
      <c r="YX75" s="231" t="s">
        <v>5</v>
      </c>
      <c r="YY75" s="231" t="s">
        <v>5</v>
      </c>
      <c r="YZ75" s="231" t="s">
        <v>5</v>
      </c>
      <c r="ZA75" s="231" t="s">
        <v>5</v>
      </c>
      <c r="ZB75" s="231" t="s">
        <v>5</v>
      </c>
      <c r="ZC75" s="231" t="s">
        <v>5</v>
      </c>
      <c r="ZD75" s="231" t="s">
        <v>5</v>
      </c>
      <c r="ZE75" s="231" t="s">
        <v>5</v>
      </c>
      <c r="ZF75" s="231" t="s">
        <v>5</v>
      </c>
      <c r="ZG75" s="235" t="s">
        <v>158</v>
      </c>
      <c r="ZH75" s="133">
        <v>0.3301</v>
      </c>
      <c r="ZI75" s="133">
        <v>0.18770000000000001</v>
      </c>
      <c r="ZJ75" s="133">
        <v>0.28179999999999999</v>
      </c>
      <c r="ZK75" s="133">
        <v>0.27960000000000002</v>
      </c>
      <c r="ZL75" s="133">
        <v>0.21359999999999998</v>
      </c>
      <c r="ZM75" s="133">
        <v>0.1051</v>
      </c>
      <c r="ZN75" s="133">
        <v>3.4300000000000004E-2</v>
      </c>
      <c r="ZO75" s="133">
        <v>-0.10859999999999999</v>
      </c>
      <c r="ZP75" s="133">
        <v>0</v>
      </c>
      <c r="ZQ75" s="133">
        <v>0</v>
      </c>
      <c r="ZR75" s="133">
        <v>0</v>
      </c>
      <c r="ZS75" s="133" t="s">
        <v>5</v>
      </c>
      <c r="ZT75" s="379" t="s">
        <v>158</v>
      </c>
      <c r="ZU75" s="133">
        <v>9.3399999999999997E-2</v>
      </c>
      <c r="ZV75" s="133">
        <v>6.8400000000000002E-2</v>
      </c>
      <c r="ZW75" s="133">
        <v>8.8599999999999998E-2</v>
      </c>
      <c r="ZX75" s="133">
        <v>9.4700000000000006E-2</v>
      </c>
      <c r="ZY75" s="133">
        <v>9.5399999999999985E-2</v>
      </c>
      <c r="ZZ75" s="133">
        <v>6.5799999999999997E-2</v>
      </c>
      <c r="AAA75" s="133">
        <v>3.4200000000000001E-2</v>
      </c>
      <c r="AAB75" s="133">
        <v>-3.4300000000000004E-2</v>
      </c>
      <c r="AAC75" s="133">
        <v>0</v>
      </c>
      <c r="AAD75" s="133">
        <v>0</v>
      </c>
      <c r="AAE75" s="133">
        <v>0</v>
      </c>
      <c r="AAF75" s="133" t="s">
        <v>5</v>
      </c>
      <c r="AAG75" s="235" t="s">
        <v>158</v>
      </c>
      <c r="AAH75" s="8">
        <v>5739</v>
      </c>
      <c r="AAI75" s="8">
        <v>4968</v>
      </c>
      <c r="AAJ75" s="8">
        <v>5603</v>
      </c>
      <c r="AAK75" s="8">
        <v>5357</v>
      </c>
      <c r="AAL75" s="8">
        <v>4576</v>
      </c>
      <c r="AAM75" s="8">
        <v>4146</v>
      </c>
      <c r="AAN75" s="8">
        <v>4052</v>
      </c>
      <c r="AAO75" s="8">
        <v>1198</v>
      </c>
      <c r="AAP75" s="8">
        <v>1146</v>
      </c>
      <c r="AAQ75" s="8">
        <v>0</v>
      </c>
      <c r="AAR75" s="8">
        <v>0</v>
      </c>
      <c r="AAS75" s="8" t="s">
        <v>5</v>
      </c>
      <c r="AAT75" s="231" t="s">
        <v>5</v>
      </c>
      <c r="AAU75" s="231" t="s">
        <v>5</v>
      </c>
      <c r="AAV75" s="231" t="s">
        <v>5</v>
      </c>
      <c r="AAW75" s="231" t="s">
        <v>5</v>
      </c>
      <c r="AAX75" s="231" t="s">
        <v>5</v>
      </c>
      <c r="AAY75" s="231" t="s">
        <v>5</v>
      </c>
      <c r="AAZ75" s="231" t="s">
        <v>5</v>
      </c>
      <c r="ABA75" s="231" t="s">
        <v>5</v>
      </c>
      <c r="ABB75" s="231" t="s">
        <v>5</v>
      </c>
      <c r="ABC75" s="231" t="s">
        <v>5</v>
      </c>
      <c r="ABD75" s="231" t="s">
        <v>5</v>
      </c>
      <c r="ABE75" s="231" t="s">
        <v>5</v>
      </c>
      <c r="ABF75" s="231" t="s">
        <v>5</v>
      </c>
      <c r="ABG75" s="231" t="s">
        <v>5</v>
      </c>
      <c r="ABH75" s="235" t="s">
        <v>158</v>
      </c>
      <c r="ABI75" s="8">
        <v>1726</v>
      </c>
      <c r="ABJ75" s="8">
        <v>921</v>
      </c>
      <c r="ABK75" s="8">
        <v>1476</v>
      </c>
      <c r="ABL75" s="8">
        <v>1165</v>
      </c>
      <c r="ABM75" s="8">
        <v>1422</v>
      </c>
      <c r="ABN75" s="8">
        <v>1233</v>
      </c>
      <c r="ABO75" s="8">
        <v>1201</v>
      </c>
      <c r="ABP75" s="8">
        <v>259</v>
      </c>
      <c r="ABQ75" s="8">
        <v>325</v>
      </c>
      <c r="ABR75" s="8">
        <v>0</v>
      </c>
      <c r="ABS75" s="8">
        <v>0</v>
      </c>
      <c r="ABT75" s="8" t="s">
        <v>5</v>
      </c>
      <c r="ABU75" s="231" t="s">
        <v>5</v>
      </c>
      <c r="ABV75" s="231" t="s">
        <v>5</v>
      </c>
      <c r="ABW75" s="231" t="s">
        <v>5</v>
      </c>
      <c r="ABX75" s="231" t="s">
        <v>5</v>
      </c>
      <c r="ABY75" s="231" t="s">
        <v>5</v>
      </c>
      <c r="ABZ75" s="231" t="s">
        <v>5</v>
      </c>
      <c r="ACA75" s="231" t="s">
        <v>5</v>
      </c>
      <c r="ACB75" s="231" t="s">
        <v>5</v>
      </c>
      <c r="ACC75" s="231" t="s">
        <v>5</v>
      </c>
      <c r="ACD75" s="231" t="s">
        <v>5</v>
      </c>
      <c r="ACE75" s="231" t="s">
        <v>5</v>
      </c>
      <c r="ACF75" s="231" t="s">
        <v>5</v>
      </c>
      <c r="ACG75" s="231" t="s">
        <v>5</v>
      </c>
      <c r="ACH75" s="231" t="s">
        <v>5</v>
      </c>
      <c r="ACI75" s="235" t="s">
        <v>158</v>
      </c>
      <c r="ACJ75" s="8">
        <v>1620</v>
      </c>
      <c r="ACK75" s="8">
        <v>804</v>
      </c>
      <c r="ACL75" s="8">
        <v>1414</v>
      </c>
      <c r="ACM75" s="8">
        <v>1079</v>
      </c>
      <c r="ACN75" s="8">
        <v>1385</v>
      </c>
      <c r="ACO75" s="8">
        <v>1199</v>
      </c>
      <c r="ACP75" s="8">
        <v>1085</v>
      </c>
      <c r="ACQ75" s="8">
        <v>228</v>
      </c>
      <c r="ACR75" s="8">
        <v>299</v>
      </c>
      <c r="ACS75" s="8" t="s">
        <v>5</v>
      </c>
      <c r="ACT75" s="8" t="s">
        <v>5</v>
      </c>
      <c r="ACU75" s="8" t="s">
        <v>5</v>
      </c>
      <c r="ACV75" s="237" t="s">
        <v>5</v>
      </c>
      <c r="ACW75" s="237" t="s">
        <v>5</v>
      </c>
      <c r="ACX75" s="237" t="s">
        <v>5</v>
      </c>
      <c r="ACY75" s="237" t="s">
        <v>5</v>
      </c>
      <c r="ACZ75" s="237" t="s">
        <v>5</v>
      </c>
      <c r="ADA75" s="237" t="s">
        <v>5</v>
      </c>
      <c r="ADB75" s="237" t="s">
        <v>5</v>
      </c>
      <c r="ADC75" s="237" t="s">
        <v>5</v>
      </c>
      <c r="ADD75" s="237" t="s">
        <v>5</v>
      </c>
      <c r="ADE75" s="237" t="s">
        <v>5</v>
      </c>
      <c r="ADF75" s="237" t="s">
        <v>5</v>
      </c>
      <c r="ADG75" s="237" t="s">
        <v>5</v>
      </c>
      <c r="ADH75" s="237" t="s">
        <v>5</v>
      </c>
      <c r="ADI75" s="237" t="s">
        <v>5</v>
      </c>
      <c r="ADJ75" s="127" t="s">
        <v>158</v>
      </c>
      <c r="ADK75" s="128">
        <v>0.77941176470588236</v>
      </c>
      <c r="ADL75" s="128">
        <v>1.2839506172839505</v>
      </c>
      <c r="ADM75" s="128">
        <v>0.83333333333333337</v>
      </c>
      <c r="ADN75" s="128">
        <v>0.73170731707317072</v>
      </c>
      <c r="ADO75" s="128">
        <v>0.30115830115830117</v>
      </c>
      <c r="ADP75" s="128">
        <v>0.41891891891891897</v>
      </c>
      <c r="ADQ75" s="128">
        <v>0.86274509803921573</v>
      </c>
      <c r="ADR75" s="128" t="s">
        <v>158</v>
      </c>
      <c r="ADS75" s="128" t="s">
        <v>158</v>
      </c>
      <c r="ADT75" s="128" t="s">
        <v>158</v>
      </c>
      <c r="ADU75" s="128" t="s">
        <v>158</v>
      </c>
      <c r="ADV75" s="128" t="s">
        <v>158</v>
      </c>
      <c r="ADW75" s="128" t="s">
        <v>158</v>
      </c>
      <c r="ADX75" s="128" t="s">
        <v>158</v>
      </c>
      <c r="ADY75" s="128" t="s">
        <v>158</v>
      </c>
      <c r="ADZ75" s="128" t="s">
        <v>158</v>
      </c>
      <c r="AEA75" s="128" t="s">
        <v>158</v>
      </c>
      <c r="AEB75" s="128" t="s">
        <v>158</v>
      </c>
      <c r="AEC75" s="128" t="s">
        <v>158</v>
      </c>
      <c r="AED75" s="128" t="s">
        <v>158</v>
      </c>
      <c r="AEE75" s="128" t="s">
        <v>158</v>
      </c>
      <c r="AEF75" s="128" t="s">
        <v>158</v>
      </c>
      <c r="AEG75" s="128" t="s">
        <v>158</v>
      </c>
      <c r="AEH75" s="128" t="s">
        <v>158</v>
      </c>
      <c r="AEI75" s="128" t="s">
        <v>158</v>
      </c>
      <c r="AEJ75" s="128" t="s">
        <v>158</v>
      </c>
      <c r="AEK75" s="127" t="s">
        <v>158</v>
      </c>
      <c r="AEL75" s="128">
        <v>0.43358053302433375</v>
      </c>
      <c r="AEM75" s="128">
        <v>0.82206297502714443</v>
      </c>
      <c r="AEN75" s="128">
        <v>0.53658536585365857</v>
      </c>
      <c r="AEO75" s="128">
        <v>0.64583690987124465</v>
      </c>
      <c r="AEP75" s="128">
        <v>0.23476793248945149</v>
      </c>
      <c r="AEQ75" s="128">
        <v>0.21622060016220604</v>
      </c>
      <c r="AER75" s="128">
        <v>0.17072439633638636</v>
      </c>
      <c r="AES75" s="128" t="s">
        <v>5</v>
      </c>
      <c r="AET75" s="128" t="s">
        <v>158</v>
      </c>
      <c r="AEU75" s="128" t="s">
        <v>158</v>
      </c>
      <c r="AEV75" s="128" t="s">
        <v>158</v>
      </c>
      <c r="AEW75" s="128" t="s">
        <v>158</v>
      </c>
      <c r="AEX75" s="128" t="s">
        <v>158</v>
      </c>
      <c r="AEY75" s="128" t="s">
        <v>158</v>
      </c>
      <c r="AEZ75" s="128" t="s">
        <v>158</v>
      </c>
      <c r="AFA75" s="128" t="s">
        <v>158</v>
      </c>
      <c r="AFB75" s="128" t="s">
        <v>158</v>
      </c>
      <c r="AFC75" s="128" t="s">
        <v>158</v>
      </c>
      <c r="AFD75" s="128" t="s">
        <v>158</v>
      </c>
      <c r="AFE75" s="128" t="s">
        <v>158</v>
      </c>
      <c r="AFF75" s="128" t="s">
        <v>158</v>
      </c>
      <c r="AFG75" s="128" t="s">
        <v>158</v>
      </c>
      <c r="AFH75" s="128" t="s">
        <v>158</v>
      </c>
      <c r="AFI75" s="128" t="s">
        <v>158</v>
      </c>
      <c r="AFJ75" s="128" t="s">
        <v>158</v>
      </c>
      <c r="AFK75" s="128" t="s">
        <v>158</v>
      </c>
      <c r="AFL75" s="134" t="s">
        <v>158</v>
      </c>
      <c r="AFM75" s="135">
        <v>0.46195061728395065</v>
      </c>
      <c r="AFN75" s="135">
        <v>0.94169154228855723</v>
      </c>
      <c r="AFO75" s="135">
        <v>0.56011315417256013</v>
      </c>
      <c r="AFP75" s="135">
        <v>0.69731232622798889</v>
      </c>
      <c r="AFQ75" s="135">
        <v>0.24103971119133574</v>
      </c>
      <c r="AFR75" s="135">
        <v>0.22235195996663892</v>
      </c>
      <c r="AFS75" s="135">
        <v>0.18897695852534563</v>
      </c>
      <c r="AFT75" s="135" t="s">
        <v>5</v>
      </c>
      <c r="AFU75" s="135" t="s">
        <v>158</v>
      </c>
      <c r="AFV75" s="135" t="s">
        <v>158</v>
      </c>
      <c r="AFW75" s="135" t="s">
        <v>158</v>
      </c>
      <c r="AFX75" s="135" t="s">
        <v>158</v>
      </c>
      <c r="AFY75" s="135" t="s">
        <v>158</v>
      </c>
      <c r="AFZ75" s="135" t="s">
        <v>158</v>
      </c>
      <c r="AGA75" s="135" t="s">
        <v>158</v>
      </c>
      <c r="AGB75" s="135" t="s">
        <v>158</v>
      </c>
      <c r="AGC75" s="135" t="s">
        <v>158</v>
      </c>
      <c r="AGD75" s="135" t="s">
        <v>158</v>
      </c>
      <c r="AGE75" s="135" t="s">
        <v>158</v>
      </c>
      <c r="AGF75" s="135" t="s">
        <v>158</v>
      </c>
      <c r="AGG75" s="135" t="s">
        <v>158</v>
      </c>
      <c r="AGH75" s="135" t="s">
        <v>158</v>
      </c>
      <c r="AGI75" s="135" t="s">
        <v>158</v>
      </c>
      <c r="AGJ75" s="135" t="s">
        <v>158</v>
      </c>
      <c r="AGK75" s="135" t="s">
        <v>158</v>
      </c>
      <c r="AGL75" s="135" t="s">
        <v>158</v>
      </c>
    </row>
    <row r="76" spans="1:870" x14ac:dyDescent="0.2">
      <c r="A76" s="7">
        <v>74</v>
      </c>
      <c r="B76" s="1" t="s">
        <v>447</v>
      </c>
      <c r="C76" s="1" t="s">
        <v>2323</v>
      </c>
      <c r="D76" s="94">
        <v>0.69</v>
      </c>
      <c r="E76" s="95">
        <v>0.72</v>
      </c>
      <c r="F76" s="57">
        <v>2.88</v>
      </c>
      <c r="G76" s="58" t="s">
        <v>159</v>
      </c>
      <c r="H76" s="58">
        <v>2.88</v>
      </c>
      <c r="I76" s="226" t="s">
        <v>5</v>
      </c>
      <c r="J76" s="58" t="s">
        <v>159</v>
      </c>
      <c r="K76" s="58" t="s">
        <v>1280</v>
      </c>
      <c r="L76" s="226" t="s">
        <v>5</v>
      </c>
      <c r="M76" s="151">
        <v>2.76</v>
      </c>
      <c r="N76" s="124">
        <v>2.31</v>
      </c>
      <c r="O76" s="124">
        <v>2.2000000000000002</v>
      </c>
      <c r="P76" s="124">
        <v>2.1</v>
      </c>
      <c r="Q76" s="124">
        <v>1.905</v>
      </c>
      <c r="R76" s="124">
        <v>1.7449999999999999</v>
      </c>
      <c r="S76" s="124">
        <v>1.62</v>
      </c>
      <c r="T76" s="124">
        <v>1.5099999999999998</v>
      </c>
      <c r="U76" s="124">
        <v>1.44</v>
      </c>
      <c r="V76" s="124">
        <v>1.44</v>
      </c>
      <c r="W76" s="124">
        <v>1.44</v>
      </c>
      <c r="X76" s="124">
        <v>1.44</v>
      </c>
      <c r="Y76" s="124">
        <v>1.44</v>
      </c>
      <c r="Z76" s="124">
        <v>1.44</v>
      </c>
      <c r="AA76" s="124">
        <v>1.44</v>
      </c>
      <c r="AB76" s="124">
        <v>1.32</v>
      </c>
      <c r="AC76" s="143">
        <v>1.1499999999999999</v>
      </c>
      <c r="AD76" s="124">
        <v>0.99</v>
      </c>
      <c r="AE76" s="124">
        <v>0.86</v>
      </c>
      <c r="AF76" s="124">
        <v>0.68</v>
      </c>
      <c r="AG76" s="124">
        <v>0.56000000000000005</v>
      </c>
      <c r="AH76" s="136">
        <v>0.48</v>
      </c>
      <c r="AI76" s="136">
        <v>0.12</v>
      </c>
      <c r="AJ76" s="136" t="s">
        <v>1349</v>
      </c>
      <c r="AK76" s="136" t="s">
        <v>5</v>
      </c>
      <c r="AL76" s="136" t="s">
        <v>5</v>
      </c>
      <c r="AM76" s="136" t="s">
        <v>5</v>
      </c>
      <c r="AN76" s="136" t="s">
        <v>5</v>
      </c>
      <c r="AO76" s="136" t="s">
        <v>5</v>
      </c>
      <c r="AP76" s="136" t="s">
        <v>5</v>
      </c>
      <c r="AQ76" s="136" t="s">
        <v>5</v>
      </c>
      <c r="AR76" s="136" t="s">
        <v>5</v>
      </c>
      <c r="AS76" s="136" t="s">
        <v>5</v>
      </c>
      <c r="AT76" s="137" t="s">
        <v>5</v>
      </c>
      <c r="AU76" s="137" t="s">
        <v>5</v>
      </c>
      <c r="AV76" s="137" t="s">
        <v>5</v>
      </c>
      <c r="AW76" s="137" t="s">
        <v>5</v>
      </c>
      <c r="AX76" s="137" t="s">
        <v>5</v>
      </c>
      <c r="AY76" s="137" t="s">
        <v>5</v>
      </c>
      <c r="AZ76" s="137" t="s">
        <v>5</v>
      </c>
      <c r="BA76" s="137" t="s">
        <v>5</v>
      </c>
      <c r="BB76" s="137" t="s">
        <v>5</v>
      </c>
      <c r="BC76" s="137" t="s">
        <v>5</v>
      </c>
      <c r="BD76" s="137" t="s">
        <v>5</v>
      </c>
      <c r="BE76" s="137" t="s">
        <v>5</v>
      </c>
      <c r="BF76" s="137" t="s">
        <v>5</v>
      </c>
      <c r="BG76" s="137" t="s">
        <v>5</v>
      </c>
      <c r="BH76" s="137" t="s">
        <v>5</v>
      </c>
      <c r="BI76" s="137" t="s">
        <v>5</v>
      </c>
      <c r="BJ76" s="137" t="s">
        <v>5</v>
      </c>
      <c r="BK76" s="137" t="s">
        <v>5</v>
      </c>
      <c r="BL76" s="137" t="s">
        <v>5</v>
      </c>
      <c r="BM76" s="126">
        <v>0.19480519480519476</v>
      </c>
      <c r="BN76" s="125">
        <v>5.0000000000000044E-2</v>
      </c>
      <c r="BO76" s="125">
        <v>4.7619047619047672E-2</v>
      </c>
      <c r="BP76" s="125">
        <v>0.10236220472440949</v>
      </c>
      <c r="BQ76" s="125">
        <v>9.1690544412607489E-2</v>
      </c>
      <c r="BR76" s="125">
        <v>7.7160493827160392E-2</v>
      </c>
      <c r="BS76" s="125">
        <v>7.2847682119205448E-2</v>
      </c>
      <c r="BT76" s="125">
        <v>4.8611111111110938E-2</v>
      </c>
      <c r="BU76" s="125">
        <v>0</v>
      </c>
      <c r="BV76" s="125">
        <v>0</v>
      </c>
      <c r="BW76" s="125">
        <v>0</v>
      </c>
      <c r="BX76" s="125">
        <v>0</v>
      </c>
      <c r="BY76" s="125">
        <v>0</v>
      </c>
      <c r="BZ76" s="125">
        <v>0</v>
      </c>
      <c r="CA76" s="125">
        <v>9.0909090909090828E-2</v>
      </c>
      <c r="CB76" s="125">
        <v>0.14782608695652177</v>
      </c>
      <c r="CC76" s="125">
        <v>0.16161616161616155</v>
      </c>
      <c r="CD76" s="125">
        <v>0.15116279069767447</v>
      </c>
      <c r="CE76" s="125">
        <v>0.26470588235294112</v>
      </c>
      <c r="CF76" s="125">
        <v>0.21428571428571419</v>
      </c>
      <c r="CG76" s="125">
        <v>0.16666666666666674</v>
      </c>
      <c r="CH76" s="125">
        <v>3</v>
      </c>
      <c r="CI76" s="125" t="s">
        <v>158</v>
      </c>
      <c r="CJ76" s="125" t="s">
        <v>158</v>
      </c>
      <c r="CK76" s="125" t="s">
        <v>158</v>
      </c>
      <c r="CL76" s="125" t="s">
        <v>158</v>
      </c>
      <c r="CM76" s="125" t="s">
        <v>158</v>
      </c>
      <c r="CN76" s="125" t="s">
        <v>158</v>
      </c>
      <c r="CO76" s="125" t="s">
        <v>158</v>
      </c>
      <c r="CP76" s="125" t="s">
        <v>158</v>
      </c>
      <c r="CQ76" s="125" t="s">
        <v>158</v>
      </c>
      <c r="CR76" s="125" t="s">
        <v>158</v>
      </c>
      <c r="CS76" s="125" t="s">
        <v>158</v>
      </c>
      <c r="CT76" s="125" t="s">
        <v>158</v>
      </c>
      <c r="CU76" s="125" t="s">
        <v>158</v>
      </c>
      <c r="CV76" s="125" t="s">
        <v>158</v>
      </c>
      <c r="CW76" s="125" t="s">
        <v>158</v>
      </c>
      <c r="CX76" s="125" t="s">
        <v>158</v>
      </c>
      <c r="CY76" s="125" t="s">
        <v>158</v>
      </c>
      <c r="CZ76" s="125" t="s">
        <v>158</v>
      </c>
      <c r="DA76" s="125" t="s">
        <v>158</v>
      </c>
      <c r="DB76" s="125" t="s">
        <v>158</v>
      </c>
      <c r="DC76" s="125" t="s">
        <v>158</v>
      </c>
      <c r="DD76" s="125" t="s">
        <v>158</v>
      </c>
      <c r="DE76" s="125" t="s">
        <v>158</v>
      </c>
      <c r="DF76" s="125" t="s">
        <v>158</v>
      </c>
      <c r="DG76" s="125" t="s">
        <v>158</v>
      </c>
      <c r="DH76" s="125" t="s">
        <v>158</v>
      </c>
      <c r="DI76" s="125" t="s">
        <v>158</v>
      </c>
      <c r="DJ76" s="125" t="s">
        <v>158</v>
      </c>
      <c r="DK76" s="125" t="s">
        <v>158</v>
      </c>
      <c r="DL76" s="127">
        <v>3.8411542870867392E-2</v>
      </c>
      <c r="DM76" s="128">
        <v>3.2204097356583132E-2</v>
      </c>
      <c r="DN76" s="128">
        <v>3.3112582781456956E-2</v>
      </c>
      <c r="DO76" s="128">
        <v>3.3920206751736397E-2</v>
      </c>
      <c r="DP76" s="128">
        <v>3.396327331075058E-2</v>
      </c>
      <c r="DQ76" s="128">
        <v>3.2769953051643187E-2</v>
      </c>
      <c r="DR76" s="128">
        <v>3.0139534883720932E-2</v>
      </c>
      <c r="DS76" s="128">
        <v>3.3077765607886084E-2</v>
      </c>
      <c r="DT76" s="128">
        <v>3.3149171270718231E-2</v>
      </c>
      <c r="DU76" s="128">
        <v>3.7666753858226529E-2</v>
      </c>
      <c r="DV76" s="128">
        <v>5.1428571428571428E-2</v>
      </c>
      <c r="DW76" s="128">
        <v>4.1872637394591447E-2</v>
      </c>
      <c r="DX76" s="128">
        <v>4.3036461446503284E-2</v>
      </c>
      <c r="DY76" s="128">
        <v>3.7402597402597403E-2</v>
      </c>
      <c r="DZ76" s="128">
        <v>2.5718878371137701E-2</v>
      </c>
      <c r="EA76" s="128">
        <v>2.3362831858407082E-2</v>
      </c>
      <c r="EB76" s="128">
        <v>2.222222222222222E-2</v>
      </c>
      <c r="EC76" s="128">
        <v>2.0437654830718414E-2</v>
      </c>
      <c r="ED76" s="128">
        <v>2.0899149453219929E-2</v>
      </c>
      <c r="EE76" s="128">
        <v>2.0029455081001471E-2</v>
      </c>
      <c r="EF76" s="128">
        <v>1.5642458100558664E-2</v>
      </c>
      <c r="EG76" s="128">
        <v>1.2E-2</v>
      </c>
      <c r="EH76" s="128">
        <v>3.0000000000000001E-3</v>
      </c>
      <c r="EI76" s="128" t="s">
        <v>158</v>
      </c>
      <c r="EJ76" s="128" t="s">
        <v>158</v>
      </c>
      <c r="EK76" s="128" t="s">
        <v>158</v>
      </c>
      <c r="EL76" s="128" t="s">
        <v>158</v>
      </c>
      <c r="EM76" s="127">
        <v>4.3837552015013728E-2</v>
      </c>
      <c r="EN76" s="128">
        <v>3.5360154395730224E-2</v>
      </c>
      <c r="EO76" s="128">
        <v>4.0869403678246333E-2</v>
      </c>
      <c r="EP76" s="128">
        <v>3.8659793814432991E-2</v>
      </c>
      <c r="EQ76" s="128">
        <v>3.6847195357833651E-2</v>
      </c>
      <c r="ER76" s="128">
        <v>3.577285772857728E-2</v>
      </c>
      <c r="ES76" s="128">
        <v>3.7292817679558013E-2</v>
      </c>
      <c r="ET76" s="128">
        <v>3.6263208453410176E-2</v>
      </c>
      <c r="EU76" s="128">
        <v>3.6650547213031306E-2</v>
      </c>
      <c r="EV76" s="128">
        <v>4.5555204049351469E-2</v>
      </c>
      <c r="EW76" s="128">
        <v>6.2581486310299861E-2</v>
      </c>
      <c r="EX76" s="128">
        <v>5.2980132450331126E-2</v>
      </c>
      <c r="EY76" s="128">
        <v>4.894629503738953E-2</v>
      </c>
      <c r="EZ76" s="128">
        <v>5.0650721069292998E-2</v>
      </c>
      <c r="FA76" s="128">
        <v>3.5467980295566498E-2</v>
      </c>
      <c r="FB76" s="128">
        <v>2.5581395348837209E-2</v>
      </c>
      <c r="FC76" s="128">
        <v>2.4499360886237751E-2</v>
      </c>
      <c r="FD76" s="128">
        <v>2.3577042152893544E-2</v>
      </c>
      <c r="FE76" s="128">
        <v>2.3325196636832114E-2</v>
      </c>
      <c r="FF76" s="128">
        <v>2.2980736735383579E-2</v>
      </c>
      <c r="FG76" s="128">
        <v>1.8152350081037279E-2</v>
      </c>
      <c r="FH76" s="128">
        <v>1.4150943396226414E-2</v>
      </c>
      <c r="FI76" s="128">
        <v>4.5317220543806642E-3</v>
      </c>
      <c r="FJ76" s="128" t="s">
        <v>158</v>
      </c>
      <c r="FK76" s="128" t="s">
        <v>158</v>
      </c>
      <c r="FL76" s="128" t="s">
        <v>158</v>
      </c>
      <c r="FM76" s="128" t="s">
        <v>158</v>
      </c>
      <c r="FN76" s="127">
        <v>5.2104963873802319E-2</v>
      </c>
      <c r="FO76" s="128">
        <v>4.1309014352969041E-2</v>
      </c>
      <c r="FP76" s="128">
        <v>6.2094270392322896E-2</v>
      </c>
      <c r="FQ76" s="128">
        <v>4.7265361242403783E-2</v>
      </c>
      <c r="FR76" s="128">
        <v>4.4168792024113147E-2</v>
      </c>
      <c r="FS76" s="128">
        <v>4.0105722822339693E-2</v>
      </c>
      <c r="FT76" s="128">
        <v>4.4213973799126637E-2</v>
      </c>
      <c r="FU76" s="128">
        <v>4.0943600867678953E-2</v>
      </c>
      <c r="FV76" s="128">
        <v>4.0943986352004545E-2</v>
      </c>
      <c r="FW76" s="128">
        <v>5.5214723926380369E-2</v>
      </c>
      <c r="FX76" s="128">
        <v>7.5471698113207544E-2</v>
      </c>
      <c r="FY76" s="128">
        <v>8.0357142857142849E-2</v>
      </c>
      <c r="FZ76" s="128">
        <v>6.106870229007634E-2</v>
      </c>
      <c r="GA76" s="128">
        <v>9.6192384769539077E-2</v>
      </c>
      <c r="GB76" s="128">
        <v>7.4303405572755415E-2</v>
      </c>
      <c r="GC76" s="128">
        <v>2.7818756585879872E-2</v>
      </c>
      <c r="GD76" s="128">
        <v>2.7518545106484802E-2</v>
      </c>
      <c r="GE76" s="128">
        <v>2.6627218934911243E-2</v>
      </c>
      <c r="GF76" s="128">
        <v>2.6807980049875314E-2</v>
      </c>
      <c r="GG76" s="128">
        <v>2.7474747474747478E-2</v>
      </c>
      <c r="GH76" s="128">
        <v>2.4529128339903641E-2</v>
      </c>
      <c r="GI76" s="128">
        <v>1.8640776699029124E-2</v>
      </c>
      <c r="GJ76" s="128">
        <v>9.4488188976377951E-3</v>
      </c>
      <c r="GK76" s="128" t="s">
        <v>158</v>
      </c>
      <c r="GL76" s="128" t="s">
        <v>158</v>
      </c>
      <c r="GM76" s="128" t="s">
        <v>158</v>
      </c>
      <c r="GN76" s="128" t="s">
        <v>158</v>
      </c>
      <c r="GO76" s="109" t="s">
        <v>158</v>
      </c>
      <c r="GP76" s="141">
        <v>6.69</v>
      </c>
      <c r="GQ76" s="141">
        <v>4.1100000000000003</v>
      </c>
      <c r="GR76" s="141">
        <v>4.45</v>
      </c>
      <c r="GS76" s="141">
        <v>4.1399999999999997</v>
      </c>
      <c r="GT76" s="141">
        <v>3.49</v>
      </c>
      <c r="GU76" s="110">
        <v>4.03</v>
      </c>
      <c r="GV76" s="110">
        <v>3.55</v>
      </c>
      <c r="GW76" s="110">
        <v>2.86</v>
      </c>
      <c r="GX76" s="110">
        <v>1.55</v>
      </c>
      <c r="GY76" s="110">
        <v>2.59</v>
      </c>
      <c r="GZ76" s="110">
        <v>-0.64</v>
      </c>
      <c r="HA76" s="110">
        <v>2.39</v>
      </c>
      <c r="HB76" s="110">
        <v>0.94</v>
      </c>
      <c r="HC76" s="110">
        <v>1.37</v>
      </c>
      <c r="HD76" s="110">
        <v>3.85</v>
      </c>
      <c r="HE76" s="129">
        <v>3.58</v>
      </c>
      <c r="HF76" s="231" t="s">
        <v>158</v>
      </c>
      <c r="HG76" s="231" t="s">
        <v>158</v>
      </c>
      <c r="HH76" s="231" t="s">
        <v>158</v>
      </c>
      <c r="HI76" s="231" t="s">
        <v>158</v>
      </c>
      <c r="HJ76" s="231" t="s">
        <v>158</v>
      </c>
      <c r="HK76" s="231" t="s">
        <v>158</v>
      </c>
      <c r="HL76" s="231" t="s">
        <v>158</v>
      </c>
      <c r="HM76" s="231" t="s">
        <v>158</v>
      </c>
      <c r="HN76" s="231" t="s">
        <v>158</v>
      </c>
      <c r="HO76" s="231" t="s">
        <v>158</v>
      </c>
      <c r="HP76" s="232" t="s">
        <v>158</v>
      </c>
      <c r="HQ76" s="131">
        <v>8.3587440956651715</v>
      </c>
      <c r="HR76" s="131">
        <v>8.6204379562043787</v>
      </c>
      <c r="HS76" s="131">
        <v>9.9842696629213474</v>
      </c>
      <c r="HT76" s="131">
        <v>10.417874396135268</v>
      </c>
      <c r="HU76" s="131">
        <v>12.467048710601718</v>
      </c>
      <c r="HV76" s="131">
        <v>9.0918114143920583</v>
      </c>
      <c r="HW76" s="131">
        <v>10.388732394366198</v>
      </c>
      <c r="HX76" s="131">
        <v>12.297202797202798</v>
      </c>
      <c r="HY76" s="131">
        <v>16.825806451612902</v>
      </c>
      <c r="HZ76" s="131">
        <v>7.3667953667953663</v>
      </c>
      <c r="IA76" s="131" t="s">
        <v>1288</v>
      </c>
      <c r="IB76" s="131">
        <v>9.8661087866108783</v>
      </c>
      <c r="IC76" s="131">
        <v>15.925531914893618</v>
      </c>
      <c r="ID76" s="131">
        <v>14.145985401459852</v>
      </c>
      <c r="IE76" s="131">
        <v>12.324675324675326</v>
      </c>
      <c r="IF76" s="131">
        <v>11.673184357541899</v>
      </c>
      <c r="IG76" s="131" t="s">
        <v>158</v>
      </c>
      <c r="IH76" s="131" t="s">
        <v>158</v>
      </c>
      <c r="II76" s="131" t="s">
        <v>158</v>
      </c>
      <c r="IJ76" s="131" t="s">
        <v>158</v>
      </c>
      <c r="IK76" s="131" t="s">
        <v>158</v>
      </c>
      <c r="IL76" s="131" t="s">
        <v>158</v>
      </c>
      <c r="IM76" s="131" t="s">
        <v>158</v>
      </c>
      <c r="IN76" s="131" t="s">
        <v>158</v>
      </c>
      <c r="IO76" s="131" t="s">
        <v>158</v>
      </c>
      <c r="IP76" s="131" t="s">
        <v>158</v>
      </c>
      <c r="IQ76" s="130" t="s">
        <v>158</v>
      </c>
      <c r="IR76" s="131">
        <v>9.7649879001185038</v>
      </c>
      <c r="IS76" s="131">
        <v>13.097323600973235</v>
      </c>
      <c r="IT76" s="131">
        <v>12.206741573033707</v>
      </c>
      <c r="IU76" s="131">
        <v>12.487922705314011</v>
      </c>
      <c r="IV76" s="131">
        <v>13.977077363896848</v>
      </c>
      <c r="IW76" s="131">
        <v>10.779156327543424</v>
      </c>
      <c r="IX76" s="131">
        <v>11.729577464788733</v>
      </c>
      <c r="IY76" s="131">
        <v>13.737762237762238</v>
      </c>
      <c r="IZ76" s="131">
        <v>20.393548387096772</v>
      </c>
      <c r="JA76" s="131">
        <v>8.8841698841698857</v>
      </c>
      <c r="JB76" s="131" t="s">
        <v>1288</v>
      </c>
      <c r="JC76" s="131">
        <v>12.309623430962343</v>
      </c>
      <c r="JD76" s="131">
        <v>30.24468085106383</v>
      </c>
      <c r="JE76" s="131">
        <v>29.635036496350363</v>
      </c>
      <c r="JF76" s="131">
        <v>13.402597402597403</v>
      </c>
      <c r="JG76" s="131">
        <v>13.111731843575418</v>
      </c>
      <c r="JH76" s="131" t="s">
        <v>158</v>
      </c>
      <c r="JI76" s="131" t="s">
        <v>158</v>
      </c>
      <c r="JJ76" s="131" t="s">
        <v>158</v>
      </c>
      <c r="JK76" s="131" t="s">
        <v>158</v>
      </c>
      <c r="JL76" s="131" t="s">
        <v>158</v>
      </c>
      <c r="JM76" s="131" t="s">
        <v>158</v>
      </c>
      <c r="JN76" s="131" t="s">
        <v>158</v>
      </c>
      <c r="JO76" s="131" t="s">
        <v>158</v>
      </c>
      <c r="JP76" s="131" t="s">
        <v>158</v>
      </c>
      <c r="JQ76" s="131" t="s">
        <v>158</v>
      </c>
      <c r="JR76" s="130" t="s">
        <v>158</v>
      </c>
      <c r="JS76" s="131">
        <v>10.721973542600896</v>
      </c>
      <c r="JT76" s="131">
        <v>16.165450121654498</v>
      </c>
      <c r="JU76" s="131">
        <v>13.912359550561796</v>
      </c>
      <c r="JV76" s="131">
        <v>13.548309178743963</v>
      </c>
      <c r="JW76" s="131">
        <v>15.257879656160458</v>
      </c>
      <c r="JX76" s="131">
        <v>13.337468982630272</v>
      </c>
      <c r="JY76" s="131">
        <v>12.859154929577466</v>
      </c>
      <c r="JZ76" s="131">
        <v>15.188811188811188</v>
      </c>
      <c r="KA76" s="131">
        <v>24.664516129032254</v>
      </c>
      <c r="KB76" s="131">
        <v>10.810810810810811</v>
      </c>
      <c r="KC76" s="131" t="s">
        <v>1288</v>
      </c>
      <c r="KD76" s="131">
        <v>14</v>
      </c>
      <c r="KE76" s="131">
        <v>40.957446808510639</v>
      </c>
      <c r="KF76" s="131">
        <v>40.868613138686129</v>
      </c>
      <c r="KG76" s="131">
        <v>14.675324675324674</v>
      </c>
      <c r="KH76" s="131">
        <v>14.455307262569832</v>
      </c>
      <c r="KI76" s="131" t="s">
        <v>158</v>
      </c>
      <c r="KJ76" s="131" t="s">
        <v>158</v>
      </c>
      <c r="KK76" s="131" t="s">
        <v>158</v>
      </c>
      <c r="KL76" s="131" t="s">
        <v>158</v>
      </c>
      <c r="KM76" s="131" t="s">
        <v>158</v>
      </c>
      <c r="KN76" s="131" t="s">
        <v>158</v>
      </c>
      <c r="KO76" s="131" t="s">
        <v>158</v>
      </c>
      <c r="KP76" s="131" t="s">
        <v>158</v>
      </c>
      <c r="KQ76" s="131" t="s">
        <v>158</v>
      </c>
      <c r="KR76" s="131" t="s">
        <v>158</v>
      </c>
      <c r="KS76" s="116" t="s">
        <v>158</v>
      </c>
      <c r="KT76" s="132">
        <v>60.904436860068259</v>
      </c>
      <c r="KU76" s="132">
        <v>74.080341880341877</v>
      </c>
      <c r="KV76" s="132">
        <v>66.463986599664992</v>
      </c>
      <c r="KW76" s="132">
        <v>44.184942716857613</v>
      </c>
      <c r="KX76" s="132">
        <v>47.466019417475728</v>
      </c>
      <c r="KY76" s="132">
        <v>46.159935379644587</v>
      </c>
      <c r="KZ76" s="132">
        <v>31.187702265372167</v>
      </c>
      <c r="LA76" s="132">
        <v>41.621970920840063</v>
      </c>
      <c r="LB76" s="132">
        <v>22.596091205211728</v>
      </c>
      <c r="LC76" s="132">
        <v>29.071192052980134</v>
      </c>
      <c r="LD76" s="132">
        <v>38.932758620689654</v>
      </c>
      <c r="LE76" s="132">
        <v>40.327332242225857</v>
      </c>
      <c r="LF76" s="132" t="s">
        <v>158</v>
      </c>
      <c r="LG76" s="132" t="s">
        <v>158</v>
      </c>
      <c r="LH76" s="132" t="s">
        <v>158</v>
      </c>
      <c r="LI76" s="132" t="s">
        <v>158</v>
      </c>
      <c r="LJ76" s="132" t="s">
        <v>158</v>
      </c>
      <c r="LK76" s="132" t="s">
        <v>158</v>
      </c>
      <c r="LL76" s="132" t="s">
        <v>158</v>
      </c>
      <c r="LM76" s="132" t="s">
        <v>158</v>
      </c>
      <c r="LN76" s="132" t="s">
        <v>158</v>
      </c>
      <c r="LO76" s="132" t="s">
        <v>158</v>
      </c>
      <c r="LP76" s="132" t="s">
        <v>158</v>
      </c>
      <c r="LQ76" s="132" t="s">
        <v>158</v>
      </c>
      <c r="LR76" s="132" t="s">
        <v>158</v>
      </c>
      <c r="LS76" s="132" t="s">
        <v>158</v>
      </c>
      <c r="LT76" s="130" t="s">
        <v>158</v>
      </c>
      <c r="LU76" s="131">
        <v>0.9181596757635192</v>
      </c>
      <c r="LV76" s="131">
        <v>0.47826453146272241</v>
      </c>
      <c r="LW76" s="131">
        <v>0.66848232062299962</v>
      </c>
      <c r="LX76" s="131">
        <v>0.97612438419083603</v>
      </c>
      <c r="LY76" s="131">
        <v>0.9166557578236858</v>
      </c>
      <c r="LZ76" s="131">
        <v>0.79376194309312986</v>
      </c>
      <c r="MA76" s="131">
        <v>1.1825173809276748</v>
      </c>
      <c r="MB76" s="131">
        <v>0.84498641515292661</v>
      </c>
      <c r="MC76" s="131">
        <v>1.1541819230214789</v>
      </c>
      <c r="MD76" s="131">
        <v>0.65631983598154786</v>
      </c>
      <c r="ME76" s="131">
        <v>0.46028076701651838</v>
      </c>
      <c r="MF76" s="131">
        <v>0.58471509740259742</v>
      </c>
      <c r="MG76" s="131" t="s">
        <v>158</v>
      </c>
      <c r="MH76" s="131" t="s">
        <v>158</v>
      </c>
      <c r="MI76" s="131" t="s">
        <v>158</v>
      </c>
      <c r="MJ76" s="131" t="s">
        <v>158</v>
      </c>
      <c r="MK76" s="131" t="s">
        <v>158</v>
      </c>
      <c r="ML76" s="131" t="s">
        <v>158</v>
      </c>
      <c r="MM76" s="131" t="s">
        <v>158</v>
      </c>
      <c r="MN76" s="131" t="s">
        <v>158</v>
      </c>
      <c r="MO76" s="131" t="s">
        <v>158</v>
      </c>
      <c r="MP76" s="131" t="s">
        <v>158</v>
      </c>
      <c r="MQ76" s="131" t="s">
        <v>158</v>
      </c>
      <c r="MR76" s="131" t="s">
        <v>158</v>
      </c>
      <c r="MS76" s="131" t="s">
        <v>158</v>
      </c>
      <c r="MT76" s="131" t="s">
        <v>158</v>
      </c>
      <c r="MU76" s="130" t="s">
        <v>158</v>
      </c>
      <c r="MV76" s="131">
        <v>1.0726274212482652</v>
      </c>
      <c r="MW76" s="131">
        <v>0.72664351477951872</v>
      </c>
      <c r="MX76" s="131">
        <v>0.81728470979611378</v>
      </c>
      <c r="MY76" s="131">
        <v>1.1700818609475128</v>
      </c>
      <c r="MZ76" s="131">
        <v>1.0276825526692575</v>
      </c>
      <c r="NA76" s="131">
        <v>0.9410758408287544</v>
      </c>
      <c r="NB76" s="131">
        <v>1.3351416415897064</v>
      </c>
      <c r="NC76" s="131">
        <v>0.94397259742276041</v>
      </c>
      <c r="ND76" s="131">
        <v>1.3989145163615395</v>
      </c>
      <c r="NE76" s="131">
        <v>0.7915052110029045</v>
      </c>
      <c r="NF76" s="131">
        <v>0.69812674372259864</v>
      </c>
      <c r="NG76" s="131">
        <v>0.72953003246753256</v>
      </c>
      <c r="NH76" s="131" t="s">
        <v>158</v>
      </c>
      <c r="NI76" s="131" t="s">
        <v>158</v>
      </c>
      <c r="NJ76" s="131" t="s">
        <v>158</v>
      </c>
      <c r="NK76" s="131" t="s">
        <v>158</v>
      </c>
      <c r="NL76" s="131" t="s">
        <v>158</v>
      </c>
      <c r="NM76" s="131" t="s">
        <v>158</v>
      </c>
      <c r="NN76" s="131" t="s">
        <v>158</v>
      </c>
      <c r="NO76" s="131" t="s">
        <v>158</v>
      </c>
      <c r="NP76" s="131" t="s">
        <v>158</v>
      </c>
      <c r="NQ76" s="131" t="s">
        <v>158</v>
      </c>
      <c r="NR76" s="131" t="s">
        <v>158</v>
      </c>
      <c r="NS76" s="131" t="s">
        <v>158</v>
      </c>
      <c r="NT76" s="131" t="s">
        <v>158</v>
      </c>
      <c r="NU76" s="131" t="s">
        <v>158</v>
      </c>
      <c r="NV76" s="130" t="s">
        <v>158</v>
      </c>
      <c r="NW76" s="131">
        <v>1.1777467570187727</v>
      </c>
      <c r="NX76" s="131">
        <v>0.89686411149825784</v>
      </c>
      <c r="NY76" s="131">
        <v>0.93148189218478283</v>
      </c>
      <c r="NZ76" s="131">
        <v>1.2694369744786458</v>
      </c>
      <c r="OA76" s="131">
        <v>1.1218551851094294</v>
      </c>
      <c r="OB76" s="131">
        <v>1.16442970636615</v>
      </c>
      <c r="OC76" s="131">
        <v>1.4637179620213761</v>
      </c>
      <c r="OD76" s="131">
        <v>1.043679552864462</v>
      </c>
      <c r="OE76" s="131">
        <v>1.6918855413002736</v>
      </c>
      <c r="OF76" s="131">
        <v>0.96315279913434704</v>
      </c>
      <c r="OG76" s="131">
        <v>0.88331783357690097</v>
      </c>
      <c r="OH76" s="131">
        <v>0.82971022727272736</v>
      </c>
      <c r="OI76" s="131" t="s">
        <v>158</v>
      </c>
      <c r="OJ76" s="131" t="s">
        <v>158</v>
      </c>
      <c r="OK76" s="131" t="s">
        <v>158</v>
      </c>
      <c r="OL76" s="131" t="s">
        <v>158</v>
      </c>
      <c r="OM76" s="131" t="s">
        <v>158</v>
      </c>
      <c r="ON76" s="131" t="s">
        <v>158</v>
      </c>
      <c r="OO76" s="131" t="s">
        <v>158</v>
      </c>
      <c r="OP76" s="131" t="s">
        <v>158</v>
      </c>
      <c r="OQ76" s="131" t="s">
        <v>158</v>
      </c>
      <c r="OR76" s="131" t="s">
        <v>158</v>
      </c>
      <c r="OS76" s="131" t="s">
        <v>158</v>
      </c>
      <c r="OT76" s="131" t="s">
        <v>158</v>
      </c>
      <c r="OU76" s="131" t="s">
        <v>158</v>
      </c>
      <c r="OV76" s="131" t="s">
        <v>158</v>
      </c>
      <c r="OW76" s="378" t="s">
        <v>158</v>
      </c>
      <c r="OX76" s="132">
        <v>-3.1689419795221845</v>
      </c>
      <c r="OY76" s="132">
        <v>12.398290598290599</v>
      </c>
      <c r="OZ76" s="132">
        <v>4.266331658291457</v>
      </c>
      <c r="PA76" s="132">
        <v>6.2749590834697218</v>
      </c>
      <c r="PB76" s="132">
        <v>3.2103559870550162</v>
      </c>
      <c r="PC76" s="132">
        <v>5.9256865912762517</v>
      </c>
      <c r="PD76" s="132">
        <v>7.2184466019417473</v>
      </c>
      <c r="PE76" s="132">
        <v>2.9143780290791601</v>
      </c>
      <c r="PF76" s="132">
        <v>1.0211726384364821</v>
      </c>
      <c r="PG76" s="132">
        <v>1.2384105960264902</v>
      </c>
      <c r="PH76" s="132">
        <v>4.6793103448275861</v>
      </c>
      <c r="PI76" s="132">
        <v>4.6873977086743048</v>
      </c>
      <c r="PJ76" s="132" t="s">
        <v>158</v>
      </c>
      <c r="PK76" s="132" t="s">
        <v>158</v>
      </c>
      <c r="PL76" s="132" t="s">
        <v>158</v>
      </c>
      <c r="PM76" s="132" t="s">
        <v>158</v>
      </c>
      <c r="PN76" s="132" t="s">
        <v>158</v>
      </c>
      <c r="PO76" s="132" t="s">
        <v>158</v>
      </c>
      <c r="PP76" s="132" t="s">
        <v>158</v>
      </c>
      <c r="PQ76" s="132" t="s">
        <v>158</v>
      </c>
      <c r="PR76" s="132" t="s">
        <v>158</v>
      </c>
      <c r="PS76" s="132" t="s">
        <v>158</v>
      </c>
      <c r="PT76" s="132" t="s">
        <v>158</v>
      </c>
      <c r="PU76" s="132" t="s">
        <v>158</v>
      </c>
      <c r="PV76" s="132" t="s">
        <v>158</v>
      </c>
      <c r="PW76" s="132" t="s">
        <v>158</v>
      </c>
      <c r="PX76" s="130" t="s">
        <v>158</v>
      </c>
      <c r="PY76" s="131" t="s">
        <v>1282</v>
      </c>
      <c r="PZ76" s="131">
        <v>2.8576520060664552</v>
      </c>
      <c r="QA76" s="131">
        <v>10.41409893992933</v>
      </c>
      <c r="QB76" s="131">
        <v>6.8733515910276477</v>
      </c>
      <c r="QC76" s="131">
        <v>13.553014112903226</v>
      </c>
      <c r="QD76" s="131">
        <v>6.183249727371865</v>
      </c>
      <c r="QE76" s="131">
        <v>5.1091324815063892</v>
      </c>
      <c r="QF76" s="131">
        <v>12.067754988913526</v>
      </c>
      <c r="QG76" s="131">
        <v>25.539266347687398</v>
      </c>
      <c r="QH76" s="131">
        <v>15.406844919786094</v>
      </c>
      <c r="QI76" s="131">
        <v>3.8296241709653653</v>
      </c>
      <c r="QJ76" s="131">
        <v>5.030509776536312</v>
      </c>
      <c r="QK76" s="131" t="s">
        <v>158</v>
      </c>
      <c r="QL76" s="131" t="s">
        <v>158</v>
      </c>
      <c r="QM76" s="131" t="s">
        <v>158</v>
      </c>
      <c r="QN76" s="131" t="s">
        <v>158</v>
      </c>
      <c r="QO76" s="131" t="s">
        <v>158</v>
      </c>
      <c r="QP76" s="131" t="s">
        <v>158</v>
      </c>
      <c r="QQ76" s="131" t="s">
        <v>158</v>
      </c>
      <c r="QR76" s="131" t="s">
        <v>158</v>
      </c>
      <c r="QS76" s="131" t="s">
        <v>158</v>
      </c>
      <c r="QT76" s="131" t="s">
        <v>158</v>
      </c>
      <c r="QU76" s="131" t="s">
        <v>158</v>
      </c>
      <c r="QV76" s="131" t="s">
        <v>158</v>
      </c>
      <c r="QW76" s="131" t="s">
        <v>158</v>
      </c>
      <c r="QX76" s="131" t="s">
        <v>158</v>
      </c>
      <c r="QY76" s="130" t="s">
        <v>158</v>
      </c>
      <c r="QZ76" s="131" t="s">
        <v>1282</v>
      </c>
      <c r="RA76" s="131">
        <v>4.341727561009237</v>
      </c>
      <c r="RB76" s="131">
        <v>12.732249705535926</v>
      </c>
      <c r="RC76" s="131">
        <v>8.2390975482524791</v>
      </c>
      <c r="RD76" s="131">
        <v>15.194576612903226</v>
      </c>
      <c r="RE76" s="131">
        <v>7.3307960741548523</v>
      </c>
      <c r="RF76" s="131">
        <v>5.7685541358439814</v>
      </c>
      <c r="RG76" s="131">
        <v>13.481435698447893</v>
      </c>
      <c r="RH76" s="131">
        <v>30.954609250398722</v>
      </c>
      <c r="RI76" s="131">
        <v>18.580267379679142</v>
      </c>
      <c r="RJ76" s="131">
        <v>5.8085482682387619</v>
      </c>
      <c r="RK76" s="131">
        <v>6.2764036312849161</v>
      </c>
      <c r="RL76" s="131" t="s">
        <v>158</v>
      </c>
      <c r="RM76" s="131" t="s">
        <v>158</v>
      </c>
      <c r="RN76" s="131" t="s">
        <v>158</v>
      </c>
      <c r="RO76" s="131" t="s">
        <v>158</v>
      </c>
      <c r="RP76" s="131" t="s">
        <v>158</v>
      </c>
      <c r="RQ76" s="131" t="s">
        <v>158</v>
      </c>
      <c r="RR76" s="131" t="s">
        <v>158</v>
      </c>
      <c r="RS76" s="131" t="s">
        <v>158</v>
      </c>
      <c r="RT76" s="131" t="s">
        <v>158</v>
      </c>
      <c r="RU76" s="131" t="s">
        <v>158</v>
      </c>
      <c r="RV76" s="131" t="s">
        <v>158</v>
      </c>
      <c r="RW76" s="131" t="s">
        <v>158</v>
      </c>
      <c r="RX76" s="131" t="s">
        <v>158</v>
      </c>
      <c r="RY76" s="131" t="s">
        <v>158</v>
      </c>
      <c r="RZ76" s="130" t="s">
        <v>158</v>
      </c>
      <c r="SA76" s="131" t="s">
        <v>1282</v>
      </c>
      <c r="SB76" s="131">
        <v>5.3588032538260029</v>
      </c>
      <c r="SC76" s="131">
        <v>14.511295641931685</v>
      </c>
      <c r="SD76" s="131">
        <v>8.9387037037037036</v>
      </c>
      <c r="SE76" s="131">
        <v>16.586945564516128</v>
      </c>
      <c r="SF76" s="131">
        <v>9.0706788440567063</v>
      </c>
      <c r="SG76" s="131">
        <v>6.3240753194351047</v>
      </c>
      <c r="SH76" s="131">
        <v>14.90541019955654</v>
      </c>
      <c r="SI76" s="131">
        <v>37.437352472089309</v>
      </c>
      <c r="SJ76" s="131">
        <v>22.609625668449198</v>
      </c>
      <c r="SK76" s="131">
        <v>7.3493736182756084</v>
      </c>
      <c r="SL76" s="131">
        <v>7.1382891061452511</v>
      </c>
      <c r="SM76" s="131" t="s">
        <v>158</v>
      </c>
      <c r="SN76" s="131" t="s">
        <v>158</v>
      </c>
      <c r="SO76" s="131" t="s">
        <v>158</v>
      </c>
      <c r="SP76" s="131" t="s">
        <v>158</v>
      </c>
      <c r="SQ76" s="131" t="s">
        <v>158</v>
      </c>
      <c r="SR76" s="131" t="s">
        <v>158</v>
      </c>
      <c r="SS76" s="131" t="s">
        <v>158</v>
      </c>
      <c r="ST76" s="131" t="s">
        <v>158</v>
      </c>
      <c r="SU76" s="131" t="s">
        <v>158</v>
      </c>
      <c r="SV76" s="131" t="s">
        <v>158</v>
      </c>
      <c r="SW76" s="131" t="s">
        <v>158</v>
      </c>
      <c r="SX76" s="131" t="s">
        <v>158</v>
      </c>
      <c r="SY76" s="131" t="s">
        <v>158</v>
      </c>
      <c r="SZ76" s="131" t="s">
        <v>158</v>
      </c>
      <c r="TA76" s="378" t="s">
        <v>158</v>
      </c>
      <c r="TB76" s="132">
        <v>-3.3071672354948807</v>
      </c>
      <c r="TC76" s="132">
        <v>12.128205128205128</v>
      </c>
      <c r="TD76" s="132">
        <v>4.075376884422111</v>
      </c>
      <c r="TE76" s="132">
        <v>6.1358428805237315</v>
      </c>
      <c r="TF76" s="132">
        <v>2.9158576051779934</v>
      </c>
      <c r="TG76" s="132">
        <v>5.7140549273021</v>
      </c>
      <c r="TH76" s="132">
        <v>7.0469255663430417</v>
      </c>
      <c r="TI76" s="132">
        <v>2.9143780290791601</v>
      </c>
      <c r="TJ76" s="132">
        <v>0.91205211726384361</v>
      </c>
      <c r="TK76" s="132">
        <v>0.9387417218543046</v>
      </c>
      <c r="TL76" s="132">
        <v>4.4724137931034482</v>
      </c>
      <c r="TM76" s="132">
        <v>4.6873977086743048</v>
      </c>
      <c r="TN76" s="132" t="s">
        <v>158</v>
      </c>
      <c r="TO76" s="132" t="s">
        <v>158</v>
      </c>
      <c r="TP76" s="132" t="s">
        <v>158</v>
      </c>
      <c r="TQ76" s="132" t="s">
        <v>158</v>
      </c>
      <c r="TR76" s="132" t="s">
        <v>158</v>
      </c>
      <c r="TS76" s="132" t="s">
        <v>158</v>
      </c>
      <c r="TT76" s="132" t="s">
        <v>158</v>
      </c>
      <c r="TU76" s="132" t="s">
        <v>158</v>
      </c>
      <c r="TV76" s="132" t="s">
        <v>158</v>
      </c>
      <c r="TW76" s="132" t="s">
        <v>158</v>
      </c>
      <c r="TX76" s="132" t="s">
        <v>158</v>
      </c>
      <c r="TY76" s="132" t="s">
        <v>158</v>
      </c>
      <c r="TZ76" s="132" t="s">
        <v>158</v>
      </c>
      <c r="UA76" s="132" t="s">
        <v>158</v>
      </c>
      <c r="UB76" s="235" t="s">
        <v>158</v>
      </c>
      <c r="UC76" s="236">
        <v>39.950000000000003</v>
      </c>
      <c r="UD76" s="236">
        <v>38.15</v>
      </c>
      <c r="UE76" s="236">
        <v>35.549999999999997</v>
      </c>
      <c r="UF76" s="236">
        <v>34.380000000000003</v>
      </c>
      <c r="UG76" s="236">
        <v>32.83</v>
      </c>
      <c r="UH76" s="236">
        <v>31.53</v>
      </c>
      <c r="UI76" s="236">
        <v>30.39</v>
      </c>
      <c r="UJ76" s="236">
        <v>26.31</v>
      </c>
      <c r="UK76" s="236">
        <v>23.34</v>
      </c>
      <c r="UL76" s="236">
        <v>24.24</v>
      </c>
      <c r="UM76" s="236">
        <v>24.3</v>
      </c>
      <c r="UN76" s="236">
        <v>28.46</v>
      </c>
      <c r="UO76" s="231" t="s">
        <v>5</v>
      </c>
      <c r="UP76" s="231" t="s">
        <v>5</v>
      </c>
      <c r="UQ76" s="231" t="s">
        <v>5</v>
      </c>
      <c r="UR76" s="231" t="s">
        <v>5</v>
      </c>
      <c r="US76" s="231" t="s">
        <v>5</v>
      </c>
      <c r="UT76" s="231" t="s">
        <v>5</v>
      </c>
      <c r="UU76" s="231" t="s">
        <v>5</v>
      </c>
      <c r="UV76" s="231" t="s">
        <v>5</v>
      </c>
      <c r="UW76" s="231" t="s">
        <v>5</v>
      </c>
      <c r="UX76" s="231" t="s">
        <v>5</v>
      </c>
      <c r="UY76" s="231" t="s">
        <v>5</v>
      </c>
      <c r="UZ76" s="231" t="s">
        <v>5</v>
      </c>
      <c r="VA76" s="231" t="s">
        <v>5</v>
      </c>
      <c r="VB76" s="231" t="s">
        <v>5</v>
      </c>
      <c r="VC76" s="130" t="s">
        <v>158</v>
      </c>
      <c r="VD76" s="131">
        <v>1.3997496370463078</v>
      </c>
      <c r="VE76" s="131">
        <v>0.92870249017038009</v>
      </c>
      <c r="VF76" s="131">
        <v>1.2497890295358651</v>
      </c>
      <c r="VG76" s="131">
        <v>1.2545084351367073</v>
      </c>
      <c r="VH76" s="131">
        <v>1.3253122144380141</v>
      </c>
      <c r="VI76" s="131">
        <v>1.1620678718680622</v>
      </c>
      <c r="VJ76" s="131">
        <v>1.2135570911484042</v>
      </c>
      <c r="VK76" s="131">
        <v>1.336754085898898</v>
      </c>
      <c r="VL76" s="131">
        <v>1.117395029991431</v>
      </c>
      <c r="VM76" s="131">
        <v>0.78712871287128716</v>
      </c>
      <c r="VN76" s="131">
        <v>0.73744855967078193</v>
      </c>
      <c r="VO76" s="131">
        <v>0.82853127196064646</v>
      </c>
      <c r="VP76" s="131" t="s">
        <v>158</v>
      </c>
      <c r="VQ76" s="131" t="s">
        <v>158</v>
      </c>
      <c r="VR76" s="131" t="s">
        <v>158</v>
      </c>
      <c r="VS76" s="131" t="s">
        <v>158</v>
      </c>
      <c r="VT76" s="131" t="s">
        <v>158</v>
      </c>
      <c r="VU76" s="131" t="s">
        <v>158</v>
      </c>
      <c r="VV76" s="131" t="s">
        <v>158</v>
      </c>
      <c r="VW76" s="131" t="s">
        <v>158</v>
      </c>
      <c r="VX76" s="131" t="s">
        <v>158</v>
      </c>
      <c r="VY76" s="131" t="s">
        <v>158</v>
      </c>
      <c r="VZ76" s="131" t="s">
        <v>158</v>
      </c>
      <c r="WA76" s="131" t="s">
        <v>158</v>
      </c>
      <c r="WB76" s="131" t="s">
        <v>158</v>
      </c>
      <c r="WC76" s="131" t="s">
        <v>158</v>
      </c>
      <c r="WD76" s="130" t="s">
        <v>158</v>
      </c>
      <c r="WE76" s="131">
        <v>1.6352382741374918</v>
      </c>
      <c r="WF76" s="131">
        <v>1.4110091743119266</v>
      </c>
      <c r="WG76" s="131">
        <v>1.527988748241913</v>
      </c>
      <c r="WH76" s="131">
        <v>1.503781268179174</v>
      </c>
      <c r="WI76" s="131">
        <v>1.4858361254949741</v>
      </c>
      <c r="WJ76" s="131">
        <v>1.3777354900095147</v>
      </c>
      <c r="WK76" s="131">
        <v>1.3701875616979269</v>
      </c>
      <c r="WL76" s="131">
        <v>1.4933485366780692</v>
      </c>
      <c r="WM76" s="131">
        <v>1.3543273350471294</v>
      </c>
      <c r="WN76" s="131">
        <v>0.94925742574257443</v>
      </c>
      <c r="WO76" s="131">
        <v>1.1185185185185185</v>
      </c>
      <c r="WP76" s="131">
        <v>1.033731553056922</v>
      </c>
      <c r="WQ76" s="131" t="s">
        <v>158</v>
      </c>
      <c r="WR76" s="131" t="s">
        <v>158</v>
      </c>
      <c r="WS76" s="131" t="s">
        <v>158</v>
      </c>
      <c r="WT76" s="131" t="s">
        <v>158</v>
      </c>
      <c r="WU76" s="131" t="s">
        <v>158</v>
      </c>
      <c r="WV76" s="131" t="s">
        <v>158</v>
      </c>
      <c r="WW76" s="131" t="s">
        <v>158</v>
      </c>
      <c r="WX76" s="131" t="s">
        <v>158</v>
      </c>
      <c r="WY76" s="131" t="s">
        <v>158</v>
      </c>
      <c r="WZ76" s="131" t="s">
        <v>158</v>
      </c>
      <c r="XA76" s="131" t="s">
        <v>158</v>
      </c>
      <c r="XB76" s="131" t="s">
        <v>158</v>
      </c>
      <c r="XC76" s="131" t="s">
        <v>158</v>
      </c>
      <c r="XD76" s="131" t="s">
        <v>158</v>
      </c>
      <c r="XE76" s="130" t="s">
        <v>158</v>
      </c>
      <c r="XF76" s="131">
        <v>1.7954944430538171</v>
      </c>
      <c r="XG76" s="131">
        <v>1.7415465268676278</v>
      </c>
      <c r="XH76" s="131">
        <v>1.7414908579465542</v>
      </c>
      <c r="XI76" s="131">
        <v>1.6314717859220478</v>
      </c>
      <c r="XJ76" s="131">
        <v>1.6219920804142554</v>
      </c>
      <c r="XK76" s="131">
        <v>1.7047256581033936</v>
      </c>
      <c r="XL76" s="131">
        <v>1.5021388614675879</v>
      </c>
      <c r="XM76" s="131">
        <v>1.6510832383124288</v>
      </c>
      <c r="XN76" s="131">
        <v>1.6379605826906596</v>
      </c>
      <c r="XO76" s="131">
        <v>1.1551155115511551</v>
      </c>
      <c r="XP76" s="131">
        <v>1.4152263374485596</v>
      </c>
      <c r="XQ76" s="131">
        <v>1.1756851721714687</v>
      </c>
      <c r="XR76" s="131" t="s">
        <v>158</v>
      </c>
      <c r="XS76" s="131" t="s">
        <v>158</v>
      </c>
      <c r="XT76" s="131" t="s">
        <v>158</v>
      </c>
      <c r="XU76" s="131" t="s">
        <v>158</v>
      </c>
      <c r="XV76" s="131" t="s">
        <v>158</v>
      </c>
      <c r="XW76" s="131" t="s">
        <v>158</v>
      </c>
      <c r="XX76" s="131" t="s">
        <v>158</v>
      </c>
      <c r="XY76" s="131" t="s">
        <v>158</v>
      </c>
      <c r="XZ76" s="131" t="s">
        <v>158</v>
      </c>
      <c r="YA76" s="131" t="s">
        <v>158</v>
      </c>
      <c r="YB76" s="131" t="s">
        <v>158</v>
      </c>
      <c r="YC76" s="131" t="s">
        <v>158</v>
      </c>
      <c r="YD76" s="131" t="s">
        <v>158</v>
      </c>
      <c r="YE76" s="131" t="s">
        <v>158</v>
      </c>
      <c r="YF76" s="235" t="s">
        <v>158</v>
      </c>
      <c r="YG76" s="8">
        <v>586</v>
      </c>
      <c r="YH76" s="8">
        <v>585</v>
      </c>
      <c r="YI76" s="8">
        <v>597</v>
      </c>
      <c r="YJ76" s="8">
        <v>611</v>
      </c>
      <c r="YK76" s="8">
        <v>618</v>
      </c>
      <c r="YL76" s="8">
        <v>619</v>
      </c>
      <c r="YM76" s="8">
        <v>618</v>
      </c>
      <c r="YN76" s="8">
        <v>619</v>
      </c>
      <c r="YO76" s="8">
        <v>614</v>
      </c>
      <c r="YP76" s="8">
        <v>604</v>
      </c>
      <c r="YQ76" s="8">
        <v>580</v>
      </c>
      <c r="YR76" s="8">
        <v>611</v>
      </c>
      <c r="YS76" s="231" t="s">
        <v>5</v>
      </c>
      <c r="YT76" s="231" t="s">
        <v>5</v>
      </c>
      <c r="YU76" s="231" t="s">
        <v>5</v>
      </c>
      <c r="YV76" s="231" t="s">
        <v>5</v>
      </c>
      <c r="YW76" s="231" t="s">
        <v>5</v>
      </c>
      <c r="YX76" s="231" t="s">
        <v>5</v>
      </c>
      <c r="YY76" s="231" t="s">
        <v>5</v>
      </c>
      <c r="YZ76" s="231" t="s">
        <v>5</v>
      </c>
      <c r="ZA76" s="231" t="s">
        <v>5</v>
      </c>
      <c r="ZB76" s="231" t="s">
        <v>5</v>
      </c>
      <c r="ZC76" s="231" t="s">
        <v>5</v>
      </c>
      <c r="ZD76" s="231" t="s">
        <v>5</v>
      </c>
      <c r="ZE76" s="231" t="s">
        <v>5</v>
      </c>
      <c r="ZF76" s="231" t="s">
        <v>5</v>
      </c>
      <c r="ZG76" s="235" t="s">
        <v>158</v>
      </c>
      <c r="ZH76" s="133">
        <v>0.17</v>
      </c>
      <c r="ZI76" s="133">
        <v>0.10539999999999999</v>
      </c>
      <c r="ZJ76" s="133">
        <v>0.1229</v>
      </c>
      <c r="ZK76" s="133">
        <v>0.1215</v>
      </c>
      <c r="ZL76" s="133">
        <v>0.1081</v>
      </c>
      <c r="ZM76" s="133">
        <v>0.12789999999999999</v>
      </c>
      <c r="ZN76" s="133">
        <v>0.12210000000000001</v>
      </c>
      <c r="ZO76" s="133">
        <v>0.11199999999999999</v>
      </c>
      <c r="ZP76" s="133">
        <v>6.4699999999999994E-2</v>
      </c>
      <c r="ZQ76" s="133">
        <v>0.11310000000000001</v>
      </c>
      <c r="ZR76" s="133">
        <v>-2.0299999999999999E-2</v>
      </c>
      <c r="ZS76" s="133">
        <v>9.8100000000000007E-2</v>
      </c>
      <c r="ZT76" s="379" t="s">
        <v>158</v>
      </c>
      <c r="ZU76" s="133" t="s">
        <v>158</v>
      </c>
      <c r="ZV76" s="133" t="s">
        <v>158</v>
      </c>
      <c r="ZW76" s="133" t="s">
        <v>158</v>
      </c>
      <c r="ZX76" s="133" t="s">
        <v>158</v>
      </c>
      <c r="ZY76" s="133" t="s">
        <v>158</v>
      </c>
      <c r="ZZ76" s="133" t="s">
        <v>158</v>
      </c>
      <c r="AAA76" s="133" t="s">
        <v>158</v>
      </c>
      <c r="AAB76" s="133" t="s">
        <v>158</v>
      </c>
      <c r="AAC76" s="133" t="s">
        <v>158</v>
      </c>
      <c r="AAD76" s="133" t="s">
        <v>158</v>
      </c>
      <c r="AAE76" s="133" t="s">
        <v>158</v>
      </c>
      <c r="AAF76" s="133" t="s">
        <v>158</v>
      </c>
      <c r="AAG76" s="235" t="s">
        <v>158</v>
      </c>
      <c r="AAH76" s="8">
        <v>35690</v>
      </c>
      <c r="AAI76" s="8">
        <v>43337</v>
      </c>
      <c r="AAJ76" s="8">
        <v>39679</v>
      </c>
      <c r="AAK76" s="8">
        <v>26997</v>
      </c>
      <c r="AAL76" s="8">
        <v>29334</v>
      </c>
      <c r="AAM76" s="8">
        <v>28573</v>
      </c>
      <c r="AAN76" s="8">
        <v>19274</v>
      </c>
      <c r="AAO76" s="8">
        <v>25764</v>
      </c>
      <c r="AAP76" s="8">
        <v>13874</v>
      </c>
      <c r="AAQ76" s="8">
        <v>17559</v>
      </c>
      <c r="AAR76" s="8">
        <v>22581</v>
      </c>
      <c r="AAS76" s="8">
        <v>24640</v>
      </c>
      <c r="AAT76" s="231" t="s">
        <v>5</v>
      </c>
      <c r="AAU76" s="231" t="s">
        <v>5</v>
      </c>
      <c r="AAV76" s="231" t="s">
        <v>5</v>
      </c>
      <c r="AAW76" s="231" t="s">
        <v>5</v>
      </c>
      <c r="AAX76" s="231" t="s">
        <v>5</v>
      </c>
      <c r="AAY76" s="231" t="s">
        <v>5</v>
      </c>
      <c r="AAZ76" s="231" t="s">
        <v>5</v>
      </c>
      <c r="ABA76" s="231" t="s">
        <v>5</v>
      </c>
      <c r="ABB76" s="231" t="s">
        <v>5</v>
      </c>
      <c r="ABC76" s="231" t="s">
        <v>5</v>
      </c>
      <c r="ABD76" s="231" t="s">
        <v>5</v>
      </c>
      <c r="ABE76" s="231" t="s">
        <v>5</v>
      </c>
      <c r="ABF76" s="231" t="s">
        <v>5</v>
      </c>
      <c r="ABG76" s="231" t="s">
        <v>5</v>
      </c>
      <c r="ABH76" s="235" t="s">
        <v>158</v>
      </c>
      <c r="ABI76" s="8">
        <v>-1857</v>
      </c>
      <c r="ABJ76" s="8">
        <v>7253</v>
      </c>
      <c r="ABK76" s="8">
        <v>2547</v>
      </c>
      <c r="ABL76" s="8">
        <v>3834</v>
      </c>
      <c r="ABM76" s="8">
        <v>1984</v>
      </c>
      <c r="ABN76" s="8">
        <v>3668</v>
      </c>
      <c r="ABO76" s="8">
        <v>4461</v>
      </c>
      <c r="ABP76" s="8">
        <v>1804</v>
      </c>
      <c r="ABQ76" s="8">
        <v>627</v>
      </c>
      <c r="ABR76" s="8">
        <v>748</v>
      </c>
      <c r="ABS76" s="8">
        <v>2714</v>
      </c>
      <c r="ABT76" s="8">
        <v>2864</v>
      </c>
      <c r="ABU76" s="231" t="s">
        <v>5</v>
      </c>
      <c r="ABV76" s="231" t="s">
        <v>5</v>
      </c>
      <c r="ABW76" s="231" t="s">
        <v>5</v>
      </c>
      <c r="ABX76" s="231" t="s">
        <v>5</v>
      </c>
      <c r="ABY76" s="231" t="s">
        <v>5</v>
      </c>
      <c r="ABZ76" s="231" t="s">
        <v>5</v>
      </c>
      <c r="ACA76" s="231" t="s">
        <v>5</v>
      </c>
      <c r="ACB76" s="231" t="s">
        <v>5</v>
      </c>
      <c r="ACC76" s="231" t="s">
        <v>5</v>
      </c>
      <c r="ACD76" s="231" t="s">
        <v>5</v>
      </c>
      <c r="ACE76" s="231" t="s">
        <v>5</v>
      </c>
      <c r="ACF76" s="231" t="s">
        <v>5</v>
      </c>
      <c r="ACG76" s="231" t="s">
        <v>5</v>
      </c>
      <c r="ACH76" s="231" t="s">
        <v>5</v>
      </c>
      <c r="ACI76" s="235" t="s">
        <v>158</v>
      </c>
      <c r="ACJ76" s="8">
        <v>-1938</v>
      </c>
      <c r="ACK76" s="8">
        <v>7095</v>
      </c>
      <c r="ACL76" s="8">
        <v>2433</v>
      </c>
      <c r="ACM76" s="8">
        <v>3749</v>
      </c>
      <c r="ACN76" s="8">
        <v>1802</v>
      </c>
      <c r="ACO76" s="8">
        <v>3537</v>
      </c>
      <c r="ACP76" s="8">
        <v>4355</v>
      </c>
      <c r="ACQ76" s="8">
        <v>1804</v>
      </c>
      <c r="ACR76" s="8">
        <v>560</v>
      </c>
      <c r="ACS76" s="8">
        <v>567</v>
      </c>
      <c r="ACT76" s="8">
        <v>2594</v>
      </c>
      <c r="ACU76" s="8">
        <v>2864</v>
      </c>
      <c r="ACV76" s="237" t="s">
        <v>5</v>
      </c>
      <c r="ACW76" s="237" t="s">
        <v>5</v>
      </c>
      <c r="ACX76" s="237" t="s">
        <v>5</v>
      </c>
      <c r="ACY76" s="237" t="s">
        <v>5</v>
      </c>
      <c r="ACZ76" s="237" t="s">
        <v>5</v>
      </c>
      <c r="ADA76" s="237" t="s">
        <v>5</v>
      </c>
      <c r="ADB76" s="237" t="s">
        <v>5</v>
      </c>
      <c r="ADC76" s="237" t="s">
        <v>5</v>
      </c>
      <c r="ADD76" s="237" t="s">
        <v>5</v>
      </c>
      <c r="ADE76" s="237" t="s">
        <v>5</v>
      </c>
      <c r="ADF76" s="237" t="s">
        <v>5</v>
      </c>
      <c r="ADG76" s="237" t="s">
        <v>5</v>
      </c>
      <c r="ADH76" s="237" t="s">
        <v>5</v>
      </c>
      <c r="ADI76" s="237" t="s">
        <v>5</v>
      </c>
      <c r="ADJ76" s="127" t="s">
        <v>158</v>
      </c>
      <c r="ADK76" s="128">
        <v>0.3452914798206278</v>
      </c>
      <c r="ADL76" s="128">
        <v>0.53527980535279807</v>
      </c>
      <c r="ADM76" s="128">
        <v>0.47191011235955055</v>
      </c>
      <c r="ADN76" s="128">
        <v>0.46014492753623193</v>
      </c>
      <c r="ADO76" s="128">
        <v>0.49999999999999994</v>
      </c>
      <c r="ADP76" s="128">
        <v>0.40198511166253104</v>
      </c>
      <c r="ADQ76" s="128">
        <v>0.42535211267605633</v>
      </c>
      <c r="ADR76" s="128">
        <v>0.50349650349650354</v>
      </c>
      <c r="ADS76" s="128">
        <v>0.92903225806451606</v>
      </c>
      <c r="ADT76" s="128">
        <v>0.55598455598455598</v>
      </c>
      <c r="ADU76" s="128" t="s">
        <v>1282</v>
      </c>
      <c r="ADV76" s="128">
        <v>0.60251046025104593</v>
      </c>
      <c r="ADW76" s="128">
        <v>1.5319148936170213</v>
      </c>
      <c r="ADX76" s="128">
        <v>1.0510948905109487</v>
      </c>
      <c r="ADY76" s="128">
        <v>0.34285714285714286</v>
      </c>
      <c r="ADZ76" s="128">
        <v>0.32122905027932958</v>
      </c>
      <c r="AEA76" s="128" t="s">
        <v>158</v>
      </c>
      <c r="AEB76" s="128" t="s">
        <v>158</v>
      </c>
      <c r="AEC76" s="128" t="s">
        <v>158</v>
      </c>
      <c r="AED76" s="128" t="s">
        <v>158</v>
      </c>
      <c r="AEE76" s="128" t="s">
        <v>158</v>
      </c>
      <c r="AEF76" s="128" t="s">
        <v>158</v>
      </c>
      <c r="AEG76" s="128" t="s">
        <v>158</v>
      </c>
      <c r="AEH76" s="128" t="s">
        <v>158</v>
      </c>
      <c r="AEI76" s="128" t="s">
        <v>158</v>
      </c>
      <c r="AEJ76" s="128" t="s">
        <v>158</v>
      </c>
      <c r="AEK76" s="127" t="s">
        <v>158</v>
      </c>
      <c r="AEL76" s="128" t="s">
        <v>1282</v>
      </c>
      <c r="AEM76" s="128">
        <v>0.17744381635185441</v>
      </c>
      <c r="AEN76" s="128">
        <v>0.49222614840989404</v>
      </c>
      <c r="AEO76" s="128">
        <v>0.30358763693270735</v>
      </c>
      <c r="AEP76" s="128">
        <v>0.54355342741935475</v>
      </c>
      <c r="AEQ76" s="128">
        <v>0.27338604143947659</v>
      </c>
      <c r="AER76" s="128">
        <v>0.2091862811028917</v>
      </c>
      <c r="AES76" s="128">
        <v>0.49410199556541018</v>
      </c>
      <c r="AET76" s="128">
        <v>1.4101435406698564</v>
      </c>
      <c r="AEU76" s="128">
        <v>1.1627807486631014</v>
      </c>
      <c r="AEV76" s="128">
        <v>0.30773765659543112</v>
      </c>
      <c r="AEW76" s="128">
        <v>0.3072067039106145</v>
      </c>
      <c r="AEX76" s="128" t="s">
        <v>158</v>
      </c>
      <c r="AEY76" s="128" t="s">
        <v>158</v>
      </c>
      <c r="AEZ76" s="128" t="s">
        <v>158</v>
      </c>
      <c r="AFA76" s="128" t="s">
        <v>158</v>
      </c>
      <c r="AFB76" s="128" t="s">
        <v>158</v>
      </c>
      <c r="AFC76" s="128" t="s">
        <v>158</v>
      </c>
      <c r="AFD76" s="128" t="s">
        <v>158</v>
      </c>
      <c r="AFE76" s="128" t="s">
        <v>158</v>
      </c>
      <c r="AFF76" s="128" t="s">
        <v>158</v>
      </c>
      <c r="AFG76" s="128" t="s">
        <v>158</v>
      </c>
      <c r="AFH76" s="128" t="s">
        <v>158</v>
      </c>
      <c r="AFI76" s="128" t="s">
        <v>158</v>
      </c>
      <c r="AFJ76" s="128" t="s">
        <v>158</v>
      </c>
      <c r="AFK76" s="128" t="s">
        <v>158</v>
      </c>
      <c r="AFL76" s="134" t="s">
        <v>158</v>
      </c>
      <c r="AFM76" s="135" t="s">
        <v>1282</v>
      </c>
      <c r="AFN76" s="135">
        <v>0.18139534883720931</v>
      </c>
      <c r="AFO76" s="135">
        <v>0.51528976572133167</v>
      </c>
      <c r="AFP76" s="135">
        <v>0.31047079221125634</v>
      </c>
      <c r="AFQ76" s="135">
        <v>0.59845172031076577</v>
      </c>
      <c r="AFR76" s="135">
        <v>0.28351145038167941</v>
      </c>
      <c r="AFS76" s="135">
        <v>0.21427784156142363</v>
      </c>
      <c r="AFT76" s="135">
        <v>0.49410199556541018</v>
      </c>
      <c r="AFU76" s="135">
        <v>1.578857142857143</v>
      </c>
      <c r="AFV76" s="135">
        <v>1.533968253968254</v>
      </c>
      <c r="AFW76" s="135">
        <v>0.32197378565921358</v>
      </c>
      <c r="AFX76" s="135">
        <v>0.3072067039106145</v>
      </c>
      <c r="AFY76" s="135" t="s">
        <v>158</v>
      </c>
      <c r="AFZ76" s="135" t="s">
        <v>158</v>
      </c>
      <c r="AGA76" s="135" t="s">
        <v>158</v>
      </c>
      <c r="AGB76" s="135" t="s">
        <v>158</v>
      </c>
      <c r="AGC76" s="135" t="s">
        <v>158</v>
      </c>
      <c r="AGD76" s="135" t="s">
        <v>158</v>
      </c>
      <c r="AGE76" s="135" t="s">
        <v>158</v>
      </c>
      <c r="AGF76" s="135" t="s">
        <v>158</v>
      </c>
      <c r="AGG76" s="135" t="s">
        <v>158</v>
      </c>
      <c r="AGH76" s="135" t="s">
        <v>158</v>
      </c>
      <c r="AGI76" s="135" t="s">
        <v>158</v>
      </c>
      <c r="AGJ76" s="135" t="s">
        <v>158</v>
      </c>
      <c r="AGK76" s="135" t="s">
        <v>158</v>
      </c>
      <c r="AGL76" s="135" t="s">
        <v>158</v>
      </c>
    </row>
    <row r="77" spans="1:870" x14ac:dyDescent="0.2">
      <c r="A77" s="7">
        <v>75</v>
      </c>
      <c r="B77" s="1" t="s">
        <v>2171</v>
      </c>
      <c r="C77" s="1" t="s">
        <v>2172</v>
      </c>
      <c r="D77" s="94">
        <v>7.4999999999999997E-3</v>
      </c>
      <c r="E77" s="95">
        <v>1.2500000000000001E-2</v>
      </c>
      <c r="F77" s="57">
        <v>0.05</v>
      </c>
      <c r="G77" s="58" t="s">
        <v>159</v>
      </c>
      <c r="H77" s="58">
        <v>0.05</v>
      </c>
      <c r="I77" s="226" t="s">
        <v>5</v>
      </c>
      <c r="J77" s="58" t="s">
        <v>159</v>
      </c>
      <c r="K77" s="58" t="s">
        <v>1280</v>
      </c>
      <c r="L77" s="226" t="s">
        <v>5</v>
      </c>
      <c r="M77" s="151">
        <v>0.05</v>
      </c>
      <c r="N77" s="124">
        <v>4.5000000000000005E-2</v>
      </c>
      <c r="O77" s="124">
        <v>0.03</v>
      </c>
      <c r="P77" s="124">
        <v>2.75E-2</v>
      </c>
      <c r="Q77" s="124">
        <v>1.7499999999999998E-2</v>
      </c>
      <c r="R77" s="124">
        <v>8.7499999999999991E-3</v>
      </c>
      <c r="S77" s="124">
        <v>5.0000000000000001E-3</v>
      </c>
      <c r="T77" s="124">
        <v>3.7499999999999999E-3</v>
      </c>
      <c r="U77" s="124" t="s">
        <v>2189</v>
      </c>
      <c r="V77" s="124" t="s">
        <v>5</v>
      </c>
      <c r="W77" s="124" t="s">
        <v>5</v>
      </c>
      <c r="X77" s="124" t="s">
        <v>5</v>
      </c>
      <c r="Y77" s="124" t="s">
        <v>5</v>
      </c>
      <c r="Z77" s="124" t="s">
        <v>5</v>
      </c>
      <c r="AA77" s="124" t="s">
        <v>5</v>
      </c>
      <c r="AB77" s="124" t="s">
        <v>5</v>
      </c>
      <c r="AC77" s="124" t="s">
        <v>5</v>
      </c>
      <c r="AD77" s="124" t="s">
        <v>5</v>
      </c>
      <c r="AE77" s="124" t="s">
        <v>5</v>
      </c>
      <c r="AF77" s="124" t="s">
        <v>5</v>
      </c>
      <c r="AG77" s="124" t="s">
        <v>5</v>
      </c>
      <c r="AH77" s="136" t="s">
        <v>5</v>
      </c>
      <c r="AI77" s="136" t="s">
        <v>5</v>
      </c>
      <c r="AJ77" s="136" t="s">
        <v>5</v>
      </c>
      <c r="AK77" s="136" t="s">
        <v>5</v>
      </c>
      <c r="AL77" s="136" t="s">
        <v>5</v>
      </c>
      <c r="AM77" s="136" t="s">
        <v>5</v>
      </c>
      <c r="AN77" s="136" t="s">
        <v>5</v>
      </c>
      <c r="AO77" s="136" t="s">
        <v>5</v>
      </c>
      <c r="AP77" s="136" t="s">
        <v>5</v>
      </c>
      <c r="AQ77" s="140" t="s">
        <v>5</v>
      </c>
      <c r="AR77" s="137" t="s">
        <v>5</v>
      </c>
      <c r="AS77" s="137" t="s">
        <v>5</v>
      </c>
      <c r="AT77" s="137" t="s">
        <v>5</v>
      </c>
      <c r="AU77" s="137" t="s">
        <v>5</v>
      </c>
      <c r="AV77" s="137" t="s">
        <v>5</v>
      </c>
      <c r="AW77" s="137" t="s">
        <v>5</v>
      </c>
      <c r="AX77" s="137" t="s">
        <v>5</v>
      </c>
      <c r="AY77" s="137" t="s">
        <v>5</v>
      </c>
      <c r="AZ77" s="137" t="s">
        <v>5</v>
      </c>
      <c r="BA77" s="137" t="s">
        <v>5</v>
      </c>
      <c r="BB77" s="137" t="s">
        <v>5</v>
      </c>
      <c r="BC77" s="137" t="s">
        <v>5</v>
      </c>
      <c r="BD77" s="137" t="s">
        <v>5</v>
      </c>
      <c r="BE77" s="137" t="s">
        <v>5</v>
      </c>
      <c r="BF77" s="137" t="s">
        <v>5</v>
      </c>
      <c r="BG77" s="137" t="s">
        <v>5</v>
      </c>
      <c r="BH77" s="137" t="s">
        <v>5</v>
      </c>
      <c r="BI77" s="137" t="s">
        <v>5</v>
      </c>
      <c r="BJ77" s="137" t="s">
        <v>5</v>
      </c>
      <c r="BK77" s="137" t="s">
        <v>5</v>
      </c>
      <c r="BL77" s="137" t="s">
        <v>5</v>
      </c>
      <c r="BM77" s="126">
        <v>0.11111111111111094</v>
      </c>
      <c r="BN77" s="125">
        <v>0.50000000000000022</v>
      </c>
      <c r="BO77" s="125">
        <v>9.0909090909090828E-2</v>
      </c>
      <c r="BP77" s="125">
        <v>0.57142857142857162</v>
      </c>
      <c r="BQ77" s="125">
        <v>1</v>
      </c>
      <c r="BR77" s="125">
        <v>0.74999999999999978</v>
      </c>
      <c r="BS77" s="125">
        <v>0.33333333333333348</v>
      </c>
      <c r="BT77" s="125" t="s">
        <v>158</v>
      </c>
      <c r="BU77" s="125" t="s">
        <v>158</v>
      </c>
      <c r="BV77" s="125" t="s">
        <v>158</v>
      </c>
      <c r="BW77" s="125" t="s">
        <v>158</v>
      </c>
      <c r="BX77" s="125" t="s">
        <v>158</v>
      </c>
      <c r="BY77" s="125" t="s">
        <v>158</v>
      </c>
      <c r="BZ77" s="125" t="s">
        <v>158</v>
      </c>
      <c r="CA77" s="125" t="s">
        <v>158</v>
      </c>
      <c r="CB77" s="125" t="s">
        <v>158</v>
      </c>
      <c r="CC77" s="125" t="s">
        <v>158</v>
      </c>
      <c r="CD77" s="125" t="s">
        <v>158</v>
      </c>
      <c r="CE77" s="125" t="s">
        <v>158</v>
      </c>
      <c r="CF77" s="125" t="s">
        <v>158</v>
      </c>
      <c r="CG77" s="125" t="s">
        <v>158</v>
      </c>
      <c r="CH77" s="125" t="s">
        <v>158</v>
      </c>
      <c r="CI77" s="125" t="s">
        <v>158</v>
      </c>
      <c r="CJ77" s="125" t="s">
        <v>158</v>
      </c>
      <c r="CK77" s="125" t="s">
        <v>158</v>
      </c>
      <c r="CL77" s="125" t="s">
        <v>158</v>
      </c>
      <c r="CM77" s="125" t="s">
        <v>158</v>
      </c>
      <c r="CN77" s="125" t="s">
        <v>158</v>
      </c>
      <c r="CO77" s="125" t="s">
        <v>158</v>
      </c>
      <c r="CP77" s="125" t="s">
        <v>158</v>
      </c>
      <c r="CQ77" s="125" t="s">
        <v>158</v>
      </c>
      <c r="CR77" s="125" t="s">
        <v>158</v>
      </c>
      <c r="CS77" s="125" t="s">
        <v>158</v>
      </c>
      <c r="CT77" s="125" t="s">
        <v>158</v>
      </c>
      <c r="CU77" s="125" t="s">
        <v>158</v>
      </c>
      <c r="CV77" s="125" t="s">
        <v>158</v>
      </c>
      <c r="CW77" s="125" t="s">
        <v>158</v>
      </c>
      <c r="CX77" s="125" t="s">
        <v>158</v>
      </c>
      <c r="CY77" s="125" t="s">
        <v>158</v>
      </c>
      <c r="CZ77" s="125" t="s">
        <v>158</v>
      </c>
      <c r="DA77" s="125" t="s">
        <v>158</v>
      </c>
      <c r="DB77" s="125" t="s">
        <v>158</v>
      </c>
      <c r="DC77" s="125" t="s">
        <v>158</v>
      </c>
      <c r="DD77" s="125" t="s">
        <v>158</v>
      </c>
      <c r="DE77" s="125" t="s">
        <v>158</v>
      </c>
      <c r="DF77" s="125" t="s">
        <v>158</v>
      </c>
      <c r="DG77" s="125" t="s">
        <v>158</v>
      </c>
      <c r="DH77" s="125" t="s">
        <v>158</v>
      </c>
      <c r="DI77" s="125" t="s">
        <v>158</v>
      </c>
      <c r="DJ77" s="125" t="s">
        <v>158</v>
      </c>
      <c r="DK77" s="125" t="s">
        <v>158</v>
      </c>
      <c r="DL77" s="127">
        <v>4.1397924548917248E-2</v>
      </c>
      <c r="DM77" s="128">
        <v>2.903225806451613E-2</v>
      </c>
      <c r="DN77" s="128">
        <v>3.7499999999999999E-2</v>
      </c>
      <c r="DO77" s="128">
        <v>3.1609195402298854E-2</v>
      </c>
      <c r="DP77" s="128">
        <v>1.8817204301075266E-2</v>
      </c>
      <c r="DQ77" s="128">
        <v>1.3461538461538461E-2</v>
      </c>
      <c r="DR77" s="128">
        <v>1.0416666666666668E-2</v>
      </c>
      <c r="DS77" s="128">
        <v>1.0714285714285714E-2</v>
      </c>
      <c r="DT77" s="128" t="s">
        <v>158</v>
      </c>
      <c r="DU77" s="128" t="s">
        <v>158</v>
      </c>
      <c r="DV77" s="128" t="s">
        <v>158</v>
      </c>
      <c r="DW77" s="128" t="s">
        <v>158</v>
      </c>
      <c r="DX77" s="128" t="s">
        <v>158</v>
      </c>
      <c r="DY77" s="128" t="s">
        <v>158</v>
      </c>
      <c r="DZ77" s="128" t="s">
        <v>158</v>
      </c>
      <c r="EA77" s="128" t="s">
        <v>158</v>
      </c>
      <c r="EB77" s="128" t="s">
        <v>158</v>
      </c>
      <c r="EC77" s="128" t="s">
        <v>158</v>
      </c>
      <c r="ED77" s="128" t="s">
        <v>158</v>
      </c>
      <c r="EE77" s="128" t="s">
        <v>158</v>
      </c>
      <c r="EF77" s="128" t="s">
        <v>158</v>
      </c>
      <c r="EG77" s="128" t="s">
        <v>158</v>
      </c>
      <c r="EH77" s="128" t="s">
        <v>158</v>
      </c>
      <c r="EI77" s="128" t="s">
        <v>158</v>
      </c>
      <c r="EJ77" s="128" t="s">
        <v>158</v>
      </c>
      <c r="EK77" s="128" t="s">
        <v>158</v>
      </c>
      <c r="EL77" s="128" t="s">
        <v>158</v>
      </c>
      <c r="EM77" s="127">
        <v>4.9348598499802616E-2</v>
      </c>
      <c r="EN77" s="128">
        <v>4.436667020185936E-2</v>
      </c>
      <c r="EO77" s="128">
        <v>4.3868951275325044E-2</v>
      </c>
      <c r="EP77" s="128">
        <v>3.5846276781700999E-2</v>
      </c>
      <c r="EQ77" s="128">
        <v>2.2921162242183997E-2</v>
      </c>
      <c r="ER77" s="128">
        <v>1.711169612636328E-2</v>
      </c>
      <c r="ES77" s="128">
        <v>1.6241443683883045E-2</v>
      </c>
      <c r="ET77" s="128">
        <v>1.4556067816775707E-2</v>
      </c>
      <c r="EU77" s="128" t="s">
        <v>158</v>
      </c>
      <c r="EV77" s="128" t="s">
        <v>158</v>
      </c>
      <c r="EW77" s="128" t="s">
        <v>158</v>
      </c>
      <c r="EX77" s="128" t="s">
        <v>158</v>
      </c>
      <c r="EY77" s="128" t="s">
        <v>158</v>
      </c>
      <c r="EZ77" s="128" t="s">
        <v>158</v>
      </c>
      <c r="FA77" s="128" t="s">
        <v>158</v>
      </c>
      <c r="FB77" s="128" t="s">
        <v>158</v>
      </c>
      <c r="FC77" s="128" t="s">
        <v>158</v>
      </c>
      <c r="FD77" s="128" t="s">
        <v>158</v>
      </c>
      <c r="FE77" s="128" t="s">
        <v>158</v>
      </c>
      <c r="FF77" s="128" t="s">
        <v>158</v>
      </c>
      <c r="FG77" s="128" t="s">
        <v>158</v>
      </c>
      <c r="FH77" s="128" t="s">
        <v>158</v>
      </c>
      <c r="FI77" s="128" t="s">
        <v>158</v>
      </c>
      <c r="FJ77" s="128" t="s">
        <v>158</v>
      </c>
      <c r="FK77" s="128" t="s">
        <v>158</v>
      </c>
      <c r="FL77" s="128" t="s">
        <v>158</v>
      </c>
      <c r="FM77" s="128" t="s">
        <v>158</v>
      </c>
      <c r="FN77" s="127">
        <v>6.1728394880034676E-2</v>
      </c>
      <c r="FO77" s="128">
        <v>6.4285714285714293E-2</v>
      </c>
      <c r="FP77" s="128">
        <v>6.5217391304347824E-2</v>
      </c>
      <c r="FQ77" s="128">
        <v>5.5E-2</v>
      </c>
      <c r="FR77" s="128">
        <v>2.966101694915254E-2</v>
      </c>
      <c r="FS77" s="128">
        <v>2.4999999999999998E-2</v>
      </c>
      <c r="FT77" s="128">
        <v>2.4999999999999998E-2</v>
      </c>
      <c r="FU77" s="128">
        <v>2.0833333333333332E-2</v>
      </c>
      <c r="FV77" s="128" t="s">
        <v>158</v>
      </c>
      <c r="FW77" s="128" t="s">
        <v>158</v>
      </c>
      <c r="FX77" s="128" t="s">
        <v>158</v>
      </c>
      <c r="FY77" s="128" t="s">
        <v>158</v>
      </c>
      <c r="FZ77" s="128" t="s">
        <v>158</v>
      </c>
      <c r="GA77" s="128" t="s">
        <v>158</v>
      </c>
      <c r="GB77" s="128" t="s">
        <v>158</v>
      </c>
      <c r="GC77" s="128" t="s">
        <v>158</v>
      </c>
      <c r="GD77" s="128" t="s">
        <v>158</v>
      </c>
      <c r="GE77" s="128" t="s">
        <v>158</v>
      </c>
      <c r="GF77" s="128" t="s">
        <v>158</v>
      </c>
      <c r="GG77" s="128" t="s">
        <v>158</v>
      </c>
      <c r="GH77" s="128" t="s">
        <v>158</v>
      </c>
      <c r="GI77" s="128" t="s">
        <v>158</v>
      </c>
      <c r="GJ77" s="128" t="s">
        <v>158</v>
      </c>
      <c r="GK77" s="128" t="s">
        <v>158</v>
      </c>
      <c r="GL77" s="128" t="s">
        <v>158</v>
      </c>
      <c r="GM77" s="128" t="s">
        <v>158</v>
      </c>
      <c r="GN77" s="128" t="s">
        <v>158</v>
      </c>
      <c r="GO77" s="109" t="s">
        <v>158</v>
      </c>
      <c r="GP77" s="141">
        <v>0.18</v>
      </c>
      <c r="GQ77" s="141">
        <v>0.14000000000000001</v>
      </c>
      <c r="GR77" s="141">
        <v>0.12</v>
      </c>
      <c r="GS77" s="141">
        <v>0.09</v>
      </c>
      <c r="GT77" s="141">
        <v>0.14000000000000001</v>
      </c>
      <c r="GU77" s="141">
        <v>7.0000000000000007E-2</v>
      </c>
      <c r="GV77" s="129">
        <v>0.06</v>
      </c>
      <c r="GW77" s="129">
        <v>0.06</v>
      </c>
      <c r="GX77" s="129">
        <v>0.05</v>
      </c>
      <c r="GY77" s="129">
        <v>0.06</v>
      </c>
      <c r="GZ77" s="129">
        <v>7.0000000000000007E-2</v>
      </c>
      <c r="HA77" s="129">
        <v>0.02</v>
      </c>
      <c r="HB77" s="129" t="s">
        <v>5</v>
      </c>
      <c r="HC77" s="129" t="s">
        <v>5</v>
      </c>
      <c r="HD77" s="129" t="s">
        <v>5</v>
      </c>
      <c r="HE77" s="129" t="s">
        <v>5</v>
      </c>
      <c r="HF77" s="231" t="s">
        <v>5</v>
      </c>
      <c r="HG77" s="231" t="s">
        <v>5</v>
      </c>
      <c r="HH77" s="231" t="s">
        <v>5</v>
      </c>
      <c r="HI77" s="231" t="s">
        <v>5</v>
      </c>
      <c r="HJ77" s="231" t="s">
        <v>5</v>
      </c>
      <c r="HK77" s="231" t="s">
        <v>5</v>
      </c>
      <c r="HL77" s="231" t="s">
        <v>5</v>
      </c>
      <c r="HM77" s="231" t="s">
        <v>5</v>
      </c>
      <c r="HN77" s="231" t="s">
        <v>5</v>
      </c>
      <c r="HO77" s="231" t="s">
        <v>5</v>
      </c>
      <c r="HP77" s="232" t="s">
        <v>158</v>
      </c>
      <c r="HQ77" s="131">
        <v>3.8888888888888888</v>
      </c>
      <c r="HR77" s="131">
        <v>3.2857142857142856</v>
      </c>
      <c r="HS77" s="131">
        <v>4.166666666666667</v>
      </c>
      <c r="HT77" s="131">
        <v>6.5555555555555554</v>
      </c>
      <c r="HU77" s="131">
        <v>2.4999999999999996</v>
      </c>
      <c r="HV77" s="131">
        <v>2.8571428571428572</v>
      </c>
      <c r="HW77" s="131">
        <v>3</v>
      </c>
      <c r="HX77" s="131">
        <v>2.3333333333333335</v>
      </c>
      <c r="HY77" s="131">
        <v>3.4</v>
      </c>
      <c r="HZ77" s="131">
        <v>2.166666666666667</v>
      </c>
      <c r="IA77" s="131">
        <v>2.9999999999999996</v>
      </c>
      <c r="IB77" s="131">
        <v>8.5</v>
      </c>
      <c r="IC77" s="131" t="s">
        <v>158</v>
      </c>
      <c r="ID77" s="131" t="s">
        <v>158</v>
      </c>
      <c r="IE77" s="131" t="s">
        <v>158</v>
      </c>
      <c r="IF77" s="131" t="s">
        <v>158</v>
      </c>
      <c r="IG77" s="131" t="s">
        <v>158</v>
      </c>
      <c r="IH77" s="131" t="s">
        <v>158</v>
      </c>
      <c r="II77" s="131" t="s">
        <v>158</v>
      </c>
      <c r="IJ77" s="131" t="s">
        <v>158</v>
      </c>
      <c r="IK77" s="131" t="s">
        <v>158</v>
      </c>
      <c r="IL77" s="131" t="s">
        <v>158</v>
      </c>
      <c r="IM77" s="131" t="s">
        <v>158</v>
      </c>
      <c r="IN77" s="131" t="s">
        <v>158</v>
      </c>
      <c r="IO77" s="131" t="s">
        <v>158</v>
      </c>
      <c r="IP77" s="131" t="s">
        <v>158</v>
      </c>
      <c r="IQ77" s="130" t="s">
        <v>158</v>
      </c>
      <c r="IR77" s="131">
        <v>5.6348605577689446</v>
      </c>
      <c r="IS77" s="131">
        <v>4.8846782988004431</v>
      </c>
      <c r="IT77" s="131">
        <v>6.3930395913154614</v>
      </c>
      <c r="IU77" s="131">
        <v>8.483184333759036</v>
      </c>
      <c r="IV77" s="131">
        <v>3.65247252747253</v>
      </c>
      <c r="IW77" s="131">
        <v>4.3979200875752511</v>
      </c>
      <c r="IX77" s="131">
        <v>4.2937420178799552</v>
      </c>
      <c r="IY77" s="131">
        <v>3.7899106002554115</v>
      </c>
      <c r="IZ77" s="131">
        <v>5.0252873563218392</v>
      </c>
      <c r="JA77" s="131">
        <v>3.1340996168582316</v>
      </c>
      <c r="JB77" s="131">
        <v>4.1505791505791523</v>
      </c>
      <c r="JC77" s="131">
        <v>10.954545454545451</v>
      </c>
      <c r="JD77" s="131" t="s">
        <v>158</v>
      </c>
      <c r="JE77" s="131" t="s">
        <v>158</v>
      </c>
      <c r="JF77" s="131" t="s">
        <v>158</v>
      </c>
      <c r="JG77" s="131" t="s">
        <v>158</v>
      </c>
      <c r="JH77" s="131" t="s">
        <v>158</v>
      </c>
      <c r="JI77" s="131" t="s">
        <v>158</v>
      </c>
      <c r="JJ77" s="131" t="s">
        <v>158</v>
      </c>
      <c r="JK77" s="131" t="s">
        <v>158</v>
      </c>
      <c r="JL77" s="131" t="s">
        <v>158</v>
      </c>
      <c r="JM77" s="131" t="s">
        <v>158</v>
      </c>
      <c r="JN77" s="131" t="s">
        <v>158</v>
      </c>
      <c r="JO77" s="131" t="s">
        <v>158</v>
      </c>
      <c r="JP77" s="131" t="s">
        <v>158</v>
      </c>
      <c r="JQ77" s="131" t="s">
        <v>158</v>
      </c>
      <c r="JR77" s="130" t="s">
        <v>158</v>
      </c>
      <c r="JS77" s="131">
        <v>8.6111111111111125</v>
      </c>
      <c r="JT77" s="131">
        <v>5.7142857142857144</v>
      </c>
      <c r="JU77" s="131">
        <v>7.25</v>
      </c>
      <c r="JV77" s="131">
        <v>10.333333333333334</v>
      </c>
      <c r="JW77" s="131">
        <v>4.6428571428571423</v>
      </c>
      <c r="JX77" s="131">
        <v>6.8571428571428559</v>
      </c>
      <c r="JY77" s="131">
        <v>5.833333333333333</v>
      </c>
      <c r="JZ77" s="131">
        <v>5</v>
      </c>
      <c r="KA77" s="131">
        <v>6.1999999999999993</v>
      </c>
      <c r="KB77" s="131">
        <v>5</v>
      </c>
      <c r="KC77" s="131">
        <v>4.2857142857142856</v>
      </c>
      <c r="KD77" s="131">
        <v>15</v>
      </c>
      <c r="KE77" s="131" t="s">
        <v>158</v>
      </c>
      <c r="KF77" s="131" t="s">
        <v>158</v>
      </c>
      <c r="KG77" s="131" t="s">
        <v>158</v>
      </c>
      <c r="KH77" s="131" t="s">
        <v>158</v>
      </c>
      <c r="KI77" s="131" t="s">
        <v>158</v>
      </c>
      <c r="KJ77" s="131" t="s">
        <v>158</v>
      </c>
      <c r="KK77" s="131" t="s">
        <v>158</v>
      </c>
      <c r="KL77" s="131" t="s">
        <v>158</v>
      </c>
      <c r="KM77" s="131" t="s">
        <v>158</v>
      </c>
      <c r="KN77" s="131" t="s">
        <v>158</v>
      </c>
      <c r="KO77" s="131" t="s">
        <v>158</v>
      </c>
      <c r="KP77" s="131" t="s">
        <v>158</v>
      </c>
      <c r="KQ77" s="131" t="s">
        <v>158</v>
      </c>
      <c r="KR77" s="131" t="s">
        <v>158</v>
      </c>
      <c r="KS77" s="116" t="s">
        <v>158</v>
      </c>
      <c r="KT77" s="132">
        <v>0.11148645787769948</v>
      </c>
      <c r="KU77" s="132">
        <v>0.17857142857142858</v>
      </c>
      <c r="KV77" s="132">
        <v>9.2592592592592587E-2</v>
      </c>
      <c r="KW77" s="132">
        <v>0.18867924528301888</v>
      </c>
      <c r="KX77" s="132">
        <v>0.11538461538461539</v>
      </c>
      <c r="KY77" s="132">
        <v>9.6153846153846159E-2</v>
      </c>
      <c r="KZ77" s="132">
        <v>9.8039215686274508E-2</v>
      </c>
      <c r="LA77" s="132">
        <v>9.8039215686274508E-2</v>
      </c>
      <c r="LB77" s="132">
        <v>7.8431372549019607E-2</v>
      </c>
      <c r="LC77" s="132">
        <v>5.8823529411764705E-2</v>
      </c>
      <c r="LD77" s="132">
        <v>7.8431372549019607E-2</v>
      </c>
      <c r="LE77" s="132">
        <v>5.8823529411764705E-2</v>
      </c>
      <c r="LF77" s="132" t="s">
        <v>158</v>
      </c>
      <c r="LG77" s="132" t="s">
        <v>158</v>
      </c>
      <c r="LH77" s="132" t="s">
        <v>158</v>
      </c>
      <c r="LI77" s="132" t="s">
        <v>158</v>
      </c>
      <c r="LJ77" s="132" t="s">
        <v>158</v>
      </c>
      <c r="LK77" s="132" t="s">
        <v>158</v>
      </c>
      <c r="LL77" s="132" t="s">
        <v>158</v>
      </c>
      <c r="LM77" s="132" t="s">
        <v>158</v>
      </c>
      <c r="LN77" s="132" t="s">
        <v>158</v>
      </c>
      <c r="LO77" s="132" t="s">
        <v>158</v>
      </c>
      <c r="LP77" s="132" t="s">
        <v>158</v>
      </c>
      <c r="LQ77" s="132" t="s">
        <v>158</v>
      </c>
      <c r="LR77" s="132" t="s">
        <v>158</v>
      </c>
      <c r="LS77" s="132" t="s">
        <v>158</v>
      </c>
      <c r="LT77" s="130" t="s">
        <v>158</v>
      </c>
      <c r="LU77" s="131">
        <v>6.2787894900015493</v>
      </c>
      <c r="LV77" s="131">
        <v>2.5760000000000001</v>
      </c>
      <c r="LW77" s="131">
        <v>5.4</v>
      </c>
      <c r="LX77" s="131">
        <v>3.1269999999999998</v>
      </c>
      <c r="LY77" s="131">
        <v>3.0333333333333328</v>
      </c>
      <c r="LZ77" s="131">
        <v>2.08</v>
      </c>
      <c r="MA77" s="131">
        <v>1.8359999999999999</v>
      </c>
      <c r="MB77" s="131">
        <v>1.4280000000000002</v>
      </c>
      <c r="MC77" s="131">
        <v>2.1675</v>
      </c>
      <c r="MD77" s="131">
        <v>2.21</v>
      </c>
      <c r="ME77" s="131">
        <v>2.6774999999999998</v>
      </c>
      <c r="MF77" s="131">
        <v>2.89</v>
      </c>
      <c r="MG77" s="131" t="s">
        <v>158</v>
      </c>
      <c r="MH77" s="131" t="s">
        <v>158</v>
      </c>
      <c r="MI77" s="131" t="s">
        <v>158</v>
      </c>
      <c r="MJ77" s="131" t="s">
        <v>158</v>
      </c>
      <c r="MK77" s="131" t="s">
        <v>158</v>
      </c>
      <c r="ML77" s="131" t="s">
        <v>158</v>
      </c>
      <c r="MM77" s="131" t="s">
        <v>158</v>
      </c>
      <c r="MN77" s="131" t="s">
        <v>158</v>
      </c>
      <c r="MO77" s="131" t="s">
        <v>158</v>
      </c>
      <c r="MP77" s="131" t="s">
        <v>158</v>
      </c>
      <c r="MQ77" s="131" t="s">
        <v>158</v>
      </c>
      <c r="MR77" s="131" t="s">
        <v>158</v>
      </c>
      <c r="MS77" s="131" t="s">
        <v>158</v>
      </c>
      <c r="MT77" s="131" t="s">
        <v>158</v>
      </c>
      <c r="MU77" s="130" t="s">
        <v>158</v>
      </c>
      <c r="MV77" s="131">
        <v>9.0977408351341502</v>
      </c>
      <c r="MW77" s="131">
        <v>3.8295877862595473</v>
      </c>
      <c r="MX77" s="131">
        <v>8.2853793103448385</v>
      </c>
      <c r="MY77" s="131">
        <v>4.0464789272030597</v>
      </c>
      <c r="MZ77" s="131">
        <v>4.4316666666666693</v>
      </c>
      <c r="NA77" s="131">
        <v>3.2016858237547829</v>
      </c>
      <c r="NB77" s="131">
        <v>2.6277701149425328</v>
      </c>
      <c r="NC77" s="131">
        <v>2.3194252873563115</v>
      </c>
      <c r="ND77" s="131">
        <v>3.2036206896551724</v>
      </c>
      <c r="NE77" s="131">
        <v>3.196781609195396</v>
      </c>
      <c r="NF77" s="131">
        <v>3.7043918918918939</v>
      </c>
      <c r="NG77" s="131">
        <v>3.7245454545454537</v>
      </c>
      <c r="NH77" s="131" t="s">
        <v>158</v>
      </c>
      <c r="NI77" s="131" t="s">
        <v>158</v>
      </c>
      <c r="NJ77" s="131" t="s">
        <v>158</v>
      </c>
      <c r="NK77" s="131" t="s">
        <v>158</v>
      </c>
      <c r="NL77" s="131" t="s">
        <v>158</v>
      </c>
      <c r="NM77" s="131" t="s">
        <v>158</v>
      </c>
      <c r="NN77" s="131" t="s">
        <v>158</v>
      </c>
      <c r="NO77" s="131" t="s">
        <v>158</v>
      </c>
      <c r="NP77" s="131" t="s">
        <v>158</v>
      </c>
      <c r="NQ77" s="131" t="s">
        <v>158</v>
      </c>
      <c r="NR77" s="131" t="s">
        <v>158</v>
      </c>
      <c r="NS77" s="131" t="s">
        <v>158</v>
      </c>
      <c r="NT77" s="131" t="s">
        <v>158</v>
      </c>
      <c r="NU77" s="131" t="s">
        <v>158</v>
      </c>
      <c r="NV77" s="130" t="s">
        <v>158</v>
      </c>
      <c r="NW77" s="131">
        <v>13.903033870717719</v>
      </c>
      <c r="NX77" s="131">
        <v>4.4800000000000004</v>
      </c>
      <c r="NY77" s="131">
        <v>9.3960000000000008</v>
      </c>
      <c r="NZ77" s="131">
        <v>4.9290000000000003</v>
      </c>
      <c r="OA77" s="131">
        <v>5.6333333333333329</v>
      </c>
      <c r="OB77" s="131">
        <v>4.9919999999999991</v>
      </c>
      <c r="OC77" s="131">
        <v>3.57</v>
      </c>
      <c r="OD77" s="131">
        <v>3.06</v>
      </c>
      <c r="OE77" s="131">
        <v>3.9525000000000001</v>
      </c>
      <c r="OF77" s="131">
        <v>5.0999999999999996</v>
      </c>
      <c r="OG77" s="131">
        <v>3.8249999999999997</v>
      </c>
      <c r="OH77" s="131">
        <v>5.0999999999999996</v>
      </c>
      <c r="OI77" s="131" t="s">
        <v>158</v>
      </c>
      <c r="OJ77" s="131" t="s">
        <v>158</v>
      </c>
      <c r="OK77" s="131" t="s">
        <v>158</v>
      </c>
      <c r="OL77" s="131" t="s">
        <v>158</v>
      </c>
      <c r="OM77" s="131" t="s">
        <v>158</v>
      </c>
      <c r="ON77" s="131" t="s">
        <v>158</v>
      </c>
      <c r="OO77" s="131" t="s">
        <v>158</v>
      </c>
      <c r="OP77" s="131" t="s">
        <v>158</v>
      </c>
      <c r="OQ77" s="131" t="s">
        <v>158</v>
      </c>
      <c r="OR77" s="131" t="s">
        <v>158</v>
      </c>
      <c r="OS77" s="131" t="s">
        <v>158</v>
      </c>
      <c r="OT77" s="131" t="s">
        <v>158</v>
      </c>
      <c r="OU77" s="131" t="s">
        <v>158</v>
      </c>
      <c r="OV77" s="131" t="s">
        <v>158</v>
      </c>
      <c r="OW77" s="378" t="s">
        <v>158</v>
      </c>
      <c r="OX77" s="132">
        <v>-3.8746339879367889E-2</v>
      </c>
      <c r="OY77" s="132">
        <v>0.10714285714285714</v>
      </c>
      <c r="OZ77" s="132">
        <v>3.7037037037037035E-2</v>
      </c>
      <c r="PA77" s="132">
        <v>7.5471698113207544E-2</v>
      </c>
      <c r="PB77" s="132">
        <v>9.6153846153846159E-2</v>
      </c>
      <c r="PC77" s="132">
        <v>1.9230769230769232E-2</v>
      </c>
      <c r="PD77" s="132">
        <v>5.8823529411764705E-2</v>
      </c>
      <c r="PE77" s="132">
        <v>1.9607843137254902E-2</v>
      </c>
      <c r="PF77" s="132">
        <v>1.9607843137254902E-2</v>
      </c>
      <c r="PG77" s="132">
        <v>1.9607843137254902E-2</v>
      </c>
      <c r="PH77" s="132">
        <v>1.9607843137254902E-2</v>
      </c>
      <c r="PI77" s="132">
        <v>1.9607843137254902E-2</v>
      </c>
      <c r="PJ77" s="132" t="s">
        <v>158</v>
      </c>
      <c r="PK77" s="132" t="s">
        <v>158</v>
      </c>
      <c r="PL77" s="132" t="s">
        <v>158</v>
      </c>
      <c r="PM77" s="132" t="s">
        <v>158</v>
      </c>
      <c r="PN77" s="132" t="s">
        <v>158</v>
      </c>
      <c r="PO77" s="132" t="s">
        <v>158</v>
      </c>
      <c r="PP77" s="132" t="s">
        <v>158</v>
      </c>
      <c r="PQ77" s="132" t="s">
        <v>158</v>
      </c>
      <c r="PR77" s="132" t="s">
        <v>158</v>
      </c>
      <c r="PS77" s="132" t="s">
        <v>158</v>
      </c>
      <c r="PT77" s="132" t="s">
        <v>158</v>
      </c>
      <c r="PU77" s="132" t="s">
        <v>158</v>
      </c>
      <c r="PV77" s="132" t="s">
        <v>158</v>
      </c>
      <c r="PW77" s="132" t="s">
        <v>158</v>
      </c>
      <c r="PX77" s="130" t="s">
        <v>158</v>
      </c>
      <c r="PY77" s="131" t="s">
        <v>1282</v>
      </c>
      <c r="PZ77" s="131">
        <v>4.2933333333333339</v>
      </c>
      <c r="QA77" s="131">
        <v>13.5</v>
      </c>
      <c r="QB77" s="131">
        <v>7.8174999999999999</v>
      </c>
      <c r="QC77" s="131">
        <v>3.6399999999999997</v>
      </c>
      <c r="QD77" s="131">
        <v>10.4</v>
      </c>
      <c r="QE77" s="131">
        <v>3.06</v>
      </c>
      <c r="QF77" s="131">
        <v>7.1400000000000006</v>
      </c>
      <c r="QG77" s="131">
        <v>8.67</v>
      </c>
      <c r="QH77" s="131">
        <v>6.63</v>
      </c>
      <c r="QI77" s="131">
        <v>10.709999999999999</v>
      </c>
      <c r="QJ77" s="131">
        <v>8.67</v>
      </c>
      <c r="QK77" s="131" t="s">
        <v>158</v>
      </c>
      <c r="QL77" s="131" t="s">
        <v>158</v>
      </c>
      <c r="QM77" s="131" t="s">
        <v>158</v>
      </c>
      <c r="QN77" s="131" t="s">
        <v>158</v>
      </c>
      <c r="QO77" s="131" t="s">
        <v>158</v>
      </c>
      <c r="QP77" s="131" t="s">
        <v>158</v>
      </c>
      <c r="QQ77" s="131" t="s">
        <v>158</v>
      </c>
      <c r="QR77" s="131" t="s">
        <v>158</v>
      </c>
      <c r="QS77" s="131" t="s">
        <v>158</v>
      </c>
      <c r="QT77" s="131" t="s">
        <v>158</v>
      </c>
      <c r="QU77" s="131" t="s">
        <v>158</v>
      </c>
      <c r="QV77" s="131" t="s">
        <v>158</v>
      </c>
      <c r="QW77" s="131" t="s">
        <v>158</v>
      </c>
      <c r="QX77" s="131" t="s">
        <v>158</v>
      </c>
      <c r="QY77" s="130" t="s">
        <v>158</v>
      </c>
      <c r="QZ77" s="131" t="s">
        <v>1282</v>
      </c>
      <c r="RA77" s="131">
        <v>6.3826463104325795</v>
      </c>
      <c r="RB77" s="131">
        <v>20.713448275862095</v>
      </c>
      <c r="RC77" s="131">
        <v>10.11619731800765</v>
      </c>
      <c r="RD77" s="131">
        <v>5.3180000000000041</v>
      </c>
      <c r="RE77" s="131">
        <v>16.008429118773915</v>
      </c>
      <c r="RF77" s="131">
        <v>4.3796168582375543</v>
      </c>
      <c r="RG77" s="131">
        <v>11.597126436781558</v>
      </c>
      <c r="RH77" s="131">
        <v>12.81448275862069</v>
      </c>
      <c r="RI77" s="131">
        <v>9.590344827586188</v>
      </c>
      <c r="RJ77" s="131">
        <v>14.817567567567576</v>
      </c>
      <c r="RK77" s="131">
        <v>11.17363636363636</v>
      </c>
      <c r="RL77" s="131" t="s">
        <v>158</v>
      </c>
      <c r="RM77" s="131" t="s">
        <v>158</v>
      </c>
      <c r="RN77" s="131" t="s">
        <v>158</v>
      </c>
      <c r="RO77" s="131" t="s">
        <v>158</v>
      </c>
      <c r="RP77" s="131" t="s">
        <v>158</v>
      </c>
      <c r="RQ77" s="131" t="s">
        <v>158</v>
      </c>
      <c r="RR77" s="131" t="s">
        <v>158</v>
      </c>
      <c r="RS77" s="131" t="s">
        <v>158</v>
      </c>
      <c r="RT77" s="131" t="s">
        <v>158</v>
      </c>
      <c r="RU77" s="131" t="s">
        <v>158</v>
      </c>
      <c r="RV77" s="131" t="s">
        <v>158</v>
      </c>
      <c r="RW77" s="131" t="s">
        <v>158</v>
      </c>
      <c r="RX77" s="131" t="s">
        <v>158</v>
      </c>
      <c r="RY77" s="131" t="s">
        <v>158</v>
      </c>
      <c r="RZ77" s="130" t="s">
        <v>158</v>
      </c>
      <c r="SA77" s="131" t="s">
        <v>1282</v>
      </c>
      <c r="SB77" s="131">
        <v>7.4666666666666677</v>
      </c>
      <c r="SC77" s="131">
        <v>23.490000000000002</v>
      </c>
      <c r="SD77" s="131">
        <v>12.322500000000002</v>
      </c>
      <c r="SE77" s="131">
        <v>6.76</v>
      </c>
      <c r="SF77" s="131">
        <v>24.959999999999997</v>
      </c>
      <c r="SG77" s="131">
        <v>5.9499999999999993</v>
      </c>
      <c r="SH77" s="131">
        <v>15.299999999999999</v>
      </c>
      <c r="SI77" s="131">
        <v>15.81</v>
      </c>
      <c r="SJ77" s="131">
        <v>15.299999999999999</v>
      </c>
      <c r="SK77" s="131">
        <v>15.299999999999999</v>
      </c>
      <c r="SL77" s="131">
        <v>15.299999999999999</v>
      </c>
      <c r="SM77" s="131" t="s">
        <v>158</v>
      </c>
      <c r="SN77" s="131" t="s">
        <v>158</v>
      </c>
      <c r="SO77" s="131" t="s">
        <v>158</v>
      </c>
      <c r="SP77" s="131" t="s">
        <v>158</v>
      </c>
      <c r="SQ77" s="131" t="s">
        <v>158</v>
      </c>
      <c r="SR77" s="131" t="s">
        <v>158</v>
      </c>
      <c r="SS77" s="131" t="s">
        <v>158</v>
      </c>
      <c r="ST77" s="131" t="s">
        <v>158</v>
      </c>
      <c r="SU77" s="131" t="s">
        <v>158</v>
      </c>
      <c r="SV77" s="131" t="s">
        <v>158</v>
      </c>
      <c r="SW77" s="131" t="s">
        <v>158</v>
      </c>
      <c r="SX77" s="131" t="s">
        <v>158</v>
      </c>
      <c r="SY77" s="131" t="s">
        <v>158</v>
      </c>
      <c r="SZ77" s="131" t="s">
        <v>158</v>
      </c>
      <c r="TA77" s="378" t="s">
        <v>158</v>
      </c>
      <c r="TB77" s="132">
        <v>-0.12081876097085677</v>
      </c>
      <c r="TC77" s="132">
        <v>-0.26785714285714285</v>
      </c>
      <c r="TD77" s="132">
        <v>3.7037037037037035E-2</v>
      </c>
      <c r="TE77" s="132">
        <v>5.6603773584905662E-2</v>
      </c>
      <c r="TF77" s="132">
        <v>9.6153846153846159E-2</v>
      </c>
      <c r="TG77" s="132">
        <v>0</v>
      </c>
      <c r="TH77" s="132">
        <v>-1.9607843137254902E-2</v>
      </c>
      <c r="TI77" s="132">
        <v>1.9607843137254902E-2</v>
      </c>
      <c r="TJ77" s="132">
        <v>1.9607843137254902E-2</v>
      </c>
      <c r="TK77" s="132">
        <v>1.9607843137254902E-2</v>
      </c>
      <c r="TL77" s="132">
        <v>1.9607843137254902E-2</v>
      </c>
      <c r="TM77" s="132">
        <v>1.9607843137254902E-2</v>
      </c>
      <c r="TN77" s="132" t="s">
        <v>158</v>
      </c>
      <c r="TO77" s="132" t="s">
        <v>158</v>
      </c>
      <c r="TP77" s="132" t="s">
        <v>158</v>
      </c>
      <c r="TQ77" s="132" t="s">
        <v>158</v>
      </c>
      <c r="TR77" s="132" t="s">
        <v>158</v>
      </c>
      <c r="TS77" s="132" t="s">
        <v>158</v>
      </c>
      <c r="TT77" s="132" t="s">
        <v>158</v>
      </c>
      <c r="TU77" s="132" t="s">
        <v>158</v>
      </c>
      <c r="TV77" s="132" t="s">
        <v>158</v>
      </c>
      <c r="TW77" s="132" t="s">
        <v>158</v>
      </c>
      <c r="TX77" s="132" t="s">
        <v>158</v>
      </c>
      <c r="TY77" s="132" t="s">
        <v>158</v>
      </c>
      <c r="TZ77" s="132" t="s">
        <v>158</v>
      </c>
      <c r="UA77" s="132" t="s">
        <v>158</v>
      </c>
      <c r="UB77" s="235" t="s">
        <v>158</v>
      </c>
      <c r="UC77" s="236">
        <v>1.1399999999999999</v>
      </c>
      <c r="UD77" s="236">
        <v>1.04</v>
      </c>
      <c r="UE77" s="236">
        <v>0.97</v>
      </c>
      <c r="UF77" s="236">
        <v>0.89</v>
      </c>
      <c r="UG77" s="236">
        <v>0.74</v>
      </c>
      <c r="UH77" s="236">
        <v>0.65</v>
      </c>
      <c r="UI77" s="236">
        <v>0.57999999999999996</v>
      </c>
      <c r="UJ77" s="236">
        <v>0.5</v>
      </c>
      <c r="UK77" s="236">
        <v>0.45</v>
      </c>
      <c r="UL77" s="236">
        <v>0.43</v>
      </c>
      <c r="UM77" s="236" t="s">
        <v>5</v>
      </c>
      <c r="UN77" s="236">
        <v>0.24</v>
      </c>
      <c r="UO77" s="231" t="s">
        <v>5</v>
      </c>
      <c r="UP77" s="231" t="s">
        <v>5</v>
      </c>
      <c r="UQ77" s="231" t="s">
        <v>5</v>
      </c>
      <c r="UR77" s="231" t="s">
        <v>5</v>
      </c>
      <c r="US77" s="231" t="s">
        <v>5</v>
      </c>
      <c r="UT77" s="231" t="s">
        <v>5</v>
      </c>
      <c r="UU77" s="231" t="s">
        <v>5</v>
      </c>
      <c r="UV77" s="231" t="s">
        <v>5</v>
      </c>
      <c r="UW77" s="231" t="s">
        <v>5</v>
      </c>
      <c r="UX77" s="231" t="s">
        <v>5</v>
      </c>
      <c r="UY77" s="231" t="s">
        <v>5</v>
      </c>
      <c r="UZ77" s="231" t="s">
        <v>5</v>
      </c>
      <c r="VA77" s="231" t="s">
        <v>5</v>
      </c>
      <c r="VB77" s="231" t="s">
        <v>5</v>
      </c>
      <c r="VC77" s="130" t="s">
        <v>158</v>
      </c>
      <c r="VD77" s="131">
        <v>0.61403508771929827</v>
      </c>
      <c r="VE77" s="131">
        <v>0.44230769230769229</v>
      </c>
      <c r="VF77" s="131">
        <v>0.51546391752577325</v>
      </c>
      <c r="VG77" s="131">
        <v>0.6629213483146067</v>
      </c>
      <c r="VH77" s="131">
        <v>0.47297297297297297</v>
      </c>
      <c r="VI77" s="131">
        <v>0.30769230769230771</v>
      </c>
      <c r="VJ77" s="131">
        <v>0.31034482758620691</v>
      </c>
      <c r="VK77" s="131">
        <v>0.28000000000000003</v>
      </c>
      <c r="VL77" s="131">
        <v>0.37777777777777777</v>
      </c>
      <c r="VM77" s="131">
        <v>0.30232558139534887</v>
      </c>
      <c r="VN77" s="131" t="s">
        <v>158</v>
      </c>
      <c r="VO77" s="131">
        <v>0.70833333333333337</v>
      </c>
      <c r="VP77" s="131" t="s">
        <v>158</v>
      </c>
      <c r="VQ77" s="131" t="s">
        <v>158</v>
      </c>
      <c r="VR77" s="131" t="s">
        <v>158</v>
      </c>
      <c r="VS77" s="131" t="s">
        <v>158</v>
      </c>
      <c r="VT77" s="131" t="s">
        <v>158</v>
      </c>
      <c r="VU77" s="131" t="s">
        <v>158</v>
      </c>
      <c r="VV77" s="131" t="s">
        <v>158</v>
      </c>
      <c r="VW77" s="131" t="s">
        <v>158</v>
      </c>
      <c r="VX77" s="131" t="s">
        <v>158</v>
      </c>
      <c r="VY77" s="131" t="s">
        <v>158</v>
      </c>
      <c r="VZ77" s="131" t="s">
        <v>158</v>
      </c>
      <c r="WA77" s="131" t="s">
        <v>158</v>
      </c>
      <c r="WB77" s="131" t="s">
        <v>158</v>
      </c>
      <c r="WC77" s="131" t="s">
        <v>158</v>
      </c>
      <c r="WD77" s="130" t="s">
        <v>158</v>
      </c>
      <c r="WE77" s="131">
        <v>0.88971482491088605</v>
      </c>
      <c r="WF77" s="131">
        <v>0.65755284791544433</v>
      </c>
      <c r="WG77" s="131">
        <v>0.79089149583284057</v>
      </c>
      <c r="WH77" s="131">
        <v>0.85785010116664406</v>
      </c>
      <c r="WI77" s="131">
        <v>0.69100831600831658</v>
      </c>
      <c r="WJ77" s="131">
        <v>0.47362216327733475</v>
      </c>
      <c r="WK77" s="131">
        <v>0.44418020874620229</v>
      </c>
      <c r="WL77" s="131">
        <v>0.45478927203064934</v>
      </c>
      <c r="WM77" s="131">
        <v>0.55836526181353763</v>
      </c>
      <c r="WN77" s="131">
        <v>0.43731622560812533</v>
      </c>
      <c r="WO77" s="131" t="s">
        <v>158</v>
      </c>
      <c r="WP77" s="131">
        <v>0.91287878787878762</v>
      </c>
      <c r="WQ77" s="131" t="s">
        <v>158</v>
      </c>
      <c r="WR77" s="131" t="s">
        <v>158</v>
      </c>
      <c r="WS77" s="131" t="s">
        <v>158</v>
      </c>
      <c r="WT77" s="131" t="s">
        <v>158</v>
      </c>
      <c r="WU77" s="131" t="s">
        <v>158</v>
      </c>
      <c r="WV77" s="131" t="s">
        <v>158</v>
      </c>
      <c r="WW77" s="131" t="s">
        <v>158</v>
      </c>
      <c r="WX77" s="131" t="s">
        <v>158</v>
      </c>
      <c r="WY77" s="131" t="s">
        <v>158</v>
      </c>
      <c r="WZ77" s="131" t="s">
        <v>158</v>
      </c>
      <c r="XA77" s="131" t="s">
        <v>158</v>
      </c>
      <c r="XB77" s="131" t="s">
        <v>158</v>
      </c>
      <c r="XC77" s="131" t="s">
        <v>158</v>
      </c>
      <c r="XD77" s="131" t="s">
        <v>158</v>
      </c>
      <c r="XE77" s="130" t="s">
        <v>158</v>
      </c>
      <c r="XF77" s="131">
        <v>1.3596491228070178</v>
      </c>
      <c r="XG77" s="131">
        <v>0.76923076923076927</v>
      </c>
      <c r="XH77" s="131">
        <v>0.89690721649484539</v>
      </c>
      <c r="XI77" s="131">
        <v>1.0449438202247192</v>
      </c>
      <c r="XJ77" s="131">
        <v>0.8783783783783784</v>
      </c>
      <c r="XK77" s="131">
        <v>0.73846153846153839</v>
      </c>
      <c r="XL77" s="131">
        <v>0.60344827586206895</v>
      </c>
      <c r="XM77" s="131">
        <v>0.6</v>
      </c>
      <c r="XN77" s="131">
        <v>0.68888888888888888</v>
      </c>
      <c r="XO77" s="131">
        <v>0.69767441860465118</v>
      </c>
      <c r="XP77" s="131" t="s">
        <v>158</v>
      </c>
      <c r="XQ77" s="131">
        <v>1.25</v>
      </c>
      <c r="XR77" s="131" t="s">
        <v>158</v>
      </c>
      <c r="XS77" s="131" t="s">
        <v>158</v>
      </c>
      <c r="XT77" s="131" t="s">
        <v>158</v>
      </c>
      <c r="XU77" s="131" t="s">
        <v>158</v>
      </c>
      <c r="XV77" s="131" t="s">
        <v>158</v>
      </c>
      <c r="XW77" s="131" t="s">
        <v>158</v>
      </c>
      <c r="XX77" s="131" t="s">
        <v>158</v>
      </c>
      <c r="XY77" s="131" t="s">
        <v>158</v>
      </c>
      <c r="XZ77" s="131" t="s">
        <v>158</v>
      </c>
      <c r="YA77" s="131" t="s">
        <v>158</v>
      </c>
      <c r="YB77" s="131" t="s">
        <v>158</v>
      </c>
      <c r="YC77" s="131" t="s">
        <v>158</v>
      </c>
      <c r="YD77" s="131" t="s">
        <v>158</v>
      </c>
      <c r="YE77" s="131" t="s">
        <v>158</v>
      </c>
      <c r="YF77" s="235" t="s">
        <v>158</v>
      </c>
      <c r="YG77" s="8">
        <v>57.863529999999997</v>
      </c>
      <c r="YH77" s="8">
        <v>56</v>
      </c>
      <c r="YI77" s="8">
        <v>54</v>
      </c>
      <c r="YJ77" s="8">
        <v>53</v>
      </c>
      <c r="YK77" s="8">
        <v>52</v>
      </c>
      <c r="YL77" s="8">
        <v>52</v>
      </c>
      <c r="YM77" s="8">
        <v>51</v>
      </c>
      <c r="YN77" s="8">
        <v>51</v>
      </c>
      <c r="YO77" s="8">
        <v>51</v>
      </c>
      <c r="YP77" s="8">
        <v>51</v>
      </c>
      <c r="YQ77" s="8">
        <v>51</v>
      </c>
      <c r="YR77" s="8">
        <v>51</v>
      </c>
      <c r="YS77" s="231" t="s">
        <v>5</v>
      </c>
      <c r="YT77" s="231" t="s">
        <v>5</v>
      </c>
      <c r="YU77" s="231" t="s">
        <v>5</v>
      </c>
      <c r="YV77" s="231" t="s">
        <v>5</v>
      </c>
      <c r="YW77" s="231" t="s">
        <v>5</v>
      </c>
      <c r="YX77" s="231" t="s">
        <v>5</v>
      </c>
      <c r="YY77" s="231" t="s">
        <v>5</v>
      </c>
      <c r="YZ77" s="231" t="s">
        <v>5</v>
      </c>
      <c r="ZA77" s="231" t="s">
        <v>5</v>
      </c>
      <c r="ZB77" s="231" t="s">
        <v>5</v>
      </c>
      <c r="ZC77" s="231" t="s">
        <v>5</v>
      </c>
      <c r="ZD77" s="231" t="s">
        <v>5</v>
      </c>
      <c r="ZE77" s="231" t="s">
        <v>5</v>
      </c>
      <c r="ZF77" s="231" t="s">
        <v>5</v>
      </c>
      <c r="ZG77" s="235" t="s">
        <v>158</v>
      </c>
      <c r="ZH77" s="133">
        <v>0.16950000000000001</v>
      </c>
      <c r="ZI77" s="133">
        <v>0.1527</v>
      </c>
      <c r="ZJ77" s="133">
        <v>0.14279999999999998</v>
      </c>
      <c r="ZK77" s="133">
        <v>0.1207</v>
      </c>
      <c r="ZL77" s="133">
        <v>0.21079999999999999</v>
      </c>
      <c r="ZM77" s="133">
        <v>0.1193</v>
      </c>
      <c r="ZN77" s="133">
        <v>0.12619999999999998</v>
      </c>
      <c r="ZO77" s="133">
        <v>0.1346</v>
      </c>
      <c r="ZP77" s="133">
        <v>0.1191</v>
      </c>
      <c r="ZQ77" s="133">
        <v>0.16570000000000001</v>
      </c>
      <c r="ZR77" s="133">
        <v>0.2833</v>
      </c>
      <c r="ZS77" s="133">
        <v>7.3000000000000001E-3</v>
      </c>
      <c r="ZT77" s="379" t="s">
        <v>158</v>
      </c>
      <c r="ZU77" s="133">
        <v>9.7100000000000006E-2</v>
      </c>
      <c r="ZV77" s="133">
        <v>8.09E-2</v>
      </c>
      <c r="ZW77" s="133">
        <v>9.7200000000000009E-2</v>
      </c>
      <c r="ZX77" s="133">
        <v>7.9899999999999999E-2</v>
      </c>
      <c r="ZY77" s="133">
        <v>0.12</v>
      </c>
      <c r="ZZ77" s="133">
        <v>7.5399999999999995E-2</v>
      </c>
      <c r="AAA77" s="133">
        <v>8.1500000000000003E-2</v>
      </c>
      <c r="AAB77" s="133">
        <v>8.7899999999999992E-2</v>
      </c>
      <c r="AAC77" s="133">
        <v>8.43E-2</v>
      </c>
      <c r="AAD77" s="133">
        <v>0.11</v>
      </c>
      <c r="AAE77" s="133">
        <v>0.1431</v>
      </c>
      <c r="AAF77" s="133">
        <v>2.7400000000000001E-2</v>
      </c>
      <c r="AAG77" s="235" t="s">
        <v>158</v>
      </c>
      <c r="AAH77" s="8">
        <v>6.4509999999999996</v>
      </c>
      <c r="AAI77" s="8">
        <v>10</v>
      </c>
      <c r="AAJ77" s="8">
        <v>5</v>
      </c>
      <c r="AAK77" s="8">
        <v>10</v>
      </c>
      <c r="AAL77" s="8">
        <v>6</v>
      </c>
      <c r="AAM77" s="8">
        <v>5</v>
      </c>
      <c r="AAN77" s="8">
        <v>5</v>
      </c>
      <c r="AAO77" s="8">
        <v>5</v>
      </c>
      <c r="AAP77" s="8">
        <v>4</v>
      </c>
      <c r="AAQ77" s="8">
        <v>3</v>
      </c>
      <c r="AAR77" s="8">
        <v>4</v>
      </c>
      <c r="AAS77" s="8">
        <v>3</v>
      </c>
      <c r="AAT77" s="231" t="s">
        <v>5</v>
      </c>
      <c r="AAU77" s="231" t="s">
        <v>5</v>
      </c>
      <c r="AAV77" s="231" t="s">
        <v>5</v>
      </c>
      <c r="AAW77" s="231" t="s">
        <v>5</v>
      </c>
      <c r="AAX77" s="231" t="s">
        <v>5</v>
      </c>
      <c r="AAY77" s="231" t="s">
        <v>5</v>
      </c>
      <c r="AAZ77" s="231" t="s">
        <v>5</v>
      </c>
      <c r="ABA77" s="231" t="s">
        <v>5</v>
      </c>
      <c r="ABB77" s="231" t="s">
        <v>5</v>
      </c>
      <c r="ABC77" s="231" t="s">
        <v>5</v>
      </c>
      <c r="ABD77" s="231" t="s">
        <v>5</v>
      </c>
      <c r="ABE77" s="231" t="s">
        <v>5</v>
      </c>
      <c r="ABF77" s="231" t="s">
        <v>5</v>
      </c>
      <c r="ABG77" s="231" t="s">
        <v>5</v>
      </c>
      <c r="ABH77" s="235" t="s">
        <v>158</v>
      </c>
      <c r="ABI77" s="8">
        <v>-2.242</v>
      </c>
      <c r="ABJ77" s="8">
        <v>6</v>
      </c>
      <c r="ABK77" s="8">
        <v>2</v>
      </c>
      <c r="ABL77" s="8">
        <v>4</v>
      </c>
      <c r="ABM77" s="8">
        <v>5</v>
      </c>
      <c r="ABN77" s="8">
        <v>1</v>
      </c>
      <c r="ABO77" s="8">
        <v>3</v>
      </c>
      <c r="ABP77" s="8">
        <v>1</v>
      </c>
      <c r="ABQ77" s="8">
        <v>1</v>
      </c>
      <c r="ABR77" s="8">
        <v>1</v>
      </c>
      <c r="ABS77" s="8">
        <v>1</v>
      </c>
      <c r="ABT77" s="8">
        <v>1</v>
      </c>
      <c r="ABU77" s="231" t="s">
        <v>5</v>
      </c>
      <c r="ABV77" s="231" t="s">
        <v>5</v>
      </c>
      <c r="ABW77" s="231" t="s">
        <v>5</v>
      </c>
      <c r="ABX77" s="231" t="s">
        <v>5</v>
      </c>
      <c r="ABY77" s="231" t="s">
        <v>5</v>
      </c>
      <c r="ABZ77" s="231" t="s">
        <v>5</v>
      </c>
      <c r="ACA77" s="231" t="s">
        <v>5</v>
      </c>
      <c r="ACB77" s="231" t="s">
        <v>5</v>
      </c>
      <c r="ACC77" s="231" t="s">
        <v>5</v>
      </c>
      <c r="ACD77" s="231" t="s">
        <v>5</v>
      </c>
      <c r="ACE77" s="231" t="s">
        <v>5</v>
      </c>
      <c r="ACF77" s="231" t="s">
        <v>5</v>
      </c>
      <c r="ACG77" s="231" t="s">
        <v>5</v>
      </c>
      <c r="ACH77" s="231" t="s">
        <v>5</v>
      </c>
      <c r="ACI77" s="235" t="s">
        <v>158</v>
      </c>
      <c r="ACJ77" s="8">
        <v>-6.9909999999999997</v>
      </c>
      <c r="ACK77" s="8">
        <v>-15</v>
      </c>
      <c r="ACL77" s="8">
        <v>2</v>
      </c>
      <c r="ACM77" s="8">
        <v>3</v>
      </c>
      <c r="ACN77" s="8">
        <v>5</v>
      </c>
      <c r="ACO77" s="8">
        <v>0</v>
      </c>
      <c r="ACP77" s="8">
        <v>-1</v>
      </c>
      <c r="ACQ77" s="8">
        <v>1</v>
      </c>
      <c r="ACR77" s="8">
        <v>1</v>
      </c>
      <c r="ACS77" s="8">
        <v>1</v>
      </c>
      <c r="ACT77" s="8">
        <v>1</v>
      </c>
      <c r="ACU77" s="8">
        <v>1</v>
      </c>
      <c r="ACV77" s="237" t="s">
        <v>5</v>
      </c>
      <c r="ACW77" s="237" t="s">
        <v>5</v>
      </c>
      <c r="ACX77" s="237" t="s">
        <v>5</v>
      </c>
      <c r="ACY77" s="237" t="s">
        <v>5</v>
      </c>
      <c r="ACZ77" s="237" t="s">
        <v>5</v>
      </c>
      <c r="ADA77" s="237" t="s">
        <v>5</v>
      </c>
      <c r="ADB77" s="237" t="s">
        <v>5</v>
      </c>
      <c r="ADC77" s="237" t="s">
        <v>5</v>
      </c>
      <c r="ADD77" s="237" t="s">
        <v>5</v>
      </c>
      <c r="ADE77" s="237" t="s">
        <v>5</v>
      </c>
      <c r="ADF77" s="237" t="s">
        <v>5</v>
      </c>
      <c r="ADG77" s="237" t="s">
        <v>5</v>
      </c>
      <c r="ADH77" s="237" t="s">
        <v>5</v>
      </c>
      <c r="ADI77" s="237" t="s">
        <v>5</v>
      </c>
      <c r="ADJ77" s="127" t="s">
        <v>158</v>
      </c>
      <c r="ADK77" s="128">
        <v>0.25000000000000006</v>
      </c>
      <c r="ADL77" s="128">
        <v>0.21428571428571425</v>
      </c>
      <c r="ADM77" s="128">
        <v>0.22916666666666669</v>
      </c>
      <c r="ADN77" s="128">
        <v>0.19444444444444442</v>
      </c>
      <c r="ADO77" s="128">
        <v>6.2499999999999986E-2</v>
      </c>
      <c r="ADP77" s="128">
        <v>7.1428571428571425E-2</v>
      </c>
      <c r="ADQ77" s="128">
        <v>6.25E-2</v>
      </c>
      <c r="ADR77" s="128" t="s">
        <v>5</v>
      </c>
      <c r="ADS77" s="128" t="s">
        <v>158</v>
      </c>
      <c r="ADT77" s="128" t="s">
        <v>158</v>
      </c>
      <c r="ADU77" s="128" t="s">
        <v>158</v>
      </c>
      <c r="ADV77" s="128" t="s">
        <v>158</v>
      </c>
      <c r="ADW77" s="128" t="s">
        <v>158</v>
      </c>
      <c r="ADX77" s="128" t="s">
        <v>158</v>
      </c>
      <c r="ADY77" s="128" t="s">
        <v>158</v>
      </c>
      <c r="ADZ77" s="128" t="s">
        <v>158</v>
      </c>
      <c r="AEA77" s="128" t="s">
        <v>158</v>
      </c>
      <c r="AEB77" s="128" t="s">
        <v>158</v>
      </c>
      <c r="AEC77" s="128" t="s">
        <v>158</v>
      </c>
      <c r="AED77" s="128" t="s">
        <v>158</v>
      </c>
      <c r="AEE77" s="128" t="s">
        <v>158</v>
      </c>
      <c r="AEF77" s="128" t="s">
        <v>158</v>
      </c>
      <c r="AEG77" s="128" t="s">
        <v>158</v>
      </c>
      <c r="AEH77" s="128" t="s">
        <v>158</v>
      </c>
      <c r="AEI77" s="128" t="s">
        <v>158</v>
      </c>
      <c r="AEJ77" s="128" t="s">
        <v>158</v>
      </c>
      <c r="AEK77" s="127" t="s">
        <v>158</v>
      </c>
      <c r="AEL77" s="128" t="s">
        <v>1282</v>
      </c>
      <c r="AEM77" s="128">
        <v>0.28000000000000003</v>
      </c>
      <c r="AEN77" s="128">
        <v>0.74250000000000005</v>
      </c>
      <c r="AEO77" s="128">
        <v>0.231875</v>
      </c>
      <c r="AEP77" s="128">
        <v>9.0999999999999984E-2</v>
      </c>
      <c r="AEQ77" s="128">
        <v>0.26</v>
      </c>
      <c r="AER77" s="128">
        <v>6.3750000000000001E-2</v>
      </c>
      <c r="AES77" s="128" t="s">
        <v>5</v>
      </c>
      <c r="AET77" s="128" t="s">
        <v>158</v>
      </c>
      <c r="AEU77" s="128" t="s">
        <v>158</v>
      </c>
      <c r="AEV77" s="128" t="s">
        <v>158</v>
      </c>
      <c r="AEW77" s="128" t="s">
        <v>158</v>
      </c>
      <c r="AEX77" s="128" t="s">
        <v>158</v>
      </c>
      <c r="AEY77" s="128" t="s">
        <v>158</v>
      </c>
      <c r="AEZ77" s="128" t="s">
        <v>158</v>
      </c>
      <c r="AFA77" s="128" t="s">
        <v>158</v>
      </c>
      <c r="AFB77" s="128" t="s">
        <v>158</v>
      </c>
      <c r="AFC77" s="128" t="s">
        <v>158</v>
      </c>
      <c r="AFD77" s="128" t="s">
        <v>158</v>
      </c>
      <c r="AFE77" s="128" t="s">
        <v>158</v>
      </c>
      <c r="AFF77" s="128" t="s">
        <v>158</v>
      </c>
      <c r="AFG77" s="128" t="s">
        <v>158</v>
      </c>
      <c r="AFH77" s="128" t="s">
        <v>158</v>
      </c>
      <c r="AFI77" s="128" t="s">
        <v>158</v>
      </c>
      <c r="AFJ77" s="128" t="s">
        <v>158</v>
      </c>
      <c r="AFK77" s="128" t="s">
        <v>158</v>
      </c>
      <c r="AFL77" s="134" t="s">
        <v>158</v>
      </c>
      <c r="AFM77" s="135" t="s">
        <v>1282</v>
      </c>
      <c r="AFN77" s="135" t="s">
        <v>1282</v>
      </c>
      <c r="AFO77" s="135">
        <v>0.74250000000000005</v>
      </c>
      <c r="AFP77" s="135">
        <v>0.30916666666666665</v>
      </c>
      <c r="AFQ77" s="135">
        <v>9.0999999999999984E-2</v>
      </c>
      <c r="AFR77" s="135" t="s">
        <v>1307</v>
      </c>
      <c r="AFS77" s="135" t="s">
        <v>1282</v>
      </c>
      <c r="AFT77" s="135" t="s">
        <v>5</v>
      </c>
      <c r="AFU77" s="135" t="s">
        <v>158</v>
      </c>
      <c r="AFV77" s="135" t="s">
        <v>158</v>
      </c>
      <c r="AFW77" s="135" t="s">
        <v>158</v>
      </c>
      <c r="AFX77" s="135" t="s">
        <v>158</v>
      </c>
      <c r="AFY77" s="135" t="s">
        <v>158</v>
      </c>
      <c r="AFZ77" s="135" t="s">
        <v>158</v>
      </c>
      <c r="AGA77" s="135" t="s">
        <v>158</v>
      </c>
      <c r="AGB77" s="135" t="s">
        <v>158</v>
      </c>
      <c r="AGC77" s="135" t="s">
        <v>158</v>
      </c>
      <c r="AGD77" s="135" t="s">
        <v>158</v>
      </c>
      <c r="AGE77" s="135" t="s">
        <v>158</v>
      </c>
      <c r="AGF77" s="135" t="s">
        <v>158</v>
      </c>
      <c r="AGG77" s="135" t="s">
        <v>158</v>
      </c>
      <c r="AGH77" s="135" t="s">
        <v>158</v>
      </c>
      <c r="AGI77" s="135" t="s">
        <v>158</v>
      </c>
      <c r="AGJ77" s="135" t="s">
        <v>158</v>
      </c>
      <c r="AGK77" s="135" t="s">
        <v>158</v>
      </c>
      <c r="AGL77" s="135" t="s">
        <v>158</v>
      </c>
    </row>
    <row r="78" spans="1:870" x14ac:dyDescent="0.2">
      <c r="A78" s="7">
        <v>76</v>
      </c>
      <c r="B78" s="1" t="s">
        <v>448</v>
      </c>
      <c r="C78" s="1" t="s">
        <v>449</v>
      </c>
      <c r="D78" s="94">
        <v>0.35</v>
      </c>
      <c r="E78" s="95">
        <v>0.4</v>
      </c>
      <c r="F78" s="57">
        <v>1.6</v>
      </c>
      <c r="G78" s="58" t="s">
        <v>185</v>
      </c>
      <c r="H78" s="58">
        <v>2.1627520000000002</v>
      </c>
      <c r="I78" s="226" t="s">
        <v>5</v>
      </c>
      <c r="J78" s="58" t="s">
        <v>185</v>
      </c>
      <c r="K78" s="58" t="s">
        <v>1280</v>
      </c>
      <c r="L78" s="226" t="s">
        <v>5</v>
      </c>
      <c r="M78" s="151">
        <v>1.6</v>
      </c>
      <c r="N78" s="124">
        <v>1.4</v>
      </c>
      <c r="O78" s="124">
        <v>0.95</v>
      </c>
      <c r="P78" s="124">
        <v>0.55000000000000004</v>
      </c>
      <c r="Q78" s="124">
        <v>0.44</v>
      </c>
      <c r="R78" s="124">
        <v>0.41000000000000003</v>
      </c>
      <c r="S78" s="143">
        <v>0.36</v>
      </c>
      <c r="T78" s="124">
        <v>0.32</v>
      </c>
      <c r="U78" s="124">
        <v>0.32</v>
      </c>
      <c r="V78" s="124">
        <v>0.88</v>
      </c>
      <c r="W78" s="124">
        <v>0.8</v>
      </c>
      <c r="X78" s="124">
        <v>0.64</v>
      </c>
      <c r="Y78" s="124">
        <v>0.18</v>
      </c>
      <c r="Z78" s="124">
        <v>0.18</v>
      </c>
      <c r="AA78" s="124">
        <v>0.18</v>
      </c>
      <c r="AB78" s="124">
        <v>0.12</v>
      </c>
      <c r="AC78" s="124">
        <v>0.03</v>
      </c>
      <c r="AD78" s="124">
        <v>0.03</v>
      </c>
      <c r="AE78" s="124">
        <v>0.03</v>
      </c>
      <c r="AF78" s="124">
        <v>0.03</v>
      </c>
      <c r="AG78" s="124">
        <v>0.02</v>
      </c>
      <c r="AH78" s="137">
        <v>0.02</v>
      </c>
      <c r="AI78" s="137">
        <v>0.02</v>
      </c>
      <c r="AJ78" s="137">
        <v>0.02</v>
      </c>
      <c r="AK78" s="137">
        <v>0.02</v>
      </c>
      <c r="AL78" s="137">
        <v>0.1</v>
      </c>
      <c r="AM78" s="137">
        <v>0.1</v>
      </c>
      <c r="AN78" s="137">
        <v>0.1</v>
      </c>
      <c r="AO78" s="137">
        <v>0.1</v>
      </c>
      <c r="AP78" s="137">
        <v>0.1</v>
      </c>
      <c r="AQ78" s="137">
        <v>7.4999999999999997E-2</v>
      </c>
      <c r="AR78" s="137">
        <v>7.4999999999999997E-2</v>
      </c>
      <c r="AS78" s="137">
        <v>0.1</v>
      </c>
      <c r="AT78" s="137">
        <v>0.3</v>
      </c>
      <c r="AU78" s="137">
        <v>0</v>
      </c>
      <c r="AV78" s="137">
        <v>0.2</v>
      </c>
      <c r="AW78" s="137">
        <v>0.2</v>
      </c>
      <c r="AX78" s="137">
        <v>0.2</v>
      </c>
      <c r="AY78" s="137">
        <v>0.15</v>
      </c>
      <c r="AZ78" s="137">
        <v>0.12</v>
      </c>
      <c r="BA78" s="137">
        <v>0.05</v>
      </c>
      <c r="BB78" s="137">
        <v>0</v>
      </c>
      <c r="BC78" s="137">
        <v>0.15</v>
      </c>
      <c r="BD78" s="137">
        <v>0.1</v>
      </c>
      <c r="BE78" s="137" t="s">
        <v>1350</v>
      </c>
      <c r="BF78" s="137" t="s">
        <v>5</v>
      </c>
      <c r="BG78" s="137" t="s">
        <v>5</v>
      </c>
      <c r="BH78" s="137" t="s">
        <v>5</v>
      </c>
      <c r="BI78" s="137" t="s">
        <v>5</v>
      </c>
      <c r="BJ78" s="137" t="s">
        <v>5</v>
      </c>
      <c r="BK78" s="137" t="s">
        <v>5</v>
      </c>
      <c r="BL78" s="137" t="s">
        <v>5</v>
      </c>
      <c r="BM78" s="126">
        <v>0.14285714285714302</v>
      </c>
      <c r="BN78" s="125">
        <v>0.47368421052631571</v>
      </c>
      <c r="BO78" s="125">
        <v>0.72727272727272707</v>
      </c>
      <c r="BP78" s="125">
        <v>0.25</v>
      </c>
      <c r="BQ78" s="125">
        <v>7.3170731707316916E-2</v>
      </c>
      <c r="BR78" s="125">
        <v>0.13888888888888906</v>
      </c>
      <c r="BS78" s="125">
        <v>0.125</v>
      </c>
      <c r="BT78" s="125">
        <v>0</v>
      </c>
      <c r="BU78" s="125">
        <v>-0.63636363636363635</v>
      </c>
      <c r="BV78" s="125">
        <v>9.9999999999999867E-2</v>
      </c>
      <c r="BW78" s="125">
        <v>0.25</v>
      </c>
      <c r="BX78" s="125">
        <v>2.5555555555555558</v>
      </c>
      <c r="BY78" s="125">
        <v>0</v>
      </c>
      <c r="BZ78" s="125">
        <v>0</v>
      </c>
      <c r="CA78" s="125">
        <v>0.5</v>
      </c>
      <c r="CB78" s="125">
        <v>3</v>
      </c>
      <c r="CC78" s="125">
        <v>0</v>
      </c>
      <c r="CD78" s="125">
        <v>0</v>
      </c>
      <c r="CE78" s="125">
        <v>0</v>
      </c>
      <c r="CF78" s="125">
        <v>0.5</v>
      </c>
      <c r="CG78" s="125">
        <v>0</v>
      </c>
      <c r="CH78" s="125">
        <v>0</v>
      </c>
      <c r="CI78" s="125">
        <v>0</v>
      </c>
      <c r="CJ78" s="125">
        <v>0</v>
      </c>
      <c r="CK78" s="125">
        <v>-0.8</v>
      </c>
      <c r="CL78" s="125">
        <v>0</v>
      </c>
      <c r="CM78" s="125">
        <v>0</v>
      </c>
      <c r="CN78" s="125">
        <v>0</v>
      </c>
      <c r="CO78" s="125">
        <v>0</v>
      </c>
      <c r="CP78" s="125">
        <v>0.33333333333333348</v>
      </c>
      <c r="CQ78" s="125">
        <v>0</v>
      </c>
      <c r="CR78" s="125">
        <v>-0.25000000000000011</v>
      </c>
      <c r="CS78" s="125">
        <v>-0.66666666666666663</v>
      </c>
      <c r="CT78" s="125" t="s">
        <v>158</v>
      </c>
      <c r="CU78" s="125">
        <v>-1</v>
      </c>
      <c r="CV78" s="125">
        <v>0</v>
      </c>
      <c r="CW78" s="125">
        <v>0</v>
      </c>
      <c r="CX78" s="125">
        <v>0.33333333333333348</v>
      </c>
      <c r="CY78" s="125">
        <v>0.25</v>
      </c>
      <c r="CZ78" s="125">
        <v>1.4</v>
      </c>
      <c r="DA78" s="125" t="s">
        <v>158</v>
      </c>
      <c r="DB78" s="125">
        <v>-1</v>
      </c>
      <c r="DC78" s="125">
        <v>0.49999999999999978</v>
      </c>
      <c r="DD78" s="125" t="s">
        <v>158</v>
      </c>
      <c r="DE78" s="125" t="s">
        <v>158</v>
      </c>
      <c r="DF78" s="125" t="s">
        <v>158</v>
      </c>
      <c r="DG78" s="125" t="s">
        <v>158</v>
      </c>
      <c r="DH78" s="125" t="s">
        <v>158</v>
      </c>
      <c r="DI78" s="125" t="s">
        <v>158</v>
      </c>
      <c r="DJ78" s="125" t="s">
        <v>158</v>
      </c>
      <c r="DK78" s="125" t="s">
        <v>158</v>
      </c>
      <c r="DL78" s="127">
        <v>2.5007146516220689E-2</v>
      </c>
      <c r="DM78" s="128">
        <v>1.8052669664156668E-2</v>
      </c>
      <c r="DN78" s="128">
        <v>1.0860034086067319E-2</v>
      </c>
      <c r="DO78" s="128">
        <v>8.447679129528882E-3</v>
      </c>
      <c r="DP78" s="128">
        <v>9.078152866242039E-3</v>
      </c>
      <c r="DQ78" s="128">
        <v>7.7432518906340904E-3</v>
      </c>
      <c r="DR78" s="128">
        <v>6.0871768219527764E-3</v>
      </c>
      <c r="DS78" s="128">
        <v>9.3635573455377562E-3</v>
      </c>
      <c r="DT78" s="128">
        <v>7.6966299651567939E-3</v>
      </c>
      <c r="DU78" s="128">
        <v>1.7110157145554087E-2</v>
      </c>
      <c r="DV78" s="128">
        <v>1.4031655799263028E-2</v>
      </c>
      <c r="DW78" s="128">
        <v>8.3963959145775292E-3</v>
      </c>
      <c r="DX78" s="128">
        <v>2.0943179755987347E-3</v>
      </c>
      <c r="DY78" s="128">
        <v>2.6585089524055875E-3</v>
      </c>
      <c r="DZ78" s="128">
        <v>2.3174223695652174E-3</v>
      </c>
      <c r="EA78" s="128">
        <v>2.3088749087003218E-3</v>
      </c>
      <c r="EB78" s="128">
        <v>6.5390751489525264E-4</v>
      </c>
      <c r="EC78" s="128">
        <v>1.5715076523994812E-3</v>
      </c>
      <c r="ED78" s="128">
        <v>1.9571732932330828E-3</v>
      </c>
      <c r="EE78" s="128">
        <v>1.6858000200481154E-3</v>
      </c>
      <c r="EF78" s="128">
        <v>1.1383543022834362E-3</v>
      </c>
      <c r="EG78" s="128">
        <v>1.6743783783783783E-3</v>
      </c>
      <c r="EH78" s="128">
        <v>2.5278297872340428E-3</v>
      </c>
      <c r="EI78" s="128">
        <v>2.0851929824561403E-3</v>
      </c>
      <c r="EJ78" s="128">
        <v>2.5688311688311688E-3</v>
      </c>
      <c r="EK78" s="128">
        <v>6.8375308641975309E-3</v>
      </c>
      <c r="EL78" s="128">
        <v>4.8696428571428571E-3</v>
      </c>
      <c r="EM78" s="127">
        <v>3.2103912782413223E-2</v>
      </c>
      <c r="EN78" s="128">
        <v>2.3096770717604458E-2</v>
      </c>
      <c r="EO78" s="128">
        <v>1.4505178693375824E-2</v>
      </c>
      <c r="EP78" s="128">
        <v>1.0964468149038462E-2</v>
      </c>
      <c r="EQ78" s="128">
        <v>1.0793411586520259E-2</v>
      </c>
      <c r="ER78" s="128">
        <v>8.9498403092956799E-3</v>
      </c>
      <c r="ES78" s="128">
        <v>8.1429111149052408E-3</v>
      </c>
      <c r="ET78" s="128">
        <v>1.1319155076071924E-2</v>
      </c>
      <c r="EU78" s="128">
        <v>1.0147265231122596E-2</v>
      </c>
      <c r="EV78" s="128">
        <v>2.6957912671029153E-2</v>
      </c>
      <c r="EW78" s="128">
        <v>1.8592514857009999E-2</v>
      </c>
      <c r="EX78" s="128">
        <v>1.0534270061574305E-2</v>
      </c>
      <c r="EY78" s="128">
        <v>2.8050995188379476E-3</v>
      </c>
      <c r="EZ78" s="128">
        <v>3.2123130520393811E-3</v>
      </c>
      <c r="FA78" s="128">
        <v>3.2151905529490617E-3</v>
      </c>
      <c r="FB78" s="128">
        <v>2.8458462577228591E-3</v>
      </c>
      <c r="FC78" s="128">
        <v>9.2579069387755091E-4</v>
      </c>
      <c r="FD78" s="128">
        <v>2.1778892750149788E-3</v>
      </c>
      <c r="FE78" s="128">
        <v>2.1923417855137565E-3</v>
      </c>
      <c r="FF78" s="128">
        <v>2.4316860902255642E-3</v>
      </c>
      <c r="FG78" s="128">
        <v>1.4800751743638079E-3</v>
      </c>
      <c r="FH78" s="128">
        <v>2.4143413873733439E-3</v>
      </c>
      <c r="FI78" s="128">
        <v>3.3002222222222226E-3</v>
      </c>
      <c r="FJ78" s="128">
        <v>3.2545454545454544E-3</v>
      </c>
      <c r="FK78" s="128">
        <v>3.823453608247423E-3</v>
      </c>
      <c r="FL78" s="128">
        <v>1.0286775631500742E-2</v>
      </c>
      <c r="FM78" s="128">
        <v>6.1225864391558152E-3</v>
      </c>
      <c r="FN78" s="127">
        <v>4.3014715626199948E-2</v>
      </c>
      <c r="FO78" s="128">
        <v>2.911730545876887E-2</v>
      </c>
      <c r="FP78" s="128">
        <v>2.9466473988439306E-2</v>
      </c>
      <c r="FQ78" s="128">
        <v>1.420110916520724E-2</v>
      </c>
      <c r="FR78" s="128">
        <v>1.3461818181818182E-2</v>
      </c>
      <c r="FS78" s="128">
        <v>1.0168563789152025E-2</v>
      </c>
      <c r="FT78" s="128">
        <v>1.2865667763690315E-2</v>
      </c>
      <c r="FU78" s="128">
        <v>1.480953514296055E-2</v>
      </c>
      <c r="FV78" s="128">
        <v>1.4108952015968063E-2</v>
      </c>
      <c r="FW78" s="128">
        <v>3.6752839578264397E-2</v>
      </c>
      <c r="FX78" s="128">
        <v>2.5386160761904763E-2</v>
      </c>
      <c r="FY78" s="128">
        <v>1.790676910891089E-2</v>
      </c>
      <c r="FZ78" s="128">
        <v>3.4873782392776521E-3</v>
      </c>
      <c r="GA78" s="128">
        <v>4.0463762244094493E-3</v>
      </c>
      <c r="GB78" s="128">
        <v>7.2136305338345854E-3</v>
      </c>
      <c r="GC78" s="128">
        <v>3.6127101512605031E-3</v>
      </c>
      <c r="GD78" s="128">
        <v>1.4595799227799227E-3</v>
      </c>
      <c r="GE78" s="128">
        <v>2.666835803374908E-3</v>
      </c>
      <c r="GF78" s="128">
        <v>2.5190714322580643E-3</v>
      </c>
      <c r="GG78" s="128">
        <v>3.1376009328358207E-3</v>
      </c>
      <c r="GH78" s="128">
        <v>2.0068495335463258E-3</v>
      </c>
      <c r="GI78" s="128">
        <v>3.8865746549560853E-3</v>
      </c>
      <c r="GJ78" s="128">
        <v>4.0687671232876718E-3</v>
      </c>
      <c r="GK78" s="128">
        <v>4.7925806451612901E-3</v>
      </c>
      <c r="GL78" s="128">
        <v>7.0475059382422807E-3</v>
      </c>
      <c r="GM78" s="128">
        <v>2.2332258064516129E-2</v>
      </c>
      <c r="GN78" s="128">
        <v>8.0205882352941179E-3</v>
      </c>
      <c r="GO78" s="109" t="s">
        <v>158</v>
      </c>
      <c r="GP78" s="141">
        <v>2.2200000000000002</v>
      </c>
      <c r="GQ78" s="141">
        <v>2.1</v>
      </c>
      <c r="GR78" s="141">
        <v>1.99</v>
      </c>
      <c r="GS78" s="141">
        <v>-1.4</v>
      </c>
      <c r="GT78" s="141">
        <v>1.04</v>
      </c>
      <c r="GU78" s="141">
        <v>0.7</v>
      </c>
      <c r="GV78" s="129">
        <v>0.11</v>
      </c>
      <c r="GW78" s="129">
        <v>0.39</v>
      </c>
      <c r="GX78" s="129">
        <v>-3.97</v>
      </c>
      <c r="GY78" s="129">
        <v>1.81</v>
      </c>
      <c r="GZ78" s="129">
        <v>-3.36</v>
      </c>
      <c r="HA78" s="129">
        <v>2</v>
      </c>
      <c r="HB78" s="129">
        <v>0.55000000000000004</v>
      </c>
      <c r="HC78" s="129">
        <v>0.5</v>
      </c>
      <c r="HD78" s="129" t="s">
        <v>158</v>
      </c>
      <c r="HE78" s="129" t="s">
        <v>158</v>
      </c>
      <c r="HF78" s="231" t="s">
        <v>158</v>
      </c>
      <c r="HG78" s="231" t="s">
        <v>158</v>
      </c>
      <c r="HH78" s="231" t="s">
        <v>158</v>
      </c>
      <c r="HI78" s="231" t="s">
        <v>158</v>
      </c>
      <c r="HJ78" s="231" t="s">
        <v>158</v>
      </c>
      <c r="HK78" s="231" t="s">
        <v>158</v>
      </c>
      <c r="HL78" s="231" t="s">
        <v>158</v>
      </c>
      <c r="HM78" s="231" t="s">
        <v>158</v>
      </c>
      <c r="HN78" s="231" t="s">
        <v>158</v>
      </c>
      <c r="HO78" s="231" t="s">
        <v>158</v>
      </c>
      <c r="HP78" s="232" t="s">
        <v>158</v>
      </c>
      <c r="HQ78" s="131">
        <v>34.030831081081082</v>
      </c>
      <c r="HR78" s="131">
        <v>27.628511904761904</v>
      </c>
      <c r="HS78" s="131">
        <v>34.266025628140703</v>
      </c>
      <c r="HT78" s="131" t="s">
        <v>1288</v>
      </c>
      <c r="HU78" s="131">
        <v>65.379515384615388</v>
      </c>
      <c r="HV78" s="131">
        <v>70.157961782857143</v>
      </c>
      <c r="HW78" s="131">
        <v>321.18890367272724</v>
      </c>
      <c r="HX78" s="131">
        <v>70.940726461538461</v>
      </c>
      <c r="HY78" s="131" t="s">
        <v>1288</v>
      </c>
      <c r="HZ78" s="131">
        <v>17.396006917127071</v>
      </c>
      <c r="IA78" s="131" t="s">
        <v>1288</v>
      </c>
      <c r="IB78" s="131">
        <v>27.375779683199998</v>
      </c>
      <c r="IC78" s="131">
        <v>105.4771751490909</v>
      </c>
      <c r="ID78" s="131">
        <v>56.711960228000002</v>
      </c>
      <c r="IE78" s="131" t="s">
        <v>158</v>
      </c>
      <c r="IF78" s="131" t="s">
        <v>158</v>
      </c>
      <c r="IG78" s="131" t="s">
        <v>158</v>
      </c>
      <c r="IH78" s="131" t="s">
        <v>158</v>
      </c>
      <c r="II78" s="131" t="s">
        <v>158</v>
      </c>
      <c r="IJ78" s="131" t="s">
        <v>158</v>
      </c>
      <c r="IK78" s="131" t="s">
        <v>158</v>
      </c>
      <c r="IL78" s="131" t="s">
        <v>158</v>
      </c>
      <c r="IM78" s="131" t="s">
        <v>158</v>
      </c>
      <c r="IN78" s="131" t="s">
        <v>158</v>
      </c>
      <c r="IO78" s="131" t="s">
        <v>158</v>
      </c>
      <c r="IP78" s="131" t="s">
        <v>158</v>
      </c>
      <c r="IQ78" s="130" t="s">
        <v>158</v>
      </c>
      <c r="IR78" s="131">
        <v>42.901499768898248</v>
      </c>
      <c r="IS78" s="131">
        <v>56.125804761904753</v>
      </c>
      <c r="IT78" s="131">
        <v>44.381137688442216</v>
      </c>
      <c r="IU78" s="131" t="s">
        <v>1288</v>
      </c>
      <c r="IV78" s="131">
        <v>74.282417307692313</v>
      </c>
      <c r="IW78" s="131">
        <v>110.84844406857144</v>
      </c>
      <c r="IX78" s="131">
        <v>420.23086745454543</v>
      </c>
      <c r="IY78" s="131">
        <v>98.637345415384615</v>
      </c>
      <c r="IZ78" s="131" t="s">
        <v>1288</v>
      </c>
      <c r="JA78" s="131">
        <v>23.752452619226517</v>
      </c>
      <c r="JB78" s="131" t="s">
        <v>1288</v>
      </c>
      <c r="JC78" s="131">
        <v>34.034335576799997</v>
      </c>
      <c r="JD78" s="131">
        <v>132.86386688563636</v>
      </c>
      <c r="JE78" s="131">
        <v>127.23946565440001</v>
      </c>
      <c r="JF78" s="131" t="s">
        <v>158</v>
      </c>
      <c r="JG78" s="131" t="s">
        <v>158</v>
      </c>
      <c r="JH78" s="131" t="s">
        <v>158</v>
      </c>
      <c r="JI78" s="131" t="s">
        <v>158</v>
      </c>
      <c r="JJ78" s="131" t="s">
        <v>158</v>
      </c>
      <c r="JK78" s="131" t="s">
        <v>158</v>
      </c>
      <c r="JL78" s="131" t="s">
        <v>158</v>
      </c>
      <c r="JM78" s="131" t="s">
        <v>158</v>
      </c>
      <c r="JN78" s="131" t="s">
        <v>158</v>
      </c>
      <c r="JO78" s="131" t="s">
        <v>158</v>
      </c>
      <c r="JP78" s="131" t="s">
        <v>158</v>
      </c>
      <c r="JQ78" s="131" t="s">
        <v>158</v>
      </c>
      <c r="JR78" s="130" t="s">
        <v>158</v>
      </c>
      <c r="JS78" s="131">
        <v>54.888618804729731</v>
      </c>
      <c r="JT78" s="131">
        <v>74.964297619047599</v>
      </c>
      <c r="JU78" s="131">
        <v>57.603462814070348</v>
      </c>
      <c r="JV78" s="131" t="s">
        <v>1288</v>
      </c>
      <c r="JW78" s="131">
        <v>85.85743846153845</v>
      </c>
      <c r="JX78" s="131">
        <v>148.28368777142856</v>
      </c>
      <c r="JY78" s="131">
        <v>507.99692690909097</v>
      </c>
      <c r="JZ78" s="131">
        <v>130.04383868717949</v>
      </c>
      <c r="KA78" s="131" t="s">
        <v>1288</v>
      </c>
      <c r="KB78" s="131">
        <v>31.472966165303866</v>
      </c>
      <c r="KC78" s="131" t="s">
        <v>1288</v>
      </c>
      <c r="KD78" s="131">
        <v>45.585101910399992</v>
      </c>
      <c r="KE78" s="131">
        <v>160.54124375054545</v>
      </c>
      <c r="KF78" s="131">
        <v>176.53196642399999</v>
      </c>
      <c r="KG78" s="131" t="s">
        <v>158</v>
      </c>
      <c r="KH78" s="131" t="s">
        <v>158</v>
      </c>
      <c r="KI78" s="131" t="s">
        <v>158</v>
      </c>
      <c r="KJ78" s="131" t="s">
        <v>158</v>
      </c>
      <c r="KK78" s="131" t="s">
        <v>158</v>
      </c>
      <c r="KL78" s="131" t="s">
        <v>158</v>
      </c>
      <c r="KM78" s="131" t="s">
        <v>158</v>
      </c>
      <c r="KN78" s="131" t="s">
        <v>158</v>
      </c>
      <c r="KO78" s="131" t="s">
        <v>158</v>
      </c>
      <c r="KP78" s="131" t="s">
        <v>158</v>
      </c>
      <c r="KQ78" s="131" t="s">
        <v>158</v>
      </c>
      <c r="KR78" s="131" t="s">
        <v>158</v>
      </c>
      <c r="KS78" s="116" t="s">
        <v>158</v>
      </c>
      <c r="KT78" s="132">
        <v>15.690408193411789</v>
      </c>
      <c r="KU78" s="132">
        <v>12.913580246913581</v>
      </c>
      <c r="KV78" s="132">
        <v>10.483193277310924</v>
      </c>
      <c r="KW78" s="132">
        <v>9.4034334763948504</v>
      </c>
      <c r="KX78" s="132">
        <v>9.6681034482758612</v>
      </c>
      <c r="KY78" s="132">
        <v>9.4601769911504423</v>
      </c>
      <c r="KZ78" s="132">
        <v>9.1474654377880178</v>
      </c>
      <c r="LA78" s="132">
        <v>9.6785714285714288</v>
      </c>
      <c r="LB78" s="132">
        <v>9.4682080924855487</v>
      </c>
      <c r="LC78" s="132">
        <v>11.216374269005849</v>
      </c>
      <c r="LD78" s="132">
        <v>10.781065088757396</v>
      </c>
      <c r="LE78" s="132">
        <v>8.5722891566265051</v>
      </c>
      <c r="LF78" s="132" t="s">
        <v>158</v>
      </c>
      <c r="LG78" s="132" t="s">
        <v>158</v>
      </c>
      <c r="LH78" s="132" t="s">
        <v>158</v>
      </c>
      <c r="LI78" s="132" t="s">
        <v>158</v>
      </c>
      <c r="LJ78" s="132" t="s">
        <v>158</v>
      </c>
      <c r="LK78" s="132" t="s">
        <v>158</v>
      </c>
      <c r="LL78" s="132" t="s">
        <v>158</v>
      </c>
      <c r="LM78" s="132" t="s">
        <v>158</v>
      </c>
      <c r="LN78" s="132" t="s">
        <v>158</v>
      </c>
      <c r="LO78" s="132" t="s">
        <v>158</v>
      </c>
      <c r="LP78" s="132" t="s">
        <v>158</v>
      </c>
      <c r="LQ78" s="132" t="s">
        <v>158</v>
      </c>
      <c r="LR78" s="132" t="s">
        <v>158</v>
      </c>
      <c r="LS78" s="132" t="s">
        <v>158</v>
      </c>
      <c r="LT78" s="130" t="s">
        <v>158</v>
      </c>
      <c r="LU78" s="131">
        <v>4.8149445233503787</v>
      </c>
      <c r="LV78" s="131">
        <v>4.4929348709369021</v>
      </c>
      <c r="LW78" s="131">
        <v>6.5046393018036071</v>
      </c>
      <c r="LX78" s="131">
        <v>5.8354105591054317</v>
      </c>
      <c r="LY78" s="131">
        <v>7.0328887525635313</v>
      </c>
      <c r="LZ78" s="131">
        <v>5.1912953947839098</v>
      </c>
      <c r="MA78" s="131">
        <v>3.8623572446690178</v>
      </c>
      <c r="MB78" s="131">
        <v>2.8585709703321029</v>
      </c>
      <c r="MC78" s="131">
        <v>2.6824187554725278</v>
      </c>
      <c r="MD78" s="131">
        <v>2.8072148597080289</v>
      </c>
      <c r="ME78" s="131">
        <v>3.2430558513611421</v>
      </c>
      <c r="MF78" s="131">
        <v>6.3870406569377369</v>
      </c>
      <c r="MG78" s="131" t="s">
        <v>158</v>
      </c>
      <c r="MH78" s="131" t="s">
        <v>158</v>
      </c>
      <c r="MI78" s="131" t="s">
        <v>158</v>
      </c>
      <c r="MJ78" s="131" t="s">
        <v>158</v>
      </c>
      <c r="MK78" s="131" t="s">
        <v>158</v>
      </c>
      <c r="ML78" s="131" t="s">
        <v>158</v>
      </c>
      <c r="MM78" s="131" t="s">
        <v>158</v>
      </c>
      <c r="MN78" s="131" t="s">
        <v>158</v>
      </c>
      <c r="MO78" s="131" t="s">
        <v>158</v>
      </c>
      <c r="MP78" s="131" t="s">
        <v>158</v>
      </c>
      <c r="MQ78" s="131" t="s">
        <v>158</v>
      </c>
      <c r="MR78" s="131" t="s">
        <v>158</v>
      </c>
      <c r="MS78" s="131" t="s">
        <v>158</v>
      </c>
      <c r="MT78" s="131" t="s">
        <v>158</v>
      </c>
      <c r="MU78" s="130" t="s">
        <v>158</v>
      </c>
      <c r="MV78" s="131">
        <v>6.0700351649834579</v>
      </c>
      <c r="MW78" s="131">
        <v>9.1271504684512426</v>
      </c>
      <c r="MX78" s="131">
        <v>8.4247673074148288</v>
      </c>
      <c r="MY78" s="131">
        <v>7.2780728626198083</v>
      </c>
      <c r="MZ78" s="131">
        <v>7.9905758573339289</v>
      </c>
      <c r="NA78" s="131">
        <v>8.202162699554723</v>
      </c>
      <c r="NB78" s="131">
        <v>5.0533555698438288</v>
      </c>
      <c r="NC78" s="131">
        <v>3.9746118521623615</v>
      </c>
      <c r="ND78" s="131">
        <v>3.6570526585152625</v>
      </c>
      <c r="NE78" s="131">
        <v>3.8329622576521372</v>
      </c>
      <c r="NF78" s="131">
        <v>5.5127362406871567</v>
      </c>
      <c r="NG78" s="131">
        <v>7.9405477241725935</v>
      </c>
      <c r="NH78" s="131" t="s">
        <v>158</v>
      </c>
      <c r="NI78" s="131" t="s">
        <v>158</v>
      </c>
      <c r="NJ78" s="131" t="s">
        <v>158</v>
      </c>
      <c r="NK78" s="131" t="s">
        <v>158</v>
      </c>
      <c r="NL78" s="131" t="s">
        <v>158</v>
      </c>
      <c r="NM78" s="131" t="s">
        <v>158</v>
      </c>
      <c r="NN78" s="131" t="s">
        <v>158</v>
      </c>
      <c r="NO78" s="131" t="s">
        <v>158</v>
      </c>
      <c r="NP78" s="131" t="s">
        <v>158</v>
      </c>
      <c r="NQ78" s="131" t="s">
        <v>158</v>
      </c>
      <c r="NR78" s="131" t="s">
        <v>158</v>
      </c>
      <c r="NS78" s="131" t="s">
        <v>158</v>
      </c>
      <c r="NT78" s="131" t="s">
        <v>158</v>
      </c>
      <c r="NU78" s="131" t="s">
        <v>158</v>
      </c>
      <c r="NV78" s="130" t="s">
        <v>158</v>
      </c>
      <c r="NW78" s="131">
        <v>7.7660652447311396</v>
      </c>
      <c r="NX78" s="131">
        <v>12.190656811663478</v>
      </c>
      <c r="NY78" s="131">
        <v>10.934730283767534</v>
      </c>
      <c r="NZ78" s="131">
        <v>8.6532180191693282</v>
      </c>
      <c r="OA78" s="131">
        <v>9.2357034115024526</v>
      </c>
      <c r="OB78" s="131">
        <v>10.972160619943871</v>
      </c>
      <c r="OC78" s="131">
        <v>6.1087590152745603</v>
      </c>
      <c r="OD78" s="131">
        <v>5.2401428725608854</v>
      </c>
      <c r="OE78" s="131">
        <v>5.7618702951086691</v>
      </c>
      <c r="OF78" s="131">
        <v>5.078830947770177</v>
      </c>
      <c r="OG78" s="131">
        <v>6.9163785186454447</v>
      </c>
      <c r="OH78" s="131">
        <v>10.635455962229655</v>
      </c>
      <c r="OI78" s="131" t="s">
        <v>158</v>
      </c>
      <c r="OJ78" s="131" t="s">
        <v>158</v>
      </c>
      <c r="OK78" s="131" t="s">
        <v>158</v>
      </c>
      <c r="OL78" s="131" t="s">
        <v>158</v>
      </c>
      <c r="OM78" s="131" t="s">
        <v>158</v>
      </c>
      <c r="ON78" s="131" t="s">
        <v>158</v>
      </c>
      <c r="OO78" s="131" t="s">
        <v>158</v>
      </c>
      <c r="OP78" s="131" t="s">
        <v>158</v>
      </c>
      <c r="OQ78" s="131" t="s">
        <v>158</v>
      </c>
      <c r="OR78" s="131" t="s">
        <v>158</v>
      </c>
      <c r="OS78" s="131" t="s">
        <v>158</v>
      </c>
      <c r="OT78" s="131" t="s">
        <v>158</v>
      </c>
      <c r="OU78" s="131" t="s">
        <v>158</v>
      </c>
      <c r="OV78" s="131" t="s">
        <v>158</v>
      </c>
      <c r="OW78" s="378" t="s">
        <v>158</v>
      </c>
      <c r="OX78" s="132">
        <v>5.3998801844830693</v>
      </c>
      <c r="OY78" s="132">
        <v>4.905349794238683</v>
      </c>
      <c r="OZ78" s="132">
        <v>3.7058823529411766</v>
      </c>
      <c r="PA78" s="132">
        <v>2.6008583690987126</v>
      </c>
      <c r="PB78" s="132">
        <v>3.3103448275862069</v>
      </c>
      <c r="PC78" s="132">
        <v>3.4469026548672566</v>
      </c>
      <c r="PD78" s="132">
        <v>2.838709677419355</v>
      </c>
      <c r="PE78" s="132">
        <v>3.4081632653061225</v>
      </c>
      <c r="PF78" s="132">
        <v>2.5317919075144508</v>
      </c>
      <c r="PG78" s="132">
        <v>4.0701754385964914</v>
      </c>
      <c r="PH78" s="132">
        <v>3.9230769230769229</v>
      </c>
      <c r="PI78" s="132">
        <v>2.9096385542168677</v>
      </c>
      <c r="PJ78" s="132" t="s">
        <v>158</v>
      </c>
      <c r="PK78" s="132" t="s">
        <v>158</v>
      </c>
      <c r="PL78" s="132" t="s">
        <v>158</v>
      </c>
      <c r="PM78" s="132" t="s">
        <v>158</v>
      </c>
      <c r="PN78" s="132" t="s">
        <v>158</v>
      </c>
      <c r="PO78" s="132" t="s">
        <v>158</v>
      </c>
      <c r="PP78" s="132" t="s">
        <v>158</v>
      </c>
      <c r="PQ78" s="132" t="s">
        <v>158</v>
      </c>
      <c r="PR78" s="132" t="s">
        <v>158</v>
      </c>
      <c r="PS78" s="132" t="s">
        <v>158</v>
      </c>
      <c r="PT78" s="132" t="s">
        <v>158</v>
      </c>
      <c r="PU78" s="132" t="s">
        <v>158</v>
      </c>
      <c r="PV78" s="132" t="s">
        <v>158</v>
      </c>
      <c r="PW78" s="132" t="s">
        <v>158</v>
      </c>
      <c r="PX78" s="130" t="s">
        <v>158</v>
      </c>
      <c r="PY78" s="131">
        <v>13.990763205652916</v>
      </c>
      <c r="PZ78" s="131">
        <v>11.827877202181206</v>
      </c>
      <c r="QA78" s="131">
        <v>18.400311857142857</v>
      </c>
      <c r="QB78" s="131">
        <v>21.097994282178217</v>
      </c>
      <c r="QC78" s="131">
        <v>20.540064416666667</v>
      </c>
      <c r="QD78" s="131">
        <v>14.247740120729141</v>
      </c>
      <c r="QE78" s="131">
        <v>12.446070017318181</v>
      </c>
      <c r="QF78" s="131">
        <v>8.1178280400000009</v>
      </c>
      <c r="QG78" s="131">
        <v>10.031511236219179</v>
      </c>
      <c r="QH78" s="131">
        <v>7.7359742829310338</v>
      </c>
      <c r="QI78" s="131">
        <v>8.9122892325490195</v>
      </c>
      <c r="QJ78" s="131">
        <v>18.817306117644716</v>
      </c>
      <c r="QK78" s="131" t="s">
        <v>158</v>
      </c>
      <c r="QL78" s="131" t="s">
        <v>158</v>
      </c>
      <c r="QM78" s="131" t="s">
        <v>158</v>
      </c>
      <c r="QN78" s="131" t="s">
        <v>158</v>
      </c>
      <c r="QO78" s="131" t="s">
        <v>158</v>
      </c>
      <c r="QP78" s="131" t="s">
        <v>158</v>
      </c>
      <c r="QQ78" s="131" t="s">
        <v>158</v>
      </c>
      <c r="QR78" s="131" t="s">
        <v>158</v>
      </c>
      <c r="QS78" s="131" t="s">
        <v>158</v>
      </c>
      <c r="QT78" s="131" t="s">
        <v>158</v>
      </c>
      <c r="QU78" s="131" t="s">
        <v>158</v>
      </c>
      <c r="QV78" s="131" t="s">
        <v>158</v>
      </c>
      <c r="QW78" s="131" t="s">
        <v>158</v>
      </c>
      <c r="QX78" s="131" t="s">
        <v>158</v>
      </c>
      <c r="QY78" s="130" t="s">
        <v>158</v>
      </c>
      <c r="QZ78" s="131">
        <v>17.63767458408368</v>
      </c>
      <c r="RA78" s="131">
        <v>24.027683028523491</v>
      </c>
      <c r="RB78" s="131">
        <v>23.831966476190473</v>
      </c>
      <c r="RC78" s="131">
        <v>26.313956504950493</v>
      </c>
      <c r="RD78" s="131">
        <v>23.337059437500002</v>
      </c>
      <c r="RE78" s="131">
        <v>22.511198782603337</v>
      </c>
      <c r="RF78" s="131">
        <v>16.283946113863635</v>
      </c>
      <c r="RG78" s="131">
        <v>11.287183658011974</v>
      </c>
      <c r="RH78" s="131">
        <v>13.676375010611872</v>
      </c>
      <c r="RI78" s="131">
        <v>10.562674727265515</v>
      </c>
      <c r="RJ78" s="131">
        <v>15.149631116941178</v>
      </c>
      <c r="RK78" s="131">
        <v>23.394201680119252</v>
      </c>
      <c r="RL78" s="131" t="s">
        <v>158</v>
      </c>
      <c r="RM78" s="131" t="s">
        <v>158</v>
      </c>
      <c r="RN78" s="131" t="s">
        <v>158</v>
      </c>
      <c r="RO78" s="131" t="s">
        <v>158</v>
      </c>
      <c r="RP78" s="131" t="s">
        <v>158</v>
      </c>
      <c r="RQ78" s="131" t="s">
        <v>158</v>
      </c>
      <c r="RR78" s="131" t="s">
        <v>158</v>
      </c>
      <c r="RS78" s="131" t="s">
        <v>158</v>
      </c>
      <c r="RT78" s="131" t="s">
        <v>158</v>
      </c>
      <c r="RU78" s="131" t="s">
        <v>158</v>
      </c>
      <c r="RV78" s="131" t="s">
        <v>158</v>
      </c>
      <c r="RW78" s="131" t="s">
        <v>158</v>
      </c>
      <c r="RX78" s="131" t="s">
        <v>158</v>
      </c>
      <c r="RY78" s="131" t="s">
        <v>158</v>
      </c>
      <c r="RZ78" s="130" t="s">
        <v>158</v>
      </c>
      <c r="SA78" s="131">
        <v>22.565821755944196</v>
      </c>
      <c r="SB78" s="131">
        <v>32.092517680369127</v>
      </c>
      <c r="SC78" s="131">
        <v>30.932145190476191</v>
      </c>
      <c r="SD78" s="131">
        <v>31.285809702970294</v>
      </c>
      <c r="SE78" s="131">
        <v>26.973545250000001</v>
      </c>
      <c r="SF78" s="131">
        <v>30.113580751527596</v>
      </c>
      <c r="SG78" s="131">
        <v>19.684880917727273</v>
      </c>
      <c r="SH78" s="131">
        <v>14.881064415041918</v>
      </c>
      <c r="SI78" s="131">
        <v>21.54781630910502</v>
      </c>
      <c r="SJ78" s="131">
        <v>13.995973789975862</v>
      </c>
      <c r="SK78" s="131">
        <v>19.007000996941176</v>
      </c>
      <c r="SL78" s="131">
        <v>31.333858870088608</v>
      </c>
      <c r="SM78" s="131" t="s">
        <v>158</v>
      </c>
      <c r="SN78" s="131" t="s">
        <v>158</v>
      </c>
      <c r="SO78" s="131" t="s">
        <v>158</v>
      </c>
      <c r="SP78" s="131" t="s">
        <v>158</v>
      </c>
      <c r="SQ78" s="131" t="s">
        <v>158</v>
      </c>
      <c r="SR78" s="131" t="s">
        <v>158</v>
      </c>
      <c r="SS78" s="131" t="s">
        <v>158</v>
      </c>
      <c r="ST78" s="131" t="s">
        <v>158</v>
      </c>
      <c r="SU78" s="131" t="s">
        <v>158</v>
      </c>
      <c r="SV78" s="131" t="s">
        <v>158</v>
      </c>
      <c r="SW78" s="131" t="s">
        <v>158</v>
      </c>
      <c r="SX78" s="131" t="s">
        <v>158</v>
      </c>
      <c r="SY78" s="131" t="s">
        <v>158</v>
      </c>
      <c r="SZ78" s="131" t="s">
        <v>158</v>
      </c>
      <c r="TA78" s="378" t="s">
        <v>158</v>
      </c>
      <c r="TB78" s="132">
        <v>1.634373922891329</v>
      </c>
      <c r="TC78" s="132">
        <v>1.7818930041152263</v>
      </c>
      <c r="TD78" s="132">
        <v>-4.2016806722689074E-3</v>
      </c>
      <c r="TE78" s="132">
        <v>-2.0729613733905579</v>
      </c>
      <c r="TF78" s="132">
        <v>-0.46120689655172414</v>
      </c>
      <c r="TG78" s="132">
        <v>1.163716814159292</v>
      </c>
      <c r="TH78" s="132">
        <v>0.76497695852534564</v>
      </c>
      <c r="TI78" s="132">
        <v>0.98469387755102045</v>
      </c>
      <c r="TJ78" s="132">
        <v>-0.80346820809248554</v>
      </c>
      <c r="TK78" s="132">
        <v>1.4619883040935673</v>
      </c>
      <c r="TL78" s="132">
        <v>1.0710059171597632</v>
      </c>
      <c r="TM78" s="132">
        <v>-0.16867469879518071</v>
      </c>
      <c r="TN78" s="132" t="s">
        <v>158</v>
      </c>
      <c r="TO78" s="132" t="s">
        <v>158</v>
      </c>
      <c r="TP78" s="132" t="s">
        <v>158</v>
      </c>
      <c r="TQ78" s="132" t="s">
        <v>158</v>
      </c>
      <c r="TR78" s="132" t="s">
        <v>158</v>
      </c>
      <c r="TS78" s="132" t="s">
        <v>158</v>
      </c>
      <c r="TT78" s="132" t="s">
        <v>158</v>
      </c>
      <c r="TU78" s="132" t="s">
        <v>158</v>
      </c>
      <c r="TV78" s="132" t="s">
        <v>158</v>
      </c>
      <c r="TW78" s="132" t="s">
        <v>158</v>
      </c>
      <c r="TX78" s="132" t="s">
        <v>158</v>
      </c>
      <c r="TY78" s="132" t="s">
        <v>158</v>
      </c>
      <c r="TZ78" s="132" t="s">
        <v>158</v>
      </c>
      <c r="UA78" s="132" t="s">
        <v>158</v>
      </c>
      <c r="UB78" s="235" t="s">
        <v>158</v>
      </c>
      <c r="UC78" s="236">
        <v>30.68</v>
      </c>
      <c r="UD78" s="236">
        <v>28.79</v>
      </c>
      <c r="UE78" s="236">
        <v>26.07</v>
      </c>
      <c r="UF78" s="236">
        <v>28.75</v>
      </c>
      <c r="UG78" s="236">
        <v>26.57</v>
      </c>
      <c r="UH78" s="236">
        <v>26.72</v>
      </c>
      <c r="UI78" s="236">
        <v>26.49</v>
      </c>
      <c r="UJ78" s="236">
        <v>21.53</v>
      </c>
      <c r="UK78" s="236">
        <v>21.18</v>
      </c>
      <c r="UL78" s="236">
        <v>19.72</v>
      </c>
      <c r="UM78" s="236">
        <v>22.25</v>
      </c>
      <c r="UN78" s="236">
        <v>21.73</v>
      </c>
      <c r="UO78" s="231" t="s">
        <v>5</v>
      </c>
      <c r="UP78" s="231" t="s">
        <v>5</v>
      </c>
      <c r="UQ78" s="231" t="s">
        <v>5</v>
      </c>
      <c r="UR78" s="231" t="s">
        <v>5</v>
      </c>
      <c r="US78" s="231" t="s">
        <v>5</v>
      </c>
      <c r="UT78" s="231" t="s">
        <v>5</v>
      </c>
      <c r="UU78" s="231" t="s">
        <v>5</v>
      </c>
      <c r="UV78" s="231" t="s">
        <v>5</v>
      </c>
      <c r="UW78" s="231" t="s">
        <v>5</v>
      </c>
      <c r="UX78" s="231" t="s">
        <v>5</v>
      </c>
      <c r="UY78" s="231" t="s">
        <v>5</v>
      </c>
      <c r="UZ78" s="231" t="s">
        <v>5</v>
      </c>
      <c r="VA78" s="231" t="s">
        <v>5</v>
      </c>
      <c r="VB78" s="231" t="s">
        <v>5</v>
      </c>
      <c r="VC78" s="130" t="s">
        <v>158</v>
      </c>
      <c r="VD78" s="131">
        <v>1.9644719687092569</v>
      </c>
      <c r="VE78" s="131">
        <v>1.5022577283779091</v>
      </c>
      <c r="VF78" s="131">
        <v>1.9712313003452244</v>
      </c>
      <c r="VG78" s="131">
        <v>1.4730434782608697</v>
      </c>
      <c r="VH78" s="131">
        <v>1.9706435829883326</v>
      </c>
      <c r="VI78" s="131">
        <v>1.3873502994011977</v>
      </c>
      <c r="VJ78" s="131">
        <v>1.0430351075877691</v>
      </c>
      <c r="VK78" s="131">
        <v>1.1634928007431491</v>
      </c>
      <c r="VL78" s="131">
        <v>1.1643059490084986</v>
      </c>
      <c r="VM78" s="131">
        <v>1.5973630831643002</v>
      </c>
      <c r="VN78" s="131">
        <v>1.5887640449438203</v>
      </c>
      <c r="VO78" s="131">
        <v>2.4463874827427516</v>
      </c>
      <c r="VP78" s="131" t="s">
        <v>158</v>
      </c>
      <c r="VQ78" s="131" t="s">
        <v>158</v>
      </c>
      <c r="VR78" s="131" t="s">
        <v>158</v>
      </c>
      <c r="VS78" s="131" t="s">
        <v>158</v>
      </c>
      <c r="VT78" s="131" t="s">
        <v>158</v>
      </c>
      <c r="VU78" s="131" t="s">
        <v>158</v>
      </c>
      <c r="VV78" s="131" t="s">
        <v>158</v>
      </c>
      <c r="VW78" s="131" t="s">
        <v>158</v>
      </c>
      <c r="VX78" s="131" t="s">
        <v>158</v>
      </c>
      <c r="VY78" s="131" t="s">
        <v>158</v>
      </c>
      <c r="VZ78" s="131" t="s">
        <v>158</v>
      </c>
      <c r="WA78" s="131" t="s">
        <v>158</v>
      </c>
      <c r="WB78" s="131" t="s">
        <v>158</v>
      </c>
      <c r="WC78" s="131" t="s">
        <v>158</v>
      </c>
      <c r="WD78" s="130" t="s">
        <v>158</v>
      </c>
      <c r="WE78" s="131">
        <v>2.4765423304175718</v>
      </c>
      <c r="WF78" s="131">
        <v>3.0517540812782218</v>
      </c>
      <c r="WG78" s="131">
        <v>2.5531261986958191</v>
      </c>
      <c r="WH78" s="131">
        <v>1.8372173913043479</v>
      </c>
      <c r="WI78" s="131">
        <v>2.2389913436206248</v>
      </c>
      <c r="WJ78" s="131">
        <v>2.1919910179640718</v>
      </c>
      <c r="WK78" s="131">
        <v>1.3646659116647792</v>
      </c>
      <c r="WL78" s="131">
        <v>1.6177426846261029</v>
      </c>
      <c r="WM78" s="131">
        <v>1.5873465533522191</v>
      </c>
      <c r="WN78" s="131">
        <v>2.1810344827586206</v>
      </c>
      <c r="WO78" s="131">
        <v>2.700674157303371</v>
      </c>
      <c r="WP78" s="131">
        <v>3.0414173953060288</v>
      </c>
      <c r="WQ78" s="131" t="s">
        <v>158</v>
      </c>
      <c r="WR78" s="131" t="s">
        <v>158</v>
      </c>
      <c r="WS78" s="131" t="s">
        <v>158</v>
      </c>
      <c r="WT78" s="131" t="s">
        <v>158</v>
      </c>
      <c r="WU78" s="131" t="s">
        <v>158</v>
      </c>
      <c r="WV78" s="131" t="s">
        <v>158</v>
      </c>
      <c r="WW78" s="131" t="s">
        <v>158</v>
      </c>
      <c r="WX78" s="131" t="s">
        <v>158</v>
      </c>
      <c r="WY78" s="131" t="s">
        <v>158</v>
      </c>
      <c r="WZ78" s="131" t="s">
        <v>158</v>
      </c>
      <c r="XA78" s="131" t="s">
        <v>158</v>
      </c>
      <c r="XB78" s="131" t="s">
        <v>158</v>
      </c>
      <c r="XC78" s="131" t="s">
        <v>158</v>
      </c>
      <c r="XD78" s="131" t="s">
        <v>158</v>
      </c>
      <c r="XE78" s="130" t="s">
        <v>158</v>
      </c>
      <c r="XF78" s="131">
        <v>3.1685136571056063</v>
      </c>
      <c r="XG78" s="131">
        <v>4.0760680791941644</v>
      </c>
      <c r="XH78" s="131">
        <v>3.3137706175680859</v>
      </c>
      <c r="XI78" s="131">
        <v>2.1843478260869564</v>
      </c>
      <c r="XJ78" s="131">
        <v>2.5878810688746707</v>
      </c>
      <c r="XK78" s="131">
        <v>2.9322604790419162</v>
      </c>
      <c r="XL78" s="131">
        <v>1.6496791241978106</v>
      </c>
      <c r="XM78" s="131">
        <v>2.1328379006038087</v>
      </c>
      <c r="XN78" s="131">
        <v>2.5009442870632674</v>
      </c>
      <c r="XO78" s="131">
        <v>2.8899594320486819</v>
      </c>
      <c r="XP78" s="131">
        <v>3.3883146067415733</v>
      </c>
      <c r="XQ78" s="131">
        <v>4.0736309249884952</v>
      </c>
      <c r="XR78" s="131" t="s">
        <v>158</v>
      </c>
      <c r="XS78" s="131" t="s">
        <v>158</v>
      </c>
      <c r="XT78" s="131" t="s">
        <v>158</v>
      </c>
      <c r="XU78" s="131" t="s">
        <v>158</v>
      </c>
      <c r="XV78" s="131" t="s">
        <v>158</v>
      </c>
      <c r="XW78" s="131" t="s">
        <v>158</v>
      </c>
      <c r="XX78" s="131" t="s">
        <v>158</v>
      </c>
      <c r="XY78" s="131" t="s">
        <v>158</v>
      </c>
      <c r="XZ78" s="131" t="s">
        <v>158</v>
      </c>
      <c r="YA78" s="131" t="s">
        <v>158</v>
      </c>
      <c r="YB78" s="131" t="s">
        <v>158</v>
      </c>
      <c r="YC78" s="131" t="s">
        <v>158</v>
      </c>
      <c r="YD78" s="131" t="s">
        <v>158</v>
      </c>
      <c r="YE78" s="131" t="s">
        <v>158</v>
      </c>
      <c r="YF78" s="235" t="s">
        <v>158</v>
      </c>
      <c r="YG78" s="8">
        <v>243.708</v>
      </c>
      <c r="YH78" s="8">
        <v>243</v>
      </c>
      <c r="YI78" s="8">
        <v>238</v>
      </c>
      <c r="YJ78" s="8">
        <v>233</v>
      </c>
      <c r="YK78" s="8">
        <v>232</v>
      </c>
      <c r="YL78" s="8">
        <v>226</v>
      </c>
      <c r="YM78" s="8">
        <v>217</v>
      </c>
      <c r="YN78" s="8">
        <v>196</v>
      </c>
      <c r="YO78" s="8">
        <v>173</v>
      </c>
      <c r="YP78" s="8">
        <v>171</v>
      </c>
      <c r="YQ78" s="8">
        <v>169</v>
      </c>
      <c r="YR78" s="8">
        <v>166</v>
      </c>
      <c r="YS78" s="231" t="s">
        <v>5</v>
      </c>
      <c r="YT78" s="231" t="s">
        <v>5</v>
      </c>
      <c r="YU78" s="231" t="s">
        <v>5</v>
      </c>
      <c r="YV78" s="231" t="s">
        <v>5</v>
      </c>
      <c r="YW78" s="231" t="s">
        <v>5</v>
      </c>
      <c r="YX78" s="231" t="s">
        <v>5</v>
      </c>
      <c r="YY78" s="231" t="s">
        <v>5</v>
      </c>
      <c r="YZ78" s="231" t="s">
        <v>5</v>
      </c>
      <c r="ZA78" s="231" t="s">
        <v>5</v>
      </c>
      <c r="ZB78" s="231" t="s">
        <v>5</v>
      </c>
      <c r="ZC78" s="231" t="s">
        <v>5</v>
      </c>
      <c r="ZD78" s="231" t="s">
        <v>5</v>
      </c>
      <c r="ZE78" s="231" t="s">
        <v>5</v>
      </c>
      <c r="ZF78" s="231" t="s">
        <v>5</v>
      </c>
      <c r="ZG78" s="235" t="s">
        <v>158</v>
      </c>
      <c r="ZH78" s="133">
        <v>9.3100000000000002E-2</v>
      </c>
      <c r="ZI78" s="133">
        <v>9.4799999999999995E-2</v>
      </c>
      <c r="ZJ78" s="133">
        <v>9.7899999999999987E-2</v>
      </c>
      <c r="ZK78" s="133">
        <v>-6.88E-2</v>
      </c>
      <c r="ZL78" s="133">
        <v>5.1699999999999996E-2</v>
      </c>
      <c r="ZM78" s="133">
        <v>3.6799999999999999E-2</v>
      </c>
      <c r="ZN78" s="133">
        <v>6.0000000000000001E-3</v>
      </c>
      <c r="ZO78" s="133">
        <v>2.3599999999999999E-2</v>
      </c>
      <c r="ZP78" s="133">
        <v>-0.1273</v>
      </c>
      <c r="ZQ78" s="133">
        <v>9.4E-2</v>
      </c>
      <c r="ZR78" s="133">
        <v>-0.16570000000000001</v>
      </c>
      <c r="ZS78" s="133">
        <v>0.10349999999999999</v>
      </c>
      <c r="ZT78" s="379" t="s">
        <v>158</v>
      </c>
      <c r="ZU78" s="133">
        <v>7.7899999999999997E-2</v>
      </c>
      <c r="ZV78" s="133">
        <v>7.8700000000000006E-2</v>
      </c>
      <c r="ZW78" s="133">
        <v>8.0199999999999994E-2</v>
      </c>
      <c r="ZX78" s="133">
        <v>-4.1799999999999997E-2</v>
      </c>
      <c r="ZY78" s="133">
        <v>4.99E-2</v>
      </c>
      <c r="ZZ78" s="133">
        <v>3.8900000000000004E-2</v>
      </c>
      <c r="AAA78" s="133">
        <v>1.4800000000000001E-2</v>
      </c>
      <c r="AAB78" s="133">
        <v>2.9100000000000001E-2</v>
      </c>
      <c r="AAC78" s="133">
        <v>-8.7799999999999989E-2</v>
      </c>
      <c r="AAD78" s="133">
        <v>8.2699999999999996E-2</v>
      </c>
      <c r="AAE78" s="133">
        <v>-0.1241</v>
      </c>
      <c r="AAF78" s="133">
        <v>9.3000000000000013E-2</v>
      </c>
      <c r="AAG78" s="235" t="s">
        <v>158</v>
      </c>
      <c r="AAH78" s="8">
        <v>3823.8780000000002</v>
      </c>
      <c r="AAI78" s="8">
        <v>3138</v>
      </c>
      <c r="AAJ78" s="8">
        <v>2495</v>
      </c>
      <c r="AAK78" s="8">
        <v>2191</v>
      </c>
      <c r="AAL78" s="8">
        <v>2243</v>
      </c>
      <c r="AAM78" s="8">
        <v>2138</v>
      </c>
      <c r="AAN78" s="8">
        <v>1985</v>
      </c>
      <c r="AAO78" s="8">
        <v>1897</v>
      </c>
      <c r="AAP78" s="8">
        <v>1638</v>
      </c>
      <c r="AAQ78" s="8">
        <v>1918</v>
      </c>
      <c r="AAR78" s="8">
        <v>1822</v>
      </c>
      <c r="AAS78" s="8">
        <v>1423</v>
      </c>
      <c r="AAT78" s="231" t="s">
        <v>5</v>
      </c>
      <c r="AAU78" s="231" t="s">
        <v>5</v>
      </c>
      <c r="AAV78" s="231" t="s">
        <v>5</v>
      </c>
      <c r="AAW78" s="231" t="s">
        <v>5</v>
      </c>
      <c r="AAX78" s="231" t="s">
        <v>5</v>
      </c>
      <c r="AAY78" s="231" t="s">
        <v>5</v>
      </c>
      <c r="AAZ78" s="231" t="s">
        <v>5</v>
      </c>
      <c r="ABA78" s="231" t="s">
        <v>5</v>
      </c>
      <c r="ABB78" s="231" t="s">
        <v>5</v>
      </c>
      <c r="ABC78" s="231" t="s">
        <v>5</v>
      </c>
      <c r="ABD78" s="231" t="s">
        <v>5</v>
      </c>
      <c r="ABE78" s="231" t="s">
        <v>5</v>
      </c>
      <c r="ABF78" s="231" t="s">
        <v>5</v>
      </c>
      <c r="ABG78" s="231" t="s">
        <v>5</v>
      </c>
      <c r="ABH78" s="235" t="s">
        <v>158</v>
      </c>
      <c r="ABI78" s="8">
        <v>1315.9939999999999</v>
      </c>
      <c r="ABJ78" s="8">
        <v>1192</v>
      </c>
      <c r="ABK78" s="8">
        <v>882</v>
      </c>
      <c r="ABL78" s="8">
        <v>606</v>
      </c>
      <c r="ABM78" s="8">
        <v>768</v>
      </c>
      <c r="ABN78" s="8">
        <v>779</v>
      </c>
      <c r="ABO78" s="8">
        <v>616</v>
      </c>
      <c r="ABP78" s="8">
        <v>668</v>
      </c>
      <c r="ABQ78" s="8">
        <v>438</v>
      </c>
      <c r="ABR78" s="8">
        <v>696</v>
      </c>
      <c r="ABS78" s="8">
        <v>663</v>
      </c>
      <c r="ABT78" s="8">
        <v>483</v>
      </c>
      <c r="ABU78" s="231" t="s">
        <v>5</v>
      </c>
      <c r="ABV78" s="231" t="s">
        <v>5</v>
      </c>
      <c r="ABW78" s="231" t="s">
        <v>5</v>
      </c>
      <c r="ABX78" s="231" t="s">
        <v>5</v>
      </c>
      <c r="ABY78" s="231" t="s">
        <v>5</v>
      </c>
      <c r="ABZ78" s="231" t="s">
        <v>5</v>
      </c>
      <c r="ACA78" s="231" t="s">
        <v>5</v>
      </c>
      <c r="ACB78" s="231" t="s">
        <v>5</v>
      </c>
      <c r="ACC78" s="231" t="s">
        <v>5</v>
      </c>
      <c r="ACD78" s="231" t="s">
        <v>5</v>
      </c>
      <c r="ACE78" s="231" t="s">
        <v>5</v>
      </c>
      <c r="ACF78" s="231" t="s">
        <v>5</v>
      </c>
      <c r="ACG78" s="231" t="s">
        <v>5</v>
      </c>
      <c r="ACH78" s="231" t="s">
        <v>5</v>
      </c>
      <c r="ACI78" s="235" t="s">
        <v>158</v>
      </c>
      <c r="ACJ78" s="8">
        <v>398.31</v>
      </c>
      <c r="ACK78" s="8">
        <v>433</v>
      </c>
      <c r="ACL78" s="8">
        <v>-1</v>
      </c>
      <c r="ACM78" s="8">
        <v>-483</v>
      </c>
      <c r="ACN78" s="8">
        <v>-107</v>
      </c>
      <c r="ACO78" s="8">
        <v>263</v>
      </c>
      <c r="ACP78" s="8">
        <v>166</v>
      </c>
      <c r="ACQ78" s="8">
        <v>193</v>
      </c>
      <c r="ACR78" s="8">
        <v>-139</v>
      </c>
      <c r="ACS78" s="8">
        <v>250</v>
      </c>
      <c r="ACT78" s="8">
        <v>181</v>
      </c>
      <c r="ACU78" s="8">
        <v>-28</v>
      </c>
      <c r="ACV78" s="237" t="s">
        <v>5</v>
      </c>
      <c r="ACW78" s="237" t="s">
        <v>5</v>
      </c>
      <c r="ACX78" s="237" t="s">
        <v>5</v>
      </c>
      <c r="ACY78" s="237" t="s">
        <v>5</v>
      </c>
      <c r="ACZ78" s="237" t="s">
        <v>5</v>
      </c>
      <c r="ADA78" s="237" t="s">
        <v>5</v>
      </c>
      <c r="ADB78" s="237" t="s">
        <v>5</v>
      </c>
      <c r="ADC78" s="237" t="s">
        <v>5</v>
      </c>
      <c r="ADD78" s="237" t="s">
        <v>5</v>
      </c>
      <c r="ADE78" s="237" t="s">
        <v>5</v>
      </c>
      <c r="ADF78" s="237" t="s">
        <v>5</v>
      </c>
      <c r="ADG78" s="237" t="s">
        <v>5</v>
      </c>
      <c r="ADH78" s="237" t="s">
        <v>5</v>
      </c>
      <c r="ADI78" s="237" t="s">
        <v>5</v>
      </c>
      <c r="ADJ78" s="127" t="s">
        <v>158</v>
      </c>
      <c r="ADK78" s="128">
        <v>0.63063063063063052</v>
      </c>
      <c r="ADL78" s="128">
        <v>0.45238095238095233</v>
      </c>
      <c r="ADM78" s="128">
        <v>0.27638190954773872</v>
      </c>
      <c r="ADN78" s="128" t="s">
        <v>1282</v>
      </c>
      <c r="ADO78" s="128">
        <v>0.39423076923076927</v>
      </c>
      <c r="ADP78" s="128">
        <v>0.51428571428571435</v>
      </c>
      <c r="ADQ78" s="128">
        <v>2.9090909090909092</v>
      </c>
      <c r="ADR78" s="128">
        <v>0.82051282051282048</v>
      </c>
      <c r="ADS78" s="128" t="s">
        <v>1282</v>
      </c>
      <c r="ADT78" s="128">
        <v>0.44198895027624313</v>
      </c>
      <c r="ADU78" s="128" t="s">
        <v>1282</v>
      </c>
      <c r="ADV78" s="128">
        <v>0.09</v>
      </c>
      <c r="ADW78" s="128">
        <v>0.32727272727272722</v>
      </c>
      <c r="ADX78" s="128">
        <v>0.36</v>
      </c>
      <c r="ADY78" s="128" t="s">
        <v>158</v>
      </c>
      <c r="ADZ78" s="128" t="s">
        <v>158</v>
      </c>
      <c r="AEA78" s="128" t="s">
        <v>158</v>
      </c>
      <c r="AEB78" s="128" t="s">
        <v>158</v>
      </c>
      <c r="AEC78" s="128" t="s">
        <v>158</v>
      </c>
      <c r="AED78" s="128" t="s">
        <v>158</v>
      </c>
      <c r="AEE78" s="128" t="s">
        <v>158</v>
      </c>
      <c r="AEF78" s="128" t="s">
        <v>158</v>
      </c>
      <c r="AEG78" s="128" t="s">
        <v>158</v>
      </c>
      <c r="AEH78" s="128" t="s">
        <v>158</v>
      </c>
      <c r="AEI78" s="128" t="s">
        <v>158</v>
      </c>
      <c r="AEJ78" s="128" t="s">
        <v>158</v>
      </c>
      <c r="AEK78" s="127" t="s">
        <v>158</v>
      </c>
      <c r="AEL78" s="128">
        <v>0.25926501184655859</v>
      </c>
      <c r="AEM78" s="128">
        <v>0.19366610738255033</v>
      </c>
      <c r="AEN78" s="128">
        <v>0.14841269841269841</v>
      </c>
      <c r="AEO78" s="128">
        <v>0.16917491749174918</v>
      </c>
      <c r="AEP78" s="128">
        <v>0.12385416666666668</v>
      </c>
      <c r="AEQ78" s="128">
        <v>0.1044415917843389</v>
      </c>
      <c r="AER78" s="128">
        <v>0.11272727272727272</v>
      </c>
      <c r="AES78" s="128">
        <v>9.3892215568862278E-2</v>
      </c>
      <c r="AET78" s="128">
        <v>0.34757990867579908</v>
      </c>
      <c r="AEU78" s="128">
        <v>0.19655172413793104</v>
      </c>
      <c r="AEV78" s="128">
        <v>0.16313725490196079</v>
      </c>
      <c r="AEW78" s="128">
        <v>6.1863354037267074E-2</v>
      </c>
      <c r="AEX78" s="128" t="s">
        <v>158</v>
      </c>
      <c r="AEY78" s="128" t="s">
        <v>158</v>
      </c>
      <c r="AEZ78" s="128" t="s">
        <v>158</v>
      </c>
      <c r="AFA78" s="128" t="s">
        <v>158</v>
      </c>
      <c r="AFB78" s="128" t="s">
        <v>158</v>
      </c>
      <c r="AFC78" s="128" t="s">
        <v>158</v>
      </c>
      <c r="AFD78" s="128" t="s">
        <v>158</v>
      </c>
      <c r="AFE78" s="128" t="s">
        <v>158</v>
      </c>
      <c r="AFF78" s="128" t="s">
        <v>158</v>
      </c>
      <c r="AFG78" s="128" t="s">
        <v>158</v>
      </c>
      <c r="AFH78" s="128" t="s">
        <v>158</v>
      </c>
      <c r="AFI78" s="128" t="s">
        <v>158</v>
      </c>
      <c r="AFJ78" s="128" t="s">
        <v>158</v>
      </c>
      <c r="AFK78" s="128" t="s">
        <v>158</v>
      </c>
      <c r="AFL78" s="134" t="s">
        <v>158</v>
      </c>
      <c r="AFM78" s="135">
        <v>0.8565971228440159</v>
      </c>
      <c r="AFN78" s="135">
        <v>0.53314087759815243</v>
      </c>
      <c r="AFO78" s="135" t="s">
        <v>1282</v>
      </c>
      <c r="AFP78" s="135" t="s">
        <v>1282</v>
      </c>
      <c r="AFQ78" s="135" t="s">
        <v>1282</v>
      </c>
      <c r="AFR78" s="135">
        <v>0.3093536121673004</v>
      </c>
      <c r="AFS78" s="135">
        <v>0.41831325301204819</v>
      </c>
      <c r="AFT78" s="135">
        <v>0.3249740932642487</v>
      </c>
      <c r="AFU78" s="135" t="s">
        <v>1282</v>
      </c>
      <c r="AFV78" s="135">
        <v>0.54720000000000002</v>
      </c>
      <c r="AFW78" s="135">
        <v>0.59756906077348071</v>
      </c>
      <c r="AFX78" s="135" t="s">
        <v>1282</v>
      </c>
      <c r="AFY78" s="135" t="s">
        <v>158</v>
      </c>
      <c r="AFZ78" s="135" t="s">
        <v>158</v>
      </c>
      <c r="AGA78" s="135" t="s">
        <v>158</v>
      </c>
      <c r="AGB78" s="135" t="s">
        <v>158</v>
      </c>
      <c r="AGC78" s="135" t="s">
        <v>158</v>
      </c>
      <c r="AGD78" s="135" t="s">
        <v>158</v>
      </c>
      <c r="AGE78" s="135" t="s">
        <v>158</v>
      </c>
      <c r="AGF78" s="135" t="s">
        <v>158</v>
      </c>
      <c r="AGG78" s="135" t="s">
        <v>158</v>
      </c>
      <c r="AGH78" s="135" t="s">
        <v>158</v>
      </c>
      <c r="AGI78" s="135" t="s">
        <v>158</v>
      </c>
      <c r="AGJ78" s="135" t="s">
        <v>158</v>
      </c>
      <c r="AGK78" s="135" t="s">
        <v>158</v>
      </c>
      <c r="AGL78" s="135" t="s">
        <v>158</v>
      </c>
    </row>
    <row r="79" spans="1:870" x14ac:dyDescent="0.2">
      <c r="A79" s="7">
        <v>77</v>
      </c>
      <c r="B79" s="1" t="s">
        <v>2345</v>
      </c>
      <c r="C79" s="1" t="s">
        <v>2347</v>
      </c>
      <c r="D79" s="94">
        <v>0.16500000000000001</v>
      </c>
      <c r="E79" s="95">
        <v>0.17249999999999999</v>
      </c>
      <c r="F79" s="57">
        <v>0.69</v>
      </c>
      <c r="G79" s="58" t="s">
        <v>159</v>
      </c>
      <c r="H79" s="58">
        <v>0.69</v>
      </c>
      <c r="I79" s="226" t="s">
        <v>5</v>
      </c>
      <c r="J79" s="58" t="s">
        <v>185</v>
      </c>
      <c r="K79" s="58" t="s">
        <v>1280</v>
      </c>
      <c r="L79" s="226" t="s">
        <v>2547</v>
      </c>
      <c r="M79" s="151">
        <v>0.66</v>
      </c>
      <c r="N79" s="124">
        <v>0.62500000000000011</v>
      </c>
      <c r="O79" s="124">
        <v>0.59499999999999997</v>
      </c>
      <c r="P79" s="124">
        <v>0.56499999999999995</v>
      </c>
      <c r="Q79" s="124">
        <v>0.51899999999999991</v>
      </c>
      <c r="R79" s="124">
        <v>0.42333333333330997</v>
      </c>
      <c r="S79" s="124">
        <v>0.38666666666666638</v>
      </c>
      <c r="T79" s="124">
        <v>0.36</v>
      </c>
      <c r="U79" s="124">
        <v>0.36</v>
      </c>
      <c r="V79" s="124">
        <v>0.36</v>
      </c>
      <c r="W79" s="124">
        <v>0.34333333333333299</v>
      </c>
      <c r="X79" s="124">
        <v>0.33999999999999964</v>
      </c>
      <c r="Y79" s="124">
        <v>0.42</v>
      </c>
      <c r="Z79" s="124">
        <v>0.42</v>
      </c>
      <c r="AA79" s="124">
        <v>0.42</v>
      </c>
      <c r="AB79" s="124">
        <v>0.42</v>
      </c>
      <c r="AC79" s="124">
        <v>0.41066666666666668</v>
      </c>
      <c r="AD79" s="124">
        <v>0.34883333333333333</v>
      </c>
      <c r="AE79" s="143">
        <v>0.26166666666666666</v>
      </c>
      <c r="AF79" s="124" t="s">
        <v>1323</v>
      </c>
      <c r="AG79" s="124" t="s">
        <v>5</v>
      </c>
      <c r="AH79" s="137" t="s">
        <v>5</v>
      </c>
      <c r="AI79" s="137" t="s">
        <v>5</v>
      </c>
      <c r="AJ79" s="137" t="s">
        <v>5</v>
      </c>
      <c r="AK79" s="137" t="s">
        <v>5</v>
      </c>
      <c r="AL79" s="137" t="s">
        <v>5</v>
      </c>
      <c r="AM79" s="137" t="s">
        <v>5</v>
      </c>
      <c r="AN79" s="137" t="s">
        <v>5</v>
      </c>
      <c r="AO79" s="137" t="s">
        <v>5</v>
      </c>
      <c r="AP79" s="137" t="s">
        <v>5</v>
      </c>
      <c r="AQ79" s="137" t="s">
        <v>5</v>
      </c>
      <c r="AR79" s="137" t="s">
        <v>5</v>
      </c>
      <c r="AS79" s="137" t="s">
        <v>5</v>
      </c>
      <c r="AT79" s="137" t="s">
        <v>5</v>
      </c>
      <c r="AU79" s="137" t="s">
        <v>5</v>
      </c>
      <c r="AV79" s="137" t="s">
        <v>5</v>
      </c>
      <c r="AW79" s="137" t="s">
        <v>5</v>
      </c>
      <c r="AX79" s="137" t="s">
        <v>5</v>
      </c>
      <c r="AY79" s="137" t="s">
        <v>5</v>
      </c>
      <c r="AZ79" s="137" t="s">
        <v>5</v>
      </c>
      <c r="BA79" s="137" t="s">
        <v>5</v>
      </c>
      <c r="BB79" s="137" t="s">
        <v>5</v>
      </c>
      <c r="BC79" s="137" t="s">
        <v>5</v>
      </c>
      <c r="BD79" s="137" t="s">
        <v>5</v>
      </c>
      <c r="BE79" s="137" t="s">
        <v>5</v>
      </c>
      <c r="BF79" s="137" t="s">
        <v>5</v>
      </c>
      <c r="BG79" s="137" t="s">
        <v>5</v>
      </c>
      <c r="BH79" s="137" t="s">
        <v>5</v>
      </c>
      <c r="BI79" s="137" t="s">
        <v>5</v>
      </c>
      <c r="BJ79" s="137" t="s">
        <v>5</v>
      </c>
      <c r="BK79" s="137" t="s">
        <v>5</v>
      </c>
      <c r="BL79" s="137" t="s">
        <v>5</v>
      </c>
      <c r="BM79" s="126">
        <v>5.5999999999999828E-2</v>
      </c>
      <c r="BN79" s="125">
        <v>5.0420168067227156E-2</v>
      </c>
      <c r="BO79" s="125">
        <v>5.3097345132743445E-2</v>
      </c>
      <c r="BP79" s="125">
        <v>8.8631984585741952E-2</v>
      </c>
      <c r="BQ79" s="125">
        <v>0.2259842519685713</v>
      </c>
      <c r="BR79" s="125">
        <v>9.4827586206836845E-2</v>
      </c>
      <c r="BS79" s="125">
        <v>7.4074074074073293E-2</v>
      </c>
      <c r="BT79" s="125">
        <v>0</v>
      </c>
      <c r="BU79" s="125">
        <v>0</v>
      </c>
      <c r="BV79" s="125">
        <v>4.8543689320389438E-2</v>
      </c>
      <c r="BW79" s="125">
        <v>9.8039215686274161E-3</v>
      </c>
      <c r="BX79" s="125">
        <v>-0.19047619047619135</v>
      </c>
      <c r="BY79" s="125">
        <v>0</v>
      </c>
      <c r="BZ79" s="125">
        <v>0</v>
      </c>
      <c r="CA79" s="125">
        <v>0</v>
      </c>
      <c r="CB79" s="125">
        <v>2.2727272727272707E-2</v>
      </c>
      <c r="CC79" s="125">
        <v>0.17725752508361214</v>
      </c>
      <c r="CD79" s="125">
        <v>0.33312101910828029</v>
      </c>
      <c r="CE79" s="125" t="s">
        <v>158</v>
      </c>
      <c r="CF79" s="125" t="s">
        <v>158</v>
      </c>
      <c r="CG79" s="125" t="s">
        <v>158</v>
      </c>
      <c r="CH79" s="125" t="s">
        <v>158</v>
      </c>
      <c r="CI79" s="125" t="s">
        <v>158</v>
      </c>
      <c r="CJ79" s="125" t="s">
        <v>158</v>
      </c>
      <c r="CK79" s="125" t="s">
        <v>158</v>
      </c>
      <c r="CL79" s="125" t="s">
        <v>158</v>
      </c>
      <c r="CM79" s="125" t="s">
        <v>158</v>
      </c>
      <c r="CN79" s="125" t="s">
        <v>158</v>
      </c>
      <c r="CO79" s="125" t="s">
        <v>158</v>
      </c>
      <c r="CP79" s="125" t="s">
        <v>158</v>
      </c>
      <c r="CQ79" s="125" t="s">
        <v>158</v>
      </c>
      <c r="CR79" s="125" t="s">
        <v>158</v>
      </c>
      <c r="CS79" s="125" t="s">
        <v>158</v>
      </c>
      <c r="CT79" s="125" t="s">
        <v>158</v>
      </c>
      <c r="CU79" s="125" t="s">
        <v>158</v>
      </c>
      <c r="CV79" s="125" t="s">
        <v>158</v>
      </c>
      <c r="CW79" s="125" t="s">
        <v>158</v>
      </c>
      <c r="CX79" s="125" t="s">
        <v>158</v>
      </c>
      <c r="CY79" s="125" t="s">
        <v>158</v>
      </c>
      <c r="CZ79" s="125" t="s">
        <v>158</v>
      </c>
      <c r="DA79" s="125" t="s">
        <v>158</v>
      </c>
      <c r="DB79" s="125" t="s">
        <v>158</v>
      </c>
      <c r="DC79" s="125" t="s">
        <v>158</v>
      </c>
      <c r="DD79" s="125" t="s">
        <v>158</v>
      </c>
      <c r="DE79" s="125" t="s">
        <v>158</v>
      </c>
      <c r="DF79" s="125" t="s">
        <v>158</v>
      </c>
      <c r="DG79" s="125" t="s">
        <v>158</v>
      </c>
      <c r="DH79" s="125" t="s">
        <v>158</v>
      </c>
      <c r="DI79" s="125" t="s">
        <v>158</v>
      </c>
      <c r="DJ79" s="125" t="s">
        <v>158</v>
      </c>
      <c r="DK79" s="125" t="s">
        <v>158</v>
      </c>
      <c r="DL79" s="127">
        <v>1.9981168519576115E-2</v>
      </c>
      <c r="DM79" s="128">
        <v>1.3417775293354434E-2</v>
      </c>
      <c r="DN79" s="128">
        <v>1.4227642276422764E-2</v>
      </c>
      <c r="DO79" s="128">
        <v>1.1398022997780914E-2</v>
      </c>
      <c r="DP79" s="128">
        <v>1.5109170305676852E-2</v>
      </c>
      <c r="DQ79" s="128">
        <v>1.1687833609423246E-2</v>
      </c>
      <c r="DR79" s="128">
        <v>1.1611611611611604E-2</v>
      </c>
      <c r="DS79" s="128">
        <v>1.1768551814318405E-2</v>
      </c>
      <c r="DT79" s="128">
        <v>8.2474226804123713E-3</v>
      </c>
      <c r="DU79" s="128">
        <v>1.2170385395537525E-2</v>
      </c>
      <c r="DV79" s="128">
        <v>3.1849103277674679E-2</v>
      </c>
      <c r="DW79" s="128">
        <v>4.6384720327421504E-2</v>
      </c>
      <c r="DX79" s="128">
        <v>6.5217391304347824E-2</v>
      </c>
      <c r="DY79" s="128">
        <v>7.5949367088607583E-2</v>
      </c>
      <c r="DZ79" s="128">
        <v>5.2499999999999998E-2</v>
      </c>
      <c r="EA79" s="128">
        <v>5.8091286307053937E-2</v>
      </c>
      <c r="EB79" s="128">
        <v>6.8103924820342734E-2</v>
      </c>
      <c r="EC79" s="128">
        <v>5.2614379084967321E-2</v>
      </c>
      <c r="ED79" s="128">
        <v>4.4882790165809032E-2</v>
      </c>
      <c r="EE79" s="128" t="s">
        <v>158</v>
      </c>
      <c r="EF79" s="128" t="s">
        <v>158</v>
      </c>
      <c r="EG79" s="128" t="s">
        <v>158</v>
      </c>
      <c r="EH79" s="128" t="s">
        <v>158</v>
      </c>
      <c r="EI79" s="128" t="s">
        <v>158</v>
      </c>
      <c r="EJ79" s="128" t="s">
        <v>158</v>
      </c>
      <c r="EK79" s="128" t="s">
        <v>158</v>
      </c>
      <c r="EL79" s="128" t="s">
        <v>158</v>
      </c>
      <c r="EM79" s="127">
        <v>2.231315769784405E-2</v>
      </c>
      <c r="EN79" s="128">
        <v>1.6853147972797279E-2</v>
      </c>
      <c r="EO79" s="128">
        <v>1.8079611060467946E-2</v>
      </c>
      <c r="EP79" s="128">
        <v>1.3807429130009773E-2</v>
      </c>
      <c r="EQ79" s="128">
        <v>1.8509272467902994E-2</v>
      </c>
      <c r="ER79" s="128">
        <v>1.4542539791594297E-2</v>
      </c>
      <c r="ES79" s="128">
        <v>1.5356102727032025E-2</v>
      </c>
      <c r="ET79" s="128">
        <v>1.4857614527445315E-2</v>
      </c>
      <c r="EU79" s="128">
        <v>1.1107682813946314E-2</v>
      </c>
      <c r="EV79" s="128">
        <v>2.0247469066366701E-2</v>
      </c>
      <c r="EW79" s="128">
        <v>3.9193302891932992E-2</v>
      </c>
      <c r="EX79" s="128">
        <v>5.159332321699539E-2</v>
      </c>
      <c r="EY79" s="128">
        <v>8.1237911025145063E-2</v>
      </c>
      <c r="EZ79" s="128">
        <v>9.7447795823665903E-2</v>
      </c>
      <c r="FA79" s="128">
        <v>6.3540090771558241E-2</v>
      </c>
      <c r="FB79" s="128">
        <v>7.567567567567568E-2</v>
      </c>
      <c r="FC79" s="128">
        <v>7.3333333333333334E-2</v>
      </c>
      <c r="FD79" s="128">
        <v>6.2403100775193801E-2</v>
      </c>
      <c r="FE79" s="128">
        <v>7.3295985060690946E-2</v>
      </c>
      <c r="FF79" s="128" t="s">
        <v>158</v>
      </c>
      <c r="FG79" s="128" t="s">
        <v>158</v>
      </c>
      <c r="FH79" s="128" t="s">
        <v>158</v>
      </c>
      <c r="FI79" s="128" t="s">
        <v>158</v>
      </c>
      <c r="FJ79" s="128" t="s">
        <v>158</v>
      </c>
      <c r="FK79" s="128" t="s">
        <v>158</v>
      </c>
      <c r="FL79" s="128" t="s">
        <v>158</v>
      </c>
      <c r="FM79" s="128" t="s">
        <v>158</v>
      </c>
      <c r="FN79" s="127">
        <v>2.9785408759729796E-2</v>
      </c>
      <c r="FO79" s="128">
        <v>2.1633784064859267E-2</v>
      </c>
      <c r="FP79" s="128">
        <v>3.3055555555555553E-2</v>
      </c>
      <c r="FQ79" s="128">
        <v>1.8758300132802122E-2</v>
      </c>
      <c r="FR79" s="128">
        <v>2.3200715243629856E-2</v>
      </c>
      <c r="FS79" s="128">
        <v>1.9680768634742444E-2</v>
      </c>
      <c r="FT79" s="128">
        <v>1.9829059829059813E-2</v>
      </c>
      <c r="FU79" s="128">
        <v>2.1543985637342906E-2</v>
      </c>
      <c r="FV79" s="128">
        <v>1.5157894736842105E-2</v>
      </c>
      <c r="FW79" s="128">
        <v>3.7228541882109618E-2</v>
      </c>
      <c r="FX79" s="128">
        <v>4.7619047619047575E-2</v>
      </c>
      <c r="FY79" s="128">
        <v>5.9649122807017479E-2</v>
      </c>
      <c r="FZ79" s="128">
        <v>0.10096153846153845</v>
      </c>
      <c r="GA79" s="128">
        <v>0.13249211356466878</v>
      </c>
      <c r="GB79" s="128">
        <v>0.10071942446043165</v>
      </c>
      <c r="GC79" s="128">
        <v>9.6997690531177821E-2</v>
      </c>
      <c r="GD79" s="128">
        <v>0.10556983718937446</v>
      </c>
      <c r="GE79" s="128">
        <v>7.4537037037037041E-2</v>
      </c>
      <c r="GF79" s="128">
        <v>0.13771929824561405</v>
      </c>
      <c r="GG79" s="128" t="s">
        <v>158</v>
      </c>
      <c r="GH79" s="128" t="s">
        <v>158</v>
      </c>
      <c r="GI79" s="128" t="s">
        <v>158</v>
      </c>
      <c r="GJ79" s="128" t="s">
        <v>158</v>
      </c>
      <c r="GK79" s="128" t="s">
        <v>158</v>
      </c>
      <c r="GL79" s="128" t="s">
        <v>158</v>
      </c>
      <c r="GM79" s="128" t="s">
        <v>158</v>
      </c>
      <c r="GN79" s="128" t="s">
        <v>158</v>
      </c>
      <c r="GO79" s="109" t="s">
        <v>158</v>
      </c>
      <c r="GP79" s="141">
        <v>-0.33</v>
      </c>
      <c r="GQ79" s="141">
        <v>0.71</v>
      </c>
      <c r="GR79" s="141">
        <v>1.67</v>
      </c>
      <c r="GS79" s="141">
        <v>1.83</v>
      </c>
      <c r="GT79" s="141">
        <v>1.77</v>
      </c>
      <c r="GU79" s="141">
        <v>0.78</v>
      </c>
      <c r="GV79" s="129">
        <v>1.04</v>
      </c>
      <c r="GW79" s="129">
        <v>1.43</v>
      </c>
      <c r="GX79" s="129">
        <v>1.0900000000000001</v>
      </c>
      <c r="GY79" s="129">
        <v>0.8</v>
      </c>
      <c r="GZ79" s="129">
        <v>0.79</v>
      </c>
      <c r="HA79" s="129">
        <v>0.56999999999999995</v>
      </c>
      <c r="HB79" s="129">
        <v>0.61</v>
      </c>
      <c r="HC79" s="129">
        <v>0.57999999999999996</v>
      </c>
      <c r="HD79" s="129">
        <v>0.52</v>
      </c>
      <c r="HE79" s="129">
        <v>0.51</v>
      </c>
      <c r="HF79" s="231" t="s">
        <v>158</v>
      </c>
      <c r="HG79" s="231" t="s">
        <v>158</v>
      </c>
      <c r="HH79" s="231" t="s">
        <v>158</v>
      </c>
      <c r="HI79" s="231" t="s">
        <v>158</v>
      </c>
      <c r="HJ79" s="231" t="s">
        <v>158</v>
      </c>
      <c r="HK79" s="231" t="s">
        <v>158</v>
      </c>
      <c r="HL79" s="231" t="s">
        <v>158</v>
      </c>
      <c r="HM79" s="231" t="s">
        <v>158</v>
      </c>
      <c r="HN79" s="231" t="s">
        <v>158</v>
      </c>
      <c r="HO79" s="231" t="s">
        <v>158</v>
      </c>
      <c r="HP79" s="232" t="s">
        <v>158</v>
      </c>
      <c r="HQ79" s="131" t="s">
        <v>1288</v>
      </c>
      <c r="HR79" s="131">
        <v>25.35211267605634</v>
      </c>
      <c r="HS79" s="131">
        <v>18.035928143712574</v>
      </c>
      <c r="HT79" s="131">
        <v>12.224043715846994</v>
      </c>
      <c r="HU79" s="131">
        <v>12.152542372881356</v>
      </c>
      <c r="HV79" s="131">
        <v>25</v>
      </c>
      <c r="HW79" s="131">
        <v>16.067307692307693</v>
      </c>
      <c r="HX79" s="131">
        <v>16.60839160839161</v>
      </c>
      <c r="HY79" s="131">
        <v>8.8715596330275215</v>
      </c>
      <c r="HZ79" s="131">
        <v>9.0124999999999993</v>
      </c>
      <c r="IA79" s="131">
        <v>7.2151898734177218</v>
      </c>
      <c r="IB79" s="131">
        <v>7.2982456140350882</v>
      </c>
      <c r="IC79" s="131">
        <v>5.1967213114754101</v>
      </c>
      <c r="ID79" s="131">
        <v>7.1896551724137936</v>
      </c>
      <c r="IE79" s="131">
        <v>8.3269230769230766</v>
      </c>
      <c r="IF79" s="131">
        <v>7.6274509803921573</v>
      </c>
      <c r="IG79" s="131" t="s">
        <v>158</v>
      </c>
      <c r="IH79" s="131" t="s">
        <v>158</v>
      </c>
      <c r="II79" s="131" t="s">
        <v>158</v>
      </c>
      <c r="IJ79" s="131" t="s">
        <v>158</v>
      </c>
      <c r="IK79" s="131" t="s">
        <v>158</v>
      </c>
      <c r="IL79" s="131" t="s">
        <v>158</v>
      </c>
      <c r="IM79" s="131" t="s">
        <v>158</v>
      </c>
      <c r="IN79" s="131" t="s">
        <v>158</v>
      </c>
      <c r="IO79" s="131" t="s">
        <v>158</v>
      </c>
      <c r="IP79" s="131" t="s">
        <v>158</v>
      </c>
      <c r="IQ79" s="130" t="s">
        <v>158</v>
      </c>
      <c r="IR79" s="131" t="s">
        <v>1288</v>
      </c>
      <c r="IS79" s="131">
        <v>46.352112676056336</v>
      </c>
      <c r="IT79" s="131">
        <v>24.50299401197605</v>
      </c>
      <c r="IU79" s="131">
        <v>15.322404371584698</v>
      </c>
      <c r="IV79" s="131">
        <v>16.44632768361582</v>
      </c>
      <c r="IW79" s="131">
        <v>32.282051282051277</v>
      </c>
      <c r="IX79" s="131">
        <v>23.298076923076923</v>
      </c>
      <c r="IY79" s="131">
        <v>22.664335664335663</v>
      </c>
      <c r="IZ79" s="131">
        <v>16.311926605504588</v>
      </c>
      <c r="JA79" s="131">
        <v>10.95</v>
      </c>
      <c r="JB79" s="131">
        <v>8.3417721518987342</v>
      </c>
      <c r="JC79" s="131">
        <v>9.0701754385964914</v>
      </c>
      <c r="JD79" s="131">
        <v>7.0655737704918025</v>
      </c>
      <c r="JE79" s="131">
        <v>11.396551724137932</v>
      </c>
      <c r="JF79" s="131">
        <v>10.673076923076922</v>
      </c>
      <c r="JG79" s="131">
        <v>10.980392156862743</v>
      </c>
      <c r="JH79" s="131" t="s">
        <v>158</v>
      </c>
      <c r="JI79" s="131" t="s">
        <v>158</v>
      </c>
      <c r="JJ79" s="131" t="s">
        <v>158</v>
      </c>
      <c r="JK79" s="131" t="s">
        <v>158</v>
      </c>
      <c r="JL79" s="131" t="s">
        <v>158</v>
      </c>
      <c r="JM79" s="131" t="s">
        <v>158</v>
      </c>
      <c r="JN79" s="131" t="s">
        <v>158</v>
      </c>
      <c r="JO79" s="131" t="s">
        <v>158</v>
      </c>
      <c r="JP79" s="131" t="s">
        <v>158</v>
      </c>
      <c r="JQ79" s="131" t="s">
        <v>158</v>
      </c>
      <c r="JR79" s="130" t="s">
        <v>158</v>
      </c>
      <c r="JS79" s="131" t="s">
        <v>1288</v>
      </c>
      <c r="JT79" s="131">
        <v>58.901408450704231</v>
      </c>
      <c r="JU79" s="131">
        <v>29.682634730538922</v>
      </c>
      <c r="JV79" s="131">
        <v>18.770491803278688</v>
      </c>
      <c r="JW79" s="131">
        <v>20.46327683615819</v>
      </c>
      <c r="JX79" s="131">
        <v>42.692307692307686</v>
      </c>
      <c r="JY79" s="131">
        <v>29.413461538461537</v>
      </c>
      <c r="JZ79" s="131">
        <v>30.524475524475523</v>
      </c>
      <c r="KA79" s="131">
        <v>27.13761467889908</v>
      </c>
      <c r="KB79" s="131">
        <v>13.474999999999998</v>
      </c>
      <c r="KC79" s="131">
        <v>9.2784810126582276</v>
      </c>
      <c r="KD79" s="131">
        <v>11.298245614035089</v>
      </c>
      <c r="KE79" s="131">
        <v>9.0655737704918042</v>
      </c>
      <c r="KF79" s="131">
        <v>13.793103448275863</v>
      </c>
      <c r="KG79" s="131">
        <v>13.903846153846155</v>
      </c>
      <c r="KH79" s="131">
        <v>11.823529411764707</v>
      </c>
      <c r="KI79" s="131" t="s">
        <v>158</v>
      </c>
      <c r="KJ79" s="131" t="s">
        <v>158</v>
      </c>
      <c r="KK79" s="131" t="s">
        <v>158</v>
      </c>
      <c r="KL79" s="131" t="s">
        <v>158</v>
      </c>
      <c r="KM79" s="131" t="s">
        <v>158</v>
      </c>
      <c r="KN79" s="131" t="s">
        <v>158</v>
      </c>
      <c r="KO79" s="131" t="s">
        <v>158</v>
      </c>
      <c r="KP79" s="131" t="s">
        <v>158</v>
      </c>
      <c r="KQ79" s="131" t="s">
        <v>158</v>
      </c>
      <c r="KR79" s="131" t="s">
        <v>158</v>
      </c>
      <c r="KS79" s="116" t="s">
        <v>158</v>
      </c>
      <c r="KT79" s="132">
        <v>12.892029495026412</v>
      </c>
      <c r="KU79" s="132">
        <v>15.971428571428572</v>
      </c>
      <c r="KV79" s="132">
        <v>18.166666666666668</v>
      </c>
      <c r="KW79" s="132">
        <v>16.621621621621621</v>
      </c>
      <c r="KX79" s="132">
        <v>13.486486486486486</v>
      </c>
      <c r="KY79" s="132">
        <v>10.918918918918919</v>
      </c>
      <c r="KZ79" s="132">
        <v>10.945945945945946</v>
      </c>
      <c r="LA79" s="132">
        <v>11.405405405405405</v>
      </c>
      <c r="LB79" s="132">
        <v>8.7837837837837842</v>
      </c>
      <c r="LC79" s="132">
        <v>6.8285714285714283</v>
      </c>
      <c r="LD79" s="132">
        <v>5.8787878787878789</v>
      </c>
      <c r="LE79" s="132">
        <v>4.2424242424242422</v>
      </c>
      <c r="LF79" s="132" t="s">
        <v>158</v>
      </c>
      <c r="LG79" s="132" t="s">
        <v>158</v>
      </c>
      <c r="LH79" s="132" t="s">
        <v>158</v>
      </c>
      <c r="LI79" s="132" t="s">
        <v>158</v>
      </c>
      <c r="LJ79" s="132" t="s">
        <v>158</v>
      </c>
      <c r="LK79" s="132" t="s">
        <v>158</v>
      </c>
      <c r="LL79" s="132" t="s">
        <v>158</v>
      </c>
      <c r="LM79" s="132" t="s">
        <v>158</v>
      </c>
      <c r="LN79" s="132" t="s">
        <v>158</v>
      </c>
      <c r="LO79" s="132" t="s">
        <v>158</v>
      </c>
      <c r="LP79" s="132" t="s">
        <v>158</v>
      </c>
      <c r="LQ79" s="132" t="s">
        <v>158</v>
      </c>
      <c r="LR79" s="132" t="s">
        <v>158</v>
      </c>
      <c r="LS79" s="132" t="s">
        <v>158</v>
      </c>
      <c r="LT79" s="130" t="s">
        <v>158</v>
      </c>
      <c r="LU79" s="131">
        <v>2.2409193999397385</v>
      </c>
      <c r="LV79" s="131">
        <v>1.1270125223613596</v>
      </c>
      <c r="LW79" s="131">
        <v>1.6579816513761467</v>
      </c>
      <c r="LX79" s="131">
        <v>1.3458373983739838</v>
      </c>
      <c r="LY79" s="131">
        <v>1.594929859719439</v>
      </c>
      <c r="LZ79" s="131">
        <v>1.7858910891089108</v>
      </c>
      <c r="MA79" s="131">
        <v>1.5265925925925927</v>
      </c>
      <c r="MB79" s="131">
        <v>2.0823459715639809</v>
      </c>
      <c r="MC79" s="131">
        <v>1.1008923076923076</v>
      </c>
      <c r="MD79" s="131">
        <v>1.0558577405857741</v>
      </c>
      <c r="ME79" s="131">
        <v>0.96958762886597938</v>
      </c>
      <c r="MF79" s="131">
        <v>0.98057142857142865</v>
      </c>
      <c r="MG79" s="131" t="s">
        <v>158</v>
      </c>
      <c r="MH79" s="131" t="s">
        <v>158</v>
      </c>
      <c r="MI79" s="131" t="s">
        <v>158</v>
      </c>
      <c r="MJ79" s="131" t="s">
        <v>158</v>
      </c>
      <c r="MK79" s="131" t="s">
        <v>158</v>
      </c>
      <c r="ML79" s="131" t="s">
        <v>158</v>
      </c>
      <c r="MM79" s="131" t="s">
        <v>158</v>
      </c>
      <c r="MN79" s="131" t="s">
        <v>158</v>
      </c>
      <c r="MO79" s="131" t="s">
        <v>158</v>
      </c>
      <c r="MP79" s="131" t="s">
        <v>158</v>
      </c>
      <c r="MQ79" s="131" t="s">
        <v>158</v>
      </c>
      <c r="MR79" s="131" t="s">
        <v>158</v>
      </c>
      <c r="MS79" s="131" t="s">
        <v>158</v>
      </c>
      <c r="MT79" s="131" t="s">
        <v>158</v>
      </c>
      <c r="MU79" s="130" t="s">
        <v>158</v>
      </c>
      <c r="MV79" s="131">
        <v>2.8765881889425837</v>
      </c>
      <c r="MW79" s="131">
        <v>2.0605545617173524</v>
      </c>
      <c r="MX79" s="131">
        <v>2.2524770642201832</v>
      </c>
      <c r="MY79" s="131">
        <v>1.686959349593496</v>
      </c>
      <c r="MZ79" s="131">
        <v>2.1584569138276555</v>
      </c>
      <c r="NA79" s="131">
        <v>2.306089108910891</v>
      </c>
      <c r="NB79" s="131">
        <v>2.213604938271605</v>
      </c>
      <c r="NC79" s="131">
        <v>2.8416350710900473</v>
      </c>
      <c r="ND79" s="131">
        <v>2.0241846153846152</v>
      </c>
      <c r="NE79" s="131">
        <v>1.2828451882845189</v>
      </c>
      <c r="NF79" s="131">
        <v>1.1209793814432989</v>
      </c>
      <c r="NG79" s="131">
        <v>1.2186428571428571</v>
      </c>
      <c r="NH79" s="131" t="s">
        <v>158</v>
      </c>
      <c r="NI79" s="131" t="s">
        <v>158</v>
      </c>
      <c r="NJ79" s="131" t="s">
        <v>158</v>
      </c>
      <c r="NK79" s="131" t="s">
        <v>158</v>
      </c>
      <c r="NL79" s="131" t="s">
        <v>158</v>
      </c>
      <c r="NM79" s="131" t="s">
        <v>158</v>
      </c>
      <c r="NN79" s="131" t="s">
        <v>158</v>
      </c>
      <c r="NO79" s="131" t="s">
        <v>158</v>
      </c>
      <c r="NP79" s="131" t="s">
        <v>158</v>
      </c>
      <c r="NQ79" s="131" t="s">
        <v>158</v>
      </c>
      <c r="NR79" s="131" t="s">
        <v>158</v>
      </c>
      <c r="NS79" s="131" t="s">
        <v>158</v>
      </c>
      <c r="NT79" s="131" t="s">
        <v>158</v>
      </c>
      <c r="NU79" s="131" t="s">
        <v>158</v>
      </c>
      <c r="NV79" s="130" t="s">
        <v>158</v>
      </c>
      <c r="NW79" s="131">
        <v>3.6130852801702011</v>
      </c>
      <c r="NX79" s="131">
        <v>2.6184257602862253</v>
      </c>
      <c r="NY79" s="131">
        <v>2.7286238532110092</v>
      </c>
      <c r="NZ79" s="131">
        <v>2.0665853658536588</v>
      </c>
      <c r="OA79" s="131">
        <v>2.6856513026052102</v>
      </c>
      <c r="OB79" s="131">
        <v>3.0497524752475242</v>
      </c>
      <c r="OC79" s="131">
        <v>2.7946419753086422</v>
      </c>
      <c r="OD79" s="131">
        <v>3.8271327014218008</v>
      </c>
      <c r="OE79" s="131">
        <v>3.3675692307692304</v>
      </c>
      <c r="OF79" s="131">
        <v>1.5786610878661087</v>
      </c>
      <c r="OG79" s="131">
        <v>1.2468556701030928</v>
      </c>
      <c r="OH79" s="131">
        <v>1.5180000000000002</v>
      </c>
      <c r="OI79" s="131" t="s">
        <v>158</v>
      </c>
      <c r="OJ79" s="131" t="s">
        <v>158</v>
      </c>
      <c r="OK79" s="131" t="s">
        <v>158</v>
      </c>
      <c r="OL79" s="131" t="s">
        <v>158</v>
      </c>
      <c r="OM79" s="131" t="s">
        <v>158</v>
      </c>
      <c r="ON79" s="131" t="s">
        <v>158</v>
      </c>
      <c r="OO79" s="131" t="s">
        <v>158</v>
      </c>
      <c r="OP79" s="131" t="s">
        <v>158</v>
      </c>
      <c r="OQ79" s="131" t="s">
        <v>158</v>
      </c>
      <c r="OR79" s="131" t="s">
        <v>158</v>
      </c>
      <c r="OS79" s="131" t="s">
        <v>158</v>
      </c>
      <c r="OT79" s="131" t="s">
        <v>158</v>
      </c>
      <c r="OU79" s="131" t="s">
        <v>158</v>
      </c>
      <c r="OV79" s="131" t="s">
        <v>158</v>
      </c>
      <c r="OW79" s="378" t="s">
        <v>158</v>
      </c>
      <c r="OX79" s="132">
        <v>1.5270508693167051</v>
      </c>
      <c r="OY79" s="132">
        <v>3.9714285714285715</v>
      </c>
      <c r="OZ79" s="132">
        <v>3.1388888888888888</v>
      </c>
      <c r="PA79" s="132">
        <v>3.6216216216216215</v>
      </c>
      <c r="PB79" s="132">
        <v>2.3513513513513513</v>
      </c>
      <c r="PC79" s="132">
        <v>2.1351351351351351</v>
      </c>
      <c r="PD79" s="132">
        <v>2.5405405405405403</v>
      </c>
      <c r="PE79" s="132">
        <v>2.2702702702702702</v>
      </c>
      <c r="PF79" s="132">
        <v>1.5675675675675675</v>
      </c>
      <c r="PG79" s="132">
        <v>1.3142857142857143</v>
      </c>
      <c r="PH79" s="132">
        <v>1</v>
      </c>
      <c r="PI79" s="132">
        <v>0.78787878787878785</v>
      </c>
      <c r="PJ79" s="132" t="s">
        <v>158</v>
      </c>
      <c r="PK79" s="132" t="s">
        <v>158</v>
      </c>
      <c r="PL79" s="132" t="s">
        <v>158</v>
      </c>
      <c r="PM79" s="132" t="s">
        <v>158</v>
      </c>
      <c r="PN79" s="132" t="s">
        <v>158</v>
      </c>
      <c r="PO79" s="132" t="s">
        <v>158</v>
      </c>
      <c r="PP79" s="132" t="s">
        <v>158</v>
      </c>
      <c r="PQ79" s="132" t="s">
        <v>158</v>
      </c>
      <c r="PR79" s="132" t="s">
        <v>158</v>
      </c>
      <c r="PS79" s="132" t="s">
        <v>158</v>
      </c>
      <c r="PT79" s="132" t="s">
        <v>158</v>
      </c>
      <c r="PU79" s="132" t="s">
        <v>158</v>
      </c>
      <c r="PV79" s="132" t="s">
        <v>158</v>
      </c>
      <c r="PW79" s="132" t="s">
        <v>158</v>
      </c>
      <c r="PX79" s="130" t="s">
        <v>158</v>
      </c>
      <c r="PY79" s="131">
        <v>18.91881899974107</v>
      </c>
      <c r="PZ79" s="131">
        <v>4.5323741007194247</v>
      </c>
      <c r="QA79" s="131">
        <v>9.5957522123893817</v>
      </c>
      <c r="QB79" s="131">
        <v>6.1767910447761203</v>
      </c>
      <c r="QC79" s="131">
        <v>9.1479310344827596</v>
      </c>
      <c r="QD79" s="131">
        <v>9.1329113924050631</v>
      </c>
      <c r="QE79" s="131">
        <v>6.5773404255319159</v>
      </c>
      <c r="QF79" s="131">
        <v>10.461309523809524</v>
      </c>
      <c r="QG79" s="131">
        <v>6.1687931034482757</v>
      </c>
      <c r="QH79" s="131">
        <v>5.4858695652173912</v>
      </c>
      <c r="QI79" s="131">
        <v>5.7</v>
      </c>
      <c r="QJ79" s="131">
        <v>5.28</v>
      </c>
      <c r="QK79" s="131" t="s">
        <v>158</v>
      </c>
      <c r="QL79" s="131" t="s">
        <v>158</v>
      </c>
      <c r="QM79" s="131" t="s">
        <v>158</v>
      </c>
      <c r="QN79" s="131" t="s">
        <v>158</v>
      </c>
      <c r="QO79" s="131" t="s">
        <v>158</v>
      </c>
      <c r="QP79" s="131" t="s">
        <v>158</v>
      </c>
      <c r="QQ79" s="131" t="s">
        <v>158</v>
      </c>
      <c r="QR79" s="131" t="s">
        <v>158</v>
      </c>
      <c r="QS79" s="131" t="s">
        <v>158</v>
      </c>
      <c r="QT79" s="131" t="s">
        <v>158</v>
      </c>
      <c r="QU79" s="131" t="s">
        <v>158</v>
      </c>
      <c r="QV79" s="131" t="s">
        <v>158</v>
      </c>
      <c r="QW79" s="131" t="s">
        <v>158</v>
      </c>
      <c r="QX79" s="131" t="s">
        <v>158</v>
      </c>
      <c r="QY79" s="130" t="s">
        <v>158</v>
      </c>
      <c r="QZ79" s="131">
        <v>24.285412177189944</v>
      </c>
      <c r="RA79" s="131">
        <v>8.286690647482013</v>
      </c>
      <c r="RB79" s="131">
        <v>13.036460176991151</v>
      </c>
      <c r="RC79" s="131">
        <v>7.7423880597014927</v>
      </c>
      <c r="RD79" s="131">
        <v>12.380114942528735</v>
      </c>
      <c r="RE79" s="131">
        <v>11.793164556962026</v>
      </c>
      <c r="RF79" s="131">
        <v>9.5373404255319159</v>
      </c>
      <c r="RG79" s="131">
        <v>14.275833333333333</v>
      </c>
      <c r="RH79" s="131">
        <v>11.342413793103448</v>
      </c>
      <c r="RI79" s="131">
        <v>6.6652173913043473</v>
      </c>
      <c r="RJ79" s="131">
        <v>6.59</v>
      </c>
      <c r="RK79" s="131">
        <v>6.561923076923077</v>
      </c>
      <c r="RL79" s="131" t="s">
        <v>158</v>
      </c>
      <c r="RM79" s="131" t="s">
        <v>158</v>
      </c>
      <c r="RN79" s="131" t="s">
        <v>158</v>
      </c>
      <c r="RO79" s="131" t="s">
        <v>158</v>
      </c>
      <c r="RP79" s="131" t="s">
        <v>158</v>
      </c>
      <c r="RQ79" s="131" t="s">
        <v>158</v>
      </c>
      <c r="RR79" s="131" t="s">
        <v>158</v>
      </c>
      <c r="RS79" s="131" t="s">
        <v>158</v>
      </c>
      <c r="RT79" s="131" t="s">
        <v>158</v>
      </c>
      <c r="RU79" s="131" t="s">
        <v>158</v>
      </c>
      <c r="RV79" s="131" t="s">
        <v>158</v>
      </c>
      <c r="RW79" s="131" t="s">
        <v>158</v>
      </c>
      <c r="RX79" s="131" t="s">
        <v>158</v>
      </c>
      <c r="RY79" s="131" t="s">
        <v>158</v>
      </c>
      <c r="RZ79" s="130" t="s">
        <v>158</v>
      </c>
      <c r="SA79" s="131">
        <v>30.503241860464485</v>
      </c>
      <c r="SB79" s="131">
        <v>10.530215827338129</v>
      </c>
      <c r="SC79" s="131">
        <v>15.792212389380531</v>
      </c>
      <c r="SD79" s="131">
        <v>9.4847014925373134</v>
      </c>
      <c r="SE79" s="131">
        <v>15.403908045977012</v>
      </c>
      <c r="SF79" s="131">
        <v>15.596202531645568</v>
      </c>
      <c r="SG79" s="131">
        <v>12.040744680851065</v>
      </c>
      <c r="SH79" s="131">
        <v>19.226785714285715</v>
      </c>
      <c r="SI79" s="131">
        <v>18.869999999999997</v>
      </c>
      <c r="SJ79" s="131">
        <v>8.2021739130434774</v>
      </c>
      <c r="SK79" s="131">
        <v>7.33</v>
      </c>
      <c r="SL79" s="131">
        <v>8.1738461538461546</v>
      </c>
      <c r="SM79" s="131" t="s">
        <v>158</v>
      </c>
      <c r="SN79" s="131" t="s">
        <v>158</v>
      </c>
      <c r="SO79" s="131" t="s">
        <v>158</v>
      </c>
      <c r="SP79" s="131" t="s">
        <v>158</v>
      </c>
      <c r="SQ79" s="131" t="s">
        <v>158</v>
      </c>
      <c r="SR79" s="131" t="s">
        <v>158</v>
      </c>
      <c r="SS79" s="131" t="s">
        <v>158</v>
      </c>
      <c r="ST79" s="131" t="s">
        <v>158</v>
      </c>
      <c r="SU79" s="131" t="s">
        <v>158</v>
      </c>
      <c r="SV79" s="131" t="s">
        <v>158</v>
      </c>
      <c r="SW79" s="131" t="s">
        <v>158</v>
      </c>
      <c r="SX79" s="131" t="s">
        <v>158</v>
      </c>
      <c r="SY79" s="131" t="s">
        <v>158</v>
      </c>
      <c r="SZ79" s="131" t="s">
        <v>158</v>
      </c>
      <c r="TA79" s="378" t="s">
        <v>158</v>
      </c>
      <c r="TB79" s="132">
        <v>0.26681555776315496</v>
      </c>
      <c r="TC79" s="132">
        <v>2.2000000000000002</v>
      </c>
      <c r="TD79" s="132">
        <v>-0.52777777777777779</v>
      </c>
      <c r="TE79" s="132">
        <v>1.0810810810810811</v>
      </c>
      <c r="TF79" s="132">
        <v>0.10810810810810811</v>
      </c>
      <c r="TG79" s="132">
        <v>1.5135135135135136</v>
      </c>
      <c r="TH79" s="132">
        <v>1.4864864864864864</v>
      </c>
      <c r="TI79" s="132">
        <v>-0.40540540540540543</v>
      </c>
      <c r="TJ79" s="132">
        <v>-0.40540540540540543</v>
      </c>
      <c r="TK79" s="132">
        <v>-0.22857142857142856</v>
      </c>
      <c r="TL79" s="132">
        <v>-0.12121212121212122</v>
      </c>
      <c r="TM79" s="132">
        <v>0.27272727272727271</v>
      </c>
      <c r="TN79" s="132" t="s">
        <v>158</v>
      </c>
      <c r="TO79" s="132" t="s">
        <v>158</v>
      </c>
      <c r="TP79" s="132" t="s">
        <v>158</v>
      </c>
      <c r="TQ79" s="132" t="s">
        <v>158</v>
      </c>
      <c r="TR79" s="132" t="s">
        <v>158</v>
      </c>
      <c r="TS79" s="132" t="s">
        <v>158</v>
      </c>
      <c r="TT79" s="132" t="s">
        <v>158</v>
      </c>
      <c r="TU79" s="132" t="s">
        <v>158</v>
      </c>
      <c r="TV79" s="132" t="s">
        <v>158</v>
      </c>
      <c r="TW79" s="132" t="s">
        <v>158</v>
      </c>
      <c r="TX79" s="132" t="s">
        <v>158</v>
      </c>
      <c r="TY79" s="132" t="s">
        <v>158</v>
      </c>
      <c r="TZ79" s="132" t="s">
        <v>158</v>
      </c>
      <c r="UA79" s="132" t="s">
        <v>158</v>
      </c>
      <c r="UB79" s="235" t="s">
        <v>158</v>
      </c>
      <c r="UC79" s="236">
        <v>8.52</v>
      </c>
      <c r="UD79" s="236">
        <v>9.93</v>
      </c>
      <c r="UE79" s="236">
        <v>9.6199999999999992</v>
      </c>
      <c r="UF79" s="236">
        <v>9.73</v>
      </c>
      <c r="UG79" s="236">
        <v>7.85</v>
      </c>
      <c r="UH79" s="236">
        <v>7.34</v>
      </c>
      <c r="UI79" s="236">
        <v>6.65</v>
      </c>
      <c r="UJ79" s="236">
        <v>5.51</v>
      </c>
      <c r="UK79" s="236">
        <v>4.32</v>
      </c>
      <c r="UL79" s="236">
        <v>3.78</v>
      </c>
      <c r="UM79" s="236">
        <v>2.6</v>
      </c>
      <c r="UN79" s="236">
        <v>2.42</v>
      </c>
      <c r="UO79" s="231" t="s">
        <v>5</v>
      </c>
      <c r="UP79" s="231" t="s">
        <v>5</v>
      </c>
      <c r="UQ79" s="231" t="s">
        <v>5</v>
      </c>
      <c r="UR79" s="231" t="s">
        <v>5</v>
      </c>
      <c r="US79" s="231" t="s">
        <v>5</v>
      </c>
      <c r="UT79" s="231" t="s">
        <v>5</v>
      </c>
      <c r="UU79" s="231" t="s">
        <v>5</v>
      </c>
      <c r="UV79" s="231" t="s">
        <v>5</v>
      </c>
      <c r="UW79" s="231" t="s">
        <v>5</v>
      </c>
      <c r="UX79" s="231" t="s">
        <v>5</v>
      </c>
      <c r="UY79" s="231" t="s">
        <v>5</v>
      </c>
      <c r="UZ79" s="231" t="s">
        <v>5</v>
      </c>
      <c r="VA79" s="231" t="s">
        <v>5</v>
      </c>
      <c r="VB79" s="231" t="s">
        <v>5</v>
      </c>
      <c r="VC79" s="130" t="s">
        <v>158</v>
      </c>
      <c r="VD79" s="131">
        <v>3.3908449530516434</v>
      </c>
      <c r="VE79" s="131">
        <v>1.8126888217522659</v>
      </c>
      <c r="VF79" s="131">
        <v>3.1309771309771315</v>
      </c>
      <c r="VG79" s="131">
        <v>2.2990750256937309</v>
      </c>
      <c r="VH79" s="131">
        <v>2.7401273885350323</v>
      </c>
      <c r="VI79" s="131">
        <v>2.6566757493188011</v>
      </c>
      <c r="VJ79" s="131">
        <v>2.5127819548872181</v>
      </c>
      <c r="VK79" s="131">
        <v>4.3103448275862073</v>
      </c>
      <c r="VL79" s="131">
        <v>2.2384259259259256</v>
      </c>
      <c r="VM79" s="131">
        <v>1.9074074074074074</v>
      </c>
      <c r="VN79" s="131">
        <v>2.1923076923076925</v>
      </c>
      <c r="VO79" s="131">
        <v>1.71900826446281</v>
      </c>
      <c r="VP79" s="131" t="s">
        <v>158</v>
      </c>
      <c r="VQ79" s="131" t="s">
        <v>158</v>
      </c>
      <c r="VR79" s="131" t="s">
        <v>158</v>
      </c>
      <c r="VS79" s="131" t="s">
        <v>158</v>
      </c>
      <c r="VT79" s="131" t="s">
        <v>158</v>
      </c>
      <c r="VU79" s="131" t="s">
        <v>158</v>
      </c>
      <c r="VV79" s="131" t="s">
        <v>158</v>
      </c>
      <c r="VW79" s="131" t="s">
        <v>158</v>
      </c>
      <c r="VX79" s="131" t="s">
        <v>158</v>
      </c>
      <c r="VY79" s="131" t="s">
        <v>158</v>
      </c>
      <c r="VZ79" s="131" t="s">
        <v>158</v>
      </c>
      <c r="WA79" s="131" t="s">
        <v>158</v>
      </c>
      <c r="WB79" s="131" t="s">
        <v>158</v>
      </c>
      <c r="WC79" s="131" t="s">
        <v>158</v>
      </c>
      <c r="WD79" s="130" t="s">
        <v>158</v>
      </c>
      <c r="WE79" s="131">
        <v>4.3527065465836152</v>
      </c>
      <c r="WF79" s="131">
        <v>3.3141993957703924</v>
      </c>
      <c r="WG79" s="131">
        <v>4.253638253638254</v>
      </c>
      <c r="WH79" s="131">
        <v>2.8818088386433707</v>
      </c>
      <c r="WI79" s="131">
        <v>3.7082802547770704</v>
      </c>
      <c r="WJ79" s="131">
        <v>3.430517711171662</v>
      </c>
      <c r="WK79" s="131">
        <v>3.6436090225563906</v>
      </c>
      <c r="WL79" s="131">
        <v>5.8820326678765875</v>
      </c>
      <c r="WM79" s="131">
        <v>4.1157407407407405</v>
      </c>
      <c r="WN79" s="131">
        <v>2.3174603174603177</v>
      </c>
      <c r="WO79" s="131">
        <v>2.5346153846153845</v>
      </c>
      <c r="WP79" s="131">
        <v>2.1363636363636362</v>
      </c>
      <c r="WQ79" s="131" t="s">
        <v>158</v>
      </c>
      <c r="WR79" s="131" t="s">
        <v>158</v>
      </c>
      <c r="WS79" s="131" t="s">
        <v>158</v>
      </c>
      <c r="WT79" s="131" t="s">
        <v>158</v>
      </c>
      <c r="WU79" s="131" t="s">
        <v>158</v>
      </c>
      <c r="WV79" s="131" t="s">
        <v>158</v>
      </c>
      <c r="WW79" s="131" t="s">
        <v>158</v>
      </c>
      <c r="WX79" s="131" t="s">
        <v>158</v>
      </c>
      <c r="WY79" s="131" t="s">
        <v>158</v>
      </c>
      <c r="WZ79" s="131" t="s">
        <v>158</v>
      </c>
      <c r="XA79" s="131" t="s">
        <v>158</v>
      </c>
      <c r="XB79" s="131" t="s">
        <v>158</v>
      </c>
      <c r="XC79" s="131" t="s">
        <v>158</v>
      </c>
      <c r="XD79" s="131" t="s">
        <v>158</v>
      </c>
      <c r="XE79" s="130" t="s">
        <v>158</v>
      </c>
      <c r="XF79" s="131">
        <v>5.4671363849765262</v>
      </c>
      <c r="XG79" s="131">
        <v>4.2114803625377641</v>
      </c>
      <c r="XH79" s="131">
        <v>5.1528066528066532</v>
      </c>
      <c r="XI79" s="131">
        <v>3.5303186022610484</v>
      </c>
      <c r="XJ79" s="131">
        <v>4.6140127388535035</v>
      </c>
      <c r="XK79" s="131">
        <v>4.5367847411444142</v>
      </c>
      <c r="XL79" s="131">
        <v>4.5999999999999996</v>
      </c>
      <c r="XM79" s="131">
        <v>7.9219600725952812</v>
      </c>
      <c r="XN79" s="131">
        <v>6.8472222222222214</v>
      </c>
      <c r="XO79" s="131">
        <v>2.8518518518518516</v>
      </c>
      <c r="XP79" s="131">
        <v>2.819230769230769</v>
      </c>
      <c r="XQ79" s="131">
        <v>2.6611570247933884</v>
      </c>
      <c r="XR79" s="131" t="s">
        <v>158</v>
      </c>
      <c r="XS79" s="131" t="s">
        <v>158</v>
      </c>
      <c r="XT79" s="131" t="s">
        <v>158</v>
      </c>
      <c r="XU79" s="131" t="s">
        <v>158</v>
      </c>
      <c r="XV79" s="131" t="s">
        <v>158</v>
      </c>
      <c r="XW79" s="131" t="s">
        <v>158</v>
      </c>
      <c r="XX79" s="131" t="s">
        <v>158</v>
      </c>
      <c r="XY79" s="131" t="s">
        <v>158</v>
      </c>
      <c r="XZ79" s="131" t="s">
        <v>158</v>
      </c>
      <c r="YA79" s="131" t="s">
        <v>158</v>
      </c>
      <c r="YB79" s="131" t="s">
        <v>158</v>
      </c>
      <c r="YC79" s="131" t="s">
        <v>158</v>
      </c>
      <c r="YD79" s="131" t="s">
        <v>158</v>
      </c>
      <c r="YE79" s="131" t="s">
        <v>158</v>
      </c>
      <c r="YF79" s="235" t="s">
        <v>158</v>
      </c>
      <c r="YG79" s="8">
        <v>34.600681000000002</v>
      </c>
      <c r="YH79" s="8">
        <v>35</v>
      </c>
      <c r="YI79" s="8">
        <v>36</v>
      </c>
      <c r="YJ79" s="8">
        <v>37</v>
      </c>
      <c r="YK79" s="8">
        <v>37</v>
      </c>
      <c r="YL79" s="8">
        <v>37</v>
      </c>
      <c r="YM79" s="8">
        <v>37</v>
      </c>
      <c r="YN79" s="8">
        <v>37</v>
      </c>
      <c r="YO79" s="8">
        <v>37</v>
      </c>
      <c r="YP79" s="8">
        <v>35</v>
      </c>
      <c r="YQ79" s="8">
        <v>33</v>
      </c>
      <c r="YR79" s="8">
        <v>33</v>
      </c>
      <c r="YS79" s="231" t="s">
        <v>5</v>
      </c>
      <c r="YT79" s="231" t="s">
        <v>5</v>
      </c>
      <c r="YU79" s="231" t="s">
        <v>5</v>
      </c>
      <c r="YV79" s="231" t="s">
        <v>5</v>
      </c>
      <c r="YW79" s="231" t="s">
        <v>5</v>
      </c>
      <c r="YX79" s="231" t="s">
        <v>5</v>
      </c>
      <c r="YY79" s="231" t="s">
        <v>5</v>
      </c>
      <c r="YZ79" s="231" t="s">
        <v>5</v>
      </c>
      <c r="ZA79" s="231" t="s">
        <v>5</v>
      </c>
      <c r="ZB79" s="231" t="s">
        <v>5</v>
      </c>
      <c r="ZC79" s="231" t="s">
        <v>5</v>
      </c>
      <c r="ZD79" s="231" t="s">
        <v>5</v>
      </c>
      <c r="ZE79" s="231" t="s">
        <v>5</v>
      </c>
      <c r="ZF79" s="231" t="s">
        <v>5</v>
      </c>
      <c r="ZG79" s="235" t="s">
        <v>158</v>
      </c>
      <c r="ZH79" s="133">
        <v>-3.6900000000000002E-2</v>
      </c>
      <c r="ZI79" s="133">
        <v>7.51E-2</v>
      </c>
      <c r="ZJ79" s="133">
        <v>0.1714</v>
      </c>
      <c r="ZK79" s="133">
        <v>0.19800000000000001</v>
      </c>
      <c r="ZL79" s="133">
        <v>0.22039999999999998</v>
      </c>
      <c r="ZM79" s="133">
        <v>0.10580000000000001</v>
      </c>
      <c r="ZN79" s="133">
        <v>0.1565</v>
      </c>
      <c r="ZO79" s="133">
        <v>0.26869999999999999</v>
      </c>
      <c r="ZP79" s="133">
        <v>0.25980000000000003</v>
      </c>
      <c r="ZQ79" s="133">
        <v>0.24489999999999998</v>
      </c>
      <c r="ZR79" s="133">
        <v>0.30709999999999998</v>
      </c>
      <c r="ZS79" s="133">
        <v>0.245</v>
      </c>
      <c r="ZT79" s="379" t="s">
        <v>158</v>
      </c>
      <c r="ZU79" s="133">
        <v>-1.49E-2</v>
      </c>
      <c r="ZV79" s="133">
        <v>6.2799999999999995E-2</v>
      </c>
      <c r="ZW79" s="133">
        <v>0.12789999999999999</v>
      </c>
      <c r="ZX79" s="133">
        <v>0.16159999999999999</v>
      </c>
      <c r="ZY79" s="133">
        <v>0.17899999999999999</v>
      </c>
      <c r="ZZ79" s="133">
        <v>8.5099999999999995E-2</v>
      </c>
      <c r="AAA79" s="133">
        <v>0.1222</v>
      </c>
      <c r="AAB79" s="133">
        <v>0.19039999999999999</v>
      </c>
      <c r="AAC79" s="133">
        <v>0.1963</v>
      </c>
      <c r="AAD79" s="133">
        <v>0.18909999999999999</v>
      </c>
      <c r="AAE79" s="133">
        <v>0.20949999999999999</v>
      </c>
      <c r="AAF79" s="133">
        <v>0.17329999999999998</v>
      </c>
      <c r="AAG79" s="235" t="s">
        <v>158</v>
      </c>
      <c r="AAH79" s="8">
        <v>446.07299999999998</v>
      </c>
      <c r="AAI79" s="8">
        <v>559</v>
      </c>
      <c r="AAJ79" s="8">
        <v>654</v>
      </c>
      <c r="AAK79" s="8">
        <v>615</v>
      </c>
      <c r="AAL79" s="8">
        <v>499</v>
      </c>
      <c r="AAM79" s="8">
        <v>404</v>
      </c>
      <c r="AAN79" s="8">
        <v>405</v>
      </c>
      <c r="AAO79" s="8">
        <v>422</v>
      </c>
      <c r="AAP79" s="8">
        <v>325</v>
      </c>
      <c r="AAQ79" s="8">
        <v>239</v>
      </c>
      <c r="AAR79" s="8">
        <v>194</v>
      </c>
      <c r="AAS79" s="8">
        <v>140</v>
      </c>
      <c r="AAT79" s="231" t="s">
        <v>5</v>
      </c>
      <c r="AAU79" s="231" t="s">
        <v>5</v>
      </c>
      <c r="AAV79" s="231" t="s">
        <v>5</v>
      </c>
      <c r="AAW79" s="231" t="s">
        <v>5</v>
      </c>
      <c r="AAX79" s="231" t="s">
        <v>5</v>
      </c>
      <c r="AAY79" s="231" t="s">
        <v>5</v>
      </c>
      <c r="AAZ79" s="231" t="s">
        <v>5</v>
      </c>
      <c r="ABA79" s="231" t="s">
        <v>5</v>
      </c>
      <c r="ABB79" s="231" t="s">
        <v>5</v>
      </c>
      <c r="ABC79" s="231" t="s">
        <v>5</v>
      </c>
      <c r="ABD79" s="231" t="s">
        <v>5</v>
      </c>
      <c r="ABE79" s="231" t="s">
        <v>5</v>
      </c>
      <c r="ABF79" s="231" t="s">
        <v>5</v>
      </c>
      <c r="ABG79" s="231" t="s">
        <v>5</v>
      </c>
      <c r="ABH79" s="235" t="s">
        <v>158</v>
      </c>
      <c r="ABI79" s="8">
        <v>52.837000000000003</v>
      </c>
      <c r="ABJ79" s="8">
        <v>139</v>
      </c>
      <c r="ABK79" s="8">
        <v>113</v>
      </c>
      <c r="ABL79" s="8">
        <v>134</v>
      </c>
      <c r="ABM79" s="8">
        <v>87</v>
      </c>
      <c r="ABN79" s="8">
        <v>79</v>
      </c>
      <c r="ABO79" s="8">
        <v>94</v>
      </c>
      <c r="ABP79" s="8">
        <v>84</v>
      </c>
      <c r="ABQ79" s="8">
        <v>58</v>
      </c>
      <c r="ABR79" s="8">
        <v>46</v>
      </c>
      <c r="ABS79" s="8">
        <v>33</v>
      </c>
      <c r="ABT79" s="8">
        <v>26</v>
      </c>
      <c r="ABU79" s="231" t="s">
        <v>5</v>
      </c>
      <c r="ABV79" s="231" t="s">
        <v>5</v>
      </c>
      <c r="ABW79" s="231" t="s">
        <v>5</v>
      </c>
      <c r="ABX79" s="231" t="s">
        <v>5</v>
      </c>
      <c r="ABY79" s="231" t="s">
        <v>5</v>
      </c>
      <c r="ABZ79" s="231" t="s">
        <v>5</v>
      </c>
      <c r="ACA79" s="231" t="s">
        <v>5</v>
      </c>
      <c r="ACB79" s="231" t="s">
        <v>5</v>
      </c>
      <c r="ACC79" s="231" t="s">
        <v>5</v>
      </c>
      <c r="ACD79" s="231" t="s">
        <v>5</v>
      </c>
      <c r="ACE79" s="231" t="s">
        <v>5</v>
      </c>
      <c r="ACF79" s="231" t="s">
        <v>5</v>
      </c>
      <c r="ACG79" s="231" t="s">
        <v>5</v>
      </c>
      <c r="ACH79" s="231" t="s">
        <v>5</v>
      </c>
      <c r="ACI79" s="235" t="s">
        <v>158</v>
      </c>
      <c r="ACJ79" s="8">
        <v>9.2319999999999993</v>
      </c>
      <c r="ACK79" s="8">
        <v>77</v>
      </c>
      <c r="ACL79" s="8">
        <v>-19</v>
      </c>
      <c r="ACM79" s="8">
        <v>40</v>
      </c>
      <c r="ACN79" s="8">
        <v>4</v>
      </c>
      <c r="ACO79" s="8">
        <v>56</v>
      </c>
      <c r="ACP79" s="8">
        <v>55</v>
      </c>
      <c r="ACQ79" s="8">
        <v>-15</v>
      </c>
      <c r="ACR79" s="8">
        <v>-15</v>
      </c>
      <c r="ACS79" s="8">
        <v>-8</v>
      </c>
      <c r="ACT79" s="8">
        <v>-4</v>
      </c>
      <c r="ACU79" s="8">
        <v>9</v>
      </c>
      <c r="ACV79" s="237" t="s">
        <v>5</v>
      </c>
      <c r="ACW79" s="237" t="s">
        <v>5</v>
      </c>
      <c r="ACX79" s="237" t="s">
        <v>5</v>
      </c>
      <c r="ACY79" s="237" t="s">
        <v>5</v>
      </c>
      <c r="ACZ79" s="237" t="s">
        <v>5</v>
      </c>
      <c r="ADA79" s="237" t="s">
        <v>5</v>
      </c>
      <c r="ADB79" s="237" t="s">
        <v>5</v>
      </c>
      <c r="ADC79" s="237" t="s">
        <v>5</v>
      </c>
      <c r="ADD79" s="237" t="s">
        <v>5</v>
      </c>
      <c r="ADE79" s="237" t="s">
        <v>5</v>
      </c>
      <c r="ADF79" s="237" t="s">
        <v>5</v>
      </c>
      <c r="ADG79" s="237" t="s">
        <v>5</v>
      </c>
      <c r="ADH79" s="237" t="s">
        <v>5</v>
      </c>
      <c r="ADI79" s="237" t="s">
        <v>5</v>
      </c>
      <c r="ADJ79" s="127" t="s">
        <v>158</v>
      </c>
      <c r="ADK79" s="128" t="s">
        <v>1282</v>
      </c>
      <c r="ADL79" s="128">
        <v>0.8380281690140845</v>
      </c>
      <c r="ADM79" s="128">
        <v>0.33832335329341318</v>
      </c>
      <c r="ADN79" s="128">
        <v>0.2836065573770491</v>
      </c>
      <c r="ADO79" s="128">
        <v>0.23917137476458189</v>
      </c>
      <c r="ADP79" s="128">
        <v>0.49572649572649535</v>
      </c>
      <c r="ADQ79" s="128">
        <v>0.34615384615384615</v>
      </c>
      <c r="ADR79" s="128">
        <v>0.25174825174825177</v>
      </c>
      <c r="ADS79" s="128">
        <v>0.33027522935779813</v>
      </c>
      <c r="ADT79" s="128">
        <v>0.4291666666666662</v>
      </c>
      <c r="ADU79" s="128">
        <v>0.43037974683544256</v>
      </c>
      <c r="ADV79" s="128">
        <v>0.73684210526315796</v>
      </c>
      <c r="ADW79" s="128">
        <v>0.68852459016393441</v>
      </c>
      <c r="ADX79" s="128">
        <v>0.72413793103448276</v>
      </c>
      <c r="ADY79" s="128">
        <v>0.8076923076923076</v>
      </c>
      <c r="ADZ79" s="128">
        <v>0.80522875816993467</v>
      </c>
      <c r="AEA79" s="128" t="s">
        <v>158</v>
      </c>
      <c r="AEB79" s="128" t="s">
        <v>158</v>
      </c>
      <c r="AEC79" s="128" t="s">
        <v>158</v>
      </c>
      <c r="AED79" s="128" t="s">
        <v>158</v>
      </c>
      <c r="AEE79" s="128" t="s">
        <v>158</v>
      </c>
      <c r="AEF79" s="128" t="s">
        <v>158</v>
      </c>
      <c r="AEG79" s="128" t="s">
        <v>158</v>
      </c>
      <c r="AEH79" s="128" t="s">
        <v>158</v>
      </c>
      <c r="AEI79" s="128" t="s">
        <v>158</v>
      </c>
      <c r="AEJ79" s="128" t="s">
        <v>158</v>
      </c>
      <c r="AEK79" s="127" t="s">
        <v>158</v>
      </c>
      <c r="AEL79" s="128">
        <v>0.4092856450025551</v>
      </c>
      <c r="AEM79" s="128">
        <v>0.14982014388489207</v>
      </c>
      <c r="AEN79" s="128">
        <v>0.18</v>
      </c>
      <c r="AEO79" s="128">
        <v>0.1433059701492537</v>
      </c>
      <c r="AEP79" s="128">
        <v>0.18003831417623528</v>
      </c>
      <c r="AEQ79" s="128">
        <v>0.18109704641350197</v>
      </c>
      <c r="AER79" s="128">
        <v>0.14170212765957446</v>
      </c>
      <c r="AES79" s="128">
        <v>0.15857142857142859</v>
      </c>
      <c r="AET79" s="128">
        <v>0.2296551724137931</v>
      </c>
      <c r="AEU79" s="128">
        <v>0.26123188405797076</v>
      </c>
      <c r="AEV79" s="128">
        <v>0.33999999999999964</v>
      </c>
      <c r="AEW79" s="128">
        <v>0.53307692307692311</v>
      </c>
      <c r="AEX79" s="128" t="s">
        <v>158</v>
      </c>
      <c r="AEY79" s="128" t="s">
        <v>158</v>
      </c>
      <c r="AEZ79" s="128" t="s">
        <v>158</v>
      </c>
      <c r="AFA79" s="128" t="s">
        <v>158</v>
      </c>
      <c r="AFB79" s="128" t="s">
        <v>158</v>
      </c>
      <c r="AFC79" s="128" t="s">
        <v>158</v>
      </c>
      <c r="AFD79" s="128" t="s">
        <v>158</v>
      </c>
      <c r="AFE79" s="128" t="s">
        <v>158</v>
      </c>
      <c r="AFF79" s="128" t="s">
        <v>158</v>
      </c>
      <c r="AFG79" s="128" t="s">
        <v>158</v>
      </c>
      <c r="AFH79" s="128" t="s">
        <v>158</v>
      </c>
      <c r="AFI79" s="128" t="s">
        <v>158</v>
      </c>
      <c r="AFJ79" s="128" t="s">
        <v>158</v>
      </c>
      <c r="AFK79" s="128" t="s">
        <v>158</v>
      </c>
      <c r="AFL79" s="134" t="s">
        <v>158</v>
      </c>
      <c r="AFM79" s="135">
        <v>2.3424421170927219</v>
      </c>
      <c r="AFN79" s="135">
        <v>0.27045454545454545</v>
      </c>
      <c r="AFO79" s="135" t="s">
        <v>1282</v>
      </c>
      <c r="AFP79" s="135">
        <v>0.48007499999999986</v>
      </c>
      <c r="AFQ79" s="135">
        <v>3.9158333333331168</v>
      </c>
      <c r="AFR79" s="135">
        <v>0.25547619047619025</v>
      </c>
      <c r="AFS79" s="135">
        <v>0.24218181818181819</v>
      </c>
      <c r="AFT79" s="135" t="s">
        <v>1282</v>
      </c>
      <c r="AFU79" s="135" t="s">
        <v>1282</v>
      </c>
      <c r="AFV79" s="135" t="s">
        <v>1282</v>
      </c>
      <c r="AFW79" s="135" t="s">
        <v>1282</v>
      </c>
      <c r="AFX79" s="135">
        <v>1.54</v>
      </c>
      <c r="AFY79" s="135" t="s">
        <v>158</v>
      </c>
      <c r="AFZ79" s="135" t="s">
        <v>158</v>
      </c>
      <c r="AGA79" s="135" t="s">
        <v>158</v>
      </c>
      <c r="AGB79" s="135" t="s">
        <v>158</v>
      </c>
      <c r="AGC79" s="135" t="s">
        <v>158</v>
      </c>
      <c r="AGD79" s="135" t="s">
        <v>158</v>
      </c>
      <c r="AGE79" s="135" t="s">
        <v>158</v>
      </c>
      <c r="AGF79" s="135" t="s">
        <v>158</v>
      </c>
      <c r="AGG79" s="135" t="s">
        <v>158</v>
      </c>
      <c r="AGH79" s="135" t="s">
        <v>158</v>
      </c>
      <c r="AGI79" s="135" t="s">
        <v>158</v>
      </c>
      <c r="AGJ79" s="135" t="s">
        <v>158</v>
      </c>
      <c r="AGK79" s="135" t="s">
        <v>158</v>
      </c>
      <c r="AGL79" s="135" t="s">
        <v>158</v>
      </c>
    </row>
    <row r="80" spans="1:870" x14ac:dyDescent="0.2">
      <c r="A80" s="7">
        <v>78</v>
      </c>
      <c r="B80" s="1" t="s">
        <v>456</v>
      </c>
      <c r="C80" s="1" t="s">
        <v>457</v>
      </c>
      <c r="D80" s="94">
        <v>0.26629999999999998</v>
      </c>
      <c r="E80" s="95">
        <v>0.27960000000000002</v>
      </c>
      <c r="F80" s="57">
        <v>1.1184000000000001</v>
      </c>
      <c r="G80" s="58" t="s">
        <v>159</v>
      </c>
      <c r="H80" s="58">
        <v>1.1184000000000001</v>
      </c>
      <c r="I80" s="226" t="s">
        <v>5</v>
      </c>
      <c r="J80" s="58" t="s">
        <v>159</v>
      </c>
      <c r="K80" s="58" t="s">
        <v>1280</v>
      </c>
      <c r="L80" s="226" t="s">
        <v>458</v>
      </c>
      <c r="M80" s="150">
        <v>1.1051</v>
      </c>
      <c r="N80" s="123">
        <v>1.0525</v>
      </c>
      <c r="O80" s="123">
        <v>1.0023</v>
      </c>
      <c r="P80" s="123">
        <v>0.9544999999999999</v>
      </c>
      <c r="Q80" s="123">
        <v>0.91</v>
      </c>
      <c r="R80" s="123">
        <v>0.87</v>
      </c>
      <c r="S80" s="123">
        <v>0.84</v>
      </c>
      <c r="T80" s="124" t="s">
        <v>1352</v>
      </c>
      <c r="U80" s="124" t="s">
        <v>5</v>
      </c>
      <c r="V80" s="124" t="s">
        <v>5</v>
      </c>
      <c r="W80" s="124" t="s">
        <v>5</v>
      </c>
      <c r="X80" s="124" t="s">
        <v>5</v>
      </c>
      <c r="Y80" s="124" t="s">
        <v>5</v>
      </c>
      <c r="Z80" s="124" t="s">
        <v>5</v>
      </c>
      <c r="AA80" s="124" t="s">
        <v>5</v>
      </c>
      <c r="AB80" s="124" t="s">
        <v>5</v>
      </c>
      <c r="AC80" s="124" t="s">
        <v>5</v>
      </c>
      <c r="AD80" s="124" t="s">
        <v>5</v>
      </c>
      <c r="AE80" s="124" t="s">
        <v>5</v>
      </c>
      <c r="AF80" s="124" t="s">
        <v>5</v>
      </c>
      <c r="AG80" s="142" t="s">
        <v>5</v>
      </c>
      <c r="AH80" s="137" t="s">
        <v>5</v>
      </c>
      <c r="AI80" s="137" t="s">
        <v>5</v>
      </c>
      <c r="AJ80" s="137" t="s">
        <v>5</v>
      </c>
      <c r="AK80" s="137" t="s">
        <v>5</v>
      </c>
      <c r="AL80" s="137" t="s">
        <v>5</v>
      </c>
      <c r="AM80" s="137" t="s">
        <v>5</v>
      </c>
      <c r="AN80" s="137" t="s">
        <v>5</v>
      </c>
      <c r="AO80" s="137" t="s">
        <v>5</v>
      </c>
      <c r="AP80" s="137" t="s">
        <v>5</v>
      </c>
      <c r="AQ80" s="137" t="s">
        <v>5</v>
      </c>
      <c r="AR80" s="137" t="s">
        <v>5</v>
      </c>
      <c r="AS80" s="137" t="s">
        <v>5</v>
      </c>
      <c r="AT80" s="137" t="s">
        <v>5</v>
      </c>
      <c r="AU80" s="137" t="s">
        <v>5</v>
      </c>
      <c r="AV80" s="137" t="s">
        <v>5</v>
      </c>
      <c r="AW80" s="137" t="s">
        <v>5</v>
      </c>
      <c r="AX80" s="137" t="s">
        <v>5</v>
      </c>
      <c r="AY80" s="137" t="s">
        <v>5</v>
      </c>
      <c r="AZ80" s="137" t="s">
        <v>5</v>
      </c>
      <c r="BA80" s="137" t="s">
        <v>5</v>
      </c>
      <c r="BB80" s="137" t="s">
        <v>5</v>
      </c>
      <c r="BC80" s="137" t="s">
        <v>5</v>
      </c>
      <c r="BD80" s="137" t="s">
        <v>5</v>
      </c>
      <c r="BE80" s="137" t="s">
        <v>5</v>
      </c>
      <c r="BF80" s="137" t="s">
        <v>5</v>
      </c>
      <c r="BG80" s="137" t="s">
        <v>5</v>
      </c>
      <c r="BH80" s="137" t="s">
        <v>5</v>
      </c>
      <c r="BI80" s="137" t="s">
        <v>5</v>
      </c>
      <c r="BJ80" s="137" t="s">
        <v>5</v>
      </c>
      <c r="BK80" s="137" t="s">
        <v>5</v>
      </c>
      <c r="BL80" s="137" t="s">
        <v>5</v>
      </c>
      <c r="BM80" s="126">
        <v>4.9976247030878884E-2</v>
      </c>
      <c r="BN80" s="125">
        <v>5.0084804948618222E-2</v>
      </c>
      <c r="BO80" s="125">
        <v>5.0078575170246165E-2</v>
      </c>
      <c r="BP80" s="125">
        <v>4.8901098901098727E-2</v>
      </c>
      <c r="BQ80" s="125">
        <v>4.5977011494252817E-2</v>
      </c>
      <c r="BR80" s="125">
        <v>3.5714285714285809E-2</v>
      </c>
      <c r="BS80" s="125" t="s">
        <v>158</v>
      </c>
      <c r="BT80" s="125" t="s">
        <v>158</v>
      </c>
      <c r="BU80" s="125" t="s">
        <v>158</v>
      </c>
      <c r="BV80" s="125" t="s">
        <v>158</v>
      </c>
      <c r="BW80" s="125" t="s">
        <v>158</v>
      </c>
      <c r="BX80" s="125" t="s">
        <v>158</v>
      </c>
      <c r="BY80" s="125" t="s">
        <v>158</v>
      </c>
      <c r="BZ80" s="125" t="s">
        <v>158</v>
      </c>
      <c r="CA80" s="125" t="s">
        <v>158</v>
      </c>
      <c r="CB80" s="125" t="s">
        <v>158</v>
      </c>
      <c r="CC80" s="125" t="s">
        <v>158</v>
      </c>
      <c r="CD80" s="125" t="s">
        <v>158</v>
      </c>
      <c r="CE80" s="125" t="s">
        <v>158</v>
      </c>
      <c r="CF80" s="125" t="s">
        <v>158</v>
      </c>
      <c r="CG80" s="125" t="s">
        <v>158</v>
      </c>
      <c r="CH80" s="125" t="s">
        <v>158</v>
      </c>
      <c r="CI80" s="125" t="s">
        <v>158</v>
      </c>
      <c r="CJ80" s="125" t="s">
        <v>158</v>
      </c>
      <c r="CK80" s="125" t="s">
        <v>158</v>
      </c>
      <c r="CL80" s="125" t="s">
        <v>158</v>
      </c>
      <c r="CM80" s="125" t="s">
        <v>158</v>
      </c>
      <c r="CN80" s="125" t="s">
        <v>158</v>
      </c>
      <c r="CO80" s="125" t="s">
        <v>158</v>
      </c>
      <c r="CP80" s="125" t="s">
        <v>158</v>
      </c>
      <c r="CQ80" s="125" t="s">
        <v>158</v>
      </c>
      <c r="CR80" s="125" t="s">
        <v>158</v>
      </c>
      <c r="CS80" s="125" t="s">
        <v>158</v>
      </c>
      <c r="CT80" s="125" t="s">
        <v>158</v>
      </c>
      <c r="CU80" s="125" t="s">
        <v>158</v>
      </c>
      <c r="CV80" s="125" t="s">
        <v>158</v>
      </c>
      <c r="CW80" s="125" t="s">
        <v>158</v>
      </c>
      <c r="CX80" s="125" t="s">
        <v>158</v>
      </c>
      <c r="CY80" s="125" t="s">
        <v>158</v>
      </c>
      <c r="CZ80" s="125" t="s">
        <v>158</v>
      </c>
      <c r="DA80" s="125" t="s">
        <v>158</v>
      </c>
      <c r="DB80" s="125" t="s">
        <v>158</v>
      </c>
      <c r="DC80" s="125" t="s">
        <v>158</v>
      </c>
      <c r="DD80" s="125" t="s">
        <v>158</v>
      </c>
      <c r="DE80" s="125" t="s">
        <v>158</v>
      </c>
      <c r="DF80" s="125" t="s">
        <v>158</v>
      </c>
      <c r="DG80" s="125" t="s">
        <v>158</v>
      </c>
      <c r="DH80" s="125" t="s">
        <v>158</v>
      </c>
      <c r="DI80" s="125" t="s">
        <v>158</v>
      </c>
      <c r="DJ80" s="125" t="s">
        <v>158</v>
      </c>
      <c r="DK80" s="125" t="s">
        <v>158</v>
      </c>
      <c r="DL80" s="127">
        <v>2.8876404148979181E-2</v>
      </c>
      <c r="DM80" s="128">
        <v>3.1893939393939391E-2</v>
      </c>
      <c r="DN80" s="128">
        <v>3.2937890239894838E-2</v>
      </c>
      <c r="DO80" s="128">
        <v>3.6431297709923663E-2</v>
      </c>
      <c r="DP80" s="128">
        <v>4.053452115812918E-2</v>
      </c>
      <c r="DQ80" s="128">
        <v>3.5279805352798052E-2</v>
      </c>
      <c r="DR80" s="128">
        <v>3.134328358208955E-2</v>
      </c>
      <c r="DS80" s="128" t="s">
        <v>158</v>
      </c>
      <c r="DT80" s="128" t="s">
        <v>158</v>
      </c>
      <c r="DU80" s="128" t="s">
        <v>158</v>
      </c>
      <c r="DV80" s="128" t="s">
        <v>158</v>
      </c>
      <c r="DW80" s="128" t="s">
        <v>158</v>
      </c>
      <c r="DX80" s="128" t="s">
        <v>158</v>
      </c>
      <c r="DY80" s="128" t="s">
        <v>158</v>
      </c>
      <c r="DZ80" s="128" t="s">
        <v>158</v>
      </c>
      <c r="EA80" s="128" t="s">
        <v>158</v>
      </c>
      <c r="EB80" s="128" t="s">
        <v>158</v>
      </c>
      <c r="EC80" s="128" t="s">
        <v>158</v>
      </c>
      <c r="ED80" s="128" t="s">
        <v>158</v>
      </c>
      <c r="EE80" s="128" t="s">
        <v>158</v>
      </c>
      <c r="EF80" s="128" t="s">
        <v>158</v>
      </c>
      <c r="EG80" s="128" t="s">
        <v>158</v>
      </c>
      <c r="EH80" s="128" t="s">
        <v>158</v>
      </c>
      <c r="EI80" s="128" t="s">
        <v>158</v>
      </c>
      <c r="EJ80" s="128" t="s">
        <v>158</v>
      </c>
      <c r="EK80" s="128" t="s">
        <v>158</v>
      </c>
      <c r="EL80" s="128" t="s">
        <v>158</v>
      </c>
      <c r="EM80" s="127">
        <v>3.2235161727345224E-2</v>
      </c>
      <c r="EN80" s="128">
        <v>3.4815352183761188E-2</v>
      </c>
      <c r="EO80" s="128">
        <v>3.6849264705882352E-2</v>
      </c>
      <c r="EP80" s="128">
        <v>4.1790718038528893E-2</v>
      </c>
      <c r="EQ80" s="128">
        <v>4.5183714001986099E-2</v>
      </c>
      <c r="ER80" s="128">
        <v>3.7516170763260026E-2</v>
      </c>
      <c r="ES80" s="128">
        <v>3.4725093013641996E-2</v>
      </c>
      <c r="ET80" s="128" t="s">
        <v>158</v>
      </c>
      <c r="EU80" s="128" t="s">
        <v>158</v>
      </c>
      <c r="EV80" s="128" t="s">
        <v>158</v>
      </c>
      <c r="EW80" s="128" t="s">
        <v>158</v>
      </c>
      <c r="EX80" s="128" t="s">
        <v>158</v>
      </c>
      <c r="EY80" s="128" t="s">
        <v>158</v>
      </c>
      <c r="EZ80" s="128" t="s">
        <v>158</v>
      </c>
      <c r="FA80" s="128" t="s">
        <v>158</v>
      </c>
      <c r="FB80" s="128" t="s">
        <v>158</v>
      </c>
      <c r="FC80" s="128" t="s">
        <v>158</v>
      </c>
      <c r="FD80" s="128" t="s">
        <v>158</v>
      </c>
      <c r="FE80" s="128" t="s">
        <v>158</v>
      </c>
      <c r="FF80" s="128" t="s">
        <v>158</v>
      </c>
      <c r="FG80" s="128" t="s">
        <v>158</v>
      </c>
      <c r="FH80" s="128" t="s">
        <v>158</v>
      </c>
      <c r="FI80" s="128" t="s">
        <v>158</v>
      </c>
      <c r="FJ80" s="128" t="s">
        <v>158</v>
      </c>
      <c r="FK80" s="128" t="s">
        <v>158</v>
      </c>
      <c r="FL80" s="128" t="s">
        <v>158</v>
      </c>
      <c r="FM80" s="128" t="s">
        <v>158</v>
      </c>
      <c r="FN80" s="127">
        <v>3.7101696645521071E-2</v>
      </c>
      <c r="FO80" s="128">
        <v>3.98976512470679E-2</v>
      </c>
      <c r="FP80" s="128">
        <v>4.9496296296296295E-2</v>
      </c>
      <c r="FQ80" s="128">
        <v>4.7964824120603017E-2</v>
      </c>
      <c r="FR80" s="128">
        <v>4.9003769520732363E-2</v>
      </c>
      <c r="FS80" s="128">
        <v>4.0806754221388367E-2</v>
      </c>
      <c r="FT80" s="128">
        <v>3.8443935926773448E-2</v>
      </c>
      <c r="FU80" s="128" t="s">
        <v>158</v>
      </c>
      <c r="FV80" s="128" t="s">
        <v>158</v>
      </c>
      <c r="FW80" s="128" t="s">
        <v>158</v>
      </c>
      <c r="FX80" s="128" t="s">
        <v>158</v>
      </c>
      <c r="FY80" s="128" t="s">
        <v>158</v>
      </c>
      <c r="FZ80" s="128" t="s">
        <v>158</v>
      </c>
      <c r="GA80" s="128" t="s">
        <v>158</v>
      </c>
      <c r="GB80" s="128" t="s">
        <v>158</v>
      </c>
      <c r="GC80" s="128" t="s">
        <v>158</v>
      </c>
      <c r="GD80" s="128" t="s">
        <v>158</v>
      </c>
      <c r="GE80" s="128" t="s">
        <v>158</v>
      </c>
      <c r="GF80" s="128" t="s">
        <v>158</v>
      </c>
      <c r="GG80" s="128" t="s">
        <v>158</v>
      </c>
      <c r="GH80" s="128" t="s">
        <v>158</v>
      </c>
      <c r="GI80" s="128" t="s">
        <v>158</v>
      </c>
      <c r="GJ80" s="128" t="s">
        <v>158</v>
      </c>
      <c r="GK80" s="128" t="s">
        <v>158</v>
      </c>
      <c r="GL80" s="128" t="s">
        <v>158</v>
      </c>
      <c r="GM80" s="128" t="s">
        <v>158</v>
      </c>
      <c r="GN80" s="128" t="s">
        <v>158</v>
      </c>
      <c r="GO80" s="109" t="s">
        <v>158</v>
      </c>
      <c r="GP80" s="141">
        <v>1.61</v>
      </c>
      <c r="GQ80" s="141">
        <v>2.95</v>
      </c>
      <c r="GR80" s="141">
        <v>1.3</v>
      </c>
      <c r="GS80" s="141">
        <v>-0.15</v>
      </c>
      <c r="GT80" s="141">
        <v>1.1000000000000001</v>
      </c>
      <c r="GU80" s="129">
        <v>1.21</v>
      </c>
      <c r="GV80" s="129">
        <v>1.39</v>
      </c>
      <c r="GW80" s="129">
        <v>1.53</v>
      </c>
      <c r="GX80" s="129">
        <v>1.35</v>
      </c>
      <c r="GY80" s="129" t="s">
        <v>158</v>
      </c>
      <c r="GZ80" s="129" t="s">
        <v>158</v>
      </c>
      <c r="HA80" s="129" t="s">
        <v>158</v>
      </c>
      <c r="HB80" s="129" t="s">
        <v>158</v>
      </c>
      <c r="HC80" s="129" t="s">
        <v>158</v>
      </c>
      <c r="HD80" s="129" t="s">
        <v>158</v>
      </c>
      <c r="HE80" s="129" t="s">
        <v>158</v>
      </c>
      <c r="HF80" s="231" t="s">
        <v>158</v>
      </c>
      <c r="HG80" s="231" t="s">
        <v>158</v>
      </c>
      <c r="HH80" s="231" t="s">
        <v>158</v>
      </c>
      <c r="HI80" s="231" t="s">
        <v>158</v>
      </c>
      <c r="HJ80" s="231" t="s">
        <v>158</v>
      </c>
      <c r="HK80" s="231" t="s">
        <v>158</v>
      </c>
      <c r="HL80" s="231" t="s">
        <v>158</v>
      </c>
      <c r="HM80" s="231" t="s">
        <v>158</v>
      </c>
      <c r="HN80" s="231" t="s">
        <v>158</v>
      </c>
      <c r="HO80" s="231" t="s">
        <v>158</v>
      </c>
      <c r="HP80" s="232" t="s">
        <v>158</v>
      </c>
      <c r="HQ80" s="131">
        <v>16.385092546583852</v>
      </c>
      <c r="HR80" s="131">
        <v>6.8644067796610164</v>
      </c>
      <c r="HS80" s="131">
        <v>15.307692307692307</v>
      </c>
      <c r="HT80" s="131" t="s">
        <v>1288</v>
      </c>
      <c r="HU80" s="131">
        <v>19.381818181818179</v>
      </c>
      <c r="HV80" s="131">
        <v>18.057851239669422</v>
      </c>
      <c r="HW80" s="131">
        <v>15.489208633093527</v>
      </c>
      <c r="HX80" s="131" t="s">
        <v>158</v>
      </c>
      <c r="HY80" s="131" t="s">
        <v>158</v>
      </c>
      <c r="HZ80" s="131" t="s">
        <v>158</v>
      </c>
      <c r="IA80" s="131" t="s">
        <v>158</v>
      </c>
      <c r="IB80" s="131" t="s">
        <v>158</v>
      </c>
      <c r="IC80" s="131" t="s">
        <v>158</v>
      </c>
      <c r="ID80" s="131" t="s">
        <v>158</v>
      </c>
      <c r="IE80" s="131" t="s">
        <v>158</v>
      </c>
      <c r="IF80" s="131" t="s">
        <v>158</v>
      </c>
      <c r="IG80" s="131" t="s">
        <v>158</v>
      </c>
      <c r="IH80" s="131" t="s">
        <v>158</v>
      </c>
      <c r="II80" s="131" t="s">
        <v>158</v>
      </c>
      <c r="IJ80" s="131" t="s">
        <v>158</v>
      </c>
      <c r="IK80" s="131" t="s">
        <v>158</v>
      </c>
      <c r="IL80" s="131" t="s">
        <v>158</v>
      </c>
      <c r="IM80" s="131" t="s">
        <v>158</v>
      </c>
      <c r="IN80" s="131" t="s">
        <v>158</v>
      </c>
      <c r="IO80" s="131" t="s">
        <v>158</v>
      </c>
      <c r="IP80" s="131" t="s">
        <v>158</v>
      </c>
      <c r="IQ80" s="130" t="s">
        <v>158</v>
      </c>
      <c r="IR80" s="131">
        <v>18.776966684813537</v>
      </c>
      <c r="IS80" s="131">
        <v>9.220338983050846</v>
      </c>
      <c r="IT80" s="131">
        <v>17.569230769230767</v>
      </c>
      <c r="IU80" s="131" t="s">
        <v>1288</v>
      </c>
      <c r="IV80" s="131">
        <v>21.081818181818182</v>
      </c>
      <c r="IW80" s="131">
        <v>19.991735537190085</v>
      </c>
      <c r="IX80" s="131">
        <v>16.043165467625901</v>
      </c>
      <c r="IY80" s="131" t="s">
        <v>158</v>
      </c>
      <c r="IZ80" s="131" t="s">
        <v>158</v>
      </c>
      <c r="JA80" s="131" t="s">
        <v>158</v>
      </c>
      <c r="JB80" s="131" t="s">
        <v>158</v>
      </c>
      <c r="JC80" s="131" t="s">
        <v>158</v>
      </c>
      <c r="JD80" s="131" t="s">
        <v>158</v>
      </c>
      <c r="JE80" s="131" t="s">
        <v>158</v>
      </c>
      <c r="JF80" s="131" t="s">
        <v>158</v>
      </c>
      <c r="JG80" s="131" t="s">
        <v>158</v>
      </c>
      <c r="JH80" s="131" t="s">
        <v>158</v>
      </c>
      <c r="JI80" s="131" t="s">
        <v>158</v>
      </c>
      <c r="JJ80" s="131" t="s">
        <v>158</v>
      </c>
      <c r="JK80" s="131" t="s">
        <v>158</v>
      </c>
      <c r="JL80" s="131" t="s">
        <v>158</v>
      </c>
      <c r="JM80" s="131" t="s">
        <v>158</v>
      </c>
      <c r="JN80" s="131" t="s">
        <v>158</v>
      </c>
      <c r="JO80" s="131" t="s">
        <v>158</v>
      </c>
      <c r="JP80" s="131" t="s">
        <v>158</v>
      </c>
      <c r="JQ80" s="131" t="s">
        <v>158</v>
      </c>
      <c r="JR80" s="130" t="s">
        <v>158</v>
      </c>
      <c r="JS80" s="131">
        <v>20.496894409937887</v>
      </c>
      <c r="JT80" s="131">
        <v>10.315254237288135</v>
      </c>
      <c r="JU80" s="131">
        <v>20.153846153846153</v>
      </c>
      <c r="JV80" s="131" t="s">
        <v>1288</v>
      </c>
      <c r="JW80" s="131">
        <v>22.418181818181818</v>
      </c>
      <c r="JX80" s="131">
        <v>22.148760330578515</v>
      </c>
      <c r="JY80" s="131">
        <v>16.654676258992804</v>
      </c>
      <c r="JZ80" s="131" t="s">
        <v>158</v>
      </c>
      <c r="KA80" s="131" t="s">
        <v>158</v>
      </c>
      <c r="KB80" s="131" t="s">
        <v>158</v>
      </c>
      <c r="KC80" s="131" t="s">
        <v>158</v>
      </c>
      <c r="KD80" s="131" t="s">
        <v>158</v>
      </c>
      <c r="KE80" s="131" t="s">
        <v>158</v>
      </c>
      <c r="KF80" s="131" t="s">
        <v>158</v>
      </c>
      <c r="KG80" s="131" t="s">
        <v>158</v>
      </c>
      <c r="KH80" s="131" t="s">
        <v>158</v>
      </c>
      <c r="KI80" s="131" t="s">
        <v>158</v>
      </c>
      <c r="KJ80" s="131" t="s">
        <v>158</v>
      </c>
      <c r="KK80" s="131" t="s">
        <v>158</v>
      </c>
      <c r="KL80" s="131" t="s">
        <v>158</v>
      </c>
      <c r="KM80" s="131" t="s">
        <v>158</v>
      </c>
      <c r="KN80" s="131" t="s">
        <v>158</v>
      </c>
      <c r="KO80" s="131" t="s">
        <v>158</v>
      </c>
      <c r="KP80" s="131" t="s">
        <v>158</v>
      </c>
      <c r="KQ80" s="131" t="s">
        <v>158</v>
      </c>
      <c r="KR80" s="131" t="s">
        <v>158</v>
      </c>
      <c r="KS80" s="116" t="s">
        <v>158</v>
      </c>
      <c r="KT80" s="132">
        <v>12.080321460480736</v>
      </c>
      <c r="KU80" s="132">
        <v>12.15</v>
      </c>
      <c r="KV80" s="132">
        <v>10.818030050083472</v>
      </c>
      <c r="KW80" s="132">
        <v>10.284280936454849</v>
      </c>
      <c r="KX80" s="132">
        <v>10.016722408026755</v>
      </c>
      <c r="KY80" s="132">
        <v>10.974874371859297</v>
      </c>
      <c r="KZ80" s="132">
        <v>13.181451612903226</v>
      </c>
      <c r="LA80" s="132">
        <v>13.698744769874477</v>
      </c>
      <c r="LB80" s="132">
        <v>10.208403361344537</v>
      </c>
      <c r="LC80" s="132" t="s">
        <v>158</v>
      </c>
      <c r="LD80" s="132" t="s">
        <v>158</v>
      </c>
      <c r="LE80" s="132" t="s">
        <v>158</v>
      </c>
      <c r="LF80" s="132" t="s">
        <v>158</v>
      </c>
      <c r="LG80" s="132" t="s">
        <v>158</v>
      </c>
      <c r="LH80" s="132" t="s">
        <v>158</v>
      </c>
      <c r="LI80" s="132" t="s">
        <v>158</v>
      </c>
      <c r="LJ80" s="132" t="s">
        <v>158</v>
      </c>
      <c r="LK80" s="132" t="s">
        <v>158</v>
      </c>
      <c r="LL80" s="132" t="s">
        <v>158</v>
      </c>
      <c r="LM80" s="132" t="s">
        <v>158</v>
      </c>
      <c r="LN80" s="132" t="s">
        <v>158</v>
      </c>
      <c r="LO80" s="132" t="s">
        <v>158</v>
      </c>
      <c r="LP80" s="132" t="s">
        <v>158</v>
      </c>
      <c r="LQ80" s="132" t="s">
        <v>158</v>
      </c>
      <c r="LR80" s="132" t="s">
        <v>158</v>
      </c>
      <c r="LS80" s="132" t="s">
        <v>158</v>
      </c>
      <c r="LT80" s="130" t="s">
        <v>158</v>
      </c>
      <c r="LU80" s="131">
        <v>2.1837166408442754</v>
      </c>
      <c r="LV80" s="131">
        <v>1.6666666666666665</v>
      </c>
      <c r="LW80" s="131">
        <v>1.8395216049382717</v>
      </c>
      <c r="LX80" s="131">
        <v>1.8056682926829271</v>
      </c>
      <c r="LY80" s="131">
        <v>2.128440734557596</v>
      </c>
      <c r="LZ80" s="131">
        <v>1.9909111721611723</v>
      </c>
      <c r="MA80" s="131">
        <v>1.6333557662893852</v>
      </c>
      <c r="MB80" s="131" t="s">
        <v>158</v>
      </c>
      <c r="MC80" s="131" t="s">
        <v>158</v>
      </c>
      <c r="MD80" s="131" t="s">
        <v>158</v>
      </c>
      <c r="ME80" s="131" t="s">
        <v>158</v>
      </c>
      <c r="MF80" s="131" t="s">
        <v>158</v>
      </c>
      <c r="MG80" s="131" t="s">
        <v>158</v>
      </c>
      <c r="MH80" s="131" t="s">
        <v>158</v>
      </c>
      <c r="MI80" s="131" t="s">
        <v>158</v>
      </c>
      <c r="MJ80" s="131" t="s">
        <v>158</v>
      </c>
      <c r="MK80" s="131" t="s">
        <v>158</v>
      </c>
      <c r="ML80" s="131" t="s">
        <v>158</v>
      </c>
      <c r="MM80" s="131" t="s">
        <v>158</v>
      </c>
      <c r="MN80" s="131" t="s">
        <v>158</v>
      </c>
      <c r="MO80" s="131" t="s">
        <v>158</v>
      </c>
      <c r="MP80" s="131" t="s">
        <v>158</v>
      </c>
      <c r="MQ80" s="131" t="s">
        <v>158</v>
      </c>
      <c r="MR80" s="131" t="s">
        <v>158</v>
      </c>
      <c r="MS80" s="131" t="s">
        <v>158</v>
      </c>
      <c r="MT80" s="131" t="s">
        <v>158</v>
      </c>
      <c r="MU80" s="130" t="s">
        <v>158</v>
      </c>
      <c r="MV80" s="131">
        <v>2.5024927077848442</v>
      </c>
      <c r="MW80" s="131">
        <v>2.2386831275720165</v>
      </c>
      <c r="MX80" s="131">
        <v>2.11129012345679</v>
      </c>
      <c r="MY80" s="131">
        <v>1.958328455284553</v>
      </c>
      <c r="MZ80" s="131">
        <v>2.3151285475792993</v>
      </c>
      <c r="NA80" s="131">
        <v>2.2041254578754579</v>
      </c>
      <c r="NB80" s="131">
        <v>1.6917711838482716</v>
      </c>
      <c r="NC80" s="131" t="s">
        <v>158</v>
      </c>
      <c r="ND80" s="131" t="s">
        <v>158</v>
      </c>
      <c r="NE80" s="131" t="s">
        <v>158</v>
      </c>
      <c r="NF80" s="131" t="s">
        <v>158</v>
      </c>
      <c r="NG80" s="131" t="s">
        <v>158</v>
      </c>
      <c r="NH80" s="131" t="s">
        <v>158</v>
      </c>
      <c r="NI80" s="131" t="s">
        <v>158</v>
      </c>
      <c r="NJ80" s="131" t="s">
        <v>158</v>
      </c>
      <c r="NK80" s="131" t="s">
        <v>158</v>
      </c>
      <c r="NL80" s="131" t="s">
        <v>158</v>
      </c>
      <c r="NM80" s="131" t="s">
        <v>158</v>
      </c>
      <c r="NN80" s="131" t="s">
        <v>158</v>
      </c>
      <c r="NO80" s="131" t="s">
        <v>158</v>
      </c>
      <c r="NP80" s="131" t="s">
        <v>158</v>
      </c>
      <c r="NQ80" s="131" t="s">
        <v>158</v>
      </c>
      <c r="NR80" s="131" t="s">
        <v>158</v>
      </c>
      <c r="NS80" s="131" t="s">
        <v>158</v>
      </c>
      <c r="NT80" s="131" t="s">
        <v>158</v>
      </c>
      <c r="NU80" s="131" t="s">
        <v>158</v>
      </c>
      <c r="NV80" s="130" t="s">
        <v>158</v>
      </c>
      <c r="NW80" s="131">
        <v>2.7317153858823526</v>
      </c>
      <c r="NX80" s="131">
        <v>2.5045267489711933</v>
      </c>
      <c r="NY80" s="131">
        <v>2.421882716049383</v>
      </c>
      <c r="NZ80" s="131">
        <v>2.1829430894308945</v>
      </c>
      <c r="OA80" s="131">
        <v>2.4618831385642741</v>
      </c>
      <c r="OB80" s="131">
        <v>2.4419413919413917</v>
      </c>
      <c r="OC80" s="131">
        <v>1.7562557356989903</v>
      </c>
      <c r="OD80" s="131" t="s">
        <v>158</v>
      </c>
      <c r="OE80" s="131" t="s">
        <v>158</v>
      </c>
      <c r="OF80" s="131" t="s">
        <v>158</v>
      </c>
      <c r="OG80" s="131" t="s">
        <v>158</v>
      </c>
      <c r="OH80" s="131" t="s">
        <v>158</v>
      </c>
      <c r="OI80" s="131" t="s">
        <v>158</v>
      </c>
      <c r="OJ80" s="131" t="s">
        <v>158</v>
      </c>
      <c r="OK80" s="131" t="s">
        <v>158</v>
      </c>
      <c r="OL80" s="131" t="s">
        <v>158</v>
      </c>
      <c r="OM80" s="131" t="s">
        <v>158</v>
      </c>
      <c r="ON80" s="131" t="s">
        <v>158</v>
      </c>
      <c r="OO80" s="131" t="s">
        <v>158</v>
      </c>
      <c r="OP80" s="131" t="s">
        <v>158</v>
      </c>
      <c r="OQ80" s="131" t="s">
        <v>158</v>
      </c>
      <c r="OR80" s="131" t="s">
        <v>158</v>
      </c>
      <c r="OS80" s="131" t="s">
        <v>158</v>
      </c>
      <c r="OT80" s="131" t="s">
        <v>158</v>
      </c>
      <c r="OU80" s="131" t="s">
        <v>158</v>
      </c>
      <c r="OV80" s="131" t="s">
        <v>158</v>
      </c>
      <c r="OW80" s="378" t="s">
        <v>158</v>
      </c>
      <c r="OX80" s="132">
        <v>3.5931641271381451</v>
      </c>
      <c r="OY80" s="132">
        <v>3.3833333333333333</v>
      </c>
      <c r="OZ80" s="132">
        <v>2.69449081803005</v>
      </c>
      <c r="PA80" s="132">
        <v>2.6337792642140467</v>
      </c>
      <c r="PB80" s="132">
        <v>2.8695652173913042</v>
      </c>
      <c r="PC80" s="132">
        <v>2.7738693467336684</v>
      </c>
      <c r="PD80" s="132">
        <v>-2.526209677419355</v>
      </c>
      <c r="PE80" s="132">
        <v>2.6276150627615062</v>
      </c>
      <c r="PF80" s="132">
        <v>2.3596638655462185</v>
      </c>
      <c r="PG80" s="132" t="s">
        <v>158</v>
      </c>
      <c r="PH80" s="132" t="s">
        <v>158</v>
      </c>
      <c r="PI80" s="132" t="s">
        <v>158</v>
      </c>
      <c r="PJ80" s="132" t="s">
        <v>158</v>
      </c>
      <c r="PK80" s="132" t="s">
        <v>158</v>
      </c>
      <c r="PL80" s="132" t="s">
        <v>158</v>
      </c>
      <c r="PM80" s="132" t="s">
        <v>158</v>
      </c>
      <c r="PN80" s="132" t="s">
        <v>158</v>
      </c>
      <c r="PO80" s="132" t="s">
        <v>158</v>
      </c>
      <c r="PP80" s="132" t="s">
        <v>158</v>
      </c>
      <c r="PQ80" s="132" t="s">
        <v>158</v>
      </c>
      <c r="PR80" s="132" t="s">
        <v>158</v>
      </c>
      <c r="PS80" s="132" t="s">
        <v>158</v>
      </c>
      <c r="PT80" s="132" t="s">
        <v>158</v>
      </c>
      <c r="PU80" s="132" t="s">
        <v>158</v>
      </c>
      <c r="PV80" s="132" t="s">
        <v>158</v>
      </c>
      <c r="PW80" s="132" t="s">
        <v>158</v>
      </c>
      <c r="PX80" s="130" t="s">
        <v>158</v>
      </c>
      <c r="PY80" s="131">
        <v>7.3417183481153518</v>
      </c>
      <c r="PZ80" s="131">
        <v>5.985221674876847</v>
      </c>
      <c r="QA80" s="131">
        <v>7.3854399008674099</v>
      </c>
      <c r="QB80" s="131">
        <v>7.050704761904762</v>
      </c>
      <c r="QC80" s="131">
        <v>7.4296969696969706</v>
      </c>
      <c r="QD80" s="131">
        <v>7.8770833333333341</v>
      </c>
      <c r="QE80" s="131" t="s">
        <v>1282</v>
      </c>
      <c r="QF80" s="131" t="s">
        <v>158</v>
      </c>
      <c r="QG80" s="131" t="s">
        <v>158</v>
      </c>
      <c r="QH80" s="131" t="s">
        <v>158</v>
      </c>
      <c r="QI80" s="131" t="s">
        <v>158</v>
      </c>
      <c r="QJ80" s="131" t="s">
        <v>158</v>
      </c>
      <c r="QK80" s="131" t="s">
        <v>158</v>
      </c>
      <c r="QL80" s="131" t="s">
        <v>158</v>
      </c>
      <c r="QM80" s="131" t="s">
        <v>158</v>
      </c>
      <c r="QN80" s="131" t="s">
        <v>158</v>
      </c>
      <c r="QO80" s="131" t="s">
        <v>158</v>
      </c>
      <c r="QP80" s="131" t="s">
        <v>158</v>
      </c>
      <c r="QQ80" s="131" t="s">
        <v>158</v>
      </c>
      <c r="QR80" s="131" t="s">
        <v>158</v>
      </c>
      <c r="QS80" s="131" t="s">
        <v>158</v>
      </c>
      <c r="QT80" s="131" t="s">
        <v>158</v>
      </c>
      <c r="QU80" s="131" t="s">
        <v>158</v>
      </c>
      <c r="QV80" s="131" t="s">
        <v>158</v>
      </c>
      <c r="QW80" s="131" t="s">
        <v>158</v>
      </c>
      <c r="QX80" s="131" t="s">
        <v>158</v>
      </c>
      <c r="QY80" s="130" t="s">
        <v>158</v>
      </c>
      <c r="QZ80" s="131">
        <v>8.4134526820593294</v>
      </c>
      <c r="RA80" s="131">
        <v>8.039408866995073</v>
      </c>
      <c r="RB80" s="131">
        <v>8.4765551425030985</v>
      </c>
      <c r="RC80" s="131">
        <v>7.6468063492063498</v>
      </c>
      <c r="RD80" s="131">
        <v>8.081363636363637</v>
      </c>
      <c r="RE80" s="131">
        <v>8.7206702898550734</v>
      </c>
      <c r="RF80" s="131" t="s">
        <v>1282</v>
      </c>
      <c r="RG80" s="131" t="s">
        <v>158</v>
      </c>
      <c r="RH80" s="131" t="s">
        <v>158</v>
      </c>
      <c r="RI80" s="131" t="s">
        <v>158</v>
      </c>
      <c r="RJ80" s="131" t="s">
        <v>158</v>
      </c>
      <c r="RK80" s="131" t="s">
        <v>158</v>
      </c>
      <c r="RL80" s="131" t="s">
        <v>158</v>
      </c>
      <c r="RM80" s="131" t="s">
        <v>158</v>
      </c>
      <c r="RN80" s="131" t="s">
        <v>158</v>
      </c>
      <c r="RO80" s="131" t="s">
        <v>158</v>
      </c>
      <c r="RP80" s="131" t="s">
        <v>158</v>
      </c>
      <c r="RQ80" s="131" t="s">
        <v>158</v>
      </c>
      <c r="RR80" s="131" t="s">
        <v>158</v>
      </c>
      <c r="RS80" s="131" t="s">
        <v>158</v>
      </c>
      <c r="RT80" s="131" t="s">
        <v>158</v>
      </c>
      <c r="RU80" s="131" t="s">
        <v>158</v>
      </c>
      <c r="RV80" s="131" t="s">
        <v>158</v>
      </c>
      <c r="RW80" s="131" t="s">
        <v>158</v>
      </c>
      <c r="RX80" s="131" t="s">
        <v>158</v>
      </c>
      <c r="RY80" s="131" t="s">
        <v>158</v>
      </c>
      <c r="RZ80" s="130" t="s">
        <v>158</v>
      </c>
      <c r="SA80" s="131">
        <v>9.1841059390414141</v>
      </c>
      <c r="SB80" s="131">
        <v>8.9940886699507381</v>
      </c>
      <c r="SC80" s="131">
        <v>9.7235439900867409</v>
      </c>
      <c r="SD80" s="131">
        <v>8.5238730158730167</v>
      </c>
      <c r="SE80" s="131">
        <v>8.5936363636363637</v>
      </c>
      <c r="SF80" s="131">
        <v>9.6615942028985504</v>
      </c>
      <c r="SG80" s="131" t="s">
        <v>1282</v>
      </c>
      <c r="SH80" s="131" t="s">
        <v>158</v>
      </c>
      <c r="SI80" s="131" t="s">
        <v>158</v>
      </c>
      <c r="SJ80" s="131" t="s">
        <v>158</v>
      </c>
      <c r="SK80" s="131" t="s">
        <v>158</v>
      </c>
      <c r="SL80" s="131" t="s">
        <v>158</v>
      </c>
      <c r="SM80" s="131" t="s">
        <v>158</v>
      </c>
      <c r="SN80" s="131" t="s">
        <v>158</v>
      </c>
      <c r="SO80" s="131" t="s">
        <v>158</v>
      </c>
      <c r="SP80" s="131" t="s">
        <v>158</v>
      </c>
      <c r="SQ80" s="131" t="s">
        <v>158</v>
      </c>
      <c r="SR80" s="131" t="s">
        <v>158</v>
      </c>
      <c r="SS80" s="131" t="s">
        <v>158</v>
      </c>
      <c r="ST80" s="131" t="s">
        <v>158</v>
      </c>
      <c r="SU80" s="131" t="s">
        <v>158</v>
      </c>
      <c r="SV80" s="131" t="s">
        <v>158</v>
      </c>
      <c r="SW80" s="131" t="s">
        <v>158</v>
      </c>
      <c r="SX80" s="131" t="s">
        <v>158</v>
      </c>
      <c r="SY80" s="131" t="s">
        <v>158</v>
      </c>
      <c r="SZ80" s="131" t="s">
        <v>158</v>
      </c>
      <c r="TA80" s="378" t="s">
        <v>158</v>
      </c>
      <c r="TB80" s="132">
        <v>0.13041731126885775</v>
      </c>
      <c r="TC80" s="132">
        <v>0.31</v>
      </c>
      <c r="TD80" s="132">
        <v>-2.337228714524207E-2</v>
      </c>
      <c r="TE80" s="132">
        <v>6.1872909698996656E-2</v>
      </c>
      <c r="TF80" s="132">
        <v>0.28260869565217389</v>
      </c>
      <c r="TG80" s="132">
        <v>-8.3752093802345051E-3</v>
      </c>
      <c r="TH80" s="132">
        <v>-5.816532258064516</v>
      </c>
      <c r="TI80" s="132">
        <v>-0.51882845188284521</v>
      </c>
      <c r="TJ80" s="132">
        <v>-1.3445378151260505E-2</v>
      </c>
      <c r="TK80" s="132" t="s">
        <v>158</v>
      </c>
      <c r="TL80" s="132" t="s">
        <v>158</v>
      </c>
      <c r="TM80" s="132" t="s">
        <v>158</v>
      </c>
      <c r="TN80" s="132" t="s">
        <v>158</v>
      </c>
      <c r="TO80" s="132" t="s">
        <v>158</v>
      </c>
      <c r="TP80" s="132" t="s">
        <v>158</v>
      </c>
      <c r="TQ80" s="132" t="s">
        <v>158</v>
      </c>
      <c r="TR80" s="132" t="s">
        <v>158</v>
      </c>
      <c r="TS80" s="132" t="s">
        <v>158</v>
      </c>
      <c r="TT80" s="132" t="s">
        <v>158</v>
      </c>
      <c r="TU80" s="132" t="s">
        <v>158</v>
      </c>
      <c r="TV80" s="132" t="s">
        <v>158</v>
      </c>
      <c r="TW80" s="132" t="s">
        <v>158</v>
      </c>
      <c r="TX80" s="132" t="s">
        <v>158</v>
      </c>
      <c r="TY80" s="132" t="s">
        <v>158</v>
      </c>
      <c r="TZ80" s="132" t="s">
        <v>158</v>
      </c>
      <c r="UA80" s="132" t="s">
        <v>158</v>
      </c>
      <c r="UB80" s="235" t="s">
        <v>158</v>
      </c>
      <c r="UC80" s="236">
        <v>18.190000000000001</v>
      </c>
      <c r="UD80" s="236">
        <v>17.59</v>
      </c>
      <c r="UE80" s="236">
        <v>15.58</v>
      </c>
      <c r="UF80" s="236">
        <v>16.77</v>
      </c>
      <c r="UG80" s="236">
        <v>16.350000000000001</v>
      </c>
      <c r="UH80" s="236">
        <v>16.12</v>
      </c>
      <c r="UI80" s="236">
        <v>12.73</v>
      </c>
      <c r="UJ80" s="236" t="s">
        <v>5</v>
      </c>
      <c r="UK80" s="236" t="s">
        <v>5</v>
      </c>
      <c r="UL80" s="236" t="s">
        <v>5</v>
      </c>
      <c r="UM80" s="236" t="s">
        <v>5</v>
      </c>
      <c r="UN80" s="236" t="s">
        <v>5</v>
      </c>
      <c r="UO80" s="231" t="s">
        <v>5</v>
      </c>
      <c r="UP80" s="231" t="s">
        <v>5</v>
      </c>
      <c r="UQ80" s="231" t="s">
        <v>5</v>
      </c>
      <c r="UR80" s="231" t="s">
        <v>5</v>
      </c>
      <c r="US80" s="231" t="s">
        <v>5</v>
      </c>
      <c r="UT80" s="231" t="s">
        <v>5</v>
      </c>
      <c r="UU80" s="231" t="s">
        <v>5</v>
      </c>
      <c r="UV80" s="231" t="s">
        <v>5</v>
      </c>
      <c r="UW80" s="231" t="s">
        <v>5</v>
      </c>
      <c r="UX80" s="231" t="s">
        <v>5</v>
      </c>
      <c r="UY80" s="231" t="s">
        <v>5</v>
      </c>
      <c r="UZ80" s="231" t="s">
        <v>5</v>
      </c>
      <c r="VA80" s="231" t="s">
        <v>5</v>
      </c>
      <c r="VB80" s="231" t="s">
        <v>5</v>
      </c>
      <c r="VC80" s="130" t="s">
        <v>158</v>
      </c>
      <c r="VD80" s="131">
        <v>1.4502473336998352</v>
      </c>
      <c r="VE80" s="131">
        <v>1.1512222853894258</v>
      </c>
      <c r="VF80" s="131">
        <v>1.2772785622593068</v>
      </c>
      <c r="VG80" s="131">
        <v>1.1073345259391771</v>
      </c>
      <c r="VH80" s="131">
        <v>1.3039755351681956</v>
      </c>
      <c r="VI80" s="131">
        <v>1.3554590570719602</v>
      </c>
      <c r="VJ80" s="131">
        <v>1.6912804399057346</v>
      </c>
      <c r="VK80" s="131" t="s">
        <v>158</v>
      </c>
      <c r="VL80" s="131" t="s">
        <v>158</v>
      </c>
      <c r="VM80" s="131" t="s">
        <v>158</v>
      </c>
      <c r="VN80" s="131" t="s">
        <v>158</v>
      </c>
      <c r="VO80" s="131" t="s">
        <v>158</v>
      </c>
      <c r="VP80" s="131" t="s">
        <v>158</v>
      </c>
      <c r="VQ80" s="131" t="s">
        <v>158</v>
      </c>
      <c r="VR80" s="131" t="s">
        <v>158</v>
      </c>
      <c r="VS80" s="131" t="s">
        <v>158</v>
      </c>
      <c r="VT80" s="131" t="s">
        <v>158</v>
      </c>
      <c r="VU80" s="131" t="s">
        <v>158</v>
      </c>
      <c r="VV80" s="131" t="s">
        <v>158</v>
      </c>
      <c r="VW80" s="131" t="s">
        <v>158</v>
      </c>
      <c r="VX80" s="131" t="s">
        <v>158</v>
      </c>
      <c r="VY80" s="131" t="s">
        <v>158</v>
      </c>
      <c r="VZ80" s="131" t="s">
        <v>158</v>
      </c>
      <c r="WA80" s="131" t="s">
        <v>158</v>
      </c>
      <c r="WB80" s="131" t="s">
        <v>158</v>
      </c>
      <c r="WC80" s="131" t="s">
        <v>158</v>
      </c>
      <c r="WD80" s="130" t="s">
        <v>158</v>
      </c>
      <c r="WE80" s="131">
        <v>1.6619525213056512</v>
      </c>
      <c r="WF80" s="131">
        <v>1.5463331438317225</v>
      </c>
      <c r="WG80" s="131">
        <v>1.4659820282413349</v>
      </c>
      <c r="WH80" s="131">
        <v>1.2009540846750151</v>
      </c>
      <c r="WI80" s="131">
        <v>1.418348623853211</v>
      </c>
      <c r="WJ80" s="131">
        <v>1.500620347394541</v>
      </c>
      <c r="WK80" s="131">
        <v>1.7517674783974861</v>
      </c>
      <c r="WL80" s="131" t="s">
        <v>158</v>
      </c>
      <c r="WM80" s="131" t="s">
        <v>158</v>
      </c>
      <c r="WN80" s="131" t="s">
        <v>158</v>
      </c>
      <c r="WO80" s="131" t="s">
        <v>158</v>
      </c>
      <c r="WP80" s="131" t="s">
        <v>158</v>
      </c>
      <c r="WQ80" s="131" t="s">
        <v>158</v>
      </c>
      <c r="WR80" s="131" t="s">
        <v>158</v>
      </c>
      <c r="WS80" s="131" t="s">
        <v>158</v>
      </c>
      <c r="WT80" s="131" t="s">
        <v>158</v>
      </c>
      <c r="WU80" s="131" t="s">
        <v>158</v>
      </c>
      <c r="WV80" s="131" t="s">
        <v>158</v>
      </c>
      <c r="WW80" s="131" t="s">
        <v>158</v>
      </c>
      <c r="WX80" s="131" t="s">
        <v>158</v>
      </c>
      <c r="WY80" s="131" t="s">
        <v>158</v>
      </c>
      <c r="WZ80" s="131" t="s">
        <v>158</v>
      </c>
      <c r="XA80" s="131" t="s">
        <v>158</v>
      </c>
      <c r="XB80" s="131" t="s">
        <v>158</v>
      </c>
      <c r="XC80" s="131" t="s">
        <v>158</v>
      </c>
      <c r="XD80" s="131" t="s">
        <v>158</v>
      </c>
      <c r="XE80" s="130" t="s">
        <v>158</v>
      </c>
      <c r="XF80" s="131">
        <v>1.8141836173721824</v>
      </c>
      <c r="XG80" s="131">
        <v>1.7299602046617397</v>
      </c>
      <c r="XH80" s="131">
        <v>1.6816431322207959</v>
      </c>
      <c r="XI80" s="131">
        <v>1.3387000596302923</v>
      </c>
      <c r="XJ80" s="131">
        <v>1.5082568807339449</v>
      </c>
      <c r="XK80" s="131">
        <v>1.662531017369727</v>
      </c>
      <c r="XL80" s="131">
        <v>1.8185388845247445</v>
      </c>
      <c r="XM80" s="131" t="s">
        <v>158</v>
      </c>
      <c r="XN80" s="131" t="s">
        <v>158</v>
      </c>
      <c r="XO80" s="131" t="s">
        <v>158</v>
      </c>
      <c r="XP80" s="131" t="s">
        <v>158</v>
      </c>
      <c r="XQ80" s="131" t="s">
        <v>158</v>
      </c>
      <c r="XR80" s="131" t="s">
        <v>158</v>
      </c>
      <c r="XS80" s="131" t="s">
        <v>158</v>
      </c>
      <c r="XT80" s="131" t="s">
        <v>158</v>
      </c>
      <c r="XU80" s="131" t="s">
        <v>158</v>
      </c>
      <c r="XV80" s="131" t="s">
        <v>158</v>
      </c>
      <c r="XW80" s="131" t="s">
        <v>158</v>
      </c>
      <c r="XX80" s="131" t="s">
        <v>158</v>
      </c>
      <c r="XY80" s="131" t="s">
        <v>158</v>
      </c>
      <c r="XZ80" s="131" t="s">
        <v>158</v>
      </c>
      <c r="YA80" s="131" t="s">
        <v>158</v>
      </c>
      <c r="YB80" s="131" t="s">
        <v>158</v>
      </c>
      <c r="YC80" s="131" t="s">
        <v>158</v>
      </c>
      <c r="YD80" s="131" t="s">
        <v>158</v>
      </c>
      <c r="YE80" s="131" t="s">
        <v>158</v>
      </c>
      <c r="YF80" s="235" t="s">
        <v>158</v>
      </c>
      <c r="YG80" s="8">
        <v>598.08011099999999</v>
      </c>
      <c r="YH80" s="8">
        <v>600</v>
      </c>
      <c r="YI80" s="8">
        <v>599</v>
      </c>
      <c r="YJ80" s="8">
        <v>598</v>
      </c>
      <c r="YK80" s="8">
        <v>598</v>
      </c>
      <c r="YL80" s="8">
        <v>597</v>
      </c>
      <c r="YM80" s="8">
        <v>496</v>
      </c>
      <c r="YN80" s="8">
        <v>478</v>
      </c>
      <c r="YO80" s="8">
        <v>595</v>
      </c>
      <c r="YP80" s="8" t="s">
        <v>5</v>
      </c>
      <c r="YQ80" s="8" t="s">
        <v>5</v>
      </c>
      <c r="YR80" s="8" t="s">
        <v>5</v>
      </c>
      <c r="YS80" s="231" t="s">
        <v>5</v>
      </c>
      <c r="YT80" s="231" t="s">
        <v>5</v>
      </c>
      <c r="YU80" s="231" t="s">
        <v>5</v>
      </c>
      <c r="YV80" s="231" t="s">
        <v>5</v>
      </c>
      <c r="YW80" s="231" t="s">
        <v>5</v>
      </c>
      <c r="YX80" s="231" t="s">
        <v>5</v>
      </c>
      <c r="YY80" s="231" t="s">
        <v>5</v>
      </c>
      <c r="YZ80" s="231" t="s">
        <v>5</v>
      </c>
      <c r="ZA80" s="231" t="s">
        <v>5</v>
      </c>
      <c r="ZB80" s="231" t="s">
        <v>5</v>
      </c>
      <c r="ZC80" s="231" t="s">
        <v>5</v>
      </c>
      <c r="ZD80" s="231" t="s">
        <v>5</v>
      </c>
      <c r="ZE80" s="231" t="s">
        <v>5</v>
      </c>
      <c r="ZF80" s="231" t="s">
        <v>5</v>
      </c>
      <c r="ZG80" s="235" t="s">
        <v>158</v>
      </c>
      <c r="ZH80" s="133">
        <v>9.01E-2</v>
      </c>
      <c r="ZI80" s="133">
        <v>0.17780000000000001</v>
      </c>
      <c r="ZJ80" s="133">
        <v>8.4000000000000005E-2</v>
      </c>
      <c r="ZK80" s="133">
        <v>-9.3999999999999986E-3</v>
      </c>
      <c r="ZL80" s="133">
        <v>6.8000000000000005E-2</v>
      </c>
      <c r="ZM80" s="133">
        <v>7.5800000000000006E-2</v>
      </c>
      <c r="ZN80" s="133">
        <v>8.1199999999999994E-2</v>
      </c>
      <c r="ZO80" s="133">
        <v>9.6699999999999994E-2</v>
      </c>
      <c r="ZP80" s="133">
        <v>0.11810000000000001</v>
      </c>
      <c r="ZQ80" s="133">
        <v>0.11789999999999999</v>
      </c>
      <c r="ZR80" s="133">
        <v>0.10869999999999999</v>
      </c>
      <c r="ZS80" s="133">
        <v>0.1099</v>
      </c>
      <c r="ZT80" s="379" t="s">
        <v>158</v>
      </c>
      <c r="ZU80" s="133">
        <v>5.3100000000000001E-2</v>
      </c>
      <c r="ZV80" s="133">
        <v>8.9399999999999993E-2</v>
      </c>
      <c r="ZW80" s="133">
        <v>5.0799999999999998E-2</v>
      </c>
      <c r="ZX80" s="133">
        <v>1.1699999999999999E-2</v>
      </c>
      <c r="ZY80" s="133">
        <v>4.8600000000000004E-2</v>
      </c>
      <c r="ZZ80" s="133">
        <v>5.1399999999999994E-2</v>
      </c>
      <c r="AAA80" s="133">
        <v>5.57E-2</v>
      </c>
      <c r="AAB80" s="133">
        <v>6.4000000000000001E-2</v>
      </c>
      <c r="AAC80" s="133">
        <v>7.1900000000000006E-2</v>
      </c>
      <c r="AAD80" s="133">
        <v>7.2099999999999997E-2</v>
      </c>
      <c r="AAE80" s="133">
        <v>6.7000000000000004E-2</v>
      </c>
      <c r="AAF80" s="133">
        <v>7.1599999999999997E-2</v>
      </c>
      <c r="AAG80" s="235" t="s">
        <v>158</v>
      </c>
      <c r="AAH80" s="8">
        <v>7225</v>
      </c>
      <c r="AAI80" s="8">
        <v>7290</v>
      </c>
      <c r="AAJ80" s="8">
        <v>6480</v>
      </c>
      <c r="AAK80" s="8">
        <v>6150</v>
      </c>
      <c r="AAL80" s="8">
        <v>5990</v>
      </c>
      <c r="AAM80" s="8">
        <v>6552</v>
      </c>
      <c r="AAN80" s="8">
        <v>6538</v>
      </c>
      <c r="AAO80" s="8">
        <v>6548</v>
      </c>
      <c r="AAP80" s="8">
        <v>6074</v>
      </c>
      <c r="AAQ80" s="8">
        <v>5728</v>
      </c>
      <c r="AAR80" s="8">
        <v>5471</v>
      </c>
      <c r="AAS80" s="8">
        <v>5124</v>
      </c>
      <c r="AAT80" s="231" t="s">
        <v>5</v>
      </c>
      <c r="AAU80" s="231" t="s">
        <v>5</v>
      </c>
      <c r="AAV80" s="231" t="s">
        <v>5</v>
      </c>
      <c r="AAW80" s="231" t="s">
        <v>5</v>
      </c>
      <c r="AAX80" s="231" t="s">
        <v>5</v>
      </c>
      <c r="AAY80" s="231" t="s">
        <v>5</v>
      </c>
      <c r="AAZ80" s="231" t="s">
        <v>5</v>
      </c>
      <c r="ABA80" s="231" t="s">
        <v>5</v>
      </c>
      <c r="ABB80" s="231" t="s">
        <v>5</v>
      </c>
      <c r="ABC80" s="231" t="s">
        <v>5</v>
      </c>
      <c r="ABD80" s="231" t="s">
        <v>5</v>
      </c>
      <c r="ABE80" s="231" t="s">
        <v>5</v>
      </c>
      <c r="ABF80" s="231" t="s">
        <v>5</v>
      </c>
      <c r="ABG80" s="231" t="s">
        <v>5</v>
      </c>
      <c r="ABH80" s="235" t="s">
        <v>158</v>
      </c>
      <c r="ABI80" s="8">
        <v>2149</v>
      </c>
      <c r="ABJ80" s="8">
        <v>2030</v>
      </c>
      <c r="ABK80" s="8">
        <v>1614</v>
      </c>
      <c r="ABL80" s="8">
        <v>1575</v>
      </c>
      <c r="ABM80" s="8">
        <v>1716</v>
      </c>
      <c r="ABN80" s="8">
        <v>1656</v>
      </c>
      <c r="ABO80" s="8">
        <v>-1253</v>
      </c>
      <c r="ABP80" s="8">
        <v>1256</v>
      </c>
      <c r="ABQ80" s="8">
        <v>1404</v>
      </c>
      <c r="ABR80" s="8">
        <v>1285</v>
      </c>
      <c r="ABS80" s="8">
        <v>1407</v>
      </c>
      <c r="ABT80" s="8">
        <v>1164</v>
      </c>
      <c r="ABU80" s="231" t="s">
        <v>5</v>
      </c>
      <c r="ABV80" s="231" t="s">
        <v>5</v>
      </c>
      <c r="ABW80" s="231" t="s">
        <v>5</v>
      </c>
      <c r="ABX80" s="231" t="s">
        <v>5</v>
      </c>
      <c r="ABY80" s="231" t="s">
        <v>5</v>
      </c>
      <c r="ABZ80" s="231" t="s">
        <v>5</v>
      </c>
      <c r="ACA80" s="231" t="s">
        <v>5</v>
      </c>
      <c r="ACB80" s="231" t="s">
        <v>5</v>
      </c>
      <c r="ACC80" s="231" t="s">
        <v>5</v>
      </c>
      <c r="ACD80" s="231" t="s">
        <v>5</v>
      </c>
      <c r="ACE80" s="231" t="s">
        <v>5</v>
      </c>
      <c r="ACF80" s="231" t="s">
        <v>5</v>
      </c>
      <c r="ACG80" s="231" t="s">
        <v>5</v>
      </c>
      <c r="ACH80" s="231" t="s">
        <v>5</v>
      </c>
      <c r="ACI80" s="235" t="s">
        <v>158</v>
      </c>
      <c r="ACJ80" s="8">
        <v>78</v>
      </c>
      <c r="ACK80" s="8">
        <v>186</v>
      </c>
      <c r="ACL80" s="8">
        <v>-14</v>
      </c>
      <c r="ACM80" s="8">
        <v>37</v>
      </c>
      <c r="ACN80" s="8">
        <v>169</v>
      </c>
      <c r="ACO80" s="8">
        <v>-5</v>
      </c>
      <c r="ACP80" s="8">
        <v>-2885</v>
      </c>
      <c r="ACQ80" s="8">
        <v>-248</v>
      </c>
      <c r="ACR80" s="8">
        <v>-8</v>
      </c>
      <c r="ACS80" s="8">
        <v>-169</v>
      </c>
      <c r="ACT80" s="8">
        <v>-40</v>
      </c>
      <c r="ACU80" s="8">
        <v>-406</v>
      </c>
      <c r="ACV80" s="237" t="s">
        <v>5</v>
      </c>
      <c r="ACW80" s="237" t="s">
        <v>5</v>
      </c>
      <c r="ACX80" s="237" t="s">
        <v>5</v>
      </c>
      <c r="ACY80" s="237" t="s">
        <v>5</v>
      </c>
      <c r="ACZ80" s="237" t="s">
        <v>5</v>
      </c>
      <c r="ADA80" s="237" t="s">
        <v>5</v>
      </c>
      <c r="ADB80" s="237" t="s">
        <v>5</v>
      </c>
      <c r="ADC80" s="237" t="s">
        <v>5</v>
      </c>
      <c r="ADD80" s="237" t="s">
        <v>5</v>
      </c>
      <c r="ADE80" s="237" t="s">
        <v>5</v>
      </c>
      <c r="ADF80" s="237" t="s">
        <v>5</v>
      </c>
      <c r="ADG80" s="237" t="s">
        <v>5</v>
      </c>
      <c r="ADH80" s="237" t="s">
        <v>5</v>
      </c>
      <c r="ADI80" s="237" t="s">
        <v>5</v>
      </c>
      <c r="ADJ80" s="127" t="s">
        <v>158</v>
      </c>
      <c r="ADK80" s="128">
        <v>0.65372670807453415</v>
      </c>
      <c r="ADL80" s="128">
        <v>0.33976271186440676</v>
      </c>
      <c r="ADM80" s="128">
        <v>0.73423076923076913</v>
      </c>
      <c r="ADN80" s="128" t="s">
        <v>1282</v>
      </c>
      <c r="ADO80" s="128">
        <v>0.79090909090909089</v>
      </c>
      <c r="ADP80" s="128">
        <v>0.69421487603305787</v>
      </c>
      <c r="ADQ80" s="128" t="s">
        <v>5</v>
      </c>
      <c r="ADR80" s="128" t="s">
        <v>158</v>
      </c>
      <c r="ADS80" s="128" t="s">
        <v>158</v>
      </c>
      <c r="ADT80" s="128" t="s">
        <v>158</v>
      </c>
      <c r="ADU80" s="128" t="s">
        <v>158</v>
      </c>
      <c r="ADV80" s="128" t="s">
        <v>158</v>
      </c>
      <c r="ADW80" s="128" t="s">
        <v>158</v>
      </c>
      <c r="ADX80" s="128" t="s">
        <v>158</v>
      </c>
      <c r="ADY80" s="128" t="s">
        <v>158</v>
      </c>
      <c r="ADZ80" s="128" t="s">
        <v>158</v>
      </c>
      <c r="AEA80" s="128" t="s">
        <v>158</v>
      </c>
      <c r="AEB80" s="128" t="s">
        <v>158</v>
      </c>
      <c r="AEC80" s="128" t="s">
        <v>158</v>
      </c>
      <c r="AED80" s="128" t="s">
        <v>158</v>
      </c>
      <c r="AEE80" s="128" t="s">
        <v>158</v>
      </c>
      <c r="AEF80" s="128" t="s">
        <v>158</v>
      </c>
      <c r="AEG80" s="128" t="s">
        <v>158</v>
      </c>
      <c r="AEH80" s="128" t="s">
        <v>158</v>
      </c>
      <c r="AEI80" s="128" t="s">
        <v>158</v>
      </c>
      <c r="AEJ80" s="128" t="s">
        <v>158</v>
      </c>
      <c r="AEK80" s="127" t="s">
        <v>158</v>
      </c>
      <c r="AEL80" s="128">
        <v>0.29291731820730571</v>
      </c>
      <c r="AEM80" s="128">
        <v>0.29624630541871921</v>
      </c>
      <c r="AEN80" s="128">
        <v>0.35424132589838908</v>
      </c>
      <c r="AEO80" s="128">
        <v>0.34551111111111116</v>
      </c>
      <c r="AEP80" s="128">
        <v>0.30318181818181822</v>
      </c>
      <c r="AEQ80" s="128">
        <v>0.30282608695652175</v>
      </c>
      <c r="AER80" s="128" t="s">
        <v>1282</v>
      </c>
      <c r="AES80" s="128" t="s">
        <v>158</v>
      </c>
      <c r="AET80" s="128" t="s">
        <v>158</v>
      </c>
      <c r="AEU80" s="128" t="s">
        <v>158</v>
      </c>
      <c r="AEV80" s="128" t="s">
        <v>158</v>
      </c>
      <c r="AEW80" s="128" t="s">
        <v>158</v>
      </c>
      <c r="AEX80" s="128" t="s">
        <v>158</v>
      </c>
      <c r="AEY80" s="128" t="s">
        <v>158</v>
      </c>
      <c r="AEZ80" s="128" t="s">
        <v>158</v>
      </c>
      <c r="AFA80" s="128" t="s">
        <v>158</v>
      </c>
      <c r="AFB80" s="128" t="s">
        <v>158</v>
      </c>
      <c r="AFC80" s="128" t="s">
        <v>158</v>
      </c>
      <c r="AFD80" s="128" t="s">
        <v>158</v>
      </c>
      <c r="AFE80" s="128" t="s">
        <v>158</v>
      </c>
      <c r="AFF80" s="128" t="s">
        <v>158</v>
      </c>
      <c r="AFG80" s="128" t="s">
        <v>158</v>
      </c>
      <c r="AFH80" s="128" t="s">
        <v>158</v>
      </c>
      <c r="AFI80" s="128" t="s">
        <v>158</v>
      </c>
      <c r="AFJ80" s="128" t="s">
        <v>158</v>
      </c>
      <c r="AFK80" s="128" t="s">
        <v>158</v>
      </c>
      <c r="AFL80" s="134" t="s">
        <v>158</v>
      </c>
      <c r="AFM80" s="135">
        <v>8.0702476516346167</v>
      </c>
      <c r="AFN80" s="135">
        <v>3.2332258064516126</v>
      </c>
      <c r="AFO80" s="135" t="s">
        <v>1282</v>
      </c>
      <c r="AFP80" s="135">
        <v>14.707567567567567</v>
      </c>
      <c r="AFQ80" s="135">
        <v>3.0784615384615388</v>
      </c>
      <c r="AFR80" s="135" t="s">
        <v>1282</v>
      </c>
      <c r="AFS80" s="135" t="s">
        <v>1282</v>
      </c>
      <c r="AFT80" s="135" t="s">
        <v>1282</v>
      </c>
      <c r="AFU80" s="135" t="s">
        <v>1282</v>
      </c>
      <c r="AFV80" s="135" t="s">
        <v>158</v>
      </c>
      <c r="AFW80" s="135" t="s">
        <v>158</v>
      </c>
      <c r="AFX80" s="135" t="s">
        <v>158</v>
      </c>
      <c r="AFY80" s="135" t="s">
        <v>158</v>
      </c>
      <c r="AFZ80" s="135" t="s">
        <v>158</v>
      </c>
      <c r="AGA80" s="135" t="s">
        <v>158</v>
      </c>
      <c r="AGB80" s="135" t="s">
        <v>158</v>
      </c>
      <c r="AGC80" s="135" t="s">
        <v>158</v>
      </c>
      <c r="AGD80" s="135" t="s">
        <v>158</v>
      </c>
      <c r="AGE80" s="135" t="s">
        <v>158</v>
      </c>
      <c r="AGF80" s="135" t="s">
        <v>158</v>
      </c>
      <c r="AGG80" s="135" t="s">
        <v>158</v>
      </c>
      <c r="AGH80" s="135" t="s">
        <v>158</v>
      </c>
      <c r="AGI80" s="135" t="s">
        <v>158</v>
      </c>
      <c r="AGJ80" s="135" t="s">
        <v>158</v>
      </c>
      <c r="AGK80" s="135" t="s">
        <v>158</v>
      </c>
      <c r="AGL80" s="135" t="s">
        <v>158</v>
      </c>
    </row>
    <row r="81" spans="1:870" x14ac:dyDescent="0.2">
      <c r="A81" s="7">
        <v>79</v>
      </c>
      <c r="B81" s="1" t="s">
        <v>2548</v>
      </c>
      <c r="C81" s="1" t="s">
        <v>462</v>
      </c>
      <c r="D81" s="94">
        <v>2.8170000000000001E-3</v>
      </c>
      <c r="E81" s="95">
        <v>2.8310000000000002E-3</v>
      </c>
      <c r="F81" s="57">
        <v>1.1324000000000001E-2</v>
      </c>
      <c r="G81" s="58" t="s">
        <v>159</v>
      </c>
      <c r="H81" s="58">
        <v>1.1324000000000001E-2</v>
      </c>
      <c r="I81" s="226" t="s">
        <v>5</v>
      </c>
      <c r="J81" s="58" t="s">
        <v>159</v>
      </c>
      <c r="K81" s="58" t="s">
        <v>1280</v>
      </c>
      <c r="L81" s="226" t="s">
        <v>5</v>
      </c>
      <c r="M81" s="151">
        <v>1.1169999999999999E-2</v>
      </c>
      <c r="N81" s="124">
        <v>1.0963000000000001E-2</v>
      </c>
      <c r="O81" s="124">
        <v>1.0747E-2</v>
      </c>
      <c r="P81" s="124">
        <v>1.0534E-2</v>
      </c>
      <c r="Q81" s="124">
        <v>1.0353000000000001E-2</v>
      </c>
      <c r="R81" s="124">
        <v>1.0150000000000001E-2</v>
      </c>
      <c r="S81" s="124">
        <v>7.4999999999999997E-3</v>
      </c>
      <c r="T81" s="124" t="s">
        <v>1353</v>
      </c>
      <c r="U81" s="124" t="s">
        <v>5</v>
      </c>
      <c r="V81" s="124" t="s">
        <v>5</v>
      </c>
      <c r="W81" s="124" t="s">
        <v>5</v>
      </c>
      <c r="X81" s="124" t="s">
        <v>5</v>
      </c>
      <c r="Y81" s="124" t="s">
        <v>5</v>
      </c>
      <c r="Z81" s="124" t="s">
        <v>5</v>
      </c>
      <c r="AA81" s="124" t="s">
        <v>5</v>
      </c>
      <c r="AB81" s="124" t="s">
        <v>5</v>
      </c>
      <c r="AC81" s="143" t="s">
        <v>5</v>
      </c>
      <c r="AD81" s="124" t="s">
        <v>5</v>
      </c>
      <c r="AE81" s="124" t="s">
        <v>5</v>
      </c>
      <c r="AF81" s="124" t="s">
        <v>5</v>
      </c>
      <c r="AG81" s="124" t="s">
        <v>5</v>
      </c>
      <c r="AH81" s="137" t="s">
        <v>5</v>
      </c>
      <c r="AI81" s="137" t="s">
        <v>5</v>
      </c>
      <c r="AJ81" s="137" t="s">
        <v>5</v>
      </c>
      <c r="AK81" s="137" t="s">
        <v>5</v>
      </c>
      <c r="AL81" s="137" t="s">
        <v>5</v>
      </c>
      <c r="AM81" s="137" t="s">
        <v>5</v>
      </c>
      <c r="AN81" s="137" t="s">
        <v>5</v>
      </c>
      <c r="AO81" s="137" t="s">
        <v>5</v>
      </c>
      <c r="AP81" s="137" t="s">
        <v>5</v>
      </c>
      <c r="AQ81" s="137" t="s">
        <v>5</v>
      </c>
      <c r="AR81" s="137" t="s">
        <v>5</v>
      </c>
      <c r="AS81" s="137" t="s">
        <v>5</v>
      </c>
      <c r="AT81" s="137" t="s">
        <v>5</v>
      </c>
      <c r="AU81" s="137" t="s">
        <v>5</v>
      </c>
      <c r="AV81" s="137" t="s">
        <v>5</v>
      </c>
      <c r="AW81" s="137" t="s">
        <v>5</v>
      </c>
      <c r="AX81" s="137" t="s">
        <v>5</v>
      </c>
      <c r="AY81" s="137" t="s">
        <v>5</v>
      </c>
      <c r="AZ81" s="137" t="s">
        <v>5</v>
      </c>
      <c r="BA81" s="137" t="s">
        <v>5</v>
      </c>
      <c r="BB81" s="137" t="s">
        <v>5</v>
      </c>
      <c r="BC81" s="137" t="s">
        <v>5</v>
      </c>
      <c r="BD81" s="137" t="s">
        <v>5</v>
      </c>
      <c r="BE81" s="137" t="s">
        <v>5</v>
      </c>
      <c r="BF81" s="137" t="s">
        <v>5</v>
      </c>
      <c r="BG81" s="137" t="s">
        <v>5</v>
      </c>
      <c r="BH81" s="137" t="s">
        <v>5</v>
      </c>
      <c r="BI81" s="137" t="s">
        <v>5</v>
      </c>
      <c r="BJ81" s="137" t="s">
        <v>5</v>
      </c>
      <c r="BK81" s="137" t="s">
        <v>5</v>
      </c>
      <c r="BL81" s="137" t="s">
        <v>5</v>
      </c>
      <c r="BM81" s="126">
        <v>1.8881692967253283E-2</v>
      </c>
      <c r="BN81" s="125">
        <v>2.0098632176421383E-2</v>
      </c>
      <c r="BO81" s="125">
        <v>2.0220239225365422E-2</v>
      </c>
      <c r="BP81" s="125">
        <v>1.7482855211049753E-2</v>
      </c>
      <c r="BQ81" s="125">
        <v>2.0000000000000018E-2</v>
      </c>
      <c r="BR81" s="125">
        <v>0.3533333333333335</v>
      </c>
      <c r="BS81" s="125" t="s">
        <v>158</v>
      </c>
      <c r="BT81" s="125" t="s">
        <v>158</v>
      </c>
      <c r="BU81" s="125" t="s">
        <v>158</v>
      </c>
      <c r="BV81" s="125" t="s">
        <v>158</v>
      </c>
      <c r="BW81" s="125" t="s">
        <v>158</v>
      </c>
      <c r="BX81" s="125" t="s">
        <v>158</v>
      </c>
      <c r="BY81" s="125" t="s">
        <v>158</v>
      </c>
      <c r="BZ81" s="125" t="s">
        <v>158</v>
      </c>
      <c r="CA81" s="125" t="s">
        <v>158</v>
      </c>
      <c r="CB81" s="125" t="s">
        <v>158</v>
      </c>
      <c r="CC81" s="125" t="s">
        <v>158</v>
      </c>
      <c r="CD81" s="125" t="s">
        <v>158</v>
      </c>
      <c r="CE81" s="125" t="s">
        <v>158</v>
      </c>
      <c r="CF81" s="125" t="s">
        <v>158</v>
      </c>
      <c r="CG81" s="125" t="s">
        <v>158</v>
      </c>
      <c r="CH81" s="125" t="s">
        <v>158</v>
      </c>
      <c r="CI81" s="125" t="s">
        <v>158</v>
      </c>
      <c r="CJ81" s="125" t="s">
        <v>158</v>
      </c>
      <c r="CK81" s="125" t="s">
        <v>158</v>
      </c>
      <c r="CL81" s="125" t="s">
        <v>158</v>
      </c>
      <c r="CM81" s="125" t="s">
        <v>158</v>
      </c>
      <c r="CN81" s="125" t="s">
        <v>158</v>
      </c>
      <c r="CO81" s="125" t="s">
        <v>158</v>
      </c>
      <c r="CP81" s="125" t="s">
        <v>158</v>
      </c>
      <c r="CQ81" s="125" t="s">
        <v>158</v>
      </c>
      <c r="CR81" s="125" t="s">
        <v>158</v>
      </c>
      <c r="CS81" s="125" t="s">
        <v>158</v>
      </c>
      <c r="CT81" s="125" t="s">
        <v>158</v>
      </c>
      <c r="CU81" s="125" t="s">
        <v>158</v>
      </c>
      <c r="CV81" s="125" t="s">
        <v>158</v>
      </c>
      <c r="CW81" s="125" t="s">
        <v>158</v>
      </c>
      <c r="CX81" s="125" t="s">
        <v>158</v>
      </c>
      <c r="CY81" s="125" t="s">
        <v>158</v>
      </c>
      <c r="CZ81" s="125" t="s">
        <v>158</v>
      </c>
      <c r="DA81" s="125" t="s">
        <v>158</v>
      </c>
      <c r="DB81" s="125" t="s">
        <v>158</v>
      </c>
      <c r="DC81" s="125" t="s">
        <v>158</v>
      </c>
      <c r="DD81" s="125" t="s">
        <v>158</v>
      </c>
      <c r="DE81" s="125" t="s">
        <v>158</v>
      </c>
      <c r="DF81" s="125" t="s">
        <v>158</v>
      </c>
      <c r="DG81" s="125" t="s">
        <v>158</v>
      </c>
      <c r="DH81" s="125" t="s">
        <v>158</v>
      </c>
      <c r="DI81" s="125" t="s">
        <v>158</v>
      </c>
      <c r="DJ81" s="125" t="s">
        <v>158</v>
      </c>
      <c r="DK81" s="125" t="s">
        <v>158</v>
      </c>
      <c r="DL81" s="127">
        <v>1.5135542193741146E-3</v>
      </c>
      <c r="DM81" s="128">
        <v>1.518421052631579E-3</v>
      </c>
      <c r="DN81" s="128">
        <v>2.5051282051282049E-3</v>
      </c>
      <c r="DO81" s="128">
        <v>2.7219638242894058E-3</v>
      </c>
      <c r="DP81" s="128">
        <v>3.582352941176471E-3</v>
      </c>
      <c r="DQ81" s="128">
        <v>3.5614035087719303E-3</v>
      </c>
      <c r="DR81" s="128">
        <v>5.0335570469798654E-3</v>
      </c>
      <c r="DS81" s="128" t="s">
        <v>158</v>
      </c>
      <c r="DT81" s="128" t="s">
        <v>158</v>
      </c>
      <c r="DU81" s="128" t="s">
        <v>158</v>
      </c>
      <c r="DV81" s="128" t="s">
        <v>158</v>
      </c>
      <c r="DW81" s="128" t="s">
        <v>158</v>
      </c>
      <c r="DX81" s="128" t="s">
        <v>158</v>
      </c>
      <c r="DY81" s="128" t="s">
        <v>158</v>
      </c>
      <c r="DZ81" s="128" t="s">
        <v>158</v>
      </c>
      <c r="EA81" s="128" t="s">
        <v>158</v>
      </c>
      <c r="EB81" s="128" t="s">
        <v>158</v>
      </c>
      <c r="EC81" s="128" t="s">
        <v>158</v>
      </c>
      <c r="ED81" s="128" t="s">
        <v>158</v>
      </c>
      <c r="EE81" s="128" t="s">
        <v>158</v>
      </c>
      <c r="EF81" s="128" t="s">
        <v>158</v>
      </c>
      <c r="EG81" s="128" t="s">
        <v>158</v>
      </c>
      <c r="EH81" s="128" t="s">
        <v>158</v>
      </c>
      <c r="EI81" s="128" t="s">
        <v>158</v>
      </c>
      <c r="EJ81" s="128" t="s">
        <v>158</v>
      </c>
      <c r="EK81" s="128" t="s">
        <v>158</v>
      </c>
      <c r="EL81" s="128" t="s">
        <v>158</v>
      </c>
      <c r="EM81" s="127">
        <v>1.7717109938077346E-3</v>
      </c>
      <c r="EN81" s="128">
        <v>2.1676760435786133E-3</v>
      </c>
      <c r="EO81" s="128">
        <v>3.179585798816568E-3</v>
      </c>
      <c r="EP81" s="128">
        <v>3.4996677740863789E-3</v>
      </c>
      <c r="EQ81" s="128">
        <v>4.1247011952191244E-3</v>
      </c>
      <c r="ER81" s="128">
        <v>4.5720720720720722E-3</v>
      </c>
      <c r="ES81" s="128">
        <v>8.0645161290322578E-3</v>
      </c>
      <c r="ET81" s="128" t="s">
        <v>158</v>
      </c>
      <c r="EU81" s="128" t="s">
        <v>158</v>
      </c>
      <c r="EV81" s="128" t="s">
        <v>158</v>
      </c>
      <c r="EW81" s="128" t="s">
        <v>158</v>
      </c>
      <c r="EX81" s="128" t="s">
        <v>158</v>
      </c>
      <c r="EY81" s="128" t="s">
        <v>158</v>
      </c>
      <c r="EZ81" s="128" t="s">
        <v>158</v>
      </c>
      <c r="FA81" s="128" t="s">
        <v>158</v>
      </c>
      <c r="FB81" s="128" t="s">
        <v>158</v>
      </c>
      <c r="FC81" s="128" t="s">
        <v>158</v>
      </c>
      <c r="FD81" s="128" t="s">
        <v>158</v>
      </c>
      <c r="FE81" s="128" t="s">
        <v>158</v>
      </c>
      <c r="FF81" s="128" t="s">
        <v>158</v>
      </c>
      <c r="FG81" s="128" t="s">
        <v>158</v>
      </c>
      <c r="FH81" s="128" t="s">
        <v>158</v>
      </c>
      <c r="FI81" s="128" t="s">
        <v>158</v>
      </c>
      <c r="FJ81" s="128" t="s">
        <v>158</v>
      </c>
      <c r="FK81" s="128" t="s">
        <v>158</v>
      </c>
      <c r="FL81" s="128" t="s">
        <v>158</v>
      </c>
      <c r="FM81" s="128" t="s">
        <v>158</v>
      </c>
      <c r="FN81" s="127">
        <v>2.1155302189666846E-3</v>
      </c>
      <c r="FO81" s="128">
        <v>2.9790760869565216E-3</v>
      </c>
      <c r="FP81" s="128">
        <v>5.6563157894736846E-3</v>
      </c>
      <c r="FQ81" s="128">
        <v>4.6610619469026554E-3</v>
      </c>
      <c r="FR81" s="128">
        <v>4.580973451327435E-3</v>
      </c>
      <c r="FS81" s="128">
        <v>7.000000000000001E-3</v>
      </c>
      <c r="FT81" s="128">
        <v>1.2500000000000001E-2</v>
      </c>
      <c r="FU81" s="128" t="s">
        <v>158</v>
      </c>
      <c r="FV81" s="128" t="s">
        <v>158</v>
      </c>
      <c r="FW81" s="128" t="s">
        <v>158</v>
      </c>
      <c r="FX81" s="128" t="s">
        <v>158</v>
      </c>
      <c r="FY81" s="128" t="s">
        <v>158</v>
      </c>
      <c r="FZ81" s="128" t="s">
        <v>158</v>
      </c>
      <c r="GA81" s="128" t="s">
        <v>158</v>
      </c>
      <c r="GB81" s="128" t="s">
        <v>158</v>
      </c>
      <c r="GC81" s="128" t="s">
        <v>158</v>
      </c>
      <c r="GD81" s="128" t="s">
        <v>158</v>
      </c>
      <c r="GE81" s="128" t="s">
        <v>158</v>
      </c>
      <c r="GF81" s="128" t="s">
        <v>158</v>
      </c>
      <c r="GG81" s="128" t="s">
        <v>158</v>
      </c>
      <c r="GH81" s="128" t="s">
        <v>158</v>
      </c>
      <c r="GI81" s="128" t="s">
        <v>158</v>
      </c>
      <c r="GJ81" s="128" t="s">
        <v>158</v>
      </c>
      <c r="GK81" s="128" t="s">
        <v>158</v>
      </c>
      <c r="GL81" s="128" t="s">
        <v>158</v>
      </c>
      <c r="GM81" s="128" t="s">
        <v>158</v>
      </c>
      <c r="GN81" s="128" t="s">
        <v>158</v>
      </c>
      <c r="GO81" s="109" t="s">
        <v>158</v>
      </c>
      <c r="GP81" s="141">
        <v>-0.1</v>
      </c>
      <c r="GQ81" s="141">
        <v>-0.09</v>
      </c>
      <c r="GR81" s="141">
        <v>-0.13</v>
      </c>
      <c r="GS81" s="141">
        <v>-7.0000000000000007E-2</v>
      </c>
      <c r="GT81" s="141">
        <v>-0.04</v>
      </c>
      <c r="GU81" s="141">
        <v>-0.1</v>
      </c>
      <c r="GV81" s="129">
        <v>-0.06</v>
      </c>
      <c r="GW81" s="129">
        <v>-0.03</v>
      </c>
      <c r="GX81" s="129">
        <v>-0.02</v>
      </c>
      <c r="GY81" s="129">
        <v>-0.02</v>
      </c>
      <c r="GZ81" s="129">
        <v>-0.01</v>
      </c>
      <c r="HA81" s="129">
        <v>-0.01</v>
      </c>
      <c r="HB81" s="129">
        <v>-0.02</v>
      </c>
      <c r="HC81" s="129">
        <v>-0.01</v>
      </c>
      <c r="HD81" s="129" t="s">
        <v>158</v>
      </c>
      <c r="HE81" s="129" t="s">
        <v>158</v>
      </c>
      <c r="HF81" s="231" t="s">
        <v>158</v>
      </c>
      <c r="HG81" s="231" t="s">
        <v>158</v>
      </c>
      <c r="HH81" s="231" t="s">
        <v>158</v>
      </c>
      <c r="HI81" s="231" t="s">
        <v>158</v>
      </c>
      <c r="HJ81" s="231" t="s">
        <v>158</v>
      </c>
      <c r="HK81" s="231" t="s">
        <v>158</v>
      </c>
      <c r="HL81" s="231" t="s">
        <v>158</v>
      </c>
      <c r="HM81" s="231" t="s">
        <v>158</v>
      </c>
      <c r="HN81" s="231" t="s">
        <v>158</v>
      </c>
      <c r="HO81" s="231" t="s">
        <v>158</v>
      </c>
      <c r="HP81" s="232" t="s">
        <v>158</v>
      </c>
      <c r="HQ81" s="131" t="s">
        <v>1288</v>
      </c>
      <c r="HR81" s="131" t="s">
        <v>1288</v>
      </c>
      <c r="HS81" s="131" t="s">
        <v>1288</v>
      </c>
      <c r="HT81" s="131" t="s">
        <v>1288</v>
      </c>
      <c r="HU81" s="131" t="s">
        <v>1288</v>
      </c>
      <c r="HV81" s="131" t="s">
        <v>1288</v>
      </c>
      <c r="HW81" s="131" t="s">
        <v>1288</v>
      </c>
      <c r="HX81" s="131" t="s">
        <v>1288</v>
      </c>
      <c r="HY81" s="131" t="s">
        <v>1288</v>
      </c>
      <c r="HZ81" s="131" t="s">
        <v>1288</v>
      </c>
      <c r="IA81" s="131" t="s">
        <v>1288</v>
      </c>
      <c r="IB81" s="131" t="s">
        <v>1288</v>
      </c>
      <c r="IC81" s="131" t="s">
        <v>1288</v>
      </c>
      <c r="ID81" s="131" t="s">
        <v>1288</v>
      </c>
      <c r="IE81" s="131" t="s">
        <v>158</v>
      </c>
      <c r="IF81" s="131" t="s">
        <v>158</v>
      </c>
      <c r="IG81" s="131" t="s">
        <v>158</v>
      </c>
      <c r="IH81" s="131" t="s">
        <v>158</v>
      </c>
      <c r="II81" s="131" t="s">
        <v>158</v>
      </c>
      <c r="IJ81" s="131" t="s">
        <v>158</v>
      </c>
      <c r="IK81" s="131" t="s">
        <v>158</v>
      </c>
      <c r="IL81" s="131" t="s">
        <v>158</v>
      </c>
      <c r="IM81" s="131" t="s">
        <v>158</v>
      </c>
      <c r="IN81" s="131" t="s">
        <v>158</v>
      </c>
      <c r="IO81" s="131" t="s">
        <v>158</v>
      </c>
      <c r="IP81" s="131" t="s">
        <v>158</v>
      </c>
      <c r="IQ81" s="130" t="s">
        <v>158</v>
      </c>
      <c r="IR81" s="131" t="s">
        <v>1288</v>
      </c>
      <c r="IS81" s="131" t="s">
        <v>1288</v>
      </c>
      <c r="IT81" s="131" t="s">
        <v>1288</v>
      </c>
      <c r="IU81" s="131" t="s">
        <v>1288</v>
      </c>
      <c r="IV81" s="131" t="s">
        <v>1288</v>
      </c>
      <c r="IW81" s="131" t="s">
        <v>1288</v>
      </c>
      <c r="IX81" s="131" t="s">
        <v>1288</v>
      </c>
      <c r="IY81" s="131" t="s">
        <v>1288</v>
      </c>
      <c r="IZ81" s="131" t="s">
        <v>1288</v>
      </c>
      <c r="JA81" s="131" t="s">
        <v>1288</v>
      </c>
      <c r="JB81" s="131" t="s">
        <v>1288</v>
      </c>
      <c r="JC81" s="131" t="s">
        <v>1288</v>
      </c>
      <c r="JD81" s="131" t="s">
        <v>1288</v>
      </c>
      <c r="JE81" s="131" t="s">
        <v>1288</v>
      </c>
      <c r="JF81" s="131" t="s">
        <v>158</v>
      </c>
      <c r="JG81" s="131" t="s">
        <v>158</v>
      </c>
      <c r="JH81" s="131" t="s">
        <v>158</v>
      </c>
      <c r="JI81" s="131" t="s">
        <v>158</v>
      </c>
      <c r="JJ81" s="131" t="s">
        <v>158</v>
      </c>
      <c r="JK81" s="131" t="s">
        <v>158</v>
      </c>
      <c r="JL81" s="131" t="s">
        <v>158</v>
      </c>
      <c r="JM81" s="131" t="s">
        <v>158</v>
      </c>
      <c r="JN81" s="131" t="s">
        <v>158</v>
      </c>
      <c r="JO81" s="131" t="s">
        <v>158</v>
      </c>
      <c r="JP81" s="131" t="s">
        <v>158</v>
      </c>
      <c r="JQ81" s="131" t="s">
        <v>158</v>
      </c>
      <c r="JR81" s="130" t="s">
        <v>158</v>
      </c>
      <c r="JS81" s="131" t="s">
        <v>1288</v>
      </c>
      <c r="JT81" s="131" t="s">
        <v>1288</v>
      </c>
      <c r="JU81" s="131" t="s">
        <v>1288</v>
      </c>
      <c r="JV81" s="131" t="s">
        <v>1288</v>
      </c>
      <c r="JW81" s="131" t="s">
        <v>1288</v>
      </c>
      <c r="JX81" s="131" t="s">
        <v>1288</v>
      </c>
      <c r="JY81" s="131" t="s">
        <v>1288</v>
      </c>
      <c r="JZ81" s="131" t="s">
        <v>1288</v>
      </c>
      <c r="KA81" s="131" t="s">
        <v>1288</v>
      </c>
      <c r="KB81" s="131" t="s">
        <v>1288</v>
      </c>
      <c r="KC81" s="131" t="s">
        <v>1288</v>
      </c>
      <c r="KD81" s="131" t="s">
        <v>1288</v>
      </c>
      <c r="KE81" s="131" t="s">
        <v>1288</v>
      </c>
      <c r="KF81" s="131" t="s">
        <v>1288</v>
      </c>
      <c r="KG81" s="131" t="s">
        <v>158</v>
      </c>
      <c r="KH81" s="131" t="s">
        <v>158</v>
      </c>
      <c r="KI81" s="131" t="s">
        <v>158</v>
      </c>
      <c r="KJ81" s="131" t="s">
        <v>158</v>
      </c>
      <c r="KK81" s="131" t="s">
        <v>158</v>
      </c>
      <c r="KL81" s="131" t="s">
        <v>158</v>
      </c>
      <c r="KM81" s="131" t="s">
        <v>158</v>
      </c>
      <c r="KN81" s="131" t="s">
        <v>158</v>
      </c>
      <c r="KO81" s="131" t="s">
        <v>158</v>
      </c>
      <c r="KP81" s="131" t="s">
        <v>158</v>
      </c>
      <c r="KQ81" s="131" t="s">
        <v>158</v>
      </c>
      <c r="KR81" s="131" t="s">
        <v>158</v>
      </c>
      <c r="KS81" s="116" t="s">
        <v>158</v>
      </c>
      <c r="KT81" s="132">
        <v>0.56354102723897581</v>
      </c>
      <c r="KU81" s="132">
        <v>0.42699724517906334</v>
      </c>
      <c r="KV81" s="132">
        <v>0.375</v>
      </c>
      <c r="KW81" s="132">
        <v>0.27272727272727271</v>
      </c>
      <c r="KX81" s="132">
        <v>0.19558359621451105</v>
      </c>
      <c r="KY81" s="132">
        <v>0.13658536585365855</v>
      </c>
      <c r="KZ81" s="132">
        <v>0.14473684210526316</v>
      </c>
      <c r="LA81" s="132">
        <v>0.1388888888888889</v>
      </c>
      <c r="LB81" s="132">
        <v>0.15151515151515152</v>
      </c>
      <c r="LC81" s="132">
        <v>0.12121212121212122</v>
      </c>
      <c r="LD81" s="132">
        <v>0.11764705882352941</v>
      </c>
      <c r="LE81" s="132">
        <v>8.8235294117647065E-2</v>
      </c>
      <c r="LF81" s="132" t="s">
        <v>158</v>
      </c>
      <c r="LG81" s="132" t="s">
        <v>158</v>
      </c>
      <c r="LH81" s="132" t="s">
        <v>158</v>
      </c>
      <c r="LI81" s="132" t="s">
        <v>158</v>
      </c>
      <c r="LJ81" s="132" t="s">
        <v>158</v>
      </c>
      <c r="LK81" s="132" t="s">
        <v>158</v>
      </c>
      <c r="LL81" s="132" t="s">
        <v>158</v>
      </c>
      <c r="LM81" s="132" t="s">
        <v>158</v>
      </c>
      <c r="LN81" s="132" t="s">
        <v>158</v>
      </c>
      <c r="LO81" s="132" t="s">
        <v>158</v>
      </c>
      <c r="LP81" s="132" t="s">
        <v>158</v>
      </c>
      <c r="LQ81" s="132" t="s">
        <v>158</v>
      </c>
      <c r="LR81" s="132" t="s">
        <v>158</v>
      </c>
      <c r="LS81" s="132" t="s">
        <v>158</v>
      </c>
      <c r="LT81" s="130" t="s">
        <v>158</v>
      </c>
      <c r="LU81" s="131">
        <v>6.5301367994977504</v>
      </c>
      <c r="LV81" s="131">
        <v>4.4496774193548383</v>
      </c>
      <c r="LW81" s="131">
        <v>6.0266666666666664</v>
      </c>
      <c r="LX81" s="131">
        <v>8.2866666666666671</v>
      </c>
      <c r="LY81" s="131">
        <v>7.4137096774193543</v>
      </c>
      <c r="LZ81" s="131">
        <v>4.3928571428571423</v>
      </c>
      <c r="MA81" s="131">
        <v>2.3490909090909091</v>
      </c>
      <c r="MB81" s="131">
        <v>1.5119999999999998</v>
      </c>
      <c r="MC81" s="131">
        <v>1.32</v>
      </c>
      <c r="MD81" s="131">
        <v>0.99</v>
      </c>
      <c r="ME81" s="131">
        <v>1.02</v>
      </c>
      <c r="MF81" s="131">
        <v>0.67999999999999994</v>
      </c>
      <c r="MG81" s="131" t="s">
        <v>158</v>
      </c>
      <c r="MH81" s="131" t="s">
        <v>158</v>
      </c>
      <c r="MI81" s="131" t="s">
        <v>158</v>
      </c>
      <c r="MJ81" s="131" t="s">
        <v>158</v>
      </c>
      <c r="MK81" s="131" t="s">
        <v>158</v>
      </c>
      <c r="ML81" s="131" t="s">
        <v>158</v>
      </c>
      <c r="MM81" s="131" t="s">
        <v>158</v>
      </c>
      <c r="MN81" s="131" t="s">
        <v>158</v>
      </c>
      <c r="MO81" s="131" t="s">
        <v>158</v>
      </c>
      <c r="MP81" s="131" t="s">
        <v>158</v>
      </c>
      <c r="MQ81" s="131" t="s">
        <v>158</v>
      </c>
      <c r="MR81" s="131" t="s">
        <v>158</v>
      </c>
      <c r="MS81" s="131" t="s">
        <v>158</v>
      </c>
      <c r="MT81" s="131" t="s">
        <v>158</v>
      </c>
      <c r="MU81" s="130" t="s">
        <v>158</v>
      </c>
      <c r="MV81" s="131">
        <v>8.9744841908306263</v>
      </c>
      <c r="MW81" s="131">
        <v>7.9157419354838714</v>
      </c>
      <c r="MX81" s="131">
        <v>8.0266666666666655</v>
      </c>
      <c r="MY81" s="131">
        <v>9.2033333333333331</v>
      </c>
      <c r="MZ81" s="131">
        <v>11.350645161290323</v>
      </c>
      <c r="NA81" s="131">
        <v>6.808928571428571</v>
      </c>
      <c r="NB81" s="131">
        <v>3.730909090909091</v>
      </c>
      <c r="NC81" s="131">
        <v>2.5199999999999996</v>
      </c>
      <c r="ND81" s="131">
        <v>1.98</v>
      </c>
      <c r="NE81" s="131">
        <v>1.7324999999999999</v>
      </c>
      <c r="NF81" s="131">
        <v>1.615</v>
      </c>
      <c r="NG81" s="131">
        <v>1.4733333333333334</v>
      </c>
      <c r="NH81" s="131" t="s">
        <v>158</v>
      </c>
      <c r="NI81" s="131" t="s">
        <v>158</v>
      </c>
      <c r="NJ81" s="131" t="s">
        <v>158</v>
      </c>
      <c r="NK81" s="131" t="s">
        <v>158</v>
      </c>
      <c r="NL81" s="131" t="s">
        <v>158</v>
      </c>
      <c r="NM81" s="131" t="s">
        <v>158</v>
      </c>
      <c r="NN81" s="131" t="s">
        <v>158</v>
      </c>
      <c r="NO81" s="131" t="s">
        <v>158</v>
      </c>
      <c r="NP81" s="131" t="s">
        <v>158</v>
      </c>
      <c r="NQ81" s="131" t="s">
        <v>158</v>
      </c>
      <c r="NR81" s="131" t="s">
        <v>158</v>
      </c>
      <c r="NS81" s="131" t="s">
        <v>158</v>
      </c>
      <c r="NT81" s="131" t="s">
        <v>158</v>
      </c>
      <c r="NU81" s="131" t="s">
        <v>158</v>
      </c>
      <c r="NV81" s="130" t="s">
        <v>158</v>
      </c>
      <c r="NW81" s="131">
        <v>12.811844481623304</v>
      </c>
      <c r="NX81" s="131">
        <v>10.046903225806451</v>
      </c>
      <c r="NY81" s="131">
        <v>10.32</v>
      </c>
      <c r="NZ81" s="131">
        <v>10.596666666666668</v>
      </c>
      <c r="OA81" s="131">
        <v>14.571774193548388</v>
      </c>
      <c r="OB81" s="131">
        <v>10.90892857142857</v>
      </c>
      <c r="OC81" s="131">
        <v>5.8727272727272721</v>
      </c>
      <c r="OD81" s="131">
        <v>3.5999999999999996</v>
      </c>
      <c r="OE81" s="131">
        <v>2.3759999999999999</v>
      </c>
      <c r="OF81" s="131">
        <v>2.145</v>
      </c>
      <c r="OG81" s="131">
        <v>2.5499999999999998</v>
      </c>
      <c r="OH81" s="131">
        <v>2.7199999999999998</v>
      </c>
      <c r="OI81" s="131" t="s">
        <v>158</v>
      </c>
      <c r="OJ81" s="131" t="s">
        <v>158</v>
      </c>
      <c r="OK81" s="131" t="s">
        <v>158</v>
      </c>
      <c r="OL81" s="131" t="s">
        <v>158</v>
      </c>
      <c r="OM81" s="131" t="s">
        <v>158</v>
      </c>
      <c r="ON81" s="131" t="s">
        <v>158</v>
      </c>
      <c r="OO81" s="131" t="s">
        <v>158</v>
      </c>
      <c r="OP81" s="131" t="s">
        <v>158</v>
      </c>
      <c r="OQ81" s="131" t="s">
        <v>158</v>
      </c>
      <c r="OR81" s="131" t="s">
        <v>158</v>
      </c>
      <c r="OS81" s="131" t="s">
        <v>158</v>
      </c>
      <c r="OT81" s="131" t="s">
        <v>158</v>
      </c>
      <c r="OU81" s="131" t="s">
        <v>158</v>
      </c>
      <c r="OV81" s="131" t="s">
        <v>158</v>
      </c>
      <c r="OW81" s="378" t="s">
        <v>158</v>
      </c>
      <c r="OX81" s="132">
        <v>0.15400752194840128</v>
      </c>
      <c r="OY81" s="132">
        <v>0.1184573002754821</v>
      </c>
      <c r="OZ81" s="132">
        <v>0.1111111111111111</v>
      </c>
      <c r="PA81" s="132">
        <v>7.1022727272727279E-2</v>
      </c>
      <c r="PB81" s="132">
        <v>3.4700315457413249E-2</v>
      </c>
      <c r="PC81" s="132">
        <v>4.878048780487805E-2</v>
      </c>
      <c r="PD81" s="132">
        <v>2.6315789473684209E-2</v>
      </c>
      <c r="PE81" s="132">
        <v>0</v>
      </c>
      <c r="PF81" s="132">
        <v>3.0303030303030304E-2</v>
      </c>
      <c r="PG81" s="132">
        <v>3.0303030303030304E-2</v>
      </c>
      <c r="PH81" s="132">
        <v>2.9411764705882353E-2</v>
      </c>
      <c r="PI81" s="132">
        <v>0</v>
      </c>
      <c r="PJ81" s="132" t="s">
        <v>158</v>
      </c>
      <c r="PK81" s="132" t="s">
        <v>158</v>
      </c>
      <c r="PL81" s="132" t="s">
        <v>158</v>
      </c>
      <c r="PM81" s="132" t="s">
        <v>158</v>
      </c>
      <c r="PN81" s="132" t="s">
        <v>158</v>
      </c>
      <c r="PO81" s="132" t="s">
        <v>158</v>
      </c>
      <c r="PP81" s="132" t="s">
        <v>158</v>
      </c>
      <c r="PQ81" s="132" t="s">
        <v>158</v>
      </c>
      <c r="PR81" s="132" t="s">
        <v>158</v>
      </c>
      <c r="PS81" s="132" t="s">
        <v>158</v>
      </c>
      <c r="PT81" s="132" t="s">
        <v>158</v>
      </c>
      <c r="PU81" s="132" t="s">
        <v>158</v>
      </c>
      <c r="PV81" s="132" t="s">
        <v>158</v>
      </c>
      <c r="PW81" s="132" t="s">
        <v>158</v>
      </c>
      <c r="PX81" s="130" t="s">
        <v>158</v>
      </c>
      <c r="PY81" s="131">
        <v>23.894936776094276</v>
      </c>
      <c r="PZ81" s="131">
        <v>16.039534883720929</v>
      </c>
      <c r="QA81" s="131">
        <v>20.34</v>
      </c>
      <c r="QB81" s="131">
        <v>31.820799999999995</v>
      </c>
      <c r="QC81" s="131">
        <v>41.786363636363639</v>
      </c>
      <c r="QD81" s="131">
        <v>12.299999999999999</v>
      </c>
      <c r="QE81" s="131">
        <v>12.920000000000002</v>
      </c>
      <c r="QF81" s="131" t="s">
        <v>1307</v>
      </c>
      <c r="QG81" s="131">
        <v>6.6000000000000005</v>
      </c>
      <c r="QH81" s="131">
        <v>3.96</v>
      </c>
      <c r="QI81" s="131">
        <v>4.08</v>
      </c>
      <c r="QJ81" s="131" t="s">
        <v>1307</v>
      </c>
      <c r="QK81" s="131" t="s">
        <v>158</v>
      </c>
      <c r="QL81" s="131" t="s">
        <v>158</v>
      </c>
      <c r="QM81" s="131" t="s">
        <v>158</v>
      </c>
      <c r="QN81" s="131" t="s">
        <v>158</v>
      </c>
      <c r="QO81" s="131" t="s">
        <v>158</v>
      </c>
      <c r="QP81" s="131" t="s">
        <v>158</v>
      </c>
      <c r="QQ81" s="131" t="s">
        <v>158</v>
      </c>
      <c r="QR81" s="131" t="s">
        <v>158</v>
      </c>
      <c r="QS81" s="131" t="s">
        <v>158</v>
      </c>
      <c r="QT81" s="131" t="s">
        <v>158</v>
      </c>
      <c r="QU81" s="131" t="s">
        <v>158</v>
      </c>
      <c r="QV81" s="131" t="s">
        <v>158</v>
      </c>
      <c r="QW81" s="131" t="s">
        <v>158</v>
      </c>
      <c r="QX81" s="131" t="s">
        <v>158</v>
      </c>
      <c r="QY81" s="130" t="s">
        <v>158</v>
      </c>
      <c r="QZ81" s="131">
        <v>32.839240420575706</v>
      </c>
      <c r="RA81" s="131">
        <v>28.533488372093021</v>
      </c>
      <c r="RB81" s="131">
        <v>27.09</v>
      </c>
      <c r="RC81" s="131">
        <v>35.340799999999994</v>
      </c>
      <c r="RD81" s="131">
        <v>63.976363636363644</v>
      </c>
      <c r="RE81" s="131">
        <v>19.065000000000001</v>
      </c>
      <c r="RF81" s="131">
        <v>20.520000000000003</v>
      </c>
      <c r="RG81" s="131" t="s">
        <v>1307</v>
      </c>
      <c r="RH81" s="131">
        <v>9.8999999999999986</v>
      </c>
      <c r="RI81" s="131">
        <v>6.93</v>
      </c>
      <c r="RJ81" s="131">
        <v>6.46</v>
      </c>
      <c r="RK81" s="131" t="s">
        <v>1307</v>
      </c>
      <c r="RL81" s="131" t="s">
        <v>158</v>
      </c>
      <c r="RM81" s="131" t="s">
        <v>158</v>
      </c>
      <c r="RN81" s="131" t="s">
        <v>158</v>
      </c>
      <c r="RO81" s="131" t="s">
        <v>158</v>
      </c>
      <c r="RP81" s="131" t="s">
        <v>158</v>
      </c>
      <c r="RQ81" s="131" t="s">
        <v>158</v>
      </c>
      <c r="RR81" s="131" t="s">
        <v>158</v>
      </c>
      <c r="RS81" s="131" t="s">
        <v>158</v>
      </c>
      <c r="RT81" s="131" t="s">
        <v>158</v>
      </c>
      <c r="RU81" s="131" t="s">
        <v>158</v>
      </c>
      <c r="RV81" s="131" t="s">
        <v>158</v>
      </c>
      <c r="RW81" s="131" t="s">
        <v>158</v>
      </c>
      <c r="RX81" s="131" t="s">
        <v>158</v>
      </c>
      <c r="RY81" s="131" t="s">
        <v>158</v>
      </c>
      <c r="RZ81" s="130" t="s">
        <v>158</v>
      </c>
      <c r="SA81" s="131">
        <v>46.880827044402352</v>
      </c>
      <c r="SB81" s="131">
        <v>36.215581395348835</v>
      </c>
      <c r="SC81" s="131">
        <v>34.830000000000005</v>
      </c>
      <c r="SD81" s="131">
        <v>40.691199999999995</v>
      </c>
      <c r="SE81" s="131">
        <v>82.13181818181819</v>
      </c>
      <c r="SF81" s="131">
        <v>30.544999999999998</v>
      </c>
      <c r="SG81" s="131">
        <v>32.300000000000004</v>
      </c>
      <c r="SH81" s="131" t="s">
        <v>1307</v>
      </c>
      <c r="SI81" s="131">
        <v>11.879999999999999</v>
      </c>
      <c r="SJ81" s="131">
        <v>8.58</v>
      </c>
      <c r="SK81" s="131">
        <v>10.199999999999999</v>
      </c>
      <c r="SL81" s="131" t="s">
        <v>1307</v>
      </c>
      <c r="SM81" s="131" t="s">
        <v>158</v>
      </c>
      <c r="SN81" s="131" t="s">
        <v>158</v>
      </c>
      <c r="SO81" s="131" t="s">
        <v>158</v>
      </c>
      <c r="SP81" s="131" t="s">
        <v>158</v>
      </c>
      <c r="SQ81" s="131" t="s">
        <v>158</v>
      </c>
      <c r="SR81" s="131" t="s">
        <v>158</v>
      </c>
      <c r="SS81" s="131" t="s">
        <v>158</v>
      </c>
      <c r="ST81" s="131" t="s">
        <v>158</v>
      </c>
      <c r="SU81" s="131" t="s">
        <v>158</v>
      </c>
      <c r="SV81" s="131" t="s">
        <v>158</v>
      </c>
      <c r="SW81" s="131" t="s">
        <v>158</v>
      </c>
      <c r="SX81" s="131" t="s">
        <v>158</v>
      </c>
      <c r="SY81" s="131" t="s">
        <v>158</v>
      </c>
      <c r="SZ81" s="131" t="s">
        <v>158</v>
      </c>
      <c r="TA81" s="378" t="s">
        <v>158</v>
      </c>
      <c r="TB81" s="132">
        <v>0.15400752194840128</v>
      </c>
      <c r="TC81" s="132">
        <v>0.1184573002754821</v>
      </c>
      <c r="TD81" s="132">
        <v>0.1111111111111111</v>
      </c>
      <c r="TE81" s="132">
        <v>7.1022727272727279E-2</v>
      </c>
      <c r="TF81" s="132">
        <v>3.4700315457413249E-2</v>
      </c>
      <c r="TG81" s="132">
        <v>-0.59024390243902436</v>
      </c>
      <c r="TH81" s="132">
        <v>-1.3947368421052631</v>
      </c>
      <c r="TI81" s="132">
        <v>-0.1111111111111111</v>
      </c>
      <c r="TJ81" s="132">
        <v>0</v>
      </c>
      <c r="TK81" s="132">
        <v>-6.0606060606060608E-2</v>
      </c>
      <c r="TL81" s="132">
        <v>-2.9411764705882353E-2</v>
      </c>
      <c r="TM81" s="132">
        <v>-8.8235294117647065E-2</v>
      </c>
      <c r="TN81" s="132" t="s">
        <v>158</v>
      </c>
      <c r="TO81" s="132" t="s">
        <v>158</v>
      </c>
      <c r="TP81" s="132" t="s">
        <v>158</v>
      </c>
      <c r="TQ81" s="132" t="s">
        <v>158</v>
      </c>
      <c r="TR81" s="132" t="s">
        <v>158</v>
      </c>
      <c r="TS81" s="132" t="s">
        <v>158</v>
      </c>
      <c r="TT81" s="132" t="s">
        <v>158</v>
      </c>
      <c r="TU81" s="132" t="s">
        <v>158</v>
      </c>
      <c r="TV81" s="132" t="s">
        <v>158</v>
      </c>
      <c r="TW81" s="132" t="s">
        <v>158</v>
      </c>
      <c r="TX81" s="132" t="s">
        <v>158</v>
      </c>
      <c r="TY81" s="132" t="s">
        <v>158</v>
      </c>
      <c r="TZ81" s="132" t="s">
        <v>158</v>
      </c>
      <c r="UA81" s="132" t="s">
        <v>158</v>
      </c>
      <c r="UB81" s="235" t="s">
        <v>158</v>
      </c>
      <c r="UC81" s="236">
        <v>0.55000000000000004</v>
      </c>
      <c r="UD81" s="236">
        <v>0.56000000000000005</v>
      </c>
      <c r="UE81" s="236">
        <v>0.67</v>
      </c>
      <c r="UF81" s="236">
        <v>0.73</v>
      </c>
      <c r="UG81" s="236">
        <v>0.73</v>
      </c>
      <c r="UH81" s="236">
        <v>0.42</v>
      </c>
      <c r="UI81" s="236">
        <v>0.14000000000000001</v>
      </c>
      <c r="UJ81" s="236">
        <v>0.1</v>
      </c>
      <c r="UK81" s="236">
        <v>0.11</v>
      </c>
      <c r="UL81" s="236">
        <v>0.13</v>
      </c>
      <c r="UM81" s="236">
        <v>0.15</v>
      </c>
      <c r="UN81" s="236">
        <v>0.16</v>
      </c>
      <c r="UO81" s="231" t="s">
        <v>5</v>
      </c>
      <c r="UP81" s="231" t="s">
        <v>5</v>
      </c>
      <c r="UQ81" s="231" t="s">
        <v>5</v>
      </c>
      <c r="UR81" s="231" t="s">
        <v>5</v>
      </c>
      <c r="US81" s="231" t="s">
        <v>5</v>
      </c>
      <c r="UT81" s="231" t="s">
        <v>5</v>
      </c>
      <c r="UU81" s="231" t="s">
        <v>5</v>
      </c>
      <c r="UV81" s="231" t="s">
        <v>5</v>
      </c>
      <c r="UW81" s="231" t="s">
        <v>5</v>
      </c>
      <c r="UX81" s="231" t="s">
        <v>5</v>
      </c>
      <c r="UY81" s="231" t="s">
        <v>5</v>
      </c>
      <c r="UZ81" s="231" t="s">
        <v>5</v>
      </c>
      <c r="VA81" s="231" t="s">
        <v>5</v>
      </c>
      <c r="VB81" s="231" t="s">
        <v>5</v>
      </c>
      <c r="VC81" s="130" t="s">
        <v>158</v>
      </c>
      <c r="VD81" s="131">
        <v>6.6909090909090905</v>
      </c>
      <c r="VE81" s="131">
        <v>3.3928571428571423</v>
      </c>
      <c r="VF81" s="131">
        <v>3.3731343283582085</v>
      </c>
      <c r="VG81" s="131">
        <v>3.095890410958904</v>
      </c>
      <c r="VH81" s="131">
        <v>1.9863013698630136</v>
      </c>
      <c r="VI81" s="131">
        <v>1.4285714285714286</v>
      </c>
      <c r="VJ81" s="131">
        <v>2.4285714285714284</v>
      </c>
      <c r="VK81" s="131">
        <v>2.0999999999999996</v>
      </c>
      <c r="VL81" s="131">
        <v>1.8181818181818183</v>
      </c>
      <c r="VM81" s="131">
        <v>0.92307692307692302</v>
      </c>
      <c r="VN81" s="131">
        <v>0.8</v>
      </c>
      <c r="VO81" s="131">
        <v>0.375</v>
      </c>
      <c r="VP81" s="131" t="s">
        <v>158</v>
      </c>
      <c r="VQ81" s="131" t="s">
        <v>158</v>
      </c>
      <c r="VR81" s="131" t="s">
        <v>158</v>
      </c>
      <c r="VS81" s="131" t="s">
        <v>158</v>
      </c>
      <c r="VT81" s="131" t="s">
        <v>158</v>
      </c>
      <c r="VU81" s="131" t="s">
        <v>158</v>
      </c>
      <c r="VV81" s="131" t="s">
        <v>158</v>
      </c>
      <c r="VW81" s="131" t="s">
        <v>158</v>
      </c>
      <c r="VX81" s="131" t="s">
        <v>158</v>
      </c>
      <c r="VY81" s="131" t="s">
        <v>158</v>
      </c>
      <c r="VZ81" s="131" t="s">
        <v>158</v>
      </c>
      <c r="WA81" s="131" t="s">
        <v>158</v>
      </c>
      <c r="WB81" s="131" t="s">
        <v>158</v>
      </c>
      <c r="WC81" s="131" t="s">
        <v>158</v>
      </c>
      <c r="WD81" s="130" t="s">
        <v>158</v>
      </c>
      <c r="WE81" s="131">
        <v>9.1954364360738889</v>
      </c>
      <c r="WF81" s="131">
        <v>6.0357142857142847</v>
      </c>
      <c r="WG81" s="131">
        <v>4.4925373134328348</v>
      </c>
      <c r="WH81" s="131">
        <v>3.4383561643835616</v>
      </c>
      <c r="WI81" s="131">
        <v>3.0410958904109591</v>
      </c>
      <c r="WJ81" s="131">
        <v>2.2142857142857144</v>
      </c>
      <c r="WK81" s="131">
        <v>3.8571428571428572</v>
      </c>
      <c r="WL81" s="131">
        <v>3.4999999999999996</v>
      </c>
      <c r="WM81" s="131">
        <v>2.7272727272727271</v>
      </c>
      <c r="WN81" s="131">
        <v>1.6153846153846152</v>
      </c>
      <c r="WO81" s="131">
        <v>1.2666666666666668</v>
      </c>
      <c r="WP81" s="131">
        <v>0.8125</v>
      </c>
      <c r="WQ81" s="131" t="s">
        <v>158</v>
      </c>
      <c r="WR81" s="131" t="s">
        <v>158</v>
      </c>
      <c r="WS81" s="131" t="s">
        <v>158</v>
      </c>
      <c r="WT81" s="131" t="s">
        <v>158</v>
      </c>
      <c r="WU81" s="131" t="s">
        <v>158</v>
      </c>
      <c r="WV81" s="131" t="s">
        <v>158</v>
      </c>
      <c r="WW81" s="131" t="s">
        <v>158</v>
      </c>
      <c r="WX81" s="131" t="s">
        <v>158</v>
      </c>
      <c r="WY81" s="131" t="s">
        <v>158</v>
      </c>
      <c r="WZ81" s="131" t="s">
        <v>158</v>
      </c>
      <c r="XA81" s="131" t="s">
        <v>158</v>
      </c>
      <c r="XB81" s="131" t="s">
        <v>158</v>
      </c>
      <c r="XC81" s="131" t="s">
        <v>158</v>
      </c>
      <c r="XD81" s="131" t="s">
        <v>158</v>
      </c>
      <c r="XE81" s="130" t="s">
        <v>158</v>
      </c>
      <c r="XF81" s="131">
        <v>13.127272727272725</v>
      </c>
      <c r="XG81" s="131">
        <v>7.6607142857142847</v>
      </c>
      <c r="XH81" s="131">
        <v>5.7761194029850742</v>
      </c>
      <c r="XI81" s="131">
        <v>3.9589041095890414</v>
      </c>
      <c r="XJ81" s="131">
        <v>3.904109589041096</v>
      </c>
      <c r="XK81" s="131">
        <v>3.5476190476190479</v>
      </c>
      <c r="XL81" s="131">
        <v>6.0714285714285703</v>
      </c>
      <c r="XM81" s="131">
        <v>5</v>
      </c>
      <c r="XN81" s="131">
        <v>3.2727272727272725</v>
      </c>
      <c r="XO81" s="131">
        <v>2</v>
      </c>
      <c r="XP81" s="131">
        <v>2</v>
      </c>
      <c r="XQ81" s="131">
        <v>1.5</v>
      </c>
      <c r="XR81" s="131" t="s">
        <v>158</v>
      </c>
      <c r="XS81" s="131" t="s">
        <v>158</v>
      </c>
      <c r="XT81" s="131" t="s">
        <v>158</v>
      </c>
      <c r="XU81" s="131" t="s">
        <v>158</v>
      </c>
      <c r="XV81" s="131" t="s">
        <v>158</v>
      </c>
      <c r="XW81" s="131" t="s">
        <v>158</v>
      </c>
      <c r="XX81" s="131" t="s">
        <v>158</v>
      </c>
      <c r="XY81" s="131" t="s">
        <v>158</v>
      </c>
      <c r="XZ81" s="131" t="s">
        <v>158</v>
      </c>
      <c r="YA81" s="131" t="s">
        <v>158</v>
      </c>
      <c r="YB81" s="131" t="s">
        <v>158</v>
      </c>
      <c r="YC81" s="131" t="s">
        <v>158</v>
      </c>
      <c r="YD81" s="131" t="s">
        <v>158</v>
      </c>
      <c r="YE81" s="131" t="s">
        <v>158</v>
      </c>
      <c r="YF81" s="235" t="s">
        <v>158</v>
      </c>
      <c r="YG81" s="8">
        <v>370.267629</v>
      </c>
      <c r="YH81" s="8">
        <v>363</v>
      </c>
      <c r="YI81" s="8">
        <v>360</v>
      </c>
      <c r="YJ81" s="8">
        <v>352</v>
      </c>
      <c r="YK81" s="8">
        <v>317</v>
      </c>
      <c r="YL81" s="8">
        <v>205</v>
      </c>
      <c r="YM81" s="8">
        <v>76</v>
      </c>
      <c r="YN81" s="8">
        <v>36</v>
      </c>
      <c r="YO81" s="8">
        <v>33</v>
      </c>
      <c r="YP81" s="8">
        <v>33</v>
      </c>
      <c r="YQ81" s="8">
        <v>34</v>
      </c>
      <c r="YR81" s="8">
        <v>34</v>
      </c>
      <c r="YS81" s="231" t="s">
        <v>5</v>
      </c>
      <c r="YT81" s="231" t="s">
        <v>5</v>
      </c>
      <c r="YU81" s="231" t="s">
        <v>5</v>
      </c>
      <c r="YV81" s="231" t="s">
        <v>5</v>
      </c>
      <c r="YW81" s="231" t="s">
        <v>5</v>
      </c>
      <c r="YX81" s="231" t="s">
        <v>5</v>
      </c>
      <c r="YY81" s="231" t="s">
        <v>5</v>
      </c>
      <c r="YZ81" s="231" t="s">
        <v>5</v>
      </c>
      <c r="ZA81" s="231" t="s">
        <v>5</v>
      </c>
      <c r="ZB81" s="231" t="s">
        <v>5</v>
      </c>
      <c r="ZC81" s="231" t="s">
        <v>5</v>
      </c>
      <c r="ZD81" s="231" t="s">
        <v>5</v>
      </c>
      <c r="ZE81" s="231" t="s">
        <v>5</v>
      </c>
      <c r="ZF81" s="231" t="s">
        <v>5</v>
      </c>
      <c r="ZG81" s="235" t="s">
        <v>158</v>
      </c>
      <c r="ZH81" s="133">
        <v>-0.16589999999999999</v>
      </c>
      <c r="ZI81" s="133">
        <v>-0.151</v>
      </c>
      <c r="ZJ81" s="133">
        <v>-0.18760000000000002</v>
      </c>
      <c r="ZK81" s="133">
        <v>-9.1300000000000006E-2</v>
      </c>
      <c r="ZL81" s="133">
        <v>-6.54E-2</v>
      </c>
      <c r="ZM81" s="133">
        <v>-0.1978</v>
      </c>
      <c r="ZN81" s="133">
        <v>-0.14810000000000001</v>
      </c>
      <c r="ZO81" s="133">
        <v>-0.37240000000000001</v>
      </c>
      <c r="ZP81" s="133">
        <v>-0.20760000000000001</v>
      </c>
      <c r="ZQ81" s="133">
        <v>-0.15720000000000001</v>
      </c>
      <c r="ZR81" s="133">
        <v>-4.2900000000000001E-2</v>
      </c>
      <c r="ZS81" s="133">
        <v>-8.3100000000000007E-2</v>
      </c>
      <c r="ZT81" s="379" t="s">
        <v>158</v>
      </c>
      <c r="ZU81" s="133">
        <v>7.4999999999999997E-3</v>
      </c>
      <c r="ZV81" s="133">
        <v>8.9999999999999998E-4</v>
      </c>
      <c r="ZW81" s="133">
        <v>-1.32E-2</v>
      </c>
      <c r="ZX81" s="133">
        <v>-2.8000000000000004E-3</v>
      </c>
      <c r="ZY81" s="133">
        <v>-4.0000000000000001E-3</v>
      </c>
      <c r="ZZ81" s="133">
        <v>-6.2199999999999998E-2</v>
      </c>
      <c r="AAA81" s="133">
        <v>-2.5000000000000001E-2</v>
      </c>
      <c r="AAB81" s="133">
        <v>-4.0000000000000001E-3</v>
      </c>
      <c r="AAC81" s="133">
        <v>1.8200000000000001E-2</v>
      </c>
      <c r="AAD81" s="133">
        <v>2.0999999999999999E-3</v>
      </c>
      <c r="AAE81" s="133">
        <v>3.0699999999999998E-2</v>
      </c>
      <c r="AAF81" s="133">
        <v>-6.4000000000000003E-3</v>
      </c>
      <c r="AAG81" s="235" t="s">
        <v>158</v>
      </c>
      <c r="AAH81" s="8">
        <v>208.661</v>
      </c>
      <c r="AAI81" s="8">
        <v>155</v>
      </c>
      <c r="AAJ81" s="8">
        <v>135</v>
      </c>
      <c r="AAK81" s="8">
        <v>96</v>
      </c>
      <c r="AAL81" s="8">
        <v>62</v>
      </c>
      <c r="AAM81" s="8">
        <v>28</v>
      </c>
      <c r="AAN81" s="8">
        <v>11</v>
      </c>
      <c r="AAO81" s="8">
        <v>5</v>
      </c>
      <c r="AAP81" s="8">
        <v>5</v>
      </c>
      <c r="AAQ81" s="8">
        <v>4</v>
      </c>
      <c r="AAR81" s="8">
        <v>4</v>
      </c>
      <c r="AAS81" s="8">
        <v>3</v>
      </c>
      <c r="AAT81" s="231" t="s">
        <v>5</v>
      </c>
      <c r="AAU81" s="231" t="s">
        <v>5</v>
      </c>
      <c r="AAV81" s="231" t="s">
        <v>5</v>
      </c>
      <c r="AAW81" s="231" t="s">
        <v>5</v>
      </c>
      <c r="AAX81" s="231" t="s">
        <v>5</v>
      </c>
      <c r="AAY81" s="231" t="s">
        <v>5</v>
      </c>
      <c r="AAZ81" s="231" t="s">
        <v>5</v>
      </c>
      <c r="ABA81" s="231" t="s">
        <v>5</v>
      </c>
      <c r="ABB81" s="231" t="s">
        <v>5</v>
      </c>
      <c r="ABC81" s="231" t="s">
        <v>5</v>
      </c>
      <c r="ABD81" s="231" t="s">
        <v>5</v>
      </c>
      <c r="ABE81" s="231" t="s">
        <v>5</v>
      </c>
      <c r="ABF81" s="231" t="s">
        <v>5</v>
      </c>
      <c r="ABG81" s="231" t="s">
        <v>5</v>
      </c>
      <c r="ABH81" s="235" t="s">
        <v>158</v>
      </c>
      <c r="ABI81" s="8">
        <v>57.024000000000001</v>
      </c>
      <c r="ABJ81" s="8">
        <v>43</v>
      </c>
      <c r="ABK81" s="8">
        <v>40</v>
      </c>
      <c r="ABL81" s="8">
        <v>25</v>
      </c>
      <c r="ABM81" s="8">
        <v>11</v>
      </c>
      <c r="ABN81" s="8">
        <v>10</v>
      </c>
      <c r="ABO81" s="8">
        <v>2</v>
      </c>
      <c r="ABP81" s="8">
        <v>0</v>
      </c>
      <c r="ABQ81" s="8">
        <v>1</v>
      </c>
      <c r="ABR81" s="8">
        <v>1</v>
      </c>
      <c r="ABS81" s="8">
        <v>1</v>
      </c>
      <c r="ABT81" s="8">
        <v>0</v>
      </c>
      <c r="ABU81" s="231" t="s">
        <v>5</v>
      </c>
      <c r="ABV81" s="231" t="s">
        <v>5</v>
      </c>
      <c r="ABW81" s="231" t="s">
        <v>5</v>
      </c>
      <c r="ABX81" s="231" t="s">
        <v>5</v>
      </c>
      <c r="ABY81" s="231" t="s">
        <v>5</v>
      </c>
      <c r="ABZ81" s="231" t="s">
        <v>5</v>
      </c>
      <c r="ACA81" s="231" t="s">
        <v>5</v>
      </c>
      <c r="ACB81" s="231" t="s">
        <v>5</v>
      </c>
      <c r="ACC81" s="231" t="s">
        <v>5</v>
      </c>
      <c r="ACD81" s="231" t="s">
        <v>5</v>
      </c>
      <c r="ACE81" s="231" t="s">
        <v>5</v>
      </c>
      <c r="ACF81" s="231" t="s">
        <v>5</v>
      </c>
      <c r="ACG81" s="231" t="s">
        <v>5</v>
      </c>
      <c r="ACH81" s="231" t="s">
        <v>5</v>
      </c>
      <c r="ACI81" s="235" t="s">
        <v>158</v>
      </c>
      <c r="ACJ81" s="8">
        <v>57.024000000000001</v>
      </c>
      <c r="ACK81" s="8">
        <v>43</v>
      </c>
      <c r="ACL81" s="8">
        <v>40</v>
      </c>
      <c r="ACM81" s="8">
        <v>25</v>
      </c>
      <c r="ACN81" s="8">
        <v>11</v>
      </c>
      <c r="ACO81" s="8">
        <v>-121</v>
      </c>
      <c r="ACP81" s="8">
        <v>-106</v>
      </c>
      <c r="ACQ81" s="8">
        <v>-4</v>
      </c>
      <c r="ACR81" s="8">
        <v>0</v>
      </c>
      <c r="ACS81" s="8">
        <v>-2</v>
      </c>
      <c r="ACT81" s="8">
        <v>-1</v>
      </c>
      <c r="ACU81" s="8">
        <v>-3</v>
      </c>
      <c r="ACV81" s="237" t="s">
        <v>5</v>
      </c>
      <c r="ACW81" s="237" t="s">
        <v>5</v>
      </c>
      <c r="ACX81" s="237" t="s">
        <v>5</v>
      </c>
      <c r="ACY81" s="237" t="s">
        <v>5</v>
      </c>
      <c r="ACZ81" s="237" t="s">
        <v>5</v>
      </c>
      <c r="ADA81" s="237" t="s">
        <v>5</v>
      </c>
      <c r="ADB81" s="237" t="s">
        <v>5</v>
      </c>
      <c r="ADC81" s="237" t="s">
        <v>5</v>
      </c>
      <c r="ADD81" s="237" t="s">
        <v>5</v>
      </c>
      <c r="ADE81" s="237" t="s">
        <v>5</v>
      </c>
      <c r="ADF81" s="237" t="s">
        <v>5</v>
      </c>
      <c r="ADG81" s="237" t="s">
        <v>5</v>
      </c>
      <c r="ADH81" s="237" t="s">
        <v>5</v>
      </c>
      <c r="ADI81" s="237" t="s">
        <v>5</v>
      </c>
      <c r="ADJ81" s="127" t="s">
        <v>158</v>
      </c>
      <c r="ADK81" s="128" t="s">
        <v>1282</v>
      </c>
      <c r="ADL81" s="128" t="s">
        <v>1282</v>
      </c>
      <c r="ADM81" s="128" t="s">
        <v>1282</v>
      </c>
      <c r="ADN81" s="128" t="s">
        <v>1282</v>
      </c>
      <c r="ADO81" s="128" t="s">
        <v>1282</v>
      </c>
      <c r="ADP81" s="128" t="s">
        <v>1282</v>
      </c>
      <c r="ADQ81" s="128" t="s">
        <v>1282</v>
      </c>
      <c r="ADR81" s="128" t="s">
        <v>1282</v>
      </c>
      <c r="ADS81" s="128" t="s">
        <v>1282</v>
      </c>
      <c r="ADT81" s="128" t="s">
        <v>1282</v>
      </c>
      <c r="ADU81" s="128" t="s">
        <v>1282</v>
      </c>
      <c r="ADV81" s="128" t="s">
        <v>1282</v>
      </c>
      <c r="ADW81" s="128" t="s">
        <v>1282</v>
      </c>
      <c r="ADX81" s="128" t="s">
        <v>1282</v>
      </c>
      <c r="ADY81" s="128" t="s">
        <v>158</v>
      </c>
      <c r="ADZ81" s="128" t="s">
        <v>158</v>
      </c>
      <c r="AEA81" s="128" t="s">
        <v>158</v>
      </c>
      <c r="AEB81" s="128" t="s">
        <v>158</v>
      </c>
      <c r="AEC81" s="128" t="s">
        <v>158</v>
      </c>
      <c r="AED81" s="128" t="s">
        <v>158</v>
      </c>
      <c r="AEE81" s="128" t="s">
        <v>158</v>
      </c>
      <c r="AEF81" s="128" t="s">
        <v>158</v>
      </c>
      <c r="AEG81" s="128" t="s">
        <v>158</v>
      </c>
      <c r="AEH81" s="128" t="s">
        <v>158</v>
      </c>
      <c r="AEI81" s="128" t="s">
        <v>158</v>
      </c>
      <c r="AEJ81" s="128" t="s">
        <v>158</v>
      </c>
      <c r="AEK81" s="127" t="s">
        <v>158</v>
      </c>
      <c r="AEL81" s="128">
        <v>7.118483474900042E-2</v>
      </c>
      <c r="AEM81" s="128">
        <v>9.0724674418604642E-2</v>
      </c>
      <c r="AEN81" s="128">
        <v>9.4806000000000001E-2</v>
      </c>
      <c r="AEO81" s="128">
        <v>0.14577024</v>
      </c>
      <c r="AEP81" s="128">
        <v>0.29250454545454552</v>
      </c>
      <c r="AEQ81" s="128">
        <v>0.15375</v>
      </c>
      <c r="AER81" s="128" t="s">
        <v>5</v>
      </c>
      <c r="AES81" s="128" t="s">
        <v>1307</v>
      </c>
      <c r="AET81" s="128" t="s">
        <v>158</v>
      </c>
      <c r="AEU81" s="128" t="s">
        <v>158</v>
      </c>
      <c r="AEV81" s="128" t="s">
        <v>158</v>
      </c>
      <c r="AEW81" s="128" t="s">
        <v>1307</v>
      </c>
      <c r="AEX81" s="128" t="s">
        <v>158</v>
      </c>
      <c r="AEY81" s="128" t="s">
        <v>158</v>
      </c>
      <c r="AEZ81" s="128" t="s">
        <v>158</v>
      </c>
      <c r="AFA81" s="128" t="s">
        <v>158</v>
      </c>
      <c r="AFB81" s="128" t="s">
        <v>158</v>
      </c>
      <c r="AFC81" s="128" t="s">
        <v>158</v>
      </c>
      <c r="AFD81" s="128" t="s">
        <v>158</v>
      </c>
      <c r="AFE81" s="128" t="s">
        <v>158</v>
      </c>
      <c r="AFF81" s="128" t="s">
        <v>158</v>
      </c>
      <c r="AFG81" s="128" t="s">
        <v>158</v>
      </c>
      <c r="AFH81" s="128" t="s">
        <v>158</v>
      </c>
      <c r="AFI81" s="128" t="s">
        <v>158</v>
      </c>
      <c r="AFJ81" s="128" t="s">
        <v>158</v>
      </c>
      <c r="AFK81" s="128" t="s">
        <v>158</v>
      </c>
      <c r="AFL81" s="134" t="s">
        <v>158</v>
      </c>
      <c r="AFM81" s="135">
        <v>7.118483474900042E-2</v>
      </c>
      <c r="AFN81" s="135">
        <v>9.0724674418604642E-2</v>
      </c>
      <c r="AFO81" s="135">
        <v>9.4806000000000001E-2</v>
      </c>
      <c r="AFP81" s="135">
        <v>0.14577024</v>
      </c>
      <c r="AFQ81" s="135">
        <v>0.29250454545454552</v>
      </c>
      <c r="AFR81" s="135" t="s">
        <v>1282</v>
      </c>
      <c r="AFS81" s="135" t="s">
        <v>1282</v>
      </c>
      <c r="AFT81" s="135" t="s">
        <v>1282</v>
      </c>
      <c r="AFU81" s="135" t="s">
        <v>1307</v>
      </c>
      <c r="AFV81" s="135" t="s">
        <v>1282</v>
      </c>
      <c r="AFW81" s="135" t="s">
        <v>1282</v>
      </c>
      <c r="AFX81" s="135" t="s">
        <v>1282</v>
      </c>
      <c r="AFY81" s="135" t="s">
        <v>158</v>
      </c>
      <c r="AFZ81" s="135" t="s">
        <v>158</v>
      </c>
      <c r="AGA81" s="135" t="s">
        <v>158</v>
      </c>
      <c r="AGB81" s="135" t="s">
        <v>158</v>
      </c>
      <c r="AGC81" s="135" t="s">
        <v>158</v>
      </c>
      <c r="AGD81" s="135" t="s">
        <v>158</v>
      </c>
      <c r="AGE81" s="135" t="s">
        <v>158</v>
      </c>
      <c r="AGF81" s="135" t="s">
        <v>158</v>
      </c>
      <c r="AGG81" s="135" t="s">
        <v>158</v>
      </c>
      <c r="AGH81" s="135" t="s">
        <v>158</v>
      </c>
      <c r="AGI81" s="135" t="s">
        <v>158</v>
      </c>
      <c r="AGJ81" s="135" t="s">
        <v>158</v>
      </c>
      <c r="AGK81" s="135" t="s">
        <v>158</v>
      </c>
      <c r="AGL81" s="135" t="s">
        <v>158</v>
      </c>
    </row>
    <row r="82" spans="1:870" x14ac:dyDescent="0.2">
      <c r="A82" s="7">
        <v>80</v>
      </c>
      <c r="B82" s="1" t="s">
        <v>464</v>
      </c>
      <c r="C82" s="1" t="s">
        <v>465</v>
      </c>
      <c r="D82" s="94">
        <v>0.83</v>
      </c>
      <c r="E82" s="95">
        <v>0.87</v>
      </c>
      <c r="F82" s="57">
        <v>3.48</v>
      </c>
      <c r="G82" s="58" t="s">
        <v>159</v>
      </c>
      <c r="H82" s="58">
        <v>3.48</v>
      </c>
      <c r="I82" s="226" t="s">
        <v>5</v>
      </c>
      <c r="J82" s="58" t="s">
        <v>159</v>
      </c>
      <c r="K82" s="58" t="s">
        <v>1280</v>
      </c>
      <c r="L82" s="226" t="s">
        <v>5</v>
      </c>
      <c r="M82" s="150">
        <v>3.32</v>
      </c>
      <c r="N82" s="123">
        <v>3.01</v>
      </c>
      <c r="O82" s="123">
        <v>2.72</v>
      </c>
      <c r="P82" s="123">
        <v>2.52</v>
      </c>
      <c r="Q82" s="123">
        <v>2.2399999999999998</v>
      </c>
      <c r="R82" s="123">
        <v>1.95</v>
      </c>
      <c r="S82" s="147">
        <v>1.6500000000000001</v>
      </c>
      <c r="T82" s="124">
        <v>1.6</v>
      </c>
      <c r="U82" s="124">
        <v>1.6</v>
      </c>
      <c r="V82" s="124">
        <v>1.6</v>
      </c>
      <c r="W82" s="124">
        <v>1.6</v>
      </c>
      <c r="X82" s="124">
        <v>1.6</v>
      </c>
      <c r="Y82" s="124">
        <v>1.54</v>
      </c>
      <c r="Z82" s="124">
        <v>1.52</v>
      </c>
      <c r="AA82" s="124">
        <v>1.52</v>
      </c>
      <c r="AB82" s="124">
        <v>1.52</v>
      </c>
      <c r="AC82" s="124">
        <v>1.32</v>
      </c>
      <c r="AD82" s="124">
        <v>0.9</v>
      </c>
      <c r="AE82" s="124">
        <v>0.58000000000000007</v>
      </c>
      <c r="AF82" s="124">
        <v>0.34500000000000003</v>
      </c>
      <c r="AG82" s="124" t="s">
        <v>1354</v>
      </c>
      <c r="AH82" s="124" t="s">
        <v>5</v>
      </c>
      <c r="AI82" s="124" t="s">
        <v>5</v>
      </c>
      <c r="AJ82" s="124" t="s">
        <v>5</v>
      </c>
      <c r="AK82" s="124" t="s">
        <v>5</v>
      </c>
      <c r="AL82" s="124" t="s">
        <v>5</v>
      </c>
      <c r="AM82" s="124" t="s">
        <v>5</v>
      </c>
      <c r="AN82" s="124" t="s">
        <v>5</v>
      </c>
      <c r="AO82" s="124" t="s">
        <v>5</v>
      </c>
      <c r="AP82" s="124" t="s">
        <v>5</v>
      </c>
      <c r="AQ82" s="124" t="s">
        <v>5</v>
      </c>
      <c r="AR82" s="124" t="s">
        <v>5</v>
      </c>
      <c r="AS82" s="124" t="s">
        <v>5</v>
      </c>
      <c r="AT82" s="124" t="s">
        <v>5</v>
      </c>
      <c r="AU82" s="124" t="s">
        <v>5</v>
      </c>
      <c r="AV82" s="124" t="s">
        <v>5</v>
      </c>
      <c r="AW82" s="124" t="s">
        <v>5</v>
      </c>
      <c r="AX82" s="137" t="s">
        <v>5</v>
      </c>
      <c r="AY82" s="137" t="s">
        <v>5</v>
      </c>
      <c r="AZ82" s="137" t="s">
        <v>5</v>
      </c>
      <c r="BA82" s="137" t="s">
        <v>5</v>
      </c>
      <c r="BB82" s="137" t="s">
        <v>5</v>
      </c>
      <c r="BC82" s="137" t="s">
        <v>5</v>
      </c>
      <c r="BD82" s="137" t="s">
        <v>5</v>
      </c>
      <c r="BE82" s="137" t="s">
        <v>5</v>
      </c>
      <c r="BF82" s="137" t="s">
        <v>5</v>
      </c>
      <c r="BG82" s="137" t="s">
        <v>5</v>
      </c>
      <c r="BH82" s="137" t="s">
        <v>5</v>
      </c>
      <c r="BI82" s="137" t="s">
        <v>5</v>
      </c>
      <c r="BJ82" s="137" t="s">
        <v>5</v>
      </c>
      <c r="BK82" s="137" t="s">
        <v>5</v>
      </c>
      <c r="BL82" s="137" t="s">
        <v>5</v>
      </c>
      <c r="BM82" s="126">
        <v>0.10299003322259148</v>
      </c>
      <c r="BN82" s="125">
        <v>0.10661764705882337</v>
      </c>
      <c r="BO82" s="125">
        <v>7.9365079365079527E-2</v>
      </c>
      <c r="BP82" s="125">
        <v>0.12500000000000022</v>
      </c>
      <c r="BQ82" s="125">
        <v>0.14871794871794863</v>
      </c>
      <c r="BR82" s="125">
        <v>0.18181818181818166</v>
      </c>
      <c r="BS82" s="125">
        <v>3.125E-2</v>
      </c>
      <c r="BT82" s="125">
        <v>0</v>
      </c>
      <c r="BU82" s="125">
        <v>0</v>
      </c>
      <c r="BV82" s="125">
        <v>0</v>
      </c>
      <c r="BW82" s="125">
        <v>0</v>
      </c>
      <c r="BX82" s="125">
        <v>3.8961038961039085E-2</v>
      </c>
      <c r="BY82" s="125">
        <v>1.3157894736842035E-2</v>
      </c>
      <c r="BZ82" s="125">
        <v>0</v>
      </c>
      <c r="CA82" s="125">
        <v>0</v>
      </c>
      <c r="CB82" s="125">
        <v>0.15151515151515138</v>
      </c>
      <c r="CC82" s="125">
        <v>0.46666666666666679</v>
      </c>
      <c r="CD82" s="125">
        <v>0.55172413793103425</v>
      </c>
      <c r="CE82" s="125">
        <v>0.68115942028985521</v>
      </c>
      <c r="CF82" s="125" t="s">
        <v>158</v>
      </c>
      <c r="CG82" s="125" t="s">
        <v>158</v>
      </c>
      <c r="CH82" s="125" t="s">
        <v>158</v>
      </c>
      <c r="CI82" s="125" t="s">
        <v>158</v>
      </c>
      <c r="CJ82" s="125" t="s">
        <v>158</v>
      </c>
      <c r="CK82" s="125" t="s">
        <v>158</v>
      </c>
      <c r="CL82" s="125" t="s">
        <v>158</v>
      </c>
      <c r="CM82" s="125" t="s">
        <v>158</v>
      </c>
      <c r="CN82" s="125" t="s">
        <v>158</v>
      </c>
      <c r="CO82" s="125" t="s">
        <v>158</v>
      </c>
      <c r="CP82" s="125" t="s">
        <v>158</v>
      </c>
      <c r="CQ82" s="125" t="s">
        <v>158</v>
      </c>
      <c r="CR82" s="125" t="s">
        <v>158</v>
      </c>
      <c r="CS82" s="125" t="s">
        <v>158</v>
      </c>
      <c r="CT82" s="125" t="s">
        <v>158</v>
      </c>
      <c r="CU82" s="125" t="s">
        <v>158</v>
      </c>
      <c r="CV82" s="125" t="s">
        <v>158</v>
      </c>
      <c r="CW82" s="125" t="s">
        <v>158</v>
      </c>
      <c r="CX82" s="125" t="s">
        <v>158</v>
      </c>
      <c r="CY82" s="125" t="s">
        <v>158</v>
      </c>
      <c r="CZ82" s="125" t="s">
        <v>158</v>
      </c>
      <c r="DA82" s="125" t="s">
        <v>158</v>
      </c>
      <c r="DB82" s="125" t="s">
        <v>158</v>
      </c>
      <c r="DC82" s="125" t="s">
        <v>158</v>
      </c>
      <c r="DD82" s="125" t="s">
        <v>158</v>
      </c>
      <c r="DE82" s="125" t="s">
        <v>158</v>
      </c>
      <c r="DF82" s="125" t="s">
        <v>158</v>
      </c>
      <c r="DG82" s="125" t="s">
        <v>158</v>
      </c>
      <c r="DH82" s="125" t="s">
        <v>158</v>
      </c>
      <c r="DI82" s="125" t="s">
        <v>158</v>
      </c>
      <c r="DJ82" s="125" t="s">
        <v>158</v>
      </c>
      <c r="DK82" s="125" t="s">
        <v>158</v>
      </c>
      <c r="DL82" s="127">
        <v>2.3229779194899266E-2</v>
      </c>
      <c r="DM82" s="128">
        <v>2.0660305845832852E-2</v>
      </c>
      <c r="DN82" s="128">
        <v>1.8762502586742086E-2</v>
      </c>
      <c r="DO82" s="128">
        <v>2.091633466135458E-2</v>
      </c>
      <c r="DP82" s="128">
        <v>2.4797963024465845E-2</v>
      </c>
      <c r="DQ82" s="128">
        <v>2.4405506883604502E-2</v>
      </c>
      <c r="DR82" s="128">
        <v>2.2667948894078856E-2</v>
      </c>
      <c r="DS82" s="128">
        <v>2.8653295128939826E-2</v>
      </c>
      <c r="DT82" s="128">
        <v>2.6079869600651999E-2</v>
      </c>
      <c r="DU82" s="128">
        <v>2.767208578346593E-2</v>
      </c>
      <c r="DV82" s="128">
        <v>3.0182984342576876E-2</v>
      </c>
      <c r="DW82" s="128">
        <v>3.5018603633180129E-2</v>
      </c>
      <c r="DX82" s="128">
        <v>4.1077620698853026E-2</v>
      </c>
      <c r="DY82" s="128">
        <v>3.9603960396039604E-2</v>
      </c>
      <c r="DZ82" s="128">
        <v>2.863062723676775E-2</v>
      </c>
      <c r="EA82" s="128">
        <v>2.6550218340611356E-2</v>
      </c>
      <c r="EB82" s="128">
        <v>2.4220183486238535E-2</v>
      </c>
      <c r="EC82" s="128">
        <v>1.8907563025210083E-2</v>
      </c>
      <c r="ED82" s="128">
        <v>1.9091507570770248E-2</v>
      </c>
      <c r="EE82" s="128">
        <v>1.5245249668581531E-2</v>
      </c>
      <c r="EF82" s="128" t="s">
        <v>158</v>
      </c>
      <c r="EG82" s="128" t="s">
        <v>158</v>
      </c>
      <c r="EH82" s="128" t="s">
        <v>158</v>
      </c>
      <c r="EI82" s="128" t="s">
        <v>158</v>
      </c>
      <c r="EJ82" s="128" t="s">
        <v>158</v>
      </c>
      <c r="EK82" s="128" t="s">
        <v>158</v>
      </c>
      <c r="EL82" s="128" t="s">
        <v>158</v>
      </c>
      <c r="EM82" s="127">
        <v>2.5260095301452502E-2</v>
      </c>
      <c r="EN82" s="128">
        <v>2.2810514086261963E-2</v>
      </c>
      <c r="EO82" s="128">
        <v>2.1558215106602205E-2</v>
      </c>
      <c r="EP82" s="128">
        <v>2.5936599423631124E-2</v>
      </c>
      <c r="EQ82" s="128">
        <v>2.7919730774024674E-2</v>
      </c>
      <c r="ER82" s="128">
        <v>2.7916964924838941E-2</v>
      </c>
      <c r="ES82" s="128">
        <v>3.06577480490524E-2</v>
      </c>
      <c r="ET82" s="128">
        <v>3.2659726474790776E-2</v>
      </c>
      <c r="EU82" s="128">
        <v>2.9553010712966385E-2</v>
      </c>
      <c r="EV82" s="128">
        <v>3.1910650179497409E-2</v>
      </c>
      <c r="EW82" s="128">
        <v>3.4035311635822171E-2</v>
      </c>
      <c r="EX82" s="128">
        <v>3.8563509279344418E-2</v>
      </c>
      <c r="EY82" s="128">
        <v>5.0524934383202103E-2</v>
      </c>
      <c r="EZ82" s="128">
        <v>4.6440574396578067E-2</v>
      </c>
      <c r="FA82" s="128">
        <v>4.1114417094941846E-2</v>
      </c>
      <c r="FB82" s="128">
        <v>3.2285471537807989E-2</v>
      </c>
      <c r="FC82" s="128">
        <v>2.7632405275277369E-2</v>
      </c>
      <c r="FD82" s="128">
        <v>2.5560920193126953E-2</v>
      </c>
      <c r="FE82" s="128">
        <v>2.3070803500397776E-2</v>
      </c>
      <c r="FF82" s="128">
        <v>1.7327975891511804E-2</v>
      </c>
      <c r="FG82" s="128" t="s">
        <v>158</v>
      </c>
      <c r="FH82" s="128" t="s">
        <v>158</v>
      </c>
      <c r="FI82" s="128" t="s">
        <v>158</v>
      </c>
      <c r="FJ82" s="128" t="s">
        <v>158</v>
      </c>
      <c r="FK82" s="128" t="s">
        <v>158</v>
      </c>
      <c r="FL82" s="128" t="s">
        <v>158</v>
      </c>
      <c r="FM82" s="128" t="s">
        <v>158</v>
      </c>
      <c r="FN82" s="127">
        <v>2.7769413553311018E-2</v>
      </c>
      <c r="FO82" s="128">
        <v>2.5056189754171055E-2</v>
      </c>
      <c r="FP82" s="128">
        <v>3.218934911242604E-2</v>
      </c>
      <c r="FQ82" s="128">
        <v>3.5969169283471311E-2</v>
      </c>
      <c r="FR82" s="128">
        <v>3.252504719035864E-2</v>
      </c>
      <c r="FS82" s="128">
        <v>3.0087949390526152E-2</v>
      </c>
      <c r="FT82" s="128">
        <v>4.7115933752141632E-2</v>
      </c>
      <c r="FU82" s="128">
        <v>4.8048048048048055E-2</v>
      </c>
      <c r="FV82" s="128">
        <v>3.3291718684977115E-2</v>
      </c>
      <c r="FW82" s="128">
        <v>3.7647058823529415E-2</v>
      </c>
      <c r="FX82" s="128">
        <v>3.8787878787878788E-2</v>
      </c>
      <c r="FY82" s="128">
        <v>4.3348685992955847E-2</v>
      </c>
      <c r="FZ82" s="128">
        <v>5.7505601194921582E-2</v>
      </c>
      <c r="GA82" s="128">
        <v>6.1315046389673257E-2</v>
      </c>
      <c r="GB82" s="128">
        <v>7.3323685479980708E-2</v>
      </c>
      <c r="GC82" s="128">
        <v>3.9686684073107055E-2</v>
      </c>
      <c r="GD82" s="128">
        <v>3.2584547025425827E-2</v>
      </c>
      <c r="GE82" s="128">
        <v>3.5033086804203972E-2</v>
      </c>
      <c r="GF82" s="128">
        <v>2.7449124467581642E-2</v>
      </c>
      <c r="GG82" s="128">
        <v>2.1230769230769234E-2</v>
      </c>
      <c r="GH82" s="128" t="s">
        <v>158</v>
      </c>
      <c r="GI82" s="128" t="s">
        <v>158</v>
      </c>
      <c r="GJ82" s="128" t="s">
        <v>158</v>
      </c>
      <c r="GK82" s="128" t="s">
        <v>158</v>
      </c>
      <c r="GL82" s="128" t="s">
        <v>158</v>
      </c>
      <c r="GM82" s="128" t="s">
        <v>158</v>
      </c>
      <c r="GN82" s="128" t="s">
        <v>158</v>
      </c>
      <c r="GO82" s="109" t="s">
        <v>158</v>
      </c>
      <c r="GP82" s="141">
        <v>5.99</v>
      </c>
      <c r="GQ82" s="141">
        <v>4.91</v>
      </c>
      <c r="GR82" s="141">
        <v>4.38</v>
      </c>
      <c r="GS82" s="141">
        <v>5.0999999999999996</v>
      </c>
      <c r="GT82" s="141">
        <v>6.6</v>
      </c>
      <c r="GU82" s="141">
        <v>3.58</v>
      </c>
      <c r="GV82" s="129">
        <v>-0.96</v>
      </c>
      <c r="GW82" s="129">
        <v>1.85</v>
      </c>
      <c r="GX82" s="129">
        <v>2.29</v>
      </c>
      <c r="GY82" s="129">
        <v>0.72</v>
      </c>
      <c r="GZ82" s="129">
        <v>-327.56</v>
      </c>
      <c r="HA82" s="129">
        <v>3.19</v>
      </c>
      <c r="HB82" s="129">
        <v>1.41</v>
      </c>
      <c r="HC82" s="129">
        <v>2.4700000000000002</v>
      </c>
      <c r="HD82" s="129">
        <v>2.17</v>
      </c>
      <c r="HE82" s="129">
        <v>1.91</v>
      </c>
      <c r="HF82" s="8" t="s">
        <v>158</v>
      </c>
      <c r="HG82" s="8" t="s">
        <v>158</v>
      </c>
      <c r="HH82" s="8" t="s">
        <v>158</v>
      </c>
      <c r="HI82" s="8" t="s">
        <v>158</v>
      </c>
      <c r="HJ82" s="8" t="s">
        <v>158</v>
      </c>
      <c r="HK82" s="8" t="s">
        <v>158</v>
      </c>
      <c r="HL82" s="8" t="s">
        <v>158</v>
      </c>
      <c r="HM82" s="8" t="s">
        <v>158</v>
      </c>
      <c r="HN82" s="8" t="s">
        <v>158</v>
      </c>
      <c r="HO82" s="8" t="s">
        <v>158</v>
      </c>
      <c r="HP82" s="232" t="s">
        <v>158</v>
      </c>
      <c r="HQ82" s="131">
        <v>20.055091318864775</v>
      </c>
      <c r="HR82" s="131">
        <v>17.209775967413442</v>
      </c>
      <c r="HS82" s="131">
        <v>15.995433789954339</v>
      </c>
      <c r="HT82" s="131">
        <v>13.503921568627453</v>
      </c>
      <c r="HU82" s="131">
        <v>9.8196969696969703</v>
      </c>
      <c r="HV82" s="131">
        <v>9.7821229050279328</v>
      </c>
      <c r="HW82" s="131" t="s">
        <v>1288</v>
      </c>
      <c r="HX82" s="131">
        <v>25.978378378378377</v>
      </c>
      <c r="HY82" s="131">
        <v>18.558951965065503</v>
      </c>
      <c r="HZ82" s="131">
        <v>57.291666666666671</v>
      </c>
      <c r="IA82" s="131" t="s">
        <v>1288</v>
      </c>
      <c r="IB82" s="131">
        <v>8.3949843260188093</v>
      </c>
      <c r="IC82" s="131">
        <v>17.581560283687942</v>
      </c>
      <c r="ID82" s="131">
        <v>8.3927125506072873</v>
      </c>
      <c r="IE82" s="131">
        <v>17.649769585253456</v>
      </c>
      <c r="IF82" s="131">
        <v>21.209424083769633</v>
      </c>
      <c r="IG82" s="131" t="s">
        <v>158</v>
      </c>
      <c r="IH82" s="131" t="s">
        <v>158</v>
      </c>
      <c r="II82" s="131" t="s">
        <v>158</v>
      </c>
      <c r="IJ82" s="131" t="s">
        <v>158</v>
      </c>
      <c r="IK82" s="131" t="s">
        <v>158</v>
      </c>
      <c r="IL82" s="131" t="s">
        <v>158</v>
      </c>
      <c r="IM82" s="131" t="s">
        <v>158</v>
      </c>
      <c r="IN82" s="131" t="s">
        <v>158</v>
      </c>
      <c r="IO82" s="131" t="s">
        <v>158</v>
      </c>
      <c r="IP82" s="131" t="s">
        <v>158</v>
      </c>
      <c r="IQ82" s="130" t="s">
        <v>158</v>
      </c>
      <c r="IR82" s="131">
        <v>22.029497964070284</v>
      </c>
      <c r="IS82" s="131">
        <v>25.69653767820774</v>
      </c>
      <c r="IT82" s="131">
        <v>22.182648401826484</v>
      </c>
      <c r="IU82" s="131">
        <v>15.731372549019611</v>
      </c>
      <c r="IV82" s="131">
        <v>10.583333333333334</v>
      </c>
      <c r="IW82" s="131">
        <v>15.033519553072626</v>
      </c>
      <c r="IX82" s="131" t="s">
        <v>1288</v>
      </c>
      <c r="IY82" s="131">
        <v>29.264864864864865</v>
      </c>
      <c r="IZ82" s="131">
        <v>21.895196506550217</v>
      </c>
      <c r="JA82" s="131">
        <v>65.291666666666671</v>
      </c>
      <c r="JB82" s="131" t="s">
        <v>1288</v>
      </c>
      <c r="JC82" s="131">
        <v>9.55485893416928</v>
      </c>
      <c r="JD82" s="131">
        <v>23.212765957446809</v>
      </c>
      <c r="JE82" s="131">
        <v>14.967611336032387</v>
      </c>
      <c r="JF82" s="131">
        <v>21.695852534562214</v>
      </c>
      <c r="JG82" s="131">
        <v>25.010471204188484</v>
      </c>
      <c r="JH82" s="131" t="s">
        <v>158</v>
      </c>
      <c r="JI82" s="131" t="s">
        <v>158</v>
      </c>
      <c r="JJ82" s="131" t="s">
        <v>158</v>
      </c>
      <c r="JK82" s="131" t="s">
        <v>158</v>
      </c>
      <c r="JL82" s="131" t="s">
        <v>158</v>
      </c>
      <c r="JM82" s="131" t="s">
        <v>158</v>
      </c>
      <c r="JN82" s="131" t="s">
        <v>158</v>
      </c>
      <c r="JO82" s="131" t="s">
        <v>158</v>
      </c>
      <c r="JP82" s="131" t="s">
        <v>158</v>
      </c>
      <c r="JQ82" s="131" t="s">
        <v>158</v>
      </c>
      <c r="JR82" s="130" t="s">
        <v>158</v>
      </c>
      <c r="JS82" s="131">
        <v>24.322204006677794</v>
      </c>
      <c r="JT82" s="131">
        <v>29.525458248472503</v>
      </c>
      <c r="JU82" s="131">
        <v>27.506849315068493</v>
      </c>
      <c r="JV82" s="131">
        <v>17.711764705882352</v>
      </c>
      <c r="JW82" s="131">
        <v>12.106060606060607</v>
      </c>
      <c r="JX82" s="131">
        <v>20.332402234636874</v>
      </c>
      <c r="JY82" s="131" t="s">
        <v>1288</v>
      </c>
      <c r="JZ82" s="131">
        <v>33.162162162162161</v>
      </c>
      <c r="KA82" s="131">
        <v>25.248908296943231</v>
      </c>
      <c r="KB82" s="131">
        <v>73.625</v>
      </c>
      <c r="KC82" s="131" t="s">
        <v>1288</v>
      </c>
      <c r="KD82" s="131">
        <v>11.752351097178684</v>
      </c>
      <c r="KE82" s="131">
        <v>27.219858156028373</v>
      </c>
      <c r="KF82" s="131">
        <v>21.493927125506072</v>
      </c>
      <c r="KG82" s="131">
        <v>26.382488479262673</v>
      </c>
      <c r="KH82" s="131">
        <v>28.534031413612567</v>
      </c>
      <c r="KI82" s="131" t="s">
        <v>158</v>
      </c>
      <c r="KJ82" s="131" t="s">
        <v>158</v>
      </c>
      <c r="KK82" s="131" t="s">
        <v>158</v>
      </c>
      <c r="KL82" s="131" t="s">
        <v>158</v>
      </c>
      <c r="KM82" s="131" t="s">
        <v>158</v>
      </c>
      <c r="KN82" s="131" t="s">
        <v>158</v>
      </c>
      <c r="KO82" s="131" t="s">
        <v>158</v>
      </c>
      <c r="KP82" s="131" t="s">
        <v>158</v>
      </c>
      <c r="KQ82" s="131" t="s">
        <v>158</v>
      </c>
      <c r="KR82" s="131" t="s">
        <v>158</v>
      </c>
      <c r="KS82" s="116" t="s">
        <v>158</v>
      </c>
      <c r="KT82" s="132">
        <v>17.481763314001846</v>
      </c>
      <c r="KU82" s="132">
        <v>15.175438596491228</v>
      </c>
      <c r="KV82" s="132">
        <v>14.140350877192983</v>
      </c>
      <c r="KW82" s="132">
        <v>14.589285714285714</v>
      </c>
      <c r="KX82" s="132">
        <v>11.928571428571429</v>
      </c>
      <c r="KY82" s="132">
        <v>13.49090909090909</v>
      </c>
      <c r="KZ82" s="132">
        <v>13.277777777777779</v>
      </c>
      <c r="LA82" s="132">
        <v>13.277777777777779</v>
      </c>
      <c r="LB82" s="132">
        <v>12.981481481481481</v>
      </c>
      <c r="LC82" s="132">
        <v>13.981719210204437</v>
      </c>
      <c r="LD82" s="132" t="s">
        <v>158</v>
      </c>
      <c r="LE82" s="132">
        <v>7.7702702702702702</v>
      </c>
      <c r="LF82" s="132" t="s">
        <v>158</v>
      </c>
      <c r="LG82" s="132" t="s">
        <v>158</v>
      </c>
      <c r="LH82" s="132" t="s">
        <v>158</v>
      </c>
      <c r="LI82" s="132" t="s">
        <v>158</v>
      </c>
      <c r="LJ82" s="132" t="s">
        <v>158</v>
      </c>
      <c r="LK82" s="132" t="s">
        <v>158</v>
      </c>
      <c r="LL82" s="132" t="s">
        <v>158</v>
      </c>
      <c r="LM82" s="132" t="s">
        <v>158</v>
      </c>
      <c r="LN82" s="132" t="s">
        <v>158</v>
      </c>
      <c r="LO82" s="132" t="s">
        <v>158</v>
      </c>
      <c r="LP82" s="132" t="s">
        <v>158</v>
      </c>
      <c r="LQ82" s="132" t="s">
        <v>158</v>
      </c>
      <c r="LR82" s="132" t="s">
        <v>158</v>
      </c>
      <c r="LS82" s="132" t="s">
        <v>158</v>
      </c>
      <c r="LT82" s="130" t="s">
        <v>158</v>
      </c>
      <c r="LU82" s="131">
        <v>6.8717322642037528</v>
      </c>
      <c r="LV82" s="131">
        <v>5.5682080924855493</v>
      </c>
      <c r="LW82" s="131">
        <v>4.9546153846153844</v>
      </c>
      <c r="LX82" s="131">
        <v>4.7205875152998784</v>
      </c>
      <c r="LY82" s="131">
        <v>5.4331736526946113</v>
      </c>
      <c r="LZ82" s="131">
        <v>2.5958221024258763</v>
      </c>
      <c r="MA82" s="131">
        <v>2.5079497907949788</v>
      </c>
      <c r="MB82" s="131">
        <v>3.6195815899581589</v>
      </c>
      <c r="MC82" s="131">
        <v>3.2738944365192584</v>
      </c>
      <c r="MD82" s="131">
        <v>2.9502809618644066</v>
      </c>
      <c r="ME82" s="131" t="s">
        <v>158</v>
      </c>
      <c r="MF82" s="131">
        <v>3.4464695652173916</v>
      </c>
      <c r="MG82" s="131" t="s">
        <v>158</v>
      </c>
      <c r="MH82" s="131" t="s">
        <v>158</v>
      </c>
      <c r="MI82" s="131" t="s">
        <v>158</v>
      </c>
      <c r="MJ82" s="131" t="s">
        <v>158</v>
      </c>
      <c r="MK82" s="131" t="s">
        <v>158</v>
      </c>
      <c r="ML82" s="131" t="s">
        <v>158</v>
      </c>
      <c r="MM82" s="131" t="s">
        <v>158</v>
      </c>
      <c r="MN82" s="131" t="s">
        <v>158</v>
      </c>
      <c r="MO82" s="131" t="s">
        <v>158</v>
      </c>
      <c r="MP82" s="131" t="s">
        <v>158</v>
      </c>
      <c r="MQ82" s="131" t="s">
        <v>158</v>
      </c>
      <c r="MR82" s="131" t="s">
        <v>158</v>
      </c>
      <c r="MS82" s="131" t="s">
        <v>158</v>
      </c>
      <c r="MT82" s="131" t="s">
        <v>158</v>
      </c>
      <c r="MU82" s="130" t="s">
        <v>158</v>
      </c>
      <c r="MV82" s="131">
        <v>7.5482484480894207</v>
      </c>
      <c r="MW82" s="131">
        <v>8.3140924855491338</v>
      </c>
      <c r="MX82" s="131">
        <v>6.8711166253101732</v>
      </c>
      <c r="MY82" s="131">
        <v>5.4992411260709924</v>
      </c>
      <c r="MZ82" s="131">
        <v>5.8556886227544904</v>
      </c>
      <c r="NA82" s="131">
        <v>3.9893530997304585</v>
      </c>
      <c r="NB82" s="131">
        <v>3.6896234309623432</v>
      </c>
      <c r="NC82" s="131">
        <v>4.0774895397489539</v>
      </c>
      <c r="ND82" s="131">
        <v>3.8624251069900146</v>
      </c>
      <c r="NE82" s="131">
        <v>3.3622474670847455</v>
      </c>
      <c r="NF82" s="131" t="s">
        <v>158</v>
      </c>
      <c r="NG82" s="131">
        <v>3.9226434782608695</v>
      </c>
      <c r="NH82" s="131" t="s">
        <v>158</v>
      </c>
      <c r="NI82" s="131" t="s">
        <v>158</v>
      </c>
      <c r="NJ82" s="131" t="s">
        <v>158</v>
      </c>
      <c r="NK82" s="131" t="s">
        <v>158</v>
      </c>
      <c r="NL82" s="131" t="s">
        <v>158</v>
      </c>
      <c r="NM82" s="131" t="s">
        <v>158</v>
      </c>
      <c r="NN82" s="131" t="s">
        <v>158</v>
      </c>
      <c r="NO82" s="131" t="s">
        <v>158</v>
      </c>
      <c r="NP82" s="131" t="s">
        <v>158</v>
      </c>
      <c r="NQ82" s="131" t="s">
        <v>158</v>
      </c>
      <c r="NR82" s="131" t="s">
        <v>158</v>
      </c>
      <c r="NS82" s="131" t="s">
        <v>158</v>
      </c>
      <c r="NT82" s="131" t="s">
        <v>158</v>
      </c>
      <c r="NU82" s="131" t="s">
        <v>158</v>
      </c>
      <c r="NV82" s="130" t="s">
        <v>158</v>
      </c>
      <c r="NW82" s="131">
        <v>8.3338276227153258</v>
      </c>
      <c r="NX82" s="131">
        <v>9.5529364161849717</v>
      </c>
      <c r="NY82" s="131">
        <v>8.5202977667493798</v>
      </c>
      <c r="NZ82" s="131">
        <v>6.1915299877600978</v>
      </c>
      <c r="OA82" s="131">
        <v>6.6982035928143713</v>
      </c>
      <c r="OB82" s="131">
        <v>5.3954851752021566</v>
      </c>
      <c r="OC82" s="131">
        <v>4.2055230125523009</v>
      </c>
      <c r="OD82" s="131">
        <v>4.6205020920502093</v>
      </c>
      <c r="OE82" s="131">
        <v>4.454037089871612</v>
      </c>
      <c r="OF82" s="131">
        <v>3.7913792433559319</v>
      </c>
      <c r="OG82" s="131" t="s">
        <v>158</v>
      </c>
      <c r="OH82" s="131">
        <v>4.8248000000000006</v>
      </c>
      <c r="OI82" s="131" t="s">
        <v>158</v>
      </c>
      <c r="OJ82" s="131" t="s">
        <v>158</v>
      </c>
      <c r="OK82" s="131" t="s">
        <v>158</v>
      </c>
      <c r="OL82" s="131" t="s">
        <v>158</v>
      </c>
      <c r="OM82" s="131" t="s">
        <v>158</v>
      </c>
      <c r="ON82" s="131" t="s">
        <v>158</v>
      </c>
      <c r="OO82" s="131" t="s">
        <v>158</v>
      </c>
      <c r="OP82" s="131" t="s">
        <v>158</v>
      </c>
      <c r="OQ82" s="131" t="s">
        <v>158</v>
      </c>
      <c r="OR82" s="131" t="s">
        <v>158</v>
      </c>
      <c r="OS82" s="131" t="s">
        <v>158</v>
      </c>
      <c r="OT82" s="131" t="s">
        <v>158</v>
      </c>
      <c r="OU82" s="131" t="s">
        <v>158</v>
      </c>
      <c r="OV82" s="131" t="s">
        <v>158</v>
      </c>
      <c r="OW82" s="378" t="s">
        <v>158</v>
      </c>
      <c r="OX82" s="132">
        <v>7.8683086844095174</v>
      </c>
      <c r="OY82" s="132">
        <v>7.192982456140351</v>
      </c>
      <c r="OZ82" s="132">
        <v>6.0350877192982457</v>
      </c>
      <c r="PA82" s="132">
        <v>6.1964285714285712</v>
      </c>
      <c r="PB82" s="132">
        <v>4.9464285714285712</v>
      </c>
      <c r="PC82" s="132">
        <v>5.709090909090909</v>
      </c>
      <c r="PD82" s="132">
        <v>4.6296296296296298</v>
      </c>
      <c r="PE82" s="132">
        <v>4.6851851851851851</v>
      </c>
      <c r="PF82" s="132">
        <v>4.6296296296296298</v>
      </c>
      <c r="PG82" s="132">
        <v>-3.6020700338153802</v>
      </c>
      <c r="PH82" s="132" t="s">
        <v>158</v>
      </c>
      <c r="PI82" s="132">
        <v>3.7837837837837838</v>
      </c>
      <c r="PJ82" s="132" t="s">
        <v>158</v>
      </c>
      <c r="PK82" s="132" t="s">
        <v>158</v>
      </c>
      <c r="PL82" s="132" t="s">
        <v>158</v>
      </c>
      <c r="PM82" s="132" t="s">
        <v>158</v>
      </c>
      <c r="PN82" s="132" t="s">
        <v>158</v>
      </c>
      <c r="PO82" s="132" t="s">
        <v>158</v>
      </c>
      <c r="PP82" s="132" t="s">
        <v>158</v>
      </c>
      <c r="PQ82" s="132" t="s">
        <v>158</v>
      </c>
      <c r="PR82" s="132" t="s">
        <v>158</v>
      </c>
      <c r="PS82" s="132" t="s">
        <v>158</v>
      </c>
      <c r="PT82" s="132" t="s">
        <v>158</v>
      </c>
      <c r="PU82" s="132" t="s">
        <v>158</v>
      </c>
      <c r="PV82" s="132" t="s">
        <v>158</v>
      </c>
      <c r="PW82" s="132" t="s">
        <v>158</v>
      </c>
      <c r="PX82" s="130" t="s">
        <v>158</v>
      </c>
      <c r="PY82" s="131">
        <v>15.267575513150478</v>
      </c>
      <c r="PZ82" s="131">
        <v>11.747560975609757</v>
      </c>
      <c r="QA82" s="131">
        <v>11.608779069767442</v>
      </c>
      <c r="QB82" s="131">
        <v>11.114466858789626</v>
      </c>
      <c r="QC82" s="131">
        <v>13.102382671480145</v>
      </c>
      <c r="QD82" s="131">
        <v>6.1340764331210194</v>
      </c>
      <c r="QE82" s="131">
        <v>7.1927999999999992</v>
      </c>
      <c r="QF82" s="131">
        <v>10.257865612648223</v>
      </c>
      <c r="QG82" s="131">
        <v>9.18</v>
      </c>
      <c r="QH82" s="131" t="s">
        <v>1282</v>
      </c>
      <c r="QI82" s="131" t="s">
        <v>158</v>
      </c>
      <c r="QJ82" s="131">
        <v>7.0775714285714288</v>
      </c>
      <c r="QK82" s="131" t="s">
        <v>158</v>
      </c>
      <c r="QL82" s="131" t="s">
        <v>158</v>
      </c>
      <c r="QM82" s="131" t="s">
        <v>158</v>
      </c>
      <c r="QN82" s="131" t="s">
        <v>158</v>
      </c>
      <c r="QO82" s="131" t="s">
        <v>158</v>
      </c>
      <c r="QP82" s="131" t="s">
        <v>158</v>
      </c>
      <c r="QQ82" s="131" t="s">
        <v>158</v>
      </c>
      <c r="QR82" s="131" t="s">
        <v>158</v>
      </c>
      <c r="QS82" s="131" t="s">
        <v>158</v>
      </c>
      <c r="QT82" s="131" t="s">
        <v>158</v>
      </c>
      <c r="QU82" s="131" t="s">
        <v>158</v>
      </c>
      <c r="QV82" s="131" t="s">
        <v>158</v>
      </c>
      <c r="QW82" s="131" t="s">
        <v>158</v>
      </c>
      <c r="QX82" s="131" t="s">
        <v>158</v>
      </c>
      <c r="QY82" s="130" t="s">
        <v>158</v>
      </c>
      <c r="QZ82" s="131">
        <v>16.770655308204113</v>
      </c>
      <c r="RA82" s="131">
        <v>17.540707317073171</v>
      </c>
      <c r="RB82" s="131">
        <v>16.099186046511626</v>
      </c>
      <c r="RC82" s="131">
        <v>12.94778097982709</v>
      </c>
      <c r="RD82" s="131">
        <v>14.12129963898917</v>
      </c>
      <c r="RE82" s="131">
        <v>9.4270700636942681</v>
      </c>
      <c r="RF82" s="131">
        <v>10.58184</v>
      </c>
      <c r="RG82" s="131">
        <v>11.555573122529644</v>
      </c>
      <c r="RH82" s="131">
        <v>10.83024</v>
      </c>
      <c r="RI82" s="131" t="s">
        <v>1282</v>
      </c>
      <c r="RJ82" s="131" t="s">
        <v>158</v>
      </c>
      <c r="RK82" s="131">
        <v>8.0554285714285712</v>
      </c>
      <c r="RL82" s="131" t="s">
        <v>158</v>
      </c>
      <c r="RM82" s="131" t="s">
        <v>158</v>
      </c>
      <c r="RN82" s="131" t="s">
        <v>158</v>
      </c>
      <c r="RO82" s="131" t="s">
        <v>158</v>
      </c>
      <c r="RP82" s="131" t="s">
        <v>158</v>
      </c>
      <c r="RQ82" s="131" t="s">
        <v>158</v>
      </c>
      <c r="RR82" s="131" t="s">
        <v>158</v>
      </c>
      <c r="RS82" s="131" t="s">
        <v>158</v>
      </c>
      <c r="RT82" s="131" t="s">
        <v>158</v>
      </c>
      <c r="RU82" s="131" t="s">
        <v>158</v>
      </c>
      <c r="RV82" s="131" t="s">
        <v>158</v>
      </c>
      <c r="RW82" s="131" t="s">
        <v>158</v>
      </c>
      <c r="RX82" s="131" t="s">
        <v>158</v>
      </c>
      <c r="RY82" s="131" t="s">
        <v>158</v>
      </c>
      <c r="RZ82" s="130" t="s">
        <v>158</v>
      </c>
      <c r="SA82" s="131">
        <v>18.51605063343208</v>
      </c>
      <c r="SB82" s="131">
        <v>20.154365853658536</v>
      </c>
      <c r="SC82" s="131">
        <v>19.963255813953488</v>
      </c>
      <c r="SD82" s="131">
        <v>14.577752161383286</v>
      </c>
      <c r="SE82" s="131">
        <v>16.153068592057764</v>
      </c>
      <c r="SF82" s="131">
        <v>12.749840764331212</v>
      </c>
      <c r="SG82" s="131">
        <v>12.061440000000001</v>
      </c>
      <c r="SH82" s="131">
        <v>13.094466403162055</v>
      </c>
      <c r="SI82" s="131">
        <v>12.48912</v>
      </c>
      <c r="SJ82" s="131" t="s">
        <v>1282</v>
      </c>
      <c r="SK82" s="131" t="s">
        <v>158</v>
      </c>
      <c r="SL82" s="131">
        <v>9.9080714285714286</v>
      </c>
      <c r="SM82" s="131" t="s">
        <v>158</v>
      </c>
      <c r="SN82" s="131" t="s">
        <v>158</v>
      </c>
      <c r="SO82" s="131" t="s">
        <v>158</v>
      </c>
      <c r="SP82" s="131" t="s">
        <v>158</v>
      </c>
      <c r="SQ82" s="131" t="s">
        <v>158</v>
      </c>
      <c r="SR82" s="131" t="s">
        <v>158</v>
      </c>
      <c r="SS82" s="131" t="s">
        <v>158</v>
      </c>
      <c r="ST82" s="131" t="s">
        <v>158</v>
      </c>
      <c r="SU82" s="131" t="s">
        <v>158</v>
      </c>
      <c r="SV82" s="131" t="s">
        <v>158</v>
      </c>
      <c r="SW82" s="131" t="s">
        <v>158</v>
      </c>
      <c r="SX82" s="131" t="s">
        <v>158</v>
      </c>
      <c r="SY82" s="131" t="s">
        <v>158</v>
      </c>
      <c r="SZ82" s="131" t="s">
        <v>158</v>
      </c>
      <c r="TA82" s="378" t="s">
        <v>158</v>
      </c>
      <c r="TB82" s="132">
        <v>6.9556276589410828</v>
      </c>
      <c r="TC82" s="132">
        <v>6.0350877192982457</v>
      </c>
      <c r="TD82" s="132">
        <v>5.0175438596491224</v>
      </c>
      <c r="TE82" s="132">
        <v>5.1428571428571432</v>
      </c>
      <c r="TF82" s="132">
        <v>4.2321428571428568</v>
      </c>
      <c r="TG82" s="132">
        <v>5.4545454545454541</v>
      </c>
      <c r="TH82" s="132">
        <v>4.1851851851851851</v>
      </c>
      <c r="TI82" s="132">
        <v>4.166666666666667</v>
      </c>
      <c r="TJ82" s="132">
        <v>4.1111111111111107</v>
      </c>
      <c r="TK82" s="132">
        <v>-4.2182135922311694</v>
      </c>
      <c r="TL82" s="132" t="s">
        <v>158</v>
      </c>
      <c r="TM82" s="132">
        <v>3.4729729729729728</v>
      </c>
      <c r="TN82" s="132" t="s">
        <v>158</v>
      </c>
      <c r="TO82" s="132" t="s">
        <v>158</v>
      </c>
      <c r="TP82" s="132" t="s">
        <v>158</v>
      </c>
      <c r="TQ82" s="132" t="s">
        <v>158</v>
      </c>
      <c r="TR82" s="132" t="s">
        <v>158</v>
      </c>
      <c r="TS82" s="132" t="s">
        <v>158</v>
      </c>
      <c r="TT82" s="132" t="s">
        <v>158</v>
      </c>
      <c r="TU82" s="132" t="s">
        <v>158</v>
      </c>
      <c r="TV82" s="132" t="s">
        <v>158</v>
      </c>
      <c r="TW82" s="132" t="s">
        <v>158</v>
      </c>
      <c r="TX82" s="132" t="s">
        <v>158</v>
      </c>
      <c r="TY82" s="132" t="s">
        <v>158</v>
      </c>
      <c r="TZ82" s="132" t="s">
        <v>158</v>
      </c>
      <c r="UA82" s="132" t="s">
        <v>158</v>
      </c>
      <c r="UB82" s="235" t="s">
        <v>158</v>
      </c>
      <c r="UC82" s="236">
        <v>65.77</v>
      </c>
      <c r="UD82" s="236">
        <v>64.099999999999994</v>
      </c>
      <c r="UE82" s="236">
        <v>61.15</v>
      </c>
      <c r="UF82" s="236">
        <v>59.43</v>
      </c>
      <c r="UG82" s="236">
        <v>54.56</v>
      </c>
      <c r="UH82" s="236">
        <v>52.44</v>
      </c>
      <c r="UI82" s="236">
        <v>54.46</v>
      </c>
      <c r="UJ82" s="236">
        <v>53.29</v>
      </c>
      <c r="UK82" s="236">
        <v>52.75</v>
      </c>
      <c r="UL82" s="236">
        <v>52.39</v>
      </c>
      <c r="UM82" s="236">
        <v>15.78</v>
      </c>
      <c r="UN82" s="236">
        <v>11.47</v>
      </c>
      <c r="UO82" s="231" t="s">
        <v>5</v>
      </c>
      <c r="UP82" s="231" t="s">
        <v>5</v>
      </c>
      <c r="UQ82" s="231" t="s">
        <v>5</v>
      </c>
      <c r="UR82" s="231" t="s">
        <v>5</v>
      </c>
      <c r="US82" s="231" t="s">
        <v>5</v>
      </c>
      <c r="UT82" s="231" t="s">
        <v>5</v>
      </c>
      <c r="UU82" s="231" t="s">
        <v>5</v>
      </c>
      <c r="UV82" s="231" t="s">
        <v>5</v>
      </c>
      <c r="UW82" s="231" t="s">
        <v>5</v>
      </c>
      <c r="UX82" s="231" t="s">
        <v>5</v>
      </c>
      <c r="UY82" s="231" t="s">
        <v>5</v>
      </c>
      <c r="UZ82" s="231" t="s">
        <v>5</v>
      </c>
      <c r="VA82" s="231" t="s">
        <v>5</v>
      </c>
      <c r="VB82" s="231" t="s">
        <v>5</v>
      </c>
      <c r="VC82" s="130" t="s">
        <v>158</v>
      </c>
      <c r="VD82" s="131">
        <v>1.8265166033145812</v>
      </c>
      <c r="VE82" s="131">
        <v>1.3182527301092044</v>
      </c>
      <c r="VF82" s="131">
        <v>1.1457072771872445</v>
      </c>
      <c r="VG82" s="131">
        <v>1.1588423355207809</v>
      </c>
      <c r="VH82" s="131">
        <v>1.1878665689149559</v>
      </c>
      <c r="VI82" s="131">
        <v>0.66781083142639219</v>
      </c>
      <c r="VJ82" s="131">
        <v>0.61145795078957021</v>
      </c>
      <c r="VK82" s="131">
        <v>0.90185775942953661</v>
      </c>
      <c r="VL82" s="131">
        <v>0.80568720379146919</v>
      </c>
      <c r="VM82" s="131">
        <v>0.78736400076350443</v>
      </c>
      <c r="VN82" s="131">
        <v>2.339036755386565</v>
      </c>
      <c r="VO82" s="131">
        <v>2.3347863993025282</v>
      </c>
      <c r="VP82" s="131" t="s">
        <v>158</v>
      </c>
      <c r="VQ82" s="131" t="s">
        <v>158</v>
      </c>
      <c r="VR82" s="131" t="s">
        <v>158</v>
      </c>
      <c r="VS82" s="131" t="s">
        <v>158</v>
      </c>
      <c r="VT82" s="131" t="s">
        <v>158</v>
      </c>
      <c r="VU82" s="131" t="s">
        <v>158</v>
      </c>
      <c r="VV82" s="131" t="s">
        <v>158</v>
      </c>
      <c r="VW82" s="131" t="s">
        <v>158</v>
      </c>
      <c r="VX82" s="131" t="s">
        <v>158</v>
      </c>
      <c r="VY82" s="131" t="s">
        <v>158</v>
      </c>
      <c r="VZ82" s="131" t="s">
        <v>158</v>
      </c>
      <c r="WA82" s="131" t="s">
        <v>158</v>
      </c>
      <c r="WB82" s="131" t="s">
        <v>158</v>
      </c>
      <c r="WC82" s="131" t="s">
        <v>158</v>
      </c>
      <c r="WD82" s="130" t="s">
        <v>158</v>
      </c>
      <c r="WE82" s="131">
        <v>2.0063356059720392</v>
      </c>
      <c r="WF82" s="131">
        <v>1.9683307332293294</v>
      </c>
      <c r="WG82" s="131">
        <v>1.5888798037612428</v>
      </c>
      <c r="WH82" s="131">
        <v>1.3499915867407035</v>
      </c>
      <c r="WI82" s="131">
        <v>1.2802419354838708</v>
      </c>
      <c r="WJ82" s="131">
        <v>1.0263157894736843</v>
      </c>
      <c r="WK82" s="131">
        <v>0.89955930958501651</v>
      </c>
      <c r="WL82" s="131">
        <v>1.0159504597485458</v>
      </c>
      <c r="WM82" s="131">
        <v>0.95052132701421799</v>
      </c>
      <c r="WN82" s="131">
        <v>0.89730864668829924</v>
      </c>
      <c r="WO82" s="131">
        <v>2.6292775665399244</v>
      </c>
      <c r="WP82" s="131">
        <v>2.6573670444638187</v>
      </c>
      <c r="WQ82" s="131" t="s">
        <v>158</v>
      </c>
      <c r="WR82" s="131" t="s">
        <v>158</v>
      </c>
      <c r="WS82" s="131" t="s">
        <v>158</v>
      </c>
      <c r="WT82" s="131" t="s">
        <v>158</v>
      </c>
      <c r="WU82" s="131" t="s">
        <v>158</v>
      </c>
      <c r="WV82" s="131" t="s">
        <v>158</v>
      </c>
      <c r="WW82" s="131" t="s">
        <v>158</v>
      </c>
      <c r="WX82" s="131" t="s">
        <v>158</v>
      </c>
      <c r="WY82" s="131" t="s">
        <v>158</v>
      </c>
      <c r="WZ82" s="131" t="s">
        <v>158</v>
      </c>
      <c r="XA82" s="131" t="s">
        <v>158</v>
      </c>
      <c r="XB82" s="131" t="s">
        <v>158</v>
      </c>
      <c r="XC82" s="131" t="s">
        <v>158</v>
      </c>
      <c r="XD82" s="131" t="s">
        <v>158</v>
      </c>
      <c r="XE82" s="130" t="s">
        <v>158</v>
      </c>
      <c r="XF82" s="131">
        <v>2.2151437129390299</v>
      </c>
      <c r="XG82" s="131">
        <v>2.2616224648985961</v>
      </c>
      <c r="XH82" s="131">
        <v>1.9702371218315617</v>
      </c>
      <c r="XI82" s="131">
        <v>1.5199394245330642</v>
      </c>
      <c r="XJ82" s="131">
        <v>1.464442815249267</v>
      </c>
      <c r="XK82" s="131">
        <v>1.3880625476735318</v>
      </c>
      <c r="XL82" s="131">
        <v>1.0253396988615497</v>
      </c>
      <c r="XM82" s="131">
        <v>1.1512478889097393</v>
      </c>
      <c r="XN82" s="131">
        <v>1.0961137440758293</v>
      </c>
      <c r="XO82" s="131">
        <v>1.0118343195266273</v>
      </c>
      <c r="XP82" s="131">
        <v>2.8954372623574143</v>
      </c>
      <c r="XQ82" s="131">
        <v>3.2685265911072361</v>
      </c>
      <c r="XR82" s="131" t="s">
        <v>158</v>
      </c>
      <c r="XS82" s="131" t="s">
        <v>158</v>
      </c>
      <c r="XT82" s="131" t="s">
        <v>158</v>
      </c>
      <c r="XU82" s="131" t="s">
        <v>158</v>
      </c>
      <c r="XV82" s="131" t="s">
        <v>158</v>
      </c>
      <c r="XW82" s="131" t="s">
        <v>158</v>
      </c>
      <c r="XX82" s="131" t="s">
        <v>158</v>
      </c>
      <c r="XY82" s="131" t="s">
        <v>158</v>
      </c>
      <c r="XZ82" s="131" t="s">
        <v>158</v>
      </c>
      <c r="YA82" s="131" t="s">
        <v>158</v>
      </c>
      <c r="YB82" s="131" t="s">
        <v>158</v>
      </c>
      <c r="YC82" s="131" t="s">
        <v>158</v>
      </c>
      <c r="YD82" s="131" t="s">
        <v>158</v>
      </c>
      <c r="YE82" s="131" t="s">
        <v>158</v>
      </c>
      <c r="YF82" s="235" t="s">
        <v>158</v>
      </c>
      <c r="YG82" s="8">
        <v>56.098460000000003</v>
      </c>
      <c r="YH82" s="8">
        <v>57</v>
      </c>
      <c r="YI82" s="8">
        <v>57</v>
      </c>
      <c r="YJ82" s="8">
        <v>56</v>
      </c>
      <c r="YK82" s="8">
        <v>56</v>
      </c>
      <c r="YL82" s="8">
        <v>55</v>
      </c>
      <c r="YM82" s="8">
        <v>54</v>
      </c>
      <c r="YN82" s="8">
        <v>54</v>
      </c>
      <c r="YO82" s="8">
        <v>54</v>
      </c>
      <c r="YP82" s="8">
        <v>21.098979</v>
      </c>
      <c r="YQ82" s="8" t="s">
        <v>158</v>
      </c>
      <c r="YR82" s="8">
        <v>74</v>
      </c>
      <c r="YS82" s="231" t="s">
        <v>5</v>
      </c>
      <c r="YT82" s="231" t="s">
        <v>5</v>
      </c>
      <c r="YU82" s="231" t="s">
        <v>5</v>
      </c>
      <c r="YV82" s="231" t="s">
        <v>5</v>
      </c>
      <c r="YW82" s="231" t="s">
        <v>5</v>
      </c>
      <c r="YX82" s="231" t="s">
        <v>5</v>
      </c>
      <c r="YY82" s="231" t="s">
        <v>5</v>
      </c>
      <c r="YZ82" s="231" t="s">
        <v>5</v>
      </c>
      <c r="ZA82" s="231" t="s">
        <v>5</v>
      </c>
      <c r="ZB82" s="231" t="s">
        <v>5</v>
      </c>
      <c r="ZC82" s="231" t="s">
        <v>5</v>
      </c>
      <c r="ZD82" s="231" t="s">
        <v>5</v>
      </c>
      <c r="ZE82" s="231" t="s">
        <v>5</v>
      </c>
      <c r="ZF82" s="231" t="s">
        <v>5</v>
      </c>
      <c r="ZG82" s="235" t="s">
        <v>158</v>
      </c>
      <c r="ZH82" s="133">
        <v>9.2499999999999999E-2</v>
      </c>
      <c r="ZI82" s="133">
        <v>7.8700000000000006E-2</v>
      </c>
      <c r="ZJ82" s="133">
        <v>7.2000000000000008E-2</v>
      </c>
      <c r="ZK82" s="133">
        <v>8.7100000000000011E-2</v>
      </c>
      <c r="ZL82" s="133">
        <v>0.1206</v>
      </c>
      <c r="ZM82" s="133">
        <v>6.88E-2</v>
      </c>
      <c r="ZN82" s="133">
        <v>-1.84E-2</v>
      </c>
      <c r="ZO82" s="133">
        <v>3.4700000000000002E-2</v>
      </c>
      <c r="ZP82" s="133">
        <v>4.3400000000000001E-2</v>
      </c>
      <c r="ZQ82" s="133">
        <v>7.6E-3</v>
      </c>
      <c r="ZR82" s="133">
        <v>0.23180000000000001</v>
      </c>
      <c r="ZS82" s="133">
        <v>0.24210000000000001</v>
      </c>
      <c r="ZT82" s="379" t="s">
        <v>158</v>
      </c>
      <c r="ZU82" s="133">
        <v>7.7299999999999994E-2</v>
      </c>
      <c r="ZV82" s="133">
        <v>6.5799999999999997E-2</v>
      </c>
      <c r="ZW82" s="133">
        <v>6.0199999999999997E-2</v>
      </c>
      <c r="ZX82" s="133">
        <v>7.0499999999999993E-2</v>
      </c>
      <c r="ZY82" s="133">
        <v>9.1600000000000001E-2</v>
      </c>
      <c r="ZZ82" s="133">
        <v>5.6600000000000004E-2</v>
      </c>
      <c r="AAA82" s="133">
        <v>-6.7000000000000002E-3</v>
      </c>
      <c r="AAB82" s="133">
        <v>3.2099999999999997E-2</v>
      </c>
      <c r="AAC82" s="133">
        <v>4.8399999999999999E-2</v>
      </c>
      <c r="AAD82" s="133">
        <v>1.49E-2</v>
      </c>
      <c r="AAE82" s="133">
        <v>0.1547</v>
      </c>
      <c r="AAF82" s="133">
        <v>0.1487</v>
      </c>
      <c r="AAG82" s="235" t="s">
        <v>158</v>
      </c>
      <c r="AAH82" s="8">
        <v>980.7</v>
      </c>
      <c r="AAI82" s="8">
        <v>865</v>
      </c>
      <c r="AAJ82" s="8">
        <v>806</v>
      </c>
      <c r="AAK82" s="8">
        <v>817</v>
      </c>
      <c r="AAL82" s="8">
        <v>668</v>
      </c>
      <c r="AAM82" s="8">
        <v>742</v>
      </c>
      <c r="AAN82" s="8">
        <v>717</v>
      </c>
      <c r="AAO82" s="8">
        <v>717</v>
      </c>
      <c r="AAP82" s="8">
        <v>701</v>
      </c>
      <c r="AAQ82" s="8">
        <v>295</v>
      </c>
      <c r="AAR82" s="8">
        <v>674</v>
      </c>
      <c r="AAS82" s="8">
        <v>575</v>
      </c>
      <c r="AAT82" s="231" t="s">
        <v>5</v>
      </c>
      <c r="AAU82" s="231" t="s">
        <v>5</v>
      </c>
      <c r="AAV82" s="231" t="s">
        <v>5</v>
      </c>
      <c r="AAW82" s="231" t="s">
        <v>5</v>
      </c>
      <c r="AAX82" s="231" t="s">
        <v>5</v>
      </c>
      <c r="AAY82" s="231" t="s">
        <v>5</v>
      </c>
      <c r="AAZ82" s="231" t="s">
        <v>5</v>
      </c>
      <c r="ABA82" s="231" t="s">
        <v>5</v>
      </c>
      <c r="ABB82" s="231" t="s">
        <v>5</v>
      </c>
      <c r="ABC82" s="231" t="s">
        <v>5</v>
      </c>
      <c r="ABD82" s="231" t="s">
        <v>5</v>
      </c>
      <c r="ABE82" s="231" t="s">
        <v>5</v>
      </c>
      <c r="ABF82" s="231" t="s">
        <v>5</v>
      </c>
      <c r="ABG82" s="231" t="s">
        <v>5</v>
      </c>
      <c r="ABH82" s="235" t="s">
        <v>158</v>
      </c>
      <c r="ABI82" s="8">
        <v>441.4</v>
      </c>
      <c r="ABJ82" s="8">
        <v>410</v>
      </c>
      <c r="ABK82" s="8">
        <v>344</v>
      </c>
      <c r="ABL82" s="8">
        <v>347</v>
      </c>
      <c r="ABM82" s="8">
        <v>277</v>
      </c>
      <c r="ABN82" s="8">
        <v>314</v>
      </c>
      <c r="ABO82" s="8">
        <v>250</v>
      </c>
      <c r="ABP82" s="8">
        <v>253</v>
      </c>
      <c r="ABQ82" s="8">
        <v>250</v>
      </c>
      <c r="ABR82" s="8">
        <v>-76</v>
      </c>
      <c r="ABS82" s="8">
        <v>304</v>
      </c>
      <c r="ABT82" s="8">
        <v>280</v>
      </c>
      <c r="ABU82" s="8" t="s">
        <v>5</v>
      </c>
      <c r="ABV82" s="8" t="s">
        <v>5</v>
      </c>
      <c r="ABW82" s="8" t="s">
        <v>5</v>
      </c>
      <c r="ABX82" s="8" t="s">
        <v>5</v>
      </c>
      <c r="ABY82" s="8" t="s">
        <v>5</v>
      </c>
      <c r="ABZ82" s="8" t="s">
        <v>5</v>
      </c>
      <c r="ACA82" s="8" t="s">
        <v>5</v>
      </c>
      <c r="ACB82" s="8" t="s">
        <v>5</v>
      </c>
      <c r="ACC82" s="8" t="s">
        <v>5</v>
      </c>
      <c r="ACD82" s="8" t="s">
        <v>5</v>
      </c>
      <c r="ACE82" s="8" t="s">
        <v>5</v>
      </c>
      <c r="ACF82" s="8" t="s">
        <v>5</v>
      </c>
      <c r="ACG82" s="8" t="s">
        <v>5</v>
      </c>
      <c r="ACH82" s="8" t="s">
        <v>5</v>
      </c>
      <c r="ACI82" s="235" t="s">
        <v>158</v>
      </c>
      <c r="ACJ82" s="8">
        <v>390.2</v>
      </c>
      <c r="ACK82" s="8">
        <v>344</v>
      </c>
      <c r="ACL82" s="8">
        <v>286</v>
      </c>
      <c r="ACM82" s="8">
        <v>288</v>
      </c>
      <c r="ACN82" s="8">
        <v>237</v>
      </c>
      <c r="ACO82" s="8">
        <v>300</v>
      </c>
      <c r="ACP82" s="8">
        <v>226</v>
      </c>
      <c r="ACQ82" s="8">
        <v>225</v>
      </c>
      <c r="ACR82" s="8">
        <v>222</v>
      </c>
      <c r="ACS82" s="8">
        <v>-89</v>
      </c>
      <c r="ACT82" s="8">
        <v>276</v>
      </c>
      <c r="ACU82" s="8">
        <v>257</v>
      </c>
      <c r="ACV82" s="237" t="s">
        <v>5</v>
      </c>
      <c r="ACW82" s="237" t="s">
        <v>5</v>
      </c>
      <c r="ACX82" s="237" t="s">
        <v>5</v>
      </c>
      <c r="ACY82" s="237" t="s">
        <v>5</v>
      </c>
      <c r="ACZ82" s="237" t="s">
        <v>5</v>
      </c>
      <c r="ADA82" s="237" t="s">
        <v>5</v>
      </c>
      <c r="ADB82" s="237" t="s">
        <v>5</v>
      </c>
      <c r="ADC82" s="237" t="s">
        <v>5</v>
      </c>
      <c r="ADD82" s="237" t="s">
        <v>5</v>
      </c>
      <c r="ADE82" s="237" t="s">
        <v>5</v>
      </c>
      <c r="ADF82" s="237" t="s">
        <v>5</v>
      </c>
      <c r="ADG82" s="237" t="s">
        <v>5</v>
      </c>
      <c r="ADH82" s="237" t="s">
        <v>5</v>
      </c>
      <c r="ADI82" s="237" t="s">
        <v>5</v>
      </c>
      <c r="ADJ82" s="127" t="s">
        <v>158</v>
      </c>
      <c r="ADK82" s="128">
        <v>0.5025041736227045</v>
      </c>
      <c r="ADL82" s="128">
        <v>0.55397148676171082</v>
      </c>
      <c r="ADM82" s="128">
        <v>0.57534246575342463</v>
      </c>
      <c r="ADN82" s="128">
        <v>0.4392156862745098</v>
      </c>
      <c r="ADO82" s="128">
        <v>0.29545454545454547</v>
      </c>
      <c r="ADP82" s="128">
        <v>0.46089385474860339</v>
      </c>
      <c r="ADQ82" s="128" t="s">
        <v>1282</v>
      </c>
      <c r="ADR82" s="128">
        <v>0.86486486486486491</v>
      </c>
      <c r="ADS82" s="128">
        <v>0.6986899563318778</v>
      </c>
      <c r="ADT82" s="128">
        <v>2.2222222222222223</v>
      </c>
      <c r="ADU82" s="128" t="s">
        <v>1282</v>
      </c>
      <c r="ADV82" s="128">
        <v>0.48275862068965519</v>
      </c>
      <c r="ADW82" s="128">
        <v>1.0780141843971631</v>
      </c>
      <c r="ADX82" s="128">
        <v>0.61538461538461531</v>
      </c>
      <c r="ADY82" s="128">
        <v>0.70046082949308763</v>
      </c>
      <c r="ADZ82" s="128">
        <v>0.69109947643979064</v>
      </c>
      <c r="AEA82" s="128" t="s">
        <v>158</v>
      </c>
      <c r="AEB82" s="128" t="s">
        <v>158</v>
      </c>
      <c r="AEC82" s="128" t="s">
        <v>158</v>
      </c>
      <c r="AED82" s="128" t="s">
        <v>158</v>
      </c>
      <c r="AEE82" s="128" t="s">
        <v>158</v>
      </c>
      <c r="AEF82" s="128" t="s">
        <v>158</v>
      </c>
      <c r="AEG82" s="128" t="s">
        <v>158</v>
      </c>
      <c r="AEH82" s="128" t="s">
        <v>158</v>
      </c>
      <c r="AEI82" s="128" t="s">
        <v>158</v>
      </c>
      <c r="AEJ82" s="128" t="s">
        <v>158</v>
      </c>
      <c r="AEK82" s="127" t="s">
        <v>158</v>
      </c>
      <c r="AEL82" s="128">
        <v>0.38254726914363391</v>
      </c>
      <c r="AEM82" s="128">
        <v>0.37814634146341464</v>
      </c>
      <c r="AEN82" s="128">
        <v>0.41755813953488374</v>
      </c>
      <c r="AEO82" s="128">
        <v>0.36149855907780976</v>
      </c>
      <c r="AEP82" s="128">
        <v>0.39422382671480144</v>
      </c>
      <c r="AEQ82" s="128">
        <v>0.2890127388535032</v>
      </c>
      <c r="AER82" s="128">
        <v>0.34560000000000002</v>
      </c>
      <c r="AES82" s="128">
        <v>0.34150197628458501</v>
      </c>
      <c r="AET82" s="128">
        <v>0.34560000000000002</v>
      </c>
      <c r="AEU82" s="128" t="s">
        <v>1282</v>
      </c>
      <c r="AEV82" s="128" t="s">
        <v>158</v>
      </c>
      <c r="AEW82" s="128">
        <v>0.40700000000000003</v>
      </c>
      <c r="AEX82" s="128" t="s">
        <v>158</v>
      </c>
      <c r="AEY82" s="128" t="s">
        <v>158</v>
      </c>
      <c r="AEZ82" s="128" t="s">
        <v>158</v>
      </c>
      <c r="AFA82" s="128" t="s">
        <v>158</v>
      </c>
      <c r="AFB82" s="128" t="s">
        <v>158</v>
      </c>
      <c r="AFC82" s="128" t="s">
        <v>158</v>
      </c>
      <c r="AFD82" s="128" t="s">
        <v>158</v>
      </c>
      <c r="AFE82" s="128" t="s">
        <v>158</v>
      </c>
      <c r="AFF82" s="128" t="s">
        <v>158</v>
      </c>
      <c r="AFG82" s="128" t="s">
        <v>158</v>
      </c>
      <c r="AFH82" s="128" t="s">
        <v>158</v>
      </c>
      <c r="AFI82" s="128" t="s">
        <v>158</v>
      </c>
      <c r="AFJ82" s="128" t="s">
        <v>158</v>
      </c>
      <c r="AFK82" s="128" t="s">
        <v>158</v>
      </c>
      <c r="AFL82" s="134" t="s">
        <v>158</v>
      </c>
      <c r="AFM82" s="135">
        <v>0.43274311788826242</v>
      </c>
      <c r="AFN82" s="135">
        <v>0.4506976744186047</v>
      </c>
      <c r="AFO82" s="135">
        <v>0.50223776223776229</v>
      </c>
      <c r="AFP82" s="135">
        <v>0.43555555555555547</v>
      </c>
      <c r="AFQ82" s="135">
        <v>0.46075949367088609</v>
      </c>
      <c r="AFR82" s="135">
        <v>0.30250000000000005</v>
      </c>
      <c r="AFS82" s="135">
        <v>0.38230088495575226</v>
      </c>
      <c r="AFT82" s="135">
        <v>0.38400000000000001</v>
      </c>
      <c r="AFU82" s="135">
        <v>0.38918918918918927</v>
      </c>
      <c r="AFV82" s="135" t="s">
        <v>1282</v>
      </c>
      <c r="AFW82" s="135" t="s">
        <v>158</v>
      </c>
      <c r="AFX82" s="135">
        <v>0.44342412451361873</v>
      </c>
      <c r="AFY82" s="135" t="s">
        <v>158</v>
      </c>
      <c r="AFZ82" s="135" t="s">
        <v>158</v>
      </c>
      <c r="AGA82" s="135" t="s">
        <v>158</v>
      </c>
      <c r="AGB82" s="135" t="s">
        <v>158</v>
      </c>
      <c r="AGC82" s="135" t="s">
        <v>158</v>
      </c>
      <c r="AGD82" s="135" t="s">
        <v>158</v>
      </c>
      <c r="AGE82" s="135" t="s">
        <v>158</v>
      </c>
      <c r="AGF82" s="135" t="s">
        <v>158</v>
      </c>
      <c r="AGG82" s="135" t="s">
        <v>158</v>
      </c>
      <c r="AGH82" s="135" t="s">
        <v>158</v>
      </c>
      <c r="AGI82" s="135" t="s">
        <v>158</v>
      </c>
      <c r="AGJ82" s="135" t="s">
        <v>158</v>
      </c>
      <c r="AGK82" s="135" t="s">
        <v>158</v>
      </c>
      <c r="AGL82" s="135" t="s">
        <v>158</v>
      </c>
    </row>
    <row r="83" spans="1:870" x14ac:dyDescent="0.2">
      <c r="A83" s="7">
        <v>81</v>
      </c>
      <c r="B83" s="1" t="s">
        <v>473</v>
      </c>
      <c r="C83" s="1" t="s">
        <v>474</v>
      </c>
      <c r="D83" s="94">
        <v>0.15</v>
      </c>
      <c r="E83" s="95">
        <v>0.17</v>
      </c>
      <c r="F83" s="57">
        <v>0.68</v>
      </c>
      <c r="G83" s="58" t="s">
        <v>159</v>
      </c>
      <c r="H83" s="58">
        <v>0.68</v>
      </c>
      <c r="I83" s="226" t="s">
        <v>5</v>
      </c>
      <c r="J83" s="58" t="s">
        <v>159</v>
      </c>
      <c r="K83" s="58" t="s">
        <v>1280</v>
      </c>
      <c r="L83" s="226" t="s">
        <v>5</v>
      </c>
      <c r="M83" s="151">
        <v>0.64</v>
      </c>
      <c r="N83" s="124">
        <v>0.55000000000000004</v>
      </c>
      <c r="O83" s="124">
        <v>0.47</v>
      </c>
      <c r="P83" s="124">
        <v>0.38</v>
      </c>
      <c r="Q83" s="124">
        <v>0.34</v>
      </c>
      <c r="R83" s="124">
        <v>0.16</v>
      </c>
      <c r="S83" s="124" t="s">
        <v>1355</v>
      </c>
      <c r="T83" s="124" t="s">
        <v>5</v>
      </c>
      <c r="U83" s="124" t="s">
        <v>5</v>
      </c>
      <c r="V83" s="124" t="s">
        <v>5</v>
      </c>
      <c r="W83" s="124" t="s">
        <v>5</v>
      </c>
      <c r="X83" s="124" t="s">
        <v>5</v>
      </c>
      <c r="Y83" s="124" t="s">
        <v>5</v>
      </c>
      <c r="Z83" s="124" t="s">
        <v>5</v>
      </c>
      <c r="AA83" s="124" t="s">
        <v>5</v>
      </c>
      <c r="AB83" s="124" t="s">
        <v>5</v>
      </c>
      <c r="AC83" s="124" t="s">
        <v>5</v>
      </c>
      <c r="AD83" s="124" t="s">
        <v>5</v>
      </c>
      <c r="AE83" s="124" t="s">
        <v>5</v>
      </c>
      <c r="AF83" s="124" t="s">
        <v>5</v>
      </c>
      <c r="AG83" s="124" t="s">
        <v>5</v>
      </c>
      <c r="AH83" s="124" t="s">
        <v>5</v>
      </c>
      <c r="AI83" s="124" t="s">
        <v>5</v>
      </c>
      <c r="AJ83" s="124" t="s">
        <v>5</v>
      </c>
      <c r="AK83" s="124" t="s">
        <v>5</v>
      </c>
      <c r="AL83" s="124" t="s">
        <v>5</v>
      </c>
      <c r="AM83" s="124" t="s">
        <v>5</v>
      </c>
      <c r="AN83" s="124" t="s">
        <v>5</v>
      </c>
      <c r="AO83" s="124" t="s">
        <v>5</v>
      </c>
      <c r="AP83" s="124" t="s">
        <v>5</v>
      </c>
      <c r="AQ83" s="124" t="s">
        <v>5</v>
      </c>
      <c r="AR83" s="136" t="s">
        <v>5</v>
      </c>
      <c r="AS83" s="136" t="s">
        <v>5</v>
      </c>
      <c r="AT83" s="136" t="s">
        <v>5</v>
      </c>
      <c r="AU83" s="136" t="s">
        <v>5</v>
      </c>
      <c r="AV83" s="136" t="s">
        <v>5</v>
      </c>
      <c r="AW83" s="136" t="s">
        <v>5</v>
      </c>
      <c r="AX83" s="136" t="s">
        <v>5</v>
      </c>
      <c r="AY83" s="136" t="s">
        <v>5</v>
      </c>
      <c r="AZ83" s="136" t="s">
        <v>5</v>
      </c>
      <c r="BA83" s="136" t="s">
        <v>5</v>
      </c>
      <c r="BB83" s="136" t="s">
        <v>5</v>
      </c>
      <c r="BC83" s="136" t="s">
        <v>5</v>
      </c>
      <c r="BD83" s="136" t="s">
        <v>5</v>
      </c>
      <c r="BE83" s="136" t="s">
        <v>5</v>
      </c>
      <c r="BF83" s="136" t="s">
        <v>5</v>
      </c>
      <c r="BG83" s="136" t="s">
        <v>5</v>
      </c>
      <c r="BH83" s="136" t="s">
        <v>5</v>
      </c>
      <c r="BI83" s="136" t="s">
        <v>5</v>
      </c>
      <c r="BJ83" s="136" t="s">
        <v>5</v>
      </c>
      <c r="BK83" s="136" t="s">
        <v>5</v>
      </c>
      <c r="BL83" s="136" t="s">
        <v>5</v>
      </c>
      <c r="BM83" s="126">
        <v>0.16363636363636358</v>
      </c>
      <c r="BN83" s="125">
        <v>0.17021276595744705</v>
      </c>
      <c r="BO83" s="125">
        <v>0.23684210526315774</v>
      </c>
      <c r="BP83" s="125">
        <v>0.11764705882352944</v>
      </c>
      <c r="BQ83" s="125">
        <v>1.125</v>
      </c>
      <c r="BR83" s="125" t="s">
        <v>158</v>
      </c>
      <c r="BS83" s="125" t="s">
        <v>158</v>
      </c>
      <c r="BT83" s="125" t="s">
        <v>158</v>
      </c>
      <c r="BU83" s="125" t="s">
        <v>158</v>
      </c>
      <c r="BV83" s="125" t="s">
        <v>158</v>
      </c>
      <c r="BW83" s="125" t="s">
        <v>158</v>
      </c>
      <c r="BX83" s="125" t="s">
        <v>158</v>
      </c>
      <c r="BY83" s="125" t="s">
        <v>158</v>
      </c>
      <c r="BZ83" s="125" t="s">
        <v>158</v>
      </c>
      <c r="CA83" s="125" t="s">
        <v>158</v>
      </c>
      <c r="CB83" s="125" t="s">
        <v>158</v>
      </c>
      <c r="CC83" s="125" t="s">
        <v>158</v>
      </c>
      <c r="CD83" s="125" t="s">
        <v>158</v>
      </c>
      <c r="CE83" s="125" t="s">
        <v>158</v>
      </c>
      <c r="CF83" s="125" t="s">
        <v>158</v>
      </c>
      <c r="CG83" s="125" t="s">
        <v>158</v>
      </c>
      <c r="CH83" s="125" t="s">
        <v>158</v>
      </c>
      <c r="CI83" s="125" t="s">
        <v>158</v>
      </c>
      <c r="CJ83" s="125" t="s">
        <v>158</v>
      </c>
      <c r="CK83" s="125" t="s">
        <v>158</v>
      </c>
      <c r="CL83" s="125" t="s">
        <v>158</v>
      </c>
      <c r="CM83" s="125" t="s">
        <v>158</v>
      </c>
      <c r="CN83" s="125" t="s">
        <v>158</v>
      </c>
      <c r="CO83" s="125" t="s">
        <v>158</v>
      </c>
      <c r="CP83" s="125" t="s">
        <v>158</v>
      </c>
      <c r="CQ83" s="125" t="s">
        <v>158</v>
      </c>
      <c r="CR83" s="125" t="s">
        <v>158</v>
      </c>
      <c r="CS83" s="125" t="s">
        <v>158</v>
      </c>
      <c r="CT83" s="125" t="s">
        <v>158</v>
      </c>
      <c r="CU83" s="125" t="s">
        <v>158</v>
      </c>
      <c r="CV83" s="125" t="s">
        <v>158</v>
      </c>
      <c r="CW83" s="125" t="s">
        <v>158</v>
      </c>
      <c r="CX83" s="125" t="s">
        <v>158</v>
      </c>
      <c r="CY83" s="125" t="s">
        <v>158</v>
      </c>
      <c r="CZ83" s="125" t="s">
        <v>158</v>
      </c>
      <c r="DA83" s="125" t="s">
        <v>158</v>
      </c>
      <c r="DB83" s="125" t="s">
        <v>158</v>
      </c>
      <c r="DC83" s="125" t="s">
        <v>158</v>
      </c>
      <c r="DD83" s="125" t="s">
        <v>158</v>
      </c>
      <c r="DE83" s="125" t="s">
        <v>158</v>
      </c>
      <c r="DF83" s="125" t="s">
        <v>158</v>
      </c>
      <c r="DG83" s="125" t="s">
        <v>158</v>
      </c>
      <c r="DH83" s="125" t="s">
        <v>158</v>
      </c>
      <c r="DI83" s="125" t="s">
        <v>158</v>
      </c>
      <c r="DJ83" s="125" t="s">
        <v>158</v>
      </c>
      <c r="DK83" s="125" t="s">
        <v>158</v>
      </c>
      <c r="DL83" s="127">
        <v>1.6096782469518019E-2</v>
      </c>
      <c r="DM83" s="128">
        <v>1.3176808185107421E-2</v>
      </c>
      <c r="DN83" s="128">
        <v>1.0215170615083678E-2</v>
      </c>
      <c r="DO83" s="128">
        <v>1.4350453172205438E-2</v>
      </c>
      <c r="DP83" s="128">
        <v>1.2195121951219514E-2</v>
      </c>
      <c r="DQ83" s="128">
        <v>7.0298769771528994E-3</v>
      </c>
      <c r="DR83" s="128" t="s">
        <v>158</v>
      </c>
      <c r="DS83" s="128" t="s">
        <v>158</v>
      </c>
      <c r="DT83" s="128" t="s">
        <v>158</v>
      </c>
      <c r="DU83" s="128" t="s">
        <v>158</v>
      </c>
      <c r="DV83" s="128" t="s">
        <v>158</v>
      </c>
      <c r="DW83" s="128" t="s">
        <v>158</v>
      </c>
      <c r="DX83" s="128" t="s">
        <v>158</v>
      </c>
      <c r="DY83" s="128" t="s">
        <v>158</v>
      </c>
      <c r="DZ83" s="128" t="s">
        <v>158</v>
      </c>
      <c r="EA83" s="128" t="s">
        <v>158</v>
      </c>
      <c r="EB83" s="128" t="s">
        <v>158</v>
      </c>
      <c r="EC83" s="128" t="s">
        <v>158</v>
      </c>
      <c r="ED83" s="128" t="s">
        <v>158</v>
      </c>
      <c r="EE83" s="128" t="s">
        <v>158</v>
      </c>
      <c r="EF83" s="128" t="s">
        <v>158</v>
      </c>
      <c r="EG83" s="128" t="s">
        <v>158</v>
      </c>
      <c r="EH83" s="128" t="s">
        <v>158</v>
      </c>
      <c r="EI83" s="128" t="s">
        <v>158</v>
      </c>
      <c r="EJ83" s="128" t="s">
        <v>158</v>
      </c>
      <c r="EK83" s="128" t="s">
        <v>158</v>
      </c>
      <c r="EL83" s="128" t="s">
        <v>158</v>
      </c>
      <c r="EM83" s="127">
        <v>1.8281222365825776E-2</v>
      </c>
      <c r="EN83" s="128">
        <v>1.488542910039389E-2</v>
      </c>
      <c r="EO83" s="128">
        <v>1.4025663980901224E-2</v>
      </c>
      <c r="EP83" s="128">
        <v>1.7649790989317231E-2</v>
      </c>
      <c r="EQ83" s="128">
        <v>1.4554794520547946E-2</v>
      </c>
      <c r="ER83" s="128">
        <v>8.1177067478437337E-3</v>
      </c>
      <c r="ES83" s="128" t="s">
        <v>158</v>
      </c>
      <c r="ET83" s="128" t="s">
        <v>158</v>
      </c>
      <c r="EU83" s="128" t="s">
        <v>158</v>
      </c>
      <c r="EV83" s="128" t="s">
        <v>158</v>
      </c>
      <c r="EW83" s="128" t="s">
        <v>158</v>
      </c>
      <c r="EX83" s="128" t="s">
        <v>158</v>
      </c>
      <c r="EY83" s="128" t="s">
        <v>158</v>
      </c>
      <c r="EZ83" s="128" t="s">
        <v>158</v>
      </c>
      <c r="FA83" s="128" t="s">
        <v>158</v>
      </c>
      <c r="FB83" s="128" t="s">
        <v>158</v>
      </c>
      <c r="FC83" s="128" t="s">
        <v>158</v>
      </c>
      <c r="FD83" s="128" t="s">
        <v>158</v>
      </c>
      <c r="FE83" s="128" t="s">
        <v>158</v>
      </c>
      <c r="FF83" s="128" t="s">
        <v>158</v>
      </c>
      <c r="FG83" s="128" t="s">
        <v>158</v>
      </c>
      <c r="FH83" s="128" t="s">
        <v>158</v>
      </c>
      <c r="FI83" s="128" t="s">
        <v>158</v>
      </c>
      <c r="FJ83" s="128" t="s">
        <v>158</v>
      </c>
      <c r="FK83" s="128" t="s">
        <v>158</v>
      </c>
      <c r="FL83" s="128" t="s">
        <v>158</v>
      </c>
      <c r="FM83" s="128" t="s">
        <v>158</v>
      </c>
      <c r="FN83" s="127">
        <v>2.0240353668994914E-2</v>
      </c>
      <c r="FO83" s="128">
        <v>1.6819571351083445E-2</v>
      </c>
      <c r="FP83" s="128">
        <v>2.0068317677198973E-2</v>
      </c>
      <c r="FQ83" s="128">
        <v>2.1864211737629459E-2</v>
      </c>
      <c r="FR83" s="128">
        <v>1.9825072886297378E-2</v>
      </c>
      <c r="FS83" s="128">
        <v>9.696969696969697E-3</v>
      </c>
      <c r="FT83" s="128" t="s">
        <v>158</v>
      </c>
      <c r="FU83" s="128" t="s">
        <v>158</v>
      </c>
      <c r="FV83" s="128" t="s">
        <v>158</v>
      </c>
      <c r="FW83" s="128" t="s">
        <v>158</v>
      </c>
      <c r="FX83" s="128" t="s">
        <v>158</v>
      </c>
      <c r="FY83" s="128" t="s">
        <v>158</v>
      </c>
      <c r="FZ83" s="128" t="s">
        <v>158</v>
      </c>
      <c r="GA83" s="128" t="s">
        <v>158</v>
      </c>
      <c r="GB83" s="128" t="s">
        <v>158</v>
      </c>
      <c r="GC83" s="128" t="s">
        <v>158</v>
      </c>
      <c r="GD83" s="128" t="s">
        <v>158</v>
      </c>
      <c r="GE83" s="128" t="s">
        <v>158</v>
      </c>
      <c r="GF83" s="128" t="s">
        <v>158</v>
      </c>
      <c r="GG83" s="128" t="s">
        <v>158</v>
      </c>
      <c r="GH83" s="128" t="s">
        <v>158</v>
      </c>
      <c r="GI83" s="128" t="s">
        <v>158</v>
      </c>
      <c r="GJ83" s="128" t="s">
        <v>158</v>
      </c>
      <c r="GK83" s="128" t="s">
        <v>158</v>
      </c>
      <c r="GL83" s="128" t="s">
        <v>158</v>
      </c>
      <c r="GM83" s="128" t="s">
        <v>158</v>
      </c>
      <c r="GN83" s="128" t="s">
        <v>158</v>
      </c>
      <c r="GO83" s="109" t="s">
        <v>158</v>
      </c>
      <c r="GP83" s="141">
        <v>1.3</v>
      </c>
      <c r="GQ83" s="141">
        <v>1.01</v>
      </c>
      <c r="GR83" s="141">
        <v>0.8</v>
      </c>
      <c r="GS83" s="141">
        <v>0.67</v>
      </c>
      <c r="GT83" s="141">
        <v>-1.79</v>
      </c>
      <c r="GU83" s="110" t="s">
        <v>158</v>
      </c>
      <c r="GV83" s="110" t="s">
        <v>158</v>
      </c>
      <c r="GW83" s="110" t="s">
        <v>158</v>
      </c>
      <c r="GX83" s="110" t="s">
        <v>158</v>
      </c>
      <c r="GY83" s="110" t="s">
        <v>158</v>
      </c>
      <c r="GZ83" s="110" t="s">
        <v>158</v>
      </c>
      <c r="HA83" s="110" t="s">
        <v>158</v>
      </c>
      <c r="HB83" s="110" t="s">
        <v>158</v>
      </c>
      <c r="HC83" s="110" t="s">
        <v>158</v>
      </c>
      <c r="HD83" s="110" t="s">
        <v>158</v>
      </c>
      <c r="HE83" s="129" t="s">
        <v>158</v>
      </c>
      <c r="HF83" s="231" t="s">
        <v>158</v>
      </c>
      <c r="HG83" s="231" t="s">
        <v>158</v>
      </c>
      <c r="HH83" s="231" t="s">
        <v>158</v>
      </c>
      <c r="HI83" s="231" t="s">
        <v>158</v>
      </c>
      <c r="HJ83" s="231" t="s">
        <v>158</v>
      </c>
      <c r="HK83" s="231" t="s">
        <v>158</v>
      </c>
      <c r="HL83" s="231" t="s">
        <v>158</v>
      </c>
      <c r="HM83" s="231" t="s">
        <v>158</v>
      </c>
      <c r="HN83" s="231" t="s">
        <v>158</v>
      </c>
      <c r="HO83" s="231" t="s">
        <v>158</v>
      </c>
      <c r="HP83" s="232" t="s">
        <v>158</v>
      </c>
      <c r="HQ83" s="131">
        <v>25.153846923076923</v>
      </c>
      <c r="HR83" s="131">
        <v>23.188118811881189</v>
      </c>
      <c r="HS83" s="131">
        <v>21.724999999999998</v>
      </c>
      <c r="HT83" s="131">
        <v>25.597014925373131</v>
      </c>
      <c r="HU83" s="131" t="s">
        <v>1288</v>
      </c>
      <c r="HV83" s="131" t="s">
        <v>158</v>
      </c>
      <c r="HW83" s="131" t="s">
        <v>158</v>
      </c>
      <c r="HX83" s="131" t="s">
        <v>158</v>
      </c>
      <c r="HY83" s="131" t="s">
        <v>158</v>
      </c>
      <c r="HZ83" s="131" t="s">
        <v>158</v>
      </c>
      <c r="IA83" s="131" t="s">
        <v>158</v>
      </c>
      <c r="IB83" s="131" t="s">
        <v>158</v>
      </c>
      <c r="IC83" s="131" t="s">
        <v>158</v>
      </c>
      <c r="ID83" s="131" t="s">
        <v>158</v>
      </c>
      <c r="IE83" s="131" t="s">
        <v>158</v>
      </c>
      <c r="IF83" s="131" t="s">
        <v>158</v>
      </c>
      <c r="IG83" s="131" t="s">
        <v>158</v>
      </c>
      <c r="IH83" s="131" t="s">
        <v>158</v>
      </c>
      <c r="II83" s="131" t="s">
        <v>158</v>
      </c>
      <c r="IJ83" s="131" t="s">
        <v>158</v>
      </c>
      <c r="IK83" s="131" t="s">
        <v>158</v>
      </c>
      <c r="IL83" s="131" t="s">
        <v>158</v>
      </c>
      <c r="IM83" s="131" t="s">
        <v>158</v>
      </c>
      <c r="IN83" s="131" t="s">
        <v>158</v>
      </c>
      <c r="IO83" s="131" t="s">
        <v>158</v>
      </c>
      <c r="IP83" s="131" t="s">
        <v>158</v>
      </c>
      <c r="IQ83" s="130" t="s">
        <v>158</v>
      </c>
      <c r="IR83" s="131">
        <v>28.422218817039536</v>
      </c>
      <c r="IS83" s="131">
        <v>33.178217821782177</v>
      </c>
      <c r="IT83" s="131">
        <v>26.912500000000001</v>
      </c>
      <c r="IU83" s="131">
        <v>34.865671641791039</v>
      </c>
      <c r="IV83" s="131" t="s">
        <v>1288</v>
      </c>
      <c r="IW83" s="131" t="s">
        <v>158</v>
      </c>
      <c r="IX83" s="131" t="s">
        <v>158</v>
      </c>
      <c r="IY83" s="131" t="s">
        <v>158</v>
      </c>
      <c r="IZ83" s="131" t="s">
        <v>158</v>
      </c>
      <c r="JA83" s="131" t="s">
        <v>158</v>
      </c>
      <c r="JB83" s="131" t="s">
        <v>158</v>
      </c>
      <c r="JC83" s="131" t="s">
        <v>158</v>
      </c>
      <c r="JD83" s="131" t="s">
        <v>158</v>
      </c>
      <c r="JE83" s="131" t="s">
        <v>158</v>
      </c>
      <c r="JF83" s="131" t="s">
        <v>158</v>
      </c>
      <c r="JG83" s="131" t="s">
        <v>158</v>
      </c>
      <c r="JH83" s="131" t="s">
        <v>158</v>
      </c>
      <c r="JI83" s="131" t="s">
        <v>158</v>
      </c>
      <c r="JJ83" s="131" t="s">
        <v>158</v>
      </c>
      <c r="JK83" s="131" t="s">
        <v>158</v>
      </c>
      <c r="JL83" s="131" t="s">
        <v>158</v>
      </c>
      <c r="JM83" s="131" t="s">
        <v>158</v>
      </c>
      <c r="JN83" s="131" t="s">
        <v>158</v>
      </c>
      <c r="JO83" s="131" t="s">
        <v>158</v>
      </c>
      <c r="JP83" s="131" t="s">
        <v>158</v>
      </c>
      <c r="JQ83" s="131" t="s">
        <v>158</v>
      </c>
      <c r="JR83" s="130" t="s">
        <v>158</v>
      </c>
      <c r="JS83" s="131">
        <v>32.107693846153843</v>
      </c>
      <c r="JT83" s="131">
        <v>45.554455445544555</v>
      </c>
      <c r="JU83" s="131">
        <v>33.1</v>
      </c>
      <c r="JV83" s="131">
        <v>41.611940298507456</v>
      </c>
      <c r="JW83" s="131" t="s">
        <v>1288</v>
      </c>
      <c r="JX83" s="131" t="s">
        <v>158</v>
      </c>
      <c r="JY83" s="131" t="s">
        <v>158</v>
      </c>
      <c r="JZ83" s="131" t="s">
        <v>158</v>
      </c>
      <c r="KA83" s="131" t="s">
        <v>158</v>
      </c>
      <c r="KB83" s="131" t="s">
        <v>158</v>
      </c>
      <c r="KC83" s="131" t="s">
        <v>158</v>
      </c>
      <c r="KD83" s="131" t="s">
        <v>158</v>
      </c>
      <c r="KE83" s="131" t="s">
        <v>158</v>
      </c>
      <c r="KF83" s="131" t="s">
        <v>158</v>
      </c>
      <c r="KG83" s="131" t="s">
        <v>158</v>
      </c>
      <c r="KH83" s="131" t="s">
        <v>158</v>
      </c>
      <c r="KI83" s="131" t="s">
        <v>158</v>
      </c>
      <c r="KJ83" s="131" t="s">
        <v>158</v>
      </c>
      <c r="KK83" s="131" t="s">
        <v>158</v>
      </c>
      <c r="KL83" s="131" t="s">
        <v>158</v>
      </c>
      <c r="KM83" s="131" t="s">
        <v>158</v>
      </c>
      <c r="KN83" s="131" t="s">
        <v>158</v>
      </c>
      <c r="KO83" s="131" t="s">
        <v>158</v>
      </c>
      <c r="KP83" s="131" t="s">
        <v>158</v>
      </c>
      <c r="KQ83" s="131" t="s">
        <v>158</v>
      </c>
      <c r="KR83" s="131" t="s">
        <v>158</v>
      </c>
      <c r="KS83" s="116" t="s">
        <v>158</v>
      </c>
      <c r="KT83" s="132">
        <v>11.233471157332058</v>
      </c>
      <c r="KU83" s="132">
        <v>9.8536585365853657</v>
      </c>
      <c r="KV83" s="132">
        <v>8.625</v>
      </c>
      <c r="KW83" s="132">
        <v>8</v>
      </c>
      <c r="KX83" s="132">
        <v>15.842105263157896</v>
      </c>
      <c r="KY83" s="132">
        <v>6.5263157894736841</v>
      </c>
      <c r="KZ83" s="132">
        <v>6.0789473684210522</v>
      </c>
      <c r="LA83" s="132">
        <v>5.0789473684210522</v>
      </c>
      <c r="LB83" s="132" t="s">
        <v>158</v>
      </c>
      <c r="LC83" s="132" t="s">
        <v>158</v>
      </c>
      <c r="LD83" s="132" t="s">
        <v>158</v>
      </c>
      <c r="LE83" s="132" t="s">
        <v>158</v>
      </c>
      <c r="LF83" s="132" t="s">
        <v>158</v>
      </c>
      <c r="LG83" s="132" t="s">
        <v>158</v>
      </c>
      <c r="LH83" s="132" t="s">
        <v>158</v>
      </c>
      <c r="LI83" s="132" t="s">
        <v>158</v>
      </c>
      <c r="LJ83" s="132" t="s">
        <v>158</v>
      </c>
      <c r="LK83" s="132" t="s">
        <v>158</v>
      </c>
      <c r="LL83" s="132" t="s">
        <v>158</v>
      </c>
      <c r="LM83" s="132" t="s">
        <v>158</v>
      </c>
      <c r="LN83" s="132" t="s">
        <v>158</v>
      </c>
      <c r="LO83" s="132" t="s">
        <v>158</v>
      </c>
      <c r="LP83" s="132" t="s">
        <v>158</v>
      </c>
      <c r="LQ83" s="132" t="s">
        <v>158</v>
      </c>
      <c r="LR83" s="132" t="s">
        <v>158</v>
      </c>
      <c r="LS83" s="132" t="s">
        <v>158</v>
      </c>
      <c r="LT83" s="130" t="s">
        <v>158</v>
      </c>
      <c r="LU83" s="131">
        <v>2.9109436025619555</v>
      </c>
      <c r="LV83" s="131">
        <v>2.3767821782178218</v>
      </c>
      <c r="LW83" s="131">
        <v>2.0150724637681159</v>
      </c>
      <c r="LX83" s="131">
        <v>2.1437499999999998</v>
      </c>
      <c r="LY83" s="131">
        <v>1.0415282392026577</v>
      </c>
      <c r="LZ83" s="131" t="s">
        <v>158</v>
      </c>
      <c r="MA83" s="131" t="s">
        <v>158</v>
      </c>
      <c r="MB83" s="131" t="s">
        <v>158</v>
      </c>
      <c r="MC83" s="131" t="s">
        <v>158</v>
      </c>
      <c r="MD83" s="131" t="s">
        <v>158</v>
      </c>
      <c r="ME83" s="131" t="s">
        <v>158</v>
      </c>
      <c r="MF83" s="131" t="s">
        <v>158</v>
      </c>
      <c r="MG83" s="131" t="s">
        <v>158</v>
      </c>
      <c r="MH83" s="131" t="s">
        <v>158</v>
      </c>
      <c r="MI83" s="131" t="s">
        <v>158</v>
      </c>
      <c r="MJ83" s="131" t="s">
        <v>158</v>
      </c>
      <c r="MK83" s="131" t="s">
        <v>158</v>
      </c>
      <c r="ML83" s="131" t="s">
        <v>158</v>
      </c>
      <c r="MM83" s="131" t="s">
        <v>158</v>
      </c>
      <c r="MN83" s="131" t="s">
        <v>158</v>
      </c>
      <c r="MO83" s="131" t="s">
        <v>158</v>
      </c>
      <c r="MP83" s="131" t="s">
        <v>158</v>
      </c>
      <c r="MQ83" s="131" t="s">
        <v>158</v>
      </c>
      <c r="MR83" s="131" t="s">
        <v>158</v>
      </c>
      <c r="MS83" s="131" t="s">
        <v>158</v>
      </c>
      <c r="MT83" s="131" t="s">
        <v>158</v>
      </c>
      <c r="MU83" s="130" t="s">
        <v>158</v>
      </c>
      <c r="MV83" s="131">
        <v>3.2891778458019143</v>
      </c>
      <c r="MW83" s="131">
        <v>3.400767326732673</v>
      </c>
      <c r="MX83" s="131">
        <v>2.4962318840579711</v>
      </c>
      <c r="MY83" s="131">
        <v>2.92</v>
      </c>
      <c r="MZ83" s="131">
        <v>1.2441528239202657</v>
      </c>
      <c r="NA83" s="131" t="s">
        <v>158</v>
      </c>
      <c r="NB83" s="131" t="s">
        <v>158</v>
      </c>
      <c r="NC83" s="131" t="s">
        <v>158</v>
      </c>
      <c r="ND83" s="131" t="s">
        <v>158</v>
      </c>
      <c r="NE83" s="131" t="s">
        <v>158</v>
      </c>
      <c r="NF83" s="131" t="s">
        <v>158</v>
      </c>
      <c r="NG83" s="131" t="s">
        <v>158</v>
      </c>
      <c r="NH83" s="131" t="s">
        <v>158</v>
      </c>
      <c r="NI83" s="131" t="s">
        <v>158</v>
      </c>
      <c r="NJ83" s="131" t="s">
        <v>158</v>
      </c>
      <c r="NK83" s="131" t="s">
        <v>158</v>
      </c>
      <c r="NL83" s="131" t="s">
        <v>158</v>
      </c>
      <c r="NM83" s="131" t="s">
        <v>158</v>
      </c>
      <c r="NN83" s="131" t="s">
        <v>158</v>
      </c>
      <c r="NO83" s="131" t="s">
        <v>158</v>
      </c>
      <c r="NP83" s="131" t="s">
        <v>158</v>
      </c>
      <c r="NQ83" s="131" t="s">
        <v>158</v>
      </c>
      <c r="NR83" s="131" t="s">
        <v>158</v>
      </c>
      <c r="NS83" s="131" t="s">
        <v>158</v>
      </c>
      <c r="NT83" s="131" t="s">
        <v>158</v>
      </c>
      <c r="NU83" s="131" t="s">
        <v>158</v>
      </c>
      <c r="NV83" s="130" t="s">
        <v>158</v>
      </c>
      <c r="NW83" s="131">
        <v>3.7156815925731381</v>
      </c>
      <c r="NX83" s="131">
        <v>4.6693316831683163</v>
      </c>
      <c r="NY83" s="131">
        <v>3.0701449275362318</v>
      </c>
      <c r="NZ83" s="131">
        <v>3.4849999999999999</v>
      </c>
      <c r="OA83" s="131">
        <v>1.4366777408637874</v>
      </c>
      <c r="OB83" s="131" t="s">
        <v>158</v>
      </c>
      <c r="OC83" s="131" t="s">
        <v>158</v>
      </c>
      <c r="OD83" s="131" t="s">
        <v>158</v>
      </c>
      <c r="OE83" s="131" t="s">
        <v>158</v>
      </c>
      <c r="OF83" s="131" t="s">
        <v>158</v>
      </c>
      <c r="OG83" s="131" t="s">
        <v>158</v>
      </c>
      <c r="OH83" s="131" t="s">
        <v>158</v>
      </c>
      <c r="OI83" s="131" t="s">
        <v>158</v>
      </c>
      <c r="OJ83" s="131" t="s">
        <v>158</v>
      </c>
      <c r="OK83" s="131" t="s">
        <v>158</v>
      </c>
      <c r="OL83" s="131" t="s">
        <v>158</v>
      </c>
      <c r="OM83" s="131" t="s">
        <v>158</v>
      </c>
      <c r="ON83" s="131" t="s">
        <v>158</v>
      </c>
      <c r="OO83" s="131" t="s">
        <v>158</v>
      </c>
      <c r="OP83" s="131" t="s">
        <v>158</v>
      </c>
      <c r="OQ83" s="131" t="s">
        <v>158</v>
      </c>
      <c r="OR83" s="131" t="s">
        <v>158</v>
      </c>
      <c r="OS83" s="131" t="s">
        <v>158</v>
      </c>
      <c r="OT83" s="131" t="s">
        <v>158</v>
      </c>
      <c r="OU83" s="131" t="s">
        <v>158</v>
      </c>
      <c r="OV83" s="131" t="s">
        <v>158</v>
      </c>
      <c r="OW83" s="378" t="s">
        <v>158</v>
      </c>
      <c r="OX83" s="132">
        <v>1.1059576410128995</v>
      </c>
      <c r="OY83" s="132">
        <v>1</v>
      </c>
      <c r="OZ83" s="132">
        <v>0.4</v>
      </c>
      <c r="PA83" s="132">
        <v>0.7</v>
      </c>
      <c r="PB83" s="132">
        <v>0.94736842105263153</v>
      </c>
      <c r="PC83" s="132">
        <v>0.76315789473684215</v>
      </c>
      <c r="PD83" s="132">
        <v>0.47368421052631576</v>
      </c>
      <c r="PE83" s="132">
        <v>0.26315789473684209</v>
      </c>
      <c r="PF83" s="132" t="s">
        <v>158</v>
      </c>
      <c r="PG83" s="132" t="s">
        <v>158</v>
      </c>
      <c r="PH83" s="132" t="s">
        <v>158</v>
      </c>
      <c r="PI83" s="132" t="s">
        <v>158</v>
      </c>
      <c r="PJ83" s="132" t="s">
        <v>158</v>
      </c>
      <c r="PK83" s="132" t="s">
        <v>158</v>
      </c>
      <c r="PL83" s="132" t="s">
        <v>158</v>
      </c>
      <c r="PM83" s="132" t="s">
        <v>158</v>
      </c>
      <c r="PN83" s="132" t="s">
        <v>158</v>
      </c>
      <c r="PO83" s="132" t="s">
        <v>158</v>
      </c>
      <c r="PP83" s="132" t="s">
        <v>158</v>
      </c>
      <c r="PQ83" s="132" t="s">
        <v>158</v>
      </c>
      <c r="PR83" s="132" t="s">
        <v>158</v>
      </c>
      <c r="PS83" s="132" t="s">
        <v>158</v>
      </c>
      <c r="PT83" s="132" t="s">
        <v>158</v>
      </c>
      <c r="PU83" s="132" t="s">
        <v>158</v>
      </c>
      <c r="PV83" s="132" t="s">
        <v>158</v>
      </c>
      <c r="PW83" s="132" t="s">
        <v>158</v>
      </c>
      <c r="PX83" s="130" t="s">
        <v>158</v>
      </c>
      <c r="PY83" s="131">
        <v>29.567136920408146</v>
      </c>
      <c r="PZ83" s="131">
        <v>23.42</v>
      </c>
      <c r="QA83" s="131">
        <v>43.449999999999996</v>
      </c>
      <c r="QB83" s="131">
        <v>24.5</v>
      </c>
      <c r="QC83" s="131">
        <v>17.416666666666668</v>
      </c>
      <c r="QD83" s="131" t="s">
        <v>158</v>
      </c>
      <c r="QE83" s="131" t="s">
        <v>158</v>
      </c>
      <c r="QF83" s="131" t="s">
        <v>158</v>
      </c>
      <c r="QG83" s="131" t="s">
        <v>158</v>
      </c>
      <c r="QH83" s="131" t="s">
        <v>158</v>
      </c>
      <c r="QI83" s="131" t="s">
        <v>158</v>
      </c>
      <c r="QJ83" s="131" t="s">
        <v>158</v>
      </c>
      <c r="QK83" s="131" t="s">
        <v>158</v>
      </c>
      <c r="QL83" s="131" t="s">
        <v>158</v>
      </c>
      <c r="QM83" s="131" t="s">
        <v>158</v>
      </c>
      <c r="QN83" s="131" t="s">
        <v>158</v>
      </c>
      <c r="QO83" s="131" t="s">
        <v>158</v>
      </c>
      <c r="QP83" s="131" t="s">
        <v>158</v>
      </c>
      <c r="QQ83" s="131" t="s">
        <v>158</v>
      </c>
      <c r="QR83" s="131" t="s">
        <v>158</v>
      </c>
      <c r="QS83" s="131" t="s">
        <v>158</v>
      </c>
      <c r="QT83" s="131" t="s">
        <v>158</v>
      </c>
      <c r="QU83" s="131" t="s">
        <v>158</v>
      </c>
      <c r="QV83" s="131" t="s">
        <v>158</v>
      </c>
      <c r="QW83" s="131" t="s">
        <v>158</v>
      </c>
      <c r="QX83" s="131" t="s">
        <v>158</v>
      </c>
      <c r="QY83" s="130" t="s">
        <v>158</v>
      </c>
      <c r="QZ83" s="131">
        <v>33.408950842196347</v>
      </c>
      <c r="RA83" s="131">
        <v>33.51</v>
      </c>
      <c r="RB83" s="131">
        <v>53.825000000000003</v>
      </c>
      <c r="RC83" s="131">
        <v>33.371428571428574</v>
      </c>
      <c r="RD83" s="131">
        <v>20.805000000000003</v>
      </c>
      <c r="RE83" s="131" t="s">
        <v>158</v>
      </c>
      <c r="RF83" s="131" t="s">
        <v>158</v>
      </c>
      <c r="RG83" s="131" t="s">
        <v>158</v>
      </c>
      <c r="RH83" s="131" t="s">
        <v>158</v>
      </c>
      <c r="RI83" s="131" t="s">
        <v>158</v>
      </c>
      <c r="RJ83" s="131" t="s">
        <v>158</v>
      </c>
      <c r="RK83" s="131" t="s">
        <v>158</v>
      </c>
      <c r="RL83" s="131" t="s">
        <v>158</v>
      </c>
      <c r="RM83" s="131" t="s">
        <v>158</v>
      </c>
      <c r="RN83" s="131" t="s">
        <v>158</v>
      </c>
      <c r="RO83" s="131" t="s">
        <v>158</v>
      </c>
      <c r="RP83" s="131" t="s">
        <v>158</v>
      </c>
      <c r="RQ83" s="131" t="s">
        <v>158</v>
      </c>
      <c r="RR83" s="131" t="s">
        <v>158</v>
      </c>
      <c r="RS83" s="131" t="s">
        <v>158</v>
      </c>
      <c r="RT83" s="131" t="s">
        <v>158</v>
      </c>
      <c r="RU83" s="131" t="s">
        <v>158</v>
      </c>
      <c r="RV83" s="131" t="s">
        <v>158</v>
      </c>
      <c r="RW83" s="131" t="s">
        <v>158</v>
      </c>
      <c r="RX83" s="131" t="s">
        <v>158</v>
      </c>
      <c r="RY83" s="131" t="s">
        <v>158</v>
      </c>
      <c r="RZ83" s="130" t="s">
        <v>158</v>
      </c>
      <c r="SA83" s="131">
        <v>37.741049432754139</v>
      </c>
      <c r="SB83" s="131">
        <v>46.01</v>
      </c>
      <c r="SC83" s="131">
        <v>66.2</v>
      </c>
      <c r="SD83" s="131">
        <v>39.828571428571429</v>
      </c>
      <c r="SE83" s="131">
        <v>24.024444444444448</v>
      </c>
      <c r="SF83" s="131" t="s">
        <v>158</v>
      </c>
      <c r="SG83" s="131" t="s">
        <v>158</v>
      </c>
      <c r="SH83" s="131" t="s">
        <v>158</v>
      </c>
      <c r="SI83" s="131" t="s">
        <v>158</v>
      </c>
      <c r="SJ83" s="131" t="s">
        <v>158</v>
      </c>
      <c r="SK83" s="131" t="s">
        <v>158</v>
      </c>
      <c r="SL83" s="131" t="s">
        <v>158</v>
      </c>
      <c r="SM83" s="131" t="s">
        <v>158</v>
      </c>
      <c r="SN83" s="131" t="s">
        <v>158</v>
      </c>
      <c r="SO83" s="131" t="s">
        <v>158</v>
      </c>
      <c r="SP83" s="131" t="s">
        <v>158</v>
      </c>
      <c r="SQ83" s="131" t="s">
        <v>158</v>
      </c>
      <c r="SR83" s="131" t="s">
        <v>158</v>
      </c>
      <c r="SS83" s="131" t="s">
        <v>158</v>
      </c>
      <c r="ST83" s="131" t="s">
        <v>158</v>
      </c>
      <c r="SU83" s="131" t="s">
        <v>158</v>
      </c>
      <c r="SV83" s="131" t="s">
        <v>158</v>
      </c>
      <c r="SW83" s="131" t="s">
        <v>158</v>
      </c>
      <c r="SX83" s="131" t="s">
        <v>158</v>
      </c>
      <c r="SY83" s="131" t="s">
        <v>158</v>
      </c>
      <c r="SZ83" s="131" t="s">
        <v>158</v>
      </c>
      <c r="TA83" s="378" t="s">
        <v>158</v>
      </c>
      <c r="TB83" s="132">
        <v>0.55094896918919822</v>
      </c>
      <c r="TC83" s="132">
        <v>0.65853658536585369</v>
      </c>
      <c r="TD83" s="132">
        <v>0.17499999999999999</v>
      </c>
      <c r="TE83" s="132">
        <v>0.4</v>
      </c>
      <c r="TF83" s="132">
        <v>0.68421052631578949</v>
      </c>
      <c r="TG83" s="132">
        <v>0.63157894736842102</v>
      </c>
      <c r="TH83" s="132">
        <v>0.34210526315789475</v>
      </c>
      <c r="TI83" s="132">
        <v>0.21052631578947367</v>
      </c>
      <c r="TJ83" s="132" t="s">
        <v>158</v>
      </c>
      <c r="TK83" s="132" t="s">
        <v>158</v>
      </c>
      <c r="TL83" s="132" t="s">
        <v>158</v>
      </c>
      <c r="TM83" s="132" t="s">
        <v>158</v>
      </c>
      <c r="TN83" s="132" t="s">
        <v>158</v>
      </c>
      <c r="TO83" s="132" t="s">
        <v>158</v>
      </c>
      <c r="TP83" s="132" t="s">
        <v>158</v>
      </c>
      <c r="TQ83" s="132" t="s">
        <v>158</v>
      </c>
      <c r="TR83" s="132" t="s">
        <v>158</v>
      </c>
      <c r="TS83" s="132" t="s">
        <v>158</v>
      </c>
      <c r="TT83" s="132" t="s">
        <v>158</v>
      </c>
      <c r="TU83" s="132" t="s">
        <v>158</v>
      </c>
      <c r="TV83" s="132" t="s">
        <v>158</v>
      </c>
      <c r="TW83" s="132" t="s">
        <v>158</v>
      </c>
      <c r="TX83" s="132" t="s">
        <v>158</v>
      </c>
      <c r="TY83" s="132" t="s">
        <v>158</v>
      </c>
      <c r="TZ83" s="132" t="s">
        <v>158</v>
      </c>
      <c r="UA83" s="132" t="s">
        <v>158</v>
      </c>
      <c r="UB83" s="235" t="s">
        <v>158</v>
      </c>
      <c r="UC83" s="236">
        <v>8.02</v>
      </c>
      <c r="UD83" s="236">
        <v>7.14</v>
      </c>
      <c r="UE83" s="236">
        <v>6.41</v>
      </c>
      <c r="UF83" s="236">
        <v>5.97</v>
      </c>
      <c r="UG83" s="236">
        <v>5.77</v>
      </c>
      <c r="UH83" s="236" t="s">
        <v>5</v>
      </c>
      <c r="UI83" s="236" t="s">
        <v>5</v>
      </c>
      <c r="UJ83" s="236" t="s">
        <v>5</v>
      </c>
      <c r="UK83" s="236" t="s">
        <v>5</v>
      </c>
      <c r="UL83" s="236" t="s">
        <v>5</v>
      </c>
      <c r="UM83" s="236" t="s">
        <v>5</v>
      </c>
      <c r="UN83" s="236" t="s">
        <v>5</v>
      </c>
      <c r="UO83" s="231" t="s">
        <v>5</v>
      </c>
      <c r="UP83" s="231" t="s">
        <v>5</v>
      </c>
      <c r="UQ83" s="231" t="s">
        <v>5</v>
      </c>
      <c r="UR83" s="231" t="s">
        <v>5</v>
      </c>
      <c r="US83" s="231" t="s">
        <v>5</v>
      </c>
      <c r="UT83" s="231" t="s">
        <v>5</v>
      </c>
      <c r="UU83" s="231" t="s">
        <v>5</v>
      </c>
      <c r="UV83" s="231" t="s">
        <v>5</v>
      </c>
      <c r="UW83" s="231" t="s">
        <v>5</v>
      </c>
      <c r="UX83" s="231" t="s">
        <v>5</v>
      </c>
      <c r="UY83" s="231" t="s">
        <v>5</v>
      </c>
      <c r="UZ83" s="231" t="s">
        <v>5</v>
      </c>
      <c r="VA83" s="231" t="s">
        <v>5</v>
      </c>
      <c r="VB83" s="231" t="s">
        <v>5</v>
      </c>
      <c r="VC83" s="130" t="s">
        <v>158</v>
      </c>
      <c r="VD83" s="131">
        <v>4.077306857855362</v>
      </c>
      <c r="VE83" s="131">
        <v>3.2801120448179275</v>
      </c>
      <c r="VF83" s="131">
        <v>2.7113884555382213</v>
      </c>
      <c r="VG83" s="131">
        <v>2.8726968174204353</v>
      </c>
      <c r="VH83" s="131">
        <v>2.8596187175043331</v>
      </c>
      <c r="VI83" s="131" t="s">
        <v>158</v>
      </c>
      <c r="VJ83" s="131" t="s">
        <v>158</v>
      </c>
      <c r="VK83" s="131" t="s">
        <v>158</v>
      </c>
      <c r="VL83" s="131" t="s">
        <v>158</v>
      </c>
      <c r="VM83" s="131" t="s">
        <v>158</v>
      </c>
      <c r="VN83" s="131" t="s">
        <v>158</v>
      </c>
      <c r="VO83" s="131" t="s">
        <v>158</v>
      </c>
      <c r="VP83" s="131" t="s">
        <v>158</v>
      </c>
      <c r="VQ83" s="131" t="s">
        <v>158</v>
      </c>
      <c r="VR83" s="131" t="s">
        <v>158</v>
      </c>
      <c r="VS83" s="131" t="s">
        <v>158</v>
      </c>
      <c r="VT83" s="131" t="s">
        <v>158</v>
      </c>
      <c r="VU83" s="131" t="s">
        <v>158</v>
      </c>
      <c r="VV83" s="131" t="s">
        <v>158</v>
      </c>
      <c r="VW83" s="131" t="s">
        <v>158</v>
      </c>
      <c r="VX83" s="131" t="s">
        <v>158</v>
      </c>
      <c r="VY83" s="131" t="s">
        <v>158</v>
      </c>
      <c r="VZ83" s="131" t="s">
        <v>158</v>
      </c>
      <c r="WA83" s="131" t="s">
        <v>158</v>
      </c>
      <c r="WB83" s="131" t="s">
        <v>158</v>
      </c>
      <c r="WC83" s="131" t="s">
        <v>158</v>
      </c>
      <c r="WD83" s="130" t="s">
        <v>158</v>
      </c>
      <c r="WE83" s="131">
        <v>4.6070928257046635</v>
      </c>
      <c r="WF83" s="131">
        <v>4.6932773109243699</v>
      </c>
      <c r="WG83" s="131">
        <v>3.358814352574103</v>
      </c>
      <c r="WH83" s="131">
        <v>3.9128978224455611</v>
      </c>
      <c r="WI83" s="131">
        <v>3.4159445407279034</v>
      </c>
      <c r="WJ83" s="131" t="s">
        <v>158</v>
      </c>
      <c r="WK83" s="131" t="s">
        <v>158</v>
      </c>
      <c r="WL83" s="131" t="s">
        <v>158</v>
      </c>
      <c r="WM83" s="131" t="s">
        <v>158</v>
      </c>
      <c r="WN83" s="131" t="s">
        <v>158</v>
      </c>
      <c r="WO83" s="131" t="s">
        <v>158</v>
      </c>
      <c r="WP83" s="131" t="s">
        <v>158</v>
      </c>
      <c r="WQ83" s="131" t="s">
        <v>158</v>
      </c>
      <c r="WR83" s="131" t="s">
        <v>158</v>
      </c>
      <c r="WS83" s="131" t="s">
        <v>158</v>
      </c>
      <c r="WT83" s="131" t="s">
        <v>158</v>
      </c>
      <c r="WU83" s="131" t="s">
        <v>158</v>
      </c>
      <c r="WV83" s="131" t="s">
        <v>158</v>
      </c>
      <c r="WW83" s="131" t="s">
        <v>158</v>
      </c>
      <c r="WX83" s="131" t="s">
        <v>158</v>
      </c>
      <c r="WY83" s="131" t="s">
        <v>158</v>
      </c>
      <c r="WZ83" s="131" t="s">
        <v>158</v>
      </c>
      <c r="XA83" s="131" t="s">
        <v>158</v>
      </c>
      <c r="XB83" s="131" t="s">
        <v>158</v>
      </c>
      <c r="XC83" s="131" t="s">
        <v>158</v>
      </c>
      <c r="XD83" s="131" t="s">
        <v>158</v>
      </c>
      <c r="XE83" s="130" t="s">
        <v>158</v>
      </c>
      <c r="XF83" s="131">
        <v>5.2044890274314213</v>
      </c>
      <c r="XG83" s="131">
        <v>6.4439775910364148</v>
      </c>
      <c r="XH83" s="131">
        <v>4.1310452418096721</v>
      </c>
      <c r="XI83" s="131">
        <v>4.6700167504187604</v>
      </c>
      <c r="XJ83" s="131">
        <v>3.9445407279029467</v>
      </c>
      <c r="XK83" s="131" t="s">
        <v>158</v>
      </c>
      <c r="XL83" s="131" t="s">
        <v>158</v>
      </c>
      <c r="XM83" s="131" t="s">
        <v>158</v>
      </c>
      <c r="XN83" s="131" t="s">
        <v>158</v>
      </c>
      <c r="XO83" s="131" t="s">
        <v>158</v>
      </c>
      <c r="XP83" s="131" t="s">
        <v>158</v>
      </c>
      <c r="XQ83" s="131" t="s">
        <v>158</v>
      </c>
      <c r="XR83" s="131" t="s">
        <v>158</v>
      </c>
      <c r="XS83" s="131" t="s">
        <v>158</v>
      </c>
      <c r="XT83" s="131" t="s">
        <v>158</v>
      </c>
      <c r="XU83" s="131" t="s">
        <v>158</v>
      </c>
      <c r="XV83" s="131" t="s">
        <v>158</v>
      </c>
      <c r="XW83" s="131" t="s">
        <v>158</v>
      </c>
      <c r="XX83" s="131" t="s">
        <v>158</v>
      </c>
      <c r="XY83" s="131" t="s">
        <v>158</v>
      </c>
      <c r="XZ83" s="131" t="s">
        <v>158</v>
      </c>
      <c r="YA83" s="131" t="s">
        <v>158</v>
      </c>
      <c r="YB83" s="131" t="s">
        <v>158</v>
      </c>
      <c r="YC83" s="131" t="s">
        <v>158</v>
      </c>
      <c r="YD83" s="131" t="s">
        <v>158</v>
      </c>
      <c r="YE83" s="131" t="s">
        <v>158</v>
      </c>
      <c r="YF83" s="235" t="s">
        <v>158</v>
      </c>
      <c r="YG83" s="8">
        <v>40.150723999999997</v>
      </c>
      <c r="YH83" s="8">
        <v>41</v>
      </c>
      <c r="YI83" s="8">
        <v>40</v>
      </c>
      <c r="YJ83" s="8">
        <v>40</v>
      </c>
      <c r="YK83" s="8">
        <v>19</v>
      </c>
      <c r="YL83" s="8">
        <v>38</v>
      </c>
      <c r="YM83" s="8">
        <v>38</v>
      </c>
      <c r="YN83" s="8">
        <v>38</v>
      </c>
      <c r="YO83" s="8" t="s">
        <v>5</v>
      </c>
      <c r="YP83" s="8" t="s">
        <v>5</v>
      </c>
      <c r="YQ83" s="8" t="s">
        <v>5</v>
      </c>
      <c r="YR83" s="8" t="s">
        <v>5</v>
      </c>
      <c r="YS83" s="231" t="s">
        <v>5</v>
      </c>
      <c r="YT83" s="231" t="s">
        <v>5</v>
      </c>
      <c r="YU83" s="231" t="s">
        <v>5</v>
      </c>
      <c r="YV83" s="231" t="s">
        <v>5</v>
      </c>
      <c r="YW83" s="231" t="s">
        <v>5</v>
      </c>
      <c r="YX83" s="231" t="s">
        <v>5</v>
      </c>
      <c r="YY83" s="231" t="s">
        <v>5</v>
      </c>
      <c r="YZ83" s="231" t="s">
        <v>5</v>
      </c>
      <c r="ZA83" s="231" t="s">
        <v>5</v>
      </c>
      <c r="ZB83" s="231" t="s">
        <v>5</v>
      </c>
      <c r="ZC83" s="231" t="s">
        <v>5</v>
      </c>
      <c r="ZD83" s="231" t="s">
        <v>5</v>
      </c>
      <c r="ZE83" s="231" t="s">
        <v>5</v>
      </c>
      <c r="ZF83" s="231" t="s">
        <v>5</v>
      </c>
      <c r="ZG83" s="235" t="s">
        <v>158</v>
      </c>
      <c r="ZH83" s="133">
        <v>0.16420000000000001</v>
      </c>
      <c r="ZI83" s="133">
        <v>0.15079999999999999</v>
      </c>
      <c r="ZJ83" s="133">
        <v>0.12670000000000001</v>
      </c>
      <c r="ZK83" s="133">
        <v>0.11560000000000001</v>
      </c>
      <c r="ZL83" s="133">
        <v>-0.68730000000000002</v>
      </c>
      <c r="ZM83" s="133">
        <v>0</v>
      </c>
      <c r="ZN83" s="133">
        <v>0</v>
      </c>
      <c r="ZO83" s="133">
        <v>0</v>
      </c>
      <c r="ZP83" s="133">
        <v>0</v>
      </c>
      <c r="ZQ83" s="133">
        <v>0</v>
      </c>
      <c r="ZR83" s="133">
        <v>0</v>
      </c>
      <c r="ZS83" s="133" t="s">
        <v>5</v>
      </c>
      <c r="ZT83" s="379" t="s">
        <v>158</v>
      </c>
      <c r="ZU83" s="133">
        <v>0.1207</v>
      </c>
      <c r="ZV83" s="133">
        <v>0.10630000000000001</v>
      </c>
      <c r="ZW83" s="133">
        <v>9.2799999999999994E-2</v>
      </c>
      <c r="ZX83" s="133">
        <v>8.1099999999999992E-2</v>
      </c>
      <c r="ZY83" s="133">
        <v>-9.4E-2</v>
      </c>
      <c r="ZZ83" s="133">
        <v>0</v>
      </c>
      <c r="AAA83" s="133">
        <v>0</v>
      </c>
      <c r="AAB83" s="133">
        <v>0</v>
      </c>
      <c r="AAC83" s="133">
        <v>0</v>
      </c>
      <c r="AAD83" s="133">
        <v>0</v>
      </c>
      <c r="AAE83" s="133">
        <v>0</v>
      </c>
      <c r="AAF83" s="133" t="s">
        <v>5</v>
      </c>
      <c r="AAG83" s="235" t="s">
        <v>158</v>
      </c>
      <c r="AAH83" s="8">
        <v>451.03199999999998</v>
      </c>
      <c r="AAI83" s="8">
        <v>404</v>
      </c>
      <c r="AAJ83" s="8">
        <v>345</v>
      </c>
      <c r="AAK83" s="8">
        <v>320</v>
      </c>
      <c r="AAL83" s="8">
        <v>301</v>
      </c>
      <c r="AAM83" s="8">
        <v>248</v>
      </c>
      <c r="AAN83" s="8">
        <v>231</v>
      </c>
      <c r="AAO83" s="8">
        <v>193</v>
      </c>
      <c r="AAP83" s="8">
        <v>0</v>
      </c>
      <c r="AAQ83" s="8">
        <v>0</v>
      </c>
      <c r="AAR83" s="8">
        <v>0</v>
      </c>
      <c r="AAS83" s="8" t="s">
        <v>5</v>
      </c>
      <c r="AAT83" s="231" t="s">
        <v>5</v>
      </c>
      <c r="AAU83" s="231" t="s">
        <v>5</v>
      </c>
      <c r="AAV83" s="231" t="s">
        <v>5</v>
      </c>
      <c r="AAW83" s="231" t="s">
        <v>5</v>
      </c>
      <c r="AAX83" s="231" t="s">
        <v>5</v>
      </c>
      <c r="AAY83" s="231" t="s">
        <v>5</v>
      </c>
      <c r="AAZ83" s="231" t="s">
        <v>5</v>
      </c>
      <c r="ABA83" s="231" t="s">
        <v>5</v>
      </c>
      <c r="ABB83" s="231" t="s">
        <v>5</v>
      </c>
      <c r="ABC83" s="231" t="s">
        <v>5</v>
      </c>
      <c r="ABD83" s="231" t="s">
        <v>5</v>
      </c>
      <c r="ABE83" s="231" t="s">
        <v>5</v>
      </c>
      <c r="ABF83" s="231" t="s">
        <v>5</v>
      </c>
      <c r="ABG83" s="231" t="s">
        <v>5</v>
      </c>
      <c r="ABH83" s="235" t="s">
        <v>158</v>
      </c>
      <c r="ABI83" s="8">
        <v>44.405000000000001</v>
      </c>
      <c r="ABJ83" s="8">
        <v>41</v>
      </c>
      <c r="ABK83" s="8">
        <v>16</v>
      </c>
      <c r="ABL83" s="8">
        <v>28</v>
      </c>
      <c r="ABM83" s="8">
        <v>18</v>
      </c>
      <c r="ABN83" s="8">
        <v>29</v>
      </c>
      <c r="ABO83" s="8">
        <v>18</v>
      </c>
      <c r="ABP83" s="8">
        <v>10</v>
      </c>
      <c r="ABQ83" s="8">
        <v>0</v>
      </c>
      <c r="ABR83" s="8">
        <v>0</v>
      </c>
      <c r="ABS83" s="8">
        <v>0</v>
      </c>
      <c r="ABT83" s="8" t="s">
        <v>5</v>
      </c>
      <c r="ABU83" s="231" t="s">
        <v>5</v>
      </c>
      <c r="ABV83" s="231" t="s">
        <v>5</v>
      </c>
      <c r="ABW83" s="231" t="s">
        <v>5</v>
      </c>
      <c r="ABX83" s="231" t="s">
        <v>5</v>
      </c>
      <c r="ABY83" s="231" t="s">
        <v>5</v>
      </c>
      <c r="ABZ83" s="231" t="s">
        <v>5</v>
      </c>
      <c r="ACA83" s="231" t="s">
        <v>5</v>
      </c>
      <c r="ACB83" s="231" t="s">
        <v>5</v>
      </c>
      <c r="ACC83" s="231" t="s">
        <v>5</v>
      </c>
      <c r="ACD83" s="231" t="s">
        <v>5</v>
      </c>
      <c r="ACE83" s="231" t="s">
        <v>5</v>
      </c>
      <c r="ACF83" s="231" t="s">
        <v>5</v>
      </c>
      <c r="ACG83" s="231" t="s">
        <v>5</v>
      </c>
      <c r="ACH83" s="231" t="s">
        <v>5</v>
      </c>
      <c r="ACI83" s="235" t="s">
        <v>158</v>
      </c>
      <c r="ACJ83" s="8">
        <v>22.120999999999999</v>
      </c>
      <c r="ACK83" s="8">
        <v>27</v>
      </c>
      <c r="ACL83" s="8">
        <v>7</v>
      </c>
      <c r="ACM83" s="8">
        <v>16</v>
      </c>
      <c r="ACN83" s="8">
        <v>13</v>
      </c>
      <c r="ACO83" s="8">
        <v>24</v>
      </c>
      <c r="ACP83" s="8">
        <v>13</v>
      </c>
      <c r="ACQ83" s="8">
        <v>8</v>
      </c>
      <c r="ACR83" s="8" t="s">
        <v>5</v>
      </c>
      <c r="ACS83" s="8" t="s">
        <v>5</v>
      </c>
      <c r="ACT83" s="8" t="s">
        <v>5</v>
      </c>
      <c r="ACU83" s="8" t="s">
        <v>5</v>
      </c>
      <c r="ACV83" s="237" t="s">
        <v>5</v>
      </c>
      <c r="ACW83" s="237" t="s">
        <v>5</v>
      </c>
      <c r="ACX83" s="237" t="s">
        <v>5</v>
      </c>
      <c r="ACY83" s="237" t="s">
        <v>5</v>
      </c>
      <c r="ACZ83" s="237" t="s">
        <v>5</v>
      </c>
      <c r="ADA83" s="237" t="s">
        <v>5</v>
      </c>
      <c r="ADB83" s="237" t="s">
        <v>5</v>
      </c>
      <c r="ADC83" s="237" t="s">
        <v>5</v>
      </c>
      <c r="ADD83" s="237" t="s">
        <v>5</v>
      </c>
      <c r="ADE83" s="237" t="s">
        <v>5</v>
      </c>
      <c r="ADF83" s="237" t="s">
        <v>5</v>
      </c>
      <c r="ADG83" s="237" t="s">
        <v>5</v>
      </c>
      <c r="ADH83" s="237" t="s">
        <v>5</v>
      </c>
      <c r="ADI83" s="237" t="s">
        <v>5</v>
      </c>
      <c r="ADJ83" s="127" t="s">
        <v>158</v>
      </c>
      <c r="ADK83" s="128">
        <v>0.42307692307692307</v>
      </c>
      <c r="ADL83" s="128">
        <v>0.46534653465346532</v>
      </c>
      <c r="ADM83" s="128">
        <v>0.47499999999999998</v>
      </c>
      <c r="ADN83" s="128">
        <v>0.5074626865671642</v>
      </c>
      <c r="ADO83" s="128" t="s">
        <v>1282</v>
      </c>
      <c r="ADP83" s="128" t="s">
        <v>158</v>
      </c>
      <c r="ADQ83" s="128" t="s">
        <v>158</v>
      </c>
      <c r="ADR83" s="128" t="s">
        <v>158</v>
      </c>
      <c r="ADS83" s="128" t="s">
        <v>158</v>
      </c>
      <c r="ADT83" s="128" t="s">
        <v>158</v>
      </c>
      <c r="ADU83" s="128" t="s">
        <v>158</v>
      </c>
      <c r="ADV83" s="128" t="s">
        <v>158</v>
      </c>
      <c r="ADW83" s="128" t="s">
        <v>158</v>
      </c>
      <c r="ADX83" s="128" t="s">
        <v>158</v>
      </c>
      <c r="ADY83" s="128" t="s">
        <v>158</v>
      </c>
      <c r="ADZ83" s="128" t="s">
        <v>158</v>
      </c>
      <c r="AEA83" s="128" t="s">
        <v>158</v>
      </c>
      <c r="AEB83" s="128" t="s">
        <v>158</v>
      </c>
      <c r="AEC83" s="128" t="s">
        <v>158</v>
      </c>
      <c r="AED83" s="128" t="s">
        <v>158</v>
      </c>
      <c r="AEE83" s="128" t="s">
        <v>158</v>
      </c>
      <c r="AEF83" s="128" t="s">
        <v>158</v>
      </c>
      <c r="AEG83" s="128" t="s">
        <v>158</v>
      </c>
      <c r="AEH83" s="128" t="s">
        <v>158</v>
      </c>
      <c r="AEI83" s="128" t="s">
        <v>158</v>
      </c>
      <c r="AEJ83" s="128" t="s">
        <v>158</v>
      </c>
      <c r="AEK83" s="127" t="s">
        <v>158</v>
      </c>
      <c r="AEL83" s="128">
        <v>0.49730656908005849</v>
      </c>
      <c r="AEM83" s="128">
        <v>0.47</v>
      </c>
      <c r="AEN83" s="128">
        <v>0.95</v>
      </c>
      <c r="AEO83" s="128">
        <v>0.48571428571428577</v>
      </c>
      <c r="AEP83" s="128">
        <v>0.16888888888888889</v>
      </c>
      <c r="AEQ83" s="128" t="s">
        <v>5</v>
      </c>
      <c r="AER83" s="128" t="s">
        <v>158</v>
      </c>
      <c r="AES83" s="128" t="s">
        <v>158</v>
      </c>
      <c r="AET83" s="128" t="s">
        <v>158</v>
      </c>
      <c r="AEU83" s="128" t="s">
        <v>158</v>
      </c>
      <c r="AEV83" s="128" t="s">
        <v>158</v>
      </c>
      <c r="AEW83" s="128" t="s">
        <v>158</v>
      </c>
      <c r="AEX83" s="128" t="s">
        <v>158</v>
      </c>
      <c r="AEY83" s="128" t="s">
        <v>158</v>
      </c>
      <c r="AEZ83" s="128" t="s">
        <v>158</v>
      </c>
      <c r="AFA83" s="128" t="s">
        <v>158</v>
      </c>
      <c r="AFB83" s="128" t="s">
        <v>158</v>
      </c>
      <c r="AFC83" s="128" t="s">
        <v>158</v>
      </c>
      <c r="AFD83" s="128" t="s">
        <v>158</v>
      </c>
      <c r="AFE83" s="128" t="s">
        <v>158</v>
      </c>
      <c r="AFF83" s="128" t="s">
        <v>158</v>
      </c>
      <c r="AFG83" s="128" t="s">
        <v>158</v>
      </c>
      <c r="AFH83" s="128" t="s">
        <v>158</v>
      </c>
      <c r="AFI83" s="128" t="s">
        <v>158</v>
      </c>
      <c r="AFJ83" s="128" t="s">
        <v>158</v>
      </c>
      <c r="AFK83" s="128" t="s">
        <v>158</v>
      </c>
      <c r="AFL83" s="134" t="s">
        <v>158</v>
      </c>
      <c r="AFM83" s="135">
        <v>0.99827757334659373</v>
      </c>
      <c r="AFN83" s="135">
        <v>0.71370370370370362</v>
      </c>
      <c r="AFO83" s="135">
        <v>2.1714285714285717</v>
      </c>
      <c r="AFP83" s="135">
        <v>0.85</v>
      </c>
      <c r="AFQ83" s="135">
        <v>0.23384615384615384</v>
      </c>
      <c r="AFR83" s="135" t="s">
        <v>5</v>
      </c>
      <c r="AFS83" s="135" t="s">
        <v>158</v>
      </c>
      <c r="AFT83" s="135" t="s">
        <v>158</v>
      </c>
      <c r="AFU83" s="135" t="s">
        <v>158</v>
      </c>
      <c r="AFV83" s="135" t="s">
        <v>158</v>
      </c>
      <c r="AFW83" s="135" t="s">
        <v>158</v>
      </c>
      <c r="AFX83" s="135" t="s">
        <v>158</v>
      </c>
      <c r="AFY83" s="135" t="s">
        <v>158</v>
      </c>
      <c r="AFZ83" s="135" t="s">
        <v>158</v>
      </c>
      <c r="AGA83" s="135" t="s">
        <v>158</v>
      </c>
      <c r="AGB83" s="135" t="s">
        <v>158</v>
      </c>
      <c r="AGC83" s="135" t="s">
        <v>158</v>
      </c>
      <c r="AGD83" s="135" t="s">
        <v>158</v>
      </c>
      <c r="AGE83" s="135" t="s">
        <v>158</v>
      </c>
      <c r="AGF83" s="135" t="s">
        <v>158</v>
      </c>
      <c r="AGG83" s="135" t="s">
        <v>158</v>
      </c>
      <c r="AGH83" s="135" t="s">
        <v>158</v>
      </c>
      <c r="AGI83" s="135" t="s">
        <v>158</v>
      </c>
      <c r="AGJ83" s="135" t="s">
        <v>158</v>
      </c>
      <c r="AGK83" s="135" t="s">
        <v>158</v>
      </c>
      <c r="AGL83" s="135" t="s">
        <v>158</v>
      </c>
    </row>
    <row r="84" spans="1:870" x14ac:dyDescent="0.2">
      <c r="A84" s="7">
        <v>82</v>
      </c>
      <c r="B84" s="1" t="s">
        <v>475</v>
      </c>
      <c r="C84" s="1" t="s">
        <v>476</v>
      </c>
      <c r="D84" s="94">
        <v>5.67E-2</v>
      </c>
      <c r="E84" s="95">
        <v>5.833E-2</v>
      </c>
      <c r="F84" s="57">
        <v>0.69996000000000003</v>
      </c>
      <c r="G84" s="58" t="s">
        <v>159</v>
      </c>
      <c r="H84" s="58">
        <v>0.69996000000000003</v>
      </c>
      <c r="I84" s="226" t="s">
        <v>5</v>
      </c>
      <c r="J84" s="58" t="s">
        <v>159</v>
      </c>
      <c r="K84" s="58" t="s">
        <v>1280</v>
      </c>
      <c r="L84" s="226" t="s">
        <v>5</v>
      </c>
      <c r="M84" s="151">
        <v>0.69996000000000003</v>
      </c>
      <c r="N84" s="124">
        <v>0.68854999999999988</v>
      </c>
      <c r="O84" s="124">
        <v>0.67699999999999994</v>
      </c>
      <c r="P84" s="124">
        <v>0.65666666666666673</v>
      </c>
      <c r="Q84" s="124">
        <v>0.6366666666666666</v>
      </c>
      <c r="R84" s="124">
        <v>0.61666666666666659</v>
      </c>
      <c r="S84" s="124">
        <v>0.60000000000000009</v>
      </c>
      <c r="T84" s="124">
        <v>0.60000000000000009</v>
      </c>
      <c r="U84" s="124">
        <v>0.60000000000000009</v>
      </c>
      <c r="V84" s="124">
        <v>0.57999999999999996</v>
      </c>
      <c r="W84" s="124">
        <v>0.57999999999999996</v>
      </c>
      <c r="X84" s="124">
        <v>0.57166666666666666</v>
      </c>
      <c r="Y84" s="124">
        <v>0.56000000000000005</v>
      </c>
      <c r="Z84" s="124">
        <v>0.56000000000000005</v>
      </c>
      <c r="AA84" s="124">
        <v>0.56000000000000005</v>
      </c>
      <c r="AB84" s="124">
        <v>0.46679999999999999</v>
      </c>
      <c r="AC84" s="124" t="s">
        <v>1334</v>
      </c>
      <c r="AD84" s="124" t="s">
        <v>5</v>
      </c>
      <c r="AE84" s="124" t="s">
        <v>5</v>
      </c>
      <c r="AF84" s="124" t="s">
        <v>5</v>
      </c>
      <c r="AG84" s="124" t="s">
        <v>5</v>
      </c>
      <c r="AH84" s="124" t="s">
        <v>5</v>
      </c>
      <c r="AI84" s="124" t="s">
        <v>5</v>
      </c>
      <c r="AJ84" s="136" t="s">
        <v>5</v>
      </c>
      <c r="AK84" s="136" t="s">
        <v>5</v>
      </c>
      <c r="AL84" s="136" t="s">
        <v>5</v>
      </c>
      <c r="AM84" s="136" t="s">
        <v>5</v>
      </c>
      <c r="AN84" s="136" t="s">
        <v>5</v>
      </c>
      <c r="AO84" s="136" t="s">
        <v>5</v>
      </c>
      <c r="AP84" s="136" t="s">
        <v>5</v>
      </c>
      <c r="AQ84" s="136" t="s">
        <v>5</v>
      </c>
      <c r="AR84" s="136" t="s">
        <v>5</v>
      </c>
      <c r="AS84" s="136" t="s">
        <v>5</v>
      </c>
      <c r="AT84" s="136" t="s">
        <v>5</v>
      </c>
      <c r="AU84" s="136" t="s">
        <v>5</v>
      </c>
      <c r="AV84" s="136" t="s">
        <v>5</v>
      </c>
      <c r="AW84" s="136" t="s">
        <v>5</v>
      </c>
      <c r="AX84" s="140" t="s">
        <v>5</v>
      </c>
      <c r="AY84" s="137" t="s">
        <v>5</v>
      </c>
      <c r="AZ84" s="137" t="s">
        <v>5</v>
      </c>
      <c r="BA84" s="137" t="s">
        <v>5</v>
      </c>
      <c r="BB84" s="137" t="s">
        <v>5</v>
      </c>
      <c r="BC84" s="137" t="s">
        <v>5</v>
      </c>
      <c r="BD84" s="137" t="s">
        <v>5</v>
      </c>
      <c r="BE84" s="137" t="s">
        <v>5</v>
      </c>
      <c r="BF84" s="137" t="s">
        <v>5</v>
      </c>
      <c r="BG84" s="137" t="s">
        <v>5</v>
      </c>
      <c r="BH84" s="137" t="s">
        <v>5</v>
      </c>
      <c r="BI84" s="137" t="s">
        <v>5</v>
      </c>
      <c r="BJ84" s="137" t="s">
        <v>5</v>
      </c>
      <c r="BK84" s="137" t="s">
        <v>5</v>
      </c>
      <c r="BL84" s="137" t="s">
        <v>5</v>
      </c>
      <c r="BM84" s="126">
        <v>1.6571055115823352E-2</v>
      </c>
      <c r="BN84" s="125">
        <v>1.7060561299852228E-2</v>
      </c>
      <c r="BO84" s="125">
        <v>3.0964467005075935E-2</v>
      </c>
      <c r="BP84" s="125">
        <v>3.141361256544517E-2</v>
      </c>
      <c r="BQ84" s="125">
        <v>3.2432432432432545E-2</v>
      </c>
      <c r="BR84" s="125">
        <v>2.7777777777777457E-2</v>
      </c>
      <c r="BS84" s="125">
        <v>0</v>
      </c>
      <c r="BT84" s="125">
        <v>0</v>
      </c>
      <c r="BU84" s="125">
        <v>3.4482758620689946E-2</v>
      </c>
      <c r="BV84" s="125">
        <v>0</v>
      </c>
      <c r="BW84" s="125">
        <v>1.4577259475218707E-2</v>
      </c>
      <c r="BX84" s="125">
        <v>2.0833333333333259E-2</v>
      </c>
      <c r="BY84" s="125">
        <v>0</v>
      </c>
      <c r="BZ84" s="125">
        <v>0</v>
      </c>
      <c r="CA84" s="125">
        <v>0.19965724078834635</v>
      </c>
      <c r="CB84" s="125" t="s">
        <v>158</v>
      </c>
      <c r="CC84" s="125" t="s">
        <v>158</v>
      </c>
      <c r="CD84" s="125" t="s">
        <v>158</v>
      </c>
      <c r="CE84" s="125" t="s">
        <v>158</v>
      </c>
      <c r="CF84" s="125" t="s">
        <v>158</v>
      </c>
      <c r="CG84" s="125" t="s">
        <v>158</v>
      </c>
      <c r="CH84" s="125" t="s">
        <v>158</v>
      </c>
      <c r="CI84" s="125" t="s">
        <v>158</v>
      </c>
      <c r="CJ84" s="125" t="s">
        <v>158</v>
      </c>
      <c r="CK84" s="125" t="s">
        <v>158</v>
      </c>
      <c r="CL84" s="125" t="s">
        <v>158</v>
      </c>
      <c r="CM84" s="125" t="s">
        <v>158</v>
      </c>
      <c r="CN84" s="125" t="s">
        <v>158</v>
      </c>
      <c r="CO84" s="125" t="s">
        <v>158</v>
      </c>
      <c r="CP84" s="125" t="s">
        <v>158</v>
      </c>
      <c r="CQ84" s="125" t="s">
        <v>158</v>
      </c>
      <c r="CR84" s="125" t="s">
        <v>158</v>
      </c>
      <c r="CS84" s="125" t="s">
        <v>158</v>
      </c>
      <c r="CT84" s="125" t="s">
        <v>158</v>
      </c>
      <c r="CU84" s="125" t="s">
        <v>158</v>
      </c>
      <c r="CV84" s="125" t="s">
        <v>158</v>
      </c>
      <c r="CW84" s="125" t="s">
        <v>158</v>
      </c>
      <c r="CX84" s="125" t="s">
        <v>158</v>
      </c>
      <c r="CY84" s="125" t="s">
        <v>158</v>
      </c>
      <c r="CZ84" s="125" t="s">
        <v>158</v>
      </c>
      <c r="DA84" s="125" t="s">
        <v>158</v>
      </c>
      <c r="DB84" s="125" t="s">
        <v>158</v>
      </c>
      <c r="DC84" s="125" t="s">
        <v>158</v>
      </c>
      <c r="DD84" s="125" t="s">
        <v>158</v>
      </c>
      <c r="DE84" s="125" t="s">
        <v>158</v>
      </c>
      <c r="DF84" s="125" t="s">
        <v>158</v>
      </c>
      <c r="DG84" s="125" t="s">
        <v>158</v>
      </c>
      <c r="DH84" s="125" t="s">
        <v>158</v>
      </c>
      <c r="DI84" s="125" t="s">
        <v>158</v>
      </c>
      <c r="DJ84" s="125" t="s">
        <v>158</v>
      </c>
      <c r="DK84" s="125" t="s">
        <v>158</v>
      </c>
      <c r="DL84" s="127">
        <v>3.0011576614235817E-2</v>
      </c>
      <c r="DM84" s="128">
        <v>2.9151141864896615E-2</v>
      </c>
      <c r="DN84" s="128">
        <v>2.8968763371844241E-2</v>
      </c>
      <c r="DO84" s="128">
        <v>3.0960238881030961E-2</v>
      </c>
      <c r="DP84" s="128">
        <v>3.7406972189580882E-2</v>
      </c>
      <c r="DQ84" s="128">
        <v>4.1779584462511288E-2</v>
      </c>
      <c r="DR84" s="128">
        <v>4.5112781954887222E-2</v>
      </c>
      <c r="DS84" s="128">
        <v>5.3380782918149475E-2</v>
      </c>
      <c r="DT84" s="128">
        <v>5.4298642533936653E-2</v>
      </c>
      <c r="DU84" s="128">
        <v>4.3972706595905985E-2</v>
      </c>
      <c r="DV84" s="128">
        <v>4.3283582089552235E-2</v>
      </c>
      <c r="DW84" s="128" t="s">
        <v>158</v>
      </c>
      <c r="DX84" s="128" t="s">
        <v>158</v>
      </c>
      <c r="DY84" s="128" t="s">
        <v>158</v>
      </c>
      <c r="DZ84" s="128" t="s">
        <v>158</v>
      </c>
      <c r="EA84" s="128" t="s">
        <v>158</v>
      </c>
      <c r="EB84" s="128" t="s">
        <v>158</v>
      </c>
      <c r="EC84" s="128" t="s">
        <v>158</v>
      </c>
      <c r="ED84" s="128" t="s">
        <v>158</v>
      </c>
      <c r="EE84" s="128" t="s">
        <v>158</v>
      </c>
      <c r="EF84" s="128" t="s">
        <v>158</v>
      </c>
      <c r="EG84" s="128" t="s">
        <v>158</v>
      </c>
      <c r="EH84" s="128" t="s">
        <v>158</v>
      </c>
      <c r="EI84" s="128" t="s">
        <v>158</v>
      </c>
      <c r="EJ84" s="128" t="s">
        <v>158</v>
      </c>
      <c r="EK84" s="128" t="s">
        <v>158</v>
      </c>
      <c r="EL84" s="128" t="s">
        <v>158</v>
      </c>
      <c r="EM84" s="127">
        <v>3.7789429649837253E-2</v>
      </c>
      <c r="EN84" s="128">
        <v>3.377679219758821E-2</v>
      </c>
      <c r="EO84" s="128">
        <v>3.7821229050279327E-2</v>
      </c>
      <c r="EP84" s="128">
        <v>3.4470691163604551E-2</v>
      </c>
      <c r="EQ84" s="128">
        <v>4.2247290422472897E-2</v>
      </c>
      <c r="ER84" s="128">
        <v>4.7582304526748963E-2</v>
      </c>
      <c r="ES84" s="128">
        <v>5.0335570469798668E-2</v>
      </c>
      <c r="ET84" s="128">
        <v>5.7142857142857148E-2</v>
      </c>
      <c r="EU84" s="128">
        <v>5.7416267942583747E-2</v>
      </c>
      <c r="EV84" s="128">
        <v>5.0699300699300696E-2</v>
      </c>
      <c r="EW84" s="128">
        <v>4.5383411580594675E-2</v>
      </c>
      <c r="EX84" s="128" t="s">
        <v>158</v>
      </c>
      <c r="EY84" s="128" t="s">
        <v>158</v>
      </c>
      <c r="EZ84" s="128" t="s">
        <v>158</v>
      </c>
      <c r="FA84" s="128" t="s">
        <v>158</v>
      </c>
      <c r="FB84" s="128" t="s">
        <v>158</v>
      </c>
      <c r="FC84" s="128" t="s">
        <v>158</v>
      </c>
      <c r="FD84" s="128" t="s">
        <v>158</v>
      </c>
      <c r="FE84" s="128" t="s">
        <v>158</v>
      </c>
      <c r="FF84" s="128" t="s">
        <v>158</v>
      </c>
      <c r="FG84" s="128" t="s">
        <v>158</v>
      </c>
      <c r="FH84" s="128" t="s">
        <v>158</v>
      </c>
      <c r="FI84" s="128" t="s">
        <v>158</v>
      </c>
      <c r="FJ84" s="128" t="s">
        <v>158</v>
      </c>
      <c r="FK84" s="128" t="s">
        <v>158</v>
      </c>
      <c r="FL84" s="128" t="s">
        <v>158</v>
      </c>
      <c r="FM84" s="128" t="s">
        <v>158</v>
      </c>
      <c r="FN84" s="127">
        <v>4.8228200619929523E-2</v>
      </c>
      <c r="FO84" s="128">
        <v>4.0863501483679517E-2</v>
      </c>
      <c r="FP84" s="128">
        <v>4.8705035971223012E-2</v>
      </c>
      <c r="FQ84" s="128">
        <v>4.2807475010864848E-2</v>
      </c>
      <c r="FR84" s="128">
        <v>5.0569234842467566E-2</v>
      </c>
      <c r="FS84" s="128">
        <v>5.2083333333333329E-2</v>
      </c>
      <c r="FT84" s="128">
        <v>6.1224489795918373E-2</v>
      </c>
      <c r="FU84" s="128">
        <v>6.5146579804560262E-2</v>
      </c>
      <c r="FV84" s="128">
        <v>6.0060060060060066E-2</v>
      </c>
      <c r="FW84" s="128">
        <v>5.8526740665993941E-2</v>
      </c>
      <c r="FX84" s="128">
        <v>4.9319727891156462E-2</v>
      </c>
      <c r="FY84" s="128" t="s">
        <v>158</v>
      </c>
      <c r="FZ84" s="128" t="s">
        <v>158</v>
      </c>
      <c r="GA84" s="128" t="s">
        <v>158</v>
      </c>
      <c r="GB84" s="128" t="s">
        <v>158</v>
      </c>
      <c r="GC84" s="128" t="s">
        <v>158</v>
      </c>
      <c r="GD84" s="128" t="s">
        <v>158</v>
      </c>
      <c r="GE84" s="128" t="s">
        <v>158</v>
      </c>
      <c r="GF84" s="128" t="s">
        <v>158</v>
      </c>
      <c r="GG84" s="128" t="s">
        <v>158</v>
      </c>
      <c r="GH84" s="128" t="s">
        <v>158</v>
      </c>
      <c r="GI84" s="128" t="s">
        <v>158</v>
      </c>
      <c r="GJ84" s="128" t="s">
        <v>158</v>
      </c>
      <c r="GK84" s="128" t="s">
        <v>158</v>
      </c>
      <c r="GL84" s="128" t="s">
        <v>158</v>
      </c>
      <c r="GM84" s="128" t="s">
        <v>158</v>
      </c>
      <c r="GN84" s="128" t="s">
        <v>158</v>
      </c>
      <c r="GO84" s="109" t="s">
        <v>158</v>
      </c>
      <c r="GP84" s="141">
        <v>2.58</v>
      </c>
      <c r="GQ84" s="141">
        <v>1.41</v>
      </c>
      <c r="GR84" s="141">
        <v>2.9</v>
      </c>
      <c r="GS84" s="141">
        <v>2.04</v>
      </c>
      <c r="GT84" s="141">
        <v>1.3</v>
      </c>
      <c r="GU84" s="129">
        <v>1</v>
      </c>
      <c r="GV84" s="129">
        <v>0.55000000000000004</v>
      </c>
      <c r="GW84" s="129">
        <v>0.53</v>
      </c>
      <c r="GX84" s="129">
        <v>0.69</v>
      </c>
      <c r="GY84" s="129">
        <v>0.97</v>
      </c>
      <c r="GZ84" s="129">
        <v>1.34</v>
      </c>
      <c r="HA84" s="129">
        <v>1.19</v>
      </c>
      <c r="HB84" s="129">
        <v>-0.05</v>
      </c>
      <c r="HC84" s="129">
        <v>-0.15</v>
      </c>
      <c r="HD84" s="129" t="s">
        <v>158</v>
      </c>
      <c r="HE84" s="129" t="s">
        <v>158</v>
      </c>
      <c r="HF84" s="231" t="s">
        <v>158</v>
      </c>
      <c r="HG84" s="231" t="s">
        <v>158</v>
      </c>
      <c r="HH84" s="231" t="s">
        <v>158</v>
      </c>
      <c r="HI84" s="231" t="s">
        <v>158</v>
      </c>
      <c r="HJ84" s="231" t="s">
        <v>158</v>
      </c>
      <c r="HK84" s="231" t="s">
        <v>158</v>
      </c>
      <c r="HL84" s="231" t="s">
        <v>158</v>
      </c>
      <c r="HM84" s="231" t="s">
        <v>158</v>
      </c>
      <c r="HN84" s="231" t="s">
        <v>158</v>
      </c>
      <c r="HO84" s="231" t="s">
        <v>158</v>
      </c>
      <c r="HP84" s="232" t="s">
        <v>158</v>
      </c>
      <c r="HQ84" s="131">
        <v>6.5310077519379846</v>
      </c>
      <c r="HR84" s="131">
        <v>9.8581560283687946</v>
      </c>
      <c r="HS84" s="131">
        <v>5.2896551724137932</v>
      </c>
      <c r="HT84" s="131">
        <v>6.1715686274509798</v>
      </c>
      <c r="HU84" s="131">
        <v>9.1076923076923073</v>
      </c>
      <c r="HV84" s="131">
        <v>9.8000000000000007</v>
      </c>
      <c r="HW84" s="131">
        <v>16.745454545454546</v>
      </c>
      <c r="HX84" s="131">
        <v>18.849056603773583</v>
      </c>
      <c r="HY84" s="131">
        <v>14.362318840579711</v>
      </c>
      <c r="HZ84" s="131">
        <v>12.123711340206185</v>
      </c>
      <c r="IA84" s="131" t="s">
        <v>158</v>
      </c>
      <c r="IB84" s="131" t="s">
        <v>158</v>
      </c>
      <c r="IC84" s="131" t="s">
        <v>1288</v>
      </c>
      <c r="ID84" s="131" t="s">
        <v>1288</v>
      </c>
      <c r="IE84" s="131" t="s">
        <v>158</v>
      </c>
      <c r="IF84" s="131" t="s">
        <v>158</v>
      </c>
      <c r="IG84" s="131" t="s">
        <v>158</v>
      </c>
      <c r="IH84" s="131" t="s">
        <v>158</v>
      </c>
      <c r="II84" s="131" t="s">
        <v>158</v>
      </c>
      <c r="IJ84" s="131" t="s">
        <v>158</v>
      </c>
      <c r="IK84" s="131" t="s">
        <v>158</v>
      </c>
      <c r="IL84" s="131" t="s">
        <v>158</v>
      </c>
      <c r="IM84" s="131" t="s">
        <v>158</v>
      </c>
      <c r="IN84" s="131" t="s">
        <v>158</v>
      </c>
      <c r="IO84" s="131" t="s">
        <v>158</v>
      </c>
      <c r="IP84" s="131" t="s">
        <v>158</v>
      </c>
      <c r="IQ84" s="130" t="s">
        <v>158</v>
      </c>
      <c r="IR84" s="131">
        <v>7.9012785879736827</v>
      </c>
      <c r="IS84" s="131">
        <v>12.695035460992907</v>
      </c>
      <c r="IT84" s="131">
        <v>6.5689655172413799</v>
      </c>
      <c r="IU84" s="131">
        <v>7.3872549019607847</v>
      </c>
      <c r="IV84" s="131">
        <v>9.9692307692307693</v>
      </c>
      <c r="IW84" s="131">
        <v>11.92</v>
      </c>
      <c r="IX84" s="131">
        <v>19.09090909090909</v>
      </c>
      <c r="IY84" s="131">
        <v>19.716981132075471</v>
      </c>
      <c r="IZ84" s="131">
        <v>16.579710144927535</v>
      </c>
      <c r="JA84" s="131">
        <v>13.175257731958762</v>
      </c>
      <c r="JB84" s="131" t="s">
        <v>158</v>
      </c>
      <c r="JC84" s="131" t="s">
        <v>158</v>
      </c>
      <c r="JD84" s="131" t="s">
        <v>1288</v>
      </c>
      <c r="JE84" s="131" t="s">
        <v>1288</v>
      </c>
      <c r="JF84" s="131" t="s">
        <v>158</v>
      </c>
      <c r="JG84" s="131" t="s">
        <v>158</v>
      </c>
      <c r="JH84" s="131" t="s">
        <v>158</v>
      </c>
      <c r="JI84" s="131" t="s">
        <v>158</v>
      </c>
      <c r="JJ84" s="131" t="s">
        <v>158</v>
      </c>
      <c r="JK84" s="131" t="s">
        <v>158</v>
      </c>
      <c r="JL84" s="131" t="s">
        <v>158</v>
      </c>
      <c r="JM84" s="131" t="s">
        <v>158</v>
      </c>
      <c r="JN84" s="131" t="s">
        <v>158</v>
      </c>
      <c r="JO84" s="131" t="s">
        <v>158</v>
      </c>
      <c r="JP84" s="131" t="s">
        <v>158</v>
      </c>
      <c r="JQ84" s="131" t="s">
        <v>158</v>
      </c>
      <c r="JR84" s="130" t="s">
        <v>158</v>
      </c>
      <c r="JS84" s="131">
        <v>9.1550391472868213</v>
      </c>
      <c r="JT84" s="131">
        <v>16.574468085106385</v>
      </c>
      <c r="JU84" s="131">
        <v>7.3137931034482762</v>
      </c>
      <c r="JV84" s="131">
        <v>8.3431372549019596</v>
      </c>
      <c r="JW84" s="131">
        <v>11.353846153846153</v>
      </c>
      <c r="JX84" s="131">
        <v>13.3</v>
      </c>
      <c r="JY84" s="131">
        <v>20.436363636363634</v>
      </c>
      <c r="JZ84" s="131">
        <v>20.849056603773587</v>
      </c>
      <c r="KA84" s="131">
        <v>19.115942028985508</v>
      </c>
      <c r="KB84" s="131">
        <v>13.814432989690722</v>
      </c>
      <c r="KC84" s="131" t="s">
        <v>158</v>
      </c>
      <c r="KD84" s="131" t="s">
        <v>158</v>
      </c>
      <c r="KE84" s="131" t="s">
        <v>1288</v>
      </c>
      <c r="KF84" s="131" t="s">
        <v>1288</v>
      </c>
      <c r="KG84" s="131" t="s">
        <v>158</v>
      </c>
      <c r="KH84" s="131" t="s">
        <v>158</v>
      </c>
      <c r="KI84" s="131" t="s">
        <v>158</v>
      </c>
      <c r="KJ84" s="131" t="s">
        <v>158</v>
      </c>
      <c r="KK84" s="131" t="s">
        <v>158</v>
      </c>
      <c r="KL84" s="131" t="s">
        <v>158</v>
      </c>
      <c r="KM84" s="131" t="s">
        <v>158</v>
      </c>
      <c r="KN84" s="131" t="s">
        <v>158</v>
      </c>
      <c r="KO84" s="131" t="s">
        <v>158</v>
      </c>
      <c r="KP84" s="131" t="s">
        <v>158</v>
      </c>
      <c r="KQ84" s="131" t="s">
        <v>158</v>
      </c>
      <c r="KR84" s="131" t="s">
        <v>158</v>
      </c>
      <c r="KS84" s="116" t="s">
        <v>158</v>
      </c>
      <c r="KT84" s="132">
        <v>2.7078419509470839</v>
      </c>
      <c r="KU84" s="132">
        <v>2.5436893203883497</v>
      </c>
      <c r="KV84" s="132">
        <v>2.4693877551020407</v>
      </c>
      <c r="KW84" s="132">
        <v>2.5116279069767442</v>
      </c>
      <c r="KX84" s="132">
        <v>2.308641975308642</v>
      </c>
      <c r="KY84" s="132">
        <v>2.5735294117647061</v>
      </c>
      <c r="KZ84" s="132">
        <v>2.6666666666666665</v>
      </c>
      <c r="LA84" s="132">
        <v>2.2575757575757578</v>
      </c>
      <c r="LB84" s="132">
        <v>2.25</v>
      </c>
      <c r="LC84" s="132">
        <v>2.3448275862068964</v>
      </c>
      <c r="LD84" s="132">
        <v>2.4423076923076925</v>
      </c>
      <c r="LE84" s="132">
        <v>2.4680851063829787</v>
      </c>
      <c r="LF84" s="132" t="s">
        <v>158</v>
      </c>
      <c r="LG84" s="132" t="s">
        <v>158</v>
      </c>
      <c r="LH84" s="132" t="s">
        <v>158</v>
      </c>
      <c r="LI84" s="132" t="s">
        <v>158</v>
      </c>
      <c r="LJ84" s="132" t="s">
        <v>158</v>
      </c>
      <c r="LK84" s="132" t="s">
        <v>158</v>
      </c>
      <c r="LL84" s="132" t="s">
        <v>158</v>
      </c>
      <c r="LM84" s="132" t="s">
        <v>158</v>
      </c>
      <c r="LN84" s="132" t="s">
        <v>158</v>
      </c>
      <c r="LO84" s="132" t="s">
        <v>158</v>
      </c>
      <c r="LP84" s="132" t="s">
        <v>158</v>
      </c>
      <c r="LQ84" s="132" t="s">
        <v>158</v>
      </c>
      <c r="LR84" s="132" t="s">
        <v>158</v>
      </c>
      <c r="LS84" s="132" t="s">
        <v>158</v>
      </c>
      <c r="LT84" s="130" t="s">
        <v>158</v>
      </c>
      <c r="LU84" s="131">
        <v>6.2226674618533826</v>
      </c>
      <c r="LV84" s="131">
        <v>5.4645038167938926</v>
      </c>
      <c r="LW84" s="131">
        <v>6.2120661157024797</v>
      </c>
      <c r="LX84" s="131">
        <v>5.0126851851851848</v>
      </c>
      <c r="LY84" s="131">
        <v>5.1285561497326198</v>
      </c>
      <c r="LZ84" s="131">
        <v>3.8079999999999998</v>
      </c>
      <c r="MA84" s="131">
        <v>3.4537500000000003</v>
      </c>
      <c r="MB84" s="131">
        <v>4.4251006711409389</v>
      </c>
      <c r="MC84" s="131">
        <v>4.4044444444444446</v>
      </c>
      <c r="MD84" s="131">
        <v>5.0152941176470591</v>
      </c>
      <c r="ME84" s="131" t="s">
        <v>158</v>
      </c>
      <c r="MF84" s="131" t="s">
        <v>158</v>
      </c>
      <c r="MG84" s="131" t="s">
        <v>158</v>
      </c>
      <c r="MH84" s="131" t="s">
        <v>158</v>
      </c>
      <c r="MI84" s="131" t="s">
        <v>158</v>
      </c>
      <c r="MJ84" s="131" t="s">
        <v>158</v>
      </c>
      <c r="MK84" s="131" t="s">
        <v>158</v>
      </c>
      <c r="ML84" s="131" t="s">
        <v>158</v>
      </c>
      <c r="MM84" s="131" t="s">
        <v>158</v>
      </c>
      <c r="MN84" s="131" t="s">
        <v>158</v>
      </c>
      <c r="MO84" s="131" t="s">
        <v>158</v>
      </c>
      <c r="MP84" s="131" t="s">
        <v>158</v>
      </c>
      <c r="MQ84" s="131" t="s">
        <v>158</v>
      </c>
      <c r="MR84" s="131" t="s">
        <v>158</v>
      </c>
      <c r="MS84" s="131" t="s">
        <v>158</v>
      </c>
      <c r="MT84" s="131" t="s">
        <v>158</v>
      </c>
      <c r="MU84" s="130" t="s">
        <v>158</v>
      </c>
      <c r="MV84" s="131">
        <v>7.5282454169240642</v>
      </c>
      <c r="MW84" s="131">
        <v>7.0370229007633576</v>
      </c>
      <c r="MX84" s="131">
        <v>7.7144628099173564</v>
      </c>
      <c r="MY84" s="131">
        <v>6.0000925925925923</v>
      </c>
      <c r="MZ84" s="131">
        <v>5.613689839572193</v>
      </c>
      <c r="NA84" s="131">
        <v>4.6317714285714287</v>
      </c>
      <c r="NB84" s="131">
        <v>3.9375</v>
      </c>
      <c r="NC84" s="131">
        <v>4.628859060402684</v>
      </c>
      <c r="ND84" s="131">
        <v>5.0844444444444443</v>
      </c>
      <c r="NE84" s="131">
        <v>5.4502941176470587</v>
      </c>
      <c r="NF84" s="131" t="s">
        <v>158</v>
      </c>
      <c r="NG84" s="131" t="s">
        <v>158</v>
      </c>
      <c r="NH84" s="131" t="s">
        <v>158</v>
      </c>
      <c r="NI84" s="131" t="s">
        <v>158</v>
      </c>
      <c r="NJ84" s="131" t="s">
        <v>158</v>
      </c>
      <c r="NK84" s="131" t="s">
        <v>158</v>
      </c>
      <c r="NL84" s="131" t="s">
        <v>158</v>
      </c>
      <c r="NM84" s="131" t="s">
        <v>158</v>
      </c>
      <c r="NN84" s="131" t="s">
        <v>158</v>
      </c>
      <c r="NO84" s="131" t="s">
        <v>158</v>
      </c>
      <c r="NP84" s="131" t="s">
        <v>158</v>
      </c>
      <c r="NQ84" s="131" t="s">
        <v>158</v>
      </c>
      <c r="NR84" s="131" t="s">
        <v>158</v>
      </c>
      <c r="NS84" s="131" t="s">
        <v>158</v>
      </c>
      <c r="NT84" s="131" t="s">
        <v>158</v>
      </c>
      <c r="NU84" s="131" t="s">
        <v>158</v>
      </c>
      <c r="NV84" s="130" t="s">
        <v>158</v>
      </c>
      <c r="NW84" s="131">
        <v>8.7228137490590107</v>
      </c>
      <c r="NX84" s="131">
        <v>9.1874427480916019</v>
      </c>
      <c r="NY84" s="131">
        <v>8.589173553719009</v>
      </c>
      <c r="NZ84" s="131">
        <v>6.7764814814814809</v>
      </c>
      <c r="OA84" s="131">
        <v>6.3933689839572194</v>
      </c>
      <c r="OB84" s="131">
        <v>5.1680000000000001</v>
      </c>
      <c r="OC84" s="131">
        <v>4.2150000000000007</v>
      </c>
      <c r="OD84" s="131">
        <v>4.894630872483221</v>
      </c>
      <c r="OE84" s="131">
        <v>5.862222222222222</v>
      </c>
      <c r="OF84" s="131">
        <v>5.7147058823529422</v>
      </c>
      <c r="OG84" s="131" t="s">
        <v>158</v>
      </c>
      <c r="OH84" s="131" t="s">
        <v>158</v>
      </c>
      <c r="OI84" s="131" t="s">
        <v>158</v>
      </c>
      <c r="OJ84" s="131" t="s">
        <v>158</v>
      </c>
      <c r="OK84" s="131" t="s">
        <v>158</v>
      </c>
      <c r="OL84" s="131" t="s">
        <v>158</v>
      </c>
      <c r="OM84" s="131" t="s">
        <v>158</v>
      </c>
      <c r="ON84" s="131" t="s">
        <v>158</v>
      </c>
      <c r="OO84" s="131" t="s">
        <v>158</v>
      </c>
      <c r="OP84" s="131" t="s">
        <v>158</v>
      </c>
      <c r="OQ84" s="131" t="s">
        <v>158</v>
      </c>
      <c r="OR84" s="131" t="s">
        <v>158</v>
      </c>
      <c r="OS84" s="131" t="s">
        <v>158</v>
      </c>
      <c r="OT84" s="131" t="s">
        <v>158</v>
      </c>
      <c r="OU84" s="131" t="s">
        <v>158</v>
      </c>
      <c r="OV84" s="131" t="s">
        <v>158</v>
      </c>
      <c r="OW84" s="378" t="s">
        <v>158</v>
      </c>
      <c r="OX84" s="132">
        <v>1.3111183506306139</v>
      </c>
      <c r="OY84" s="132">
        <v>1.203883495145631</v>
      </c>
      <c r="OZ84" s="132">
        <v>0.96938775510204078</v>
      </c>
      <c r="PA84" s="132">
        <v>1.0465116279069768</v>
      </c>
      <c r="PB84" s="132">
        <v>1.0246913580246915</v>
      </c>
      <c r="PC84" s="132">
        <v>0.94117647058823528</v>
      </c>
      <c r="PD84" s="132">
        <v>0.80952380952380953</v>
      </c>
      <c r="PE84" s="132">
        <v>0.78787878787878785</v>
      </c>
      <c r="PF84" s="132">
        <v>0.609375</v>
      </c>
      <c r="PG84" s="132">
        <v>0.7931034482758621</v>
      </c>
      <c r="PH84" s="132">
        <v>0.75</v>
      </c>
      <c r="PI84" s="132">
        <v>0.7021276595744681</v>
      </c>
      <c r="PJ84" s="132" t="s">
        <v>158</v>
      </c>
      <c r="PK84" s="132" t="s">
        <v>158</v>
      </c>
      <c r="PL84" s="132" t="s">
        <v>158</v>
      </c>
      <c r="PM84" s="132" t="s">
        <v>158</v>
      </c>
      <c r="PN84" s="132" t="s">
        <v>158</v>
      </c>
      <c r="PO84" s="132" t="s">
        <v>158</v>
      </c>
      <c r="PP84" s="132" t="s">
        <v>158</v>
      </c>
      <c r="PQ84" s="132" t="s">
        <v>158</v>
      </c>
      <c r="PR84" s="132" t="s">
        <v>158</v>
      </c>
      <c r="PS84" s="132" t="s">
        <v>158</v>
      </c>
      <c r="PT84" s="132" t="s">
        <v>158</v>
      </c>
      <c r="PU84" s="132" t="s">
        <v>158</v>
      </c>
      <c r="PV84" s="132" t="s">
        <v>158</v>
      </c>
      <c r="PW84" s="132" t="s">
        <v>158</v>
      </c>
      <c r="PX84" s="130" t="s">
        <v>158</v>
      </c>
      <c r="PY84" s="131">
        <v>12.851623952860997</v>
      </c>
      <c r="PZ84" s="131">
        <v>11.545967741935485</v>
      </c>
      <c r="QA84" s="131">
        <v>15.82442105263158</v>
      </c>
      <c r="QB84" s="131">
        <v>12.030444444444443</v>
      </c>
      <c r="QC84" s="131">
        <v>11.554698795180721</v>
      </c>
      <c r="QD84" s="131">
        <v>10.412500000000001</v>
      </c>
      <c r="QE84" s="131">
        <v>11.377058823529413</v>
      </c>
      <c r="QF84" s="131">
        <v>12.679615384615385</v>
      </c>
      <c r="QG84" s="131">
        <v>16.262564102564102</v>
      </c>
      <c r="QH84" s="131">
        <v>14.82782608695652</v>
      </c>
      <c r="QI84" s="131" t="s">
        <v>158</v>
      </c>
      <c r="QJ84" s="131" t="s">
        <v>158</v>
      </c>
      <c r="QK84" s="131" t="s">
        <v>158</v>
      </c>
      <c r="QL84" s="131" t="s">
        <v>158</v>
      </c>
      <c r="QM84" s="131" t="s">
        <v>158</v>
      </c>
      <c r="QN84" s="131" t="s">
        <v>158</v>
      </c>
      <c r="QO84" s="131" t="s">
        <v>158</v>
      </c>
      <c r="QP84" s="131" t="s">
        <v>158</v>
      </c>
      <c r="QQ84" s="131" t="s">
        <v>158</v>
      </c>
      <c r="QR84" s="131" t="s">
        <v>158</v>
      </c>
      <c r="QS84" s="131" t="s">
        <v>158</v>
      </c>
      <c r="QT84" s="131" t="s">
        <v>158</v>
      </c>
      <c r="QU84" s="131" t="s">
        <v>158</v>
      </c>
      <c r="QV84" s="131" t="s">
        <v>158</v>
      </c>
      <c r="QW84" s="131" t="s">
        <v>158</v>
      </c>
      <c r="QX84" s="131" t="s">
        <v>158</v>
      </c>
      <c r="QY84" s="130" t="s">
        <v>158</v>
      </c>
      <c r="QZ84" s="131">
        <v>15.548023370405351</v>
      </c>
      <c r="RA84" s="131">
        <v>14.868548387096775</v>
      </c>
      <c r="RB84" s="131">
        <v>19.651578947368421</v>
      </c>
      <c r="RC84" s="131">
        <v>14.40022222222222</v>
      </c>
      <c r="RD84" s="131">
        <v>12.647710843373494</v>
      </c>
      <c r="RE84" s="131">
        <v>12.665000000000001</v>
      </c>
      <c r="RF84" s="131">
        <v>12.970588235294118</v>
      </c>
      <c r="RG84" s="131">
        <v>13.263461538461538</v>
      </c>
      <c r="RH84" s="131">
        <v>18.773333333333333</v>
      </c>
      <c r="RI84" s="131">
        <v>16.113913043478259</v>
      </c>
      <c r="RJ84" s="131" t="s">
        <v>158</v>
      </c>
      <c r="RK84" s="131" t="s">
        <v>158</v>
      </c>
      <c r="RL84" s="131" t="s">
        <v>158</v>
      </c>
      <c r="RM84" s="131" t="s">
        <v>158</v>
      </c>
      <c r="RN84" s="131" t="s">
        <v>158</v>
      </c>
      <c r="RO84" s="131" t="s">
        <v>158</v>
      </c>
      <c r="RP84" s="131" t="s">
        <v>158</v>
      </c>
      <c r="RQ84" s="131" t="s">
        <v>158</v>
      </c>
      <c r="RR84" s="131" t="s">
        <v>158</v>
      </c>
      <c r="RS84" s="131" t="s">
        <v>158</v>
      </c>
      <c r="RT84" s="131" t="s">
        <v>158</v>
      </c>
      <c r="RU84" s="131" t="s">
        <v>158</v>
      </c>
      <c r="RV84" s="131" t="s">
        <v>158</v>
      </c>
      <c r="RW84" s="131" t="s">
        <v>158</v>
      </c>
      <c r="RX84" s="131" t="s">
        <v>158</v>
      </c>
      <c r="RY84" s="131" t="s">
        <v>158</v>
      </c>
      <c r="RZ84" s="130" t="s">
        <v>158</v>
      </c>
      <c r="SA84" s="131">
        <v>18.01515552630271</v>
      </c>
      <c r="SB84" s="131">
        <v>19.41217741935484</v>
      </c>
      <c r="SC84" s="131">
        <v>21.879789473684212</v>
      </c>
      <c r="SD84" s="131">
        <v>16.263555555555556</v>
      </c>
      <c r="SE84" s="131">
        <v>14.404337349397588</v>
      </c>
      <c r="SF84" s="131">
        <v>14.131250000000001</v>
      </c>
      <c r="SG84" s="131">
        <v>13.884705882352941</v>
      </c>
      <c r="SH84" s="131">
        <v>14.025000000000002</v>
      </c>
      <c r="SI84" s="131">
        <v>21.645128205128206</v>
      </c>
      <c r="SJ84" s="131">
        <v>16.895652173913042</v>
      </c>
      <c r="SK84" s="131" t="s">
        <v>158</v>
      </c>
      <c r="SL84" s="131" t="s">
        <v>158</v>
      </c>
      <c r="SM84" s="131" t="s">
        <v>158</v>
      </c>
      <c r="SN84" s="131" t="s">
        <v>158</v>
      </c>
      <c r="SO84" s="131" t="s">
        <v>158</v>
      </c>
      <c r="SP84" s="131" t="s">
        <v>158</v>
      </c>
      <c r="SQ84" s="131" t="s">
        <v>158</v>
      </c>
      <c r="SR84" s="131" t="s">
        <v>158</v>
      </c>
      <c r="SS84" s="131" t="s">
        <v>158</v>
      </c>
      <c r="ST84" s="131" t="s">
        <v>158</v>
      </c>
      <c r="SU84" s="131" t="s">
        <v>158</v>
      </c>
      <c r="SV84" s="131" t="s">
        <v>158</v>
      </c>
      <c r="SW84" s="131" t="s">
        <v>158</v>
      </c>
      <c r="SX84" s="131" t="s">
        <v>158</v>
      </c>
      <c r="SY84" s="131" t="s">
        <v>158</v>
      </c>
      <c r="SZ84" s="131" t="s">
        <v>158</v>
      </c>
      <c r="TA84" s="378" t="s">
        <v>158</v>
      </c>
      <c r="TB84" s="132">
        <v>0.59615581514404059</v>
      </c>
      <c r="TC84" s="132">
        <v>0.52427184466019416</v>
      </c>
      <c r="TD84" s="132">
        <v>0.22448979591836735</v>
      </c>
      <c r="TE84" s="132">
        <v>0.48837209302325579</v>
      </c>
      <c r="TF84" s="132">
        <v>0.64197530864197527</v>
      </c>
      <c r="TG84" s="132">
        <v>0.44117647058823528</v>
      </c>
      <c r="TH84" s="132">
        <v>0.2857142857142857</v>
      </c>
      <c r="TI84" s="132">
        <v>0.27272727272727271</v>
      </c>
      <c r="TJ84" s="132">
        <v>0.25</v>
      </c>
      <c r="TK84" s="132">
        <v>0.39655172413793105</v>
      </c>
      <c r="TL84" s="132">
        <v>0.21153846153846154</v>
      </c>
      <c r="TM84" s="132">
        <v>-1.4042553191489362</v>
      </c>
      <c r="TN84" s="132" t="s">
        <v>158</v>
      </c>
      <c r="TO84" s="132" t="s">
        <v>158</v>
      </c>
      <c r="TP84" s="132" t="s">
        <v>158</v>
      </c>
      <c r="TQ84" s="132" t="s">
        <v>158</v>
      </c>
      <c r="TR84" s="132" t="s">
        <v>158</v>
      </c>
      <c r="TS84" s="132" t="s">
        <v>158</v>
      </c>
      <c r="TT84" s="132" t="s">
        <v>158</v>
      </c>
      <c r="TU84" s="132" t="s">
        <v>158</v>
      </c>
      <c r="TV84" s="132" t="s">
        <v>158</v>
      </c>
      <c r="TW84" s="132" t="s">
        <v>158</v>
      </c>
      <c r="TX84" s="132" t="s">
        <v>158</v>
      </c>
      <c r="TY84" s="132" t="s">
        <v>158</v>
      </c>
      <c r="TZ84" s="132" t="s">
        <v>158</v>
      </c>
      <c r="UA84" s="132" t="s">
        <v>158</v>
      </c>
      <c r="UB84" s="235" t="s">
        <v>158</v>
      </c>
      <c r="UC84" s="236">
        <v>18.54</v>
      </c>
      <c r="UD84" s="236">
        <v>16.77</v>
      </c>
      <c r="UE84" s="236">
        <v>14.06</v>
      </c>
      <c r="UF84" s="236">
        <v>13.08</v>
      </c>
      <c r="UG84" s="236">
        <v>10.74</v>
      </c>
      <c r="UH84" s="236">
        <v>11.09</v>
      </c>
      <c r="UI84" s="236">
        <v>10.65</v>
      </c>
      <c r="UJ84" s="236">
        <v>10.18</v>
      </c>
      <c r="UK84" s="236">
        <v>11.06</v>
      </c>
      <c r="UL84" s="236">
        <v>10.69</v>
      </c>
      <c r="UM84" s="236">
        <v>9.24</v>
      </c>
      <c r="UN84" s="236">
        <v>4.63</v>
      </c>
      <c r="UO84" s="231" t="s">
        <v>5</v>
      </c>
      <c r="UP84" s="231" t="s">
        <v>5</v>
      </c>
      <c r="UQ84" s="231" t="s">
        <v>5</v>
      </c>
      <c r="UR84" s="231" t="s">
        <v>5</v>
      </c>
      <c r="US84" s="231" t="s">
        <v>5</v>
      </c>
      <c r="UT84" s="231" t="s">
        <v>5</v>
      </c>
      <c r="UU84" s="231" t="s">
        <v>5</v>
      </c>
      <c r="UV84" s="231" t="s">
        <v>5</v>
      </c>
      <c r="UW84" s="231" t="s">
        <v>5</v>
      </c>
      <c r="UX84" s="231" t="s">
        <v>5</v>
      </c>
      <c r="UY84" s="231" t="s">
        <v>5</v>
      </c>
      <c r="UZ84" s="231" t="s">
        <v>5</v>
      </c>
      <c r="VA84" s="231" t="s">
        <v>5</v>
      </c>
      <c r="VB84" s="231" t="s">
        <v>5</v>
      </c>
      <c r="VC84" s="130" t="s">
        <v>158</v>
      </c>
      <c r="VD84" s="131">
        <v>0.90884573894282639</v>
      </c>
      <c r="VE84" s="131">
        <v>0.82886106141920102</v>
      </c>
      <c r="VF84" s="131">
        <v>1.0910384068278804</v>
      </c>
      <c r="VG84" s="131">
        <v>0.96253822629969421</v>
      </c>
      <c r="VH84" s="131">
        <v>1.1024208566108007</v>
      </c>
      <c r="VI84" s="131">
        <v>0.88367899008115425</v>
      </c>
      <c r="VJ84" s="131">
        <v>0.86478873239436627</v>
      </c>
      <c r="VK84" s="131">
        <v>0.98133595284872299</v>
      </c>
      <c r="VL84" s="131">
        <v>0.89602169981916813</v>
      </c>
      <c r="VM84" s="131">
        <v>1.1000935453695042</v>
      </c>
      <c r="VN84" s="131" t="s">
        <v>158</v>
      </c>
      <c r="VO84" s="131" t="s">
        <v>158</v>
      </c>
      <c r="VP84" s="131" t="s">
        <v>158</v>
      </c>
      <c r="VQ84" s="131" t="s">
        <v>158</v>
      </c>
      <c r="VR84" s="131" t="s">
        <v>158</v>
      </c>
      <c r="VS84" s="131" t="s">
        <v>158</v>
      </c>
      <c r="VT84" s="131" t="s">
        <v>158</v>
      </c>
      <c r="VU84" s="131" t="s">
        <v>158</v>
      </c>
      <c r="VV84" s="131" t="s">
        <v>158</v>
      </c>
      <c r="VW84" s="131" t="s">
        <v>158</v>
      </c>
      <c r="VX84" s="131" t="s">
        <v>158</v>
      </c>
      <c r="VY84" s="131" t="s">
        <v>158</v>
      </c>
      <c r="VZ84" s="131" t="s">
        <v>158</v>
      </c>
      <c r="WA84" s="131" t="s">
        <v>158</v>
      </c>
      <c r="WB84" s="131" t="s">
        <v>158</v>
      </c>
      <c r="WC84" s="131" t="s">
        <v>158</v>
      </c>
      <c r="WD84" s="130" t="s">
        <v>158</v>
      </c>
      <c r="WE84" s="131">
        <v>1.0995306772908362</v>
      </c>
      <c r="WF84" s="131">
        <v>1.0673822301729279</v>
      </c>
      <c r="WG84" s="131">
        <v>1.3549075391180654</v>
      </c>
      <c r="WH84" s="131">
        <v>1.1521406727828747</v>
      </c>
      <c r="WI84" s="131">
        <v>1.2067039106145252</v>
      </c>
      <c r="WJ84" s="131">
        <v>1.0748422001803426</v>
      </c>
      <c r="WK84" s="131">
        <v>0.9859154929577465</v>
      </c>
      <c r="WL84" s="131">
        <v>1.0265225933202358</v>
      </c>
      <c r="WM84" s="131">
        <v>1.0343580470162748</v>
      </c>
      <c r="WN84" s="131">
        <v>1.1955098222637979</v>
      </c>
      <c r="WO84" s="131" t="s">
        <v>158</v>
      </c>
      <c r="WP84" s="131" t="s">
        <v>158</v>
      </c>
      <c r="WQ84" s="131" t="s">
        <v>158</v>
      </c>
      <c r="WR84" s="131" t="s">
        <v>158</v>
      </c>
      <c r="WS84" s="131" t="s">
        <v>158</v>
      </c>
      <c r="WT84" s="131" t="s">
        <v>158</v>
      </c>
      <c r="WU84" s="131" t="s">
        <v>158</v>
      </c>
      <c r="WV84" s="131" t="s">
        <v>158</v>
      </c>
      <c r="WW84" s="131" t="s">
        <v>158</v>
      </c>
      <c r="WX84" s="131" t="s">
        <v>158</v>
      </c>
      <c r="WY84" s="131" t="s">
        <v>158</v>
      </c>
      <c r="WZ84" s="131" t="s">
        <v>158</v>
      </c>
      <c r="XA84" s="131" t="s">
        <v>158</v>
      </c>
      <c r="XB84" s="131" t="s">
        <v>158</v>
      </c>
      <c r="XC84" s="131" t="s">
        <v>158</v>
      </c>
      <c r="XD84" s="131" t="s">
        <v>158</v>
      </c>
      <c r="XE84" s="130" t="s">
        <v>158</v>
      </c>
      <c r="XF84" s="131">
        <v>1.2740022114347356</v>
      </c>
      <c r="XG84" s="131">
        <v>1.3935599284436495</v>
      </c>
      <c r="XH84" s="131">
        <v>1.5085348506401137</v>
      </c>
      <c r="XI84" s="131">
        <v>1.3012232415902141</v>
      </c>
      <c r="XJ84" s="131">
        <v>1.3743016759776536</v>
      </c>
      <c r="XK84" s="131">
        <v>1.1992786293958522</v>
      </c>
      <c r="XL84" s="131">
        <v>1.0553990610328638</v>
      </c>
      <c r="XM84" s="131">
        <v>1.0854616895874265</v>
      </c>
      <c r="XN84" s="131">
        <v>1.1925858951175405</v>
      </c>
      <c r="XO84" s="131">
        <v>1.253507951356408</v>
      </c>
      <c r="XP84" s="131" t="s">
        <v>158</v>
      </c>
      <c r="XQ84" s="131" t="s">
        <v>158</v>
      </c>
      <c r="XR84" s="131" t="s">
        <v>158</v>
      </c>
      <c r="XS84" s="131" t="s">
        <v>158</v>
      </c>
      <c r="XT84" s="131" t="s">
        <v>158</v>
      </c>
      <c r="XU84" s="131" t="s">
        <v>158</v>
      </c>
      <c r="XV84" s="131" t="s">
        <v>158</v>
      </c>
      <c r="XW84" s="131" t="s">
        <v>158</v>
      </c>
      <c r="XX84" s="131" t="s">
        <v>158</v>
      </c>
      <c r="XY84" s="131" t="s">
        <v>158</v>
      </c>
      <c r="XZ84" s="131" t="s">
        <v>158</v>
      </c>
      <c r="YA84" s="131" t="s">
        <v>158</v>
      </c>
      <c r="YB84" s="131" t="s">
        <v>158</v>
      </c>
      <c r="YC84" s="131" t="s">
        <v>158</v>
      </c>
      <c r="YD84" s="131" t="s">
        <v>158</v>
      </c>
      <c r="YE84" s="131" t="s">
        <v>158</v>
      </c>
      <c r="YF84" s="235" t="s">
        <v>158</v>
      </c>
      <c r="YG84" s="8">
        <v>107.435</v>
      </c>
      <c r="YH84" s="8">
        <v>103</v>
      </c>
      <c r="YI84" s="8">
        <v>98</v>
      </c>
      <c r="YJ84" s="8">
        <v>86</v>
      </c>
      <c r="YK84" s="8">
        <v>81</v>
      </c>
      <c r="YL84" s="8">
        <v>68</v>
      </c>
      <c r="YM84" s="8">
        <v>63</v>
      </c>
      <c r="YN84" s="8">
        <v>66</v>
      </c>
      <c r="YO84" s="8">
        <v>64</v>
      </c>
      <c r="YP84" s="8">
        <v>58</v>
      </c>
      <c r="YQ84" s="8">
        <v>52</v>
      </c>
      <c r="YR84" s="8">
        <v>47</v>
      </c>
      <c r="YS84" s="231" t="s">
        <v>5</v>
      </c>
      <c r="YT84" s="231" t="s">
        <v>5</v>
      </c>
      <c r="YU84" s="231" t="s">
        <v>5</v>
      </c>
      <c r="YV84" s="231" t="s">
        <v>5</v>
      </c>
      <c r="YW84" s="231" t="s">
        <v>5</v>
      </c>
      <c r="YX84" s="231" t="s">
        <v>5</v>
      </c>
      <c r="YY84" s="231" t="s">
        <v>5</v>
      </c>
      <c r="YZ84" s="231" t="s">
        <v>5</v>
      </c>
      <c r="ZA84" s="231" t="s">
        <v>5</v>
      </c>
      <c r="ZB84" s="231" t="s">
        <v>5</v>
      </c>
      <c r="ZC84" s="231" t="s">
        <v>5</v>
      </c>
      <c r="ZD84" s="231" t="s">
        <v>5</v>
      </c>
      <c r="ZE84" s="231" t="s">
        <v>5</v>
      </c>
      <c r="ZF84" s="231" t="s">
        <v>5</v>
      </c>
      <c r="ZG84" s="235" t="s">
        <v>158</v>
      </c>
      <c r="ZH84" s="133">
        <v>0.1472</v>
      </c>
      <c r="ZI84" s="133">
        <v>8.6699999999999999E-2</v>
      </c>
      <c r="ZJ84" s="133">
        <v>0.2046</v>
      </c>
      <c r="ZK84" s="133">
        <v>0.16399999999999998</v>
      </c>
      <c r="ZL84" s="133">
        <v>0.12189999999999999</v>
      </c>
      <c r="ZM84" s="133">
        <v>9.5700000000000007E-2</v>
      </c>
      <c r="ZN84" s="133">
        <v>5.2499999999999998E-2</v>
      </c>
      <c r="ZO84" s="133">
        <v>4.8099999999999997E-2</v>
      </c>
      <c r="ZP84" s="133">
        <v>6.8199999999999997E-2</v>
      </c>
      <c r="ZQ84" s="133">
        <v>9.6099999999999991E-2</v>
      </c>
      <c r="ZR84" s="133">
        <v>0.18600000000000003</v>
      </c>
      <c r="ZS84" s="133">
        <v>-7.000000000000001E-4</v>
      </c>
      <c r="ZT84" s="379" t="s">
        <v>158</v>
      </c>
      <c r="ZU84" s="133">
        <v>8.5699999999999998E-2</v>
      </c>
      <c r="ZV84" s="133">
        <v>5.7700000000000001E-2</v>
      </c>
      <c r="ZW84" s="133">
        <v>0.114</v>
      </c>
      <c r="ZX84" s="133">
        <v>8.8800000000000004E-2</v>
      </c>
      <c r="ZY84" s="133">
        <v>6.8199999999999997E-2</v>
      </c>
      <c r="ZZ84" s="133">
        <v>5.3899999999999997E-2</v>
      </c>
      <c r="AAA84" s="133">
        <v>3.9900000000000005E-2</v>
      </c>
      <c r="AAB84" s="133">
        <v>3.6699999999999997E-2</v>
      </c>
      <c r="AAC84" s="133">
        <v>0.05</v>
      </c>
      <c r="AAD84" s="133">
        <v>5.91E-2</v>
      </c>
      <c r="AAE84" s="133">
        <v>9.3200000000000005E-2</v>
      </c>
      <c r="AAF84" s="133">
        <v>2.8999999999999998E-2</v>
      </c>
      <c r="AAG84" s="235" t="s">
        <v>158</v>
      </c>
      <c r="AAH84" s="8">
        <v>290.91699999999997</v>
      </c>
      <c r="AAI84" s="8">
        <v>262</v>
      </c>
      <c r="AAJ84" s="8">
        <v>242</v>
      </c>
      <c r="AAK84" s="8">
        <v>216</v>
      </c>
      <c r="AAL84" s="8">
        <v>187</v>
      </c>
      <c r="AAM84" s="8">
        <v>175</v>
      </c>
      <c r="AAN84" s="8">
        <v>168</v>
      </c>
      <c r="AAO84" s="8">
        <v>149</v>
      </c>
      <c r="AAP84" s="8">
        <v>144</v>
      </c>
      <c r="AAQ84" s="8">
        <v>136</v>
      </c>
      <c r="AAR84" s="8">
        <v>127</v>
      </c>
      <c r="AAS84" s="8">
        <v>116</v>
      </c>
      <c r="AAT84" s="231" t="s">
        <v>5</v>
      </c>
      <c r="AAU84" s="231" t="s">
        <v>5</v>
      </c>
      <c r="AAV84" s="231" t="s">
        <v>5</v>
      </c>
      <c r="AAW84" s="231" t="s">
        <v>5</v>
      </c>
      <c r="AAX84" s="231" t="s">
        <v>5</v>
      </c>
      <c r="AAY84" s="231" t="s">
        <v>5</v>
      </c>
      <c r="AAZ84" s="231" t="s">
        <v>5</v>
      </c>
      <c r="ABA84" s="231" t="s">
        <v>5</v>
      </c>
      <c r="ABB84" s="231" t="s">
        <v>5</v>
      </c>
      <c r="ABC84" s="231" t="s">
        <v>5</v>
      </c>
      <c r="ABD84" s="231" t="s">
        <v>5</v>
      </c>
      <c r="ABE84" s="231" t="s">
        <v>5</v>
      </c>
      <c r="ABF84" s="231" t="s">
        <v>5</v>
      </c>
      <c r="ABG84" s="231" t="s">
        <v>5</v>
      </c>
      <c r="ABH84" s="235" t="s">
        <v>158</v>
      </c>
      <c r="ABI84" s="8">
        <v>140.86000000000001</v>
      </c>
      <c r="ABJ84" s="8">
        <v>124</v>
      </c>
      <c r="ABK84" s="8">
        <v>95</v>
      </c>
      <c r="ABL84" s="8">
        <v>90</v>
      </c>
      <c r="ABM84" s="8">
        <v>83</v>
      </c>
      <c r="ABN84" s="8">
        <v>64</v>
      </c>
      <c r="ABO84" s="8">
        <v>51</v>
      </c>
      <c r="ABP84" s="8">
        <v>52</v>
      </c>
      <c r="ABQ84" s="8">
        <v>39</v>
      </c>
      <c r="ABR84" s="8">
        <v>46</v>
      </c>
      <c r="ABS84" s="8">
        <v>39</v>
      </c>
      <c r="ABT84" s="8">
        <v>33</v>
      </c>
      <c r="ABU84" s="231" t="s">
        <v>5</v>
      </c>
      <c r="ABV84" s="231" t="s">
        <v>5</v>
      </c>
      <c r="ABW84" s="231" t="s">
        <v>5</v>
      </c>
      <c r="ABX84" s="231" t="s">
        <v>5</v>
      </c>
      <c r="ABY84" s="231" t="s">
        <v>5</v>
      </c>
      <c r="ABZ84" s="231" t="s">
        <v>5</v>
      </c>
      <c r="ACA84" s="231" t="s">
        <v>5</v>
      </c>
      <c r="ACB84" s="231" t="s">
        <v>5</v>
      </c>
      <c r="ACC84" s="231" t="s">
        <v>5</v>
      </c>
      <c r="ACD84" s="231" t="s">
        <v>5</v>
      </c>
      <c r="ACE84" s="231" t="s">
        <v>5</v>
      </c>
      <c r="ACF84" s="231" t="s">
        <v>5</v>
      </c>
      <c r="ACG84" s="231" t="s">
        <v>5</v>
      </c>
      <c r="ACH84" s="231" t="s">
        <v>5</v>
      </c>
      <c r="ACI84" s="235" t="s">
        <v>158</v>
      </c>
      <c r="ACJ84" s="8">
        <v>64.048000000000002</v>
      </c>
      <c r="ACK84" s="8">
        <v>54</v>
      </c>
      <c r="ACL84" s="8">
        <v>22</v>
      </c>
      <c r="ACM84" s="8">
        <v>42</v>
      </c>
      <c r="ACN84" s="8">
        <v>52</v>
      </c>
      <c r="ACO84" s="8">
        <v>30</v>
      </c>
      <c r="ACP84" s="8">
        <v>18</v>
      </c>
      <c r="ACQ84" s="8">
        <v>18</v>
      </c>
      <c r="ACR84" s="8">
        <v>16</v>
      </c>
      <c r="ACS84" s="8">
        <v>23</v>
      </c>
      <c r="ACT84" s="8">
        <v>11</v>
      </c>
      <c r="ACU84" s="8">
        <v>-66</v>
      </c>
      <c r="ACV84" s="237" t="s">
        <v>5</v>
      </c>
      <c r="ACW84" s="237" t="s">
        <v>5</v>
      </c>
      <c r="ACX84" s="237" t="s">
        <v>5</v>
      </c>
      <c r="ACY84" s="237" t="s">
        <v>5</v>
      </c>
      <c r="ACZ84" s="237" t="s">
        <v>5</v>
      </c>
      <c r="ADA84" s="237" t="s">
        <v>5</v>
      </c>
      <c r="ADB84" s="237" t="s">
        <v>5</v>
      </c>
      <c r="ADC84" s="237" t="s">
        <v>5</v>
      </c>
      <c r="ADD84" s="237" t="s">
        <v>5</v>
      </c>
      <c r="ADE84" s="237" t="s">
        <v>5</v>
      </c>
      <c r="ADF84" s="237" t="s">
        <v>5</v>
      </c>
      <c r="ADG84" s="237" t="s">
        <v>5</v>
      </c>
      <c r="ADH84" s="237" t="s">
        <v>5</v>
      </c>
      <c r="ADI84" s="237" t="s">
        <v>5</v>
      </c>
      <c r="ADJ84" s="127" t="s">
        <v>158</v>
      </c>
      <c r="ADK84" s="128">
        <v>0.26687984496124023</v>
      </c>
      <c r="ADL84" s="128">
        <v>0.48014184397163118</v>
      </c>
      <c r="ADM84" s="128">
        <v>0.22643678160919542</v>
      </c>
      <c r="ADN84" s="128">
        <v>0.3120915032679738</v>
      </c>
      <c r="ADO84" s="128">
        <v>0.47435897435897428</v>
      </c>
      <c r="ADP84" s="128">
        <v>0.60000000000000009</v>
      </c>
      <c r="ADQ84" s="128">
        <v>1.0909090909090911</v>
      </c>
      <c r="ADR84" s="128">
        <v>1.1320754716981134</v>
      </c>
      <c r="ADS84" s="128">
        <v>0.84057971014492749</v>
      </c>
      <c r="ADT84" s="128">
        <v>0.59793814432989689</v>
      </c>
      <c r="ADU84" s="128">
        <v>0.42661691542288555</v>
      </c>
      <c r="ADV84" s="128">
        <v>0.4705882352941177</v>
      </c>
      <c r="ADW84" s="128" t="s">
        <v>1282</v>
      </c>
      <c r="ADX84" s="128" t="s">
        <v>1282</v>
      </c>
      <c r="ADY84" s="128" t="s">
        <v>158</v>
      </c>
      <c r="ADZ84" s="128" t="s">
        <v>158</v>
      </c>
      <c r="AEA84" s="128" t="s">
        <v>158</v>
      </c>
      <c r="AEB84" s="128" t="s">
        <v>158</v>
      </c>
      <c r="AEC84" s="128" t="s">
        <v>158</v>
      </c>
      <c r="AED84" s="128" t="s">
        <v>158</v>
      </c>
      <c r="AEE84" s="128" t="s">
        <v>158</v>
      </c>
      <c r="AEF84" s="128" t="s">
        <v>158</v>
      </c>
      <c r="AEG84" s="128" t="s">
        <v>158</v>
      </c>
      <c r="AEH84" s="128" t="s">
        <v>158</v>
      </c>
      <c r="AEI84" s="128" t="s">
        <v>158</v>
      </c>
      <c r="AEJ84" s="128" t="s">
        <v>158</v>
      </c>
      <c r="AEK84" s="127" t="s">
        <v>158</v>
      </c>
      <c r="AEL84" s="128">
        <v>0.52516235446542658</v>
      </c>
      <c r="AEM84" s="128">
        <v>0.56234677419354839</v>
      </c>
      <c r="AEN84" s="128">
        <v>0.6774035087719299</v>
      </c>
      <c r="AEO84" s="128">
        <v>0.60837037037037023</v>
      </c>
      <c r="AEP84" s="128">
        <v>0.60180722891566252</v>
      </c>
      <c r="AEQ84" s="128">
        <v>0.63750000000000007</v>
      </c>
      <c r="AER84" s="128">
        <v>0.74117647058823544</v>
      </c>
      <c r="AES84" s="128">
        <v>0.76153846153846172</v>
      </c>
      <c r="AET84" s="128">
        <v>0.95179487179487177</v>
      </c>
      <c r="AEU84" s="128">
        <v>0.73130434782608689</v>
      </c>
      <c r="AEV84" s="128">
        <v>0.76222222222222225</v>
      </c>
      <c r="AEW84" s="128">
        <v>0.7975757575757576</v>
      </c>
      <c r="AEX84" s="128" t="s">
        <v>158</v>
      </c>
      <c r="AEY84" s="128" t="s">
        <v>158</v>
      </c>
      <c r="AEZ84" s="128" t="s">
        <v>158</v>
      </c>
      <c r="AFA84" s="128" t="s">
        <v>158</v>
      </c>
      <c r="AFB84" s="128" t="s">
        <v>158</v>
      </c>
      <c r="AFC84" s="128" t="s">
        <v>158</v>
      </c>
      <c r="AFD84" s="128" t="s">
        <v>158</v>
      </c>
      <c r="AFE84" s="128" t="s">
        <v>158</v>
      </c>
      <c r="AFF84" s="128" t="s">
        <v>158</v>
      </c>
      <c r="AFG84" s="128" t="s">
        <v>158</v>
      </c>
      <c r="AFH84" s="128" t="s">
        <v>158</v>
      </c>
      <c r="AFI84" s="128" t="s">
        <v>158</v>
      </c>
      <c r="AFJ84" s="128" t="s">
        <v>158</v>
      </c>
      <c r="AFK84" s="128" t="s">
        <v>158</v>
      </c>
      <c r="AFL84" s="134" t="s">
        <v>158</v>
      </c>
      <c r="AFM84" s="135">
        <v>1.1549832820696975</v>
      </c>
      <c r="AFN84" s="135">
        <v>1.2913148148148148</v>
      </c>
      <c r="AFO84" s="135">
        <v>2.9251515151515153</v>
      </c>
      <c r="AFP84" s="135">
        <v>1.3036507936507935</v>
      </c>
      <c r="AFQ84" s="135">
        <v>0.96057692307692299</v>
      </c>
      <c r="AFR84" s="135">
        <v>1.3600000000000003</v>
      </c>
      <c r="AFS84" s="135">
        <v>2.1000000000000005</v>
      </c>
      <c r="AFT84" s="135">
        <v>2.2000000000000006</v>
      </c>
      <c r="AFU84" s="135">
        <v>2.3199999999999998</v>
      </c>
      <c r="AFV84" s="135">
        <v>1.4626086956521738</v>
      </c>
      <c r="AFW84" s="135">
        <v>2.7024242424242426</v>
      </c>
      <c r="AFX84" s="135" t="s">
        <v>1282</v>
      </c>
      <c r="AFY84" s="135" t="s">
        <v>158</v>
      </c>
      <c r="AFZ84" s="135" t="s">
        <v>158</v>
      </c>
      <c r="AGA84" s="135" t="s">
        <v>158</v>
      </c>
      <c r="AGB84" s="135" t="s">
        <v>158</v>
      </c>
      <c r="AGC84" s="135" t="s">
        <v>158</v>
      </c>
      <c r="AGD84" s="135" t="s">
        <v>158</v>
      </c>
      <c r="AGE84" s="135" t="s">
        <v>158</v>
      </c>
      <c r="AGF84" s="135" t="s">
        <v>158</v>
      </c>
      <c r="AGG84" s="135" t="s">
        <v>158</v>
      </c>
      <c r="AGH84" s="135" t="s">
        <v>158</v>
      </c>
      <c r="AGI84" s="135" t="s">
        <v>158</v>
      </c>
      <c r="AGJ84" s="135" t="s">
        <v>158</v>
      </c>
      <c r="AGK84" s="135" t="s">
        <v>158</v>
      </c>
      <c r="AGL84" s="135" t="s">
        <v>158</v>
      </c>
    </row>
    <row r="85" spans="1:870" x14ac:dyDescent="0.2">
      <c r="A85" s="7">
        <v>83</v>
      </c>
      <c r="B85" s="1" t="s">
        <v>481</v>
      </c>
      <c r="C85" s="1" t="s">
        <v>482</v>
      </c>
      <c r="D85" s="94">
        <v>7.0000000000000007E-2</v>
      </c>
      <c r="E85" s="95">
        <v>0.08</v>
      </c>
      <c r="F85" s="57">
        <v>0.32</v>
      </c>
      <c r="G85" s="58" t="s">
        <v>159</v>
      </c>
      <c r="H85" s="58">
        <v>0.32</v>
      </c>
      <c r="I85" s="226" t="s">
        <v>5</v>
      </c>
      <c r="J85" s="58" t="s">
        <v>159</v>
      </c>
      <c r="K85" s="58" t="s">
        <v>1280</v>
      </c>
      <c r="L85" s="226" t="s">
        <v>484</v>
      </c>
      <c r="M85" s="151">
        <v>0.29000000000000004</v>
      </c>
      <c r="N85" s="124">
        <v>0.24</v>
      </c>
      <c r="O85" s="124">
        <v>0.2</v>
      </c>
      <c r="P85" s="124">
        <v>0.19000000000000003</v>
      </c>
      <c r="Q85" s="124">
        <v>0.16</v>
      </c>
      <c r="R85" s="124">
        <v>0.12</v>
      </c>
      <c r="S85" s="124">
        <v>0.12</v>
      </c>
      <c r="T85" s="124">
        <v>0.08</v>
      </c>
      <c r="U85" s="124" t="s">
        <v>1348</v>
      </c>
      <c r="V85" s="124" t="s">
        <v>5</v>
      </c>
      <c r="W85" s="143" t="s">
        <v>5</v>
      </c>
      <c r="X85" s="124" t="s">
        <v>5</v>
      </c>
      <c r="Y85" s="124" t="s">
        <v>5</v>
      </c>
      <c r="Z85" s="124" t="s">
        <v>5</v>
      </c>
      <c r="AA85" s="124" t="s">
        <v>5</v>
      </c>
      <c r="AB85" s="124" t="s">
        <v>5</v>
      </c>
      <c r="AC85" s="124" t="s">
        <v>5</v>
      </c>
      <c r="AD85" s="124" t="s">
        <v>5</v>
      </c>
      <c r="AE85" s="124" t="s">
        <v>5</v>
      </c>
      <c r="AF85" s="124" t="s">
        <v>5</v>
      </c>
      <c r="AG85" s="124" t="s">
        <v>5</v>
      </c>
      <c r="AH85" s="137" t="s">
        <v>5</v>
      </c>
      <c r="AI85" s="137" t="s">
        <v>5</v>
      </c>
      <c r="AJ85" s="137" t="s">
        <v>5</v>
      </c>
      <c r="AK85" s="137" t="s">
        <v>5</v>
      </c>
      <c r="AL85" s="137" t="s">
        <v>5</v>
      </c>
      <c r="AM85" s="137" t="s">
        <v>5</v>
      </c>
      <c r="AN85" s="137" t="s">
        <v>5</v>
      </c>
      <c r="AO85" s="137" t="s">
        <v>5</v>
      </c>
      <c r="AP85" s="137" t="s">
        <v>5</v>
      </c>
      <c r="AQ85" s="137" t="s">
        <v>5</v>
      </c>
      <c r="AR85" s="137" t="s">
        <v>5</v>
      </c>
      <c r="AS85" s="137" t="s">
        <v>5</v>
      </c>
      <c r="AT85" s="137" t="s">
        <v>5</v>
      </c>
      <c r="AU85" s="137" t="s">
        <v>5</v>
      </c>
      <c r="AV85" s="137" t="s">
        <v>5</v>
      </c>
      <c r="AW85" s="137" t="s">
        <v>5</v>
      </c>
      <c r="AX85" s="137" t="s">
        <v>5</v>
      </c>
      <c r="AY85" s="137" t="s">
        <v>5</v>
      </c>
      <c r="AZ85" s="137" t="s">
        <v>5</v>
      </c>
      <c r="BA85" s="137" t="s">
        <v>5</v>
      </c>
      <c r="BB85" s="137" t="s">
        <v>5</v>
      </c>
      <c r="BC85" s="137" t="s">
        <v>5</v>
      </c>
      <c r="BD85" s="137" t="s">
        <v>5</v>
      </c>
      <c r="BE85" s="137" t="s">
        <v>5</v>
      </c>
      <c r="BF85" s="137" t="s">
        <v>5</v>
      </c>
      <c r="BG85" s="137" t="s">
        <v>5</v>
      </c>
      <c r="BH85" s="137" t="s">
        <v>5</v>
      </c>
      <c r="BI85" s="137" t="s">
        <v>5</v>
      </c>
      <c r="BJ85" s="137" t="s">
        <v>5</v>
      </c>
      <c r="BK85" s="137" t="s">
        <v>5</v>
      </c>
      <c r="BL85" s="137" t="s">
        <v>5</v>
      </c>
      <c r="BM85" s="126">
        <v>0.20833333333333348</v>
      </c>
      <c r="BN85" s="125">
        <v>0.19999999999999996</v>
      </c>
      <c r="BO85" s="125">
        <v>5.2631578947368363E-2</v>
      </c>
      <c r="BP85" s="125">
        <v>0.18750000000000022</v>
      </c>
      <c r="BQ85" s="125">
        <v>0.33333333333333348</v>
      </c>
      <c r="BR85" s="125">
        <v>0</v>
      </c>
      <c r="BS85" s="125">
        <v>0.5</v>
      </c>
      <c r="BT85" s="125" t="s">
        <v>158</v>
      </c>
      <c r="BU85" s="125" t="s">
        <v>158</v>
      </c>
      <c r="BV85" s="125" t="s">
        <v>158</v>
      </c>
      <c r="BW85" s="125" t="s">
        <v>158</v>
      </c>
      <c r="BX85" s="125" t="s">
        <v>158</v>
      </c>
      <c r="BY85" s="125" t="s">
        <v>158</v>
      </c>
      <c r="BZ85" s="125" t="s">
        <v>158</v>
      </c>
      <c r="CA85" s="125" t="s">
        <v>158</v>
      </c>
      <c r="CB85" s="125" t="s">
        <v>158</v>
      </c>
      <c r="CC85" s="125" t="s">
        <v>158</v>
      </c>
      <c r="CD85" s="125" t="s">
        <v>158</v>
      </c>
      <c r="CE85" s="125" t="s">
        <v>158</v>
      </c>
      <c r="CF85" s="125" t="s">
        <v>158</v>
      </c>
      <c r="CG85" s="125" t="s">
        <v>158</v>
      </c>
      <c r="CH85" s="125" t="s">
        <v>158</v>
      </c>
      <c r="CI85" s="125" t="s">
        <v>158</v>
      </c>
      <c r="CJ85" s="125" t="s">
        <v>158</v>
      </c>
      <c r="CK85" s="125" t="s">
        <v>158</v>
      </c>
      <c r="CL85" s="125" t="s">
        <v>158</v>
      </c>
      <c r="CM85" s="125" t="s">
        <v>158</v>
      </c>
      <c r="CN85" s="125" t="s">
        <v>158</v>
      </c>
      <c r="CO85" s="125" t="s">
        <v>158</v>
      </c>
      <c r="CP85" s="125" t="s">
        <v>158</v>
      </c>
      <c r="CQ85" s="125" t="s">
        <v>158</v>
      </c>
      <c r="CR85" s="125" t="s">
        <v>158</v>
      </c>
      <c r="CS85" s="125" t="s">
        <v>158</v>
      </c>
      <c r="CT85" s="125" t="s">
        <v>158</v>
      </c>
      <c r="CU85" s="125" t="s">
        <v>158</v>
      </c>
      <c r="CV85" s="125" t="s">
        <v>158</v>
      </c>
      <c r="CW85" s="125" t="s">
        <v>158</v>
      </c>
      <c r="CX85" s="125" t="s">
        <v>158</v>
      </c>
      <c r="CY85" s="125" t="s">
        <v>158</v>
      </c>
      <c r="CZ85" s="125" t="s">
        <v>158</v>
      </c>
      <c r="DA85" s="125" t="s">
        <v>158</v>
      </c>
      <c r="DB85" s="125" t="s">
        <v>158</v>
      </c>
      <c r="DC85" s="125" t="s">
        <v>158</v>
      </c>
      <c r="DD85" s="125" t="s">
        <v>158</v>
      </c>
      <c r="DE85" s="125" t="s">
        <v>158</v>
      </c>
      <c r="DF85" s="125" t="s">
        <v>158</v>
      </c>
      <c r="DG85" s="125" t="s">
        <v>158</v>
      </c>
      <c r="DH85" s="125" t="s">
        <v>158</v>
      </c>
      <c r="DI85" s="125" t="s">
        <v>158</v>
      </c>
      <c r="DJ85" s="125" t="s">
        <v>158</v>
      </c>
      <c r="DK85" s="125" t="s">
        <v>158</v>
      </c>
      <c r="DL85" s="127">
        <v>1.1368269340695293E-2</v>
      </c>
      <c r="DM85" s="128">
        <v>1.2377514820913605E-2</v>
      </c>
      <c r="DN85" s="128">
        <v>1.4285714285714287E-2</v>
      </c>
      <c r="DO85" s="128">
        <v>1.3808139534883723E-2</v>
      </c>
      <c r="DP85" s="128">
        <v>1.0269576379974327E-2</v>
      </c>
      <c r="DQ85" s="128">
        <v>7.9681274900398405E-3</v>
      </c>
      <c r="DR85" s="128">
        <v>8.5348506401137971E-3</v>
      </c>
      <c r="DS85" s="128">
        <v>5.1712992889463476E-3</v>
      </c>
      <c r="DT85" s="128" t="s">
        <v>158</v>
      </c>
      <c r="DU85" s="128" t="s">
        <v>158</v>
      </c>
      <c r="DV85" s="128" t="s">
        <v>158</v>
      </c>
      <c r="DW85" s="128" t="s">
        <v>158</v>
      </c>
      <c r="DX85" s="128" t="s">
        <v>158</v>
      </c>
      <c r="DY85" s="128" t="s">
        <v>158</v>
      </c>
      <c r="DZ85" s="128" t="s">
        <v>158</v>
      </c>
      <c r="EA85" s="128" t="s">
        <v>158</v>
      </c>
      <c r="EB85" s="128" t="s">
        <v>158</v>
      </c>
      <c r="EC85" s="128" t="s">
        <v>158</v>
      </c>
      <c r="ED85" s="128" t="s">
        <v>158</v>
      </c>
      <c r="EE85" s="128" t="s">
        <v>158</v>
      </c>
      <c r="EF85" s="128" t="s">
        <v>158</v>
      </c>
      <c r="EG85" s="128" t="s">
        <v>158</v>
      </c>
      <c r="EH85" s="128" t="s">
        <v>158</v>
      </c>
      <c r="EI85" s="128" t="s">
        <v>158</v>
      </c>
      <c r="EJ85" s="128" t="s">
        <v>158</v>
      </c>
      <c r="EK85" s="128" t="s">
        <v>158</v>
      </c>
      <c r="EL85" s="128" t="s">
        <v>158</v>
      </c>
      <c r="EM85" s="127">
        <v>1.4420169904798625E-2</v>
      </c>
      <c r="EN85" s="128">
        <v>1.4795529823037791E-2</v>
      </c>
      <c r="EO85" s="128">
        <v>1.9398642095053348E-2</v>
      </c>
      <c r="EP85" s="128">
        <v>1.5926236378876784E-2</v>
      </c>
      <c r="EQ85" s="128">
        <v>1.2102874432677761E-2</v>
      </c>
      <c r="ER85" s="128">
        <v>1.0118043844856661E-2</v>
      </c>
      <c r="ES85" s="128">
        <v>1.1494252873563218E-2</v>
      </c>
      <c r="ET85" s="128">
        <v>6.2256809338521405E-3</v>
      </c>
      <c r="EU85" s="128" t="s">
        <v>158</v>
      </c>
      <c r="EV85" s="128" t="s">
        <v>158</v>
      </c>
      <c r="EW85" s="128" t="s">
        <v>158</v>
      </c>
      <c r="EX85" s="128" t="s">
        <v>158</v>
      </c>
      <c r="EY85" s="128" t="s">
        <v>158</v>
      </c>
      <c r="EZ85" s="128" t="s">
        <v>158</v>
      </c>
      <c r="FA85" s="128" t="s">
        <v>158</v>
      </c>
      <c r="FB85" s="128" t="s">
        <v>158</v>
      </c>
      <c r="FC85" s="128" t="s">
        <v>158</v>
      </c>
      <c r="FD85" s="128" t="s">
        <v>158</v>
      </c>
      <c r="FE85" s="128" t="s">
        <v>158</v>
      </c>
      <c r="FF85" s="128" t="s">
        <v>158</v>
      </c>
      <c r="FG85" s="128" t="s">
        <v>158</v>
      </c>
      <c r="FH85" s="128" t="s">
        <v>158</v>
      </c>
      <c r="FI85" s="128" t="s">
        <v>158</v>
      </c>
      <c r="FJ85" s="128" t="s">
        <v>158</v>
      </c>
      <c r="FK85" s="128" t="s">
        <v>158</v>
      </c>
      <c r="FL85" s="128" t="s">
        <v>158</v>
      </c>
      <c r="FM85" s="128" t="s">
        <v>158</v>
      </c>
      <c r="FN85" s="127">
        <v>1.863561619657891E-2</v>
      </c>
      <c r="FO85" s="128">
        <v>1.7964071856287425E-2</v>
      </c>
      <c r="FP85" s="128">
        <v>3.1796502384737683E-2</v>
      </c>
      <c r="FQ85" s="128">
        <v>1.8251681075888572E-2</v>
      </c>
      <c r="FR85" s="128">
        <v>1.5936254980079684E-2</v>
      </c>
      <c r="FS85" s="128">
        <v>1.1940298507462685E-2</v>
      </c>
      <c r="FT85" s="128">
        <v>1.6238159675236806E-2</v>
      </c>
      <c r="FU85" s="128">
        <v>8.4566596194503157E-3</v>
      </c>
      <c r="FV85" s="128" t="s">
        <v>158</v>
      </c>
      <c r="FW85" s="128" t="s">
        <v>158</v>
      </c>
      <c r="FX85" s="128" t="s">
        <v>158</v>
      </c>
      <c r="FY85" s="128" t="s">
        <v>158</v>
      </c>
      <c r="FZ85" s="128" t="s">
        <v>158</v>
      </c>
      <c r="GA85" s="128" t="s">
        <v>158</v>
      </c>
      <c r="GB85" s="128" t="s">
        <v>158</v>
      </c>
      <c r="GC85" s="128" t="s">
        <v>158</v>
      </c>
      <c r="GD85" s="128" t="s">
        <v>158</v>
      </c>
      <c r="GE85" s="128" t="s">
        <v>158</v>
      </c>
      <c r="GF85" s="128" t="s">
        <v>158</v>
      </c>
      <c r="GG85" s="128" t="s">
        <v>158</v>
      </c>
      <c r="GH85" s="128" t="s">
        <v>158</v>
      </c>
      <c r="GI85" s="128" t="s">
        <v>158</v>
      </c>
      <c r="GJ85" s="128" t="s">
        <v>158</v>
      </c>
      <c r="GK85" s="128" t="s">
        <v>158</v>
      </c>
      <c r="GL85" s="128" t="s">
        <v>158</v>
      </c>
      <c r="GM85" s="128" t="s">
        <v>158</v>
      </c>
      <c r="GN85" s="128" t="s">
        <v>158</v>
      </c>
      <c r="GO85" s="109" t="s">
        <v>158</v>
      </c>
      <c r="GP85" s="129">
        <v>0.94</v>
      </c>
      <c r="GQ85" s="129">
        <v>-0.65</v>
      </c>
      <c r="GR85" s="129">
        <v>0.41</v>
      </c>
      <c r="GS85" s="129">
        <v>0.03</v>
      </c>
      <c r="GT85" s="129">
        <v>-1.5</v>
      </c>
      <c r="GU85" s="129">
        <v>-0.97</v>
      </c>
      <c r="GV85" s="129">
        <v>-0.94</v>
      </c>
      <c r="GW85" s="129">
        <v>-0.81</v>
      </c>
      <c r="GX85" s="129">
        <v>-0.47</v>
      </c>
      <c r="GY85" s="129">
        <v>-0.16</v>
      </c>
      <c r="GZ85" s="129">
        <v>2.4300000000000002</v>
      </c>
      <c r="HA85" s="129">
        <v>0.73</v>
      </c>
      <c r="HB85" s="129">
        <v>0.97</v>
      </c>
      <c r="HC85" s="129">
        <v>0.4</v>
      </c>
      <c r="HD85" s="129">
        <v>1.8</v>
      </c>
      <c r="HE85" s="129" t="s">
        <v>158</v>
      </c>
      <c r="HF85" s="231" t="s">
        <v>158</v>
      </c>
      <c r="HG85" s="231" t="s">
        <v>158</v>
      </c>
      <c r="HH85" s="231" t="s">
        <v>158</v>
      </c>
      <c r="HI85" s="231" t="s">
        <v>158</v>
      </c>
      <c r="HJ85" s="231" t="s">
        <v>158</v>
      </c>
      <c r="HK85" s="231" t="s">
        <v>158</v>
      </c>
      <c r="HL85" s="231" t="s">
        <v>158</v>
      </c>
      <c r="HM85" s="231" t="s">
        <v>158</v>
      </c>
      <c r="HN85" s="231" t="s">
        <v>158</v>
      </c>
      <c r="HO85" s="231" t="s">
        <v>158</v>
      </c>
      <c r="HP85" s="232" t="s">
        <v>158</v>
      </c>
      <c r="HQ85" s="131">
        <v>14.212765957446809</v>
      </c>
      <c r="HR85" s="131" t="s">
        <v>1288</v>
      </c>
      <c r="HS85" s="131">
        <v>25.390243902439025</v>
      </c>
      <c r="HT85" s="131">
        <v>334.66666666666663</v>
      </c>
      <c r="HU85" s="131" t="s">
        <v>1288</v>
      </c>
      <c r="HV85" s="131" t="s">
        <v>1288</v>
      </c>
      <c r="HW85" s="131" t="s">
        <v>1288</v>
      </c>
      <c r="HX85" s="131" t="s">
        <v>1288</v>
      </c>
      <c r="HY85" s="131" t="s">
        <v>1288</v>
      </c>
      <c r="HZ85" s="131" t="s">
        <v>1288</v>
      </c>
      <c r="IA85" s="131">
        <v>3.7860082304526745</v>
      </c>
      <c r="IB85" s="131">
        <v>7.6164383561643829</v>
      </c>
      <c r="IC85" s="131">
        <v>3.6907216494845363</v>
      </c>
      <c r="ID85" s="131">
        <v>28.5</v>
      </c>
      <c r="IE85" s="131">
        <v>2.911111111111111</v>
      </c>
      <c r="IF85" s="131" t="s">
        <v>158</v>
      </c>
      <c r="IG85" s="131" t="s">
        <v>158</v>
      </c>
      <c r="IH85" s="131" t="s">
        <v>158</v>
      </c>
      <c r="II85" s="131" t="s">
        <v>158</v>
      </c>
      <c r="IJ85" s="131" t="s">
        <v>158</v>
      </c>
      <c r="IK85" s="131" t="s">
        <v>158</v>
      </c>
      <c r="IL85" s="131" t="s">
        <v>158</v>
      </c>
      <c r="IM85" s="131" t="s">
        <v>158</v>
      </c>
      <c r="IN85" s="131" t="s">
        <v>158</v>
      </c>
      <c r="IO85" s="131" t="s">
        <v>158</v>
      </c>
      <c r="IP85" s="131" t="s">
        <v>158</v>
      </c>
      <c r="IQ85" s="130" t="s">
        <v>158</v>
      </c>
      <c r="IR85" s="131">
        <v>17.256505984572343</v>
      </c>
      <c r="IS85" s="131" t="s">
        <v>1288</v>
      </c>
      <c r="IT85" s="131">
        <v>29.097560975609756</v>
      </c>
      <c r="IU85" s="131">
        <v>440.66666666666669</v>
      </c>
      <c r="IV85" s="131" t="s">
        <v>1288</v>
      </c>
      <c r="IW85" s="131" t="s">
        <v>1288</v>
      </c>
      <c r="IX85" s="131" t="s">
        <v>1288</v>
      </c>
      <c r="IY85" s="131" t="s">
        <v>1288</v>
      </c>
      <c r="IZ85" s="131" t="s">
        <v>1288</v>
      </c>
      <c r="JA85" s="131" t="s">
        <v>1288</v>
      </c>
      <c r="JB85" s="131">
        <v>4.806436213991768</v>
      </c>
      <c r="JC85" s="131">
        <v>10.242318397642302</v>
      </c>
      <c r="JD85" s="131">
        <v>7.2020372078695534</v>
      </c>
      <c r="JE85" s="131">
        <v>50.22301580357145</v>
      </c>
      <c r="JF85" s="131">
        <v>4.8828483245149901</v>
      </c>
      <c r="JG85" s="131" t="s">
        <v>158</v>
      </c>
      <c r="JH85" s="131" t="s">
        <v>158</v>
      </c>
      <c r="JI85" s="131" t="s">
        <v>158</v>
      </c>
      <c r="JJ85" s="131" t="s">
        <v>158</v>
      </c>
      <c r="JK85" s="131" t="s">
        <v>158</v>
      </c>
      <c r="JL85" s="131" t="s">
        <v>158</v>
      </c>
      <c r="JM85" s="131" t="s">
        <v>158</v>
      </c>
      <c r="JN85" s="131" t="s">
        <v>158</v>
      </c>
      <c r="JO85" s="131" t="s">
        <v>158</v>
      </c>
      <c r="JP85" s="131" t="s">
        <v>158</v>
      </c>
      <c r="JQ85" s="131" t="s">
        <v>158</v>
      </c>
      <c r="JR85" s="130" t="s">
        <v>158</v>
      </c>
      <c r="JS85" s="131">
        <v>20.627658510638298</v>
      </c>
      <c r="JT85" s="131" t="s">
        <v>1288</v>
      </c>
      <c r="JU85" s="131">
        <v>33.560975609756099</v>
      </c>
      <c r="JV85" s="131">
        <v>519.33333333333337</v>
      </c>
      <c r="JW85" s="131" t="s">
        <v>1288</v>
      </c>
      <c r="JX85" s="131" t="s">
        <v>1288</v>
      </c>
      <c r="JY85" s="131" t="s">
        <v>1288</v>
      </c>
      <c r="JZ85" s="131" t="s">
        <v>1288</v>
      </c>
      <c r="KA85" s="131" t="s">
        <v>1288</v>
      </c>
      <c r="KB85" s="131" t="s">
        <v>1288</v>
      </c>
      <c r="KC85" s="131">
        <v>6.0864197530864192</v>
      </c>
      <c r="KD85" s="131">
        <v>14.726027397260275</v>
      </c>
      <c r="KE85" s="131">
        <v>17.670102061855669</v>
      </c>
      <c r="KF85" s="131">
        <v>75.999999999999986</v>
      </c>
      <c r="KG85" s="131">
        <v>8.2833333333333332</v>
      </c>
      <c r="KH85" s="131" t="s">
        <v>158</v>
      </c>
      <c r="KI85" s="131" t="s">
        <v>158</v>
      </c>
      <c r="KJ85" s="131" t="s">
        <v>158</v>
      </c>
      <c r="KK85" s="131" t="s">
        <v>158</v>
      </c>
      <c r="KL85" s="131" t="s">
        <v>158</v>
      </c>
      <c r="KM85" s="131" t="s">
        <v>158</v>
      </c>
      <c r="KN85" s="131" t="s">
        <v>158</v>
      </c>
      <c r="KO85" s="131" t="s">
        <v>158</v>
      </c>
      <c r="KP85" s="131" t="s">
        <v>158</v>
      </c>
      <c r="KQ85" s="131" t="s">
        <v>158</v>
      </c>
      <c r="KR85" s="131" t="s">
        <v>158</v>
      </c>
      <c r="KS85" s="116" t="s">
        <v>158</v>
      </c>
      <c r="KT85" s="132">
        <v>1.5246064199841225</v>
      </c>
      <c r="KU85" s="132">
        <v>1.2142857142857142</v>
      </c>
      <c r="KV85" s="132">
        <v>1.0465116279069768</v>
      </c>
      <c r="KW85" s="132">
        <v>0.95348837209302328</v>
      </c>
      <c r="KX85" s="132">
        <v>0.53488372093023251</v>
      </c>
      <c r="KY85" s="132">
        <v>0.27500000000000002</v>
      </c>
      <c r="KZ85" s="132">
        <v>9.375E-2</v>
      </c>
      <c r="LA85" s="132">
        <v>0.10714285714285714</v>
      </c>
      <c r="LB85" s="132">
        <v>0.21428571428571427</v>
      </c>
      <c r="LC85" s="132">
        <v>0.37931034482758619</v>
      </c>
      <c r="LD85" s="132">
        <v>0.20689655172413793</v>
      </c>
      <c r="LE85" s="132">
        <v>0.10344827586206896</v>
      </c>
      <c r="LF85" s="132" t="s">
        <v>158</v>
      </c>
      <c r="LG85" s="132" t="s">
        <v>158</v>
      </c>
      <c r="LH85" s="132" t="s">
        <v>158</v>
      </c>
      <c r="LI85" s="132" t="s">
        <v>158</v>
      </c>
      <c r="LJ85" s="132" t="s">
        <v>158</v>
      </c>
      <c r="LK85" s="132" t="s">
        <v>158</v>
      </c>
      <c r="LL85" s="132" t="s">
        <v>158</v>
      </c>
      <c r="LM85" s="132" t="s">
        <v>158</v>
      </c>
      <c r="LN85" s="132" t="s">
        <v>158</v>
      </c>
      <c r="LO85" s="132" t="s">
        <v>158</v>
      </c>
      <c r="LP85" s="132" t="s">
        <v>158</v>
      </c>
      <c r="LQ85" s="132" t="s">
        <v>158</v>
      </c>
      <c r="LR85" s="132" t="s">
        <v>158</v>
      </c>
      <c r="LS85" s="132" t="s">
        <v>158</v>
      </c>
      <c r="LT85" s="130" t="s">
        <v>158</v>
      </c>
      <c r="LU85" s="131">
        <v>8.7629173174668473</v>
      </c>
      <c r="LV85" s="131">
        <v>5.1800000000000006</v>
      </c>
      <c r="LW85" s="131">
        <v>9.9473333333333329</v>
      </c>
      <c r="LX85" s="131">
        <v>10.529756097560975</v>
      </c>
      <c r="LY85" s="131">
        <v>16.844782608695652</v>
      </c>
      <c r="LZ85" s="131">
        <v>26.872727272727268</v>
      </c>
      <c r="MA85" s="131">
        <v>105.17333333333333</v>
      </c>
      <c r="MB85" s="131">
        <v>84.84</v>
      </c>
      <c r="MC85" s="131">
        <v>43.400000000000006</v>
      </c>
      <c r="MD85" s="131">
        <v>26.49545454545455</v>
      </c>
      <c r="ME85" s="131">
        <v>44.466666666666661</v>
      </c>
      <c r="MF85" s="131">
        <v>53.746666666666663</v>
      </c>
      <c r="MG85" s="131" t="s">
        <v>158</v>
      </c>
      <c r="MH85" s="131" t="s">
        <v>158</v>
      </c>
      <c r="MI85" s="131" t="s">
        <v>158</v>
      </c>
      <c r="MJ85" s="131" t="s">
        <v>158</v>
      </c>
      <c r="MK85" s="131" t="s">
        <v>158</v>
      </c>
      <c r="ML85" s="131" t="s">
        <v>158</v>
      </c>
      <c r="MM85" s="131" t="s">
        <v>158</v>
      </c>
      <c r="MN85" s="131" t="s">
        <v>158</v>
      </c>
      <c r="MO85" s="131" t="s">
        <v>158</v>
      </c>
      <c r="MP85" s="131" t="s">
        <v>158</v>
      </c>
      <c r="MQ85" s="131" t="s">
        <v>158</v>
      </c>
      <c r="MR85" s="131" t="s">
        <v>158</v>
      </c>
      <c r="MS85" s="131" t="s">
        <v>158</v>
      </c>
      <c r="MT85" s="131" t="s">
        <v>158</v>
      </c>
      <c r="MU85" s="130" t="s">
        <v>158</v>
      </c>
      <c r="MV85" s="131">
        <v>10.639543040666805</v>
      </c>
      <c r="MW85" s="131">
        <v>8.4905882352941191</v>
      </c>
      <c r="MX85" s="131">
        <v>11.399777777777777</v>
      </c>
      <c r="MY85" s="131">
        <v>13.864878048780488</v>
      </c>
      <c r="MZ85" s="131">
        <v>20.886109565217399</v>
      </c>
      <c r="NA85" s="131">
        <v>43.030785947120577</v>
      </c>
      <c r="NB85" s="131">
        <v>135.77391766268261</v>
      </c>
      <c r="NC85" s="131">
        <v>111.57237715803447</v>
      </c>
      <c r="ND85" s="131">
        <v>51.14852589641432</v>
      </c>
      <c r="NE85" s="131">
        <v>30.168927924664988</v>
      </c>
      <c r="NF85" s="131">
        <v>56.451593333333321</v>
      </c>
      <c r="NG85" s="131">
        <v>72.276626826029172</v>
      </c>
      <c r="NH85" s="131" t="s">
        <v>158</v>
      </c>
      <c r="NI85" s="131" t="s">
        <v>158</v>
      </c>
      <c r="NJ85" s="131" t="s">
        <v>158</v>
      </c>
      <c r="NK85" s="131" t="s">
        <v>158</v>
      </c>
      <c r="NL85" s="131" t="s">
        <v>158</v>
      </c>
      <c r="NM85" s="131" t="s">
        <v>158</v>
      </c>
      <c r="NN85" s="131" t="s">
        <v>158</v>
      </c>
      <c r="NO85" s="131" t="s">
        <v>158</v>
      </c>
      <c r="NP85" s="131" t="s">
        <v>158</v>
      </c>
      <c r="NQ85" s="131" t="s">
        <v>158</v>
      </c>
      <c r="NR85" s="131" t="s">
        <v>158</v>
      </c>
      <c r="NS85" s="131" t="s">
        <v>158</v>
      </c>
      <c r="NT85" s="131" t="s">
        <v>158</v>
      </c>
      <c r="NU85" s="131" t="s">
        <v>158</v>
      </c>
      <c r="NV85" s="130" t="s">
        <v>158</v>
      </c>
      <c r="NW85" s="131">
        <v>12.718035780147069</v>
      </c>
      <c r="NX85" s="131">
        <v>11.529411764705884</v>
      </c>
      <c r="NY85" s="131">
        <v>13.148444444444443</v>
      </c>
      <c r="NZ85" s="131">
        <v>16.34</v>
      </c>
      <c r="OA85" s="131">
        <v>26.286086956521743</v>
      </c>
      <c r="OB85" s="131">
        <v>56.25454545454545</v>
      </c>
      <c r="OC85" s="131">
        <v>161.28</v>
      </c>
      <c r="OD85" s="131">
        <v>152.32000000000002</v>
      </c>
      <c r="OE85" s="131">
        <v>62.300000000000004</v>
      </c>
      <c r="OF85" s="131">
        <v>34.167272727272731</v>
      </c>
      <c r="OG85" s="131">
        <v>71.484999999999999</v>
      </c>
      <c r="OH85" s="131">
        <v>103.91666666666667</v>
      </c>
      <c r="OI85" s="131" t="s">
        <v>158</v>
      </c>
      <c r="OJ85" s="131" t="s">
        <v>158</v>
      </c>
      <c r="OK85" s="131" t="s">
        <v>158</v>
      </c>
      <c r="OL85" s="131" t="s">
        <v>158</v>
      </c>
      <c r="OM85" s="131" t="s">
        <v>158</v>
      </c>
      <c r="ON85" s="131" t="s">
        <v>158</v>
      </c>
      <c r="OO85" s="131" t="s">
        <v>158</v>
      </c>
      <c r="OP85" s="131" t="s">
        <v>158</v>
      </c>
      <c r="OQ85" s="131" t="s">
        <v>158</v>
      </c>
      <c r="OR85" s="131" t="s">
        <v>158</v>
      </c>
      <c r="OS85" s="131" t="s">
        <v>158</v>
      </c>
      <c r="OT85" s="131" t="s">
        <v>158</v>
      </c>
      <c r="OU85" s="131" t="s">
        <v>158</v>
      </c>
      <c r="OV85" s="131" t="s">
        <v>158</v>
      </c>
      <c r="OW85" s="378" t="s">
        <v>158</v>
      </c>
      <c r="OX85" s="132">
        <v>1.1525623081606085</v>
      </c>
      <c r="OY85" s="132">
        <v>0.88095238095238093</v>
      </c>
      <c r="OZ85" s="132">
        <v>0.62790697674418605</v>
      </c>
      <c r="PA85" s="132">
        <v>0.34883720930232559</v>
      </c>
      <c r="PB85" s="132">
        <v>0.13953488372093023</v>
      </c>
      <c r="PC85" s="132">
        <v>-0.15</v>
      </c>
      <c r="PD85" s="132">
        <v>-0.6875</v>
      </c>
      <c r="PE85" s="132">
        <v>3.5714285714285712E-2</v>
      </c>
      <c r="PF85" s="132">
        <v>0.21428571428571427</v>
      </c>
      <c r="PG85" s="132">
        <v>-0.27586206896551724</v>
      </c>
      <c r="PH85" s="132">
        <v>6.8965517241379309E-2</v>
      </c>
      <c r="PI85" s="132">
        <v>-6.8965517241379309E-2</v>
      </c>
      <c r="PJ85" s="132" t="s">
        <v>158</v>
      </c>
      <c r="PK85" s="132" t="s">
        <v>158</v>
      </c>
      <c r="PL85" s="132" t="s">
        <v>158</v>
      </c>
      <c r="PM85" s="132" t="s">
        <v>158</v>
      </c>
      <c r="PN85" s="132" t="s">
        <v>158</v>
      </c>
      <c r="PO85" s="132" t="s">
        <v>158</v>
      </c>
      <c r="PP85" s="132" t="s">
        <v>158</v>
      </c>
      <c r="PQ85" s="132" t="s">
        <v>158</v>
      </c>
      <c r="PR85" s="132" t="s">
        <v>158</v>
      </c>
      <c r="PS85" s="132" t="s">
        <v>158</v>
      </c>
      <c r="PT85" s="132" t="s">
        <v>158</v>
      </c>
      <c r="PU85" s="132" t="s">
        <v>158</v>
      </c>
      <c r="PV85" s="132" t="s">
        <v>158</v>
      </c>
      <c r="PW85" s="132" t="s">
        <v>158</v>
      </c>
      <c r="PX85" s="130" t="s">
        <v>158</v>
      </c>
      <c r="PY85" s="131">
        <v>11.591564209072066</v>
      </c>
      <c r="PZ85" s="131">
        <v>7.1400000000000006</v>
      </c>
      <c r="QA85" s="131">
        <v>16.578888888888891</v>
      </c>
      <c r="QB85" s="131">
        <v>28.781333333333329</v>
      </c>
      <c r="QC85" s="131">
        <v>64.571666666666673</v>
      </c>
      <c r="QD85" s="131" t="s">
        <v>1282</v>
      </c>
      <c r="QE85" s="131" t="s">
        <v>1282</v>
      </c>
      <c r="QF85" s="131">
        <v>254.52</v>
      </c>
      <c r="QG85" s="131">
        <v>43.400000000000006</v>
      </c>
      <c r="QH85" s="131" t="s">
        <v>1282</v>
      </c>
      <c r="QI85" s="131">
        <v>133.4</v>
      </c>
      <c r="QJ85" s="131" t="s">
        <v>1282</v>
      </c>
      <c r="QK85" s="131" t="s">
        <v>158</v>
      </c>
      <c r="QL85" s="131" t="s">
        <v>158</v>
      </c>
      <c r="QM85" s="131" t="s">
        <v>158</v>
      </c>
      <c r="QN85" s="131" t="s">
        <v>158</v>
      </c>
      <c r="QO85" s="131" t="s">
        <v>158</v>
      </c>
      <c r="QP85" s="131" t="s">
        <v>158</v>
      </c>
      <c r="QQ85" s="131" t="s">
        <v>158</v>
      </c>
      <c r="QR85" s="131" t="s">
        <v>158</v>
      </c>
      <c r="QS85" s="131" t="s">
        <v>158</v>
      </c>
      <c r="QT85" s="131" t="s">
        <v>158</v>
      </c>
      <c r="QU85" s="131" t="s">
        <v>158</v>
      </c>
      <c r="QV85" s="131" t="s">
        <v>158</v>
      </c>
      <c r="QW85" s="131" t="s">
        <v>158</v>
      </c>
      <c r="QX85" s="131" t="s">
        <v>158</v>
      </c>
      <c r="QY85" s="130" t="s">
        <v>158</v>
      </c>
      <c r="QZ85" s="131">
        <v>14.073959829022627</v>
      </c>
      <c r="RA85" s="131">
        <v>11.703243243243245</v>
      </c>
      <c r="RB85" s="131">
        <v>18.999629629629631</v>
      </c>
      <c r="RC85" s="131">
        <v>37.897333333333336</v>
      </c>
      <c r="RD85" s="131">
        <v>80.063420000000022</v>
      </c>
      <c r="RE85" s="131" t="s">
        <v>1282</v>
      </c>
      <c r="RF85" s="131" t="s">
        <v>1282</v>
      </c>
      <c r="RG85" s="131">
        <v>334.71713147410338</v>
      </c>
      <c r="RH85" s="131">
        <v>51.14852589641432</v>
      </c>
      <c r="RI85" s="131" t="s">
        <v>1282</v>
      </c>
      <c r="RJ85" s="131">
        <v>169.35477999999998</v>
      </c>
      <c r="RK85" s="131" t="s">
        <v>1282</v>
      </c>
      <c r="RL85" s="131" t="s">
        <v>158</v>
      </c>
      <c r="RM85" s="131" t="s">
        <v>158</v>
      </c>
      <c r="RN85" s="131" t="s">
        <v>158</v>
      </c>
      <c r="RO85" s="131" t="s">
        <v>158</v>
      </c>
      <c r="RP85" s="131" t="s">
        <v>158</v>
      </c>
      <c r="RQ85" s="131" t="s">
        <v>158</v>
      </c>
      <c r="RR85" s="131" t="s">
        <v>158</v>
      </c>
      <c r="RS85" s="131" t="s">
        <v>158</v>
      </c>
      <c r="RT85" s="131" t="s">
        <v>158</v>
      </c>
      <c r="RU85" s="131" t="s">
        <v>158</v>
      </c>
      <c r="RV85" s="131" t="s">
        <v>158</v>
      </c>
      <c r="RW85" s="131" t="s">
        <v>158</v>
      </c>
      <c r="RX85" s="131" t="s">
        <v>158</v>
      </c>
      <c r="RY85" s="131" t="s">
        <v>158</v>
      </c>
      <c r="RZ85" s="130" t="s">
        <v>158</v>
      </c>
      <c r="SA85" s="131">
        <v>16.823384612450837</v>
      </c>
      <c r="SB85" s="131">
        <v>15.891891891891893</v>
      </c>
      <c r="SC85" s="131">
        <v>21.914074074074072</v>
      </c>
      <c r="SD85" s="131">
        <v>44.662666666666667</v>
      </c>
      <c r="SE85" s="131">
        <v>100.76333333333334</v>
      </c>
      <c r="SF85" s="131" t="s">
        <v>1282</v>
      </c>
      <c r="SG85" s="131" t="s">
        <v>1282</v>
      </c>
      <c r="SH85" s="131">
        <v>456.96000000000004</v>
      </c>
      <c r="SI85" s="131">
        <v>62.300000000000004</v>
      </c>
      <c r="SJ85" s="131" t="s">
        <v>1282</v>
      </c>
      <c r="SK85" s="131">
        <v>214.45499999999998</v>
      </c>
      <c r="SL85" s="131" t="s">
        <v>1282</v>
      </c>
      <c r="SM85" s="131" t="s">
        <v>158</v>
      </c>
      <c r="SN85" s="131" t="s">
        <v>158</v>
      </c>
      <c r="SO85" s="131" t="s">
        <v>158</v>
      </c>
      <c r="SP85" s="131" t="s">
        <v>158</v>
      </c>
      <c r="SQ85" s="131" t="s">
        <v>158</v>
      </c>
      <c r="SR85" s="131" t="s">
        <v>158</v>
      </c>
      <c r="SS85" s="131" t="s">
        <v>158</v>
      </c>
      <c r="ST85" s="131" t="s">
        <v>158</v>
      </c>
      <c r="SU85" s="131" t="s">
        <v>158</v>
      </c>
      <c r="SV85" s="131" t="s">
        <v>158</v>
      </c>
      <c r="SW85" s="131" t="s">
        <v>158</v>
      </c>
      <c r="SX85" s="131" t="s">
        <v>158</v>
      </c>
      <c r="SY85" s="131" t="s">
        <v>158</v>
      </c>
      <c r="SZ85" s="131" t="s">
        <v>158</v>
      </c>
      <c r="TA85" s="378" t="s">
        <v>158</v>
      </c>
      <c r="TB85" s="132">
        <v>1.1251312624992806</v>
      </c>
      <c r="TC85" s="132">
        <v>0.80952380952380953</v>
      </c>
      <c r="TD85" s="132">
        <v>0.2558139534883721</v>
      </c>
      <c r="TE85" s="132">
        <v>0.16279069767441862</v>
      </c>
      <c r="TF85" s="132">
        <v>0.11627906976744186</v>
      </c>
      <c r="TG85" s="132">
        <v>-0.2</v>
      </c>
      <c r="TH85" s="132">
        <v>-0.6875</v>
      </c>
      <c r="TI85" s="132">
        <v>0</v>
      </c>
      <c r="TJ85" s="132">
        <v>0.21428571428571427</v>
      </c>
      <c r="TK85" s="132">
        <v>-0.37931034482758619</v>
      </c>
      <c r="TL85" s="132">
        <v>0</v>
      </c>
      <c r="TM85" s="132">
        <v>-0.13793103448275862</v>
      </c>
      <c r="TN85" s="132" t="s">
        <v>158</v>
      </c>
      <c r="TO85" s="132" t="s">
        <v>158</v>
      </c>
      <c r="TP85" s="132" t="s">
        <v>158</v>
      </c>
      <c r="TQ85" s="132" t="s">
        <v>158</v>
      </c>
      <c r="TR85" s="132" t="s">
        <v>158</v>
      </c>
      <c r="TS85" s="132" t="s">
        <v>158</v>
      </c>
      <c r="TT85" s="132" t="s">
        <v>158</v>
      </c>
      <c r="TU85" s="132" t="s">
        <v>158</v>
      </c>
      <c r="TV85" s="132" t="s">
        <v>158</v>
      </c>
      <c r="TW85" s="132" t="s">
        <v>158</v>
      </c>
      <c r="TX85" s="132" t="s">
        <v>158</v>
      </c>
      <c r="TY85" s="132" t="s">
        <v>158</v>
      </c>
      <c r="TZ85" s="132" t="s">
        <v>158</v>
      </c>
      <c r="UA85" s="132" t="s">
        <v>158</v>
      </c>
      <c r="UB85" s="235" t="s">
        <v>158</v>
      </c>
      <c r="UC85" s="236">
        <v>8.9</v>
      </c>
      <c r="UD85" s="236">
        <v>6.61</v>
      </c>
      <c r="UE85" s="236">
        <v>7.8</v>
      </c>
      <c r="UF85" s="236">
        <v>8.32</v>
      </c>
      <c r="UG85" s="236" t="s">
        <v>5</v>
      </c>
      <c r="UH85" s="236" t="s">
        <v>5</v>
      </c>
      <c r="UI85" s="236" t="s">
        <v>5</v>
      </c>
      <c r="UJ85" s="236" t="s">
        <v>5</v>
      </c>
      <c r="UK85" s="236" t="s">
        <v>5</v>
      </c>
      <c r="UL85" s="236" t="s">
        <v>5</v>
      </c>
      <c r="UM85" s="236" t="s">
        <v>5</v>
      </c>
      <c r="UN85" s="236" t="s">
        <v>5</v>
      </c>
      <c r="UO85" s="231" t="s">
        <v>5</v>
      </c>
      <c r="UP85" s="231" t="s">
        <v>5</v>
      </c>
      <c r="UQ85" s="231" t="s">
        <v>5</v>
      </c>
      <c r="UR85" s="231" t="s">
        <v>5</v>
      </c>
      <c r="US85" s="231" t="s">
        <v>5</v>
      </c>
      <c r="UT85" s="231" t="s">
        <v>5</v>
      </c>
      <c r="UU85" s="231" t="s">
        <v>5</v>
      </c>
      <c r="UV85" s="231" t="s">
        <v>5</v>
      </c>
      <c r="UW85" s="231" t="s">
        <v>5</v>
      </c>
      <c r="UX85" s="231" t="s">
        <v>5</v>
      </c>
      <c r="UY85" s="231" t="s">
        <v>5</v>
      </c>
      <c r="UZ85" s="231" t="s">
        <v>5</v>
      </c>
      <c r="VA85" s="231" t="s">
        <v>5</v>
      </c>
      <c r="VB85" s="231" t="s">
        <v>5</v>
      </c>
      <c r="VC85" s="130" t="s">
        <v>158</v>
      </c>
      <c r="VD85" s="131">
        <v>1.5011235955056179</v>
      </c>
      <c r="VE85" s="131">
        <v>0.95158850226928893</v>
      </c>
      <c r="VF85" s="131">
        <v>1.3346153846153848</v>
      </c>
      <c r="VG85" s="131">
        <v>1.2067307692307692</v>
      </c>
      <c r="VH85" s="131" t="s">
        <v>158</v>
      </c>
      <c r="VI85" s="131" t="s">
        <v>158</v>
      </c>
      <c r="VJ85" s="131" t="s">
        <v>158</v>
      </c>
      <c r="VK85" s="131" t="s">
        <v>158</v>
      </c>
      <c r="VL85" s="131" t="s">
        <v>158</v>
      </c>
      <c r="VM85" s="131" t="s">
        <v>158</v>
      </c>
      <c r="VN85" s="131" t="s">
        <v>158</v>
      </c>
      <c r="VO85" s="131" t="s">
        <v>158</v>
      </c>
      <c r="VP85" s="131" t="s">
        <v>158</v>
      </c>
      <c r="VQ85" s="131" t="s">
        <v>158</v>
      </c>
      <c r="VR85" s="131" t="s">
        <v>158</v>
      </c>
      <c r="VS85" s="131" t="s">
        <v>158</v>
      </c>
      <c r="VT85" s="131" t="s">
        <v>158</v>
      </c>
      <c r="VU85" s="131" t="s">
        <v>158</v>
      </c>
      <c r="VV85" s="131" t="s">
        <v>158</v>
      </c>
      <c r="VW85" s="131" t="s">
        <v>158</v>
      </c>
      <c r="VX85" s="131" t="s">
        <v>158</v>
      </c>
      <c r="VY85" s="131" t="s">
        <v>158</v>
      </c>
      <c r="VZ85" s="131" t="s">
        <v>158</v>
      </c>
      <c r="WA85" s="131" t="s">
        <v>158</v>
      </c>
      <c r="WB85" s="131" t="s">
        <v>158</v>
      </c>
      <c r="WC85" s="131" t="s">
        <v>158</v>
      </c>
      <c r="WD85" s="130" t="s">
        <v>158</v>
      </c>
      <c r="WE85" s="131">
        <v>1.8225972612919101</v>
      </c>
      <c r="WF85" s="131">
        <v>1.5597579425113464</v>
      </c>
      <c r="WG85" s="131">
        <v>1.5294871794871794</v>
      </c>
      <c r="WH85" s="131">
        <v>1.5889423076923077</v>
      </c>
      <c r="WI85" s="131" t="s">
        <v>158</v>
      </c>
      <c r="WJ85" s="131" t="s">
        <v>158</v>
      </c>
      <c r="WK85" s="131" t="s">
        <v>158</v>
      </c>
      <c r="WL85" s="131" t="s">
        <v>158</v>
      </c>
      <c r="WM85" s="131" t="s">
        <v>158</v>
      </c>
      <c r="WN85" s="131" t="s">
        <v>158</v>
      </c>
      <c r="WO85" s="131" t="s">
        <v>158</v>
      </c>
      <c r="WP85" s="131" t="s">
        <v>158</v>
      </c>
      <c r="WQ85" s="131" t="s">
        <v>158</v>
      </c>
      <c r="WR85" s="131" t="s">
        <v>158</v>
      </c>
      <c r="WS85" s="131" t="s">
        <v>158</v>
      </c>
      <c r="WT85" s="131" t="s">
        <v>158</v>
      </c>
      <c r="WU85" s="131" t="s">
        <v>158</v>
      </c>
      <c r="WV85" s="131" t="s">
        <v>158</v>
      </c>
      <c r="WW85" s="131" t="s">
        <v>158</v>
      </c>
      <c r="WX85" s="131" t="s">
        <v>158</v>
      </c>
      <c r="WY85" s="131" t="s">
        <v>158</v>
      </c>
      <c r="WZ85" s="131" t="s">
        <v>158</v>
      </c>
      <c r="XA85" s="131" t="s">
        <v>158</v>
      </c>
      <c r="XB85" s="131" t="s">
        <v>158</v>
      </c>
      <c r="XC85" s="131" t="s">
        <v>158</v>
      </c>
      <c r="XD85" s="131" t="s">
        <v>158</v>
      </c>
      <c r="XE85" s="130" t="s">
        <v>158</v>
      </c>
      <c r="XF85" s="131">
        <v>2.1786515730337079</v>
      </c>
      <c r="XG85" s="131">
        <v>2.118003025718608</v>
      </c>
      <c r="XH85" s="131">
        <v>1.7641025641025641</v>
      </c>
      <c r="XI85" s="131">
        <v>1.8725961538461537</v>
      </c>
      <c r="XJ85" s="131" t="s">
        <v>158</v>
      </c>
      <c r="XK85" s="131" t="s">
        <v>158</v>
      </c>
      <c r="XL85" s="131" t="s">
        <v>158</v>
      </c>
      <c r="XM85" s="131" t="s">
        <v>158</v>
      </c>
      <c r="XN85" s="131" t="s">
        <v>158</v>
      </c>
      <c r="XO85" s="131" t="s">
        <v>158</v>
      </c>
      <c r="XP85" s="131" t="s">
        <v>158</v>
      </c>
      <c r="XQ85" s="131" t="s">
        <v>158</v>
      </c>
      <c r="XR85" s="131" t="s">
        <v>158</v>
      </c>
      <c r="XS85" s="131" t="s">
        <v>158</v>
      </c>
      <c r="XT85" s="131" t="s">
        <v>158</v>
      </c>
      <c r="XU85" s="131" t="s">
        <v>158</v>
      </c>
      <c r="XV85" s="131" t="s">
        <v>158</v>
      </c>
      <c r="XW85" s="131" t="s">
        <v>158</v>
      </c>
      <c r="XX85" s="131" t="s">
        <v>158</v>
      </c>
      <c r="XY85" s="131" t="s">
        <v>158</v>
      </c>
      <c r="XZ85" s="131" t="s">
        <v>158</v>
      </c>
      <c r="YA85" s="131" t="s">
        <v>158</v>
      </c>
      <c r="YB85" s="131" t="s">
        <v>158</v>
      </c>
      <c r="YC85" s="131" t="s">
        <v>158</v>
      </c>
      <c r="YD85" s="131" t="s">
        <v>158</v>
      </c>
      <c r="YE85" s="131" t="s">
        <v>158</v>
      </c>
      <c r="YF85" s="235" t="s">
        <v>158</v>
      </c>
      <c r="YG85" s="8">
        <v>41.449385999999997</v>
      </c>
      <c r="YH85" s="8">
        <v>42</v>
      </c>
      <c r="YI85" s="8">
        <v>43</v>
      </c>
      <c r="YJ85" s="8">
        <v>43</v>
      </c>
      <c r="YK85" s="8">
        <v>43</v>
      </c>
      <c r="YL85" s="8">
        <v>40</v>
      </c>
      <c r="YM85" s="8">
        <v>32</v>
      </c>
      <c r="YN85" s="8">
        <v>28</v>
      </c>
      <c r="YO85" s="8">
        <v>28</v>
      </c>
      <c r="YP85" s="8">
        <v>29</v>
      </c>
      <c r="YQ85" s="8">
        <v>29</v>
      </c>
      <c r="YR85" s="8">
        <v>29</v>
      </c>
      <c r="YS85" s="231" t="s">
        <v>5</v>
      </c>
      <c r="YT85" s="231" t="s">
        <v>5</v>
      </c>
      <c r="YU85" s="231" t="s">
        <v>5</v>
      </c>
      <c r="YV85" s="231" t="s">
        <v>5</v>
      </c>
      <c r="YW85" s="231" t="s">
        <v>5</v>
      </c>
      <c r="YX85" s="231" t="s">
        <v>5</v>
      </c>
      <c r="YY85" s="231" t="s">
        <v>5</v>
      </c>
      <c r="YZ85" s="231" t="s">
        <v>5</v>
      </c>
      <c r="ZA85" s="231" t="s">
        <v>5</v>
      </c>
      <c r="ZB85" s="231" t="s">
        <v>5</v>
      </c>
      <c r="ZC85" s="231" t="s">
        <v>5</v>
      </c>
      <c r="ZD85" s="231" t="s">
        <v>5</v>
      </c>
      <c r="ZE85" s="231" t="s">
        <v>5</v>
      </c>
      <c r="ZF85" s="231" t="s">
        <v>5</v>
      </c>
      <c r="ZG85" s="235" t="s">
        <v>158</v>
      </c>
      <c r="ZH85" s="133">
        <v>0.1173</v>
      </c>
      <c r="ZI85" s="133">
        <v>-8.4699999999999998E-2</v>
      </c>
      <c r="ZJ85" s="133">
        <v>5.4400000000000004E-2</v>
      </c>
      <c r="ZK85" s="133">
        <v>3.8E-3</v>
      </c>
      <c r="ZL85" s="133">
        <v>-0.21129999999999999</v>
      </c>
      <c r="ZM85" s="133">
        <v>-0.13250000000000001</v>
      </c>
      <c r="ZN85" s="133">
        <v>-0.12089999999999999</v>
      </c>
      <c r="ZO85" s="133">
        <v>-9.0899999999999995E-2</v>
      </c>
      <c r="ZP85" s="133">
        <v>-4.9599999999999998E-2</v>
      </c>
      <c r="ZQ85" s="133">
        <v>-1.61E-2</v>
      </c>
      <c r="ZR85" s="133">
        <v>0.27679999999999999</v>
      </c>
      <c r="ZS85" s="133">
        <v>0.10400000000000001</v>
      </c>
      <c r="ZT85" s="379" t="s">
        <v>158</v>
      </c>
      <c r="ZU85" s="133">
        <v>6.5600000000000006E-2</v>
      </c>
      <c r="ZV85" s="133">
        <v>-6.3100000000000003E-2</v>
      </c>
      <c r="ZW85" s="133">
        <v>2.4E-2</v>
      </c>
      <c r="ZX85" s="133">
        <v>3.7000000000000002E-3</v>
      </c>
      <c r="ZY85" s="133">
        <v>-0.16</v>
      </c>
      <c r="ZZ85" s="133">
        <v>-9.2399999999999996E-2</v>
      </c>
      <c r="AAA85" s="133">
        <v>-5.8899999999999994E-2</v>
      </c>
      <c r="AAB85" s="133">
        <v>-5.7300000000000004E-2</v>
      </c>
      <c r="AAC85" s="133">
        <v>-4.9599999999999998E-2</v>
      </c>
      <c r="AAD85" s="133">
        <v>-1.61E-2</v>
      </c>
      <c r="AAE85" s="133">
        <v>0.27679999999999999</v>
      </c>
      <c r="AAF85" s="133">
        <v>0.10400000000000001</v>
      </c>
      <c r="AAG85" s="235" t="s">
        <v>158</v>
      </c>
      <c r="AAH85" s="8">
        <v>63.194000000000003</v>
      </c>
      <c r="AAI85" s="8">
        <v>51</v>
      </c>
      <c r="AAJ85" s="8">
        <v>45</v>
      </c>
      <c r="AAK85" s="8">
        <v>41</v>
      </c>
      <c r="AAL85" s="8">
        <v>23</v>
      </c>
      <c r="AAM85" s="8">
        <v>11</v>
      </c>
      <c r="AAN85" s="8">
        <v>3</v>
      </c>
      <c r="AAO85" s="8">
        <v>3</v>
      </c>
      <c r="AAP85" s="8">
        <v>6</v>
      </c>
      <c r="AAQ85" s="8">
        <v>11</v>
      </c>
      <c r="AAR85" s="8">
        <v>6</v>
      </c>
      <c r="AAS85" s="8">
        <v>3</v>
      </c>
      <c r="AAT85" s="231" t="s">
        <v>5</v>
      </c>
      <c r="AAU85" s="231" t="s">
        <v>5</v>
      </c>
      <c r="AAV85" s="231" t="s">
        <v>5</v>
      </c>
      <c r="AAW85" s="231" t="s">
        <v>5</v>
      </c>
      <c r="AAX85" s="231" t="s">
        <v>5</v>
      </c>
      <c r="AAY85" s="231" t="s">
        <v>5</v>
      </c>
      <c r="AAZ85" s="231" t="s">
        <v>5</v>
      </c>
      <c r="ABA85" s="231" t="s">
        <v>5</v>
      </c>
      <c r="ABB85" s="231" t="s">
        <v>5</v>
      </c>
      <c r="ABC85" s="231" t="s">
        <v>5</v>
      </c>
      <c r="ABD85" s="231" t="s">
        <v>5</v>
      </c>
      <c r="ABE85" s="231" t="s">
        <v>5</v>
      </c>
      <c r="ABF85" s="231" t="s">
        <v>5</v>
      </c>
      <c r="ABG85" s="231" t="s">
        <v>5</v>
      </c>
      <c r="ABH85" s="235" t="s">
        <v>158</v>
      </c>
      <c r="ABI85" s="8">
        <v>47.773000000000003</v>
      </c>
      <c r="ABJ85" s="8">
        <v>37</v>
      </c>
      <c r="ABK85" s="8">
        <v>27</v>
      </c>
      <c r="ABL85" s="8">
        <v>15</v>
      </c>
      <c r="ABM85" s="8">
        <v>6</v>
      </c>
      <c r="ABN85" s="8">
        <v>-6</v>
      </c>
      <c r="ABO85" s="8">
        <v>-22</v>
      </c>
      <c r="ABP85" s="8">
        <v>1</v>
      </c>
      <c r="ABQ85" s="8">
        <v>6</v>
      </c>
      <c r="ABR85" s="8">
        <v>-8</v>
      </c>
      <c r="ABS85" s="8">
        <v>2</v>
      </c>
      <c r="ABT85" s="8">
        <v>-2</v>
      </c>
      <c r="ABU85" s="231" t="s">
        <v>5</v>
      </c>
      <c r="ABV85" s="231" t="s">
        <v>5</v>
      </c>
      <c r="ABW85" s="231" t="s">
        <v>5</v>
      </c>
      <c r="ABX85" s="231" t="s">
        <v>5</v>
      </c>
      <c r="ABY85" s="231" t="s">
        <v>5</v>
      </c>
      <c r="ABZ85" s="231" t="s">
        <v>5</v>
      </c>
      <c r="ACA85" s="231" t="s">
        <v>5</v>
      </c>
      <c r="ACB85" s="231" t="s">
        <v>5</v>
      </c>
      <c r="ACC85" s="231" t="s">
        <v>5</v>
      </c>
      <c r="ACD85" s="231" t="s">
        <v>5</v>
      </c>
      <c r="ACE85" s="231" t="s">
        <v>5</v>
      </c>
      <c r="ACF85" s="231" t="s">
        <v>5</v>
      </c>
      <c r="ACG85" s="231" t="s">
        <v>5</v>
      </c>
      <c r="ACH85" s="231" t="s">
        <v>5</v>
      </c>
      <c r="ACI85" s="235" t="s">
        <v>158</v>
      </c>
      <c r="ACJ85" s="8">
        <v>46.636000000000003</v>
      </c>
      <c r="ACK85" s="8">
        <v>34</v>
      </c>
      <c r="ACL85" s="8">
        <v>11</v>
      </c>
      <c r="ACM85" s="8">
        <v>7</v>
      </c>
      <c r="ACN85" s="8">
        <v>5</v>
      </c>
      <c r="ACO85" s="8">
        <v>-8</v>
      </c>
      <c r="ACP85" s="8">
        <v>-22</v>
      </c>
      <c r="ACQ85" s="8">
        <v>0</v>
      </c>
      <c r="ACR85" s="8">
        <v>6</v>
      </c>
      <c r="ACS85" s="8">
        <v>-11</v>
      </c>
      <c r="ACT85" s="8">
        <v>0</v>
      </c>
      <c r="ACU85" s="8">
        <v>-4</v>
      </c>
      <c r="ACV85" s="237" t="s">
        <v>5</v>
      </c>
      <c r="ACW85" s="237" t="s">
        <v>5</v>
      </c>
      <c r="ACX85" s="237" t="s">
        <v>5</v>
      </c>
      <c r="ACY85" s="237" t="s">
        <v>5</v>
      </c>
      <c r="ACZ85" s="237" t="s">
        <v>5</v>
      </c>
      <c r="ADA85" s="237" t="s">
        <v>5</v>
      </c>
      <c r="ADB85" s="237" t="s">
        <v>5</v>
      </c>
      <c r="ADC85" s="237" t="s">
        <v>5</v>
      </c>
      <c r="ADD85" s="237" t="s">
        <v>5</v>
      </c>
      <c r="ADE85" s="237" t="s">
        <v>5</v>
      </c>
      <c r="ADF85" s="237" t="s">
        <v>5</v>
      </c>
      <c r="ADG85" s="237" t="s">
        <v>5</v>
      </c>
      <c r="ADH85" s="237" t="s">
        <v>5</v>
      </c>
      <c r="ADI85" s="237" t="s">
        <v>5</v>
      </c>
      <c r="ADJ85" s="127" t="s">
        <v>158</v>
      </c>
      <c r="ADK85" s="128">
        <v>0.25531914893617019</v>
      </c>
      <c r="ADL85" s="128" t="s">
        <v>1282</v>
      </c>
      <c r="ADM85" s="128">
        <v>0.46341463414634154</v>
      </c>
      <c r="ADN85" s="128">
        <v>5.3333333333333339</v>
      </c>
      <c r="ADO85" s="128" t="s">
        <v>1282</v>
      </c>
      <c r="ADP85" s="128" t="s">
        <v>1282</v>
      </c>
      <c r="ADQ85" s="128" t="s">
        <v>1282</v>
      </c>
      <c r="ADR85" s="128" t="s">
        <v>1282</v>
      </c>
      <c r="ADS85" s="128" t="s">
        <v>1282</v>
      </c>
      <c r="ADT85" s="128" t="s">
        <v>1282</v>
      </c>
      <c r="ADU85" s="128" t="s">
        <v>158</v>
      </c>
      <c r="ADV85" s="128" t="s">
        <v>158</v>
      </c>
      <c r="ADW85" s="128" t="s">
        <v>158</v>
      </c>
      <c r="ADX85" s="128" t="s">
        <v>158</v>
      </c>
      <c r="ADY85" s="128" t="s">
        <v>158</v>
      </c>
      <c r="ADZ85" s="128" t="s">
        <v>158</v>
      </c>
      <c r="AEA85" s="128" t="s">
        <v>158</v>
      </c>
      <c r="AEB85" s="128" t="s">
        <v>158</v>
      </c>
      <c r="AEC85" s="128" t="s">
        <v>158</v>
      </c>
      <c r="AED85" s="128" t="s">
        <v>158</v>
      </c>
      <c r="AEE85" s="128" t="s">
        <v>158</v>
      </c>
      <c r="AEF85" s="128" t="s">
        <v>158</v>
      </c>
      <c r="AEG85" s="128" t="s">
        <v>158</v>
      </c>
      <c r="AEH85" s="128" t="s">
        <v>158</v>
      </c>
      <c r="AEI85" s="128" t="s">
        <v>158</v>
      </c>
      <c r="AEJ85" s="128" t="s">
        <v>158</v>
      </c>
      <c r="AEK85" s="127" t="s">
        <v>158</v>
      </c>
      <c r="AEL85" s="128">
        <v>0.20823169237854014</v>
      </c>
      <c r="AEM85" s="128">
        <v>0.22702702702702704</v>
      </c>
      <c r="AEN85" s="128">
        <v>0.30259259259259264</v>
      </c>
      <c r="AEO85" s="128">
        <v>0.45866666666666667</v>
      </c>
      <c r="AEP85" s="128">
        <v>0.86</v>
      </c>
      <c r="AEQ85" s="128" t="s">
        <v>1282</v>
      </c>
      <c r="AER85" s="128" t="s">
        <v>1282</v>
      </c>
      <c r="AES85" s="128" t="s">
        <v>5</v>
      </c>
      <c r="AET85" s="128" t="s">
        <v>158</v>
      </c>
      <c r="AEU85" s="128" t="s">
        <v>1282</v>
      </c>
      <c r="AEV85" s="128" t="s">
        <v>158</v>
      </c>
      <c r="AEW85" s="128" t="s">
        <v>1282</v>
      </c>
      <c r="AEX85" s="128" t="s">
        <v>158</v>
      </c>
      <c r="AEY85" s="128" t="s">
        <v>158</v>
      </c>
      <c r="AEZ85" s="128" t="s">
        <v>158</v>
      </c>
      <c r="AFA85" s="128" t="s">
        <v>158</v>
      </c>
      <c r="AFB85" s="128" t="s">
        <v>158</v>
      </c>
      <c r="AFC85" s="128" t="s">
        <v>158</v>
      </c>
      <c r="AFD85" s="128" t="s">
        <v>158</v>
      </c>
      <c r="AFE85" s="128" t="s">
        <v>158</v>
      </c>
      <c r="AFF85" s="128" t="s">
        <v>158</v>
      </c>
      <c r="AFG85" s="128" t="s">
        <v>158</v>
      </c>
      <c r="AFH85" s="128" t="s">
        <v>158</v>
      </c>
      <c r="AFI85" s="128" t="s">
        <v>158</v>
      </c>
      <c r="AFJ85" s="128" t="s">
        <v>158</v>
      </c>
      <c r="AFK85" s="128" t="s">
        <v>158</v>
      </c>
      <c r="AFL85" s="134" t="s">
        <v>158</v>
      </c>
      <c r="AFM85" s="135">
        <v>0.21330844497812845</v>
      </c>
      <c r="AFN85" s="135">
        <v>0.24705882352941178</v>
      </c>
      <c r="AFO85" s="135">
        <v>0.74272727272727279</v>
      </c>
      <c r="AFP85" s="135">
        <v>0.98285714285714276</v>
      </c>
      <c r="AFQ85" s="135">
        <v>1.032</v>
      </c>
      <c r="AFR85" s="135" t="s">
        <v>1282</v>
      </c>
      <c r="AFS85" s="135" t="s">
        <v>1282</v>
      </c>
      <c r="AFT85" s="135" t="s">
        <v>1307</v>
      </c>
      <c r="AFU85" s="135" t="s">
        <v>158</v>
      </c>
      <c r="AFV85" s="135" t="s">
        <v>1282</v>
      </c>
      <c r="AFW85" s="135" t="s">
        <v>1307</v>
      </c>
      <c r="AFX85" s="135" t="s">
        <v>1282</v>
      </c>
      <c r="AFY85" s="135" t="s">
        <v>158</v>
      </c>
      <c r="AFZ85" s="135" t="s">
        <v>158</v>
      </c>
      <c r="AGA85" s="135" t="s">
        <v>158</v>
      </c>
      <c r="AGB85" s="135" t="s">
        <v>158</v>
      </c>
      <c r="AGC85" s="135" t="s">
        <v>158</v>
      </c>
      <c r="AGD85" s="135" t="s">
        <v>158</v>
      </c>
      <c r="AGE85" s="135" t="s">
        <v>158</v>
      </c>
      <c r="AGF85" s="135" t="s">
        <v>158</v>
      </c>
      <c r="AGG85" s="135" t="s">
        <v>158</v>
      </c>
      <c r="AGH85" s="135" t="s">
        <v>158</v>
      </c>
      <c r="AGI85" s="135" t="s">
        <v>158</v>
      </c>
      <c r="AGJ85" s="135" t="s">
        <v>158</v>
      </c>
      <c r="AGK85" s="135" t="s">
        <v>158</v>
      </c>
      <c r="AGL85" s="135" t="s">
        <v>158</v>
      </c>
    </row>
    <row r="86" spans="1:870" x14ac:dyDescent="0.2">
      <c r="A86" s="7">
        <v>84</v>
      </c>
      <c r="B86" s="1" t="s">
        <v>485</v>
      </c>
      <c r="C86" s="1" t="s">
        <v>486</v>
      </c>
      <c r="D86" s="94">
        <v>0.17499999999999999</v>
      </c>
      <c r="E86" s="95">
        <v>0.185</v>
      </c>
      <c r="F86" s="57">
        <v>0.74</v>
      </c>
      <c r="G86" s="58" t="s">
        <v>159</v>
      </c>
      <c r="H86" s="58">
        <v>0.74</v>
      </c>
      <c r="I86" s="226" t="s">
        <v>5</v>
      </c>
      <c r="J86" s="58" t="s">
        <v>159</v>
      </c>
      <c r="K86" s="58" t="s">
        <v>1280</v>
      </c>
      <c r="L86" s="226" t="s">
        <v>488</v>
      </c>
      <c r="M86" s="150">
        <v>0.74</v>
      </c>
      <c r="N86" s="123">
        <v>0.7</v>
      </c>
      <c r="O86" s="123">
        <v>0.64</v>
      </c>
      <c r="P86" s="123">
        <v>0.57999999999999996</v>
      </c>
      <c r="Q86" s="123">
        <v>0.5</v>
      </c>
      <c r="R86" s="123">
        <v>0.5</v>
      </c>
      <c r="S86" s="123">
        <v>0.46</v>
      </c>
      <c r="T86" s="124">
        <v>0.4</v>
      </c>
      <c r="U86" s="124">
        <v>0.36</v>
      </c>
      <c r="V86" s="124">
        <v>0.32</v>
      </c>
      <c r="W86" s="124">
        <v>0.28000000000000003</v>
      </c>
      <c r="X86" s="124">
        <v>0.2</v>
      </c>
      <c r="Y86" s="124">
        <v>0.2</v>
      </c>
      <c r="Z86" s="124">
        <v>0.2</v>
      </c>
      <c r="AA86" s="124">
        <v>0.2</v>
      </c>
      <c r="AB86" s="124">
        <v>7.0000000000000007E-2</v>
      </c>
      <c r="AC86" s="124">
        <v>0</v>
      </c>
      <c r="AD86" s="124">
        <v>0</v>
      </c>
      <c r="AE86" s="124">
        <v>0</v>
      </c>
      <c r="AF86" s="124">
        <v>0.03</v>
      </c>
      <c r="AG86" s="124">
        <v>0.12</v>
      </c>
      <c r="AH86" s="124">
        <v>0</v>
      </c>
      <c r="AI86" s="124">
        <v>0.1</v>
      </c>
      <c r="AJ86" s="124">
        <v>0</v>
      </c>
      <c r="AK86" s="136">
        <v>0</v>
      </c>
      <c r="AL86" s="136">
        <v>0</v>
      </c>
      <c r="AM86" s="136">
        <v>0</v>
      </c>
      <c r="AN86" s="136">
        <v>0</v>
      </c>
      <c r="AO86" s="136">
        <v>0</v>
      </c>
      <c r="AP86" s="136">
        <v>0</v>
      </c>
      <c r="AQ86" s="136">
        <v>0</v>
      </c>
      <c r="AR86" s="136">
        <v>0.15</v>
      </c>
      <c r="AS86" s="136">
        <v>0.15</v>
      </c>
      <c r="AT86" s="136">
        <v>0.06</v>
      </c>
      <c r="AU86" s="136" t="s">
        <v>488</v>
      </c>
      <c r="AV86" s="136" t="s">
        <v>5</v>
      </c>
      <c r="AW86" s="136" t="s">
        <v>5</v>
      </c>
      <c r="AX86" s="136" t="s">
        <v>5</v>
      </c>
      <c r="AY86" s="137" t="s">
        <v>5</v>
      </c>
      <c r="AZ86" s="137" t="s">
        <v>5</v>
      </c>
      <c r="BA86" s="137" t="s">
        <v>5</v>
      </c>
      <c r="BB86" s="137" t="s">
        <v>5</v>
      </c>
      <c r="BC86" s="137" t="s">
        <v>5</v>
      </c>
      <c r="BD86" s="137" t="s">
        <v>5</v>
      </c>
      <c r="BE86" s="137" t="s">
        <v>5</v>
      </c>
      <c r="BF86" s="137" t="s">
        <v>5</v>
      </c>
      <c r="BG86" s="137" t="s">
        <v>5</v>
      </c>
      <c r="BH86" s="137" t="s">
        <v>5</v>
      </c>
      <c r="BI86" s="137" t="s">
        <v>5</v>
      </c>
      <c r="BJ86" s="137" t="s">
        <v>5</v>
      </c>
      <c r="BK86" s="137" t="s">
        <v>5</v>
      </c>
      <c r="BL86" s="137" t="s">
        <v>5</v>
      </c>
      <c r="BM86" s="126">
        <v>5.7142857142857162E-2</v>
      </c>
      <c r="BN86" s="125">
        <v>9.375E-2</v>
      </c>
      <c r="BO86" s="125">
        <v>0.10344827586206917</v>
      </c>
      <c r="BP86" s="125">
        <v>0.15999999999999992</v>
      </c>
      <c r="BQ86" s="125">
        <v>0</v>
      </c>
      <c r="BR86" s="125">
        <v>8.6956521739130377E-2</v>
      </c>
      <c r="BS86" s="125">
        <v>0.14999999999999991</v>
      </c>
      <c r="BT86" s="125">
        <v>0.11111111111111116</v>
      </c>
      <c r="BU86" s="125">
        <v>0.125</v>
      </c>
      <c r="BV86" s="125">
        <v>0.14285714285714279</v>
      </c>
      <c r="BW86" s="125">
        <v>0.40000000000000013</v>
      </c>
      <c r="BX86" s="125">
        <v>0</v>
      </c>
      <c r="BY86" s="125">
        <v>0</v>
      </c>
      <c r="BZ86" s="125">
        <v>0</v>
      </c>
      <c r="CA86" s="125">
        <v>1.8571428571428572</v>
      </c>
      <c r="CB86" s="125" t="s">
        <v>158</v>
      </c>
      <c r="CC86" s="125" t="s">
        <v>158</v>
      </c>
      <c r="CD86" s="125" t="s">
        <v>158</v>
      </c>
      <c r="CE86" s="125">
        <v>-1</v>
      </c>
      <c r="CF86" s="125">
        <v>-0.75</v>
      </c>
      <c r="CG86" s="125" t="s">
        <v>158</v>
      </c>
      <c r="CH86" s="125">
        <v>-1</v>
      </c>
      <c r="CI86" s="125" t="s">
        <v>158</v>
      </c>
      <c r="CJ86" s="125" t="s">
        <v>158</v>
      </c>
      <c r="CK86" s="125" t="s">
        <v>158</v>
      </c>
      <c r="CL86" s="125" t="s">
        <v>158</v>
      </c>
      <c r="CM86" s="125" t="s">
        <v>158</v>
      </c>
      <c r="CN86" s="125" t="s">
        <v>158</v>
      </c>
      <c r="CO86" s="125" t="s">
        <v>158</v>
      </c>
      <c r="CP86" s="125" t="s">
        <v>158</v>
      </c>
      <c r="CQ86" s="125">
        <v>-1</v>
      </c>
      <c r="CR86" s="125">
        <v>0</v>
      </c>
      <c r="CS86" s="125">
        <v>1.5</v>
      </c>
      <c r="CT86" s="125" t="s">
        <v>158</v>
      </c>
      <c r="CU86" s="125" t="s">
        <v>158</v>
      </c>
      <c r="CV86" s="125" t="s">
        <v>158</v>
      </c>
      <c r="CW86" s="125" t="s">
        <v>158</v>
      </c>
      <c r="CX86" s="125" t="s">
        <v>158</v>
      </c>
      <c r="CY86" s="125" t="s">
        <v>158</v>
      </c>
      <c r="CZ86" s="125" t="s">
        <v>158</v>
      </c>
      <c r="DA86" s="125" t="s">
        <v>158</v>
      </c>
      <c r="DB86" s="125" t="s">
        <v>158</v>
      </c>
      <c r="DC86" s="125" t="s">
        <v>158</v>
      </c>
      <c r="DD86" s="125" t="s">
        <v>158</v>
      </c>
      <c r="DE86" s="125" t="s">
        <v>158</v>
      </c>
      <c r="DF86" s="125" t="s">
        <v>158</v>
      </c>
      <c r="DG86" s="125" t="s">
        <v>158</v>
      </c>
      <c r="DH86" s="125" t="s">
        <v>158</v>
      </c>
      <c r="DI86" s="125" t="s">
        <v>158</v>
      </c>
      <c r="DJ86" s="125" t="s">
        <v>158</v>
      </c>
      <c r="DK86" s="125" t="s">
        <v>158</v>
      </c>
      <c r="DL86" s="127">
        <v>4.2503819309442692E-2</v>
      </c>
      <c r="DM86" s="128">
        <v>3.1418310977634159E-2</v>
      </c>
      <c r="DN86" s="128">
        <v>3.5087719298245619E-2</v>
      </c>
      <c r="DO86" s="128">
        <v>2.656894182317911E-2</v>
      </c>
      <c r="DP86" s="128">
        <v>2.4925224327018946E-2</v>
      </c>
      <c r="DQ86" s="128">
        <v>2.4950099800399202E-2</v>
      </c>
      <c r="DR86" s="128">
        <v>2.3970818134445022E-2</v>
      </c>
      <c r="DS86" s="128">
        <v>2.5125628140703519E-2</v>
      </c>
      <c r="DT86" s="128">
        <v>1.9199999999999998E-2</v>
      </c>
      <c r="DU86" s="128">
        <v>1.9875776397515525E-2</v>
      </c>
      <c r="DV86" s="128">
        <v>2.0348837209302327E-2</v>
      </c>
      <c r="DW86" s="128">
        <v>1.886792452830189E-2</v>
      </c>
      <c r="DX86" s="128">
        <v>1.3157894736842106E-2</v>
      </c>
      <c r="DY86" s="128">
        <v>1.3080444735120995E-2</v>
      </c>
      <c r="DZ86" s="128">
        <v>8.5836909871244635E-3</v>
      </c>
      <c r="EA86" s="128">
        <v>3.0368763557483735E-3</v>
      </c>
      <c r="EB86" s="128" t="s">
        <v>158</v>
      </c>
      <c r="EC86" s="128" t="s">
        <v>158</v>
      </c>
      <c r="ED86" s="128" t="s">
        <v>158</v>
      </c>
      <c r="EE86" s="128">
        <v>5.3097345132743353E-3</v>
      </c>
      <c r="EF86" s="128">
        <v>1.7142857142857144E-2</v>
      </c>
      <c r="EG86" s="128" t="s">
        <v>158</v>
      </c>
      <c r="EH86" s="128">
        <v>2.777777777777778E-2</v>
      </c>
      <c r="EI86" s="128" t="s">
        <v>158</v>
      </c>
      <c r="EJ86" s="128" t="s">
        <v>158</v>
      </c>
      <c r="EK86" s="128" t="s">
        <v>158</v>
      </c>
      <c r="EL86" s="128" t="s">
        <v>158</v>
      </c>
      <c r="EM86" s="127">
        <v>5.6088990472121035E-2</v>
      </c>
      <c r="EN86" s="128">
        <v>3.7521489100837677E-2</v>
      </c>
      <c r="EO86" s="128">
        <v>4.2272126816380449E-2</v>
      </c>
      <c r="EP86" s="128">
        <v>3.1521739130434781E-2</v>
      </c>
      <c r="EQ86" s="128">
        <v>2.8376844494892167E-2</v>
      </c>
      <c r="ER86" s="128">
        <v>2.9797377830750892E-2</v>
      </c>
      <c r="ES86" s="128">
        <v>2.8014616321559074E-2</v>
      </c>
      <c r="ET86" s="128">
        <v>3.1595576619273306E-2</v>
      </c>
      <c r="EU86" s="128">
        <v>2.3047375160051217E-2</v>
      </c>
      <c r="EV86" s="128">
        <v>2.5078369905956115E-2</v>
      </c>
      <c r="EW86" s="128">
        <v>2.3430962343096239E-2</v>
      </c>
      <c r="EX86" s="128">
        <v>2.2271714922048998E-2</v>
      </c>
      <c r="EY86" s="128">
        <v>1.6666666666666666E-2</v>
      </c>
      <c r="EZ86" s="128">
        <v>1.7452006980802792E-2</v>
      </c>
      <c r="FA86" s="128">
        <v>1.422475106685633E-2</v>
      </c>
      <c r="FB86" s="128">
        <v>5.7049714751426254E-3</v>
      </c>
      <c r="FC86" s="128" t="s">
        <v>158</v>
      </c>
      <c r="FD86" s="128" t="s">
        <v>158</v>
      </c>
      <c r="FE86" s="128" t="s">
        <v>158</v>
      </c>
      <c r="FF86" s="128">
        <v>6.8337129840546698E-3</v>
      </c>
      <c r="FG86" s="128">
        <v>2.3255813953488372E-2</v>
      </c>
      <c r="FH86" s="128" t="s">
        <v>158</v>
      </c>
      <c r="FI86" s="128">
        <v>3.2679738562091505E-2</v>
      </c>
      <c r="FJ86" s="128" t="s">
        <v>158</v>
      </c>
      <c r="FK86" s="128" t="s">
        <v>158</v>
      </c>
      <c r="FL86" s="128" t="s">
        <v>158</v>
      </c>
      <c r="FM86" s="128" t="s">
        <v>158</v>
      </c>
      <c r="FN86" s="127">
        <v>8.9264174114011899E-2</v>
      </c>
      <c r="FO86" s="128">
        <v>4.3887147335423198E-2</v>
      </c>
      <c r="FP86" s="128">
        <v>5.8500914076782456E-2</v>
      </c>
      <c r="FQ86" s="128">
        <v>3.4897713598074608E-2</v>
      </c>
      <c r="FR86" s="128">
        <v>3.5038542396636299E-2</v>
      </c>
      <c r="FS86" s="128">
        <v>3.5385704175513094E-2</v>
      </c>
      <c r="FT86" s="128">
        <v>3.607843137254902E-2</v>
      </c>
      <c r="FU86" s="128">
        <v>4.1666666666666671E-2</v>
      </c>
      <c r="FV86" s="128">
        <v>3.7854889589905363E-2</v>
      </c>
      <c r="FW86" s="128">
        <v>3.1007751937984496E-2</v>
      </c>
      <c r="FX86" s="128">
        <v>2.9535864978902954E-2</v>
      </c>
      <c r="FY86" s="128">
        <v>3.0211480362537766E-2</v>
      </c>
      <c r="FZ86" s="128">
        <v>2.0833333333333336E-2</v>
      </c>
      <c r="GA86" s="128">
        <v>2.4844720496894408E-2</v>
      </c>
      <c r="GB86" s="128">
        <v>3.5149384885764495E-2</v>
      </c>
      <c r="GC86" s="128">
        <v>1.1608623548922057E-2</v>
      </c>
      <c r="GD86" s="128" t="s">
        <v>158</v>
      </c>
      <c r="GE86" s="128" t="s">
        <v>158</v>
      </c>
      <c r="GF86" s="128" t="s">
        <v>158</v>
      </c>
      <c r="GG86" s="128">
        <v>8.1081081081081068E-3</v>
      </c>
      <c r="GH86" s="128">
        <v>2.9556650246305421E-2</v>
      </c>
      <c r="GI86" s="128" t="s">
        <v>158</v>
      </c>
      <c r="GJ86" s="128">
        <v>3.8910505836575883E-2</v>
      </c>
      <c r="GK86" s="128" t="s">
        <v>158</v>
      </c>
      <c r="GL86" s="128" t="s">
        <v>158</v>
      </c>
      <c r="GM86" s="128" t="s">
        <v>158</v>
      </c>
      <c r="GN86" s="128" t="s">
        <v>158</v>
      </c>
      <c r="GO86" s="109" t="s">
        <v>158</v>
      </c>
      <c r="GP86" s="141">
        <v>0.78</v>
      </c>
      <c r="GQ86" s="141">
        <v>1.29</v>
      </c>
      <c r="GR86" s="141">
        <v>1.1200000000000001</v>
      </c>
      <c r="GS86" s="141">
        <v>0.94</v>
      </c>
      <c r="GT86" s="141">
        <v>0.46</v>
      </c>
      <c r="GU86" s="129">
        <v>0.77</v>
      </c>
      <c r="GV86" s="129">
        <v>1.03</v>
      </c>
      <c r="GW86" s="129">
        <v>0.51</v>
      </c>
      <c r="GX86" s="129">
        <v>0.72</v>
      </c>
      <c r="GY86" s="129">
        <v>1.18</v>
      </c>
      <c r="GZ86" s="129">
        <v>0.84</v>
      </c>
      <c r="HA86" s="129">
        <v>0.56999999999999995</v>
      </c>
      <c r="HB86" s="129">
        <v>0.8</v>
      </c>
      <c r="HC86" s="129">
        <v>1.2</v>
      </c>
      <c r="HD86" s="129">
        <v>1.1599999999999999</v>
      </c>
      <c r="HE86" s="129">
        <v>0.31</v>
      </c>
      <c r="HF86" s="231" t="s">
        <v>158</v>
      </c>
      <c r="HG86" s="231" t="s">
        <v>158</v>
      </c>
      <c r="HH86" s="231" t="s">
        <v>158</v>
      </c>
      <c r="HI86" s="231" t="s">
        <v>158</v>
      </c>
      <c r="HJ86" s="231" t="s">
        <v>158</v>
      </c>
      <c r="HK86" s="231" t="s">
        <v>158</v>
      </c>
      <c r="HL86" s="231" t="s">
        <v>158</v>
      </c>
      <c r="HM86" s="231" t="s">
        <v>158</v>
      </c>
      <c r="HN86" s="231" t="s">
        <v>158</v>
      </c>
      <c r="HO86" s="231" t="s">
        <v>158</v>
      </c>
      <c r="HP86" s="232" t="s">
        <v>158</v>
      </c>
      <c r="HQ86" s="131">
        <v>20.448717948717945</v>
      </c>
      <c r="HR86" s="131">
        <v>8.4806201550387588</v>
      </c>
      <c r="HS86" s="131">
        <v>14.839285714285714</v>
      </c>
      <c r="HT86" s="131">
        <v>15.180851063829788</v>
      </c>
      <c r="HU86" s="131">
        <v>30.717391304347828</v>
      </c>
      <c r="HV86" s="131">
        <v>16.558441558441558</v>
      </c>
      <c r="HW86" s="131">
        <v>9.3203883495145625</v>
      </c>
      <c r="HX86" s="131">
        <v>18.647058823529409</v>
      </c>
      <c r="HY86" s="131">
        <v>14.333333333333334</v>
      </c>
      <c r="HZ86" s="131">
        <v>8.0338983050847457</v>
      </c>
      <c r="IA86" s="131">
        <v>7.8809523809523814</v>
      </c>
      <c r="IB86" s="131">
        <v>16.842105263157894</v>
      </c>
      <c r="IC86" s="131">
        <v>10.0625</v>
      </c>
      <c r="ID86" s="131">
        <v>4.7416666666666671</v>
      </c>
      <c r="IE86" s="131">
        <v>5.1982758620689662</v>
      </c>
      <c r="IF86" s="131">
        <v>16.29032258064516</v>
      </c>
      <c r="IG86" s="131" t="s">
        <v>158</v>
      </c>
      <c r="IH86" s="131" t="s">
        <v>158</v>
      </c>
      <c r="II86" s="131" t="s">
        <v>158</v>
      </c>
      <c r="IJ86" s="131" t="s">
        <v>158</v>
      </c>
      <c r="IK86" s="131" t="s">
        <v>158</v>
      </c>
      <c r="IL86" s="131" t="s">
        <v>158</v>
      </c>
      <c r="IM86" s="131" t="s">
        <v>158</v>
      </c>
      <c r="IN86" s="131" t="s">
        <v>158</v>
      </c>
      <c r="IO86" s="131" t="s">
        <v>158</v>
      </c>
      <c r="IP86" s="131" t="s">
        <v>158</v>
      </c>
      <c r="IQ86" s="130" t="s">
        <v>158</v>
      </c>
      <c r="IR86" s="131">
        <v>23.917917943610128</v>
      </c>
      <c r="IS86" s="131">
        <v>11.736434108527131</v>
      </c>
      <c r="IT86" s="131">
        <v>16.428571428571427</v>
      </c>
      <c r="IU86" s="131">
        <v>18.744680851063833</v>
      </c>
      <c r="IV86" s="131">
        <v>36.478260869565219</v>
      </c>
      <c r="IW86" s="131">
        <v>21.324675324675326</v>
      </c>
      <c r="IX86" s="131">
        <v>12.291262135922329</v>
      </c>
      <c r="IY86" s="131">
        <v>30.627450980392155</v>
      </c>
      <c r="IZ86" s="131">
        <v>17.722222222222221</v>
      </c>
      <c r="JA86" s="131">
        <v>10.127118644067796</v>
      </c>
      <c r="JB86" s="131">
        <v>10.690476190476192</v>
      </c>
      <c r="JC86" s="131">
        <v>21.05263157894737</v>
      </c>
      <c r="JD86" s="131">
        <v>14.325000000000001</v>
      </c>
      <c r="JE86" s="131">
        <v>11.716666666666667</v>
      </c>
      <c r="JF86" s="131">
        <v>10.577586206896552</v>
      </c>
      <c r="JG86" s="131">
        <v>19.161290322580648</v>
      </c>
      <c r="JH86" s="131" t="s">
        <v>158</v>
      </c>
      <c r="JI86" s="131" t="s">
        <v>158</v>
      </c>
      <c r="JJ86" s="131" t="s">
        <v>158</v>
      </c>
      <c r="JK86" s="131" t="s">
        <v>158</v>
      </c>
      <c r="JL86" s="131" t="s">
        <v>158</v>
      </c>
      <c r="JM86" s="131" t="s">
        <v>158</v>
      </c>
      <c r="JN86" s="131" t="s">
        <v>158</v>
      </c>
      <c r="JO86" s="131" t="s">
        <v>158</v>
      </c>
      <c r="JP86" s="131" t="s">
        <v>158</v>
      </c>
      <c r="JQ86" s="131" t="s">
        <v>158</v>
      </c>
      <c r="JR86" s="130" t="s">
        <v>158</v>
      </c>
      <c r="JS86" s="131">
        <v>28.564103846153845</v>
      </c>
      <c r="JT86" s="131">
        <v>14.139534883720929</v>
      </c>
      <c r="JU86" s="131">
        <v>19.491071428571423</v>
      </c>
      <c r="JV86" s="131">
        <v>21.340425531914892</v>
      </c>
      <c r="JW86" s="131">
        <v>43.565217391304344</v>
      </c>
      <c r="JX86" s="131">
        <v>24.922077922077925</v>
      </c>
      <c r="JY86" s="131">
        <v>15.456310679611651</v>
      </c>
      <c r="JZ86" s="131">
        <v>36.764705882352942</v>
      </c>
      <c r="KA86" s="131">
        <v>22.361111111111114</v>
      </c>
      <c r="KB86" s="131">
        <v>11.661016949152543</v>
      </c>
      <c r="KC86" s="131">
        <v>12.619047619047619</v>
      </c>
      <c r="KD86" s="131">
        <v>26.666666666666668</v>
      </c>
      <c r="KE86" s="131">
        <v>19.112499999999997</v>
      </c>
      <c r="KF86" s="131">
        <v>19.416666666666668</v>
      </c>
      <c r="KG86" s="131">
        <v>19.870689655172416</v>
      </c>
      <c r="KH86" s="131">
        <v>22.70967741935484</v>
      </c>
      <c r="KI86" s="131" t="s">
        <v>158</v>
      </c>
      <c r="KJ86" s="131" t="s">
        <v>158</v>
      </c>
      <c r="KK86" s="131" t="s">
        <v>158</v>
      </c>
      <c r="KL86" s="131" t="s">
        <v>158</v>
      </c>
      <c r="KM86" s="131" t="s">
        <v>158</v>
      </c>
      <c r="KN86" s="131" t="s">
        <v>158</v>
      </c>
      <c r="KO86" s="131" t="s">
        <v>158</v>
      </c>
      <c r="KP86" s="131" t="s">
        <v>158</v>
      </c>
      <c r="KQ86" s="131" t="s">
        <v>158</v>
      </c>
      <c r="KR86" s="131" t="s">
        <v>158</v>
      </c>
      <c r="KS86" s="116" t="s">
        <v>158</v>
      </c>
      <c r="KT86" s="132">
        <v>65.909047409658513</v>
      </c>
      <c r="KU86" s="132">
        <v>47.94736842105263</v>
      </c>
      <c r="KV86" s="132">
        <v>46.756756756756758</v>
      </c>
      <c r="KW86" s="132">
        <v>44.135135135135137</v>
      </c>
      <c r="KX86" s="132">
        <v>38.972222222222221</v>
      </c>
      <c r="KY86" s="132">
        <v>44.625</v>
      </c>
      <c r="KZ86" s="132">
        <v>36.02469135802469</v>
      </c>
      <c r="LA86" s="132">
        <v>31.11904761904762</v>
      </c>
      <c r="LB86" s="132">
        <v>38.848101265822784</v>
      </c>
      <c r="LC86" s="132">
        <v>37.303797468354432</v>
      </c>
      <c r="LD86" s="132">
        <v>33.674418604651166</v>
      </c>
      <c r="LE86" s="132">
        <v>36.613333333333337</v>
      </c>
      <c r="LF86" s="132" t="s">
        <v>158</v>
      </c>
      <c r="LG86" s="132" t="s">
        <v>158</v>
      </c>
      <c r="LH86" s="132" t="s">
        <v>158</v>
      </c>
      <c r="LI86" s="132" t="s">
        <v>158</v>
      </c>
      <c r="LJ86" s="132" t="s">
        <v>158</v>
      </c>
      <c r="LK86" s="132" t="s">
        <v>158</v>
      </c>
      <c r="LL86" s="132" t="s">
        <v>158</v>
      </c>
      <c r="LM86" s="132" t="s">
        <v>158</v>
      </c>
      <c r="LN86" s="132" t="s">
        <v>158</v>
      </c>
      <c r="LO86" s="132" t="s">
        <v>158</v>
      </c>
      <c r="LP86" s="132" t="s">
        <v>158</v>
      </c>
      <c r="LQ86" s="132" t="s">
        <v>158</v>
      </c>
      <c r="LR86" s="132" t="s">
        <v>158</v>
      </c>
      <c r="LS86" s="132" t="s">
        <v>158</v>
      </c>
      <c r="LT86" s="130" t="s">
        <v>158</v>
      </c>
      <c r="LU86" s="131">
        <v>0.24200015971802133</v>
      </c>
      <c r="LV86" s="131">
        <v>0.2281668496158068</v>
      </c>
      <c r="LW86" s="131">
        <v>0.35545664739884392</v>
      </c>
      <c r="LX86" s="131">
        <v>0.3233251684017146</v>
      </c>
      <c r="LY86" s="131">
        <v>0.36256593014967931</v>
      </c>
      <c r="LZ86" s="131">
        <v>0.2857142857142857</v>
      </c>
      <c r="MA86" s="131">
        <v>0.2664838930774503</v>
      </c>
      <c r="MB86" s="131">
        <v>0.30560061208875283</v>
      </c>
      <c r="MC86" s="131">
        <v>0.26565004887585536</v>
      </c>
      <c r="MD86" s="131">
        <v>0.25412962334577538</v>
      </c>
      <c r="ME86" s="131">
        <v>0.19658839779005524</v>
      </c>
      <c r="MF86" s="131">
        <v>0.26219956300072828</v>
      </c>
      <c r="MG86" s="131" t="s">
        <v>158</v>
      </c>
      <c r="MH86" s="131" t="s">
        <v>158</v>
      </c>
      <c r="MI86" s="131" t="s">
        <v>158</v>
      </c>
      <c r="MJ86" s="131" t="s">
        <v>158</v>
      </c>
      <c r="MK86" s="131" t="s">
        <v>158</v>
      </c>
      <c r="ML86" s="131" t="s">
        <v>158</v>
      </c>
      <c r="MM86" s="131" t="s">
        <v>158</v>
      </c>
      <c r="MN86" s="131" t="s">
        <v>158</v>
      </c>
      <c r="MO86" s="131" t="s">
        <v>158</v>
      </c>
      <c r="MP86" s="131" t="s">
        <v>158</v>
      </c>
      <c r="MQ86" s="131" t="s">
        <v>158</v>
      </c>
      <c r="MR86" s="131" t="s">
        <v>158</v>
      </c>
      <c r="MS86" s="131" t="s">
        <v>158</v>
      </c>
      <c r="MT86" s="131" t="s">
        <v>158</v>
      </c>
      <c r="MU86" s="130" t="s">
        <v>158</v>
      </c>
      <c r="MV86" s="131">
        <v>0.28305637434052788</v>
      </c>
      <c r="MW86" s="131">
        <v>0.31576289791437984</v>
      </c>
      <c r="MX86" s="131">
        <v>0.39352601156069361</v>
      </c>
      <c r="MY86" s="131">
        <v>0.39922841396203307</v>
      </c>
      <c r="MZ86" s="131">
        <v>0.43056307911617964</v>
      </c>
      <c r="NA86" s="131">
        <v>0.36795518207282918</v>
      </c>
      <c r="NB86" s="131">
        <v>0.35142563399588761</v>
      </c>
      <c r="NC86" s="131">
        <v>0.50194338179035958</v>
      </c>
      <c r="ND86" s="131">
        <v>0.32845878136200718</v>
      </c>
      <c r="NE86" s="131">
        <v>0.32034272141160497</v>
      </c>
      <c r="NF86" s="131">
        <v>0.26667127071823205</v>
      </c>
      <c r="NG86" s="131">
        <v>0.32774945375091036</v>
      </c>
      <c r="NH86" s="131" t="s">
        <v>158</v>
      </c>
      <c r="NI86" s="131" t="s">
        <v>158</v>
      </c>
      <c r="NJ86" s="131" t="s">
        <v>158</v>
      </c>
      <c r="NK86" s="131" t="s">
        <v>158</v>
      </c>
      <c r="NL86" s="131" t="s">
        <v>158</v>
      </c>
      <c r="NM86" s="131" t="s">
        <v>158</v>
      </c>
      <c r="NN86" s="131" t="s">
        <v>158</v>
      </c>
      <c r="NO86" s="131" t="s">
        <v>158</v>
      </c>
      <c r="NP86" s="131" t="s">
        <v>158</v>
      </c>
      <c r="NQ86" s="131" t="s">
        <v>158</v>
      </c>
      <c r="NR86" s="131" t="s">
        <v>158</v>
      </c>
      <c r="NS86" s="131" t="s">
        <v>158</v>
      </c>
      <c r="NT86" s="131" t="s">
        <v>158</v>
      </c>
      <c r="NU86" s="131" t="s">
        <v>158</v>
      </c>
      <c r="NV86" s="130" t="s">
        <v>158</v>
      </c>
      <c r="NW86" s="131">
        <v>0.33804161758731505</v>
      </c>
      <c r="NX86" s="131">
        <v>0.380417124039517</v>
      </c>
      <c r="NY86" s="131">
        <v>0.46688439306358376</v>
      </c>
      <c r="NZ86" s="131">
        <v>0.45451316595223512</v>
      </c>
      <c r="OA86" s="131">
        <v>0.51421240199572349</v>
      </c>
      <c r="OB86" s="131">
        <v>0.43002801120448181</v>
      </c>
      <c r="OC86" s="131">
        <v>0.4419191226867718</v>
      </c>
      <c r="OD86" s="131">
        <v>0.60252486610558531</v>
      </c>
      <c r="OE86" s="131">
        <v>0.41443466927337902</v>
      </c>
      <c r="OF86" s="131">
        <v>0.36886325076348825</v>
      </c>
      <c r="OG86" s="131">
        <v>0.31477900552486182</v>
      </c>
      <c r="OH86" s="131">
        <v>0.41514930808448647</v>
      </c>
      <c r="OI86" s="131" t="s">
        <v>158</v>
      </c>
      <c r="OJ86" s="131" t="s">
        <v>158</v>
      </c>
      <c r="OK86" s="131" t="s">
        <v>158</v>
      </c>
      <c r="OL86" s="131" t="s">
        <v>158</v>
      </c>
      <c r="OM86" s="131" t="s">
        <v>158</v>
      </c>
      <c r="ON86" s="131" t="s">
        <v>158</v>
      </c>
      <c r="OO86" s="131" t="s">
        <v>158</v>
      </c>
      <c r="OP86" s="131" t="s">
        <v>158</v>
      </c>
      <c r="OQ86" s="131" t="s">
        <v>158</v>
      </c>
      <c r="OR86" s="131" t="s">
        <v>158</v>
      </c>
      <c r="OS86" s="131" t="s">
        <v>158</v>
      </c>
      <c r="OT86" s="131" t="s">
        <v>158</v>
      </c>
      <c r="OU86" s="131" t="s">
        <v>158</v>
      </c>
      <c r="OV86" s="131" t="s">
        <v>158</v>
      </c>
      <c r="OW86" s="378" t="s">
        <v>158</v>
      </c>
      <c r="OX86" s="132">
        <v>-0.5205017796239213</v>
      </c>
      <c r="OY86" s="132">
        <v>3.5921052631578947</v>
      </c>
      <c r="OZ86" s="132">
        <v>2.6756756756756759</v>
      </c>
      <c r="PA86" s="132">
        <v>4.9864864864864868</v>
      </c>
      <c r="PB86" s="132">
        <v>2.7361111111111112</v>
      </c>
      <c r="PC86" s="132">
        <v>0.375</v>
      </c>
      <c r="PD86" s="132">
        <v>0.71604938271604934</v>
      </c>
      <c r="PE86" s="132">
        <v>0.8928571428571429</v>
      </c>
      <c r="PF86" s="132">
        <v>1.6962025316455696</v>
      </c>
      <c r="PG86" s="132">
        <v>0.87341772151898733</v>
      </c>
      <c r="PH86" s="132">
        <v>2.2906976744186047</v>
      </c>
      <c r="PI86" s="132">
        <v>-1.4</v>
      </c>
      <c r="PJ86" s="132" t="s">
        <v>158</v>
      </c>
      <c r="PK86" s="132" t="s">
        <v>158</v>
      </c>
      <c r="PL86" s="132" t="s">
        <v>158</v>
      </c>
      <c r="PM86" s="132" t="s">
        <v>158</v>
      </c>
      <c r="PN86" s="132" t="s">
        <v>158</v>
      </c>
      <c r="PO86" s="132" t="s">
        <v>158</v>
      </c>
      <c r="PP86" s="132" t="s">
        <v>158</v>
      </c>
      <c r="PQ86" s="132" t="s">
        <v>158</v>
      </c>
      <c r="PR86" s="132" t="s">
        <v>158</v>
      </c>
      <c r="PS86" s="132" t="s">
        <v>158</v>
      </c>
      <c r="PT86" s="132" t="s">
        <v>158</v>
      </c>
      <c r="PU86" s="132" t="s">
        <v>158</v>
      </c>
      <c r="PV86" s="132" t="s">
        <v>158</v>
      </c>
      <c r="PW86" s="132" t="s">
        <v>158</v>
      </c>
      <c r="PX86" s="130" t="s">
        <v>158</v>
      </c>
      <c r="PY86" s="131" t="s">
        <v>1282</v>
      </c>
      <c r="PZ86" s="131">
        <v>3.0455677655677653</v>
      </c>
      <c r="QA86" s="131">
        <v>6.211515151515151</v>
      </c>
      <c r="QB86" s="131">
        <v>2.8617344173441732</v>
      </c>
      <c r="QC86" s="131">
        <v>5.1642639593908628</v>
      </c>
      <c r="QD86" s="131">
        <v>34</v>
      </c>
      <c r="QE86" s="131">
        <v>13.406896551724138</v>
      </c>
      <c r="QF86" s="131">
        <v>10.651199999999999</v>
      </c>
      <c r="QG86" s="131">
        <v>6.0841791044776121</v>
      </c>
      <c r="QH86" s="131">
        <v>10.853913043478261</v>
      </c>
      <c r="QI86" s="131">
        <v>2.88994923857868</v>
      </c>
      <c r="QJ86" s="131" t="s">
        <v>1282</v>
      </c>
      <c r="QK86" s="131" t="s">
        <v>158</v>
      </c>
      <c r="QL86" s="131" t="s">
        <v>158</v>
      </c>
      <c r="QM86" s="131" t="s">
        <v>158</v>
      </c>
      <c r="QN86" s="131" t="s">
        <v>158</v>
      </c>
      <c r="QO86" s="131" t="s">
        <v>158</v>
      </c>
      <c r="QP86" s="131" t="s">
        <v>158</v>
      </c>
      <c r="QQ86" s="131" t="s">
        <v>158</v>
      </c>
      <c r="QR86" s="131" t="s">
        <v>158</v>
      </c>
      <c r="QS86" s="131" t="s">
        <v>158</v>
      </c>
      <c r="QT86" s="131" t="s">
        <v>158</v>
      </c>
      <c r="QU86" s="131" t="s">
        <v>158</v>
      </c>
      <c r="QV86" s="131" t="s">
        <v>158</v>
      </c>
      <c r="QW86" s="131" t="s">
        <v>158</v>
      </c>
      <c r="QX86" s="131" t="s">
        <v>158</v>
      </c>
      <c r="QY86" s="130" t="s">
        <v>158</v>
      </c>
      <c r="QZ86" s="131" t="s">
        <v>1282</v>
      </c>
      <c r="RA86" s="131">
        <v>4.2147985347985353</v>
      </c>
      <c r="RB86" s="131">
        <v>6.8767676767676758</v>
      </c>
      <c r="RC86" s="131">
        <v>3.533550135501355</v>
      </c>
      <c r="RD86" s="131">
        <v>6.132791878172589</v>
      </c>
      <c r="RE86" s="131">
        <v>43.786666666666669</v>
      </c>
      <c r="RF86" s="131">
        <v>17.680344827586207</v>
      </c>
      <c r="RG86" s="131">
        <v>17.494399999999999</v>
      </c>
      <c r="RH86" s="131">
        <v>7.5226865671641789</v>
      </c>
      <c r="RI86" s="131">
        <v>13.681884057971013</v>
      </c>
      <c r="RJ86" s="131">
        <v>3.9202030456852794</v>
      </c>
      <c r="RK86" s="131" t="s">
        <v>1282</v>
      </c>
      <c r="RL86" s="131" t="s">
        <v>158</v>
      </c>
      <c r="RM86" s="131" t="s">
        <v>158</v>
      </c>
      <c r="RN86" s="131" t="s">
        <v>158</v>
      </c>
      <c r="RO86" s="131" t="s">
        <v>158</v>
      </c>
      <c r="RP86" s="131" t="s">
        <v>158</v>
      </c>
      <c r="RQ86" s="131" t="s">
        <v>158</v>
      </c>
      <c r="RR86" s="131" t="s">
        <v>158</v>
      </c>
      <c r="RS86" s="131" t="s">
        <v>158</v>
      </c>
      <c r="RT86" s="131" t="s">
        <v>158</v>
      </c>
      <c r="RU86" s="131" t="s">
        <v>158</v>
      </c>
      <c r="RV86" s="131" t="s">
        <v>158</v>
      </c>
      <c r="RW86" s="131" t="s">
        <v>158</v>
      </c>
      <c r="RX86" s="131" t="s">
        <v>158</v>
      </c>
      <c r="RY86" s="131" t="s">
        <v>158</v>
      </c>
      <c r="RZ86" s="130" t="s">
        <v>158</v>
      </c>
      <c r="SA86" s="131" t="s">
        <v>1282</v>
      </c>
      <c r="SB86" s="131">
        <v>5.077802197802197</v>
      </c>
      <c r="SC86" s="131">
        <v>8.1586868686868677</v>
      </c>
      <c r="SD86" s="131">
        <v>4.0228726287262866</v>
      </c>
      <c r="SE86" s="131">
        <v>7.3242639593908629</v>
      </c>
      <c r="SF86" s="131">
        <v>51.173333333333339</v>
      </c>
      <c r="SG86" s="131">
        <v>22.233103448275862</v>
      </c>
      <c r="SH86" s="131">
        <v>21</v>
      </c>
      <c r="SI86" s="131">
        <v>9.4917910447761198</v>
      </c>
      <c r="SJ86" s="131">
        <v>15.754202898550725</v>
      </c>
      <c r="SK86" s="131">
        <v>4.6274111675126903</v>
      </c>
      <c r="SL86" s="131" t="s">
        <v>1282</v>
      </c>
      <c r="SM86" s="131" t="s">
        <v>158</v>
      </c>
      <c r="SN86" s="131" t="s">
        <v>158</v>
      </c>
      <c r="SO86" s="131" t="s">
        <v>158</v>
      </c>
      <c r="SP86" s="131" t="s">
        <v>158</v>
      </c>
      <c r="SQ86" s="131" t="s">
        <v>158</v>
      </c>
      <c r="SR86" s="131" t="s">
        <v>158</v>
      </c>
      <c r="SS86" s="131" t="s">
        <v>158</v>
      </c>
      <c r="ST86" s="131" t="s">
        <v>158</v>
      </c>
      <c r="SU86" s="131" t="s">
        <v>158</v>
      </c>
      <c r="SV86" s="131" t="s">
        <v>158</v>
      </c>
      <c r="SW86" s="131" t="s">
        <v>158</v>
      </c>
      <c r="SX86" s="131" t="s">
        <v>158</v>
      </c>
      <c r="SY86" s="131" t="s">
        <v>158</v>
      </c>
      <c r="SZ86" s="131" t="s">
        <v>158</v>
      </c>
      <c r="TA86" s="378" t="s">
        <v>158</v>
      </c>
      <c r="TB86" s="132">
        <v>-1.2101293523978502</v>
      </c>
      <c r="TC86" s="132">
        <v>1.763157894736842</v>
      </c>
      <c r="TD86" s="132">
        <v>-9.45945945945946E-2</v>
      </c>
      <c r="TE86" s="132">
        <v>2.0810810810810811</v>
      </c>
      <c r="TF86" s="132">
        <v>0.3888888888888889</v>
      </c>
      <c r="TG86" s="132">
        <v>-0.18055555555555555</v>
      </c>
      <c r="TH86" s="132">
        <v>6.1728395061728392E-2</v>
      </c>
      <c r="TI86" s="132">
        <v>0.19047619047619047</v>
      </c>
      <c r="TJ86" s="132">
        <v>0.94936708860759489</v>
      </c>
      <c r="TK86" s="132">
        <v>-0.64556962025316456</v>
      </c>
      <c r="TL86" s="132">
        <v>0.54651162790697672</v>
      </c>
      <c r="TM86" s="132">
        <v>-2.2933333333333334</v>
      </c>
      <c r="TN86" s="132" t="s">
        <v>158</v>
      </c>
      <c r="TO86" s="132" t="s">
        <v>158</v>
      </c>
      <c r="TP86" s="132" t="s">
        <v>158</v>
      </c>
      <c r="TQ86" s="132" t="s">
        <v>158</v>
      </c>
      <c r="TR86" s="132" t="s">
        <v>158</v>
      </c>
      <c r="TS86" s="132" t="s">
        <v>158</v>
      </c>
      <c r="TT86" s="132" t="s">
        <v>158</v>
      </c>
      <c r="TU86" s="132" t="s">
        <v>158</v>
      </c>
      <c r="TV86" s="132" t="s">
        <v>158</v>
      </c>
      <c r="TW86" s="132" t="s">
        <v>158</v>
      </c>
      <c r="TX86" s="132" t="s">
        <v>158</v>
      </c>
      <c r="TY86" s="132" t="s">
        <v>158</v>
      </c>
      <c r="TZ86" s="132" t="s">
        <v>158</v>
      </c>
      <c r="UA86" s="132" t="s">
        <v>158</v>
      </c>
      <c r="UB86" s="235" t="s">
        <v>158</v>
      </c>
      <c r="UC86" s="236">
        <v>14.84</v>
      </c>
      <c r="UD86" s="236">
        <v>14.37</v>
      </c>
      <c r="UE86" s="236">
        <v>14.04</v>
      </c>
      <c r="UF86" s="236">
        <v>13.11</v>
      </c>
      <c r="UG86" s="236">
        <v>12.7</v>
      </c>
      <c r="UH86" s="236">
        <v>12.52</v>
      </c>
      <c r="UI86" s="236">
        <v>12.26</v>
      </c>
      <c r="UJ86" s="236">
        <v>11.07</v>
      </c>
      <c r="UK86" s="236">
        <v>10.28</v>
      </c>
      <c r="UL86" s="236">
        <v>10.25</v>
      </c>
      <c r="UM86" s="236">
        <v>8.5399999999999991</v>
      </c>
      <c r="UN86" s="236">
        <v>8.56</v>
      </c>
      <c r="UO86" s="231" t="s">
        <v>5</v>
      </c>
      <c r="UP86" s="231" t="s">
        <v>5</v>
      </c>
      <c r="UQ86" s="231" t="s">
        <v>5</v>
      </c>
      <c r="UR86" s="231" t="s">
        <v>5</v>
      </c>
      <c r="US86" s="231" t="s">
        <v>5</v>
      </c>
      <c r="UT86" s="231" t="s">
        <v>5</v>
      </c>
      <c r="UU86" s="231" t="s">
        <v>5</v>
      </c>
      <c r="UV86" s="231" t="s">
        <v>5</v>
      </c>
      <c r="UW86" s="231" t="s">
        <v>5</v>
      </c>
      <c r="UX86" s="231" t="s">
        <v>5</v>
      </c>
      <c r="UY86" s="231" t="s">
        <v>5</v>
      </c>
      <c r="UZ86" s="231" t="s">
        <v>5</v>
      </c>
      <c r="VA86" s="231" t="s">
        <v>5</v>
      </c>
      <c r="VB86" s="231" t="s">
        <v>5</v>
      </c>
      <c r="VC86" s="130" t="s">
        <v>158</v>
      </c>
      <c r="VD86" s="131">
        <v>1.0747978436657681</v>
      </c>
      <c r="VE86" s="131">
        <v>0.76130828114126659</v>
      </c>
      <c r="VF86" s="131">
        <v>1.183760683760684</v>
      </c>
      <c r="VG86" s="131">
        <v>1.0884820747520976</v>
      </c>
      <c r="VH86" s="131">
        <v>1.1125984251968506</v>
      </c>
      <c r="VI86" s="131">
        <v>1.0183706070287539</v>
      </c>
      <c r="VJ86" s="131">
        <v>0.78303425774877644</v>
      </c>
      <c r="VK86" s="131">
        <v>0.85907859078590787</v>
      </c>
      <c r="VL86" s="131">
        <v>1.0038910505836576</v>
      </c>
      <c r="VM86" s="131">
        <v>0.92487804878048785</v>
      </c>
      <c r="VN86" s="131">
        <v>0.77517564402810313</v>
      </c>
      <c r="VO86" s="131">
        <v>1.1214953271028036</v>
      </c>
      <c r="VP86" s="131" t="s">
        <v>158</v>
      </c>
      <c r="VQ86" s="131" t="s">
        <v>158</v>
      </c>
      <c r="VR86" s="131" t="s">
        <v>158</v>
      </c>
      <c r="VS86" s="131" t="s">
        <v>158</v>
      </c>
      <c r="VT86" s="131" t="s">
        <v>158</v>
      </c>
      <c r="VU86" s="131" t="s">
        <v>158</v>
      </c>
      <c r="VV86" s="131" t="s">
        <v>158</v>
      </c>
      <c r="VW86" s="131" t="s">
        <v>158</v>
      </c>
      <c r="VX86" s="131" t="s">
        <v>158</v>
      </c>
      <c r="VY86" s="131" t="s">
        <v>158</v>
      </c>
      <c r="VZ86" s="131" t="s">
        <v>158</v>
      </c>
      <c r="WA86" s="131" t="s">
        <v>158</v>
      </c>
      <c r="WB86" s="131" t="s">
        <v>158</v>
      </c>
      <c r="WC86" s="131" t="s">
        <v>158</v>
      </c>
      <c r="WD86" s="130" t="s">
        <v>158</v>
      </c>
      <c r="WE86" s="131">
        <v>1.2571412396237129</v>
      </c>
      <c r="WF86" s="131">
        <v>1.0535838552540016</v>
      </c>
      <c r="WG86" s="131">
        <v>1.3105413105413106</v>
      </c>
      <c r="WH86" s="131">
        <v>1.3440122044241039</v>
      </c>
      <c r="WI86" s="131">
        <v>1.3212598425196853</v>
      </c>
      <c r="WJ86" s="131">
        <v>1.3115015974440896</v>
      </c>
      <c r="WK86" s="131">
        <v>1.0326264274061991</v>
      </c>
      <c r="WL86" s="131">
        <v>1.4110207768744354</v>
      </c>
      <c r="WM86" s="131">
        <v>1.2412451361867705</v>
      </c>
      <c r="WN86" s="131">
        <v>1.1658536585365853</v>
      </c>
      <c r="WO86" s="131">
        <v>1.0515222482435598</v>
      </c>
      <c r="WP86" s="131">
        <v>1.4018691588785046</v>
      </c>
      <c r="WQ86" s="131" t="s">
        <v>158</v>
      </c>
      <c r="WR86" s="131" t="s">
        <v>158</v>
      </c>
      <c r="WS86" s="131" t="s">
        <v>158</v>
      </c>
      <c r="WT86" s="131" t="s">
        <v>158</v>
      </c>
      <c r="WU86" s="131" t="s">
        <v>158</v>
      </c>
      <c r="WV86" s="131" t="s">
        <v>158</v>
      </c>
      <c r="WW86" s="131" t="s">
        <v>158</v>
      </c>
      <c r="WX86" s="131" t="s">
        <v>158</v>
      </c>
      <c r="WY86" s="131" t="s">
        <v>158</v>
      </c>
      <c r="WZ86" s="131" t="s">
        <v>158</v>
      </c>
      <c r="XA86" s="131" t="s">
        <v>158</v>
      </c>
      <c r="XB86" s="131" t="s">
        <v>158</v>
      </c>
      <c r="XC86" s="131" t="s">
        <v>158</v>
      </c>
      <c r="XD86" s="131" t="s">
        <v>158</v>
      </c>
      <c r="XE86" s="130" t="s">
        <v>158</v>
      </c>
      <c r="XF86" s="131">
        <v>1.5013477762803233</v>
      </c>
      <c r="XG86" s="131">
        <v>1.2693110647181629</v>
      </c>
      <c r="XH86" s="131">
        <v>1.5548433048433048</v>
      </c>
      <c r="XI86" s="131">
        <v>1.5301296720061022</v>
      </c>
      <c r="XJ86" s="131">
        <v>1.5779527559055118</v>
      </c>
      <c r="XK86" s="131">
        <v>1.5327476038338659</v>
      </c>
      <c r="XL86" s="131">
        <v>1.298531810766721</v>
      </c>
      <c r="XM86" s="131">
        <v>1.6937669376693767</v>
      </c>
      <c r="XN86" s="131">
        <v>1.5661478599221792</v>
      </c>
      <c r="XO86" s="131">
        <v>1.342439024390244</v>
      </c>
      <c r="XP86" s="131">
        <v>1.2412177985948478</v>
      </c>
      <c r="XQ86" s="131">
        <v>1.775700934579439</v>
      </c>
      <c r="XR86" s="131" t="s">
        <v>158</v>
      </c>
      <c r="XS86" s="131" t="s">
        <v>158</v>
      </c>
      <c r="XT86" s="131" t="s">
        <v>158</v>
      </c>
      <c r="XU86" s="131" t="s">
        <v>158</v>
      </c>
      <c r="XV86" s="131" t="s">
        <v>158</v>
      </c>
      <c r="XW86" s="131" t="s">
        <v>158</v>
      </c>
      <c r="XX86" s="131" t="s">
        <v>158</v>
      </c>
      <c r="XY86" s="131" t="s">
        <v>158</v>
      </c>
      <c r="XZ86" s="131" t="s">
        <v>158</v>
      </c>
      <c r="YA86" s="131" t="s">
        <v>158</v>
      </c>
      <c r="YB86" s="131" t="s">
        <v>158</v>
      </c>
      <c r="YC86" s="131" t="s">
        <v>158</v>
      </c>
      <c r="YD86" s="131" t="s">
        <v>158</v>
      </c>
      <c r="YE86" s="131" t="s">
        <v>158</v>
      </c>
      <c r="YF86" s="235" t="s">
        <v>158</v>
      </c>
      <c r="YG86" s="8">
        <v>60.345615000000002</v>
      </c>
      <c r="YH86" s="8">
        <v>76</v>
      </c>
      <c r="YI86" s="8">
        <v>74</v>
      </c>
      <c r="YJ86" s="8">
        <v>74</v>
      </c>
      <c r="YK86" s="8">
        <v>72</v>
      </c>
      <c r="YL86" s="8">
        <v>72</v>
      </c>
      <c r="YM86" s="8">
        <v>81</v>
      </c>
      <c r="YN86" s="8">
        <v>84</v>
      </c>
      <c r="YO86" s="8">
        <v>79</v>
      </c>
      <c r="YP86" s="8">
        <v>79</v>
      </c>
      <c r="YQ86" s="8">
        <v>86</v>
      </c>
      <c r="YR86" s="8">
        <v>75</v>
      </c>
      <c r="YS86" s="231" t="s">
        <v>5</v>
      </c>
      <c r="YT86" s="231" t="s">
        <v>5</v>
      </c>
      <c r="YU86" s="231" t="s">
        <v>5</v>
      </c>
      <c r="YV86" s="231" t="s">
        <v>5</v>
      </c>
      <c r="YW86" s="231" t="s">
        <v>5</v>
      </c>
      <c r="YX86" s="231" t="s">
        <v>5</v>
      </c>
      <c r="YY86" s="231" t="s">
        <v>5</v>
      </c>
      <c r="YZ86" s="231" t="s">
        <v>5</v>
      </c>
      <c r="ZA86" s="231" t="s">
        <v>5</v>
      </c>
      <c r="ZB86" s="231" t="s">
        <v>5</v>
      </c>
      <c r="ZC86" s="231" t="s">
        <v>5</v>
      </c>
      <c r="ZD86" s="231" t="s">
        <v>5</v>
      </c>
      <c r="ZE86" s="231" t="s">
        <v>5</v>
      </c>
      <c r="ZF86" s="231" t="s">
        <v>5</v>
      </c>
      <c r="ZG86" s="235" t="s">
        <v>158</v>
      </c>
      <c r="ZH86" s="133">
        <v>5.5599999999999997E-2</v>
      </c>
      <c r="ZI86" s="133">
        <v>0.1016</v>
      </c>
      <c r="ZJ86" s="133">
        <v>8.6599999999999996E-2</v>
      </c>
      <c r="ZK86" s="133">
        <v>7.3899999999999993E-2</v>
      </c>
      <c r="ZL86" s="133">
        <v>3.7000000000000005E-2</v>
      </c>
      <c r="ZM86" s="133">
        <v>6.3500000000000001E-2</v>
      </c>
      <c r="ZN86" s="133">
        <v>0.1</v>
      </c>
      <c r="ZO86" s="133">
        <v>4.8399999999999999E-2</v>
      </c>
      <c r="ZP86" s="133">
        <v>7.1900000000000006E-2</v>
      </c>
      <c r="ZQ86" s="133">
        <v>0.1515</v>
      </c>
      <c r="ZR86" s="133">
        <v>0.1206</v>
      </c>
      <c r="ZS86" s="133">
        <v>5.9000000000000004E-2</v>
      </c>
      <c r="ZT86" s="379" t="s">
        <v>158</v>
      </c>
      <c r="ZU86" s="133">
        <v>4.8599999999999997E-2</v>
      </c>
      <c r="ZV86" s="133">
        <v>6.6600000000000006E-2</v>
      </c>
      <c r="ZW86" s="133">
        <v>5.8799999999999998E-2</v>
      </c>
      <c r="ZX86" s="133">
        <v>5.4000000000000006E-2</v>
      </c>
      <c r="ZY86" s="133">
        <v>3.9100000000000003E-2</v>
      </c>
      <c r="ZZ86" s="133">
        <v>5.91E-2</v>
      </c>
      <c r="AAA86" s="133">
        <v>8.0500000000000002E-2</v>
      </c>
      <c r="AAB86" s="133">
        <v>5.5199999999999999E-2</v>
      </c>
      <c r="AAC86" s="133">
        <v>6.0599999999999994E-2</v>
      </c>
      <c r="AAD86" s="133">
        <v>8.8800000000000004E-2</v>
      </c>
      <c r="AAE86" s="133">
        <v>7.3499999999999996E-2</v>
      </c>
      <c r="AAF86" s="133">
        <v>4.7599999999999996E-2</v>
      </c>
      <c r="AAG86" s="235" t="s">
        <v>158</v>
      </c>
      <c r="AAH86" s="8">
        <v>3977.3220000000001</v>
      </c>
      <c r="AAI86" s="8">
        <v>3644</v>
      </c>
      <c r="AAJ86" s="8">
        <v>3460</v>
      </c>
      <c r="AAK86" s="8">
        <v>3266</v>
      </c>
      <c r="AAL86" s="8">
        <v>2806</v>
      </c>
      <c r="AAM86" s="8">
        <v>3213</v>
      </c>
      <c r="AAN86" s="8">
        <v>2918</v>
      </c>
      <c r="AAO86" s="8">
        <v>2614</v>
      </c>
      <c r="AAP86" s="8">
        <v>3069</v>
      </c>
      <c r="AAQ86" s="8">
        <v>2947</v>
      </c>
      <c r="AAR86" s="8">
        <v>2896</v>
      </c>
      <c r="AAS86" s="8">
        <v>2746</v>
      </c>
      <c r="AAT86" s="231" t="s">
        <v>5</v>
      </c>
      <c r="AAU86" s="231" t="s">
        <v>5</v>
      </c>
      <c r="AAV86" s="231" t="s">
        <v>5</v>
      </c>
      <c r="AAW86" s="231" t="s">
        <v>5</v>
      </c>
      <c r="AAX86" s="231" t="s">
        <v>5</v>
      </c>
      <c r="AAY86" s="231" t="s">
        <v>5</v>
      </c>
      <c r="AAZ86" s="231" t="s">
        <v>5</v>
      </c>
      <c r="ABA86" s="231" t="s">
        <v>5</v>
      </c>
      <c r="ABB86" s="231" t="s">
        <v>5</v>
      </c>
      <c r="ABC86" s="231" t="s">
        <v>5</v>
      </c>
      <c r="ABD86" s="231" t="s">
        <v>5</v>
      </c>
      <c r="ABE86" s="231" t="s">
        <v>5</v>
      </c>
      <c r="ABF86" s="231" t="s">
        <v>5</v>
      </c>
      <c r="ABG86" s="231" t="s">
        <v>5</v>
      </c>
      <c r="ABH86" s="235" t="s">
        <v>158</v>
      </c>
      <c r="ABI86" s="8">
        <v>-31.41</v>
      </c>
      <c r="ABJ86" s="8">
        <v>273</v>
      </c>
      <c r="ABK86" s="8">
        <v>198</v>
      </c>
      <c r="ABL86" s="8">
        <v>369</v>
      </c>
      <c r="ABM86" s="8">
        <v>197</v>
      </c>
      <c r="ABN86" s="8">
        <v>27</v>
      </c>
      <c r="ABO86" s="8">
        <v>58</v>
      </c>
      <c r="ABP86" s="8">
        <v>75</v>
      </c>
      <c r="ABQ86" s="8">
        <v>134</v>
      </c>
      <c r="ABR86" s="8">
        <v>69</v>
      </c>
      <c r="ABS86" s="8">
        <v>197</v>
      </c>
      <c r="ABT86" s="8">
        <v>-105</v>
      </c>
      <c r="ABU86" s="231" t="s">
        <v>5</v>
      </c>
      <c r="ABV86" s="231" t="s">
        <v>5</v>
      </c>
      <c r="ABW86" s="231" t="s">
        <v>5</v>
      </c>
      <c r="ABX86" s="231" t="s">
        <v>5</v>
      </c>
      <c r="ABY86" s="231" t="s">
        <v>5</v>
      </c>
      <c r="ABZ86" s="231" t="s">
        <v>5</v>
      </c>
      <c r="ACA86" s="231" t="s">
        <v>5</v>
      </c>
      <c r="ACB86" s="231" t="s">
        <v>5</v>
      </c>
      <c r="ACC86" s="231" t="s">
        <v>5</v>
      </c>
      <c r="ACD86" s="231" t="s">
        <v>5</v>
      </c>
      <c r="ACE86" s="231" t="s">
        <v>5</v>
      </c>
      <c r="ACF86" s="231" t="s">
        <v>5</v>
      </c>
      <c r="ACG86" s="231" t="s">
        <v>5</v>
      </c>
      <c r="ACH86" s="231" t="s">
        <v>5</v>
      </c>
      <c r="ACI86" s="235" t="s">
        <v>158</v>
      </c>
      <c r="ACJ86" s="8">
        <v>-73.025999999999996</v>
      </c>
      <c r="ACK86" s="8">
        <v>134</v>
      </c>
      <c r="ACL86" s="8">
        <v>-7</v>
      </c>
      <c r="ACM86" s="8">
        <v>154</v>
      </c>
      <c r="ACN86" s="8">
        <v>28</v>
      </c>
      <c r="ACO86" s="8">
        <v>-13</v>
      </c>
      <c r="ACP86" s="8">
        <v>5</v>
      </c>
      <c r="ACQ86" s="8">
        <v>16</v>
      </c>
      <c r="ACR86" s="8">
        <v>75</v>
      </c>
      <c r="ACS86" s="8">
        <v>-51</v>
      </c>
      <c r="ACT86" s="8">
        <v>47</v>
      </c>
      <c r="ACU86" s="8">
        <v>-172</v>
      </c>
      <c r="ACV86" s="237" t="s">
        <v>5</v>
      </c>
      <c r="ACW86" s="237" t="s">
        <v>5</v>
      </c>
      <c r="ACX86" s="237" t="s">
        <v>5</v>
      </c>
      <c r="ACY86" s="237" t="s">
        <v>5</v>
      </c>
      <c r="ACZ86" s="237" t="s">
        <v>5</v>
      </c>
      <c r="ADA86" s="237" t="s">
        <v>5</v>
      </c>
      <c r="ADB86" s="237" t="s">
        <v>5</v>
      </c>
      <c r="ADC86" s="237" t="s">
        <v>5</v>
      </c>
      <c r="ADD86" s="237" t="s">
        <v>5</v>
      </c>
      <c r="ADE86" s="237" t="s">
        <v>5</v>
      </c>
      <c r="ADF86" s="237" t="s">
        <v>5</v>
      </c>
      <c r="ADG86" s="237" t="s">
        <v>5</v>
      </c>
      <c r="ADH86" s="237" t="s">
        <v>5</v>
      </c>
      <c r="ADI86" s="237" t="s">
        <v>5</v>
      </c>
      <c r="ADJ86" s="127" t="s">
        <v>158</v>
      </c>
      <c r="ADK86" s="128">
        <v>0.89743589743589736</v>
      </c>
      <c r="ADL86" s="128">
        <v>0.49612403100775193</v>
      </c>
      <c r="ADM86" s="128">
        <v>0.51785714285714279</v>
      </c>
      <c r="ADN86" s="128">
        <v>0.53191489361702127</v>
      </c>
      <c r="ADO86" s="128">
        <v>1.0869565217391304</v>
      </c>
      <c r="ADP86" s="128">
        <v>0.59740259740259738</v>
      </c>
      <c r="ADQ86" s="128">
        <v>0.38834951456310679</v>
      </c>
      <c r="ADR86" s="128">
        <v>0.70588235294117641</v>
      </c>
      <c r="ADS86" s="128">
        <v>0.44444444444444448</v>
      </c>
      <c r="ADT86" s="128">
        <v>0.23728813559322037</v>
      </c>
      <c r="ADU86" s="128">
        <v>0.23809523809523811</v>
      </c>
      <c r="ADV86" s="128">
        <v>0.35087719298245618</v>
      </c>
      <c r="ADW86" s="128">
        <v>0.25</v>
      </c>
      <c r="ADX86" s="128">
        <v>0.16666666666666669</v>
      </c>
      <c r="ADY86" s="128">
        <v>6.0344827586206906E-2</v>
      </c>
      <c r="ADZ86" s="128" t="s">
        <v>158</v>
      </c>
      <c r="AEA86" s="128" t="s">
        <v>158</v>
      </c>
      <c r="AEB86" s="128" t="s">
        <v>158</v>
      </c>
      <c r="AEC86" s="128" t="s">
        <v>158</v>
      </c>
      <c r="AED86" s="128" t="s">
        <v>158</v>
      </c>
      <c r="AEE86" s="128" t="s">
        <v>158</v>
      </c>
      <c r="AEF86" s="128" t="s">
        <v>158</v>
      </c>
      <c r="AEG86" s="128" t="s">
        <v>158</v>
      </c>
      <c r="AEH86" s="128" t="s">
        <v>158</v>
      </c>
      <c r="AEI86" s="128" t="s">
        <v>158</v>
      </c>
      <c r="AEJ86" s="128" t="s">
        <v>158</v>
      </c>
      <c r="AEK86" s="127" t="s">
        <v>158</v>
      </c>
      <c r="AEL86" s="128" t="s">
        <v>1282</v>
      </c>
      <c r="AEM86" s="128">
        <v>0.17816849816849817</v>
      </c>
      <c r="AEN86" s="128">
        <v>0.21676767676767675</v>
      </c>
      <c r="AEO86" s="128">
        <v>0.10027100271002709</v>
      </c>
      <c r="AEP86" s="128">
        <v>0.18274111675126903</v>
      </c>
      <c r="AEQ86" s="128">
        <v>1.2266666666666668</v>
      </c>
      <c r="AER86" s="128">
        <v>0.55862068965517253</v>
      </c>
      <c r="AES86" s="128">
        <v>0.40319999999999995</v>
      </c>
      <c r="AET86" s="128">
        <v>0.18865671641791046</v>
      </c>
      <c r="AEU86" s="128">
        <v>0.32057971014492759</v>
      </c>
      <c r="AEV86" s="128">
        <v>8.7309644670050757E-2</v>
      </c>
      <c r="AEW86" s="128" t="s">
        <v>1282</v>
      </c>
      <c r="AEX86" s="128" t="s">
        <v>158</v>
      </c>
      <c r="AEY86" s="128" t="s">
        <v>158</v>
      </c>
      <c r="AEZ86" s="128" t="s">
        <v>158</v>
      </c>
      <c r="AFA86" s="128" t="s">
        <v>158</v>
      </c>
      <c r="AFB86" s="128" t="s">
        <v>158</v>
      </c>
      <c r="AFC86" s="128" t="s">
        <v>158</v>
      </c>
      <c r="AFD86" s="128" t="s">
        <v>158</v>
      </c>
      <c r="AFE86" s="128" t="s">
        <v>158</v>
      </c>
      <c r="AFF86" s="128" t="s">
        <v>158</v>
      </c>
      <c r="AFG86" s="128" t="s">
        <v>158</v>
      </c>
      <c r="AFH86" s="128" t="s">
        <v>158</v>
      </c>
      <c r="AFI86" s="128" t="s">
        <v>158</v>
      </c>
      <c r="AFJ86" s="128" t="s">
        <v>158</v>
      </c>
      <c r="AFK86" s="128" t="s">
        <v>158</v>
      </c>
      <c r="AFL86" s="134" t="s">
        <v>158</v>
      </c>
      <c r="AFM86" s="135" t="s">
        <v>1282</v>
      </c>
      <c r="AFN86" s="135">
        <v>0.36298507462686569</v>
      </c>
      <c r="AFO86" s="135" t="s">
        <v>1282</v>
      </c>
      <c r="AFP86" s="135">
        <v>0.24025974025974026</v>
      </c>
      <c r="AFQ86" s="135">
        <v>1.2857142857142856</v>
      </c>
      <c r="AFR86" s="135" t="s">
        <v>1282</v>
      </c>
      <c r="AFS86" s="135">
        <v>6.48</v>
      </c>
      <c r="AFT86" s="135">
        <v>1.8900000000000001</v>
      </c>
      <c r="AFU86" s="135">
        <v>0.33706666666666668</v>
      </c>
      <c r="AFV86" s="135" t="s">
        <v>1282</v>
      </c>
      <c r="AFW86" s="135">
        <v>0.36595744680851067</v>
      </c>
      <c r="AFX86" s="135" t="s">
        <v>1282</v>
      </c>
      <c r="AFY86" s="135" t="s">
        <v>158</v>
      </c>
      <c r="AFZ86" s="135" t="s">
        <v>158</v>
      </c>
      <c r="AGA86" s="135" t="s">
        <v>158</v>
      </c>
      <c r="AGB86" s="135" t="s">
        <v>158</v>
      </c>
      <c r="AGC86" s="135" t="s">
        <v>158</v>
      </c>
      <c r="AGD86" s="135" t="s">
        <v>158</v>
      </c>
      <c r="AGE86" s="135" t="s">
        <v>158</v>
      </c>
      <c r="AGF86" s="135" t="s">
        <v>158</v>
      </c>
      <c r="AGG86" s="135" t="s">
        <v>158</v>
      </c>
      <c r="AGH86" s="135" t="s">
        <v>158</v>
      </c>
      <c r="AGI86" s="135" t="s">
        <v>158</v>
      </c>
      <c r="AGJ86" s="135" t="s">
        <v>158</v>
      </c>
      <c r="AGK86" s="135" t="s">
        <v>158</v>
      </c>
      <c r="AGL86" s="135" t="s">
        <v>158</v>
      </c>
    </row>
    <row r="87" spans="1:870" x14ac:dyDescent="0.2">
      <c r="A87" s="7">
        <v>85</v>
      </c>
      <c r="B87" s="1" t="s">
        <v>491</v>
      </c>
      <c r="C87" s="1" t="s">
        <v>492</v>
      </c>
      <c r="D87" s="94">
        <v>0.37</v>
      </c>
      <c r="E87" s="95">
        <v>0.38</v>
      </c>
      <c r="F87" s="57">
        <v>1.52</v>
      </c>
      <c r="G87" s="58" t="s">
        <v>159</v>
      </c>
      <c r="H87" s="58">
        <v>1.52</v>
      </c>
      <c r="I87" s="226" t="s">
        <v>5</v>
      </c>
      <c r="J87" s="58" t="s">
        <v>159</v>
      </c>
      <c r="K87" s="58" t="s">
        <v>1320</v>
      </c>
      <c r="L87" s="226" t="s">
        <v>493</v>
      </c>
      <c r="M87" s="151">
        <v>1.5</v>
      </c>
      <c r="N87" s="124">
        <v>1.46</v>
      </c>
      <c r="O87" s="124">
        <v>1.3800000000000001</v>
      </c>
      <c r="P87" s="124">
        <v>1.32</v>
      </c>
      <c r="Q87" s="124">
        <v>1.28</v>
      </c>
      <c r="R87" s="124">
        <v>1.28</v>
      </c>
      <c r="S87" s="124">
        <v>1.24</v>
      </c>
      <c r="T87" s="124">
        <v>1.2</v>
      </c>
      <c r="U87" s="124">
        <v>1.1599999999999999</v>
      </c>
      <c r="V87" s="124">
        <v>1.1200000000000001</v>
      </c>
      <c r="W87" s="124">
        <v>1.04</v>
      </c>
      <c r="X87" s="124">
        <v>0.96</v>
      </c>
      <c r="Y87" s="124">
        <v>1.36</v>
      </c>
      <c r="Z87" s="124">
        <v>1.32</v>
      </c>
      <c r="AA87" s="124">
        <v>1.28</v>
      </c>
      <c r="AB87" s="124">
        <v>1.03</v>
      </c>
      <c r="AC87" s="124">
        <v>0.8</v>
      </c>
      <c r="AD87" s="124">
        <v>0.62666666666666659</v>
      </c>
      <c r="AE87" s="124">
        <v>0.6</v>
      </c>
      <c r="AF87" s="124">
        <v>0.52</v>
      </c>
      <c r="AG87" s="124">
        <v>0.52</v>
      </c>
      <c r="AH87" s="124">
        <v>0.48666666666666664</v>
      </c>
      <c r="AI87" s="124">
        <v>0.48</v>
      </c>
      <c r="AJ87" s="143">
        <v>0.48</v>
      </c>
      <c r="AK87" s="137">
        <v>0.33333333333333331</v>
      </c>
      <c r="AL87" s="137">
        <v>0.19666666666666666</v>
      </c>
      <c r="AM87" s="137">
        <v>0.13333333333333333</v>
      </c>
      <c r="AN87" s="137">
        <v>0.13333333333333333</v>
      </c>
      <c r="AO87" s="137">
        <v>0.13333333333333333</v>
      </c>
      <c r="AP87" s="137">
        <v>0.12</v>
      </c>
      <c r="AQ87" s="137">
        <v>0.12</v>
      </c>
      <c r="AR87" s="137">
        <v>0.10666666666666667</v>
      </c>
      <c r="AS87" s="137">
        <v>0.10666666666666667</v>
      </c>
      <c r="AT87" s="137">
        <v>9.9999999999999992E-2</v>
      </c>
      <c r="AU87" s="137">
        <v>9.9999999999999992E-2</v>
      </c>
      <c r="AV87" s="137" t="s">
        <v>1356</v>
      </c>
      <c r="AW87" s="137" t="s">
        <v>5</v>
      </c>
      <c r="AX87" s="137" t="s">
        <v>5</v>
      </c>
      <c r="AY87" s="137" t="s">
        <v>5</v>
      </c>
      <c r="AZ87" s="137" t="s">
        <v>5</v>
      </c>
      <c r="BA87" s="137" t="s">
        <v>5</v>
      </c>
      <c r="BB87" s="137" t="s">
        <v>5</v>
      </c>
      <c r="BC87" s="137" t="s">
        <v>5</v>
      </c>
      <c r="BD87" s="137" t="s">
        <v>5</v>
      </c>
      <c r="BE87" s="137" t="s">
        <v>5</v>
      </c>
      <c r="BF87" s="137" t="s">
        <v>5</v>
      </c>
      <c r="BG87" s="137" t="s">
        <v>5</v>
      </c>
      <c r="BH87" s="137" t="s">
        <v>5</v>
      </c>
      <c r="BI87" s="137" t="s">
        <v>5</v>
      </c>
      <c r="BJ87" s="137" t="s">
        <v>5</v>
      </c>
      <c r="BK87" s="137" t="s">
        <v>5</v>
      </c>
      <c r="BL87" s="137" t="s">
        <v>5</v>
      </c>
      <c r="BM87" s="126">
        <v>2.7397260273972712E-2</v>
      </c>
      <c r="BN87" s="125">
        <v>5.7971014492753437E-2</v>
      </c>
      <c r="BO87" s="125">
        <v>4.5454545454545414E-2</v>
      </c>
      <c r="BP87" s="125">
        <v>3.125E-2</v>
      </c>
      <c r="BQ87" s="125">
        <v>0</v>
      </c>
      <c r="BR87" s="125">
        <v>3.2258064516129004E-2</v>
      </c>
      <c r="BS87" s="125">
        <v>3.3333333333333437E-2</v>
      </c>
      <c r="BT87" s="125">
        <v>3.4482758620689724E-2</v>
      </c>
      <c r="BU87" s="125">
        <v>3.5714285714285587E-2</v>
      </c>
      <c r="BV87" s="125">
        <v>7.6923076923077094E-2</v>
      </c>
      <c r="BW87" s="125">
        <v>8.3333333333333481E-2</v>
      </c>
      <c r="BX87" s="125">
        <v>-0.29411764705882359</v>
      </c>
      <c r="BY87" s="125">
        <v>3.0303030303030276E-2</v>
      </c>
      <c r="BZ87" s="125">
        <v>3.125E-2</v>
      </c>
      <c r="CA87" s="125">
        <v>0.24271844660194164</v>
      </c>
      <c r="CB87" s="125">
        <v>0.28749999999999987</v>
      </c>
      <c r="CC87" s="125">
        <v>0.27659574468085135</v>
      </c>
      <c r="CD87" s="125">
        <v>4.4444444444444287E-2</v>
      </c>
      <c r="CE87" s="125">
        <v>0.15384615384615374</v>
      </c>
      <c r="CF87" s="125">
        <v>0</v>
      </c>
      <c r="CG87" s="125">
        <v>6.8493150684931559E-2</v>
      </c>
      <c r="CH87" s="125">
        <v>1.388888888888884E-2</v>
      </c>
      <c r="CI87" s="125">
        <v>0</v>
      </c>
      <c r="CJ87" s="125">
        <v>0.43999999999999995</v>
      </c>
      <c r="CK87" s="125">
        <v>0.69491525423728806</v>
      </c>
      <c r="CL87" s="125">
        <v>0.47499999999999987</v>
      </c>
      <c r="CM87" s="125">
        <v>0</v>
      </c>
      <c r="CN87" s="125">
        <v>0</v>
      </c>
      <c r="CO87" s="125">
        <v>0.11111111111111116</v>
      </c>
      <c r="CP87" s="125">
        <v>0</v>
      </c>
      <c r="CQ87" s="125">
        <v>0.12499999999999978</v>
      </c>
      <c r="CR87" s="125">
        <v>0</v>
      </c>
      <c r="CS87" s="125">
        <v>6.6666666666666874E-2</v>
      </c>
      <c r="CT87" s="125">
        <v>0</v>
      </c>
      <c r="CU87" s="125" t="s">
        <v>158</v>
      </c>
      <c r="CV87" s="125" t="s">
        <v>158</v>
      </c>
      <c r="CW87" s="125" t="s">
        <v>158</v>
      </c>
      <c r="CX87" s="125" t="s">
        <v>158</v>
      </c>
      <c r="CY87" s="125" t="s">
        <v>158</v>
      </c>
      <c r="CZ87" s="125" t="s">
        <v>158</v>
      </c>
      <c r="DA87" s="125" t="s">
        <v>158</v>
      </c>
      <c r="DB87" s="125" t="s">
        <v>158</v>
      </c>
      <c r="DC87" s="125" t="s">
        <v>158</v>
      </c>
      <c r="DD87" s="125" t="s">
        <v>158</v>
      </c>
      <c r="DE87" s="125" t="s">
        <v>158</v>
      </c>
      <c r="DF87" s="125" t="s">
        <v>158</v>
      </c>
      <c r="DG87" s="125" t="s">
        <v>158</v>
      </c>
      <c r="DH87" s="125" t="s">
        <v>158</v>
      </c>
      <c r="DI87" s="125" t="s">
        <v>158</v>
      </c>
      <c r="DJ87" s="125" t="s">
        <v>158</v>
      </c>
      <c r="DK87" s="125" t="s">
        <v>158</v>
      </c>
      <c r="DL87" s="127">
        <v>3.8661387222675862E-2</v>
      </c>
      <c r="DM87" s="128">
        <v>3.8219894287437321E-2</v>
      </c>
      <c r="DN87" s="128">
        <v>3.7378114842903577E-2</v>
      </c>
      <c r="DO87" s="128">
        <v>3.9806996381182153E-2</v>
      </c>
      <c r="DP87" s="128">
        <v>3.9912690988462736E-2</v>
      </c>
      <c r="DQ87" s="128">
        <v>3.7937166567871959E-2</v>
      </c>
      <c r="DR87" s="128">
        <v>3.7575757575757575E-2</v>
      </c>
      <c r="DS87" s="128">
        <v>4.0147206423553024E-2</v>
      </c>
      <c r="DT87" s="128">
        <v>4.3889519485433216E-2</v>
      </c>
      <c r="DU87" s="128">
        <v>3.8620689655172416E-2</v>
      </c>
      <c r="DV87" s="128">
        <v>4.3551088777219436E-2</v>
      </c>
      <c r="DW87" s="128">
        <v>4.2666666666666665E-2</v>
      </c>
      <c r="DX87" s="128">
        <v>5.9130434782608703E-2</v>
      </c>
      <c r="DY87" s="128">
        <v>6.7346938775510207E-2</v>
      </c>
      <c r="DZ87" s="128">
        <v>6.0263653483992471E-2</v>
      </c>
      <c r="EA87" s="128">
        <v>4.5414462081128752E-2</v>
      </c>
      <c r="EB87" s="128">
        <v>4.3243243243243246E-2</v>
      </c>
      <c r="EC87" s="128">
        <v>4.8843855546895291E-2</v>
      </c>
      <c r="ED87" s="128">
        <v>6.1664953751284682E-2</v>
      </c>
      <c r="EE87" s="128">
        <v>6.1176470588235297E-2</v>
      </c>
      <c r="EF87" s="128">
        <v>7.4179743223965769E-2</v>
      </c>
      <c r="EG87" s="128">
        <v>8.5983510011778549E-2</v>
      </c>
      <c r="EH87" s="128">
        <v>1.1999999999999999E-3</v>
      </c>
      <c r="EI87" s="128">
        <v>9.5049504950495051E-2</v>
      </c>
      <c r="EJ87" s="128">
        <v>6.9589422407794005E-2</v>
      </c>
      <c r="EK87" s="128">
        <v>4.8321048321048318E-2</v>
      </c>
      <c r="EL87" s="128">
        <v>4.3149946062567425E-2</v>
      </c>
      <c r="EM87" s="127">
        <v>4.2438673239826384E-2</v>
      </c>
      <c r="EN87" s="128">
        <v>4.1972811501446418E-2</v>
      </c>
      <c r="EO87" s="128">
        <v>4.7260273972602747E-2</v>
      </c>
      <c r="EP87" s="128">
        <v>4.4444444444444446E-2</v>
      </c>
      <c r="EQ87" s="128">
        <v>4.4475330090340513E-2</v>
      </c>
      <c r="ER87" s="128">
        <v>4.1410546748625043E-2</v>
      </c>
      <c r="ES87" s="128">
        <v>4.3631245601688948E-2</v>
      </c>
      <c r="ET87" s="128">
        <v>4.5454545454545456E-2</v>
      </c>
      <c r="EU87" s="128">
        <v>4.7579983593109103E-2</v>
      </c>
      <c r="EV87" s="128">
        <v>4.6396023198011602E-2</v>
      </c>
      <c r="EW87" s="128">
        <v>4.797047970479705E-2</v>
      </c>
      <c r="EX87" s="128">
        <v>4.7619047619047616E-2</v>
      </c>
      <c r="EY87" s="128">
        <v>6.9886947584789319E-2</v>
      </c>
      <c r="EZ87" s="128">
        <v>8.0243161094224927E-2</v>
      </c>
      <c r="FA87" s="128">
        <v>7.42890307603018E-2</v>
      </c>
      <c r="FB87" s="128">
        <v>5.3898482469911045E-2</v>
      </c>
      <c r="FC87" s="128">
        <v>5.5210489993098688E-2</v>
      </c>
      <c r="FD87" s="128">
        <v>6.0198527057316674E-2</v>
      </c>
      <c r="FE87" s="128">
        <v>7.159904534606204E-2</v>
      </c>
      <c r="FF87" s="128">
        <v>6.7620286085825751E-2</v>
      </c>
      <c r="FG87" s="128">
        <v>8.1123244929797195E-2</v>
      </c>
      <c r="FH87" s="128">
        <v>9.9726775956284153E-2</v>
      </c>
      <c r="FI87" s="128">
        <v>3.8219603471613978E-3</v>
      </c>
      <c r="FJ87" s="128">
        <v>0.10572687224669602</v>
      </c>
      <c r="FK87" s="128">
        <v>7.7519379844961239E-2</v>
      </c>
      <c r="FL87" s="128">
        <v>5.493482309124767E-2</v>
      </c>
      <c r="FM87" s="128">
        <v>5.772005772005772E-2</v>
      </c>
      <c r="FN87" s="127">
        <v>4.9692897875961609E-2</v>
      </c>
      <c r="FO87" s="128">
        <v>4.8280423280423285E-2</v>
      </c>
      <c r="FP87" s="128">
        <v>8.5927770859277719E-2</v>
      </c>
      <c r="FQ87" s="128">
        <v>4.8493754592211613E-2</v>
      </c>
      <c r="FR87" s="128">
        <v>4.8301886792452828E-2</v>
      </c>
      <c r="FS87" s="128">
        <v>4.6920821114369501E-2</v>
      </c>
      <c r="FT87" s="128">
        <v>5.1495016611295685E-2</v>
      </c>
      <c r="FU87" s="128">
        <v>5.1238257899231421E-2</v>
      </c>
      <c r="FV87" s="128">
        <v>5.2895576835385316E-2</v>
      </c>
      <c r="FW87" s="128">
        <v>5.1684356252884173E-2</v>
      </c>
      <c r="FX87" s="128">
        <v>5.4025974025974026E-2</v>
      </c>
      <c r="FY87" s="128">
        <v>5.3781512605042013E-2</v>
      </c>
      <c r="FZ87" s="128">
        <v>7.9905992949471219E-2</v>
      </c>
      <c r="GA87" s="128">
        <v>8.8709677419354843E-2</v>
      </c>
      <c r="GB87" s="128">
        <v>9.8461538461538461E-2</v>
      </c>
      <c r="GC87" s="128">
        <v>7.3153409090909088E-2</v>
      </c>
      <c r="GD87" s="128">
        <v>7.5187969924812026E-2</v>
      </c>
      <c r="GE87" s="128">
        <v>7.0570570570570562E-2</v>
      </c>
      <c r="GF87" s="128">
        <v>7.792207792207792E-2</v>
      </c>
      <c r="GG87" s="128">
        <v>7.6809453471196457E-2</v>
      </c>
      <c r="GH87" s="128">
        <v>9.7560975609756101E-2</v>
      </c>
      <c r="GI87" s="128">
        <v>0.12977777777777777</v>
      </c>
      <c r="GJ87" s="128">
        <v>0.14678899082568805</v>
      </c>
      <c r="GK87" s="128">
        <v>0.12</v>
      </c>
      <c r="GL87" s="128">
        <v>9.8619329388560162E-2</v>
      </c>
      <c r="GM87" s="128">
        <v>7.0743405275779381E-2</v>
      </c>
      <c r="GN87" s="128">
        <v>7.6190476190476183E-2</v>
      </c>
      <c r="GO87" s="109">
        <v>3.16</v>
      </c>
      <c r="GP87" s="129">
        <v>2.82</v>
      </c>
      <c r="GQ87" s="129">
        <v>1.68</v>
      </c>
      <c r="GR87" s="129">
        <v>1.77</v>
      </c>
      <c r="GS87" s="129">
        <v>1.36</v>
      </c>
      <c r="GT87" s="129">
        <v>1.57</v>
      </c>
      <c r="GU87" s="129">
        <v>1.43</v>
      </c>
      <c r="GV87" s="129">
        <v>1.29</v>
      </c>
      <c r="GW87" s="129">
        <v>1.32</v>
      </c>
      <c r="GX87" s="129">
        <v>1.34</v>
      </c>
      <c r="GY87" s="129">
        <v>1.19</v>
      </c>
      <c r="GZ87" s="129">
        <v>1.44</v>
      </c>
      <c r="HA87" s="129">
        <v>1.69</v>
      </c>
      <c r="HB87" s="129">
        <v>1.56</v>
      </c>
      <c r="HC87" s="129">
        <v>1.31</v>
      </c>
      <c r="HD87" s="129">
        <v>1.1200000000000001</v>
      </c>
      <c r="HE87" s="129" t="s">
        <v>158</v>
      </c>
      <c r="HF87" s="231" t="s">
        <v>158</v>
      </c>
      <c r="HG87" s="231" t="s">
        <v>158</v>
      </c>
      <c r="HH87" s="231" t="s">
        <v>158</v>
      </c>
      <c r="HI87" s="231" t="s">
        <v>158</v>
      </c>
      <c r="HJ87" s="231" t="s">
        <v>158</v>
      </c>
      <c r="HK87" s="231" t="s">
        <v>158</v>
      </c>
      <c r="HL87" s="231" t="s">
        <v>158</v>
      </c>
      <c r="HM87" s="231" t="s">
        <v>158</v>
      </c>
      <c r="HN87" s="231" t="s">
        <v>158</v>
      </c>
      <c r="HO87" s="231" t="s">
        <v>158</v>
      </c>
      <c r="HP87" s="232">
        <v>9.5696202531645564</v>
      </c>
      <c r="HQ87" s="131">
        <v>5.6950351063829796</v>
      </c>
      <c r="HR87" s="131">
        <v>16.178571428571431</v>
      </c>
      <c r="HS87" s="131">
        <v>14.971751412429379</v>
      </c>
      <c r="HT87" s="131">
        <v>20.919117647058822</v>
      </c>
      <c r="HU87" s="131">
        <v>15.337579617834393</v>
      </c>
      <c r="HV87" s="131">
        <v>16.37762237762238</v>
      </c>
      <c r="HW87" s="131">
        <v>17</v>
      </c>
      <c r="HX87" s="131">
        <v>16.924242424242422</v>
      </c>
      <c r="HY87" s="131">
        <v>14.432835820895521</v>
      </c>
      <c r="HZ87" s="131">
        <v>15.000000000000002</v>
      </c>
      <c r="IA87" s="131">
        <v>11.819444444444445</v>
      </c>
      <c r="IB87" s="131">
        <v>8.8047337278106514</v>
      </c>
      <c r="IC87" s="131">
        <v>8.3333333333333339</v>
      </c>
      <c r="ID87" s="131">
        <v>11.458015267175572</v>
      </c>
      <c r="IE87" s="131">
        <v>9.4970267857142847</v>
      </c>
      <c r="IF87" s="131" t="s">
        <v>158</v>
      </c>
      <c r="IG87" s="131" t="s">
        <v>158</v>
      </c>
      <c r="IH87" s="131" t="s">
        <v>158</v>
      </c>
      <c r="II87" s="131" t="s">
        <v>158</v>
      </c>
      <c r="IJ87" s="131" t="s">
        <v>158</v>
      </c>
      <c r="IK87" s="131" t="s">
        <v>158</v>
      </c>
      <c r="IL87" s="131" t="s">
        <v>158</v>
      </c>
      <c r="IM87" s="131" t="s">
        <v>158</v>
      </c>
      <c r="IN87" s="131" t="s">
        <v>158</v>
      </c>
      <c r="IO87" s="131" t="s">
        <v>158</v>
      </c>
      <c r="IP87" s="131" t="s">
        <v>158</v>
      </c>
      <c r="IQ87" s="130">
        <v>11.05749156286247</v>
      </c>
      <c r="IR87" s="131">
        <v>10.489375862411347</v>
      </c>
      <c r="IS87" s="131">
        <v>17.486411494047619</v>
      </c>
      <c r="IT87" s="131">
        <v>16.365138316384183</v>
      </c>
      <c r="IU87" s="131">
        <v>22.76277244117647</v>
      </c>
      <c r="IV87" s="131">
        <v>18.129865535031847</v>
      </c>
      <c r="IW87" s="131">
        <v>18.603384615384616</v>
      </c>
      <c r="IX87" s="131">
        <v>18.920930232558138</v>
      </c>
      <c r="IY87" s="131">
        <v>18.471296628787879</v>
      </c>
      <c r="IZ87" s="131">
        <v>16.360045014925372</v>
      </c>
      <c r="JA87" s="131">
        <v>16.846195050420167</v>
      </c>
      <c r="JB87" s="131">
        <v>13.685203631944445</v>
      </c>
      <c r="JC87" s="131">
        <v>9.8500355029585815</v>
      </c>
      <c r="JD87" s="131">
        <v>10.845923993589743</v>
      </c>
      <c r="JE87" s="131">
        <v>14.868320610687022</v>
      </c>
      <c r="JF87" s="131">
        <v>13.190393562499999</v>
      </c>
      <c r="JG87" s="131" t="s">
        <v>158</v>
      </c>
      <c r="JH87" s="131" t="s">
        <v>158</v>
      </c>
      <c r="JI87" s="131" t="s">
        <v>158</v>
      </c>
      <c r="JJ87" s="131" t="s">
        <v>158</v>
      </c>
      <c r="JK87" s="131" t="s">
        <v>158</v>
      </c>
      <c r="JL87" s="131" t="s">
        <v>158</v>
      </c>
      <c r="JM87" s="131" t="s">
        <v>158</v>
      </c>
      <c r="JN87" s="131" t="s">
        <v>158</v>
      </c>
      <c r="JO87" s="131" t="s">
        <v>158</v>
      </c>
      <c r="JP87" s="131" t="s">
        <v>158</v>
      </c>
      <c r="JQ87" s="131" t="s">
        <v>158</v>
      </c>
      <c r="JR87" s="130">
        <v>12.088607911392405</v>
      </c>
      <c r="JS87" s="131">
        <v>13.092197872340426</v>
      </c>
      <c r="JT87" s="131">
        <v>19.738095238095237</v>
      </c>
      <c r="JU87" s="131">
        <v>18.1864406779661</v>
      </c>
      <c r="JV87" s="131">
        <v>24.808823529411764</v>
      </c>
      <c r="JW87" s="131">
        <v>21.019108280254777</v>
      </c>
      <c r="JX87" s="131">
        <v>21.34965034965035</v>
      </c>
      <c r="JY87" s="131">
        <v>20.728682170542633</v>
      </c>
      <c r="JZ87" s="131">
        <v>21.969696969696969</v>
      </c>
      <c r="KA87" s="131">
        <v>17.820895522388057</v>
      </c>
      <c r="KB87" s="131">
        <v>18.907563025210084</v>
      </c>
      <c r="KC87" s="131">
        <v>15.972222222222223</v>
      </c>
      <c r="KD87" s="131">
        <v>11.597633136094675</v>
      </c>
      <c r="KE87" s="131">
        <v>12.814102564102562</v>
      </c>
      <c r="KF87" s="131">
        <v>17.31297709923664</v>
      </c>
      <c r="KG87" s="131">
        <v>16.517857142857142</v>
      </c>
      <c r="KH87" s="131" t="s">
        <v>158</v>
      </c>
      <c r="KI87" s="131" t="s">
        <v>158</v>
      </c>
      <c r="KJ87" s="131" t="s">
        <v>158</v>
      </c>
      <c r="KK87" s="131" t="s">
        <v>158</v>
      </c>
      <c r="KL87" s="131" t="s">
        <v>158</v>
      </c>
      <c r="KM87" s="131" t="s">
        <v>158</v>
      </c>
      <c r="KN87" s="131" t="s">
        <v>158</v>
      </c>
      <c r="KO87" s="131" t="s">
        <v>158</v>
      </c>
      <c r="KP87" s="131" t="s">
        <v>158</v>
      </c>
      <c r="KQ87" s="131" t="s">
        <v>158</v>
      </c>
      <c r="KR87" s="131" t="s">
        <v>158</v>
      </c>
      <c r="KS87" s="116" t="s">
        <v>158</v>
      </c>
      <c r="KT87" s="132">
        <v>48.872959310516286</v>
      </c>
      <c r="KU87" s="132">
        <v>42.734693877551024</v>
      </c>
      <c r="KV87" s="132">
        <v>41.081632653061227</v>
      </c>
      <c r="KW87" s="132">
        <v>39.877551020408163</v>
      </c>
      <c r="KX87" s="132">
        <v>37.632653061224488</v>
      </c>
      <c r="KY87" s="132">
        <v>36.653061224489797</v>
      </c>
      <c r="KZ87" s="132">
        <v>33.142857142857146</v>
      </c>
      <c r="LA87" s="132">
        <v>31.489795918367346</v>
      </c>
      <c r="LB87" s="132">
        <v>30.897959183673468</v>
      </c>
      <c r="LC87" s="132">
        <v>30.510204081632654</v>
      </c>
      <c r="LD87" s="132">
        <v>29.551020408163264</v>
      </c>
      <c r="LE87" s="132" t="s">
        <v>158</v>
      </c>
      <c r="LF87" s="132" t="s">
        <v>158</v>
      </c>
      <c r="LG87" s="132" t="s">
        <v>158</v>
      </c>
      <c r="LH87" s="132" t="s">
        <v>158</v>
      </c>
      <c r="LI87" s="132" t="s">
        <v>158</v>
      </c>
      <c r="LJ87" s="132" t="s">
        <v>158</v>
      </c>
      <c r="LK87" s="132" t="s">
        <v>158</v>
      </c>
      <c r="LL87" s="132" t="s">
        <v>158</v>
      </c>
      <c r="LM87" s="132" t="s">
        <v>158</v>
      </c>
      <c r="LN87" s="132" t="s">
        <v>158</v>
      </c>
      <c r="LO87" s="132" t="s">
        <v>158</v>
      </c>
      <c r="LP87" s="132" t="s">
        <v>158</v>
      </c>
      <c r="LQ87" s="132" t="s">
        <v>158</v>
      </c>
      <c r="LR87" s="132" t="s">
        <v>158</v>
      </c>
      <c r="LS87" s="132" t="s">
        <v>158</v>
      </c>
      <c r="LT87" s="130" t="s">
        <v>158</v>
      </c>
      <c r="LU87" s="131">
        <v>0.3286070503314964</v>
      </c>
      <c r="LV87" s="131">
        <v>0.63601719197707729</v>
      </c>
      <c r="LW87" s="131">
        <v>0.64505712866368603</v>
      </c>
      <c r="LX87" s="131">
        <v>0.71343398157625382</v>
      </c>
      <c r="LY87" s="131">
        <v>0.6398698481561822</v>
      </c>
      <c r="LZ87" s="131">
        <v>0.63896436525612477</v>
      </c>
      <c r="MA87" s="131">
        <v>0.6616810344827585</v>
      </c>
      <c r="MB87" s="131">
        <v>0.70943616331821135</v>
      </c>
      <c r="MC87" s="131">
        <v>0.62593130779392336</v>
      </c>
      <c r="MD87" s="131">
        <v>0.58505016722408032</v>
      </c>
      <c r="ME87" s="131">
        <v>0.57595303867403314</v>
      </c>
      <c r="MF87" s="131" t="s">
        <v>158</v>
      </c>
      <c r="MG87" s="131" t="s">
        <v>158</v>
      </c>
      <c r="MH87" s="131" t="s">
        <v>158</v>
      </c>
      <c r="MI87" s="131" t="s">
        <v>158</v>
      </c>
      <c r="MJ87" s="131" t="s">
        <v>158</v>
      </c>
      <c r="MK87" s="131" t="s">
        <v>158</v>
      </c>
      <c r="ML87" s="131" t="s">
        <v>158</v>
      </c>
      <c r="MM87" s="131" t="s">
        <v>158</v>
      </c>
      <c r="MN87" s="131" t="s">
        <v>158</v>
      </c>
      <c r="MO87" s="131" t="s">
        <v>158</v>
      </c>
      <c r="MP87" s="131" t="s">
        <v>158</v>
      </c>
      <c r="MQ87" s="131" t="s">
        <v>158</v>
      </c>
      <c r="MR87" s="131" t="s">
        <v>158</v>
      </c>
      <c r="MS87" s="131" t="s">
        <v>158</v>
      </c>
      <c r="MT87" s="131" t="s">
        <v>158</v>
      </c>
      <c r="MU87" s="130" t="s">
        <v>158</v>
      </c>
      <c r="MV87" s="131">
        <v>0.6052434792021093</v>
      </c>
      <c r="MW87" s="131">
        <v>0.68743142033906401</v>
      </c>
      <c r="MX87" s="131">
        <v>0.70509113074018881</v>
      </c>
      <c r="MY87" s="131">
        <v>0.77631072440122828</v>
      </c>
      <c r="MZ87" s="131">
        <v>0.75636147267353582</v>
      </c>
      <c r="NA87" s="131">
        <v>0.72580131403118042</v>
      </c>
      <c r="NB87" s="131">
        <v>0.73644827586206896</v>
      </c>
      <c r="NC87" s="131">
        <v>0.77428610884640314</v>
      </c>
      <c r="ND87" s="131">
        <v>0.70951159556142673</v>
      </c>
      <c r="NE87" s="131">
        <v>0.65705794875585277</v>
      </c>
      <c r="NF87" s="131">
        <v>0.66687014383287291</v>
      </c>
      <c r="NG87" s="131" t="s">
        <v>158</v>
      </c>
      <c r="NH87" s="131" t="s">
        <v>158</v>
      </c>
      <c r="NI87" s="131" t="s">
        <v>158</v>
      </c>
      <c r="NJ87" s="131" t="s">
        <v>158</v>
      </c>
      <c r="NK87" s="131" t="s">
        <v>158</v>
      </c>
      <c r="NL87" s="131" t="s">
        <v>158</v>
      </c>
      <c r="NM87" s="131" t="s">
        <v>158</v>
      </c>
      <c r="NN87" s="131" t="s">
        <v>158</v>
      </c>
      <c r="NO87" s="131" t="s">
        <v>158</v>
      </c>
      <c r="NP87" s="131" t="s">
        <v>158</v>
      </c>
      <c r="NQ87" s="131" t="s">
        <v>158</v>
      </c>
      <c r="NR87" s="131" t="s">
        <v>158</v>
      </c>
      <c r="NS87" s="131" t="s">
        <v>158</v>
      </c>
      <c r="NT87" s="131" t="s">
        <v>158</v>
      </c>
      <c r="NU87" s="131" t="s">
        <v>158</v>
      </c>
      <c r="NV87" s="130" t="s">
        <v>158</v>
      </c>
      <c r="NW87" s="131">
        <v>0.75542792007799908</v>
      </c>
      <c r="NX87" s="131">
        <v>0.77595033428844307</v>
      </c>
      <c r="NY87" s="131">
        <v>0.78356184798807738</v>
      </c>
      <c r="NZ87" s="131">
        <v>0.84609007164790184</v>
      </c>
      <c r="OA87" s="131">
        <v>0.87689804772234281</v>
      </c>
      <c r="OB87" s="131">
        <v>0.83294543429844103</v>
      </c>
      <c r="OC87" s="131">
        <v>0.80681034482758607</v>
      </c>
      <c r="OD87" s="131">
        <v>0.92093324692158141</v>
      </c>
      <c r="OE87" s="131">
        <v>0.77286657859973584</v>
      </c>
      <c r="OF87" s="131">
        <v>0.73745819397993306</v>
      </c>
      <c r="OG87" s="131">
        <v>0.77831491712707179</v>
      </c>
      <c r="OH87" s="131" t="s">
        <v>158</v>
      </c>
      <c r="OI87" s="131" t="s">
        <v>158</v>
      </c>
      <c r="OJ87" s="131" t="s">
        <v>158</v>
      </c>
      <c r="OK87" s="131" t="s">
        <v>158</v>
      </c>
      <c r="OL87" s="131" t="s">
        <v>158</v>
      </c>
      <c r="OM87" s="131" t="s">
        <v>158</v>
      </c>
      <c r="ON87" s="131" t="s">
        <v>158</v>
      </c>
      <c r="OO87" s="131" t="s">
        <v>158</v>
      </c>
      <c r="OP87" s="131" t="s">
        <v>158</v>
      </c>
      <c r="OQ87" s="131" t="s">
        <v>158</v>
      </c>
      <c r="OR87" s="131" t="s">
        <v>158</v>
      </c>
      <c r="OS87" s="131" t="s">
        <v>158</v>
      </c>
      <c r="OT87" s="131" t="s">
        <v>158</v>
      </c>
      <c r="OU87" s="131" t="s">
        <v>158</v>
      </c>
      <c r="OV87" s="131" t="s">
        <v>158</v>
      </c>
      <c r="OW87" s="378" t="s">
        <v>158</v>
      </c>
      <c r="OX87" s="132">
        <v>7.0232866495400676</v>
      </c>
      <c r="OY87" s="132">
        <v>3.2857142857142856</v>
      </c>
      <c r="OZ87" s="132">
        <v>2.5918367346938775</v>
      </c>
      <c r="PA87" s="132">
        <v>2.8775510204081631</v>
      </c>
      <c r="PB87" s="132">
        <v>2.5714285714285716</v>
      </c>
      <c r="PC87" s="132">
        <v>2.7142857142857144</v>
      </c>
      <c r="PD87" s="132">
        <v>2.3673469387755102</v>
      </c>
      <c r="PE87" s="132">
        <v>1.6326530612244898</v>
      </c>
      <c r="PF87" s="132">
        <v>2.6326530612244898</v>
      </c>
      <c r="PG87" s="132">
        <v>2.3469387755102042</v>
      </c>
      <c r="PH87" s="132">
        <v>2.2653061224489797</v>
      </c>
      <c r="PI87" s="132" t="s">
        <v>158</v>
      </c>
      <c r="PJ87" s="132" t="s">
        <v>158</v>
      </c>
      <c r="PK87" s="132" t="s">
        <v>158</v>
      </c>
      <c r="PL87" s="132" t="s">
        <v>158</v>
      </c>
      <c r="PM87" s="132" t="s">
        <v>158</v>
      </c>
      <c r="PN87" s="132" t="s">
        <v>158</v>
      </c>
      <c r="PO87" s="132" t="s">
        <v>158</v>
      </c>
      <c r="PP87" s="132" t="s">
        <v>158</v>
      </c>
      <c r="PQ87" s="132" t="s">
        <v>158</v>
      </c>
      <c r="PR87" s="132" t="s">
        <v>158</v>
      </c>
      <c r="PS87" s="132" t="s">
        <v>158</v>
      </c>
      <c r="PT87" s="132" t="s">
        <v>158</v>
      </c>
      <c r="PU87" s="132" t="s">
        <v>158</v>
      </c>
      <c r="PV87" s="132" t="s">
        <v>158</v>
      </c>
      <c r="PW87" s="132" t="s">
        <v>158</v>
      </c>
      <c r="PX87" s="130" t="s">
        <v>158</v>
      </c>
      <c r="PY87" s="131">
        <v>2.2866785596814161</v>
      </c>
      <c r="PZ87" s="131">
        <v>8.2721739130434777</v>
      </c>
      <c r="QA87" s="131">
        <v>10.224409448818898</v>
      </c>
      <c r="QB87" s="131">
        <v>9.886879432624113</v>
      </c>
      <c r="QC87" s="131">
        <v>9.3644444444444428</v>
      </c>
      <c r="QD87" s="131">
        <v>8.6284210526315785</v>
      </c>
      <c r="QE87" s="131">
        <v>9.2635344827586206</v>
      </c>
      <c r="QF87" s="131">
        <v>13.683249999999999</v>
      </c>
      <c r="QG87" s="131">
        <v>7.3462015503875966</v>
      </c>
      <c r="QH87" s="131">
        <v>7.6056521739130432</v>
      </c>
      <c r="QI87" s="131">
        <v>7.5133333333333328</v>
      </c>
      <c r="QJ87" s="131" t="s">
        <v>158</v>
      </c>
      <c r="QK87" s="131" t="s">
        <v>158</v>
      </c>
      <c r="QL87" s="131" t="s">
        <v>158</v>
      </c>
      <c r="QM87" s="131" t="s">
        <v>158</v>
      </c>
      <c r="QN87" s="131" t="s">
        <v>158</v>
      </c>
      <c r="QO87" s="131" t="s">
        <v>158</v>
      </c>
      <c r="QP87" s="131" t="s">
        <v>158</v>
      </c>
      <c r="QQ87" s="131" t="s">
        <v>158</v>
      </c>
      <c r="QR87" s="131" t="s">
        <v>158</v>
      </c>
      <c r="QS87" s="131" t="s">
        <v>158</v>
      </c>
      <c r="QT87" s="131" t="s">
        <v>158</v>
      </c>
      <c r="QU87" s="131" t="s">
        <v>158</v>
      </c>
      <c r="QV87" s="131" t="s">
        <v>158</v>
      </c>
      <c r="QW87" s="131" t="s">
        <v>158</v>
      </c>
      <c r="QX87" s="131" t="s">
        <v>158</v>
      </c>
      <c r="QY87" s="130" t="s">
        <v>158</v>
      </c>
      <c r="QZ87" s="131">
        <v>4.2117090484890145</v>
      </c>
      <c r="RA87" s="131">
        <v>8.94087822478261</v>
      </c>
      <c r="RB87" s="131">
        <v>11.175972017165355</v>
      </c>
      <c r="RC87" s="131">
        <v>10.758235145248229</v>
      </c>
      <c r="RD87" s="131">
        <v>11.069290123888887</v>
      </c>
      <c r="RE87" s="131">
        <v>9.8010463157894741</v>
      </c>
      <c r="RF87" s="131">
        <v>10.310275862068966</v>
      </c>
      <c r="RG87" s="131">
        <v>14.934043324375001</v>
      </c>
      <c r="RH87" s="131">
        <v>8.3271360905426359</v>
      </c>
      <c r="RI87" s="131">
        <v>8.5417533338260849</v>
      </c>
      <c r="RJ87" s="131">
        <v>8.6993510654954953</v>
      </c>
      <c r="RK87" s="131" t="s">
        <v>158</v>
      </c>
      <c r="RL87" s="131" t="s">
        <v>158</v>
      </c>
      <c r="RM87" s="131" t="s">
        <v>158</v>
      </c>
      <c r="RN87" s="131" t="s">
        <v>158</v>
      </c>
      <c r="RO87" s="131" t="s">
        <v>158</v>
      </c>
      <c r="RP87" s="131" t="s">
        <v>158</v>
      </c>
      <c r="RQ87" s="131" t="s">
        <v>158</v>
      </c>
      <c r="RR87" s="131" t="s">
        <v>158</v>
      </c>
      <c r="RS87" s="131" t="s">
        <v>158</v>
      </c>
      <c r="RT87" s="131" t="s">
        <v>158</v>
      </c>
      <c r="RU87" s="131" t="s">
        <v>158</v>
      </c>
      <c r="RV87" s="131" t="s">
        <v>158</v>
      </c>
      <c r="RW87" s="131" t="s">
        <v>158</v>
      </c>
      <c r="RX87" s="131" t="s">
        <v>158</v>
      </c>
      <c r="RY87" s="131" t="s">
        <v>158</v>
      </c>
      <c r="RZ87" s="130" t="s">
        <v>158</v>
      </c>
      <c r="SA87" s="131">
        <v>5.2567978273274338</v>
      </c>
      <c r="SB87" s="131">
        <v>10.092173913043478</v>
      </c>
      <c r="SC87" s="131">
        <v>12.419763779527559</v>
      </c>
      <c r="SD87" s="131">
        <v>11.725248226950356</v>
      </c>
      <c r="SE87" s="131">
        <v>12.833333333333332</v>
      </c>
      <c r="SF87" s="131">
        <v>11.247894736842104</v>
      </c>
      <c r="SG87" s="131">
        <v>11.295344827586206</v>
      </c>
      <c r="SH87" s="131">
        <v>17.762499999999999</v>
      </c>
      <c r="SI87" s="131">
        <v>9.0706976744186036</v>
      </c>
      <c r="SJ87" s="131">
        <v>9.586956521739129</v>
      </c>
      <c r="SK87" s="131">
        <v>10.153153153153152</v>
      </c>
      <c r="SL87" s="131" t="s">
        <v>158</v>
      </c>
      <c r="SM87" s="131" t="s">
        <v>158</v>
      </c>
      <c r="SN87" s="131" t="s">
        <v>158</v>
      </c>
      <c r="SO87" s="131" t="s">
        <v>158</v>
      </c>
      <c r="SP87" s="131" t="s">
        <v>158</v>
      </c>
      <c r="SQ87" s="131" t="s">
        <v>158</v>
      </c>
      <c r="SR87" s="131" t="s">
        <v>158</v>
      </c>
      <c r="SS87" s="131" t="s">
        <v>158</v>
      </c>
      <c r="ST87" s="131" t="s">
        <v>158</v>
      </c>
      <c r="SU87" s="131" t="s">
        <v>158</v>
      </c>
      <c r="SV87" s="131" t="s">
        <v>158</v>
      </c>
      <c r="SW87" s="131" t="s">
        <v>158</v>
      </c>
      <c r="SX87" s="131" t="s">
        <v>158</v>
      </c>
      <c r="SY87" s="131" t="s">
        <v>158</v>
      </c>
      <c r="SZ87" s="131" t="s">
        <v>158</v>
      </c>
      <c r="TA87" s="378" t="s">
        <v>158</v>
      </c>
      <c r="TB87" s="132">
        <v>5.4487445098201706</v>
      </c>
      <c r="TC87" s="132">
        <v>0.81632653061224492</v>
      </c>
      <c r="TD87" s="132">
        <v>0.48979591836734693</v>
      </c>
      <c r="TE87" s="132">
        <v>0.38775510204081631</v>
      </c>
      <c r="TF87" s="132">
        <v>0.97959183673469385</v>
      </c>
      <c r="TG87" s="132">
        <v>1.1632653061224489</v>
      </c>
      <c r="TH87" s="132">
        <v>1.3061224489795917</v>
      </c>
      <c r="TI87" s="132">
        <v>0.75510204081632648</v>
      </c>
      <c r="TJ87" s="132">
        <v>1.5918367346938775</v>
      </c>
      <c r="TK87" s="132">
        <v>1.4081632653061225</v>
      </c>
      <c r="TL87" s="132">
        <v>1.510204081632653</v>
      </c>
      <c r="TM87" s="132" t="s">
        <v>158</v>
      </c>
      <c r="TN87" s="132" t="s">
        <v>158</v>
      </c>
      <c r="TO87" s="132" t="s">
        <v>158</v>
      </c>
      <c r="TP87" s="132" t="s">
        <v>158</v>
      </c>
      <c r="TQ87" s="132" t="s">
        <v>158</v>
      </c>
      <c r="TR87" s="132" t="s">
        <v>158</v>
      </c>
      <c r="TS87" s="132" t="s">
        <v>158</v>
      </c>
      <c r="TT87" s="132" t="s">
        <v>158</v>
      </c>
      <c r="TU87" s="132" t="s">
        <v>158</v>
      </c>
      <c r="TV87" s="132" t="s">
        <v>158</v>
      </c>
      <c r="TW87" s="132" t="s">
        <v>158</v>
      </c>
      <c r="TX87" s="132" t="s">
        <v>158</v>
      </c>
      <c r="TY87" s="132" t="s">
        <v>158</v>
      </c>
      <c r="TZ87" s="132" t="s">
        <v>158</v>
      </c>
      <c r="UA87" s="132" t="s">
        <v>158</v>
      </c>
      <c r="UB87" s="235">
        <v>11.32</v>
      </c>
      <c r="UC87" s="236">
        <v>9.84</v>
      </c>
      <c r="UD87" s="236">
        <v>8.49</v>
      </c>
      <c r="UE87" s="236">
        <v>8.3000000000000007</v>
      </c>
      <c r="UF87" s="236">
        <v>7.7</v>
      </c>
      <c r="UG87" s="236">
        <v>7.41</v>
      </c>
      <c r="UH87" s="236">
        <v>7.09</v>
      </c>
      <c r="UI87" s="236">
        <v>6.79</v>
      </c>
      <c r="UJ87" s="236">
        <v>6.57</v>
      </c>
      <c r="UK87" s="236">
        <v>6</v>
      </c>
      <c r="UL87" s="236">
        <v>5.86</v>
      </c>
      <c r="UM87" s="236">
        <v>6.25</v>
      </c>
      <c r="UN87" s="236" t="s">
        <v>5</v>
      </c>
      <c r="UO87" s="231" t="s">
        <v>5</v>
      </c>
      <c r="UP87" s="231" t="s">
        <v>5</v>
      </c>
      <c r="UQ87" s="231" t="s">
        <v>5</v>
      </c>
      <c r="UR87" s="231" t="s">
        <v>5</v>
      </c>
      <c r="US87" s="231" t="s">
        <v>5</v>
      </c>
      <c r="UT87" s="231" t="s">
        <v>5</v>
      </c>
      <c r="UU87" s="231" t="s">
        <v>5</v>
      </c>
      <c r="UV87" s="231" t="s">
        <v>5</v>
      </c>
      <c r="UW87" s="231" t="s">
        <v>5</v>
      </c>
      <c r="UX87" s="231" t="s">
        <v>5</v>
      </c>
      <c r="UY87" s="231" t="s">
        <v>5</v>
      </c>
      <c r="UZ87" s="231" t="s">
        <v>5</v>
      </c>
      <c r="VA87" s="231" t="s">
        <v>5</v>
      </c>
      <c r="VB87" s="231" t="s">
        <v>5</v>
      </c>
      <c r="VC87" s="130">
        <v>2.6665547711267843</v>
      </c>
      <c r="VD87" s="131">
        <v>3.0731707317073171</v>
      </c>
      <c r="VE87" s="131">
        <v>1.8916372202591283</v>
      </c>
      <c r="VF87" s="131">
        <v>3.2795180722891564</v>
      </c>
      <c r="VG87" s="131">
        <v>3.4415584415584415</v>
      </c>
      <c r="VH87" s="131">
        <v>3.6815114709851553</v>
      </c>
      <c r="VI87" s="131">
        <v>3.3963328631875878</v>
      </c>
      <c r="VJ87" s="131">
        <v>3.4491899852724597</v>
      </c>
      <c r="VK87" s="131">
        <v>3.3378995433789953</v>
      </c>
      <c r="VL87" s="131">
        <v>3.6116666666666668</v>
      </c>
      <c r="VM87" s="131">
        <v>3.2849829351535833</v>
      </c>
      <c r="VN87" s="131">
        <v>2.8560000000000003</v>
      </c>
      <c r="VO87" s="131" t="s">
        <v>158</v>
      </c>
      <c r="VP87" s="131" t="s">
        <v>158</v>
      </c>
      <c r="VQ87" s="131" t="s">
        <v>158</v>
      </c>
      <c r="VR87" s="131" t="s">
        <v>158</v>
      </c>
      <c r="VS87" s="131" t="s">
        <v>158</v>
      </c>
      <c r="VT87" s="131" t="s">
        <v>158</v>
      </c>
      <c r="VU87" s="131" t="s">
        <v>158</v>
      </c>
      <c r="VV87" s="131" t="s">
        <v>158</v>
      </c>
      <c r="VW87" s="131" t="s">
        <v>158</v>
      </c>
      <c r="VX87" s="131" t="s">
        <v>158</v>
      </c>
      <c r="VY87" s="131" t="s">
        <v>158</v>
      </c>
      <c r="VZ87" s="131" t="s">
        <v>158</v>
      </c>
      <c r="WA87" s="131" t="s">
        <v>158</v>
      </c>
      <c r="WB87" s="131" t="s">
        <v>158</v>
      </c>
      <c r="WC87" s="131" t="s">
        <v>158</v>
      </c>
      <c r="WD87" s="130">
        <v>3.1223604275618388</v>
      </c>
      <c r="WE87" s="131">
        <v>3.535002265328933</v>
      </c>
      <c r="WF87" s="131">
        <v>3.4393404004711425</v>
      </c>
      <c r="WG87" s="131">
        <v>3.5783132530120478</v>
      </c>
      <c r="WH87" s="131">
        <v>3.7376623376623379</v>
      </c>
      <c r="WI87" s="131">
        <v>4.1713900134952766</v>
      </c>
      <c r="WJ87" s="131">
        <v>4.0084626234132585</v>
      </c>
      <c r="WK87" s="131">
        <v>3.8880706921944035</v>
      </c>
      <c r="WL87" s="131">
        <v>3.7108066971080667</v>
      </c>
      <c r="WM87" s="131">
        <v>4.0233333333333334</v>
      </c>
      <c r="WN87" s="131">
        <v>3.6996587030716719</v>
      </c>
      <c r="WO87" s="131">
        <v>3.2256</v>
      </c>
      <c r="WP87" s="131" t="s">
        <v>158</v>
      </c>
      <c r="WQ87" s="131" t="s">
        <v>158</v>
      </c>
      <c r="WR87" s="131" t="s">
        <v>158</v>
      </c>
      <c r="WS87" s="131" t="s">
        <v>158</v>
      </c>
      <c r="WT87" s="131" t="s">
        <v>158</v>
      </c>
      <c r="WU87" s="131" t="s">
        <v>158</v>
      </c>
      <c r="WV87" s="131" t="s">
        <v>158</v>
      </c>
      <c r="WW87" s="131" t="s">
        <v>158</v>
      </c>
      <c r="WX87" s="131" t="s">
        <v>158</v>
      </c>
      <c r="WY87" s="131" t="s">
        <v>158</v>
      </c>
      <c r="WZ87" s="131" t="s">
        <v>158</v>
      </c>
      <c r="XA87" s="131" t="s">
        <v>158</v>
      </c>
      <c r="XB87" s="131" t="s">
        <v>158</v>
      </c>
      <c r="XC87" s="131" t="s">
        <v>158</v>
      </c>
      <c r="XD87" s="131" t="s">
        <v>158</v>
      </c>
      <c r="XE87" s="130">
        <v>3.427420572341537</v>
      </c>
      <c r="XF87" s="131">
        <v>3.8821139227642276</v>
      </c>
      <c r="XG87" s="131">
        <v>4.3486454652532389</v>
      </c>
      <c r="XH87" s="131">
        <v>3.9951807228915657</v>
      </c>
      <c r="XI87" s="131">
        <v>4.1649350649350652</v>
      </c>
      <c r="XJ87" s="131">
        <v>4.5533063427800275</v>
      </c>
      <c r="XK87" s="131">
        <v>4.6544428772919604</v>
      </c>
      <c r="XL87" s="131">
        <v>4.4020618556701034</v>
      </c>
      <c r="XM87" s="131">
        <v>4.0228310502283104</v>
      </c>
      <c r="XN87" s="131">
        <v>4.833333333333333</v>
      </c>
      <c r="XO87" s="131">
        <v>4.0750853242320817</v>
      </c>
      <c r="XP87" s="131">
        <v>3.6</v>
      </c>
      <c r="XQ87" s="131" t="s">
        <v>158</v>
      </c>
      <c r="XR87" s="131" t="s">
        <v>158</v>
      </c>
      <c r="XS87" s="131" t="s">
        <v>158</v>
      </c>
      <c r="XT87" s="131" t="s">
        <v>158</v>
      </c>
      <c r="XU87" s="131" t="s">
        <v>158</v>
      </c>
      <c r="XV87" s="131" t="s">
        <v>158</v>
      </c>
      <c r="XW87" s="131" t="s">
        <v>158</v>
      </c>
      <c r="XX87" s="131" t="s">
        <v>158</v>
      </c>
      <c r="XY87" s="131" t="s">
        <v>158</v>
      </c>
      <c r="XZ87" s="131" t="s">
        <v>158</v>
      </c>
      <c r="YA87" s="131" t="s">
        <v>158</v>
      </c>
      <c r="YB87" s="131" t="s">
        <v>158</v>
      </c>
      <c r="YC87" s="131" t="s">
        <v>158</v>
      </c>
      <c r="YD87" s="131" t="s">
        <v>158</v>
      </c>
      <c r="YE87" s="131" t="s">
        <v>158</v>
      </c>
      <c r="YF87" s="235" t="s">
        <v>158</v>
      </c>
      <c r="YG87" s="8">
        <v>48.268000000000001</v>
      </c>
      <c r="YH87" s="8">
        <v>49</v>
      </c>
      <c r="YI87" s="8">
        <v>49</v>
      </c>
      <c r="YJ87" s="8">
        <v>49</v>
      </c>
      <c r="YK87" s="8">
        <v>49</v>
      </c>
      <c r="YL87" s="8">
        <v>49</v>
      </c>
      <c r="YM87" s="8">
        <v>49</v>
      </c>
      <c r="YN87" s="8">
        <v>49</v>
      </c>
      <c r="YO87" s="8">
        <v>49</v>
      </c>
      <c r="YP87" s="8">
        <v>49</v>
      </c>
      <c r="YQ87" s="8">
        <v>49</v>
      </c>
      <c r="YR87" s="8" t="s">
        <v>5</v>
      </c>
      <c r="YS87" s="231" t="s">
        <v>5</v>
      </c>
      <c r="YT87" s="231" t="s">
        <v>5</v>
      </c>
      <c r="YU87" s="231" t="s">
        <v>5</v>
      </c>
      <c r="YV87" s="231" t="s">
        <v>5</v>
      </c>
      <c r="YW87" s="231" t="s">
        <v>5</v>
      </c>
      <c r="YX87" s="231" t="s">
        <v>5</v>
      </c>
      <c r="YY87" s="231" t="s">
        <v>5</v>
      </c>
      <c r="YZ87" s="231" t="s">
        <v>5</v>
      </c>
      <c r="ZA87" s="231" t="s">
        <v>5</v>
      </c>
      <c r="ZB87" s="231" t="s">
        <v>5</v>
      </c>
      <c r="ZC87" s="231" t="s">
        <v>5</v>
      </c>
      <c r="ZD87" s="231" t="s">
        <v>5</v>
      </c>
      <c r="ZE87" s="231" t="s">
        <v>5</v>
      </c>
      <c r="ZF87" s="231" t="s">
        <v>5</v>
      </c>
      <c r="ZG87" s="235" t="s">
        <v>158</v>
      </c>
      <c r="ZH87" s="133">
        <v>0.29350000000000004</v>
      </c>
      <c r="ZI87" s="133">
        <v>0.20120000000000002</v>
      </c>
      <c r="ZJ87" s="133">
        <v>0.22289999999999999</v>
      </c>
      <c r="ZK87" s="133">
        <v>0.18210000000000001</v>
      </c>
      <c r="ZL87" s="133">
        <v>0.21249999999999999</v>
      </c>
      <c r="ZM87" s="133">
        <v>0.20319999999999999</v>
      </c>
      <c r="ZN87" s="133">
        <v>0.193</v>
      </c>
      <c r="ZO87" s="133">
        <v>0.2077</v>
      </c>
      <c r="ZP87" s="133">
        <v>0.22469999999999998</v>
      </c>
      <c r="ZQ87" s="133">
        <v>0.1978</v>
      </c>
      <c r="ZR87" s="133">
        <v>0.2586</v>
      </c>
      <c r="ZS87" s="133" t="s">
        <v>5</v>
      </c>
      <c r="ZT87" s="379">
        <v>0.18229999999999999</v>
      </c>
      <c r="ZU87" s="133">
        <v>0.1641</v>
      </c>
      <c r="ZV87" s="133">
        <v>0.11410000000000001</v>
      </c>
      <c r="ZW87" s="133">
        <v>0.1338</v>
      </c>
      <c r="ZX87" s="133">
        <v>0.11550000000000001</v>
      </c>
      <c r="ZY87" s="133">
        <v>0.1391</v>
      </c>
      <c r="ZZ87" s="133">
        <v>0.1338</v>
      </c>
      <c r="AAA87" s="133">
        <v>0.13009999999999999</v>
      </c>
      <c r="AAB87" s="133">
        <v>0.1444</v>
      </c>
      <c r="AAC87" s="133">
        <v>0.15659999999999999</v>
      </c>
      <c r="AAD87" s="133">
        <v>0.13019999999999998</v>
      </c>
      <c r="AAE87" s="133">
        <v>0.16489999999999999</v>
      </c>
      <c r="AAF87" s="133" t="s">
        <v>5</v>
      </c>
      <c r="AAG87" s="235">
        <v>2248.7959999999998</v>
      </c>
      <c r="AAH87" s="8">
        <v>2359</v>
      </c>
      <c r="AAI87" s="8">
        <v>2094</v>
      </c>
      <c r="AAJ87" s="8">
        <v>2013</v>
      </c>
      <c r="AAK87" s="8">
        <v>1954</v>
      </c>
      <c r="AAL87" s="8">
        <v>1844</v>
      </c>
      <c r="AAM87" s="8">
        <v>1796</v>
      </c>
      <c r="AAN87" s="8">
        <v>1624</v>
      </c>
      <c r="AAO87" s="8">
        <v>1543</v>
      </c>
      <c r="AAP87" s="8">
        <v>1514</v>
      </c>
      <c r="AAQ87" s="8">
        <v>1495</v>
      </c>
      <c r="AAR87" s="8">
        <v>1448</v>
      </c>
      <c r="AAS87" s="8" t="s">
        <v>5</v>
      </c>
      <c r="AAT87" s="231" t="s">
        <v>5</v>
      </c>
      <c r="AAU87" s="231" t="s">
        <v>5</v>
      </c>
      <c r="AAV87" s="231" t="s">
        <v>5</v>
      </c>
      <c r="AAW87" s="231" t="s">
        <v>5</v>
      </c>
      <c r="AAX87" s="231" t="s">
        <v>5</v>
      </c>
      <c r="AAY87" s="231" t="s">
        <v>5</v>
      </c>
      <c r="AAZ87" s="231" t="s">
        <v>5</v>
      </c>
      <c r="ABA87" s="231" t="s">
        <v>5</v>
      </c>
      <c r="ABB87" s="231" t="s">
        <v>5</v>
      </c>
      <c r="ABC87" s="231" t="s">
        <v>5</v>
      </c>
      <c r="ABD87" s="231" t="s">
        <v>5</v>
      </c>
      <c r="ABE87" s="231" t="s">
        <v>5</v>
      </c>
      <c r="ABF87" s="231" t="s">
        <v>5</v>
      </c>
      <c r="ABG87" s="231" t="s">
        <v>5</v>
      </c>
      <c r="ABH87" s="235">
        <v>224.13499999999999</v>
      </c>
      <c r="ABI87" s="8">
        <v>339</v>
      </c>
      <c r="ABJ87" s="8">
        <v>161</v>
      </c>
      <c r="ABK87" s="8">
        <v>127</v>
      </c>
      <c r="ABL87" s="8">
        <v>141</v>
      </c>
      <c r="ABM87" s="8">
        <v>126</v>
      </c>
      <c r="ABN87" s="8">
        <v>133</v>
      </c>
      <c r="ABO87" s="8">
        <v>116</v>
      </c>
      <c r="ABP87" s="8">
        <v>80</v>
      </c>
      <c r="ABQ87" s="8">
        <v>129</v>
      </c>
      <c r="ABR87" s="8">
        <v>115</v>
      </c>
      <c r="ABS87" s="8">
        <v>111</v>
      </c>
      <c r="ABT87" s="8" t="s">
        <v>5</v>
      </c>
      <c r="ABU87" s="231" t="s">
        <v>5</v>
      </c>
      <c r="ABV87" s="231" t="s">
        <v>5</v>
      </c>
      <c r="ABW87" s="231" t="s">
        <v>5</v>
      </c>
      <c r="ABX87" s="231" t="s">
        <v>5</v>
      </c>
      <c r="ABY87" s="231" t="s">
        <v>5</v>
      </c>
      <c r="ABZ87" s="231" t="s">
        <v>5</v>
      </c>
      <c r="ACA87" s="231" t="s">
        <v>5</v>
      </c>
      <c r="ACB87" s="231" t="s">
        <v>5</v>
      </c>
      <c r="ACC87" s="231" t="s">
        <v>5</v>
      </c>
      <c r="ACD87" s="231" t="s">
        <v>5</v>
      </c>
      <c r="ACE87" s="231" t="s">
        <v>5</v>
      </c>
      <c r="ACF87" s="231" t="s">
        <v>5</v>
      </c>
      <c r="ACG87" s="231" t="s">
        <v>5</v>
      </c>
      <c r="ACH87" s="231" t="s">
        <v>5</v>
      </c>
      <c r="ACI87" s="235">
        <v>130.065</v>
      </c>
      <c r="ACJ87" s="8">
        <v>263</v>
      </c>
      <c r="ACK87" s="8">
        <v>40</v>
      </c>
      <c r="ACL87" s="8">
        <v>24</v>
      </c>
      <c r="ACM87" s="8">
        <v>19</v>
      </c>
      <c r="ACN87" s="8">
        <v>48</v>
      </c>
      <c r="ACO87" s="8">
        <v>57</v>
      </c>
      <c r="ACP87" s="8">
        <v>64</v>
      </c>
      <c r="ACQ87" s="8">
        <v>37</v>
      </c>
      <c r="ACR87" s="8">
        <v>78</v>
      </c>
      <c r="ACS87" s="8">
        <v>69</v>
      </c>
      <c r="ACT87" s="8">
        <v>74</v>
      </c>
      <c r="ACU87" s="8" t="s">
        <v>5</v>
      </c>
      <c r="ACV87" s="237" t="s">
        <v>5</v>
      </c>
      <c r="ACW87" s="237" t="s">
        <v>5</v>
      </c>
      <c r="ACX87" s="237" t="s">
        <v>5</v>
      </c>
      <c r="ACY87" s="237" t="s">
        <v>5</v>
      </c>
      <c r="ACZ87" s="237" t="s">
        <v>5</v>
      </c>
      <c r="ADA87" s="237" t="s">
        <v>5</v>
      </c>
      <c r="ADB87" s="237" t="s">
        <v>5</v>
      </c>
      <c r="ADC87" s="237" t="s">
        <v>5</v>
      </c>
      <c r="ADD87" s="237" t="s">
        <v>5</v>
      </c>
      <c r="ADE87" s="237" t="s">
        <v>5</v>
      </c>
      <c r="ADF87" s="237" t="s">
        <v>5</v>
      </c>
      <c r="ADG87" s="237" t="s">
        <v>5</v>
      </c>
      <c r="ADH87" s="237" t="s">
        <v>5</v>
      </c>
      <c r="ADI87" s="237" t="s">
        <v>5</v>
      </c>
      <c r="ADJ87" s="127">
        <v>0.46202531645569617</v>
      </c>
      <c r="ADK87" s="128">
        <v>0.48936170212765956</v>
      </c>
      <c r="ADL87" s="128">
        <v>0.78571428571428581</v>
      </c>
      <c r="ADM87" s="128">
        <v>0.7231638418079096</v>
      </c>
      <c r="ADN87" s="128">
        <v>0.94117647058823528</v>
      </c>
      <c r="ADO87" s="128">
        <v>0.78980891719745216</v>
      </c>
      <c r="ADP87" s="128">
        <v>0.83916083916083917</v>
      </c>
      <c r="ADQ87" s="128">
        <v>0.89922480620155032</v>
      </c>
      <c r="ADR87" s="128">
        <v>0.84848484848484851</v>
      </c>
      <c r="ADS87" s="128">
        <v>0.77611940298507465</v>
      </c>
      <c r="ADT87" s="128">
        <v>0.80672268907563027</v>
      </c>
      <c r="ADU87" s="128">
        <v>0.94444444444444453</v>
      </c>
      <c r="ADV87" s="128">
        <v>0.78106508875739655</v>
      </c>
      <c r="ADW87" s="128">
        <v>0.82051282051282048</v>
      </c>
      <c r="ADX87" s="128">
        <v>0.7862595419847328</v>
      </c>
      <c r="ADY87" s="128">
        <v>0.7142857142857143</v>
      </c>
      <c r="ADZ87" s="128" t="s">
        <v>158</v>
      </c>
      <c r="AEA87" s="128" t="s">
        <v>158</v>
      </c>
      <c r="AEB87" s="128" t="s">
        <v>158</v>
      </c>
      <c r="AEC87" s="128" t="s">
        <v>158</v>
      </c>
      <c r="AED87" s="128" t="s">
        <v>158</v>
      </c>
      <c r="AEE87" s="128" t="s">
        <v>158</v>
      </c>
      <c r="AEF87" s="128" t="s">
        <v>158</v>
      </c>
      <c r="AEG87" s="128" t="s">
        <v>158</v>
      </c>
      <c r="AEH87" s="128" t="s">
        <v>158</v>
      </c>
      <c r="AEI87" s="128" t="s">
        <v>158</v>
      </c>
      <c r="AEJ87" s="128" t="s">
        <v>158</v>
      </c>
      <c r="AEK87" s="127" t="s">
        <v>158</v>
      </c>
      <c r="AEL87" s="128">
        <v>0.19648920353982299</v>
      </c>
      <c r="AEM87" s="128">
        <v>0.40173913043478265</v>
      </c>
      <c r="AEN87" s="128">
        <v>0.49385826771653546</v>
      </c>
      <c r="AEO87" s="128">
        <v>0.44482269503546101</v>
      </c>
      <c r="AEP87" s="128">
        <v>0.48222222222222216</v>
      </c>
      <c r="AEQ87" s="128">
        <v>0.44210526315789472</v>
      </c>
      <c r="AER87" s="128">
        <v>0.49</v>
      </c>
      <c r="AES87" s="128">
        <v>0.68600000000000005</v>
      </c>
      <c r="AET87" s="128">
        <v>0.39503875968992247</v>
      </c>
      <c r="AEU87" s="128">
        <v>0.40904347826086951</v>
      </c>
      <c r="AEV87" s="128">
        <v>0.60036036036036033</v>
      </c>
      <c r="AEW87" s="128" t="s">
        <v>158</v>
      </c>
      <c r="AEX87" s="128" t="s">
        <v>158</v>
      </c>
      <c r="AEY87" s="128" t="s">
        <v>158</v>
      </c>
      <c r="AEZ87" s="128" t="s">
        <v>158</v>
      </c>
      <c r="AFA87" s="128" t="s">
        <v>158</v>
      </c>
      <c r="AFB87" s="128" t="s">
        <v>158</v>
      </c>
      <c r="AFC87" s="128" t="s">
        <v>158</v>
      </c>
      <c r="AFD87" s="128" t="s">
        <v>158</v>
      </c>
      <c r="AFE87" s="128" t="s">
        <v>158</v>
      </c>
      <c r="AFF87" s="128" t="s">
        <v>158</v>
      </c>
      <c r="AFG87" s="128" t="s">
        <v>158</v>
      </c>
      <c r="AFH87" s="128" t="s">
        <v>158</v>
      </c>
      <c r="AFI87" s="128" t="s">
        <v>158</v>
      </c>
      <c r="AFJ87" s="128" t="s">
        <v>158</v>
      </c>
      <c r="AFK87" s="128" t="s">
        <v>158</v>
      </c>
      <c r="AFL87" s="134" t="s">
        <v>158</v>
      </c>
      <c r="AFM87" s="135">
        <v>0.25326935361216729</v>
      </c>
      <c r="AFN87" s="135">
        <v>1.617</v>
      </c>
      <c r="AFO87" s="135">
        <v>2.6133333333333333</v>
      </c>
      <c r="AFP87" s="135">
        <v>3.3010526315789477</v>
      </c>
      <c r="AFQ87" s="135">
        <v>1.2658333333333334</v>
      </c>
      <c r="AFR87" s="135">
        <v>1.0315789473684212</v>
      </c>
      <c r="AFS87" s="135">
        <v>0.88812500000000005</v>
      </c>
      <c r="AFT87" s="135">
        <v>1.4832432432432434</v>
      </c>
      <c r="AFU87" s="135">
        <v>0.65333333333333332</v>
      </c>
      <c r="AFV87" s="135">
        <v>0.68173913043478263</v>
      </c>
      <c r="AFW87" s="135">
        <v>0.90054054054054067</v>
      </c>
      <c r="AFX87" s="135" t="s">
        <v>158</v>
      </c>
      <c r="AFY87" s="135" t="s">
        <v>158</v>
      </c>
      <c r="AFZ87" s="135" t="s">
        <v>158</v>
      </c>
      <c r="AGA87" s="135" t="s">
        <v>158</v>
      </c>
      <c r="AGB87" s="135" t="s">
        <v>158</v>
      </c>
      <c r="AGC87" s="135" t="s">
        <v>158</v>
      </c>
      <c r="AGD87" s="135" t="s">
        <v>158</v>
      </c>
      <c r="AGE87" s="135" t="s">
        <v>158</v>
      </c>
      <c r="AGF87" s="135" t="s">
        <v>158</v>
      </c>
      <c r="AGG87" s="135" t="s">
        <v>158</v>
      </c>
      <c r="AGH87" s="135" t="s">
        <v>158</v>
      </c>
      <c r="AGI87" s="135" t="s">
        <v>158</v>
      </c>
      <c r="AGJ87" s="135" t="s">
        <v>158</v>
      </c>
      <c r="AGK87" s="135" t="s">
        <v>158</v>
      </c>
      <c r="AGL87" s="135" t="s">
        <v>158</v>
      </c>
    </row>
    <row r="88" spans="1:870" x14ac:dyDescent="0.2">
      <c r="A88" s="7">
        <v>86</v>
      </c>
      <c r="B88" s="1" t="s">
        <v>494</v>
      </c>
      <c r="C88" s="1" t="s">
        <v>495</v>
      </c>
      <c r="D88" s="94">
        <v>0.37</v>
      </c>
      <c r="E88" s="95">
        <v>0.39</v>
      </c>
      <c r="F88" s="57">
        <v>1.56</v>
      </c>
      <c r="G88" s="58" t="s">
        <v>159</v>
      </c>
      <c r="H88" s="58">
        <v>1.56</v>
      </c>
      <c r="I88" s="226" t="s">
        <v>5</v>
      </c>
      <c r="J88" s="58" t="s">
        <v>159</v>
      </c>
      <c r="K88" s="58" t="s">
        <v>1280</v>
      </c>
      <c r="L88" s="226" t="s">
        <v>5</v>
      </c>
      <c r="M88" s="151">
        <v>1.48</v>
      </c>
      <c r="N88" s="124">
        <v>1.4</v>
      </c>
      <c r="O88" s="124">
        <v>1.36</v>
      </c>
      <c r="P88" s="124">
        <v>1.32</v>
      </c>
      <c r="Q88" s="124">
        <v>1.32</v>
      </c>
      <c r="R88" s="124">
        <v>1.32</v>
      </c>
      <c r="S88" s="124">
        <v>1.32</v>
      </c>
      <c r="T88" s="124">
        <v>1.28</v>
      </c>
      <c r="U88" s="124">
        <v>1.2</v>
      </c>
      <c r="V88" s="124">
        <v>1.1000000000000001</v>
      </c>
      <c r="W88" s="124">
        <v>1.01</v>
      </c>
      <c r="X88" s="124">
        <v>0.52</v>
      </c>
      <c r="Y88" s="124" t="s">
        <v>1357</v>
      </c>
      <c r="Z88" s="124" t="s">
        <v>5</v>
      </c>
      <c r="AA88" s="124" t="s">
        <v>5</v>
      </c>
      <c r="AB88" s="124" t="s">
        <v>5</v>
      </c>
      <c r="AC88" s="124" t="s">
        <v>5</v>
      </c>
      <c r="AD88" s="124" t="s">
        <v>5</v>
      </c>
      <c r="AE88" s="124" t="s">
        <v>5</v>
      </c>
      <c r="AF88" s="124" t="s">
        <v>5</v>
      </c>
      <c r="AG88" s="124" t="s">
        <v>5</v>
      </c>
      <c r="AH88" s="124" t="s">
        <v>5</v>
      </c>
      <c r="AI88" s="124" t="s">
        <v>5</v>
      </c>
      <c r="AJ88" s="124" t="s">
        <v>5</v>
      </c>
      <c r="AK88" s="124" t="s">
        <v>5</v>
      </c>
      <c r="AL88" s="124" t="s">
        <v>5</v>
      </c>
      <c r="AM88" s="124" t="s">
        <v>5</v>
      </c>
      <c r="AN88" s="124" t="s">
        <v>5</v>
      </c>
      <c r="AO88" s="124" t="s">
        <v>5</v>
      </c>
      <c r="AP88" s="124" t="s">
        <v>5</v>
      </c>
      <c r="AQ88" s="124" t="s">
        <v>5</v>
      </c>
      <c r="AR88" s="137" t="s">
        <v>5</v>
      </c>
      <c r="AS88" s="137" t="s">
        <v>5</v>
      </c>
      <c r="AT88" s="137" t="s">
        <v>5</v>
      </c>
      <c r="AU88" s="137" t="s">
        <v>5</v>
      </c>
      <c r="AV88" s="137" t="s">
        <v>5</v>
      </c>
      <c r="AW88" s="137" t="s">
        <v>5</v>
      </c>
      <c r="AX88" s="137" t="s">
        <v>5</v>
      </c>
      <c r="AY88" s="137" t="s">
        <v>5</v>
      </c>
      <c r="AZ88" s="137" t="s">
        <v>5</v>
      </c>
      <c r="BA88" s="137" t="s">
        <v>5</v>
      </c>
      <c r="BB88" s="137" t="s">
        <v>5</v>
      </c>
      <c r="BC88" s="137" t="s">
        <v>5</v>
      </c>
      <c r="BD88" s="137" t="s">
        <v>5</v>
      </c>
      <c r="BE88" s="137" t="s">
        <v>5</v>
      </c>
      <c r="BF88" s="137" t="s">
        <v>5</v>
      </c>
      <c r="BG88" s="137" t="s">
        <v>5</v>
      </c>
      <c r="BH88" s="137" t="s">
        <v>5</v>
      </c>
      <c r="BI88" s="137" t="s">
        <v>5</v>
      </c>
      <c r="BJ88" s="137" t="s">
        <v>5</v>
      </c>
      <c r="BK88" s="137" t="s">
        <v>5</v>
      </c>
      <c r="BL88" s="137" t="s">
        <v>5</v>
      </c>
      <c r="BM88" s="126">
        <v>5.7142857142857162E-2</v>
      </c>
      <c r="BN88" s="125">
        <v>2.9411764705882248E-2</v>
      </c>
      <c r="BO88" s="125">
        <v>3.0303030303030276E-2</v>
      </c>
      <c r="BP88" s="125">
        <v>0</v>
      </c>
      <c r="BQ88" s="125">
        <v>0</v>
      </c>
      <c r="BR88" s="125">
        <v>0</v>
      </c>
      <c r="BS88" s="125">
        <v>3.125E-2</v>
      </c>
      <c r="BT88" s="125">
        <v>6.6666666666666652E-2</v>
      </c>
      <c r="BU88" s="125">
        <v>9.0909090909090828E-2</v>
      </c>
      <c r="BV88" s="125">
        <v>8.9108910891089188E-2</v>
      </c>
      <c r="BW88" s="125">
        <v>0.94230769230769229</v>
      </c>
      <c r="BX88" s="125" t="s">
        <v>158</v>
      </c>
      <c r="BY88" s="125" t="s">
        <v>158</v>
      </c>
      <c r="BZ88" s="125" t="s">
        <v>158</v>
      </c>
      <c r="CA88" s="125" t="s">
        <v>158</v>
      </c>
      <c r="CB88" s="125" t="s">
        <v>158</v>
      </c>
      <c r="CC88" s="125" t="s">
        <v>158</v>
      </c>
      <c r="CD88" s="125" t="s">
        <v>158</v>
      </c>
      <c r="CE88" s="125" t="s">
        <v>158</v>
      </c>
      <c r="CF88" s="125" t="s">
        <v>158</v>
      </c>
      <c r="CG88" s="125" t="s">
        <v>158</v>
      </c>
      <c r="CH88" s="125" t="s">
        <v>158</v>
      </c>
      <c r="CI88" s="125" t="s">
        <v>158</v>
      </c>
      <c r="CJ88" s="125" t="s">
        <v>158</v>
      </c>
      <c r="CK88" s="125" t="s">
        <v>158</v>
      </c>
      <c r="CL88" s="125" t="s">
        <v>158</v>
      </c>
      <c r="CM88" s="125" t="s">
        <v>158</v>
      </c>
      <c r="CN88" s="125" t="s">
        <v>158</v>
      </c>
      <c r="CO88" s="125" t="s">
        <v>158</v>
      </c>
      <c r="CP88" s="125" t="s">
        <v>158</v>
      </c>
      <c r="CQ88" s="125" t="s">
        <v>158</v>
      </c>
      <c r="CR88" s="125" t="s">
        <v>158</v>
      </c>
      <c r="CS88" s="125" t="s">
        <v>158</v>
      </c>
      <c r="CT88" s="125" t="s">
        <v>158</v>
      </c>
      <c r="CU88" s="125" t="s">
        <v>158</v>
      </c>
      <c r="CV88" s="125" t="s">
        <v>158</v>
      </c>
      <c r="CW88" s="125" t="s">
        <v>158</v>
      </c>
      <c r="CX88" s="125" t="s">
        <v>158</v>
      </c>
      <c r="CY88" s="125" t="s">
        <v>158</v>
      </c>
      <c r="CZ88" s="125" t="s">
        <v>158</v>
      </c>
      <c r="DA88" s="125" t="s">
        <v>158</v>
      </c>
      <c r="DB88" s="125" t="s">
        <v>158</v>
      </c>
      <c r="DC88" s="125" t="s">
        <v>158</v>
      </c>
      <c r="DD88" s="125" t="s">
        <v>158</v>
      </c>
      <c r="DE88" s="125" t="s">
        <v>158</v>
      </c>
      <c r="DF88" s="125" t="s">
        <v>158</v>
      </c>
      <c r="DG88" s="125" t="s">
        <v>158</v>
      </c>
      <c r="DH88" s="125" t="s">
        <v>158</v>
      </c>
      <c r="DI88" s="125" t="s">
        <v>158</v>
      </c>
      <c r="DJ88" s="125" t="s">
        <v>158</v>
      </c>
      <c r="DK88" s="125" t="s">
        <v>158</v>
      </c>
      <c r="DL88" s="127">
        <v>5.5020839168475492E-2</v>
      </c>
      <c r="DM88" s="128">
        <v>5.1890289103039285E-2</v>
      </c>
      <c r="DN88" s="128">
        <v>4.7988708539167257E-2</v>
      </c>
      <c r="DO88" s="128">
        <v>4.7687861271676305E-2</v>
      </c>
      <c r="DP88" s="128">
        <v>5.6603773584905662E-2</v>
      </c>
      <c r="DQ88" s="128">
        <v>6.4992614475627777E-2</v>
      </c>
      <c r="DR88" s="128">
        <v>6.8181818181818191E-2</v>
      </c>
      <c r="DS88" s="128">
        <v>4.2852360227653166E-2</v>
      </c>
      <c r="DT88" s="128">
        <v>3.1771247021445591E-2</v>
      </c>
      <c r="DU88" s="128">
        <v>3.9840637450199209E-2</v>
      </c>
      <c r="DV88" s="128" t="s">
        <v>158</v>
      </c>
      <c r="DW88" s="128" t="s">
        <v>158</v>
      </c>
      <c r="DX88" s="128" t="s">
        <v>158</v>
      </c>
      <c r="DY88" s="128" t="s">
        <v>158</v>
      </c>
      <c r="DZ88" s="128" t="s">
        <v>158</v>
      </c>
      <c r="EA88" s="128" t="s">
        <v>158</v>
      </c>
      <c r="EB88" s="128" t="s">
        <v>158</v>
      </c>
      <c r="EC88" s="128" t="s">
        <v>158</v>
      </c>
      <c r="ED88" s="128" t="s">
        <v>158</v>
      </c>
      <c r="EE88" s="128" t="s">
        <v>158</v>
      </c>
      <c r="EF88" s="128" t="s">
        <v>158</v>
      </c>
      <c r="EG88" s="128" t="s">
        <v>158</v>
      </c>
      <c r="EH88" s="128" t="s">
        <v>158</v>
      </c>
      <c r="EI88" s="128" t="s">
        <v>158</v>
      </c>
      <c r="EJ88" s="128" t="s">
        <v>158</v>
      </c>
      <c r="EK88" s="128" t="s">
        <v>158</v>
      </c>
      <c r="EL88" s="128" t="s">
        <v>158</v>
      </c>
      <c r="EM88" s="127">
        <v>6.0522686941713581E-2</v>
      </c>
      <c r="EN88" s="128">
        <v>6.1407156911590391E-2</v>
      </c>
      <c r="EO88" s="128">
        <v>6.1678004535147393E-2</v>
      </c>
      <c r="EP88" s="128">
        <v>5.7491289198606271E-2</v>
      </c>
      <c r="EQ88" s="128">
        <v>7.1197411003236247E-2</v>
      </c>
      <c r="ER88" s="128">
        <v>7.3374096720400225E-2</v>
      </c>
      <c r="ES88" s="128">
        <v>7.9710144927536239E-2</v>
      </c>
      <c r="ET88" s="128">
        <v>5.9314179796107515E-2</v>
      </c>
      <c r="EU88" s="128">
        <v>3.9024390243902439E-2</v>
      </c>
      <c r="EV88" s="128">
        <v>4.3877143996808941E-2</v>
      </c>
      <c r="EW88" s="128" t="s">
        <v>158</v>
      </c>
      <c r="EX88" s="128" t="s">
        <v>158</v>
      </c>
      <c r="EY88" s="128" t="s">
        <v>158</v>
      </c>
      <c r="EZ88" s="128" t="s">
        <v>158</v>
      </c>
      <c r="FA88" s="128" t="s">
        <v>158</v>
      </c>
      <c r="FB88" s="128" t="s">
        <v>158</v>
      </c>
      <c r="FC88" s="128" t="s">
        <v>158</v>
      </c>
      <c r="FD88" s="128" t="s">
        <v>158</v>
      </c>
      <c r="FE88" s="128" t="s">
        <v>158</v>
      </c>
      <c r="FF88" s="128" t="s">
        <v>158</v>
      </c>
      <c r="FG88" s="128" t="s">
        <v>158</v>
      </c>
      <c r="FH88" s="128" t="s">
        <v>158</v>
      </c>
      <c r="FI88" s="128" t="s">
        <v>158</v>
      </c>
      <c r="FJ88" s="128" t="s">
        <v>158</v>
      </c>
      <c r="FK88" s="128" t="s">
        <v>158</v>
      </c>
      <c r="FL88" s="128" t="s">
        <v>158</v>
      </c>
      <c r="FM88" s="128" t="s">
        <v>158</v>
      </c>
      <c r="FN88" s="127">
        <v>6.9976360600182905E-2</v>
      </c>
      <c r="FO88" s="128">
        <v>7.454738687181113E-2</v>
      </c>
      <c r="FP88" s="128">
        <v>0.12408759124087591</v>
      </c>
      <c r="FQ88" s="128">
        <v>7.2607260726072612E-2</v>
      </c>
      <c r="FR88" s="128">
        <v>8.4183673469387765E-2</v>
      </c>
      <c r="FS88" s="128">
        <v>8.2914572864321606E-2</v>
      </c>
      <c r="FT88" s="128">
        <v>0.11518324607329843</v>
      </c>
      <c r="FU88" s="128">
        <v>0.10015649452269171</v>
      </c>
      <c r="FV88" s="128">
        <v>5.104210974053594E-2</v>
      </c>
      <c r="FW88" s="128">
        <v>5.1091500232234091E-2</v>
      </c>
      <c r="FX88" s="128" t="s">
        <v>158</v>
      </c>
      <c r="FY88" s="128" t="s">
        <v>158</v>
      </c>
      <c r="FZ88" s="128" t="s">
        <v>158</v>
      </c>
      <c r="GA88" s="128" t="s">
        <v>158</v>
      </c>
      <c r="GB88" s="128" t="s">
        <v>158</v>
      </c>
      <c r="GC88" s="128" t="s">
        <v>158</v>
      </c>
      <c r="GD88" s="128" t="s">
        <v>158</v>
      </c>
      <c r="GE88" s="128" t="s">
        <v>158</v>
      </c>
      <c r="GF88" s="128" t="s">
        <v>158</v>
      </c>
      <c r="GG88" s="128" t="s">
        <v>158</v>
      </c>
      <c r="GH88" s="128" t="s">
        <v>158</v>
      </c>
      <c r="GI88" s="128" t="s">
        <v>158</v>
      </c>
      <c r="GJ88" s="128" t="s">
        <v>158</v>
      </c>
      <c r="GK88" s="128" t="s">
        <v>158</v>
      </c>
      <c r="GL88" s="128" t="s">
        <v>158</v>
      </c>
      <c r="GM88" s="128" t="s">
        <v>158</v>
      </c>
      <c r="GN88" s="128" t="s">
        <v>158</v>
      </c>
      <c r="GO88" s="109" t="s">
        <v>158</v>
      </c>
      <c r="GP88" s="129">
        <v>0.97</v>
      </c>
      <c r="GQ88" s="129">
        <v>0.82</v>
      </c>
      <c r="GR88" s="129">
        <v>1.23</v>
      </c>
      <c r="GS88" s="129">
        <v>1.02</v>
      </c>
      <c r="GT88" s="129">
        <v>0.28999999999999998</v>
      </c>
      <c r="GU88" s="129">
        <v>-1.18</v>
      </c>
      <c r="GV88" s="129">
        <v>-2.23</v>
      </c>
      <c r="GW88" s="129">
        <v>0.73</v>
      </c>
      <c r="GX88" s="129">
        <v>0.84</v>
      </c>
      <c r="GY88" s="129">
        <v>1.1000000000000001</v>
      </c>
      <c r="GZ88" s="129">
        <v>-0.88</v>
      </c>
      <c r="HA88" s="129">
        <v>-0.18</v>
      </c>
      <c r="HB88" s="129" t="s">
        <v>158</v>
      </c>
      <c r="HC88" s="129" t="s">
        <v>158</v>
      </c>
      <c r="HD88" s="129" t="s">
        <v>158</v>
      </c>
      <c r="HE88" s="129" t="s">
        <v>158</v>
      </c>
      <c r="HF88" s="231" t="s">
        <v>158</v>
      </c>
      <c r="HG88" s="231" t="s">
        <v>158</v>
      </c>
      <c r="HH88" s="231" t="s">
        <v>158</v>
      </c>
      <c r="HI88" s="231" t="s">
        <v>158</v>
      </c>
      <c r="HJ88" s="231" t="s">
        <v>158</v>
      </c>
      <c r="HK88" s="231" t="s">
        <v>158</v>
      </c>
      <c r="HL88" s="231" t="s">
        <v>158</v>
      </c>
      <c r="HM88" s="231" t="s">
        <v>158</v>
      </c>
      <c r="HN88" s="231" t="s">
        <v>158</v>
      </c>
      <c r="HO88" s="231" t="s">
        <v>158</v>
      </c>
      <c r="HP88" s="232" t="s">
        <v>158</v>
      </c>
      <c r="HQ88" s="131">
        <v>19.360825773195874</v>
      </c>
      <c r="HR88" s="131">
        <v>13.365853658536587</v>
      </c>
      <c r="HS88" s="131">
        <v>14.780487804878049</v>
      </c>
      <c r="HT88" s="131">
        <v>15.372549019607842</v>
      </c>
      <c r="HU88" s="131">
        <v>54.896551724137936</v>
      </c>
      <c r="HV88" s="131" t="s">
        <v>1288</v>
      </c>
      <c r="HW88" s="131" t="s">
        <v>1288</v>
      </c>
      <c r="HX88" s="131">
        <v>32.205479452054796</v>
      </c>
      <c r="HY88" s="131">
        <v>25.630952380952383</v>
      </c>
      <c r="HZ88" s="131" t="s">
        <v>158</v>
      </c>
      <c r="IA88" s="131" t="s">
        <v>1288</v>
      </c>
      <c r="IB88" s="131" t="s">
        <v>1288</v>
      </c>
      <c r="IC88" s="131" t="s">
        <v>158</v>
      </c>
      <c r="ID88" s="131" t="s">
        <v>158</v>
      </c>
      <c r="IE88" s="131" t="s">
        <v>158</v>
      </c>
      <c r="IF88" s="131" t="s">
        <v>158</v>
      </c>
      <c r="IG88" s="131" t="s">
        <v>158</v>
      </c>
      <c r="IH88" s="131" t="s">
        <v>158</v>
      </c>
      <c r="II88" s="131" t="s">
        <v>158</v>
      </c>
      <c r="IJ88" s="131" t="s">
        <v>158</v>
      </c>
      <c r="IK88" s="131" t="s">
        <v>158</v>
      </c>
      <c r="IL88" s="131" t="s">
        <v>158</v>
      </c>
      <c r="IM88" s="131" t="s">
        <v>158</v>
      </c>
      <c r="IN88" s="131" t="s">
        <v>158</v>
      </c>
      <c r="IO88" s="131" t="s">
        <v>158</v>
      </c>
      <c r="IP88" s="131" t="s">
        <v>158</v>
      </c>
      <c r="IQ88" s="130" t="s">
        <v>158</v>
      </c>
      <c r="IR88" s="131">
        <v>23.503758220725363</v>
      </c>
      <c r="IS88" s="131">
        <v>26.890243902439028</v>
      </c>
      <c r="IT88" s="131">
        <v>18.666666666666668</v>
      </c>
      <c r="IU88" s="131">
        <v>18.176470588235293</v>
      </c>
      <c r="IV88" s="131">
        <v>62.03448275862069</v>
      </c>
      <c r="IW88" s="131" t="s">
        <v>1288</v>
      </c>
      <c r="IX88" s="131" t="s">
        <v>1288</v>
      </c>
      <c r="IY88" s="131">
        <v>42.12328767123288</v>
      </c>
      <c r="IZ88" s="131">
        <v>29.845238095238098</v>
      </c>
      <c r="JA88" s="131" t="s">
        <v>158</v>
      </c>
      <c r="JB88" s="131" t="s">
        <v>1288</v>
      </c>
      <c r="JC88" s="131" t="s">
        <v>1288</v>
      </c>
      <c r="JD88" s="131" t="s">
        <v>158</v>
      </c>
      <c r="JE88" s="131" t="s">
        <v>158</v>
      </c>
      <c r="JF88" s="131" t="s">
        <v>158</v>
      </c>
      <c r="JG88" s="131" t="s">
        <v>158</v>
      </c>
      <c r="JH88" s="131" t="s">
        <v>158</v>
      </c>
      <c r="JI88" s="131" t="s">
        <v>158</v>
      </c>
      <c r="JJ88" s="131" t="s">
        <v>158</v>
      </c>
      <c r="JK88" s="131" t="s">
        <v>158</v>
      </c>
      <c r="JL88" s="131" t="s">
        <v>158</v>
      </c>
      <c r="JM88" s="131" t="s">
        <v>158</v>
      </c>
      <c r="JN88" s="131" t="s">
        <v>158</v>
      </c>
      <c r="JO88" s="131" t="s">
        <v>158</v>
      </c>
      <c r="JP88" s="131" t="s">
        <v>158</v>
      </c>
      <c r="JQ88" s="131" t="s">
        <v>158</v>
      </c>
      <c r="JR88" s="130" t="s">
        <v>158</v>
      </c>
      <c r="JS88" s="131">
        <v>27.814432989690722</v>
      </c>
      <c r="JT88" s="131">
        <v>34.560975609756099</v>
      </c>
      <c r="JU88" s="131">
        <v>22.504065040650406</v>
      </c>
      <c r="JV88" s="131">
        <v>22.862745098039216</v>
      </c>
      <c r="JW88" s="131">
        <v>70.034482758620683</v>
      </c>
      <c r="JX88" s="131" t="s">
        <v>1288</v>
      </c>
      <c r="JY88" s="131" t="s">
        <v>1288</v>
      </c>
      <c r="JZ88" s="131">
        <v>51.739726027397268</v>
      </c>
      <c r="KA88" s="131">
        <v>32.86904761904762</v>
      </c>
      <c r="KB88" s="131" t="s">
        <v>158</v>
      </c>
      <c r="KC88" s="131" t="s">
        <v>1288</v>
      </c>
      <c r="KD88" s="131" t="s">
        <v>1288</v>
      </c>
      <c r="KE88" s="131" t="s">
        <v>158</v>
      </c>
      <c r="KF88" s="131" t="s">
        <v>158</v>
      </c>
      <c r="KG88" s="131" t="s">
        <v>158</v>
      </c>
      <c r="KH88" s="131" t="s">
        <v>158</v>
      </c>
      <c r="KI88" s="131" t="s">
        <v>158</v>
      </c>
      <c r="KJ88" s="131" t="s">
        <v>158</v>
      </c>
      <c r="KK88" s="131" t="s">
        <v>158</v>
      </c>
      <c r="KL88" s="131" t="s">
        <v>158</v>
      </c>
      <c r="KM88" s="131" t="s">
        <v>158</v>
      </c>
      <c r="KN88" s="131" t="s">
        <v>158</v>
      </c>
      <c r="KO88" s="131" t="s">
        <v>158</v>
      </c>
      <c r="KP88" s="131" t="s">
        <v>158</v>
      </c>
      <c r="KQ88" s="131" t="s">
        <v>158</v>
      </c>
      <c r="KR88" s="131" t="s">
        <v>158</v>
      </c>
      <c r="KS88" s="116" t="s">
        <v>158</v>
      </c>
      <c r="KT88" s="132">
        <v>49.275040050437582</v>
      </c>
      <c r="KU88" s="132">
        <v>33.140939597315437</v>
      </c>
      <c r="KV88" s="132">
        <v>49.567567567567565</v>
      </c>
      <c r="KW88" s="132">
        <v>46.897260273972606</v>
      </c>
      <c r="KX88" s="132">
        <v>42.664335664335667</v>
      </c>
      <c r="KY88" s="132">
        <v>34.029629629629632</v>
      </c>
      <c r="KZ88" s="132">
        <v>44.38095238095238</v>
      </c>
      <c r="LA88" s="132">
        <v>68.047619047619051</v>
      </c>
      <c r="LB88" s="132">
        <v>56.430894308943088</v>
      </c>
      <c r="LC88" s="132">
        <v>46.349056603773583</v>
      </c>
      <c r="LD88" s="132">
        <v>63.4</v>
      </c>
      <c r="LE88" s="132">
        <v>38.041237113402062</v>
      </c>
      <c r="LF88" s="132" t="s">
        <v>158</v>
      </c>
      <c r="LG88" s="132" t="s">
        <v>158</v>
      </c>
      <c r="LH88" s="132" t="s">
        <v>158</v>
      </c>
      <c r="LI88" s="132" t="s">
        <v>158</v>
      </c>
      <c r="LJ88" s="132" t="s">
        <v>158</v>
      </c>
      <c r="LK88" s="132" t="s">
        <v>158</v>
      </c>
      <c r="LL88" s="132" t="s">
        <v>158</v>
      </c>
      <c r="LM88" s="132" t="s">
        <v>158</v>
      </c>
      <c r="LN88" s="132" t="s">
        <v>158</v>
      </c>
      <c r="LO88" s="132" t="s">
        <v>158</v>
      </c>
      <c r="LP88" s="132" t="s">
        <v>158</v>
      </c>
      <c r="LQ88" s="132" t="s">
        <v>158</v>
      </c>
      <c r="LR88" s="132" t="s">
        <v>158</v>
      </c>
      <c r="LS88" s="132" t="s">
        <v>158</v>
      </c>
      <c r="LT88" s="130" t="s">
        <v>158</v>
      </c>
      <c r="LU88" s="131">
        <v>0.38112604232846736</v>
      </c>
      <c r="LV88" s="131">
        <v>0.33070878898339412</v>
      </c>
      <c r="LW88" s="131">
        <v>0.36677208287895313</v>
      </c>
      <c r="LX88" s="131">
        <v>0.33434788958668027</v>
      </c>
      <c r="LY88" s="131">
        <v>0.37314538600229469</v>
      </c>
      <c r="LZ88" s="131">
        <v>0.33676534610361342</v>
      </c>
      <c r="MA88" s="131">
        <v>0.28796137339055794</v>
      </c>
      <c r="MB88" s="131">
        <v>0.34549335199440168</v>
      </c>
      <c r="MC88" s="131">
        <v>0.38152859818469964</v>
      </c>
      <c r="MD88" s="131" t="s">
        <v>158</v>
      </c>
      <c r="ME88" s="131" t="s">
        <v>158</v>
      </c>
      <c r="MF88" s="131" t="s">
        <v>158</v>
      </c>
      <c r="MG88" s="131" t="s">
        <v>158</v>
      </c>
      <c r="MH88" s="131" t="s">
        <v>158</v>
      </c>
      <c r="MI88" s="131" t="s">
        <v>158</v>
      </c>
      <c r="MJ88" s="131" t="s">
        <v>158</v>
      </c>
      <c r="MK88" s="131" t="s">
        <v>158</v>
      </c>
      <c r="ML88" s="131" t="s">
        <v>158</v>
      </c>
      <c r="MM88" s="131" t="s">
        <v>158</v>
      </c>
      <c r="MN88" s="131" t="s">
        <v>158</v>
      </c>
      <c r="MO88" s="131" t="s">
        <v>158</v>
      </c>
      <c r="MP88" s="131" t="s">
        <v>158</v>
      </c>
      <c r="MQ88" s="131" t="s">
        <v>158</v>
      </c>
      <c r="MR88" s="131" t="s">
        <v>158</v>
      </c>
      <c r="MS88" s="131" t="s">
        <v>158</v>
      </c>
      <c r="MT88" s="131" t="s">
        <v>158</v>
      </c>
      <c r="MU88" s="130" t="s">
        <v>158</v>
      </c>
      <c r="MV88" s="131">
        <v>0.46268141945226365</v>
      </c>
      <c r="MW88" s="131">
        <v>0.6653402187120292</v>
      </c>
      <c r="MX88" s="131">
        <v>0.46320610687022906</v>
      </c>
      <c r="MY88" s="131">
        <v>0.39533226230465895</v>
      </c>
      <c r="MZ88" s="131">
        <v>0.42166366169480407</v>
      </c>
      <c r="NA88" s="131">
        <v>0.48663474096647796</v>
      </c>
      <c r="NB88" s="131">
        <v>0.48624463519313305</v>
      </c>
      <c r="NC88" s="131">
        <v>0.45188943317004898</v>
      </c>
      <c r="ND88" s="131">
        <v>0.44426019305575565</v>
      </c>
      <c r="NE88" s="131" t="s">
        <v>158</v>
      </c>
      <c r="NF88" s="131" t="s">
        <v>158</v>
      </c>
      <c r="NG88" s="131" t="s">
        <v>158</v>
      </c>
      <c r="NH88" s="131" t="s">
        <v>158</v>
      </c>
      <c r="NI88" s="131" t="s">
        <v>158</v>
      </c>
      <c r="NJ88" s="131" t="s">
        <v>158</v>
      </c>
      <c r="NK88" s="131" t="s">
        <v>158</v>
      </c>
      <c r="NL88" s="131" t="s">
        <v>158</v>
      </c>
      <c r="NM88" s="131" t="s">
        <v>158</v>
      </c>
      <c r="NN88" s="131" t="s">
        <v>158</v>
      </c>
      <c r="NO88" s="131" t="s">
        <v>158</v>
      </c>
      <c r="NP88" s="131" t="s">
        <v>158</v>
      </c>
      <c r="NQ88" s="131" t="s">
        <v>158</v>
      </c>
      <c r="NR88" s="131" t="s">
        <v>158</v>
      </c>
      <c r="NS88" s="131" t="s">
        <v>158</v>
      </c>
      <c r="NT88" s="131" t="s">
        <v>158</v>
      </c>
      <c r="NU88" s="131" t="s">
        <v>158</v>
      </c>
      <c r="NV88" s="130" t="s">
        <v>158</v>
      </c>
      <c r="NW88" s="131">
        <v>0.5475388751056004</v>
      </c>
      <c r="NX88" s="131">
        <v>0.85513568246253535</v>
      </c>
      <c r="NY88" s="131">
        <v>0.55842966194111232</v>
      </c>
      <c r="NZ88" s="131">
        <v>0.49725719293121073</v>
      </c>
      <c r="OA88" s="131">
        <v>0.47604163251925907</v>
      </c>
      <c r="OB88" s="131">
        <v>0.56891597736177613</v>
      </c>
      <c r="OC88" s="131">
        <v>0.6730364806866953</v>
      </c>
      <c r="OD88" s="131">
        <v>0.55505248425472364</v>
      </c>
      <c r="OE88" s="131">
        <v>0.48927099841521393</v>
      </c>
      <c r="OF88" s="131" t="s">
        <v>158</v>
      </c>
      <c r="OG88" s="131" t="s">
        <v>158</v>
      </c>
      <c r="OH88" s="131" t="s">
        <v>158</v>
      </c>
      <c r="OI88" s="131" t="s">
        <v>158</v>
      </c>
      <c r="OJ88" s="131" t="s">
        <v>158</v>
      </c>
      <c r="OK88" s="131" t="s">
        <v>158</v>
      </c>
      <c r="OL88" s="131" t="s">
        <v>158</v>
      </c>
      <c r="OM88" s="131" t="s">
        <v>158</v>
      </c>
      <c r="ON88" s="131" t="s">
        <v>158</v>
      </c>
      <c r="OO88" s="131" t="s">
        <v>158</v>
      </c>
      <c r="OP88" s="131" t="s">
        <v>158</v>
      </c>
      <c r="OQ88" s="131" t="s">
        <v>158</v>
      </c>
      <c r="OR88" s="131" t="s">
        <v>158</v>
      </c>
      <c r="OS88" s="131" t="s">
        <v>158</v>
      </c>
      <c r="OT88" s="131" t="s">
        <v>158</v>
      </c>
      <c r="OU88" s="131" t="s">
        <v>158</v>
      </c>
      <c r="OV88" s="131" t="s">
        <v>158</v>
      </c>
      <c r="OW88" s="378" t="s">
        <v>158</v>
      </c>
      <c r="OX88" s="132">
        <v>1.4814734537656378</v>
      </c>
      <c r="OY88" s="132">
        <v>3.087248322147651</v>
      </c>
      <c r="OZ88" s="132">
        <v>2.4932432432432434</v>
      </c>
      <c r="PA88" s="132">
        <v>3.8630136986301369</v>
      </c>
      <c r="PB88" s="132">
        <v>1.3776223776223777</v>
      </c>
      <c r="PC88" s="132">
        <v>1.5407407407407407</v>
      </c>
      <c r="PD88" s="132">
        <v>3.6349206349206349</v>
      </c>
      <c r="PE88" s="132">
        <v>2.6666666666666665</v>
      </c>
      <c r="PF88" s="132">
        <v>2.6991869918699187</v>
      </c>
      <c r="PG88" s="132">
        <v>2.9150943396226414</v>
      </c>
      <c r="PH88" s="132">
        <v>2.5874999999999999</v>
      </c>
      <c r="PI88" s="132">
        <v>1.3608247422680413</v>
      </c>
      <c r="PJ88" s="132" t="s">
        <v>158</v>
      </c>
      <c r="PK88" s="132" t="s">
        <v>158</v>
      </c>
      <c r="PL88" s="132" t="s">
        <v>158</v>
      </c>
      <c r="PM88" s="132" t="s">
        <v>158</v>
      </c>
      <c r="PN88" s="132" t="s">
        <v>158</v>
      </c>
      <c r="PO88" s="132" t="s">
        <v>158</v>
      </c>
      <c r="PP88" s="132" t="s">
        <v>158</v>
      </c>
      <c r="PQ88" s="132" t="s">
        <v>158</v>
      </c>
      <c r="PR88" s="132" t="s">
        <v>158</v>
      </c>
      <c r="PS88" s="132" t="s">
        <v>158</v>
      </c>
      <c r="PT88" s="132" t="s">
        <v>158</v>
      </c>
      <c r="PU88" s="132" t="s">
        <v>158</v>
      </c>
      <c r="PV88" s="132" t="s">
        <v>158</v>
      </c>
      <c r="PW88" s="132" t="s">
        <v>158</v>
      </c>
      <c r="PX88" s="130" t="s">
        <v>158</v>
      </c>
      <c r="PY88" s="131">
        <v>12.676569365630298</v>
      </c>
      <c r="PZ88" s="131">
        <v>3.5500869565217394</v>
      </c>
      <c r="QA88" s="131">
        <v>7.2917073170731701</v>
      </c>
      <c r="QB88" s="131">
        <v>4.0590070921985815</v>
      </c>
      <c r="QC88" s="131">
        <v>11.556142131979694</v>
      </c>
      <c r="QD88" s="131">
        <v>7.4379807692307693</v>
      </c>
      <c r="QE88" s="131">
        <v>3.5158951965065501</v>
      </c>
      <c r="QF88" s="131">
        <v>8.8162500000000019</v>
      </c>
      <c r="QG88" s="131">
        <v>7.9764759036144586</v>
      </c>
      <c r="QH88" s="131" t="s">
        <v>158</v>
      </c>
      <c r="QI88" s="131" t="s">
        <v>158</v>
      </c>
      <c r="QJ88" s="131" t="s">
        <v>158</v>
      </c>
      <c r="QK88" s="131" t="s">
        <v>158</v>
      </c>
      <c r="QL88" s="131" t="s">
        <v>158</v>
      </c>
      <c r="QM88" s="131" t="s">
        <v>158</v>
      </c>
      <c r="QN88" s="131" t="s">
        <v>158</v>
      </c>
      <c r="QO88" s="131" t="s">
        <v>158</v>
      </c>
      <c r="QP88" s="131" t="s">
        <v>158</v>
      </c>
      <c r="QQ88" s="131" t="s">
        <v>158</v>
      </c>
      <c r="QR88" s="131" t="s">
        <v>158</v>
      </c>
      <c r="QS88" s="131" t="s">
        <v>158</v>
      </c>
      <c r="QT88" s="131" t="s">
        <v>158</v>
      </c>
      <c r="QU88" s="131" t="s">
        <v>158</v>
      </c>
      <c r="QV88" s="131" t="s">
        <v>158</v>
      </c>
      <c r="QW88" s="131" t="s">
        <v>158</v>
      </c>
      <c r="QX88" s="131" t="s">
        <v>158</v>
      </c>
      <c r="QY88" s="130" t="s">
        <v>158</v>
      </c>
      <c r="QZ88" s="131">
        <v>15.389169084436555</v>
      </c>
      <c r="RA88" s="131">
        <v>7.1422826086956528</v>
      </c>
      <c r="RB88" s="131">
        <v>9.2088888888888878</v>
      </c>
      <c r="RC88" s="131">
        <v>4.7993617021276593</v>
      </c>
      <c r="RD88" s="131">
        <v>13.058730964467003</v>
      </c>
      <c r="RE88" s="131">
        <v>10.748076923076923</v>
      </c>
      <c r="RF88" s="131">
        <v>5.9368558951965058</v>
      </c>
      <c r="RG88" s="131">
        <v>11.53125</v>
      </c>
      <c r="RH88" s="131">
        <v>9.2879819277108435</v>
      </c>
      <c r="RI88" s="131" t="s">
        <v>158</v>
      </c>
      <c r="RJ88" s="131" t="s">
        <v>158</v>
      </c>
      <c r="RK88" s="131" t="s">
        <v>158</v>
      </c>
      <c r="RL88" s="131" t="s">
        <v>158</v>
      </c>
      <c r="RM88" s="131" t="s">
        <v>158</v>
      </c>
      <c r="RN88" s="131" t="s">
        <v>158</v>
      </c>
      <c r="RO88" s="131" t="s">
        <v>158</v>
      </c>
      <c r="RP88" s="131" t="s">
        <v>158</v>
      </c>
      <c r="RQ88" s="131" t="s">
        <v>158</v>
      </c>
      <c r="RR88" s="131" t="s">
        <v>158</v>
      </c>
      <c r="RS88" s="131" t="s">
        <v>158</v>
      </c>
      <c r="RT88" s="131" t="s">
        <v>158</v>
      </c>
      <c r="RU88" s="131" t="s">
        <v>158</v>
      </c>
      <c r="RV88" s="131" t="s">
        <v>158</v>
      </c>
      <c r="RW88" s="131" t="s">
        <v>158</v>
      </c>
      <c r="RX88" s="131" t="s">
        <v>158</v>
      </c>
      <c r="RY88" s="131" t="s">
        <v>158</v>
      </c>
      <c r="RZ88" s="130" t="s">
        <v>158</v>
      </c>
      <c r="SA88" s="131">
        <v>18.21159868333902</v>
      </c>
      <c r="SB88" s="131">
        <v>9.1796956521739137</v>
      </c>
      <c r="SC88" s="131">
        <v>11.1020054200542</v>
      </c>
      <c r="SD88" s="131">
        <v>6.0367375886524828</v>
      </c>
      <c r="SE88" s="131">
        <v>14.742791878172588</v>
      </c>
      <c r="SF88" s="131">
        <v>12.565384615384614</v>
      </c>
      <c r="SG88" s="131">
        <v>8.2175109170305678</v>
      </c>
      <c r="SH88" s="131">
        <v>14.163750000000002</v>
      </c>
      <c r="SI88" s="131">
        <v>10.229006024096385</v>
      </c>
      <c r="SJ88" s="131" t="s">
        <v>158</v>
      </c>
      <c r="SK88" s="131" t="s">
        <v>158</v>
      </c>
      <c r="SL88" s="131" t="s">
        <v>158</v>
      </c>
      <c r="SM88" s="131" t="s">
        <v>158</v>
      </c>
      <c r="SN88" s="131" t="s">
        <v>158</v>
      </c>
      <c r="SO88" s="131" t="s">
        <v>158</v>
      </c>
      <c r="SP88" s="131" t="s">
        <v>158</v>
      </c>
      <c r="SQ88" s="131" t="s">
        <v>158</v>
      </c>
      <c r="SR88" s="131" t="s">
        <v>158</v>
      </c>
      <c r="SS88" s="131" t="s">
        <v>158</v>
      </c>
      <c r="ST88" s="131" t="s">
        <v>158</v>
      </c>
      <c r="SU88" s="131" t="s">
        <v>158</v>
      </c>
      <c r="SV88" s="131" t="s">
        <v>158</v>
      </c>
      <c r="SW88" s="131" t="s">
        <v>158</v>
      </c>
      <c r="SX88" s="131" t="s">
        <v>158</v>
      </c>
      <c r="SY88" s="131" t="s">
        <v>158</v>
      </c>
      <c r="SZ88" s="131" t="s">
        <v>158</v>
      </c>
      <c r="TA88" s="378" t="s">
        <v>158</v>
      </c>
      <c r="TB88" s="132">
        <v>0.6774000229034377</v>
      </c>
      <c r="TC88" s="132">
        <v>1.6375838926174497</v>
      </c>
      <c r="TD88" s="132">
        <v>0.65540540540540537</v>
      </c>
      <c r="TE88" s="132">
        <v>2.2945205479452055</v>
      </c>
      <c r="TF88" s="132">
        <v>0.14685314685314685</v>
      </c>
      <c r="TG88" s="132">
        <v>-0.34814814814814815</v>
      </c>
      <c r="TH88" s="132">
        <v>0.94444444444444442</v>
      </c>
      <c r="TI88" s="132">
        <v>-0.30158730158730157</v>
      </c>
      <c r="TJ88" s="132">
        <v>0.78048780487804881</v>
      </c>
      <c r="TK88" s="132">
        <v>1.2735849056603774</v>
      </c>
      <c r="TL88" s="132">
        <v>0.85</v>
      </c>
      <c r="TM88" s="132">
        <v>0.83505154639175261</v>
      </c>
      <c r="TN88" s="132" t="s">
        <v>158</v>
      </c>
      <c r="TO88" s="132" t="s">
        <v>158</v>
      </c>
      <c r="TP88" s="132" t="s">
        <v>158</v>
      </c>
      <c r="TQ88" s="132" t="s">
        <v>158</v>
      </c>
      <c r="TR88" s="132" t="s">
        <v>158</v>
      </c>
      <c r="TS88" s="132" t="s">
        <v>158</v>
      </c>
      <c r="TT88" s="132" t="s">
        <v>158</v>
      </c>
      <c r="TU88" s="132" t="s">
        <v>158</v>
      </c>
      <c r="TV88" s="132" t="s">
        <v>158</v>
      </c>
      <c r="TW88" s="132" t="s">
        <v>158</v>
      </c>
      <c r="TX88" s="132" t="s">
        <v>158</v>
      </c>
      <c r="TY88" s="132" t="s">
        <v>158</v>
      </c>
      <c r="TZ88" s="132" t="s">
        <v>158</v>
      </c>
      <c r="UA88" s="132" t="s">
        <v>158</v>
      </c>
      <c r="UB88" s="235" t="s">
        <v>158</v>
      </c>
      <c r="UC88" s="236">
        <v>4.4000000000000004</v>
      </c>
      <c r="UD88" s="236">
        <v>5.08</v>
      </c>
      <c r="UE88" s="236">
        <v>5.3</v>
      </c>
      <c r="UF88" s="236">
        <v>5.42</v>
      </c>
      <c r="UG88" s="236">
        <v>7.21</v>
      </c>
      <c r="UH88" s="236">
        <v>7.94</v>
      </c>
      <c r="UI88" s="236">
        <v>11</v>
      </c>
      <c r="UJ88" s="236">
        <v>11.36</v>
      </c>
      <c r="UK88" s="236">
        <v>11.02</v>
      </c>
      <c r="UL88" s="236">
        <v>10.88</v>
      </c>
      <c r="UM88" s="236">
        <v>8.02</v>
      </c>
      <c r="UN88" s="236">
        <v>0</v>
      </c>
      <c r="UO88" s="231" t="s">
        <v>5</v>
      </c>
      <c r="UP88" s="231" t="s">
        <v>5</v>
      </c>
      <c r="UQ88" s="231" t="s">
        <v>5</v>
      </c>
      <c r="UR88" s="231" t="s">
        <v>5</v>
      </c>
      <c r="US88" s="231" t="s">
        <v>5</v>
      </c>
      <c r="UT88" s="231" t="s">
        <v>5</v>
      </c>
      <c r="UU88" s="231" t="s">
        <v>5</v>
      </c>
      <c r="UV88" s="231" t="s">
        <v>5</v>
      </c>
      <c r="UW88" s="231" t="s">
        <v>5</v>
      </c>
      <c r="UX88" s="231" t="s">
        <v>5</v>
      </c>
      <c r="UY88" s="231" t="s">
        <v>5</v>
      </c>
      <c r="UZ88" s="231" t="s">
        <v>5</v>
      </c>
      <c r="VA88" s="231" t="s">
        <v>5</v>
      </c>
      <c r="VB88" s="231" t="s">
        <v>5</v>
      </c>
      <c r="VC88" s="130" t="s">
        <v>158</v>
      </c>
      <c r="VD88" s="131">
        <v>4.2681820454545445</v>
      </c>
      <c r="VE88" s="131">
        <v>2.1574803149606301</v>
      </c>
      <c r="VF88" s="131">
        <v>3.4301886792452829</v>
      </c>
      <c r="VG88" s="131">
        <v>2.8929889298892988</v>
      </c>
      <c r="VH88" s="131">
        <v>2.2080443828016643</v>
      </c>
      <c r="VI88" s="131">
        <v>1.4433249370277079</v>
      </c>
      <c r="VJ88" s="131">
        <v>1.1618181818181819</v>
      </c>
      <c r="VK88" s="131">
        <v>2.069542253521127</v>
      </c>
      <c r="VL88" s="131">
        <v>1.9537205081669693</v>
      </c>
      <c r="VM88" s="131" t="s">
        <v>158</v>
      </c>
      <c r="VN88" s="131" t="s">
        <v>158</v>
      </c>
      <c r="VO88" s="131" t="s">
        <v>2188</v>
      </c>
      <c r="VP88" s="131" t="s">
        <v>158</v>
      </c>
      <c r="VQ88" s="131" t="s">
        <v>158</v>
      </c>
      <c r="VR88" s="131" t="s">
        <v>158</v>
      </c>
      <c r="VS88" s="131" t="s">
        <v>158</v>
      </c>
      <c r="VT88" s="131" t="s">
        <v>158</v>
      </c>
      <c r="VU88" s="131" t="s">
        <v>158</v>
      </c>
      <c r="VV88" s="131" t="s">
        <v>158</v>
      </c>
      <c r="VW88" s="131" t="s">
        <v>158</v>
      </c>
      <c r="VX88" s="131" t="s">
        <v>158</v>
      </c>
      <c r="VY88" s="131" t="s">
        <v>158</v>
      </c>
      <c r="VZ88" s="131" t="s">
        <v>158</v>
      </c>
      <c r="WA88" s="131" t="s">
        <v>158</v>
      </c>
      <c r="WB88" s="131" t="s">
        <v>158</v>
      </c>
      <c r="WC88" s="131" t="s">
        <v>158</v>
      </c>
      <c r="WD88" s="130" t="s">
        <v>158</v>
      </c>
      <c r="WE88" s="131">
        <v>5.1815103350235452</v>
      </c>
      <c r="WF88" s="131">
        <v>4.340551181102362</v>
      </c>
      <c r="WG88" s="131">
        <v>4.3320754716981131</v>
      </c>
      <c r="WH88" s="131">
        <v>3.4206642066420665</v>
      </c>
      <c r="WI88" s="131">
        <v>2.4951456310679609</v>
      </c>
      <c r="WJ88" s="131">
        <v>2.0856423173803522</v>
      </c>
      <c r="WK88" s="131">
        <v>1.9618181818181817</v>
      </c>
      <c r="WL88" s="131">
        <v>2.7068661971830985</v>
      </c>
      <c r="WM88" s="131">
        <v>2.2749546279491835</v>
      </c>
      <c r="WN88" s="131" t="s">
        <v>158</v>
      </c>
      <c r="WO88" s="131" t="s">
        <v>158</v>
      </c>
      <c r="WP88" s="131" t="s">
        <v>2188</v>
      </c>
      <c r="WQ88" s="131" t="s">
        <v>158</v>
      </c>
      <c r="WR88" s="131" t="s">
        <v>158</v>
      </c>
      <c r="WS88" s="131" t="s">
        <v>158</v>
      </c>
      <c r="WT88" s="131" t="s">
        <v>158</v>
      </c>
      <c r="WU88" s="131" t="s">
        <v>158</v>
      </c>
      <c r="WV88" s="131" t="s">
        <v>158</v>
      </c>
      <c r="WW88" s="131" t="s">
        <v>158</v>
      </c>
      <c r="WX88" s="131" t="s">
        <v>158</v>
      </c>
      <c r="WY88" s="131" t="s">
        <v>158</v>
      </c>
      <c r="WZ88" s="131" t="s">
        <v>158</v>
      </c>
      <c r="XA88" s="131" t="s">
        <v>158</v>
      </c>
      <c r="XB88" s="131" t="s">
        <v>158</v>
      </c>
      <c r="XC88" s="131" t="s">
        <v>158</v>
      </c>
      <c r="XD88" s="131" t="s">
        <v>158</v>
      </c>
      <c r="XE88" s="130" t="s">
        <v>158</v>
      </c>
      <c r="XF88" s="131">
        <v>6.1318181818181818</v>
      </c>
      <c r="XG88" s="131">
        <v>5.5787401574803148</v>
      </c>
      <c r="XH88" s="131">
        <v>5.222641509433962</v>
      </c>
      <c r="XI88" s="131">
        <v>4.3025830258302582</v>
      </c>
      <c r="XJ88" s="131">
        <v>2.816920943134535</v>
      </c>
      <c r="XK88" s="131">
        <v>2.4382871536523929</v>
      </c>
      <c r="XL88" s="131">
        <v>2.7154545454545453</v>
      </c>
      <c r="XM88" s="131">
        <v>3.3248239436619724</v>
      </c>
      <c r="XN88" s="131">
        <v>2.5054446460980038</v>
      </c>
      <c r="XO88" s="131" t="s">
        <v>158</v>
      </c>
      <c r="XP88" s="131" t="s">
        <v>158</v>
      </c>
      <c r="XQ88" s="131" t="s">
        <v>2188</v>
      </c>
      <c r="XR88" s="131" t="s">
        <v>158</v>
      </c>
      <c r="XS88" s="131" t="s">
        <v>158</v>
      </c>
      <c r="XT88" s="131" t="s">
        <v>158</v>
      </c>
      <c r="XU88" s="131" t="s">
        <v>158</v>
      </c>
      <c r="XV88" s="131" t="s">
        <v>158</v>
      </c>
      <c r="XW88" s="131" t="s">
        <v>158</v>
      </c>
      <c r="XX88" s="131" t="s">
        <v>158</v>
      </c>
      <c r="XY88" s="131" t="s">
        <v>158</v>
      </c>
      <c r="XZ88" s="131" t="s">
        <v>158</v>
      </c>
      <c r="YA88" s="131" t="s">
        <v>158</v>
      </c>
      <c r="YB88" s="131" t="s">
        <v>158</v>
      </c>
      <c r="YC88" s="131" t="s">
        <v>158</v>
      </c>
      <c r="YD88" s="131" t="s">
        <v>158</v>
      </c>
      <c r="YE88" s="131" t="s">
        <v>158</v>
      </c>
      <c r="YF88" s="235" t="s">
        <v>158</v>
      </c>
      <c r="YG88" s="8">
        <v>146.344843</v>
      </c>
      <c r="YH88" s="8">
        <v>149</v>
      </c>
      <c r="YI88" s="8">
        <v>148</v>
      </c>
      <c r="YJ88" s="8">
        <v>146</v>
      </c>
      <c r="YK88" s="8">
        <v>143</v>
      </c>
      <c r="YL88" s="8">
        <v>135</v>
      </c>
      <c r="YM88" s="8">
        <v>126</v>
      </c>
      <c r="YN88" s="8">
        <v>126</v>
      </c>
      <c r="YO88" s="8">
        <v>123</v>
      </c>
      <c r="YP88" s="8">
        <v>106</v>
      </c>
      <c r="YQ88" s="8">
        <v>80</v>
      </c>
      <c r="YR88" s="8">
        <v>97</v>
      </c>
      <c r="YS88" s="231" t="s">
        <v>5</v>
      </c>
      <c r="YT88" s="231" t="s">
        <v>5</v>
      </c>
      <c r="YU88" s="231" t="s">
        <v>5</v>
      </c>
      <c r="YV88" s="231" t="s">
        <v>5</v>
      </c>
      <c r="YW88" s="231" t="s">
        <v>5</v>
      </c>
      <c r="YX88" s="231" t="s">
        <v>5</v>
      </c>
      <c r="YY88" s="231" t="s">
        <v>5</v>
      </c>
      <c r="YZ88" s="231" t="s">
        <v>5</v>
      </c>
      <c r="ZA88" s="231" t="s">
        <v>5</v>
      </c>
      <c r="ZB88" s="231" t="s">
        <v>5</v>
      </c>
      <c r="ZC88" s="231" t="s">
        <v>5</v>
      </c>
      <c r="ZD88" s="231" t="s">
        <v>5</v>
      </c>
      <c r="ZE88" s="231" t="s">
        <v>5</v>
      </c>
      <c r="ZF88" s="231" t="s">
        <v>5</v>
      </c>
      <c r="ZG88" s="235" t="s">
        <v>158</v>
      </c>
      <c r="ZH88" s="133">
        <v>0.21920000000000001</v>
      </c>
      <c r="ZI88" s="133">
        <v>0.16850000000000001</v>
      </c>
      <c r="ZJ88" s="133">
        <v>0.24079999999999999</v>
      </c>
      <c r="ZK88" s="133">
        <v>0.18100000000000002</v>
      </c>
      <c r="ZL88" s="133">
        <v>4.4900000000000002E-2</v>
      </c>
      <c r="ZM88" s="133">
        <v>-0.14360000000000001</v>
      </c>
      <c r="ZN88" s="133">
        <v>-0.21640000000000001</v>
      </c>
      <c r="ZO88" s="133">
        <v>6.5799999999999997E-2</v>
      </c>
      <c r="ZP88" s="133">
        <v>7.7600000000000002E-2</v>
      </c>
      <c r="ZQ88" s="133">
        <v>0.1076</v>
      </c>
      <c r="ZR88" s="133">
        <v>-8.9600000000000013E-2</v>
      </c>
      <c r="ZS88" s="133">
        <v>5.4000000000000003E-3</v>
      </c>
      <c r="ZT88" s="379" t="s">
        <v>158</v>
      </c>
      <c r="ZU88" s="133">
        <v>8.4099999999999994E-2</v>
      </c>
      <c r="ZV88" s="133">
        <v>7.9399999999999998E-2</v>
      </c>
      <c r="ZW88" s="133">
        <v>0.1198</v>
      </c>
      <c r="ZX88" s="133">
        <v>9.8900000000000002E-2</v>
      </c>
      <c r="ZY88" s="133">
        <v>4.1200000000000001E-2</v>
      </c>
      <c r="ZZ88" s="133">
        <v>-3.9900000000000005E-2</v>
      </c>
      <c r="AAA88" s="133">
        <v>-7.9500000000000001E-2</v>
      </c>
      <c r="AAB88" s="133">
        <v>5.9400000000000001E-2</v>
      </c>
      <c r="AAC88" s="133">
        <v>7.0900000000000005E-2</v>
      </c>
      <c r="AAD88" s="133">
        <v>8.6699999999999999E-2</v>
      </c>
      <c r="AAE88" s="133">
        <v>-1.21E-2</v>
      </c>
      <c r="AAF88" s="133">
        <v>5.7000000000000002E-2</v>
      </c>
      <c r="AAG88" s="235" t="s">
        <v>158</v>
      </c>
      <c r="AAH88" s="8">
        <v>7211.1480000000001</v>
      </c>
      <c r="AAI88" s="8">
        <v>4938</v>
      </c>
      <c r="AAJ88" s="8">
        <v>7336</v>
      </c>
      <c r="AAK88" s="8">
        <v>6847</v>
      </c>
      <c r="AAL88" s="8">
        <v>6101</v>
      </c>
      <c r="AAM88" s="8">
        <v>4594</v>
      </c>
      <c r="AAN88" s="8">
        <v>5592</v>
      </c>
      <c r="AAO88" s="8">
        <v>8574</v>
      </c>
      <c r="AAP88" s="8">
        <v>6941</v>
      </c>
      <c r="AAQ88" s="8">
        <v>4913</v>
      </c>
      <c r="AAR88" s="8">
        <v>5072</v>
      </c>
      <c r="AAS88" s="8">
        <v>3690</v>
      </c>
      <c r="AAT88" s="231" t="s">
        <v>5</v>
      </c>
      <c r="AAU88" s="231" t="s">
        <v>5</v>
      </c>
      <c r="AAV88" s="231" t="s">
        <v>5</v>
      </c>
      <c r="AAW88" s="231" t="s">
        <v>5</v>
      </c>
      <c r="AAX88" s="231" t="s">
        <v>5</v>
      </c>
      <c r="AAY88" s="231" t="s">
        <v>5</v>
      </c>
      <c r="AAZ88" s="231" t="s">
        <v>5</v>
      </c>
      <c r="ABA88" s="231" t="s">
        <v>5</v>
      </c>
      <c r="ABB88" s="231" t="s">
        <v>5</v>
      </c>
      <c r="ABC88" s="231" t="s">
        <v>5</v>
      </c>
      <c r="ABD88" s="231" t="s">
        <v>5</v>
      </c>
      <c r="ABE88" s="231" t="s">
        <v>5</v>
      </c>
      <c r="ABF88" s="231" t="s">
        <v>5</v>
      </c>
      <c r="ABG88" s="231" t="s">
        <v>5</v>
      </c>
      <c r="ABH88" s="235" t="s">
        <v>158</v>
      </c>
      <c r="ABI88" s="8">
        <v>216.80600000000001</v>
      </c>
      <c r="ABJ88" s="8">
        <v>460</v>
      </c>
      <c r="ABK88" s="8">
        <v>369</v>
      </c>
      <c r="ABL88" s="8">
        <v>564</v>
      </c>
      <c r="ABM88" s="8">
        <v>197</v>
      </c>
      <c r="ABN88" s="8">
        <v>208</v>
      </c>
      <c r="ABO88" s="8">
        <v>458</v>
      </c>
      <c r="ABP88" s="8">
        <v>336</v>
      </c>
      <c r="ABQ88" s="8">
        <v>332</v>
      </c>
      <c r="ABR88" s="8">
        <v>309</v>
      </c>
      <c r="ABS88" s="8">
        <v>207</v>
      </c>
      <c r="ABT88" s="8">
        <v>132</v>
      </c>
      <c r="ABU88" s="231" t="s">
        <v>5</v>
      </c>
      <c r="ABV88" s="231" t="s">
        <v>5</v>
      </c>
      <c r="ABW88" s="231" t="s">
        <v>5</v>
      </c>
      <c r="ABX88" s="231" t="s">
        <v>5</v>
      </c>
      <c r="ABY88" s="231" t="s">
        <v>5</v>
      </c>
      <c r="ABZ88" s="231" t="s">
        <v>5</v>
      </c>
      <c r="ACA88" s="231" t="s">
        <v>5</v>
      </c>
      <c r="ACB88" s="231" t="s">
        <v>5</v>
      </c>
      <c r="ACC88" s="231" t="s">
        <v>5</v>
      </c>
      <c r="ACD88" s="231" t="s">
        <v>5</v>
      </c>
      <c r="ACE88" s="231" t="s">
        <v>5</v>
      </c>
      <c r="ACF88" s="231" t="s">
        <v>5</v>
      </c>
      <c r="ACG88" s="231" t="s">
        <v>5</v>
      </c>
      <c r="ACH88" s="231" t="s">
        <v>5</v>
      </c>
      <c r="ACI88" s="235" t="s">
        <v>158</v>
      </c>
      <c r="ACJ88" s="8">
        <v>99.134</v>
      </c>
      <c r="ACK88" s="8">
        <v>244</v>
      </c>
      <c r="ACL88" s="8">
        <v>97</v>
      </c>
      <c r="ACM88" s="8">
        <v>335</v>
      </c>
      <c r="ACN88" s="8">
        <v>21</v>
      </c>
      <c r="ACO88" s="8">
        <v>-47</v>
      </c>
      <c r="ACP88" s="8">
        <v>119</v>
      </c>
      <c r="ACQ88" s="8">
        <v>-38</v>
      </c>
      <c r="ACR88" s="8">
        <v>96</v>
      </c>
      <c r="ACS88" s="8">
        <v>135</v>
      </c>
      <c r="ACT88" s="8">
        <v>68</v>
      </c>
      <c r="ACU88" s="8">
        <v>81</v>
      </c>
      <c r="ACV88" s="237" t="s">
        <v>5</v>
      </c>
      <c r="ACW88" s="237" t="s">
        <v>5</v>
      </c>
      <c r="ACX88" s="237" t="s">
        <v>5</v>
      </c>
      <c r="ACY88" s="237" t="s">
        <v>5</v>
      </c>
      <c r="ACZ88" s="237" t="s">
        <v>5</v>
      </c>
      <c r="ADA88" s="237" t="s">
        <v>5</v>
      </c>
      <c r="ADB88" s="237" t="s">
        <v>5</v>
      </c>
      <c r="ADC88" s="237" t="s">
        <v>5</v>
      </c>
      <c r="ADD88" s="237" t="s">
        <v>5</v>
      </c>
      <c r="ADE88" s="237" t="s">
        <v>5</v>
      </c>
      <c r="ADF88" s="237" t="s">
        <v>5</v>
      </c>
      <c r="ADG88" s="237" t="s">
        <v>5</v>
      </c>
      <c r="ADH88" s="237" t="s">
        <v>5</v>
      </c>
      <c r="ADI88" s="237" t="s">
        <v>5</v>
      </c>
      <c r="ADJ88" s="127" t="s">
        <v>158</v>
      </c>
      <c r="ADK88" s="128">
        <v>1.4432989690721649</v>
      </c>
      <c r="ADL88" s="128">
        <v>1.6585365853658538</v>
      </c>
      <c r="ADM88" s="128">
        <v>1.0731707317073171</v>
      </c>
      <c r="ADN88" s="128">
        <v>1.2941176470588236</v>
      </c>
      <c r="ADO88" s="128">
        <v>4.5517241379310347</v>
      </c>
      <c r="ADP88" s="128" t="s">
        <v>1282</v>
      </c>
      <c r="ADQ88" s="128" t="s">
        <v>1282</v>
      </c>
      <c r="ADR88" s="128">
        <v>1.6438356164383561</v>
      </c>
      <c r="ADS88" s="128">
        <v>1.3095238095238098</v>
      </c>
      <c r="ADT88" s="128">
        <v>0.9181818181818181</v>
      </c>
      <c r="ADU88" s="128" t="s">
        <v>1282</v>
      </c>
      <c r="ADV88" s="128" t="s">
        <v>1282</v>
      </c>
      <c r="ADW88" s="128" t="s">
        <v>158</v>
      </c>
      <c r="ADX88" s="128" t="s">
        <v>158</v>
      </c>
      <c r="ADY88" s="128" t="s">
        <v>158</v>
      </c>
      <c r="ADZ88" s="128" t="s">
        <v>158</v>
      </c>
      <c r="AEA88" s="128" t="s">
        <v>158</v>
      </c>
      <c r="AEB88" s="128" t="s">
        <v>158</v>
      </c>
      <c r="AEC88" s="128" t="s">
        <v>158</v>
      </c>
      <c r="AED88" s="128" t="s">
        <v>158</v>
      </c>
      <c r="AEE88" s="128" t="s">
        <v>158</v>
      </c>
      <c r="AEF88" s="128" t="s">
        <v>158</v>
      </c>
      <c r="AEG88" s="128" t="s">
        <v>158</v>
      </c>
      <c r="AEH88" s="128" t="s">
        <v>158</v>
      </c>
      <c r="AEI88" s="128" t="s">
        <v>158</v>
      </c>
      <c r="AEJ88" s="128" t="s">
        <v>158</v>
      </c>
      <c r="AEK88" s="127" t="s">
        <v>158</v>
      </c>
      <c r="AEL88" s="128">
        <v>0.94500512070699139</v>
      </c>
      <c r="AEM88" s="128">
        <v>0.4405217391304348</v>
      </c>
      <c r="AEN88" s="128">
        <v>0.52943089430894308</v>
      </c>
      <c r="AEO88" s="128">
        <v>0.34170212765957447</v>
      </c>
      <c r="AEP88" s="128">
        <v>0.95817258883248724</v>
      </c>
      <c r="AEQ88" s="128">
        <v>0.8567307692307693</v>
      </c>
      <c r="AER88" s="128">
        <v>0.35213973799126641</v>
      </c>
      <c r="AES88" s="128">
        <v>0.45</v>
      </c>
      <c r="AET88" s="128">
        <v>0.40753012048192772</v>
      </c>
      <c r="AEU88" s="128">
        <v>0.34647249190938512</v>
      </c>
      <c r="AEV88" s="128">
        <v>0.20096618357487925</v>
      </c>
      <c r="AEW88" s="128" t="s">
        <v>5</v>
      </c>
      <c r="AEX88" s="128" t="s">
        <v>158</v>
      </c>
      <c r="AEY88" s="128" t="s">
        <v>158</v>
      </c>
      <c r="AEZ88" s="128" t="s">
        <v>158</v>
      </c>
      <c r="AFA88" s="128" t="s">
        <v>158</v>
      </c>
      <c r="AFB88" s="128" t="s">
        <v>158</v>
      </c>
      <c r="AFC88" s="128" t="s">
        <v>158</v>
      </c>
      <c r="AFD88" s="128" t="s">
        <v>158</v>
      </c>
      <c r="AFE88" s="128" t="s">
        <v>158</v>
      </c>
      <c r="AFF88" s="128" t="s">
        <v>158</v>
      </c>
      <c r="AFG88" s="128" t="s">
        <v>158</v>
      </c>
      <c r="AFH88" s="128" t="s">
        <v>158</v>
      </c>
      <c r="AFI88" s="128" t="s">
        <v>158</v>
      </c>
      <c r="AFJ88" s="128" t="s">
        <v>158</v>
      </c>
      <c r="AFK88" s="128" t="s">
        <v>158</v>
      </c>
      <c r="AFL88" s="134" t="s">
        <v>158</v>
      </c>
      <c r="AFM88" s="135">
        <v>2.0667256460951844</v>
      </c>
      <c r="AFN88" s="135">
        <v>0.83049180327868855</v>
      </c>
      <c r="AFO88" s="135">
        <v>2.0140206185567013</v>
      </c>
      <c r="AFP88" s="135">
        <v>0.57528358208955221</v>
      </c>
      <c r="AFQ88" s="135">
        <v>8.9885714285714293</v>
      </c>
      <c r="AFR88" s="135" t="s">
        <v>1282</v>
      </c>
      <c r="AFS88" s="135">
        <v>1.355294117647059</v>
      </c>
      <c r="AFT88" s="135" t="s">
        <v>1282</v>
      </c>
      <c r="AFU88" s="135">
        <v>1.409375</v>
      </c>
      <c r="AFV88" s="135">
        <v>0.79303703703703698</v>
      </c>
      <c r="AFW88" s="135">
        <v>0.61176470588235299</v>
      </c>
      <c r="AFX88" s="135" t="s">
        <v>5</v>
      </c>
      <c r="AFY88" s="135" t="s">
        <v>158</v>
      </c>
      <c r="AFZ88" s="135" t="s">
        <v>158</v>
      </c>
      <c r="AGA88" s="135" t="s">
        <v>158</v>
      </c>
      <c r="AGB88" s="135" t="s">
        <v>158</v>
      </c>
      <c r="AGC88" s="135" t="s">
        <v>158</v>
      </c>
      <c r="AGD88" s="135" t="s">
        <v>158</v>
      </c>
      <c r="AGE88" s="135" t="s">
        <v>158</v>
      </c>
      <c r="AGF88" s="135" t="s">
        <v>158</v>
      </c>
      <c r="AGG88" s="135" t="s">
        <v>158</v>
      </c>
      <c r="AGH88" s="135" t="s">
        <v>158</v>
      </c>
      <c r="AGI88" s="135" t="s">
        <v>158</v>
      </c>
      <c r="AGJ88" s="135" t="s">
        <v>158</v>
      </c>
      <c r="AGK88" s="135" t="s">
        <v>158</v>
      </c>
      <c r="AGL88" s="135" t="s">
        <v>158</v>
      </c>
    </row>
    <row r="89" spans="1:870" x14ac:dyDescent="0.2">
      <c r="A89" s="7">
        <v>87</v>
      </c>
      <c r="B89" s="1" t="s">
        <v>499</v>
      </c>
      <c r="C89" s="1" t="s">
        <v>500</v>
      </c>
      <c r="D89" s="94">
        <v>7.0000000000000007E-2</v>
      </c>
      <c r="E89" s="95">
        <v>0.1</v>
      </c>
      <c r="F89" s="57">
        <v>0.4</v>
      </c>
      <c r="G89" s="58" t="s">
        <v>159</v>
      </c>
      <c r="H89" s="58">
        <v>0.4</v>
      </c>
      <c r="I89" s="226" t="s">
        <v>5</v>
      </c>
      <c r="J89" s="58" t="s">
        <v>185</v>
      </c>
      <c r="K89" s="58" t="s">
        <v>1280</v>
      </c>
      <c r="L89" s="226" t="s">
        <v>5</v>
      </c>
      <c r="M89" s="150">
        <v>0.4</v>
      </c>
      <c r="N89" s="123">
        <v>0.37000000000000005</v>
      </c>
      <c r="O89" s="123">
        <v>0.28000000000000003</v>
      </c>
      <c r="P89" s="123">
        <v>0.28000000000000003</v>
      </c>
      <c r="Q89" s="123">
        <v>0.28000000000000003</v>
      </c>
      <c r="R89" s="123">
        <v>0.28000000000000003</v>
      </c>
      <c r="S89" s="123">
        <v>0.255</v>
      </c>
      <c r="T89" s="124">
        <v>0.24</v>
      </c>
      <c r="U89" s="124">
        <v>0.2</v>
      </c>
      <c r="V89" s="124">
        <v>0.2</v>
      </c>
      <c r="W89" s="124">
        <v>0.1875</v>
      </c>
      <c r="X89" s="124">
        <v>0.14249999999999999</v>
      </c>
      <c r="Y89" s="124">
        <v>0.11</v>
      </c>
      <c r="Z89" s="124">
        <v>6.5000000000000002E-2</v>
      </c>
      <c r="AA89" s="124">
        <v>0.05</v>
      </c>
      <c r="AB89" s="124">
        <v>0.05</v>
      </c>
      <c r="AC89" s="124" t="s">
        <v>1334</v>
      </c>
      <c r="AD89" s="124" t="s">
        <v>5</v>
      </c>
      <c r="AE89" s="124" t="s">
        <v>5</v>
      </c>
      <c r="AF89" s="124" t="s">
        <v>5</v>
      </c>
      <c r="AG89" s="124" t="s">
        <v>5</v>
      </c>
      <c r="AH89" s="124" t="s">
        <v>5</v>
      </c>
      <c r="AI89" s="124" t="s">
        <v>5</v>
      </c>
      <c r="AJ89" s="124" t="s">
        <v>5</v>
      </c>
      <c r="AK89" s="124" t="s">
        <v>5</v>
      </c>
      <c r="AL89" s="124" t="s">
        <v>5</v>
      </c>
      <c r="AM89" s="124" t="s">
        <v>5</v>
      </c>
      <c r="AN89" s="124" t="s">
        <v>5</v>
      </c>
      <c r="AO89" s="124" t="s">
        <v>5</v>
      </c>
      <c r="AP89" s="137" t="s">
        <v>5</v>
      </c>
      <c r="AQ89" s="137" t="s">
        <v>5</v>
      </c>
      <c r="AR89" s="137" t="s">
        <v>5</v>
      </c>
      <c r="AS89" s="137" t="s">
        <v>5</v>
      </c>
      <c r="AT89" s="137" t="s">
        <v>5</v>
      </c>
      <c r="AU89" s="137" t="s">
        <v>5</v>
      </c>
      <c r="AV89" s="137" t="s">
        <v>5</v>
      </c>
      <c r="AW89" s="137" t="s">
        <v>5</v>
      </c>
      <c r="AX89" s="137" t="s">
        <v>5</v>
      </c>
      <c r="AY89" s="137" t="s">
        <v>5</v>
      </c>
      <c r="AZ89" s="137" t="s">
        <v>5</v>
      </c>
      <c r="BA89" s="137" t="s">
        <v>5</v>
      </c>
      <c r="BB89" s="137" t="s">
        <v>5</v>
      </c>
      <c r="BC89" s="137" t="s">
        <v>5</v>
      </c>
      <c r="BD89" s="137" t="s">
        <v>5</v>
      </c>
      <c r="BE89" s="137" t="s">
        <v>5</v>
      </c>
      <c r="BF89" s="137" t="s">
        <v>5</v>
      </c>
      <c r="BG89" s="137" t="s">
        <v>5</v>
      </c>
      <c r="BH89" s="137" t="s">
        <v>5</v>
      </c>
      <c r="BI89" s="137" t="s">
        <v>5</v>
      </c>
      <c r="BJ89" s="137" t="s">
        <v>5</v>
      </c>
      <c r="BK89" s="137" t="s">
        <v>5</v>
      </c>
      <c r="BL89" s="137" t="s">
        <v>5</v>
      </c>
      <c r="BM89" s="126">
        <v>8.1081081081080919E-2</v>
      </c>
      <c r="BN89" s="125">
        <v>0.3214285714285714</v>
      </c>
      <c r="BO89" s="125">
        <v>0</v>
      </c>
      <c r="BP89" s="125">
        <v>0</v>
      </c>
      <c r="BQ89" s="125">
        <v>0</v>
      </c>
      <c r="BR89" s="125">
        <v>9.8039215686274606E-2</v>
      </c>
      <c r="BS89" s="125">
        <v>6.25E-2</v>
      </c>
      <c r="BT89" s="125">
        <v>0.19999999999999996</v>
      </c>
      <c r="BU89" s="125">
        <v>0</v>
      </c>
      <c r="BV89" s="125">
        <v>6.6666666666666652E-2</v>
      </c>
      <c r="BW89" s="125">
        <v>0.31578947368421062</v>
      </c>
      <c r="BX89" s="125">
        <v>0.29545454545454541</v>
      </c>
      <c r="BY89" s="125">
        <v>0.69230769230769229</v>
      </c>
      <c r="BZ89" s="125">
        <v>0.30000000000000004</v>
      </c>
      <c r="CA89" s="125">
        <v>0</v>
      </c>
      <c r="CB89" s="125" t="s">
        <v>158</v>
      </c>
      <c r="CC89" s="125" t="s">
        <v>158</v>
      </c>
      <c r="CD89" s="125" t="s">
        <v>158</v>
      </c>
      <c r="CE89" s="125" t="s">
        <v>158</v>
      </c>
      <c r="CF89" s="125" t="s">
        <v>158</v>
      </c>
      <c r="CG89" s="125" t="s">
        <v>158</v>
      </c>
      <c r="CH89" s="125" t="s">
        <v>158</v>
      </c>
      <c r="CI89" s="125" t="s">
        <v>158</v>
      </c>
      <c r="CJ89" s="125" t="s">
        <v>158</v>
      </c>
      <c r="CK89" s="125" t="s">
        <v>158</v>
      </c>
      <c r="CL89" s="125" t="s">
        <v>158</v>
      </c>
      <c r="CM89" s="125" t="s">
        <v>158</v>
      </c>
      <c r="CN89" s="125" t="s">
        <v>158</v>
      </c>
      <c r="CO89" s="125" t="s">
        <v>158</v>
      </c>
      <c r="CP89" s="125" t="s">
        <v>158</v>
      </c>
      <c r="CQ89" s="125" t="s">
        <v>158</v>
      </c>
      <c r="CR89" s="125" t="s">
        <v>158</v>
      </c>
      <c r="CS89" s="125" t="s">
        <v>158</v>
      </c>
      <c r="CT89" s="125" t="s">
        <v>158</v>
      </c>
      <c r="CU89" s="125" t="s">
        <v>158</v>
      </c>
      <c r="CV89" s="125" t="s">
        <v>158</v>
      </c>
      <c r="CW89" s="125" t="s">
        <v>158</v>
      </c>
      <c r="CX89" s="125" t="s">
        <v>158</v>
      </c>
      <c r="CY89" s="125" t="s">
        <v>158</v>
      </c>
      <c r="CZ89" s="125" t="s">
        <v>158</v>
      </c>
      <c r="DA89" s="125" t="s">
        <v>158</v>
      </c>
      <c r="DB89" s="125" t="s">
        <v>158</v>
      </c>
      <c r="DC89" s="125" t="s">
        <v>158</v>
      </c>
      <c r="DD89" s="125" t="s">
        <v>158</v>
      </c>
      <c r="DE89" s="125" t="s">
        <v>158</v>
      </c>
      <c r="DF89" s="125" t="s">
        <v>158</v>
      </c>
      <c r="DG89" s="125" t="s">
        <v>158</v>
      </c>
      <c r="DH89" s="125" t="s">
        <v>158</v>
      </c>
      <c r="DI89" s="125" t="s">
        <v>158</v>
      </c>
      <c r="DJ89" s="125" t="s">
        <v>158</v>
      </c>
      <c r="DK89" s="125" t="s">
        <v>158</v>
      </c>
      <c r="DL89" s="127">
        <v>8.688191436906148E-3</v>
      </c>
      <c r="DM89" s="128">
        <v>7.9382105140911735E-3</v>
      </c>
      <c r="DN89" s="128">
        <v>1.0498687664041995E-2</v>
      </c>
      <c r="DO89" s="128">
        <v>2.6923076923076925E-2</v>
      </c>
      <c r="DP89" s="128">
        <v>1.7434620174346206E-2</v>
      </c>
      <c r="DQ89" s="128">
        <v>0.02</v>
      </c>
      <c r="DR89" s="128">
        <v>1.3680257510729614E-2</v>
      </c>
      <c r="DS89" s="128">
        <v>9.6230954290296711E-3</v>
      </c>
      <c r="DT89" s="128">
        <v>1.6E-2</v>
      </c>
      <c r="DU89" s="128">
        <v>2.5316455696202531E-2</v>
      </c>
      <c r="DV89" s="128">
        <v>3.5377358490566037E-2</v>
      </c>
      <c r="DW89" s="128">
        <v>1.7902010050251254E-2</v>
      </c>
      <c r="DX89" s="128">
        <v>1.4784946236559139E-2</v>
      </c>
      <c r="DY89" s="128">
        <v>1.1607142857142858E-2</v>
      </c>
      <c r="DZ89" s="128">
        <v>1.4534883720930234E-2</v>
      </c>
      <c r="EA89" s="128">
        <v>0.01</v>
      </c>
      <c r="EB89" s="128" t="s">
        <v>158</v>
      </c>
      <c r="EC89" s="128" t="s">
        <v>158</v>
      </c>
      <c r="ED89" s="128" t="s">
        <v>158</v>
      </c>
      <c r="EE89" s="128" t="s">
        <v>158</v>
      </c>
      <c r="EF89" s="128" t="s">
        <v>158</v>
      </c>
      <c r="EG89" s="128" t="s">
        <v>158</v>
      </c>
      <c r="EH89" s="128" t="s">
        <v>158</v>
      </c>
      <c r="EI89" s="128" t="s">
        <v>158</v>
      </c>
      <c r="EJ89" s="128" t="s">
        <v>158</v>
      </c>
      <c r="EK89" s="128" t="s">
        <v>158</v>
      </c>
      <c r="EL89" s="128" t="s">
        <v>158</v>
      </c>
      <c r="EM89" s="127">
        <v>1.950987300547425E-2</v>
      </c>
      <c r="EN89" s="128">
        <v>1.0897535890277612E-2</v>
      </c>
      <c r="EO89" s="128">
        <v>1.819363222871995E-2</v>
      </c>
      <c r="EP89" s="128">
        <v>3.3254156769596206E-2</v>
      </c>
      <c r="EQ89" s="128">
        <v>2.3102310231023104E-2</v>
      </c>
      <c r="ER89" s="128">
        <v>2.298850574712644E-2</v>
      </c>
      <c r="ES89" s="128">
        <v>1.7745302713987474E-2</v>
      </c>
      <c r="ET89" s="128">
        <v>1.3093289689034371E-2</v>
      </c>
      <c r="EU89" s="128">
        <v>2.1762785636561484E-2</v>
      </c>
      <c r="EV89" s="128">
        <v>3.4188034188034191E-2</v>
      </c>
      <c r="EW89" s="128">
        <v>3.9473684210526314E-2</v>
      </c>
      <c r="EX89" s="128">
        <v>2.294685990338164E-2</v>
      </c>
      <c r="EY89" s="128">
        <v>1.9642857142857146E-2</v>
      </c>
      <c r="EZ89" s="128">
        <v>1.9817073170731708E-2</v>
      </c>
      <c r="FA89" s="128">
        <v>1.8115942028985511E-2</v>
      </c>
      <c r="FB89" s="128">
        <v>1.2285012285012284E-2</v>
      </c>
      <c r="FC89" s="128" t="s">
        <v>158</v>
      </c>
      <c r="FD89" s="128" t="s">
        <v>158</v>
      </c>
      <c r="FE89" s="128" t="s">
        <v>158</v>
      </c>
      <c r="FF89" s="128" t="s">
        <v>158</v>
      </c>
      <c r="FG89" s="128" t="s">
        <v>158</v>
      </c>
      <c r="FH89" s="128" t="s">
        <v>158</v>
      </c>
      <c r="FI89" s="128" t="s">
        <v>158</v>
      </c>
      <c r="FJ89" s="128" t="s">
        <v>158</v>
      </c>
      <c r="FK89" s="128" t="s">
        <v>158</v>
      </c>
      <c r="FL89" s="128" t="s">
        <v>158</v>
      </c>
      <c r="FM89" s="128" t="s">
        <v>158</v>
      </c>
      <c r="FN89" s="127">
        <v>7.1174378673534058E-2</v>
      </c>
      <c r="FO89" s="128">
        <v>2.4310118265440214E-2</v>
      </c>
      <c r="FP89" s="128">
        <v>6.100217864923748E-2</v>
      </c>
      <c r="FQ89" s="128">
        <v>3.9603960396039604E-2</v>
      </c>
      <c r="FR89" s="128">
        <v>3.5805626598465479E-2</v>
      </c>
      <c r="FS89" s="128">
        <v>2.7750247770069379E-2</v>
      </c>
      <c r="FT89" s="128">
        <v>2.6507276507276509E-2</v>
      </c>
      <c r="FU89" s="128">
        <v>2.0460358056265983E-2</v>
      </c>
      <c r="FV89" s="128">
        <v>2.7285129604365622E-2</v>
      </c>
      <c r="FW89" s="128">
        <v>4.3859649122807022E-2</v>
      </c>
      <c r="FX89" s="128">
        <v>4.4642857142857144E-2</v>
      </c>
      <c r="FY89" s="128">
        <v>3.306264501160093E-2</v>
      </c>
      <c r="FZ89" s="128">
        <v>2.2680412371134023E-2</v>
      </c>
      <c r="GA89" s="128">
        <v>3.6111111111111115E-2</v>
      </c>
      <c r="GB89" s="128">
        <v>2.6315789473684213E-2</v>
      </c>
      <c r="GC89" s="128">
        <v>1.6666666666666666E-2</v>
      </c>
      <c r="GD89" s="128" t="s">
        <v>158</v>
      </c>
      <c r="GE89" s="128" t="s">
        <v>158</v>
      </c>
      <c r="GF89" s="128" t="s">
        <v>158</v>
      </c>
      <c r="GG89" s="128" t="s">
        <v>158</v>
      </c>
      <c r="GH89" s="128" t="s">
        <v>158</v>
      </c>
      <c r="GI89" s="128" t="s">
        <v>158</v>
      </c>
      <c r="GJ89" s="128" t="s">
        <v>158</v>
      </c>
      <c r="GK89" s="128" t="s">
        <v>158</v>
      </c>
      <c r="GL89" s="128" t="s">
        <v>158</v>
      </c>
      <c r="GM89" s="128" t="s">
        <v>158</v>
      </c>
      <c r="GN89" s="128" t="s">
        <v>158</v>
      </c>
      <c r="GO89" s="109" t="s">
        <v>158</v>
      </c>
      <c r="GP89" s="129">
        <v>1.65</v>
      </c>
      <c r="GQ89" s="129">
        <v>1.35</v>
      </c>
      <c r="GR89" s="138">
        <v>0.44</v>
      </c>
      <c r="GS89" s="129">
        <v>0.37</v>
      </c>
      <c r="GT89" s="129">
        <v>0.54</v>
      </c>
      <c r="GU89" s="129">
        <v>0.59</v>
      </c>
      <c r="GV89" s="129">
        <v>0.56000000000000005</v>
      </c>
      <c r="GW89" s="129">
        <v>0.6</v>
      </c>
      <c r="GX89" s="129">
        <v>0.28000000000000003</v>
      </c>
      <c r="GY89" s="129">
        <v>0.31</v>
      </c>
      <c r="GZ89" s="129">
        <v>0.54</v>
      </c>
      <c r="HA89" s="129">
        <v>0.6</v>
      </c>
      <c r="HB89" s="129">
        <v>0.25</v>
      </c>
      <c r="HC89" s="129">
        <v>-0.03</v>
      </c>
      <c r="HD89" s="129">
        <v>0.17</v>
      </c>
      <c r="HE89" s="129">
        <v>0.23</v>
      </c>
      <c r="HF89" s="231" t="s">
        <v>158</v>
      </c>
      <c r="HG89" s="231" t="s">
        <v>158</v>
      </c>
      <c r="HH89" s="231" t="s">
        <v>158</v>
      </c>
      <c r="HI89" s="231" t="s">
        <v>158</v>
      </c>
      <c r="HJ89" s="231" t="s">
        <v>158</v>
      </c>
      <c r="HK89" s="231" t="s">
        <v>158</v>
      </c>
      <c r="HL89" s="231" t="s">
        <v>158</v>
      </c>
      <c r="HM89" s="231" t="s">
        <v>158</v>
      </c>
      <c r="HN89" s="231" t="s">
        <v>158</v>
      </c>
      <c r="HO89" s="231" t="s">
        <v>158</v>
      </c>
      <c r="HP89" s="232" t="s">
        <v>158</v>
      </c>
      <c r="HQ89" s="131">
        <v>11.56258787878788</v>
      </c>
      <c r="HR89" s="131">
        <v>4.5610999999999988</v>
      </c>
      <c r="HS89" s="131">
        <v>21.320870454545457</v>
      </c>
      <c r="HT89" s="131">
        <v>27.384794594594599</v>
      </c>
      <c r="HU89" s="131">
        <v>24.264581481481478</v>
      </c>
      <c r="HV89" s="131">
        <v>21.601080623728812</v>
      </c>
      <c r="HW89" s="131">
        <v>26.784424435714286</v>
      </c>
      <c r="HX89" s="131">
        <v>13.492897853333332</v>
      </c>
      <c r="HY89" s="131">
        <v>16.772898171428569</v>
      </c>
      <c r="HZ89" s="131">
        <v>13.542697858064516</v>
      </c>
      <c r="IA89" s="131">
        <v>7.8942375037037023</v>
      </c>
      <c r="IB89" s="131">
        <v>8.3253405733333334</v>
      </c>
      <c r="IC89" s="131">
        <v>8.2222364880000001</v>
      </c>
      <c r="ID89" s="131" t="s">
        <v>1288</v>
      </c>
      <c r="IE89" s="131">
        <v>18.966728294117644</v>
      </c>
      <c r="IF89" s="131">
        <v>18.49065652173913</v>
      </c>
      <c r="IG89" s="131" t="s">
        <v>158</v>
      </c>
      <c r="IH89" s="131" t="s">
        <v>158</v>
      </c>
      <c r="II89" s="131" t="s">
        <v>158</v>
      </c>
      <c r="IJ89" s="131" t="s">
        <v>158</v>
      </c>
      <c r="IK89" s="131" t="s">
        <v>158</v>
      </c>
      <c r="IL89" s="131" t="s">
        <v>158</v>
      </c>
      <c r="IM89" s="131" t="s">
        <v>158</v>
      </c>
      <c r="IN89" s="131" t="s">
        <v>158</v>
      </c>
      <c r="IO89" s="131" t="s">
        <v>158</v>
      </c>
      <c r="IP89" s="131" t="s">
        <v>158</v>
      </c>
      <c r="IQ89" s="130" t="s">
        <v>158</v>
      </c>
      <c r="IR89" s="131">
        <v>25.793709845787735</v>
      </c>
      <c r="IS89" s="131">
        <v>15.293099999999999</v>
      </c>
      <c r="IT89" s="131">
        <v>25.392040909090909</v>
      </c>
      <c r="IU89" s="131">
        <v>42.442929729729734</v>
      </c>
      <c r="IV89" s="131">
        <v>29.290644444444442</v>
      </c>
      <c r="IW89" s="131">
        <v>32.266894861016951</v>
      </c>
      <c r="IX89" s="131">
        <v>41.854944578571427</v>
      </c>
      <c r="IY89" s="131">
        <v>16.916743693333334</v>
      </c>
      <c r="IZ89" s="131">
        <v>21.517862785714282</v>
      </c>
      <c r="JA89" s="131">
        <v>15.316146387096774</v>
      </c>
      <c r="JB89" s="131">
        <v>11.374295800000001</v>
      </c>
      <c r="JC89" s="131">
        <v>9.6127643733333326</v>
      </c>
      <c r="JD89" s="131">
        <v>14.9827420448</v>
      </c>
      <c r="JE89" s="131" t="s">
        <v>1288</v>
      </c>
      <c r="JF89" s="131">
        <v>25.731528052352939</v>
      </c>
      <c r="JG89" s="131">
        <v>23.224264591304344</v>
      </c>
      <c r="JH89" s="131" t="s">
        <v>158</v>
      </c>
      <c r="JI89" s="131" t="s">
        <v>158</v>
      </c>
      <c r="JJ89" s="131" t="s">
        <v>158</v>
      </c>
      <c r="JK89" s="131" t="s">
        <v>158</v>
      </c>
      <c r="JL89" s="131" t="s">
        <v>158</v>
      </c>
      <c r="JM89" s="131" t="s">
        <v>158</v>
      </c>
      <c r="JN89" s="131" t="s">
        <v>158</v>
      </c>
      <c r="JO89" s="131" t="s">
        <v>158</v>
      </c>
      <c r="JP89" s="131" t="s">
        <v>158</v>
      </c>
      <c r="JQ89" s="131" t="s">
        <v>158</v>
      </c>
      <c r="JR89" s="130" t="s">
        <v>158</v>
      </c>
      <c r="JS89" s="131">
        <v>35.409476517272729</v>
      </c>
      <c r="JT89" s="131">
        <v>26.502077777777778</v>
      </c>
      <c r="JU89" s="131">
        <v>31.363090909090907</v>
      </c>
      <c r="JV89" s="131">
        <v>56.240383783783784</v>
      </c>
      <c r="JW89" s="131">
        <v>33.667407407407403</v>
      </c>
      <c r="JX89" s="131">
        <v>41.854900501694914</v>
      </c>
      <c r="JY89" s="131">
        <v>56.948298842857142</v>
      </c>
      <c r="JZ89" s="131">
        <v>23.009716666666669</v>
      </c>
      <c r="KA89" s="131">
        <v>29.058310428571428</v>
      </c>
      <c r="KB89" s="131">
        <v>17.089594916129034</v>
      </c>
      <c r="KC89" s="131">
        <v>14.579612651851852</v>
      </c>
      <c r="KD89" s="131">
        <v>12.771244096</v>
      </c>
      <c r="KE89" s="131">
        <v>25.580291295999999</v>
      </c>
      <c r="KF89" s="131" t="s">
        <v>1288</v>
      </c>
      <c r="KG89" s="131">
        <v>31.611213823529408</v>
      </c>
      <c r="KH89" s="131">
        <v>26.873087478260867</v>
      </c>
      <c r="KI89" s="131" t="s">
        <v>158</v>
      </c>
      <c r="KJ89" s="131" t="s">
        <v>158</v>
      </c>
      <c r="KK89" s="131" t="s">
        <v>158</v>
      </c>
      <c r="KL89" s="131" t="s">
        <v>158</v>
      </c>
      <c r="KM89" s="131" t="s">
        <v>158</v>
      </c>
      <c r="KN89" s="131" t="s">
        <v>158</v>
      </c>
      <c r="KO89" s="131" t="s">
        <v>158</v>
      </c>
      <c r="KP89" s="131" t="s">
        <v>158</v>
      </c>
      <c r="KQ89" s="131" t="s">
        <v>158</v>
      </c>
      <c r="KR89" s="131" t="s">
        <v>158</v>
      </c>
      <c r="KS89" s="116" t="s">
        <v>158</v>
      </c>
      <c r="KT89" s="132">
        <v>21.7596588802373</v>
      </c>
      <c r="KU89" s="132">
        <v>20.079999999999998</v>
      </c>
      <c r="KV89" s="132">
        <v>14.260869565217391</v>
      </c>
      <c r="KW89" s="132">
        <v>13.782608695652174</v>
      </c>
      <c r="KX89" s="132">
        <v>12.608695652173912</v>
      </c>
      <c r="KY89" s="132">
        <v>11.166666666666666</v>
      </c>
      <c r="KZ89" s="132">
        <v>12.708333333333334</v>
      </c>
      <c r="LA89" s="132">
        <v>13.173913043478262</v>
      </c>
      <c r="LB89" s="132">
        <v>10.260869565217391</v>
      </c>
      <c r="LC89" s="132">
        <v>10.826086956521738</v>
      </c>
      <c r="LD89" s="132">
        <v>11.791666666666666</v>
      </c>
      <c r="LE89" s="132">
        <v>10</v>
      </c>
      <c r="LF89" s="132" t="s">
        <v>158</v>
      </c>
      <c r="LG89" s="132" t="s">
        <v>158</v>
      </c>
      <c r="LH89" s="132" t="s">
        <v>158</v>
      </c>
      <c r="LI89" s="132" t="s">
        <v>158</v>
      </c>
      <c r="LJ89" s="132" t="s">
        <v>158</v>
      </c>
      <c r="LK89" s="132" t="s">
        <v>158</v>
      </c>
      <c r="LL89" s="132" t="s">
        <v>158</v>
      </c>
      <c r="LM89" s="132" t="s">
        <v>158</v>
      </c>
      <c r="LN89" s="132" t="s">
        <v>158</v>
      </c>
      <c r="LO89" s="132" t="s">
        <v>158</v>
      </c>
      <c r="LP89" s="132" t="s">
        <v>158</v>
      </c>
      <c r="LQ89" s="132" t="s">
        <v>158</v>
      </c>
      <c r="LR89" s="132" t="s">
        <v>158</v>
      </c>
      <c r="LS89" s="132" t="s">
        <v>158</v>
      </c>
      <c r="LT89" s="130" t="s">
        <v>158</v>
      </c>
      <c r="LU89" s="131">
        <v>0.87677247630602306</v>
      </c>
      <c r="LV89" s="131">
        <v>0.30664765936254978</v>
      </c>
      <c r="LW89" s="131">
        <v>0.65782685670731711</v>
      </c>
      <c r="LX89" s="131">
        <v>0.73515647318611999</v>
      </c>
      <c r="LY89" s="131">
        <v>1.0391934551724138</v>
      </c>
      <c r="LZ89" s="131">
        <v>1.1413108269850745</v>
      </c>
      <c r="MA89" s="131">
        <v>1.1802710308721311</v>
      </c>
      <c r="MB89" s="131">
        <v>0.61452802104290427</v>
      </c>
      <c r="MC89" s="131">
        <v>0.45770111959322035</v>
      </c>
      <c r="MD89" s="131">
        <v>0.3877888985060241</v>
      </c>
      <c r="ME89" s="131">
        <v>0.36151702490459359</v>
      </c>
      <c r="MF89" s="131">
        <v>0.49952043439999994</v>
      </c>
      <c r="MG89" s="131" t="s">
        <v>158</v>
      </c>
      <c r="MH89" s="131" t="s">
        <v>158</v>
      </c>
      <c r="MI89" s="131" t="s">
        <v>158</v>
      </c>
      <c r="MJ89" s="131" t="s">
        <v>158</v>
      </c>
      <c r="MK89" s="131" t="s">
        <v>158</v>
      </c>
      <c r="ML89" s="131" t="s">
        <v>158</v>
      </c>
      <c r="MM89" s="131" t="s">
        <v>158</v>
      </c>
      <c r="MN89" s="131" t="s">
        <v>158</v>
      </c>
      <c r="MO89" s="131" t="s">
        <v>158</v>
      </c>
      <c r="MP89" s="131" t="s">
        <v>158</v>
      </c>
      <c r="MQ89" s="131" t="s">
        <v>158</v>
      </c>
      <c r="MR89" s="131" t="s">
        <v>158</v>
      </c>
      <c r="MS89" s="131" t="s">
        <v>158</v>
      </c>
      <c r="MT89" s="131" t="s">
        <v>158</v>
      </c>
      <c r="MU89" s="130" t="s">
        <v>158</v>
      </c>
      <c r="MV89" s="131">
        <v>1.9558956084648706</v>
      </c>
      <c r="MW89" s="131">
        <v>1.0281715637450199</v>
      </c>
      <c r="MX89" s="131">
        <v>0.78343735975609763</v>
      </c>
      <c r="MY89" s="131">
        <v>1.1393985236593061</v>
      </c>
      <c r="MZ89" s="131">
        <v>1.2544476</v>
      </c>
      <c r="NA89" s="131">
        <v>1.7048478777313432</v>
      </c>
      <c r="NB89" s="131">
        <v>1.844362147986885</v>
      </c>
      <c r="NC89" s="131">
        <v>0.77046555434983488</v>
      </c>
      <c r="ND89" s="131">
        <v>0.58718235737288138</v>
      </c>
      <c r="NE89" s="131">
        <v>0.43857077807228917</v>
      </c>
      <c r="NF89" s="131">
        <v>0.52088647903886931</v>
      </c>
      <c r="NG89" s="131">
        <v>0.57676586239999994</v>
      </c>
      <c r="NH89" s="131" t="s">
        <v>158</v>
      </c>
      <c r="NI89" s="131" t="s">
        <v>158</v>
      </c>
      <c r="NJ89" s="131" t="s">
        <v>158</v>
      </c>
      <c r="NK89" s="131" t="s">
        <v>158</v>
      </c>
      <c r="NL89" s="131" t="s">
        <v>158</v>
      </c>
      <c r="NM89" s="131" t="s">
        <v>158</v>
      </c>
      <c r="NN89" s="131" t="s">
        <v>158</v>
      </c>
      <c r="NO89" s="131" t="s">
        <v>158</v>
      </c>
      <c r="NP89" s="131" t="s">
        <v>158</v>
      </c>
      <c r="NQ89" s="131" t="s">
        <v>158</v>
      </c>
      <c r="NR89" s="131" t="s">
        <v>158</v>
      </c>
      <c r="NS89" s="131" t="s">
        <v>158</v>
      </c>
      <c r="NT89" s="131" t="s">
        <v>158</v>
      </c>
      <c r="NU89" s="131" t="s">
        <v>158</v>
      </c>
      <c r="NV89" s="130" t="s">
        <v>158</v>
      </c>
      <c r="NW89" s="131">
        <v>2.6850437580418007</v>
      </c>
      <c r="NX89" s="131">
        <v>1.7817631972111556</v>
      </c>
      <c r="NY89" s="131">
        <v>0.96766609756097566</v>
      </c>
      <c r="NZ89" s="131">
        <v>1.5097970536277603</v>
      </c>
      <c r="OA89" s="131">
        <v>1.4418937931034483</v>
      </c>
      <c r="OB89" s="131">
        <v>2.2114380265074627</v>
      </c>
      <c r="OC89" s="131">
        <v>2.5094594637639345</v>
      </c>
      <c r="OD89" s="131">
        <v>1.0479672937293729</v>
      </c>
      <c r="OE89" s="131">
        <v>0.79294711508474591</v>
      </c>
      <c r="OF89" s="131">
        <v>0.48935265763855418</v>
      </c>
      <c r="OG89" s="131">
        <v>0.66767413416254418</v>
      </c>
      <c r="OH89" s="131">
        <v>0.76627464575999993</v>
      </c>
      <c r="OI89" s="131" t="s">
        <v>158</v>
      </c>
      <c r="OJ89" s="131" t="s">
        <v>158</v>
      </c>
      <c r="OK89" s="131" t="s">
        <v>158</v>
      </c>
      <c r="OL89" s="131" t="s">
        <v>158</v>
      </c>
      <c r="OM89" s="131" t="s">
        <v>158</v>
      </c>
      <c r="ON89" s="131" t="s">
        <v>158</v>
      </c>
      <c r="OO89" s="131" t="s">
        <v>158</v>
      </c>
      <c r="OP89" s="131" t="s">
        <v>158</v>
      </c>
      <c r="OQ89" s="131" t="s">
        <v>158</v>
      </c>
      <c r="OR89" s="131" t="s">
        <v>158</v>
      </c>
      <c r="OS89" s="131" t="s">
        <v>158</v>
      </c>
      <c r="OT89" s="131" t="s">
        <v>158</v>
      </c>
      <c r="OU89" s="131" t="s">
        <v>158</v>
      </c>
      <c r="OV89" s="131" t="s">
        <v>158</v>
      </c>
      <c r="OW89" s="378" t="s">
        <v>158</v>
      </c>
      <c r="OX89" s="132">
        <v>7.5009269558769007E-2</v>
      </c>
      <c r="OY89" s="132">
        <v>4.16</v>
      </c>
      <c r="OZ89" s="132">
        <v>0.52173913043478259</v>
      </c>
      <c r="PA89" s="132">
        <v>0.86956521739130432</v>
      </c>
      <c r="PB89" s="132">
        <v>0.2608695652173913</v>
      </c>
      <c r="PC89" s="132">
        <v>1.25</v>
      </c>
      <c r="PD89" s="132">
        <v>0.95833333333333337</v>
      </c>
      <c r="PE89" s="132">
        <v>0.69565217391304346</v>
      </c>
      <c r="PF89" s="132">
        <v>1.3913043478260869</v>
      </c>
      <c r="PG89" s="132">
        <v>0.47826086956521741</v>
      </c>
      <c r="PH89" s="132">
        <v>0.70833333333333337</v>
      </c>
      <c r="PI89" s="132">
        <v>0.875</v>
      </c>
      <c r="PJ89" s="132" t="s">
        <v>158</v>
      </c>
      <c r="PK89" s="132" t="s">
        <v>158</v>
      </c>
      <c r="PL89" s="132" t="s">
        <v>158</v>
      </c>
      <c r="PM89" s="132" t="s">
        <v>158</v>
      </c>
      <c r="PN89" s="132" t="s">
        <v>158</v>
      </c>
      <c r="PO89" s="132" t="s">
        <v>158</v>
      </c>
      <c r="PP89" s="132" t="s">
        <v>158</v>
      </c>
      <c r="PQ89" s="132" t="s">
        <v>158</v>
      </c>
      <c r="PR89" s="132" t="s">
        <v>158</v>
      </c>
      <c r="PS89" s="132" t="s">
        <v>158</v>
      </c>
      <c r="PT89" s="132" t="s">
        <v>158</v>
      </c>
      <c r="PU89" s="132" t="s">
        <v>158</v>
      </c>
      <c r="PV89" s="132" t="s">
        <v>158</v>
      </c>
      <c r="PW89" s="132" t="s">
        <v>158</v>
      </c>
      <c r="PX89" s="130" t="s">
        <v>158</v>
      </c>
      <c r="PY89" s="131">
        <v>254.34549772614929</v>
      </c>
      <c r="PZ89" s="131">
        <v>1.4801646634615384</v>
      </c>
      <c r="QA89" s="131">
        <v>17.980600750000001</v>
      </c>
      <c r="QB89" s="131">
        <v>11.652230100000001</v>
      </c>
      <c r="QC89" s="131">
        <v>50.227683666666664</v>
      </c>
      <c r="QD89" s="131">
        <v>10.195710054399999</v>
      </c>
      <c r="QE89" s="131">
        <v>15.651420192000002</v>
      </c>
      <c r="QF89" s="131">
        <v>11.6376243985</v>
      </c>
      <c r="QG89" s="131">
        <v>3.3755457569999998</v>
      </c>
      <c r="QH89" s="131">
        <v>8.778130520727272</v>
      </c>
      <c r="QI89" s="131">
        <v>6.0181951792941168</v>
      </c>
      <c r="QJ89" s="131">
        <v>5.7088049645714278</v>
      </c>
      <c r="QK89" s="131" t="s">
        <v>158</v>
      </c>
      <c r="QL89" s="131" t="s">
        <v>158</v>
      </c>
      <c r="QM89" s="131" t="s">
        <v>158</v>
      </c>
      <c r="QN89" s="131" t="s">
        <v>158</v>
      </c>
      <c r="QO89" s="131" t="s">
        <v>158</v>
      </c>
      <c r="QP89" s="131" t="s">
        <v>158</v>
      </c>
      <c r="QQ89" s="131" t="s">
        <v>158</v>
      </c>
      <c r="QR89" s="131" t="s">
        <v>158</v>
      </c>
      <c r="QS89" s="131" t="s">
        <v>158</v>
      </c>
      <c r="QT89" s="131" t="s">
        <v>158</v>
      </c>
      <c r="QU89" s="131" t="s">
        <v>158</v>
      </c>
      <c r="QV89" s="131" t="s">
        <v>158</v>
      </c>
      <c r="QW89" s="131" t="s">
        <v>158</v>
      </c>
      <c r="QX89" s="131" t="s">
        <v>158</v>
      </c>
      <c r="QY89" s="130" t="s">
        <v>158</v>
      </c>
      <c r="QZ89" s="131">
        <v>567.39149035713149</v>
      </c>
      <c r="RA89" s="131">
        <v>4.962905048076923</v>
      </c>
      <c r="RB89" s="131">
        <v>21.413954500000003</v>
      </c>
      <c r="RC89" s="131">
        <v>18.0594666</v>
      </c>
      <c r="RD89" s="131">
        <v>60.631633999999998</v>
      </c>
      <c r="RE89" s="131">
        <v>15.229974374399998</v>
      </c>
      <c r="RF89" s="131">
        <v>24.45784587547826</v>
      </c>
      <c r="RG89" s="131">
        <v>14.5906914355</v>
      </c>
      <c r="RH89" s="131">
        <v>4.3304698856249999</v>
      </c>
      <c r="RI89" s="131">
        <v>9.9276476127272719</v>
      </c>
      <c r="RJ89" s="131">
        <v>8.6712278569411758</v>
      </c>
      <c r="RK89" s="131">
        <v>6.5916098559999989</v>
      </c>
      <c r="RL89" s="131" t="s">
        <v>158</v>
      </c>
      <c r="RM89" s="131" t="s">
        <v>158</v>
      </c>
      <c r="RN89" s="131" t="s">
        <v>158</v>
      </c>
      <c r="RO89" s="131" t="s">
        <v>158</v>
      </c>
      <c r="RP89" s="131" t="s">
        <v>158</v>
      </c>
      <c r="RQ89" s="131" t="s">
        <v>158</v>
      </c>
      <c r="RR89" s="131" t="s">
        <v>158</v>
      </c>
      <c r="RS89" s="131" t="s">
        <v>158</v>
      </c>
      <c r="RT89" s="131" t="s">
        <v>158</v>
      </c>
      <c r="RU89" s="131" t="s">
        <v>158</v>
      </c>
      <c r="RV89" s="131" t="s">
        <v>158</v>
      </c>
      <c r="RW89" s="131" t="s">
        <v>158</v>
      </c>
      <c r="RX89" s="131" t="s">
        <v>158</v>
      </c>
      <c r="RY89" s="131" t="s">
        <v>158</v>
      </c>
      <c r="RZ89" s="130" t="s">
        <v>158</v>
      </c>
      <c r="SA89" s="131">
        <v>778.91221441270136</v>
      </c>
      <c r="SB89" s="131">
        <v>8.6004338942307683</v>
      </c>
      <c r="SC89" s="131">
        <v>26.449539999999999</v>
      </c>
      <c r="SD89" s="131">
        <v>23.930283299999999</v>
      </c>
      <c r="SE89" s="131">
        <v>69.691533333333339</v>
      </c>
      <c r="SF89" s="131">
        <v>19.7555130368</v>
      </c>
      <c r="SG89" s="131">
        <v>33.277614628173914</v>
      </c>
      <c r="SH89" s="131">
        <v>19.845880624999999</v>
      </c>
      <c r="SI89" s="131">
        <v>5.8479849737500009</v>
      </c>
      <c r="SJ89" s="131">
        <v>11.07716470472727</v>
      </c>
      <c r="SK89" s="131">
        <v>11.11481058635294</v>
      </c>
      <c r="SL89" s="131">
        <v>8.7574245229714283</v>
      </c>
      <c r="SM89" s="131" t="s">
        <v>158</v>
      </c>
      <c r="SN89" s="131" t="s">
        <v>158</v>
      </c>
      <c r="SO89" s="131" t="s">
        <v>158</v>
      </c>
      <c r="SP89" s="131" t="s">
        <v>158</v>
      </c>
      <c r="SQ89" s="131" t="s">
        <v>158</v>
      </c>
      <c r="SR89" s="131" t="s">
        <v>158</v>
      </c>
      <c r="SS89" s="131" t="s">
        <v>158</v>
      </c>
      <c r="ST89" s="131" t="s">
        <v>158</v>
      </c>
      <c r="SU89" s="131" t="s">
        <v>158</v>
      </c>
      <c r="SV89" s="131" t="s">
        <v>158</v>
      </c>
      <c r="SW89" s="131" t="s">
        <v>158</v>
      </c>
      <c r="SX89" s="131" t="s">
        <v>158</v>
      </c>
      <c r="SY89" s="131" t="s">
        <v>158</v>
      </c>
      <c r="SZ89" s="131" t="s">
        <v>158</v>
      </c>
      <c r="TA89" s="378" t="s">
        <v>158</v>
      </c>
      <c r="TB89" s="132">
        <v>-0.59213941416388582</v>
      </c>
      <c r="TC89" s="132">
        <v>3.56</v>
      </c>
      <c r="TD89" s="132">
        <v>-0.34782608695652173</v>
      </c>
      <c r="TE89" s="132">
        <v>0.52173913043478259</v>
      </c>
      <c r="TF89" s="132">
        <v>-4.3478260869565216E-2</v>
      </c>
      <c r="TG89" s="132">
        <v>0.95833333333333337</v>
      </c>
      <c r="TH89" s="132">
        <v>0.54166666666666663</v>
      </c>
      <c r="TI89" s="132">
        <v>0.39130434782608697</v>
      </c>
      <c r="TJ89" s="132">
        <v>1.173913043478261</v>
      </c>
      <c r="TK89" s="132">
        <v>0.13043478260869565</v>
      </c>
      <c r="TL89" s="132">
        <v>0.5</v>
      </c>
      <c r="TM89" s="132">
        <v>0.70833333333333337</v>
      </c>
      <c r="TN89" s="132" t="s">
        <v>158</v>
      </c>
      <c r="TO89" s="132" t="s">
        <v>158</v>
      </c>
      <c r="TP89" s="132" t="s">
        <v>158</v>
      </c>
      <c r="TQ89" s="132" t="s">
        <v>158</v>
      </c>
      <c r="TR89" s="132" t="s">
        <v>158</v>
      </c>
      <c r="TS89" s="132" t="s">
        <v>158</v>
      </c>
      <c r="TT89" s="132" t="s">
        <v>158</v>
      </c>
      <c r="TU89" s="132" t="s">
        <v>158</v>
      </c>
      <c r="TV89" s="132" t="s">
        <v>158</v>
      </c>
      <c r="TW89" s="132" t="s">
        <v>158</v>
      </c>
      <c r="TX89" s="132" t="s">
        <v>158</v>
      </c>
      <c r="TY89" s="132" t="s">
        <v>158</v>
      </c>
      <c r="TZ89" s="132" t="s">
        <v>158</v>
      </c>
      <c r="UA89" s="132" t="s">
        <v>158</v>
      </c>
      <c r="UB89" s="235" t="s">
        <v>158</v>
      </c>
      <c r="UC89" s="236">
        <v>10.48</v>
      </c>
      <c r="UD89" s="236">
        <v>7.29</v>
      </c>
      <c r="UE89" s="236">
        <v>6.97</v>
      </c>
      <c r="UF89" s="236">
        <v>7.08</v>
      </c>
      <c r="UG89" s="236">
        <v>6.24</v>
      </c>
      <c r="UH89" s="236">
        <v>6.36</v>
      </c>
      <c r="UI89" s="236">
        <v>5.83</v>
      </c>
      <c r="UJ89" s="236">
        <v>4.43</v>
      </c>
      <c r="UK89" s="236">
        <v>3.87</v>
      </c>
      <c r="UL89" s="236">
        <v>3.49</v>
      </c>
      <c r="UM89" s="236">
        <v>3.5</v>
      </c>
      <c r="UN89" s="236">
        <v>3.36</v>
      </c>
      <c r="UO89" s="231" t="s">
        <v>5</v>
      </c>
      <c r="UP89" s="231" t="s">
        <v>5</v>
      </c>
      <c r="UQ89" s="231" t="s">
        <v>5</v>
      </c>
      <c r="UR89" s="231" t="s">
        <v>5</v>
      </c>
      <c r="US89" s="231" t="s">
        <v>5</v>
      </c>
      <c r="UT89" s="231" t="s">
        <v>5</v>
      </c>
      <c r="UU89" s="231" t="s">
        <v>5</v>
      </c>
      <c r="UV89" s="231" t="s">
        <v>5</v>
      </c>
      <c r="UW89" s="231" t="s">
        <v>5</v>
      </c>
      <c r="UX89" s="231" t="s">
        <v>5</v>
      </c>
      <c r="UY89" s="231" t="s">
        <v>5</v>
      </c>
      <c r="UZ89" s="231" t="s">
        <v>5</v>
      </c>
      <c r="VA89" s="231" t="s">
        <v>5</v>
      </c>
      <c r="VB89" s="231" t="s">
        <v>5</v>
      </c>
      <c r="VC89" s="130" t="s">
        <v>158</v>
      </c>
      <c r="VD89" s="131">
        <v>1.4522900763358779</v>
      </c>
      <c r="VE89" s="131">
        <v>0.62962962962962965</v>
      </c>
      <c r="VF89" s="131">
        <v>1.0143472022955524</v>
      </c>
      <c r="VG89" s="131">
        <v>1.1045197740112995</v>
      </c>
      <c r="VH89" s="131">
        <v>1.6169871794871795</v>
      </c>
      <c r="VI89" s="131">
        <v>1.512578616352201</v>
      </c>
      <c r="VJ89" s="131">
        <v>2.0120068610634649</v>
      </c>
      <c r="VK89" s="131">
        <v>1.654627539503386</v>
      </c>
      <c r="VL89" s="131">
        <v>1.1782945736434107</v>
      </c>
      <c r="VM89" s="131">
        <v>1.2034383954154728</v>
      </c>
      <c r="VN89" s="131">
        <v>1.2314285714285713</v>
      </c>
      <c r="VO89" s="131">
        <v>1.4434523809523809</v>
      </c>
      <c r="VP89" s="131" t="s">
        <v>158</v>
      </c>
      <c r="VQ89" s="131" t="s">
        <v>158</v>
      </c>
      <c r="VR89" s="131" t="s">
        <v>158</v>
      </c>
      <c r="VS89" s="131" t="s">
        <v>158</v>
      </c>
      <c r="VT89" s="131" t="s">
        <v>158</v>
      </c>
      <c r="VU89" s="131" t="s">
        <v>158</v>
      </c>
      <c r="VV89" s="131" t="s">
        <v>158</v>
      </c>
      <c r="VW89" s="131" t="s">
        <v>158</v>
      </c>
      <c r="VX89" s="131" t="s">
        <v>158</v>
      </c>
      <c r="VY89" s="131" t="s">
        <v>158</v>
      </c>
      <c r="VZ89" s="131" t="s">
        <v>158</v>
      </c>
      <c r="WA89" s="131" t="s">
        <v>158</v>
      </c>
      <c r="WB89" s="131" t="s">
        <v>158</v>
      </c>
      <c r="WC89" s="131" t="s">
        <v>158</v>
      </c>
      <c r="WD89" s="130" t="s">
        <v>158</v>
      </c>
      <c r="WE89" s="131">
        <v>3.2397547360177579</v>
      </c>
      <c r="WF89" s="131">
        <v>2.1111111111111112</v>
      </c>
      <c r="WG89" s="131">
        <v>1.2080344332855093</v>
      </c>
      <c r="WH89" s="131">
        <v>1.7118644067796609</v>
      </c>
      <c r="WI89" s="131">
        <v>1.9519230769230769</v>
      </c>
      <c r="WJ89" s="131">
        <v>2.2594339622641506</v>
      </c>
      <c r="WK89" s="131">
        <v>3.1440823327615779</v>
      </c>
      <c r="WL89" s="131">
        <v>2.0744920993227991</v>
      </c>
      <c r="WM89" s="131">
        <v>1.511627906976744</v>
      </c>
      <c r="WN89" s="131">
        <v>1.3610315186246418</v>
      </c>
      <c r="WO89" s="131">
        <v>1.7742857142857142</v>
      </c>
      <c r="WP89" s="131">
        <v>1.6666666666666665</v>
      </c>
      <c r="WQ89" s="131" t="s">
        <v>158</v>
      </c>
      <c r="WR89" s="131" t="s">
        <v>158</v>
      </c>
      <c r="WS89" s="131" t="s">
        <v>158</v>
      </c>
      <c r="WT89" s="131" t="s">
        <v>158</v>
      </c>
      <c r="WU89" s="131" t="s">
        <v>158</v>
      </c>
      <c r="WV89" s="131" t="s">
        <v>158</v>
      </c>
      <c r="WW89" s="131" t="s">
        <v>158</v>
      </c>
      <c r="WX89" s="131" t="s">
        <v>158</v>
      </c>
      <c r="WY89" s="131" t="s">
        <v>158</v>
      </c>
      <c r="WZ89" s="131" t="s">
        <v>158</v>
      </c>
      <c r="XA89" s="131" t="s">
        <v>158</v>
      </c>
      <c r="XB89" s="131" t="s">
        <v>158</v>
      </c>
      <c r="XC89" s="131" t="s">
        <v>158</v>
      </c>
      <c r="XD89" s="131" t="s">
        <v>158</v>
      </c>
      <c r="XE89" s="130" t="s">
        <v>158</v>
      </c>
      <c r="XF89" s="131">
        <v>4.4475191793893121</v>
      </c>
      <c r="XG89" s="131">
        <v>3.6584362139917697</v>
      </c>
      <c r="XH89" s="131">
        <v>1.4921090387374463</v>
      </c>
      <c r="XI89" s="131">
        <v>2.2683615819209035</v>
      </c>
      <c r="XJ89" s="131">
        <v>2.2435897435897436</v>
      </c>
      <c r="XK89" s="131">
        <v>2.9308176100628929</v>
      </c>
      <c r="XL89" s="131">
        <v>4.2778730703259003</v>
      </c>
      <c r="XM89" s="131">
        <v>2.8216704288939054</v>
      </c>
      <c r="XN89" s="131">
        <v>2.0413436692506459</v>
      </c>
      <c r="XO89" s="131">
        <v>1.5186246418338107</v>
      </c>
      <c r="XP89" s="131">
        <v>2.2742857142857145</v>
      </c>
      <c r="XQ89" s="131">
        <v>2.2142857142857144</v>
      </c>
      <c r="XR89" s="131" t="s">
        <v>158</v>
      </c>
      <c r="XS89" s="131" t="s">
        <v>158</v>
      </c>
      <c r="XT89" s="131" t="s">
        <v>158</v>
      </c>
      <c r="XU89" s="131" t="s">
        <v>158</v>
      </c>
      <c r="XV89" s="131" t="s">
        <v>158</v>
      </c>
      <c r="XW89" s="131" t="s">
        <v>158</v>
      </c>
      <c r="XX89" s="131" t="s">
        <v>158</v>
      </c>
      <c r="XY89" s="131" t="s">
        <v>158</v>
      </c>
      <c r="XZ89" s="131" t="s">
        <v>158</v>
      </c>
      <c r="YA89" s="131" t="s">
        <v>158</v>
      </c>
      <c r="YB89" s="131" t="s">
        <v>158</v>
      </c>
      <c r="YC89" s="131" t="s">
        <v>158</v>
      </c>
      <c r="YD89" s="131" t="s">
        <v>158</v>
      </c>
      <c r="YE89" s="131" t="s">
        <v>158</v>
      </c>
      <c r="YF89" s="235" t="s">
        <v>158</v>
      </c>
      <c r="YG89" s="8">
        <v>26.97</v>
      </c>
      <c r="YH89" s="8">
        <v>25</v>
      </c>
      <c r="YI89" s="8">
        <v>23</v>
      </c>
      <c r="YJ89" s="8">
        <v>23</v>
      </c>
      <c r="YK89" s="8">
        <v>23</v>
      </c>
      <c r="YL89" s="8">
        <v>24</v>
      </c>
      <c r="YM89" s="8">
        <v>24</v>
      </c>
      <c r="YN89" s="8">
        <v>23</v>
      </c>
      <c r="YO89" s="8">
        <v>23</v>
      </c>
      <c r="YP89" s="8">
        <v>23</v>
      </c>
      <c r="YQ89" s="8">
        <v>24</v>
      </c>
      <c r="YR89" s="8">
        <v>24</v>
      </c>
      <c r="YS89" s="231" t="s">
        <v>5</v>
      </c>
      <c r="YT89" s="231" t="s">
        <v>5</v>
      </c>
      <c r="YU89" s="231" t="s">
        <v>5</v>
      </c>
      <c r="YV89" s="231" t="s">
        <v>5</v>
      </c>
      <c r="YW89" s="231" t="s">
        <v>5</v>
      </c>
      <c r="YX89" s="231" t="s">
        <v>5</v>
      </c>
      <c r="YY89" s="231" t="s">
        <v>5</v>
      </c>
      <c r="YZ89" s="231" t="s">
        <v>5</v>
      </c>
      <c r="ZA89" s="231" t="s">
        <v>5</v>
      </c>
      <c r="ZB89" s="231" t="s">
        <v>5</v>
      </c>
      <c r="ZC89" s="231" t="s">
        <v>5</v>
      </c>
      <c r="ZD89" s="231" t="s">
        <v>5</v>
      </c>
      <c r="ZE89" s="231" t="s">
        <v>5</v>
      </c>
      <c r="ZF89" s="231" t="s">
        <v>5</v>
      </c>
      <c r="ZG89" s="235" t="s">
        <v>158</v>
      </c>
      <c r="ZH89" s="133">
        <v>0.21739999999999998</v>
      </c>
      <c r="ZI89" s="133">
        <v>0.21029999999999999</v>
      </c>
      <c r="ZJ89" s="133">
        <v>8.2599999999999993E-2</v>
      </c>
      <c r="ZK89" s="133">
        <v>7.1500000000000008E-2</v>
      </c>
      <c r="ZL89" s="133">
        <v>0.1116</v>
      </c>
      <c r="ZM89" s="133">
        <v>0.13239999999999999</v>
      </c>
      <c r="ZN89" s="133">
        <v>0.1406</v>
      </c>
      <c r="ZO89" s="133">
        <v>0.16039999999999999</v>
      </c>
      <c r="ZP89" s="133">
        <v>7.9299999999999995E-2</v>
      </c>
      <c r="ZQ89" s="133">
        <v>9.0700000000000003E-2</v>
      </c>
      <c r="ZR89" s="133">
        <v>0.16420000000000001</v>
      </c>
      <c r="ZS89" s="133">
        <v>0.17859999999999998</v>
      </c>
      <c r="ZT89" s="379" t="s">
        <v>158</v>
      </c>
      <c r="ZU89" s="133">
        <v>0.1673</v>
      </c>
      <c r="ZV89" s="133">
        <v>0.1535</v>
      </c>
      <c r="ZW89" s="133">
        <v>6.7199999999999996E-2</v>
      </c>
      <c r="ZX89" s="133">
        <v>5.74E-2</v>
      </c>
      <c r="ZY89" s="133">
        <v>8.0700000000000008E-2</v>
      </c>
      <c r="ZZ89" s="133">
        <v>9.0200000000000002E-2</v>
      </c>
      <c r="AAA89" s="133">
        <v>9.4600000000000004E-2</v>
      </c>
      <c r="AAB89" s="133">
        <v>0.11070000000000001</v>
      </c>
      <c r="AAC89" s="133">
        <v>6.3700000000000007E-2</v>
      </c>
      <c r="AAD89" s="133">
        <v>8.9600000000000013E-2</v>
      </c>
      <c r="AAE89" s="133">
        <v>0.1457</v>
      </c>
      <c r="AAF89" s="133">
        <v>0.14449999999999999</v>
      </c>
      <c r="AAG89" s="235" t="s">
        <v>158</v>
      </c>
      <c r="AAH89" s="8">
        <v>586.85799999999995</v>
      </c>
      <c r="AAI89" s="8">
        <v>502</v>
      </c>
      <c r="AAJ89" s="8">
        <v>328</v>
      </c>
      <c r="AAK89" s="8">
        <v>317</v>
      </c>
      <c r="AAL89" s="8">
        <v>290</v>
      </c>
      <c r="AAM89" s="8">
        <v>268</v>
      </c>
      <c r="AAN89" s="8">
        <v>305</v>
      </c>
      <c r="AAO89" s="8">
        <v>303</v>
      </c>
      <c r="AAP89" s="8">
        <v>236</v>
      </c>
      <c r="AAQ89" s="8">
        <v>249</v>
      </c>
      <c r="AAR89" s="8">
        <v>283</v>
      </c>
      <c r="AAS89" s="8">
        <v>240</v>
      </c>
      <c r="AAT89" s="231" t="s">
        <v>5</v>
      </c>
      <c r="AAU89" s="231" t="s">
        <v>5</v>
      </c>
      <c r="AAV89" s="231" t="s">
        <v>5</v>
      </c>
      <c r="AAW89" s="231" t="s">
        <v>5</v>
      </c>
      <c r="AAX89" s="231" t="s">
        <v>5</v>
      </c>
      <c r="AAY89" s="231" t="s">
        <v>5</v>
      </c>
      <c r="AAZ89" s="231" t="s">
        <v>5</v>
      </c>
      <c r="ABA89" s="231" t="s">
        <v>5</v>
      </c>
      <c r="ABB89" s="231" t="s">
        <v>5</v>
      </c>
      <c r="ABC89" s="231" t="s">
        <v>5</v>
      </c>
      <c r="ABD89" s="231" t="s">
        <v>5</v>
      </c>
      <c r="ABE89" s="231" t="s">
        <v>5</v>
      </c>
      <c r="ABF89" s="231" t="s">
        <v>5</v>
      </c>
      <c r="ABG89" s="231" t="s">
        <v>5</v>
      </c>
      <c r="ABH89" s="235" t="s">
        <v>158</v>
      </c>
      <c r="ABI89" s="8">
        <v>2.0230000000000001</v>
      </c>
      <c r="ABJ89" s="8">
        <v>104</v>
      </c>
      <c r="ABK89" s="8">
        <v>12</v>
      </c>
      <c r="ABL89" s="8">
        <v>20</v>
      </c>
      <c r="ABM89" s="8">
        <v>6</v>
      </c>
      <c r="ABN89" s="8">
        <v>30</v>
      </c>
      <c r="ABO89" s="8">
        <v>23</v>
      </c>
      <c r="ABP89" s="8">
        <v>16</v>
      </c>
      <c r="ABQ89" s="8">
        <v>32</v>
      </c>
      <c r="ABR89" s="8">
        <v>11</v>
      </c>
      <c r="ABS89" s="8">
        <v>17</v>
      </c>
      <c r="ABT89" s="8">
        <v>21</v>
      </c>
      <c r="ABU89" s="231" t="s">
        <v>5</v>
      </c>
      <c r="ABV89" s="231" t="s">
        <v>5</v>
      </c>
      <c r="ABW89" s="231" t="s">
        <v>5</v>
      </c>
      <c r="ABX89" s="231" t="s">
        <v>5</v>
      </c>
      <c r="ABY89" s="231" t="s">
        <v>5</v>
      </c>
      <c r="ABZ89" s="231" t="s">
        <v>5</v>
      </c>
      <c r="ACA89" s="231" t="s">
        <v>5</v>
      </c>
      <c r="ACB89" s="231" t="s">
        <v>5</v>
      </c>
      <c r="ACC89" s="231" t="s">
        <v>5</v>
      </c>
      <c r="ACD89" s="231" t="s">
        <v>5</v>
      </c>
      <c r="ACE89" s="231" t="s">
        <v>5</v>
      </c>
      <c r="ACF89" s="231" t="s">
        <v>5</v>
      </c>
      <c r="ACG89" s="231" t="s">
        <v>5</v>
      </c>
      <c r="ACH89" s="231" t="s">
        <v>5</v>
      </c>
      <c r="ACI89" s="235" t="s">
        <v>158</v>
      </c>
      <c r="ACJ89" s="8">
        <v>-15.97</v>
      </c>
      <c r="ACK89" s="8">
        <v>89</v>
      </c>
      <c r="ACL89" s="8">
        <v>-8</v>
      </c>
      <c r="ACM89" s="8">
        <v>12</v>
      </c>
      <c r="ACN89" s="8">
        <v>-1</v>
      </c>
      <c r="ACO89" s="8">
        <v>23</v>
      </c>
      <c r="ACP89" s="8">
        <v>13</v>
      </c>
      <c r="ACQ89" s="8">
        <v>9</v>
      </c>
      <c r="ACR89" s="8">
        <v>27</v>
      </c>
      <c r="ACS89" s="8">
        <v>3</v>
      </c>
      <c r="ACT89" s="8">
        <v>12</v>
      </c>
      <c r="ACU89" s="8">
        <v>17</v>
      </c>
      <c r="ACV89" s="237" t="s">
        <v>5</v>
      </c>
      <c r="ACW89" s="237" t="s">
        <v>5</v>
      </c>
      <c r="ACX89" s="237" t="s">
        <v>5</v>
      </c>
      <c r="ACY89" s="237" t="s">
        <v>5</v>
      </c>
      <c r="ACZ89" s="237" t="s">
        <v>5</v>
      </c>
      <c r="ADA89" s="237" t="s">
        <v>5</v>
      </c>
      <c r="ADB89" s="237" t="s">
        <v>5</v>
      </c>
      <c r="ADC89" s="237" t="s">
        <v>5</v>
      </c>
      <c r="ADD89" s="237" t="s">
        <v>5</v>
      </c>
      <c r="ADE89" s="237" t="s">
        <v>5</v>
      </c>
      <c r="ADF89" s="237" t="s">
        <v>5</v>
      </c>
      <c r="ADG89" s="237" t="s">
        <v>5</v>
      </c>
      <c r="ADH89" s="237" t="s">
        <v>5</v>
      </c>
      <c r="ADI89" s="237" t="s">
        <v>5</v>
      </c>
      <c r="ADJ89" s="127" t="s">
        <v>158</v>
      </c>
      <c r="ADK89" s="128">
        <v>0.17889303888506125</v>
      </c>
      <c r="ADL89" s="128">
        <v>0.15460857801521241</v>
      </c>
      <c r="ADM89" s="128">
        <v>0.47958673326071027</v>
      </c>
      <c r="ADN89" s="128">
        <v>0.58405244790982225</v>
      </c>
      <c r="ADO89" s="128">
        <v>0.39929040391076431</v>
      </c>
      <c r="ADP89" s="128">
        <v>0.32623890542082867</v>
      </c>
      <c r="ADQ89" s="128">
        <v>0.33515899652323927</v>
      </c>
      <c r="ADR89" s="128">
        <v>0.30180486552903141</v>
      </c>
      <c r="ADS89" s="128">
        <v>0.69353864444487467</v>
      </c>
      <c r="ADT89" s="128">
        <v>0.60509280024609868</v>
      </c>
      <c r="ADU89" s="128">
        <v>0.26680528408820015</v>
      </c>
      <c r="ADV89" s="128">
        <v>0.17800406258348392</v>
      </c>
      <c r="ADW89" s="128">
        <v>0.22767528065291034</v>
      </c>
      <c r="ADX89" s="128" t="s">
        <v>1282</v>
      </c>
      <c r="ADY89" s="128">
        <v>0.27365349142977113</v>
      </c>
      <c r="ADZ89" s="128" t="s">
        <v>5</v>
      </c>
      <c r="AEA89" s="128" t="s">
        <v>158</v>
      </c>
      <c r="AEB89" s="128" t="s">
        <v>158</v>
      </c>
      <c r="AEC89" s="128" t="s">
        <v>158</v>
      </c>
      <c r="AED89" s="128" t="s">
        <v>158</v>
      </c>
      <c r="AEE89" s="128" t="s">
        <v>158</v>
      </c>
      <c r="AEF89" s="128" t="s">
        <v>158</v>
      </c>
      <c r="AEG89" s="128" t="s">
        <v>158</v>
      </c>
      <c r="AEH89" s="128" t="s">
        <v>158</v>
      </c>
      <c r="AEI89" s="128" t="s">
        <v>158</v>
      </c>
      <c r="AEJ89" s="128" t="s">
        <v>158</v>
      </c>
      <c r="AEK89" s="127" t="s">
        <v>158</v>
      </c>
      <c r="AEL89" s="128">
        <v>3.9351604927853026</v>
      </c>
      <c r="AEM89" s="128">
        <v>5.0173456807821336E-2</v>
      </c>
      <c r="AEN89" s="128">
        <v>0.404451478383199</v>
      </c>
      <c r="AEO89" s="128">
        <v>0.24851431658562939</v>
      </c>
      <c r="AEP89" s="128">
        <v>0.82653113609528217</v>
      </c>
      <c r="AEQ89" s="128">
        <v>0.15398476335863115</v>
      </c>
      <c r="AER89" s="128">
        <v>0.19584943101184071</v>
      </c>
      <c r="AES89" s="128">
        <v>0.26030669651878957</v>
      </c>
      <c r="AET89" s="128">
        <v>0.13957465219453105</v>
      </c>
      <c r="AEU89" s="128">
        <v>0.39221015143224397</v>
      </c>
      <c r="AEV89" s="128">
        <v>0.20339979304606318</v>
      </c>
      <c r="AEW89" s="128">
        <v>0.12205992862867468</v>
      </c>
      <c r="AEX89" s="128" t="s">
        <v>158</v>
      </c>
      <c r="AEY89" s="128" t="s">
        <v>158</v>
      </c>
      <c r="AEZ89" s="128" t="s">
        <v>158</v>
      </c>
      <c r="AFA89" s="128" t="s">
        <v>158</v>
      </c>
      <c r="AFB89" s="128" t="s">
        <v>158</v>
      </c>
      <c r="AFC89" s="128" t="s">
        <v>158</v>
      </c>
      <c r="AFD89" s="128" t="s">
        <v>158</v>
      </c>
      <c r="AFE89" s="128" t="s">
        <v>158</v>
      </c>
      <c r="AFF89" s="128" t="s">
        <v>158</v>
      </c>
      <c r="AFG89" s="128" t="s">
        <v>158</v>
      </c>
      <c r="AFH89" s="128" t="s">
        <v>158</v>
      </c>
      <c r="AFI89" s="128" t="s">
        <v>158</v>
      </c>
      <c r="AFJ89" s="128" t="s">
        <v>158</v>
      </c>
      <c r="AFK89" s="128" t="s">
        <v>158</v>
      </c>
      <c r="AFL89" s="134" t="s">
        <v>158</v>
      </c>
      <c r="AFM89" s="135" t="s">
        <v>1282</v>
      </c>
      <c r="AFN89" s="135">
        <v>5.8629657393409203E-2</v>
      </c>
      <c r="AFO89" s="135" t="s">
        <v>1282</v>
      </c>
      <c r="AFP89" s="135">
        <v>0.41419052764271563</v>
      </c>
      <c r="AFQ89" s="135" t="s">
        <v>1282</v>
      </c>
      <c r="AFR89" s="135">
        <v>0.20084969133734495</v>
      </c>
      <c r="AFS89" s="135">
        <v>0.34650283948248745</v>
      </c>
      <c r="AFT89" s="135">
        <v>0.46276746047784806</v>
      </c>
      <c r="AFU89" s="135">
        <v>0.16542181000833306</v>
      </c>
      <c r="AFV89" s="135">
        <v>1.4381038885848947</v>
      </c>
      <c r="AFW89" s="135">
        <v>0.2881497068152562</v>
      </c>
      <c r="AFX89" s="135">
        <v>0.15077991183542166</v>
      </c>
      <c r="AFY89" s="135" t="s">
        <v>158</v>
      </c>
      <c r="AFZ89" s="135" t="s">
        <v>158</v>
      </c>
      <c r="AGA89" s="135" t="s">
        <v>158</v>
      </c>
      <c r="AGB89" s="135" t="s">
        <v>158</v>
      </c>
      <c r="AGC89" s="135" t="s">
        <v>158</v>
      </c>
      <c r="AGD89" s="135" t="s">
        <v>158</v>
      </c>
      <c r="AGE89" s="135" t="s">
        <v>158</v>
      </c>
      <c r="AGF89" s="135" t="s">
        <v>158</v>
      </c>
      <c r="AGG89" s="135" t="s">
        <v>158</v>
      </c>
      <c r="AGH89" s="135" t="s">
        <v>158</v>
      </c>
      <c r="AGI89" s="135" t="s">
        <v>158</v>
      </c>
      <c r="AGJ89" s="135" t="s">
        <v>158</v>
      </c>
      <c r="AGK89" s="135" t="s">
        <v>158</v>
      </c>
      <c r="AGL89" s="135" t="s">
        <v>158</v>
      </c>
    </row>
    <row r="90" spans="1:870" x14ac:dyDescent="0.2">
      <c r="A90" s="7">
        <v>88</v>
      </c>
      <c r="B90" s="1" t="s">
        <v>513</v>
      </c>
      <c r="C90" s="1" t="s">
        <v>514</v>
      </c>
      <c r="D90" s="94">
        <v>0.26</v>
      </c>
      <c r="E90" s="95">
        <v>0.28599999999999998</v>
      </c>
      <c r="F90" s="57">
        <v>1.1439999999999999</v>
      </c>
      <c r="G90" s="58" t="s">
        <v>159</v>
      </c>
      <c r="H90" s="58">
        <v>1.1439999999999999</v>
      </c>
      <c r="I90" s="226" t="s">
        <v>5</v>
      </c>
      <c r="J90" s="58" t="s">
        <v>159</v>
      </c>
      <c r="K90" s="58" t="s">
        <v>1280</v>
      </c>
      <c r="L90" s="226" t="s">
        <v>5</v>
      </c>
      <c r="M90" s="151">
        <v>1.1179999999999999</v>
      </c>
      <c r="N90" s="124">
        <v>1.04</v>
      </c>
      <c r="O90" s="124">
        <v>0.93600000000000005</v>
      </c>
      <c r="P90" s="124">
        <v>0.93600000000000005</v>
      </c>
      <c r="Q90" s="124">
        <v>0.84799999999999998</v>
      </c>
      <c r="R90" s="124">
        <v>0.77</v>
      </c>
      <c r="S90" s="124">
        <v>0.6482</v>
      </c>
      <c r="T90" s="124">
        <v>0.59640000000000004</v>
      </c>
      <c r="U90" s="124">
        <v>0.59640000000000004</v>
      </c>
      <c r="V90" s="124">
        <v>0.59640000000000004</v>
      </c>
      <c r="W90" s="124">
        <v>0.57509999999999994</v>
      </c>
      <c r="X90" s="143">
        <v>0.53100000000000003</v>
      </c>
      <c r="Y90" s="124">
        <v>0.504</v>
      </c>
      <c r="Z90" s="124">
        <v>0.47550000000000003</v>
      </c>
      <c r="AA90" s="124">
        <v>0.98340000000000005</v>
      </c>
      <c r="AB90" s="124">
        <v>1.1549</v>
      </c>
      <c r="AC90" s="124">
        <v>1.1144000000000001</v>
      </c>
      <c r="AD90" s="124">
        <v>0.61740000000000006</v>
      </c>
      <c r="AE90" s="124" t="s">
        <v>1361</v>
      </c>
      <c r="AF90" s="124" t="s">
        <v>5</v>
      </c>
      <c r="AG90" s="124" t="s">
        <v>5</v>
      </c>
      <c r="AH90" s="137" t="s">
        <v>5</v>
      </c>
      <c r="AI90" s="137" t="s">
        <v>5</v>
      </c>
      <c r="AJ90" s="137" t="s">
        <v>5</v>
      </c>
      <c r="AK90" s="137" t="s">
        <v>5</v>
      </c>
      <c r="AL90" s="137" t="s">
        <v>5</v>
      </c>
      <c r="AM90" s="137" t="s">
        <v>5</v>
      </c>
      <c r="AN90" s="137" t="s">
        <v>5</v>
      </c>
      <c r="AO90" s="137" t="s">
        <v>5</v>
      </c>
      <c r="AP90" s="137" t="s">
        <v>5</v>
      </c>
      <c r="AQ90" s="137" t="s">
        <v>5</v>
      </c>
      <c r="AR90" s="137" t="s">
        <v>5</v>
      </c>
      <c r="AS90" s="137" t="s">
        <v>5</v>
      </c>
      <c r="AT90" s="137" t="s">
        <v>5</v>
      </c>
      <c r="AU90" s="137" t="s">
        <v>5</v>
      </c>
      <c r="AV90" s="137" t="s">
        <v>5</v>
      </c>
      <c r="AW90" s="137" t="s">
        <v>5</v>
      </c>
      <c r="AX90" s="137" t="s">
        <v>5</v>
      </c>
      <c r="AY90" s="137" t="s">
        <v>5</v>
      </c>
      <c r="AZ90" s="137" t="s">
        <v>5</v>
      </c>
      <c r="BA90" s="137" t="s">
        <v>5</v>
      </c>
      <c r="BB90" s="137" t="s">
        <v>5</v>
      </c>
      <c r="BC90" s="137" t="s">
        <v>5</v>
      </c>
      <c r="BD90" s="137" t="s">
        <v>5</v>
      </c>
      <c r="BE90" s="137" t="s">
        <v>5</v>
      </c>
      <c r="BF90" s="137" t="s">
        <v>5</v>
      </c>
      <c r="BG90" s="137" t="s">
        <v>5</v>
      </c>
      <c r="BH90" s="137" t="s">
        <v>5</v>
      </c>
      <c r="BI90" s="137" t="s">
        <v>5</v>
      </c>
      <c r="BJ90" s="137" t="s">
        <v>5</v>
      </c>
      <c r="BK90" s="137" t="s">
        <v>5</v>
      </c>
      <c r="BL90" s="137" t="s">
        <v>5</v>
      </c>
      <c r="BM90" s="126">
        <v>7.4999999999999956E-2</v>
      </c>
      <c r="BN90" s="125">
        <v>0.11111111111111116</v>
      </c>
      <c r="BO90" s="125">
        <v>0</v>
      </c>
      <c r="BP90" s="125">
        <v>0.10377358490566047</v>
      </c>
      <c r="BQ90" s="125">
        <v>0.10129870129870122</v>
      </c>
      <c r="BR90" s="125">
        <v>0.1879049676025919</v>
      </c>
      <c r="BS90" s="125">
        <v>8.6854460093896746E-2</v>
      </c>
      <c r="BT90" s="125">
        <v>0</v>
      </c>
      <c r="BU90" s="125">
        <v>0</v>
      </c>
      <c r="BV90" s="125">
        <v>3.7037037037037202E-2</v>
      </c>
      <c r="BW90" s="125">
        <v>8.3050847457627031E-2</v>
      </c>
      <c r="BX90" s="125">
        <v>5.3571428571428603E-2</v>
      </c>
      <c r="BY90" s="125">
        <v>5.9936908517350007E-2</v>
      </c>
      <c r="BZ90" s="125">
        <v>-0.51647345942647949</v>
      </c>
      <c r="CA90" s="125">
        <v>-0.1484977054290415</v>
      </c>
      <c r="CB90" s="125">
        <v>3.6342426417803386E-2</v>
      </c>
      <c r="CC90" s="125">
        <v>0.80498866213151921</v>
      </c>
      <c r="CD90" s="125" t="s">
        <v>158</v>
      </c>
      <c r="CE90" s="125" t="s">
        <v>158</v>
      </c>
      <c r="CF90" s="125" t="s">
        <v>158</v>
      </c>
      <c r="CG90" s="125" t="s">
        <v>158</v>
      </c>
      <c r="CH90" s="125" t="s">
        <v>158</v>
      </c>
      <c r="CI90" s="125" t="s">
        <v>158</v>
      </c>
      <c r="CJ90" s="125" t="s">
        <v>158</v>
      </c>
      <c r="CK90" s="125" t="s">
        <v>158</v>
      </c>
      <c r="CL90" s="125" t="s">
        <v>158</v>
      </c>
      <c r="CM90" s="125" t="s">
        <v>158</v>
      </c>
      <c r="CN90" s="125" t="s">
        <v>158</v>
      </c>
      <c r="CO90" s="125" t="s">
        <v>158</v>
      </c>
      <c r="CP90" s="125" t="s">
        <v>158</v>
      </c>
      <c r="CQ90" s="125" t="s">
        <v>158</v>
      </c>
      <c r="CR90" s="125" t="s">
        <v>158</v>
      </c>
      <c r="CS90" s="125" t="s">
        <v>158</v>
      </c>
      <c r="CT90" s="125" t="s">
        <v>158</v>
      </c>
      <c r="CU90" s="125" t="s">
        <v>158</v>
      </c>
      <c r="CV90" s="125" t="s">
        <v>158</v>
      </c>
      <c r="CW90" s="125" t="s">
        <v>158</v>
      </c>
      <c r="CX90" s="125" t="s">
        <v>158</v>
      </c>
      <c r="CY90" s="125" t="s">
        <v>158</v>
      </c>
      <c r="CZ90" s="125" t="s">
        <v>158</v>
      </c>
      <c r="DA90" s="125" t="s">
        <v>158</v>
      </c>
      <c r="DB90" s="125" t="s">
        <v>158</v>
      </c>
      <c r="DC90" s="125" t="s">
        <v>158</v>
      </c>
      <c r="DD90" s="125" t="s">
        <v>158</v>
      </c>
      <c r="DE90" s="125" t="s">
        <v>158</v>
      </c>
      <c r="DF90" s="125" t="s">
        <v>158</v>
      </c>
      <c r="DG90" s="125" t="s">
        <v>158</v>
      </c>
      <c r="DH90" s="125" t="s">
        <v>158</v>
      </c>
      <c r="DI90" s="125" t="s">
        <v>158</v>
      </c>
      <c r="DJ90" s="125" t="s">
        <v>158</v>
      </c>
      <c r="DK90" s="125" t="s">
        <v>158</v>
      </c>
      <c r="DL90" s="127">
        <v>5.783456697117436E-3</v>
      </c>
      <c r="DM90" s="128">
        <v>4.6158626302948173E-3</v>
      </c>
      <c r="DN90" s="128">
        <v>3.7438502459901609E-3</v>
      </c>
      <c r="DO90" s="128">
        <v>8.7854327013328331E-3</v>
      </c>
      <c r="DP90" s="128">
        <v>9.5732671031835623E-3</v>
      </c>
      <c r="DQ90" s="128">
        <v>1.2928139691067831E-2</v>
      </c>
      <c r="DR90" s="128">
        <v>1.2332572298325722E-2</v>
      </c>
      <c r="DS90" s="128">
        <v>2.0494845360824743E-2</v>
      </c>
      <c r="DT90" s="128">
        <v>2.1074204946996467E-2</v>
      </c>
      <c r="DU90" s="128">
        <v>4.0188679245283021E-2</v>
      </c>
      <c r="DV90" s="128" t="s">
        <v>158</v>
      </c>
      <c r="DW90" s="128" t="s">
        <v>158</v>
      </c>
      <c r="DX90" s="128" t="s">
        <v>158</v>
      </c>
      <c r="DY90" s="128" t="s">
        <v>158</v>
      </c>
      <c r="DZ90" s="128" t="s">
        <v>158</v>
      </c>
      <c r="EA90" s="128" t="s">
        <v>158</v>
      </c>
      <c r="EB90" s="128" t="s">
        <v>158</v>
      </c>
      <c r="EC90" s="128" t="s">
        <v>158</v>
      </c>
      <c r="ED90" s="128" t="s">
        <v>158</v>
      </c>
      <c r="EE90" s="128" t="s">
        <v>158</v>
      </c>
      <c r="EF90" s="128" t="s">
        <v>158</v>
      </c>
      <c r="EG90" s="128" t="s">
        <v>158</v>
      </c>
      <c r="EH90" s="128" t="s">
        <v>158</v>
      </c>
      <c r="EI90" s="128" t="s">
        <v>158</v>
      </c>
      <c r="EJ90" s="128" t="s">
        <v>158</v>
      </c>
      <c r="EK90" s="128" t="s">
        <v>158</v>
      </c>
      <c r="EL90" s="128" t="s">
        <v>158</v>
      </c>
      <c r="EM90" s="127">
        <v>7.5965825943092764E-3</v>
      </c>
      <c r="EN90" s="128">
        <v>5.5760596823875999E-3</v>
      </c>
      <c r="EO90" s="128">
        <v>5.9195547685302304E-3</v>
      </c>
      <c r="EP90" s="128">
        <v>1.0627909617349838E-2</v>
      </c>
      <c r="EQ90" s="128">
        <v>1.2140300644237653E-2</v>
      </c>
      <c r="ER90" s="128">
        <v>1.5717493365993058E-2</v>
      </c>
      <c r="ES90" s="128">
        <v>1.8674733506194179E-2</v>
      </c>
      <c r="ET90" s="128">
        <v>2.3369905956112855E-2</v>
      </c>
      <c r="EU90" s="128">
        <v>2.806588235294118E-2</v>
      </c>
      <c r="EV90" s="128">
        <v>5.5222222222222221E-2</v>
      </c>
      <c r="EW90" s="128" t="s">
        <v>158</v>
      </c>
      <c r="EX90" s="128" t="s">
        <v>158</v>
      </c>
      <c r="EY90" s="128" t="s">
        <v>158</v>
      </c>
      <c r="EZ90" s="128" t="s">
        <v>158</v>
      </c>
      <c r="FA90" s="128" t="s">
        <v>158</v>
      </c>
      <c r="FB90" s="128" t="s">
        <v>158</v>
      </c>
      <c r="FC90" s="128" t="s">
        <v>158</v>
      </c>
      <c r="FD90" s="128" t="s">
        <v>158</v>
      </c>
      <c r="FE90" s="128" t="s">
        <v>158</v>
      </c>
      <c r="FF90" s="128" t="s">
        <v>158</v>
      </c>
      <c r="FG90" s="128" t="s">
        <v>158</v>
      </c>
      <c r="FH90" s="128" t="s">
        <v>158</v>
      </c>
      <c r="FI90" s="128" t="s">
        <v>158</v>
      </c>
      <c r="FJ90" s="128" t="s">
        <v>158</v>
      </c>
      <c r="FK90" s="128" t="s">
        <v>158</v>
      </c>
      <c r="FL90" s="128" t="s">
        <v>158</v>
      </c>
      <c r="FM90" s="128" t="s">
        <v>158</v>
      </c>
      <c r="FN90" s="127">
        <v>1.0192360061229928E-2</v>
      </c>
      <c r="FO90" s="128">
        <v>6.5105794882127374E-3</v>
      </c>
      <c r="FP90" s="128">
        <v>1.3791071165463386E-2</v>
      </c>
      <c r="FQ90" s="128">
        <v>1.4113389626055491E-2</v>
      </c>
      <c r="FR90" s="128">
        <v>1.4840742037101855E-2</v>
      </c>
      <c r="FS90" s="128">
        <v>1.8024344569288392E-2</v>
      </c>
      <c r="FT90" s="128">
        <v>2.9317051108095887E-2</v>
      </c>
      <c r="FU90" s="128">
        <v>3.3114936146585228E-2</v>
      </c>
      <c r="FV90" s="128">
        <v>4.4112426035502965E-2</v>
      </c>
      <c r="FW90" s="128">
        <v>7.1000000000000008E-2</v>
      </c>
      <c r="FX90" s="128" t="s">
        <v>158</v>
      </c>
      <c r="FY90" s="128" t="s">
        <v>158</v>
      </c>
      <c r="FZ90" s="128" t="s">
        <v>158</v>
      </c>
      <c r="GA90" s="128" t="s">
        <v>158</v>
      </c>
      <c r="GB90" s="128" t="s">
        <v>158</v>
      </c>
      <c r="GC90" s="128" t="s">
        <v>158</v>
      </c>
      <c r="GD90" s="128" t="s">
        <v>158</v>
      </c>
      <c r="GE90" s="128" t="s">
        <v>158</v>
      </c>
      <c r="GF90" s="128" t="s">
        <v>158</v>
      </c>
      <c r="GG90" s="128" t="s">
        <v>158</v>
      </c>
      <c r="GH90" s="128" t="s">
        <v>158</v>
      </c>
      <c r="GI90" s="128" t="s">
        <v>158</v>
      </c>
      <c r="GJ90" s="128" t="s">
        <v>158</v>
      </c>
      <c r="GK90" s="128" t="s">
        <v>158</v>
      </c>
      <c r="GL90" s="128" t="s">
        <v>158</v>
      </c>
      <c r="GM90" s="128" t="s">
        <v>158</v>
      </c>
      <c r="GN90" s="128" t="s">
        <v>158</v>
      </c>
      <c r="GO90" s="109" t="s">
        <v>158</v>
      </c>
      <c r="GP90" s="141">
        <v>9.51</v>
      </c>
      <c r="GQ90" s="141">
        <v>-5.63</v>
      </c>
      <c r="GR90" s="141">
        <v>0.85</v>
      </c>
      <c r="GS90" s="141">
        <v>1.5</v>
      </c>
      <c r="GT90" s="141">
        <v>1.93</v>
      </c>
      <c r="GU90" s="141">
        <v>0.22</v>
      </c>
      <c r="GV90" s="129">
        <v>-1.86</v>
      </c>
      <c r="GW90" s="129">
        <v>-1.07</v>
      </c>
      <c r="GX90" s="129">
        <v>0.42</v>
      </c>
      <c r="GY90" s="129">
        <v>0.44</v>
      </c>
      <c r="GZ90" s="129">
        <v>0.48</v>
      </c>
      <c r="HA90" s="129">
        <v>0.79</v>
      </c>
      <c r="HB90" s="129">
        <v>1.25</v>
      </c>
      <c r="HC90" s="129">
        <v>-0.04</v>
      </c>
      <c r="HD90" s="129">
        <v>0.79</v>
      </c>
      <c r="HE90" s="129">
        <v>0.6</v>
      </c>
      <c r="HF90" s="231" t="s">
        <v>158</v>
      </c>
      <c r="HG90" s="231" t="s">
        <v>158</v>
      </c>
      <c r="HH90" s="231" t="s">
        <v>158</v>
      </c>
      <c r="HI90" s="231" t="s">
        <v>158</v>
      </c>
      <c r="HJ90" s="231" t="s">
        <v>158</v>
      </c>
      <c r="HK90" s="231" t="s">
        <v>158</v>
      </c>
      <c r="HL90" s="231" t="s">
        <v>158</v>
      </c>
      <c r="HM90" s="231" t="s">
        <v>158</v>
      </c>
      <c r="HN90" s="231" t="s">
        <v>158</v>
      </c>
      <c r="HO90" s="231" t="s">
        <v>158</v>
      </c>
      <c r="HP90" s="232" t="s">
        <v>158</v>
      </c>
      <c r="HQ90" s="131">
        <v>16.797056256572031</v>
      </c>
      <c r="HR90" s="131" t="s">
        <v>1288</v>
      </c>
      <c r="HS90" s="131">
        <v>78.023529411764699</v>
      </c>
      <c r="HT90" s="131">
        <v>38.093333333333334</v>
      </c>
      <c r="HU90" s="131">
        <v>22.134715025906736</v>
      </c>
      <c r="HV90" s="131">
        <v>100.5</v>
      </c>
      <c r="HW90" s="131" t="s">
        <v>1288</v>
      </c>
      <c r="HX90" s="131" t="s">
        <v>1288</v>
      </c>
      <c r="HY90" s="131">
        <v>20</v>
      </c>
      <c r="HZ90" s="131" t="s">
        <v>158</v>
      </c>
      <c r="IA90" s="131" t="s">
        <v>158</v>
      </c>
      <c r="IB90" s="131" t="s">
        <v>158</v>
      </c>
      <c r="IC90" s="131" t="s">
        <v>158</v>
      </c>
      <c r="ID90" s="131" t="s">
        <v>1288</v>
      </c>
      <c r="IE90" s="131" t="s">
        <v>158</v>
      </c>
      <c r="IF90" s="131" t="s">
        <v>158</v>
      </c>
      <c r="IG90" s="131" t="s">
        <v>158</v>
      </c>
      <c r="IH90" s="131" t="s">
        <v>158</v>
      </c>
      <c r="II90" s="131" t="s">
        <v>158</v>
      </c>
      <c r="IJ90" s="131" t="s">
        <v>158</v>
      </c>
      <c r="IK90" s="131" t="s">
        <v>158</v>
      </c>
      <c r="IL90" s="131" t="s">
        <v>158</v>
      </c>
      <c r="IM90" s="131" t="s">
        <v>158</v>
      </c>
      <c r="IN90" s="131" t="s">
        <v>158</v>
      </c>
      <c r="IO90" s="131" t="s">
        <v>158</v>
      </c>
      <c r="IP90" s="131" t="s">
        <v>158</v>
      </c>
      <c r="IQ90" s="130" t="s">
        <v>158</v>
      </c>
      <c r="IR90" s="131">
        <v>19.612159150988013</v>
      </c>
      <c r="IS90" s="131" t="s">
        <v>1288</v>
      </c>
      <c r="IT90" s="131">
        <v>103.61176470588235</v>
      </c>
      <c r="IU90" s="131">
        <v>46.566666666666663</v>
      </c>
      <c r="IV90" s="131">
        <v>25.383419689119172</v>
      </c>
      <c r="IW90" s="131">
        <v>157.77272727272728</v>
      </c>
      <c r="IX90" s="131" t="s">
        <v>1288</v>
      </c>
      <c r="IY90" s="131" t="s">
        <v>1288</v>
      </c>
      <c r="IZ90" s="131">
        <v>25.714285714285715</v>
      </c>
      <c r="JA90" s="131" t="s">
        <v>158</v>
      </c>
      <c r="JB90" s="131" t="s">
        <v>158</v>
      </c>
      <c r="JC90" s="131" t="s">
        <v>158</v>
      </c>
      <c r="JD90" s="131" t="s">
        <v>158</v>
      </c>
      <c r="JE90" s="131" t="s">
        <v>1288</v>
      </c>
      <c r="JF90" s="131" t="s">
        <v>158</v>
      </c>
      <c r="JG90" s="131" t="s">
        <v>158</v>
      </c>
      <c r="JH90" s="131" t="s">
        <v>158</v>
      </c>
      <c r="JI90" s="131" t="s">
        <v>158</v>
      </c>
      <c r="JJ90" s="131" t="s">
        <v>158</v>
      </c>
      <c r="JK90" s="131" t="s">
        <v>158</v>
      </c>
      <c r="JL90" s="131" t="s">
        <v>158</v>
      </c>
      <c r="JM90" s="131" t="s">
        <v>158</v>
      </c>
      <c r="JN90" s="131" t="s">
        <v>158</v>
      </c>
      <c r="JO90" s="131" t="s">
        <v>158</v>
      </c>
      <c r="JP90" s="131" t="s">
        <v>158</v>
      </c>
      <c r="JQ90" s="131" t="s">
        <v>158</v>
      </c>
      <c r="JR90" s="130" t="s">
        <v>158</v>
      </c>
      <c r="JS90" s="131">
        <v>23.691903049421661</v>
      </c>
      <c r="JT90" s="131" t="s">
        <v>1288</v>
      </c>
      <c r="JU90" s="131">
        <v>125.34117647058825</v>
      </c>
      <c r="JV90" s="131">
        <v>59.053333333333335</v>
      </c>
      <c r="JW90" s="131">
        <v>30.860103626943008</v>
      </c>
      <c r="JX90" s="131">
        <v>238.90909090909091</v>
      </c>
      <c r="JY90" s="131" t="s">
        <v>1288</v>
      </c>
      <c r="JZ90" s="131" t="s">
        <v>1288</v>
      </c>
      <c r="KA90" s="131">
        <v>35.333333333333336</v>
      </c>
      <c r="KB90" s="131" t="s">
        <v>158</v>
      </c>
      <c r="KC90" s="131" t="s">
        <v>158</v>
      </c>
      <c r="KD90" s="131" t="s">
        <v>158</v>
      </c>
      <c r="KE90" s="131" t="s">
        <v>158</v>
      </c>
      <c r="KF90" s="131" t="s">
        <v>1288</v>
      </c>
      <c r="KG90" s="131" t="s">
        <v>158</v>
      </c>
      <c r="KH90" s="131" t="s">
        <v>158</v>
      </c>
      <c r="KI90" s="131" t="s">
        <v>158</v>
      </c>
      <c r="KJ90" s="131" t="s">
        <v>158</v>
      </c>
      <c r="KK90" s="131" t="s">
        <v>158</v>
      </c>
      <c r="KL90" s="131" t="s">
        <v>158</v>
      </c>
      <c r="KM90" s="131" t="s">
        <v>158</v>
      </c>
      <c r="KN90" s="131" t="s">
        <v>158</v>
      </c>
      <c r="KO90" s="131" t="s">
        <v>158</v>
      </c>
      <c r="KP90" s="131" t="s">
        <v>158</v>
      </c>
      <c r="KQ90" s="131" t="s">
        <v>158</v>
      </c>
      <c r="KR90" s="131" t="s">
        <v>158</v>
      </c>
      <c r="KS90" s="116" t="s">
        <v>158</v>
      </c>
      <c r="KT90" s="132">
        <v>44.13511939429236</v>
      </c>
      <c r="KU90" s="132">
        <v>44.6</v>
      </c>
      <c r="KV90" s="132">
        <v>37.46153846153846</v>
      </c>
      <c r="KW90" s="132">
        <v>32.428571428571431</v>
      </c>
      <c r="KX90" s="132">
        <v>31.833333333333332</v>
      </c>
      <c r="KY90" s="132">
        <v>30.09090909090909</v>
      </c>
      <c r="KZ90" s="132">
        <v>32.111111111111114</v>
      </c>
      <c r="LA90" s="132">
        <v>21.333333333333332</v>
      </c>
      <c r="LB90" s="132">
        <v>21.875</v>
      </c>
      <c r="LC90" s="132">
        <v>21.125</v>
      </c>
      <c r="LD90" s="132">
        <v>20.75</v>
      </c>
      <c r="LE90" s="132">
        <v>19.5</v>
      </c>
      <c r="LF90" s="132" t="s">
        <v>158</v>
      </c>
      <c r="LG90" s="132" t="s">
        <v>158</v>
      </c>
      <c r="LH90" s="132" t="s">
        <v>158</v>
      </c>
      <c r="LI90" s="132" t="s">
        <v>158</v>
      </c>
      <c r="LJ90" s="132" t="s">
        <v>158</v>
      </c>
      <c r="LK90" s="132" t="s">
        <v>158</v>
      </c>
      <c r="LL90" s="132" t="s">
        <v>158</v>
      </c>
      <c r="LM90" s="132" t="s">
        <v>158</v>
      </c>
      <c r="LN90" s="132" t="s">
        <v>158</v>
      </c>
      <c r="LO90" s="132" t="s">
        <v>158</v>
      </c>
      <c r="LP90" s="132" t="s">
        <v>158</v>
      </c>
      <c r="LQ90" s="132" t="s">
        <v>158</v>
      </c>
      <c r="LR90" s="132" t="s">
        <v>158</v>
      </c>
      <c r="LS90" s="132" t="s">
        <v>158</v>
      </c>
      <c r="LT90" s="130" t="s">
        <v>158</v>
      </c>
      <c r="LU90" s="131">
        <v>3.6193400446687787</v>
      </c>
      <c r="LV90" s="131">
        <v>1.521748878923767</v>
      </c>
      <c r="LW90" s="131">
        <v>1.7703490759753593</v>
      </c>
      <c r="LX90" s="131">
        <v>1.7620264317180616</v>
      </c>
      <c r="LY90" s="131">
        <v>1.3419895287958115</v>
      </c>
      <c r="LZ90" s="131">
        <v>0.73477341389728101</v>
      </c>
      <c r="MA90" s="131">
        <v>0.5608650519031142</v>
      </c>
      <c r="MB90" s="131">
        <v>0.63375000000000004</v>
      </c>
      <c r="MC90" s="131">
        <v>0.38400000000000001</v>
      </c>
      <c r="MD90" s="131" t="s">
        <v>158</v>
      </c>
      <c r="ME90" s="131" t="s">
        <v>158</v>
      </c>
      <c r="MF90" s="131" t="s">
        <v>158</v>
      </c>
      <c r="MG90" s="131" t="s">
        <v>158</v>
      </c>
      <c r="MH90" s="131" t="s">
        <v>158</v>
      </c>
      <c r="MI90" s="131" t="s">
        <v>158</v>
      </c>
      <c r="MJ90" s="131" t="s">
        <v>158</v>
      </c>
      <c r="MK90" s="131" t="s">
        <v>158</v>
      </c>
      <c r="ML90" s="131" t="s">
        <v>158</v>
      </c>
      <c r="MM90" s="131" t="s">
        <v>158</v>
      </c>
      <c r="MN90" s="131" t="s">
        <v>158</v>
      </c>
      <c r="MO90" s="131" t="s">
        <v>158</v>
      </c>
      <c r="MP90" s="131" t="s">
        <v>158</v>
      </c>
      <c r="MQ90" s="131" t="s">
        <v>158</v>
      </c>
      <c r="MR90" s="131" t="s">
        <v>158</v>
      </c>
      <c r="MS90" s="131" t="s">
        <v>158</v>
      </c>
      <c r="MT90" s="131" t="s">
        <v>158</v>
      </c>
      <c r="MU90" s="130" t="s">
        <v>158</v>
      </c>
      <c r="MV90" s="131">
        <v>4.2259233935598246</v>
      </c>
      <c r="MW90" s="131">
        <v>3.5452914798206279</v>
      </c>
      <c r="MX90" s="131">
        <v>2.3509445585215607</v>
      </c>
      <c r="MY90" s="131">
        <v>2.1539647577092507</v>
      </c>
      <c r="MZ90" s="131">
        <v>1.538952879581152</v>
      </c>
      <c r="NA90" s="131">
        <v>1.1535045317220545</v>
      </c>
      <c r="NB90" s="131">
        <v>0.79474048442906564</v>
      </c>
      <c r="NC90" s="131">
        <v>0.99609375</v>
      </c>
      <c r="ND90" s="131">
        <v>0.49371428571428577</v>
      </c>
      <c r="NE90" s="131" t="s">
        <v>158</v>
      </c>
      <c r="NF90" s="131" t="s">
        <v>158</v>
      </c>
      <c r="NG90" s="131" t="s">
        <v>158</v>
      </c>
      <c r="NH90" s="131" t="s">
        <v>158</v>
      </c>
      <c r="NI90" s="131" t="s">
        <v>158</v>
      </c>
      <c r="NJ90" s="131" t="s">
        <v>158</v>
      </c>
      <c r="NK90" s="131" t="s">
        <v>158</v>
      </c>
      <c r="NL90" s="131" t="s">
        <v>158</v>
      </c>
      <c r="NM90" s="131" t="s">
        <v>158</v>
      </c>
      <c r="NN90" s="131" t="s">
        <v>158</v>
      </c>
      <c r="NO90" s="131" t="s">
        <v>158</v>
      </c>
      <c r="NP90" s="131" t="s">
        <v>158</v>
      </c>
      <c r="NQ90" s="131" t="s">
        <v>158</v>
      </c>
      <c r="NR90" s="131" t="s">
        <v>158</v>
      </c>
      <c r="NS90" s="131" t="s">
        <v>158</v>
      </c>
      <c r="NT90" s="131" t="s">
        <v>158</v>
      </c>
      <c r="NU90" s="131" t="s">
        <v>158</v>
      </c>
      <c r="NV90" s="130" t="s">
        <v>158</v>
      </c>
      <c r="NW90" s="131">
        <v>5.1050048372393784</v>
      </c>
      <c r="NX90" s="131">
        <v>5.605605381165919</v>
      </c>
      <c r="NY90" s="131">
        <v>2.8439835728952776</v>
      </c>
      <c r="NZ90" s="131">
        <v>2.731541850220264</v>
      </c>
      <c r="OA90" s="131">
        <v>1.8709947643979059</v>
      </c>
      <c r="OB90" s="131">
        <v>1.7467069486404836</v>
      </c>
      <c r="OC90" s="131">
        <v>0.90622837370242215</v>
      </c>
      <c r="OD90" s="131">
        <v>1.3265625000000001</v>
      </c>
      <c r="OE90" s="131">
        <v>0.6784</v>
      </c>
      <c r="OF90" s="131" t="s">
        <v>158</v>
      </c>
      <c r="OG90" s="131" t="s">
        <v>158</v>
      </c>
      <c r="OH90" s="131" t="s">
        <v>158</v>
      </c>
      <c r="OI90" s="131" t="s">
        <v>158</v>
      </c>
      <c r="OJ90" s="131" t="s">
        <v>158</v>
      </c>
      <c r="OK90" s="131" t="s">
        <v>158</v>
      </c>
      <c r="OL90" s="131" t="s">
        <v>158</v>
      </c>
      <c r="OM90" s="131" t="s">
        <v>158</v>
      </c>
      <c r="ON90" s="131" t="s">
        <v>158</v>
      </c>
      <c r="OO90" s="131" t="s">
        <v>158</v>
      </c>
      <c r="OP90" s="131" t="s">
        <v>158</v>
      </c>
      <c r="OQ90" s="131" t="s">
        <v>158</v>
      </c>
      <c r="OR90" s="131" t="s">
        <v>158</v>
      </c>
      <c r="OS90" s="131" t="s">
        <v>158</v>
      </c>
      <c r="OT90" s="131" t="s">
        <v>158</v>
      </c>
      <c r="OU90" s="131" t="s">
        <v>158</v>
      </c>
      <c r="OV90" s="131" t="s">
        <v>158</v>
      </c>
      <c r="OW90" s="378" t="s">
        <v>158</v>
      </c>
      <c r="OX90" s="132">
        <v>14.26907396622015</v>
      </c>
      <c r="OY90" s="132">
        <v>19.533333333333335</v>
      </c>
      <c r="OZ90" s="132">
        <v>11.615384615384615</v>
      </c>
      <c r="PA90" s="132">
        <v>6.5</v>
      </c>
      <c r="PB90" s="132">
        <v>6.583333333333333</v>
      </c>
      <c r="PC90" s="132">
        <v>5.6363636363636367</v>
      </c>
      <c r="PD90" s="132">
        <v>2.5555555555555554</v>
      </c>
      <c r="PE90" s="132">
        <v>-0.66666666666666663</v>
      </c>
      <c r="PF90" s="132">
        <v>2.25</v>
      </c>
      <c r="PG90" s="132">
        <v>2.5</v>
      </c>
      <c r="PH90" s="132">
        <v>1.875</v>
      </c>
      <c r="PI90" s="132">
        <v>1.625</v>
      </c>
      <c r="PJ90" s="132" t="s">
        <v>158</v>
      </c>
      <c r="PK90" s="132" t="s">
        <v>158</v>
      </c>
      <c r="PL90" s="132" t="s">
        <v>158</v>
      </c>
      <c r="PM90" s="132" t="s">
        <v>158</v>
      </c>
      <c r="PN90" s="132" t="s">
        <v>158</v>
      </c>
      <c r="PO90" s="132" t="s">
        <v>158</v>
      </c>
      <c r="PP90" s="132" t="s">
        <v>158</v>
      </c>
      <c r="PQ90" s="132" t="s">
        <v>158</v>
      </c>
      <c r="PR90" s="132" t="s">
        <v>158</v>
      </c>
      <c r="PS90" s="132" t="s">
        <v>158</v>
      </c>
      <c r="PT90" s="132" t="s">
        <v>158</v>
      </c>
      <c r="PU90" s="132" t="s">
        <v>158</v>
      </c>
      <c r="PV90" s="132" t="s">
        <v>158</v>
      </c>
      <c r="PW90" s="132" t="s">
        <v>158</v>
      </c>
      <c r="PX90" s="130" t="s">
        <v>158</v>
      </c>
      <c r="PY90" s="131">
        <v>11.194840350408164</v>
      </c>
      <c r="PZ90" s="131">
        <v>3.4745733788395903</v>
      </c>
      <c r="QA90" s="131">
        <v>5.709668874172185</v>
      </c>
      <c r="QB90" s="131">
        <v>8.7907692307692304</v>
      </c>
      <c r="QC90" s="131">
        <v>6.489113924050633</v>
      </c>
      <c r="QD90" s="131">
        <v>3.9227419354838706</v>
      </c>
      <c r="QE90" s="131">
        <v>7.0473913043478271</v>
      </c>
      <c r="QF90" s="131" t="s">
        <v>1282</v>
      </c>
      <c r="QG90" s="131">
        <v>3.7333333333333334</v>
      </c>
      <c r="QH90" s="131" t="s">
        <v>158</v>
      </c>
      <c r="QI90" s="131" t="s">
        <v>158</v>
      </c>
      <c r="QJ90" s="131" t="s">
        <v>158</v>
      </c>
      <c r="QK90" s="131" t="s">
        <v>158</v>
      </c>
      <c r="QL90" s="131" t="s">
        <v>158</v>
      </c>
      <c r="QM90" s="131" t="s">
        <v>158</v>
      </c>
      <c r="QN90" s="131" t="s">
        <v>158</v>
      </c>
      <c r="QO90" s="131" t="s">
        <v>158</v>
      </c>
      <c r="QP90" s="131" t="s">
        <v>158</v>
      </c>
      <c r="QQ90" s="131" t="s">
        <v>158</v>
      </c>
      <c r="QR90" s="131" t="s">
        <v>158</v>
      </c>
      <c r="QS90" s="131" t="s">
        <v>158</v>
      </c>
      <c r="QT90" s="131" t="s">
        <v>158</v>
      </c>
      <c r="QU90" s="131" t="s">
        <v>158</v>
      </c>
      <c r="QV90" s="131" t="s">
        <v>158</v>
      </c>
      <c r="QW90" s="131" t="s">
        <v>158</v>
      </c>
      <c r="QX90" s="131" t="s">
        <v>158</v>
      </c>
      <c r="QY90" s="130" t="s">
        <v>158</v>
      </c>
      <c r="QZ90" s="131">
        <v>13.071039786284224</v>
      </c>
      <c r="RA90" s="131">
        <v>8.0948805460750854</v>
      </c>
      <c r="RB90" s="131">
        <v>7.5821854304635758</v>
      </c>
      <c r="RC90" s="131">
        <v>10.746153846153845</v>
      </c>
      <c r="RD90" s="131">
        <v>7.4415189873417731</v>
      </c>
      <c r="RE90" s="131">
        <v>6.1582258064516129</v>
      </c>
      <c r="RF90" s="131">
        <v>9.9860869565217403</v>
      </c>
      <c r="RG90" s="131" t="s">
        <v>1282</v>
      </c>
      <c r="RH90" s="131">
        <v>4.8000000000000007</v>
      </c>
      <c r="RI90" s="131" t="s">
        <v>158</v>
      </c>
      <c r="RJ90" s="131" t="s">
        <v>158</v>
      </c>
      <c r="RK90" s="131" t="s">
        <v>158</v>
      </c>
      <c r="RL90" s="131" t="s">
        <v>158</v>
      </c>
      <c r="RM90" s="131" t="s">
        <v>158</v>
      </c>
      <c r="RN90" s="131" t="s">
        <v>158</v>
      </c>
      <c r="RO90" s="131" t="s">
        <v>158</v>
      </c>
      <c r="RP90" s="131" t="s">
        <v>158</v>
      </c>
      <c r="RQ90" s="131" t="s">
        <v>158</v>
      </c>
      <c r="RR90" s="131" t="s">
        <v>158</v>
      </c>
      <c r="RS90" s="131" t="s">
        <v>158</v>
      </c>
      <c r="RT90" s="131" t="s">
        <v>158</v>
      </c>
      <c r="RU90" s="131" t="s">
        <v>158</v>
      </c>
      <c r="RV90" s="131" t="s">
        <v>158</v>
      </c>
      <c r="RW90" s="131" t="s">
        <v>158</v>
      </c>
      <c r="RX90" s="131" t="s">
        <v>158</v>
      </c>
      <c r="RY90" s="131" t="s">
        <v>158</v>
      </c>
      <c r="RZ90" s="130" t="s">
        <v>158</v>
      </c>
      <c r="SA90" s="131">
        <v>15.790092512897962</v>
      </c>
      <c r="SB90" s="131">
        <v>12.79914675767918</v>
      </c>
      <c r="SC90" s="131">
        <v>9.1723178807947026</v>
      </c>
      <c r="SD90" s="131">
        <v>13.627692307692307</v>
      </c>
      <c r="SE90" s="131">
        <v>9.0470886075949366</v>
      </c>
      <c r="SF90" s="131">
        <v>9.3251612903225798</v>
      </c>
      <c r="SG90" s="131">
        <v>11.386956521739132</v>
      </c>
      <c r="SH90" s="131" t="s">
        <v>1282</v>
      </c>
      <c r="SI90" s="131">
        <v>6.5955555555555554</v>
      </c>
      <c r="SJ90" s="131" t="s">
        <v>158</v>
      </c>
      <c r="SK90" s="131" t="s">
        <v>158</v>
      </c>
      <c r="SL90" s="131" t="s">
        <v>158</v>
      </c>
      <c r="SM90" s="131" t="s">
        <v>158</v>
      </c>
      <c r="SN90" s="131" t="s">
        <v>158</v>
      </c>
      <c r="SO90" s="131" t="s">
        <v>158</v>
      </c>
      <c r="SP90" s="131" t="s">
        <v>158</v>
      </c>
      <c r="SQ90" s="131" t="s">
        <v>158</v>
      </c>
      <c r="SR90" s="131" t="s">
        <v>158</v>
      </c>
      <c r="SS90" s="131" t="s">
        <v>158</v>
      </c>
      <c r="ST90" s="131" t="s">
        <v>158</v>
      </c>
      <c r="SU90" s="131" t="s">
        <v>158</v>
      </c>
      <c r="SV90" s="131" t="s">
        <v>158</v>
      </c>
      <c r="SW90" s="131" t="s">
        <v>158</v>
      </c>
      <c r="SX90" s="131" t="s">
        <v>158</v>
      </c>
      <c r="SY90" s="131" t="s">
        <v>158</v>
      </c>
      <c r="SZ90" s="131" t="s">
        <v>158</v>
      </c>
      <c r="TA90" s="378" t="s">
        <v>158</v>
      </c>
      <c r="TB90" s="132">
        <v>-1.8986604542807222</v>
      </c>
      <c r="TC90" s="132">
        <v>9.7333333333333325</v>
      </c>
      <c r="TD90" s="132">
        <v>-5.1538461538461542</v>
      </c>
      <c r="TE90" s="132">
        <v>-6.7857142857142856</v>
      </c>
      <c r="TF90" s="132">
        <v>-4.75</v>
      </c>
      <c r="TG90" s="132">
        <v>0.18181818181818182</v>
      </c>
      <c r="TH90" s="132">
        <v>-10.666666666666666</v>
      </c>
      <c r="TI90" s="132">
        <v>-12.222222222222221</v>
      </c>
      <c r="TJ90" s="132">
        <v>0.875</v>
      </c>
      <c r="TK90" s="132">
        <v>1.125</v>
      </c>
      <c r="TL90" s="132">
        <v>0.5</v>
      </c>
      <c r="TM90" s="132">
        <v>1.5</v>
      </c>
      <c r="TN90" s="132" t="s">
        <v>158</v>
      </c>
      <c r="TO90" s="132" t="s">
        <v>158</v>
      </c>
      <c r="TP90" s="132" t="s">
        <v>158</v>
      </c>
      <c r="TQ90" s="132" t="s">
        <v>158</v>
      </c>
      <c r="TR90" s="132" t="s">
        <v>158</v>
      </c>
      <c r="TS90" s="132" t="s">
        <v>158</v>
      </c>
      <c r="TT90" s="132" t="s">
        <v>158</v>
      </c>
      <c r="TU90" s="132" t="s">
        <v>158</v>
      </c>
      <c r="TV90" s="132" t="s">
        <v>158</v>
      </c>
      <c r="TW90" s="132" t="s">
        <v>158</v>
      </c>
      <c r="TX90" s="132" t="s">
        <v>158</v>
      </c>
      <c r="TY90" s="132" t="s">
        <v>158</v>
      </c>
      <c r="TZ90" s="132" t="s">
        <v>158</v>
      </c>
      <c r="UA90" s="132" t="s">
        <v>158</v>
      </c>
      <c r="UB90" s="235" t="s">
        <v>158</v>
      </c>
      <c r="UC90" s="236">
        <v>33.380000000000003</v>
      </c>
      <c r="UD90" s="236">
        <v>12.71</v>
      </c>
      <c r="UE90" s="236">
        <v>10.81</v>
      </c>
      <c r="UF90" s="236">
        <v>11.26</v>
      </c>
      <c r="UG90" s="236">
        <v>10.87</v>
      </c>
      <c r="UH90" s="236">
        <v>6.41</v>
      </c>
      <c r="UI90" s="236">
        <v>5.62</v>
      </c>
      <c r="UJ90" s="236">
        <v>7.82</v>
      </c>
      <c r="UK90" s="236">
        <v>7.72</v>
      </c>
      <c r="UL90" s="236">
        <v>8.1199999999999992</v>
      </c>
      <c r="UM90" s="236">
        <v>8.17</v>
      </c>
      <c r="UN90" s="236">
        <v>8.2100000000000009</v>
      </c>
      <c r="UO90" s="231" t="s">
        <v>5</v>
      </c>
      <c r="UP90" s="231" t="s">
        <v>5</v>
      </c>
      <c r="UQ90" s="231" t="s">
        <v>5</v>
      </c>
      <c r="UR90" s="231" t="s">
        <v>5</v>
      </c>
      <c r="US90" s="231" t="s">
        <v>5</v>
      </c>
      <c r="UT90" s="231" t="s">
        <v>5</v>
      </c>
      <c r="UU90" s="231" t="s">
        <v>5</v>
      </c>
      <c r="UV90" s="231" t="s">
        <v>5</v>
      </c>
      <c r="UW90" s="231" t="s">
        <v>5</v>
      </c>
      <c r="UX90" s="231" t="s">
        <v>5</v>
      </c>
      <c r="UY90" s="231" t="s">
        <v>5</v>
      </c>
      <c r="UZ90" s="231" t="s">
        <v>5</v>
      </c>
      <c r="VA90" s="231" t="s">
        <v>5</v>
      </c>
      <c r="VB90" s="231" t="s">
        <v>5</v>
      </c>
      <c r="VC90" s="130" t="s">
        <v>158</v>
      </c>
      <c r="VD90" s="131">
        <v>4.7855004493708799</v>
      </c>
      <c r="VE90" s="131">
        <v>5.3398898505114083</v>
      </c>
      <c r="VF90" s="131">
        <v>6.1350601295097125</v>
      </c>
      <c r="VG90" s="131">
        <v>5.0746003552397871</v>
      </c>
      <c r="VH90" s="131">
        <v>3.9300827966881329</v>
      </c>
      <c r="VI90" s="131">
        <v>3.4492979719188765</v>
      </c>
      <c r="VJ90" s="131">
        <v>3.2046263345195731</v>
      </c>
      <c r="VK90" s="131">
        <v>1.7289002557544755</v>
      </c>
      <c r="VL90" s="131">
        <v>1.0880829015544042</v>
      </c>
      <c r="VM90" s="131" t="s">
        <v>158</v>
      </c>
      <c r="VN90" s="131" t="s">
        <v>158</v>
      </c>
      <c r="VO90" s="131" t="s">
        <v>158</v>
      </c>
      <c r="VP90" s="131" t="s">
        <v>158</v>
      </c>
      <c r="VQ90" s="131" t="s">
        <v>158</v>
      </c>
      <c r="VR90" s="131" t="s">
        <v>158</v>
      </c>
      <c r="VS90" s="131" t="s">
        <v>158</v>
      </c>
      <c r="VT90" s="131" t="s">
        <v>158</v>
      </c>
      <c r="VU90" s="131" t="s">
        <v>158</v>
      </c>
      <c r="VV90" s="131" t="s">
        <v>158</v>
      </c>
      <c r="VW90" s="131" t="s">
        <v>158</v>
      </c>
      <c r="VX90" s="131" t="s">
        <v>158</v>
      </c>
      <c r="VY90" s="131" t="s">
        <v>158</v>
      </c>
      <c r="VZ90" s="131" t="s">
        <v>158</v>
      </c>
      <c r="WA90" s="131" t="s">
        <v>158</v>
      </c>
      <c r="WB90" s="131" t="s">
        <v>158</v>
      </c>
      <c r="WC90" s="131" t="s">
        <v>158</v>
      </c>
      <c r="WD90" s="130" t="s">
        <v>158</v>
      </c>
      <c r="WE90" s="131">
        <v>5.5875264687206707</v>
      </c>
      <c r="WF90" s="131">
        <v>12.440597954366639</v>
      </c>
      <c r="WG90" s="131">
        <v>8.1470860314523588</v>
      </c>
      <c r="WH90" s="131">
        <v>6.2033747779751325</v>
      </c>
      <c r="WI90" s="131">
        <v>4.5068997240110402</v>
      </c>
      <c r="WJ90" s="131">
        <v>5.4149765990639622</v>
      </c>
      <c r="WK90" s="131">
        <v>4.5409252669039146</v>
      </c>
      <c r="WL90" s="131">
        <v>2.7173913043478262</v>
      </c>
      <c r="WM90" s="131">
        <v>1.3989637305699483</v>
      </c>
      <c r="WN90" s="131" t="s">
        <v>158</v>
      </c>
      <c r="WO90" s="131" t="s">
        <v>158</v>
      </c>
      <c r="WP90" s="131" t="s">
        <v>158</v>
      </c>
      <c r="WQ90" s="131" t="s">
        <v>158</v>
      </c>
      <c r="WR90" s="131" t="s">
        <v>158</v>
      </c>
      <c r="WS90" s="131" t="s">
        <v>158</v>
      </c>
      <c r="WT90" s="131" t="s">
        <v>158</v>
      </c>
      <c r="WU90" s="131" t="s">
        <v>158</v>
      </c>
      <c r="WV90" s="131" t="s">
        <v>158</v>
      </c>
      <c r="WW90" s="131" t="s">
        <v>158</v>
      </c>
      <c r="WX90" s="131" t="s">
        <v>158</v>
      </c>
      <c r="WY90" s="131" t="s">
        <v>158</v>
      </c>
      <c r="WZ90" s="131" t="s">
        <v>158</v>
      </c>
      <c r="XA90" s="131" t="s">
        <v>158</v>
      </c>
      <c r="XB90" s="131" t="s">
        <v>158</v>
      </c>
      <c r="XC90" s="131" t="s">
        <v>158</v>
      </c>
      <c r="XD90" s="131" t="s">
        <v>158</v>
      </c>
      <c r="XE90" s="130" t="s">
        <v>158</v>
      </c>
      <c r="XF90" s="131">
        <v>6.7498501497902934</v>
      </c>
      <c r="XG90" s="131">
        <v>19.670338316286387</v>
      </c>
      <c r="XH90" s="131">
        <v>9.8556891766882515</v>
      </c>
      <c r="XI90" s="131">
        <v>7.8667850799289525</v>
      </c>
      <c r="XJ90" s="131">
        <v>5.479300827966882</v>
      </c>
      <c r="XK90" s="131">
        <v>8.1996879875195017</v>
      </c>
      <c r="XL90" s="131">
        <v>5.1779359430604988</v>
      </c>
      <c r="XM90" s="131">
        <v>3.6189258312020458</v>
      </c>
      <c r="XN90" s="131">
        <v>1.9222797927461139</v>
      </c>
      <c r="XO90" s="131" t="s">
        <v>158</v>
      </c>
      <c r="XP90" s="131" t="s">
        <v>158</v>
      </c>
      <c r="XQ90" s="131" t="s">
        <v>158</v>
      </c>
      <c r="XR90" s="131" t="s">
        <v>158</v>
      </c>
      <c r="XS90" s="131" t="s">
        <v>158</v>
      </c>
      <c r="XT90" s="131" t="s">
        <v>158</v>
      </c>
      <c r="XU90" s="131" t="s">
        <v>158</v>
      </c>
      <c r="XV90" s="131" t="s">
        <v>158</v>
      </c>
      <c r="XW90" s="131" t="s">
        <v>158</v>
      </c>
      <c r="XX90" s="131" t="s">
        <v>158</v>
      </c>
      <c r="XY90" s="131" t="s">
        <v>158</v>
      </c>
      <c r="XZ90" s="131" t="s">
        <v>158</v>
      </c>
      <c r="YA90" s="131" t="s">
        <v>158</v>
      </c>
      <c r="YB90" s="131" t="s">
        <v>158</v>
      </c>
      <c r="YC90" s="131" t="s">
        <v>158</v>
      </c>
      <c r="YD90" s="131" t="s">
        <v>158</v>
      </c>
      <c r="YE90" s="131" t="s">
        <v>158</v>
      </c>
      <c r="YF90" s="235" t="s">
        <v>158</v>
      </c>
      <c r="YG90" s="8">
        <v>17.170000000000002</v>
      </c>
      <c r="YH90" s="8">
        <v>15</v>
      </c>
      <c r="YI90" s="8">
        <v>13</v>
      </c>
      <c r="YJ90" s="8">
        <v>14</v>
      </c>
      <c r="YK90" s="8">
        <v>12</v>
      </c>
      <c r="YL90" s="8">
        <v>11</v>
      </c>
      <c r="YM90" s="8">
        <v>9</v>
      </c>
      <c r="YN90" s="8">
        <v>9</v>
      </c>
      <c r="YO90" s="8">
        <v>8</v>
      </c>
      <c r="YP90" s="8">
        <v>8</v>
      </c>
      <c r="YQ90" s="8">
        <v>8</v>
      </c>
      <c r="YR90" s="8">
        <v>8</v>
      </c>
      <c r="YS90" s="231" t="s">
        <v>5</v>
      </c>
      <c r="YT90" s="231" t="s">
        <v>5</v>
      </c>
      <c r="YU90" s="231" t="s">
        <v>5</v>
      </c>
      <c r="YV90" s="231" t="s">
        <v>5</v>
      </c>
      <c r="YW90" s="231" t="s">
        <v>5</v>
      </c>
      <c r="YX90" s="231" t="s">
        <v>5</v>
      </c>
      <c r="YY90" s="231" t="s">
        <v>5</v>
      </c>
      <c r="YZ90" s="231" t="s">
        <v>5</v>
      </c>
      <c r="ZA90" s="231" t="s">
        <v>5</v>
      </c>
      <c r="ZB90" s="231" t="s">
        <v>5</v>
      </c>
      <c r="ZC90" s="231" t="s">
        <v>5</v>
      </c>
      <c r="ZD90" s="231" t="s">
        <v>5</v>
      </c>
      <c r="ZE90" s="231" t="s">
        <v>5</v>
      </c>
      <c r="ZF90" s="231" t="s">
        <v>5</v>
      </c>
      <c r="ZG90" s="235" t="s">
        <v>158</v>
      </c>
      <c r="ZH90" s="133">
        <v>0.3931</v>
      </c>
      <c r="ZI90" s="133">
        <v>-0.38900000000000001</v>
      </c>
      <c r="ZJ90" s="133">
        <v>5.3499999999999999E-2</v>
      </c>
      <c r="ZK90" s="133">
        <v>0.12939999999999999</v>
      </c>
      <c r="ZL90" s="133">
        <v>0.21429999999999999</v>
      </c>
      <c r="ZM90" s="133">
        <v>3.9599999999999996E-2</v>
      </c>
      <c r="ZN90" s="133">
        <v>-0.30030000000000001</v>
      </c>
      <c r="ZO90" s="133">
        <v>-0.1489</v>
      </c>
      <c r="ZP90" s="133">
        <v>5.2499999999999998E-2</v>
      </c>
      <c r="ZQ90" s="133">
        <v>5.5500000000000001E-2</v>
      </c>
      <c r="ZR90" s="133">
        <v>6.5199999999999994E-2</v>
      </c>
      <c r="ZS90" s="133">
        <v>8.1099999999999992E-2</v>
      </c>
      <c r="ZT90" s="379" t="s">
        <v>158</v>
      </c>
      <c r="ZU90" s="133">
        <v>0.21190000000000001</v>
      </c>
      <c r="ZV90" s="133">
        <v>-7.4399999999999994E-2</v>
      </c>
      <c r="ZW90" s="133">
        <v>5.2199999999999996E-2</v>
      </c>
      <c r="ZX90" s="133">
        <v>5.9200000000000003E-2</v>
      </c>
      <c r="ZY90" s="133">
        <v>8.5600000000000009E-2</v>
      </c>
      <c r="ZZ90" s="133">
        <v>6.5099999999999991E-2</v>
      </c>
      <c r="AAA90" s="133">
        <v>4.0999999999999995E-3</v>
      </c>
      <c r="AAB90" s="133">
        <v>-3.2500000000000001E-2</v>
      </c>
      <c r="AAC90" s="133">
        <v>6.0999999999999999E-2</v>
      </c>
      <c r="AAD90" s="133">
        <v>6.0899999999999996E-2</v>
      </c>
      <c r="AAE90" s="133">
        <v>6.6299999999999998E-2</v>
      </c>
      <c r="AAF90" s="133">
        <v>7.17E-2</v>
      </c>
      <c r="AAG90" s="235" t="s">
        <v>158</v>
      </c>
      <c r="AAH90" s="8">
        <v>757.8</v>
      </c>
      <c r="AAI90" s="8">
        <v>669</v>
      </c>
      <c r="AAJ90" s="8">
        <v>487</v>
      </c>
      <c r="AAK90" s="8">
        <v>454</v>
      </c>
      <c r="AAL90" s="8">
        <v>382</v>
      </c>
      <c r="AAM90" s="8">
        <v>331</v>
      </c>
      <c r="AAN90" s="8">
        <v>289</v>
      </c>
      <c r="AAO90" s="8">
        <v>192</v>
      </c>
      <c r="AAP90" s="8">
        <v>175</v>
      </c>
      <c r="AAQ90" s="8">
        <v>169</v>
      </c>
      <c r="AAR90" s="8">
        <v>166</v>
      </c>
      <c r="AAS90" s="8">
        <v>156</v>
      </c>
      <c r="AAT90" s="231" t="s">
        <v>5</v>
      </c>
      <c r="AAU90" s="231" t="s">
        <v>5</v>
      </c>
      <c r="AAV90" s="231" t="s">
        <v>5</v>
      </c>
      <c r="AAW90" s="231" t="s">
        <v>5</v>
      </c>
      <c r="AAX90" s="231" t="s">
        <v>5</v>
      </c>
      <c r="AAY90" s="231" t="s">
        <v>5</v>
      </c>
      <c r="AAZ90" s="231" t="s">
        <v>5</v>
      </c>
      <c r="ABA90" s="231" t="s">
        <v>5</v>
      </c>
      <c r="ABB90" s="231" t="s">
        <v>5</v>
      </c>
      <c r="ABC90" s="231" t="s">
        <v>5</v>
      </c>
      <c r="ABD90" s="231" t="s">
        <v>5</v>
      </c>
      <c r="ABE90" s="231" t="s">
        <v>5</v>
      </c>
      <c r="ABF90" s="231" t="s">
        <v>5</v>
      </c>
      <c r="ABG90" s="231" t="s">
        <v>5</v>
      </c>
      <c r="ABH90" s="235" t="s">
        <v>158</v>
      </c>
      <c r="ABI90" s="8">
        <v>245</v>
      </c>
      <c r="ABJ90" s="8">
        <v>293</v>
      </c>
      <c r="ABK90" s="8">
        <v>151</v>
      </c>
      <c r="ABL90" s="8">
        <v>91</v>
      </c>
      <c r="ABM90" s="8">
        <v>79</v>
      </c>
      <c r="ABN90" s="8">
        <v>62</v>
      </c>
      <c r="ABO90" s="8">
        <v>23</v>
      </c>
      <c r="ABP90" s="8">
        <v>-6</v>
      </c>
      <c r="ABQ90" s="8">
        <v>18</v>
      </c>
      <c r="ABR90" s="8">
        <v>20</v>
      </c>
      <c r="ABS90" s="8">
        <v>15</v>
      </c>
      <c r="ABT90" s="8">
        <v>13</v>
      </c>
      <c r="ABU90" s="231" t="s">
        <v>5</v>
      </c>
      <c r="ABV90" s="231" t="s">
        <v>5</v>
      </c>
      <c r="ABW90" s="231" t="s">
        <v>5</v>
      </c>
      <c r="ABX90" s="231" t="s">
        <v>5</v>
      </c>
      <c r="ABY90" s="231" t="s">
        <v>5</v>
      </c>
      <c r="ABZ90" s="231" t="s">
        <v>5</v>
      </c>
      <c r="ACA90" s="231" t="s">
        <v>5</v>
      </c>
      <c r="ACB90" s="231" t="s">
        <v>5</v>
      </c>
      <c r="ACC90" s="231" t="s">
        <v>5</v>
      </c>
      <c r="ACD90" s="231" t="s">
        <v>5</v>
      </c>
      <c r="ACE90" s="231" t="s">
        <v>5</v>
      </c>
      <c r="ACF90" s="231" t="s">
        <v>5</v>
      </c>
      <c r="ACG90" s="231" t="s">
        <v>5</v>
      </c>
      <c r="ACH90" s="231" t="s">
        <v>5</v>
      </c>
      <c r="ACI90" s="235" t="s">
        <v>158</v>
      </c>
      <c r="ACJ90" s="8">
        <v>-32.6</v>
      </c>
      <c r="ACK90" s="8">
        <v>146</v>
      </c>
      <c r="ACL90" s="8">
        <v>-67</v>
      </c>
      <c r="ACM90" s="8">
        <v>-95</v>
      </c>
      <c r="ACN90" s="8">
        <v>-57</v>
      </c>
      <c r="ACO90" s="8">
        <v>2</v>
      </c>
      <c r="ACP90" s="8">
        <v>-96</v>
      </c>
      <c r="ACQ90" s="8">
        <v>-110</v>
      </c>
      <c r="ACR90" s="8">
        <v>7</v>
      </c>
      <c r="ACS90" s="8">
        <v>9</v>
      </c>
      <c r="ACT90" s="8">
        <v>4</v>
      </c>
      <c r="ACU90" s="8">
        <v>12</v>
      </c>
      <c r="ACV90" s="237" t="s">
        <v>5</v>
      </c>
      <c r="ACW90" s="237" t="s">
        <v>5</v>
      </c>
      <c r="ACX90" s="237" t="s">
        <v>5</v>
      </c>
      <c r="ACY90" s="237" t="s">
        <v>5</v>
      </c>
      <c r="ACZ90" s="237" t="s">
        <v>5</v>
      </c>
      <c r="ADA90" s="237" t="s">
        <v>5</v>
      </c>
      <c r="ADB90" s="237" t="s">
        <v>5</v>
      </c>
      <c r="ADC90" s="237" t="s">
        <v>5</v>
      </c>
      <c r="ADD90" s="237" t="s">
        <v>5</v>
      </c>
      <c r="ADE90" s="237" t="s">
        <v>5</v>
      </c>
      <c r="ADF90" s="237" t="s">
        <v>5</v>
      </c>
      <c r="ADG90" s="237" t="s">
        <v>5</v>
      </c>
      <c r="ADH90" s="237" t="s">
        <v>5</v>
      </c>
      <c r="ADI90" s="237" t="s">
        <v>5</v>
      </c>
      <c r="ADJ90" s="127" t="s">
        <v>158</v>
      </c>
      <c r="ADK90" s="128">
        <v>0.10935856992639327</v>
      </c>
      <c r="ADL90" s="128" t="s">
        <v>1282</v>
      </c>
      <c r="ADM90" s="128">
        <v>1.1011764705882354</v>
      </c>
      <c r="ADN90" s="128">
        <v>0.56533333333333335</v>
      </c>
      <c r="ADO90" s="128">
        <v>0.39896373056994822</v>
      </c>
      <c r="ADP90" s="128">
        <v>2.9463636363636363</v>
      </c>
      <c r="ADQ90" s="128" t="s">
        <v>1282</v>
      </c>
      <c r="ADR90" s="128" t="s">
        <v>1282</v>
      </c>
      <c r="ADS90" s="128">
        <v>1.4200000000000002</v>
      </c>
      <c r="ADT90" s="128">
        <v>1.3070454545454544</v>
      </c>
      <c r="ADU90" s="128">
        <v>1.1062500000000002</v>
      </c>
      <c r="ADV90" s="128">
        <v>0.63797468354430376</v>
      </c>
      <c r="ADW90" s="128">
        <v>0.38040000000000002</v>
      </c>
      <c r="ADX90" s="128" t="s">
        <v>1282</v>
      </c>
      <c r="ADY90" s="128">
        <v>1.4618987341772152</v>
      </c>
      <c r="ADZ90" s="128">
        <v>1.8573333333333335</v>
      </c>
      <c r="AEA90" s="128" t="s">
        <v>158</v>
      </c>
      <c r="AEB90" s="128" t="s">
        <v>158</v>
      </c>
      <c r="AEC90" s="128" t="s">
        <v>158</v>
      </c>
      <c r="AED90" s="128" t="s">
        <v>158</v>
      </c>
      <c r="AEE90" s="128" t="s">
        <v>158</v>
      </c>
      <c r="AEF90" s="128" t="s">
        <v>158</v>
      </c>
      <c r="AEG90" s="128" t="s">
        <v>158</v>
      </c>
      <c r="AEH90" s="128" t="s">
        <v>158</v>
      </c>
      <c r="AEI90" s="128" t="s">
        <v>158</v>
      </c>
      <c r="AEJ90" s="128" t="s">
        <v>158</v>
      </c>
      <c r="AEK90" s="127" t="s">
        <v>158</v>
      </c>
      <c r="AEL90" s="128">
        <v>7.2884897959183681E-2</v>
      </c>
      <c r="AEM90" s="128">
        <v>4.7918088737201367E-2</v>
      </c>
      <c r="AEN90" s="128">
        <v>8.0582781456953648E-2</v>
      </c>
      <c r="AEO90" s="128">
        <v>0.13046153846153846</v>
      </c>
      <c r="AEP90" s="128">
        <v>0.11696202531645571</v>
      </c>
      <c r="AEQ90" s="128">
        <v>0.1150032258064516</v>
      </c>
      <c r="AER90" s="128">
        <v>0.23337391304347829</v>
      </c>
      <c r="AES90" s="128" t="s">
        <v>1282</v>
      </c>
      <c r="AET90" s="128">
        <v>0.26506666666666667</v>
      </c>
      <c r="AEU90" s="128">
        <v>0.23003999999999997</v>
      </c>
      <c r="AEV90" s="128">
        <v>0.28320000000000001</v>
      </c>
      <c r="AEW90" s="128">
        <v>0.31015384615384617</v>
      </c>
      <c r="AEX90" s="128" t="s">
        <v>158</v>
      </c>
      <c r="AEY90" s="128" t="s">
        <v>158</v>
      </c>
      <c r="AEZ90" s="128" t="s">
        <v>158</v>
      </c>
      <c r="AFA90" s="128" t="s">
        <v>158</v>
      </c>
      <c r="AFB90" s="128" t="s">
        <v>158</v>
      </c>
      <c r="AFC90" s="128" t="s">
        <v>158</v>
      </c>
      <c r="AFD90" s="128" t="s">
        <v>158</v>
      </c>
      <c r="AFE90" s="128" t="s">
        <v>158</v>
      </c>
      <c r="AFF90" s="128" t="s">
        <v>158</v>
      </c>
      <c r="AFG90" s="128" t="s">
        <v>158</v>
      </c>
      <c r="AFH90" s="128" t="s">
        <v>158</v>
      </c>
      <c r="AFI90" s="128" t="s">
        <v>158</v>
      </c>
      <c r="AFJ90" s="128" t="s">
        <v>158</v>
      </c>
      <c r="AFK90" s="128" t="s">
        <v>158</v>
      </c>
      <c r="AFL90" s="134" t="s">
        <v>158</v>
      </c>
      <c r="AFM90" s="135" t="s">
        <v>1282</v>
      </c>
      <c r="AFN90" s="135">
        <v>9.6164383561643849E-2</v>
      </c>
      <c r="AFO90" s="135" t="s">
        <v>1282</v>
      </c>
      <c r="AFP90" s="135" t="s">
        <v>1282</v>
      </c>
      <c r="AFQ90" s="135" t="s">
        <v>1282</v>
      </c>
      <c r="AFR90" s="135">
        <v>3.5650999999999997</v>
      </c>
      <c r="AFS90" s="135" t="s">
        <v>1282</v>
      </c>
      <c r="AFT90" s="135" t="s">
        <v>1282</v>
      </c>
      <c r="AFU90" s="135">
        <v>0.68160000000000009</v>
      </c>
      <c r="AFV90" s="135">
        <v>0.51119999999999999</v>
      </c>
      <c r="AFW90" s="135">
        <v>1.0620000000000001</v>
      </c>
      <c r="AFX90" s="135">
        <v>0.33600000000000002</v>
      </c>
      <c r="AFY90" s="135" t="s">
        <v>158</v>
      </c>
      <c r="AFZ90" s="135" t="s">
        <v>158</v>
      </c>
      <c r="AGA90" s="135" t="s">
        <v>158</v>
      </c>
      <c r="AGB90" s="135" t="s">
        <v>158</v>
      </c>
      <c r="AGC90" s="135" t="s">
        <v>158</v>
      </c>
      <c r="AGD90" s="135" t="s">
        <v>158</v>
      </c>
      <c r="AGE90" s="135" t="s">
        <v>158</v>
      </c>
      <c r="AGF90" s="135" t="s">
        <v>158</v>
      </c>
      <c r="AGG90" s="135" t="s">
        <v>158</v>
      </c>
      <c r="AGH90" s="135" t="s">
        <v>158</v>
      </c>
      <c r="AGI90" s="135" t="s">
        <v>158</v>
      </c>
      <c r="AGJ90" s="135" t="s">
        <v>158</v>
      </c>
      <c r="AGK90" s="135" t="s">
        <v>158</v>
      </c>
      <c r="AGL90" s="135" t="s">
        <v>158</v>
      </c>
    </row>
    <row r="91" spans="1:870" x14ac:dyDescent="0.2">
      <c r="A91" s="7">
        <v>89</v>
      </c>
      <c r="B91" s="1" t="s">
        <v>523</v>
      </c>
      <c r="C91" s="1" t="s">
        <v>524</v>
      </c>
      <c r="D91" s="94">
        <v>0.21</v>
      </c>
      <c r="E91" s="95">
        <v>0.215</v>
      </c>
      <c r="F91" s="57">
        <v>0.86</v>
      </c>
      <c r="G91" s="58" t="s">
        <v>159</v>
      </c>
      <c r="H91" s="58">
        <v>0.86</v>
      </c>
      <c r="I91" s="226" t="s">
        <v>5</v>
      </c>
      <c r="J91" s="58" t="s">
        <v>159</v>
      </c>
      <c r="K91" s="58" t="s">
        <v>1280</v>
      </c>
      <c r="L91" s="226" t="s">
        <v>5</v>
      </c>
      <c r="M91" s="150">
        <v>0.86</v>
      </c>
      <c r="N91" s="123">
        <v>0.84499999999999997</v>
      </c>
      <c r="O91" s="123">
        <v>0.84</v>
      </c>
      <c r="P91" s="123">
        <v>0.84</v>
      </c>
      <c r="Q91" s="123">
        <v>0.78</v>
      </c>
      <c r="R91" s="123">
        <v>0.70000000000000007</v>
      </c>
      <c r="S91" s="123">
        <v>0.62</v>
      </c>
      <c r="T91" s="124">
        <v>0.54</v>
      </c>
      <c r="U91" s="124">
        <v>0.45999999999999996</v>
      </c>
      <c r="V91" s="124">
        <v>0.38</v>
      </c>
      <c r="W91" s="124">
        <v>0.32</v>
      </c>
      <c r="X91" s="124">
        <v>0.32</v>
      </c>
      <c r="Y91" s="124">
        <v>0.24</v>
      </c>
      <c r="Z91" s="124">
        <v>0.24</v>
      </c>
      <c r="AA91" s="124">
        <v>0.42</v>
      </c>
      <c r="AB91" s="124">
        <v>0.39</v>
      </c>
      <c r="AC91" s="124">
        <v>0.28000000000000003</v>
      </c>
      <c r="AD91" s="124">
        <v>0.24</v>
      </c>
      <c r="AE91" s="124">
        <v>0.24</v>
      </c>
      <c r="AF91" s="124">
        <v>0.24</v>
      </c>
      <c r="AG91" s="124">
        <v>0.8</v>
      </c>
      <c r="AH91" s="124">
        <v>0.8</v>
      </c>
      <c r="AI91" s="124">
        <v>1.04</v>
      </c>
      <c r="AJ91" s="124">
        <v>1.04</v>
      </c>
      <c r="AK91" s="124">
        <v>1.01</v>
      </c>
      <c r="AL91" s="124">
        <v>0.85</v>
      </c>
      <c r="AM91" s="124">
        <v>0.69400000000000006</v>
      </c>
      <c r="AN91" s="124">
        <v>0.61399999999999999</v>
      </c>
      <c r="AO91" s="124">
        <v>0.54600000000000004</v>
      </c>
      <c r="AP91" s="124">
        <v>0.43200000000000005</v>
      </c>
      <c r="AQ91" s="124">
        <v>0.40800000000000003</v>
      </c>
      <c r="AR91" s="124">
        <v>0.38800000000000001</v>
      </c>
      <c r="AS91" s="124">
        <v>0.376</v>
      </c>
      <c r="AT91" s="124">
        <v>0.33399999999999996</v>
      </c>
      <c r="AU91" s="124">
        <v>0.22400000000000003</v>
      </c>
      <c r="AV91" s="136">
        <v>0.17799999999999999</v>
      </c>
      <c r="AW91" s="136" t="s">
        <v>1364</v>
      </c>
      <c r="AX91" s="136" t="s">
        <v>5</v>
      </c>
      <c r="AY91" s="136" t="s">
        <v>5</v>
      </c>
      <c r="AZ91" s="136" t="s">
        <v>5</v>
      </c>
      <c r="BA91" s="136" t="s">
        <v>5</v>
      </c>
      <c r="BB91" s="136" t="s">
        <v>5</v>
      </c>
      <c r="BC91" s="137" t="s">
        <v>5</v>
      </c>
      <c r="BD91" s="137" t="s">
        <v>5</v>
      </c>
      <c r="BE91" s="137" t="s">
        <v>5</v>
      </c>
      <c r="BF91" s="137" t="s">
        <v>5</v>
      </c>
      <c r="BG91" s="137" t="s">
        <v>5</v>
      </c>
      <c r="BH91" s="137" t="s">
        <v>5</v>
      </c>
      <c r="BI91" s="137" t="s">
        <v>5</v>
      </c>
      <c r="BJ91" s="137" t="s">
        <v>5</v>
      </c>
      <c r="BK91" s="137" t="s">
        <v>5</v>
      </c>
      <c r="BL91" s="137" t="s">
        <v>5</v>
      </c>
      <c r="BM91" s="126">
        <v>1.7751479289940919E-2</v>
      </c>
      <c r="BN91" s="125">
        <v>5.9523809523809312E-3</v>
      </c>
      <c r="BO91" s="125">
        <v>0</v>
      </c>
      <c r="BP91" s="125">
        <v>7.6923076923076872E-2</v>
      </c>
      <c r="BQ91" s="125">
        <v>0.11428571428571432</v>
      </c>
      <c r="BR91" s="125">
        <v>0.12903225806451624</v>
      </c>
      <c r="BS91" s="125">
        <v>0.14814814814814814</v>
      </c>
      <c r="BT91" s="125">
        <v>0.17391304347826098</v>
      </c>
      <c r="BU91" s="125">
        <v>0.21052631578947367</v>
      </c>
      <c r="BV91" s="125">
        <v>0.1875</v>
      </c>
      <c r="BW91" s="125">
        <v>0</v>
      </c>
      <c r="BX91" s="125">
        <v>0.33333333333333348</v>
      </c>
      <c r="BY91" s="125">
        <v>0</v>
      </c>
      <c r="BZ91" s="125">
        <v>-0.4285714285714286</v>
      </c>
      <c r="CA91" s="125">
        <v>7.6923076923076872E-2</v>
      </c>
      <c r="CB91" s="125">
        <v>0.39285714285714279</v>
      </c>
      <c r="CC91" s="125">
        <v>0.16666666666666674</v>
      </c>
      <c r="CD91" s="125">
        <v>0</v>
      </c>
      <c r="CE91" s="125">
        <v>0</v>
      </c>
      <c r="CF91" s="125">
        <v>-0.7</v>
      </c>
      <c r="CG91" s="125">
        <v>0</v>
      </c>
      <c r="CH91" s="125">
        <v>-0.23076923076923073</v>
      </c>
      <c r="CI91" s="125">
        <v>0</v>
      </c>
      <c r="CJ91" s="125">
        <v>2.9702970297029729E-2</v>
      </c>
      <c r="CK91" s="125">
        <v>0.18823529411764706</v>
      </c>
      <c r="CL91" s="125">
        <v>0.22478386167146969</v>
      </c>
      <c r="CM91" s="125">
        <v>0.13029315960912058</v>
      </c>
      <c r="CN91" s="125">
        <v>0.12454212454212454</v>
      </c>
      <c r="CO91" s="125">
        <v>0.26388888888888884</v>
      </c>
      <c r="CP91" s="125">
        <v>5.8823529411764719E-2</v>
      </c>
      <c r="CQ91" s="125">
        <v>5.1546391752577359E-2</v>
      </c>
      <c r="CR91" s="125">
        <v>3.1914893617021267E-2</v>
      </c>
      <c r="CS91" s="125">
        <v>0.12574850299401219</v>
      </c>
      <c r="CT91" s="125">
        <v>0.49107142857142816</v>
      </c>
      <c r="CU91" s="125">
        <v>0.25842696629213502</v>
      </c>
      <c r="CV91" s="125" t="s">
        <v>158</v>
      </c>
      <c r="CW91" s="125" t="s">
        <v>158</v>
      </c>
      <c r="CX91" s="125" t="s">
        <v>158</v>
      </c>
      <c r="CY91" s="125" t="s">
        <v>158</v>
      </c>
      <c r="CZ91" s="125" t="s">
        <v>158</v>
      </c>
      <c r="DA91" s="125" t="s">
        <v>158</v>
      </c>
      <c r="DB91" s="125" t="s">
        <v>158</v>
      </c>
      <c r="DC91" s="125" t="s">
        <v>158</v>
      </c>
      <c r="DD91" s="125" t="s">
        <v>158</v>
      </c>
      <c r="DE91" s="125" t="s">
        <v>158</v>
      </c>
      <c r="DF91" s="125" t="s">
        <v>158</v>
      </c>
      <c r="DG91" s="125" t="s">
        <v>158</v>
      </c>
      <c r="DH91" s="125" t="s">
        <v>158</v>
      </c>
      <c r="DI91" s="125" t="s">
        <v>158</v>
      </c>
      <c r="DJ91" s="125" t="s">
        <v>158</v>
      </c>
      <c r="DK91" s="125" t="s">
        <v>158</v>
      </c>
      <c r="DL91" s="127">
        <v>8.3524338034399723E-2</v>
      </c>
      <c r="DM91" s="128">
        <v>7.1428571428571425E-2</v>
      </c>
      <c r="DN91" s="128">
        <v>6.3732928679817905E-2</v>
      </c>
      <c r="DO91" s="128">
        <v>6.5727699530516437E-2</v>
      </c>
      <c r="DP91" s="128">
        <v>5.8339566192969337E-2</v>
      </c>
      <c r="DQ91" s="128">
        <v>4.6052631578947373E-2</v>
      </c>
      <c r="DR91" s="128">
        <v>4.4444444444444446E-2</v>
      </c>
      <c r="DS91" s="128">
        <v>3.7735849056603772E-2</v>
      </c>
      <c r="DT91" s="128">
        <v>2.992843201040989E-2</v>
      </c>
      <c r="DU91" s="128">
        <v>2.4250159540523293E-2</v>
      </c>
      <c r="DV91" s="128">
        <v>3.5164835164835165E-2</v>
      </c>
      <c r="DW91" s="128">
        <v>3.7647058823529415E-2</v>
      </c>
      <c r="DX91" s="128">
        <v>2.6726057906458794E-2</v>
      </c>
      <c r="DY91" s="128">
        <v>3.692307692307692E-2</v>
      </c>
      <c r="DZ91" s="128">
        <v>4.0152963671128104E-2</v>
      </c>
      <c r="EA91" s="128">
        <v>2.8118240807498199E-2</v>
      </c>
      <c r="EB91" s="128">
        <v>2.7317073170731711E-2</v>
      </c>
      <c r="EC91" s="128">
        <v>3.2432432432432427E-2</v>
      </c>
      <c r="ED91" s="128" t="s">
        <v>158</v>
      </c>
      <c r="EE91" s="128" t="s">
        <v>158</v>
      </c>
      <c r="EF91" s="128" t="s">
        <v>158</v>
      </c>
      <c r="EG91" s="128" t="s">
        <v>158</v>
      </c>
      <c r="EH91" s="128" t="s">
        <v>158</v>
      </c>
      <c r="EI91" s="128" t="s">
        <v>158</v>
      </c>
      <c r="EJ91" s="128" t="s">
        <v>158</v>
      </c>
      <c r="EK91" s="128" t="s">
        <v>158</v>
      </c>
      <c r="EL91" s="128" t="s">
        <v>158</v>
      </c>
      <c r="EM91" s="127">
        <v>9.0661449065132876E-2</v>
      </c>
      <c r="EN91" s="128">
        <v>7.897078644991698E-2</v>
      </c>
      <c r="EO91" s="128">
        <v>8.3665338645418336E-2</v>
      </c>
      <c r="EP91" s="128">
        <v>7.3619631901840482E-2</v>
      </c>
      <c r="EQ91" s="128">
        <v>6.4676616915422883E-2</v>
      </c>
      <c r="ER91" s="128">
        <v>5.0614605929139557E-2</v>
      </c>
      <c r="ES91" s="128">
        <v>5.0040355125100883E-2</v>
      </c>
      <c r="ET91" s="128">
        <v>4.3027888446215141E-2</v>
      </c>
      <c r="EU91" s="128">
        <v>3.5060975609756094E-2</v>
      </c>
      <c r="EV91" s="128">
        <v>3.4671532846715328E-2</v>
      </c>
      <c r="EW91" s="128">
        <v>4.1343669250645997E-2</v>
      </c>
      <c r="EX91" s="128">
        <v>4.3835616438356165E-2</v>
      </c>
      <c r="EY91" s="128">
        <v>3.609022556390977E-2</v>
      </c>
      <c r="EZ91" s="128">
        <v>4.660194174757281E-2</v>
      </c>
      <c r="FA91" s="128">
        <v>5.19159456118665E-2</v>
      </c>
      <c r="FB91" s="128">
        <v>3.5911602209944757E-2</v>
      </c>
      <c r="FC91" s="128">
        <v>3.4912718204488782E-2</v>
      </c>
      <c r="FD91" s="128">
        <v>3.8585209003215437E-2</v>
      </c>
      <c r="FE91" s="128" t="s">
        <v>158</v>
      </c>
      <c r="FF91" s="128" t="s">
        <v>158</v>
      </c>
      <c r="FG91" s="128" t="s">
        <v>158</v>
      </c>
      <c r="FH91" s="128" t="s">
        <v>158</v>
      </c>
      <c r="FI91" s="128" t="s">
        <v>158</v>
      </c>
      <c r="FJ91" s="128" t="s">
        <v>158</v>
      </c>
      <c r="FK91" s="128" t="s">
        <v>158</v>
      </c>
      <c r="FL91" s="128" t="s">
        <v>158</v>
      </c>
      <c r="FM91" s="128" t="s">
        <v>158</v>
      </c>
      <c r="FN91" s="127">
        <v>0.10526315691175753</v>
      </c>
      <c r="FO91" s="128">
        <v>8.622448979591836E-2</v>
      </c>
      <c r="FP91" s="128">
        <v>0.17610062893081763</v>
      </c>
      <c r="FQ91" s="128">
        <v>8.6330935251798552E-2</v>
      </c>
      <c r="FR91" s="128">
        <v>7.4285714285714288E-2</v>
      </c>
      <c r="FS91" s="128">
        <v>5.6315366049879328E-2</v>
      </c>
      <c r="FT91" s="128">
        <v>6.3524590163934427E-2</v>
      </c>
      <c r="FU91" s="128">
        <v>5.2274927395934173E-2</v>
      </c>
      <c r="FV91" s="128">
        <v>4.1366906474820143E-2</v>
      </c>
      <c r="FW91" s="128">
        <v>5.2054794520547946E-2</v>
      </c>
      <c r="FX91" s="128">
        <v>5.1200000000000002E-2</v>
      </c>
      <c r="FY91" s="128">
        <v>6.1538461538461535E-2</v>
      </c>
      <c r="FZ91" s="128">
        <v>4.8289738430583505E-2</v>
      </c>
      <c r="GA91" s="128">
        <v>7.3394495412844027E-2</v>
      </c>
      <c r="GB91" s="128">
        <v>0.10344827586206898</v>
      </c>
      <c r="GC91" s="128">
        <v>4.8750000000000002E-2</v>
      </c>
      <c r="GD91" s="128">
        <v>4.1481481481481487E-2</v>
      </c>
      <c r="GE91" s="128">
        <v>4.5714285714285714E-2</v>
      </c>
      <c r="GF91" s="128" t="s">
        <v>158</v>
      </c>
      <c r="GG91" s="128" t="s">
        <v>158</v>
      </c>
      <c r="GH91" s="128" t="s">
        <v>158</v>
      </c>
      <c r="GI91" s="128" t="s">
        <v>158</v>
      </c>
      <c r="GJ91" s="128" t="s">
        <v>158</v>
      </c>
      <c r="GK91" s="128" t="s">
        <v>158</v>
      </c>
      <c r="GL91" s="128" t="s">
        <v>158</v>
      </c>
      <c r="GM91" s="128" t="s">
        <v>158</v>
      </c>
      <c r="GN91" s="128" t="s">
        <v>158</v>
      </c>
      <c r="GO91" s="109" t="s">
        <v>158</v>
      </c>
      <c r="GP91" s="129">
        <v>0.68</v>
      </c>
      <c r="GQ91" s="129">
        <v>-0.03</v>
      </c>
      <c r="GR91" s="138">
        <v>-0.14000000000000001</v>
      </c>
      <c r="GS91" s="129">
        <v>-0.05</v>
      </c>
      <c r="GT91" s="129">
        <v>0.12</v>
      </c>
      <c r="GU91" s="129">
        <v>0.27</v>
      </c>
      <c r="GV91" s="129">
        <v>0.39</v>
      </c>
      <c r="GW91" s="129">
        <v>0.4</v>
      </c>
      <c r="GX91" s="129">
        <v>0.25</v>
      </c>
      <c r="GY91" s="129">
        <v>0.24</v>
      </c>
      <c r="GZ91" s="129">
        <v>0.22</v>
      </c>
      <c r="HA91" s="129">
        <v>0.25</v>
      </c>
      <c r="HB91" s="129">
        <v>0.35</v>
      </c>
      <c r="HC91" s="129" t="s">
        <v>158</v>
      </c>
      <c r="HD91" s="129" t="s">
        <v>158</v>
      </c>
      <c r="HE91" s="129" t="s">
        <v>158</v>
      </c>
      <c r="HF91" s="231" t="s">
        <v>158</v>
      </c>
      <c r="HG91" s="231" t="s">
        <v>158</v>
      </c>
      <c r="HH91" s="231" t="s">
        <v>158</v>
      </c>
      <c r="HI91" s="231" t="s">
        <v>158</v>
      </c>
      <c r="HJ91" s="231" t="s">
        <v>158</v>
      </c>
      <c r="HK91" s="231" t="s">
        <v>158</v>
      </c>
      <c r="HL91" s="231" t="s">
        <v>158</v>
      </c>
      <c r="HM91" s="231" t="s">
        <v>158</v>
      </c>
      <c r="HN91" s="231" t="s">
        <v>158</v>
      </c>
      <c r="HO91" s="231" t="s">
        <v>158</v>
      </c>
      <c r="HP91" s="232" t="s">
        <v>158</v>
      </c>
      <c r="HQ91" s="131">
        <v>14.411764705882353</v>
      </c>
      <c r="HR91" s="131" t="s">
        <v>1288</v>
      </c>
      <c r="HS91" s="131" t="s">
        <v>1288</v>
      </c>
      <c r="HT91" s="131" t="s">
        <v>1288</v>
      </c>
      <c r="HU91" s="131">
        <v>103.58333333333333</v>
      </c>
      <c r="HV91" s="131">
        <v>36.148148148148145</v>
      </c>
      <c r="HW91" s="131">
        <v>26.487179487179485</v>
      </c>
      <c r="HX91" s="131">
        <v>27.799999999999997</v>
      </c>
      <c r="HY91" s="131">
        <v>29.2</v>
      </c>
      <c r="HZ91" s="131">
        <v>26.041666666666668</v>
      </c>
      <c r="IA91" s="131">
        <v>26.136363636363637</v>
      </c>
      <c r="IB91" s="131">
        <v>19.88</v>
      </c>
      <c r="IC91" s="131">
        <v>9.3428571428571434</v>
      </c>
      <c r="ID91" s="131" t="s">
        <v>158</v>
      </c>
      <c r="IE91" s="131" t="s">
        <v>158</v>
      </c>
      <c r="IF91" s="131" t="s">
        <v>158</v>
      </c>
      <c r="IG91" s="131" t="s">
        <v>158</v>
      </c>
      <c r="IH91" s="131" t="s">
        <v>158</v>
      </c>
      <c r="II91" s="131" t="s">
        <v>158</v>
      </c>
      <c r="IJ91" s="131" t="s">
        <v>158</v>
      </c>
      <c r="IK91" s="131" t="s">
        <v>158</v>
      </c>
      <c r="IL91" s="131" t="s">
        <v>158</v>
      </c>
      <c r="IM91" s="131" t="s">
        <v>158</v>
      </c>
      <c r="IN91" s="131" t="s">
        <v>158</v>
      </c>
      <c r="IO91" s="131" t="s">
        <v>158</v>
      </c>
      <c r="IP91" s="131" t="s">
        <v>158</v>
      </c>
      <c r="IQ91" s="130" t="s">
        <v>158</v>
      </c>
      <c r="IR91" s="131">
        <v>15.735528474337938</v>
      </c>
      <c r="IS91" s="131" t="s">
        <v>1288</v>
      </c>
      <c r="IT91" s="131" t="s">
        <v>1288</v>
      </c>
      <c r="IU91" s="131" t="s">
        <v>1288</v>
      </c>
      <c r="IV91" s="131">
        <v>115.25</v>
      </c>
      <c r="IW91" s="131">
        <v>45.888888888888886</v>
      </c>
      <c r="IX91" s="131">
        <v>32.179487179487182</v>
      </c>
      <c r="IY91" s="131">
        <v>32.799999999999997</v>
      </c>
      <c r="IZ91" s="131">
        <v>43.84</v>
      </c>
      <c r="JA91" s="131">
        <v>32.25</v>
      </c>
      <c r="JB91" s="131">
        <v>35.665700000000001</v>
      </c>
      <c r="JC91" s="131">
        <v>24.268208000000001</v>
      </c>
      <c r="JD91" s="131">
        <v>14.431531428571429</v>
      </c>
      <c r="JE91" s="131" t="s">
        <v>158</v>
      </c>
      <c r="JF91" s="131" t="s">
        <v>158</v>
      </c>
      <c r="JG91" s="131" t="s">
        <v>158</v>
      </c>
      <c r="JH91" s="131" t="s">
        <v>158</v>
      </c>
      <c r="JI91" s="131" t="s">
        <v>158</v>
      </c>
      <c r="JJ91" s="131" t="s">
        <v>158</v>
      </c>
      <c r="JK91" s="131" t="s">
        <v>158</v>
      </c>
      <c r="JL91" s="131" t="s">
        <v>158</v>
      </c>
      <c r="JM91" s="131" t="s">
        <v>158</v>
      </c>
      <c r="JN91" s="131" t="s">
        <v>158</v>
      </c>
      <c r="JO91" s="131" t="s">
        <v>158</v>
      </c>
      <c r="JP91" s="131" t="s">
        <v>158</v>
      </c>
      <c r="JQ91" s="131" t="s">
        <v>158</v>
      </c>
      <c r="JR91" s="130" t="s">
        <v>158</v>
      </c>
      <c r="JS91" s="131">
        <v>17.397058823529409</v>
      </c>
      <c r="JT91" s="131" t="s">
        <v>1288</v>
      </c>
      <c r="JU91" s="131" t="s">
        <v>1288</v>
      </c>
      <c r="JV91" s="131" t="s">
        <v>1288</v>
      </c>
      <c r="JW91" s="131">
        <v>126.66666666666667</v>
      </c>
      <c r="JX91" s="131">
        <v>51.666666666666657</v>
      </c>
      <c r="JY91" s="131">
        <v>36.692307692307693</v>
      </c>
      <c r="JZ91" s="131">
        <v>38.424999999999997</v>
      </c>
      <c r="KA91" s="131">
        <v>62.68</v>
      </c>
      <c r="KB91" s="131">
        <v>37.916666666666664</v>
      </c>
      <c r="KC91" s="131">
        <v>40.81818181818182</v>
      </c>
      <c r="KD91" s="131">
        <v>32.76</v>
      </c>
      <c r="KE91" s="131">
        <v>18.571428571428573</v>
      </c>
      <c r="KF91" s="131" t="s">
        <v>158</v>
      </c>
      <c r="KG91" s="131" t="s">
        <v>158</v>
      </c>
      <c r="KH91" s="131" t="s">
        <v>158</v>
      </c>
      <c r="KI91" s="131" t="s">
        <v>158</v>
      </c>
      <c r="KJ91" s="131" t="s">
        <v>158</v>
      </c>
      <c r="KK91" s="131" t="s">
        <v>158</v>
      </c>
      <c r="KL91" s="131" t="s">
        <v>158</v>
      </c>
      <c r="KM91" s="131" t="s">
        <v>158</v>
      </c>
      <c r="KN91" s="131" t="s">
        <v>158</v>
      </c>
      <c r="KO91" s="131" t="s">
        <v>158</v>
      </c>
      <c r="KP91" s="131" t="s">
        <v>158</v>
      </c>
      <c r="KQ91" s="131" t="s">
        <v>158</v>
      </c>
      <c r="KR91" s="131" t="s">
        <v>158</v>
      </c>
      <c r="KS91" s="116" t="s">
        <v>158</v>
      </c>
      <c r="KT91" s="132">
        <v>7.1056982644372271</v>
      </c>
      <c r="KU91" s="132">
        <v>6.625</v>
      </c>
      <c r="KV91" s="132">
        <v>6.5757575757575761</v>
      </c>
      <c r="KW91" s="132">
        <v>5.6842105263157894</v>
      </c>
      <c r="KX91" s="132">
        <v>5.2159090909090908</v>
      </c>
      <c r="KY91" s="132">
        <v>4.4102564102564106</v>
      </c>
      <c r="KZ91" s="132">
        <v>3.6338028169014085</v>
      </c>
      <c r="LA91" s="132">
        <v>3.1714285714285713</v>
      </c>
      <c r="LB91" s="132">
        <v>2.6101694915254239</v>
      </c>
      <c r="LC91" s="132">
        <v>1.972972972972973</v>
      </c>
      <c r="LD91" s="132">
        <v>2.5625</v>
      </c>
      <c r="LE91" s="132">
        <v>1.9285714285714286</v>
      </c>
      <c r="LF91" s="132" t="s">
        <v>158</v>
      </c>
      <c r="LG91" s="132" t="s">
        <v>158</v>
      </c>
      <c r="LH91" s="132" t="s">
        <v>158</v>
      </c>
      <c r="LI91" s="132" t="s">
        <v>158</v>
      </c>
      <c r="LJ91" s="132" t="s">
        <v>158</v>
      </c>
      <c r="LK91" s="132" t="s">
        <v>158</v>
      </c>
      <c r="LL91" s="132" t="s">
        <v>158</v>
      </c>
      <c r="LM91" s="132" t="s">
        <v>158</v>
      </c>
      <c r="LN91" s="132" t="s">
        <v>158</v>
      </c>
      <c r="LO91" s="132" t="s">
        <v>158</v>
      </c>
      <c r="LP91" s="132" t="s">
        <v>158</v>
      </c>
      <c r="LQ91" s="132" t="s">
        <v>158</v>
      </c>
      <c r="LR91" s="132" t="s">
        <v>158</v>
      </c>
      <c r="LS91" s="132" t="s">
        <v>158</v>
      </c>
      <c r="LT91" s="130" t="s">
        <v>158</v>
      </c>
      <c r="LU91" s="131">
        <v>1.3791748024324761</v>
      </c>
      <c r="LV91" s="131">
        <v>0.72</v>
      </c>
      <c r="LW91" s="131">
        <v>1.4796774193548388</v>
      </c>
      <c r="LX91" s="131">
        <v>1.8472222222222223</v>
      </c>
      <c r="LY91" s="131">
        <v>2.3830936819172113</v>
      </c>
      <c r="LZ91" s="131">
        <v>2.2130232558139533</v>
      </c>
      <c r="MA91" s="131">
        <v>2.8427519379844961</v>
      </c>
      <c r="MB91" s="131">
        <v>3.5063063063063065</v>
      </c>
      <c r="MC91" s="131">
        <v>2.7967532467532465</v>
      </c>
      <c r="MD91" s="131">
        <v>3.1678082191780823</v>
      </c>
      <c r="ME91" s="131">
        <v>2.2439024390243905</v>
      </c>
      <c r="MF91" s="131">
        <v>2.5770370370370368</v>
      </c>
      <c r="MG91" s="131" t="s">
        <v>158</v>
      </c>
      <c r="MH91" s="131" t="s">
        <v>158</v>
      </c>
      <c r="MI91" s="131" t="s">
        <v>158</v>
      </c>
      <c r="MJ91" s="131" t="s">
        <v>158</v>
      </c>
      <c r="MK91" s="131" t="s">
        <v>158</v>
      </c>
      <c r="ML91" s="131" t="s">
        <v>158</v>
      </c>
      <c r="MM91" s="131" t="s">
        <v>158</v>
      </c>
      <c r="MN91" s="131" t="s">
        <v>158</v>
      </c>
      <c r="MO91" s="131" t="s">
        <v>158</v>
      </c>
      <c r="MP91" s="131" t="s">
        <v>158</v>
      </c>
      <c r="MQ91" s="131" t="s">
        <v>158</v>
      </c>
      <c r="MR91" s="131" t="s">
        <v>158</v>
      </c>
      <c r="MS91" s="131" t="s">
        <v>158</v>
      </c>
      <c r="MT91" s="131" t="s">
        <v>158</v>
      </c>
      <c r="MU91" s="130" t="s">
        <v>158</v>
      </c>
      <c r="MV91" s="131">
        <v>1.50585614028986</v>
      </c>
      <c r="MW91" s="131">
        <v>1.5154716981132075</v>
      </c>
      <c r="MX91" s="131">
        <v>1.7351612903225806</v>
      </c>
      <c r="MY91" s="131">
        <v>2.1216666666666666</v>
      </c>
      <c r="MZ91" s="131">
        <v>2.6515032679738564</v>
      </c>
      <c r="NA91" s="131">
        <v>2.8093604651162791</v>
      </c>
      <c r="NB91" s="131">
        <v>3.4536821705426357</v>
      </c>
      <c r="NC91" s="131">
        <v>4.1369369369369373</v>
      </c>
      <c r="ND91" s="131">
        <v>4.1989610389610394</v>
      </c>
      <c r="NE91" s="131">
        <v>3.9230136986301369</v>
      </c>
      <c r="NF91" s="131">
        <v>3.0620308292682927</v>
      </c>
      <c r="NG91" s="131">
        <v>3.1458788148148149</v>
      </c>
      <c r="NH91" s="131" t="s">
        <v>158</v>
      </c>
      <c r="NI91" s="131" t="s">
        <v>158</v>
      </c>
      <c r="NJ91" s="131" t="s">
        <v>158</v>
      </c>
      <c r="NK91" s="131" t="s">
        <v>158</v>
      </c>
      <c r="NL91" s="131" t="s">
        <v>158</v>
      </c>
      <c r="NM91" s="131" t="s">
        <v>158</v>
      </c>
      <c r="NN91" s="131" t="s">
        <v>158</v>
      </c>
      <c r="NO91" s="131" t="s">
        <v>158</v>
      </c>
      <c r="NP91" s="131" t="s">
        <v>158</v>
      </c>
      <c r="NQ91" s="131" t="s">
        <v>158</v>
      </c>
      <c r="NR91" s="131" t="s">
        <v>158</v>
      </c>
      <c r="NS91" s="131" t="s">
        <v>158</v>
      </c>
      <c r="NT91" s="131" t="s">
        <v>158</v>
      </c>
      <c r="NU91" s="131" t="s">
        <v>158</v>
      </c>
      <c r="NV91" s="130" t="s">
        <v>158</v>
      </c>
      <c r="NW91" s="131">
        <v>1.6648610115077747</v>
      </c>
      <c r="NX91" s="131">
        <v>1.9894339622641508</v>
      </c>
      <c r="NY91" s="131">
        <v>1.9435023041474653</v>
      </c>
      <c r="NZ91" s="131">
        <v>2.3521296296296295</v>
      </c>
      <c r="OA91" s="131">
        <v>2.9141612200435727</v>
      </c>
      <c r="OB91" s="131">
        <v>3.1630813953488368</v>
      </c>
      <c r="OC91" s="131">
        <v>3.9380232558139534</v>
      </c>
      <c r="OD91" s="131">
        <v>4.8463963963963961</v>
      </c>
      <c r="OE91" s="131">
        <v>6.0034415584415584</v>
      </c>
      <c r="OF91" s="131">
        <v>4.6123287671232873</v>
      </c>
      <c r="OG91" s="131">
        <v>3.504390243902439</v>
      </c>
      <c r="OH91" s="131">
        <v>4.2466666666666661</v>
      </c>
      <c r="OI91" s="131" t="s">
        <v>158</v>
      </c>
      <c r="OJ91" s="131" t="s">
        <v>158</v>
      </c>
      <c r="OK91" s="131" t="s">
        <v>158</v>
      </c>
      <c r="OL91" s="131" t="s">
        <v>158</v>
      </c>
      <c r="OM91" s="131" t="s">
        <v>158</v>
      </c>
      <c r="ON91" s="131" t="s">
        <v>158</v>
      </c>
      <c r="OO91" s="131" t="s">
        <v>158</v>
      </c>
      <c r="OP91" s="131" t="s">
        <v>158</v>
      </c>
      <c r="OQ91" s="131" t="s">
        <v>158</v>
      </c>
      <c r="OR91" s="131" t="s">
        <v>158</v>
      </c>
      <c r="OS91" s="131" t="s">
        <v>158</v>
      </c>
      <c r="OT91" s="131" t="s">
        <v>158</v>
      </c>
      <c r="OU91" s="131" t="s">
        <v>158</v>
      </c>
      <c r="OV91" s="131" t="s">
        <v>158</v>
      </c>
      <c r="OW91" s="378" t="s">
        <v>158</v>
      </c>
      <c r="OX91" s="132">
        <v>1.6495334857435531</v>
      </c>
      <c r="OY91" s="132">
        <v>1.4038461538461537</v>
      </c>
      <c r="OZ91" s="132">
        <v>1.5151515151515151</v>
      </c>
      <c r="PA91" s="132">
        <v>1.1157894736842104</v>
      </c>
      <c r="PB91" s="132">
        <v>1.0568181818181819</v>
      </c>
      <c r="PC91" s="132">
        <v>0.74358974358974361</v>
      </c>
      <c r="PD91" s="132">
        <v>0.94366197183098588</v>
      </c>
      <c r="PE91" s="132">
        <v>0.91428571428571426</v>
      </c>
      <c r="PF91" s="132">
        <v>0.59322033898305082</v>
      </c>
      <c r="PG91" s="132">
        <v>0.24324324324324326</v>
      </c>
      <c r="PH91" s="132">
        <v>0.3125</v>
      </c>
      <c r="PI91" s="132">
        <v>0</v>
      </c>
      <c r="PJ91" s="132" t="s">
        <v>158</v>
      </c>
      <c r="PK91" s="132" t="s">
        <v>158</v>
      </c>
      <c r="PL91" s="132" t="s">
        <v>158</v>
      </c>
      <c r="PM91" s="132" t="s">
        <v>158</v>
      </c>
      <c r="PN91" s="132" t="s">
        <v>158</v>
      </c>
      <c r="PO91" s="132" t="s">
        <v>158</v>
      </c>
      <c r="PP91" s="132" t="s">
        <v>158</v>
      </c>
      <c r="PQ91" s="132" t="s">
        <v>158</v>
      </c>
      <c r="PR91" s="132" t="s">
        <v>158</v>
      </c>
      <c r="PS91" s="132" t="s">
        <v>158</v>
      </c>
      <c r="PT91" s="132" t="s">
        <v>158</v>
      </c>
      <c r="PU91" s="132" t="s">
        <v>158</v>
      </c>
      <c r="PV91" s="132" t="s">
        <v>158</v>
      </c>
      <c r="PW91" s="132" t="s">
        <v>158</v>
      </c>
      <c r="PX91" s="130" t="s">
        <v>158</v>
      </c>
      <c r="PY91" s="131">
        <v>5.9410736942890843</v>
      </c>
      <c r="PZ91" s="131">
        <v>3.3978082191780823</v>
      </c>
      <c r="QA91" s="131">
        <v>6.4218000000000002</v>
      </c>
      <c r="QB91" s="131">
        <v>9.4103773584905674</v>
      </c>
      <c r="QC91" s="131">
        <v>11.761720430107525</v>
      </c>
      <c r="QD91" s="131">
        <v>13.12551724137931</v>
      </c>
      <c r="QE91" s="131">
        <v>10.946716417910448</v>
      </c>
      <c r="QF91" s="131">
        <v>12.1625</v>
      </c>
      <c r="QG91" s="131">
        <v>12.305714285714286</v>
      </c>
      <c r="QH91" s="131">
        <v>25.694444444444443</v>
      </c>
      <c r="QI91" s="131">
        <v>18.399999999999999</v>
      </c>
      <c r="QJ91" s="131" t="s">
        <v>1307</v>
      </c>
      <c r="QK91" s="131" t="s">
        <v>158</v>
      </c>
      <c r="QL91" s="131" t="s">
        <v>158</v>
      </c>
      <c r="QM91" s="131" t="s">
        <v>158</v>
      </c>
      <c r="QN91" s="131" t="s">
        <v>158</v>
      </c>
      <c r="QO91" s="131" t="s">
        <v>158</v>
      </c>
      <c r="QP91" s="131" t="s">
        <v>158</v>
      </c>
      <c r="QQ91" s="131" t="s">
        <v>158</v>
      </c>
      <c r="QR91" s="131" t="s">
        <v>158</v>
      </c>
      <c r="QS91" s="131" t="s">
        <v>158</v>
      </c>
      <c r="QT91" s="131" t="s">
        <v>158</v>
      </c>
      <c r="QU91" s="131" t="s">
        <v>158</v>
      </c>
      <c r="QV91" s="131" t="s">
        <v>158</v>
      </c>
      <c r="QW91" s="131" t="s">
        <v>158</v>
      </c>
      <c r="QX91" s="131" t="s">
        <v>158</v>
      </c>
      <c r="QY91" s="130" t="s">
        <v>158</v>
      </c>
      <c r="QZ91" s="131">
        <v>6.486779113627108</v>
      </c>
      <c r="RA91" s="131">
        <v>7.1517808219178081</v>
      </c>
      <c r="RB91" s="131">
        <v>7.5305999999999997</v>
      </c>
      <c r="RC91" s="131">
        <v>10.808490566037737</v>
      </c>
      <c r="RD91" s="131">
        <v>13.086451612903225</v>
      </c>
      <c r="RE91" s="131">
        <v>16.662413793103447</v>
      </c>
      <c r="RF91" s="131">
        <v>13.299253731343285</v>
      </c>
      <c r="RG91" s="131">
        <v>14.35</v>
      </c>
      <c r="RH91" s="131">
        <v>18.475428571428573</v>
      </c>
      <c r="RI91" s="131">
        <v>31.82</v>
      </c>
      <c r="RJ91" s="131">
        <v>25.108652799999998</v>
      </c>
      <c r="RK91" s="131" t="s">
        <v>1307</v>
      </c>
      <c r="RL91" s="131" t="s">
        <v>158</v>
      </c>
      <c r="RM91" s="131" t="s">
        <v>158</v>
      </c>
      <c r="RN91" s="131" t="s">
        <v>158</v>
      </c>
      <c r="RO91" s="131" t="s">
        <v>158</v>
      </c>
      <c r="RP91" s="131" t="s">
        <v>158</v>
      </c>
      <c r="RQ91" s="131" t="s">
        <v>158</v>
      </c>
      <c r="RR91" s="131" t="s">
        <v>158</v>
      </c>
      <c r="RS91" s="131" t="s">
        <v>158</v>
      </c>
      <c r="RT91" s="131" t="s">
        <v>158</v>
      </c>
      <c r="RU91" s="131" t="s">
        <v>158</v>
      </c>
      <c r="RV91" s="131" t="s">
        <v>158</v>
      </c>
      <c r="RW91" s="131" t="s">
        <v>158</v>
      </c>
      <c r="RX91" s="131" t="s">
        <v>158</v>
      </c>
      <c r="RY91" s="131" t="s">
        <v>158</v>
      </c>
      <c r="RZ91" s="130" t="s">
        <v>158</v>
      </c>
      <c r="SA91" s="131">
        <v>7.1717246738203935</v>
      </c>
      <c r="SB91" s="131">
        <v>9.3884931506849316</v>
      </c>
      <c r="SC91" s="131">
        <v>8.4347999999999992</v>
      </c>
      <c r="SD91" s="131">
        <v>11.982547169811321</v>
      </c>
      <c r="SE91" s="131">
        <v>14.382795698924729</v>
      </c>
      <c r="SF91" s="131">
        <v>18.760344827586206</v>
      </c>
      <c r="SG91" s="131">
        <v>15.164328358208957</v>
      </c>
      <c r="SH91" s="131">
        <v>16.810937500000001</v>
      </c>
      <c r="SI91" s="131">
        <v>26.415142857142857</v>
      </c>
      <c r="SJ91" s="131">
        <v>37.411111111111104</v>
      </c>
      <c r="SK91" s="131">
        <v>28.736000000000001</v>
      </c>
      <c r="SL91" s="131" t="s">
        <v>1307</v>
      </c>
      <c r="SM91" s="131" t="s">
        <v>158</v>
      </c>
      <c r="SN91" s="131" t="s">
        <v>158</v>
      </c>
      <c r="SO91" s="131" t="s">
        <v>158</v>
      </c>
      <c r="SP91" s="131" t="s">
        <v>158</v>
      </c>
      <c r="SQ91" s="131" t="s">
        <v>158</v>
      </c>
      <c r="SR91" s="131" t="s">
        <v>158</v>
      </c>
      <c r="SS91" s="131" t="s">
        <v>158</v>
      </c>
      <c r="ST91" s="131" t="s">
        <v>158</v>
      </c>
      <c r="SU91" s="131" t="s">
        <v>158</v>
      </c>
      <c r="SV91" s="131" t="s">
        <v>158</v>
      </c>
      <c r="SW91" s="131" t="s">
        <v>158</v>
      </c>
      <c r="SX91" s="131" t="s">
        <v>158</v>
      </c>
      <c r="SY91" s="131" t="s">
        <v>158</v>
      </c>
      <c r="SZ91" s="131" t="s">
        <v>158</v>
      </c>
      <c r="TA91" s="378" t="s">
        <v>158</v>
      </c>
      <c r="TB91" s="132">
        <v>1.4941391608952994</v>
      </c>
      <c r="TC91" s="132">
        <v>1.2884615384615385</v>
      </c>
      <c r="TD91" s="132">
        <v>1.202020202020202</v>
      </c>
      <c r="TE91" s="132">
        <v>0.96842105263157896</v>
      </c>
      <c r="TF91" s="132">
        <v>0.77272727272727271</v>
      </c>
      <c r="TG91" s="132">
        <v>0.65384615384615385</v>
      </c>
      <c r="TH91" s="132">
        <v>0.78873239436619713</v>
      </c>
      <c r="TI91" s="132">
        <v>0.8571428571428571</v>
      </c>
      <c r="TJ91" s="132">
        <v>-0.23728813559322035</v>
      </c>
      <c r="TK91" s="132">
        <v>0.1891891891891892</v>
      </c>
      <c r="TL91" s="132">
        <v>0.25</v>
      </c>
      <c r="TM91" s="132">
        <v>0</v>
      </c>
      <c r="TN91" s="132" t="s">
        <v>158</v>
      </c>
      <c r="TO91" s="132" t="s">
        <v>158</v>
      </c>
      <c r="TP91" s="132" t="s">
        <v>158</v>
      </c>
      <c r="TQ91" s="132" t="s">
        <v>158</v>
      </c>
      <c r="TR91" s="132" t="s">
        <v>158</v>
      </c>
      <c r="TS91" s="132" t="s">
        <v>158</v>
      </c>
      <c r="TT91" s="132" t="s">
        <v>158</v>
      </c>
      <c r="TU91" s="132" t="s">
        <v>158</v>
      </c>
      <c r="TV91" s="132" t="s">
        <v>158</v>
      </c>
      <c r="TW91" s="132" t="s">
        <v>158</v>
      </c>
      <c r="TX91" s="132" t="s">
        <v>158</v>
      </c>
      <c r="TY91" s="132" t="s">
        <v>158</v>
      </c>
      <c r="TZ91" s="132" t="s">
        <v>158</v>
      </c>
      <c r="UA91" s="132" t="s">
        <v>158</v>
      </c>
      <c r="UB91" s="235" t="s">
        <v>158</v>
      </c>
      <c r="UC91" s="236">
        <v>3.85</v>
      </c>
      <c r="UD91" s="236">
        <v>4.9000000000000004</v>
      </c>
      <c r="UE91" s="236">
        <v>5.54</v>
      </c>
      <c r="UF91" s="236">
        <v>6.57</v>
      </c>
      <c r="UG91" s="236">
        <v>5.92</v>
      </c>
      <c r="UH91" s="236">
        <v>6.57</v>
      </c>
      <c r="UI91" s="236">
        <v>6.26</v>
      </c>
      <c r="UJ91" s="236">
        <v>6.21</v>
      </c>
      <c r="UK91" s="236">
        <v>0</v>
      </c>
      <c r="UL91" s="236">
        <v>0</v>
      </c>
      <c r="UM91" s="236">
        <v>0</v>
      </c>
      <c r="UN91" s="236">
        <v>0</v>
      </c>
      <c r="UO91" s="231" t="s">
        <v>5</v>
      </c>
      <c r="UP91" s="231" t="s">
        <v>5</v>
      </c>
      <c r="UQ91" s="231" t="s">
        <v>5</v>
      </c>
      <c r="UR91" s="231" t="s">
        <v>5</v>
      </c>
      <c r="US91" s="231" t="s">
        <v>5</v>
      </c>
      <c r="UT91" s="231" t="s">
        <v>5</v>
      </c>
      <c r="UU91" s="231" t="s">
        <v>5</v>
      </c>
      <c r="UV91" s="231" t="s">
        <v>5</v>
      </c>
      <c r="UW91" s="231" t="s">
        <v>5</v>
      </c>
      <c r="UX91" s="231" t="s">
        <v>5</v>
      </c>
      <c r="UY91" s="231" t="s">
        <v>5</v>
      </c>
      <c r="UZ91" s="231" t="s">
        <v>5</v>
      </c>
      <c r="VA91" s="231" t="s">
        <v>5</v>
      </c>
      <c r="VB91" s="231" t="s">
        <v>5</v>
      </c>
      <c r="VC91" s="130" t="s">
        <v>158</v>
      </c>
      <c r="VD91" s="131">
        <v>2.5454545454545454</v>
      </c>
      <c r="VE91" s="131">
        <v>0.97346938775510183</v>
      </c>
      <c r="VF91" s="131">
        <v>1.756317689530686</v>
      </c>
      <c r="VG91" s="131">
        <v>1.5981735159817352</v>
      </c>
      <c r="VH91" s="131">
        <v>2.0996621621621623</v>
      </c>
      <c r="VI91" s="131">
        <v>1.4855403348554033</v>
      </c>
      <c r="VJ91" s="131">
        <v>1.6501597444089458</v>
      </c>
      <c r="VK91" s="131">
        <v>1.7906602254428341</v>
      </c>
      <c r="VL91" s="131" t="s">
        <v>2188</v>
      </c>
      <c r="VM91" s="131" t="s">
        <v>2188</v>
      </c>
      <c r="VN91" s="131" t="s">
        <v>2188</v>
      </c>
      <c r="VO91" s="131" t="s">
        <v>2188</v>
      </c>
      <c r="VP91" s="131" t="s">
        <v>158</v>
      </c>
      <c r="VQ91" s="131" t="s">
        <v>158</v>
      </c>
      <c r="VR91" s="131" t="s">
        <v>158</v>
      </c>
      <c r="VS91" s="131" t="s">
        <v>158</v>
      </c>
      <c r="VT91" s="131" t="s">
        <v>158</v>
      </c>
      <c r="VU91" s="131" t="s">
        <v>158</v>
      </c>
      <c r="VV91" s="131" t="s">
        <v>158</v>
      </c>
      <c r="VW91" s="131" t="s">
        <v>158</v>
      </c>
      <c r="VX91" s="131" t="s">
        <v>158</v>
      </c>
      <c r="VY91" s="131" t="s">
        <v>158</v>
      </c>
      <c r="VZ91" s="131" t="s">
        <v>158</v>
      </c>
      <c r="WA91" s="131" t="s">
        <v>158</v>
      </c>
      <c r="WB91" s="131" t="s">
        <v>158</v>
      </c>
      <c r="WC91" s="131" t="s">
        <v>158</v>
      </c>
      <c r="WD91" s="130" t="s">
        <v>158</v>
      </c>
      <c r="WE91" s="131">
        <v>2.7792621720908568</v>
      </c>
      <c r="WF91" s="131">
        <v>2.0489795918367344</v>
      </c>
      <c r="WG91" s="131">
        <v>2.0595667870036101</v>
      </c>
      <c r="WH91" s="131">
        <v>1.8356164383561644</v>
      </c>
      <c r="WI91" s="131">
        <v>2.3361486486486487</v>
      </c>
      <c r="WJ91" s="131">
        <v>1.8858447488584476</v>
      </c>
      <c r="WK91" s="131">
        <v>2.0047923322683707</v>
      </c>
      <c r="WL91" s="131">
        <v>2.1127214170692432</v>
      </c>
      <c r="WM91" s="131" t="s">
        <v>2188</v>
      </c>
      <c r="WN91" s="131" t="s">
        <v>2188</v>
      </c>
      <c r="WO91" s="131" t="s">
        <v>2188</v>
      </c>
      <c r="WP91" s="131" t="s">
        <v>2188</v>
      </c>
      <c r="WQ91" s="131" t="s">
        <v>158</v>
      </c>
      <c r="WR91" s="131" t="s">
        <v>158</v>
      </c>
      <c r="WS91" s="131" t="s">
        <v>158</v>
      </c>
      <c r="WT91" s="131" t="s">
        <v>158</v>
      </c>
      <c r="WU91" s="131" t="s">
        <v>158</v>
      </c>
      <c r="WV91" s="131" t="s">
        <v>158</v>
      </c>
      <c r="WW91" s="131" t="s">
        <v>158</v>
      </c>
      <c r="WX91" s="131" t="s">
        <v>158</v>
      </c>
      <c r="WY91" s="131" t="s">
        <v>158</v>
      </c>
      <c r="WZ91" s="131" t="s">
        <v>158</v>
      </c>
      <c r="XA91" s="131" t="s">
        <v>158</v>
      </c>
      <c r="XB91" s="131" t="s">
        <v>158</v>
      </c>
      <c r="XC91" s="131" t="s">
        <v>158</v>
      </c>
      <c r="XD91" s="131" t="s">
        <v>158</v>
      </c>
      <c r="XE91" s="130" t="s">
        <v>158</v>
      </c>
      <c r="XF91" s="131">
        <v>3.0727272727272728</v>
      </c>
      <c r="XG91" s="131">
        <v>2.6897959183673468</v>
      </c>
      <c r="XH91" s="131">
        <v>2.3068592057761732</v>
      </c>
      <c r="XI91" s="131">
        <v>2.035007610350076</v>
      </c>
      <c r="XJ91" s="131">
        <v>2.5675675675675675</v>
      </c>
      <c r="XK91" s="131">
        <v>2.1232876712328763</v>
      </c>
      <c r="XL91" s="131">
        <v>2.2859424920127798</v>
      </c>
      <c r="XM91" s="131">
        <v>2.4750402576489532</v>
      </c>
      <c r="XN91" s="131" t="s">
        <v>2188</v>
      </c>
      <c r="XO91" s="131" t="s">
        <v>2188</v>
      </c>
      <c r="XP91" s="131" t="s">
        <v>2188</v>
      </c>
      <c r="XQ91" s="131" t="s">
        <v>2188</v>
      </c>
      <c r="XR91" s="131" t="s">
        <v>158</v>
      </c>
      <c r="XS91" s="131" t="s">
        <v>158</v>
      </c>
      <c r="XT91" s="131" t="s">
        <v>158</v>
      </c>
      <c r="XU91" s="131" t="s">
        <v>158</v>
      </c>
      <c r="XV91" s="131" t="s">
        <v>158</v>
      </c>
      <c r="XW91" s="131" t="s">
        <v>158</v>
      </c>
      <c r="XX91" s="131" t="s">
        <v>158</v>
      </c>
      <c r="XY91" s="131" t="s">
        <v>158</v>
      </c>
      <c r="XZ91" s="131" t="s">
        <v>158</v>
      </c>
      <c r="YA91" s="131" t="s">
        <v>158</v>
      </c>
      <c r="YB91" s="131" t="s">
        <v>158</v>
      </c>
      <c r="YC91" s="131" t="s">
        <v>158</v>
      </c>
      <c r="YD91" s="131" t="s">
        <v>158</v>
      </c>
      <c r="YE91" s="131" t="s">
        <v>158</v>
      </c>
      <c r="YF91" s="235" t="s">
        <v>158</v>
      </c>
      <c r="YG91" s="8">
        <v>103.839056</v>
      </c>
      <c r="YH91" s="8">
        <v>104</v>
      </c>
      <c r="YI91" s="8">
        <v>99</v>
      </c>
      <c r="YJ91" s="8">
        <v>95</v>
      </c>
      <c r="YK91" s="8">
        <v>88</v>
      </c>
      <c r="YL91" s="8">
        <v>78</v>
      </c>
      <c r="YM91" s="8">
        <v>71</v>
      </c>
      <c r="YN91" s="8">
        <v>70</v>
      </c>
      <c r="YO91" s="8">
        <v>59</v>
      </c>
      <c r="YP91" s="8">
        <v>37</v>
      </c>
      <c r="YQ91" s="8">
        <v>16</v>
      </c>
      <c r="YR91" s="8">
        <v>14</v>
      </c>
      <c r="YS91" s="231" t="s">
        <v>5</v>
      </c>
      <c r="YT91" s="231" t="s">
        <v>5</v>
      </c>
      <c r="YU91" s="231" t="s">
        <v>5</v>
      </c>
      <c r="YV91" s="231" t="s">
        <v>5</v>
      </c>
      <c r="YW91" s="231" t="s">
        <v>5</v>
      </c>
      <c r="YX91" s="231" t="s">
        <v>5</v>
      </c>
      <c r="YY91" s="231" t="s">
        <v>5</v>
      </c>
      <c r="YZ91" s="231" t="s">
        <v>5</v>
      </c>
      <c r="ZA91" s="231" t="s">
        <v>5</v>
      </c>
      <c r="ZB91" s="231" t="s">
        <v>5</v>
      </c>
      <c r="ZC91" s="231" t="s">
        <v>5</v>
      </c>
      <c r="ZD91" s="231" t="s">
        <v>5</v>
      </c>
      <c r="ZE91" s="231" t="s">
        <v>5</v>
      </c>
      <c r="ZF91" s="231" t="s">
        <v>5</v>
      </c>
      <c r="ZG91" s="235" t="s">
        <v>158</v>
      </c>
      <c r="ZH91" s="133">
        <v>0.16649999999999998</v>
      </c>
      <c r="ZI91" s="133">
        <v>-6.7000000000000002E-3</v>
      </c>
      <c r="ZJ91" s="133">
        <v>-2.2799999999999997E-2</v>
      </c>
      <c r="ZK91" s="133">
        <v>-8.199999999999999E-3</v>
      </c>
      <c r="ZL91" s="133">
        <v>1.84E-2</v>
      </c>
      <c r="ZM91" s="133">
        <v>3.9900000000000005E-2</v>
      </c>
      <c r="ZN91" s="133">
        <v>6.0599999999999994E-2</v>
      </c>
      <c r="ZO91" s="133">
        <v>6.4399999999999999E-2</v>
      </c>
      <c r="ZP91" s="133">
        <v>4.1900000000000007E-2</v>
      </c>
      <c r="ZQ91" s="133">
        <v>6.5000000000000002E-2</v>
      </c>
      <c r="ZR91" s="133">
        <v>2.53E-2</v>
      </c>
      <c r="ZS91" s="133">
        <v>0.16109999999999999</v>
      </c>
      <c r="ZT91" s="379" t="s">
        <v>158</v>
      </c>
      <c r="ZU91" s="133">
        <v>8.5999999999999993E-2</v>
      </c>
      <c r="ZV91" s="133">
        <v>1.95E-2</v>
      </c>
      <c r="ZW91" s="133">
        <v>1.1000000000000001E-2</v>
      </c>
      <c r="ZX91" s="133">
        <v>1.4999999999999999E-2</v>
      </c>
      <c r="ZY91" s="133">
        <v>2.35E-2</v>
      </c>
      <c r="ZZ91" s="133">
        <v>3.5799999999999998E-2</v>
      </c>
      <c r="AAA91" s="133">
        <v>4.9500000000000002E-2</v>
      </c>
      <c r="AAB91" s="133">
        <v>5.2199999999999996E-2</v>
      </c>
      <c r="AAC91" s="133">
        <v>3.7200000000000004E-2</v>
      </c>
      <c r="AAD91" s="133">
        <v>6.4899999999999999E-2</v>
      </c>
      <c r="AAE91" s="133">
        <v>2.58E-2</v>
      </c>
      <c r="AAF91" s="133">
        <v>0.16109999999999999</v>
      </c>
      <c r="AAG91" s="235" t="s">
        <v>158</v>
      </c>
      <c r="AAH91" s="8">
        <v>737.84900000000005</v>
      </c>
      <c r="AAI91" s="8">
        <v>689</v>
      </c>
      <c r="AAJ91" s="8">
        <v>651</v>
      </c>
      <c r="AAK91" s="8">
        <v>540</v>
      </c>
      <c r="AAL91" s="8">
        <v>459</v>
      </c>
      <c r="AAM91" s="8">
        <v>344</v>
      </c>
      <c r="AAN91" s="8">
        <v>258</v>
      </c>
      <c r="AAO91" s="8">
        <v>222</v>
      </c>
      <c r="AAP91" s="8">
        <v>154</v>
      </c>
      <c r="AAQ91" s="8">
        <v>73</v>
      </c>
      <c r="AAR91" s="8">
        <v>41</v>
      </c>
      <c r="AAS91" s="8">
        <v>27</v>
      </c>
      <c r="AAT91" s="231" t="s">
        <v>5</v>
      </c>
      <c r="AAU91" s="231" t="s">
        <v>5</v>
      </c>
      <c r="AAV91" s="231" t="s">
        <v>5</v>
      </c>
      <c r="AAW91" s="231" t="s">
        <v>5</v>
      </c>
      <c r="AAX91" s="231" t="s">
        <v>5</v>
      </c>
      <c r="AAY91" s="231" t="s">
        <v>5</v>
      </c>
      <c r="AAZ91" s="231" t="s">
        <v>5</v>
      </c>
      <c r="ABA91" s="231" t="s">
        <v>5</v>
      </c>
      <c r="ABB91" s="231" t="s">
        <v>5</v>
      </c>
      <c r="ABC91" s="231" t="s">
        <v>5</v>
      </c>
      <c r="ABD91" s="231" t="s">
        <v>5</v>
      </c>
      <c r="ABE91" s="231" t="s">
        <v>5</v>
      </c>
      <c r="ABF91" s="231" t="s">
        <v>5</v>
      </c>
      <c r="ABG91" s="231" t="s">
        <v>5</v>
      </c>
      <c r="ABH91" s="235" t="s">
        <v>158</v>
      </c>
      <c r="ABI91" s="8">
        <v>171.286</v>
      </c>
      <c r="ABJ91" s="8">
        <v>146</v>
      </c>
      <c r="ABK91" s="8">
        <v>150</v>
      </c>
      <c r="ABL91" s="8">
        <v>106</v>
      </c>
      <c r="ABM91" s="8">
        <v>93</v>
      </c>
      <c r="ABN91" s="8">
        <v>58</v>
      </c>
      <c r="ABO91" s="8">
        <v>67</v>
      </c>
      <c r="ABP91" s="8">
        <v>64</v>
      </c>
      <c r="ABQ91" s="8">
        <v>35</v>
      </c>
      <c r="ABR91" s="8">
        <v>9</v>
      </c>
      <c r="ABS91" s="8">
        <v>5</v>
      </c>
      <c r="ABT91" s="8">
        <v>0</v>
      </c>
      <c r="ABU91" s="231" t="s">
        <v>5</v>
      </c>
      <c r="ABV91" s="231" t="s">
        <v>5</v>
      </c>
      <c r="ABW91" s="231" t="s">
        <v>5</v>
      </c>
      <c r="ABX91" s="231" t="s">
        <v>5</v>
      </c>
      <c r="ABY91" s="231" t="s">
        <v>5</v>
      </c>
      <c r="ABZ91" s="231" t="s">
        <v>5</v>
      </c>
      <c r="ACA91" s="231" t="s">
        <v>5</v>
      </c>
      <c r="ACB91" s="231" t="s">
        <v>5</v>
      </c>
      <c r="ACC91" s="231" t="s">
        <v>5</v>
      </c>
      <c r="ACD91" s="231" t="s">
        <v>5</v>
      </c>
      <c r="ACE91" s="231" t="s">
        <v>5</v>
      </c>
      <c r="ACF91" s="231" t="s">
        <v>5</v>
      </c>
      <c r="ACG91" s="231" t="s">
        <v>5</v>
      </c>
      <c r="ACH91" s="231" t="s">
        <v>5</v>
      </c>
      <c r="ACI91" s="235" t="s">
        <v>158</v>
      </c>
      <c r="ACJ91" s="8">
        <v>155.15</v>
      </c>
      <c r="ACK91" s="8">
        <v>134</v>
      </c>
      <c r="ACL91" s="8">
        <v>119</v>
      </c>
      <c r="ACM91" s="8">
        <v>92</v>
      </c>
      <c r="ACN91" s="8">
        <v>68</v>
      </c>
      <c r="ACO91" s="8">
        <v>51</v>
      </c>
      <c r="ACP91" s="8">
        <v>56</v>
      </c>
      <c r="ACQ91" s="8">
        <v>60</v>
      </c>
      <c r="ACR91" s="8">
        <v>-14</v>
      </c>
      <c r="ACS91" s="8">
        <v>7</v>
      </c>
      <c r="ACT91" s="8">
        <v>4</v>
      </c>
      <c r="ACU91" s="8" t="s">
        <v>5</v>
      </c>
      <c r="ACV91" s="237" t="s">
        <v>5</v>
      </c>
      <c r="ACW91" s="237" t="s">
        <v>5</v>
      </c>
      <c r="ACX91" s="237" t="s">
        <v>5</v>
      </c>
      <c r="ACY91" s="237" t="s">
        <v>5</v>
      </c>
      <c r="ACZ91" s="237" t="s">
        <v>5</v>
      </c>
      <c r="ADA91" s="237" t="s">
        <v>5</v>
      </c>
      <c r="ADB91" s="237" t="s">
        <v>5</v>
      </c>
      <c r="ADC91" s="237" t="s">
        <v>5</v>
      </c>
      <c r="ADD91" s="237" t="s">
        <v>5</v>
      </c>
      <c r="ADE91" s="237" t="s">
        <v>5</v>
      </c>
      <c r="ADF91" s="237" t="s">
        <v>5</v>
      </c>
      <c r="ADG91" s="237" t="s">
        <v>5</v>
      </c>
      <c r="ADH91" s="237" t="s">
        <v>5</v>
      </c>
      <c r="ADI91" s="237" t="s">
        <v>5</v>
      </c>
      <c r="ADJ91" s="127" t="s">
        <v>158</v>
      </c>
      <c r="ADK91" s="128">
        <v>1.2426470588235292</v>
      </c>
      <c r="ADL91" s="128" t="s">
        <v>1282</v>
      </c>
      <c r="ADM91" s="128" t="s">
        <v>1282</v>
      </c>
      <c r="ADN91" s="128" t="s">
        <v>1282</v>
      </c>
      <c r="ADO91" s="128">
        <v>5.8333333333333339</v>
      </c>
      <c r="ADP91" s="128">
        <v>2.2962962962962963</v>
      </c>
      <c r="ADQ91" s="128">
        <v>1.3846153846153846</v>
      </c>
      <c r="ADR91" s="128">
        <v>1.1499999999999999</v>
      </c>
      <c r="ADS91" s="128">
        <v>1.52</v>
      </c>
      <c r="ADT91" s="128">
        <v>1.3333333333333335</v>
      </c>
      <c r="ADU91" s="128">
        <v>1.3636363636363635</v>
      </c>
      <c r="ADV91" s="128">
        <v>0.72</v>
      </c>
      <c r="ADW91" s="128">
        <v>0.68571428571428572</v>
      </c>
      <c r="ADX91" s="128" t="s">
        <v>158</v>
      </c>
      <c r="ADY91" s="128" t="s">
        <v>158</v>
      </c>
      <c r="ADZ91" s="128" t="s">
        <v>158</v>
      </c>
      <c r="AEA91" s="128" t="s">
        <v>158</v>
      </c>
      <c r="AEB91" s="128" t="s">
        <v>158</v>
      </c>
      <c r="AEC91" s="128" t="s">
        <v>158</v>
      </c>
      <c r="AED91" s="128" t="s">
        <v>158</v>
      </c>
      <c r="AEE91" s="128" t="s">
        <v>158</v>
      </c>
      <c r="AEF91" s="128" t="s">
        <v>158</v>
      </c>
      <c r="AEG91" s="128" t="s">
        <v>158</v>
      </c>
      <c r="AEH91" s="128" t="s">
        <v>158</v>
      </c>
      <c r="AEI91" s="128" t="s">
        <v>158</v>
      </c>
      <c r="AEJ91" s="128" t="s">
        <v>158</v>
      </c>
      <c r="AEK91" s="127" t="s">
        <v>158</v>
      </c>
      <c r="AEL91" s="128">
        <v>0.51226604813002807</v>
      </c>
      <c r="AEM91" s="128">
        <v>0.59835616438356165</v>
      </c>
      <c r="AEN91" s="128">
        <v>0.5544</v>
      </c>
      <c r="AEO91" s="128">
        <v>0.69905660377358503</v>
      </c>
      <c r="AEP91" s="128">
        <v>0.66236559139784945</v>
      </c>
      <c r="AEQ91" s="128">
        <v>0.83379310344827584</v>
      </c>
      <c r="AER91" s="128">
        <v>0.57223880597014931</v>
      </c>
      <c r="AES91" s="128">
        <v>0.50312499999999993</v>
      </c>
      <c r="AET91" s="128">
        <v>0.64057142857142857</v>
      </c>
      <c r="AEU91" s="128">
        <v>1.3155555555555556</v>
      </c>
      <c r="AEV91" s="128">
        <v>0.96</v>
      </c>
      <c r="AEW91" s="128" t="s">
        <v>1307</v>
      </c>
      <c r="AEX91" s="128" t="s">
        <v>158</v>
      </c>
      <c r="AEY91" s="128" t="s">
        <v>158</v>
      </c>
      <c r="AEZ91" s="128" t="s">
        <v>158</v>
      </c>
      <c r="AFA91" s="128" t="s">
        <v>158</v>
      </c>
      <c r="AFB91" s="128" t="s">
        <v>158</v>
      </c>
      <c r="AFC91" s="128" t="s">
        <v>158</v>
      </c>
      <c r="AFD91" s="128" t="s">
        <v>158</v>
      </c>
      <c r="AFE91" s="128" t="s">
        <v>158</v>
      </c>
      <c r="AFF91" s="128" t="s">
        <v>158</v>
      </c>
      <c r="AFG91" s="128" t="s">
        <v>158</v>
      </c>
      <c r="AFH91" s="128" t="s">
        <v>158</v>
      </c>
      <c r="AFI91" s="128" t="s">
        <v>158</v>
      </c>
      <c r="AFJ91" s="128" t="s">
        <v>158</v>
      </c>
      <c r="AFK91" s="128" t="s">
        <v>158</v>
      </c>
      <c r="AFL91" s="134" t="s">
        <v>158</v>
      </c>
      <c r="AFM91" s="135">
        <v>0.56554303783435378</v>
      </c>
      <c r="AFN91" s="135">
        <v>0.6519402985074626</v>
      </c>
      <c r="AFO91" s="135">
        <v>0.69882352941176473</v>
      </c>
      <c r="AFP91" s="135">
        <v>0.80543478260869572</v>
      </c>
      <c r="AFQ91" s="135">
        <v>0.90588235294117658</v>
      </c>
      <c r="AFR91" s="135">
        <v>0.94823529411764707</v>
      </c>
      <c r="AFS91" s="135">
        <v>0.68464285714285722</v>
      </c>
      <c r="AFT91" s="135">
        <v>0.53666666666666663</v>
      </c>
      <c r="AFU91" s="135" t="s">
        <v>1282</v>
      </c>
      <c r="AFV91" s="135">
        <v>1.6914285714285713</v>
      </c>
      <c r="AFW91" s="135">
        <v>1.2</v>
      </c>
      <c r="AFX91" s="135" t="s">
        <v>1307</v>
      </c>
      <c r="AFY91" s="135" t="s">
        <v>158</v>
      </c>
      <c r="AFZ91" s="135" t="s">
        <v>158</v>
      </c>
      <c r="AGA91" s="135" t="s">
        <v>158</v>
      </c>
      <c r="AGB91" s="135" t="s">
        <v>158</v>
      </c>
      <c r="AGC91" s="135" t="s">
        <v>158</v>
      </c>
      <c r="AGD91" s="135" t="s">
        <v>158</v>
      </c>
      <c r="AGE91" s="135" t="s">
        <v>158</v>
      </c>
      <c r="AGF91" s="135" t="s">
        <v>158</v>
      </c>
      <c r="AGG91" s="135" t="s">
        <v>158</v>
      </c>
      <c r="AGH91" s="135" t="s">
        <v>158</v>
      </c>
      <c r="AGI91" s="135" t="s">
        <v>158</v>
      </c>
      <c r="AGJ91" s="135" t="s">
        <v>158</v>
      </c>
      <c r="AGK91" s="135" t="s">
        <v>158</v>
      </c>
      <c r="AGL91" s="135" t="s">
        <v>158</v>
      </c>
    </row>
    <row r="92" spans="1:870" x14ac:dyDescent="0.2">
      <c r="A92" s="7">
        <v>90</v>
      </c>
      <c r="B92" s="1" t="s">
        <v>529</v>
      </c>
      <c r="C92" s="1" t="s">
        <v>530</v>
      </c>
      <c r="D92" s="94">
        <v>0.05</v>
      </c>
      <c r="E92" s="95">
        <v>5.5E-2</v>
      </c>
      <c r="F92" s="57">
        <v>0.22</v>
      </c>
      <c r="G92" s="58" t="s">
        <v>159</v>
      </c>
      <c r="H92" s="58">
        <v>0.22</v>
      </c>
      <c r="I92" s="226" t="s">
        <v>5</v>
      </c>
      <c r="J92" s="58" t="s">
        <v>159</v>
      </c>
      <c r="K92" s="58" t="s">
        <v>1280</v>
      </c>
      <c r="L92" s="226" t="s">
        <v>5</v>
      </c>
      <c r="M92" s="151">
        <v>0.22</v>
      </c>
      <c r="N92" s="124">
        <v>0.21000000000000002</v>
      </c>
      <c r="O92" s="124">
        <v>0.2</v>
      </c>
      <c r="P92" s="124">
        <v>0.2</v>
      </c>
      <c r="Q92" s="124">
        <v>0.2</v>
      </c>
      <c r="R92" s="124">
        <v>0.18</v>
      </c>
      <c r="S92" s="124">
        <v>0.16</v>
      </c>
      <c r="T92" s="124">
        <v>0.13</v>
      </c>
      <c r="U92" s="124">
        <v>0.03</v>
      </c>
      <c r="V92" s="124" t="s">
        <v>1343</v>
      </c>
      <c r="W92" s="124" t="s">
        <v>5</v>
      </c>
      <c r="X92" s="124" t="s">
        <v>5</v>
      </c>
      <c r="Y92" s="124" t="s">
        <v>5</v>
      </c>
      <c r="Z92" s="124" t="s">
        <v>5</v>
      </c>
      <c r="AA92" s="124" t="s">
        <v>5</v>
      </c>
      <c r="AB92" s="124" t="s">
        <v>5</v>
      </c>
      <c r="AC92" s="124" t="s">
        <v>5</v>
      </c>
      <c r="AD92" s="124" t="s">
        <v>5</v>
      </c>
      <c r="AE92" s="124" t="s">
        <v>5</v>
      </c>
      <c r="AF92" s="124" t="s">
        <v>5</v>
      </c>
      <c r="AG92" s="124" t="s">
        <v>5</v>
      </c>
      <c r="AH92" s="124" t="s">
        <v>5</v>
      </c>
      <c r="AI92" s="124" t="s">
        <v>5</v>
      </c>
      <c r="AJ92" s="124" t="s">
        <v>5</v>
      </c>
      <c r="AK92" s="124" t="s">
        <v>5</v>
      </c>
      <c r="AL92" s="124" t="s">
        <v>5</v>
      </c>
      <c r="AM92" s="124" t="s">
        <v>5</v>
      </c>
      <c r="AN92" s="124" t="s">
        <v>5</v>
      </c>
      <c r="AO92" s="124" t="s">
        <v>5</v>
      </c>
      <c r="AP92" s="124" t="s">
        <v>5</v>
      </c>
      <c r="AQ92" s="124" t="s">
        <v>5</v>
      </c>
      <c r="AR92" s="124" t="s">
        <v>5</v>
      </c>
      <c r="AS92" s="124" t="s">
        <v>5</v>
      </c>
      <c r="AT92" s="136" t="s">
        <v>5</v>
      </c>
      <c r="AU92" s="136" t="s">
        <v>5</v>
      </c>
      <c r="AV92" s="136" t="s">
        <v>5</v>
      </c>
      <c r="AW92" s="140" t="s">
        <v>5</v>
      </c>
      <c r="AX92" s="137" t="s">
        <v>5</v>
      </c>
      <c r="AY92" s="137" t="s">
        <v>5</v>
      </c>
      <c r="AZ92" s="137" t="s">
        <v>5</v>
      </c>
      <c r="BA92" s="137" t="s">
        <v>5</v>
      </c>
      <c r="BB92" s="137" t="s">
        <v>5</v>
      </c>
      <c r="BC92" s="137" t="s">
        <v>5</v>
      </c>
      <c r="BD92" s="137" t="s">
        <v>5</v>
      </c>
      <c r="BE92" s="137" t="s">
        <v>5</v>
      </c>
      <c r="BF92" s="137" t="s">
        <v>5</v>
      </c>
      <c r="BG92" s="137" t="s">
        <v>5</v>
      </c>
      <c r="BH92" s="137" t="s">
        <v>5</v>
      </c>
      <c r="BI92" s="137" t="s">
        <v>5</v>
      </c>
      <c r="BJ92" s="137" t="s">
        <v>5</v>
      </c>
      <c r="BK92" s="137" t="s">
        <v>5</v>
      </c>
      <c r="BL92" s="137" t="s">
        <v>5</v>
      </c>
      <c r="BM92" s="126">
        <v>4.761904761904745E-2</v>
      </c>
      <c r="BN92" s="125">
        <v>5.0000000000000044E-2</v>
      </c>
      <c r="BO92" s="125">
        <v>0</v>
      </c>
      <c r="BP92" s="125">
        <v>0</v>
      </c>
      <c r="BQ92" s="125">
        <v>0.11111111111111116</v>
      </c>
      <c r="BR92" s="125">
        <v>0.125</v>
      </c>
      <c r="BS92" s="125">
        <v>0.23076923076923084</v>
      </c>
      <c r="BT92" s="125">
        <v>3.3333333333333339</v>
      </c>
      <c r="BU92" s="125" t="s">
        <v>158</v>
      </c>
      <c r="BV92" s="125" t="s">
        <v>158</v>
      </c>
      <c r="BW92" s="125" t="s">
        <v>158</v>
      </c>
      <c r="BX92" s="125" t="s">
        <v>158</v>
      </c>
      <c r="BY92" s="125" t="s">
        <v>158</v>
      </c>
      <c r="BZ92" s="125" t="s">
        <v>158</v>
      </c>
      <c r="CA92" s="125" t="s">
        <v>158</v>
      </c>
      <c r="CB92" s="125" t="s">
        <v>158</v>
      </c>
      <c r="CC92" s="125" t="s">
        <v>158</v>
      </c>
      <c r="CD92" s="125" t="s">
        <v>158</v>
      </c>
      <c r="CE92" s="125" t="s">
        <v>158</v>
      </c>
      <c r="CF92" s="125" t="s">
        <v>158</v>
      </c>
      <c r="CG92" s="125" t="s">
        <v>158</v>
      </c>
      <c r="CH92" s="125" t="s">
        <v>158</v>
      </c>
      <c r="CI92" s="125" t="s">
        <v>158</v>
      </c>
      <c r="CJ92" s="125" t="s">
        <v>158</v>
      </c>
      <c r="CK92" s="125" t="s">
        <v>158</v>
      </c>
      <c r="CL92" s="125" t="s">
        <v>158</v>
      </c>
      <c r="CM92" s="125" t="s">
        <v>158</v>
      </c>
      <c r="CN92" s="125" t="s">
        <v>158</v>
      </c>
      <c r="CO92" s="125" t="s">
        <v>158</v>
      </c>
      <c r="CP92" s="125" t="s">
        <v>158</v>
      </c>
      <c r="CQ92" s="125" t="s">
        <v>158</v>
      </c>
      <c r="CR92" s="125" t="s">
        <v>158</v>
      </c>
      <c r="CS92" s="125" t="s">
        <v>158</v>
      </c>
      <c r="CT92" s="125" t="s">
        <v>158</v>
      </c>
      <c r="CU92" s="125" t="s">
        <v>158</v>
      </c>
      <c r="CV92" s="125" t="s">
        <v>158</v>
      </c>
      <c r="CW92" s="125" t="s">
        <v>158</v>
      </c>
      <c r="CX92" s="125" t="s">
        <v>158</v>
      </c>
      <c r="CY92" s="125" t="s">
        <v>158</v>
      </c>
      <c r="CZ92" s="125" t="s">
        <v>158</v>
      </c>
      <c r="DA92" s="125" t="s">
        <v>158</v>
      </c>
      <c r="DB92" s="125" t="s">
        <v>158</v>
      </c>
      <c r="DC92" s="125" t="s">
        <v>158</v>
      </c>
      <c r="DD92" s="125" t="s">
        <v>158</v>
      </c>
      <c r="DE92" s="125" t="s">
        <v>158</v>
      </c>
      <c r="DF92" s="125" t="s">
        <v>158</v>
      </c>
      <c r="DG92" s="125" t="s">
        <v>158</v>
      </c>
      <c r="DH92" s="125" t="s">
        <v>158</v>
      </c>
      <c r="DI92" s="125" t="s">
        <v>158</v>
      </c>
      <c r="DJ92" s="125" t="s">
        <v>158</v>
      </c>
      <c r="DK92" s="125" t="s">
        <v>158</v>
      </c>
      <c r="DL92" s="127">
        <v>1.1969661827988348E-2</v>
      </c>
      <c r="DM92" s="128">
        <v>1.1413043478260871E-2</v>
      </c>
      <c r="DN92" s="128">
        <v>1.1428571428571429E-2</v>
      </c>
      <c r="DO92" s="128">
        <v>1.1448196908986836E-2</v>
      </c>
      <c r="DP92" s="128">
        <v>1.3183915622940015E-2</v>
      </c>
      <c r="DQ92" s="128">
        <v>1.0238907849829353E-2</v>
      </c>
      <c r="DR92" s="128">
        <v>8.5836909871244635E-3</v>
      </c>
      <c r="DS92" s="128">
        <v>6.8965517241379309E-3</v>
      </c>
      <c r="DT92" s="128" t="s">
        <v>158</v>
      </c>
      <c r="DU92" s="128" t="s">
        <v>158</v>
      </c>
      <c r="DV92" s="128" t="s">
        <v>158</v>
      </c>
      <c r="DW92" s="128" t="s">
        <v>158</v>
      </c>
      <c r="DX92" s="128" t="s">
        <v>158</v>
      </c>
      <c r="DY92" s="128" t="s">
        <v>158</v>
      </c>
      <c r="DZ92" s="128" t="s">
        <v>158</v>
      </c>
      <c r="EA92" s="128" t="s">
        <v>158</v>
      </c>
      <c r="EB92" s="128" t="s">
        <v>158</v>
      </c>
      <c r="EC92" s="128" t="s">
        <v>158</v>
      </c>
      <c r="ED92" s="128" t="s">
        <v>158</v>
      </c>
      <c r="EE92" s="128" t="s">
        <v>158</v>
      </c>
      <c r="EF92" s="128" t="s">
        <v>158</v>
      </c>
      <c r="EG92" s="128" t="s">
        <v>158</v>
      </c>
      <c r="EH92" s="128" t="s">
        <v>158</v>
      </c>
      <c r="EI92" s="128" t="s">
        <v>158</v>
      </c>
      <c r="EJ92" s="128" t="s">
        <v>158</v>
      </c>
      <c r="EK92" s="128" t="s">
        <v>158</v>
      </c>
      <c r="EL92" s="128" t="s">
        <v>158</v>
      </c>
      <c r="EM92" s="127">
        <v>1.4711468018065752E-2</v>
      </c>
      <c r="EN92" s="128">
        <v>1.3546089097899911E-2</v>
      </c>
      <c r="EO92" s="128">
        <v>1.4450867052023123E-2</v>
      </c>
      <c r="EP92" s="128">
        <v>1.4450867052023123E-2</v>
      </c>
      <c r="EQ92" s="128">
        <v>1.6792611251049538E-2</v>
      </c>
      <c r="ER92" s="128">
        <v>1.1726384364820847E-2</v>
      </c>
      <c r="ES92" s="128">
        <v>1.0774410774410775E-2</v>
      </c>
      <c r="ET92" s="128">
        <v>8.2908163265306128E-3</v>
      </c>
      <c r="EU92" s="128" t="s">
        <v>158</v>
      </c>
      <c r="EV92" s="128" t="s">
        <v>158</v>
      </c>
      <c r="EW92" s="128" t="s">
        <v>158</v>
      </c>
      <c r="EX92" s="128" t="s">
        <v>158</v>
      </c>
      <c r="EY92" s="128" t="s">
        <v>158</v>
      </c>
      <c r="EZ92" s="128" t="s">
        <v>158</v>
      </c>
      <c r="FA92" s="128" t="s">
        <v>158</v>
      </c>
      <c r="FB92" s="128" t="s">
        <v>158</v>
      </c>
      <c r="FC92" s="128" t="s">
        <v>158</v>
      </c>
      <c r="FD92" s="128" t="s">
        <v>158</v>
      </c>
      <c r="FE92" s="128" t="s">
        <v>158</v>
      </c>
      <c r="FF92" s="128" t="s">
        <v>158</v>
      </c>
      <c r="FG92" s="128" t="s">
        <v>158</v>
      </c>
      <c r="FH92" s="128" t="s">
        <v>158</v>
      </c>
      <c r="FI92" s="128" t="s">
        <v>158</v>
      </c>
      <c r="FJ92" s="128" t="s">
        <v>158</v>
      </c>
      <c r="FK92" s="128" t="s">
        <v>158</v>
      </c>
      <c r="FL92" s="128" t="s">
        <v>158</v>
      </c>
      <c r="FM92" s="128" t="s">
        <v>158</v>
      </c>
      <c r="FN92" s="127">
        <v>1.8565870906571365E-2</v>
      </c>
      <c r="FO92" s="128">
        <v>1.6949152542372881E-2</v>
      </c>
      <c r="FP92" s="128">
        <v>3.1496062992125991E-2</v>
      </c>
      <c r="FQ92" s="128">
        <v>1.8181818181818184E-2</v>
      </c>
      <c r="FR92" s="128">
        <v>2.1574973031283712E-2</v>
      </c>
      <c r="FS92" s="128">
        <v>1.3878180416345412E-2</v>
      </c>
      <c r="FT92" s="128">
        <v>1.3445378151260503E-2</v>
      </c>
      <c r="FU92" s="128">
        <v>1.0492332526230832E-2</v>
      </c>
      <c r="FV92" s="128" t="s">
        <v>158</v>
      </c>
      <c r="FW92" s="128" t="s">
        <v>158</v>
      </c>
      <c r="FX92" s="128" t="s">
        <v>158</v>
      </c>
      <c r="FY92" s="128" t="s">
        <v>158</v>
      </c>
      <c r="FZ92" s="128" t="s">
        <v>158</v>
      </c>
      <c r="GA92" s="128" t="s">
        <v>158</v>
      </c>
      <c r="GB92" s="128" t="s">
        <v>158</v>
      </c>
      <c r="GC92" s="128" t="s">
        <v>158</v>
      </c>
      <c r="GD92" s="128" t="s">
        <v>158</v>
      </c>
      <c r="GE92" s="128" t="s">
        <v>158</v>
      </c>
      <c r="GF92" s="128" t="s">
        <v>158</v>
      </c>
      <c r="GG92" s="128" t="s">
        <v>158</v>
      </c>
      <c r="GH92" s="128" t="s">
        <v>158</v>
      </c>
      <c r="GI92" s="128" t="s">
        <v>158</v>
      </c>
      <c r="GJ92" s="128" t="s">
        <v>158</v>
      </c>
      <c r="GK92" s="128" t="s">
        <v>158</v>
      </c>
      <c r="GL92" s="128" t="s">
        <v>158</v>
      </c>
      <c r="GM92" s="128" t="s">
        <v>158</v>
      </c>
      <c r="GN92" s="128" t="s">
        <v>158</v>
      </c>
      <c r="GO92" s="109" t="s">
        <v>158</v>
      </c>
      <c r="GP92" s="129">
        <v>-0.14000000000000001</v>
      </c>
      <c r="GQ92" s="129">
        <v>0.1</v>
      </c>
      <c r="GR92" s="129">
        <v>-1.55</v>
      </c>
      <c r="GS92" s="129">
        <v>-0.67</v>
      </c>
      <c r="GT92" s="129">
        <v>-0.33</v>
      </c>
      <c r="GU92" s="129">
        <v>0.4</v>
      </c>
      <c r="GV92" s="129">
        <v>0.32</v>
      </c>
      <c r="GW92" s="129">
        <v>36.4</v>
      </c>
      <c r="GX92" s="129" t="s">
        <v>158</v>
      </c>
      <c r="GY92" s="129" t="s">
        <v>158</v>
      </c>
      <c r="GZ92" s="129" t="s">
        <v>158</v>
      </c>
      <c r="HA92" s="129" t="s">
        <v>158</v>
      </c>
      <c r="HB92" s="129" t="s">
        <v>158</v>
      </c>
      <c r="HC92" s="129" t="s">
        <v>158</v>
      </c>
      <c r="HD92" s="129" t="s">
        <v>158</v>
      </c>
      <c r="HE92" s="129" t="s">
        <v>158</v>
      </c>
      <c r="HF92" s="231" t="s">
        <v>158</v>
      </c>
      <c r="HG92" s="231" t="s">
        <v>158</v>
      </c>
      <c r="HH92" s="231" t="s">
        <v>158</v>
      </c>
      <c r="HI92" s="231" t="s">
        <v>158</v>
      </c>
      <c r="HJ92" s="231" t="s">
        <v>158</v>
      </c>
      <c r="HK92" s="231" t="s">
        <v>158</v>
      </c>
      <c r="HL92" s="231" t="s">
        <v>158</v>
      </c>
      <c r="HM92" s="231" t="s">
        <v>158</v>
      </c>
      <c r="HN92" s="231" t="s">
        <v>158</v>
      </c>
      <c r="HO92" s="231" t="s">
        <v>158</v>
      </c>
      <c r="HP92" s="232" t="s">
        <v>158</v>
      </c>
      <c r="HQ92" s="131" t="s">
        <v>1288</v>
      </c>
      <c r="HR92" s="131">
        <v>63.499999999999993</v>
      </c>
      <c r="HS92" s="131" t="s">
        <v>1288</v>
      </c>
      <c r="HT92" s="131" t="s">
        <v>1288</v>
      </c>
      <c r="HU92" s="131" t="s">
        <v>1288</v>
      </c>
      <c r="HV92" s="131">
        <v>29.75</v>
      </c>
      <c r="HW92" s="131">
        <v>38.71875</v>
      </c>
      <c r="HX92" s="131" t="s">
        <v>158</v>
      </c>
      <c r="HY92" s="131" t="s">
        <v>158</v>
      </c>
      <c r="HZ92" s="131" t="s">
        <v>158</v>
      </c>
      <c r="IA92" s="131" t="s">
        <v>158</v>
      </c>
      <c r="IB92" s="131" t="s">
        <v>158</v>
      </c>
      <c r="IC92" s="131" t="s">
        <v>158</v>
      </c>
      <c r="ID92" s="131" t="s">
        <v>158</v>
      </c>
      <c r="IE92" s="131" t="s">
        <v>158</v>
      </c>
      <c r="IF92" s="131" t="s">
        <v>158</v>
      </c>
      <c r="IG92" s="131" t="s">
        <v>158</v>
      </c>
      <c r="IH92" s="131" t="s">
        <v>158</v>
      </c>
      <c r="II92" s="131" t="s">
        <v>158</v>
      </c>
      <c r="IJ92" s="131" t="s">
        <v>158</v>
      </c>
      <c r="IK92" s="131" t="s">
        <v>158</v>
      </c>
      <c r="IL92" s="131" t="s">
        <v>158</v>
      </c>
      <c r="IM92" s="131" t="s">
        <v>158</v>
      </c>
      <c r="IN92" s="131" t="s">
        <v>158</v>
      </c>
      <c r="IO92" s="131" t="s">
        <v>158</v>
      </c>
      <c r="IP92" s="131" t="s">
        <v>158</v>
      </c>
      <c r="IQ92" s="130" t="s">
        <v>158</v>
      </c>
      <c r="IR92" s="131" t="s">
        <v>1288</v>
      </c>
      <c r="IS92" s="131">
        <v>138.39999999999998</v>
      </c>
      <c r="IT92" s="131" t="s">
        <v>1288</v>
      </c>
      <c r="IU92" s="131" t="s">
        <v>1288</v>
      </c>
      <c r="IV92" s="131" t="s">
        <v>1288</v>
      </c>
      <c r="IW92" s="131">
        <v>37.125</v>
      </c>
      <c r="IX92" s="131">
        <v>49</v>
      </c>
      <c r="IY92" s="131" t="s">
        <v>158</v>
      </c>
      <c r="IZ92" s="131" t="s">
        <v>158</v>
      </c>
      <c r="JA92" s="131" t="s">
        <v>158</v>
      </c>
      <c r="JB92" s="131" t="s">
        <v>158</v>
      </c>
      <c r="JC92" s="131" t="s">
        <v>158</v>
      </c>
      <c r="JD92" s="131" t="s">
        <v>158</v>
      </c>
      <c r="JE92" s="131" t="s">
        <v>158</v>
      </c>
      <c r="JF92" s="131" t="s">
        <v>158</v>
      </c>
      <c r="JG92" s="131" t="s">
        <v>158</v>
      </c>
      <c r="JH92" s="131" t="s">
        <v>158</v>
      </c>
      <c r="JI92" s="131" t="s">
        <v>158</v>
      </c>
      <c r="JJ92" s="131" t="s">
        <v>158</v>
      </c>
      <c r="JK92" s="131" t="s">
        <v>158</v>
      </c>
      <c r="JL92" s="131" t="s">
        <v>158</v>
      </c>
      <c r="JM92" s="131" t="s">
        <v>158</v>
      </c>
      <c r="JN92" s="131" t="s">
        <v>158</v>
      </c>
      <c r="JO92" s="131" t="s">
        <v>158</v>
      </c>
      <c r="JP92" s="131" t="s">
        <v>158</v>
      </c>
      <c r="JQ92" s="131" t="s">
        <v>158</v>
      </c>
      <c r="JR92" s="130" t="s">
        <v>158</v>
      </c>
      <c r="JS92" s="131" t="s">
        <v>1288</v>
      </c>
      <c r="JT92" s="131">
        <v>175</v>
      </c>
      <c r="JU92" s="131" t="s">
        <v>1288</v>
      </c>
      <c r="JV92" s="131" t="s">
        <v>1288</v>
      </c>
      <c r="JW92" s="131" t="s">
        <v>1288</v>
      </c>
      <c r="JX92" s="131">
        <v>46.6</v>
      </c>
      <c r="JY92" s="131">
        <v>58.90625</v>
      </c>
      <c r="JZ92" s="131" t="s">
        <v>158</v>
      </c>
      <c r="KA92" s="131" t="s">
        <v>158</v>
      </c>
      <c r="KB92" s="131" t="s">
        <v>158</v>
      </c>
      <c r="KC92" s="131" t="s">
        <v>158</v>
      </c>
      <c r="KD92" s="131" t="s">
        <v>158</v>
      </c>
      <c r="KE92" s="131" t="s">
        <v>158</v>
      </c>
      <c r="KF92" s="131" t="s">
        <v>158</v>
      </c>
      <c r="KG92" s="131" t="s">
        <v>158</v>
      </c>
      <c r="KH92" s="131" t="s">
        <v>158</v>
      </c>
      <c r="KI92" s="131" t="s">
        <v>158</v>
      </c>
      <c r="KJ92" s="131" t="s">
        <v>158</v>
      </c>
      <c r="KK92" s="131" t="s">
        <v>158</v>
      </c>
      <c r="KL92" s="131" t="s">
        <v>158</v>
      </c>
      <c r="KM92" s="131" t="s">
        <v>158</v>
      </c>
      <c r="KN92" s="131" t="s">
        <v>158</v>
      </c>
      <c r="KO92" s="131" t="s">
        <v>158</v>
      </c>
      <c r="KP92" s="131" t="s">
        <v>158</v>
      </c>
      <c r="KQ92" s="131" t="s">
        <v>158</v>
      </c>
      <c r="KR92" s="131" t="s">
        <v>158</v>
      </c>
      <c r="KS92" s="116" t="s">
        <v>158</v>
      </c>
      <c r="KT92" s="132">
        <v>1.3415240890543347</v>
      </c>
      <c r="KU92" s="132">
        <v>1.3209876543209877</v>
      </c>
      <c r="KV92" s="132">
        <v>2.6026490066225167</v>
      </c>
      <c r="KW92" s="132">
        <v>3.121019108280255</v>
      </c>
      <c r="KX92" s="132">
        <v>1.6640625</v>
      </c>
      <c r="KY92" s="132">
        <v>0.6</v>
      </c>
      <c r="KZ92" s="132">
        <v>0.5056179775280899</v>
      </c>
      <c r="LA92" s="132">
        <v>0.36956521739130432</v>
      </c>
      <c r="LB92" s="132">
        <v>0</v>
      </c>
      <c r="LC92" s="132" t="s">
        <v>158</v>
      </c>
      <c r="LD92" s="132" t="s">
        <v>158</v>
      </c>
      <c r="LE92" s="132" t="s">
        <v>158</v>
      </c>
      <c r="LF92" s="132" t="s">
        <v>158</v>
      </c>
      <c r="LG92" s="132" t="s">
        <v>158</v>
      </c>
      <c r="LH92" s="132" t="s">
        <v>158</v>
      </c>
      <c r="LI92" s="132" t="s">
        <v>158</v>
      </c>
      <c r="LJ92" s="132" t="s">
        <v>158</v>
      </c>
      <c r="LK92" s="132" t="s">
        <v>158</v>
      </c>
      <c r="LL92" s="132" t="s">
        <v>158</v>
      </c>
      <c r="LM92" s="132" t="s">
        <v>158</v>
      </c>
      <c r="LN92" s="132" t="s">
        <v>158</v>
      </c>
      <c r="LO92" s="132" t="s">
        <v>158</v>
      </c>
      <c r="LP92" s="132" t="s">
        <v>158</v>
      </c>
      <c r="LQ92" s="132" t="s">
        <v>158</v>
      </c>
      <c r="LR92" s="132" t="s">
        <v>158</v>
      </c>
      <c r="LS92" s="132" t="s">
        <v>158</v>
      </c>
      <c r="LT92" s="130" t="s">
        <v>158</v>
      </c>
      <c r="LU92" s="131">
        <v>9.2357640843661191</v>
      </c>
      <c r="LV92" s="131">
        <v>4.8070093457943921</v>
      </c>
      <c r="LW92" s="131">
        <v>4.226463104325699</v>
      </c>
      <c r="LX92" s="131">
        <v>2.9701836734693874</v>
      </c>
      <c r="LY92" s="131">
        <v>7.7941784037558692</v>
      </c>
      <c r="LZ92" s="131">
        <v>19.833333333333336</v>
      </c>
      <c r="MA92" s="131">
        <v>24.504666666666669</v>
      </c>
      <c r="MB92" s="131" t="s">
        <v>158</v>
      </c>
      <c r="MC92" s="131" t="s">
        <v>1307</v>
      </c>
      <c r="MD92" s="131" t="s">
        <v>158</v>
      </c>
      <c r="ME92" s="131" t="s">
        <v>158</v>
      </c>
      <c r="MF92" s="131" t="s">
        <v>158</v>
      </c>
      <c r="MG92" s="131" t="s">
        <v>158</v>
      </c>
      <c r="MH92" s="131" t="s">
        <v>158</v>
      </c>
      <c r="MI92" s="131" t="s">
        <v>158</v>
      </c>
      <c r="MJ92" s="131" t="s">
        <v>158</v>
      </c>
      <c r="MK92" s="131" t="s">
        <v>158</v>
      </c>
      <c r="ML92" s="131" t="s">
        <v>158</v>
      </c>
      <c r="MM92" s="131" t="s">
        <v>158</v>
      </c>
      <c r="MN92" s="131" t="s">
        <v>158</v>
      </c>
      <c r="MO92" s="131" t="s">
        <v>158</v>
      </c>
      <c r="MP92" s="131" t="s">
        <v>158</v>
      </c>
      <c r="MQ92" s="131" t="s">
        <v>158</v>
      </c>
      <c r="MR92" s="131" t="s">
        <v>158</v>
      </c>
      <c r="MS92" s="131" t="s">
        <v>158</v>
      </c>
      <c r="MT92" s="131" t="s">
        <v>158</v>
      </c>
      <c r="MU92" s="130" t="s">
        <v>158</v>
      </c>
      <c r="MV92" s="131">
        <v>11.555982924662644</v>
      </c>
      <c r="MW92" s="131">
        <v>10.477009345794391</v>
      </c>
      <c r="MX92" s="131">
        <v>5.31765903307888</v>
      </c>
      <c r="MY92" s="131">
        <v>3.8160612244897956</v>
      </c>
      <c r="MZ92" s="131">
        <v>9.2244131455399057</v>
      </c>
      <c r="NA92" s="131">
        <v>24.75</v>
      </c>
      <c r="NB92" s="131">
        <v>31.011555555555553</v>
      </c>
      <c r="NC92" s="131" t="s">
        <v>158</v>
      </c>
      <c r="ND92" s="131" t="s">
        <v>1307</v>
      </c>
      <c r="NE92" s="131" t="s">
        <v>158</v>
      </c>
      <c r="NF92" s="131" t="s">
        <v>158</v>
      </c>
      <c r="NG92" s="131" t="s">
        <v>158</v>
      </c>
      <c r="NH92" s="131" t="s">
        <v>158</v>
      </c>
      <c r="NI92" s="131" t="s">
        <v>158</v>
      </c>
      <c r="NJ92" s="131" t="s">
        <v>158</v>
      </c>
      <c r="NK92" s="131" t="s">
        <v>158</v>
      </c>
      <c r="NL92" s="131" t="s">
        <v>158</v>
      </c>
      <c r="NM92" s="131" t="s">
        <v>158</v>
      </c>
      <c r="NN92" s="131" t="s">
        <v>158</v>
      </c>
      <c r="NO92" s="131" t="s">
        <v>158</v>
      </c>
      <c r="NP92" s="131" t="s">
        <v>158</v>
      </c>
      <c r="NQ92" s="131" t="s">
        <v>158</v>
      </c>
      <c r="NR92" s="131" t="s">
        <v>158</v>
      </c>
      <c r="NS92" s="131" t="s">
        <v>158</v>
      </c>
      <c r="NT92" s="131" t="s">
        <v>158</v>
      </c>
      <c r="NU92" s="131" t="s">
        <v>158</v>
      </c>
      <c r="NV92" s="130" t="s">
        <v>158</v>
      </c>
      <c r="NW92" s="131">
        <v>13.715743272989231</v>
      </c>
      <c r="NX92" s="131">
        <v>13.247663551401867</v>
      </c>
      <c r="NY92" s="131">
        <v>6.7123918575063604</v>
      </c>
      <c r="NZ92" s="131">
        <v>4.8605918367346934</v>
      </c>
      <c r="OA92" s="131">
        <v>10.564507042253521</v>
      </c>
      <c r="OB92" s="131">
        <v>31.06666666666667</v>
      </c>
      <c r="OC92" s="131">
        <v>37.281111111111116</v>
      </c>
      <c r="OD92" s="131" t="s">
        <v>158</v>
      </c>
      <c r="OE92" s="131" t="s">
        <v>1307</v>
      </c>
      <c r="OF92" s="131" t="s">
        <v>158</v>
      </c>
      <c r="OG92" s="131" t="s">
        <v>158</v>
      </c>
      <c r="OH92" s="131" t="s">
        <v>158</v>
      </c>
      <c r="OI92" s="131" t="s">
        <v>158</v>
      </c>
      <c r="OJ92" s="131" t="s">
        <v>158</v>
      </c>
      <c r="OK92" s="131" t="s">
        <v>158</v>
      </c>
      <c r="OL92" s="131" t="s">
        <v>158</v>
      </c>
      <c r="OM92" s="131" t="s">
        <v>158</v>
      </c>
      <c r="ON92" s="131" t="s">
        <v>158</v>
      </c>
      <c r="OO92" s="131" t="s">
        <v>158</v>
      </c>
      <c r="OP92" s="131" t="s">
        <v>158</v>
      </c>
      <c r="OQ92" s="131" t="s">
        <v>158</v>
      </c>
      <c r="OR92" s="131" t="s">
        <v>158</v>
      </c>
      <c r="OS92" s="131" t="s">
        <v>158</v>
      </c>
      <c r="OT92" s="131" t="s">
        <v>158</v>
      </c>
      <c r="OU92" s="131" t="s">
        <v>158</v>
      </c>
      <c r="OV92" s="131" t="s">
        <v>158</v>
      </c>
      <c r="OW92" s="378" t="s">
        <v>158</v>
      </c>
      <c r="OX92" s="132">
        <v>0.63291932135442774</v>
      </c>
      <c r="OY92" s="132">
        <v>0.66666666666666663</v>
      </c>
      <c r="OZ92" s="132">
        <v>0.60927152317880795</v>
      </c>
      <c r="PA92" s="132">
        <v>0.52229299363057324</v>
      </c>
      <c r="PB92" s="132">
        <v>0.3828125</v>
      </c>
      <c r="PC92" s="132">
        <v>0.50476190476190474</v>
      </c>
      <c r="PD92" s="132">
        <v>0.3258426966292135</v>
      </c>
      <c r="PE92" s="132">
        <v>2.6956521739130435</v>
      </c>
      <c r="PF92" s="132">
        <v>5.020833333333333</v>
      </c>
      <c r="PG92" s="132" t="s">
        <v>158</v>
      </c>
      <c r="PH92" s="132" t="s">
        <v>158</v>
      </c>
      <c r="PI92" s="132" t="s">
        <v>158</v>
      </c>
      <c r="PJ92" s="132" t="s">
        <v>158</v>
      </c>
      <c r="PK92" s="132" t="s">
        <v>158</v>
      </c>
      <c r="PL92" s="132" t="s">
        <v>158</v>
      </c>
      <c r="PM92" s="132" t="s">
        <v>158</v>
      </c>
      <c r="PN92" s="132" t="s">
        <v>158</v>
      </c>
      <c r="PO92" s="132" t="s">
        <v>158</v>
      </c>
      <c r="PP92" s="132" t="s">
        <v>158</v>
      </c>
      <c r="PQ92" s="132" t="s">
        <v>158</v>
      </c>
      <c r="PR92" s="132" t="s">
        <v>158</v>
      </c>
      <c r="PS92" s="132" t="s">
        <v>158</v>
      </c>
      <c r="PT92" s="132" t="s">
        <v>158</v>
      </c>
      <c r="PU92" s="132" t="s">
        <v>158</v>
      </c>
      <c r="PV92" s="132" t="s">
        <v>158</v>
      </c>
      <c r="PW92" s="132" t="s">
        <v>158</v>
      </c>
      <c r="PX92" s="130" t="s">
        <v>158</v>
      </c>
      <c r="PY92" s="131">
        <v>19.575954757528628</v>
      </c>
      <c r="PZ92" s="131">
        <v>9.5250000000000004</v>
      </c>
      <c r="QA92" s="131">
        <v>18.054347826086957</v>
      </c>
      <c r="QB92" s="131">
        <v>17.748658536585364</v>
      </c>
      <c r="QC92" s="131">
        <v>33.880816326530613</v>
      </c>
      <c r="QD92" s="131">
        <v>23.575471698113208</v>
      </c>
      <c r="QE92" s="131">
        <v>38.024482758620692</v>
      </c>
      <c r="QF92" s="131" t="s">
        <v>158</v>
      </c>
      <c r="QG92" s="131" t="s">
        <v>158</v>
      </c>
      <c r="QH92" s="131" t="s">
        <v>158</v>
      </c>
      <c r="QI92" s="131" t="s">
        <v>158</v>
      </c>
      <c r="QJ92" s="131" t="s">
        <v>158</v>
      </c>
      <c r="QK92" s="131" t="s">
        <v>158</v>
      </c>
      <c r="QL92" s="131" t="s">
        <v>158</v>
      </c>
      <c r="QM92" s="131" t="s">
        <v>158</v>
      </c>
      <c r="QN92" s="131" t="s">
        <v>158</v>
      </c>
      <c r="QO92" s="131" t="s">
        <v>158</v>
      </c>
      <c r="QP92" s="131" t="s">
        <v>158</v>
      </c>
      <c r="QQ92" s="131" t="s">
        <v>158</v>
      </c>
      <c r="QR92" s="131" t="s">
        <v>158</v>
      </c>
      <c r="QS92" s="131" t="s">
        <v>158</v>
      </c>
      <c r="QT92" s="131" t="s">
        <v>158</v>
      </c>
      <c r="QU92" s="131" t="s">
        <v>158</v>
      </c>
      <c r="QV92" s="131" t="s">
        <v>158</v>
      </c>
      <c r="QW92" s="131" t="s">
        <v>158</v>
      </c>
      <c r="QX92" s="131" t="s">
        <v>158</v>
      </c>
      <c r="QY92" s="130" t="s">
        <v>158</v>
      </c>
      <c r="QZ92" s="131">
        <v>24.49384770393856</v>
      </c>
      <c r="RA92" s="131">
        <v>20.76</v>
      </c>
      <c r="RB92" s="131">
        <v>22.715652173913043</v>
      </c>
      <c r="RC92" s="131">
        <v>22.803292682926831</v>
      </c>
      <c r="RD92" s="131">
        <v>40.097959183673467</v>
      </c>
      <c r="RE92" s="131">
        <v>29.419811320754718</v>
      </c>
      <c r="RF92" s="131">
        <v>48.121379310344821</v>
      </c>
      <c r="RG92" s="131" t="s">
        <v>158</v>
      </c>
      <c r="RH92" s="131" t="s">
        <v>158</v>
      </c>
      <c r="RI92" s="131" t="s">
        <v>158</v>
      </c>
      <c r="RJ92" s="131" t="s">
        <v>158</v>
      </c>
      <c r="RK92" s="131" t="s">
        <v>158</v>
      </c>
      <c r="RL92" s="131" t="s">
        <v>158</v>
      </c>
      <c r="RM92" s="131" t="s">
        <v>158</v>
      </c>
      <c r="RN92" s="131" t="s">
        <v>158</v>
      </c>
      <c r="RO92" s="131" t="s">
        <v>158</v>
      </c>
      <c r="RP92" s="131" t="s">
        <v>158</v>
      </c>
      <c r="RQ92" s="131" t="s">
        <v>158</v>
      </c>
      <c r="RR92" s="131" t="s">
        <v>158</v>
      </c>
      <c r="RS92" s="131" t="s">
        <v>158</v>
      </c>
      <c r="RT92" s="131" t="s">
        <v>158</v>
      </c>
      <c r="RU92" s="131" t="s">
        <v>158</v>
      </c>
      <c r="RV92" s="131" t="s">
        <v>158</v>
      </c>
      <c r="RW92" s="131" t="s">
        <v>158</v>
      </c>
      <c r="RX92" s="131" t="s">
        <v>158</v>
      </c>
      <c r="RY92" s="131" t="s">
        <v>158</v>
      </c>
      <c r="RZ92" s="130" t="s">
        <v>158</v>
      </c>
      <c r="SA92" s="131">
        <v>29.071635798105465</v>
      </c>
      <c r="SB92" s="131">
        <v>26.25</v>
      </c>
      <c r="SC92" s="131">
        <v>28.673586956521739</v>
      </c>
      <c r="SD92" s="131">
        <v>29.045000000000002</v>
      </c>
      <c r="SE92" s="131">
        <v>45.923265306122445</v>
      </c>
      <c r="SF92" s="131">
        <v>36.928301886792454</v>
      </c>
      <c r="SG92" s="131">
        <v>57.85</v>
      </c>
      <c r="SH92" s="131" t="s">
        <v>158</v>
      </c>
      <c r="SI92" s="131" t="s">
        <v>158</v>
      </c>
      <c r="SJ92" s="131" t="s">
        <v>158</v>
      </c>
      <c r="SK92" s="131" t="s">
        <v>158</v>
      </c>
      <c r="SL92" s="131" t="s">
        <v>158</v>
      </c>
      <c r="SM92" s="131" t="s">
        <v>158</v>
      </c>
      <c r="SN92" s="131" t="s">
        <v>158</v>
      </c>
      <c r="SO92" s="131" t="s">
        <v>158</v>
      </c>
      <c r="SP92" s="131" t="s">
        <v>158</v>
      </c>
      <c r="SQ92" s="131" t="s">
        <v>158</v>
      </c>
      <c r="SR92" s="131" t="s">
        <v>158</v>
      </c>
      <c r="SS92" s="131" t="s">
        <v>158</v>
      </c>
      <c r="ST92" s="131" t="s">
        <v>158</v>
      </c>
      <c r="SU92" s="131" t="s">
        <v>158</v>
      </c>
      <c r="SV92" s="131" t="s">
        <v>158</v>
      </c>
      <c r="SW92" s="131" t="s">
        <v>158</v>
      </c>
      <c r="SX92" s="131" t="s">
        <v>158</v>
      </c>
      <c r="SY92" s="131" t="s">
        <v>158</v>
      </c>
      <c r="SZ92" s="131" t="s">
        <v>158</v>
      </c>
      <c r="TA92" s="378" t="s">
        <v>158</v>
      </c>
      <c r="TB92" s="132">
        <v>-1.0149736320901044</v>
      </c>
      <c r="TC92" s="132">
        <v>-0.18518518518518517</v>
      </c>
      <c r="TD92" s="132">
        <v>4.6357615894039736E-2</v>
      </c>
      <c r="TE92" s="132">
        <v>-0.37579617834394907</v>
      </c>
      <c r="TF92" s="132">
        <v>-0.25</v>
      </c>
      <c r="TG92" s="132">
        <v>-1.9047619047619049E-2</v>
      </c>
      <c r="TH92" s="132">
        <v>0.3258426966292135</v>
      </c>
      <c r="TI92" s="132">
        <v>2.6739130434782608</v>
      </c>
      <c r="TJ92" s="132">
        <v>4.895833333333333</v>
      </c>
      <c r="TK92" s="132" t="s">
        <v>158</v>
      </c>
      <c r="TL92" s="132" t="s">
        <v>158</v>
      </c>
      <c r="TM92" s="132" t="s">
        <v>158</v>
      </c>
      <c r="TN92" s="132" t="s">
        <v>158</v>
      </c>
      <c r="TO92" s="132" t="s">
        <v>158</v>
      </c>
      <c r="TP92" s="132" t="s">
        <v>158</v>
      </c>
      <c r="TQ92" s="132" t="s">
        <v>158</v>
      </c>
      <c r="TR92" s="132" t="s">
        <v>158</v>
      </c>
      <c r="TS92" s="132" t="s">
        <v>158</v>
      </c>
      <c r="TT92" s="132" t="s">
        <v>158</v>
      </c>
      <c r="TU92" s="132" t="s">
        <v>158</v>
      </c>
      <c r="TV92" s="132" t="s">
        <v>158</v>
      </c>
      <c r="TW92" s="132" t="s">
        <v>158</v>
      </c>
      <c r="TX92" s="132" t="s">
        <v>158</v>
      </c>
      <c r="TY92" s="132" t="s">
        <v>158</v>
      </c>
      <c r="TZ92" s="132" t="s">
        <v>158</v>
      </c>
      <c r="UA92" s="132" t="s">
        <v>158</v>
      </c>
      <c r="UB92" s="235" t="s">
        <v>158</v>
      </c>
      <c r="UC92" s="236">
        <v>9.93</v>
      </c>
      <c r="UD92" s="236">
        <v>9.8000000000000007</v>
      </c>
      <c r="UE92" s="236">
        <v>9.57</v>
      </c>
      <c r="UF92" s="236">
        <v>12.02</v>
      </c>
      <c r="UG92" s="236">
        <v>12.23</v>
      </c>
      <c r="UH92" s="236">
        <v>11.26</v>
      </c>
      <c r="UI92" s="236">
        <v>10.119999999999999</v>
      </c>
      <c r="UJ92" s="236">
        <v>3.7</v>
      </c>
      <c r="UK92" s="236">
        <v>0</v>
      </c>
      <c r="UL92" s="236">
        <v>0</v>
      </c>
      <c r="UM92" s="236">
        <v>0</v>
      </c>
      <c r="UN92" s="236" t="s">
        <v>5</v>
      </c>
      <c r="UO92" s="231" t="s">
        <v>5</v>
      </c>
      <c r="UP92" s="231" t="s">
        <v>5</v>
      </c>
      <c r="UQ92" s="231" t="s">
        <v>5</v>
      </c>
      <c r="UR92" s="231" t="s">
        <v>5</v>
      </c>
      <c r="US92" s="231" t="s">
        <v>5</v>
      </c>
      <c r="UT92" s="231" t="s">
        <v>5</v>
      </c>
      <c r="UU92" s="231" t="s">
        <v>5</v>
      </c>
      <c r="UV92" s="231" t="s">
        <v>5</v>
      </c>
      <c r="UW92" s="231" t="s">
        <v>5</v>
      </c>
      <c r="UX92" s="231" t="s">
        <v>5</v>
      </c>
      <c r="UY92" s="231" t="s">
        <v>5</v>
      </c>
      <c r="UZ92" s="231" t="s">
        <v>5</v>
      </c>
      <c r="VA92" s="231" t="s">
        <v>5</v>
      </c>
      <c r="VB92" s="231" t="s">
        <v>5</v>
      </c>
      <c r="VC92" s="130" t="s">
        <v>158</v>
      </c>
      <c r="VD92" s="131">
        <v>1.2477341389728098</v>
      </c>
      <c r="VE92" s="131">
        <v>0.64795918367346927</v>
      </c>
      <c r="VF92" s="131">
        <v>1.1494252873563218</v>
      </c>
      <c r="VG92" s="131">
        <v>0.77121464226289516</v>
      </c>
      <c r="VH92" s="131">
        <v>1.0605069501226492</v>
      </c>
      <c r="VI92" s="131">
        <v>1.0568383658969804</v>
      </c>
      <c r="VJ92" s="131">
        <v>1.2243083003952571</v>
      </c>
      <c r="VK92" s="131" t="s">
        <v>158</v>
      </c>
      <c r="VL92" s="131" t="s">
        <v>2188</v>
      </c>
      <c r="VM92" s="131" t="s">
        <v>2188</v>
      </c>
      <c r="VN92" s="131" t="s">
        <v>2188</v>
      </c>
      <c r="VO92" s="131" t="s">
        <v>158</v>
      </c>
      <c r="VP92" s="131" t="s">
        <v>158</v>
      </c>
      <c r="VQ92" s="131" t="s">
        <v>158</v>
      </c>
      <c r="VR92" s="131" t="s">
        <v>158</v>
      </c>
      <c r="VS92" s="131" t="s">
        <v>158</v>
      </c>
      <c r="VT92" s="131" t="s">
        <v>158</v>
      </c>
      <c r="VU92" s="131" t="s">
        <v>158</v>
      </c>
      <c r="VV92" s="131" t="s">
        <v>158</v>
      </c>
      <c r="VW92" s="131" t="s">
        <v>158</v>
      </c>
      <c r="VX92" s="131" t="s">
        <v>158</v>
      </c>
      <c r="VY92" s="131" t="s">
        <v>158</v>
      </c>
      <c r="VZ92" s="131" t="s">
        <v>158</v>
      </c>
      <c r="WA92" s="131" t="s">
        <v>158</v>
      </c>
      <c r="WB92" s="131" t="s">
        <v>158</v>
      </c>
      <c r="WC92" s="131" t="s">
        <v>158</v>
      </c>
      <c r="WD92" s="130" t="s">
        <v>158</v>
      </c>
      <c r="WE92" s="131">
        <v>1.56119128561284</v>
      </c>
      <c r="WF92" s="131">
        <v>1.4122448979591835</v>
      </c>
      <c r="WG92" s="131">
        <v>1.4461859979101357</v>
      </c>
      <c r="WH92" s="131">
        <v>0.99084858569051582</v>
      </c>
      <c r="WI92" s="131">
        <v>1.2551103843008993</v>
      </c>
      <c r="WJ92" s="131">
        <v>1.3188277087033748</v>
      </c>
      <c r="WK92" s="131">
        <v>1.5494071146245061</v>
      </c>
      <c r="WL92" s="131" t="s">
        <v>158</v>
      </c>
      <c r="WM92" s="131" t="s">
        <v>2188</v>
      </c>
      <c r="WN92" s="131" t="s">
        <v>2188</v>
      </c>
      <c r="WO92" s="131" t="s">
        <v>2188</v>
      </c>
      <c r="WP92" s="131" t="s">
        <v>158</v>
      </c>
      <c r="WQ92" s="131" t="s">
        <v>158</v>
      </c>
      <c r="WR92" s="131" t="s">
        <v>158</v>
      </c>
      <c r="WS92" s="131" t="s">
        <v>158</v>
      </c>
      <c r="WT92" s="131" t="s">
        <v>158</v>
      </c>
      <c r="WU92" s="131" t="s">
        <v>158</v>
      </c>
      <c r="WV92" s="131" t="s">
        <v>158</v>
      </c>
      <c r="WW92" s="131" t="s">
        <v>158</v>
      </c>
      <c r="WX92" s="131" t="s">
        <v>158</v>
      </c>
      <c r="WY92" s="131" t="s">
        <v>158</v>
      </c>
      <c r="WZ92" s="131" t="s">
        <v>158</v>
      </c>
      <c r="XA92" s="131" t="s">
        <v>158</v>
      </c>
      <c r="XB92" s="131" t="s">
        <v>158</v>
      </c>
      <c r="XC92" s="131" t="s">
        <v>158</v>
      </c>
      <c r="XD92" s="131" t="s">
        <v>158</v>
      </c>
      <c r="XE92" s="130" t="s">
        <v>158</v>
      </c>
      <c r="XF92" s="131">
        <v>1.8529707955689827</v>
      </c>
      <c r="XG92" s="131">
        <v>1.7857142857142856</v>
      </c>
      <c r="XH92" s="131">
        <v>1.8254963427377218</v>
      </c>
      <c r="XI92" s="131">
        <v>1.262063227953411</v>
      </c>
      <c r="XJ92" s="131">
        <v>1.4374488961569909</v>
      </c>
      <c r="XK92" s="131">
        <v>1.655417406749556</v>
      </c>
      <c r="XL92" s="131">
        <v>1.8626482213438738</v>
      </c>
      <c r="XM92" s="131" t="s">
        <v>158</v>
      </c>
      <c r="XN92" s="131" t="s">
        <v>2188</v>
      </c>
      <c r="XO92" s="131" t="s">
        <v>2188</v>
      </c>
      <c r="XP92" s="131" t="s">
        <v>2188</v>
      </c>
      <c r="XQ92" s="131" t="s">
        <v>158</v>
      </c>
      <c r="XR92" s="131" t="s">
        <v>158</v>
      </c>
      <c r="XS92" s="131" t="s">
        <v>158</v>
      </c>
      <c r="XT92" s="131" t="s">
        <v>158</v>
      </c>
      <c r="XU92" s="131" t="s">
        <v>158</v>
      </c>
      <c r="XV92" s="131" t="s">
        <v>158</v>
      </c>
      <c r="XW92" s="131" t="s">
        <v>158</v>
      </c>
      <c r="XX92" s="131" t="s">
        <v>158</v>
      </c>
      <c r="XY92" s="131" t="s">
        <v>158</v>
      </c>
      <c r="XZ92" s="131" t="s">
        <v>158</v>
      </c>
      <c r="YA92" s="131" t="s">
        <v>158</v>
      </c>
      <c r="YB92" s="131" t="s">
        <v>158</v>
      </c>
      <c r="YC92" s="131" t="s">
        <v>158</v>
      </c>
      <c r="YD92" s="131" t="s">
        <v>158</v>
      </c>
      <c r="YE92" s="131" t="s">
        <v>158</v>
      </c>
      <c r="YF92" s="235" t="s">
        <v>158</v>
      </c>
      <c r="YG92" s="8">
        <v>167.62799999999999</v>
      </c>
      <c r="YH92" s="8">
        <v>162</v>
      </c>
      <c r="YI92" s="8">
        <v>151</v>
      </c>
      <c r="YJ92" s="8">
        <v>157</v>
      </c>
      <c r="YK92" s="8">
        <v>128</v>
      </c>
      <c r="YL92" s="8">
        <v>105</v>
      </c>
      <c r="YM92" s="8">
        <v>89</v>
      </c>
      <c r="YN92" s="8">
        <v>46</v>
      </c>
      <c r="YO92" s="8">
        <v>48</v>
      </c>
      <c r="YP92" s="8" t="s">
        <v>5</v>
      </c>
      <c r="YQ92" s="8" t="s">
        <v>5</v>
      </c>
      <c r="YR92" s="8" t="s">
        <v>5</v>
      </c>
      <c r="YS92" s="231" t="s">
        <v>5</v>
      </c>
      <c r="YT92" s="231" t="s">
        <v>5</v>
      </c>
      <c r="YU92" s="231" t="s">
        <v>5</v>
      </c>
      <c r="YV92" s="231" t="s">
        <v>5</v>
      </c>
      <c r="YW92" s="231" t="s">
        <v>5</v>
      </c>
      <c r="YX92" s="231" t="s">
        <v>5</v>
      </c>
      <c r="YY92" s="231" t="s">
        <v>5</v>
      </c>
      <c r="YZ92" s="231" t="s">
        <v>5</v>
      </c>
      <c r="ZA92" s="231" t="s">
        <v>5</v>
      </c>
      <c r="ZB92" s="231" t="s">
        <v>5</v>
      </c>
      <c r="ZC92" s="231" t="s">
        <v>5</v>
      </c>
      <c r="ZD92" s="231" t="s">
        <v>5</v>
      </c>
      <c r="ZE92" s="231" t="s">
        <v>5</v>
      </c>
      <c r="ZF92" s="231" t="s">
        <v>5</v>
      </c>
      <c r="ZG92" s="235" t="s">
        <v>158</v>
      </c>
      <c r="ZH92" s="133">
        <v>-1.3999999999999999E-2</v>
      </c>
      <c r="ZI92" s="133">
        <v>1.0500000000000001E-2</v>
      </c>
      <c r="ZJ92" s="133">
        <v>-0.14349999999999999</v>
      </c>
      <c r="ZK92" s="133">
        <v>-5.7599999999999998E-2</v>
      </c>
      <c r="ZL92" s="133">
        <v>-2.7400000000000001E-2</v>
      </c>
      <c r="ZM92" s="133">
        <v>3.9199999999999999E-2</v>
      </c>
      <c r="ZN92" s="133">
        <v>4.8000000000000001E-2</v>
      </c>
      <c r="ZO92" s="133">
        <v>1.6780000000000002</v>
      </c>
      <c r="ZP92" s="133">
        <v>-0.26289999999999997</v>
      </c>
      <c r="ZQ92" s="133">
        <v>0</v>
      </c>
      <c r="ZR92" s="133">
        <v>0</v>
      </c>
      <c r="ZS92" s="133" t="s">
        <v>5</v>
      </c>
      <c r="ZT92" s="379" t="s">
        <v>158</v>
      </c>
      <c r="ZU92" s="133">
        <v>-4.4000000000000003E-3</v>
      </c>
      <c r="ZV92" s="133">
        <v>1.6199999999999999E-2</v>
      </c>
      <c r="ZW92" s="133">
        <v>-0.1099</v>
      </c>
      <c r="ZX92" s="133">
        <v>-3.9900000000000005E-2</v>
      </c>
      <c r="ZY92" s="133">
        <v>-2.2000000000000002E-2</v>
      </c>
      <c r="ZZ92" s="133">
        <v>3.7699999999999997E-2</v>
      </c>
      <c r="AAA92" s="133">
        <v>4.3499999999999997E-2</v>
      </c>
      <c r="AAB92" s="133">
        <v>1.6763999999999999</v>
      </c>
      <c r="AAC92" s="133">
        <v>-0.22270000000000001</v>
      </c>
      <c r="AAD92" s="133">
        <v>0</v>
      </c>
      <c r="AAE92" s="133">
        <v>0</v>
      </c>
      <c r="AAF92" s="133" t="s">
        <v>5</v>
      </c>
      <c r="AAG92" s="235" t="s">
        <v>158</v>
      </c>
      <c r="AAH92" s="8">
        <v>224.87700000000001</v>
      </c>
      <c r="AAI92" s="8">
        <v>214</v>
      </c>
      <c r="AAJ92" s="8">
        <v>393</v>
      </c>
      <c r="AAK92" s="8">
        <v>490</v>
      </c>
      <c r="AAL92" s="8">
        <v>213</v>
      </c>
      <c r="AAM92" s="8">
        <v>63</v>
      </c>
      <c r="AAN92" s="8">
        <v>45</v>
      </c>
      <c r="AAO92" s="8">
        <v>17</v>
      </c>
      <c r="AAP92" s="8">
        <v>0</v>
      </c>
      <c r="AAQ92" s="8">
        <v>0</v>
      </c>
      <c r="AAR92" s="8">
        <v>0</v>
      </c>
      <c r="AAS92" s="8" t="s">
        <v>5</v>
      </c>
      <c r="AAT92" s="231" t="s">
        <v>5</v>
      </c>
      <c r="AAU92" s="231" t="s">
        <v>5</v>
      </c>
      <c r="AAV92" s="231" t="s">
        <v>5</v>
      </c>
      <c r="AAW92" s="231" t="s">
        <v>5</v>
      </c>
      <c r="AAX92" s="231" t="s">
        <v>5</v>
      </c>
      <c r="AAY92" s="231" t="s">
        <v>5</v>
      </c>
      <c r="AAZ92" s="231" t="s">
        <v>5</v>
      </c>
      <c r="ABA92" s="231" t="s">
        <v>5</v>
      </c>
      <c r="ABB92" s="231" t="s">
        <v>5</v>
      </c>
      <c r="ABC92" s="231" t="s">
        <v>5</v>
      </c>
      <c r="ABD92" s="231" t="s">
        <v>5</v>
      </c>
      <c r="ABE92" s="231" t="s">
        <v>5</v>
      </c>
      <c r="ABF92" s="231" t="s">
        <v>5</v>
      </c>
      <c r="ABG92" s="231" t="s">
        <v>5</v>
      </c>
      <c r="ABH92" s="235" t="s">
        <v>158</v>
      </c>
      <c r="ABI92" s="8">
        <v>106.095</v>
      </c>
      <c r="ABJ92" s="8">
        <v>108</v>
      </c>
      <c r="ABK92" s="8">
        <v>92</v>
      </c>
      <c r="ABL92" s="8">
        <v>82</v>
      </c>
      <c r="ABM92" s="8">
        <v>49</v>
      </c>
      <c r="ABN92" s="8">
        <v>53</v>
      </c>
      <c r="ABO92" s="8">
        <v>29</v>
      </c>
      <c r="ABP92" s="8">
        <v>124</v>
      </c>
      <c r="ABQ92" s="8">
        <v>241</v>
      </c>
      <c r="ABR92" s="8">
        <v>0</v>
      </c>
      <c r="ABS92" s="8">
        <v>0</v>
      </c>
      <c r="ABT92" s="8" t="s">
        <v>5</v>
      </c>
      <c r="ABU92" s="231" t="s">
        <v>5</v>
      </c>
      <c r="ABV92" s="231" t="s">
        <v>5</v>
      </c>
      <c r="ABW92" s="231" t="s">
        <v>5</v>
      </c>
      <c r="ABX92" s="231" t="s">
        <v>5</v>
      </c>
      <c r="ABY92" s="231" t="s">
        <v>5</v>
      </c>
      <c r="ABZ92" s="231" t="s">
        <v>5</v>
      </c>
      <c r="ACA92" s="231" t="s">
        <v>5</v>
      </c>
      <c r="ACB92" s="231" t="s">
        <v>5</v>
      </c>
      <c r="ACC92" s="231" t="s">
        <v>5</v>
      </c>
      <c r="ACD92" s="231" t="s">
        <v>5</v>
      </c>
      <c r="ACE92" s="231" t="s">
        <v>5</v>
      </c>
      <c r="ACF92" s="231" t="s">
        <v>5</v>
      </c>
      <c r="ACG92" s="231" t="s">
        <v>5</v>
      </c>
      <c r="ACH92" s="231" t="s">
        <v>5</v>
      </c>
      <c r="ACI92" s="235" t="s">
        <v>158</v>
      </c>
      <c r="ACJ92" s="8">
        <v>-170.13800000000001</v>
      </c>
      <c r="ACK92" s="8">
        <v>-30</v>
      </c>
      <c r="ACL92" s="8">
        <v>7</v>
      </c>
      <c r="ACM92" s="8">
        <v>-59</v>
      </c>
      <c r="ACN92" s="8">
        <v>-32</v>
      </c>
      <c r="ACO92" s="8">
        <v>-2</v>
      </c>
      <c r="ACP92" s="8">
        <v>29</v>
      </c>
      <c r="ACQ92" s="8">
        <v>123</v>
      </c>
      <c r="ACR92" s="8">
        <v>235</v>
      </c>
      <c r="ACS92" s="8" t="s">
        <v>5</v>
      </c>
      <c r="ACT92" s="8" t="s">
        <v>5</v>
      </c>
      <c r="ACU92" s="8" t="s">
        <v>5</v>
      </c>
      <c r="ACV92" s="237" t="s">
        <v>5</v>
      </c>
      <c r="ACW92" s="237" t="s">
        <v>5</v>
      </c>
      <c r="ACX92" s="237" t="s">
        <v>5</v>
      </c>
      <c r="ACY92" s="237" t="s">
        <v>5</v>
      </c>
      <c r="ACZ92" s="237" t="s">
        <v>5</v>
      </c>
      <c r="ADA92" s="237" t="s">
        <v>5</v>
      </c>
      <c r="ADB92" s="237" t="s">
        <v>5</v>
      </c>
      <c r="ADC92" s="237" t="s">
        <v>5</v>
      </c>
      <c r="ADD92" s="237" t="s">
        <v>5</v>
      </c>
      <c r="ADE92" s="237" t="s">
        <v>5</v>
      </c>
      <c r="ADF92" s="237" t="s">
        <v>5</v>
      </c>
      <c r="ADG92" s="237" t="s">
        <v>5</v>
      </c>
      <c r="ADH92" s="237" t="s">
        <v>5</v>
      </c>
      <c r="ADI92" s="237" t="s">
        <v>5</v>
      </c>
      <c r="ADJ92" s="127" t="s">
        <v>158</v>
      </c>
      <c r="ADK92" s="128" t="s">
        <v>1282</v>
      </c>
      <c r="ADL92" s="128">
        <v>2</v>
      </c>
      <c r="ADM92" s="128" t="s">
        <v>1282</v>
      </c>
      <c r="ADN92" s="128" t="s">
        <v>1282</v>
      </c>
      <c r="ADO92" s="128" t="s">
        <v>1282</v>
      </c>
      <c r="ADP92" s="128">
        <v>0.39999999999999997</v>
      </c>
      <c r="ADQ92" s="128">
        <v>0.40625</v>
      </c>
      <c r="ADR92" s="128">
        <v>8.2417582417582418E-4</v>
      </c>
      <c r="ADS92" s="128" t="s">
        <v>158</v>
      </c>
      <c r="ADT92" s="128" t="s">
        <v>158</v>
      </c>
      <c r="ADU92" s="128" t="s">
        <v>158</v>
      </c>
      <c r="ADV92" s="128" t="s">
        <v>158</v>
      </c>
      <c r="ADW92" s="128" t="s">
        <v>158</v>
      </c>
      <c r="ADX92" s="128" t="s">
        <v>158</v>
      </c>
      <c r="ADY92" s="128" t="s">
        <v>158</v>
      </c>
      <c r="ADZ92" s="128" t="s">
        <v>158</v>
      </c>
      <c r="AEA92" s="128" t="s">
        <v>158</v>
      </c>
      <c r="AEB92" s="128" t="s">
        <v>158</v>
      </c>
      <c r="AEC92" s="128" t="s">
        <v>158</v>
      </c>
      <c r="AED92" s="128" t="s">
        <v>158</v>
      </c>
      <c r="AEE92" s="128" t="s">
        <v>158</v>
      </c>
      <c r="AEF92" s="128" t="s">
        <v>158</v>
      </c>
      <c r="AEG92" s="128" t="s">
        <v>158</v>
      </c>
      <c r="AEH92" s="128" t="s">
        <v>158</v>
      </c>
      <c r="AEI92" s="128" t="s">
        <v>158</v>
      </c>
      <c r="AEJ92" s="128" t="s">
        <v>158</v>
      </c>
      <c r="AEK92" s="127" t="s">
        <v>158</v>
      </c>
      <c r="AEL92" s="128">
        <v>0.33179584334794288</v>
      </c>
      <c r="AEM92" s="128">
        <v>0.30000000000000004</v>
      </c>
      <c r="AEN92" s="128">
        <v>0.32826086956521738</v>
      </c>
      <c r="AEO92" s="128">
        <v>0.38292682926829269</v>
      </c>
      <c r="AEP92" s="128">
        <v>0.47020408163265304</v>
      </c>
      <c r="AEQ92" s="128">
        <v>0.31698113207547174</v>
      </c>
      <c r="AER92" s="128">
        <v>0.3989655172413793</v>
      </c>
      <c r="AES92" s="128">
        <v>1.1129032258064516E-2</v>
      </c>
      <c r="AET92" s="128" t="s">
        <v>5</v>
      </c>
      <c r="AEU92" s="128" t="s">
        <v>158</v>
      </c>
      <c r="AEV92" s="128" t="s">
        <v>158</v>
      </c>
      <c r="AEW92" s="128" t="s">
        <v>158</v>
      </c>
      <c r="AEX92" s="128" t="s">
        <v>158</v>
      </c>
      <c r="AEY92" s="128" t="s">
        <v>158</v>
      </c>
      <c r="AEZ92" s="128" t="s">
        <v>158</v>
      </c>
      <c r="AFA92" s="128" t="s">
        <v>158</v>
      </c>
      <c r="AFB92" s="128" t="s">
        <v>158</v>
      </c>
      <c r="AFC92" s="128" t="s">
        <v>158</v>
      </c>
      <c r="AFD92" s="128" t="s">
        <v>158</v>
      </c>
      <c r="AFE92" s="128" t="s">
        <v>158</v>
      </c>
      <c r="AFF92" s="128" t="s">
        <v>158</v>
      </c>
      <c r="AFG92" s="128" t="s">
        <v>158</v>
      </c>
      <c r="AFH92" s="128" t="s">
        <v>158</v>
      </c>
      <c r="AFI92" s="128" t="s">
        <v>158</v>
      </c>
      <c r="AFJ92" s="128" t="s">
        <v>158</v>
      </c>
      <c r="AFK92" s="128" t="s">
        <v>158</v>
      </c>
      <c r="AFL92" s="134" t="s">
        <v>158</v>
      </c>
      <c r="AFM92" s="135" t="s">
        <v>1282</v>
      </c>
      <c r="AFN92" s="135" t="s">
        <v>1282</v>
      </c>
      <c r="AFO92" s="135">
        <v>4.3142857142857141</v>
      </c>
      <c r="AFP92" s="135" t="s">
        <v>1282</v>
      </c>
      <c r="AFQ92" s="135" t="s">
        <v>1282</v>
      </c>
      <c r="AFR92" s="135" t="s">
        <v>1282</v>
      </c>
      <c r="AFS92" s="135">
        <v>0.3989655172413793</v>
      </c>
      <c r="AFT92" s="135">
        <v>1.1219512195121951E-2</v>
      </c>
      <c r="AFU92" s="135" t="s">
        <v>5</v>
      </c>
      <c r="AFV92" s="135" t="s">
        <v>158</v>
      </c>
      <c r="AFW92" s="135" t="s">
        <v>158</v>
      </c>
      <c r="AFX92" s="135" t="s">
        <v>158</v>
      </c>
      <c r="AFY92" s="135" t="s">
        <v>158</v>
      </c>
      <c r="AFZ92" s="135" t="s">
        <v>158</v>
      </c>
      <c r="AGA92" s="135" t="s">
        <v>158</v>
      </c>
      <c r="AGB92" s="135" t="s">
        <v>158</v>
      </c>
      <c r="AGC92" s="135" t="s">
        <v>158</v>
      </c>
      <c r="AGD92" s="135" t="s">
        <v>158</v>
      </c>
      <c r="AGE92" s="135" t="s">
        <v>158</v>
      </c>
      <c r="AGF92" s="135" t="s">
        <v>158</v>
      </c>
      <c r="AGG92" s="135" t="s">
        <v>158</v>
      </c>
      <c r="AGH92" s="135" t="s">
        <v>158</v>
      </c>
      <c r="AGI92" s="135" t="s">
        <v>158</v>
      </c>
      <c r="AGJ92" s="135" t="s">
        <v>158</v>
      </c>
      <c r="AGK92" s="135" t="s">
        <v>158</v>
      </c>
      <c r="AGL92" s="135" t="s">
        <v>158</v>
      </c>
    </row>
    <row r="93" spans="1:870" x14ac:dyDescent="0.2">
      <c r="A93" s="7">
        <v>91</v>
      </c>
      <c r="B93" s="2" t="s">
        <v>349</v>
      </c>
      <c r="C93" s="1" t="s">
        <v>350</v>
      </c>
      <c r="D93" s="94">
        <v>1.39</v>
      </c>
      <c r="E93" s="95">
        <v>1.43</v>
      </c>
      <c r="F93" s="57">
        <v>5.72</v>
      </c>
      <c r="G93" s="58" t="s">
        <v>159</v>
      </c>
      <c r="H93" s="58">
        <v>5.72</v>
      </c>
      <c r="I93" s="226" t="s">
        <v>5</v>
      </c>
      <c r="J93" s="58" t="s">
        <v>159</v>
      </c>
      <c r="K93" s="58" t="s">
        <v>1284</v>
      </c>
      <c r="L93" s="226" t="s">
        <v>5</v>
      </c>
      <c r="M93" s="151">
        <v>5.4399999999999995</v>
      </c>
      <c r="N93" s="124">
        <v>4.24</v>
      </c>
      <c r="O93" s="124">
        <v>4.24</v>
      </c>
      <c r="P93" s="124">
        <v>4.0600000000000005</v>
      </c>
      <c r="Q93" s="124">
        <v>3.7800000000000002</v>
      </c>
      <c r="R93" s="124">
        <v>3.56</v>
      </c>
      <c r="S93" s="124">
        <v>3.4</v>
      </c>
      <c r="T93" s="124">
        <v>3.24</v>
      </c>
      <c r="U93" s="124">
        <v>3.08</v>
      </c>
      <c r="V93" s="124">
        <v>2.94</v>
      </c>
      <c r="W93" s="143">
        <v>2.82</v>
      </c>
      <c r="X93" s="124">
        <v>2.8</v>
      </c>
      <c r="Y93" s="124">
        <v>2.8</v>
      </c>
      <c r="Z93" s="124">
        <v>2.8</v>
      </c>
      <c r="AA93" s="124">
        <v>2.8</v>
      </c>
      <c r="AB93" s="124">
        <v>2.71</v>
      </c>
      <c r="AC93" s="124">
        <v>2.2599999999999998</v>
      </c>
      <c r="AD93" s="124">
        <v>1.85</v>
      </c>
      <c r="AE93" s="124">
        <v>1.59</v>
      </c>
      <c r="AF93" s="124">
        <v>1.34</v>
      </c>
      <c r="AG93" s="124">
        <v>1.2</v>
      </c>
      <c r="AH93" s="137">
        <v>1.1200000000000001</v>
      </c>
      <c r="AI93" s="137">
        <v>1</v>
      </c>
      <c r="AJ93" s="137">
        <v>0.94</v>
      </c>
      <c r="AK93" s="137">
        <v>0.88</v>
      </c>
      <c r="AL93" s="137">
        <v>0.82</v>
      </c>
      <c r="AM93" s="137">
        <v>0.74</v>
      </c>
      <c r="AN93" s="137">
        <v>0.66</v>
      </c>
      <c r="AO93" s="137">
        <v>0.6</v>
      </c>
      <c r="AP93" s="137">
        <v>0.56000000000000005</v>
      </c>
      <c r="AQ93" s="137">
        <v>0.53</v>
      </c>
      <c r="AR93" s="137">
        <v>0.53</v>
      </c>
      <c r="AS93" s="137">
        <v>0.53</v>
      </c>
      <c r="AT93" s="137">
        <v>0.53</v>
      </c>
      <c r="AU93" s="137">
        <v>0.5</v>
      </c>
      <c r="AV93" s="137">
        <v>0.4975</v>
      </c>
      <c r="AW93" s="137">
        <v>0.49</v>
      </c>
      <c r="AX93" s="137">
        <v>0.49</v>
      </c>
      <c r="AY93" s="137">
        <v>0.49</v>
      </c>
      <c r="AZ93" s="137">
        <v>0.49</v>
      </c>
      <c r="BA93" s="137">
        <v>0.45</v>
      </c>
      <c r="BB93" s="137" t="s">
        <v>1281</v>
      </c>
      <c r="BC93" s="137" t="s">
        <v>1281</v>
      </c>
      <c r="BD93" s="137" t="s">
        <v>1281</v>
      </c>
      <c r="BE93" s="137" t="s">
        <v>1281</v>
      </c>
      <c r="BF93" s="137" t="s">
        <v>1281</v>
      </c>
      <c r="BG93" s="137" t="s">
        <v>1281</v>
      </c>
      <c r="BH93" s="137" t="s">
        <v>1281</v>
      </c>
      <c r="BI93" s="137" t="s">
        <v>1281</v>
      </c>
      <c r="BJ93" s="137" t="s">
        <v>1281</v>
      </c>
      <c r="BK93" s="137" t="s">
        <v>1281</v>
      </c>
      <c r="BL93" s="137" t="s">
        <v>1281</v>
      </c>
      <c r="BM93" s="126">
        <v>0.28301886792452802</v>
      </c>
      <c r="BN93" s="125">
        <v>0</v>
      </c>
      <c r="BO93" s="125">
        <v>4.4334975369457963E-2</v>
      </c>
      <c r="BP93" s="125">
        <v>7.4074074074074181E-2</v>
      </c>
      <c r="BQ93" s="125">
        <v>6.1797752808988804E-2</v>
      </c>
      <c r="BR93" s="125">
        <v>4.705882352941182E-2</v>
      </c>
      <c r="BS93" s="125">
        <v>4.9382716049382713E-2</v>
      </c>
      <c r="BT93" s="125">
        <v>5.1948051948051965E-2</v>
      </c>
      <c r="BU93" s="125">
        <v>4.7619047619047672E-2</v>
      </c>
      <c r="BV93" s="125">
        <v>4.2553191489361764E-2</v>
      </c>
      <c r="BW93" s="125">
        <v>7.1428571428571175E-3</v>
      </c>
      <c r="BX93" s="125">
        <v>0</v>
      </c>
      <c r="BY93" s="125">
        <v>0</v>
      </c>
      <c r="BZ93" s="125">
        <v>0</v>
      </c>
      <c r="CA93" s="125">
        <v>3.3210332103321027E-2</v>
      </c>
      <c r="CB93" s="125">
        <v>0.19911504424778781</v>
      </c>
      <c r="CC93" s="125">
        <v>0.22162162162162136</v>
      </c>
      <c r="CD93" s="125">
        <v>0.16352201257861632</v>
      </c>
      <c r="CE93" s="125">
        <v>0.18656716417910446</v>
      </c>
      <c r="CF93" s="125">
        <v>0.1166666666666667</v>
      </c>
      <c r="CG93" s="125">
        <v>7.1428571428571397E-2</v>
      </c>
      <c r="CH93" s="125">
        <v>0.12000000000000011</v>
      </c>
      <c r="CI93" s="125">
        <v>6.3829787234042534E-2</v>
      </c>
      <c r="CJ93" s="125">
        <v>6.8181818181818121E-2</v>
      </c>
      <c r="CK93" s="125">
        <v>7.3170731707317138E-2</v>
      </c>
      <c r="CL93" s="125">
        <v>0.10810810810810811</v>
      </c>
      <c r="CM93" s="125">
        <v>0.1212121212121211</v>
      </c>
      <c r="CN93" s="125">
        <v>0.10000000000000009</v>
      </c>
      <c r="CO93" s="125">
        <v>7.1428571428571397E-2</v>
      </c>
      <c r="CP93" s="125">
        <v>5.6603773584905648E-2</v>
      </c>
      <c r="CQ93" s="125">
        <v>0</v>
      </c>
      <c r="CR93" s="125">
        <v>0</v>
      </c>
      <c r="CS93" s="125">
        <v>0</v>
      </c>
      <c r="CT93" s="125">
        <v>6.0000000000000053E-2</v>
      </c>
      <c r="CU93" s="125">
        <v>5.0251256281406143E-3</v>
      </c>
      <c r="CV93" s="125">
        <v>1.5306122448979664E-2</v>
      </c>
      <c r="CW93" s="125">
        <v>0</v>
      </c>
      <c r="CX93" s="125">
        <v>0</v>
      </c>
      <c r="CY93" s="125">
        <v>0</v>
      </c>
      <c r="CZ93" s="125">
        <v>8.8888888888888795E-2</v>
      </c>
      <c r="DA93" s="125" t="s">
        <v>158</v>
      </c>
      <c r="DB93" s="125" t="s">
        <v>158</v>
      </c>
      <c r="DC93" s="125" t="s">
        <v>158</v>
      </c>
      <c r="DD93" s="125" t="s">
        <v>158</v>
      </c>
      <c r="DE93" s="125" t="s">
        <v>158</v>
      </c>
      <c r="DF93" s="125" t="s">
        <v>158</v>
      </c>
      <c r="DG93" s="125" t="s">
        <v>158</v>
      </c>
      <c r="DH93" s="125" t="s">
        <v>158</v>
      </c>
      <c r="DI93" s="125" t="s">
        <v>158</v>
      </c>
      <c r="DJ93" s="125" t="s">
        <v>158</v>
      </c>
      <c r="DK93" s="125" t="s">
        <v>158</v>
      </c>
      <c r="DL93" s="127">
        <v>3.593890476190003E-2</v>
      </c>
      <c r="DM93" s="128">
        <v>2.9992220060558118E-2</v>
      </c>
      <c r="DN93" s="128">
        <v>4.0477326968973749E-2</v>
      </c>
      <c r="DO93" s="128">
        <v>3.8118486527086659E-2</v>
      </c>
      <c r="DP93" s="128">
        <v>3.4678899082568812E-2</v>
      </c>
      <c r="DQ93" s="128">
        <v>3.4181469035045604E-2</v>
      </c>
      <c r="DR93" s="128">
        <v>3.4836065573770496E-2</v>
      </c>
      <c r="DS93" s="128">
        <v>3.907851887588952E-2</v>
      </c>
      <c r="DT93" s="128">
        <v>3.5935130089837827E-2</v>
      </c>
      <c r="DU93" s="128">
        <v>3.9362699156513588E-2</v>
      </c>
      <c r="DV93" s="128">
        <v>4.5988258317025438E-2</v>
      </c>
      <c r="DW93" s="128">
        <v>4.379105411323115E-2</v>
      </c>
      <c r="DX93" s="128">
        <v>4.2611474661390959E-2</v>
      </c>
      <c r="DY93" s="128">
        <v>5.0062578222778473E-2</v>
      </c>
      <c r="DZ93" s="128">
        <v>4.763525008506294E-2</v>
      </c>
      <c r="EA93" s="128">
        <v>3.7250859106529206E-2</v>
      </c>
      <c r="EB93" s="128">
        <v>3.1293270562171141E-2</v>
      </c>
      <c r="EC93" s="128">
        <v>2.8304773561811505E-2</v>
      </c>
      <c r="ED93" s="128">
        <v>2.6655490360435879E-2</v>
      </c>
      <c r="EE93" s="128">
        <v>2.4368066921258411E-2</v>
      </c>
      <c r="EF93" s="128">
        <v>2.8415818138763912E-2</v>
      </c>
      <c r="EG93" s="128">
        <v>2.5225225225225228E-2</v>
      </c>
      <c r="EH93" s="128">
        <v>2.5000000000000001E-2</v>
      </c>
      <c r="EI93" s="128">
        <v>2.7089337175792504E-2</v>
      </c>
      <c r="EJ93" s="128">
        <v>2.0229885057471263E-2</v>
      </c>
      <c r="EK93" s="128">
        <v>2.4332344213649847E-2</v>
      </c>
      <c r="EL93" s="128">
        <v>3.2527472527472526E-2</v>
      </c>
      <c r="EM93" s="127">
        <v>4.0711468855703828E-2</v>
      </c>
      <c r="EN93" s="128">
        <v>3.4793661992599423E-2</v>
      </c>
      <c r="EO93" s="128">
        <v>5.1751495178811176E-2</v>
      </c>
      <c r="EP93" s="128">
        <v>4.0976988292289067E-2</v>
      </c>
      <c r="EQ93" s="128">
        <v>3.7634408602150539E-2</v>
      </c>
      <c r="ER93" s="128">
        <v>3.6738906088751286E-2</v>
      </c>
      <c r="ES93" s="128">
        <v>4.1172196657786389E-2</v>
      </c>
      <c r="ET93" s="128">
        <v>4.2817497026562706E-2</v>
      </c>
      <c r="EU93" s="128">
        <v>3.9598868603754181E-2</v>
      </c>
      <c r="EV93" s="128">
        <v>4.4906063846036355E-2</v>
      </c>
      <c r="EW93" s="128">
        <v>4.8612308222720217E-2</v>
      </c>
      <c r="EX93" s="128">
        <v>4.6909029988272739E-2</v>
      </c>
      <c r="EY93" s="128">
        <v>4.7043010752688165E-2</v>
      </c>
      <c r="EZ93" s="128">
        <v>6.3148398737032013E-2</v>
      </c>
      <c r="FA93" s="128">
        <v>6.112202575856799E-2</v>
      </c>
      <c r="FB93" s="128">
        <v>4.0770272303294719E-2</v>
      </c>
      <c r="FC93" s="128">
        <v>3.4320425208807896E-2</v>
      </c>
      <c r="FD93" s="128">
        <v>3.2112480472140256E-2</v>
      </c>
      <c r="FE93" s="128">
        <v>2.8998723326645999E-2</v>
      </c>
      <c r="FF93" s="128">
        <v>3.0017921146953407E-2</v>
      </c>
      <c r="FG93" s="128">
        <v>3.2310177705977383E-2</v>
      </c>
      <c r="FH93" s="128">
        <v>2.8903225806451615E-2</v>
      </c>
      <c r="FI93" s="128">
        <v>3.3523298692591352E-2</v>
      </c>
      <c r="FJ93" s="128">
        <v>3.2844164919636612E-2</v>
      </c>
      <c r="FK93" s="128">
        <v>2.507122507122507E-2</v>
      </c>
      <c r="FL93" s="128">
        <v>2.9937933552391383E-2</v>
      </c>
      <c r="FM93" s="128">
        <v>4.2285714285714288E-2</v>
      </c>
      <c r="FN93" s="127">
        <v>4.7832584537318368E-2</v>
      </c>
      <c r="FO93" s="128">
        <v>4.4678608120577279E-2</v>
      </c>
      <c r="FP93" s="128">
        <v>7.6040172166427555E-2</v>
      </c>
      <c r="FQ93" s="128">
        <v>4.618359686042544E-2</v>
      </c>
      <c r="FR93" s="128">
        <v>4.3826086956521744E-2</v>
      </c>
      <c r="FS93" s="128">
        <v>4.0166986347737792E-2</v>
      </c>
      <c r="FT93" s="128">
        <v>4.9526584122359787E-2</v>
      </c>
      <c r="FU93" s="128">
        <v>5.0617091079518825E-2</v>
      </c>
      <c r="FV93" s="128">
        <v>4.5942720763723147E-2</v>
      </c>
      <c r="FW93" s="128">
        <v>5.0102249488752554E-2</v>
      </c>
      <c r="FX93" s="128">
        <v>5.3057384760112888E-2</v>
      </c>
      <c r="FY93" s="128">
        <v>5.1489518205222504E-2</v>
      </c>
      <c r="FZ93" s="128">
        <v>5.4783799647818425E-2</v>
      </c>
      <c r="GA93" s="128">
        <v>0.11642411642411642</v>
      </c>
      <c r="GB93" s="128">
        <v>9.6919349255797843E-2</v>
      </c>
      <c r="GC93" s="128">
        <v>4.9542961608775131E-2</v>
      </c>
      <c r="GD93" s="128">
        <v>3.8579720040969614E-2</v>
      </c>
      <c r="GE93" s="128">
        <v>3.4872761545711596E-2</v>
      </c>
      <c r="GF93" s="128">
        <v>3.212121212121212E-2</v>
      </c>
      <c r="GG93" s="128">
        <v>3.4096692111959294E-2</v>
      </c>
      <c r="GH93" s="128">
        <v>3.870967741935484E-2</v>
      </c>
      <c r="GI93" s="128">
        <v>3.419847328244275E-2</v>
      </c>
      <c r="GJ93" s="128">
        <v>4.7619047619047616E-2</v>
      </c>
      <c r="GK93" s="128">
        <v>3.8477282030290626E-2</v>
      </c>
      <c r="GL93" s="128">
        <v>3.4003091190108192E-2</v>
      </c>
      <c r="GM93" s="128">
        <v>3.8588235294117645E-2</v>
      </c>
      <c r="GN93" s="128">
        <v>4.8716260697827522E-2</v>
      </c>
      <c r="GO93" s="109">
        <v>19.989999999999998</v>
      </c>
      <c r="GP93" s="129">
        <v>11.58</v>
      </c>
      <c r="GQ93" s="129">
        <v>7.55</v>
      </c>
      <c r="GR93" s="138">
        <v>8.66</v>
      </c>
      <c r="GS93" s="129">
        <v>8.17</v>
      </c>
      <c r="GT93" s="129">
        <v>7.9</v>
      </c>
      <c r="GU93" s="129">
        <v>6.92</v>
      </c>
      <c r="GV93" s="129">
        <v>6.57</v>
      </c>
      <c r="GW93" s="129">
        <v>6.41</v>
      </c>
      <c r="GX93" s="129">
        <v>6.17</v>
      </c>
      <c r="GY93" s="129">
        <v>6.1</v>
      </c>
      <c r="GZ93" s="129">
        <v>4.84</v>
      </c>
      <c r="HA93" s="129">
        <v>4.75</v>
      </c>
      <c r="HB93" s="129">
        <v>3.08</v>
      </c>
      <c r="HC93" s="129">
        <v>3.76</v>
      </c>
      <c r="HD93" s="129">
        <v>4.1100000000000003</v>
      </c>
      <c r="HE93" s="129" t="s">
        <v>158</v>
      </c>
      <c r="HF93" s="231" t="s">
        <v>158</v>
      </c>
      <c r="HG93" s="231" t="s">
        <v>158</v>
      </c>
      <c r="HH93" s="231" t="s">
        <v>158</v>
      </c>
      <c r="HI93" s="231" t="s">
        <v>158</v>
      </c>
      <c r="HJ93" s="231" t="s">
        <v>158</v>
      </c>
      <c r="HK93" s="231" t="s">
        <v>158</v>
      </c>
      <c r="HL93" s="231" t="s">
        <v>158</v>
      </c>
      <c r="HM93" s="231" t="s">
        <v>158</v>
      </c>
      <c r="HN93" s="231" t="s">
        <v>158</v>
      </c>
      <c r="HO93" s="231" t="s">
        <v>158</v>
      </c>
      <c r="HP93" s="232">
        <v>5.689344822411206</v>
      </c>
      <c r="HQ93" s="131">
        <v>6.8065630397236605</v>
      </c>
      <c r="HR93" s="131">
        <v>7.3854304635761592</v>
      </c>
      <c r="HS93" s="131">
        <v>9.9595842956120091</v>
      </c>
      <c r="HT93" s="131">
        <v>11.456548347613218</v>
      </c>
      <c r="HU93" s="131">
        <v>10.579746835443038</v>
      </c>
      <c r="HV93" s="131">
        <v>9.9205202312138745</v>
      </c>
      <c r="HW93" s="131">
        <v>9.7427701674277021</v>
      </c>
      <c r="HX93" s="131">
        <v>10.458658346333854</v>
      </c>
      <c r="HY93" s="131">
        <v>9.1961102106969204</v>
      </c>
      <c r="HZ93" s="131">
        <v>8.7131147540983616</v>
      </c>
      <c r="IA93" s="131">
        <v>11.367768595041323</v>
      </c>
      <c r="IB93" s="131">
        <v>10.48</v>
      </c>
      <c r="IC93" s="131">
        <v>7.8084415584415581</v>
      </c>
      <c r="ID93" s="131">
        <v>9.4813829787234045</v>
      </c>
      <c r="IE93" s="131">
        <v>14.362530413625302</v>
      </c>
      <c r="IF93" s="131" t="s">
        <v>158</v>
      </c>
      <c r="IG93" s="131" t="s">
        <v>158</v>
      </c>
      <c r="IH93" s="131" t="s">
        <v>158</v>
      </c>
      <c r="II93" s="131" t="s">
        <v>158</v>
      </c>
      <c r="IJ93" s="131" t="s">
        <v>158</v>
      </c>
      <c r="IK93" s="131" t="s">
        <v>158</v>
      </c>
      <c r="IL93" s="131" t="s">
        <v>158</v>
      </c>
      <c r="IM93" s="131" t="s">
        <v>158</v>
      </c>
      <c r="IN93" s="131" t="s">
        <v>158</v>
      </c>
      <c r="IO93" s="131" t="s">
        <v>158</v>
      </c>
      <c r="IP93" s="131" t="s">
        <v>158</v>
      </c>
      <c r="IQ93" s="130">
        <v>6.7676148749673661</v>
      </c>
      <c r="IR93" s="131">
        <v>9.8766873844559591</v>
      </c>
      <c r="IS93" s="131">
        <v>11.008047280794703</v>
      </c>
      <c r="IT93" s="131">
        <v>11.332664721709007</v>
      </c>
      <c r="IU93" s="131">
        <v>12.387224663402693</v>
      </c>
      <c r="IV93" s="131">
        <v>12.078344848101265</v>
      </c>
      <c r="IW93" s="131">
        <v>11.609665384393065</v>
      </c>
      <c r="IX93" s="131">
        <v>11.616913242009133</v>
      </c>
      <c r="IY93" s="131">
        <v>11.887370953198129</v>
      </c>
      <c r="IZ93" s="131">
        <v>10.284908987034036</v>
      </c>
      <c r="JA93" s="131">
        <v>9.4380692163934441</v>
      </c>
      <c r="JB93" s="131">
        <v>12.434468737603307</v>
      </c>
      <c r="JC93" s="131">
        <v>12.300092631578948</v>
      </c>
      <c r="JD93" s="131">
        <v>13.460844155844157</v>
      </c>
      <c r="JE93" s="131">
        <v>13.159595577127661</v>
      </c>
      <c r="JF93" s="131">
        <v>16.621886223844282</v>
      </c>
      <c r="JG93" s="131" t="s">
        <v>158</v>
      </c>
      <c r="JH93" s="131" t="s">
        <v>158</v>
      </c>
      <c r="JI93" s="131" t="s">
        <v>158</v>
      </c>
      <c r="JJ93" s="131" t="s">
        <v>158</v>
      </c>
      <c r="JK93" s="131" t="s">
        <v>158</v>
      </c>
      <c r="JL93" s="131" t="s">
        <v>158</v>
      </c>
      <c r="JM93" s="131" t="s">
        <v>158</v>
      </c>
      <c r="JN93" s="131" t="s">
        <v>158</v>
      </c>
      <c r="JO93" s="131" t="s">
        <v>158</v>
      </c>
      <c r="JP93" s="131" t="s">
        <v>158</v>
      </c>
      <c r="JQ93" s="131" t="s">
        <v>158</v>
      </c>
      <c r="JR93" s="130">
        <v>7.7273637318659336</v>
      </c>
      <c r="JS93" s="131">
        <v>11.974956649395509</v>
      </c>
      <c r="JT93" s="131">
        <v>13.874172185430464</v>
      </c>
      <c r="JU93" s="131">
        <v>12.299076212471132</v>
      </c>
      <c r="JV93" s="131">
        <v>13.341493268053856</v>
      </c>
      <c r="JW93" s="131">
        <v>13.183544303797468</v>
      </c>
      <c r="JX93" s="131">
        <v>12.705202312138729</v>
      </c>
      <c r="JY93" s="131">
        <v>12.844748858447488</v>
      </c>
      <c r="JZ93" s="131">
        <v>13.371294851794071</v>
      </c>
      <c r="KA93" s="131">
        <v>11.977309562398704</v>
      </c>
      <c r="KB93" s="131">
        <v>10.047540983606558</v>
      </c>
      <c r="KC93" s="131">
        <v>13.210743801652892</v>
      </c>
      <c r="KD93" s="131">
        <v>13.833684210526314</v>
      </c>
      <c r="KE93" s="131">
        <v>17.775974025974026</v>
      </c>
      <c r="KF93" s="131">
        <v>16.872340425531917</v>
      </c>
      <c r="KG93" s="131">
        <v>17.700729927007298</v>
      </c>
      <c r="KH93" s="131" t="s">
        <v>158</v>
      </c>
      <c r="KI93" s="131" t="s">
        <v>158</v>
      </c>
      <c r="KJ93" s="131" t="s">
        <v>158</v>
      </c>
      <c r="KK93" s="131" t="s">
        <v>158</v>
      </c>
      <c r="KL93" s="131" t="s">
        <v>158</v>
      </c>
      <c r="KM93" s="131" t="s">
        <v>158</v>
      </c>
      <c r="KN93" s="131" t="s">
        <v>158</v>
      </c>
      <c r="KO93" s="131" t="s">
        <v>158</v>
      </c>
      <c r="KP93" s="131" t="s">
        <v>158</v>
      </c>
      <c r="KQ93" s="131" t="s">
        <v>158</v>
      </c>
      <c r="KR93" s="131" t="s">
        <v>158</v>
      </c>
      <c r="KS93" s="116">
        <v>38.771668248015786</v>
      </c>
      <c r="KT93" s="132">
        <v>41.579941992975492</v>
      </c>
      <c r="KU93" s="132">
        <v>38.979750778816197</v>
      </c>
      <c r="KV93" s="132">
        <v>39.581249999999997</v>
      </c>
      <c r="KW93" s="132">
        <v>35.457364341085274</v>
      </c>
      <c r="KX93" s="132">
        <v>33.54907975460123</v>
      </c>
      <c r="KY93" s="132">
        <v>32.425696594427244</v>
      </c>
      <c r="KZ93" s="132">
        <v>29.967542503863989</v>
      </c>
      <c r="LA93" s="132">
        <v>25.799382716049383</v>
      </c>
      <c r="LB93" s="132">
        <v>25.02</v>
      </c>
      <c r="LC93" s="132">
        <v>24.853620955315872</v>
      </c>
      <c r="LD93" s="132">
        <v>22.599670510708403</v>
      </c>
      <c r="LE93" s="132" t="s">
        <v>158</v>
      </c>
      <c r="LF93" s="132" t="s">
        <v>158</v>
      </c>
      <c r="LG93" s="132" t="s">
        <v>158</v>
      </c>
      <c r="LH93" s="132" t="s">
        <v>158</v>
      </c>
      <c r="LI93" s="132" t="s">
        <v>158</v>
      </c>
      <c r="LJ93" s="132" t="s">
        <v>158</v>
      </c>
      <c r="LK93" s="132" t="s">
        <v>158</v>
      </c>
      <c r="LL93" s="132" t="s">
        <v>158</v>
      </c>
      <c r="LM93" s="132" t="s">
        <v>158</v>
      </c>
      <c r="LN93" s="132" t="s">
        <v>158</v>
      </c>
      <c r="LO93" s="132" t="s">
        <v>158</v>
      </c>
      <c r="LP93" s="132" t="s">
        <v>158</v>
      </c>
      <c r="LQ93" s="132" t="s">
        <v>158</v>
      </c>
      <c r="LR93" s="132" t="s">
        <v>158</v>
      </c>
      <c r="LS93" s="132" t="s">
        <v>158</v>
      </c>
      <c r="LT93" s="130">
        <v>2.9333275595078461</v>
      </c>
      <c r="LU93" s="131">
        <v>1.8956255401538518</v>
      </c>
      <c r="LV93" s="131">
        <v>1.4304863136863137</v>
      </c>
      <c r="LW93" s="131">
        <v>2.179062055897679</v>
      </c>
      <c r="LX93" s="131">
        <v>2.6397901180585919</v>
      </c>
      <c r="LY93" s="131">
        <v>2.4912754868793998</v>
      </c>
      <c r="LZ93" s="131">
        <v>2.1171480402921663</v>
      </c>
      <c r="MA93" s="131">
        <v>2.1359776161741193</v>
      </c>
      <c r="MB93" s="131">
        <v>2.5985117837061851</v>
      </c>
      <c r="MC93" s="131">
        <v>2.2677857713828939</v>
      </c>
      <c r="MD93" s="131">
        <v>2.138521388716677</v>
      </c>
      <c r="ME93" s="131">
        <v>2.4345487680419886</v>
      </c>
      <c r="MF93" s="131" t="s">
        <v>158</v>
      </c>
      <c r="MG93" s="131" t="s">
        <v>158</v>
      </c>
      <c r="MH93" s="131" t="s">
        <v>158</v>
      </c>
      <c r="MI93" s="131" t="s">
        <v>158</v>
      </c>
      <c r="MJ93" s="131" t="s">
        <v>158</v>
      </c>
      <c r="MK93" s="131" t="s">
        <v>158</v>
      </c>
      <c r="ML93" s="131" t="s">
        <v>158</v>
      </c>
      <c r="MM93" s="131" t="s">
        <v>158</v>
      </c>
      <c r="MN93" s="131" t="s">
        <v>158</v>
      </c>
      <c r="MO93" s="131" t="s">
        <v>158</v>
      </c>
      <c r="MP93" s="131" t="s">
        <v>158</v>
      </c>
      <c r="MQ93" s="131" t="s">
        <v>158</v>
      </c>
      <c r="MR93" s="131" t="s">
        <v>158</v>
      </c>
      <c r="MS93" s="131" t="s">
        <v>158</v>
      </c>
      <c r="MT93" s="131" t="s">
        <v>158</v>
      </c>
      <c r="MU93" s="130">
        <v>3.4892649056317322</v>
      </c>
      <c r="MV93" s="131">
        <v>2.7506541478899127</v>
      </c>
      <c r="MW93" s="131">
        <v>2.1321520869026975</v>
      </c>
      <c r="MX93" s="131">
        <v>2.4794789575872414</v>
      </c>
      <c r="MY93" s="131">
        <v>2.8542343002842148</v>
      </c>
      <c r="MZ93" s="131">
        <v>2.8441592138429184</v>
      </c>
      <c r="NA93" s="131">
        <v>2.477630179078627</v>
      </c>
      <c r="NB93" s="131">
        <v>2.5468594894012071</v>
      </c>
      <c r="NC93" s="131">
        <v>2.9534833700729752</v>
      </c>
      <c r="ND93" s="131">
        <v>2.5362865087929656</v>
      </c>
      <c r="NE93" s="131">
        <v>2.316452090562926</v>
      </c>
      <c r="NF93" s="131">
        <v>2.6629958459564076</v>
      </c>
      <c r="NG93" s="131" t="s">
        <v>158</v>
      </c>
      <c r="NH93" s="131" t="s">
        <v>158</v>
      </c>
      <c r="NI93" s="131" t="s">
        <v>158</v>
      </c>
      <c r="NJ93" s="131" t="s">
        <v>158</v>
      </c>
      <c r="NK93" s="131" t="s">
        <v>158</v>
      </c>
      <c r="NL93" s="131" t="s">
        <v>158</v>
      </c>
      <c r="NM93" s="131" t="s">
        <v>158</v>
      </c>
      <c r="NN93" s="131" t="s">
        <v>158</v>
      </c>
      <c r="NO93" s="131" t="s">
        <v>158</v>
      </c>
      <c r="NP93" s="131" t="s">
        <v>158</v>
      </c>
      <c r="NQ93" s="131" t="s">
        <v>158</v>
      </c>
      <c r="NR93" s="131" t="s">
        <v>158</v>
      </c>
      <c r="NS93" s="131" t="s">
        <v>158</v>
      </c>
      <c r="NT93" s="131" t="s">
        <v>158</v>
      </c>
      <c r="NU93" s="131" t="s">
        <v>158</v>
      </c>
      <c r="NV93" s="130">
        <v>3.9840947779672931</v>
      </c>
      <c r="NW93" s="131">
        <v>3.3350214395062618</v>
      </c>
      <c r="NX93" s="131">
        <v>2.6872927072927073</v>
      </c>
      <c r="NY93" s="131">
        <v>2.6909205747670932</v>
      </c>
      <c r="NZ93" s="131">
        <v>3.0741145605596851</v>
      </c>
      <c r="OA93" s="131">
        <v>3.1044070586083934</v>
      </c>
      <c r="OB93" s="131">
        <v>2.7114297990165657</v>
      </c>
      <c r="OC93" s="131">
        <v>2.8160467275259169</v>
      </c>
      <c r="OD93" s="131">
        <v>3.3221725086732858</v>
      </c>
      <c r="OE93" s="131">
        <v>2.9536370903277382</v>
      </c>
      <c r="OF93" s="131">
        <v>2.4660390576565403</v>
      </c>
      <c r="OG93" s="131">
        <v>2.8292447878699516</v>
      </c>
      <c r="OH93" s="131" t="s">
        <v>158</v>
      </c>
      <c r="OI93" s="131" t="s">
        <v>158</v>
      </c>
      <c r="OJ93" s="131" t="s">
        <v>158</v>
      </c>
      <c r="OK93" s="131" t="s">
        <v>158</v>
      </c>
      <c r="OL93" s="131" t="s">
        <v>158</v>
      </c>
      <c r="OM93" s="131" t="s">
        <v>158</v>
      </c>
      <c r="ON93" s="131" t="s">
        <v>158</v>
      </c>
      <c r="OO93" s="131" t="s">
        <v>158</v>
      </c>
      <c r="OP93" s="131" t="s">
        <v>158</v>
      </c>
      <c r="OQ93" s="131" t="s">
        <v>158</v>
      </c>
      <c r="OR93" s="131" t="s">
        <v>158</v>
      </c>
      <c r="OS93" s="131" t="s">
        <v>158</v>
      </c>
      <c r="OT93" s="131" t="s">
        <v>158</v>
      </c>
      <c r="OU93" s="131" t="s">
        <v>158</v>
      </c>
      <c r="OV93" s="131" t="s">
        <v>158</v>
      </c>
      <c r="OW93" s="378">
        <v>7.4654738776186385</v>
      </c>
      <c r="OX93" s="132">
        <v>68.064768844943231</v>
      </c>
      <c r="OY93" s="132">
        <v>79.18380062305296</v>
      </c>
      <c r="OZ93" s="132">
        <v>45.785937500000003</v>
      </c>
      <c r="PA93" s="132">
        <v>27.770542635658916</v>
      </c>
      <c r="PB93" s="132">
        <v>4.4601226993865026</v>
      </c>
      <c r="PC93" s="132">
        <v>-4.0990712074303408</v>
      </c>
      <c r="PD93" s="132">
        <v>3.6058732612055642</v>
      </c>
      <c r="PE93" s="132">
        <v>-4.5169753086419755</v>
      </c>
      <c r="PF93" s="132">
        <v>17.58923076923077</v>
      </c>
      <c r="PG93" s="132">
        <v>15.805855161787365</v>
      </c>
      <c r="PH93" s="132">
        <v>0.94233937397034595</v>
      </c>
      <c r="PI93" s="132" t="s">
        <v>158</v>
      </c>
      <c r="PJ93" s="132" t="s">
        <v>158</v>
      </c>
      <c r="PK93" s="132" t="s">
        <v>158</v>
      </c>
      <c r="PL93" s="132" t="s">
        <v>158</v>
      </c>
      <c r="PM93" s="132" t="s">
        <v>158</v>
      </c>
      <c r="PN93" s="132" t="s">
        <v>158</v>
      </c>
      <c r="PO93" s="132" t="s">
        <v>158</v>
      </c>
      <c r="PP93" s="132" t="s">
        <v>158</v>
      </c>
      <c r="PQ93" s="132" t="s">
        <v>158</v>
      </c>
      <c r="PR93" s="132" t="s">
        <v>158</v>
      </c>
      <c r="PS93" s="132" t="s">
        <v>158</v>
      </c>
      <c r="PT93" s="132" t="s">
        <v>158</v>
      </c>
      <c r="PU93" s="132" t="s">
        <v>158</v>
      </c>
      <c r="PV93" s="132" t="s">
        <v>158</v>
      </c>
      <c r="PW93" s="132" t="s">
        <v>158</v>
      </c>
      <c r="PX93" s="130">
        <v>15.234130460353036</v>
      </c>
      <c r="PY93" s="131">
        <v>1.1580146577674861</v>
      </c>
      <c r="PZ93" s="131">
        <v>0.70418443622629634</v>
      </c>
      <c r="QA93" s="131">
        <v>1.8837661672866259</v>
      </c>
      <c r="QB93" s="131">
        <v>3.3704778919160336</v>
      </c>
      <c r="QC93" s="131">
        <v>18.739394773039891</v>
      </c>
      <c r="QD93" s="131" t="s">
        <v>1282</v>
      </c>
      <c r="QE93" s="131">
        <v>17.751594513501932</v>
      </c>
      <c r="QF93" s="131" t="s">
        <v>1282</v>
      </c>
      <c r="QG93" s="131">
        <v>3.2258374879734104</v>
      </c>
      <c r="QH93" s="131">
        <v>3.3626779099239616</v>
      </c>
      <c r="QI93" s="131">
        <v>58.386608391608398</v>
      </c>
      <c r="QJ93" s="131" t="s">
        <v>158</v>
      </c>
      <c r="QK93" s="131" t="s">
        <v>158</v>
      </c>
      <c r="QL93" s="131" t="s">
        <v>158</v>
      </c>
      <c r="QM93" s="131" t="s">
        <v>158</v>
      </c>
      <c r="QN93" s="131" t="s">
        <v>158</v>
      </c>
      <c r="QO93" s="131" t="s">
        <v>158</v>
      </c>
      <c r="QP93" s="131" t="s">
        <v>158</v>
      </c>
      <c r="QQ93" s="131" t="s">
        <v>158</v>
      </c>
      <c r="QR93" s="131" t="s">
        <v>158</v>
      </c>
      <c r="QS93" s="131" t="s">
        <v>158</v>
      </c>
      <c r="QT93" s="131" t="s">
        <v>158</v>
      </c>
      <c r="QU93" s="131" t="s">
        <v>158</v>
      </c>
      <c r="QV93" s="131" t="s">
        <v>158</v>
      </c>
      <c r="QW93" s="131" t="s">
        <v>158</v>
      </c>
      <c r="QX93" s="131" t="s">
        <v>158</v>
      </c>
      <c r="QY93" s="130">
        <v>18.121370936167708</v>
      </c>
      <c r="QZ93" s="131">
        <v>1.6803412668975384</v>
      </c>
      <c r="RA93" s="131">
        <v>1.0495929257758281</v>
      </c>
      <c r="RB93" s="131">
        <v>2.1434720319967235</v>
      </c>
      <c r="RC93" s="131">
        <v>3.644279725742519</v>
      </c>
      <c r="RD93" s="131">
        <v>21.393789079642367</v>
      </c>
      <c r="RE93" s="131" t="s">
        <v>1282</v>
      </c>
      <c r="RF93" s="131">
        <v>21.166334607801115</v>
      </c>
      <c r="RG93" s="131" t="s">
        <v>1282</v>
      </c>
      <c r="RH93" s="131">
        <v>3.6077693949532055</v>
      </c>
      <c r="RI93" s="131">
        <v>3.6424617099610059</v>
      </c>
      <c r="RJ93" s="131">
        <v>63.865344431520981</v>
      </c>
      <c r="RK93" s="131" t="s">
        <v>158</v>
      </c>
      <c r="RL93" s="131" t="s">
        <v>158</v>
      </c>
      <c r="RM93" s="131" t="s">
        <v>158</v>
      </c>
      <c r="RN93" s="131" t="s">
        <v>158</v>
      </c>
      <c r="RO93" s="131" t="s">
        <v>158</v>
      </c>
      <c r="RP93" s="131" t="s">
        <v>158</v>
      </c>
      <c r="RQ93" s="131" t="s">
        <v>158</v>
      </c>
      <c r="RR93" s="131" t="s">
        <v>158</v>
      </c>
      <c r="RS93" s="131" t="s">
        <v>158</v>
      </c>
      <c r="RT93" s="131" t="s">
        <v>158</v>
      </c>
      <c r="RU93" s="131" t="s">
        <v>158</v>
      </c>
      <c r="RV93" s="131" t="s">
        <v>158</v>
      </c>
      <c r="RW93" s="131" t="s">
        <v>158</v>
      </c>
      <c r="RX93" s="131" t="s">
        <v>158</v>
      </c>
      <c r="RY93" s="131" t="s">
        <v>158</v>
      </c>
      <c r="RZ93" s="130">
        <v>20.691251959650998</v>
      </c>
      <c r="SA93" s="131">
        <v>2.0373241598146157</v>
      </c>
      <c r="SB93" s="131">
        <v>1.3228715870642851</v>
      </c>
      <c r="SC93" s="131">
        <v>2.3262601098863596</v>
      </c>
      <c r="SD93" s="131">
        <v>3.9250223313979453</v>
      </c>
      <c r="SE93" s="131">
        <v>23.351375515818436</v>
      </c>
      <c r="SF93" s="131" t="s">
        <v>1282</v>
      </c>
      <c r="SG93" s="131">
        <v>23.403484783540506</v>
      </c>
      <c r="SH93" s="131" t="s">
        <v>1282</v>
      </c>
      <c r="SI93" s="131">
        <v>4.2014344441528912</v>
      </c>
      <c r="SJ93" s="131">
        <v>3.8776769350750633</v>
      </c>
      <c r="SK93" s="131">
        <v>67.852412587412587</v>
      </c>
      <c r="SL93" s="131" t="s">
        <v>158</v>
      </c>
      <c r="SM93" s="131" t="s">
        <v>158</v>
      </c>
      <c r="SN93" s="131" t="s">
        <v>158</v>
      </c>
      <c r="SO93" s="131" t="s">
        <v>158</v>
      </c>
      <c r="SP93" s="131" t="s">
        <v>158</v>
      </c>
      <c r="SQ93" s="131" t="s">
        <v>158</v>
      </c>
      <c r="SR93" s="131" t="s">
        <v>158</v>
      </c>
      <c r="SS93" s="131" t="s">
        <v>158</v>
      </c>
      <c r="ST93" s="131" t="s">
        <v>158</v>
      </c>
      <c r="SU93" s="131" t="s">
        <v>158</v>
      </c>
      <c r="SV93" s="131" t="s">
        <v>158</v>
      </c>
      <c r="SW93" s="131" t="s">
        <v>158</v>
      </c>
      <c r="SX93" s="131" t="s">
        <v>158</v>
      </c>
      <c r="SY93" s="131" t="s">
        <v>158</v>
      </c>
      <c r="SZ93" s="131" t="s">
        <v>158</v>
      </c>
      <c r="TA93" s="378">
        <v>5.2847181433455326</v>
      </c>
      <c r="TB93" s="132">
        <v>66.545831575661765</v>
      </c>
      <c r="TC93" s="132">
        <v>77.576323987538942</v>
      </c>
      <c r="TD93" s="132">
        <v>44.0234375</v>
      </c>
      <c r="TE93" s="132">
        <v>26.396899224806202</v>
      </c>
      <c r="TF93" s="132">
        <v>3.2469325153374231</v>
      </c>
      <c r="TG93" s="132">
        <v>-5.0588235294117645</v>
      </c>
      <c r="TH93" s="132">
        <v>2.7959814528593507</v>
      </c>
      <c r="TI93" s="132">
        <v>-5.6543209876543212</v>
      </c>
      <c r="TJ93" s="132">
        <v>16.610769230769233</v>
      </c>
      <c r="TK93" s="132">
        <v>14.759630200308166</v>
      </c>
      <c r="TL93" s="132">
        <v>-0.11202635914332784</v>
      </c>
      <c r="TM93" s="132" t="s">
        <v>158</v>
      </c>
      <c r="TN93" s="132" t="s">
        <v>158</v>
      </c>
      <c r="TO93" s="132" t="s">
        <v>158</v>
      </c>
      <c r="TP93" s="132" t="s">
        <v>158</v>
      </c>
      <c r="TQ93" s="132" t="s">
        <v>158</v>
      </c>
      <c r="TR93" s="132" t="s">
        <v>158</v>
      </c>
      <c r="TS93" s="132" t="s">
        <v>158</v>
      </c>
      <c r="TT93" s="132" t="s">
        <v>158</v>
      </c>
      <c r="TU93" s="132" t="s">
        <v>158</v>
      </c>
      <c r="TV93" s="132" t="s">
        <v>158</v>
      </c>
      <c r="TW93" s="132" t="s">
        <v>158</v>
      </c>
      <c r="TX93" s="132" t="s">
        <v>158</v>
      </c>
      <c r="TY93" s="132" t="s">
        <v>158</v>
      </c>
      <c r="TZ93" s="132" t="s">
        <v>158</v>
      </c>
      <c r="UA93" s="132" t="s">
        <v>158</v>
      </c>
      <c r="UB93" s="235">
        <v>94.44</v>
      </c>
      <c r="UC93" s="236">
        <v>82.94</v>
      </c>
      <c r="UD93" s="236">
        <v>76.16</v>
      </c>
      <c r="UE93" s="236">
        <v>70.86</v>
      </c>
      <c r="UF93" s="236">
        <v>63.38</v>
      </c>
      <c r="UG93" s="236">
        <v>59.73</v>
      </c>
      <c r="UH93" s="236">
        <v>57.97</v>
      </c>
      <c r="UI93" s="236">
        <v>55.34</v>
      </c>
      <c r="UJ93" s="236">
        <v>46.85</v>
      </c>
      <c r="UK93" s="236">
        <v>42.5</v>
      </c>
      <c r="UL93" s="236">
        <v>40.25</v>
      </c>
      <c r="UM93" s="236">
        <v>39.53</v>
      </c>
      <c r="UN93" s="236" t="s">
        <v>5</v>
      </c>
      <c r="UO93" s="231" t="s">
        <v>5</v>
      </c>
      <c r="UP93" s="231" t="s">
        <v>5</v>
      </c>
      <c r="UQ93" s="231" t="s">
        <v>5</v>
      </c>
      <c r="UR93" s="231" t="s">
        <v>5</v>
      </c>
      <c r="US93" s="231" t="s">
        <v>5</v>
      </c>
      <c r="UT93" s="231" t="s">
        <v>5</v>
      </c>
      <c r="UU93" s="231" t="s">
        <v>5</v>
      </c>
      <c r="UV93" s="231" t="s">
        <v>5</v>
      </c>
      <c r="UW93" s="231" t="s">
        <v>5</v>
      </c>
      <c r="UX93" s="231" t="s">
        <v>5</v>
      </c>
      <c r="UY93" s="231" t="s">
        <v>5</v>
      </c>
      <c r="UZ93" s="231" t="s">
        <v>5</v>
      </c>
      <c r="VA93" s="231" t="s">
        <v>5</v>
      </c>
      <c r="VB93" s="231" t="s">
        <v>5</v>
      </c>
      <c r="VC93" s="130">
        <v>1.2042567064478293</v>
      </c>
      <c r="VD93" s="131">
        <v>1.1442006510730649</v>
      </c>
      <c r="VE93" s="131">
        <v>0.7321428571428571</v>
      </c>
      <c r="VF93" s="131">
        <v>1.2406152977702511</v>
      </c>
      <c r="VG93" s="131">
        <v>1.3608393815083621</v>
      </c>
      <c r="VH93" s="131">
        <v>1.4838439645069479</v>
      </c>
      <c r="VI93" s="131">
        <v>1.1842332240814215</v>
      </c>
      <c r="VJ93" s="131">
        <v>1.1566678713408023</v>
      </c>
      <c r="VK93" s="131">
        <v>1.4309498399146212</v>
      </c>
      <c r="VL93" s="131">
        <v>1.3807058823529412</v>
      </c>
      <c r="VM93" s="131">
        <v>1.3204968944099378</v>
      </c>
      <c r="VN93" s="131">
        <v>1.3756640526182646</v>
      </c>
      <c r="VO93" s="131" t="s">
        <v>158</v>
      </c>
      <c r="VP93" s="131" t="s">
        <v>158</v>
      </c>
      <c r="VQ93" s="131" t="s">
        <v>158</v>
      </c>
      <c r="VR93" s="131" t="s">
        <v>158</v>
      </c>
      <c r="VS93" s="131" t="s">
        <v>158</v>
      </c>
      <c r="VT93" s="131" t="s">
        <v>158</v>
      </c>
      <c r="VU93" s="131" t="s">
        <v>158</v>
      </c>
      <c r="VV93" s="131" t="s">
        <v>158</v>
      </c>
      <c r="VW93" s="131" t="s">
        <v>158</v>
      </c>
      <c r="VX93" s="131" t="s">
        <v>158</v>
      </c>
      <c r="VY93" s="131" t="s">
        <v>158</v>
      </c>
      <c r="VZ93" s="131" t="s">
        <v>158</v>
      </c>
      <c r="WA93" s="131" t="s">
        <v>158</v>
      </c>
      <c r="WB93" s="131" t="s">
        <v>158</v>
      </c>
      <c r="WC93" s="131" t="s">
        <v>158</v>
      </c>
      <c r="WD93" s="130">
        <v>1.4149013124523517</v>
      </c>
      <c r="WE93" s="131">
        <v>1.4692702513312998</v>
      </c>
      <c r="WF93" s="131">
        <v>1.0757615546218489</v>
      </c>
      <c r="WG93" s="131">
        <v>1.3982500705616709</v>
      </c>
      <c r="WH93" s="131">
        <v>1.5847270432313032</v>
      </c>
      <c r="WI93" s="131">
        <v>1.6223003515821197</v>
      </c>
      <c r="WJ93" s="131">
        <v>1.4245299292737623</v>
      </c>
      <c r="WK93" s="131">
        <v>1.3673653776653414</v>
      </c>
      <c r="WL93" s="131">
        <v>1.6601921024546424</v>
      </c>
      <c r="WM93" s="131">
        <v>1.540470588235294</v>
      </c>
      <c r="WN93" s="131">
        <v>1.4412422360248447</v>
      </c>
      <c r="WO93" s="131">
        <v>1.5099924108272198</v>
      </c>
      <c r="WP93" s="131" t="s">
        <v>158</v>
      </c>
      <c r="WQ93" s="131" t="s">
        <v>158</v>
      </c>
      <c r="WR93" s="131" t="s">
        <v>158</v>
      </c>
      <c r="WS93" s="131" t="s">
        <v>158</v>
      </c>
      <c r="WT93" s="131" t="s">
        <v>158</v>
      </c>
      <c r="WU93" s="131" t="s">
        <v>158</v>
      </c>
      <c r="WV93" s="131" t="s">
        <v>158</v>
      </c>
      <c r="WW93" s="131" t="s">
        <v>158</v>
      </c>
      <c r="WX93" s="131" t="s">
        <v>158</v>
      </c>
      <c r="WY93" s="131" t="s">
        <v>158</v>
      </c>
      <c r="WZ93" s="131" t="s">
        <v>158</v>
      </c>
      <c r="XA93" s="131" t="s">
        <v>158</v>
      </c>
      <c r="XB93" s="131" t="s">
        <v>158</v>
      </c>
      <c r="XC93" s="131" t="s">
        <v>158</v>
      </c>
      <c r="XD93" s="131" t="s">
        <v>158</v>
      </c>
      <c r="XE93" s="130">
        <v>1.6027953855974164</v>
      </c>
      <c r="XF93" s="131">
        <v>1.7044851097178682</v>
      </c>
      <c r="XG93" s="131">
        <v>1.3753939075630253</v>
      </c>
      <c r="XH93" s="131">
        <v>1.5031047135196163</v>
      </c>
      <c r="XI93" s="131">
        <v>1.7197854212685388</v>
      </c>
      <c r="XJ93" s="131">
        <v>1.7436798928511636</v>
      </c>
      <c r="XK93" s="131">
        <v>1.6836294635156115</v>
      </c>
      <c r="XL93" s="131">
        <v>1.4981929887965304</v>
      </c>
      <c r="XM93" s="131">
        <v>1.8294557097118462</v>
      </c>
      <c r="XN93" s="131">
        <v>1.7574117647058822</v>
      </c>
      <c r="XO93" s="131">
        <v>1.5234782608695652</v>
      </c>
      <c r="XP93" s="131">
        <v>1.6175056918795849</v>
      </c>
      <c r="XQ93" s="131" t="s">
        <v>158</v>
      </c>
      <c r="XR93" s="131" t="s">
        <v>158</v>
      </c>
      <c r="XS93" s="131" t="s">
        <v>158</v>
      </c>
      <c r="XT93" s="131" t="s">
        <v>158</v>
      </c>
      <c r="XU93" s="131" t="s">
        <v>158</v>
      </c>
      <c r="XV93" s="131" t="s">
        <v>158</v>
      </c>
      <c r="XW93" s="131" t="s">
        <v>158</v>
      </c>
      <c r="XX93" s="131" t="s">
        <v>158</v>
      </c>
      <c r="XY93" s="131" t="s">
        <v>158</v>
      </c>
      <c r="XZ93" s="131" t="s">
        <v>158</v>
      </c>
      <c r="YA93" s="131" t="s">
        <v>158</v>
      </c>
      <c r="YB93" s="131" t="s">
        <v>158</v>
      </c>
      <c r="YC93" s="131" t="s">
        <v>158</v>
      </c>
      <c r="YD93" s="131" t="s">
        <v>158</v>
      </c>
      <c r="YE93" s="131" t="s">
        <v>158</v>
      </c>
      <c r="YF93" s="235">
        <v>663.99</v>
      </c>
      <c r="YG93" s="8">
        <v>647.16300000000001</v>
      </c>
      <c r="YH93" s="8">
        <v>642</v>
      </c>
      <c r="YI93" s="8">
        <v>640</v>
      </c>
      <c r="YJ93" s="8">
        <v>645</v>
      </c>
      <c r="YK93" s="8">
        <v>652</v>
      </c>
      <c r="YL93" s="8">
        <v>646</v>
      </c>
      <c r="YM93" s="8">
        <v>647</v>
      </c>
      <c r="YN93" s="8">
        <v>648</v>
      </c>
      <c r="YO93" s="8">
        <v>650</v>
      </c>
      <c r="YP93" s="8">
        <v>649</v>
      </c>
      <c r="YQ93" s="8">
        <v>607</v>
      </c>
      <c r="YR93" s="8" t="s">
        <v>5</v>
      </c>
      <c r="YS93" s="231" t="s">
        <v>5</v>
      </c>
      <c r="YT93" s="231" t="s">
        <v>5</v>
      </c>
      <c r="YU93" s="231" t="s">
        <v>5</v>
      </c>
      <c r="YV93" s="231" t="s">
        <v>5</v>
      </c>
      <c r="YW93" s="231" t="s">
        <v>5</v>
      </c>
      <c r="YX93" s="231" t="s">
        <v>5</v>
      </c>
      <c r="YY93" s="231" t="s">
        <v>5</v>
      </c>
      <c r="YZ93" s="231" t="s">
        <v>5</v>
      </c>
      <c r="ZA93" s="231" t="s">
        <v>5</v>
      </c>
      <c r="ZB93" s="231" t="s">
        <v>5</v>
      </c>
      <c r="ZC93" s="231" t="s">
        <v>5</v>
      </c>
      <c r="ZD93" s="231" t="s">
        <v>5</v>
      </c>
      <c r="ZE93" s="231" t="s">
        <v>5</v>
      </c>
      <c r="ZF93" s="231" t="s">
        <v>5</v>
      </c>
      <c r="ZG93" s="235">
        <v>0.22800000000000001</v>
      </c>
      <c r="ZH93" s="133">
        <v>0.14730000000000001</v>
      </c>
      <c r="ZI93" s="133">
        <v>0.1013</v>
      </c>
      <c r="ZJ93" s="133">
        <v>0.1273</v>
      </c>
      <c r="ZK93" s="133">
        <v>0.12920000000000001</v>
      </c>
      <c r="ZL93" s="133">
        <v>0.13140000000000002</v>
      </c>
      <c r="ZM93" s="133">
        <v>0.1198</v>
      </c>
      <c r="ZN93" s="133">
        <v>0.12609999999999999</v>
      </c>
      <c r="ZO93" s="133">
        <v>0.1399</v>
      </c>
      <c r="ZP93" s="133">
        <v>0.14960000000000001</v>
      </c>
      <c r="ZQ93" s="133">
        <v>0.16</v>
      </c>
      <c r="ZR93" s="133">
        <v>0.13250000000000001</v>
      </c>
      <c r="ZS93" s="133" t="s">
        <v>5</v>
      </c>
      <c r="ZT93" s="379" t="s">
        <v>158</v>
      </c>
      <c r="ZU93" s="133" t="s">
        <v>158</v>
      </c>
      <c r="ZV93" s="133" t="s">
        <v>158</v>
      </c>
      <c r="ZW93" s="133" t="s">
        <v>158</v>
      </c>
      <c r="ZX93" s="133" t="s">
        <v>158</v>
      </c>
      <c r="ZY93" s="133" t="s">
        <v>158</v>
      </c>
      <c r="ZZ93" s="133" t="s">
        <v>158</v>
      </c>
      <c r="AAA93" s="133" t="s">
        <v>158</v>
      </c>
      <c r="AAB93" s="133" t="s">
        <v>158</v>
      </c>
      <c r="AAC93" s="133" t="s">
        <v>158</v>
      </c>
      <c r="AAD93" s="133" t="s">
        <v>158</v>
      </c>
      <c r="AAE93" s="133" t="s">
        <v>158</v>
      </c>
      <c r="AAF93" s="133" t="s">
        <v>5</v>
      </c>
      <c r="AAG93" s="235">
        <v>25744</v>
      </c>
      <c r="AAH93" s="8">
        <v>26909</v>
      </c>
      <c r="AAI93" s="8">
        <v>25025</v>
      </c>
      <c r="AAJ93" s="8">
        <v>25332</v>
      </c>
      <c r="AAK93" s="8">
        <v>22870</v>
      </c>
      <c r="AAL93" s="8">
        <v>21874</v>
      </c>
      <c r="AAM93" s="8">
        <v>20947</v>
      </c>
      <c r="AAN93" s="8">
        <v>19389</v>
      </c>
      <c r="AAO93" s="8">
        <v>16718</v>
      </c>
      <c r="AAP93" s="8">
        <v>16263</v>
      </c>
      <c r="AAQ93" s="8">
        <v>16130</v>
      </c>
      <c r="AAR93" s="8">
        <v>13718</v>
      </c>
      <c r="AAS93" s="8" t="s">
        <v>5</v>
      </c>
      <c r="AAT93" s="231" t="s">
        <v>5</v>
      </c>
      <c r="AAU93" s="231" t="s">
        <v>5</v>
      </c>
      <c r="AAV93" s="231" t="s">
        <v>5</v>
      </c>
      <c r="AAW93" s="231" t="s">
        <v>5</v>
      </c>
      <c r="AAX93" s="231" t="s">
        <v>5</v>
      </c>
      <c r="AAY93" s="231" t="s">
        <v>5</v>
      </c>
      <c r="AAZ93" s="231" t="s">
        <v>5</v>
      </c>
      <c r="ABA93" s="231" t="s">
        <v>5</v>
      </c>
      <c r="ABB93" s="231" t="s">
        <v>5</v>
      </c>
      <c r="ABC93" s="231" t="s">
        <v>5</v>
      </c>
      <c r="ABD93" s="231" t="s">
        <v>5</v>
      </c>
      <c r="ABE93" s="231" t="s">
        <v>5</v>
      </c>
      <c r="ABF93" s="231" t="s">
        <v>5</v>
      </c>
      <c r="ABG93" s="231" t="s">
        <v>5</v>
      </c>
      <c r="ABH93" s="235">
        <v>4957</v>
      </c>
      <c r="ABI93" s="8">
        <v>44049</v>
      </c>
      <c r="ABJ93" s="8">
        <v>50836</v>
      </c>
      <c r="ABK93" s="8">
        <v>29303</v>
      </c>
      <c r="ABL93" s="8">
        <v>17912</v>
      </c>
      <c r="ABM93" s="8">
        <v>2908</v>
      </c>
      <c r="ABN93" s="8">
        <v>-2648</v>
      </c>
      <c r="ABO93" s="8">
        <v>2333</v>
      </c>
      <c r="ABP93" s="8">
        <v>-2927</v>
      </c>
      <c r="ABQ93" s="8">
        <v>11433</v>
      </c>
      <c r="ABR93" s="8">
        <v>10258</v>
      </c>
      <c r="ABS93" s="8">
        <v>572</v>
      </c>
      <c r="ABT93" s="8" t="s">
        <v>5</v>
      </c>
      <c r="ABU93" s="231" t="s">
        <v>5</v>
      </c>
      <c r="ABV93" s="231" t="s">
        <v>5</v>
      </c>
      <c r="ABW93" s="231" t="s">
        <v>5</v>
      </c>
      <c r="ABX93" s="231" t="s">
        <v>5</v>
      </c>
      <c r="ABY93" s="231" t="s">
        <v>5</v>
      </c>
      <c r="ABZ93" s="231" t="s">
        <v>5</v>
      </c>
      <c r="ACA93" s="231" t="s">
        <v>5</v>
      </c>
      <c r="ACB93" s="231" t="s">
        <v>5</v>
      </c>
      <c r="ACC93" s="231" t="s">
        <v>5</v>
      </c>
      <c r="ACD93" s="231" t="s">
        <v>5</v>
      </c>
      <c r="ACE93" s="231" t="s">
        <v>5</v>
      </c>
      <c r="ACF93" s="231" t="s">
        <v>5</v>
      </c>
      <c r="ACG93" s="231" t="s">
        <v>5</v>
      </c>
      <c r="ACH93" s="231" t="s">
        <v>5</v>
      </c>
      <c r="ACI93" s="235">
        <v>3509</v>
      </c>
      <c r="ACJ93" s="8">
        <v>43066</v>
      </c>
      <c r="ACK93" s="8">
        <v>49804</v>
      </c>
      <c r="ACL93" s="8">
        <v>28175</v>
      </c>
      <c r="ACM93" s="8">
        <v>17026</v>
      </c>
      <c r="ACN93" s="8">
        <v>2117</v>
      </c>
      <c r="ACO93" s="8">
        <v>-3268</v>
      </c>
      <c r="ACP93" s="8">
        <v>1809</v>
      </c>
      <c r="ACQ93" s="8">
        <v>-3664</v>
      </c>
      <c r="ACR93" s="8">
        <v>10797</v>
      </c>
      <c r="ACS93" s="8">
        <v>9579</v>
      </c>
      <c r="ACT93" s="8">
        <v>-68</v>
      </c>
      <c r="ACU93" s="8" t="s">
        <v>5</v>
      </c>
      <c r="ACV93" s="237" t="s">
        <v>5</v>
      </c>
      <c r="ACW93" s="237" t="s">
        <v>5</v>
      </c>
      <c r="ACX93" s="237" t="s">
        <v>5</v>
      </c>
      <c r="ACY93" s="237" t="s">
        <v>5</v>
      </c>
      <c r="ACZ93" s="237" t="s">
        <v>5</v>
      </c>
      <c r="ADA93" s="237" t="s">
        <v>5</v>
      </c>
      <c r="ADB93" s="237" t="s">
        <v>5</v>
      </c>
      <c r="ADC93" s="237" t="s">
        <v>5</v>
      </c>
      <c r="ADD93" s="237" t="s">
        <v>5</v>
      </c>
      <c r="ADE93" s="237" t="s">
        <v>5</v>
      </c>
      <c r="ADF93" s="237" t="s">
        <v>5</v>
      </c>
      <c r="ADG93" s="237" t="s">
        <v>5</v>
      </c>
      <c r="ADH93" s="237" t="s">
        <v>5</v>
      </c>
      <c r="ADI93" s="237" t="s">
        <v>5</v>
      </c>
      <c r="ADJ93" s="127">
        <v>0.25562781390695349</v>
      </c>
      <c r="ADK93" s="128">
        <v>0.36614853195164077</v>
      </c>
      <c r="ADL93" s="128">
        <v>0.56158940397350998</v>
      </c>
      <c r="ADM93" s="128">
        <v>0.46882217090069278</v>
      </c>
      <c r="ADN93" s="128">
        <v>0.46266829865361075</v>
      </c>
      <c r="ADO93" s="128">
        <v>0.45063291139240502</v>
      </c>
      <c r="ADP93" s="128">
        <v>0.4913294797687861</v>
      </c>
      <c r="ADQ93" s="128">
        <v>0.49315068493150688</v>
      </c>
      <c r="ADR93" s="128">
        <v>0.48049921996879874</v>
      </c>
      <c r="ADS93" s="128">
        <v>0.47649918962722854</v>
      </c>
      <c r="ADT93" s="128">
        <v>0.46229508196721314</v>
      </c>
      <c r="ADU93" s="128">
        <v>0.57851239669421484</v>
      </c>
      <c r="ADV93" s="128">
        <v>0.58947368421052626</v>
      </c>
      <c r="ADW93" s="128">
        <v>0.68181818181818188</v>
      </c>
      <c r="ADX93" s="128">
        <v>0.74468085106382975</v>
      </c>
      <c r="ADY93" s="128">
        <v>0.63990267639902665</v>
      </c>
      <c r="ADZ93" s="128" t="s">
        <v>158</v>
      </c>
      <c r="AEA93" s="128" t="s">
        <v>158</v>
      </c>
      <c r="AEB93" s="128" t="s">
        <v>158</v>
      </c>
      <c r="AEC93" s="128" t="s">
        <v>158</v>
      </c>
      <c r="AED93" s="128" t="s">
        <v>158</v>
      </c>
      <c r="AEE93" s="128" t="s">
        <v>158</v>
      </c>
      <c r="AEF93" s="128" t="s">
        <v>158</v>
      </c>
      <c r="AEG93" s="128" t="s">
        <v>158</v>
      </c>
      <c r="AEH93" s="128" t="s">
        <v>158</v>
      </c>
      <c r="AEI93" s="128" t="s">
        <v>158</v>
      </c>
      <c r="AEJ93" s="128" t="s">
        <v>158</v>
      </c>
      <c r="AEK93" s="127">
        <v>0.68448434537018354</v>
      </c>
      <c r="AEL93" s="128">
        <v>6.2293607573384195E-2</v>
      </c>
      <c r="AEM93" s="128">
        <v>5.3546305767566291E-2</v>
      </c>
      <c r="AEN93" s="128">
        <v>8.8673514657202315E-2</v>
      </c>
      <c r="AEO93" s="128">
        <v>0.13611545332737829</v>
      </c>
      <c r="AEP93" s="128">
        <v>0.79818431911966992</v>
      </c>
      <c r="AEQ93" s="128" t="s">
        <v>1282</v>
      </c>
      <c r="AER93" s="128">
        <v>0.89853407629661386</v>
      </c>
      <c r="AES93" s="128" t="s">
        <v>1282</v>
      </c>
      <c r="AET93" s="128">
        <v>0.16714773025452637</v>
      </c>
      <c r="AEU93" s="128">
        <v>0.17841489569116786</v>
      </c>
      <c r="AEV93" s="128">
        <v>2.9713286713286711</v>
      </c>
      <c r="AEW93" s="128" t="s">
        <v>158</v>
      </c>
      <c r="AEX93" s="128" t="s">
        <v>158</v>
      </c>
      <c r="AEY93" s="128" t="s">
        <v>158</v>
      </c>
      <c r="AEZ93" s="128" t="s">
        <v>158</v>
      </c>
      <c r="AFA93" s="128" t="s">
        <v>158</v>
      </c>
      <c r="AFB93" s="128" t="s">
        <v>158</v>
      </c>
      <c r="AFC93" s="128" t="s">
        <v>158</v>
      </c>
      <c r="AFD93" s="128" t="s">
        <v>158</v>
      </c>
      <c r="AFE93" s="128" t="s">
        <v>158</v>
      </c>
      <c r="AFF93" s="128" t="s">
        <v>158</v>
      </c>
      <c r="AFG93" s="128" t="s">
        <v>158</v>
      </c>
      <c r="AFH93" s="128" t="s">
        <v>158</v>
      </c>
      <c r="AFI93" s="128" t="s">
        <v>158</v>
      </c>
      <c r="AFJ93" s="128" t="s">
        <v>158</v>
      </c>
      <c r="AFK93" s="128" t="s">
        <v>158</v>
      </c>
      <c r="AFL93" s="134">
        <v>0.96693898546594459</v>
      </c>
      <c r="AFM93" s="135">
        <v>6.3715485998235274E-2</v>
      </c>
      <c r="AFN93" s="135">
        <v>5.465585093566782E-2</v>
      </c>
      <c r="AFO93" s="135">
        <v>9.2223602484472048E-2</v>
      </c>
      <c r="AFP93" s="135">
        <v>0.14319863737812757</v>
      </c>
      <c r="AFQ93" s="135">
        <v>1.0964194615021257</v>
      </c>
      <c r="AFR93" s="135" t="s">
        <v>1282</v>
      </c>
      <c r="AFS93" s="135">
        <v>1.1588059701492539</v>
      </c>
      <c r="AFT93" s="135" t="s">
        <v>1282</v>
      </c>
      <c r="AFU93" s="135">
        <v>0.17699360933592662</v>
      </c>
      <c r="AFV93" s="135">
        <v>0.19106169746320076</v>
      </c>
      <c r="AFW93" s="135" t="s">
        <v>1282</v>
      </c>
      <c r="AFX93" s="135" t="s">
        <v>158</v>
      </c>
      <c r="AFY93" s="135" t="s">
        <v>158</v>
      </c>
      <c r="AFZ93" s="135" t="s">
        <v>158</v>
      </c>
      <c r="AGA93" s="135" t="s">
        <v>158</v>
      </c>
      <c r="AGB93" s="135" t="s">
        <v>158</v>
      </c>
      <c r="AGC93" s="135" t="s">
        <v>158</v>
      </c>
      <c r="AGD93" s="135" t="s">
        <v>158</v>
      </c>
      <c r="AGE93" s="135" t="s">
        <v>158</v>
      </c>
      <c r="AGF93" s="135" t="s">
        <v>158</v>
      </c>
      <c r="AGG93" s="135" t="s">
        <v>158</v>
      </c>
      <c r="AGH93" s="135" t="s">
        <v>158</v>
      </c>
      <c r="AGI93" s="135" t="s">
        <v>158</v>
      </c>
      <c r="AGJ93" s="135" t="s">
        <v>158</v>
      </c>
      <c r="AGK93" s="135" t="s">
        <v>158</v>
      </c>
      <c r="AGL93" s="135" t="s">
        <v>158</v>
      </c>
    </row>
    <row r="94" spans="1:870" x14ac:dyDescent="0.2">
      <c r="A94" s="7">
        <v>92</v>
      </c>
      <c r="B94" s="1" t="s">
        <v>301</v>
      </c>
      <c r="C94" s="1" t="s">
        <v>302</v>
      </c>
      <c r="D94" s="94">
        <v>1</v>
      </c>
      <c r="E94" s="95">
        <v>1.03</v>
      </c>
      <c r="F94" s="57">
        <v>4.12</v>
      </c>
      <c r="G94" s="58" t="s">
        <v>159</v>
      </c>
      <c r="H94" s="58">
        <v>4.12</v>
      </c>
      <c r="I94" s="226" t="s">
        <v>5</v>
      </c>
      <c r="J94" s="58" t="s">
        <v>159</v>
      </c>
      <c r="K94" s="58" t="s">
        <v>1284</v>
      </c>
      <c r="L94" s="226" t="s">
        <v>303</v>
      </c>
      <c r="M94" s="151">
        <v>4.0600000000000005</v>
      </c>
      <c r="N94" s="124">
        <v>3.6</v>
      </c>
      <c r="O94" s="124">
        <v>3.6</v>
      </c>
      <c r="P94" s="124">
        <v>3.49</v>
      </c>
      <c r="Q94" s="124">
        <v>3.28</v>
      </c>
      <c r="R94" s="124">
        <v>3.05</v>
      </c>
      <c r="S94" s="124">
        <v>2.88</v>
      </c>
      <c r="T94" s="124">
        <v>2.72</v>
      </c>
      <c r="U94" s="124">
        <v>2.56</v>
      </c>
      <c r="V94" s="143">
        <v>2.39</v>
      </c>
      <c r="W94" s="124">
        <v>2.19</v>
      </c>
      <c r="X94" s="124">
        <v>2.0499999999999998</v>
      </c>
      <c r="Y94" s="124">
        <v>1.96</v>
      </c>
      <c r="Z94" s="124">
        <v>1.96</v>
      </c>
      <c r="AA94" s="124">
        <v>1.92</v>
      </c>
      <c r="AB94" s="124">
        <v>1.74</v>
      </c>
      <c r="AC94" s="124">
        <v>1.5</v>
      </c>
      <c r="AD94" s="124">
        <v>1.32</v>
      </c>
      <c r="AE94" s="124">
        <v>1.1000000000000001</v>
      </c>
      <c r="AF94" s="124">
        <v>0.84</v>
      </c>
      <c r="AG94" s="124">
        <v>0.72499999999999998</v>
      </c>
      <c r="AH94" s="137">
        <v>0.62</v>
      </c>
      <c r="AI94" s="137">
        <v>0.5</v>
      </c>
      <c r="AJ94" s="137">
        <v>0.435</v>
      </c>
      <c r="AK94" s="137">
        <v>0.4</v>
      </c>
      <c r="AL94" s="137">
        <v>0.37</v>
      </c>
      <c r="AM94" s="137">
        <v>0.32500000000000001</v>
      </c>
      <c r="AN94" s="137">
        <v>0.31</v>
      </c>
      <c r="AO94" s="137">
        <v>0.28999999999999998</v>
      </c>
      <c r="AP94" s="137">
        <v>0.28000000000000003</v>
      </c>
      <c r="AQ94" s="137">
        <v>0.26</v>
      </c>
      <c r="AR94" s="137">
        <v>0.25</v>
      </c>
      <c r="AS94" s="137">
        <v>0.25</v>
      </c>
      <c r="AT94" s="137">
        <v>0.22</v>
      </c>
      <c r="AU94" s="137">
        <v>0.19</v>
      </c>
      <c r="AV94" s="137">
        <v>0.18</v>
      </c>
      <c r="AW94" s="137">
        <v>0.17249999999999999</v>
      </c>
      <c r="AX94" s="137">
        <v>0.17</v>
      </c>
      <c r="AY94" s="137">
        <v>0.17</v>
      </c>
      <c r="AZ94" s="137">
        <v>0.16</v>
      </c>
      <c r="BA94" s="137">
        <v>0.15166666666666667</v>
      </c>
      <c r="BB94" s="137">
        <v>0.14166666666666666</v>
      </c>
      <c r="BC94" s="137">
        <v>0.11916666666666666</v>
      </c>
      <c r="BD94" s="137">
        <v>0.10333333333333333</v>
      </c>
      <c r="BE94" s="137">
        <v>0.08</v>
      </c>
      <c r="BF94" s="137">
        <v>7.166666666666667E-2</v>
      </c>
      <c r="BG94" s="137">
        <v>6.7916666666666667E-2</v>
      </c>
      <c r="BH94" s="137">
        <v>6.2083333333333331E-2</v>
      </c>
      <c r="BI94" s="137">
        <v>5.0416666666666665E-2</v>
      </c>
      <c r="BJ94" s="137">
        <v>4.3750000000000004E-2</v>
      </c>
      <c r="BK94" s="137">
        <v>4.0416666666666663E-2</v>
      </c>
      <c r="BL94" s="137">
        <v>3.4999999999999996E-2</v>
      </c>
      <c r="BM94" s="126">
        <v>0.12777777777777799</v>
      </c>
      <c r="BN94" s="125">
        <v>0</v>
      </c>
      <c r="BO94" s="125">
        <v>3.1518624641833748E-2</v>
      </c>
      <c r="BP94" s="125">
        <v>6.4024390243902607E-2</v>
      </c>
      <c r="BQ94" s="125">
        <v>7.5409836065573721E-2</v>
      </c>
      <c r="BR94" s="125">
        <v>5.9027777777777679E-2</v>
      </c>
      <c r="BS94" s="125">
        <v>5.8823529411764497E-2</v>
      </c>
      <c r="BT94" s="125">
        <v>6.25E-2</v>
      </c>
      <c r="BU94" s="125">
        <v>7.1129707112970619E-2</v>
      </c>
      <c r="BV94" s="125">
        <v>9.1324200913242004E-2</v>
      </c>
      <c r="BW94" s="125">
        <v>6.8292682926829329E-2</v>
      </c>
      <c r="BX94" s="125">
        <v>4.5918367346938771E-2</v>
      </c>
      <c r="BY94" s="125">
        <v>0</v>
      </c>
      <c r="BZ94" s="125">
        <v>2.0833333333333259E-2</v>
      </c>
      <c r="CA94" s="125">
        <v>0.10344827586206895</v>
      </c>
      <c r="CB94" s="125">
        <v>0.15999999999999992</v>
      </c>
      <c r="CC94" s="125">
        <v>0.13636363636363624</v>
      </c>
      <c r="CD94" s="125">
        <v>0.19999999999999996</v>
      </c>
      <c r="CE94" s="125">
        <v>0.30952380952380976</v>
      </c>
      <c r="CF94" s="125">
        <v>0.15862068965517251</v>
      </c>
      <c r="CG94" s="125">
        <v>0.16935483870967749</v>
      </c>
      <c r="CH94" s="125">
        <v>0.24</v>
      </c>
      <c r="CI94" s="125">
        <v>0.14942528735632177</v>
      </c>
      <c r="CJ94" s="125">
        <v>8.7499999999999911E-2</v>
      </c>
      <c r="CK94" s="125">
        <v>8.1081081081081141E-2</v>
      </c>
      <c r="CL94" s="125">
        <v>0.13846153846153841</v>
      </c>
      <c r="CM94" s="125">
        <v>4.8387096774193505E-2</v>
      </c>
      <c r="CN94" s="125">
        <v>6.8965517241379448E-2</v>
      </c>
      <c r="CO94" s="125">
        <v>3.5714285714285587E-2</v>
      </c>
      <c r="CP94" s="125">
        <v>7.6923076923077094E-2</v>
      </c>
      <c r="CQ94" s="125">
        <v>4.0000000000000036E-2</v>
      </c>
      <c r="CR94" s="125">
        <v>0</v>
      </c>
      <c r="CS94" s="125">
        <v>0.13636363636363646</v>
      </c>
      <c r="CT94" s="125">
        <v>0.15789473684210531</v>
      </c>
      <c r="CU94" s="125">
        <v>5.555555555555558E-2</v>
      </c>
      <c r="CV94" s="125">
        <v>4.3478260869565188E-2</v>
      </c>
      <c r="CW94" s="125">
        <v>1.4705882352941124E-2</v>
      </c>
      <c r="CX94" s="125">
        <v>0</v>
      </c>
      <c r="CY94" s="125">
        <v>6.25E-2</v>
      </c>
      <c r="CZ94" s="125">
        <v>5.4945054945054972E-2</v>
      </c>
      <c r="DA94" s="125">
        <v>7.0588235294117618E-2</v>
      </c>
      <c r="DB94" s="125">
        <v>0.18881118881118897</v>
      </c>
      <c r="DC94" s="125">
        <v>0.15322580645161277</v>
      </c>
      <c r="DD94" s="125">
        <v>0.29166666666666674</v>
      </c>
      <c r="DE94" s="125">
        <v>0.11627906976744184</v>
      </c>
      <c r="DF94" s="125">
        <v>5.5214723926380493E-2</v>
      </c>
      <c r="DG94" s="125">
        <v>9.3959731543624248E-2</v>
      </c>
      <c r="DH94" s="125">
        <v>0.23140495867768585</v>
      </c>
      <c r="DI94" s="125">
        <v>0.15238095238095228</v>
      </c>
      <c r="DJ94" s="125">
        <v>8.2474226804123862E-2</v>
      </c>
      <c r="DK94" s="125">
        <v>0.15476190476190488</v>
      </c>
      <c r="DL94" s="127">
        <v>4.4489248680481354E-2</v>
      </c>
      <c r="DM94" s="128">
        <v>3.9228507330124465E-2</v>
      </c>
      <c r="DN94" s="128">
        <v>4.8051254671649758E-2</v>
      </c>
      <c r="DO94" s="128">
        <v>4.5472312703583068E-2</v>
      </c>
      <c r="DP94" s="128">
        <v>3.9413602499399181E-2</v>
      </c>
      <c r="DQ94" s="128">
        <v>3.5672514619883036E-2</v>
      </c>
      <c r="DR94" s="128">
        <v>3.7218919617472215E-2</v>
      </c>
      <c r="DS94" s="128">
        <v>4.0165386887182519E-2</v>
      </c>
      <c r="DT94" s="128">
        <v>3.4165220872814622E-2</v>
      </c>
      <c r="DU94" s="128">
        <v>3.5805243445692886E-2</v>
      </c>
      <c r="DV94" s="128">
        <v>3.7289289971053977E-2</v>
      </c>
      <c r="DW94" s="128">
        <v>3.3453002610966051E-2</v>
      </c>
      <c r="DX94" s="128">
        <v>3.3962918038468203E-2</v>
      </c>
      <c r="DY94" s="128">
        <v>3.9254956939715605E-2</v>
      </c>
      <c r="DZ94" s="128">
        <v>3.6564463911635876E-2</v>
      </c>
      <c r="EA94" s="128">
        <v>3.1792435592910652E-2</v>
      </c>
      <c r="EB94" s="128">
        <v>2.8095148904289192E-2</v>
      </c>
      <c r="EC94" s="128">
        <v>2.6506024096385545E-2</v>
      </c>
      <c r="ED94" s="128">
        <v>2.663438256658596E-2</v>
      </c>
      <c r="EE94" s="128">
        <v>2.4925816023738868E-2</v>
      </c>
      <c r="EF94" s="128">
        <v>2.5800711743772239E-2</v>
      </c>
      <c r="EG94" s="128">
        <v>2.4438312968072525E-2</v>
      </c>
      <c r="EH94" s="128">
        <v>2.1758050478677109E-2</v>
      </c>
      <c r="EI94" s="128">
        <v>2.3577235772357725E-2</v>
      </c>
      <c r="EJ94" s="128">
        <v>1.7897091722595078E-2</v>
      </c>
      <c r="EK94" s="128">
        <v>2.1350259665320257E-2</v>
      </c>
      <c r="EL94" s="128">
        <v>2.7083333333333334E-2</v>
      </c>
      <c r="EM94" s="127">
        <v>5.1350076973841245E-2</v>
      </c>
      <c r="EN94" s="128">
        <v>4.5737170200522155E-2</v>
      </c>
      <c r="EO94" s="128">
        <v>5.9840425531914897E-2</v>
      </c>
      <c r="EP94" s="128">
        <v>4.8091497864131194E-2</v>
      </c>
      <c r="EQ94" s="128">
        <v>4.2954426401257198E-2</v>
      </c>
      <c r="ER94" s="128">
        <v>3.8636939447681783E-2</v>
      </c>
      <c r="ES94" s="128">
        <v>4.4070390206579955E-2</v>
      </c>
      <c r="ET94" s="128">
        <v>4.352696431429029E-2</v>
      </c>
      <c r="EU94" s="128">
        <v>3.7730287398673547E-2</v>
      </c>
      <c r="EV94" s="128">
        <v>4.0067057837384748E-2</v>
      </c>
      <c r="EW94" s="128">
        <v>4.0896358543417367E-2</v>
      </c>
      <c r="EX94" s="128">
        <v>3.7211835178798322E-2</v>
      </c>
      <c r="EY94" s="128">
        <v>3.8236441669918068E-2</v>
      </c>
      <c r="EZ94" s="128">
        <v>4.9135121584356983E-2</v>
      </c>
      <c r="FA94" s="128">
        <v>4.2553191489361701E-2</v>
      </c>
      <c r="FB94" s="128">
        <v>3.3564814814814811E-2</v>
      </c>
      <c r="FC94" s="128">
        <v>3.1685678073510769E-2</v>
      </c>
      <c r="FD94" s="128">
        <v>3.1830238726790451E-2</v>
      </c>
      <c r="FE94" s="128">
        <v>3.0496257277515943E-2</v>
      </c>
      <c r="FF94" s="128">
        <v>2.8552005438477225E-2</v>
      </c>
      <c r="FG94" s="128">
        <v>2.9292929292929291E-2</v>
      </c>
      <c r="FH94" s="128">
        <v>2.7641551493535445E-2</v>
      </c>
      <c r="FI94" s="128">
        <v>2.7901785714285712E-2</v>
      </c>
      <c r="FJ94" s="128">
        <v>2.6769230769230767E-2</v>
      </c>
      <c r="FK94" s="128">
        <v>2.365464222353637E-2</v>
      </c>
      <c r="FL94" s="128">
        <v>2.5238744884038197E-2</v>
      </c>
      <c r="FM94" s="128">
        <v>3.7015945330296132E-2</v>
      </c>
      <c r="FN94" s="127">
        <v>6.4250673971116931E-2</v>
      </c>
      <c r="FO94" s="128">
        <v>5.338869939196203E-2</v>
      </c>
      <c r="FP94" s="128">
        <v>7.7619663648124185E-2</v>
      </c>
      <c r="FQ94" s="128">
        <v>5.1957719219889835E-2</v>
      </c>
      <c r="FR94" s="128">
        <v>4.9427365883062083E-2</v>
      </c>
      <c r="FS94" s="128">
        <v>4.1604146773973533E-2</v>
      </c>
      <c r="FT94" s="128">
        <v>5.6282978307602108E-2</v>
      </c>
      <c r="FU94" s="128">
        <v>5.1711026615969581E-2</v>
      </c>
      <c r="FV94" s="128">
        <v>4.2723631508678236E-2</v>
      </c>
      <c r="FW94" s="128">
        <v>4.3375680580762251E-2</v>
      </c>
      <c r="FX94" s="128">
        <v>4.357341822522881E-2</v>
      </c>
      <c r="FY94" s="128">
        <v>4.3121581825830875E-2</v>
      </c>
      <c r="FZ94" s="128">
        <v>4.4424297370806894E-2</v>
      </c>
      <c r="GA94" s="128">
        <v>8.1700708628595256E-2</v>
      </c>
      <c r="GB94" s="128">
        <v>6.710940230688571E-2</v>
      </c>
      <c r="GC94" s="128">
        <v>3.7259100642398284E-2</v>
      </c>
      <c r="GD94" s="128">
        <v>3.6101083032490974E-2</v>
      </c>
      <c r="GE94" s="128">
        <v>3.4170333937354386E-2</v>
      </c>
      <c r="GF94" s="128">
        <v>3.3992583436341164E-2</v>
      </c>
      <c r="GG94" s="128">
        <v>3.4369885433715219E-2</v>
      </c>
      <c r="GH94" s="128">
        <v>3.4507377439314611E-2</v>
      </c>
      <c r="GI94" s="128">
        <v>3.3243967828418236E-2</v>
      </c>
      <c r="GJ94" s="128">
        <v>3.8372985418265546E-2</v>
      </c>
      <c r="GK94" s="128">
        <v>3.0419580419580417E-2</v>
      </c>
      <c r="GL94" s="128">
        <v>3.5087719298245612E-2</v>
      </c>
      <c r="GM94" s="128">
        <v>3.3605812897366034E-2</v>
      </c>
      <c r="GN94" s="128">
        <v>4.3859649122807015E-2</v>
      </c>
      <c r="GO94" s="109">
        <v>8.02</v>
      </c>
      <c r="GP94" s="141">
        <v>7.7</v>
      </c>
      <c r="GQ94" s="141">
        <v>5.3</v>
      </c>
      <c r="GR94" s="141">
        <v>6.68</v>
      </c>
      <c r="GS94" s="141">
        <v>6.82</v>
      </c>
      <c r="GT94" s="141">
        <v>6.49</v>
      </c>
      <c r="GU94" s="141">
        <v>5.77</v>
      </c>
      <c r="GV94" s="129">
        <v>5.67</v>
      </c>
      <c r="GW94" s="129">
        <v>5.66</v>
      </c>
      <c r="GX94" s="129">
        <v>5.1100000000000003</v>
      </c>
      <c r="GY94" s="129">
        <v>5.18</v>
      </c>
      <c r="GZ94" s="129">
        <v>4.53</v>
      </c>
      <c r="HA94" s="129">
        <v>3.91</v>
      </c>
      <c r="HB94" s="129">
        <v>3.31</v>
      </c>
      <c r="HC94" s="129">
        <v>3.05</v>
      </c>
      <c r="HD94" s="129">
        <v>4.01</v>
      </c>
      <c r="HE94" s="129" t="s">
        <v>158</v>
      </c>
      <c r="HF94" s="231" t="s">
        <v>158</v>
      </c>
      <c r="HG94" s="231" t="s">
        <v>158</v>
      </c>
      <c r="HH94" s="231" t="s">
        <v>158</v>
      </c>
      <c r="HI94" s="231" t="s">
        <v>158</v>
      </c>
      <c r="HJ94" s="231" t="s">
        <v>158</v>
      </c>
      <c r="HK94" s="231" t="s">
        <v>158</v>
      </c>
      <c r="HL94" s="231" t="s">
        <v>158</v>
      </c>
      <c r="HM94" s="231" t="s">
        <v>158</v>
      </c>
      <c r="HN94" s="231" t="s">
        <v>158</v>
      </c>
      <c r="HO94" s="231" t="s">
        <v>158</v>
      </c>
      <c r="HP94" s="232">
        <v>7.8790522443890278</v>
      </c>
      <c r="HQ94" s="131">
        <v>7.1571429870129863</v>
      </c>
      <c r="HR94" s="131">
        <v>8.7509433962264165</v>
      </c>
      <c r="HS94" s="131">
        <v>9.9341317365269468</v>
      </c>
      <c r="HT94" s="131">
        <v>10.118768328445748</v>
      </c>
      <c r="HU94" s="131">
        <v>10.662557781201849</v>
      </c>
      <c r="HV94" s="131">
        <v>8.8682842287694985</v>
      </c>
      <c r="HW94" s="131">
        <v>9.2768959435626108</v>
      </c>
      <c r="HX94" s="131">
        <v>10.586572438162545</v>
      </c>
      <c r="HY94" s="131">
        <v>10.234833659491192</v>
      </c>
      <c r="HZ94" s="131">
        <v>9.1776061776061777</v>
      </c>
      <c r="IA94" s="131">
        <v>10.818984547461367</v>
      </c>
      <c r="IB94" s="131">
        <v>11.28388746803069</v>
      </c>
      <c r="IC94" s="131">
        <v>7.2477341389728087</v>
      </c>
      <c r="ID94" s="131">
        <v>11.557377049180328</v>
      </c>
      <c r="IE94" s="131">
        <v>11.645885286783043</v>
      </c>
      <c r="IF94" s="131" t="s">
        <v>158</v>
      </c>
      <c r="IG94" s="131" t="s">
        <v>158</v>
      </c>
      <c r="IH94" s="131" t="s">
        <v>158</v>
      </c>
      <c r="II94" s="131" t="s">
        <v>158</v>
      </c>
      <c r="IJ94" s="131" t="s">
        <v>158</v>
      </c>
      <c r="IK94" s="131" t="s">
        <v>158</v>
      </c>
      <c r="IL94" s="131" t="s">
        <v>158</v>
      </c>
      <c r="IM94" s="131" t="s">
        <v>158</v>
      </c>
      <c r="IN94" s="131" t="s">
        <v>158</v>
      </c>
      <c r="IO94" s="131" t="s">
        <v>158</v>
      </c>
      <c r="IP94" s="131" t="s">
        <v>158</v>
      </c>
      <c r="IQ94" s="130">
        <v>10.21366902117216</v>
      </c>
      <c r="IR94" s="131">
        <v>9.7790701241558438</v>
      </c>
      <c r="IS94" s="131">
        <v>11.671810869811321</v>
      </c>
      <c r="IT94" s="131">
        <v>10.758045661676647</v>
      </c>
      <c r="IU94" s="131">
        <v>11.487650570381231</v>
      </c>
      <c r="IV94" s="131">
        <v>11.930128483821264</v>
      </c>
      <c r="IW94" s="131">
        <v>10.902476748700174</v>
      </c>
      <c r="IX94" s="131">
        <v>11.26226455026455</v>
      </c>
      <c r="IY94" s="131">
        <v>11.909774330388691</v>
      </c>
      <c r="IZ94" s="131">
        <v>11.377464700587083</v>
      </c>
      <c r="JA94" s="131">
        <v>10.16638322007722</v>
      </c>
      <c r="JB94" s="131">
        <v>12.345663701986755</v>
      </c>
      <c r="JC94" s="131">
        <v>12.816900255754476</v>
      </c>
      <c r="JD94" s="131">
        <v>11.329353474320241</v>
      </c>
      <c r="JE94" s="131">
        <v>15.708821232786885</v>
      </c>
      <c r="JF94" s="131">
        <v>12.959090369077307</v>
      </c>
      <c r="JG94" s="131" t="s">
        <v>158</v>
      </c>
      <c r="JH94" s="131" t="s">
        <v>158</v>
      </c>
      <c r="JI94" s="131" t="s">
        <v>158</v>
      </c>
      <c r="JJ94" s="131" t="s">
        <v>158</v>
      </c>
      <c r="JK94" s="131" t="s">
        <v>158</v>
      </c>
      <c r="JL94" s="131" t="s">
        <v>158</v>
      </c>
      <c r="JM94" s="131" t="s">
        <v>158</v>
      </c>
      <c r="JN94" s="131" t="s">
        <v>158</v>
      </c>
      <c r="JO94" s="131" t="s">
        <v>158</v>
      </c>
      <c r="JP94" s="131" t="s">
        <v>158</v>
      </c>
      <c r="JQ94" s="131" t="s">
        <v>158</v>
      </c>
      <c r="JR94" s="130">
        <v>11.845386533665836</v>
      </c>
      <c r="JS94" s="131">
        <v>10.793506623376622</v>
      </c>
      <c r="JT94" s="131">
        <v>14.481132075471699</v>
      </c>
      <c r="JU94" s="131">
        <v>11.450598802395209</v>
      </c>
      <c r="JV94" s="131">
        <v>12.5366568914956</v>
      </c>
      <c r="JW94" s="131">
        <v>12.919876733436054</v>
      </c>
      <c r="JX94" s="131">
        <v>12.564991334488736</v>
      </c>
      <c r="JY94" s="131">
        <v>12.552028218694886</v>
      </c>
      <c r="JZ94" s="131">
        <v>13.238515901060072</v>
      </c>
      <c r="KA94" s="131">
        <v>12.544031311154598</v>
      </c>
      <c r="KB94" s="131">
        <v>11.036679536679538</v>
      </c>
      <c r="KC94" s="131">
        <v>13.527593818984547</v>
      </c>
      <c r="KD94" s="131">
        <v>14.258312020460357</v>
      </c>
      <c r="KE94" s="131">
        <v>14.861027190332326</v>
      </c>
      <c r="KF94" s="131">
        <v>17.540983606557379</v>
      </c>
      <c r="KG94" s="131">
        <v>13.648379052369076</v>
      </c>
      <c r="KH94" s="131" t="s">
        <v>158</v>
      </c>
      <c r="KI94" s="131" t="s">
        <v>158</v>
      </c>
      <c r="KJ94" s="131" t="s">
        <v>158</v>
      </c>
      <c r="KK94" s="131" t="s">
        <v>158</v>
      </c>
      <c r="KL94" s="131" t="s">
        <v>158</v>
      </c>
      <c r="KM94" s="131" t="s">
        <v>158</v>
      </c>
      <c r="KN94" s="131" t="s">
        <v>158</v>
      </c>
      <c r="KO94" s="131" t="s">
        <v>158</v>
      </c>
      <c r="KP94" s="131" t="s">
        <v>158</v>
      </c>
      <c r="KQ94" s="131" t="s">
        <v>158</v>
      </c>
      <c r="KR94" s="131" t="s">
        <v>158</v>
      </c>
      <c r="KS94" s="116">
        <v>25.978315262718933</v>
      </c>
      <c r="KT94" s="132">
        <v>24.924217462932454</v>
      </c>
      <c r="KU94" s="132">
        <v>24.869670152855992</v>
      </c>
      <c r="KV94" s="132">
        <v>24.287769784172664</v>
      </c>
      <c r="KW94" s="132">
        <v>22.958502847843775</v>
      </c>
      <c r="KX94" s="132">
        <v>21.870809484873263</v>
      </c>
      <c r="KY94" s="132">
        <v>21.154975530179446</v>
      </c>
      <c r="KZ94" s="132">
        <v>19.191558441558442</v>
      </c>
      <c r="LA94" s="132">
        <v>18.965630114566284</v>
      </c>
      <c r="LB94" s="132">
        <v>17.09098428453267</v>
      </c>
      <c r="LC94" s="132">
        <v>17.209482758620691</v>
      </c>
      <c r="LD94" s="132">
        <v>15.602888086642599</v>
      </c>
      <c r="LE94" s="132" t="s">
        <v>158</v>
      </c>
      <c r="LF94" s="132" t="s">
        <v>158</v>
      </c>
      <c r="LG94" s="132" t="s">
        <v>158</v>
      </c>
      <c r="LH94" s="132" t="s">
        <v>158</v>
      </c>
      <c r="LI94" s="132" t="s">
        <v>158</v>
      </c>
      <c r="LJ94" s="132" t="s">
        <v>158</v>
      </c>
      <c r="LK94" s="132" t="s">
        <v>158</v>
      </c>
      <c r="LL94" s="132" t="s">
        <v>158</v>
      </c>
      <c r="LM94" s="132" t="s">
        <v>158</v>
      </c>
      <c r="LN94" s="132" t="s">
        <v>158</v>
      </c>
      <c r="LO94" s="132" t="s">
        <v>158</v>
      </c>
      <c r="LP94" s="132" t="s">
        <v>158</v>
      </c>
      <c r="LQ94" s="132" t="s">
        <v>158</v>
      </c>
      <c r="LR94" s="132" t="s">
        <v>158</v>
      </c>
      <c r="LS94" s="132" t="s">
        <v>158</v>
      </c>
      <c r="LT94" s="130">
        <v>2.4324132785732631</v>
      </c>
      <c r="LU94" s="131">
        <v>2.2111025584638773</v>
      </c>
      <c r="LV94" s="131">
        <v>1.864922201015754</v>
      </c>
      <c r="LW94" s="131">
        <v>2.7322393364928907</v>
      </c>
      <c r="LX94" s="131">
        <v>3.0058580238162746</v>
      </c>
      <c r="LY94" s="131">
        <v>3.1640346941827429</v>
      </c>
      <c r="LZ94" s="131">
        <v>2.4188163170882171</v>
      </c>
      <c r="MA94" s="131">
        <v>2.7407883606834713</v>
      </c>
      <c r="MB94" s="131">
        <v>3.1593993786675871</v>
      </c>
      <c r="MC94" s="131">
        <v>3.0600929197115621</v>
      </c>
      <c r="MD94" s="131">
        <v>2.7624304964183737</v>
      </c>
      <c r="ME94" s="131">
        <v>3.1410851457658491</v>
      </c>
      <c r="MF94" s="131" t="s">
        <v>158</v>
      </c>
      <c r="MG94" s="131" t="s">
        <v>158</v>
      </c>
      <c r="MH94" s="131" t="s">
        <v>158</v>
      </c>
      <c r="MI94" s="131" t="s">
        <v>158</v>
      </c>
      <c r="MJ94" s="131" t="s">
        <v>158</v>
      </c>
      <c r="MK94" s="131" t="s">
        <v>158</v>
      </c>
      <c r="ML94" s="131" t="s">
        <v>158</v>
      </c>
      <c r="MM94" s="131" t="s">
        <v>158</v>
      </c>
      <c r="MN94" s="131" t="s">
        <v>158</v>
      </c>
      <c r="MO94" s="131" t="s">
        <v>158</v>
      </c>
      <c r="MP94" s="131" t="s">
        <v>158</v>
      </c>
      <c r="MQ94" s="131" t="s">
        <v>158</v>
      </c>
      <c r="MR94" s="131" t="s">
        <v>158</v>
      </c>
      <c r="MS94" s="131" t="s">
        <v>158</v>
      </c>
      <c r="MT94" s="131" t="s">
        <v>158</v>
      </c>
      <c r="MU94" s="130">
        <v>3.1531538793569753</v>
      </c>
      <c r="MV94" s="131">
        <v>3.0211114980033047</v>
      </c>
      <c r="MW94" s="131">
        <v>2.4873911567699674</v>
      </c>
      <c r="MX94" s="131">
        <v>2.9588449519490516</v>
      </c>
      <c r="MY94" s="131">
        <v>3.412495031110363</v>
      </c>
      <c r="MZ94" s="131">
        <v>3.5401768697016602</v>
      </c>
      <c r="NA94" s="131">
        <v>2.9736404445496607</v>
      </c>
      <c r="NB94" s="131">
        <v>3.3273504178649973</v>
      </c>
      <c r="NC94" s="131">
        <v>3.5542885895590266</v>
      </c>
      <c r="ND94" s="131">
        <v>3.4017259422920199</v>
      </c>
      <c r="NE94" s="131">
        <v>3.060049265781696</v>
      </c>
      <c r="NF94" s="131">
        <v>3.5843272257959278</v>
      </c>
      <c r="NG94" s="131" t="s">
        <v>158</v>
      </c>
      <c r="NH94" s="131" t="s">
        <v>158</v>
      </c>
      <c r="NI94" s="131" t="s">
        <v>158</v>
      </c>
      <c r="NJ94" s="131" t="s">
        <v>158</v>
      </c>
      <c r="NK94" s="131" t="s">
        <v>158</v>
      </c>
      <c r="NL94" s="131" t="s">
        <v>158</v>
      </c>
      <c r="NM94" s="131" t="s">
        <v>158</v>
      </c>
      <c r="NN94" s="131" t="s">
        <v>158</v>
      </c>
      <c r="NO94" s="131" t="s">
        <v>158</v>
      </c>
      <c r="NP94" s="131" t="s">
        <v>158</v>
      </c>
      <c r="NQ94" s="131" t="s">
        <v>158</v>
      </c>
      <c r="NR94" s="131" t="s">
        <v>158</v>
      </c>
      <c r="NS94" s="131" t="s">
        <v>158</v>
      </c>
      <c r="NT94" s="131" t="s">
        <v>158</v>
      </c>
      <c r="NU94" s="131" t="s">
        <v>158</v>
      </c>
      <c r="NV94" s="130">
        <v>3.6568961088994478</v>
      </c>
      <c r="NW94" s="131">
        <v>3.3345079388591445</v>
      </c>
      <c r="NX94" s="131">
        <v>3.0860883770581959</v>
      </c>
      <c r="NY94" s="131">
        <v>3.1493216824644543</v>
      </c>
      <c r="NZ94" s="131">
        <v>3.7241104337964277</v>
      </c>
      <c r="OA94" s="131">
        <v>3.8338772992373258</v>
      </c>
      <c r="OB94" s="131">
        <v>3.4270897594077732</v>
      </c>
      <c r="OC94" s="131">
        <v>3.7084012857384536</v>
      </c>
      <c r="OD94" s="131">
        <v>3.9508310321021751</v>
      </c>
      <c r="OE94" s="131">
        <v>3.7505154140250689</v>
      </c>
      <c r="OF94" s="131">
        <v>3.3220057105645444</v>
      </c>
      <c r="OG94" s="131">
        <v>3.9274780194354468</v>
      </c>
      <c r="OH94" s="131" t="s">
        <v>158</v>
      </c>
      <c r="OI94" s="131" t="s">
        <v>158</v>
      </c>
      <c r="OJ94" s="131" t="s">
        <v>158</v>
      </c>
      <c r="OK94" s="131" t="s">
        <v>158</v>
      </c>
      <c r="OL94" s="131" t="s">
        <v>158</v>
      </c>
      <c r="OM94" s="131" t="s">
        <v>158</v>
      </c>
      <c r="ON94" s="131" t="s">
        <v>158</v>
      </c>
      <c r="OO94" s="131" t="s">
        <v>158</v>
      </c>
      <c r="OP94" s="131" t="s">
        <v>158</v>
      </c>
      <c r="OQ94" s="131" t="s">
        <v>158</v>
      </c>
      <c r="OR94" s="131" t="s">
        <v>158</v>
      </c>
      <c r="OS94" s="131" t="s">
        <v>158</v>
      </c>
      <c r="OT94" s="131" t="s">
        <v>158</v>
      </c>
      <c r="OU94" s="131" t="s">
        <v>158</v>
      </c>
      <c r="OV94" s="131" t="s">
        <v>158</v>
      </c>
      <c r="OW94" s="378">
        <v>14.130942452043369</v>
      </c>
      <c r="OX94" s="132">
        <v>-10.549423393739703</v>
      </c>
      <c r="OY94" s="132">
        <v>45.586484312148031</v>
      </c>
      <c r="OZ94" s="132">
        <v>-9.6123101518784964</v>
      </c>
      <c r="PA94" s="132">
        <v>14.492270138323841</v>
      </c>
      <c r="PB94" s="132">
        <v>13.560098119378578</v>
      </c>
      <c r="PC94" s="132">
        <v>3.3433931484502448</v>
      </c>
      <c r="PD94" s="132">
        <v>11.239448051948052</v>
      </c>
      <c r="PE94" s="132">
        <v>4.0458265139116207</v>
      </c>
      <c r="PF94" s="132">
        <v>8.0595533498759302</v>
      </c>
      <c r="PG94" s="132">
        <v>6.9560344827586205</v>
      </c>
      <c r="PH94" s="132">
        <v>0.95938628158844763</v>
      </c>
      <c r="PI94" s="132" t="s">
        <v>158</v>
      </c>
      <c r="PJ94" s="132" t="s">
        <v>158</v>
      </c>
      <c r="PK94" s="132" t="s">
        <v>158</v>
      </c>
      <c r="PL94" s="132" t="s">
        <v>158</v>
      </c>
      <c r="PM94" s="132" t="s">
        <v>158</v>
      </c>
      <c r="PN94" s="132" t="s">
        <v>158</v>
      </c>
      <c r="PO94" s="132" t="s">
        <v>158</v>
      </c>
      <c r="PP94" s="132" t="s">
        <v>158</v>
      </c>
      <c r="PQ94" s="132" t="s">
        <v>158</v>
      </c>
      <c r="PR94" s="132" t="s">
        <v>158</v>
      </c>
      <c r="PS94" s="132" t="s">
        <v>158</v>
      </c>
      <c r="PT94" s="132" t="s">
        <v>158</v>
      </c>
      <c r="PU94" s="132" t="s">
        <v>158</v>
      </c>
      <c r="PV94" s="132" t="s">
        <v>158</v>
      </c>
      <c r="PW94" s="132" t="s">
        <v>158</v>
      </c>
      <c r="PX94" s="130">
        <v>4.4717469634067166</v>
      </c>
      <c r="PY94" s="131" t="s">
        <v>1282</v>
      </c>
      <c r="PZ94" s="131">
        <v>1.0174068191444303</v>
      </c>
      <c r="QA94" s="131" t="s">
        <v>1282</v>
      </c>
      <c r="QB94" s="131">
        <v>4.761848857447645</v>
      </c>
      <c r="QC94" s="131">
        <v>5.1032079112397488</v>
      </c>
      <c r="QD94" s="131">
        <v>15.304810929494998</v>
      </c>
      <c r="QE94" s="131">
        <v>4.6799451144652267</v>
      </c>
      <c r="QF94" s="131">
        <v>14.810323624595467</v>
      </c>
      <c r="QG94" s="131">
        <v>6.4891933497536947</v>
      </c>
      <c r="QH94" s="131">
        <v>6.8343536993431657</v>
      </c>
      <c r="QI94" s="131">
        <v>51.084741298212606</v>
      </c>
      <c r="QJ94" s="131" t="s">
        <v>158</v>
      </c>
      <c r="QK94" s="131" t="s">
        <v>158</v>
      </c>
      <c r="QL94" s="131" t="s">
        <v>158</v>
      </c>
      <c r="QM94" s="131" t="s">
        <v>158</v>
      </c>
      <c r="QN94" s="131" t="s">
        <v>158</v>
      </c>
      <c r="QO94" s="131" t="s">
        <v>158</v>
      </c>
      <c r="QP94" s="131" t="s">
        <v>158</v>
      </c>
      <c r="QQ94" s="131" t="s">
        <v>158</v>
      </c>
      <c r="QR94" s="131" t="s">
        <v>158</v>
      </c>
      <c r="QS94" s="131" t="s">
        <v>158</v>
      </c>
      <c r="QT94" s="131" t="s">
        <v>158</v>
      </c>
      <c r="QU94" s="131" t="s">
        <v>158</v>
      </c>
      <c r="QV94" s="131" t="s">
        <v>158</v>
      </c>
      <c r="QW94" s="131" t="s">
        <v>158</v>
      </c>
      <c r="QX94" s="131" t="s">
        <v>158</v>
      </c>
      <c r="QY94" s="130">
        <v>5.7967560074491571</v>
      </c>
      <c r="QZ94" s="131" t="s">
        <v>1282</v>
      </c>
      <c r="RA94" s="131">
        <v>1.3569942614222434</v>
      </c>
      <c r="RB94" s="131" t="s">
        <v>1282</v>
      </c>
      <c r="RC94" s="131">
        <v>5.4060389533327715</v>
      </c>
      <c r="RD94" s="131">
        <v>5.7098800597431261</v>
      </c>
      <c r="RE94" s="131">
        <v>18.815403408109294</v>
      </c>
      <c r="RF94" s="131">
        <v>5.6815103112587559</v>
      </c>
      <c r="RG94" s="131">
        <v>16.661446673062294</v>
      </c>
      <c r="RH94" s="131">
        <v>7.2136559057450746</v>
      </c>
      <c r="RI94" s="131">
        <v>7.570673378708638</v>
      </c>
      <c r="RJ94" s="131">
        <v>58.293366961015991</v>
      </c>
      <c r="RK94" s="131" t="s">
        <v>158</v>
      </c>
      <c r="RL94" s="131" t="s">
        <v>158</v>
      </c>
      <c r="RM94" s="131" t="s">
        <v>158</v>
      </c>
      <c r="RN94" s="131" t="s">
        <v>158</v>
      </c>
      <c r="RO94" s="131" t="s">
        <v>158</v>
      </c>
      <c r="RP94" s="131" t="s">
        <v>158</v>
      </c>
      <c r="RQ94" s="131" t="s">
        <v>158</v>
      </c>
      <c r="RR94" s="131" t="s">
        <v>158</v>
      </c>
      <c r="RS94" s="131" t="s">
        <v>158</v>
      </c>
      <c r="RT94" s="131" t="s">
        <v>158</v>
      </c>
      <c r="RU94" s="131" t="s">
        <v>158</v>
      </c>
      <c r="RV94" s="131" t="s">
        <v>158</v>
      </c>
      <c r="RW94" s="131" t="s">
        <v>158</v>
      </c>
      <c r="RX94" s="131" t="s">
        <v>158</v>
      </c>
      <c r="RY94" s="131" t="s">
        <v>158</v>
      </c>
      <c r="RZ94" s="130">
        <v>6.7228353892462964</v>
      </c>
      <c r="SA94" s="131" t="s">
        <v>1282</v>
      </c>
      <c r="SB94" s="131">
        <v>1.6836130523789354</v>
      </c>
      <c r="SC94" s="131" t="s">
        <v>1282</v>
      </c>
      <c r="SD94" s="131">
        <v>5.8996968165740276</v>
      </c>
      <c r="SE94" s="131">
        <v>6.1835835745296661</v>
      </c>
      <c r="SF94" s="131">
        <v>21.684557209075383</v>
      </c>
      <c r="SG94" s="131">
        <v>6.3321614790207263</v>
      </c>
      <c r="SH94" s="131">
        <v>18.520319579288024</v>
      </c>
      <c r="SI94" s="131">
        <v>7.9532943349753689</v>
      </c>
      <c r="SJ94" s="131">
        <v>8.2187631676787714</v>
      </c>
      <c r="SK94" s="131">
        <v>63.87416745061148</v>
      </c>
      <c r="SL94" s="131" t="s">
        <v>158</v>
      </c>
      <c r="SM94" s="131" t="s">
        <v>158</v>
      </c>
      <c r="SN94" s="131" t="s">
        <v>158</v>
      </c>
      <c r="SO94" s="131" t="s">
        <v>158</v>
      </c>
      <c r="SP94" s="131" t="s">
        <v>158</v>
      </c>
      <c r="SQ94" s="131" t="s">
        <v>158</v>
      </c>
      <c r="SR94" s="131" t="s">
        <v>158</v>
      </c>
      <c r="SS94" s="131" t="s">
        <v>158</v>
      </c>
      <c r="ST94" s="131" t="s">
        <v>158</v>
      </c>
      <c r="SU94" s="131" t="s">
        <v>158</v>
      </c>
      <c r="SV94" s="131" t="s">
        <v>158</v>
      </c>
      <c r="SW94" s="131" t="s">
        <v>158</v>
      </c>
      <c r="SX94" s="131" t="s">
        <v>158</v>
      </c>
      <c r="SY94" s="131" t="s">
        <v>158</v>
      </c>
      <c r="SZ94" s="131" t="s">
        <v>158</v>
      </c>
      <c r="TA94" s="378">
        <v>13.654712260216847</v>
      </c>
      <c r="TB94" s="132">
        <v>-10.92998352553542</v>
      </c>
      <c r="TC94" s="132">
        <v>44.966210780370069</v>
      </c>
      <c r="TD94" s="132">
        <v>-9.7609912070343725</v>
      </c>
      <c r="TE94" s="132">
        <v>14.153783563873068</v>
      </c>
      <c r="TF94" s="132">
        <v>13.560098119378578</v>
      </c>
      <c r="TG94" s="132">
        <v>3.0595432300163132</v>
      </c>
      <c r="TH94" s="132">
        <v>11.010551948051948</v>
      </c>
      <c r="TI94" s="132">
        <v>3.8191489361702127</v>
      </c>
      <c r="TJ94" s="132">
        <v>7.9387923904052933</v>
      </c>
      <c r="TK94" s="132">
        <v>6.5818965517241379</v>
      </c>
      <c r="TL94" s="132">
        <v>0.62906137184115518</v>
      </c>
      <c r="TM94" s="132" t="s">
        <v>158</v>
      </c>
      <c r="TN94" s="132" t="s">
        <v>158</v>
      </c>
      <c r="TO94" s="132" t="s">
        <v>158</v>
      </c>
      <c r="TP94" s="132" t="s">
        <v>158</v>
      </c>
      <c r="TQ94" s="132" t="s">
        <v>158</v>
      </c>
      <c r="TR94" s="132" t="s">
        <v>158</v>
      </c>
      <c r="TS94" s="132" t="s">
        <v>158</v>
      </c>
      <c r="TT94" s="132" t="s">
        <v>158</v>
      </c>
      <c r="TU94" s="132" t="s">
        <v>158</v>
      </c>
      <c r="TV94" s="132" t="s">
        <v>158</v>
      </c>
      <c r="TW94" s="132" t="s">
        <v>158</v>
      </c>
      <c r="TX94" s="132" t="s">
        <v>158</v>
      </c>
      <c r="TY94" s="132" t="s">
        <v>158</v>
      </c>
      <c r="TZ94" s="132" t="s">
        <v>158</v>
      </c>
      <c r="UA94" s="132" t="s">
        <v>158</v>
      </c>
      <c r="UB94" s="235">
        <v>54.59</v>
      </c>
      <c r="UC94" s="236">
        <v>53.25</v>
      </c>
      <c r="UD94" s="236">
        <v>51.9</v>
      </c>
      <c r="UE94" s="236">
        <v>52.24</v>
      </c>
      <c r="UF94" s="236">
        <v>49.51</v>
      </c>
      <c r="UG94" s="236">
        <v>44.5</v>
      </c>
      <c r="UH94" s="236">
        <v>42.02</v>
      </c>
      <c r="UI94" s="236">
        <v>40.46</v>
      </c>
      <c r="UJ94" s="236">
        <v>36.36</v>
      </c>
      <c r="UK94" s="236">
        <v>32.36</v>
      </c>
      <c r="UL94" s="236">
        <v>29.76</v>
      </c>
      <c r="UM94" s="236">
        <v>26.05</v>
      </c>
      <c r="UN94" s="236" t="s">
        <v>5</v>
      </c>
      <c r="UO94" s="231" t="s">
        <v>5</v>
      </c>
      <c r="UP94" s="231" t="s">
        <v>5</v>
      </c>
      <c r="UQ94" s="231" t="s">
        <v>5</v>
      </c>
      <c r="UR94" s="231" t="s">
        <v>5</v>
      </c>
      <c r="US94" s="231" t="s">
        <v>5</v>
      </c>
      <c r="UT94" s="231" t="s">
        <v>5</v>
      </c>
      <c r="UU94" s="231" t="s">
        <v>5</v>
      </c>
      <c r="UV94" s="231" t="s">
        <v>5</v>
      </c>
      <c r="UW94" s="231" t="s">
        <v>5</v>
      </c>
      <c r="UX94" s="231" t="s">
        <v>5</v>
      </c>
      <c r="UY94" s="231" t="s">
        <v>5</v>
      </c>
      <c r="UZ94" s="231" t="s">
        <v>5</v>
      </c>
      <c r="VA94" s="231" t="s">
        <v>5</v>
      </c>
      <c r="VB94" s="231" t="s">
        <v>5</v>
      </c>
      <c r="VC94" s="130">
        <v>1.1575379854681973</v>
      </c>
      <c r="VD94" s="131">
        <v>1.2662910798122067</v>
      </c>
      <c r="VE94" s="131">
        <v>0.89364161849710988</v>
      </c>
      <c r="VF94" s="131">
        <v>1.2857963246554365</v>
      </c>
      <c r="VG94" s="131">
        <v>1.3403352858008484</v>
      </c>
      <c r="VH94" s="131">
        <v>1.6474157303370787</v>
      </c>
      <c r="VI94" s="131">
        <v>1.2177534507377439</v>
      </c>
      <c r="VJ94" s="131">
        <v>1.3000494315373208</v>
      </c>
      <c r="VK94" s="131">
        <v>1.647964796479648</v>
      </c>
      <c r="VL94" s="131">
        <v>1.7027194066749074</v>
      </c>
      <c r="VM94" s="131">
        <v>1.6888440860215053</v>
      </c>
      <c r="VN94" s="131">
        <v>1.8249520153550862</v>
      </c>
      <c r="VO94" s="131" t="s">
        <v>158</v>
      </c>
      <c r="VP94" s="131" t="s">
        <v>158</v>
      </c>
      <c r="VQ94" s="131" t="s">
        <v>158</v>
      </c>
      <c r="VR94" s="131" t="s">
        <v>158</v>
      </c>
      <c r="VS94" s="131" t="s">
        <v>158</v>
      </c>
      <c r="VT94" s="131" t="s">
        <v>158</v>
      </c>
      <c r="VU94" s="131" t="s">
        <v>158</v>
      </c>
      <c r="VV94" s="131" t="s">
        <v>158</v>
      </c>
      <c r="VW94" s="131" t="s">
        <v>158</v>
      </c>
      <c r="VX94" s="131" t="s">
        <v>158</v>
      </c>
      <c r="VY94" s="131" t="s">
        <v>158</v>
      </c>
      <c r="VZ94" s="131" t="s">
        <v>158</v>
      </c>
      <c r="WA94" s="131" t="s">
        <v>158</v>
      </c>
      <c r="WB94" s="131" t="s">
        <v>158</v>
      </c>
      <c r="WC94" s="131" t="s">
        <v>158</v>
      </c>
      <c r="WD94" s="130">
        <v>1.4483443861513106</v>
      </c>
      <c r="WE94" s="131">
        <v>1.4781332886669296</v>
      </c>
      <c r="WF94" s="131">
        <v>1.1591522157996146</v>
      </c>
      <c r="WG94" s="131">
        <v>1.3891653905053596</v>
      </c>
      <c r="WH94" s="131">
        <v>1.5423146839022419</v>
      </c>
      <c r="WI94" s="131">
        <v>1.7739325842696629</v>
      </c>
      <c r="WJ94" s="131">
        <v>1.555211803902903</v>
      </c>
      <c r="WK94" s="131">
        <v>1.5444883835887295</v>
      </c>
      <c r="WL94" s="131">
        <v>1.8660616061606159</v>
      </c>
      <c r="WM94" s="131">
        <v>1.8433250927070457</v>
      </c>
      <c r="WN94" s="131">
        <v>1.7993951612903223</v>
      </c>
      <c r="WO94" s="131">
        <v>2.1147792706333974</v>
      </c>
      <c r="WP94" s="131" t="s">
        <v>158</v>
      </c>
      <c r="WQ94" s="131" t="s">
        <v>158</v>
      </c>
      <c r="WR94" s="131" t="s">
        <v>158</v>
      </c>
      <c r="WS94" s="131" t="s">
        <v>158</v>
      </c>
      <c r="WT94" s="131" t="s">
        <v>158</v>
      </c>
      <c r="WU94" s="131" t="s">
        <v>158</v>
      </c>
      <c r="WV94" s="131" t="s">
        <v>158</v>
      </c>
      <c r="WW94" s="131" t="s">
        <v>158</v>
      </c>
      <c r="WX94" s="131" t="s">
        <v>158</v>
      </c>
      <c r="WY94" s="131" t="s">
        <v>158</v>
      </c>
      <c r="WZ94" s="131" t="s">
        <v>158</v>
      </c>
      <c r="XA94" s="131" t="s">
        <v>158</v>
      </c>
      <c r="XB94" s="131" t="s">
        <v>158</v>
      </c>
      <c r="XC94" s="131" t="s">
        <v>158</v>
      </c>
      <c r="XD94" s="131" t="s">
        <v>158</v>
      </c>
      <c r="XE94" s="130">
        <v>1.6716981724649786</v>
      </c>
      <c r="XF94" s="131">
        <v>1.7233802253521127</v>
      </c>
      <c r="XG94" s="131">
        <v>1.4435452793834298</v>
      </c>
      <c r="XH94" s="131">
        <v>1.4691807044410412</v>
      </c>
      <c r="XI94" s="131">
        <v>1.6808725509997982</v>
      </c>
      <c r="XJ94" s="131">
        <v>1.9213483146067416</v>
      </c>
      <c r="XK94" s="131">
        <v>1.8415040456925271</v>
      </c>
      <c r="XL94" s="131">
        <v>1.6737518536826494</v>
      </c>
      <c r="XM94" s="131">
        <v>2.0607810781078109</v>
      </c>
      <c r="XN94" s="131">
        <v>2.0627317676143386</v>
      </c>
      <c r="XO94" s="131">
        <v>1.9734543010752685</v>
      </c>
      <c r="XP94" s="131">
        <v>2.3523992322456815</v>
      </c>
      <c r="XQ94" s="131" t="s">
        <v>158</v>
      </c>
      <c r="XR94" s="131" t="s">
        <v>158</v>
      </c>
      <c r="XS94" s="131" t="s">
        <v>158</v>
      </c>
      <c r="XT94" s="131" t="s">
        <v>158</v>
      </c>
      <c r="XU94" s="131" t="s">
        <v>158</v>
      </c>
      <c r="XV94" s="131" t="s">
        <v>158</v>
      </c>
      <c r="XW94" s="131" t="s">
        <v>158</v>
      </c>
      <c r="XX94" s="131" t="s">
        <v>158</v>
      </c>
      <c r="XY94" s="131" t="s">
        <v>158</v>
      </c>
      <c r="XZ94" s="131" t="s">
        <v>158</v>
      </c>
      <c r="YA94" s="131" t="s">
        <v>158</v>
      </c>
      <c r="YB94" s="131" t="s">
        <v>158</v>
      </c>
      <c r="YC94" s="131" t="s">
        <v>158</v>
      </c>
      <c r="YD94" s="131" t="s">
        <v>158</v>
      </c>
      <c r="YE94" s="131" t="s">
        <v>158</v>
      </c>
      <c r="YF94" s="235">
        <v>1199</v>
      </c>
      <c r="YG94" s="8">
        <v>1214</v>
      </c>
      <c r="YH94" s="8">
        <v>1243</v>
      </c>
      <c r="YI94" s="8">
        <v>1251</v>
      </c>
      <c r="YJ94" s="8">
        <v>1229</v>
      </c>
      <c r="YK94" s="8">
        <v>1223</v>
      </c>
      <c r="YL94" s="8">
        <v>1226</v>
      </c>
      <c r="YM94" s="8">
        <v>1232</v>
      </c>
      <c r="YN94" s="8">
        <v>1222</v>
      </c>
      <c r="YO94" s="8">
        <v>1209</v>
      </c>
      <c r="YP94" s="8">
        <v>1160</v>
      </c>
      <c r="YQ94" s="8">
        <v>1108</v>
      </c>
      <c r="YR94" s="8" t="s">
        <v>5</v>
      </c>
      <c r="YS94" s="231" t="s">
        <v>5</v>
      </c>
      <c r="YT94" s="231" t="s">
        <v>5</v>
      </c>
      <c r="YU94" s="231" t="s">
        <v>5</v>
      </c>
      <c r="YV94" s="231" t="s">
        <v>5</v>
      </c>
      <c r="YW94" s="231" t="s">
        <v>5</v>
      </c>
      <c r="YX94" s="231" t="s">
        <v>5</v>
      </c>
      <c r="YY94" s="231" t="s">
        <v>5</v>
      </c>
      <c r="YZ94" s="231" t="s">
        <v>5</v>
      </c>
      <c r="ZA94" s="231" t="s">
        <v>5</v>
      </c>
      <c r="ZB94" s="231" t="s">
        <v>5</v>
      </c>
      <c r="ZC94" s="231" t="s">
        <v>5</v>
      </c>
      <c r="ZD94" s="231" t="s">
        <v>5</v>
      </c>
      <c r="ZE94" s="231" t="s">
        <v>5</v>
      </c>
      <c r="ZF94" s="231" t="s">
        <v>5</v>
      </c>
      <c r="ZG94" s="235">
        <v>0.1487</v>
      </c>
      <c r="ZH94" s="133">
        <v>0.1472</v>
      </c>
      <c r="ZI94" s="133">
        <v>0.1041</v>
      </c>
      <c r="ZJ94" s="133">
        <v>0.13170000000000001</v>
      </c>
      <c r="ZK94" s="133">
        <v>0.14349999999999999</v>
      </c>
      <c r="ZL94" s="133">
        <v>0.1457</v>
      </c>
      <c r="ZM94" s="133">
        <v>0.13730000000000001</v>
      </c>
      <c r="ZN94" s="133">
        <v>0.1467</v>
      </c>
      <c r="ZO94" s="133">
        <v>0.16170000000000001</v>
      </c>
      <c r="ZP94" s="133">
        <v>0.16370000000000001</v>
      </c>
      <c r="ZQ94" s="133">
        <v>0.1893</v>
      </c>
      <c r="ZR94" s="133">
        <v>0.19059999999999999</v>
      </c>
      <c r="ZS94" s="133" t="s">
        <v>5</v>
      </c>
      <c r="ZT94" s="379" t="s">
        <v>158</v>
      </c>
      <c r="ZU94" s="133" t="s">
        <v>158</v>
      </c>
      <c r="ZV94" s="133" t="s">
        <v>158</v>
      </c>
      <c r="ZW94" s="133" t="s">
        <v>158</v>
      </c>
      <c r="ZX94" s="133" t="s">
        <v>158</v>
      </c>
      <c r="ZY94" s="133" t="s">
        <v>158</v>
      </c>
      <c r="ZZ94" s="133" t="s">
        <v>158</v>
      </c>
      <c r="AAA94" s="133" t="s">
        <v>158</v>
      </c>
      <c r="AAB94" s="133" t="s">
        <v>158</v>
      </c>
      <c r="AAC94" s="133" t="s">
        <v>158</v>
      </c>
      <c r="AAD94" s="133" t="s">
        <v>158</v>
      </c>
      <c r="AAE94" s="133" t="s">
        <v>158</v>
      </c>
      <c r="AAF94" s="133" t="s">
        <v>5</v>
      </c>
      <c r="AAG94" s="235">
        <v>31148</v>
      </c>
      <c r="AAH94" s="8">
        <v>30258</v>
      </c>
      <c r="AAI94" s="8">
        <v>30913</v>
      </c>
      <c r="AAJ94" s="8">
        <v>30384</v>
      </c>
      <c r="AAK94" s="8">
        <v>28216</v>
      </c>
      <c r="AAL94" s="8">
        <v>26748</v>
      </c>
      <c r="AAM94" s="8">
        <v>25936</v>
      </c>
      <c r="AAN94" s="8">
        <v>23644</v>
      </c>
      <c r="AAO94" s="8">
        <v>23176</v>
      </c>
      <c r="AAP94" s="8">
        <v>20663</v>
      </c>
      <c r="AAQ94" s="8">
        <v>19963</v>
      </c>
      <c r="AAR94" s="8">
        <v>17288</v>
      </c>
      <c r="AAS94" s="8" t="s">
        <v>5</v>
      </c>
      <c r="AAT94" s="231" t="s">
        <v>5</v>
      </c>
      <c r="AAU94" s="231" t="s">
        <v>5</v>
      </c>
      <c r="AAV94" s="231" t="s">
        <v>5</v>
      </c>
      <c r="AAW94" s="231" t="s">
        <v>5</v>
      </c>
      <c r="AAX94" s="231" t="s">
        <v>5</v>
      </c>
      <c r="AAY94" s="231" t="s">
        <v>5</v>
      </c>
      <c r="AAZ94" s="231" t="s">
        <v>5</v>
      </c>
      <c r="ABA94" s="231" t="s">
        <v>5</v>
      </c>
      <c r="ABB94" s="231" t="s">
        <v>5</v>
      </c>
      <c r="ABC94" s="231" t="s">
        <v>5</v>
      </c>
      <c r="ABD94" s="231" t="s">
        <v>5</v>
      </c>
      <c r="ABE94" s="231" t="s">
        <v>5</v>
      </c>
      <c r="ABF94" s="231" t="s">
        <v>5</v>
      </c>
      <c r="ABG94" s="231" t="s">
        <v>5</v>
      </c>
      <c r="ABH94" s="235">
        <v>16943</v>
      </c>
      <c r="ABI94" s="8">
        <v>-12807</v>
      </c>
      <c r="ABJ94" s="8">
        <v>56664</v>
      </c>
      <c r="ABK94" s="8">
        <v>-12025</v>
      </c>
      <c r="ABL94" s="8">
        <v>17811</v>
      </c>
      <c r="ABM94" s="8">
        <v>16584</v>
      </c>
      <c r="ABN94" s="8">
        <v>4099</v>
      </c>
      <c r="ABO94" s="8">
        <v>13847</v>
      </c>
      <c r="ABP94" s="8">
        <v>4944</v>
      </c>
      <c r="ABQ94" s="8">
        <v>9744</v>
      </c>
      <c r="ABR94" s="8">
        <v>8069</v>
      </c>
      <c r="ABS94" s="8">
        <v>1063</v>
      </c>
      <c r="ABT94" s="8" t="s">
        <v>5</v>
      </c>
      <c r="ABU94" s="231" t="s">
        <v>5</v>
      </c>
      <c r="ABV94" s="231" t="s">
        <v>5</v>
      </c>
      <c r="ABW94" s="231" t="s">
        <v>5</v>
      </c>
      <c r="ABX94" s="231" t="s">
        <v>5</v>
      </c>
      <c r="ABY94" s="231" t="s">
        <v>5</v>
      </c>
      <c r="ABZ94" s="231" t="s">
        <v>5</v>
      </c>
      <c r="ACA94" s="231" t="s">
        <v>5</v>
      </c>
      <c r="ACB94" s="231" t="s">
        <v>5</v>
      </c>
      <c r="ACC94" s="231" t="s">
        <v>5</v>
      </c>
      <c r="ACD94" s="231" t="s">
        <v>5</v>
      </c>
      <c r="ACE94" s="231" t="s">
        <v>5</v>
      </c>
      <c r="ACF94" s="231" t="s">
        <v>5</v>
      </c>
      <c r="ACG94" s="231" t="s">
        <v>5</v>
      </c>
      <c r="ACH94" s="231" t="s">
        <v>5</v>
      </c>
      <c r="ACI94" s="235">
        <v>16372</v>
      </c>
      <c r="ACJ94" s="8">
        <v>-13269</v>
      </c>
      <c r="ACK94" s="8">
        <v>55893</v>
      </c>
      <c r="ACL94" s="8">
        <v>-12211</v>
      </c>
      <c r="ACM94" s="8">
        <v>17395</v>
      </c>
      <c r="ACN94" s="8">
        <v>16584</v>
      </c>
      <c r="ACO94" s="8">
        <v>3751</v>
      </c>
      <c r="ACP94" s="8">
        <v>13565</v>
      </c>
      <c r="ACQ94" s="8">
        <v>4667</v>
      </c>
      <c r="ACR94" s="8">
        <v>9598</v>
      </c>
      <c r="ACS94" s="8">
        <v>7635</v>
      </c>
      <c r="ACT94" s="8">
        <v>697</v>
      </c>
      <c r="ACU94" s="8" t="s">
        <v>5</v>
      </c>
      <c r="ACV94" s="237" t="s">
        <v>5</v>
      </c>
      <c r="ACW94" s="237" t="s">
        <v>5</v>
      </c>
      <c r="ACX94" s="237" t="s">
        <v>5</v>
      </c>
      <c r="ACY94" s="237" t="s">
        <v>5</v>
      </c>
      <c r="ACZ94" s="237" t="s">
        <v>5</v>
      </c>
      <c r="ADA94" s="237" t="s">
        <v>5</v>
      </c>
      <c r="ADB94" s="237" t="s">
        <v>5</v>
      </c>
      <c r="ADC94" s="237" t="s">
        <v>5</v>
      </c>
      <c r="ADD94" s="237" t="s">
        <v>5</v>
      </c>
      <c r="ADE94" s="237" t="s">
        <v>5</v>
      </c>
      <c r="ADF94" s="237" t="s">
        <v>5</v>
      </c>
      <c r="ADG94" s="237" t="s">
        <v>5</v>
      </c>
      <c r="ADH94" s="237" t="s">
        <v>5</v>
      </c>
      <c r="ADI94" s="237" t="s">
        <v>5</v>
      </c>
      <c r="ADJ94" s="127">
        <v>0.50623441396508739</v>
      </c>
      <c r="ADK94" s="128">
        <v>0.46753246753246752</v>
      </c>
      <c r="ADL94" s="128">
        <v>0.679245283018868</v>
      </c>
      <c r="ADM94" s="128">
        <v>0.52245508982035938</v>
      </c>
      <c r="ADN94" s="128">
        <v>0.48093841642228735</v>
      </c>
      <c r="ADO94" s="128">
        <v>0.46995377503852076</v>
      </c>
      <c r="ADP94" s="128">
        <v>0.49913344887348354</v>
      </c>
      <c r="ADQ94" s="128">
        <v>0.47971781305114641</v>
      </c>
      <c r="ADR94" s="128">
        <v>0.45229681978798586</v>
      </c>
      <c r="ADS94" s="128">
        <v>0.46771037181996084</v>
      </c>
      <c r="ADT94" s="128">
        <v>0.42277992277992277</v>
      </c>
      <c r="ADU94" s="128">
        <v>0.45253863134657829</v>
      </c>
      <c r="ADV94" s="128">
        <v>0.50127877237851659</v>
      </c>
      <c r="ADW94" s="128">
        <v>0.59214501510574014</v>
      </c>
      <c r="ADX94" s="128">
        <v>0.62950819672131153</v>
      </c>
      <c r="ADY94" s="128">
        <v>0.43391521197007482</v>
      </c>
      <c r="ADZ94" s="128" t="s">
        <v>158</v>
      </c>
      <c r="AEA94" s="128" t="s">
        <v>158</v>
      </c>
      <c r="AEB94" s="128" t="s">
        <v>158</v>
      </c>
      <c r="AEC94" s="128" t="s">
        <v>158</v>
      </c>
      <c r="AED94" s="128" t="s">
        <v>158</v>
      </c>
      <c r="AEE94" s="128" t="s">
        <v>158</v>
      </c>
      <c r="AEF94" s="128" t="s">
        <v>158</v>
      </c>
      <c r="AEG94" s="128" t="s">
        <v>158</v>
      </c>
      <c r="AEH94" s="128" t="s">
        <v>158</v>
      </c>
      <c r="AEI94" s="128" t="s">
        <v>158</v>
      </c>
      <c r="AEJ94" s="128" t="s">
        <v>158</v>
      </c>
      <c r="AEK94" s="127">
        <v>0.28731275452989441</v>
      </c>
      <c r="AEL94" s="128" t="s">
        <v>1282</v>
      </c>
      <c r="AEM94" s="128">
        <v>7.8970775095298595E-2</v>
      </c>
      <c r="AEN94" s="128" t="s">
        <v>1282</v>
      </c>
      <c r="AEO94" s="128">
        <v>0.22632755039020827</v>
      </c>
      <c r="AEP94" s="128">
        <v>0.22492462614568257</v>
      </c>
      <c r="AEQ94" s="128">
        <v>0.86140034154671863</v>
      </c>
      <c r="AER94" s="128">
        <v>0.24200476637538818</v>
      </c>
      <c r="AES94" s="128">
        <v>0.63275080906148862</v>
      </c>
      <c r="AET94" s="128">
        <v>0.29654248768472907</v>
      </c>
      <c r="AEU94" s="128">
        <v>0.31483455198909405</v>
      </c>
      <c r="AEV94" s="128">
        <v>2.1367826904985887</v>
      </c>
      <c r="AEW94" s="128" t="s">
        <v>158</v>
      </c>
      <c r="AEX94" s="128" t="s">
        <v>158</v>
      </c>
      <c r="AEY94" s="128" t="s">
        <v>158</v>
      </c>
      <c r="AEZ94" s="128" t="s">
        <v>158</v>
      </c>
      <c r="AFA94" s="128" t="s">
        <v>158</v>
      </c>
      <c r="AFB94" s="128" t="s">
        <v>158</v>
      </c>
      <c r="AFC94" s="128" t="s">
        <v>158</v>
      </c>
      <c r="AFD94" s="128" t="s">
        <v>158</v>
      </c>
      <c r="AFE94" s="128" t="s">
        <v>158</v>
      </c>
      <c r="AFF94" s="128" t="s">
        <v>158</v>
      </c>
      <c r="AFG94" s="128" t="s">
        <v>158</v>
      </c>
      <c r="AFH94" s="128" t="s">
        <v>158</v>
      </c>
      <c r="AFI94" s="128" t="s">
        <v>158</v>
      </c>
      <c r="AFJ94" s="128" t="s">
        <v>158</v>
      </c>
      <c r="AFK94" s="128" t="s">
        <v>158</v>
      </c>
      <c r="AFL94" s="134">
        <v>0.2973332518934767</v>
      </c>
      <c r="AFM94" s="135" t="s">
        <v>1282</v>
      </c>
      <c r="AFN94" s="135">
        <v>8.006011486232624E-2</v>
      </c>
      <c r="AFO94" s="135" t="s">
        <v>1282</v>
      </c>
      <c r="AFP94" s="135">
        <v>0.23174015521701635</v>
      </c>
      <c r="AFQ94" s="135">
        <v>0.22492462614568257</v>
      </c>
      <c r="AFR94" s="135">
        <v>0.94131698213809645</v>
      </c>
      <c r="AFS94" s="135">
        <v>0.24703575377810544</v>
      </c>
      <c r="AFT94" s="135">
        <v>0.67030640668523678</v>
      </c>
      <c r="AFU94" s="135">
        <v>0.3010533444467598</v>
      </c>
      <c r="AFV94" s="135">
        <v>0.33273084479371318</v>
      </c>
      <c r="AFW94" s="135">
        <v>3.2588235294117647</v>
      </c>
      <c r="AFX94" s="135" t="s">
        <v>158</v>
      </c>
      <c r="AFY94" s="135" t="s">
        <v>158</v>
      </c>
      <c r="AFZ94" s="135" t="s">
        <v>158</v>
      </c>
      <c r="AGA94" s="135" t="s">
        <v>158</v>
      </c>
      <c r="AGB94" s="135" t="s">
        <v>158</v>
      </c>
      <c r="AGC94" s="135" t="s">
        <v>158</v>
      </c>
      <c r="AGD94" s="135" t="s">
        <v>158</v>
      </c>
      <c r="AGE94" s="135" t="s">
        <v>158</v>
      </c>
      <c r="AGF94" s="135" t="s">
        <v>158</v>
      </c>
      <c r="AGG94" s="135" t="s">
        <v>158</v>
      </c>
      <c r="AGH94" s="135" t="s">
        <v>158</v>
      </c>
      <c r="AGI94" s="135" t="s">
        <v>158</v>
      </c>
      <c r="AGJ94" s="135" t="s">
        <v>158</v>
      </c>
      <c r="AGK94" s="135" t="s">
        <v>158</v>
      </c>
      <c r="AGL94" s="135" t="s">
        <v>158</v>
      </c>
    </row>
    <row r="95" spans="1:870" x14ac:dyDescent="0.2">
      <c r="A95" s="7">
        <v>93</v>
      </c>
      <c r="B95" s="1" t="s">
        <v>315</v>
      </c>
      <c r="C95" s="1" t="s">
        <v>2564</v>
      </c>
      <c r="D95" s="94">
        <v>0.33</v>
      </c>
      <c r="E95" s="95">
        <v>0.35</v>
      </c>
      <c r="F95" s="57">
        <v>1.4</v>
      </c>
      <c r="G95" s="58" t="s">
        <v>159</v>
      </c>
      <c r="H95" s="58">
        <v>1.4</v>
      </c>
      <c r="I95" s="226" t="s">
        <v>5</v>
      </c>
      <c r="J95" s="58" t="s">
        <v>159</v>
      </c>
      <c r="K95" s="58" t="s">
        <v>1280</v>
      </c>
      <c r="L95" s="226" t="s">
        <v>5</v>
      </c>
      <c r="M95" s="150">
        <v>1.21</v>
      </c>
      <c r="N95" s="123">
        <v>0.74</v>
      </c>
      <c r="O95" s="123">
        <v>0.74</v>
      </c>
      <c r="P95" s="123">
        <v>0.64500000000000002</v>
      </c>
      <c r="Q95" s="123">
        <v>0.54</v>
      </c>
      <c r="R95" s="123">
        <v>0.47499999999999998</v>
      </c>
      <c r="S95" s="123">
        <v>0.42000000000000004</v>
      </c>
      <c r="T95" s="124">
        <v>0.38</v>
      </c>
      <c r="U95" s="124">
        <v>0.34</v>
      </c>
      <c r="V95" s="124">
        <v>0.3</v>
      </c>
      <c r="W95" s="124">
        <v>0.26</v>
      </c>
      <c r="X95" s="124">
        <v>0.22500000000000001</v>
      </c>
      <c r="Y95" s="124">
        <v>0.2</v>
      </c>
      <c r="Z95" s="124">
        <v>0.2</v>
      </c>
      <c r="AA95" s="124">
        <v>0.2</v>
      </c>
      <c r="AB95" s="124">
        <v>0.2</v>
      </c>
      <c r="AC95" s="124">
        <v>0.2</v>
      </c>
      <c r="AD95" s="124">
        <v>0.16</v>
      </c>
      <c r="AE95" s="124">
        <v>6.5000000000000002E-2</v>
      </c>
      <c r="AF95" s="124" t="s">
        <v>1322</v>
      </c>
      <c r="AG95" s="124" t="s">
        <v>5</v>
      </c>
      <c r="AH95" s="136" t="s">
        <v>5</v>
      </c>
      <c r="AI95" s="136" t="s">
        <v>5</v>
      </c>
      <c r="AJ95" s="136" t="s">
        <v>5</v>
      </c>
      <c r="AK95" s="136" t="s">
        <v>5</v>
      </c>
      <c r="AL95" s="136" t="s">
        <v>5</v>
      </c>
      <c r="AM95" s="136" t="s">
        <v>5</v>
      </c>
      <c r="AN95" s="136" t="s">
        <v>5</v>
      </c>
      <c r="AO95" s="136" t="s">
        <v>5</v>
      </c>
      <c r="AP95" s="136" t="s">
        <v>5</v>
      </c>
      <c r="AQ95" s="136" t="s">
        <v>5</v>
      </c>
      <c r="AR95" s="136" t="s">
        <v>5</v>
      </c>
      <c r="AS95" s="136" t="s">
        <v>5</v>
      </c>
      <c r="AT95" s="136" t="s">
        <v>5</v>
      </c>
      <c r="AU95" s="136" t="s">
        <v>5</v>
      </c>
      <c r="AV95" s="140" t="s">
        <v>5</v>
      </c>
      <c r="AW95" s="137" t="s">
        <v>5</v>
      </c>
      <c r="AX95" s="137" t="s">
        <v>5</v>
      </c>
      <c r="AY95" s="137" t="s">
        <v>5</v>
      </c>
      <c r="AZ95" s="137" t="s">
        <v>5</v>
      </c>
      <c r="BA95" s="137" t="s">
        <v>5</v>
      </c>
      <c r="BB95" s="137" t="s">
        <v>5</v>
      </c>
      <c r="BC95" s="137" t="s">
        <v>5</v>
      </c>
      <c r="BD95" s="137" t="s">
        <v>5</v>
      </c>
      <c r="BE95" s="137" t="s">
        <v>5</v>
      </c>
      <c r="BF95" s="137" t="s">
        <v>5</v>
      </c>
      <c r="BG95" s="137" t="s">
        <v>5</v>
      </c>
      <c r="BH95" s="137" t="s">
        <v>5</v>
      </c>
      <c r="BI95" s="137" t="s">
        <v>5</v>
      </c>
      <c r="BJ95" s="137" t="s">
        <v>5</v>
      </c>
      <c r="BK95" s="137" t="s">
        <v>5</v>
      </c>
      <c r="BL95" s="137" t="s">
        <v>5</v>
      </c>
      <c r="BM95" s="126">
        <v>0.63513513513513509</v>
      </c>
      <c r="BN95" s="125">
        <v>0</v>
      </c>
      <c r="BO95" s="125">
        <v>0.1472868217054264</v>
      </c>
      <c r="BP95" s="125">
        <v>0.19444444444444442</v>
      </c>
      <c r="BQ95" s="125">
        <v>0.1368421052631581</v>
      </c>
      <c r="BR95" s="125">
        <v>0.13095238095238071</v>
      </c>
      <c r="BS95" s="125">
        <v>0.10526315789473695</v>
      </c>
      <c r="BT95" s="125">
        <v>0.11764705882352944</v>
      </c>
      <c r="BU95" s="125">
        <v>0.13333333333333353</v>
      </c>
      <c r="BV95" s="125">
        <v>0.15384615384615374</v>
      </c>
      <c r="BW95" s="125">
        <v>0.15555555555555567</v>
      </c>
      <c r="BX95" s="125">
        <v>0.125</v>
      </c>
      <c r="BY95" s="125">
        <v>0</v>
      </c>
      <c r="BZ95" s="125">
        <v>0</v>
      </c>
      <c r="CA95" s="125">
        <v>0</v>
      </c>
      <c r="CB95" s="125">
        <v>0</v>
      </c>
      <c r="CC95" s="125">
        <v>0.25</v>
      </c>
      <c r="CD95" s="125">
        <v>1.4615384615384617</v>
      </c>
      <c r="CE95" s="125" t="s">
        <v>158</v>
      </c>
      <c r="CF95" s="125" t="s">
        <v>158</v>
      </c>
      <c r="CG95" s="125" t="s">
        <v>158</v>
      </c>
      <c r="CH95" s="125" t="s">
        <v>158</v>
      </c>
      <c r="CI95" s="125" t="s">
        <v>158</v>
      </c>
      <c r="CJ95" s="125" t="s">
        <v>158</v>
      </c>
      <c r="CK95" s="125" t="s">
        <v>158</v>
      </c>
      <c r="CL95" s="125" t="s">
        <v>158</v>
      </c>
      <c r="CM95" s="125" t="s">
        <v>158</v>
      </c>
      <c r="CN95" s="125" t="s">
        <v>158</v>
      </c>
      <c r="CO95" s="125" t="s">
        <v>158</v>
      </c>
      <c r="CP95" s="125" t="s">
        <v>158</v>
      </c>
      <c r="CQ95" s="125" t="s">
        <v>158</v>
      </c>
      <c r="CR95" s="125" t="s">
        <v>158</v>
      </c>
      <c r="CS95" s="125" t="s">
        <v>158</v>
      </c>
      <c r="CT95" s="125" t="s">
        <v>158</v>
      </c>
      <c r="CU95" s="125" t="s">
        <v>158</v>
      </c>
      <c r="CV95" s="125" t="s">
        <v>158</v>
      </c>
      <c r="CW95" s="125" t="s">
        <v>158</v>
      </c>
      <c r="CX95" s="125" t="s">
        <v>158</v>
      </c>
      <c r="CY95" s="125" t="s">
        <v>158</v>
      </c>
      <c r="CZ95" s="125" t="s">
        <v>158</v>
      </c>
      <c r="DA95" s="125" t="s">
        <v>158</v>
      </c>
      <c r="DB95" s="125" t="s">
        <v>158</v>
      </c>
      <c r="DC95" s="125" t="s">
        <v>158</v>
      </c>
      <c r="DD95" s="125" t="s">
        <v>158</v>
      </c>
      <c r="DE95" s="125" t="s">
        <v>158</v>
      </c>
      <c r="DF95" s="125" t="s">
        <v>158</v>
      </c>
      <c r="DG95" s="125" t="s">
        <v>158</v>
      </c>
      <c r="DH95" s="125" t="s">
        <v>158</v>
      </c>
      <c r="DI95" s="125" t="s">
        <v>158</v>
      </c>
      <c r="DJ95" s="125" t="s">
        <v>158</v>
      </c>
      <c r="DK95" s="125" t="s">
        <v>158</v>
      </c>
      <c r="DL95" s="127">
        <v>1.560770684375931E-2</v>
      </c>
      <c r="DM95" s="128">
        <v>8.7284737995809592E-3</v>
      </c>
      <c r="DN95" s="128">
        <v>1.3059207623753641E-2</v>
      </c>
      <c r="DO95" s="128">
        <v>1.058504964306228E-2</v>
      </c>
      <c r="DP95" s="128">
        <v>1.4798574952041656E-2</v>
      </c>
      <c r="DQ95" s="128">
        <v>1.2724350388427539E-2</v>
      </c>
      <c r="DR95" s="128">
        <v>1.3188883655204901E-2</v>
      </c>
      <c r="DS95" s="128">
        <v>1.1541381928625666E-2</v>
      </c>
      <c r="DT95" s="128">
        <v>9.3806042212719008E-3</v>
      </c>
      <c r="DU95" s="128">
        <v>1.1762399529504019E-2</v>
      </c>
      <c r="DV95" s="128">
        <v>1.5522388059701494E-2</v>
      </c>
      <c r="DW95" s="128">
        <v>1.3833384568090993E-2</v>
      </c>
      <c r="DX95" s="128">
        <v>1.5491866769945779E-2</v>
      </c>
      <c r="DY95" s="128">
        <v>1.7667844522968199E-2</v>
      </c>
      <c r="DZ95" s="128">
        <v>1.3717421124828533E-2</v>
      </c>
      <c r="EA95" s="128">
        <v>1.1510791366906475E-2</v>
      </c>
      <c r="EB95" s="128">
        <v>1.1940298507462687E-2</v>
      </c>
      <c r="EC95" s="128">
        <v>1.1851851851851851E-2</v>
      </c>
      <c r="ED95" s="128">
        <v>5.4852320675105488E-3</v>
      </c>
      <c r="EE95" s="128" t="s">
        <v>158</v>
      </c>
      <c r="EF95" s="128" t="s">
        <v>158</v>
      </c>
      <c r="EG95" s="128" t="s">
        <v>158</v>
      </c>
      <c r="EH95" s="128" t="s">
        <v>158</v>
      </c>
      <c r="EI95" s="128" t="s">
        <v>158</v>
      </c>
      <c r="EJ95" s="128" t="s">
        <v>158</v>
      </c>
      <c r="EK95" s="128" t="s">
        <v>158</v>
      </c>
      <c r="EL95" s="128" t="s">
        <v>158</v>
      </c>
      <c r="EM95" s="127">
        <v>2.0188780172461156E-2</v>
      </c>
      <c r="EN95" s="128">
        <v>1.0691788804355026E-2</v>
      </c>
      <c r="EO95" s="128">
        <v>1.8186286556893586E-2</v>
      </c>
      <c r="EP95" s="128">
        <v>1.5221238938053099E-2</v>
      </c>
      <c r="EQ95" s="128">
        <v>1.7495545115826992E-2</v>
      </c>
      <c r="ER95" s="128">
        <v>1.588628762541806E-2</v>
      </c>
      <c r="ES95" s="128">
        <v>1.5135135135135137E-2</v>
      </c>
      <c r="ET95" s="128">
        <v>1.316929474961012E-2</v>
      </c>
      <c r="EU95" s="128">
        <v>1.1182371320506496E-2</v>
      </c>
      <c r="EV95" s="128">
        <v>1.4734774066797643E-2</v>
      </c>
      <c r="EW95" s="128">
        <v>1.802426343154246E-2</v>
      </c>
      <c r="EX95" s="128">
        <v>1.6411378555798686E-2</v>
      </c>
      <c r="EY95" s="128">
        <v>1.7929179740026897E-2</v>
      </c>
      <c r="EZ95" s="128">
        <v>2.3909145248057383E-2</v>
      </c>
      <c r="FA95" s="128">
        <v>1.9910403185664512E-2</v>
      </c>
      <c r="FB95" s="128">
        <v>1.2730744748567792E-2</v>
      </c>
      <c r="FC95" s="128">
        <v>1.4619883040935673E-2</v>
      </c>
      <c r="FD95" s="128">
        <v>1.3266998341625208E-2</v>
      </c>
      <c r="FE95" s="128" t="s">
        <v>158</v>
      </c>
      <c r="FF95" s="128" t="s">
        <v>158</v>
      </c>
      <c r="FG95" s="128" t="s">
        <v>158</v>
      </c>
      <c r="FH95" s="128" t="s">
        <v>158</v>
      </c>
      <c r="FI95" s="128" t="s">
        <v>158</v>
      </c>
      <c r="FJ95" s="128" t="s">
        <v>158</v>
      </c>
      <c r="FK95" s="128" t="s">
        <v>158</v>
      </c>
      <c r="FL95" s="128" t="s">
        <v>158</v>
      </c>
      <c r="FM95" s="128" t="s">
        <v>158</v>
      </c>
      <c r="FN95" s="127">
        <v>2.7002900310581567E-2</v>
      </c>
      <c r="FO95" s="128">
        <v>1.4638971605123079E-2</v>
      </c>
      <c r="FP95" s="128">
        <v>3.3206192506170067E-2</v>
      </c>
      <c r="FQ95" s="128">
        <v>2.2070145423438835E-2</v>
      </c>
      <c r="FR95" s="128">
        <v>2.0765237454335707E-2</v>
      </c>
      <c r="FS95" s="128">
        <v>2.6279391424619641E-2</v>
      </c>
      <c r="FT95" s="128">
        <v>1.8779342723004699E-2</v>
      </c>
      <c r="FU95" s="128">
        <v>1.6302016302016303E-2</v>
      </c>
      <c r="FV95" s="128">
        <v>1.5014351954073748E-2</v>
      </c>
      <c r="FW95" s="128">
        <v>1.8472906403940888E-2</v>
      </c>
      <c r="FX95" s="128">
        <v>2.1241830065359478E-2</v>
      </c>
      <c r="FY95" s="128">
        <v>2.1337126600284497E-2</v>
      </c>
      <c r="FZ95" s="128">
        <v>2.014098690835851E-2</v>
      </c>
      <c r="GA95" s="128">
        <v>4.3907793633369926E-2</v>
      </c>
      <c r="GB95" s="128">
        <v>4.6189376443418015E-2</v>
      </c>
      <c r="GC95" s="128">
        <v>1.509433962264151E-2</v>
      </c>
      <c r="GD95" s="128">
        <v>1.7006802721088437E-2</v>
      </c>
      <c r="GE95" s="128">
        <v>1.5058823529411765E-2</v>
      </c>
      <c r="GF95" s="128">
        <v>7.6023391812865496E-3</v>
      </c>
      <c r="GG95" s="128" t="s">
        <v>158</v>
      </c>
      <c r="GH95" s="128" t="s">
        <v>158</v>
      </c>
      <c r="GI95" s="128" t="s">
        <v>158</v>
      </c>
      <c r="GJ95" s="128" t="s">
        <v>158</v>
      </c>
      <c r="GK95" s="128" t="s">
        <v>158</v>
      </c>
      <c r="GL95" s="128" t="s">
        <v>158</v>
      </c>
      <c r="GM95" s="128" t="s">
        <v>158</v>
      </c>
      <c r="GN95" s="128" t="s">
        <v>158</v>
      </c>
      <c r="GO95" s="109" t="s">
        <v>158</v>
      </c>
      <c r="GP95" s="129">
        <v>8.36</v>
      </c>
      <c r="GQ95" s="129">
        <v>6.4749999999999996</v>
      </c>
      <c r="GR95" s="129">
        <v>5.9850000000000003</v>
      </c>
      <c r="GS95" s="129">
        <v>4.835</v>
      </c>
      <c r="GT95" s="129">
        <v>4.6950000000000003</v>
      </c>
      <c r="GU95" s="129">
        <v>4.2450000000000001</v>
      </c>
      <c r="GV95" s="129">
        <v>3.8650000000000002</v>
      </c>
      <c r="GW95" s="129">
        <v>3.2650000000000001</v>
      </c>
      <c r="GX95" s="129">
        <v>2.91</v>
      </c>
      <c r="GY95" s="129">
        <v>2.5550000000000002</v>
      </c>
      <c r="GZ95" s="129">
        <v>1.94</v>
      </c>
      <c r="HA95" s="129">
        <v>1.74</v>
      </c>
      <c r="HB95" s="129">
        <v>1.68</v>
      </c>
      <c r="HC95" s="129">
        <v>1.39</v>
      </c>
      <c r="HD95" s="129">
        <v>1.22</v>
      </c>
      <c r="HE95" s="129">
        <v>1.1299999999999999</v>
      </c>
      <c r="HF95" s="231" t="s">
        <v>158</v>
      </c>
      <c r="HG95" s="231" t="s">
        <v>158</v>
      </c>
      <c r="HH95" s="231" t="s">
        <v>158</v>
      </c>
      <c r="HI95" s="231" t="s">
        <v>158</v>
      </c>
      <c r="HJ95" s="231" t="s">
        <v>158</v>
      </c>
      <c r="HK95" s="231" t="s">
        <v>158</v>
      </c>
      <c r="HL95" s="231" t="s">
        <v>158</v>
      </c>
      <c r="HM95" s="231" t="s">
        <v>158</v>
      </c>
      <c r="HN95" s="231" t="s">
        <v>158</v>
      </c>
      <c r="HO95" s="231" t="s">
        <v>158</v>
      </c>
      <c r="HP95" s="232" t="s">
        <v>158</v>
      </c>
      <c r="HQ95" s="131">
        <v>6.0466505980861252</v>
      </c>
      <c r="HR95" s="131">
        <v>3.4416988416988419</v>
      </c>
      <c r="HS95" s="131">
        <v>4.8830409356725148</v>
      </c>
      <c r="HT95" s="131">
        <v>5.3784901758014474</v>
      </c>
      <c r="HU95" s="131">
        <v>3.849840255591054</v>
      </c>
      <c r="HV95" s="131">
        <v>5.2685512367491159</v>
      </c>
      <c r="HW95" s="131">
        <v>6.0310478654592492</v>
      </c>
      <c r="HX95" s="131">
        <v>6.9356814701378253</v>
      </c>
      <c r="HY95" s="131">
        <v>5.5807560137457033</v>
      </c>
      <c r="HZ95" s="131">
        <v>4.790606653620352</v>
      </c>
      <c r="IA95" s="131">
        <v>5.4355670103092786</v>
      </c>
      <c r="IB95" s="131">
        <v>5.7068965517241379</v>
      </c>
      <c r="IC95" s="131">
        <v>2.7113095238095237</v>
      </c>
      <c r="ID95" s="131">
        <v>3.1151079136690649</v>
      </c>
      <c r="IE95" s="131">
        <v>10.860655737704919</v>
      </c>
      <c r="IF95" s="131">
        <v>10.407079646017699</v>
      </c>
      <c r="IG95" s="131" t="s">
        <v>158</v>
      </c>
      <c r="IH95" s="131" t="s">
        <v>158</v>
      </c>
      <c r="II95" s="131" t="s">
        <v>158</v>
      </c>
      <c r="IJ95" s="131" t="s">
        <v>158</v>
      </c>
      <c r="IK95" s="131" t="s">
        <v>158</v>
      </c>
      <c r="IL95" s="131" t="s">
        <v>158</v>
      </c>
      <c r="IM95" s="131" t="s">
        <v>158</v>
      </c>
      <c r="IN95" s="131" t="s">
        <v>158</v>
      </c>
      <c r="IO95" s="131" t="s">
        <v>158</v>
      </c>
      <c r="IP95" s="131" t="s">
        <v>158</v>
      </c>
      <c r="IQ95" s="130" t="s">
        <v>158</v>
      </c>
      <c r="IR95" s="131">
        <v>8.2789463981394995</v>
      </c>
      <c r="IS95" s="131">
        <v>6.2841698841698843</v>
      </c>
      <c r="IT95" s="131">
        <v>7.0802005012531328</v>
      </c>
      <c r="IU95" s="131">
        <v>6.3836608066184075</v>
      </c>
      <c r="IV95" s="131">
        <v>6.3684771033013838</v>
      </c>
      <c r="IW95" s="131">
        <v>6.5371024734982335</v>
      </c>
      <c r="IX95" s="131">
        <v>7.4657179818887451</v>
      </c>
      <c r="IY95" s="131">
        <v>9.312404287901991</v>
      </c>
      <c r="IZ95" s="131">
        <v>6.9965635738831606</v>
      </c>
      <c r="JA95" s="131">
        <v>5.6457925636007831</v>
      </c>
      <c r="JB95" s="131">
        <v>7.0670103092783512</v>
      </c>
      <c r="JC95" s="131">
        <v>6.4109195402298846</v>
      </c>
      <c r="JD95" s="131">
        <v>4.979166666666667</v>
      </c>
      <c r="JE95" s="131">
        <v>7.226618705035972</v>
      </c>
      <c r="JF95" s="131">
        <v>12.877049180327869</v>
      </c>
      <c r="JG95" s="131">
        <v>12.106194690265488</v>
      </c>
      <c r="JH95" s="131" t="s">
        <v>158</v>
      </c>
      <c r="JI95" s="131" t="s">
        <v>158</v>
      </c>
      <c r="JJ95" s="131" t="s">
        <v>158</v>
      </c>
      <c r="JK95" s="131" t="s">
        <v>158</v>
      </c>
      <c r="JL95" s="131" t="s">
        <v>158</v>
      </c>
      <c r="JM95" s="131" t="s">
        <v>158</v>
      </c>
      <c r="JN95" s="131" t="s">
        <v>158</v>
      </c>
      <c r="JO95" s="131" t="s">
        <v>158</v>
      </c>
      <c r="JP95" s="131" t="s">
        <v>158</v>
      </c>
      <c r="JQ95" s="131" t="s">
        <v>158</v>
      </c>
      <c r="JR95" s="130" t="s">
        <v>158</v>
      </c>
      <c r="JS95" s="131">
        <v>10.141148205741628</v>
      </c>
      <c r="JT95" s="131">
        <v>8.7513513513513512</v>
      </c>
      <c r="JU95" s="131">
        <v>10.181286549707602</v>
      </c>
      <c r="JV95" s="131">
        <v>7.5470527404343333</v>
      </c>
      <c r="JW95" s="131">
        <v>7.9510117145899883</v>
      </c>
      <c r="JX95" s="131">
        <v>7.5017667844522959</v>
      </c>
      <c r="JY95" s="131">
        <v>8.5187580853816289</v>
      </c>
      <c r="JZ95" s="131">
        <v>11.101071975497701</v>
      </c>
      <c r="KA95" s="131">
        <v>8.7646048109965626</v>
      </c>
      <c r="KB95" s="131">
        <v>6.5557729941291578</v>
      </c>
      <c r="KC95" s="131">
        <v>8.3840206185567023</v>
      </c>
      <c r="KD95" s="131">
        <v>7.4195402298850572</v>
      </c>
      <c r="KE95" s="131">
        <v>6.7380952380952381</v>
      </c>
      <c r="KF95" s="131">
        <v>10.489208633093526</v>
      </c>
      <c r="KG95" s="131">
        <v>14.241803278688526</v>
      </c>
      <c r="KH95" s="131">
        <v>14.823008849557523</v>
      </c>
      <c r="KI95" s="131" t="s">
        <v>158</v>
      </c>
      <c r="KJ95" s="131" t="s">
        <v>158</v>
      </c>
      <c r="KK95" s="131" t="s">
        <v>158</v>
      </c>
      <c r="KL95" s="131" t="s">
        <v>158</v>
      </c>
      <c r="KM95" s="131" t="s">
        <v>158</v>
      </c>
      <c r="KN95" s="131" t="s">
        <v>158</v>
      </c>
      <c r="KO95" s="131" t="s">
        <v>158</v>
      </c>
      <c r="KP95" s="131" t="s">
        <v>158</v>
      </c>
      <c r="KQ95" s="131" t="s">
        <v>158</v>
      </c>
      <c r="KR95" s="131" t="s">
        <v>158</v>
      </c>
      <c r="KS95" s="116" t="s">
        <v>158</v>
      </c>
      <c r="KT95" s="132">
        <v>18.938691301485161</v>
      </c>
      <c r="KU95" s="132">
        <v>16.382352941176471</v>
      </c>
      <c r="KV95" s="132">
        <v>14.617647058823529</v>
      </c>
      <c r="KW95" s="132">
        <v>11.058823529411764</v>
      </c>
      <c r="KX95" s="132">
        <v>10.264705882352942</v>
      </c>
      <c r="KY95" s="132">
        <v>9.5625</v>
      </c>
      <c r="KZ95" s="132">
        <v>8.09375</v>
      </c>
      <c r="LA95" s="132">
        <v>6.8125</v>
      </c>
      <c r="LB95" s="132">
        <v>6.3</v>
      </c>
      <c r="LC95" s="132">
        <v>5.4333333333333336</v>
      </c>
      <c r="LD95" s="132">
        <v>4.833333333333333</v>
      </c>
      <c r="LE95" s="132">
        <v>3.9333333333333331</v>
      </c>
      <c r="LF95" s="132" t="s">
        <v>158</v>
      </c>
      <c r="LG95" s="132" t="s">
        <v>158</v>
      </c>
      <c r="LH95" s="132" t="s">
        <v>158</v>
      </c>
      <c r="LI95" s="132" t="s">
        <v>158</v>
      </c>
      <c r="LJ95" s="132" t="s">
        <v>158</v>
      </c>
      <c r="LK95" s="132" t="s">
        <v>158</v>
      </c>
      <c r="LL95" s="132" t="s">
        <v>158</v>
      </c>
      <c r="LM95" s="132" t="s">
        <v>158</v>
      </c>
      <c r="LN95" s="132" t="s">
        <v>158</v>
      </c>
      <c r="LO95" s="132" t="s">
        <v>158</v>
      </c>
      <c r="LP95" s="132" t="s">
        <v>158</v>
      </c>
      <c r="LQ95" s="132" t="s">
        <v>158</v>
      </c>
      <c r="LR95" s="132" t="s">
        <v>158</v>
      </c>
      <c r="LS95" s="132" t="s">
        <v>158</v>
      </c>
      <c r="LT95" s="130" t="s">
        <v>158</v>
      </c>
      <c r="LU95" s="131">
        <v>2.669138970338246</v>
      </c>
      <c r="LV95" s="131">
        <v>1.3603052064631957</v>
      </c>
      <c r="LW95" s="131">
        <v>1.9992957746478874</v>
      </c>
      <c r="LX95" s="131">
        <v>2.3515159574468085</v>
      </c>
      <c r="LY95" s="131">
        <v>1.760888252148997</v>
      </c>
      <c r="LZ95" s="131">
        <v>2.3388235294117647</v>
      </c>
      <c r="MA95" s="131">
        <v>2.88</v>
      </c>
      <c r="MB95" s="131">
        <v>3.3240366972477062</v>
      </c>
      <c r="MC95" s="131">
        <v>2.5777777777777775</v>
      </c>
      <c r="MD95" s="131">
        <v>2.2527607361963189</v>
      </c>
      <c r="ME95" s="131">
        <v>2.1817241379310346</v>
      </c>
      <c r="MF95" s="131">
        <v>2.5245762711864406</v>
      </c>
      <c r="MG95" s="131" t="s">
        <v>158</v>
      </c>
      <c r="MH95" s="131" t="s">
        <v>158</v>
      </c>
      <c r="MI95" s="131" t="s">
        <v>158</v>
      </c>
      <c r="MJ95" s="131" t="s">
        <v>158</v>
      </c>
      <c r="MK95" s="131" t="s">
        <v>158</v>
      </c>
      <c r="ML95" s="131" t="s">
        <v>158</v>
      </c>
      <c r="MM95" s="131" t="s">
        <v>158</v>
      </c>
      <c r="MN95" s="131" t="s">
        <v>158</v>
      </c>
      <c r="MO95" s="131" t="s">
        <v>158</v>
      </c>
      <c r="MP95" s="131" t="s">
        <v>158</v>
      </c>
      <c r="MQ95" s="131" t="s">
        <v>158</v>
      </c>
      <c r="MR95" s="131" t="s">
        <v>158</v>
      </c>
      <c r="MS95" s="131" t="s">
        <v>158</v>
      </c>
      <c r="MT95" s="131" t="s">
        <v>158</v>
      </c>
      <c r="MU95" s="130" t="s">
        <v>158</v>
      </c>
      <c r="MV95" s="131">
        <v>3.6545287521011889</v>
      </c>
      <c r="MW95" s="131">
        <v>2.4837701974865349</v>
      </c>
      <c r="MX95" s="131">
        <v>2.8988933601609657</v>
      </c>
      <c r="MY95" s="131">
        <v>2.7909840425531915</v>
      </c>
      <c r="MZ95" s="131">
        <v>2.9128939828080225</v>
      </c>
      <c r="NA95" s="131">
        <v>2.9019607843137254</v>
      </c>
      <c r="NB95" s="131">
        <v>3.565096525096525</v>
      </c>
      <c r="NC95" s="131">
        <v>4.4631192660550463</v>
      </c>
      <c r="ND95" s="131">
        <v>3.2317460317460318</v>
      </c>
      <c r="NE95" s="131">
        <v>2.6549079754601226</v>
      </c>
      <c r="NF95" s="131">
        <v>2.8365517241379314</v>
      </c>
      <c r="NG95" s="131">
        <v>2.8360169491525422</v>
      </c>
      <c r="NH95" s="131" t="s">
        <v>158</v>
      </c>
      <c r="NI95" s="131" t="s">
        <v>158</v>
      </c>
      <c r="NJ95" s="131" t="s">
        <v>158</v>
      </c>
      <c r="NK95" s="131" t="s">
        <v>158</v>
      </c>
      <c r="NL95" s="131" t="s">
        <v>158</v>
      </c>
      <c r="NM95" s="131" t="s">
        <v>158</v>
      </c>
      <c r="NN95" s="131" t="s">
        <v>158</v>
      </c>
      <c r="NO95" s="131" t="s">
        <v>158</v>
      </c>
      <c r="NP95" s="131" t="s">
        <v>158</v>
      </c>
      <c r="NQ95" s="131" t="s">
        <v>158</v>
      </c>
      <c r="NR95" s="131" t="s">
        <v>158</v>
      </c>
      <c r="NS95" s="131" t="s">
        <v>158</v>
      </c>
      <c r="NT95" s="131" t="s">
        <v>158</v>
      </c>
      <c r="NU95" s="131" t="s">
        <v>158</v>
      </c>
      <c r="NV95" s="130" t="s">
        <v>158</v>
      </c>
      <c r="NW95" s="131">
        <v>4.476550023989863</v>
      </c>
      <c r="NX95" s="131">
        <v>3.4589048473967683</v>
      </c>
      <c r="NY95" s="131">
        <v>4.1685915492957752</v>
      </c>
      <c r="NZ95" s="131">
        <v>3.2996276595744685</v>
      </c>
      <c r="OA95" s="131">
        <v>3.6367335243553005</v>
      </c>
      <c r="OB95" s="131">
        <v>3.3301960784313724</v>
      </c>
      <c r="OC95" s="131">
        <v>4.0679536679536676</v>
      </c>
      <c r="OD95" s="131">
        <v>5.3203669724770641</v>
      </c>
      <c r="OE95" s="131">
        <v>4.0484126984126982</v>
      </c>
      <c r="OF95" s="131">
        <v>3.0828220858895703</v>
      </c>
      <c r="OG95" s="131">
        <v>3.3651724137931036</v>
      </c>
      <c r="OH95" s="131">
        <v>3.2822033898305087</v>
      </c>
      <c r="OI95" s="131" t="s">
        <v>158</v>
      </c>
      <c r="OJ95" s="131" t="s">
        <v>158</v>
      </c>
      <c r="OK95" s="131" t="s">
        <v>158</v>
      </c>
      <c r="OL95" s="131" t="s">
        <v>158</v>
      </c>
      <c r="OM95" s="131" t="s">
        <v>158</v>
      </c>
      <c r="ON95" s="131" t="s">
        <v>158</v>
      </c>
      <c r="OO95" s="131" t="s">
        <v>158</v>
      </c>
      <c r="OP95" s="131" t="s">
        <v>158</v>
      </c>
      <c r="OQ95" s="131" t="s">
        <v>158</v>
      </c>
      <c r="OR95" s="131" t="s">
        <v>158</v>
      </c>
      <c r="OS95" s="131" t="s">
        <v>158</v>
      </c>
      <c r="OT95" s="131" t="s">
        <v>158</v>
      </c>
      <c r="OU95" s="131" t="s">
        <v>158</v>
      </c>
      <c r="OV95" s="131" t="s">
        <v>158</v>
      </c>
      <c r="OW95" s="378" t="s">
        <v>158</v>
      </c>
      <c r="OX95" s="132">
        <v>20.42192611728446</v>
      </c>
      <c r="OY95" s="132">
        <v>9.5588235294117645</v>
      </c>
      <c r="OZ95" s="132">
        <v>9.0588235294117645</v>
      </c>
      <c r="PA95" s="132">
        <v>-0.88235294117647056</v>
      </c>
      <c r="PB95" s="132">
        <v>8.0588235294117645</v>
      </c>
      <c r="PC95" s="132">
        <v>-0.65625</v>
      </c>
      <c r="PD95" s="132">
        <v>7.625</v>
      </c>
      <c r="PE95" s="132">
        <v>-1.78125</v>
      </c>
      <c r="PF95" s="132">
        <v>-9.2666666666666675</v>
      </c>
      <c r="PG95" s="132">
        <v>-4.6333333333333337</v>
      </c>
      <c r="PH95" s="132">
        <v>0.4</v>
      </c>
      <c r="PI95" s="132">
        <v>1.9</v>
      </c>
      <c r="PJ95" s="132" t="s">
        <v>158</v>
      </c>
      <c r="PK95" s="132" t="s">
        <v>158</v>
      </c>
      <c r="PL95" s="132" t="s">
        <v>158</v>
      </c>
      <c r="PM95" s="132" t="s">
        <v>158</v>
      </c>
      <c r="PN95" s="132" t="s">
        <v>158</v>
      </c>
      <c r="PO95" s="132" t="s">
        <v>158</v>
      </c>
      <c r="PP95" s="132" t="s">
        <v>158</v>
      </c>
      <c r="PQ95" s="132" t="s">
        <v>158</v>
      </c>
      <c r="PR95" s="132" t="s">
        <v>158</v>
      </c>
      <c r="PS95" s="132" t="s">
        <v>158</v>
      </c>
      <c r="PT95" s="132" t="s">
        <v>158</v>
      </c>
      <c r="PU95" s="132" t="s">
        <v>158</v>
      </c>
      <c r="PV95" s="132" t="s">
        <v>158</v>
      </c>
      <c r="PW95" s="132" t="s">
        <v>158</v>
      </c>
      <c r="PX95" s="130" t="s">
        <v>158</v>
      </c>
      <c r="PY95" s="131">
        <v>2.4752806718469178</v>
      </c>
      <c r="PZ95" s="131">
        <v>2.3313538461538461</v>
      </c>
      <c r="QA95" s="131">
        <v>3.226136363636364</v>
      </c>
      <c r="QB95" s="131" t="s">
        <v>1282</v>
      </c>
      <c r="QC95" s="131">
        <v>2.2428832116788322</v>
      </c>
      <c r="QD95" s="131" t="s">
        <v>1282</v>
      </c>
      <c r="QE95" s="131">
        <v>3.0570491803278688</v>
      </c>
      <c r="QF95" s="131" t="s">
        <v>1282</v>
      </c>
      <c r="QG95" s="131" t="s">
        <v>1282</v>
      </c>
      <c r="QH95" s="131" t="s">
        <v>1282</v>
      </c>
      <c r="QI95" s="131">
        <v>26.362499999999997</v>
      </c>
      <c r="QJ95" s="131">
        <v>5.2263157894736842</v>
      </c>
      <c r="QK95" s="131" t="s">
        <v>158</v>
      </c>
      <c r="QL95" s="131" t="s">
        <v>158</v>
      </c>
      <c r="QM95" s="131" t="s">
        <v>158</v>
      </c>
      <c r="QN95" s="131" t="s">
        <v>158</v>
      </c>
      <c r="QO95" s="131" t="s">
        <v>158</v>
      </c>
      <c r="QP95" s="131" t="s">
        <v>158</v>
      </c>
      <c r="QQ95" s="131" t="s">
        <v>158</v>
      </c>
      <c r="QR95" s="131" t="s">
        <v>158</v>
      </c>
      <c r="QS95" s="131" t="s">
        <v>158</v>
      </c>
      <c r="QT95" s="131" t="s">
        <v>158</v>
      </c>
      <c r="QU95" s="131" t="s">
        <v>158</v>
      </c>
      <c r="QV95" s="131" t="s">
        <v>158</v>
      </c>
      <c r="QW95" s="131" t="s">
        <v>158</v>
      </c>
      <c r="QX95" s="131" t="s">
        <v>158</v>
      </c>
      <c r="QY95" s="130" t="s">
        <v>158</v>
      </c>
      <c r="QZ95" s="131">
        <v>3.3891020607437907</v>
      </c>
      <c r="RA95" s="131">
        <v>4.2568000000000001</v>
      </c>
      <c r="RB95" s="131">
        <v>4.6777597402597406</v>
      </c>
      <c r="RC95" s="131" t="s">
        <v>1282</v>
      </c>
      <c r="RD95" s="131">
        <v>3.7102189781021897</v>
      </c>
      <c r="RE95" s="131" t="s">
        <v>1282</v>
      </c>
      <c r="RF95" s="131">
        <v>3.7842622950819673</v>
      </c>
      <c r="RG95" s="131" t="s">
        <v>1282</v>
      </c>
      <c r="RH95" s="131" t="s">
        <v>1282</v>
      </c>
      <c r="RI95" s="131" t="s">
        <v>1282</v>
      </c>
      <c r="RJ95" s="131">
        <v>34.274999999999999</v>
      </c>
      <c r="RK95" s="131">
        <v>5.8710526315789471</v>
      </c>
      <c r="RL95" s="131" t="s">
        <v>158</v>
      </c>
      <c r="RM95" s="131" t="s">
        <v>158</v>
      </c>
      <c r="RN95" s="131" t="s">
        <v>158</v>
      </c>
      <c r="RO95" s="131" t="s">
        <v>158</v>
      </c>
      <c r="RP95" s="131" t="s">
        <v>158</v>
      </c>
      <c r="RQ95" s="131" t="s">
        <v>158</v>
      </c>
      <c r="RR95" s="131" t="s">
        <v>158</v>
      </c>
      <c r="RS95" s="131" t="s">
        <v>158</v>
      </c>
      <c r="RT95" s="131" t="s">
        <v>158</v>
      </c>
      <c r="RU95" s="131" t="s">
        <v>158</v>
      </c>
      <c r="RV95" s="131" t="s">
        <v>158</v>
      </c>
      <c r="RW95" s="131" t="s">
        <v>158</v>
      </c>
      <c r="RX95" s="131" t="s">
        <v>158</v>
      </c>
      <c r="RY95" s="131" t="s">
        <v>158</v>
      </c>
      <c r="RZ95" s="130" t="s">
        <v>158</v>
      </c>
      <c r="SA95" s="131">
        <v>4.1514203172170401</v>
      </c>
      <c r="SB95" s="131">
        <v>5.9280307692307694</v>
      </c>
      <c r="SC95" s="131">
        <v>6.7265909090909091</v>
      </c>
      <c r="SD95" s="131" t="s">
        <v>1282</v>
      </c>
      <c r="SE95" s="131">
        <v>4.6321897810218982</v>
      </c>
      <c r="SF95" s="131" t="s">
        <v>1282</v>
      </c>
      <c r="SG95" s="131">
        <v>4.3180327868852455</v>
      </c>
      <c r="SH95" s="131" t="s">
        <v>1282</v>
      </c>
      <c r="SI95" s="131" t="s">
        <v>1282</v>
      </c>
      <c r="SJ95" s="131" t="s">
        <v>1282</v>
      </c>
      <c r="SK95" s="131">
        <v>40.662500000000001</v>
      </c>
      <c r="SL95" s="131">
        <v>6.7947368421052632</v>
      </c>
      <c r="SM95" s="131" t="s">
        <v>158</v>
      </c>
      <c r="SN95" s="131" t="s">
        <v>158</v>
      </c>
      <c r="SO95" s="131" t="s">
        <v>158</v>
      </c>
      <c r="SP95" s="131" t="s">
        <v>158</v>
      </c>
      <c r="SQ95" s="131" t="s">
        <v>158</v>
      </c>
      <c r="SR95" s="131" t="s">
        <v>158</v>
      </c>
      <c r="SS95" s="131" t="s">
        <v>158</v>
      </c>
      <c r="ST95" s="131" t="s">
        <v>158</v>
      </c>
      <c r="SU95" s="131" t="s">
        <v>158</v>
      </c>
      <c r="SV95" s="131" t="s">
        <v>158</v>
      </c>
      <c r="SW95" s="131" t="s">
        <v>158</v>
      </c>
      <c r="SX95" s="131" t="s">
        <v>158</v>
      </c>
      <c r="SY95" s="131" t="s">
        <v>158</v>
      </c>
      <c r="SZ95" s="131" t="s">
        <v>158</v>
      </c>
      <c r="TA95" s="378" t="s">
        <v>158</v>
      </c>
      <c r="TB95" s="132">
        <v>19.285617011514123</v>
      </c>
      <c r="TC95" s="132">
        <v>8.735294117647058</v>
      </c>
      <c r="TD95" s="132">
        <v>8.4705882352941178</v>
      </c>
      <c r="TE95" s="132">
        <v>-1.5</v>
      </c>
      <c r="TF95" s="132">
        <v>7.7647058823529411</v>
      </c>
      <c r="TG95" s="132">
        <v>-1.0625</v>
      </c>
      <c r="TH95" s="132">
        <v>6.96875</v>
      </c>
      <c r="TI95" s="132">
        <v>-2.0625</v>
      </c>
      <c r="TJ95" s="132">
        <v>-9.3333333333333339</v>
      </c>
      <c r="TK95" s="132">
        <v>-4.666666666666667</v>
      </c>
      <c r="TL95" s="132">
        <v>0.33333333333333331</v>
      </c>
      <c r="TM95" s="132">
        <v>1.9</v>
      </c>
      <c r="TN95" s="132" t="s">
        <v>158</v>
      </c>
      <c r="TO95" s="132" t="s">
        <v>158</v>
      </c>
      <c r="TP95" s="132" t="s">
        <v>158</v>
      </c>
      <c r="TQ95" s="132" t="s">
        <v>158</v>
      </c>
      <c r="TR95" s="132" t="s">
        <v>158</v>
      </c>
      <c r="TS95" s="132" t="s">
        <v>158</v>
      </c>
      <c r="TT95" s="132" t="s">
        <v>158</v>
      </c>
      <c r="TU95" s="132" t="s">
        <v>158</v>
      </c>
      <c r="TV95" s="132" t="s">
        <v>158</v>
      </c>
      <c r="TW95" s="132" t="s">
        <v>158</v>
      </c>
      <c r="TX95" s="132" t="s">
        <v>158</v>
      </c>
      <c r="TY95" s="132" t="s">
        <v>158</v>
      </c>
      <c r="TZ95" s="132" t="s">
        <v>158</v>
      </c>
      <c r="UA95" s="132" t="s">
        <v>158</v>
      </c>
      <c r="UB95" s="235" t="s">
        <v>158</v>
      </c>
      <c r="UC95" s="236">
        <v>52.83</v>
      </c>
      <c r="UD95" s="236">
        <v>44.484999999999999</v>
      </c>
      <c r="UE95" s="236">
        <v>39.979999999999997</v>
      </c>
      <c r="UF95" s="236">
        <v>35.86</v>
      </c>
      <c r="UG95" s="236">
        <v>31.125</v>
      </c>
      <c r="UH95" s="236">
        <v>24.574999999999999</v>
      </c>
      <c r="UI95" s="236">
        <v>22.27</v>
      </c>
      <c r="UJ95" s="236">
        <v>19.774999999999999</v>
      </c>
      <c r="UK95" s="236">
        <v>16.835000000000001</v>
      </c>
      <c r="UL95" s="236">
        <v>14.914999999999999</v>
      </c>
      <c r="UM95" s="236">
        <v>11.984999999999999</v>
      </c>
      <c r="UN95" s="236">
        <v>12.545</v>
      </c>
      <c r="UO95" s="231" t="s">
        <v>5</v>
      </c>
      <c r="UP95" s="231" t="s">
        <v>5</v>
      </c>
      <c r="UQ95" s="231" t="s">
        <v>5</v>
      </c>
      <c r="UR95" s="231" t="s">
        <v>5</v>
      </c>
      <c r="US95" s="231" t="s">
        <v>5</v>
      </c>
      <c r="UT95" s="231" t="s">
        <v>5</v>
      </c>
      <c r="UU95" s="231" t="s">
        <v>5</v>
      </c>
      <c r="UV95" s="231" t="s">
        <v>5</v>
      </c>
      <c r="UW95" s="231" t="s">
        <v>5</v>
      </c>
      <c r="UX95" s="231" t="s">
        <v>5</v>
      </c>
      <c r="UY95" s="231" t="s">
        <v>5</v>
      </c>
      <c r="UZ95" s="231" t="s">
        <v>5</v>
      </c>
      <c r="VA95" s="231" t="s">
        <v>5</v>
      </c>
      <c r="VB95" s="231" t="s">
        <v>5</v>
      </c>
      <c r="VC95" s="130" t="s">
        <v>158</v>
      </c>
      <c r="VD95" s="131">
        <v>0.95684268408101458</v>
      </c>
      <c r="VE95" s="131">
        <v>0.50095537821737668</v>
      </c>
      <c r="VF95" s="131">
        <v>0.73099049524762394</v>
      </c>
      <c r="VG95" s="131">
        <v>0.72518126045733411</v>
      </c>
      <c r="VH95" s="131">
        <v>0.580722891566265</v>
      </c>
      <c r="VI95" s="131">
        <v>0.91007121057985751</v>
      </c>
      <c r="VJ95" s="131">
        <v>1.0466995958688818</v>
      </c>
      <c r="VK95" s="131">
        <v>1.145132743362832</v>
      </c>
      <c r="VL95" s="131">
        <v>0.96465696465696449</v>
      </c>
      <c r="VM95" s="131">
        <v>0.82065035199463632</v>
      </c>
      <c r="VN95" s="131">
        <v>0.87984981226533165</v>
      </c>
      <c r="VO95" s="131">
        <v>0.79155041849342367</v>
      </c>
      <c r="VP95" s="131" t="s">
        <v>158</v>
      </c>
      <c r="VQ95" s="131" t="s">
        <v>158</v>
      </c>
      <c r="VR95" s="131" t="s">
        <v>158</v>
      </c>
      <c r="VS95" s="131" t="s">
        <v>158</v>
      </c>
      <c r="VT95" s="131" t="s">
        <v>158</v>
      </c>
      <c r="VU95" s="131" t="s">
        <v>158</v>
      </c>
      <c r="VV95" s="131" t="s">
        <v>158</v>
      </c>
      <c r="VW95" s="131" t="s">
        <v>158</v>
      </c>
      <c r="VX95" s="131" t="s">
        <v>158</v>
      </c>
      <c r="VY95" s="131" t="s">
        <v>158</v>
      </c>
      <c r="VZ95" s="131" t="s">
        <v>158</v>
      </c>
      <c r="WA95" s="131" t="s">
        <v>158</v>
      </c>
      <c r="WB95" s="131" t="s">
        <v>158</v>
      </c>
      <c r="WC95" s="131" t="s">
        <v>158</v>
      </c>
      <c r="WD95" s="130" t="s">
        <v>158</v>
      </c>
      <c r="WE95" s="131">
        <v>1.3100888110627713</v>
      </c>
      <c r="WF95" s="131">
        <v>0.91469034506013258</v>
      </c>
      <c r="WG95" s="131">
        <v>1.0599049524762383</v>
      </c>
      <c r="WH95" s="131">
        <v>0.86070831009481308</v>
      </c>
      <c r="WI95" s="131">
        <v>0.96064257028112443</v>
      </c>
      <c r="WJ95" s="131">
        <v>1.1291963377416074</v>
      </c>
      <c r="WK95" s="131">
        <v>1.2956892680736418</v>
      </c>
      <c r="WL95" s="131">
        <v>1.5375474083438687</v>
      </c>
      <c r="WM95" s="131">
        <v>1.2093852093852093</v>
      </c>
      <c r="WN95" s="131">
        <v>0.9671471672812606</v>
      </c>
      <c r="WO95" s="131">
        <v>1.1439299123904882</v>
      </c>
      <c r="WP95" s="131">
        <v>0.88919888401753677</v>
      </c>
      <c r="WQ95" s="131" t="s">
        <v>158</v>
      </c>
      <c r="WR95" s="131" t="s">
        <v>158</v>
      </c>
      <c r="WS95" s="131" t="s">
        <v>158</v>
      </c>
      <c r="WT95" s="131" t="s">
        <v>158</v>
      </c>
      <c r="WU95" s="131" t="s">
        <v>158</v>
      </c>
      <c r="WV95" s="131" t="s">
        <v>158</v>
      </c>
      <c r="WW95" s="131" t="s">
        <v>158</v>
      </c>
      <c r="WX95" s="131" t="s">
        <v>158</v>
      </c>
      <c r="WY95" s="131" t="s">
        <v>158</v>
      </c>
      <c r="WZ95" s="131" t="s">
        <v>158</v>
      </c>
      <c r="XA95" s="131" t="s">
        <v>158</v>
      </c>
      <c r="XB95" s="131" t="s">
        <v>158</v>
      </c>
      <c r="XC95" s="131" t="s">
        <v>158</v>
      </c>
      <c r="XD95" s="131" t="s">
        <v>158</v>
      </c>
      <c r="XE95" s="130" t="s">
        <v>158</v>
      </c>
      <c r="XF95" s="131">
        <v>1.6047699981071362</v>
      </c>
      <c r="XG95" s="131">
        <v>1.2738001573564122</v>
      </c>
      <c r="XH95" s="131">
        <v>1.5241370685342672</v>
      </c>
      <c r="XI95" s="131">
        <v>1.017568321249303</v>
      </c>
      <c r="XJ95" s="131">
        <v>1.1993574297188754</v>
      </c>
      <c r="XK95" s="131">
        <v>1.2958290946083417</v>
      </c>
      <c r="XL95" s="131">
        <v>1.4784463403682082</v>
      </c>
      <c r="XM95" s="131">
        <v>1.8328697850821745</v>
      </c>
      <c r="XN95" s="131">
        <v>1.5149985149985148</v>
      </c>
      <c r="XO95" s="131">
        <v>1.1230305062018102</v>
      </c>
      <c r="XP95" s="131">
        <v>1.3571130579891533</v>
      </c>
      <c r="XQ95" s="131">
        <v>1.0290952570745318</v>
      </c>
      <c r="XR95" s="131" t="s">
        <v>158</v>
      </c>
      <c r="XS95" s="131" t="s">
        <v>158</v>
      </c>
      <c r="XT95" s="131" t="s">
        <v>158</v>
      </c>
      <c r="XU95" s="131" t="s">
        <v>158</v>
      </c>
      <c r="XV95" s="131" t="s">
        <v>158</v>
      </c>
      <c r="XW95" s="131" t="s">
        <v>158</v>
      </c>
      <c r="XX95" s="131" t="s">
        <v>158</v>
      </c>
      <c r="XY95" s="131" t="s">
        <v>158</v>
      </c>
      <c r="XZ95" s="131" t="s">
        <v>158</v>
      </c>
      <c r="YA95" s="131" t="s">
        <v>158</v>
      </c>
      <c r="YB95" s="131" t="s">
        <v>158</v>
      </c>
      <c r="YC95" s="131" t="s">
        <v>158</v>
      </c>
      <c r="YD95" s="131" t="s">
        <v>158</v>
      </c>
      <c r="YE95" s="131" t="s">
        <v>158</v>
      </c>
      <c r="YF95" s="235" t="s">
        <v>158</v>
      </c>
      <c r="YG95" s="8">
        <v>33.946748999999997</v>
      </c>
      <c r="YH95" s="8">
        <v>34</v>
      </c>
      <c r="YI95" s="8">
        <v>34</v>
      </c>
      <c r="YJ95" s="8">
        <v>34</v>
      </c>
      <c r="YK95" s="8">
        <v>34</v>
      </c>
      <c r="YL95" s="8">
        <v>32</v>
      </c>
      <c r="YM95" s="8">
        <v>32</v>
      </c>
      <c r="YN95" s="8">
        <v>32</v>
      </c>
      <c r="YO95" s="8">
        <v>30</v>
      </c>
      <c r="YP95" s="8">
        <v>30</v>
      </c>
      <c r="YQ95" s="8">
        <v>30</v>
      </c>
      <c r="YR95" s="8">
        <v>30</v>
      </c>
      <c r="YS95" s="231" t="s">
        <v>5</v>
      </c>
      <c r="YT95" s="231" t="s">
        <v>5</v>
      </c>
      <c r="YU95" s="231" t="s">
        <v>5</v>
      </c>
      <c r="YV95" s="231" t="s">
        <v>5</v>
      </c>
      <c r="YW95" s="231" t="s">
        <v>5</v>
      </c>
      <c r="YX95" s="231" t="s">
        <v>5</v>
      </c>
      <c r="YY95" s="231" t="s">
        <v>5</v>
      </c>
      <c r="YZ95" s="231" t="s">
        <v>5</v>
      </c>
      <c r="ZA95" s="231" t="s">
        <v>5</v>
      </c>
      <c r="ZB95" s="231" t="s">
        <v>5</v>
      </c>
      <c r="ZC95" s="231" t="s">
        <v>5</v>
      </c>
      <c r="ZD95" s="231" t="s">
        <v>5</v>
      </c>
      <c r="ZE95" s="231" t="s">
        <v>5</v>
      </c>
      <c r="ZF95" s="231" t="s">
        <v>5</v>
      </c>
      <c r="ZG95" s="235" t="s">
        <v>158</v>
      </c>
      <c r="ZH95" s="133">
        <v>0.16670000000000001</v>
      </c>
      <c r="ZI95" s="133">
        <v>0.1477</v>
      </c>
      <c r="ZJ95" s="133">
        <v>0.15509999999999999</v>
      </c>
      <c r="ZK95" s="133">
        <v>0.14150000000000001</v>
      </c>
      <c r="ZL95" s="133">
        <v>0.15820000000000001</v>
      </c>
      <c r="ZM95" s="133">
        <v>0.1699</v>
      </c>
      <c r="ZN95" s="133">
        <v>0.18579999999999999</v>
      </c>
      <c r="ZO95" s="133">
        <v>0.18230000000000002</v>
      </c>
      <c r="ZP95" s="133">
        <v>0.18109999999999998</v>
      </c>
      <c r="ZQ95" s="133">
        <v>0.1867</v>
      </c>
      <c r="ZR95" s="133">
        <v>0.16519999999999999</v>
      </c>
      <c r="ZS95" s="133">
        <v>0.14460000000000001</v>
      </c>
      <c r="ZT95" s="379" t="s">
        <v>158</v>
      </c>
      <c r="ZU95" s="133" t="s">
        <v>158</v>
      </c>
      <c r="ZV95" s="133" t="s">
        <v>158</v>
      </c>
      <c r="ZW95" s="133" t="s">
        <v>158</v>
      </c>
      <c r="ZX95" s="133" t="s">
        <v>158</v>
      </c>
      <c r="ZY95" s="133" t="s">
        <v>158</v>
      </c>
      <c r="ZZ95" s="133" t="s">
        <v>158</v>
      </c>
      <c r="AAA95" s="133" t="s">
        <v>158</v>
      </c>
      <c r="AAB95" s="133" t="s">
        <v>158</v>
      </c>
      <c r="AAC95" s="133" t="s">
        <v>158</v>
      </c>
      <c r="AAD95" s="133" t="s">
        <v>158</v>
      </c>
      <c r="AAE95" s="133" t="s">
        <v>158</v>
      </c>
      <c r="AAF95" s="133" t="s">
        <v>158</v>
      </c>
      <c r="AAG95" s="235" t="s">
        <v>158</v>
      </c>
      <c r="AAH95" s="8">
        <v>642.90700000000004</v>
      </c>
      <c r="AAI95" s="8">
        <v>557</v>
      </c>
      <c r="AAJ95" s="8">
        <v>497</v>
      </c>
      <c r="AAK95" s="8">
        <v>376</v>
      </c>
      <c r="AAL95" s="8">
        <v>349</v>
      </c>
      <c r="AAM95" s="8">
        <v>306</v>
      </c>
      <c r="AAN95" s="8">
        <v>259</v>
      </c>
      <c r="AAO95" s="8">
        <v>218</v>
      </c>
      <c r="AAP95" s="8">
        <v>189</v>
      </c>
      <c r="AAQ95" s="8">
        <v>163</v>
      </c>
      <c r="AAR95" s="8">
        <v>145</v>
      </c>
      <c r="AAS95" s="8">
        <v>118</v>
      </c>
      <c r="AAT95" s="231" t="s">
        <v>5</v>
      </c>
      <c r="AAU95" s="231" t="s">
        <v>5</v>
      </c>
      <c r="AAV95" s="231" t="s">
        <v>5</v>
      </c>
      <c r="AAW95" s="231" t="s">
        <v>5</v>
      </c>
      <c r="AAX95" s="231" t="s">
        <v>5</v>
      </c>
      <c r="AAY95" s="231" t="s">
        <v>5</v>
      </c>
      <c r="AAZ95" s="231" t="s">
        <v>5</v>
      </c>
      <c r="ABA95" s="231" t="s">
        <v>5</v>
      </c>
      <c r="ABB95" s="231" t="s">
        <v>5</v>
      </c>
      <c r="ABC95" s="231" t="s">
        <v>5</v>
      </c>
      <c r="ABD95" s="231" t="s">
        <v>5</v>
      </c>
      <c r="ABE95" s="231" t="s">
        <v>5</v>
      </c>
      <c r="ABF95" s="231" t="s">
        <v>5</v>
      </c>
      <c r="ABG95" s="231" t="s">
        <v>5</v>
      </c>
      <c r="ABH95" s="235" t="s">
        <v>158</v>
      </c>
      <c r="ABI95" s="8">
        <v>693.25800000000004</v>
      </c>
      <c r="ABJ95" s="8">
        <v>325</v>
      </c>
      <c r="ABK95" s="8">
        <v>308</v>
      </c>
      <c r="ABL95" s="8">
        <v>-30</v>
      </c>
      <c r="ABM95" s="8">
        <v>274</v>
      </c>
      <c r="ABN95" s="8">
        <v>-21</v>
      </c>
      <c r="ABO95" s="8">
        <v>244</v>
      </c>
      <c r="ABP95" s="8">
        <v>-57</v>
      </c>
      <c r="ABQ95" s="8">
        <v>-278</v>
      </c>
      <c r="ABR95" s="8">
        <v>-139</v>
      </c>
      <c r="ABS95" s="8">
        <v>12</v>
      </c>
      <c r="ABT95" s="8">
        <v>57</v>
      </c>
      <c r="ABU95" s="231" t="s">
        <v>5</v>
      </c>
      <c r="ABV95" s="231" t="s">
        <v>5</v>
      </c>
      <c r="ABW95" s="231" t="s">
        <v>5</v>
      </c>
      <c r="ABX95" s="231" t="s">
        <v>5</v>
      </c>
      <c r="ABY95" s="231" t="s">
        <v>5</v>
      </c>
      <c r="ABZ95" s="231" t="s">
        <v>5</v>
      </c>
      <c r="ACA95" s="231" t="s">
        <v>5</v>
      </c>
      <c r="ACB95" s="231" t="s">
        <v>5</v>
      </c>
      <c r="ACC95" s="231" t="s">
        <v>5</v>
      </c>
      <c r="ACD95" s="231" t="s">
        <v>5</v>
      </c>
      <c r="ACE95" s="231" t="s">
        <v>5</v>
      </c>
      <c r="ACF95" s="231" t="s">
        <v>5</v>
      </c>
      <c r="ACG95" s="231" t="s">
        <v>5</v>
      </c>
      <c r="ACH95" s="231" t="s">
        <v>5</v>
      </c>
      <c r="ACI95" s="235" t="s">
        <v>158</v>
      </c>
      <c r="ACJ95" s="8">
        <v>654.68399999999997</v>
      </c>
      <c r="ACK95" s="8">
        <v>297</v>
      </c>
      <c r="ACL95" s="8">
        <v>288</v>
      </c>
      <c r="ACM95" s="8">
        <v>-51</v>
      </c>
      <c r="ACN95" s="8">
        <v>264</v>
      </c>
      <c r="ACO95" s="8">
        <v>-34</v>
      </c>
      <c r="ACP95" s="8">
        <v>223</v>
      </c>
      <c r="ACQ95" s="8">
        <v>-66</v>
      </c>
      <c r="ACR95" s="8">
        <v>-280</v>
      </c>
      <c r="ACS95" s="8">
        <v>-140</v>
      </c>
      <c r="ACT95" s="8">
        <v>10</v>
      </c>
      <c r="ACU95" s="8">
        <v>57</v>
      </c>
      <c r="ACV95" s="237" t="s">
        <v>5</v>
      </c>
      <c r="ACW95" s="237" t="s">
        <v>5</v>
      </c>
      <c r="ACX95" s="237" t="s">
        <v>5</v>
      </c>
      <c r="ACY95" s="237" t="s">
        <v>5</v>
      </c>
      <c r="ACZ95" s="237" t="s">
        <v>5</v>
      </c>
      <c r="ADA95" s="237" t="s">
        <v>5</v>
      </c>
      <c r="ADB95" s="237" t="s">
        <v>5</v>
      </c>
      <c r="ADC95" s="237" t="s">
        <v>5</v>
      </c>
      <c r="ADD95" s="237" t="s">
        <v>5</v>
      </c>
      <c r="ADE95" s="237" t="s">
        <v>5</v>
      </c>
      <c r="ADF95" s="237" t="s">
        <v>5</v>
      </c>
      <c r="ADG95" s="237" t="s">
        <v>5</v>
      </c>
      <c r="ADH95" s="237" t="s">
        <v>5</v>
      </c>
      <c r="ADI95" s="237" t="s">
        <v>5</v>
      </c>
      <c r="ADJ95" s="127" t="s">
        <v>158</v>
      </c>
      <c r="ADK95" s="128">
        <v>8.8516746411483258E-2</v>
      </c>
      <c r="ADL95" s="128">
        <v>0.1142857142857143</v>
      </c>
      <c r="ADM95" s="128">
        <v>0.10776942355889724</v>
      </c>
      <c r="ADN95" s="128">
        <v>0.11168562564632886</v>
      </c>
      <c r="ADO95" s="128">
        <v>0.10117145899893502</v>
      </c>
      <c r="ADP95" s="128">
        <v>9.8939929328621917E-2</v>
      </c>
      <c r="ADQ95" s="128">
        <v>9.8318240620957301E-2</v>
      </c>
      <c r="ADR95" s="128">
        <v>0.10413476263399694</v>
      </c>
      <c r="ADS95" s="128">
        <v>0.10309278350515463</v>
      </c>
      <c r="ADT95" s="128">
        <v>0.10176125244618395</v>
      </c>
      <c r="ADU95" s="128">
        <v>0.11597938144329897</v>
      </c>
      <c r="ADV95" s="128">
        <v>0.1149425287356322</v>
      </c>
      <c r="ADW95" s="128">
        <v>0.11904761904761905</v>
      </c>
      <c r="ADX95" s="128">
        <v>0.14388489208633096</v>
      </c>
      <c r="ADY95" s="128">
        <v>0.16393442622950821</v>
      </c>
      <c r="ADZ95" s="128">
        <v>0.1769911504424779</v>
      </c>
      <c r="AEA95" s="128" t="s">
        <v>158</v>
      </c>
      <c r="AEB95" s="128" t="s">
        <v>158</v>
      </c>
      <c r="AEC95" s="128" t="s">
        <v>158</v>
      </c>
      <c r="AED95" s="128" t="s">
        <v>158</v>
      </c>
      <c r="AEE95" s="128" t="s">
        <v>158</v>
      </c>
      <c r="AEF95" s="128" t="s">
        <v>158</v>
      </c>
      <c r="AEG95" s="128" t="s">
        <v>158</v>
      </c>
      <c r="AEH95" s="128" t="s">
        <v>158</v>
      </c>
      <c r="AEI95" s="128" t="s">
        <v>158</v>
      </c>
      <c r="AEJ95" s="128" t="s">
        <v>158</v>
      </c>
      <c r="AEK95" s="127" t="s">
        <v>158</v>
      </c>
      <c r="AEL95" s="128">
        <v>3.6235563469877011E-2</v>
      </c>
      <c r="AEM95" s="128">
        <v>7.7415384615384622E-2</v>
      </c>
      <c r="AEN95" s="128">
        <v>7.120129870129871E-2</v>
      </c>
      <c r="AEO95" s="128" t="s">
        <v>1282</v>
      </c>
      <c r="AEP95" s="128">
        <v>5.8941605839416059E-2</v>
      </c>
      <c r="AEQ95" s="128" t="s">
        <v>1282</v>
      </c>
      <c r="AER95" s="128">
        <v>4.9836065573770495E-2</v>
      </c>
      <c r="AES95" s="128" t="s">
        <v>1282</v>
      </c>
      <c r="AET95" s="128" t="s">
        <v>1282</v>
      </c>
      <c r="AEU95" s="128" t="s">
        <v>1282</v>
      </c>
      <c r="AEV95" s="128">
        <v>0.5625</v>
      </c>
      <c r="AEW95" s="128">
        <v>0.10526315789473685</v>
      </c>
      <c r="AEX95" s="128" t="s">
        <v>158</v>
      </c>
      <c r="AEY95" s="128" t="s">
        <v>158</v>
      </c>
      <c r="AEZ95" s="128" t="s">
        <v>158</v>
      </c>
      <c r="AFA95" s="128" t="s">
        <v>158</v>
      </c>
      <c r="AFB95" s="128" t="s">
        <v>158</v>
      </c>
      <c r="AFC95" s="128" t="s">
        <v>158</v>
      </c>
      <c r="AFD95" s="128" t="s">
        <v>158</v>
      </c>
      <c r="AFE95" s="128" t="s">
        <v>158</v>
      </c>
      <c r="AFF95" s="128" t="s">
        <v>158</v>
      </c>
      <c r="AFG95" s="128" t="s">
        <v>158</v>
      </c>
      <c r="AFH95" s="128" t="s">
        <v>158</v>
      </c>
      <c r="AFI95" s="128" t="s">
        <v>158</v>
      </c>
      <c r="AFJ95" s="128" t="s">
        <v>158</v>
      </c>
      <c r="AFK95" s="128" t="s">
        <v>158</v>
      </c>
      <c r="AFL95" s="134" t="s">
        <v>158</v>
      </c>
      <c r="AFM95" s="135">
        <v>3.8370563905639969E-2</v>
      </c>
      <c r="AFN95" s="135">
        <v>8.4713804713804727E-2</v>
      </c>
      <c r="AFO95" s="135">
        <v>7.6145833333333329E-2</v>
      </c>
      <c r="AFP95" s="135" t="s">
        <v>1282</v>
      </c>
      <c r="AFQ95" s="135">
        <v>6.1174242424242423E-2</v>
      </c>
      <c r="AFR95" s="135" t="s">
        <v>1282</v>
      </c>
      <c r="AFS95" s="135">
        <v>5.4529147982062778E-2</v>
      </c>
      <c r="AFT95" s="135" t="s">
        <v>1282</v>
      </c>
      <c r="AFU95" s="135" t="s">
        <v>1282</v>
      </c>
      <c r="AFV95" s="135" t="s">
        <v>1282</v>
      </c>
      <c r="AFW95" s="135">
        <v>0.67500000000000004</v>
      </c>
      <c r="AFX95" s="135">
        <v>0.10526315789473685</v>
      </c>
      <c r="AFY95" s="135" t="s">
        <v>158</v>
      </c>
      <c r="AFZ95" s="135" t="s">
        <v>158</v>
      </c>
      <c r="AGA95" s="135" t="s">
        <v>158</v>
      </c>
      <c r="AGB95" s="135" t="s">
        <v>158</v>
      </c>
      <c r="AGC95" s="135" t="s">
        <v>158</v>
      </c>
      <c r="AGD95" s="135" t="s">
        <v>158</v>
      </c>
      <c r="AGE95" s="135" t="s">
        <v>158</v>
      </c>
      <c r="AGF95" s="135" t="s">
        <v>158</v>
      </c>
      <c r="AGG95" s="135" t="s">
        <v>158</v>
      </c>
      <c r="AGH95" s="135" t="s">
        <v>158</v>
      </c>
      <c r="AGI95" s="135" t="s">
        <v>158</v>
      </c>
      <c r="AGJ95" s="135" t="s">
        <v>158</v>
      </c>
      <c r="AGK95" s="135" t="s">
        <v>158</v>
      </c>
      <c r="AGL95" s="135" t="s">
        <v>158</v>
      </c>
    </row>
    <row r="96" spans="1:870" x14ac:dyDescent="0.2">
      <c r="A96" s="7">
        <v>94</v>
      </c>
      <c r="B96" s="1" t="s">
        <v>318</v>
      </c>
      <c r="C96" s="1" t="s">
        <v>319</v>
      </c>
      <c r="D96" s="94">
        <v>0.2</v>
      </c>
      <c r="E96" s="95">
        <v>0.21</v>
      </c>
      <c r="F96" s="57">
        <v>2.52</v>
      </c>
      <c r="G96" s="58" t="s">
        <v>159</v>
      </c>
      <c r="H96" s="58">
        <v>2.52</v>
      </c>
      <c r="I96" s="226" t="s">
        <v>5</v>
      </c>
      <c r="J96" s="58" t="s">
        <v>159</v>
      </c>
      <c r="K96" s="58" t="s">
        <v>1280</v>
      </c>
      <c r="L96" s="226" t="s">
        <v>5</v>
      </c>
      <c r="M96" s="151">
        <v>2.4099999999999997</v>
      </c>
      <c r="N96" s="124">
        <v>2.2799999999999998</v>
      </c>
      <c r="O96" s="124">
        <v>2.2799999999999998</v>
      </c>
      <c r="P96" s="124">
        <v>2.2275000000000005</v>
      </c>
      <c r="Q96" s="124">
        <v>2.1749999999999998</v>
      </c>
      <c r="R96" s="124">
        <v>2.1</v>
      </c>
      <c r="S96" s="124">
        <v>1.9949999999999997</v>
      </c>
      <c r="T96" s="124">
        <v>1.8150000000000002</v>
      </c>
      <c r="U96" s="124">
        <v>1.6900000000000004</v>
      </c>
      <c r="V96" s="124">
        <v>1.6800000000000002</v>
      </c>
      <c r="W96" s="124">
        <v>1.6300000000000001</v>
      </c>
      <c r="X96" s="124">
        <v>1.605</v>
      </c>
      <c r="Y96" s="124">
        <v>1.56</v>
      </c>
      <c r="Z96" s="124">
        <v>1.56</v>
      </c>
      <c r="AA96" s="124">
        <v>1.51</v>
      </c>
      <c r="AB96" s="124">
        <v>1.45</v>
      </c>
      <c r="AC96" s="124">
        <v>1.2600000000000002</v>
      </c>
      <c r="AD96" s="124">
        <v>1.1400000000000001</v>
      </c>
      <c r="AE96" s="124">
        <v>0.71000000000000008</v>
      </c>
      <c r="AF96" s="124" t="s">
        <v>1323</v>
      </c>
      <c r="AG96" s="124" t="s">
        <v>5</v>
      </c>
      <c r="AH96" s="124" t="s">
        <v>5</v>
      </c>
      <c r="AI96" s="124" t="s">
        <v>5</v>
      </c>
      <c r="AJ96" s="124" t="s">
        <v>5</v>
      </c>
      <c r="AK96" s="124" t="s">
        <v>5</v>
      </c>
      <c r="AL96" s="124" t="s">
        <v>5</v>
      </c>
      <c r="AM96" s="140" t="s">
        <v>5</v>
      </c>
      <c r="AN96" s="137" t="s">
        <v>5</v>
      </c>
      <c r="AO96" s="137" t="s">
        <v>5</v>
      </c>
      <c r="AP96" s="137" t="s">
        <v>5</v>
      </c>
      <c r="AQ96" s="137" t="s">
        <v>5</v>
      </c>
      <c r="AR96" s="137" t="s">
        <v>5</v>
      </c>
      <c r="AS96" s="137" t="s">
        <v>5</v>
      </c>
      <c r="AT96" s="137" t="s">
        <v>5</v>
      </c>
      <c r="AU96" s="137" t="s">
        <v>5</v>
      </c>
      <c r="AV96" s="137" t="s">
        <v>5</v>
      </c>
      <c r="AW96" s="137" t="s">
        <v>5</v>
      </c>
      <c r="AX96" s="137" t="s">
        <v>5</v>
      </c>
      <c r="AY96" s="137" t="s">
        <v>5</v>
      </c>
      <c r="AZ96" s="137" t="s">
        <v>5</v>
      </c>
      <c r="BA96" s="137" t="s">
        <v>5</v>
      </c>
      <c r="BB96" s="137" t="s">
        <v>5</v>
      </c>
      <c r="BC96" s="137" t="s">
        <v>5</v>
      </c>
      <c r="BD96" s="137" t="s">
        <v>5</v>
      </c>
      <c r="BE96" s="137" t="s">
        <v>5</v>
      </c>
      <c r="BF96" s="137" t="s">
        <v>5</v>
      </c>
      <c r="BG96" s="137" t="s">
        <v>5</v>
      </c>
      <c r="BH96" s="137" t="s">
        <v>5</v>
      </c>
      <c r="BI96" s="137" t="s">
        <v>5</v>
      </c>
      <c r="BJ96" s="137" t="s">
        <v>5</v>
      </c>
      <c r="BK96" s="137" t="s">
        <v>5</v>
      </c>
      <c r="BL96" s="137" t="s">
        <v>5</v>
      </c>
      <c r="BM96" s="126">
        <v>5.7017543859649189E-2</v>
      </c>
      <c r="BN96" s="125">
        <v>0</v>
      </c>
      <c r="BO96" s="125">
        <v>2.3569023569023351E-2</v>
      </c>
      <c r="BP96" s="125">
        <v>2.413793103448314E-2</v>
      </c>
      <c r="BQ96" s="125">
        <v>3.5714285714285587E-2</v>
      </c>
      <c r="BR96" s="125">
        <v>5.2631578947368585E-2</v>
      </c>
      <c r="BS96" s="125">
        <v>9.9173553719007934E-2</v>
      </c>
      <c r="BT96" s="125">
        <v>7.3964497041419941E-2</v>
      </c>
      <c r="BU96" s="125">
        <v>5.9523809523811533E-3</v>
      </c>
      <c r="BV96" s="125">
        <v>3.0674846625766916E-2</v>
      </c>
      <c r="BW96" s="125">
        <v>1.5576323987539054E-2</v>
      </c>
      <c r="BX96" s="125">
        <v>2.8846153846153744E-2</v>
      </c>
      <c r="BY96" s="125">
        <v>0</v>
      </c>
      <c r="BZ96" s="125">
        <v>3.3112582781456901E-2</v>
      </c>
      <c r="CA96" s="125">
        <v>4.1379310344827669E-2</v>
      </c>
      <c r="CB96" s="125">
        <v>0.15079365079365048</v>
      </c>
      <c r="CC96" s="125">
        <v>0.10526315789473695</v>
      </c>
      <c r="CD96" s="125">
        <v>0.60563380281690149</v>
      </c>
      <c r="CE96" s="125" t="s">
        <v>158</v>
      </c>
      <c r="CF96" s="125" t="s">
        <v>158</v>
      </c>
      <c r="CG96" s="125" t="s">
        <v>158</v>
      </c>
      <c r="CH96" s="125" t="s">
        <v>158</v>
      </c>
      <c r="CI96" s="125" t="s">
        <v>158</v>
      </c>
      <c r="CJ96" s="125" t="s">
        <v>158</v>
      </c>
      <c r="CK96" s="125" t="s">
        <v>158</v>
      </c>
      <c r="CL96" s="125" t="s">
        <v>158</v>
      </c>
      <c r="CM96" s="125" t="s">
        <v>158</v>
      </c>
      <c r="CN96" s="125" t="s">
        <v>158</v>
      </c>
      <c r="CO96" s="125" t="s">
        <v>158</v>
      </c>
      <c r="CP96" s="125" t="s">
        <v>158</v>
      </c>
      <c r="CQ96" s="125" t="s">
        <v>158</v>
      </c>
      <c r="CR96" s="125" t="s">
        <v>158</v>
      </c>
      <c r="CS96" s="125" t="s">
        <v>158</v>
      </c>
      <c r="CT96" s="125" t="s">
        <v>158</v>
      </c>
      <c r="CU96" s="125" t="s">
        <v>158</v>
      </c>
      <c r="CV96" s="125" t="s">
        <v>158</v>
      </c>
      <c r="CW96" s="125" t="s">
        <v>158</v>
      </c>
      <c r="CX96" s="125" t="s">
        <v>158</v>
      </c>
      <c r="CY96" s="125" t="s">
        <v>158</v>
      </c>
      <c r="CZ96" s="125" t="s">
        <v>158</v>
      </c>
      <c r="DA96" s="125" t="s">
        <v>158</v>
      </c>
      <c r="DB96" s="125" t="s">
        <v>158</v>
      </c>
      <c r="DC96" s="125" t="s">
        <v>158</v>
      </c>
      <c r="DD96" s="125" t="s">
        <v>158</v>
      </c>
      <c r="DE96" s="125" t="s">
        <v>158</v>
      </c>
      <c r="DF96" s="125" t="s">
        <v>158</v>
      </c>
      <c r="DG96" s="125" t="s">
        <v>158</v>
      </c>
      <c r="DH96" s="125" t="s">
        <v>158</v>
      </c>
      <c r="DI96" s="125" t="s">
        <v>158</v>
      </c>
      <c r="DJ96" s="125" t="s">
        <v>158</v>
      </c>
      <c r="DK96" s="125" t="s">
        <v>158</v>
      </c>
      <c r="DL96" s="127">
        <v>4.5080434741346292E-2</v>
      </c>
      <c r="DM96" s="128">
        <v>4.7728700020933636E-2</v>
      </c>
      <c r="DN96" s="128">
        <v>4.9716528565198426E-2</v>
      </c>
      <c r="DO96" s="128">
        <v>4.831887201735359E-2</v>
      </c>
      <c r="DP96" s="128">
        <v>6.0856183547845541E-2</v>
      </c>
      <c r="DQ96" s="128">
        <v>4.9261083743842367E-2</v>
      </c>
      <c r="DR96" s="128">
        <v>4.4059187279151937E-2</v>
      </c>
      <c r="DS96" s="128">
        <v>6.3174382178907071E-2</v>
      </c>
      <c r="DT96" s="128">
        <v>7.0270270270270288E-2</v>
      </c>
      <c r="DU96" s="128">
        <v>5.7712126417038823E-2</v>
      </c>
      <c r="DV96" s="128">
        <v>5.5726495726495733E-2</v>
      </c>
      <c r="DW96" s="128">
        <v>6.1897416120323949E-2</v>
      </c>
      <c r="DX96" s="128">
        <v>8.7986463620981392E-2</v>
      </c>
      <c r="DY96" s="128">
        <v>0.11990776325903152</v>
      </c>
      <c r="DZ96" s="128">
        <v>0.12905982905982907</v>
      </c>
      <c r="EA96" s="128">
        <v>0.10357142857142856</v>
      </c>
      <c r="EB96" s="128">
        <v>8.842105263157897E-2</v>
      </c>
      <c r="EC96" s="128">
        <v>9.0620031796502395E-2</v>
      </c>
      <c r="ED96" s="128">
        <v>7.5132275132275148E-2</v>
      </c>
      <c r="EE96" s="128" t="s">
        <v>158</v>
      </c>
      <c r="EF96" s="128" t="s">
        <v>158</v>
      </c>
      <c r="EG96" s="128" t="s">
        <v>158</v>
      </c>
      <c r="EH96" s="128" t="s">
        <v>158</v>
      </c>
      <c r="EI96" s="128" t="s">
        <v>158</v>
      </c>
      <c r="EJ96" s="128" t="s">
        <v>158</v>
      </c>
      <c r="EK96" s="128" t="s">
        <v>158</v>
      </c>
      <c r="EL96" s="128" t="s">
        <v>158</v>
      </c>
      <c r="EM96" s="127">
        <v>5.3903122882317911E-2</v>
      </c>
      <c r="EN96" s="128">
        <v>5.5701554478526975E-2</v>
      </c>
      <c r="EO96" s="128">
        <v>7.1227741330834107E-2</v>
      </c>
      <c r="EP96" s="128">
        <v>6.0464169381107498E-2</v>
      </c>
      <c r="EQ96" s="128">
        <v>6.7609574137395073E-2</v>
      </c>
      <c r="ER96" s="128">
        <v>5.9931506849315072E-2</v>
      </c>
      <c r="ES96" s="128">
        <v>6.1879652605459044E-2</v>
      </c>
      <c r="ET96" s="128">
        <v>7.7997421572840578E-2</v>
      </c>
      <c r="EU96" s="128">
        <v>8.1840193704600508E-2</v>
      </c>
      <c r="EV96" s="128">
        <v>6.6958947787963338E-2</v>
      </c>
      <c r="EW96" s="128">
        <v>6.4249113125739069E-2</v>
      </c>
      <c r="EX96" s="128">
        <v>7.6247030878859853E-2</v>
      </c>
      <c r="EY96" s="128">
        <v>0.10176125244618396</v>
      </c>
      <c r="EZ96" s="128">
        <v>0.1440443213296399</v>
      </c>
      <c r="FA96" s="128">
        <v>0.14833005893909626</v>
      </c>
      <c r="FB96" s="128">
        <v>0.11581469648562301</v>
      </c>
      <c r="FC96" s="128">
        <v>0.10696095076400682</v>
      </c>
      <c r="FD96" s="128">
        <v>0.10624417520969245</v>
      </c>
      <c r="FE96" s="128" t="s">
        <v>158</v>
      </c>
      <c r="FF96" s="128" t="s">
        <v>158</v>
      </c>
      <c r="FG96" s="128" t="s">
        <v>158</v>
      </c>
      <c r="FH96" s="128" t="s">
        <v>158</v>
      </c>
      <c r="FI96" s="128" t="s">
        <v>158</v>
      </c>
      <c r="FJ96" s="128" t="s">
        <v>158</v>
      </c>
      <c r="FK96" s="128" t="s">
        <v>158</v>
      </c>
      <c r="FL96" s="128" t="s">
        <v>158</v>
      </c>
      <c r="FM96" s="128" t="s">
        <v>158</v>
      </c>
      <c r="FN96" s="127">
        <v>6.644225443031955E-2</v>
      </c>
      <c r="FO96" s="128">
        <v>6.4920275197046559E-2</v>
      </c>
      <c r="FP96" s="128">
        <v>0.18138424821002386</v>
      </c>
      <c r="FQ96" s="128">
        <v>8.0706521739130455E-2</v>
      </c>
      <c r="FR96" s="128">
        <v>8.5027365129007035E-2</v>
      </c>
      <c r="FS96" s="128">
        <v>8.1395348837209308E-2</v>
      </c>
      <c r="FT96" s="128">
        <v>9.4059405940594046E-2</v>
      </c>
      <c r="FU96" s="128">
        <v>9.0704647676161917E-2</v>
      </c>
      <c r="FV96" s="128">
        <v>0.11818181818181821</v>
      </c>
      <c r="FW96" s="128">
        <v>0.10029850746268658</v>
      </c>
      <c r="FX96" s="128">
        <v>7.4057246706042704E-2</v>
      </c>
      <c r="FY96" s="128">
        <v>9.8405885959534034E-2</v>
      </c>
      <c r="FZ96" s="128">
        <v>0.12018489984591679</v>
      </c>
      <c r="GA96" s="128">
        <v>0.17627118644067799</v>
      </c>
      <c r="GB96" s="128">
        <v>0.1986842105263158</v>
      </c>
      <c r="GC96" s="128">
        <v>0.14356435643564355</v>
      </c>
      <c r="GD96" s="128">
        <v>0.12000000000000002</v>
      </c>
      <c r="GE96" s="128">
        <v>0.12881355932203392</v>
      </c>
      <c r="GF96" s="128">
        <v>8.8639200998751569E-2</v>
      </c>
      <c r="GG96" s="128" t="s">
        <v>158</v>
      </c>
      <c r="GH96" s="128" t="s">
        <v>158</v>
      </c>
      <c r="GI96" s="128" t="s">
        <v>158</v>
      </c>
      <c r="GJ96" s="128" t="s">
        <v>158</v>
      </c>
      <c r="GK96" s="128" t="s">
        <v>158</v>
      </c>
      <c r="GL96" s="128" t="s">
        <v>158</v>
      </c>
      <c r="GM96" s="128" t="s">
        <v>158</v>
      </c>
      <c r="GN96" s="128" t="s">
        <v>158</v>
      </c>
      <c r="GO96" s="109" t="s">
        <v>158</v>
      </c>
      <c r="GP96" s="141">
        <v>1.8</v>
      </c>
      <c r="GQ96" s="141">
        <v>0.78</v>
      </c>
      <c r="GR96" s="141">
        <v>2.4900000000000002</v>
      </c>
      <c r="GS96" s="141">
        <v>2.1800000000000002</v>
      </c>
      <c r="GT96" s="141">
        <v>2.2599999999999998</v>
      </c>
      <c r="GU96" s="110">
        <v>2.12</v>
      </c>
      <c r="GV96" s="110">
        <v>1.6</v>
      </c>
      <c r="GW96" s="110">
        <v>0.37</v>
      </c>
      <c r="GX96" s="110">
        <v>0.42</v>
      </c>
      <c r="GY96" s="110">
        <v>1.25</v>
      </c>
      <c r="GZ96" s="110">
        <v>1.21</v>
      </c>
      <c r="HA96" s="110">
        <v>1.03</v>
      </c>
      <c r="HB96" s="110">
        <v>1.39</v>
      </c>
      <c r="HC96" s="110">
        <v>0.55000000000000004</v>
      </c>
      <c r="HD96" s="110">
        <v>1.63</v>
      </c>
      <c r="HE96" s="129">
        <v>1.64</v>
      </c>
      <c r="HF96" s="231" t="s">
        <v>158</v>
      </c>
      <c r="HG96" s="231" t="s">
        <v>158</v>
      </c>
      <c r="HH96" s="231" t="s">
        <v>158</v>
      </c>
      <c r="HI96" s="231" t="s">
        <v>158</v>
      </c>
      <c r="HJ96" s="231" t="s">
        <v>158</v>
      </c>
      <c r="HK96" s="231" t="s">
        <v>158</v>
      </c>
      <c r="HL96" s="231" t="s">
        <v>158</v>
      </c>
      <c r="HM96" s="231" t="s">
        <v>158</v>
      </c>
      <c r="HN96" s="231" t="s">
        <v>158</v>
      </c>
      <c r="HO96" s="231" t="s">
        <v>158</v>
      </c>
      <c r="HP96" s="232" t="s">
        <v>158</v>
      </c>
      <c r="HQ96" s="131">
        <v>19.511110555555554</v>
      </c>
      <c r="HR96" s="131">
        <v>16.115384615384617</v>
      </c>
      <c r="HS96" s="131">
        <v>11.08433734939759</v>
      </c>
      <c r="HT96" s="131">
        <v>11.73394495412844</v>
      </c>
      <c r="HU96" s="131">
        <v>11.415929203539825</v>
      </c>
      <c r="HV96" s="131">
        <v>10.004716981132075</v>
      </c>
      <c r="HW96" s="131">
        <v>12.50625</v>
      </c>
      <c r="HX96" s="131">
        <v>38.648648648648653</v>
      </c>
      <c r="HY96" s="131">
        <v>39.88095238095238</v>
      </c>
      <c r="HZ96" s="131">
        <v>17.608000000000001</v>
      </c>
      <c r="IA96" s="131">
        <v>13.479338842975206</v>
      </c>
      <c r="IB96" s="131">
        <v>12.601941747572816</v>
      </c>
      <c r="IC96" s="131">
        <v>6.3669064748201443</v>
      </c>
      <c r="ID96" s="131">
        <v>13.818181818181817</v>
      </c>
      <c r="IE96" s="131">
        <v>6.1963190184049077</v>
      </c>
      <c r="IF96" s="131">
        <v>6.4024390243902447</v>
      </c>
      <c r="IG96" s="131" t="s">
        <v>158</v>
      </c>
      <c r="IH96" s="131" t="s">
        <v>158</v>
      </c>
      <c r="II96" s="131" t="s">
        <v>158</v>
      </c>
      <c r="IJ96" s="131" t="s">
        <v>158</v>
      </c>
      <c r="IK96" s="131" t="s">
        <v>158</v>
      </c>
      <c r="IL96" s="131" t="s">
        <v>158</v>
      </c>
      <c r="IM96" s="131" t="s">
        <v>158</v>
      </c>
      <c r="IN96" s="131" t="s">
        <v>158</v>
      </c>
      <c r="IO96" s="131" t="s">
        <v>158</v>
      </c>
      <c r="IP96" s="131" t="s">
        <v>158</v>
      </c>
      <c r="IQ96" s="130" t="s">
        <v>158</v>
      </c>
      <c r="IR96" s="131">
        <v>22.740239092518834</v>
      </c>
      <c r="IS96" s="131">
        <v>41.038461538461533</v>
      </c>
      <c r="IT96" s="131">
        <v>14.795180722891565</v>
      </c>
      <c r="IU96" s="131">
        <v>14.756880733944953</v>
      </c>
      <c r="IV96" s="131">
        <v>15.504424778761063</v>
      </c>
      <c r="IW96" s="131">
        <v>15.20754716981132</v>
      </c>
      <c r="IX96" s="131">
        <v>14.543749999999999</v>
      </c>
      <c r="IY96" s="131">
        <v>55.810810810810807</v>
      </c>
      <c r="IZ96" s="131">
        <v>59.738095238095241</v>
      </c>
      <c r="JA96" s="131">
        <v>20.295999999999999</v>
      </c>
      <c r="JB96" s="131">
        <v>17.396694214876035</v>
      </c>
      <c r="JC96" s="131">
        <v>14.883495145631068</v>
      </c>
      <c r="JD96" s="131">
        <v>7.7913669064748206</v>
      </c>
      <c r="JE96" s="131">
        <v>18.509090909090908</v>
      </c>
      <c r="JF96" s="131">
        <v>7.6809815950920246</v>
      </c>
      <c r="JG96" s="131">
        <v>7.1829268292682924</v>
      </c>
      <c r="JH96" s="131" t="s">
        <v>158</v>
      </c>
      <c r="JI96" s="131" t="s">
        <v>158</v>
      </c>
      <c r="JJ96" s="131" t="s">
        <v>158</v>
      </c>
      <c r="JK96" s="131" t="s">
        <v>158</v>
      </c>
      <c r="JL96" s="131" t="s">
        <v>158</v>
      </c>
      <c r="JM96" s="131" t="s">
        <v>158</v>
      </c>
      <c r="JN96" s="131" t="s">
        <v>158</v>
      </c>
      <c r="JO96" s="131" t="s">
        <v>158</v>
      </c>
      <c r="JP96" s="131" t="s">
        <v>158</v>
      </c>
      <c r="JQ96" s="131" t="s">
        <v>158</v>
      </c>
      <c r="JR96" s="130" t="s">
        <v>158</v>
      </c>
      <c r="JS96" s="131">
        <v>26.538888888888891</v>
      </c>
      <c r="JT96" s="131">
        <v>58.794871794871796</v>
      </c>
      <c r="JU96" s="131">
        <v>18.514056224899598</v>
      </c>
      <c r="JV96" s="131">
        <v>16.394495412844037</v>
      </c>
      <c r="JW96" s="131">
        <v>18.862831858407084</v>
      </c>
      <c r="JX96" s="131">
        <v>21.358490566037734</v>
      </c>
      <c r="JY96" s="131">
        <v>17.956250000000001</v>
      </c>
      <c r="JZ96" s="131">
        <v>65</v>
      </c>
      <c r="KA96" s="131">
        <v>69.30952380952381</v>
      </c>
      <c r="KB96" s="131">
        <v>23.4</v>
      </c>
      <c r="KC96" s="131">
        <v>21.429752066115704</v>
      </c>
      <c r="KD96" s="131">
        <v>17.21359223300971</v>
      </c>
      <c r="KE96" s="131">
        <v>9.3597122302158287</v>
      </c>
      <c r="KF96" s="131">
        <v>21.27272727272727</v>
      </c>
      <c r="KG96" s="131">
        <v>8.5889570552147241</v>
      </c>
      <c r="KH96" s="131">
        <v>8.6890243902439028</v>
      </c>
      <c r="KI96" s="131" t="s">
        <v>158</v>
      </c>
      <c r="KJ96" s="131" t="s">
        <v>158</v>
      </c>
      <c r="KK96" s="131" t="s">
        <v>158</v>
      </c>
      <c r="KL96" s="131" t="s">
        <v>158</v>
      </c>
      <c r="KM96" s="131" t="s">
        <v>158</v>
      </c>
      <c r="KN96" s="131" t="s">
        <v>158</v>
      </c>
      <c r="KO96" s="131" t="s">
        <v>158</v>
      </c>
      <c r="KP96" s="131" t="s">
        <v>158</v>
      </c>
      <c r="KQ96" s="131" t="s">
        <v>158</v>
      </c>
      <c r="KR96" s="131" t="s">
        <v>158</v>
      </c>
      <c r="KS96" s="116" t="s">
        <v>158</v>
      </c>
      <c r="KT96" s="132">
        <v>37.921500353387572</v>
      </c>
      <c r="KU96" s="132">
        <v>31.944444444444443</v>
      </c>
      <c r="KV96" s="132">
        <v>35.289473684210527</v>
      </c>
      <c r="KW96" s="132">
        <v>34.371428571428574</v>
      </c>
      <c r="KX96" s="132">
        <v>28.138888888888889</v>
      </c>
      <c r="KY96" s="132">
        <v>26.205882352941178</v>
      </c>
      <c r="KZ96" s="132">
        <v>31.03846153846154</v>
      </c>
      <c r="LA96" s="132">
        <v>24.681818181818183</v>
      </c>
      <c r="LB96" s="132">
        <v>49.047619047619051</v>
      </c>
      <c r="LC96" s="132">
        <v>36.409090909090907</v>
      </c>
      <c r="LD96" s="132">
        <v>26.842105263157894</v>
      </c>
      <c r="LE96" s="132">
        <v>18.846153846153847</v>
      </c>
      <c r="LF96" s="132" t="s">
        <v>158</v>
      </c>
      <c r="LG96" s="132" t="s">
        <v>158</v>
      </c>
      <c r="LH96" s="132" t="s">
        <v>158</v>
      </c>
      <c r="LI96" s="132" t="s">
        <v>158</v>
      </c>
      <c r="LJ96" s="132" t="s">
        <v>158</v>
      </c>
      <c r="LK96" s="132" t="s">
        <v>158</v>
      </c>
      <c r="LL96" s="132" t="s">
        <v>158</v>
      </c>
      <c r="LM96" s="132" t="s">
        <v>158</v>
      </c>
      <c r="LN96" s="132" t="s">
        <v>158</v>
      </c>
      <c r="LO96" s="132" t="s">
        <v>158</v>
      </c>
      <c r="LP96" s="132" t="s">
        <v>158</v>
      </c>
      <c r="LQ96" s="132" t="s">
        <v>158</v>
      </c>
      <c r="LR96" s="132" t="s">
        <v>158</v>
      </c>
      <c r="LS96" s="132" t="s">
        <v>158</v>
      </c>
      <c r="LT96" s="130" t="s">
        <v>158</v>
      </c>
      <c r="LU96" s="131">
        <v>0.92612366791185496</v>
      </c>
      <c r="LV96" s="131">
        <v>0.39349565217391308</v>
      </c>
      <c r="LW96" s="131">
        <v>0.78210290827740492</v>
      </c>
      <c r="LX96" s="131">
        <v>0.74422277639235235</v>
      </c>
      <c r="LY96" s="131">
        <v>0.91688055281342551</v>
      </c>
      <c r="LZ96" s="131">
        <v>0.80936026936026939</v>
      </c>
      <c r="MA96" s="131">
        <v>0.64468401486988847</v>
      </c>
      <c r="MB96" s="131">
        <v>0.57937384898710864</v>
      </c>
      <c r="MC96" s="131">
        <v>0.34150485436893202</v>
      </c>
      <c r="MD96" s="131">
        <v>0.60451935081148578</v>
      </c>
      <c r="ME96" s="131">
        <v>0.60762745098039217</v>
      </c>
      <c r="MF96" s="131">
        <v>0.68873469387755104</v>
      </c>
      <c r="MG96" s="131" t="s">
        <v>158</v>
      </c>
      <c r="MH96" s="131" t="s">
        <v>158</v>
      </c>
      <c r="MI96" s="131" t="s">
        <v>158</v>
      </c>
      <c r="MJ96" s="131" t="s">
        <v>158</v>
      </c>
      <c r="MK96" s="131" t="s">
        <v>158</v>
      </c>
      <c r="ML96" s="131" t="s">
        <v>158</v>
      </c>
      <c r="MM96" s="131" t="s">
        <v>158</v>
      </c>
      <c r="MN96" s="131" t="s">
        <v>158</v>
      </c>
      <c r="MO96" s="131" t="s">
        <v>158</v>
      </c>
      <c r="MP96" s="131" t="s">
        <v>158</v>
      </c>
      <c r="MQ96" s="131" t="s">
        <v>158</v>
      </c>
      <c r="MR96" s="131" t="s">
        <v>158</v>
      </c>
      <c r="MS96" s="131" t="s">
        <v>158</v>
      </c>
      <c r="MT96" s="131" t="s">
        <v>158</v>
      </c>
      <c r="MU96" s="130" t="s">
        <v>158</v>
      </c>
      <c r="MV96" s="131">
        <v>1.0793990212699314</v>
      </c>
      <c r="MW96" s="131">
        <v>1.0020521739130435</v>
      </c>
      <c r="MX96" s="131">
        <v>1.043937360178971</v>
      </c>
      <c r="MY96" s="131">
        <v>0.93595178719867</v>
      </c>
      <c r="MZ96" s="131">
        <v>1.2452517275419546</v>
      </c>
      <c r="NA96" s="131">
        <v>1.2302581369248036</v>
      </c>
      <c r="NB96" s="131">
        <v>0.74971499380421314</v>
      </c>
      <c r="NC96" s="131">
        <v>0.83664825046040503</v>
      </c>
      <c r="ND96" s="131">
        <v>0.5115436893203883</v>
      </c>
      <c r="NE96" s="131">
        <v>0.69680399500624224</v>
      </c>
      <c r="NF96" s="131">
        <v>0.78421568627450988</v>
      </c>
      <c r="NG96" s="131">
        <v>0.81342857142857139</v>
      </c>
      <c r="NH96" s="131" t="s">
        <v>158</v>
      </c>
      <c r="NI96" s="131" t="s">
        <v>158</v>
      </c>
      <c r="NJ96" s="131" t="s">
        <v>158</v>
      </c>
      <c r="NK96" s="131" t="s">
        <v>158</v>
      </c>
      <c r="NL96" s="131" t="s">
        <v>158</v>
      </c>
      <c r="NM96" s="131" t="s">
        <v>158</v>
      </c>
      <c r="NN96" s="131" t="s">
        <v>158</v>
      </c>
      <c r="NO96" s="131" t="s">
        <v>158</v>
      </c>
      <c r="NP96" s="131" t="s">
        <v>158</v>
      </c>
      <c r="NQ96" s="131" t="s">
        <v>158</v>
      </c>
      <c r="NR96" s="131" t="s">
        <v>158</v>
      </c>
      <c r="NS96" s="131" t="s">
        <v>158</v>
      </c>
      <c r="NT96" s="131" t="s">
        <v>158</v>
      </c>
      <c r="NU96" s="131" t="s">
        <v>158</v>
      </c>
      <c r="NV96" s="130" t="s">
        <v>158</v>
      </c>
      <c r="NW96" s="131">
        <v>1.2597075420232589</v>
      </c>
      <c r="NX96" s="131">
        <v>1.435617391304348</v>
      </c>
      <c r="NY96" s="131">
        <v>1.3063385533184191</v>
      </c>
      <c r="NZ96" s="131">
        <v>1.0398171238570242</v>
      </c>
      <c r="OA96" s="131">
        <v>1.5149851924975322</v>
      </c>
      <c r="OB96" s="131">
        <v>1.7278563411896746</v>
      </c>
      <c r="OC96" s="131">
        <v>0.92562577447335803</v>
      </c>
      <c r="OD96" s="131">
        <v>0.97440147329650084</v>
      </c>
      <c r="OE96" s="131">
        <v>0.59350485436893197</v>
      </c>
      <c r="OF96" s="131">
        <v>0.80337078651685401</v>
      </c>
      <c r="OG96" s="131">
        <v>0.96601960784313723</v>
      </c>
      <c r="OH96" s="131">
        <v>0.94077551020408168</v>
      </c>
      <c r="OI96" s="131" t="s">
        <v>158</v>
      </c>
      <c r="OJ96" s="131" t="s">
        <v>158</v>
      </c>
      <c r="OK96" s="131" t="s">
        <v>158</v>
      </c>
      <c r="OL96" s="131" t="s">
        <v>158</v>
      </c>
      <c r="OM96" s="131" t="s">
        <v>158</v>
      </c>
      <c r="ON96" s="131" t="s">
        <v>158</v>
      </c>
      <c r="OO96" s="131" t="s">
        <v>158</v>
      </c>
      <c r="OP96" s="131" t="s">
        <v>158</v>
      </c>
      <c r="OQ96" s="131" t="s">
        <v>158</v>
      </c>
      <c r="OR96" s="131" t="s">
        <v>158</v>
      </c>
      <c r="OS96" s="131" t="s">
        <v>158</v>
      </c>
      <c r="OT96" s="131" t="s">
        <v>158</v>
      </c>
      <c r="OU96" s="131" t="s">
        <v>158</v>
      </c>
      <c r="OV96" s="131" t="s">
        <v>158</v>
      </c>
      <c r="OW96" s="378" t="s">
        <v>158</v>
      </c>
      <c r="OX96" s="132">
        <v>7.649181267351052</v>
      </c>
      <c r="OY96" s="132">
        <v>7.2222222222222223</v>
      </c>
      <c r="OZ96" s="132">
        <v>5.7105263157894735</v>
      </c>
      <c r="PA96" s="132">
        <v>4.7142857142857144</v>
      </c>
      <c r="PB96" s="132">
        <v>3.4722222222222223</v>
      </c>
      <c r="PC96" s="132">
        <v>4.0294117647058822</v>
      </c>
      <c r="PD96" s="132">
        <v>4.115384615384615</v>
      </c>
      <c r="PE96" s="132">
        <v>4.5454545454545459</v>
      </c>
      <c r="PF96" s="132">
        <v>-0.2857142857142857</v>
      </c>
      <c r="PG96" s="132">
        <v>-0.95454545454545459</v>
      </c>
      <c r="PH96" s="132">
        <v>2.9473684210526314</v>
      </c>
      <c r="PI96" s="132">
        <v>2</v>
      </c>
      <c r="PJ96" s="132" t="s">
        <v>158</v>
      </c>
      <c r="PK96" s="132" t="s">
        <v>158</v>
      </c>
      <c r="PL96" s="132" t="s">
        <v>158</v>
      </c>
      <c r="PM96" s="132" t="s">
        <v>158</v>
      </c>
      <c r="PN96" s="132" t="s">
        <v>158</v>
      </c>
      <c r="PO96" s="132" t="s">
        <v>158</v>
      </c>
      <c r="PP96" s="132" t="s">
        <v>158</v>
      </c>
      <c r="PQ96" s="132" t="s">
        <v>158</v>
      </c>
      <c r="PR96" s="132" t="s">
        <v>158</v>
      </c>
      <c r="PS96" s="132" t="s">
        <v>158</v>
      </c>
      <c r="PT96" s="132" t="s">
        <v>158</v>
      </c>
      <c r="PU96" s="132" t="s">
        <v>158</v>
      </c>
      <c r="PV96" s="132" t="s">
        <v>158</v>
      </c>
      <c r="PW96" s="132" t="s">
        <v>158</v>
      </c>
      <c r="PX96" s="130" t="s">
        <v>158</v>
      </c>
      <c r="PY96" s="131">
        <v>4.591340925584082</v>
      </c>
      <c r="PZ96" s="131">
        <v>1.7404615384615385</v>
      </c>
      <c r="QA96" s="131">
        <v>4.8331797235023046</v>
      </c>
      <c r="QB96" s="131">
        <v>5.4260606060606058</v>
      </c>
      <c r="QC96" s="131">
        <v>7.4303999999999997</v>
      </c>
      <c r="QD96" s="131">
        <v>5.2637956204379561</v>
      </c>
      <c r="QE96" s="131">
        <v>4.8622429906542068</v>
      </c>
      <c r="QF96" s="131">
        <v>3.1459999999999999</v>
      </c>
      <c r="QG96" s="131" t="s">
        <v>1282</v>
      </c>
      <c r="QH96" s="131" t="s">
        <v>1282</v>
      </c>
      <c r="QI96" s="131">
        <v>5.5337499999999995</v>
      </c>
      <c r="QJ96" s="131">
        <v>6.49</v>
      </c>
      <c r="QK96" s="131" t="s">
        <v>158</v>
      </c>
      <c r="QL96" s="131" t="s">
        <v>158</v>
      </c>
      <c r="QM96" s="131" t="s">
        <v>158</v>
      </c>
      <c r="QN96" s="131" t="s">
        <v>158</v>
      </c>
      <c r="QO96" s="131" t="s">
        <v>158</v>
      </c>
      <c r="QP96" s="131" t="s">
        <v>158</v>
      </c>
      <c r="QQ96" s="131" t="s">
        <v>158</v>
      </c>
      <c r="QR96" s="131" t="s">
        <v>158</v>
      </c>
      <c r="QS96" s="131" t="s">
        <v>158</v>
      </c>
      <c r="QT96" s="131" t="s">
        <v>158</v>
      </c>
      <c r="QU96" s="131" t="s">
        <v>158</v>
      </c>
      <c r="QV96" s="131" t="s">
        <v>158</v>
      </c>
      <c r="QW96" s="131" t="s">
        <v>158</v>
      </c>
      <c r="QX96" s="131" t="s">
        <v>158</v>
      </c>
      <c r="QY96" s="130" t="s">
        <v>158</v>
      </c>
      <c r="QZ96" s="131">
        <v>5.3512172003617584</v>
      </c>
      <c r="RA96" s="131">
        <v>4.4321538461538461</v>
      </c>
      <c r="RB96" s="131">
        <v>6.451244239631337</v>
      </c>
      <c r="RC96" s="131">
        <v>6.8239393939393942</v>
      </c>
      <c r="RD96" s="131">
        <v>10.091519999999999</v>
      </c>
      <c r="RE96" s="131">
        <v>8.0011678832116804</v>
      </c>
      <c r="RF96" s="131">
        <v>5.6543925233644865</v>
      </c>
      <c r="RG96" s="131">
        <v>4.5429999999999993</v>
      </c>
      <c r="RH96" s="131" t="s">
        <v>1282</v>
      </c>
      <c r="RI96" s="131" t="s">
        <v>1282</v>
      </c>
      <c r="RJ96" s="131">
        <v>7.1419642857142867</v>
      </c>
      <c r="RK96" s="131">
        <v>7.665</v>
      </c>
      <c r="RL96" s="131" t="s">
        <v>158</v>
      </c>
      <c r="RM96" s="131" t="s">
        <v>158</v>
      </c>
      <c r="RN96" s="131" t="s">
        <v>158</v>
      </c>
      <c r="RO96" s="131" t="s">
        <v>158</v>
      </c>
      <c r="RP96" s="131" t="s">
        <v>158</v>
      </c>
      <c r="RQ96" s="131" t="s">
        <v>158</v>
      </c>
      <c r="RR96" s="131" t="s">
        <v>158</v>
      </c>
      <c r="RS96" s="131" t="s">
        <v>158</v>
      </c>
      <c r="RT96" s="131" t="s">
        <v>158</v>
      </c>
      <c r="RU96" s="131" t="s">
        <v>158</v>
      </c>
      <c r="RV96" s="131" t="s">
        <v>158</v>
      </c>
      <c r="RW96" s="131" t="s">
        <v>158</v>
      </c>
      <c r="RX96" s="131" t="s">
        <v>158</v>
      </c>
      <c r="RY96" s="131" t="s">
        <v>158</v>
      </c>
      <c r="RZ96" s="130" t="s">
        <v>158</v>
      </c>
      <c r="SA96" s="131">
        <v>6.2451128206225635</v>
      </c>
      <c r="SB96" s="131">
        <v>6.3498461538461539</v>
      </c>
      <c r="SC96" s="131">
        <v>8.0728110599078349</v>
      </c>
      <c r="SD96" s="131">
        <v>7.5812121212121211</v>
      </c>
      <c r="SE96" s="131">
        <v>12.27744</v>
      </c>
      <c r="SF96" s="131">
        <v>11.237372262773723</v>
      </c>
      <c r="SG96" s="131">
        <v>6.9811214953271037</v>
      </c>
      <c r="SH96" s="131">
        <v>5.2909999999999995</v>
      </c>
      <c r="SI96" s="131" t="s">
        <v>1282</v>
      </c>
      <c r="SJ96" s="131" t="s">
        <v>1282</v>
      </c>
      <c r="SK96" s="131">
        <v>8.7976785714285715</v>
      </c>
      <c r="SL96" s="131">
        <v>8.8650000000000002</v>
      </c>
      <c r="SM96" s="131" t="s">
        <v>158</v>
      </c>
      <c r="SN96" s="131" t="s">
        <v>158</v>
      </c>
      <c r="SO96" s="131" t="s">
        <v>158</v>
      </c>
      <c r="SP96" s="131" t="s">
        <v>158</v>
      </c>
      <c r="SQ96" s="131" t="s">
        <v>158</v>
      </c>
      <c r="SR96" s="131" t="s">
        <v>158</v>
      </c>
      <c r="SS96" s="131" t="s">
        <v>158</v>
      </c>
      <c r="ST96" s="131" t="s">
        <v>158</v>
      </c>
      <c r="SU96" s="131" t="s">
        <v>158</v>
      </c>
      <c r="SV96" s="131" t="s">
        <v>158</v>
      </c>
      <c r="SW96" s="131" t="s">
        <v>158</v>
      </c>
      <c r="SX96" s="131" t="s">
        <v>158</v>
      </c>
      <c r="SY96" s="131" t="s">
        <v>158</v>
      </c>
      <c r="SZ96" s="131" t="s">
        <v>158</v>
      </c>
      <c r="TA96" s="378" t="s">
        <v>158</v>
      </c>
      <c r="TB96" s="132">
        <v>0.15091895528660995</v>
      </c>
      <c r="TC96" s="132">
        <v>3.1666666666666665</v>
      </c>
      <c r="TD96" s="132">
        <v>-1</v>
      </c>
      <c r="TE96" s="132">
        <v>-0.77142857142857146</v>
      </c>
      <c r="TF96" s="132">
        <v>-3.9444444444444446</v>
      </c>
      <c r="TG96" s="132">
        <v>-3.7941176470588234</v>
      </c>
      <c r="TH96" s="132">
        <v>-0.69230769230769229</v>
      </c>
      <c r="TI96" s="132">
        <v>0.68181818181818177</v>
      </c>
      <c r="TJ96" s="132">
        <v>-4.1428571428571432</v>
      </c>
      <c r="TK96" s="132">
        <v>-3.9545454545454546</v>
      </c>
      <c r="TL96" s="132">
        <v>0.73684210526315785</v>
      </c>
      <c r="TM96" s="132">
        <v>-1.6153846153846154</v>
      </c>
      <c r="TN96" s="132" t="s">
        <v>158</v>
      </c>
      <c r="TO96" s="132" t="s">
        <v>158</v>
      </c>
      <c r="TP96" s="132" t="s">
        <v>158</v>
      </c>
      <c r="TQ96" s="132" t="s">
        <v>158</v>
      </c>
      <c r="TR96" s="132" t="s">
        <v>158</v>
      </c>
      <c r="TS96" s="132" t="s">
        <v>158</v>
      </c>
      <c r="TT96" s="132" t="s">
        <v>158</v>
      </c>
      <c r="TU96" s="132" t="s">
        <v>158</v>
      </c>
      <c r="TV96" s="132" t="s">
        <v>158</v>
      </c>
      <c r="TW96" s="132" t="s">
        <v>158</v>
      </c>
      <c r="TX96" s="132" t="s">
        <v>158</v>
      </c>
      <c r="TY96" s="132" t="s">
        <v>158</v>
      </c>
      <c r="TZ96" s="132" t="s">
        <v>158</v>
      </c>
      <c r="UA96" s="132" t="s">
        <v>158</v>
      </c>
      <c r="UB96" s="235" t="s">
        <v>158</v>
      </c>
      <c r="UC96" s="236">
        <v>20.100000000000001</v>
      </c>
      <c r="UD96" s="236">
        <v>20.010000000000002</v>
      </c>
      <c r="UE96" s="236">
        <v>18.48</v>
      </c>
      <c r="UF96" s="236">
        <v>19.07</v>
      </c>
      <c r="UG96" s="236">
        <v>17.59</v>
      </c>
      <c r="UH96" s="236">
        <v>16.43</v>
      </c>
      <c r="UI96" s="236">
        <v>15.88</v>
      </c>
      <c r="UJ96" s="236">
        <v>13.75</v>
      </c>
      <c r="UK96" s="236">
        <v>14.04</v>
      </c>
      <c r="UL96" s="236">
        <v>14.27</v>
      </c>
      <c r="UM96" s="236">
        <v>12.96</v>
      </c>
      <c r="UN96" s="236">
        <v>9.84</v>
      </c>
      <c r="UO96" s="231" t="s">
        <v>5</v>
      </c>
      <c r="UP96" s="231" t="s">
        <v>5</v>
      </c>
      <c r="UQ96" s="231" t="s">
        <v>5</v>
      </c>
      <c r="UR96" s="231" t="s">
        <v>5</v>
      </c>
      <c r="US96" s="231" t="s">
        <v>5</v>
      </c>
      <c r="UT96" s="231" t="s">
        <v>5</v>
      </c>
      <c r="UU96" s="231" t="s">
        <v>5</v>
      </c>
      <c r="UV96" s="231" t="s">
        <v>5</v>
      </c>
      <c r="UW96" s="231" t="s">
        <v>5</v>
      </c>
      <c r="UX96" s="231" t="s">
        <v>5</v>
      </c>
      <c r="UY96" s="231" t="s">
        <v>5</v>
      </c>
      <c r="UZ96" s="231" t="s">
        <v>5</v>
      </c>
      <c r="VA96" s="231" t="s">
        <v>5</v>
      </c>
      <c r="VB96" s="231" t="s">
        <v>5</v>
      </c>
      <c r="VC96" s="130" t="s">
        <v>158</v>
      </c>
      <c r="VD96" s="131">
        <v>1.7472636318407959</v>
      </c>
      <c r="VE96" s="131">
        <v>0.6281859070464767</v>
      </c>
      <c r="VF96" s="131">
        <v>1.4935064935064934</v>
      </c>
      <c r="VG96" s="131">
        <v>1.3413738856843209</v>
      </c>
      <c r="VH96" s="131">
        <v>1.4667424673109721</v>
      </c>
      <c r="VI96" s="131">
        <v>1.2909312233718808</v>
      </c>
      <c r="VJ96" s="131">
        <v>1.2600755667506298</v>
      </c>
      <c r="VK96" s="131">
        <v>1.04</v>
      </c>
      <c r="VL96" s="131">
        <v>1.1930199430199431</v>
      </c>
      <c r="VM96" s="131">
        <v>1.5423966362999302</v>
      </c>
      <c r="VN96" s="131">
        <v>1.2584876543209875</v>
      </c>
      <c r="VO96" s="131">
        <v>1.3191056910569106</v>
      </c>
      <c r="VP96" s="131" t="s">
        <v>158</v>
      </c>
      <c r="VQ96" s="131" t="s">
        <v>158</v>
      </c>
      <c r="VR96" s="131" t="s">
        <v>158</v>
      </c>
      <c r="VS96" s="131" t="s">
        <v>158</v>
      </c>
      <c r="VT96" s="131" t="s">
        <v>158</v>
      </c>
      <c r="VU96" s="131" t="s">
        <v>158</v>
      </c>
      <c r="VV96" s="131" t="s">
        <v>158</v>
      </c>
      <c r="VW96" s="131" t="s">
        <v>158</v>
      </c>
      <c r="VX96" s="131" t="s">
        <v>158</v>
      </c>
      <c r="VY96" s="131" t="s">
        <v>158</v>
      </c>
      <c r="VZ96" s="131" t="s">
        <v>158</v>
      </c>
      <c r="WA96" s="131" t="s">
        <v>158</v>
      </c>
      <c r="WB96" s="131" t="s">
        <v>158</v>
      </c>
      <c r="WC96" s="131" t="s">
        <v>158</v>
      </c>
      <c r="WD96" s="130" t="s">
        <v>158</v>
      </c>
      <c r="WE96" s="131">
        <v>2.0364393217181043</v>
      </c>
      <c r="WF96" s="131">
        <v>1.5997001499250372</v>
      </c>
      <c r="WG96" s="131">
        <v>1.9935064935064937</v>
      </c>
      <c r="WH96" s="131">
        <v>1.6869428421604615</v>
      </c>
      <c r="WI96" s="131">
        <v>1.9920409323479249</v>
      </c>
      <c r="WJ96" s="131">
        <v>1.9622641509433965</v>
      </c>
      <c r="WK96" s="131">
        <v>1.4653652392947103</v>
      </c>
      <c r="WL96" s="131">
        <v>1.5018181818181817</v>
      </c>
      <c r="WM96" s="131">
        <v>1.7870370370370372</v>
      </c>
      <c r="WN96" s="131">
        <v>1.7778556412053259</v>
      </c>
      <c r="WO96" s="131">
        <v>1.6242283950617284</v>
      </c>
      <c r="WP96" s="131">
        <v>1.5579268292682926</v>
      </c>
      <c r="WQ96" s="131" t="s">
        <v>158</v>
      </c>
      <c r="WR96" s="131" t="s">
        <v>158</v>
      </c>
      <c r="WS96" s="131" t="s">
        <v>158</v>
      </c>
      <c r="WT96" s="131" t="s">
        <v>158</v>
      </c>
      <c r="WU96" s="131" t="s">
        <v>158</v>
      </c>
      <c r="WV96" s="131" t="s">
        <v>158</v>
      </c>
      <c r="WW96" s="131" t="s">
        <v>158</v>
      </c>
      <c r="WX96" s="131" t="s">
        <v>158</v>
      </c>
      <c r="WY96" s="131" t="s">
        <v>158</v>
      </c>
      <c r="WZ96" s="131" t="s">
        <v>158</v>
      </c>
      <c r="XA96" s="131" t="s">
        <v>158</v>
      </c>
      <c r="XB96" s="131" t="s">
        <v>158</v>
      </c>
      <c r="XC96" s="131" t="s">
        <v>158</v>
      </c>
      <c r="XD96" s="131" t="s">
        <v>158</v>
      </c>
      <c r="XE96" s="130" t="s">
        <v>158</v>
      </c>
      <c r="XF96" s="131">
        <v>2.3766169154228858</v>
      </c>
      <c r="XG96" s="131">
        <v>2.2918540729635182</v>
      </c>
      <c r="XH96" s="131">
        <v>2.4945887445887447</v>
      </c>
      <c r="XI96" s="131">
        <v>1.8741478762454118</v>
      </c>
      <c r="XJ96" s="131">
        <v>2.4235361000568507</v>
      </c>
      <c r="XK96" s="131">
        <v>2.7559342665855144</v>
      </c>
      <c r="XL96" s="131">
        <v>1.8091939546599496</v>
      </c>
      <c r="XM96" s="131">
        <v>1.7490909090909093</v>
      </c>
      <c r="XN96" s="131">
        <v>2.0733618233618234</v>
      </c>
      <c r="XO96" s="131">
        <v>2.0497547302032237</v>
      </c>
      <c r="XP96" s="131">
        <v>2.0007716049382713</v>
      </c>
      <c r="XQ96" s="131">
        <v>1.8018292682926831</v>
      </c>
      <c r="XR96" s="131" t="s">
        <v>158</v>
      </c>
      <c r="XS96" s="131" t="s">
        <v>158</v>
      </c>
      <c r="XT96" s="131" t="s">
        <v>158</v>
      </c>
      <c r="XU96" s="131" t="s">
        <v>158</v>
      </c>
      <c r="XV96" s="131" t="s">
        <v>158</v>
      </c>
      <c r="XW96" s="131" t="s">
        <v>158</v>
      </c>
      <c r="XX96" s="131" t="s">
        <v>158</v>
      </c>
      <c r="XY96" s="131" t="s">
        <v>158</v>
      </c>
      <c r="XZ96" s="131" t="s">
        <v>158</v>
      </c>
      <c r="YA96" s="131" t="s">
        <v>158</v>
      </c>
      <c r="YB96" s="131" t="s">
        <v>158</v>
      </c>
      <c r="YC96" s="131" t="s">
        <v>158</v>
      </c>
      <c r="YD96" s="131" t="s">
        <v>158</v>
      </c>
      <c r="YE96" s="131" t="s">
        <v>158</v>
      </c>
      <c r="YF96" s="235" t="s">
        <v>158</v>
      </c>
      <c r="YG96" s="8">
        <v>37.265034</v>
      </c>
      <c r="YH96" s="8">
        <v>36</v>
      </c>
      <c r="YI96" s="8">
        <v>38</v>
      </c>
      <c r="YJ96" s="8">
        <v>35</v>
      </c>
      <c r="YK96" s="8">
        <v>36</v>
      </c>
      <c r="YL96" s="8">
        <v>34</v>
      </c>
      <c r="YM96" s="8">
        <v>26</v>
      </c>
      <c r="YN96" s="8">
        <v>22</v>
      </c>
      <c r="YO96" s="8">
        <v>21</v>
      </c>
      <c r="YP96" s="8">
        <v>22</v>
      </c>
      <c r="YQ96" s="8">
        <v>19</v>
      </c>
      <c r="YR96" s="8">
        <v>13</v>
      </c>
      <c r="YS96" s="231" t="s">
        <v>5</v>
      </c>
      <c r="YT96" s="231" t="s">
        <v>5</v>
      </c>
      <c r="YU96" s="231" t="s">
        <v>5</v>
      </c>
      <c r="YV96" s="231" t="s">
        <v>5</v>
      </c>
      <c r="YW96" s="231" t="s">
        <v>5</v>
      </c>
      <c r="YX96" s="231" t="s">
        <v>5</v>
      </c>
      <c r="YY96" s="231" t="s">
        <v>5</v>
      </c>
      <c r="YZ96" s="231" t="s">
        <v>5</v>
      </c>
      <c r="ZA96" s="231" t="s">
        <v>5</v>
      </c>
      <c r="ZB96" s="231" t="s">
        <v>5</v>
      </c>
      <c r="ZC96" s="231" t="s">
        <v>5</v>
      </c>
      <c r="ZD96" s="231" t="s">
        <v>5</v>
      </c>
      <c r="ZE96" s="231" t="s">
        <v>5</v>
      </c>
      <c r="ZF96" s="231" t="s">
        <v>5</v>
      </c>
      <c r="ZG96" s="235" t="s">
        <v>158</v>
      </c>
      <c r="ZH96" s="133">
        <v>9.2300000000000007E-2</v>
      </c>
      <c r="ZI96" s="133">
        <v>3.9600000000000003E-2</v>
      </c>
      <c r="ZJ96" s="133">
        <v>0.1242</v>
      </c>
      <c r="ZK96" s="133">
        <v>0.11849999999999999</v>
      </c>
      <c r="ZL96" s="133">
        <v>0.13570000000000002</v>
      </c>
      <c r="ZM96" s="133">
        <v>0.1318</v>
      </c>
      <c r="ZN96" s="133">
        <v>0.10779999999999999</v>
      </c>
      <c r="ZO96" s="133">
        <v>2.7300000000000001E-2</v>
      </c>
      <c r="ZP96" s="133">
        <v>2.9900000000000003E-2</v>
      </c>
      <c r="ZQ96" s="133">
        <v>9.7500000000000003E-2</v>
      </c>
      <c r="ZR96" s="133">
        <v>0.11259999999999999</v>
      </c>
      <c r="ZS96" s="133">
        <v>0.10310000000000001</v>
      </c>
      <c r="ZT96" s="379" t="s">
        <v>158</v>
      </c>
      <c r="ZU96" s="133">
        <v>5.3499999999999999E-2</v>
      </c>
      <c r="ZV96" s="133">
        <v>3.2500000000000001E-2</v>
      </c>
      <c r="ZW96" s="133">
        <v>7.4800000000000005E-2</v>
      </c>
      <c r="ZX96" s="133">
        <v>7.400000000000001E-2</v>
      </c>
      <c r="ZY96" s="133">
        <v>7.7899999999999997E-2</v>
      </c>
      <c r="ZZ96" s="133">
        <v>7.8899999999999998E-2</v>
      </c>
      <c r="AAA96" s="133">
        <v>7.9199999999999993E-2</v>
      </c>
      <c r="AAB96" s="133">
        <v>3.7000000000000005E-2</v>
      </c>
      <c r="AAC96" s="133">
        <v>4.3200000000000002E-2</v>
      </c>
      <c r="AAD96" s="133">
        <v>7.980000000000001E-2</v>
      </c>
      <c r="AAE96" s="133">
        <v>0.1099</v>
      </c>
      <c r="AAF96" s="133">
        <v>0.1069</v>
      </c>
      <c r="AAG96" s="235" t="s">
        <v>158</v>
      </c>
      <c r="AAH96" s="8">
        <v>1413.146</v>
      </c>
      <c r="AAI96" s="8">
        <v>1150</v>
      </c>
      <c r="AAJ96" s="8">
        <v>1341</v>
      </c>
      <c r="AAK96" s="8">
        <v>1203</v>
      </c>
      <c r="AAL96" s="8">
        <v>1013</v>
      </c>
      <c r="AAM96" s="8">
        <v>891</v>
      </c>
      <c r="AAN96" s="8">
        <v>807</v>
      </c>
      <c r="AAO96" s="8">
        <v>543</v>
      </c>
      <c r="AAP96" s="8">
        <v>1030</v>
      </c>
      <c r="AAQ96" s="8">
        <v>801</v>
      </c>
      <c r="AAR96" s="8">
        <v>510</v>
      </c>
      <c r="AAS96" s="8">
        <v>245</v>
      </c>
      <c r="AAT96" s="231" t="s">
        <v>5</v>
      </c>
      <c r="AAU96" s="231" t="s">
        <v>5</v>
      </c>
      <c r="AAV96" s="231" t="s">
        <v>5</v>
      </c>
      <c r="AAW96" s="231" t="s">
        <v>5</v>
      </c>
      <c r="AAX96" s="231" t="s">
        <v>5</v>
      </c>
      <c r="AAY96" s="231" t="s">
        <v>5</v>
      </c>
      <c r="AAZ96" s="231" t="s">
        <v>5</v>
      </c>
      <c r="ABA96" s="231" t="s">
        <v>5</v>
      </c>
      <c r="ABB96" s="231" t="s">
        <v>5</v>
      </c>
      <c r="ABC96" s="231" t="s">
        <v>5</v>
      </c>
      <c r="ABD96" s="231" t="s">
        <v>5</v>
      </c>
      <c r="ABE96" s="231" t="s">
        <v>5</v>
      </c>
      <c r="ABF96" s="231" t="s">
        <v>5</v>
      </c>
      <c r="ABG96" s="231" t="s">
        <v>5</v>
      </c>
      <c r="ABH96" s="235" t="s">
        <v>158</v>
      </c>
      <c r="ABI96" s="8">
        <v>285.04700000000003</v>
      </c>
      <c r="ABJ96" s="8">
        <v>260</v>
      </c>
      <c r="ABK96" s="8">
        <v>217</v>
      </c>
      <c r="ABL96" s="8">
        <v>165</v>
      </c>
      <c r="ABM96" s="8">
        <v>125</v>
      </c>
      <c r="ABN96" s="8">
        <v>137</v>
      </c>
      <c r="ABO96" s="8">
        <v>107</v>
      </c>
      <c r="ABP96" s="8">
        <v>100</v>
      </c>
      <c r="ABQ96" s="8">
        <v>-6</v>
      </c>
      <c r="ABR96" s="8">
        <v>-21</v>
      </c>
      <c r="ABS96" s="8">
        <v>56</v>
      </c>
      <c r="ABT96" s="8">
        <v>26</v>
      </c>
      <c r="ABU96" s="231" t="s">
        <v>5</v>
      </c>
      <c r="ABV96" s="231" t="s">
        <v>5</v>
      </c>
      <c r="ABW96" s="231" t="s">
        <v>5</v>
      </c>
      <c r="ABX96" s="231" t="s">
        <v>5</v>
      </c>
      <c r="ABY96" s="231" t="s">
        <v>5</v>
      </c>
      <c r="ABZ96" s="231" t="s">
        <v>5</v>
      </c>
      <c r="ACA96" s="231" t="s">
        <v>5</v>
      </c>
      <c r="ACB96" s="231" t="s">
        <v>5</v>
      </c>
      <c r="ACC96" s="231" t="s">
        <v>5</v>
      </c>
      <c r="ACD96" s="231" t="s">
        <v>5</v>
      </c>
      <c r="ACE96" s="231" t="s">
        <v>5</v>
      </c>
      <c r="ACF96" s="231" t="s">
        <v>5</v>
      </c>
      <c r="ACG96" s="231" t="s">
        <v>5</v>
      </c>
      <c r="ACH96" s="231" t="s">
        <v>5</v>
      </c>
      <c r="ACI96" s="235" t="s">
        <v>158</v>
      </c>
      <c r="ACJ96" s="8">
        <v>5.6239999999999997</v>
      </c>
      <c r="ACK96" s="8">
        <v>114</v>
      </c>
      <c r="ACL96" s="8">
        <v>-38</v>
      </c>
      <c r="ACM96" s="8">
        <v>-27</v>
      </c>
      <c r="ACN96" s="8">
        <v>-142</v>
      </c>
      <c r="ACO96" s="8">
        <v>-129</v>
      </c>
      <c r="ACP96" s="8">
        <v>-18</v>
      </c>
      <c r="ACQ96" s="8">
        <v>15</v>
      </c>
      <c r="ACR96" s="8">
        <v>-87</v>
      </c>
      <c r="ACS96" s="8">
        <v>-87</v>
      </c>
      <c r="ACT96" s="8">
        <v>14</v>
      </c>
      <c r="ACU96" s="8">
        <v>-21</v>
      </c>
      <c r="ACV96" s="237" t="s">
        <v>5</v>
      </c>
      <c r="ACW96" s="237" t="s">
        <v>5</v>
      </c>
      <c r="ACX96" s="237" t="s">
        <v>5</v>
      </c>
      <c r="ACY96" s="237" t="s">
        <v>5</v>
      </c>
      <c r="ACZ96" s="237" t="s">
        <v>5</v>
      </c>
      <c r="ADA96" s="237" t="s">
        <v>5</v>
      </c>
      <c r="ADB96" s="237" t="s">
        <v>5</v>
      </c>
      <c r="ADC96" s="237" t="s">
        <v>5</v>
      </c>
      <c r="ADD96" s="237" t="s">
        <v>5</v>
      </c>
      <c r="ADE96" s="237" t="s">
        <v>5</v>
      </c>
      <c r="ADF96" s="237" t="s">
        <v>5</v>
      </c>
      <c r="ADG96" s="237" t="s">
        <v>5</v>
      </c>
      <c r="ADH96" s="237" t="s">
        <v>5</v>
      </c>
      <c r="ADI96" s="237" t="s">
        <v>5</v>
      </c>
      <c r="ADJ96" s="127" t="s">
        <v>158</v>
      </c>
      <c r="ADK96" s="128">
        <v>1.2666666666666666</v>
      </c>
      <c r="ADL96" s="128">
        <v>2.9230769230769229</v>
      </c>
      <c r="ADM96" s="128">
        <v>0.89457831325301218</v>
      </c>
      <c r="ADN96" s="128">
        <v>0.99770642201834847</v>
      </c>
      <c r="ADO96" s="128">
        <v>0.92920353982300896</v>
      </c>
      <c r="ADP96" s="128">
        <v>0.94103773584905637</v>
      </c>
      <c r="ADQ96" s="128">
        <v>1.1343750000000001</v>
      </c>
      <c r="ADR96" s="128">
        <v>4.5675675675675684</v>
      </c>
      <c r="ADS96" s="128">
        <v>4.0000000000000009</v>
      </c>
      <c r="ADT96" s="128">
        <v>1.304</v>
      </c>
      <c r="ADU96" s="128">
        <v>1.3264462809917357</v>
      </c>
      <c r="ADV96" s="128">
        <v>1.5145631067961165</v>
      </c>
      <c r="ADW96" s="128">
        <v>1.1223021582733814</v>
      </c>
      <c r="ADX96" s="128">
        <v>2.7454545454545451</v>
      </c>
      <c r="ADY96" s="128">
        <v>0.88957055214723935</v>
      </c>
      <c r="ADZ96" s="128">
        <v>0.76829268292682951</v>
      </c>
      <c r="AEA96" s="128" t="s">
        <v>158</v>
      </c>
      <c r="AEB96" s="128" t="s">
        <v>158</v>
      </c>
      <c r="AEC96" s="128" t="s">
        <v>158</v>
      </c>
      <c r="AED96" s="128" t="s">
        <v>158</v>
      </c>
      <c r="AEE96" s="128" t="s">
        <v>158</v>
      </c>
      <c r="AEF96" s="128" t="s">
        <v>158</v>
      </c>
      <c r="AEG96" s="128" t="s">
        <v>158</v>
      </c>
      <c r="AEH96" s="128" t="s">
        <v>158</v>
      </c>
      <c r="AEI96" s="128" t="s">
        <v>158</v>
      </c>
      <c r="AEJ96" s="128" t="s">
        <v>158</v>
      </c>
      <c r="AEK96" s="127" t="s">
        <v>158</v>
      </c>
      <c r="AEL96" s="128">
        <v>0.29807111641238104</v>
      </c>
      <c r="AEM96" s="128">
        <v>0.31569230769230766</v>
      </c>
      <c r="AEN96" s="128">
        <v>0.39006912442396324</v>
      </c>
      <c r="AEO96" s="128">
        <v>0.46136363636363631</v>
      </c>
      <c r="AEP96" s="128">
        <v>0.6048</v>
      </c>
      <c r="AEQ96" s="128">
        <v>0.49510948905109481</v>
      </c>
      <c r="AER96" s="128">
        <v>0.44102803738317764</v>
      </c>
      <c r="AES96" s="128">
        <v>0.37180000000000007</v>
      </c>
      <c r="AET96" s="128" t="s">
        <v>1282</v>
      </c>
      <c r="AEU96" s="128" t="s">
        <v>1282</v>
      </c>
      <c r="AEV96" s="128">
        <v>0.54455357142857141</v>
      </c>
      <c r="AEW96" s="128">
        <v>0.78</v>
      </c>
      <c r="AEX96" s="128" t="s">
        <v>158</v>
      </c>
      <c r="AEY96" s="128" t="s">
        <v>158</v>
      </c>
      <c r="AEZ96" s="128" t="s">
        <v>158</v>
      </c>
      <c r="AFA96" s="128" t="s">
        <v>158</v>
      </c>
      <c r="AFB96" s="128" t="s">
        <v>158</v>
      </c>
      <c r="AFC96" s="128" t="s">
        <v>158</v>
      </c>
      <c r="AFD96" s="128" t="s">
        <v>158</v>
      </c>
      <c r="AFE96" s="128" t="s">
        <v>158</v>
      </c>
      <c r="AFF96" s="128" t="s">
        <v>158</v>
      </c>
      <c r="AFG96" s="128" t="s">
        <v>158</v>
      </c>
      <c r="AFH96" s="128" t="s">
        <v>158</v>
      </c>
      <c r="AFI96" s="128" t="s">
        <v>158</v>
      </c>
      <c r="AFJ96" s="128" t="s">
        <v>158</v>
      </c>
      <c r="AFK96" s="128" t="s">
        <v>158</v>
      </c>
      <c r="AFL96" s="134" t="s">
        <v>158</v>
      </c>
      <c r="AFM96" s="135">
        <v>15.107446216216216</v>
      </c>
      <c r="AFN96" s="135">
        <v>0.72</v>
      </c>
      <c r="AFO96" s="135" t="s">
        <v>1282</v>
      </c>
      <c r="AFP96" s="135" t="s">
        <v>1282</v>
      </c>
      <c r="AFQ96" s="135" t="s">
        <v>1282</v>
      </c>
      <c r="AFR96" s="135" t="s">
        <v>1282</v>
      </c>
      <c r="AFS96" s="135" t="s">
        <v>1282</v>
      </c>
      <c r="AFT96" s="135">
        <v>2.4786666666666672</v>
      </c>
      <c r="AFU96" s="135" t="s">
        <v>1282</v>
      </c>
      <c r="AFV96" s="135" t="s">
        <v>1282</v>
      </c>
      <c r="AFW96" s="135">
        <v>2.1782142857142857</v>
      </c>
      <c r="AFX96" s="135" t="s">
        <v>1282</v>
      </c>
      <c r="AFY96" s="135" t="s">
        <v>158</v>
      </c>
      <c r="AFZ96" s="135" t="s">
        <v>158</v>
      </c>
      <c r="AGA96" s="135" t="s">
        <v>158</v>
      </c>
      <c r="AGB96" s="135" t="s">
        <v>158</v>
      </c>
      <c r="AGC96" s="135" t="s">
        <v>158</v>
      </c>
      <c r="AGD96" s="135" t="s">
        <v>158</v>
      </c>
      <c r="AGE96" s="135" t="s">
        <v>158</v>
      </c>
      <c r="AGF96" s="135" t="s">
        <v>158</v>
      </c>
      <c r="AGG96" s="135" t="s">
        <v>158</v>
      </c>
      <c r="AGH96" s="135" t="s">
        <v>158</v>
      </c>
      <c r="AGI96" s="135" t="s">
        <v>158</v>
      </c>
      <c r="AGJ96" s="135" t="s">
        <v>158</v>
      </c>
      <c r="AGK96" s="135" t="s">
        <v>158</v>
      </c>
      <c r="AGL96" s="135" t="s">
        <v>158</v>
      </c>
    </row>
    <row r="97" spans="1:870" x14ac:dyDescent="0.2">
      <c r="A97" s="7">
        <v>95</v>
      </c>
      <c r="B97" s="1" t="s">
        <v>459</v>
      </c>
      <c r="C97" s="1" t="s">
        <v>460</v>
      </c>
      <c r="D97" s="94">
        <v>5.8299999999999998E-2</v>
      </c>
      <c r="E97" s="95">
        <v>0.06</v>
      </c>
      <c r="F97" s="57">
        <v>0.72</v>
      </c>
      <c r="G97" s="58" t="s">
        <v>159</v>
      </c>
      <c r="H97" s="58">
        <v>0.72</v>
      </c>
      <c r="I97" s="226" t="s">
        <v>5</v>
      </c>
      <c r="J97" s="58" t="s">
        <v>159</v>
      </c>
      <c r="K97" s="58" t="s">
        <v>1280</v>
      </c>
      <c r="L97" s="226" t="s">
        <v>5</v>
      </c>
      <c r="M97" s="150">
        <v>0.70300000000000007</v>
      </c>
      <c r="N97" s="123">
        <v>0.69960000000000011</v>
      </c>
      <c r="O97" s="123">
        <v>0.69960000000000011</v>
      </c>
      <c r="P97" s="123">
        <v>0.68259999999999987</v>
      </c>
      <c r="Q97" s="123">
        <v>0.66320000000000012</v>
      </c>
      <c r="R97" s="123">
        <v>0.64329999999999998</v>
      </c>
      <c r="S97" s="123">
        <v>0.60333000000000003</v>
      </c>
      <c r="T97" s="124">
        <v>0.60000000000000009</v>
      </c>
      <c r="U97" s="124">
        <v>0.60000000000000009</v>
      </c>
      <c r="V97" s="124">
        <v>0.60000000000000009</v>
      </c>
      <c r="W97" s="124">
        <v>0.42160000000000003</v>
      </c>
      <c r="X97" s="124" t="s">
        <v>1332</v>
      </c>
      <c r="Y97" s="124" t="s">
        <v>5</v>
      </c>
      <c r="Z97" s="124" t="s">
        <v>5</v>
      </c>
      <c r="AA97" s="124" t="s">
        <v>5</v>
      </c>
      <c r="AB97" s="124" t="s">
        <v>5</v>
      </c>
      <c r="AC97" s="124" t="s">
        <v>5</v>
      </c>
      <c r="AD97" s="124" t="s">
        <v>5</v>
      </c>
      <c r="AE97" s="124" t="s">
        <v>5</v>
      </c>
      <c r="AF97" s="124" t="s">
        <v>5</v>
      </c>
      <c r="AG97" s="124" t="s">
        <v>5</v>
      </c>
      <c r="AH97" s="143" t="s">
        <v>5</v>
      </c>
      <c r="AI97" s="137" t="s">
        <v>5</v>
      </c>
      <c r="AJ97" s="137" t="s">
        <v>5</v>
      </c>
      <c r="AK97" s="137" t="s">
        <v>5</v>
      </c>
      <c r="AL97" s="137" t="s">
        <v>5</v>
      </c>
      <c r="AM97" s="137" t="s">
        <v>5</v>
      </c>
      <c r="AN97" s="137" t="s">
        <v>5</v>
      </c>
      <c r="AO97" s="137" t="s">
        <v>5</v>
      </c>
      <c r="AP97" s="137" t="s">
        <v>5</v>
      </c>
      <c r="AQ97" s="137" t="s">
        <v>5</v>
      </c>
      <c r="AR97" s="137" t="s">
        <v>5</v>
      </c>
      <c r="AS97" s="137" t="s">
        <v>5</v>
      </c>
      <c r="AT97" s="137" t="s">
        <v>5</v>
      </c>
      <c r="AU97" s="137" t="s">
        <v>5</v>
      </c>
      <c r="AV97" s="137" t="s">
        <v>5</v>
      </c>
      <c r="AW97" s="137" t="s">
        <v>5</v>
      </c>
      <c r="AX97" s="137" t="s">
        <v>5</v>
      </c>
      <c r="AY97" s="137" t="s">
        <v>5</v>
      </c>
      <c r="AZ97" s="137" t="s">
        <v>5</v>
      </c>
      <c r="BA97" s="137" t="s">
        <v>5</v>
      </c>
      <c r="BB97" s="137" t="s">
        <v>5</v>
      </c>
      <c r="BC97" s="137" t="s">
        <v>5</v>
      </c>
      <c r="BD97" s="137" t="s">
        <v>5</v>
      </c>
      <c r="BE97" s="137" t="s">
        <v>5</v>
      </c>
      <c r="BF97" s="137" t="s">
        <v>5</v>
      </c>
      <c r="BG97" s="137" t="s">
        <v>5</v>
      </c>
      <c r="BH97" s="137" t="s">
        <v>5</v>
      </c>
      <c r="BI97" s="137" t="s">
        <v>5</v>
      </c>
      <c r="BJ97" s="137" t="s">
        <v>5</v>
      </c>
      <c r="BK97" s="137" t="s">
        <v>5</v>
      </c>
      <c r="BL97" s="137" t="s">
        <v>5</v>
      </c>
      <c r="BM97" s="126">
        <v>4.8599199542596061E-3</v>
      </c>
      <c r="BN97" s="125">
        <v>0</v>
      </c>
      <c r="BO97" s="125">
        <v>2.4904775857017558E-2</v>
      </c>
      <c r="BP97" s="125">
        <v>2.925211097708047E-2</v>
      </c>
      <c r="BQ97" s="125">
        <v>3.093424529768396E-2</v>
      </c>
      <c r="BR97" s="125">
        <v>6.6248984801020816E-2</v>
      </c>
      <c r="BS97" s="125">
        <v>5.5499999999999439E-3</v>
      </c>
      <c r="BT97" s="125">
        <v>0</v>
      </c>
      <c r="BU97" s="125">
        <v>0</v>
      </c>
      <c r="BV97" s="125">
        <v>0.42314990512333983</v>
      </c>
      <c r="BW97" s="125" t="s">
        <v>158</v>
      </c>
      <c r="BX97" s="125" t="s">
        <v>158</v>
      </c>
      <c r="BY97" s="125" t="s">
        <v>158</v>
      </c>
      <c r="BZ97" s="125" t="s">
        <v>158</v>
      </c>
      <c r="CA97" s="125" t="s">
        <v>158</v>
      </c>
      <c r="CB97" s="125" t="s">
        <v>158</v>
      </c>
      <c r="CC97" s="125" t="s">
        <v>158</v>
      </c>
      <c r="CD97" s="125" t="s">
        <v>158</v>
      </c>
      <c r="CE97" s="125" t="s">
        <v>158</v>
      </c>
      <c r="CF97" s="125" t="s">
        <v>158</v>
      </c>
      <c r="CG97" s="125" t="s">
        <v>158</v>
      </c>
      <c r="CH97" s="125" t="s">
        <v>158</v>
      </c>
      <c r="CI97" s="125" t="s">
        <v>158</v>
      </c>
      <c r="CJ97" s="125" t="s">
        <v>158</v>
      </c>
      <c r="CK97" s="125" t="s">
        <v>158</v>
      </c>
      <c r="CL97" s="125" t="s">
        <v>158</v>
      </c>
      <c r="CM97" s="125" t="s">
        <v>158</v>
      </c>
      <c r="CN97" s="125" t="s">
        <v>158</v>
      </c>
      <c r="CO97" s="125" t="s">
        <v>158</v>
      </c>
      <c r="CP97" s="125" t="s">
        <v>158</v>
      </c>
      <c r="CQ97" s="125" t="s">
        <v>158</v>
      </c>
      <c r="CR97" s="125" t="s">
        <v>158</v>
      </c>
      <c r="CS97" s="125" t="s">
        <v>158</v>
      </c>
      <c r="CT97" s="125" t="s">
        <v>158</v>
      </c>
      <c r="CU97" s="125" t="s">
        <v>158</v>
      </c>
      <c r="CV97" s="125" t="s">
        <v>158</v>
      </c>
      <c r="CW97" s="125" t="s">
        <v>158</v>
      </c>
      <c r="CX97" s="125" t="s">
        <v>158</v>
      </c>
      <c r="CY97" s="125" t="s">
        <v>158</v>
      </c>
      <c r="CZ97" s="125" t="s">
        <v>158</v>
      </c>
      <c r="DA97" s="125" t="s">
        <v>158</v>
      </c>
      <c r="DB97" s="125" t="s">
        <v>158</v>
      </c>
      <c r="DC97" s="125" t="s">
        <v>158</v>
      </c>
      <c r="DD97" s="125" t="s">
        <v>158</v>
      </c>
      <c r="DE97" s="125" t="s">
        <v>158</v>
      </c>
      <c r="DF97" s="125" t="s">
        <v>158</v>
      </c>
      <c r="DG97" s="125" t="s">
        <v>158</v>
      </c>
      <c r="DH97" s="125" t="s">
        <v>158</v>
      </c>
      <c r="DI97" s="125" t="s">
        <v>158</v>
      </c>
      <c r="DJ97" s="125" t="s">
        <v>158</v>
      </c>
      <c r="DK97" s="125" t="s">
        <v>158</v>
      </c>
      <c r="DL97" s="127">
        <v>3.5326278322884271E-2</v>
      </c>
      <c r="DM97" s="128">
        <v>3.5876923076923084E-2</v>
      </c>
      <c r="DN97" s="128">
        <v>3.3346043851286943E-2</v>
      </c>
      <c r="DO97" s="128">
        <v>3.2928123492522908E-2</v>
      </c>
      <c r="DP97" s="128">
        <v>3.5848648648648652E-2</v>
      </c>
      <c r="DQ97" s="128">
        <v>3.9685379395434914E-2</v>
      </c>
      <c r="DR97" s="128">
        <v>4.2102581995812981E-2</v>
      </c>
      <c r="DS97" s="128">
        <v>5.4794520547945216E-2</v>
      </c>
      <c r="DT97" s="128">
        <v>5.5970149253731345E-2</v>
      </c>
      <c r="DU97" s="128">
        <v>5.0632911392405069E-2</v>
      </c>
      <c r="DV97" s="128">
        <v>3.3249211356466878E-2</v>
      </c>
      <c r="DW97" s="128" t="s">
        <v>158</v>
      </c>
      <c r="DX97" s="128" t="s">
        <v>158</v>
      </c>
      <c r="DY97" s="128" t="s">
        <v>158</v>
      </c>
      <c r="DZ97" s="128" t="s">
        <v>158</v>
      </c>
      <c r="EA97" s="128" t="s">
        <v>158</v>
      </c>
      <c r="EB97" s="128" t="s">
        <v>158</v>
      </c>
      <c r="EC97" s="128" t="s">
        <v>158</v>
      </c>
      <c r="ED97" s="128" t="s">
        <v>158</v>
      </c>
      <c r="EE97" s="128" t="s">
        <v>158</v>
      </c>
      <c r="EF97" s="128" t="s">
        <v>158</v>
      </c>
      <c r="EG97" s="128" t="s">
        <v>158</v>
      </c>
      <c r="EH97" s="128" t="s">
        <v>158</v>
      </c>
      <c r="EI97" s="128" t="s">
        <v>158</v>
      </c>
      <c r="EJ97" s="128" t="s">
        <v>158</v>
      </c>
      <c r="EK97" s="128" t="s">
        <v>158</v>
      </c>
      <c r="EL97" s="128" t="s">
        <v>158</v>
      </c>
      <c r="EM97" s="127">
        <v>4.073992510773658E-2</v>
      </c>
      <c r="EN97" s="128">
        <v>4.1573056131467945E-2</v>
      </c>
      <c r="EO97" s="128">
        <v>4.4645820038289735E-2</v>
      </c>
      <c r="EP97" s="128">
        <v>3.685745140388768E-2</v>
      </c>
      <c r="EQ97" s="128">
        <v>4.3036988968202475E-2</v>
      </c>
      <c r="ER97" s="128">
        <v>4.2886666666666663E-2</v>
      </c>
      <c r="ES97" s="128">
        <v>4.8655645161290326E-2</v>
      </c>
      <c r="ET97" s="128">
        <v>5.8139534883720936E-2</v>
      </c>
      <c r="EU97" s="128">
        <v>5.9405940594059417E-2</v>
      </c>
      <c r="EV97" s="128">
        <v>5.7803468208092491E-2</v>
      </c>
      <c r="EW97" s="128">
        <v>3.6597222222222225E-2</v>
      </c>
      <c r="EX97" s="128" t="s">
        <v>158</v>
      </c>
      <c r="EY97" s="128" t="s">
        <v>158</v>
      </c>
      <c r="EZ97" s="128" t="s">
        <v>158</v>
      </c>
      <c r="FA97" s="128" t="s">
        <v>158</v>
      </c>
      <c r="FB97" s="128" t="s">
        <v>158</v>
      </c>
      <c r="FC97" s="128" t="s">
        <v>158</v>
      </c>
      <c r="FD97" s="128" t="s">
        <v>158</v>
      </c>
      <c r="FE97" s="128" t="s">
        <v>158</v>
      </c>
      <c r="FF97" s="128" t="s">
        <v>158</v>
      </c>
      <c r="FG97" s="128" t="s">
        <v>158</v>
      </c>
      <c r="FH97" s="128" t="s">
        <v>158</v>
      </c>
      <c r="FI97" s="128" t="s">
        <v>158</v>
      </c>
      <c r="FJ97" s="128" t="s">
        <v>158</v>
      </c>
      <c r="FK97" s="128" t="s">
        <v>158</v>
      </c>
      <c r="FL97" s="128" t="s">
        <v>158</v>
      </c>
      <c r="FM97" s="128" t="s">
        <v>158</v>
      </c>
      <c r="FN97" s="127">
        <v>4.8841150048924344E-2</v>
      </c>
      <c r="FO97" s="128">
        <v>4.7754266211604099E-2</v>
      </c>
      <c r="FP97" s="128">
        <v>6.5200372786579697E-2</v>
      </c>
      <c r="FQ97" s="128">
        <v>4.1903007980356038E-2</v>
      </c>
      <c r="FR97" s="128">
        <v>5.0356871678056199E-2</v>
      </c>
      <c r="FS97" s="128">
        <v>4.8550943396226412E-2</v>
      </c>
      <c r="FT97" s="128">
        <v>5.9735643564356442E-2</v>
      </c>
      <c r="FU97" s="128">
        <v>6.2111801242236031E-2</v>
      </c>
      <c r="FV97" s="128">
        <v>6.5146579804560262E-2</v>
      </c>
      <c r="FW97" s="128">
        <v>6.7720090293453744E-2</v>
      </c>
      <c r="FX97" s="128">
        <v>4.10916179337232E-2</v>
      </c>
      <c r="FY97" s="128" t="s">
        <v>158</v>
      </c>
      <c r="FZ97" s="128" t="s">
        <v>158</v>
      </c>
      <c r="GA97" s="128" t="s">
        <v>158</v>
      </c>
      <c r="GB97" s="128" t="s">
        <v>158</v>
      </c>
      <c r="GC97" s="128" t="s">
        <v>158</v>
      </c>
      <c r="GD97" s="128" t="s">
        <v>158</v>
      </c>
      <c r="GE97" s="128" t="s">
        <v>158</v>
      </c>
      <c r="GF97" s="128" t="s">
        <v>158</v>
      </c>
      <c r="GG97" s="128" t="s">
        <v>158</v>
      </c>
      <c r="GH97" s="128" t="s">
        <v>158</v>
      </c>
      <c r="GI97" s="128" t="s">
        <v>158</v>
      </c>
      <c r="GJ97" s="128" t="s">
        <v>158</v>
      </c>
      <c r="GK97" s="128" t="s">
        <v>158</v>
      </c>
      <c r="GL97" s="128" t="s">
        <v>158</v>
      </c>
      <c r="GM97" s="128" t="s">
        <v>158</v>
      </c>
      <c r="GN97" s="128" t="s">
        <v>158</v>
      </c>
      <c r="GO97" s="109" t="s">
        <v>158</v>
      </c>
      <c r="GP97" s="141">
        <v>6.2</v>
      </c>
      <c r="GQ97" s="141">
        <v>4.49</v>
      </c>
      <c r="GR97" s="141">
        <v>1.97</v>
      </c>
      <c r="GS97" s="141">
        <v>5.1100000000000003</v>
      </c>
      <c r="GT97" s="141">
        <v>4.76</v>
      </c>
      <c r="GU97" s="141">
        <v>1</v>
      </c>
      <c r="GV97" s="129">
        <v>1.32</v>
      </c>
      <c r="GW97" s="129">
        <v>1.3</v>
      </c>
      <c r="GX97" s="129">
        <v>1.93</v>
      </c>
      <c r="GY97" s="129">
        <v>8.9499999999999993</v>
      </c>
      <c r="GZ97" s="129" t="s">
        <v>158</v>
      </c>
      <c r="HA97" s="129" t="s">
        <v>158</v>
      </c>
      <c r="HB97" s="129" t="s">
        <v>158</v>
      </c>
      <c r="HC97" s="129" t="s">
        <v>158</v>
      </c>
      <c r="HD97" s="129" t="s">
        <v>158</v>
      </c>
      <c r="HE97" s="129" t="s">
        <v>158</v>
      </c>
      <c r="HF97" s="231" t="s">
        <v>158</v>
      </c>
      <c r="HG97" s="231" t="s">
        <v>158</v>
      </c>
      <c r="HH97" s="231" t="s">
        <v>158</v>
      </c>
      <c r="HI97" s="231" t="s">
        <v>158</v>
      </c>
      <c r="HJ97" s="231" t="s">
        <v>158</v>
      </c>
      <c r="HK97" s="231" t="s">
        <v>158</v>
      </c>
      <c r="HL97" s="231" t="s">
        <v>158</v>
      </c>
      <c r="HM97" s="231" t="s">
        <v>158</v>
      </c>
      <c r="HN97" s="231" t="s">
        <v>158</v>
      </c>
      <c r="HO97" s="231" t="s">
        <v>158</v>
      </c>
      <c r="HP97" s="232" t="s">
        <v>158</v>
      </c>
      <c r="HQ97" s="131">
        <v>2.3629032258064515</v>
      </c>
      <c r="HR97" s="131">
        <v>2.3897550111358576</v>
      </c>
      <c r="HS97" s="131">
        <v>8.2690355329949234</v>
      </c>
      <c r="HT97" s="131">
        <v>2.5772994129158513</v>
      </c>
      <c r="HU97" s="131">
        <v>2.7836134453781516</v>
      </c>
      <c r="HV97" s="131">
        <v>10.1</v>
      </c>
      <c r="HW97" s="131">
        <v>7.3181818181818183</v>
      </c>
      <c r="HX97" s="131">
        <v>7.0846153846153852</v>
      </c>
      <c r="HY97" s="131">
        <v>4.5906735751295331</v>
      </c>
      <c r="HZ97" s="131">
        <v>1.1463687150837989</v>
      </c>
      <c r="IA97" s="131" t="s">
        <v>158</v>
      </c>
      <c r="IB97" s="131" t="s">
        <v>158</v>
      </c>
      <c r="IC97" s="131" t="s">
        <v>158</v>
      </c>
      <c r="ID97" s="131" t="s">
        <v>158</v>
      </c>
      <c r="IE97" s="131" t="s">
        <v>158</v>
      </c>
      <c r="IF97" s="131" t="s">
        <v>158</v>
      </c>
      <c r="IG97" s="131" t="s">
        <v>158</v>
      </c>
      <c r="IH97" s="131" t="s">
        <v>158</v>
      </c>
      <c r="II97" s="131" t="s">
        <v>158</v>
      </c>
      <c r="IJ97" s="131" t="s">
        <v>158</v>
      </c>
      <c r="IK97" s="131" t="s">
        <v>158</v>
      </c>
      <c r="IL97" s="131" t="s">
        <v>158</v>
      </c>
      <c r="IM97" s="131" t="s">
        <v>158</v>
      </c>
      <c r="IN97" s="131" t="s">
        <v>158</v>
      </c>
      <c r="IO97" s="131" t="s">
        <v>158</v>
      </c>
      <c r="IP97" s="131" t="s">
        <v>158</v>
      </c>
      <c r="IQ97" s="130" t="s">
        <v>158</v>
      </c>
      <c r="IR97" s="131">
        <v>2.7142269579745482</v>
      </c>
      <c r="IS97" s="131">
        <v>3.4899777282850777</v>
      </c>
      <c r="IT97" s="131">
        <v>9.4010152284263953</v>
      </c>
      <c r="IU97" s="131">
        <v>3.0156555772994129</v>
      </c>
      <c r="IV97" s="131">
        <v>3.151260504201681</v>
      </c>
      <c r="IW97" s="131">
        <v>12.4</v>
      </c>
      <c r="IX97" s="131">
        <v>7.8181818181818183</v>
      </c>
      <c r="IY97" s="131">
        <v>7.7692307692307683</v>
      </c>
      <c r="IZ97" s="131">
        <v>5.3782383419689124</v>
      </c>
      <c r="JA97" s="131">
        <v>1.2871508379888268</v>
      </c>
      <c r="JB97" s="131" t="s">
        <v>158</v>
      </c>
      <c r="JC97" s="131" t="s">
        <v>158</v>
      </c>
      <c r="JD97" s="131" t="s">
        <v>158</v>
      </c>
      <c r="JE97" s="131" t="s">
        <v>158</v>
      </c>
      <c r="JF97" s="131" t="s">
        <v>158</v>
      </c>
      <c r="JG97" s="131" t="s">
        <v>158</v>
      </c>
      <c r="JH97" s="131" t="s">
        <v>158</v>
      </c>
      <c r="JI97" s="131" t="s">
        <v>158</v>
      </c>
      <c r="JJ97" s="131" t="s">
        <v>158</v>
      </c>
      <c r="JK97" s="131" t="s">
        <v>158</v>
      </c>
      <c r="JL97" s="131" t="s">
        <v>158</v>
      </c>
      <c r="JM97" s="131" t="s">
        <v>158</v>
      </c>
      <c r="JN97" s="131" t="s">
        <v>158</v>
      </c>
      <c r="JO97" s="131" t="s">
        <v>158</v>
      </c>
      <c r="JP97" s="131" t="s">
        <v>158</v>
      </c>
      <c r="JQ97" s="131" t="s">
        <v>158</v>
      </c>
      <c r="JR97" s="130" t="s">
        <v>158</v>
      </c>
      <c r="JS97" s="131">
        <v>3.1451612903225805</v>
      </c>
      <c r="JT97" s="131">
        <v>4.6726057906458793</v>
      </c>
      <c r="JU97" s="131">
        <v>10.522842639593909</v>
      </c>
      <c r="JV97" s="131">
        <v>3.6203522504892365</v>
      </c>
      <c r="JW97" s="131">
        <v>3.4054621848739499</v>
      </c>
      <c r="JX97" s="131">
        <v>14.33</v>
      </c>
      <c r="JY97" s="131">
        <v>8.295454545454545</v>
      </c>
      <c r="JZ97" s="131">
        <v>8.2461538461538471</v>
      </c>
      <c r="KA97" s="131">
        <v>6.1398963730569944</v>
      </c>
      <c r="KB97" s="131">
        <v>1.4167597765363129</v>
      </c>
      <c r="KC97" s="131" t="s">
        <v>158</v>
      </c>
      <c r="KD97" s="131" t="s">
        <v>158</v>
      </c>
      <c r="KE97" s="131" t="s">
        <v>158</v>
      </c>
      <c r="KF97" s="131" t="s">
        <v>158</v>
      </c>
      <c r="KG97" s="131" t="s">
        <v>158</v>
      </c>
      <c r="KH97" s="131" t="s">
        <v>158</v>
      </c>
      <c r="KI97" s="131" t="s">
        <v>158</v>
      </c>
      <c r="KJ97" s="131" t="s">
        <v>158</v>
      </c>
      <c r="KK97" s="131" t="s">
        <v>158</v>
      </c>
      <c r="KL97" s="131" t="s">
        <v>158</v>
      </c>
      <c r="KM97" s="131" t="s">
        <v>158</v>
      </c>
      <c r="KN97" s="131" t="s">
        <v>158</v>
      </c>
      <c r="KO97" s="131" t="s">
        <v>158</v>
      </c>
      <c r="KP97" s="131" t="s">
        <v>158</v>
      </c>
      <c r="KQ97" s="131" t="s">
        <v>158</v>
      </c>
      <c r="KR97" s="131" t="s">
        <v>158</v>
      </c>
      <c r="KS97" s="116" t="s">
        <v>158</v>
      </c>
      <c r="KT97" s="132">
        <v>6.2868919610855087</v>
      </c>
      <c r="KU97" s="132">
        <v>6.384615384615385</v>
      </c>
      <c r="KV97" s="132">
        <v>6.3076923076923075</v>
      </c>
      <c r="KW97" s="132">
        <v>7.0882352941176467</v>
      </c>
      <c r="KX97" s="132">
        <v>6.6470588235294121</v>
      </c>
      <c r="KY97" s="132">
        <v>7.5172413793103452</v>
      </c>
      <c r="KZ97" s="132">
        <v>6.8275862068965516</v>
      </c>
      <c r="LA97" s="132">
        <v>6.0344827586206895</v>
      </c>
      <c r="LB97" s="132">
        <v>4.931034482758621</v>
      </c>
      <c r="LC97" s="132">
        <v>3.7619047619047619</v>
      </c>
      <c r="LD97" s="132">
        <v>9</v>
      </c>
      <c r="LE97" s="132" t="s">
        <v>158</v>
      </c>
      <c r="LF97" s="132" t="s">
        <v>158</v>
      </c>
      <c r="LG97" s="132" t="s">
        <v>158</v>
      </c>
      <c r="LH97" s="132" t="s">
        <v>158</v>
      </c>
      <c r="LI97" s="132" t="s">
        <v>158</v>
      </c>
      <c r="LJ97" s="132" t="s">
        <v>158</v>
      </c>
      <c r="LK97" s="132" t="s">
        <v>158</v>
      </c>
      <c r="LL97" s="132" t="s">
        <v>158</v>
      </c>
      <c r="LM97" s="132" t="s">
        <v>158</v>
      </c>
      <c r="LN97" s="132" t="s">
        <v>158</v>
      </c>
      <c r="LO97" s="132" t="s">
        <v>158</v>
      </c>
      <c r="LP97" s="132" t="s">
        <v>158</v>
      </c>
      <c r="LQ97" s="132" t="s">
        <v>158</v>
      </c>
      <c r="LR97" s="132" t="s">
        <v>158</v>
      </c>
      <c r="LS97" s="132" t="s">
        <v>158</v>
      </c>
      <c r="LT97" s="130" t="s">
        <v>158</v>
      </c>
      <c r="LU97" s="131">
        <v>2.3302452293884337</v>
      </c>
      <c r="LV97" s="131">
        <v>1.6806024096385541</v>
      </c>
      <c r="LW97" s="131">
        <v>2.5825609756097561</v>
      </c>
      <c r="LX97" s="131">
        <v>1.8580082987551867</v>
      </c>
      <c r="LY97" s="131">
        <v>1.9933628318584069</v>
      </c>
      <c r="LZ97" s="131">
        <v>1.343577981651376</v>
      </c>
      <c r="MA97" s="131">
        <v>1.4148484848484848</v>
      </c>
      <c r="MB97" s="131">
        <v>1.5262285714285717</v>
      </c>
      <c r="MC97" s="131">
        <v>1.7967832167832165</v>
      </c>
      <c r="MD97" s="131">
        <v>2.7273417721518989</v>
      </c>
      <c r="ME97" s="131" t="s">
        <v>158</v>
      </c>
      <c r="MF97" s="131" t="s">
        <v>158</v>
      </c>
      <c r="MG97" s="131" t="s">
        <v>158</v>
      </c>
      <c r="MH97" s="131" t="s">
        <v>158</v>
      </c>
      <c r="MI97" s="131" t="s">
        <v>158</v>
      </c>
      <c r="MJ97" s="131" t="s">
        <v>158</v>
      </c>
      <c r="MK97" s="131" t="s">
        <v>158</v>
      </c>
      <c r="ML97" s="131" t="s">
        <v>158</v>
      </c>
      <c r="MM97" s="131" t="s">
        <v>158</v>
      </c>
      <c r="MN97" s="131" t="s">
        <v>158</v>
      </c>
      <c r="MO97" s="131" t="s">
        <v>158</v>
      </c>
      <c r="MP97" s="131" t="s">
        <v>158</v>
      </c>
      <c r="MQ97" s="131" t="s">
        <v>158</v>
      </c>
      <c r="MR97" s="131" t="s">
        <v>158</v>
      </c>
      <c r="MS97" s="131" t="s">
        <v>158</v>
      </c>
      <c r="MT97" s="131" t="s">
        <v>158</v>
      </c>
      <c r="MU97" s="130" t="s">
        <v>158</v>
      </c>
      <c r="MV97" s="131">
        <v>2.6767132700235878</v>
      </c>
      <c r="MW97" s="131">
        <v>2.4543373493975902</v>
      </c>
      <c r="MX97" s="131">
        <v>2.9360975609756097</v>
      </c>
      <c r="MY97" s="131">
        <v>2.1740248962655602</v>
      </c>
      <c r="MZ97" s="131">
        <v>2.2566371681415927</v>
      </c>
      <c r="NA97" s="131">
        <v>1.6495412844036696</v>
      </c>
      <c r="NB97" s="131">
        <v>1.5115151515151515</v>
      </c>
      <c r="NC97" s="131">
        <v>1.6737142857142857</v>
      </c>
      <c r="ND97" s="131">
        <v>2.1050349650349651</v>
      </c>
      <c r="NE97" s="131">
        <v>3.0622784810126582</v>
      </c>
      <c r="NF97" s="131" t="s">
        <v>158</v>
      </c>
      <c r="NG97" s="131" t="s">
        <v>158</v>
      </c>
      <c r="NH97" s="131" t="s">
        <v>158</v>
      </c>
      <c r="NI97" s="131" t="s">
        <v>158</v>
      </c>
      <c r="NJ97" s="131" t="s">
        <v>158</v>
      </c>
      <c r="NK97" s="131" t="s">
        <v>158</v>
      </c>
      <c r="NL97" s="131" t="s">
        <v>158</v>
      </c>
      <c r="NM97" s="131" t="s">
        <v>158</v>
      </c>
      <c r="NN97" s="131" t="s">
        <v>158</v>
      </c>
      <c r="NO97" s="131" t="s">
        <v>158</v>
      </c>
      <c r="NP97" s="131" t="s">
        <v>158</v>
      </c>
      <c r="NQ97" s="131" t="s">
        <v>158</v>
      </c>
      <c r="NR97" s="131" t="s">
        <v>158</v>
      </c>
      <c r="NS97" s="131" t="s">
        <v>158</v>
      </c>
      <c r="NT97" s="131" t="s">
        <v>158</v>
      </c>
      <c r="NU97" s="131" t="s">
        <v>158</v>
      </c>
      <c r="NV97" s="130" t="s">
        <v>158</v>
      </c>
      <c r="NW97" s="131">
        <v>3.1016916022576417</v>
      </c>
      <c r="NX97" s="131">
        <v>3.286024096385542</v>
      </c>
      <c r="NY97" s="131">
        <v>3.2864634146341465</v>
      </c>
      <c r="NZ97" s="131">
        <v>2.6099585062240664</v>
      </c>
      <c r="OA97" s="131">
        <v>2.4386725663716815</v>
      </c>
      <c r="OB97" s="131">
        <v>1.9062844036697246</v>
      </c>
      <c r="OC97" s="131">
        <v>1.6037878787878788</v>
      </c>
      <c r="OD97" s="131">
        <v>1.776457142857143</v>
      </c>
      <c r="OE97" s="131">
        <v>2.4031468531468527</v>
      </c>
      <c r="OF97" s="131">
        <v>3.3706329113924052</v>
      </c>
      <c r="OG97" s="131" t="s">
        <v>158</v>
      </c>
      <c r="OH97" s="131" t="s">
        <v>158</v>
      </c>
      <c r="OI97" s="131" t="s">
        <v>158</v>
      </c>
      <c r="OJ97" s="131" t="s">
        <v>158</v>
      </c>
      <c r="OK97" s="131" t="s">
        <v>158</v>
      </c>
      <c r="OL97" s="131" t="s">
        <v>158</v>
      </c>
      <c r="OM97" s="131" t="s">
        <v>158</v>
      </c>
      <c r="ON97" s="131" t="s">
        <v>158</v>
      </c>
      <c r="OO97" s="131" t="s">
        <v>158</v>
      </c>
      <c r="OP97" s="131" t="s">
        <v>158</v>
      </c>
      <c r="OQ97" s="131" t="s">
        <v>158</v>
      </c>
      <c r="OR97" s="131" t="s">
        <v>158</v>
      </c>
      <c r="OS97" s="131" t="s">
        <v>158</v>
      </c>
      <c r="OT97" s="131" t="s">
        <v>158</v>
      </c>
      <c r="OU97" s="131" t="s">
        <v>158</v>
      </c>
      <c r="OV97" s="131" t="s">
        <v>158</v>
      </c>
      <c r="OW97" s="378" t="s">
        <v>158</v>
      </c>
      <c r="OX97" s="132">
        <v>1.630721966205837</v>
      </c>
      <c r="OY97" s="132">
        <v>1.2820512820512822</v>
      </c>
      <c r="OZ97" s="132">
        <v>1.5897435897435896</v>
      </c>
      <c r="PA97" s="132">
        <v>1.7647058823529411</v>
      </c>
      <c r="PB97" s="132">
        <v>1.7352941176470589</v>
      </c>
      <c r="PC97" s="132">
        <v>1.8275862068965518</v>
      </c>
      <c r="PD97" s="132">
        <v>1.4827586206896552</v>
      </c>
      <c r="PE97" s="132">
        <v>1.2413793103448276</v>
      </c>
      <c r="PF97" s="132">
        <v>1.3448275862068966</v>
      </c>
      <c r="PG97" s="132">
        <v>0.19047619047619047</v>
      </c>
      <c r="PH97" s="132">
        <v>2.625</v>
      </c>
      <c r="PI97" s="132" t="s">
        <v>158</v>
      </c>
      <c r="PJ97" s="132" t="s">
        <v>158</v>
      </c>
      <c r="PK97" s="132" t="s">
        <v>158</v>
      </c>
      <c r="PL97" s="132" t="s">
        <v>158</v>
      </c>
      <c r="PM97" s="132" t="s">
        <v>158</v>
      </c>
      <c r="PN97" s="132" t="s">
        <v>158</v>
      </c>
      <c r="PO97" s="132" t="s">
        <v>158</v>
      </c>
      <c r="PP97" s="132" t="s">
        <v>158</v>
      </c>
      <c r="PQ97" s="132" t="s">
        <v>158</v>
      </c>
      <c r="PR97" s="132" t="s">
        <v>158</v>
      </c>
      <c r="PS97" s="132" t="s">
        <v>158</v>
      </c>
      <c r="PT97" s="132" t="s">
        <v>158</v>
      </c>
      <c r="PU97" s="132" t="s">
        <v>158</v>
      </c>
      <c r="PV97" s="132" t="s">
        <v>158</v>
      </c>
      <c r="PW97" s="132" t="s">
        <v>158</v>
      </c>
      <c r="PX97" s="130" t="s">
        <v>158</v>
      </c>
      <c r="PY97" s="131">
        <v>8.98375094197438</v>
      </c>
      <c r="PZ97" s="131">
        <v>8.3693999999999988</v>
      </c>
      <c r="QA97" s="131">
        <v>10.246935483870967</v>
      </c>
      <c r="QB97" s="131">
        <v>7.4630000000000001</v>
      </c>
      <c r="QC97" s="131">
        <v>7.6355932203389827</v>
      </c>
      <c r="QD97" s="131">
        <v>5.5264150943396224</v>
      </c>
      <c r="QE97" s="131">
        <v>6.5148837209302322</v>
      </c>
      <c r="QF97" s="131">
        <v>7.4191666666666674</v>
      </c>
      <c r="QG97" s="131">
        <v>6.5882051282051277</v>
      </c>
      <c r="QH97" s="131">
        <v>53.865000000000002</v>
      </c>
      <c r="QI97" s="131" t="s">
        <v>158</v>
      </c>
      <c r="QJ97" s="131" t="s">
        <v>158</v>
      </c>
      <c r="QK97" s="131" t="s">
        <v>158</v>
      </c>
      <c r="QL97" s="131" t="s">
        <v>158</v>
      </c>
      <c r="QM97" s="131" t="s">
        <v>158</v>
      </c>
      <c r="QN97" s="131" t="s">
        <v>158</v>
      </c>
      <c r="QO97" s="131" t="s">
        <v>158</v>
      </c>
      <c r="QP97" s="131" t="s">
        <v>158</v>
      </c>
      <c r="QQ97" s="131" t="s">
        <v>158</v>
      </c>
      <c r="QR97" s="131" t="s">
        <v>158</v>
      </c>
      <c r="QS97" s="131" t="s">
        <v>158</v>
      </c>
      <c r="QT97" s="131" t="s">
        <v>158</v>
      </c>
      <c r="QU97" s="131" t="s">
        <v>158</v>
      </c>
      <c r="QV97" s="131" t="s">
        <v>158</v>
      </c>
      <c r="QW97" s="131" t="s">
        <v>158</v>
      </c>
      <c r="QX97" s="131" t="s">
        <v>158</v>
      </c>
      <c r="QY97" s="130" t="s">
        <v>158</v>
      </c>
      <c r="QZ97" s="131">
        <v>10.319482712676029</v>
      </c>
      <c r="RA97" s="131">
        <v>12.222599999999998</v>
      </c>
      <c r="RB97" s="131">
        <v>11.649677419354839</v>
      </c>
      <c r="RC97" s="131">
        <v>8.7323333333333331</v>
      </c>
      <c r="RD97" s="131">
        <v>8.6440677966101696</v>
      </c>
      <c r="RE97" s="131">
        <v>6.7849056603773583</v>
      </c>
      <c r="RF97" s="131">
        <v>6.96</v>
      </c>
      <c r="RG97" s="131">
        <v>8.1361111111111111</v>
      </c>
      <c r="RH97" s="131">
        <v>7.7184615384615389</v>
      </c>
      <c r="RI97" s="131">
        <v>60.480000000000004</v>
      </c>
      <c r="RJ97" s="131" t="s">
        <v>158</v>
      </c>
      <c r="RK97" s="131" t="s">
        <v>158</v>
      </c>
      <c r="RL97" s="131" t="s">
        <v>158</v>
      </c>
      <c r="RM97" s="131" t="s">
        <v>158</v>
      </c>
      <c r="RN97" s="131" t="s">
        <v>158</v>
      </c>
      <c r="RO97" s="131" t="s">
        <v>158</v>
      </c>
      <c r="RP97" s="131" t="s">
        <v>158</v>
      </c>
      <c r="RQ97" s="131" t="s">
        <v>158</v>
      </c>
      <c r="RR97" s="131" t="s">
        <v>158</v>
      </c>
      <c r="RS97" s="131" t="s">
        <v>158</v>
      </c>
      <c r="RT97" s="131" t="s">
        <v>158</v>
      </c>
      <c r="RU97" s="131" t="s">
        <v>158</v>
      </c>
      <c r="RV97" s="131" t="s">
        <v>158</v>
      </c>
      <c r="RW97" s="131" t="s">
        <v>158</v>
      </c>
      <c r="RX97" s="131" t="s">
        <v>158</v>
      </c>
      <c r="RY97" s="131" t="s">
        <v>158</v>
      </c>
      <c r="RZ97" s="130" t="s">
        <v>158</v>
      </c>
      <c r="SA97" s="131">
        <v>11.95789374529013</v>
      </c>
      <c r="SB97" s="131">
        <v>16.3644</v>
      </c>
      <c r="SC97" s="131">
        <v>13.03983870967742</v>
      </c>
      <c r="SD97" s="131">
        <v>10.483333333333334</v>
      </c>
      <c r="SE97" s="131">
        <v>9.3413559322033901</v>
      </c>
      <c r="SF97" s="131">
        <v>7.8409433962264146</v>
      </c>
      <c r="SG97" s="131">
        <v>7.3848837209302314</v>
      </c>
      <c r="SH97" s="131">
        <v>8.6355555555555554</v>
      </c>
      <c r="SI97" s="131">
        <v>8.8115384615384613</v>
      </c>
      <c r="SJ97" s="131">
        <v>66.570000000000007</v>
      </c>
      <c r="SK97" s="131" t="s">
        <v>158</v>
      </c>
      <c r="SL97" s="131" t="s">
        <v>158</v>
      </c>
      <c r="SM97" s="131" t="s">
        <v>158</v>
      </c>
      <c r="SN97" s="131" t="s">
        <v>158</v>
      </c>
      <c r="SO97" s="131" t="s">
        <v>158</v>
      </c>
      <c r="SP97" s="131" t="s">
        <v>158</v>
      </c>
      <c r="SQ97" s="131" t="s">
        <v>158</v>
      </c>
      <c r="SR97" s="131" t="s">
        <v>158</v>
      </c>
      <c r="SS97" s="131" t="s">
        <v>158</v>
      </c>
      <c r="ST97" s="131" t="s">
        <v>158</v>
      </c>
      <c r="SU97" s="131" t="s">
        <v>158</v>
      </c>
      <c r="SV97" s="131" t="s">
        <v>158</v>
      </c>
      <c r="SW97" s="131" t="s">
        <v>158</v>
      </c>
      <c r="SX97" s="131" t="s">
        <v>158</v>
      </c>
      <c r="SY97" s="131" t="s">
        <v>158</v>
      </c>
      <c r="SZ97" s="131" t="s">
        <v>158</v>
      </c>
      <c r="TA97" s="378" t="s">
        <v>158</v>
      </c>
      <c r="TB97" s="132">
        <v>1.630721966205837</v>
      </c>
      <c r="TC97" s="132">
        <v>1.2820512820512822</v>
      </c>
      <c r="TD97" s="132">
        <v>1.5897435897435896</v>
      </c>
      <c r="TE97" s="132">
        <v>1.7647058823529411</v>
      </c>
      <c r="TF97" s="132">
        <v>1.7352941176470589</v>
      </c>
      <c r="TG97" s="132">
        <v>1.8275862068965518</v>
      </c>
      <c r="TH97" s="132">
        <v>1.4827586206896552</v>
      </c>
      <c r="TI97" s="132">
        <v>1.2413793103448276</v>
      </c>
      <c r="TJ97" s="132">
        <v>1.3448275862068966</v>
      </c>
      <c r="TK97" s="132">
        <v>0.19047619047619047</v>
      </c>
      <c r="TL97" s="132">
        <v>2.625</v>
      </c>
      <c r="TM97" s="132" t="s">
        <v>158</v>
      </c>
      <c r="TN97" s="132" t="s">
        <v>158</v>
      </c>
      <c r="TO97" s="132" t="s">
        <v>158</v>
      </c>
      <c r="TP97" s="132" t="s">
        <v>158</v>
      </c>
      <c r="TQ97" s="132" t="s">
        <v>158</v>
      </c>
      <c r="TR97" s="132" t="s">
        <v>158</v>
      </c>
      <c r="TS97" s="132" t="s">
        <v>158</v>
      </c>
      <c r="TT97" s="132" t="s">
        <v>158</v>
      </c>
      <c r="TU97" s="132" t="s">
        <v>158</v>
      </c>
      <c r="TV97" s="132" t="s">
        <v>158</v>
      </c>
      <c r="TW97" s="132" t="s">
        <v>158</v>
      </c>
      <c r="TX97" s="132" t="s">
        <v>158</v>
      </c>
      <c r="TY97" s="132" t="s">
        <v>158</v>
      </c>
      <c r="TZ97" s="132" t="s">
        <v>158</v>
      </c>
      <c r="UA97" s="132" t="s">
        <v>158</v>
      </c>
      <c r="UB97" s="235" t="s">
        <v>158</v>
      </c>
      <c r="UC97" s="236">
        <v>35.380000000000003</v>
      </c>
      <c r="UD97" s="236">
        <v>33.39</v>
      </c>
      <c r="UE97" s="236">
        <v>28.79</v>
      </c>
      <c r="UF97" s="236">
        <v>27.7</v>
      </c>
      <c r="UG97" s="236">
        <v>21.53</v>
      </c>
      <c r="UH97" s="236">
        <v>21.24</v>
      </c>
      <c r="UI97" s="236">
        <v>21.85</v>
      </c>
      <c r="UJ97" s="236">
        <v>18.5</v>
      </c>
      <c r="UK97" s="236">
        <v>16.93</v>
      </c>
      <c r="UL97" s="236">
        <v>17.89</v>
      </c>
      <c r="UM97" s="236" t="s">
        <v>5</v>
      </c>
      <c r="UN97" s="236" t="s">
        <v>5</v>
      </c>
      <c r="UO97" s="231" t="s">
        <v>5</v>
      </c>
      <c r="UP97" s="231" t="s">
        <v>5</v>
      </c>
      <c r="UQ97" s="231" t="s">
        <v>5</v>
      </c>
      <c r="UR97" s="231" t="s">
        <v>5</v>
      </c>
      <c r="US97" s="231" t="s">
        <v>5</v>
      </c>
      <c r="UT97" s="231" t="s">
        <v>5</v>
      </c>
      <c r="UU97" s="231" t="s">
        <v>5</v>
      </c>
      <c r="UV97" s="231" t="s">
        <v>5</v>
      </c>
      <c r="UW97" s="231" t="s">
        <v>5</v>
      </c>
      <c r="UX97" s="231" t="s">
        <v>5</v>
      </c>
      <c r="UY97" s="231" t="s">
        <v>5</v>
      </c>
      <c r="UZ97" s="231" t="s">
        <v>5</v>
      </c>
      <c r="VA97" s="231" t="s">
        <v>5</v>
      </c>
      <c r="VB97" s="231" t="s">
        <v>5</v>
      </c>
      <c r="VC97" s="130" t="s">
        <v>158</v>
      </c>
      <c r="VD97" s="131">
        <v>0.41407574901074051</v>
      </c>
      <c r="VE97" s="131">
        <v>0.32135369871218927</v>
      </c>
      <c r="VF97" s="131">
        <v>0.56582146578673154</v>
      </c>
      <c r="VG97" s="131">
        <v>0.47545126353790612</v>
      </c>
      <c r="VH97" s="131">
        <v>0.61542034370645604</v>
      </c>
      <c r="VI97" s="131">
        <v>0.47551789077212808</v>
      </c>
      <c r="VJ97" s="131">
        <v>0.44210526315789472</v>
      </c>
      <c r="VK97" s="131">
        <v>0.49783783783783786</v>
      </c>
      <c r="VL97" s="131">
        <v>0.52333136444181927</v>
      </c>
      <c r="VM97" s="131">
        <v>0.57350475125768585</v>
      </c>
      <c r="VN97" s="131" t="s">
        <v>158</v>
      </c>
      <c r="VO97" s="131" t="s">
        <v>158</v>
      </c>
      <c r="VP97" s="131" t="s">
        <v>158</v>
      </c>
      <c r="VQ97" s="131" t="s">
        <v>158</v>
      </c>
      <c r="VR97" s="131" t="s">
        <v>158</v>
      </c>
      <c r="VS97" s="131" t="s">
        <v>158</v>
      </c>
      <c r="VT97" s="131" t="s">
        <v>158</v>
      </c>
      <c r="VU97" s="131" t="s">
        <v>158</v>
      </c>
      <c r="VV97" s="131" t="s">
        <v>158</v>
      </c>
      <c r="VW97" s="131" t="s">
        <v>158</v>
      </c>
      <c r="VX97" s="131" t="s">
        <v>158</v>
      </c>
      <c r="VY97" s="131" t="s">
        <v>158</v>
      </c>
      <c r="VZ97" s="131" t="s">
        <v>158</v>
      </c>
      <c r="WA97" s="131" t="s">
        <v>158</v>
      </c>
      <c r="WB97" s="131" t="s">
        <v>158</v>
      </c>
      <c r="WC97" s="131" t="s">
        <v>158</v>
      </c>
      <c r="WD97" s="130" t="s">
        <v>158</v>
      </c>
      <c r="WE97" s="131">
        <v>0.47564180721996036</v>
      </c>
      <c r="WF97" s="131">
        <v>0.46930218628331832</v>
      </c>
      <c r="WG97" s="131">
        <v>0.64327891629037859</v>
      </c>
      <c r="WH97" s="131">
        <v>0.55631768953068594</v>
      </c>
      <c r="WI97" s="131">
        <v>0.69670227589410116</v>
      </c>
      <c r="WJ97" s="131">
        <v>0.58380414312617712</v>
      </c>
      <c r="WK97" s="131">
        <v>0.47231121281464528</v>
      </c>
      <c r="WL97" s="131">
        <v>0.54594594594594592</v>
      </c>
      <c r="WM97" s="131">
        <v>0.61311281748375668</v>
      </c>
      <c r="WN97" s="131">
        <v>0.64393515930687528</v>
      </c>
      <c r="WO97" s="131" t="s">
        <v>158</v>
      </c>
      <c r="WP97" s="131" t="s">
        <v>158</v>
      </c>
      <c r="WQ97" s="131" t="s">
        <v>158</v>
      </c>
      <c r="WR97" s="131" t="s">
        <v>158</v>
      </c>
      <c r="WS97" s="131" t="s">
        <v>158</v>
      </c>
      <c r="WT97" s="131" t="s">
        <v>158</v>
      </c>
      <c r="WU97" s="131" t="s">
        <v>158</v>
      </c>
      <c r="WV97" s="131" t="s">
        <v>158</v>
      </c>
      <c r="WW97" s="131" t="s">
        <v>158</v>
      </c>
      <c r="WX97" s="131" t="s">
        <v>158</v>
      </c>
      <c r="WY97" s="131" t="s">
        <v>158</v>
      </c>
      <c r="WZ97" s="131" t="s">
        <v>158</v>
      </c>
      <c r="XA97" s="131" t="s">
        <v>158</v>
      </c>
      <c r="XB97" s="131" t="s">
        <v>158</v>
      </c>
      <c r="XC97" s="131" t="s">
        <v>158</v>
      </c>
      <c r="XD97" s="131" t="s">
        <v>158</v>
      </c>
      <c r="XE97" s="130" t="s">
        <v>158</v>
      </c>
      <c r="XF97" s="131">
        <v>0.55115884680610505</v>
      </c>
      <c r="XG97" s="131">
        <v>0.62833183587900565</v>
      </c>
      <c r="XH97" s="131">
        <v>0.72004168113928446</v>
      </c>
      <c r="XI97" s="131">
        <v>0.66787003610108309</v>
      </c>
      <c r="XJ97" s="131">
        <v>0.75290292614955878</v>
      </c>
      <c r="XK97" s="131">
        <v>0.67467043314500952</v>
      </c>
      <c r="XL97" s="131">
        <v>0.50114416475972534</v>
      </c>
      <c r="XM97" s="131">
        <v>0.57945945945945954</v>
      </c>
      <c r="XN97" s="131">
        <v>0.69994093325457762</v>
      </c>
      <c r="XO97" s="131">
        <v>0.70877585243152597</v>
      </c>
      <c r="XP97" s="131" t="s">
        <v>158</v>
      </c>
      <c r="XQ97" s="131" t="s">
        <v>158</v>
      </c>
      <c r="XR97" s="131" t="s">
        <v>158</v>
      </c>
      <c r="XS97" s="131" t="s">
        <v>158</v>
      </c>
      <c r="XT97" s="131" t="s">
        <v>158</v>
      </c>
      <c r="XU97" s="131" t="s">
        <v>158</v>
      </c>
      <c r="XV97" s="131" t="s">
        <v>158</v>
      </c>
      <c r="XW97" s="131" t="s">
        <v>158</v>
      </c>
      <c r="XX97" s="131" t="s">
        <v>158</v>
      </c>
      <c r="XY97" s="131" t="s">
        <v>158</v>
      </c>
      <c r="XZ97" s="131" t="s">
        <v>158</v>
      </c>
      <c r="YA97" s="131" t="s">
        <v>158</v>
      </c>
      <c r="YB97" s="131" t="s">
        <v>158</v>
      </c>
      <c r="YC97" s="131" t="s">
        <v>158</v>
      </c>
      <c r="YD97" s="131" t="s">
        <v>158</v>
      </c>
      <c r="YE97" s="131" t="s">
        <v>158</v>
      </c>
      <c r="YF97" s="235" t="s">
        <v>158</v>
      </c>
      <c r="YG97" s="8">
        <v>39.06</v>
      </c>
      <c r="YH97" s="8">
        <v>39</v>
      </c>
      <c r="YI97" s="8">
        <v>39</v>
      </c>
      <c r="YJ97" s="8">
        <v>34</v>
      </c>
      <c r="YK97" s="8">
        <v>34</v>
      </c>
      <c r="YL97" s="8">
        <v>29</v>
      </c>
      <c r="YM97" s="8">
        <v>29</v>
      </c>
      <c r="YN97" s="8">
        <v>29</v>
      </c>
      <c r="YO97" s="8">
        <v>29</v>
      </c>
      <c r="YP97" s="8">
        <v>21</v>
      </c>
      <c r="YQ97" s="8">
        <v>8</v>
      </c>
      <c r="YR97" s="8" t="s">
        <v>5</v>
      </c>
      <c r="YS97" s="231" t="s">
        <v>5</v>
      </c>
      <c r="YT97" s="231" t="s">
        <v>5</v>
      </c>
      <c r="YU97" s="231" t="s">
        <v>5</v>
      </c>
      <c r="YV97" s="231" t="s">
        <v>5</v>
      </c>
      <c r="YW97" s="231" t="s">
        <v>5</v>
      </c>
      <c r="YX97" s="231" t="s">
        <v>5</v>
      </c>
      <c r="YY97" s="231" t="s">
        <v>5</v>
      </c>
      <c r="YZ97" s="231" t="s">
        <v>5</v>
      </c>
      <c r="ZA97" s="231" t="s">
        <v>5</v>
      </c>
      <c r="ZB97" s="231" t="s">
        <v>5</v>
      </c>
      <c r="ZC97" s="231" t="s">
        <v>5</v>
      </c>
      <c r="ZD97" s="231" t="s">
        <v>5</v>
      </c>
      <c r="ZE97" s="231" t="s">
        <v>5</v>
      </c>
      <c r="ZF97" s="231" t="s">
        <v>5</v>
      </c>
      <c r="ZG97" s="235" t="s">
        <v>158</v>
      </c>
      <c r="ZH97" s="133">
        <v>0.17579999999999998</v>
      </c>
      <c r="ZI97" s="133">
        <v>0.14560000000000001</v>
      </c>
      <c r="ZJ97" s="133">
        <v>7.1300000000000002E-2</v>
      </c>
      <c r="ZK97" s="133">
        <v>0.18789999999999998</v>
      </c>
      <c r="ZL97" s="133">
        <v>0.21870000000000001</v>
      </c>
      <c r="ZM97" s="133">
        <v>4.4699999999999997E-2</v>
      </c>
      <c r="ZN97" s="133">
        <v>6.3700000000000007E-2</v>
      </c>
      <c r="ZO97" s="133">
        <v>7.1199999999999999E-2</v>
      </c>
      <c r="ZP97" s="133">
        <v>0.12720000000000001</v>
      </c>
      <c r="ZQ97" s="133">
        <v>0.61119999999999997</v>
      </c>
      <c r="ZR97" s="133">
        <v>0.36310000000000003</v>
      </c>
      <c r="ZS97" s="133" t="s">
        <v>5</v>
      </c>
      <c r="ZT97" s="379" t="s">
        <v>158</v>
      </c>
      <c r="ZU97" s="133">
        <v>0.1023</v>
      </c>
      <c r="ZV97" s="133">
        <v>8.72E-2</v>
      </c>
      <c r="ZW97" s="133">
        <v>5.4299999999999994E-2</v>
      </c>
      <c r="ZX97" s="133">
        <v>9.820000000000001E-2</v>
      </c>
      <c r="ZY97" s="133">
        <v>0.1002</v>
      </c>
      <c r="ZZ97" s="133">
        <v>3.8599999999999995E-2</v>
      </c>
      <c r="AAA97" s="133">
        <v>4.6100000000000002E-2</v>
      </c>
      <c r="AAB97" s="133">
        <v>5.0700000000000002E-2</v>
      </c>
      <c r="AAC97" s="133">
        <v>8.5099999999999995E-2</v>
      </c>
      <c r="AAD97" s="133">
        <v>0.29510000000000003</v>
      </c>
      <c r="AAE97" s="133">
        <v>0.16600000000000001</v>
      </c>
      <c r="AAF97" s="133" t="s">
        <v>5</v>
      </c>
      <c r="AAG97" s="235" t="s">
        <v>158</v>
      </c>
      <c r="AAH97" s="8">
        <v>245.566</v>
      </c>
      <c r="AAI97" s="8">
        <v>249</v>
      </c>
      <c r="AAJ97" s="8">
        <v>246</v>
      </c>
      <c r="AAK97" s="8">
        <v>241</v>
      </c>
      <c r="AAL97" s="8">
        <v>226</v>
      </c>
      <c r="AAM97" s="8">
        <v>218</v>
      </c>
      <c r="AAN97" s="8">
        <v>198</v>
      </c>
      <c r="AAO97" s="8">
        <v>175</v>
      </c>
      <c r="AAP97" s="8">
        <v>143</v>
      </c>
      <c r="AAQ97" s="8">
        <v>79</v>
      </c>
      <c r="AAR97" s="8">
        <v>72</v>
      </c>
      <c r="AAS97" s="8" t="s">
        <v>5</v>
      </c>
      <c r="AAT97" s="231" t="s">
        <v>5</v>
      </c>
      <c r="AAU97" s="231" t="s">
        <v>5</v>
      </c>
      <c r="AAV97" s="231" t="s">
        <v>5</v>
      </c>
      <c r="AAW97" s="231" t="s">
        <v>5</v>
      </c>
      <c r="AAX97" s="231" t="s">
        <v>5</v>
      </c>
      <c r="AAY97" s="231" t="s">
        <v>5</v>
      </c>
      <c r="AAZ97" s="231" t="s">
        <v>5</v>
      </c>
      <c r="ABA97" s="231" t="s">
        <v>5</v>
      </c>
      <c r="ABB97" s="231" t="s">
        <v>5</v>
      </c>
      <c r="ABC97" s="231" t="s">
        <v>5</v>
      </c>
      <c r="ABD97" s="231" t="s">
        <v>5</v>
      </c>
      <c r="ABE97" s="231" t="s">
        <v>5</v>
      </c>
      <c r="ABF97" s="231" t="s">
        <v>5</v>
      </c>
      <c r="ABG97" s="231" t="s">
        <v>5</v>
      </c>
      <c r="ABH97" s="235" t="s">
        <v>158</v>
      </c>
      <c r="ABI97" s="8">
        <v>63.695999999999998</v>
      </c>
      <c r="ABJ97" s="8">
        <v>50</v>
      </c>
      <c r="ABK97" s="8">
        <v>62</v>
      </c>
      <c r="ABL97" s="8">
        <v>60</v>
      </c>
      <c r="ABM97" s="8">
        <v>59</v>
      </c>
      <c r="ABN97" s="8">
        <v>53</v>
      </c>
      <c r="ABO97" s="8">
        <v>43</v>
      </c>
      <c r="ABP97" s="8">
        <v>36</v>
      </c>
      <c r="ABQ97" s="8">
        <v>39</v>
      </c>
      <c r="ABR97" s="8">
        <v>4</v>
      </c>
      <c r="ABS97" s="8">
        <v>21</v>
      </c>
      <c r="ABT97" s="8" t="s">
        <v>5</v>
      </c>
      <c r="ABU97" s="231" t="s">
        <v>5</v>
      </c>
      <c r="ABV97" s="231" t="s">
        <v>5</v>
      </c>
      <c r="ABW97" s="231" t="s">
        <v>5</v>
      </c>
      <c r="ABX97" s="231" t="s">
        <v>5</v>
      </c>
      <c r="ABY97" s="231" t="s">
        <v>5</v>
      </c>
      <c r="ABZ97" s="231" t="s">
        <v>5</v>
      </c>
      <c r="ACA97" s="231" t="s">
        <v>5</v>
      </c>
      <c r="ACB97" s="231" t="s">
        <v>5</v>
      </c>
      <c r="ACC97" s="231" t="s">
        <v>5</v>
      </c>
      <c r="ACD97" s="231" t="s">
        <v>5</v>
      </c>
      <c r="ACE97" s="231" t="s">
        <v>5</v>
      </c>
      <c r="ACF97" s="231" t="s">
        <v>5</v>
      </c>
      <c r="ACG97" s="231" t="s">
        <v>5</v>
      </c>
      <c r="ACH97" s="231" t="s">
        <v>5</v>
      </c>
      <c r="ACI97" s="235" t="s">
        <v>158</v>
      </c>
      <c r="ACJ97" s="8">
        <v>63.695999999999998</v>
      </c>
      <c r="ACK97" s="8">
        <v>50</v>
      </c>
      <c r="ACL97" s="8">
        <v>62</v>
      </c>
      <c r="ACM97" s="8">
        <v>60</v>
      </c>
      <c r="ACN97" s="8">
        <v>59</v>
      </c>
      <c r="ACO97" s="8">
        <v>53</v>
      </c>
      <c r="ACP97" s="8">
        <v>43</v>
      </c>
      <c r="ACQ97" s="8">
        <v>36</v>
      </c>
      <c r="ACR97" s="8">
        <v>39</v>
      </c>
      <c r="ACS97" s="8">
        <v>4</v>
      </c>
      <c r="ACT97" s="8">
        <v>21</v>
      </c>
      <c r="ACU97" s="8" t="s">
        <v>5</v>
      </c>
      <c r="ACV97" s="237" t="s">
        <v>5</v>
      </c>
      <c r="ACW97" s="237" t="s">
        <v>5</v>
      </c>
      <c r="ACX97" s="237" t="s">
        <v>5</v>
      </c>
      <c r="ACY97" s="237" t="s">
        <v>5</v>
      </c>
      <c r="ACZ97" s="237" t="s">
        <v>5</v>
      </c>
      <c r="ADA97" s="237" t="s">
        <v>5</v>
      </c>
      <c r="ADB97" s="237" t="s">
        <v>5</v>
      </c>
      <c r="ADC97" s="237" t="s">
        <v>5</v>
      </c>
      <c r="ADD97" s="237" t="s">
        <v>5</v>
      </c>
      <c r="ADE97" s="237" t="s">
        <v>5</v>
      </c>
      <c r="ADF97" s="237" t="s">
        <v>5</v>
      </c>
      <c r="ADG97" s="237" t="s">
        <v>5</v>
      </c>
      <c r="ADH97" s="237" t="s">
        <v>5</v>
      </c>
      <c r="ADI97" s="237" t="s">
        <v>5</v>
      </c>
      <c r="ADJ97" s="127" t="s">
        <v>158</v>
      </c>
      <c r="ADK97" s="128">
        <v>0.11283870967741937</v>
      </c>
      <c r="ADL97" s="128">
        <v>0.15581291759465479</v>
      </c>
      <c r="ADM97" s="128">
        <v>0.34649746192893394</v>
      </c>
      <c r="ADN97" s="128">
        <v>0.1297847358121331</v>
      </c>
      <c r="ADO97" s="128">
        <v>0.13514705882352943</v>
      </c>
      <c r="ADP97" s="128">
        <v>0.60333000000000003</v>
      </c>
      <c r="ADQ97" s="128">
        <v>0.45454545454545459</v>
      </c>
      <c r="ADR97" s="128">
        <v>0.46153846153846156</v>
      </c>
      <c r="ADS97" s="128">
        <v>0.31088082901554409</v>
      </c>
      <c r="ADT97" s="128">
        <v>4.7106145251396656E-2</v>
      </c>
      <c r="ADU97" s="128" t="s">
        <v>158</v>
      </c>
      <c r="ADV97" s="128" t="s">
        <v>158</v>
      </c>
      <c r="ADW97" s="128" t="s">
        <v>158</v>
      </c>
      <c r="ADX97" s="128" t="s">
        <v>158</v>
      </c>
      <c r="ADY97" s="128" t="s">
        <v>158</v>
      </c>
      <c r="ADZ97" s="128" t="s">
        <v>158</v>
      </c>
      <c r="AEA97" s="128" t="s">
        <v>158</v>
      </c>
      <c r="AEB97" s="128" t="s">
        <v>158</v>
      </c>
      <c r="AEC97" s="128" t="s">
        <v>158</v>
      </c>
      <c r="AED97" s="128" t="s">
        <v>158</v>
      </c>
      <c r="AEE97" s="128" t="s">
        <v>158</v>
      </c>
      <c r="AEF97" s="128" t="s">
        <v>158</v>
      </c>
      <c r="AEG97" s="128" t="s">
        <v>158</v>
      </c>
      <c r="AEH97" s="128" t="s">
        <v>158</v>
      </c>
      <c r="AEI97" s="128" t="s">
        <v>158</v>
      </c>
      <c r="AEJ97" s="128" t="s">
        <v>158</v>
      </c>
      <c r="AEK97" s="127" t="s">
        <v>158</v>
      </c>
      <c r="AEL97" s="128">
        <v>0.42901243406179362</v>
      </c>
      <c r="AEM97" s="128">
        <v>0.54568800000000006</v>
      </c>
      <c r="AEN97" s="128">
        <v>0.42937741935483864</v>
      </c>
      <c r="AEO97" s="128">
        <v>0.37581333333333339</v>
      </c>
      <c r="AEP97" s="128">
        <v>0.37071525423728813</v>
      </c>
      <c r="AEQ97" s="128">
        <v>0.33012396226415092</v>
      </c>
      <c r="AER97" s="128">
        <v>0.40465116279069774</v>
      </c>
      <c r="AES97" s="128">
        <v>0.48333333333333339</v>
      </c>
      <c r="AET97" s="128">
        <v>0.44615384615384623</v>
      </c>
      <c r="AEU97" s="128">
        <v>2.2134000000000005</v>
      </c>
      <c r="AEV97" s="128" t="s">
        <v>5</v>
      </c>
      <c r="AEW97" s="128" t="s">
        <v>158</v>
      </c>
      <c r="AEX97" s="128" t="s">
        <v>158</v>
      </c>
      <c r="AEY97" s="128" t="s">
        <v>158</v>
      </c>
      <c r="AEZ97" s="128" t="s">
        <v>158</v>
      </c>
      <c r="AFA97" s="128" t="s">
        <v>158</v>
      </c>
      <c r="AFB97" s="128" t="s">
        <v>158</v>
      </c>
      <c r="AFC97" s="128" t="s">
        <v>158</v>
      </c>
      <c r="AFD97" s="128" t="s">
        <v>158</v>
      </c>
      <c r="AFE97" s="128" t="s">
        <v>158</v>
      </c>
      <c r="AFF97" s="128" t="s">
        <v>158</v>
      </c>
      <c r="AFG97" s="128" t="s">
        <v>158</v>
      </c>
      <c r="AFH97" s="128" t="s">
        <v>158</v>
      </c>
      <c r="AFI97" s="128" t="s">
        <v>158</v>
      </c>
      <c r="AFJ97" s="128" t="s">
        <v>158</v>
      </c>
      <c r="AFK97" s="128" t="s">
        <v>158</v>
      </c>
      <c r="AFL97" s="134" t="s">
        <v>158</v>
      </c>
      <c r="AFM97" s="135">
        <v>0.42901243406179362</v>
      </c>
      <c r="AFN97" s="135">
        <v>0.54568800000000006</v>
      </c>
      <c r="AFO97" s="135">
        <v>0.42937741935483864</v>
      </c>
      <c r="AFP97" s="135">
        <v>0.37581333333333339</v>
      </c>
      <c r="AFQ97" s="135">
        <v>0.37071525423728813</v>
      </c>
      <c r="AFR97" s="135">
        <v>0.33012396226415092</v>
      </c>
      <c r="AFS97" s="135">
        <v>0.40465116279069774</v>
      </c>
      <c r="AFT97" s="135">
        <v>0.48333333333333339</v>
      </c>
      <c r="AFU97" s="135">
        <v>0.44615384615384623</v>
      </c>
      <c r="AFV97" s="135">
        <v>2.2134000000000005</v>
      </c>
      <c r="AFW97" s="135" t="s">
        <v>5</v>
      </c>
      <c r="AFX97" s="135" t="s">
        <v>158</v>
      </c>
      <c r="AFY97" s="135" t="s">
        <v>158</v>
      </c>
      <c r="AFZ97" s="135" t="s">
        <v>158</v>
      </c>
      <c r="AGA97" s="135" t="s">
        <v>158</v>
      </c>
      <c r="AGB97" s="135" t="s">
        <v>158</v>
      </c>
      <c r="AGC97" s="135" t="s">
        <v>158</v>
      </c>
      <c r="AGD97" s="135" t="s">
        <v>158</v>
      </c>
      <c r="AGE97" s="135" t="s">
        <v>158</v>
      </c>
      <c r="AGF97" s="135" t="s">
        <v>158</v>
      </c>
      <c r="AGG97" s="135" t="s">
        <v>158</v>
      </c>
      <c r="AGH97" s="135" t="s">
        <v>158</v>
      </c>
      <c r="AGI97" s="135" t="s">
        <v>158</v>
      </c>
      <c r="AGJ97" s="135" t="s">
        <v>158</v>
      </c>
      <c r="AGK97" s="135" t="s">
        <v>158</v>
      </c>
      <c r="AGL97" s="135" t="s">
        <v>158</v>
      </c>
    </row>
    <row r="98" spans="1:870" x14ac:dyDescent="0.2">
      <c r="A98" s="7">
        <v>96</v>
      </c>
      <c r="B98" s="2" t="s">
        <v>370</v>
      </c>
      <c r="C98" s="1" t="s">
        <v>371</v>
      </c>
      <c r="D98" s="94">
        <v>0.63</v>
      </c>
      <c r="E98" s="95">
        <v>0.65249999999999997</v>
      </c>
      <c r="F98" s="57">
        <v>2.61</v>
      </c>
      <c r="G98" s="58" t="s">
        <v>159</v>
      </c>
      <c r="H98" s="58">
        <v>2.61</v>
      </c>
      <c r="I98" s="226" t="s">
        <v>5</v>
      </c>
      <c r="J98" s="58" t="s">
        <v>159</v>
      </c>
      <c r="K98" s="58" t="s">
        <v>1280</v>
      </c>
      <c r="L98" s="226" t="s">
        <v>2334</v>
      </c>
      <c r="M98" s="151">
        <v>2.5499999999999998</v>
      </c>
      <c r="N98" s="124">
        <v>2.52</v>
      </c>
      <c r="O98" s="124">
        <v>2.52</v>
      </c>
      <c r="P98" s="124">
        <v>2.36</v>
      </c>
      <c r="Q98" s="124">
        <v>2.2399999999999998</v>
      </c>
      <c r="R98" s="124">
        <v>2.0399999999999996</v>
      </c>
      <c r="S98" s="124">
        <v>1.8975000000000002</v>
      </c>
      <c r="T98" s="143">
        <v>1.8</v>
      </c>
      <c r="U98" s="124">
        <v>1.7200000000000002</v>
      </c>
      <c r="V98" s="124">
        <v>1.645</v>
      </c>
      <c r="W98" s="124">
        <v>1.605</v>
      </c>
      <c r="X98" s="124">
        <v>1.56</v>
      </c>
      <c r="Y98" s="124">
        <v>1.56</v>
      </c>
      <c r="Z98" s="124">
        <v>1.56</v>
      </c>
      <c r="AA98" s="124">
        <v>1.49</v>
      </c>
      <c r="AB98" s="124">
        <v>1.37</v>
      </c>
      <c r="AC98" s="124">
        <v>1.07</v>
      </c>
      <c r="AD98" s="124">
        <v>1.05</v>
      </c>
      <c r="AE98" s="124">
        <v>1.05</v>
      </c>
      <c r="AF98" s="124">
        <v>1.05</v>
      </c>
      <c r="AG98" s="124">
        <v>1.05</v>
      </c>
      <c r="AH98" s="137">
        <v>1.05</v>
      </c>
      <c r="AI98" s="137">
        <v>0.96</v>
      </c>
      <c r="AJ98" s="137">
        <v>0.95</v>
      </c>
      <c r="AK98" s="137">
        <v>0.95</v>
      </c>
      <c r="AL98" s="137">
        <v>0.14000000000000001</v>
      </c>
      <c r="AM98" s="137" t="s">
        <v>1335</v>
      </c>
      <c r="AN98" s="137" t="s">
        <v>5</v>
      </c>
      <c r="AO98" s="137" t="s">
        <v>5</v>
      </c>
      <c r="AP98" s="137" t="s">
        <v>5</v>
      </c>
      <c r="AQ98" s="137" t="s">
        <v>5</v>
      </c>
      <c r="AR98" s="137" t="s">
        <v>5</v>
      </c>
      <c r="AS98" s="137" t="s">
        <v>5</v>
      </c>
      <c r="AT98" s="137" t="s">
        <v>5</v>
      </c>
      <c r="AU98" s="137" t="s">
        <v>5</v>
      </c>
      <c r="AV98" s="137" t="s">
        <v>5</v>
      </c>
      <c r="AW98" s="137" t="s">
        <v>5</v>
      </c>
      <c r="AX98" s="137" t="s">
        <v>5</v>
      </c>
      <c r="AY98" s="137" t="s">
        <v>5</v>
      </c>
      <c r="AZ98" s="137" t="s">
        <v>5</v>
      </c>
      <c r="BA98" s="137" t="s">
        <v>5</v>
      </c>
      <c r="BB98" s="137" t="s">
        <v>5</v>
      </c>
      <c r="BC98" s="137" t="s">
        <v>5</v>
      </c>
      <c r="BD98" s="137" t="s">
        <v>5</v>
      </c>
      <c r="BE98" s="137" t="s">
        <v>5</v>
      </c>
      <c r="BF98" s="137" t="s">
        <v>5</v>
      </c>
      <c r="BG98" s="137" t="s">
        <v>5</v>
      </c>
      <c r="BH98" s="137" t="s">
        <v>5</v>
      </c>
      <c r="BI98" s="137" t="s">
        <v>5</v>
      </c>
      <c r="BJ98" s="137" t="s">
        <v>5</v>
      </c>
      <c r="BK98" s="137" t="s">
        <v>5</v>
      </c>
      <c r="BL98" s="137" t="s">
        <v>5</v>
      </c>
      <c r="BM98" s="126">
        <v>1.1904761904761862E-2</v>
      </c>
      <c r="BN98" s="125">
        <v>0</v>
      </c>
      <c r="BO98" s="125">
        <v>6.7796610169491567E-2</v>
      </c>
      <c r="BP98" s="125">
        <v>5.3571428571428603E-2</v>
      </c>
      <c r="BQ98" s="125">
        <v>9.8039215686274606E-2</v>
      </c>
      <c r="BR98" s="125">
        <v>7.50988142292488E-2</v>
      </c>
      <c r="BS98" s="125">
        <v>5.4166666666666696E-2</v>
      </c>
      <c r="BT98" s="125">
        <v>4.6511627906976605E-2</v>
      </c>
      <c r="BU98" s="125">
        <v>4.5592705167173397E-2</v>
      </c>
      <c r="BV98" s="125">
        <v>2.4922118380062308E-2</v>
      </c>
      <c r="BW98" s="125">
        <v>2.8846153846153744E-2</v>
      </c>
      <c r="BX98" s="125">
        <v>0</v>
      </c>
      <c r="BY98" s="125">
        <v>0</v>
      </c>
      <c r="BZ98" s="125">
        <v>4.6979865771812124E-2</v>
      </c>
      <c r="CA98" s="125">
        <v>8.7591240875912302E-2</v>
      </c>
      <c r="CB98" s="125">
        <v>0.28037383177570097</v>
      </c>
      <c r="CC98" s="125">
        <v>1.904761904761898E-2</v>
      </c>
      <c r="CD98" s="125">
        <v>0</v>
      </c>
      <c r="CE98" s="125">
        <v>0</v>
      </c>
      <c r="CF98" s="125">
        <v>0</v>
      </c>
      <c r="CG98" s="125">
        <v>0</v>
      </c>
      <c r="CH98" s="125">
        <v>9.375E-2</v>
      </c>
      <c r="CI98" s="125">
        <v>1.0526315789473717E-2</v>
      </c>
      <c r="CJ98" s="125">
        <v>0</v>
      </c>
      <c r="CK98" s="125">
        <v>5.7857142857142847</v>
      </c>
      <c r="CL98" s="125" t="s">
        <v>158</v>
      </c>
      <c r="CM98" s="125" t="s">
        <v>158</v>
      </c>
      <c r="CN98" s="125" t="s">
        <v>158</v>
      </c>
      <c r="CO98" s="125" t="s">
        <v>158</v>
      </c>
      <c r="CP98" s="125" t="s">
        <v>158</v>
      </c>
      <c r="CQ98" s="125" t="s">
        <v>158</v>
      </c>
      <c r="CR98" s="125" t="s">
        <v>158</v>
      </c>
      <c r="CS98" s="125" t="s">
        <v>158</v>
      </c>
      <c r="CT98" s="125" t="s">
        <v>158</v>
      </c>
      <c r="CU98" s="125" t="s">
        <v>158</v>
      </c>
      <c r="CV98" s="125" t="s">
        <v>158</v>
      </c>
      <c r="CW98" s="125" t="s">
        <v>158</v>
      </c>
      <c r="CX98" s="125" t="s">
        <v>158</v>
      </c>
      <c r="CY98" s="125" t="s">
        <v>158</v>
      </c>
      <c r="CZ98" s="125" t="s">
        <v>158</v>
      </c>
      <c r="DA98" s="125" t="s">
        <v>158</v>
      </c>
      <c r="DB98" s="125" t="s">
        <v>158</v>
      </c>
      <c r="DC98" s="125" t="s">
        <v>158</v>
      </c>
      <c r="DD98" s="125" t="s">
        <v>158</v>
      </c>
      <c r="DE98" s="125" t="s">
        <v>158</v>
      </c>
      <c r="DF98" s="125" t="s">
        <v>158</v>
      </c>
      <c r="DG98" s="125" t="s">
        <v>158</v>
      </c>
      <c r="DH98" s="125" t="s">
        <v>158</v>
      </c>
      <c r="DI98" s="125" t="s">
        <v>158</v>
      </c>
      <c r="DJ98" s="125" t="s">
        <v>158</v>
      </c>
      <c r="DK98" s="125" t="s">
        <v>158</v>
      </c>
      <c r="DL98" s="127">
        <v>4.8919266589201933E-2</v>
      </c>
      <c r="DM98" s="128">
        <v>5.8604651162790698E-2</v>
      </c>
      <c r="DN98" s="128">
        <v>4.6848856664807585E-2</v>
      </c>
      <c r="DO98" s="128">
        <v>4.6594274432379068E-2</v>
      </c>
      <c r="DP98" s="128">
        <v>4.6822742474916378E-2</v>
      </c>
      <c r="DQ98" s="128">
        <v>4.4184535412605579E-2</v>
      </c>
      <c r="DR98" s="128">
        <v>4.4406739995319452E-2</v>
      </c>
      <c r="DS98" s="128">
        <v>4.1227668346312418E-2</v>
      </c>
      <c r="DT98" s="128">
        <v>3.2428355957767725E-2</v>
      </c>
      <c r="DU98" s="128">
        <v>4.3761638733705768E-2</v>
      </c>
      <c r="DV98" s="128">
        <v>5.2110389610389607E-2</v>
      </c>
      <c r="DW98" s="128">
        <v>5.0080256821829858E-2</v>
      </c>
      <c r="DX98" s="128">
        <v>6.9673961589995531E-2</v>
      </c>
      <c r="DY98" s="128">
        <v>8.7394957983193272E-2</v>
      </c>
      <c r="DZ98" s="128">
        <v>7.9297498669505057E-2</v>
      </c>
      <c r="EA98" s="128">
        <v>7.6153418565869935E-2</v>
      </c>
      <c r="EB98" s="128">
        <v>5.7588805166846078E-2</v>
      </c>
      <c r="EC98" s="128">
        <v>6.1655901350557839E-2</v>
      </c>
      <c r="ED98" s="128">
        <v>7.5921908893709325E-2</v>
      </c>
      <c r="EE98" s="128">
        <v>7.8651685393258439E-2</v>
      </c>
      <c r="EF98" s="128">
        <v>8.7281795511221949E-2</v>
      </c>
      <c r="EG98" s="128">
        <v>9.1703056768558958E-2</v>
      </c>
      <c r="EH98" s="128">
        <v>0.10971428571428571</v>
      </c>
      <c r="EI98" s="128">
        <v>0.10382513661202185</v>
      </c>
      <c r="EJ98" s="128">
        <v>0.10555555555555556</v>
      </c>
      <c r="EK98" s="128" t="s">
        <v>158</v>
      </c>
      <c r="EL98" s="128" t="s">
        <v>158</v>
      </c>
      <c r="EM98" s="127">
        <v>5.5425962660798501E-2</v>
      </c>
      <c r="EN98" s="128">
        <v>6.5639982538494443E-2</v>
      </c>
      <c r="EO98" s="128">
        <v>7.2330654420206655E-2</v>
      </c>
      <c r="EP98" s="128">
        <v>4.9197415051073584E-2</v>
      </c>
      <c r="EQ98" s="128">
        <v>5.1435132032146953E-2</v>
      </c>
      <c r="ER98" s="128">
        <v>4.7619047619047603E-2</v>
      </c>
      <c r="ES98" s="128">
        <v>5.0925925925925937E-2</v>
      </c>
      <c r="ET98" s="128">
        <v>4.8141214228403319E-2</v>
      </c>
      <c r="EU98" s="128">
        <v>3.9576622181316155E-2</v>
      </c>
      <c r="EV98" s="128">
        <v>5.0787280024698983E-2</v>
      </c>
      <c r="EW98" s="128">
        <v>5.7568149210903877E-2</v>
      </c>
      <c r="EX98" s="128">
        <v>6.3030303030303034E-2</v>
      </c>
      <c r="EY98" s="128">
        <v>8.2148499210110595E-2</v>
      </c>
      <c r="EZ98" s="128">
        <v>0.10476830087306917</v>
      </c>
      <c r="FA98" s="128">
        <v>8.9328537170263789E-2</v>
      </c>
      <c r="FB98" s="128">
        <v>8.3080654942389337E-2</v>
      </c>
      <c r="FC98" s="128">
        <v>6.4535585042219554E-2</v>
      </c>
      <c r="FD98" s="128">
        <v>7.3272854152128405E-2</v>
      </c>
      <c r="FE98" s="128">
        <v>8.4269662921348312E-2</v>
      </c>
      <c r="FF98" s="128" t="s">
        <v>158</v>
      </c>
      <c r="FG98" s="128" t="s">
        <v>158</v>
      </c>
      <c r="FH98" s="128" t="s">
        <v>158</v>
      </c>
      <c r="FI98" s="128" t="s">
        <v>158</v>
      </c>
      <c r="FJ98" s="128" t="s">
        <v>158</v>
      </c>
      <c r="FK98" s="128" t="s">
        <v>158</v>
      </c>
      <c r="FL98" s="128" t="s">
        <v>158</v>
      </c>
      <c r="FM98" s="128" t="s">
        <v>158</v>
      </c>
      <c r="FN98" s="127">
        <v>7.1195444546039002E-2</v>
      </c>
      <c r="FO98" s="128">
        <v>8.2677165354330714E-2</v>
      </c>
      <c r="FP98" s="128">
        <v>0.16502946954813361</v>
      </c>
      <c r="FQ98" s="128">
        <v>5.9386009058882729E-2</v>
      </c>
      <c r="FR98" s="128">
        <v>5.9574468085106372E-2</v>
      </c>
      <c r="FS98" s="128">
        <v>5.2254098360655726E-2</v>
      </c>
      <c r="FT98" s="128">
        <v>7.2840690978886763E-2</v>
      </c>
      <c r="FU98" s="128">
        <v>6.4864864864864868E-2</v>
      </c>
      <c r="FV98" s="128">
        <v>4.743519029233316E-2</v>
      </c>
      <c r="FW98" s="128">
        <v>5.7780119423955043E-2</v>
      </c>
      <c r="FX98" s="128">
        <v>6.4561544650040228E-2</v>
      </c>
      <c r="FY98" s="128">
        <v>7.5581395348837205E-2</v>
      </c>
      <c r="FZ98" s="128">
        <v>9.4602789569436033E-2</v>
      </c>
      <c r="GA98" s="128">
        <v>0.13356164383561644</v>
      </c>
      <c r="GB98" s="128">
        <v>0.12447786131996658</v>
      </c>
      <c r="GC98" s="128">
        <v>9.1151031270791757E-2</v>
      </c>
      <c r="GD98" s="128">
        <v>8.3074534161490687E-2</v>
      </c>
      <c r="GE98" s="128">
        <v>8.3465818759936417E-2</v>
      </c>
      <c r="GF98" s="128">
        <v>9.9056603773584911E-2</v>
      </c>
      <c r="GG98" s="128">
        <v>9.9526066350710901E-2</v>
      </c>
      <c r="GH98" s="128">
        <v>0.1076923076923077</v>
      </c>
      <c r="GI98" s="128">
        <v>0.12352941176470589</v>
      </c>
      <c r="GJ98" s="128">
        <v>0.1641025641025641</v>
      </c>
      <c r="GK98" s="128">
        <v>0.152</v>
      </c>
      <c r="GL98" s="128">
        <v>0.12582781456953643</v>
      </c>
      <c r="GM98" s="128" t="s">
        <v>158</v>
      </c>
      <c r="GN98" s="128" t="s">
        <v>158</v>
      </c>
      <c r="GO98" s="109" t="s">
        <v>158</v>
      </c>
      <c r="GP98" s="141">
        <v>1.99</v>
      </c>
      <c r="GQ98" s="141">
        <v>-0.86</v>
      </c>
      <c r="GR98" s="141">
        <v>2.68</v>
      </c>
      <c r="GS98" s="141">
        <v>2.2799999999999998</v>
      </c>
      <c r="GT98" s="141">
        <v>1.86</v>
      </c>
      <c r="GU98" s="141">
        <v>1.01</v>
      </c>
      <c r="GV98" s="129">
        <v>1.02</v>
      </c>
      <c r="GW98" s="129">
        <v>1.06</v>
      </c>
      <c r="GX98" s="129">
        <v>1.1200000000000001</v>
      </c>
      <c r="GY98" s="129">
        <v>0.87</v>
      </c>
      <c r="GZ98" s="129">
        <v>0.99</v>
      </c>
      <c r="HA98" s="129">
        <v>1.07</v>
      </c>
      <c r="HB98" s="129">
        <v>1.07</v>
      </c>
      <c r="HC98" s="129">
        <v>1.19</v>
      </c>
      <c r="HD98" s="129">
        <v>1.06</v>
      </c>
      <c r="HE98" s="129">
        <v>0.73</v>
      </c>
      <c r="HF98" s="231" t="s">
        <v>158</v>
      </c>
      <c r="HG98" s="231" t="s">
        <v>158</v>
      </c>
      <c r="HH98" s="231" t="s">
        <v>158</v>
      </c>
      <c r="HI98" s="231" t="s">
        <v>158</v>
      </c>
      <c r="HJ98" s="231" t="s">
        <v>158</v>
      </c>
      <c r="HK98" s="231" t="s">
        <v>158</v>
      </c>
      <c r="HL98" s="231" t="s">
        <v>158</v>
      </c>
      <c r="HM98" s="231" t="s">
        <v>158</v>
      </c>
      <c r="HN98" s="231" t="s">
        <v>158</v>
      </c>
      <c r="HO98" s="231" t="s">
        <v>158</v>
      </c>
      <c r="HP98" s="232" t="s">
        <v>158</v>
      </c>
      <c r="HQ98" s="131">
        <v>15.316582914572864</v>
      </c>
      <c r="HR98" s="131" t="s">
        <v>1288</v>
      </c>
      <c r="HS98" s="131">
        <v>14.828358208955224</v>
      </c>
      <c r="HT98" s="131">
        <v>16.491228070175442</v>
      </c>
      <c r="HU98" s="131">
        <v>20.989247311827956</v>
      </c>
      <c r="HV98" s="131">
        <v>25.792079207920793</v>
      </c>
      <c r="HW98" s="131">
        <v>27.205882352941178</v>
      </c>
      <c r="HX98" s="131">
        <v>34.20754716981132</v>
      </c>
      <c r="HY98" s="131">
        <v>25.419642857142854</v>
      </c>
      <c r="HZ98" s="131">
        <v>28.574712643678161</v>
      </c>
      <c r="IA98" s="131">
        <v>20.848484848484848</v>
      </c>
      <c r="IB98" s="131">
        <v>15.411214953271026</v>
      </c>
      <c r="IC98" s="131">
        <v>10.915887850467289</v>
      </c>
      <c r="ID98" s="131">
        <v>10.058823529411766</v>
      </c>
      <c r="IE98" s="131">
        <v>14.179245283018867</v>
      </c>
      <c r="IF98" s="131">
        <v>17.643835616438359</v>
      </c>
      <c r="IG98" s="131" t="s">
        <v>158</v>
      </c>
      <c r="IH98" s="131" t="s">
        <v>158</v>
      </c>
      <c r="II98" s="131" t="s">
        <v>158</v>
      </c>
      <c r="IJ98" s="131" t="s">
        <v>158</v>
      </c>
      <c r="IK98" s="131" t="s">
        <v>158</v>
      </c>
      <c r="IL98" s="131" t="s">
        <v>158</v>
      </c>
      <c r="IM98" s="131" t="s">
        <v>158</v>
      </c>
      <c r="IN98" s="131" t="s">
        <v>158</v>
      </c>
      <c r="IO98" s="131" t="s">
        <v>158</v>
      </c>
      <c r="IP98" s="131" t="s">
        <v>158</v>
      </c>
      <c r="IQ98" s="130" t="s">
        <v>158</v>
      </c>
      <c r="IR98" s="131">
        <v>19.29207792748603</v>
      </c>
      <c r="IS98" s="131" t="s">
        <v>1288</v>
      </c>
      <c r="IT98" s="131">
        <v>17.899253731343283</v>
      </c>
      <c r="IU98" s="131">
        <v>19.100877192982455</v>
      </c>
      <c r="IV98" s="131">
        <v>23.032258064516128</v>
      </c>
      <c r="IW98" s="131">
        <v>36.89108910891089</v>
      </c>
      <c r="IX98" s="131">
        <v>36.656862745098039</v>
      </c>
      <c r="IY98" s="131">
        <v>41</v>
      </c>
      <c r="IZ98" s="131">
        <v>28.919642857142854</v>
      </c>
      <c r="JA98" s="131">
        <v>32.045977011494251</v>
      </c>
      <c r="JB98" s="131">
        <v>25</v>
      </c>
      <c r="JC98" s="131">
        <v>17.747663551401867</v>
      </c>
      <c r="JD98" s="131">
        <v>13.915887850467289</v>
      </c>
      <c r="JE98" s="131">
        <v>14.016806722689076</v>
      </c>
      <c r="JF98" s="131">
        <v>15.556603773584904</v>
      </c>
      <c r="JG98" s="131">
        <v>22.712328767123285</v>
      </c>
      <c r="JH98" s="131" t="s">
        <v>158</v>
      </c>
      <c r="JI98" s="131" t="s">
        <v>158</v>
      </c>
      <c r="JJ98" s="131" t="s">
        <v>158</v>
      </c>
      <c r="JK98" s="131" t="s">
        <v>158</v>
      </c>
      <c r="JL98" s="131" t="s">
        <v>158</v>
      </c>
      <c r="JM98" s="131" t="s">
        <v>158</v>
      </c>
      <c r="JN98" s="131" t="s">
        <v>158</v>
      </c>
      <c r="JO98" s="131" t="s">
        <v>158</v>
      </c>
      <c r="JP98" s="131" t="s">
        <v>158</v>
      </c>
      <c r="JQ98" s="131" t="s">
        <v>158</v>
      </c>
      <c r="JR98" s="130" t="s">
        <v>158</v>
      </c>
      <c r="JS98" s="131">
        <v>21.608040201005025</v>
      </c>
      <c r="JT98" s="131" t="s">
        <v>1288</v>
      </c>
      <c r="JU98" s="131">
        <v>18.899253731343283</v>
      </c>
      <c r="JV98" s="131">
        <v>20.98245614035088</v>
      </c>
      <c r="JW98" s="131">
        <v>24.822580645161288</v>
      </c>
      <c r="JX98" s="131">
        <v>42.306930693069305</v>
      </c>
      <c r="JY98" s="131">
        <v>42.803921568627445</v>
      </c>
      <c r="JZ98" s="131">
        <v>50.037735849056602</v>
      </c>
      <c r="KA98" s="131">
        <v>33.5625</v>
      </c>
      <c r="KB98" s="131">
        <v>35.402298850574716</v>
      </c>
      <c r="KC98" s="131">
        <v>31.464646464646464</v>
      </c>
      <c r="KD98" s="131">
        <v>20.925233644859812</v>
      </c>
      <c r="KE98" s="131">
        <v>16.682242990654206</v>
      </c>
      <c r="KF98" s="131">
        <v>15.789915966386555</v>
      </c>
      <c r="KG98" s="131">
        <v>16.971698113207545</v>
      </c>
      <c r="KH98" s="131">
        <v>25.452054794520546</v>
      </c>
      <c r="KI98" s="131" t="s">
        <v>158</v>
      </c>
      <c r="KJ98" s="131" t="s">
        <v>158</v>
      </c>
      <c r="KK98" s="131" t="s">
        <v>158</v>
      </c>
      <c r="KL98" s="131" t="s">
        <v>158</v>
      </c>
      <c r="KM98" s="131" t="s">
        <v>158</v>
      </c>
      <c r="KN98" s="131" t="s">
        <v>158</v>
      </c>
      <c r="KO98" s="131" t="s">
        <v>158</v>
      </c>
      <c r="KP98" s="131" t="s">
        <v>158</v>
      </c>
      <c r="KQ98" s="131" t="s">
        <v>158</v>
      </c>
      <c r="KR98" s="131" t="s">
        <v>158</v>
      </c>
      <c r="KS98" s="116" t="s">
        <v>158</v>
      </c>
      <c r="KT98" s="132">
        <v>15.685454545454546</v>
      </c>
      <c r="KU98" s="132">
        <v>11.276363636363635</v>
      </c>
      <c r="KV98" s="132">
        <v>14.066147859922179</v>
      </c>
      <c r="KW98" s="132">
        <v>14.44204322200393</v>
      </c>
      <c r="KX98" s="132">
        <v>12.518518518518519</v>
      </c>
      <c r="KY98" s="132">
        <v>10.96401028277635</v>
      </c>
      <c r="KZ98" s="132">
        <v>13.318965517241379</v>
      </c>
      <c r="LA98" s="132">
        <v>18.503048780487806</v>
      </c>
      <c r="LB98" s="132">
        <v>16.314935064935064</v>
      </c>
      <c r="LC98" s="132">
        <v>13.231660231660232</v>
      </c>
      <c r="LD98" s="132">
        <v>9.9821428571428577</v>
      </c>
      <c r="LE98" s="132">
        <v>7.5149700598802394</v>
      </c>
      <c r="LF98" s="132" t="s">
        <v>158</v>
      </c>
      <c r="LG98" s="132" t="s">
        <v>158</v>
      </c>
      <c r="LH98" s="132" t="s">
        <v>158</v>
      </c>
      <c r="LI98" s="132" t="s">
        <v>158</v>
      </c>
      <c r="LJ98" s="132" t="s">
        <v>158</v>
      </c>
      <c r="LK98" s="132" t="s">
        <v>158</v>
      </c>
      <c r="LL98" s="132" t="s">
        <v>158</v>
      </c>
      <c r="LM98" s="132" t="s">
        <v>158</v>
      </c>
      <c r="LN98" s="132" t="s">
        <v>158</v>
      </c>
      <c r="LO98" s="132" t="s">
        <v>158</v>
      </c>
      <c r="LP98" s="132" t="s">
        <v>158</v>
      </c>
      <c r="LQ98" s="132" t="s">
        <v>158</v>
      </c>
      <c r="LR98" s="132" t="s">
        <v>158</v>
      </c>
      <c r="LS98" s="132" t="s">
        <v>158</v>
      </c>
      <c r="LT98" s="130" t="s">
        <v>158</v>
      </c>
      <c r="LU98" s="131">
        <v>1.9432015764460415</v>
      </c>
      <c r="LV98" s="131">
        <v>1.3541599484037408</v>
      </c>
      <c r="LW98" s="131">
        <v>2.8252226832641774</v>
      </c>
      <c r="LX98" s="131">
        <v>2.6035097265678138</v>
      </c>
      <c r="LY98" s="131">
        <v>3.1185798816568044</v>
      </c>
      <c r="LZ98" s="131">
        <v>2.3759554513481831</v>
      </c>
      <c r="MA98" s="131">
        <v>2.0834951456310682</v>
      </c>
      <c r="MB98" s="131">
        <v>1.9596770472895038</v>
      </c>
      <c r="MC98" s="131">
        <v>1.7450268656716419</v>
      </c>
      <c r="MD98" s="131">
        <v>1.8788269623577472</v>
      </c>
      <c r="ME98" s="131">
        <v>2.0676923076923077</v>
      </c>
      <c r="MF98" s="131">
        <v>2.1942868525896411</v>
      </c>
      <c r="MG98" s="131" t="s">
        <v>158</v>
      </c>
      <c r="MH98" s="131" t="s">
        <v>158</v>
      </c>
      <c r="MI98" s="131" t="s">
        <v>158</v>
      </c>
      <c r="MJ98" s="131" t="s">
        <v>158</v>
      </c>
      <c r="MK98" s="131" t="s">
        <v>158</v>
      </c>
      <c r="ML98" s="131" t="s">
        <v>158</v>
      </c>
      <c r="MM98" s="131" t="s">
        <v>158</v>
      </c>
      <c r="MN98" s="131" t="s">
        <v>158</v>
      </c>
      <c r="MO98" s="131" t="s">
        <v>158</v>
      </c>
      <c r="MP98" s="131" t="s">
        <v>158</v>
      </c>
      <c r="MQ98" s="131" t="s">
        <v>158</v>
      </c>
      <c r="MR98" s="131" t="s">
        <v>158</v>
      </c>
      <c r="MS98" s="131" t="s">
        <v>158</v>
      </c>
      <c r="MT98" s="131" t="s">
        <v>158</v>
      </c>
      <c r="MU98" s="130" t="s">
        <v>158</v>
      </c>
      <c r="MV98" s="131">
        <v>2.4475691771917774</v>
      </c>
      <c r="MW98" s="131">
        <v>3.0896485004837153</v>
      </c>
      <c r="MX98" s="131">
        <v>3.4103153526970953</v>
      </c>
      <c r="MY98" s="131">
        <v>3.0155012923411779</v>
      </c>
      <c r="MZ98" s="131">
        <v>3.4221301775147932</v>
      </c>
      <c r="NA98" s="131">
        <v>3.3983915592028131</v>
      </c>
      <c r="NB98" s="131">
        <v>2.8072750809061491</v>
      </c>
      <c r="NC98" s="131">
        <v>2.3488021090789255</v>
      </c>
      <c r="ND98" s="131">
        <v>1.9852975124378112</v>
      </c>
      <c r="NE98" s="131">
        <v>2.1070674058943681</v>
      </c>
      <c r="NF98" s="131">
        <v>2.4794275491949911</v>
      </c>
      <c r="NG98" s="131">
        <v>2.5269561752988046</v>
      </c>
      <c r="NH98" s="131" t="s">
        <v>158</v>
      </c>
      <c r="NI98" s="131" t="s">
        <v>158</v>
      </c>
      <c r="NJ98" s="131" t="s">
        <v>158</v>
      </c>
      <c r="NK98" s="131" t="s">
        <v>158</v>
      </c>
      <c r="NL98" s="131" t="s">
        <v>158</v>
      </c>
      <c r="NM98" s="131" t="s">
        <v>158</v>
      </c>
      <c r="NN98" s="131" t="s">
        <v>158</v>
      </c>
      <c r="NO98" s="131" t="s">
        <v>158</v>
      </c>
      <c r="NP98" s="131" t="s">
        <v>158</v>
      </c>
      <c r="NQ98" s="131" t="s">
        <v>158</v>
      </c>
      <c r="NR98" s="131" t="s">
        <v>158</v>
      </c>
      <c r="NS98" s="131" t="s">
        <v>158</v>
      </c>
      <c r="NT98" s="131" t="s">
        <v>158</v>
      </c>
      <c r="NU98" s="131" t="s">
        <v>158</v>
      </c>
      <c r="NV98" s="130" t="s">
        <v>158</v>
      </c>
      <c r="NW98" s="131">
        <v>2.7413933001043236</v>
      </c>
      <c r="NX98" s="131">
        <v>4.7701547887778135</v>
      </c>
      <c r="NY98" s="131">
        <v>3.6008437067773169</v>
      </c>
      <c r="NZ98" s="131">
        <v>3.3125506733777716</v>
      </c>
      <c r="OA98" s="131">
        <v>3.6881360946745563</v>
      </c>
      <c r="OB98" s="131">
        <v>3.897296600234466</v>
      </c>
      <c r="OC98" s="131">
        <v>3.2780323624595469</v>
      </c>
      <c r="OD98" s="131">
        <v>2.8665546218487394</v>
      </c>
      <c r="OE98" s="131">
        <v>2.3040238805970152</v>
      </c>
      <c r="OF98" s="131">
        <v>2.3277502188503063</v>
      </c>
      <c r="OG98" s="131">
        <v>3.1205724508050086</v>
      </c>
      <c r="OH98" s="131">
        <v>2.9793864541832669</v>
      </c>
      <c r="OI98" s="131" t="s">
        <v>158</v>
      </c>
      <c r="OJ98" s="131" t="s">
        <v>158</v>
      </c>
      <c r="OK98" s="131" t="s">
        <v>158</v>
      </c>
      <c r="OL98" s="131" t="s">
        <v>158</v>
      </c>
      <c r="OM98" s="131" t="s">
        <v>158</v>
      </c>
      <c r="ON98" s="131" t="s">
        <v>158</v>
      </c>
      <c r="OO98" s="131" t="s">
        <v>158</v>
      </c>
      <c r="OP98" s="131" t="s">
        <v>158</v>
      </c>
      <c r="OQ98" s="131" t="s">
        <v>158</v>
      </c>
      <c r="OR98" s="131" t="s">
        <v>158</v>
      </c>
      <c r="OS98" s="131" t="s">
        <v>158</v>
      </c>
      <c r="OT98" s="131" t="s">
        <v>158</v>
      </c>
      <c r="OU98" s="131" t="s">
        <v>158</v>
      </c>
      <c r="OV98" s="131" t="s">
        <v>158</v>
      </c>
      <c r="OW98" s="378" t="s">
        <v>158</v>
      </c>
      <c r="OX98" s="132">
        <v>4.8181818181818183</v>
      </c>
      <c r="OY98" s="132">
        <v>4.0945454545454547</v>
      </c>
      <c r="OZ98" s="132">
        <v>4.9260700389105061</v>
      </c>
      <c r="PA98" s="132">
        <v>4.4322200392927309</v>
      </c>
      <c r="PB98" s="132">
        <v>3.5023148148148149</v>
      </c>
      <c r="PC98" s="132">
        <v>2.7686375321336762</v>
      </c>
      <c r="PD98" s="132">
        <v>2.3017241379310347</v>
      </c>
      <c r="PE98" s="132">
        <v>2.4390243902439024</v>
      </c>
      <c r="PF98" s="132">
        <v>2.1136363636363638</v>
      </c>
      <c r="PG98" s="132">
        <v>1.3899613899613901</v>
      </c>
      <c r="PH98" s="132">
        <v>1.7083333333333333</v>
      </c>
      <c r="PI98" s="132">
        <v>1.5269461077844311</v>
      </c>
      <c r="PJ98" s="132" t="s">
        <v>158</v>
      </c>
      <c r="PK98" s="132" t="s">
        <v>158</v>
      </c>
      <c r="PL98" s="132" t="s">
        <v>158</v>
      </c>
      <c r="PM98" s="132" t="s">
        <v>158</v>
      </c>
      <c r="PN98" s="132" t="s">
        <v>158</v>
      </c>
      <c r="PO98" s="132" t="s">
        <v>158</v>
      </c>
      <c r="PP98" s="132" t="s">
        <v>158</v>
      </c>
      <c r="PQ98" s="132" t="s">
        <v>158</v>
      </c>
      <c r="PR98" s="132" t="s">
        <v>158</v>
      </c>
      <c r="PS98" s="132" t="s">
        <v>158</v>
      </c>
      <c r="PT98" s="132" t="s">
        <v>158</v>
      </c>
      <c r="PU98" s="132" t="s">
        <v>158</v>
      </c>
      <c r="PV98" s="132" t="s">
        <v>158</v>
      </c>
      <c r="PW98" s="132" t="s">
        <v>158</v>
      </c>
      <c r="PX98" s="130" t="s">
        <v>158</v>
      </c>
      <c r="PY98" s="131">
        <v>6.3260377358490567</v>
      </c>
      <c r="PZ98" s="131">
        <v>3.7293516873889874</v>
      </c>
      <c r="QA98" s="131">
        <v>8.0672827804107428</v>
      </c>
      <c r="QB98" s="131">
        <v>8.4833333333333343</v>
      </c>
      <c r="QC98" s="131">
        <v>11.146913417052213</v>
      </c>
      <c r="QD98" s="131">
        <v>9.408960074280408</v>
      </c>
      <c r="QE98" s="131">
        <v>12.056179775280897</v>
      </c>
      <c r="QF98" s="131">
        <v>14.8666</v>
      </c>
      <c r="QG98" s="131">
        <v>13.469677419354838</v>
      </c>
      <c r="QH98" s="131">
        <v>17.885388888888887</v>
      </c>
      <c r="QI98" s="131">
        <v>12.081951219512195</v>
      </c>
      <c r="QJ98" s="131">
        <v>10.799333333333333</v>
      </c>
      <c r="QK98" s="131" t="s">
        <v>158</v>
      </c>
      <c r="QL98" s="131" t="s">
        <v>158</v>
      </c>
      <c r="QM98" s="131" t="s">
        <v>158</v>
      </c>
      <c r="QN98" s="131" t="s">
        <v>158</v>
      </c>
      <c r="QO98" s="131" t="s">
        <v>158</v>
      </c>
      <c r="QP98" s="131" t="s">
        <v>158</v>
      </c>
      <c r="QQ98" s="131" t="s">
        <v>158</v>
      </c>
      <c r="QR98" s="131" t="s">
        <v>158</v>
      </c>
      <c r="QS98" s="131" t="s">
        <v>158</v>
      </c>
      <c r="QT98" s="131" t="s">
        <v>158</v>
      </c>
      <c r="QU98" s="131" t="s">
        <v>158</v>
      </c>
      <c r="QV98" s="131" t="s">
        <v>158</v>
      </c>
      <c r="QW98" s="131" t="s">
        <v>158</v>
      </c>
      <c r="QX98" s="131" t="s">
        <v>158</v>
      </c>
      <c r="QY98" s="130" t="s">
        <v>158</v>
      </c>
      <c r="QZ98" s="131">
        <v>7.9679921855220606</v>
      </c>
      <c r="RA98" s="131">
        <v>8.5088809946714044</v>
      </c>
      <c r="RB98" s="131">
        <v>9.7379857819905205</v>
      </c>
      <c r="RC98" s="131">
        <v>9.8257757092198581</v>
      </c>
      <c r="RD98" s="131">
        <v>12.231910112359552</v>
      </c>
      <c r="RE98" s="131">
        <v>13.457883008356545</v>
      </c>
      <c r="RF98" s="131">
        <v>16.244344569288387</v>
      </c>
      <c r="RG98" s="131">
        <v>17.8186</v>
      </c>
      <c r="RH98" s="131">
        <v>15.324301075268817</v>
      </c>
      <c r="RI98" s="131">
        <v>20.05811111111111</v>
      </c>
      <c r="RJ98" s="131">
        <v>14.487804878048781</v>
      </c>
      <c r="RK98" s="131">
        <v>12.436588235294117</v>
      </c>
      <c r="RL98" s="131" t="s">
        <v>158</v>
      </c>
      <c r="RM98" s="131" t="s">
        <v>158</v>
      </c>
      <c r="RN98" s="131" t="s">
        <v>158</v>
      </c>
      <c r="RO98" s="131" t="s">
        <v>158</v>
      </c>
      <c r="RP98" s="131" t="s">
        <v>158</v>
      </c>
      <c r="RQ98" s="131" t="s">
        <v>158</v>
      </c>
      <c r="RR98" s="131" t="s">
        <v>158</v>
      </c>
      <c r="RS98" s="131" t="s">
        <v>158</v>
      </c>
      <c r="RT98" s="131" t="s">
        <v>158</v>
      </c>
      <c r="RU98" s="131" t="s">
        <v>158</v>
      </c>
      <c r="RV98" s="131" t="s">
        <v>158</v>
      </c>
      <c r="RW98" s="131" t="s">
        <v>158</v>
      </c>
      <c r="RX98" s="131" t="s">
        <v>158</v>
      </c>
      <c r="RY98" s="131" t="s">
        <v>158</v>
      </c>
      <c r="RZ98" s="130" t="s">
        <v>158</v>
      </c>
      <c r="SA98" s="131">
        <v>8.9245283018867916</v>
      </c>
      <c r="SB98" s="131">
        <v>13.136989342806393</v>
      </c>
      <c r="SC98" s="131">
        <v>10.282030015797787</v>
      </c>
      <c r="SD98" s="131">
        <v>10.793687943262412</v>
      </c>
      <c r="SE98" s="131">
        <v>13.182709847984137</v>
      </c>
      <c r="SF98" s="131">
        <v>15.433584029712161</v>
      </c>
      <c r="SG98" s="131">
        <v>18.968389513108612</v>
      </c>
      <c r="SH98" s="131">
        <v>21.746400000000001</v>
      </c>
      <c r="SI98" s="131">
        <v>17.784516129032259</v>
      </c>
      <c r="SJ98" s="131">
        <v>22.158888888888889</v>
      </c>
      <c r="SK98" s="131">
        <v>18.234146341463415</v>
      </c>
      <c r="SL98" s="131">
        <v>14.663254901960785</v>
      </c>
      <c r="SM98" s="131" t="s">
        <v>158</v>
      </c>
      <c r="SN98" s="131" t="s">
        <v>158</v>
      </c>
      <c r="SO98" s="131" t="s">
        <v>158</v>
      </c>
      <c r="SP98" s="131" t="s">
        <v>158</v>
      </c>
      <c r="SQ98" s="131" t="s">
        <v>158</v>
      </c>
      <c r="SR98" s="131" t="s">
        <v>158</v>
      </c>
      <c r="SS98" s="131" t="s">
        <v>158</v>
      </c>
      <c r="ST98" s="131" t="s">
        <v>158</v>
      </c>
      <c r="SU98" s="131" t="s">
        <v>158</v>
      </c>
      <c r="SV98" s="131" t="s">
        <v>158</v>
      </c>
      <c r="SW98" s="131" t="s">
        <v>158</v>
      </c>
      <c r="SX98" s="131" t="s">
        <v>158</v>
      </c>
      <c r="SY98" s="131" t="s">
        <v>158</v>
      </c>
      <c r="SZ98" s="131" t="s">
        <v>158</v>
      </c>
      <c r="TA98" s="378" t="s">
        <v>158</v>
      </c>
      <c r="TB98" s="132">
        <v>3.6218181818181816</v>
      </c>
      <c r="TC98" s="132">
        <v>2.2236363636363636</v>
      </c>
      <c r="TD98" s="132">
        <v>1.7256809338521402</v>
      </c>
      <c r="TE98" s="132">
        <v>2.0235756385068764</v>
      </c>
      <c r="TF98" s="132">
        <v>-0.75462962962962965</v>
      </c>
      <c r="TG98" s="132">
        <v>-1.7172236503856042</v>
      </c>
      <c r="TH98" s="132">
        <v>-2.9022988505747125</v>
      </c>
      <c r="TI98" s="132">
        <v>-1.8658536585365855</v>
      </c>
      <c r="TJ98" s="132">
        <v>-0.74350649350649356</v>
      </c>
      <c r="TK98" s="132">
        <v>-0.72200772200772201</v>
      </c>
      <c r="TL98" s="132">
        <v>-1.1488095238095237</v>
      </c>
      <c r="TM98" s="132">
        <v>0.33532934131736525</v>
      </c>
      <c r="TN98" s="132" t="s">
        <v>158</v>
      </c>
      <c r="TO98" s="132" t="s">
        <v>158</v>
      </c>
      <c r="TP98" s="132" t="s">
        <v>158</v>
      </c>
      <c r="TQ98" s="132" t="s">
        <v>158</v>
      </c>
      <c r="TR98" s="132" t="s">
        <v>158</v>
      </c>
      <c r="TS98" s="132" t="s">
        <v>158</v>
      </c>
      <c r="TT98" s="132" t="s">
        <v>158</v>
      </c>
      <c r="TU98" s="132" t="s">
        <v>158</v>
      </c>
      <c r="TV98" s="132" t="s">
        <v>158</v>
      </c>
      <c r="TW98" s="132" t="s">
        <v>158</v>
      </c>
      <c r="TX98" s="132" t="s">
        <v>158</v>
      </c>
      <c r="TY98" s="132" t="s">
        <v>158</v>
      </c>
      <c r="TZ98" s="132" t="s">
        <v>158</v>
      </c>
      <c r="UA98" s="132" t="s">
        <v>158</v>
      </c>
      <c r="UB98" s="235" t="s">
        <v>158</v>
      </c>
      <c r="UC98" s="236">
        <v>21.93</v>
      </c>
      <c r="UD98" s="236">
        <v>25.02</v>
      </c>
      <c r="UE98" s="236">
        <v>22.51</v>
      </c>
      <c r="UF98" s="236">
        <v>22.8</v>
      </c>
      <c r="UG98" s="236">
        <v>13.56</v>
      </c>
      <c r="UH98" s="236">
        <v>17</v>
      </c>
      <c r="UI98" s="236">
        <v>15.17</v>
      </c>
      <c r="UJ98" s="236">
        <v>15.27</v>
      </c>
      <c r="UK98" s="236">
        <v>14.93</v>
      </c>
      <c r="UL98" s="236">
        <v>14.56</v>
      </c>
      <c r="UM98" s="236">
        <v>5.89</v>
      </c>
      <c r="UN98" s="236">
        <v>7.07</v>
      </c>
      <c r="UO98" s="231" t="s">
        <v>5</v>
      </c>
      <c r="UP98" s="231" t="s">
        <v>5</v>
      </c>
      <c r="UQ98" s="231" t="s">
        <v>5</v>
      </c>
      <c r="UR98" s="231" t="s">
        <v>5</v>
      </c>
      <c r="US98" s="231" t="s">
        <v>5</v>
      </c>
      <c r="UT98" s="231" t="s">
        <v>5</v>
      </c>
      <c r="UU98" s="231" t="s">
        <v>5</v>
      </c>
      <c r="UV98" s="231" t="s">
        <v>5</v>
      </c>
      <c r="UW98" s="231" t="s">
        <v>5</v>
      </c>
      <c r="UX98" s="231" t="s">
        <v>5</v>
      </c>
      <c r="UY98" s="231" t="s">
        <v>5</v>
      </c>
      <c r="UZ98" s="231" t="s">
        <v>5</v>
      </c>
      <c r="VA98" s="231" t="s">
        <v>5</v>
      </c>
      <c r="VB98" s="231" t="s">
        <v>5</v>
      </c>
      <c r="VC98" s="130" t="s">
        <v>158</v>
      </c>
      <c r="VD98" s="131">
        <v>1.3898768809849522</v>
      </c>
      <c r="VE98" s="131">
        <v>0.61031175059952036</v>
      </c>
      <c r="VF98" s="131">
        <v>1.7654375832963127</v>
      </c>
      <c r="VG98" s="131">
        <v>1.6491228070175439</v>
      </c>
      <c r="VH98" s="131">
        <v>2.8790560471976399</v>
      </c>
      <c r="VI98" s="131">
        <v>1.5323529411764707</v>
      </c>
      <c r="VJ98" s="131">
        <v>1.8292682926829269</v>
      </c>
      <c r="VK98" s="131">
        <v>2.3745907007203666</v>
      </c>
      <c r="VL98" s="131">
        <v>1.9068988613529805</v>
      </c>
      <c r="VM98" s="131">
        <v>1.7074175824175823</v>
      </c>
      <c r="VN98" s="131">
        <v>3.5042444821731751</v>
      </c>
      <c r="VO98" s="131">
        <v>2.332390381895332</v>
      </c>
      <c r="VP98" s="131" t="s">
        <v>158</v>
      </c>
      <c r="VQ98" s="131" t="s">
        <v>158</v>
      </c>
      <c r="VR98" s="131" t="s">
        <v>158</v>
      </c>
      <c r="VS98" s="131" t="s">
        <v>158</v>
      </c>
      <c r="VT98" s="131" t="s">
        <v>158</v>
      </c>
      <c r="VU98" s="131" t="s">
        <v>158</v>
      </c>
      <c r="VV98" s="131" t="s">
        <v>158</v>
      </c>
      <c r="VW98" s="131" t="s">
        <v>158</v>
      </c>
      <c r="VX98" s="131" t="s">
        <v>158</v>
      </c>
      <c r="VY98" s="131" t="s">
        <v>158</v>
      </c>
      <c r="VZ98" s="131" t="s">
        <v>158</v>
      </c>
      <c r="WA98" s="131" t="s">
        <v>158</v>
      </c>
      <c r="WB98" s="131" t="s">
        <v>158</v>
      </c>
      <c r="WC98" s="131" t="s">
        <v>158</v>
      </c>
      <c r="WD98" s="130" t="s">
        <v>158</v>
      </c>
      <c r="WE98" s="131">
        <v>1.750626314441277</v>
      </c>
      <c r="WF98" s="131">
        <v>1.3924860111910473</v>
      </c>
      <c r="WG98" s="131">
        <v>2.1310528653931584</v>
      </c>
      <c r="WH98" s="131">
        <v>1.9100877192982455</v>
      </c>
      <c r="WI98" s="131">
        <v>3.1592920353982303</v>
      </c>
      <c r="WJ98" s="131">
        <v>2.1917647058823526</v>
      </c>
      <c r="WK98" s="131">
        <v>2.4647330257086355</v>
      </c>
      <c r="WL98" s="131">
        <v>2.8461034708578916</v>
      </c>
      <c r="WM98" s="131">
        <v>2.1694574681848628</v>
      </c>
      <c r="WN98" s="131">
        <v>1.9148351648351647</v>
      </c>
      <c r="WO98" s="131">
        <v>4.2020373514431242</v>
      </c>
      <c r="WP98" s="131">
        <v>2.6859971711456856</v>
      </c>
      <c r="WQ98" s="131" t="s">
        <v>158</v>
      </c>
      <c r="WR98" s="131" t="s">
        <v>158</v>
      </c>
      <c r="WS98" s="131" t="s">
        <v>158</v>
      </c>
      <c r="WT98" s="131" t="s">
        <v>158</v>
      </c>
      <c r="WU98" s="131" t="s">
        <v>158</v>
      </c>
      <c r="WV98" s="131" t="s">
        <v>158</v>
      </c>
      <c r="WW98" s="131" t="s">
        <v>158</v>
      </c>
      <c r="WX98" s="131" t="s">
        <v>158</v>
      </c>
      <c r="WY98" s="131" t="s">
        <v>158</v>
      </c>
      <c r="WZ98" s="131" t="s">
        <v>158</v>
      </c>
      <c r="XA98" s="131" t="s">
        <v>158</v>
      </c>
      <c r="XB98" s="131" t="s">
        <v>158</v>
      </c>
      <c r="XC98" s="131" t="s">
        <v>158</v>
      </c>
      <c r="XD98" s="131" t="s">
        <v>158</v>
      </c>
      <c r="XE98" s="130" t="s">
        <v>158</v>
      </c>
      <c r="XF98" s="131">
        <v>1.9607843137254901</v>
      </c>
      <c r="XG98" s="131">
        <v>2.1498800959232613</v>
      </c>
      <c r="XH98" s="131">
        <v>2.2501110617503328</v>
      </c>
      <c r="XI98" s="131">
        <v>2.098245614035088</v>
      </c>
      <c r="XJ98" s="131">
        <v>3.4048672566371683</v>
      </c>
      <c r="XK98" s="131">
        <v>2.5135294117647056</v>
      </c>
      <c r="XL98" s="131">
        <v>2.8780487804878048</v>
      </c>
      <c r="XM98" s="131">
        <v>3.4734774066797645</v>
      </c>
      <c r="XN98" s="131">
        <v>2.5177494976557271</v>
      </c>
      <c r="XO98" s="131">
        <v>2.1153846153846154</v>
      </c>
      <c r="XP98" s="131">
        <v>5.2886247877758912</v>
      </c>
      <c r="XQ98" s="131">
        <v>3.1669024045261667</v>
      </c>
      <c r="XR98" s="131" t="s">
        <v>158</v>
      </c>
      <c r="XS98" s="131" t="s">
        <v>158</v>
      </c>
      <c r="XT98" s="131" t="s">
        <v>158</v>
      </c>
      <c r="XU98" s="131" t="s">
        <v>158</v>
      </c>
      <c r="XV98" s="131" t="s">
        <v>158</v>
      </c>
      <c r="XW98" s="131" t="s">
        <v>158</v>
      </c>
      <c r="XX98" s="131" t="s">
        <v>158</v>
      </c>
      <c r="XY98" s="131" t="s">
        <v>158</v>
      </c>
      <c r="XZ98" s="131" t="s">
        <v>158</v>
      </c>
      <c r="YA98" s="131" t="s">
        <v>158</v>
      </c>
      <c r="YB98" s="131" t="s">
        <v>158</v>
      </c>
      <c r="YC98" s="131" t="s">
        <v>158</v>
      </c>
      <c r="YD98" s="131" t="s">
        <v>158</v>
      </c>
      <c r="YE98" s="131" t="s">
        <v>158</v>
      </c>
      <c r="YF98" s="235" t="s">
        <v>158</v>
      </c>
      <c r="YG98" s="8">
        <v>550</v>
      </c>
      <c r="YH98" s="8">
        <v>550</v>
      </c>
      <c r="YI98" s="8">
        <v>514</v>
      </c>
      <c r="YJ98" s="8">
        <v>509</v>
      </c>
      <c r="YK98" s="8">
        <v>432</v>
      </c>
      <c r="YL98" s="8">
        <v>389</v>
      </c>
      <c r="YM98" s="8">
        <v>348</v>
      </c>
      <c r="YN98" s="8">
        <v>328</v>
      </c>
      <c r="YO98" s="8">
        <v>308</v>
      </c>
      <c r="YP98" s="8">
        <v>259</v>
      </c>
      <c r="YQ98" s="8">
        <v>168</v>
      </c>
      <c r="YR98" s="8">
        <v>167</v>
      </c>
      <c r="YS98" s="231" t="s">
        <v>5</v>
      </c>
      <c r="YT98" s="231" t="s">
        <v>5</v>
      </c>
      <c r="YU98" s="231" t="s">
        <v>5</v>
      </c>
      <c r="YV98" s="231" t="s">
        <v>5</v>
      </c>
      <c r="YW98" s="231" t="s">
        <v>5</v>
      </c>
      <c r="YX98" s="231" t="s">
        <v>5</v>
      </c>
      <c r="YY98" s="231" t="s">
        <v>5</v>
      </c>
      <c r="YZ98" s="231" t="s">
        <v>5</v>
      </c>
      <c r="ZA98" s="231" t="s">
        <v>5</v>
      </c>
      <c r="ZB98" s="231" t="s">
        <v>5</v>
      </c>
      <c r="ZC98" s="231" t="s">
        <v>5</v>
      </c>
      <c r="ZD98" s="231" t="s">
        <v>5</v>
      </c>
      <c r="ZE98" s="231" t="s">
        <v>5</v>
      </c>
      <c r="ZF98" s="231" t="s">
        <v>5</v>
      </c>
      <c r="ZG98" s="235" t="s">
        <v>158</v>
      </c>
      <c r="ZH98" s="133">
        <v>9.2300000000000007E-2</v>
      </c>
      <c r="ZI98" s="133">
        <v>-3.6999999999999998E-2</v>
      </c>
      <c r="ZJ98" s="133">
        <v>0.106</v>
      </c>
      <c r="ZK98" s="133">
        <v>9.9000000000000005E-2</v>
      </c>
      <c r="ZL98" s="133">
        <v>8.8699999999999987E-2</v>
      </c>
      <c r="ZM98" s="133">
        <v>6.0100000000000001E-2</v>
      </c>
      <c r="ZN98" s="133">
        <v>6.0299999999999999E-2</v>
      </c>
      <c r="ZO98" s="133">
        <v>7.4900000000000008E-2</v>
      </c>
      <c r="ZP98" s="133">
        <v>7.7600000000000002E-2</v>
      </c>
      <c r="ZQ98" s="133">
        <v>8.5999999999999993E-2</v>
      </c>
      <c r="ZR98" s="133">
        <v>0.1547</v>
      </c>
      <c r="ZS98" s="133">
        <v>0.16170000000000001</v>
      </c>
      <c r="ZT98" s="379" t="s">
        <v>158</v>
      </c>
      <c r="ZU98" s="133">
        <v>6.0199999999999997E-2</v>
      </c>
      <c r="ZV98" s="133">
        <v>-6.6E-3</v>
      </c>
      <c r="ZW98" s="133">
        <v>7.5800000000000006E-2</v>
      </c>
      <c r="ZX98" s="133">
        <v>7.0999999999999994E-2</v>
      </c>
      <c r="ZY98" s="133">
        <v>6.4500000000000002E-2</v>
      </c>
      <c r="ZZ98" s="133">
        <v>4.5999999999999999E-2</v>
      </c>
      <c r="AAA98" s="133">
        <v>4.8000000000000001E-2</v>
      </c>
      <c r="AAB98" s="133">
        <v>5.8499999999999996E-2</v>
      </c>
      <c r="AAC98" s="133">
        <v>6.1500000000000006E-2</v>
      </c>
      <c r="AAD98" s="133">
        <v>4.7800000000000002E-2</v>
      </c>
      <c r="AAE98" s="133">
        <v>8.9700000000000002E-2</v>
      </c>
      <c r="AAF98" s="133">
        <v>9.2200000000000004E-2</v>
      </c>
      <c r="AAG98" s="235" t="s">
        <v>158</v>
      </c>
      <c r="AAH98" s="8">
        <v>8627</v>
      </c>
      <c r="AAI98" s="8">
        <v>6202</v>
      </c>
      <c r="AAJ98" s="8">
        <v>7230</v>
      </c>
      <c r="AAK98" s="8">
        <v>7351</v>
      </c>
      <c r="AAL98" s="8">
        <v>5408</v>
      </c>
      <c r="AAM98" s="8">
        <v>4265</v>
      </c>
      <c r="AAN98" s="8">
        <v>4635</v>
      </c>
      <c r="AAO98" s="8">
        <v>6069</v>
      </c>
      <c r="AAP98" s="8">
        <v>5025</v>
      </c>
      <c r="AAQ98" s="8">
        <v>3427</v>
      </c>
      <c r="AAR98" s="8">
        <v>1677</v>
      </c>
      <c r="AAS98" s="8">
        <v>1255</v>
      </c>
      <c r="AAT98" s="231" t="s">
        <v>5</v>
      </c>
      <c r="AAU98" s="231" t="s">
        <v>5</v>
      </c>
      <c r="AAV98" s="231" t="s">
        <v>5</v>
      </c>
      <c r="AAW98" s="231" t="s">
        <v>5</v>
      </c>
      <c r="AAX98" s="231" t="s">
        <v>5</v>
      </c>
      <c r="AAY98" s="231" t="s">
        <v>5</v>
      </c>
      <c r="AAZ98" s="231" t="s">
        <v>5</v>
      </c>
      <c r="ABA98" s="231" t="s">
        <v>5</v>
      </c>
      <c r="ABB98" s="231" t="s">
        <v>5</v>
      </c>
      <c r="ABC98" s="231" t="s">
        <v>5</v>
      </c>
      <c r="ABD98" s="231" t="s">
        <v>5</v>
      </c>
      <c r="ABE98" s="231" t="s">
        <v>5</v>
      </c>
      <c r="ABF98" s="231" t="s">
        <v>5</v>
      </c>
      <c r="ABG98" s="231" t="s">
        <v>5</v>
      </c>
      <c r="ABH98" s="235" t="s">
        <v>158</v>
      </c>
      <c r="ABI98" s="8">
        <v>2650</v>
      </c>
      <c r="ABJ98" s="8">
        <v>2252</v>
      </c>
      <c r="ABK98" s="8">
        <v>2532</v>
      </c>
      <c r="ABL98" s="8">
        <v>2256</v>
      </c>
      <c r="ABM98" s="8">
        <v>1513</v>
      </c>
      <c r="ABN98" s="8">
        <v>1077</v>
      </c>
      <c r="ABO98" s="8">
        <v>801</v>
      </c>
      <c r="ABP98" s="8">
        <v>800</v>
      </c>
      <c r="ABQ98" s="8">
        <v>651</v>
      </c>
      <c r="ABR98" s="8">
        <v>360</v>
      </c>
      <c r="ABS98" s="8">
        <v>287</v>
      </c>
      <c r="ABT98" s="8">
        <v>255</v>
      </c>
      <c r="ABU98" s="231" t="s">
        <v>5</v>
      </c>
      <c r="ABV98" s="231" t="s">
        <v>5</v>
      </c>
      <c r="ABW98" s="231" t="s">
        <v>5</v>
      </c>
      <c r="ABX98" s="231" t="s">
        <v>5</v>
      </c>
      <c r="ABY98" s="231" t="s">
        <v>5</v>
      </c>
      <c r="ABZ98" s="231" t="s">
        <v>5</v>
      </c>
      <c r="ACA98" s="231" t="s">
        <v>5</v>
      </c>
      <c r="ACB98" s="231" t="s">
        <v>5</v>
      </c>
      <c r="ACC98" s="231" t="s">
        <v>5</v>
      </c>
      <c r="ACD98" s="231" t="s">
        <v>5</v>
      </c>
      <c r="ACE98" s="231" t="s">
        <v>5</v>
      </c>
      <c r="ACF98" s="231" t="s">
        <v>5</v>
      </c>
      <c r="ACG98" s="231" t="s">
        <v>5</v>
      </c>
      <c r="ACH98" s="231" t="s">
        <v>5</v>
      </c>
      <c r="ACI98" s="235" t="s">
        <v>158</v>
      </c>
      <c r="ACJ98" s="8">
        <v>1992</v>
      </c>
      <c r="ACK98" s="8">
        <v>1223</v>
      </c>
      <c r="ACL98" s="8">
        <v>887</v>
      </c>
      <c r="ACM98" s="8">
        <v>1030</v>
      </c>
      <c r="ACN98" s="8">
        <v>-326</v>
      </c>
      <c r="ACO98" s="8">
        <v>-668</v>
      </c>
      <c r="ACP98" s="8">
        <v>-1010</v>
      </c>
      <c r="ACQ98" s="8">
        <v>-612</v>
      </c>
      <c r="ACR98" s="8">
        <v>-229</v>
      </c>
      <c r="ACS98" s="8">
        <v>-187</v>
      </c>
      <c r="ACT98" s="8">
        <v>-193</v>
      </c>
      <c r="ACU98" s="8">
        <v>56</v>
      </c>
      <c r="ACV98" s="237" t="s">
        <v>5</v>
      </c>
      <c r="ACW98" s="237" t="s">
        <v>5</v>
      </c>
      <c r="ACX98" s="237" t="s">
        <v>5</v>
      </c>
      <c r="ACY98" s="237" t="s">
        <v>5</v>
      </c>
      <c r="ACZ98" s="237" t="s">
        <v>5</v>
      </c>
      <c r="ADA98" s="237" t="s">
        <v>5</v>
      </c>
      <c r="ADB98" s="237" t="s">
        <v>5</v>
      </c>
      <c r="ADC98" s="237" t="s">
        <v>5</v>
      </c>
      <c r="ADD98" s="237" t="s">
        <v>5</v>
      </c>
      <c r="ADE98" s="237" t="s">
        <v>5</v>
      </c>
      <c r="ADF98" s="237" t="s">
        <v>5</v>
      </c>
      <c r="ADG98" s="237" t="s">
        <v>5</v>
      </c>
      <c r="ADH98" s="237" t="s">
        <v>5</v>
      </c>
      <c r="ADI98" s="237" t="s">
        <v>5</v>
      </c>
      <c r="ADJ98" s="127" t="s">
        <v>158</v>
      </c>
      <c r="ADK98" s="128">
        <v>1.2663316582914572</v>
      </c>
      <c r="ADL98" s="128" t="s">
        <v>1282</v>
      </c>
      <c r="ADM98" s="128">
        <v>0.88059701492537301</v>
      </c>
      <c r="ADN98" s="128">
        <v>0.98245614035087714</v>
      </c>
      <c r="ADO98" s="128">
        <v>1.0967741935483868</v>
      </c>
      <c r="ADP98" s="128">
        <v>1.8787128712871288</v>
      </c>
      <c r="ADQ98" s="128">
        <v>1.7647058823529411</v>
      </c>
      <c r="ADR98" s="128">
        <v>1.6226415094339623</v>
      </c>
      <c r="ADS98" s="128">
        <v>1.4687499999999998</v>
      </c>
      <c r="ADT98" s="128">
        <v>1.8448275862068966</v>
      </c>
      <c r="ADU98" s="128">
        <v>1.5757575757575759</v>
      </c>
      <c r="ADV98" s="128">
        <v>1.4579439252336448</v>
      </c>
      <c r="ADW98" s="128">
        <v>1.4579439252336448</v>
      </c>
      <c r="ADX98" s="128">
        <v>1.2521008403361344</v>
      </c>
      <c r="ADY98" s="128">
        <v>1.2924528301886793</v>
      </c>
      <c r="ADZ98" s="128">
        <v>1.4657534246575343</v>
      </c>
      <c r="AEA98" s="128" t="s">
        <v>158</v>
      </c>
      <c r="AEB98" s="128" t="s">
        <v>158</v>
      </c>
      <c r="AEC98" s="128" t="s">
        <v>158</v>
      </c>
      <c r="AED98" s="128" t="s">
        <v>158</v>
      </c>
      <c r="AEE98" s="128" t="s">
        <v>158</v>
      </c>
      <c r="AEF98" s="128" t="s">
        <v>158</v>
      </c>
      <c r="AEG98" s="128" t="s">
        <v>158</v>
      </c>
      <c r="AEH98" s="128" t="s">
        <v>158</v>
      </c>
      <c r="AEI98" s="128" t="s">
        <v>158</v>
      </c>
      <c r="AEJ98" s="128" t="s">
        <v>158</v>
      </c>
      <c r="AEK98" s="127" t="s">
        <v>158</v>
      </c>
      <c r="AEL98" s="128">
        <v>0.52301886792452834</v>
      </c>
      <c r="AEM98" s="128">
        <v>0.61545293072824159</v>
      </c>
      <c r="AEN98" s="128">
        <v>0.47908372827804102</v>
      </c>
      <c r="AEO98" s="128">
        <v>0.50539007092198573</v>
      </c>
      <c r="AEP98" s="128">
        <v>0.58247191011235944</v>
      </c>
      <c r="AEQ98" s="128">
        <v>0.68535515320334262</v>
      </c>
      <c r="AER98" s="128">
        <v>0.78202247191011232</v>
      </c>
      <c r="AES98" s="128">
        <v>0.70520000000000005</v>
      </c>
      <c r="AET98" s="128">
        <v>0.77827956989247304</v>
      </c>
      <c r="AEU98" s="128">
        <v>1.1547083333333332</v>
      </c>
      <c r="AEV98" s="128">
        <v>0.91317073170731711</v>
      </c>
      <c r="AEW98" s="128">
        <v>1.0216470588235296</v>
      </c>
      <c r="AEX98" s="128" t="s">
        <v>158</v>
      </c>
      <c r="AEY98" s="128" t="s">
        <v>158</v>
      </c>
      <c r="AEZ98" s="128" t="s">
        <v>158</v>
      </c>
      <c r="AFA98" s="128" t="s">
        <v>158</v>
      </c>
      <c r="AFB98" s="128" t="s">
        <v>158</v>
      </c>
      <c r="AFC98" s="128" t="s">
        <v>158</v>
      </c>
      <c r="AFD98" s="128" t="s">
        <v>158</v>
      </c>
      <c r="AFE98" s="128" t="s">
        <v>158</v>
      </c>
      <c r="AFF98" s="128" t="s">
        <v>158</v>
      </c>
      <c r="AFG98" s="128" t="s">
        <v>158</v>
      </c>
      <c r="AFH98" s="128" t="s">
        <v>158</v>
      </c>
      <c r="AFI98" s="128" t="s">
        <v>158</v>
      </c>
      <c r="AFJ98" s="128" t="s">
        <v>158</v>
      </c>
      <c r="AFK98" s="128" t="s">
        <v>158</v>
      </c>
      <c r="AFL98" s="134" t="s">
        <v>158</v>
      </c>
      <c r="AFM98" s="135">
        <v>0.69578313253012047</v>
      </c>
      <c r="AFN98" s="135">
        <v>1.133278822567457</v>
      </c>
      <c r="AFO98" s="135">
        <v>1.3675760992108228</v>
      </c>
      <c r="AFP98" s="135">
        <v>1.1069514563106795</v>
      </c>
      <c r="AFQ98" s="135" t="s">
        <v>1282</v>
      </c>
      <c r="AFR98" s="135" t="s">
        <v>1282</v>
      </c>
      <c r="AFS98" s="135" t="s">
        <v>1282</v>
      </c>
      <c r="AFT98" s="135" t="s">
        <v>1282</v>
      </c>
      <c r="AFU98" s="135" t="s">
        <v>1282</v>
      </c>
      <c r="AFV98" s="135" t="s">
        <v>1282</v>
      </c>
      <c r="AFW98" s="135" t="s">
        <v>1282</v>
      </c>
      <c r="AFX98" s="135">
        <v>4.6521428571428576</v>
      </c>
      <c r="AFY98" s="135" t="s">
        <v>158</v>
      </c>
      <c r="AFZ98" s="135" t="s">
        <v>158</v>
      </c>
      <c r="AGA98" s="135" t="s">
        <v>158</v>
      </c>
      <c r="AGB98" s="135" t="s">
        <v>158</v>
      </c>
      <c r="AGC98" s="135" t="s">
        <v>158</v>
      </c>
      <c r="AGD98" s="135" t="s">
        <v>158</v>
      </c>
      <c r="AGE98" s="135" t="s">
        <v>158</v>
      </c>
      <c r="AGF98" s="135" t="s">
        <v>158</v>
      </c>
      <c r="AGG98" s="135" t="s">
        <v>158</v>
      </c>
      <c r="AGH98" s="135" t="s">
        <v>158</v>
      </c>
      <c r="AGI98" s="135" t="s">
        <v>158</v>
      </c>
      <c r="AGJ98" s="135" t="s">
        <v>158</v>
      </c>
      <c r="AGK98" s="135" t="s">
        <v>158</v>
      </c>
      <c r="AGL98" s="135" t="s">
        <v>158</v>
      </c>
    </row>
    <row r="99" spans="1:870" x14ac:dyDescent="0.2">
      <c r="A99" s="7">
        <v>97</v>
      </c>
      <c r="B99" s="1" t="s">
        <v>497</v>
      </c>
      <c r="C99" s="1" t="s">
        <v>498</v>
      </c>
      <c r="D99" s="94">
        <v>0.28249999999999997</v>
      </c>
      <c r="E99" s="95">
        <v>0.28999999999999998</v>
      </c>
      <c r="F99" s="57">
        <v>1.1599999999999999</v>
      </c>
      <c r="G99" s="58" t="s">
        <v>159</v>
      </c>
      <c r="H99" s="58">
        <v>1.1599999999999999</v>
      </c>
      <c r="I99" s="226" t="s">
        <v>5</v>
      </c>
      <c r="J99" s="58" t="s">
        <v>159</v>
      </c>
      <c r="K99" s="58" t="s">
        <v>1280</v>
      </c>
      <c r="L99" s="226" t="s">
        <v>5</v>
      </c>
      <c r="M99" s="151">
        <v>1.1599999999999999</v>
      </c>
      <c r="N99" s="124">
        <v>1.1599999999999999</v>
      </c>
      <c r="O99" s="124">
        <v>1.1599999999999999</v>
      </c>
      <c r="P99" s="124">
        <v>1.1599999999999999</v>
      </c>
      <c r="Q99" s="124">
        <v>1.1225000000000001</v>
      </c>
      <c r="R99" s="124">
        <v>1.1000000000000001</v>
      </c>
      <c r="S99" s="124">
        <v>1</v>
      </c>
      <c r="T99" s="124">
        <v>0.92500000000000004</v>
      </c>
      <c r="U99" s="124">
        <v>0.82499999999999996</v>
      </c>
      <c r="V99" s="124">
        <v>0.82499999999999996</v>
      </c>
      <c r="W99" s="124">
        <v>0.82499999999999996</v>
      </c>
      <c r="X99" s="124">
        <v>0.82499999999999996</v>
      </c>
      <c r="Y99" s="124">
        <v>0.21667</v>
      </c>
      <c r="Z99" s="124">
        <v>0.70416999999999996</v>
      </c>
      <c r="AA99" s="124">
        <v>0.82500000000000007</v>
      </c>
      <c r="AB99" s="124">
        <v>0.82500000000000007</v>
      </c>
      <c r="AC99" s="124">
        <v>0.75849999999999995</v>
      </c>
      <c r="AD99" s="124" t="s">
        <v>1358</v>
      </c>
      <c r="AE99" s="124" t="s">
        <v>5</v>
      </c>
      <c r="AF99" s="124" t="s">
        <v>5</v>
      </c>
      <c r="AG99" s="124" t="s">
        <v>5</v>
      </c>
      <c r="AH99" s="124" t="s">
        <v>5</v>
      </c>
      <c r="AI99" s="124" t="s">
        <v>5</v>
      </c>
      <c r="AJ99" s="124" t="s">
        <v>5</v>
      </c>
      <c r="AK99" s="124" t="s">
        <v>5</v>
      </c>
      <c r="AL99" s="124" t="s">
        <v>5</v>
      </c>
      <c r="AM99" s="124" t="s">
        <v>5</v>
      </c>
      <c r="AN99" s="124" t="s">
        <v>5</v>
      </c>
      <c r="AO99" s="124" t="s">
        <v>5</v>
      </c>
      <c r="AP99" s="124" t="s">
        <v>5</v>
      </c>
      <c r="AQ99" s="124" t="s">
        <v>5</v>
      </c>
      <c r="AR99" s="136" t="s">
        <v>5</v>
      </c>
      <c r="AS99" s="136" t="s">
        <v>5</v>
      </c>
      <c r="AT99" s="136" t="s">
        <v>5</v>
      </c>
      <c r="AU99" s="136" t="s">
        <v>5</v>
      </c>
      <c r="AV99" s="136" t="s">
        <v>5</v>
      </c>
      <c r="AW99" s="136" t="s">
        <v>5</v>
      </c>
      <c r="AX99" s="136" t="s">
        <v>5</v>
      </c>
      <c r="AY99" s="137" t="s">
        <v>5</v>
      </c>
      <c r="AZ99" s="137" t="s">
        <v>5</v>
      </c>
      <c r="BA99" s="137" t="s">
        <v>5</v>
      </c>
      <c r="BB99" s="137" t="s">
        <v>5</v>
      </c>
      <c r="BC99" s="137" t="s">
        <v>5</v>
      </c>
      <c r="BD99" s="137" t="s">
        <v>5</v>
      </c>
      <c r="BE99" s="137" t="s">
        <v>5</v>
      </c>
      <c r="BF99" s="137" t="s">
        <v>5</v>
      </c>
      <c r="BG99" s="137" t="s">
        <v>5</v>
      </c>
      <c r="BH99" s="137" t="s">
        <v>5</v>
      </c>
      <c r="BI99" s="137" t="s">
        <v>5</v>
      </c>
      <c r="BJ99" s="137" t="s">
        <v>5</v>
      </c>
      <c r="BK99" s="137" t="s">
        <v>5</v>
      </c>
      <c r="BL99" s="137" t="s">
        <v>5</v>
      </c>
      <c r="BM99" s="126">
        <v>0</v>
      </c>
      <c r="BN99" s="125">
        <v>0</v>
      </c>
      <c r="BO99" s="125">
        <v>0</v>
      </c>
      <c r="BP99" s="125">
        <v>3.3407572383073347E-2</v>
      </c>
      <c r="BQ99" s="125">
        <v>2.0454545454545503E-2</v>
      </c>
      <c r="BR99" s="125">
        <v>0.10000000000000009</v>
      </c>
      <c r="BS99" s="125">
        <v>8.1081081081080919E-2</v>
      </c>
      <c r="BT99" s="125">
        <v>0.12121212121212133</v>
      </c>
      <c r="BU99" s="125">
        <v>0</v>
      </c>
      <c r="BV99" s="125">
        <v>0</v>
      </c>
      <c r="BW99" s="125">
        <v>0</v>
      </c>
      <c r="BX99" s="125">
        <v>2.8076337287118656</v>
      </c>
      <c r="BY99" s="125">
        <v>-0.692304415127029</v>
      </c>
      <c r="BZ99" s="125">
        <v>-0.14646060606060618</v>
      </c>
      <c r="CA99" s="125">
        <v>0</v>
      </c>
      <c r="CB99" s="125">
        <v>8.7673038892551292E-2</v>
      </c>
      <c r="CC99" s="125" t="s">
        <v>158</v>
      </c>
      <c r="CD99" s="125" t="s">
        <v>158</v>
      </c>
      <c r="CE99" s="125" t="s">
        <v>158</v>
      </c>
      <c r="CF99" s="125" t="s">
        <v>158</v>
      </c>
      <c r="CG99" s="125" t="s">
        <v>158</v>
      </c>
      <c r="CH99" s="125" t="s">
        <v>158</v>
      </c>
      <c r="CI99" s="125" t="s">
        <v>158</v>
      </c>
      <c r="CJ99" s="125" t="s">
        <v>158</v>
      </c>
      <c r="CK99" s="125" t="s">
        <v>158</v>
      </c>
      <c r="CL99" s="125" t="s">
        <v>158</v>
      </c>
      <c r="CM99" s="125" t="s">
        <v>158</v>
      </c>
      <c r="CN99" s="125" t="s">
        <v>158</v>
      </c>
      <c r="CO99" s="125" t="s">
        <v>158</v>
      </c>
      <c r="CP99" s="125" t="s">
        <v>158</v>
      </c>
      <c r="CQ99" s="125" t="s">
        <v>158</v>
      </c>
      <c r="CR99" s="125" t="s">
        <v>158</v>
      </c>
      <c r="CS99" s="125" t="s">
        <v>158</v>
      </c>
      <c r="CT99" s="125" t="s">
        <v>158</v>
      </c>
      <c r="CU99" s="125" t="s">
        <v>158</v>
      </c>
      <c r="CV99" s="125" t="s">
        <v>158</v>
      </c>
      <c r="CW99" s="125" t="s">
        <v>158</v>
      </c>
      <c r="CX99" s="125" t="s">
        <v>158</v>
      </c>
      <c r="CY99" s="125" t="s">
        <v>158</v>
      </c>
      <c r="CZ99" s="125" t="s">
        <v>158</v>
      </c>
      <c r="DA99" s="125" t="s">
        <v>158</v>
      </c>
      <c r="DB99" s="125" t="s">
        <v>158</v>
      </c>
      <c r="DC99" s="125" t="s">
        <v>158</v>
      </c>
      <c r="DD99" s="125" t="s">
        <v>158</v>
      </c>
      <c r="DE99" s="125" t="s">
        <v>158</v>
      </c>
      <c r="DF99" s="125" t="s">
        <v>158</v>
      </c>
      <c r="DG99" s="125" t="s">
        <v>158</v>
      </c>
      <c r="DH99" s="125" t="s">
        <v>158</v>
      </c>
      <c r="DI99" s="125" t="s">
        <v>158</v>
      </c>
      <c r="DJ99" s="125" t="s">
        <v>158</v>
      </c>
      <c r="DK99" s="125" t="s">
        <v>158</v>
      </c>
      <c r="DL99" s="127">
        <v>6.1437422177127221E-2</v>
      </c>
      <c r="DM99" s="128">
        <v>5.3778395920259618E-2</v>
      </c>
      <c r="DN99" s="128">
        <v>6.2298603651987104E-2</v>
      </c>
      <c r="DO99" s="128">
        <v>6.4552031163049528E-2</v>
      </c>
      <c r="DP99" s="128">
        <v>5.5459486166007911E-2</v>
      </c>
      <c r="DQ99" s="128">
        <v>5.4671968190854875E-2</v>
      </c>
      <c r="DR99" s="128">
        <v>4.9504950495049507E-2</v>
      </c>
      <c r="DS99" s="128">
        <v>4.3366150961087674E-2</v>
      </c>
      <c r="DT99" s="128">
        <v>4.9999999999999996E-2</v>
      </c>
      <c r="DU99" s="128">
        <v>5.1210428305400374E-2</v>
      </c>
      <c r="DV99" s="128">
        <v>5.5555555555555552E-2</v>
      </c>
      <c r="DW99" s="128">
        <v>6.6000000000000003E-2</v>
      </c>
      <c r="DX99" s="128">
        <v>2.7957419354838711E-2</v>
      </c>
      <c r="DY99" s="128">
        <v>7.6126486486486483E-2</v>
      </c>
      <c r="DZ99" s="128" t="s">
        <v>158</v>
      </c>
      <c r="EA99" s="128" t="s">
        <v>158</v>
      </c>
      <c r="EB99" s="128" t="s">
        <v>158</v>
      </c>
      <c r="EC99" s="128" t="s">
        <v>158</v>
      </c>
      <c r="ED99" s="128" t="s">
        <v>158</v>
      </c>
      <c r="EE99" s="128" t="s">
        <v>158</v>
      </c>
      <c r="EF99" s="128" t="s">
        <v>158</v>
      </c>
      <c r="EG99" s="128" t="s">
        <v>158</v>
      </c>
      <c r="EH99" s="128" t="s">
        <v>158</v>
      </c>
      <c r="EI99" s="128" t="s">
        <v>158</v>
      </c>
      <c r="EJ99" s="128" t="s">
        <v>158</v>
      </c>
      <c r="EK99" s="128" t="s">
        <v>158</v>
      </c>
      <c r="EL99" s="128" t="s">
        <v>158</v>
      </c>
      <c r="EM99" s="127">
        <v>6.6887780755693557E-2</v>
      </c>
      <c r="EN99" s="128">
        <v>6.2739858940136686E-2</v>
      </c>
      <c r="EO99" s="128">
        <v>7.5520833333333329E-2</v>
      </c>
      <c r="EP99" s="128">
        <v>6.9795427196149215E-2</v>
      </c>
      <c r="EQ99" s="128">
        <v>6.0414424111948341E-2</v>
      </c>
      <c r="ER99" s="128">
        <v>5.9363194819212088E-2</v>
      </c>
      <c r="ES99" s="128">
        <v>5.5524708495280392E-2</v>
      </c>
      <c r="ET99" s="128">
        <v>4.9865229110512131E-2</v>
      </c>
      <c r="EU99" s="128">
        <v>6.048387096774193E-2</v>
      </c>
      <c r="EV99" s="128">
        <v>6.1065877128053295E-2</v>
      </c>
      <c r="EW99" s="128">
        <v>6.8407960199004969E-2</v>
      </c>
      <c r="EX99" s="128">
        <v>7.819905213270141E-2</v>
      </c>
      <c r="EY99" s="128">
        <v>3.2484257871064466E-2</v>
      </c>
      <c r="EZ99" s="128">
        <v>9.8210599721059971E-2</v>
      </c>
      <c r="FA99" s="128" t="s">
        <v>158</v>
      </c>
      <c r="FB99" s="128" t="s">
        <v>158</v>
      </c>
      <c r="FC99" s="128" t="s">
        <v>158</v>
      </c>
      <c r="FD99" s="128" t="s">
        <v>158</v>
      </c>
      <c r="FE99" s="128" t="s">
        <v>158</v>
      </c>
      <c r="FF99" s="128" t="s">
        <v>158</v>
      </c>
      <c r="FG99" s="128" t="s">
        <v>158</v>
      </c>
      <c r="FH99" s="128" t="s">
        <v>158</v>
      </c>
      <c r="FI99" s="128" t="s">
        <v>158</v>
      </c>
      <c r="FJ99" s="128" t="s">
        <v>158</v>
      </c>
      <c r="FK99" s="128" t="s">
        <v>158</v>
      </c>
      <c r="FL99" s="128" t="s">
        <v>158</v>
      </c>
      <c r="FM99" s="128" t="s">
        <v>158</v>
      </c>
      <c r="FN99" s="127">
        <v>7.9889804643894988E-2</v>
      </c>
      <c r="FO99" s="128">
        <v>7.4026802807913211E-2</v>
      </c>
      <c r="FP99" s="128">
        <v>0.10441044104410441</v>
      </c>
      <c r="FQ99" s="128">
        <v>7.8644067796610165E-2</v>
      </c>
      <c r="FR99" s="128">
        <v>7.877192982456141E-2</v>
      </c>
      <c r="FS99" s="128">
        <v>6.4705882352941183E-2</v>
      </c>
      <c r="FT99" s="128">
        <v>6.3694267515923567E-2</v>
      </c>
      <c r="FU99" s="128">
        <v>6.5509915014164311E-2</v>
      </c>
      <c r="FV99" s="128">
        <v>6.9153394803017604E-2</v>
      </c>
      <c r="FW99" s="128">
        <v>7.1243523316062166E-2</v>
      </c>
      <c r="FX99" s="128">
        <v>8.0882352941176475E-2</v>
      </c>
      <c r="FY99" s="128">
        <v>0.11348005502063274</v>
      </c>
      <c r="FZ99" s="128">
        <v>3.7945709281961469E-2</v>
      </c>
      <c r="GA99" s="128">
        <v>0.13807254901960783</v>
      </c>
      <c r="GB99" s="128" t="s">
        <v>158</v>
      </c>
      <c r="GC99" s="128" t="s">
        <v>158</v>
      </c>
      <c r="GD99" s="128" t="s">
        <v>158</v>
      </c>
      <c r="GE99" s="128" t="s">
        <v>158</v>
      </c>
      <c r="GF99" s="128" t="s">
        <v>158</v>
      </c>
      <c r="GG99" s="128" t="s">
        <v>158</v>
      </c>
      <c r="GH99" s="128" t="s">
        <v>158</v>
      </c>
      <c r="GI99" s="128" t="s">
        <v>158</v>
      </c>
      <c r="GJ99" s="128" t="s">
        <v>158</v>
      </c>
      <c r="GK99" s="128" t="s">
        <v>158</v>
      </c>
      <c r="GL99" s="128" t="s">
        <v>158</v>
      </c>
      <c r="GM99" s="128" t="s">
        <v>158</v>
      </c>
      <c r="GN99" s="128" t="s">
        <v>158</v>
      </c>
      <c r="GO99" s="109" t="s">
        <v>158</v>
      </c>
      <c r="GP99" s="129">
        <v>1.1200000000000001</v>
      </c>
      <c r="GQ99" s="129">
        <v>1.32</v>
      </c>
      <c r="GR99" s="129">
        <v>1.04</v>
      </c>
      <c r="GS99" s="129">
        <v>1.57</v>
      </c>
      <c r="GT99" s="129">
        <v>1.84</v>
      </c>
      <c r="GU99" s="129">
        <v>0.96</v>
      </c>
      <c r="GV99" s="129">
        <v>0.82</v>
      </c>
      <c r="GW99" s="129">
        <v>2.58</v>
      </c>
      <c r="GX99" s="129">
        <v>0.43</v>
      </c>
      <c r="GY99" s="129">
        <v>0.82</v>
      </c>
      <c r="GZ99" s="129">
        <v>0.82</v>
      </c>
      <c r="HA99" s="129">
        <v>1.87</v>
      </c>
      <c r="HB99" s="129">
        <v>0.3</v>
      </c>
      <c r="HC99" s="129">
        <v>0.02</v>
      </c>
      <c r="HD99" s="129">
        <v>-1.37</v>
      </c>
      <c r="HE99" s="129">
        <v>0.43</v>
      </c>
      <c r="HF99" s="231" t="s">
        <v>158</v>
      </c>
      <c r="HG99" s="231" t="s">
        <v>158</v>
      </c>
      <c r="HH99" s="231" t="s">
        <v>158</v>
      </c>
      <c r="HI99" s="231" t="s">
        <v>158</v>
      </c>
      <c r="HJ99" s="231" t="s">
        <v>158</v>
      </c>
      <c r="HK99" s="231" t="s">
        <v>158</v>
      </c>
      <c r="HL99" s="231" t="s">
        <v>158</v>
      </c>
      <c r="HM99" s="231" t="s">
        <v>158</v>
      </c>
      <c r="HN99" s="231" t="s">
        <v>158</v>
      </c>
      <c r="HO99" s="231" t="s">
        <v>158</v>
      </c>
      <c r="HP99" s="232" t="s">
        <v>158</v>
      </c>
      <c r="HQ99" s="131">
        <v>13.991071428571427</v>
      </c>
      <c r="HR99" s="131">
        <v>8.4166666666666661</v>
      </c>
      <c r="HS99" s="131">
        <v>14.182692307692307</v>
      </c>
      <c r="HT99" s="131">
        <v>9.0764331210191074</v>
      </c>
      <c r="HU99" s="131">
        <v>9.2391304347826075</v>
      </c>
      <c r="HV99" s="131">
        <v>16.354166666666668</v>
      </c>
      <c r="HW99" s="131">
        <v>17.219512195121951</v>
      </c>
      <c r="HX99" s="131">
        <v>4.6240310077519373</v>
      </c>
      <c r="HY99" s="131">
        <v>26.930232558139537</v>
      </c>
      <c r="HZ99" s="131">
        <v>12.439024390243903</v>
      </c>
      <c r="IA99" s="131">
        <v>8.8658536585365848</v>
      </c>
      <c r="IB99" s="131">
        <v>3.0534759358288768</v>
      </c>
      <c r="IC99" s="131">
        <v>17</v>
      </c>
      <c r="ID99" s="131" t="s">
        <v>158</v>
      </c>
      <c r="IE99" s="131" t="s">
        <v>1288</v>
      </c>
      <c r="IF99" s="131" t="s">
        <v>158</v>
      </c>
      <c r="IG99" s="131" t="s">
        <v>158</v>
      </c>
      <c r="IH99" s="131" t="s">
        <v>158</v>
      </c>
      <c r="II99" s="131" t="s">
        <v>158</v>
      </c>
      <c r="IJ99" s="131" t="s">
        <v>158</v>
      </c>
      <c r="IK99" s="131" t="s">
        <v>158</v>
      </c>
      <c r="IL99" s="131" t="s">
        <v>158</v>
      </c>
      <c r="IM99" s="131" t="s">
        <v>158</v>
      </c>
      <c r="IN99" s="131" t="s">
        <v>158</v>
      </c>
      <c r="IO99" s="131" t="s">
        <v>158</v>
      </c>
      <c r="IP99" s="131" t="s">
        <v>158</v>
      </c>
      <c r="IQ99" s="130" t="s">
        <v>158</v>
      </c>
      <c r="IR99" s="131">
        <v>16.508074822139999</v>
      </c>
      <c r="IS99" s="131">
        <v>11.636363636363635</v>
      </c>
      <c r="IT99" s="131">
        <v>15.980769230769232</v>
      </c>
      <c r="IU99" s="131">
        <v>11.834394904458597</v>
      </c>
      <c r="IV99" s="131">
        <v>10.070652173913043</v>
      </c>
      <c r="IW99" s="131">
        <v>18.760416666666668</v>
      </c>
      <c r="IX99" s="131">
        <v>22.621951219512198</v>
      </c>
      <c r="IY99" s="131">
        <v>5.2868217054263571</v>
      </c>
      <c r="IZ99" s="131">
        <v>31.418604651162791</v>
      </c>
      <c r="JA99" s="131">
        <v>14.707317073170733</v>
      </c>
      <c r="JB99" s="131">
        <v>12.865853658536587</v>
      </c>
      <c r="JC99" s="131">
        <v>3.5668449197860959</v>
      </c>
      <c r="JD99" s="131">
        <v>23.900000000000002</v>
      </c>
      <c r="JE99" s="131" t="s">
        <v>158</v>
      </c>
      <c r="JF99" s="131" t="s">
        <v>1288</v>
      </c>
      <c r="JG99" s="131" t="s">
        <v>158</v>
      </c>
      <c r="JH99" s="131" t="s">
        <v>158</v>
      </c>
      <c r="JI99" s="131" t="s">
        <v>158</v>
      </c>
      <c r="JJ99" s="131" t="s">
        <v>158</v>
      </c>
      <c r="JK99" s="131" t="s">
        <v>158</v>
      </c>
      <c r="JL99" s="131" t="s">
        <v>158</v>
      </c>
      <c r="JM99" s="131" t="s">
        <v>158</v>
      </c>
      <c r="JN99" s="131" t="s">
        <v>158</v>
      </c>
      <c r="JO99" s="131" t="s">
        <v>158</v>
      </c>
      <c r="JP99" s="131" t="s">
        <v>158</v>
      </c>
      <c r="JQ99" s="131" t="s">
        <v>158</v>
      </c>
      <c r="JR99" s="130" t="s">
        <v>158</v>
      </c>
      <c r="JS99" s="131">
        <v>19.258928571428569</v>
      </c>
      <c r="JT99" s="131">
        <v>14.106060606060606</v>
      </c>
      <c r="JU99" s="131">
        <v>17.278846153846153</v>
      </c>
      <c r="JV99" s="131">
        <v>12.891719745222929</v>
      </c>
      <c r="JW99" s="131">
        <v>10.934782608695652</v>
      </c>
      <c r="JX99" s="131">
        <v>21.041666666666668</v>
      </c>
      <c r="JY99" s="131">
        <v>26.012195121951219</v>
      </c>
      <c r="JZ99" s="131">
        <v>6.3953488372093021</v>
      </c>
      <c r="KA99" s="131">
        <v>37.465116279069768</v>
      </c>
      <c r="KB99" s="131">
        <v>18.109756097560975</v>
      </c>
      <c r="KC99" s="131">
        <v>15.24390243902439</v>
      </c>
      <c r="KD99" s="131">
        <v>4.144385026737968</v>
      </c>
      <c r="KE99" s="131">
        <v>30.833333333333336</v>
      </c>
      <c r="KF99" s="131" t="s">
        <v>158</v>
      </c>
      <c r="KG99" s="131" t="s">
        <v>1288</v>
      </c>
      <c r="KH99" s="131" t="s">
        <v>158</v>
      </c>
      <c r="KI99" s="131" t="s">
        <v>158</v>
      </c>
      <c r="KJ99" s="131" t="s">
        <v>158</v>
      </c>
      <c r="KK99" s="131" t="s">
        <v>158</v>
      </c>
      <c r="KL99" s="131" t="s">
        <v>158</v>
      </c>
      <c r="KM99" s="131" t="s">
        <v>158</v>
      </c>
      <c r="KN99" s="131" t="s">
        <v>158</v>
      </c>
      <c r="KO99" s="131" t="s">
        <v>158</v>
      </c>
      <c r="KP99" s="131" t="s">
        <v>158</v>
      </c>
      <c r="KQ99" s="131" t="s">
        <v>158</v>
      </c>
      <c r="KR99" s="131" t="s">
        <v>158</v>
      </c>
      <c r="KS99" s="116" t="s">
        <v>158</v>
      </c>
      <c r="KT99" s="132">
        <v>5.7367700538553681</v>
      </c>
      <c r="KU99" s="132">
        <v>5.3529411764705879</v>
      </c>
      <c r="KV99" s="132">
        <v>5.882352941176471</v>
      </c>
      <c r="KW99" s="132">
        <v>5.882352941176471</v>
      </c>
      <c r="KX99" s="132">
        <v>4.5882352941176467</v>
      </c>
      <c r="KY99" s="132">
        <v>4.5294117647058822</v>
      </c>
      <c r="KZ99" s="132">
        <v>4.9411764705882355</v>
      </c>
      <c r="LA99" s="132">
        <v>4.5294117647058822</v>
      </c>
      <c r="LB99" s="132">
        <v>4.3529411764705879</v>
      </c>
      <c r="LC99" s="132">
        <v>4.0588235294117645</v>
      </c>
      <c r="LD99" s="132">
        <v>3.8823529411764706</v>
      </c>
      <c r="LE99" s="132">
        <v>4.1764705882352944</v>
      </c>
      <c r="LF99" s="132" t="s">
        <v>158</v>
      </c>
      <c r="LG99" s="132" t="s">
        <v>158</v>
      </c>
      <c r="LH99" s="132" t="s">
        <v>158</v>
      </c>
      <c r="LI99" s="132" t="s">
        <v>158</v>
      </c>
      <c r="LJ99" s="132" t="s">
        <v>158</v>
      </c>
      <c r="LK99" s="132" t="s">
        <v>158</v>
      </c>
      <c r="LL99" s="132" t="s">
        <v>158</v>
      </c>
      <c r="LM99" s="132" t="s">
        <v>158</v>
      </c>
      <c r="LN99" s="132" t="s">
        <v>158</v>
      </c>
      <c r="LO99" s="132" t="s">
        <v>158</v>
      </c>
      <c r="LP99" s="132" t="s">
        <v>158</v>
      </c>
      <c r="LQ99" s="132" t="s">
        <v>158</v>
      </c>
      <c r="LR99" s="132" t="s">
        <v>158</v>
      </c>
      <c r="LS99" s="132" t="s">
        <v>158</v>
      </c>
      <c r="LT99" s="130" t="s">
        <v>158</v>
      </c>
      <c r="LU99" s="131">
        <v>2.7315021959907653</v>
      </c>
      <c r="LV99" s="131">
        <v>2.0754945054945053</v>
      </c>
      <c r="LW99" s="131">
        <v>2.5074999999999998</v>
      </c>
      <c r="LX99" s="131">
        <v>2.4224999999999999</v>
      </c>
      <c r="LY99" s="131">
        <v>3.7051282051282053</v>
      </c>
      <c r="LZ99" s="131">
        <v>3.4662337662337661</v>
      </c>
      <c r="MA99" s="131">
        <v>2.8576190476190475</v>
      </c>
      <c r="MB99" s="131">
        <v>2.6338961038961037</v>
      </c>
      <c r="MC99" s="131">
        <v>2.6602702702702703</v>
      </c>
      <c r="MD99" s="131">
        <v>2.5130434782608697</v>
      </c>
      <c r="ME99" s="131">
        <v>1.8725757575757576</v>
      </c>
      <c r="MF99" s="131">
        <v>1.3671830985915492</v>
      </c>
      <c r="MG99" s="131" t="s">
        <v>158</v>
      </c>
      <c r="MH99" s="131" t="s">
        <v>158</v>
      </c>
      <c r="MI99" s="131" t="s">
        <v>158</v>
      </c>
      <c r="MJ99" s="131" t="s">
        <v>158</v>
      </c>
      <c r="MK99" s="131" t="s">
        <v>158</v>
      </c>
      <c r="ML99" s="131" t="s">
        <v>158</v>
      </c>
      <c r="MM99" s="131" t="s">
        <v>158</v>
      </c>
      <c r="MN99" s="131" t="s">
        <v>158</v>
      </c>
      <c r="MO99" s="131" t="s">
        <v>158</v>
      </c>
      <c r="MP99" s="131" t="s">
        <v>158</v>
      </c>
      <c r="MQ99" s="131" t="s">
        <v>158</v>
      </c>
      <c r="MR99" s="131" t="s">
        <v>158</v>
      </c>
      <c r="MS99" s="131" t="s">
        <v>158</v>
      </c>
      <c r="MT99" s="131" t="s">
        <v>158</v>
      </c>
      <c r="MU99" s="130" t="s">
        <v>158</v>
      </c>
      <c r="MV99" s="131">
        <v>3.2229013237808495</v>
      </c>
      <c r="MW99" s="131">
        <v>2.8694505494505496</v>
      </c>
      <c r="MX99" s="131">
        <v>2.8254000000000001</v>
      </c>
      <c r="MY99" s="131">
        <v>3.1585999999999994</v>
      </c>
      <c r="MZ99" s="131">
        <v>4.0385897435897444</v>
      </c>
      <c r="NA99" s="131">
        <v>3.9762337662337668</v>
      </c>
      <c r="NB99" s="131">
        <v>3.7541666666666664</v>
      </c>
      <c r="NC99" s="131">
        <v>3.0114285714285716</v>
      </c>
      <c r="ND99" s="131">
        <v>3.1036486486486488</v>
      </c>
      <c r="NE99" s="131">
        <v>2.9713043478260874</v>
      </c>
      <c r="NF99" s="131">
        <v>2.7174242424242427</v>
      </c>
      <c r="NG99" s="131">
        <v>1.5970422535211266</v>
      </c>
      <c r="NH99" s="131" t="s">
        <v>158</v>
      </c>
      <c r="NI99" s="131" t="s">
        <v>158</v>
      </c>
      <c r="NJ99" s="131" t="s">
        <v>158</v>
      </c>
      <c r="NK99" s="131" t="s">
        <v>158</v>
      </c>
      <c r="NL99" s="131" t="s">
        <v>158</v>
      </c>
      <c r="NM99" s="131" t="s">
        <v>158</v>
      </c>
      <c r="NN99" s="131" t="s">
        <v>158</v>
      </c>
      <c r="NO99" s="131" t="s">
        <v>158</v>
      </c>
      <c r="NP99" s="131" t="s">
        <v>158</v>
      </c>
      <c r="NQ99" s="131" t="s">
        <v>158</v>
      </c>
      <c r="NR99" s="131" t="s">
        <v>158</v>
      </c>
      <c r="NS99" s="131" t="s">
        <v>158</v>
      </c>
      <c r="NT99" s="131" t="s">
        <v>158</v>
      </c>
      <c r="NU99" s="131" t="s">
        <v>158</v>
      </c>
      <c r="NV99" s="130" t="s">
        <v>158</v>
      </c>
      <c r="NW99" s="131">
        <v>3.7599554797396819</v>
      </c>
      <c r="NX99" s="131">
        <v>3.4784615384615387</v>
      </c>
      <c r="NY99" s="131">
        <v>3.0548999999999995</v>
      </c>
      <c r="NZ99" s="131">
        <v>3.4407999999999994</v>
      </c>
      <c r="OA99" s="131">
        <v>4.3851282051282059</v>
      </c>
      <c r="OB99" s="131">
        <v>4.4597402597402596</v>
      </c>
      <c r="OC99" s="131">
        <v>4.3167857142857136</v>
      </c>
      <c r="OD99" s="131">
        <v>3.6428571428571428</v>
      </c>
      <c r="OE99" s="131">
        <v>3.7009459459459459</v>
      </c>
      <c r="OF99" s="131">
        <v>3.6586956521739133</v>
      </c>
      <c r="OG99" s="131">
        <v>3.2196969696969697</v>
      </c>
      <c r="OH99" s="131">
        <v>1.8556338028169013</v>
      </c>
      <c r="OI99" s="131" t="s">
        <v>158</v>
      </c>
      <c r="OJ99" s="131" t="s">
        <v>158</v>
      </c>
      <c r="OK99" s="131" t="s">
        <v>158</v>
      </c>
      <c r="OL99" s="131" t="s">
        <v>158</v>
      </c>
      <c r="OM99" s="131" t="s">
        <v>158</v>
      </c>
      <c r="ON99" s="131" t="s">
        <v>158</v>
      </c>
      <c r="OO99" s="131" t="s">
        <v>158</v>
      </c>
      <c r="OP99" s="131" t="s">
        <v>158</v>
      </c>
      <c r="OQ99" s="131" t="s">
        <v>158</v>
      </c>
      <c r="OR99" s="131" t="s">
        <v>158</v>
      </c>
      <c r="OS99" s="131" t="s">
        <v>158</v>
      </c>
      <c r="OT99" s="131" t="s">
        <v>158</v>
      </c>
      <c r="OU99" s="131" t="s">
        <v>158</v>
      </c>
      <c r="OV99" s="131" t="s">
        <v>158</v>
      </c>
      <c r="OW99" s="378" t="s">
        <v>158</v>
      </c>
      <c r="OX99" s="132">
        <v>0.97255838047006404</v>
      </c>
      <c r="OY99" s="132">
        <v>1.2352941176470589</v>
      </c>
      <c r="OZ99" s="132">
        <v>-0.23529411764705882</v>
      </c>
      <c r="PA99" s="132">
        <v>0.94117647058823528</v>
      </c>
      <c r="PB99" s="132">
        <v>1.2941176470588236</v>
      </c>
      <c r="PC99" s="132">
        <v>1.1176470588235294</v>
      </c>
      <c r="PD99" s="132">
        <v>1.1764705882352942</v>
      </c>
      <c r="PE99" s="132">
        <v>1.0588235294117647</v>
      </c>
      <c r="PF99" s="132">
        <v>1</v>
      </c>
      <c r="PG99" s="132">
        <v>0.94117647058823528</v>
      </c>
      <c r="PH99" s="132">
        <v>0.70588235294117652</v>
      </c>
      <c r="PI99" s="132">
        <v>0.82352941176470584</v>
      </c>
      <c r="PJ99" s="132" t="s">
        <v>158</v>
      </c>
      <c r="PK99" s="132" t="s">
        <v>158</v>
      </c>
      <c r="PL99" s="132" t="s">
        <v>158</v>
      </c>
      <c r="PM99" s="132" t="s">
        <v>158</v>
      </c>
      <c r="PN99" s="132" t="s">
        <v>158</v>
      </c>
      <c r="PO99" s="132" t="s">
        <v>158</v>
      </c>
      <c r="PP99" s="132" t="s">
        <v>158</v>
      </c>
      <c r="PQ99" s="132" t="s">
        <v>158</v>
      </c>
      <c r="PR99" s="132" t="s">
        <v>158</v>
      </c>
      <c r="PS99" s="132" t="s">
        <v>158</v>
      </c>
      <c r="PT99" s="132" t="s">
        <v>158</v>
      </c>
      <c r="PU99" s="132" t="s">
        <v>158</v>
      </c>
      <c r="PV99" s="132" t="s">
        <v>158</v>
      </c>
      <c r="PW99" s="132" t="s">
        <v>158</v>
      </c>
      <c r="PX99" s="130" t="s">
        <v>158</v>
      </c>
      <c r="PY99" s="131">
        <v>16.112143306426766</v>
      </c>
      <c r="PZ99" s="131">
        <v>8.9938095238095226</v>
      </c>
      <c r="QA99" s="131" t="s">
        <v>1282</v>
      </c>
      <c r="QB99" s="131">
        <v>15.140625</v>
      </c>
      <c r="QC99" s="131">
        <v>13.136363636363635</v>
      </c>
      <c r="QD99" s="131">
        <v>14.04736842105263</v>
      </c>
      <c r="QE99" s="131">
        <v>12.001999999999999</v>
      </c>
      <c r="QF99" s="131">
        <v>11.267222222222221</v>
      </c>
      <c r="QG99" s="131">
        <v>11.58</v>
      </c>
      <c r="QH99" s="131">
        <v>10.837499999999999</v>
      </c>
      <c r="QI99" s="131">
        <v>10.299166666666665</v>
      </c>
      <c r="QJ99" s="131">
        <v>6.9335714285714287</v>
      </c>
      <c r="QK99" s="131" t="s">
        <v>158</v>
      </c>
      <c r="QL99" s="131" t="s">
        <v>158</v>
      </c>
      <c r="QM99" s="131" t="s">
        <v>158</v>
      </c>
      <c r="QN99" s="131" t="s">
        <v>158</v>
      </c>
      <c r="QO99" s="131" t="s">
        <v>158</v>
      </c>
      <c r="QP99" s="131" t="s">
        <v>158</v>
      </c>
      <c r="QQ99" s="131" t="s">
        <v>158</v>
      </c>
      <c r="QR99" s="131" t="s">
        <v>158</v>
      </c>
      <c r="QS99" s="131" t="s">
        <v>158</v>
      </c>
      <c r="QT99" s="131" t="s">
        <v>158</v>
      </c>
      <c r="QU99" s="131" t="s">
        <v>158</v>
      </c>
      <c r="QV99" s="131" t="s">
        <v>158</v>
      </c>
      <c r="QW99" s="131" t="s">
        <v>158</v>
      </c>
      <c r="QX99" s="131" t="s">
        <v>158</v>
      </c>
      <c r="QY99" s="130" t="s">
        <v>158</v>
      </c>
      <c r="QZ99" s="131">
        <v>19.010728992804051</v>
      </c>
      <c r="RA99" s="131">
        <v>12.434285714285714</v>
      </c>
      <c r="RB99" s="131" t="s">
        <v>1282</v>
      </c>
      <c r="RC99" s="131">
        <v>19.741249999999997</v>
      </c>
      <c r="RD99" s="131">
        <v>14.318636363636363</v>
      </c>
      <c r="RE99" s="131">
        <v>16.114210526315791</v>
      </c>
      <c r="RF99" s="131">
        <v>15.7675</v>
      </c>
      <c r="RG99" s="131">
        <v>12.882222222222223</v>
      </c>
      <c r="RH99" s="131">
        <v>13.51</v>
      </c>
      <c r="RI99" s="131">
        <v>12.813750000000001</v>
      </c>
      <c r="RJ99" s="131">
        <v>14.945833333333333</v>
      </c>
      <c r="RK99" s="131">
        <v>8.0992857142857151</v>
      </c>
      <c r="RL99" s="131" t="s">
        <v>158</v>
      </c>
      <c r="RM99" s="131" t="s">
        <v>158</v>
      </c>
      <c r="RN99" s="131" t="s">
        <v>158</v>
      </c>
      <c r="RO99" s="131" t="s">
        <v>158</v>
      </c>
      <c r="RP99" s="131" t="s">
        <v>158</v>
      </c>
      <c r="RQ99" s="131" t="s">
        <v>158</v>
      </c>
      <c r="RR99" s="131" t="s">
        <v>158</v>
      </c>
      <c r="RS99" s="131" t="s">
        <v>158</v>
      </c>
      <c r="RT99" s="131" t="s">
        <v>158</v>
      </c>
      <c r="RU99" s="131" t="s">
        <v>158</v>
      </c>
      <c r="RV99" s="131" t="s">
        <v>158</v>
      </c>
      <c r="RW99" s="131" t="s">
        <v>158</v>
      </c>
      <c r="RX99" s="131" t="s">
        <v>158</v>
      </c>
      <c r="RY99" s="131" t="s">
        <v>158</v>
      </c>
      <c r="RZ99" s="130" t="s">
        <v>158</v>
      </c>
      <c r="SA99" s="131">
        <v>22.178617174194343</v>
      </c>
      <c r="SB99" s="131">
        <v>15.073333333333334</v>
      </c>
      <c r="SC99" s="131" t="s">
        <v>1282</v>
      </c>
      <c r="SD99" s="131">
        <v>21.504999999999999</v>
      </c>
      <c r="SE99" s="131">
        <v>15.547272727272727</v>
      </c>
      <c r="SF99" s="131">
        <v>18.073684210526316</v>
      </c>
      <c r="SG99" s="131">
        <v>18.130499999999998</v>
      </c>
      <c r="SH99" s="131">
        <v>15.583333333333334</v>
      </c>
      <c r="SI99" s="131">
        <v>16.11</v>
      </c>
      <c r="SJ99" s="131">
        <v>15.778124999999999</v>
      </c>
      <c r="SK99" s="131">
        <v>17.708333333333332</v>
      </c>
      <c r="SL99" s="131">
        <v>9.4107142857142865</v>
      </c>
      <c r="SM99" s="131" t="s">
        <v>158</v>
      </c>
      <c r="SN99" s="131" t="s">
        <v>158</v>
      </c>
      <c r="SO99" s="131" t="s">
        <v>158</v>
      </c>
      <c r="SP99" s="131" t="s">
        <v>158</v>
      </c>
      <c r="SQ99" s="131" t="s">
        <v>158</v>
      </c>
      <c r="SR99" s="131" t="s">
        <v>158</v>
      </c>
      <c r="SS99" s="131" t="s">
        <v>158</v>
      </c>
      <c r="ST99" s="131" t="s">
        <v>158</v>
      </c>
      <c r="SU99" s="131" t="s">
        <v>158</v>
      </c>
      <c r="SV99" s="131" t="s">
        <v>158</v>
      </c>
      <c r="SW99" s="131" t="s">
        <v>158</v>
      </c>
      <c r="SX99" s="131" t="s">
        <v>158</v>
      </c>
      <c r="SY99" s="131" t="s">
        <v>158</v>
      </c>
      <c r="SZ99" s="131" t="s">
        <v>158</v>
      </c>
      <c r="TA99" s="378" t="s">
        <v>158</v>
      </c>
      <c r="TB99" s="132">
        <v>0.95260262591361999</v>
      </c>
      <c r="TC99" s="132">
        <v>1.1764705882352942</v>
      </c>
      <c r="TD99" s="132">
        <v>-0.23529411764705882</v>
      </c>
      <c r="TE99" s="132">
        <v>0.94117647058823528</v>
      </c>
      <c r="TF99" s="132">
        <v>1.2941176470588236</v>
      </c>
      <c r="TG99" s="132">
        <v>1.1176470588235294</v>
      </c>
      <c r="TH99" s="132">
        <v>1.1764705882352942</v>
      </c>
      <c r="TI99" s="132">
        <v>1.0588235294117647</v>
      </c>
      <c r="TJ99" s="132">
        <v>1</v>
      </c>
      <c r="TK99" s="132">
        <v>0.94117647058823528</v>
      </c>
      <c r="TL99" s="132">
        <v>0.70588235294117652</v>
      </c>
      <c r="TM99" s="132">
        <v>0.76470588235294112</v>
      </c>
      <c r="TN99" s="132" t="s">
        <v>158</v>
      </c>
      <c r="TO99" s="132" t="s">
        <v>158</v>
      </c>
      <c r="TP99" s="132" t="s">
        <v>158</v>
      </c>
      <c r="TQ99" s="132" t="s">
        <v>158</v>
      </c>
      <c r="TR99" s="132" t="s">
        <v>158</v>
      </c>
      <c r="TS99" s="132" t="s">
        <v>158</v>
      </c>
      <c r="TT99" s="132" t="s">
        <v>158</v>
      </c>
      <c r="TU99" s="132" t="s">
        <v>158</v>
      </c>
      <c r="TV99" s="132" t="s">
        <v>158</v>
      </c>
      <c r="TW99" s="132" t="s">
        <v>158</v>
      </c>
      <c r="TX99" s="132" t="s">
        <v>158</v>
      </c>
      <c r="TY99" s="132" t="s">
        <v>158</v>
      </c>
      <c r="TZ99" s="132" t="s">
        <v>158</v>
      </c>
      <c r="UA99" s="132" t="s">
        <v>158</v>
      </c>
      <c r="UB99" s="235" t="s">
        <v>158</v>
      </c>
      <c r="UC99" s="236">
        <v>17.39</v>
      </c>
      <c r="UD99" s="236">
        <v>16.98</v>
      </c>
      <c r="UE99" s="236">
        <v>16.329999999999998</v>
      </c>
      <c r="UF99" s="236">
        <v>16.489999999999998</v>
      </c>
      <c r="UG99" s="236">
        <v>15.74</v>
      </c>
      <c r="UH99" s="236">
        <v>15.56</v>
      </c>
      <c r="UI99" s="236">
        <v>15.26</v>
      </c>
      <c r="UJ99" s="236">
        <v>10.85</v>
      </c>
      <c r="UK99" s="236">
        <v>10.8</v>
      </c>
      <c r="UL99" s="236">
        <v>11</v>
      </c>
      <c r="UM99" s="236">
        <v>10.71</v>
      </c>
      <c r="UN99" s="236">
        <v>6.99</v>
      </c>
      <c r="UO99" s="231" t="s">
        <v>5</v>
      </c>
      <c r="UP99" s="231" t="s">
        <v>5</v>
      </c>
      <c r="UQ99" s="231" t="s">
        <v>5</v>
      </c>
      <c r="UR99" s="231" t="s">
        <v>5</v>
      </c>
      <c r="US99" s="231" t="s">
        <v>5</v>
      </c>
      <c r="UT99" s="231" t="s">
        <v>5</v>
      </c>
      <c r="UU99" s="231" t="s">
        <v>5</v>
      </c>
      <c r="UV99" s="231" t="s">
        <v>5</v>
      </c>
      <c r="UW99" s="231" t="s">
        <v>5</v>
      </c>
      <c r="UX99" s="231" t="s">
        <v>5</v>
      </c>
      <c r="UY99" s="231" t="s">
        <v>5</v>
      </c>
      <c r="UZ99" s="231" t="s">
        <v>5</v>
      </c>
      <c r="VA99" s="231" t="s">
        <v>5</v>
      </c>
      <c r="VB99" s="231" t="s">
        <v>5</v>
      </c>
      <c r="VC99" s="130" t="s">
        <v>158</v>
      </c>
      <c r="VD99" s="131">
        <v>0.90109258194364572</v>
      </c>
      <c r="VE99" s="131">
        <v>0.65429917550058891</v>
      </c>
      <c r="VF99" s="131">
        <v>0.90324556031843239</v>
      </c>
      <c r="VG99" s="131">
        <v>0.86416009702850216</v>
      </c>
      <c r="VH99" s="131">
        <v>1.0800508259212198</v>
      </c>
      <c r="VI99" s="131">
        <v>1.0089974293059125</v>
      </c>
      <c r="VJ99" s="131">
        <v>0.92529488859764086</v>
      </c>
      <c r="VK99" s="131">
        <v>1.0995391705069124</v>
      </c>
      <c r="VL99" s="131">
        <v>1.0722222222222222</v>
      </c>
      <c r="VM99" s="131">
        <v>0.92727272727272725</v>
      </c>
      <c r="VN99" s="131">
        <v>0.67880485527544343</v>
      </c>
      <c r="VO99" s="131">
        <v>0.81688125894134478</v>
      </c>
      <c r="VP99" s="131" t="s">
        <v>158</v>
      </c>
      <c r="VQ99" s="131" t="s">
        <v>158</v>
      </c>
      <c r="VR99" s="131" t="s">
        <v>158</v>
      </c>
      <c r="VS99" s="131" t="s">
        <v>158</v>
      </c>
      <c r="VT99" s="131" t="s">
        <v>158</v>
      </c>
      <c r="VU99" s="131" t="s">
        <v>158</v>
      </c>
      <c r="VV99" s="131" t="s">
        <v>158</v>
      </c>
      <c r="VW99" s="131" t="s">
        <v>158</v>
      </c>
      <c r="VX99" s="131" t="s">
        <v>158</v>
      </c>
      <c r="VY99" s="131" t="s">
        <v>158</v>
      </c>
      <c r="VZ99" s="131" t="s">
        <v>158</v>
      </c>
      <c r="WA99" s="131" t="s">
        <v>158</v>
      </c>
      <c r="WB99" s="131" t="s">
        <v>158</v>
      </c>
      <c r="WC99" s="131" t="s">
        <v>158</v>
      </c>
      <c r="WD99" s="130" t="s">
        <v>158</v>
      </c>
      <c r="WE99" s="131">
        <v>1.0631997585277055</v>
      </c>
      <c r="WF99" s="131">
        <v>0.90459363957597172</v>
      </c>
      <c r="WG99" s="131">
        <v>1.0177587262706675</v>
      </c>
      <c r="WH99" s="131">
        <v>1.1267434808975136</v>
      </c>
      <c r="WI99" s="131">
        <v>1.1772554002541296</v>
      </c>
      <c r="WJ99" s="131">
        <v>1.1574550128534704</v>
      </c>
      <c r="WK99" s="131">
        <v>1.2155963302752295</v>
      </c>
      <c r="WL99" s="131">
        <v>1.2571428571428573</v>
      </c>
      <c r="WM99" s="131">
        <v>1.2509259259259258</v>
      </c>
      <c r="WN99" s="131">
        <v>1.0963636363636364</v>
      </c>
      <c r="WO99" s="131">
        <v>0.98506069094304383</v>
      </c>
      <c r="WP99" s="131">
        <v>0.95422031473533619</v>
      </c>
      <c r="WQ99" s="131" t="s">
        <v>158</v>
      </c>
      <c r="WR99" s="131" t="s">
        <v>158</v>
      </c>
      <c r="WS99" s="131" t="s">
        <v>158</v>
      </c>
      <c r="WT99" s="131" t="s">
        <v>158</v>
      </c>
      <c r="WU99" s="131" t="s">
        <v>158</v>
      </c>
      <c r="WV99" s="131" t="s">
        <v>158</v>
      </c>
      <c r="WW99" s="131" t="s">
        <v>158</v>
      </c>
      <c r="WX99" s="131" t="s">
        <v>158</v>
      </c>
      <c r="WY99" s="131" t="s">
        <v>158</v>
      </c>
      <c r="WZ99" s="131" t="s">
        <v>158</v>
      </c>
      <c r="XA99" s="131" t="s">
        <v>158</v>
      </c>
      <c r="XB99" s="131" t="s">
        <v>158</v>
      </c>
      <c r="XC99" s="131" t="s">
        <v>158</v>
      </c>
      <c r="XD99" s="131" t="s">
        <v>158</v>
      </c>
      <c r="XE99" s="130" t="s">
        <v>158</v>
      </c>
      <c r="XF99" s="131">
        <v>1.2403680276020701</v>
      </c>
      <c r="XG99" s="131">
        <v>1.0965842167255595</v>
      </c>
      <c r="XH99" s="131">
        <v>1.1004286589099816</v>
      </c>
      <c r="XI99" s="131">
        <v>1.2274105518496059</v>
      </c>
      <c r="XJ99" s="131">
        <v>1.2782719186785261</v>
      </c>
      <c r="XK99" s="131">
        <v>1.2982005141388173</v>
      </c>
      <c r="XL99" s="131">
        <v>1.3977719528178243</v>
      </c>
      <c r="XM99" s="131">
        <v>1.5207373271889402</v>
      </c>
      <c r="XN99" s="131">
        <v>1.4916666666666665</v>
      </c>
      <c r="XO99" s="131">
        <v>1.3499999999999999</v>
      </c>
      <c r="XP99" s="131">
        <v>1.1671335200746964</v>
      </c>
      <c r="XQ99" s="131">
        <v>1.1087267525035764</v>
      </c>
      <c r="XR99" s="131" t="s">
        <v>158</v>
      </c>
      <c r="XS99" s="131" t="s">
        <v>158</v>
      </c>
      <c r="XT99" s="131" t="s">
        <v>158</v>
      </c>
      <c r="XU99" s="131" t="s">
        <v>158</v>
      </c>
      <c r="XV99" s="131" t="s">
        <v>158</v>
      </c>
      <c r="XW99" s="131" t="s">
        <v>158</v>
      </c>
      <c r="XX99" s="131" t="s">
        <v>158</v>
      </c>
      <c r="XY99" s="131" t="s">
        <v>158</v>
      </c>
      <c r="XZ99" s="131" t="s">
        <v>158</v>
      </c>
      <c r="YA99" s="131" t="s">
        <v>158</v>
      </c>
      <c r="YB99" s="131" t="s">
        <v>158</v>
      </c>
      <c r="YC99" s="131" t="s">
        <v>158</v>
      </c>
      <c r="YD99" s="131" t="s">
        <v>158</v>
      </c>
      <c r="YE99" s="131" t="s">
        <v>158</v>
      </c>
      <c r="YF99" s="235" t="s">
        <v>158</v>
      </c>
      <c r="YG99" s="8">
        <v>16.686916</v>
      </c>
      <c r="YH99" s="8">
        <v>17</v>
      </c>
      <c r="YI99" s="8">
        <v>17</v>
      </c>
      <c r="YJ99" s="8">
        <v>17</v>
      </c>
      <c r="YK99" s="8">
        <v>17</v>
      </c>
      <c r="YL99" s="8">
        <v>17</v>
      </c>
      <c r="YM99" s="8">
        <v>17</v>
      </c>
      <c r="YN99" s="8">
        <v>17</v>
      </c>
      <c r="YO99" s="8">
        <v>17</v>
      </c>
      <c r="YP99" s="8">
        <v>17</v>
      </c>
      <c r="YQ99" s="8">
        <v>17</v>
      </c>
      <c r="YR99" s="8">
        <v>17</v>
      </c>
      <c r="YS99" s="231" t="s">
        <v>5</v>
      </c>
      <c r="YT99" s="231" t="s">
        <v>5</v>
      </c>
      <c r="YU99" s="231" t="s">
        <v>5</v>
      </c>
      <c r="YV99" s="231" t="s">
        <v>5</v>
      </c>
      <c r="YW99" s="231" t="s">
        <v>5</v>
      </c>
      <c r="YX99" s="231" t="s">
        <v>5</v>
      </c>
      <c r="YY99" s="231" t="s">
        <v>5</v>
      </c>
      <c r="YZ99" s="231" t="s">
        <v>5</v>
      </c>
      <c r="ZA99" s="231" t="s">
        <v>5</v>
      </c>
      <c r="ZB99" s="231" t="s">
        <v>5</v>
      </c>
      <c r="ZC99" s="231" t="s">
        <v>5</v>
      </c>
      <c r="ZD99" s="231" t="s">
        <v>5</v>
      </c>
      <c r="ZE99" s="231" t="s">
        <v>5</v>
      </c>
      <c r="ZF99" s="231" t="s">
        <v>5</v>
      </c>
      <c r="ZG99" s="235" t="s">
        <v>158</v>
      </c>
      <c r="ZH99" s="133">
        <v>6.3899999999999998E-2</v>
      </c>
      <c r="ZI99" s="133">
        <v>7.6100000000000001E-2</v>
      </c>
      <c r="ZJ99" s="133">
        <v>0.06</v>
      </c>
      <c r="ZK99" s="133">
        <v>9.3100000000000002E-2</v>
      </c>
      <c r="ZL99" s="133">
        <v>0.1137</v>
      </c>
      <c r="ZM99" s="133">
        <v>6.0100000000000001E-2</v>
      </c>
      <c r="ZN99" s="133">
        <v>5.2900000000000003E-2</v>
      </c>
      <c r="ZO99" s="133">
        <v>0.20069999999999999</v>
      </c>
      <c r="ZP99" s="133">
        <v>3.9599999999999996E-2</v>
      </c>
      <c r="ZQ99" s="133">
        <v>7.4099999999999999E-2</v>
      </c>
      <c r="ZR99" s="133">
        <v>9.0700000000000003E-2</v>
      </c>
      <c r="ZS99" s="133">
        <v>7.7100000000000002E-2</v>
      </c>
      <c r="ZT99" s="379" t="s">
        <v>158</v>
      </c>
      <c r="ZU99" s="133">
        <v>5.28E-2</v>
      </c>
      <c r="ZV99" s="133">
        <v>6.4299999999999996E-2</v>
      </c>
      <c r="ZW99" s="133">
        <v>5.2900000000000003E-2</v>
      </c>
      <c r="ZX99" s="133">
        <v>7.690000000000001E-2</v>
      </c>
      <c r="ZY99" s="133">
        <v>9.1300000000000006E-2</v>
      </c>
      <c r="ZZ99" s="133">
        <v>0.05</v>
      </c>
      <c r="AAA99" s="133">
        <v>4.5700000000000005E-2</v>
      </c>
      <c r="AAB99" s="133">
        <v>0.15359999999999999</v>
      </c>
      <c r="AAC99" s="133">
        <v>3.5799999999999998E-2</v>
      </c>
      <c r="AAD99" s="133">
        <v>6.2400000000000004E-2</v>
      </c>
      <c r="AAE99" s="133">
        <v>7.0699999999999999E-2</v>
      </c>
      <c r="AAF99" s="133">
        <v>6.1399999999999996E-2</v>
      </c>
      <c r="AAG99" s="235" t="s">
        <v>158</v>
      </c>
      <c r="AAH99" s="8">
        <v>95.728999999999999</v>
      </c>
      <c r="AAI99" s="8">
        <v>91</v>
      </c>
      <c r="AAJ99" s="8">
        <v>100</v>
      </c>
      <c r="AAK99" s="8">
        <v>100</v>
      </c>
      <c r="AAL99" s="8">
        <v>78</v>
      </c>
      <c r="AAM99" s="8">
        <v>77</v>
      </c>
      <c r="AAN99" s="8">
        <v>84</v>
      </c>
      <c r="AAO99" s="8">
        <v>77</v>
      </c>
      <c r="AAP99" s="8">
        <v>74</v>
      </c>
      <c r="AAQ99" s="8">
        <v>69</v>
      </c>
      <c r="AAR99" s="8">
        <v>66</v>
      </c>
      <c r="AAS99" s="8">
        <v>71</v>
      </c>
      <c r="AAT99" s="231" t="s">
        <v>5</v>
      </c>
      <c r="AAU99" s="231" t="s">
        <v>5</v>
      </c>
      <c r="AAV99" s="231" t="s">
        <v>5</v>
      </c>
      <c r="AAW99" s="231" t="s">
        <v>5</v>
      </c>
      <c r="AAX99" s="231" t="s">
        <v>5</v>
      </c>
      <c r="AAY99" s="231" t="s">
        <v>5</v>
      </c>
      <c r="AAZ99" s="231" t="s">
        <v>5</v>
      </c>
      <c r="ABA99" s="231" t="s">
        <v>5</v>
      </c>
      <c r="ABB99" s="231" t="s">
        <v>5</v>
      </c>
      <c r="ABC99" s="231" t="s">
        <v>5</v>
      </c>
      <c r="ABD99" s="231" t="s">
        <v>5</v>
      </c>
      <c r="ABE99" s="231" t="s">
        <v>5</v>
      </c>
      <c r="ABF99" s="231" t="s">
        <v>5</v>
      </c>
      <c r="ABG99" s="231" t="s">
        <v>5</v>
      </c>
      <c r="ABH99" s="235" t="s">
        <v>158</v>
      </c>
      <c r="ABI99" s="8">
        <v>16.228999999999999</v>
      </c>
      <c r="ABJ99" s="8">
        <v>21</v>
      </c>
      <c r="ABK99" s="8">
        <v>-4</v>
      </c>
      <c r="ABL99" s="8">
        <v>16</v>
      </c>
      <c r="ABM99" s="8">
        <v>22</v>
      </c>
      <c r="ABN99" s="8">
        <v>19</v>
      </c>
      <c r="ABO99" s="8">
        <v>20</v>
      </c>
      <c r="ABP99" s="8">
        <v>18</v>
      </c>
      <c r="ABQ99" s="8">
        <v>17</v>
      </c>
      <c r="ABR99" s="8">
        <v>16</v>
      </c>
      <c r="ABS99" s="8">
        <v>12</v>
      </c>
      <c r="ABT99" s="8">
        <v>14</v>
      </c>
      <c r="ABU99" s="231" t="s">
        <v>5</v>
      </c>
      <c r="ABV99" s="231" t="s">
        <v>5</v>
      </c>
      <c r="ABW99" s="231" t="s">
        <v>5</v>
      </c>
      <c r="ABX99" s="231" t="s">
        <v>5</v>
      </c>
      <c r="ABY99" s="231" t="s">
        <v>5</v>
      </c>
      <c r="ABZ99" s="231" t="s">
        <v>5</v>
      </c>
      <c r="ACA99" s="231" t="s">
        <v>5</v>
      </c>
      <c r="ACB99" s="231" t="s">
        <v>5</v>
      </c>
      <c r="ACC99" s="231" t="s">
        <v>5</v>
      </c>
      <c r="ACD99" s="231" t="s">
        <v>5</v>
      </c>
      <c r="ACE99" s="231" t="s">
        <v>5</v>
      </c>
      <c r="ACF99" s="231" t="s">
        <v>5</v>
      </c>
      <c r="ACG99" s="231" t="s">
        <v>5</v>
      </c>
      <c r="ACH99" s="231" t="s">
        <v>5</v>
      </c>
      <c r="ACI99" s="235" t="s">
        <v>158</v>
      </c>
      <c r="ACJ99" s="8">
        <v>15.896000000000001</v>
      </c>
      <c r="ACK99" s="8">
        <v>20</v>
      </c>
      <c r="ACL99" s="8">
        <v>-4</v>
      </c>
      <c r="ACM99" s="8">
        <v>16</v>
      </c>
      <c r="ACN99" s="8">
        <v>22</v>
      </c>
      <c r="ACO99" s="8">
        <v>19</v>
      </c>
      <c r="ACP99" s="8">
        <v>20</v>
      </c>
      <c r="ACQ99" s="8">
        <v>18</v>
      </c>
      <c r="ACR99" s="8">
        <v>17</v>
      </c>
      <c r="ACS99" s="8">
        <v>16</v>
      </c>
      <c r="ACT99" s="8">
        <v>12</v>
      </c>
      <c r="ACU99" s="8">
        <v>13</v>
      </c>
      <c r="ACV99" s="237" t="s">
        <v>5</v>
      </c>
      <c r="ACW99" s="237" t="s">
        <v>5</v>
      </c>
      <c r="ACX99" s="237" t="s">
        <v>5</v>
      </c>
      <c r="ACY99" s="237" t="s">
        <v>5</v>
      </c>
      <c r="ACZ99" s="237" t="s">
        <v>5</v>
      </c>
      <c r="ADA99" s="237" t="s">
        <v>5</v>
      </c>
      <c r="ADB99" s="237" t="s">
        <v>5</v>
      </c>
      <c r="ADC99" s="237" t="s">
        <v>5</v>
      </c>
      <c r="ADD99" s="237" t="s">
        <v>5</v>
      </c>
      <c r="ADE99" s="237" t="s">
        <v>5</v>
      </c>
      <c r="ADF99" s="237" t="s">
        <v>5</v>
      </c>
      <c r="ADG99" s="237" t="s">
        <v>5</v>
      </c>
      <c r="ADH99" s="237" t="s">
        <v>5</v>
      </c>
      <c r="ADI99" s="237" t="s">
        <v>5</v>
      </c>
      <c r="ADJ99" s="127" t="s">
        <v>158</v>
      </c>
      <c r="ADK99" s="128">
        <v>1.0357142857142856</v>
      </c>
      <c r="ADL99" s="128">
        <v>0.87878787878787867</v>
      </c>
      <c r="ADM99" s="128">
        <v>1.1153846153846152</v>
      </c>
      <c r="ADN99" s="128">
        <v>0.71496815286624205</v>
      </c>
      <c r="ADO99" s="128">
        <v>0.59782608695652173</v>
      </c>
      <c r="ADP99" s="128">
        <v>1.0416666666666667</v>
      </c>
      <c r="ADQ99" s="128">
        <v>1.128048780487805</v>
      </c>
      <c r="ADR99" s="128">
        <v>0.31976744186046507</v>
      </c>
      <c r="ADS99" s="128">
        <v>1.9186046511627906</v>
      </c>
      <c r="ADT99" s="128">
        <v>1.0060975609756098</v>
      </c>
      <c r="ADU99" s="128">
        <v>1.0060975609756098</v>
      </c>
      <c r="ADV99" s="128">
        <v>0.1158663101604278</v>
      </c>
      <c r="ADW99" s="128">
        <v>2.3472333333333335</v>
      </c>
      <c r="ADX99" s="128">
        <v>41.25</v>
      </c>
      <c r="ADY99" s="128" t="s">
        <v>1282</v>
      </c>
      <c r="ADZ99" s="128">
        <v>1.7639534883720929</v>
      </c>
      <c r="AEA99" s="128" t="s">
        <v>158</v>
      </c>
      <c r="AEB99" s="128" t="s">
        <v>158</v>
      </c>
      <c r="AEC99" s="128" t="s">
        <v>158</v>
      </c>
      <c r="AED99" s="128" t="s">
        <v>158</v>
      </c>
      <c r="AEE99" s="128" t="s">
        <v>158</v>
      </c>
      <c r="AEF99" s="128" t="s">
        <v>158</v>
      </c>
      <c r="AEG99" s="128" t="s">
        <v>158</v>
      </c>
      <c r="AEH99" s="128" t="s">
        <v>158</v>
      </c>
      <c r="AEI99" s="128" t="s">
        <v>158</v>
      </c>
      <c r="AEJ99" s="128" t="s">
        <v>158</v>
      </c>
      <c r="AEK99" s="127" t="s">
        <v>158</v>
      </c>
      <c r="AEL99" s="128">
        <v>1.192730455357693</v>
      </c>
      <c r="AEM99" s="128">
        <v>0.93904761904761891</v>
      </c>
      <c r="AEN99" s="128" t="s">
        <v>1282</v>
      </c>
      <c r="AEO99" s="128">
        <v>1.19265625</v>
      </c>
      <c r="AEP99" s="128">
        <v>0.85</v>
      </c>
      <c r="AEQ99" s="128">
        <v>0.89473684210526316</v>
      </c>
      <c r="AER99" s="128">
        <v>0.78625</v>
      </c>
      <c r="AES99" s="128">
        <v>0.77916666666666656</v>
      </c>
      <c r="AET99" s="128">
        <v>0.82499999999999996</v>
      </c>
      <c r="AEU99" s="128">
        <v>0.87656249999999991</v>
      </c>
      <c r="AEV99" s="128">
        <v>1.16875</v>
      </c>
      <c r="AEW99" s="128">
        <v>0.2630992857142857</v>
      </c>
      <c r="AEX99" s="128" t="s">
        <v>158</v>
      </c>
      <c r="AEY99" s="128" t="s">
        <v>158</v>
      </c>
      <c r="AEZ99" s="128" t="s">
        <v>158</v>
      </c>
      <c r="AFA99" s="128" t="s">
        <v>158</v>
      </c>
      <c r="AFB99" s="128" t="s">
        <v>158</v>
      </c>
      <c r="AFC99" s="128" t="s">
        <v>158</v>
      </c>
      <c r="AFD99" s="128" t="s">
        <v>158</v>
      </c>
      <c r="AFE99" s="128" t="s">
        <v>158</v>
      </c>
      <c r="AFF99" s="128" t="s">
        <v>158</v>
      </c>
      <c r="AFG99" s="128" t="s">
        <v>158</v>
      </c>
      <c r="AFH99" s="128" t="s">
        <v>158</v>
      </c>
      <c r="AFI99" s="128" t="s">
        <v>158</v>
      </c>
      <c r="AFJ99" s="128" t="s">
        <v>158</v>
      </c>
      <c r="AFK99" s="128" t="s">
        <v>158</v>
      </c>
      <c r="AFL99" s="134" t="s">
        <v>158</v>
      </c>
      <c r="AFM99" s="135">
        <v>1.2177165676899848</v>
      </c>
      <c r="AFN99" s="135">
        <v>0.98599999999999988</v>
      </c>
      <c r="AFO99" s="135" t="s">
        <v>1282</v>
      </c>
      <c r="AFP99" s="135">
        <v>1.19265625</v>
      </c>
      <c r="AFQ99" s="135">
        <v>0.85</v>
      </c>
      <c r="AFR99" s="135">
        <v>0.89473684210526316</v>
      </c>
      <c r="AFS99" s="135">
        <v>0.78625</v>
      </c>
      <c r="AFT99" s="135">
        <v>0.77916666666666656</v>
      </c>
      <c r="AFU99" s="135">
        <v>0.82499999999999996</v>
      </c>
      <c r="AFV99" s="135">
        <v>0.87656249999999991</v>
      </c>
      <c r="AFW99" s="135">
        <v>1.16875</v>
      </c>
      <c r="AFX99" s="135">
        <v>0.28333769230769235</v>
      </c>
      <c r="AFY99" s="135" t="s">
        <v>158</v>
      </c>
      <c r="AFZ99" s="135" t="s">
        <v>158</v>
      </c>
      <c r="AGA99" s="135" t="s">
        <v>158</v>
      </c>
      <c r="AGB99" s="135" t="s">
        <v>158</v>
      </c>
      <c r="AGC99" s="135" t="s">
        <v>158</v>
      </c>
      <c r="AGD99" s="135" t="s">
        <v>158</v>
      </c>
      <c r="AGE99" s="135" t="s">
        <v>158</v>
      </c>
      <c r="AGF99" s="135" t="s">
        <v>158</v>
      </c>
      <c r="AGG99" s="135" t="s">
        <v>158</v>
      </c>
      <c r="AGH99" s="135" t="s">
        <v>158</v>
      </c>
      <c r="AGI99" s="135" t="s">
        <v>158</v>
      </c>
      <c r="AGJ99" s="135" t="s">
        <v>158</v>
      </c>
      <c r="AGK99" s="135" t="s">
        <v>158</v>
      </c>
      <c r="AGL99" s="135" t="s">
        <v>158</v>
      </c>
    </row>
    <row r="100" spans="1:870" x14ac:dyDescent="0.2">
      <c r="A100" s="7">
        <v>98</v>
      </c>
      <c r="B100" s="1" t="s">
        <v>470</v>
      </c>
      <c r="C100" s="1" t="s">
        <v>471</v>
      </c>
      <c r="D100" s="94">
        <v>0.17</v>
      </c>
      <c r="E100" s="95">
        <v>0.18</v>
      </c>
      <c r="F100" s="57">
        <v>0.72</v>
      </c>
      <c r="G100" s="58" t="s">
        <v>159</v>
      </c>
      <c r="H100" s="58">
        <v>0.72</v>
      </c>
      <c r="I100" s="226" t="s">
        <v>5</v>
      </c>
      <c r="J100" s="58" t="s">
        <v>159</v>
      </c>
      <c r="K100" s="58" t="s">
        <v>1280</v>
      </c>
      <c r="L100" s="226" t="s">
        <v>472</v>
      </c>
      <c r="M100" s="150">
        <v>0.68</v>
      </c>
      <c r="N100" s="123">
        <v>0.68</v>
      </c>
      <c r="O100" s="123">
        <v>0.5</v>
      </c>
      <c r="P100" s="123">
        <v>0.41000000000000003</v>
      </c>
      <c r="Q100" s="123">
        <v>0.39</v>
      </c>
      <c r="R100" s="123">
        <v>0.32</v>
      </c>
      <c r="S100" s="123">
        <v>0.28000000000000003</v>
      </c>
      <c r="T100" s="124">
        <v>0.28000000000000003</v>
      </c>
      <c r="U100" s="124">
        <v>0.28000000000000003</v>
      </c>
      <c r="V100" s="124">
        <v>0.28000000000000003</v>
      </c>
      <c r="W100" s="124">
        <v>0.22</v>
      </c>
      <c r="X100" s="124">
        <v>0.18</v>
      </c>
      <c r="Y100" s="124">
        <v>0.18</v>
      </c>
      <c r="Z100" s="124">
        <v>0.18</v>
      </c>
      <c r="AA100" s="124">
        <v>0.16999999999999998</v>
      </c>
      <c r="AB100" s="124">
        <v>0.14000000000000001</v>
      </c>
      <c r="AC100" s="124">
        <v>0.13</v>
      </c>
      <c r="AD100" s="124">
        <v>0.1</v>
      </c>
      <c r="AE100" s="143">
        <v>0.1</v>
      </c>
      <c r="AF100" s="124">
        <v>0.1</v>
      </c>
      <c r="AG100" s="124">
        <v>0.1</v>
      </c>
      <c r="AH100" s="137">
        <v>0.1</v>
      </c>
      <c r="AI100" s="137">
        <v>0.1</v>
      </c>
      <c r="AJ100" s="137">
        <v>0.1</v>
      </c>
      <c r="AK100" s="137">
        <v>0.1</v>
      </c>
      <c r="AL100" s="137">
        <v>0.1</v>
      </c>
      <c r="AM100" s="137">
        <v>0.08</v>
      </c>
      <c r="AN100" s="137">
        <v>0.06</v>
      </c>
      <c r="AO100" s="137">
        <v>0</v>
      </c>
      <c r="AP100" s="137">
        <v>0</v>
      </c>
      <c r="AQ100" s="137">
        <v>0</v>
      </c>
      <c r="AR100" s="137">
        <v>0</v>
      </c>
      <c r="AS100" s="137">
        <v>1.4999999999999999E-2</v>
      </c>
      <c r="AT100" s="137">
        <v>6.5000000000000002E-2</v>
      </c>
      <c r="AU100" s="137">
        <v>6.5000000000000002E-2</v>
      </c>
      <c r="AV100" s="137">
        <v>0.04</v>
      </c>
      <c r="AW100" s="137">
        <v>6.5000000000000002E-2</v>
      </c>
      <c r="AX100" s="137">
        <v>0.08</v>
      </c>
      <c r="AY100" s="137">
        <v>7.4999999999999997E-2</v>
      </c>
      <c r="AZ100" s="137">
        <v>0.06</v>
      </c>
      <c r="BA100" s="137">
        <v>7.4999999999999997E-2</v>
      </c>
      <c r="BB100" s="137">
        <v>0.12</v>
      </c>
      <c r="BC100" s="137">
        <v>0.113</v>
      </c>
      <c r="BD100" s="137">
        <v>0.1</v>
      </c>
      <c r="BE100" s="137">
        <v>0.09</v>
      </c>
      <c r="BF100" s="137">
        <v>0.08</v>
      </c>
      <c r="BG100" s="137">
        <v>7.4999999999999997E-2</v>
      </c>
      <c r="BH100" s="137">
        <v>7.1999999999999995E-2</v>
      </c>
      <c r="BI100" s="137">
        <v>7.1999999999999995E-2</v>
      </c>
      <c r="BJ100" s="137">
        <v>0.06</v>
      </c>
      <c r="BK100" s="137">
        <v>0.05</v>
      </c>
      <c r="BL100" s="137">
        <v>0.04</v>
      </c>
      <c r="BM100" s="126">
        <v>0</v>
      </c>
      <c r="BN100" s="125">
        <v>0.3600000000000001</v>
      </c>
      <c r="BO100" s="125">
        <v>0.21951219512195119</v>
      </c>
      <c r="BP100" s="125">
        <v>5.1282051282051322E-2</v>
      </c>
      <c r="BQ100" s="125">
        <v>0.21875</v>
      </c>
      <c r="BR100" s="125">
        <v>0.14285714285714279</v>
      </c>
      <c r="BS100" s="125">
        <v>0</v>
      </c>
      <c r="BT100" s="125">
        <v>0</v>
      </c>
      <c r="BU100" s="125">
        <v>0</v>
      </c>
      <c r="BV100" s="125">
        <v>0.27272727272727293</v>
      </c>
      <c r="BW100" s="125">
        <v>0.22222222222222232</v>
      </c>
      <c r="BX100" s="125">
        <v>0</v>
      </c>
      <c r="BY100" s="125">
        <v>0</v>
      </c>
      <c r="BZ100" s="125">
        <v>5.8823529411764719E-2</v>
      </c>
      <c r="CA100" s="125">
        <v>0.21428571428571397</v>
      </c>
      <c r="CB100" s="125">
        <v>7.6923076923077094E-2</v>
      </c>
      <c r="CC100" s="125">
        <v>0.30000000000000004</v>
      </c>
      <c r="CD100" s="125">
        <v>0</v>
      </c>
      <c r="CE100" s="125">
        <v>0</v>
      </c>
      <c r="CF100" s="125">
        <v>0</v>
      </c>
      <c r="CG100" s="125">
        <v>0</v>
      </c>
      <c r="CH100" s="125">
        <v>0</v>
      </c>
      <c r="CI100" s="125">
        <v>0</v>
      </c>
      <c r="CJ100" s="125">
        <v>0</v>
      </c>
      <c r="CK100" s="125">
        <v>0</v>
      </c>
      <c r="CL100" s="125">
        <v>0.25</v>
      </c>
      <c r="CM100" s="125">
        <v>0.33333333333333348</v>
      </c>
      <c r="CN100" s="125" t="s">
        <v>158</v>
      </c>
      <c r="CO100" s="125" t="s">
        <v>158</v>
      </c>
      <c r="CP100" s="125" t="s">
        <v>158</v>
      </c>
      <c r="CQ100" s="125" t="s">
        <v>158</v>
      </c>
      <c r="CR100" s="125">
        <v>-1</v>
      </c>
      <c r="CS100" s="125">
        <v>-0.76923076923076927</v>
      </c>
      <c r="CT100" s="125">
        <v>0</v>
      </c>
      <c r="CU100" s="125">
        <v>0.625</v>
      </c>
      <c r="CV100" s="125">
        <v>-0.38461538461538458</v>
      </c>
      <c r="CW100" s="125">
        <v>-0.1875</v>
      </c>
      <c r="CX100" s="125">
        <v>6.6666666666666652E-2</v>
      </c>
      <c r="CY100" s="125">
        <v>0.25</v>
      </c>
      <c r="CZ100" s="125">
        <v>-0.19999999999999996</v>
      </c>
      <c r="DA100" s="125">
        <v>-0.375</v>
      </c>
      <c r="DB100" s="125">
        <v>6.1946902654867131E-2</v>
      </c>
      <c r="DC100" s="125">
        <v>0.12999999999999989</v>
      </c>
      <c r="DD100" s="125">
        <v>0.11111111111111116</v>
      </c>
      <c r="DE100" s="125">
        <v>0.125</v>
      </c>
      <c r="DF100" s="125">
        <v>6.6666666666666652E-2</v>
      </c>
      <c r="DG100" s="125">
        <v>4.1666666666666741E-2</v>
      </c>
      <c r="DH100" s="125">
        <v>0</v>
      </c>
      <c r="DI100" s="125">
        <v>0.19999999999999996</v>
      </c>
      <c r="DJ100" s="125">
        <v>0.19999999999999996</v>
      </c>
      <c r="DK100" s="125">
        <v>0.25</v>
      </c>
      <c r="DL100" s="127">
        <v>3.5978836705017975E-2</v>
      </c>
      <c r="DM100" s="128">
        <v>3.5921817221341787E-2</v>
      </c>
      <c r="DN100" s="128">
        <v>3.0921459492888062E-2</v>
      </c>
      <c r="DO100" s="128">
        <v>2.8812368236120874E-2</v>
      </c>
      <c r="DP100" s="128">
        <v>2.4375000000000001E-2</v>
      </c>
      <c r="DQ100" s="128">
        <v>1.9950124688279305E-2</v>
      </c>
      <c r="DR100" s="128">
        <v>1.9746121297602261E-2</v>
      </c>
      <c r="DS100" s="128">
        <v>1.5909090909090911E-2</v>
      </c>
      <c r="DT100" s="128">
        <v>1.6064257028112452E-2</v>
      </c>
      <c r="DU100" s="128">
        <v>1.6298020954598372E-2</v>
      </c>
      <c r="DV100" s="128">
        <v>1.375E-2</v>
      </c>
      <c r="DW100" s="128">
        <v>1.7307692307692305E-2</v>
      </c>
      <c r="DX100" s="128">
        <v>1.7910447761194027E-2</v>
      </c>
      <c r="DY100" s="128">
        <v>2.1428571428571425E-2</v>
      </c>
      <c r="DZ100" s="128">
        <v>1.1789181692094312E-2</v>
      </c>
      <c r="EA100" s="128">
        <v>9.45945945945946E-3</v>
      </c>
      <c r="EB100" s="128">
        <v>1.019607843137255E-2</v>
      </c>
      <c r="EC100" s="128">
        <v>1.0869565217391306E-2</v>
      </c>
      <c r="ED100" s="128">
        <v>1.3477088948787063E-2</v>
      </c>
      <c r="EE100" s="128">
        <v>1.5625E-2</v>
      </c>
      <c r="EF100" s="128">
        <v>2.1739130434782612E-2</v>
      </c>
      <c r="EG100" s="128">
        <v>3.125E-2</v>
      </c>
      <c r="EH100" s="128">
        <v>3.125E-2</v>
      </c>
      <c r="EI100" s="128">
        <v>1.8181818181818184E-2</v>
      </c>
      <c r="EJ100" s="128">
        <v>1.1363636363636364E-2</v>
      </c>
      <c r="EK100" s="128">
        <v>1.3333333333333334E-2</v>
      </c>
      <c r="EL100" s="128">
        <v>0.02</v>
      </c>
      <c r="EM100" s="127">
        <v>4.0488819064179137E-2</v>
      </c>
      <c r="EN100" s="128">
        <v>4.1299376838256879E-2</v>
      </c>
      <c r="EO100" s="128">
        <v>4.5620437956204379E-2</v>
      </c>
      <c r="EP100" s="128">
        <v>3.0873493975903617E-2</v>
      </c>
      <c r="EQ100" s="128">
        <v>2.7698863636363636E-2</v>
      </c>
      <c r="ER100" s="128">
        <v>2.4922118380062305E-2</v>
      </c>
      <c r="ES100" s="128">
        <v>2.3333333333333334E-2</v>
      </c>
      <c r="ET100" s="128">
        <v>1.7177914110429449E-2</v>
      </c>
      <c r="EU100" s="128">
        <v>1.7554858934169283E-2</v>
      </c>
      <c r="EV100" s="128">
        <v>1.9086571233810499E-2</v>
      </c>
      <c r="EW100" s="128">
        <v>1.8932874354561102E-2</v>
      </c>
      <c r="EX100" s="128">
        <v>1.8828451882845185E-2</v>
      </c>
      <c r="EY100" s="128">
        <v>2.1924482338611447E-2</v>
      </c>
      <c r="EZ100" s="128">
        <v>2.643171806167401E-2</v>
      </c>
      <c r="FA100" s="128">
        <v>1.5165031222123102E-2</v>
      </c>
      <c r="FB100" s="128">
        <v>1.0370370370370372E-2</v>
      </c>
      <c r="FC100" s="128">
        <v>1.3013013013013013E-2</v>
      </c>
      <c r="FD100" s="128">
        <v>1.21654501216545E-2</v>
      </c>
      <c r="FE100" s="128">
        <v>1.5037593984962405E-2</v>
      </c>
      <c r="FF100" s="128">
        <v>2.100840336134454E-2</v>
      </c>
      <c r="FG100" s="128">
        <v>2.4813895781637715E-2</v>
      </c>
      <c r="FH100" s="128">
        <v>3.717472118959108E-2</v>
      </c>
      <c r="FI100" s="128">
        <v>3.921568627450981E-2</v>
      </c>
      <c r="FJ100" s="128">
        <v>2.469135802469136E-2</v>
      </c>
      <c r="FK100" s="128">
        <v>1.4513788098693761E-2</v>
      </c>
      <c r="FL100" s="128">
        <v>1.7793594306049824E-2</v>
      </c>
      <c r="FM100" s="128">
        <v>2.4691358024691357E-2</v>
      </c>
      <c r="FN100" s="127">
        <v>4.6847120590497178E-2</v>
      </c>
      <c r="FO100" s="128">
        <v>5.1282051282051287E-2</v>
      </c>
      <c r="FP100" s="128">
        <v>7.1326676176890161E-2</v>
      </c>
      <c r="FQ100" s="128">
        <v>3.3414832925835372E-2</v>
      </c>
      <c r="FR100" s="128">
        <v>3.3591731266149873E-2</v>
      </c>
      <c r="FS100" s="128">
        <v>2.7923211169284465E-2</v>
      </c>
      <c r="FT100" s="128">
        <v>2.8717948717948721E-2</v>
      </c>
      <c r="FU100" s="128">
        <v>2.1100226073850793E-2</v>
      </c>
      <c r="FV100" s="128">
        <v>1.9112627986348125E-2</v>
      </c>
      <c r="FW100" s="128">
        <v>2.100525131282821E-2</v>
      </c>
      <c r="FX100" s="128">
        <v>2.2222222222222223E-2</v>
      </c>
      <c r="FY100" s="128">
        <v>2.1818181818181816E-2</v>
      </c>
      <c r="FZ100" s="128">
        <v>2.4999999999999998E-2</v>
      </c>
      <c r="GA100" s="128">
        <v>3.5294117647058823E-2</v>
      </c>
      <c r="GB100" s="128">
        <v>3.5416666666666666E-2</v>
      </c>
      <c r="GC100" s="128">
        <v>1.1475409836065575E-2</v>
      </c>
      <c r="GD100" s="128">
        <v>1.4857142857142857E-2</v>
      </c>
      <c r="GE100" s="128">
        <v>1.4285714285714287E-2</v>
      </c>
      <c r="GF100" s="128">
        <v>1.7543859649122806E-2</v>
      </c>
      <c r="GG100" s="128">
        <v>2.4390243902439029E-2</v>
      </c>
      <c r="GH100" s="128">
        <v>3.5087719298245612E-2</v>
      </c>
      <c r="GI100" s="128">
        <v>0.05</v>
      </c>
      <c r="GJ100" s="128">
        <v>4.9751243781094537E-2</v>
      </c>
      <c r="GK100" s="128">
        <v>3.7037037037037035E-2</v>
      </c>
      <c r="GL100" s="128">
        <v>2.3255813953488375E-2</v>
      </c>
      <c r="GM100" s="128">
        <v>2.5641025641025644E-2</v>
      </c>
      <c r="GN100" s="128">
        <v>2.8673835125448029E-2</v>
      </c>
      <c r="GO100" s="109" t="s">
        <v>158</v>
      </c>
      <c r="GP100" s="129">
        <v>2.0099999999999998</v>
      </c>
      <c r="GQ100" s="129">
        <v>1.19</v>
      </c>
      <c r="GR100" s="129">
        <v>0.63</v>
      </c>
      <c r="GS100" s="129">
        <v>1.29</v>
      </c>
      <c r="GT100" s="129">
        <v>1.38</v>
      </c>
      <c r="GU100" s="129">
        <v>0.74</v>
      </c>
      <c r="GV100" s="129">
        <v>0.66</v>
      </c>
      <c r="GW100" s="129">
        <v>1.31</v>
      </c>
      <c r="GX100" s="129">
        <v>1.06</v>
      </c>
      <c r="GY100" s="129">
        <v>1.06</v>
      </c>
      <c r="GZ100" s="129">
        <v>1.68</v>
      </c>
      <c r="HA100" s="129">
        <v>0.83</v>
      </c>
      <c r="HB100" s="129">
        <v>0.99</v>
      </c>
      <c r="HC100" s="129">
        <v>1.06</v>
      </c>
      <c r="HD100" s="129" t="s">
        <v>158</v>
      </c>
      <c r="HE100" s="129" t="s">
        <v>158</v>
      </c>
      <c r="HF100" s="231" t="s">
        <v>158</v>
      </c>
      <c r="HG100" s="231" t="s">
        <v>158</v>
      </c>
      <c r="HH100" s="231" t="s">
        <v>158</v>
      </c>
      <c r="HI100" s="231" t="s">
        <v>158</v>
      </c>
      <c r="HJ100" s="231" t="s">
        <v>158</v>
      </c>
      <c r="HK100" s="231" t="s">
        <v>158</v>
      </c>
      <c r="HL100" s="231" t="s">
        <v>158</v>
      </c>
      <c r="HM100" s="231" t="s">
        <v>158</v>
      </c>
      <c r="HN100" s="231" t="s">
        <v>158</v>
      </c>
      <c r="HO100" s="231" t="s">
        <v>158</v>
      </c>
      <c r="HP100" s="232" t="s">
        <v>158</v>
      </c>
      <c r="HQ100" s="131">
        <v>6.5970149253731352</v>
      </c>
      <c r="HR100" s="131">
        <v>5.8907563025210088</v>
      </c>
      <c r="HS100" s="131">
        <v>19.476190476190474</v>
      </c>
      <c r="HT100" s="131">
        <v>9</v>
      </c>
      <c r="HU100" s="131">
        <v>8.304347826086957</v>
      </c>
      <c r="HV100" s="131">
        <v>13.175675675675675</v>
      </c>
      <c r="HW100" s="131">
        <v>20.106060606060606</v>
      </c>
      <c r="HX100" s="131">
        <v>11.183206106870228</v>
      </c>
      <c r="HY100" s="131">
        <v>12.575471698113207</v>
      </c>
      <c r="HZ100" s="131">
        <v>9.3396226415094343</v>
      </c>
      <c r="IA100" s="131">
        <v>4.9107142857142856</v>
      </c>
      <c r="IB100" s="131">
        <v>8.6746987951807242</v>
      </c>
      <c r="IC100" s="131">
        <v>5.1515151515151514</v>
      </c>
      <c r="ID100" s="131">
        <v>4.5283018867924527</v>
      </c>
      <c r="IE100" s="131" t="s">
        <v>158</v>
      </c>
      <c r="IF100" s="131" t="s">
        <v>158</v>
      </c>
      <c r="IG100" s="131" t="s">
        <v>158</v>
      </c>
      <c r="IH100" s="131" t="s">
        <v>158</v>
      </c>
      <c r="II100" s="131" t="s">
        <v>158</v>
      </c>
      <c r="IJ100" s="131" t="s">
        <v>158</v>
      </c>
      <c r="IK100" s="131" t="s">
        <v>158</v>
      </c>
      <c r="IL100" s="131" t="s">
        <v>158</v>
      </c>
      <c r="IM100" s="131" t="s">
        <v>158</v>
      </c>
      <c r="IN100" s="131" t="s">
        <v>158</v>
      </c>
      <c r="IO100" s="131" t="s">
        <v>158</v>
      </c>
      <c r="IP100" s="131" t="s">
        <v>158</v>
      </c>
      <c r="IQ100" s="130" t="s">
        <v>158</v>
      </c>
      <c r="IR100" s="131">
        <v>8.1916116806405981</v>
      </c>
      <c r="IS100" s="131">
        <v>9.2100840336134464</v>
      </c>
      <c r="IT100" s="131">
        <v>21.079365079365079</v>
      </c>
      <c r="IU100" s="131">
        <v>10.914728682170542</v>
      </c>
      <c r="IV100" s="131">
        <v>9.304347826086957</v>
      </c>
      <c r="IW100" s="131">
        <v>16.216216216216218</v>
      </c>
      <c r="IX100" s="131">
        <v>24.696969696969695</v>
      </c>
      <c r="IY100" s="131">
        <v>12.175572519083968</v>
      </c>
      <c r="IZ100" s="131">
        <v>13.839622641509433</v>
      </c>
      <c r="JA100" s="131">
        <v>10.962264150943396</v>
      </c>
      <c r="JB100" s="131">
        <v>5.6904761904761907</v>
      </c>
      <c r="JC100" s="131">
        <v>9.8915662650602432</v>
      </c>
      <c r="JD100" s="131">
        <v>6.8787878787878789</v>
      </c>
      <c r="JE100" s="131">
        <v>10.575471698113208</v>
      </c>
      <c r="JF100" s="131" t="s">
        <v>158</v>
      </c>
      <c r="JG100" s="131" t="s">
        <v>158</v>
      </c>
      <c r="JH100" s="131" t="s">
        <v>158</v>
      </c>
      <c r="JI100" s="131" t="s">
        <v>158</v>
      </c>
      <c r="JJ100" s="131" t="s">
        <v>158</v>
      </c>
      <c r="JK100" s="131" t="s">
        <v>158</v>
      </c>
      <c r="JL100" s="131" t="s">
        <v>158</v>
      </c>
      <c r="JM100" s="131" t="s">
        <v>158</v>
      </c>
      <c r="JN100" s="131" t="s">
        <v>158</v>
      </c>
      <c r="JO100" s="131" t="s">
        <v>158</v>
      </c>
      <c r="JP100" s="131" t="s">
        <v>158</v>
      </c>
      <c r="JQ100" s="131" t="s">
        <v>158</v>
      </c>
      <c r="JR100" s="130" t="s">
        <v>158</v>
      </c>
      <c r="JS100" s="131">
        <v>9.4179104477611943</v>
      </c>
      <c r="JT100" s="131">
        <v>13.588235294117649</v>
      </c>
      <c r="JU100" s="131">
        <v>22.587301587301589</v>
      </c>
      <c r="JV100" s="131">
        <v>12.403100775193797</v>
      </c>
      <c r="JW100" s="131">
        <v>11.623188405797102</v>
      </c>
      <c r="JX100" s="131">
        <v>19.162162162162161</v>
      </c>
      <c r="JY100" s="131">
        <v>26.666666666666668</v>
      </c>
      <c r="JZ100" s="131">
        <v>13.305343511450381</v>
      </c>
      <c r="KA100" s="131">
        <v>16.20754716981132</v>
      </c>
      <c r="KB100" s="131">
        <v>15.094339622641508</v>
      </c>
      <c r="KC100" s="131">
        <v>6.1904761904761907</v>
      </c>
      <c r="KD100" s="131">
        <v>12.10843373493976</v>
      </c>
      <c r="KE100" s="131">
        <v>8.4848484848484844</v>
      </c>
      <c r="KF100" s="131">
        <v>13.60377358490566</v>
      </c>
      <c r="KG100" s="131" t="s">
        <v>158</v>
      </c>
      <c r="KH100" s="131" t="s">
        <v>158</v>
      </c>
      <c r="KI100" s="131" t="s">
        <v>158</v>
      </c>
      <c r="KJ100" s="131" t="s">
        <v>158</v>
      </c>
      <c r="KK100" s="131" t="s">
        <v>158</v>
      </c>
      <c r="KL100" s="131" t="s">
        <v>158</v>
      </c>
      <c r="KM100" s="131" t="s">
        <v>158</v>
      </c>
      <c r="KN100" s="131" t="s">
        <v>158</v>
      </c>
      <c r="KO100" s="131" t="s">
        <v>158</v>
      </c>
      <c r="KP100" s="131" t="s">
        <v>158</v>
      </c>
      <c r="KQ100" s="131" t="s">
        <v>158</v>
      </c>
      <c r="KR100" s="131" t="s">
        <v>158</v>
      </c>
      <c r="KS100" s="116" t="s">
        <v>158</v>
      </c>
      <c r="KT100" s="132">
        <v>15.842805826299099</v>
      </c>
      <c r="KU100" s="132">
        <v>13</v>
      </c>
      <c r="KV100" s="132">
        <v>13.523809523809524</v>
      </c>
      <c r="KW100" s="132">
        <v>12.095238095238095</v>
      </c>
      <c r="KX100" s="132">
        <v>10.488372093023257</v>
      </c>
      <c r="KY100" s="132">
        <v>8.8139534883720927</v>
      </c>
      <c r="KZ100" s="132">
        <v>9.604651162790697</v>
      </c>
      <c r="LA100" s="132">
        <v>11.720930232558139</v>
      </c>
      <c r="LB100" s="132">
        <v>11.418604651162791</v>
      </c>
      <c r="LC100" s="132">
        <v>13.023255813953488</v>
      </c>
      <c r="LD100" s="132">
        <v>13.55813953488372</v>
      </c>
      <c r="LE100" s="132">
        <v>13.743589743589743</v>
      </c>
      <c r="LF100" s="132" t="s">
        <v>158</v>
      </c>
      <c r="LG100" s="132" t="s">
        <v>158</v>
      </c>
      <c r="LH100" s="132" t="s">
        <v>158</v>
      </c>
      <c r="LI100" s="132" t="s">
        <v>158</v>
      </c>
      <c r="LJ100" s="132" t="s">
        <v>158</v>
      </c>
      <c r="LK100" s="132" t="s">
        <v>158</v>
      </c>
      <c r="LL100" s="132" t="s">
        <v>158</v>
      </c>
      <c r="LM100" s="132" t="s">
        <v>158</v>
      </c>
      <c r="LN100" s="132" t="s">
        <v>158</v>
      </c>
      <c r="LO100" s="132" t="s">
        <v>158</v>
      </c>
      <c r="LP100" s="132" t="s">
        <v>158</v>
      </c>
      <c r="LQ100" s="132" t="s">
        <v>158</v>
      </c>
      <c r="LR100" s="132" t="s">
        <v>158</v>
      </c>
      <c r="LS100" s="132" t="s">
        <v>158</v>
      </c>
      <c r="LT100" s="130" t="s">
        <v>158</v>
      </c>
      <c r="LU100" s="131">
        <v>0.83697295449953479</v>
      </c>
      <c r="LV100" s="131">
        <v>0.53923076923076918</v>
      </c>
      <c r="LW100" s="131">
        <v>0.90728873239436614</v>
      </c>
      <c r="LX100" s="131">
        <v>0.95988188976377953</v>
      </c>
      <c r="LY100" s="131">
        <v>1.0926385809312638</v>
      </c>
      <c r="LZ100" s="131">
        <v>1.1062005277044855</v>
      </c>
      <c r="MA100" s="131">
        <v>1.3816222760290557</v>
      </c>
      <c r="MB100" s="131">
        <v>1.2499007936507938</v>
      </c>
      <c r="MC100" s="131">
        <v>1.1673930753564155</v>
      </c>
      <c r="MD100" s="131">
        <v>0.76017857142857148</v>
      </c>
      <c r="ME100" s="131">
        <v>0.60849056603773588</v>
      </c>
      <c r="MF100" s="131">
        <v>0.5238805970149254</v>
      </c>
      <c r="MG100" s="131" t="s">
        <v>158</v>
      </c>
      <c r="MH100" s="131" t="s">
        <v>158</v>
      </c>
      <c r="MI100" s="131" t="s">
        <v>158</v>
      </c>
      <c r="MJ100" s="131" t="s">
        <v>158</v>
      </c>
      <c r="MK100" s="131" t="s">
        <v>158</v>
      </c>
      <c r="ML100" s="131" t="s">
        <v>158</v>
      </c>
      <c r="MM100" s="131" t="s">
        <v>158</v>
      </c>
      <c r="MN100" s="131" t="s">
        <v>158</v>
      </c>
      <c r="MO100" s="131" t="s">
        <v>158</v>
      </c>
      <c r="MP100" s="131" t="s">
        <v>158</v>
      </c>
      <c r="MQ100" s="131" t="s">
        <v>158</v>
      </c>
      <c r="MR100" s="131" t="s">
        <v>158</v>
      </c>
      <c r="MS100" s="131" t="s">
        <v>158</v>
      </c>
      <c r="MT100" s="131" t="s">
        <v>158</v>
      </c>
      <c r="MU100" s="130" t="s">
        <v>158</v>
      </c>
      <c r="MV100" s="131">
        <v>1.0392817824450911</v>
      </c>
      <c r="MW100" s="131">
        <v>0.84307692307692317</v>
      </c>
      <c r="MX100" s="131">
        <v>0.98197183098591545</v>
      </c>
      <c r="MY100" s="131">
        <v>1.1640944881889763</v>
      </c>
      <c r="MZ100" s="131">
        <v>1.2242128603104212</v>
      </c>
      <c r="NA100" s="131">
        <v>1.3614775725593669</v>
      </c>
      <c r="NB100" s="131">
        <v>1.6970944309927363</v>
      </c>
      <c r="NC100" s="131">
        <v>1.360813492063492</v>
      </c>
      <c r="ND100" s="131">
        <v>1.2847454175152748</v>
      </c>
      <c r="NE100" s="131">
        <v>0.89224999999999999</v>
      </c>
      <c r="NF100" s="131">
        <v>0.70511149228130365</v>
      </c>
      <c r="NG100" s="131">
        <v>0.59736940298507468</v>
      </c>
      <c r="NH100" s="131" t="s">
        <v>158</v>
      </c>
      <c r="NI100" s="131" t="s">
        <v>158</v>
      </c>
      <c r="NJ100" s="131" t="s">
        <v>158</v>
      </c>
      <c r="NK100" s="131" t="s">
        <v>158</v>
      </c>
      <c r="NL100" s="131" t="s">
        <v>158</v>
      </c>
      <c r="NM100" s="131" t="s">
        <v>158</v>
      </c>
      <c r="NN100" s="131" t="s">
        <v>158</v>
      </c>
      <c r="NO100" s="131" t="s">
        <v>158</v>
      </c>
      <c r="NP100" s="131" t="s">
        <v>158</v>
      </c>
      <c r="NQ100" s="131" t="s">
        <v>158</v>
      </c>
      <c r="NR100" s="131" t="s">
        <v>158</v>
      </c>
      <c r="NS100" s="131" t="s">
        <v>158</v>
      </c>
      <c r="NT100" s="131" t="s">
        <v>158</v>
      </c>
      <c r="NU100" s="131" t="s">
        <v>158</v>
      </c>
      <c r="NV100" s="130" t="s">
        <v>158</v>
      </c>
      <c r="NW100" s="131">
        <v>1.1948641047267115</v>
      </c>
      <c r="NX100" s="131">
        <v>1.243846153846154</v>
      </c>
      <c r="NY100" s="131">
        <v>1.0522183098591549</v>
      </c>
      <c r="NZ100" s="131">
        <v>1.3228346456692914</v>
      </c>
      <c r="OA100" s="131">
        <v>1.529312638580931</v>
      </c>
      <c r="OB100" s="131">
        <v>1.6088126649076517</v>
      </c>
      <c r="OC100" s="131">
        <v>1.8324455205811141</v>
      </c>
      <c r="OD100" s="131">
        <v>1.4870833333333333</v>
      </c>
      <c r="OE100" s="131">
        <v>1.5045621181262727</v>
      </c>
      <c r="OF100" s="131">
        <v>1.2285714285714286</v>
      </c>
      <c r="OG100" s="131">
        <v>0.76706689536878225</v>
      </c>
      <c r="OH100" s="131">
        <v>0.73125000000000007</v>
      </c>
      <c r="OI100" s="131" t="s">
        <v>158</v>
      </c>
      <c r="OJ100" s="131" t="s">
        <v>158</v>
      </c>
      <c r="OK100" s="131" t="s">
        <v>158</v>
      </c>
      <c r="OL100" s="131" t="s">
        <v>158</v>
      </c>
      <c r="OM100" s="131" t="s">
        <v>158</v>
      </c>
      <c r="ON100" s="131" t="s">
        <v>158</v>
      </c>
      <c r="OO100" s="131" t="s">
        <v>158</v>
      </c>
      <c r="OP100" s="131" t="s">
        <v>158</v>
      </c>
      <c r="OQ100" s="131" t="s">
        <v>158</v>
      </c>
      <c r="OR100" s="131" t="s">
        <v>158</v>
      </c>
      <c r="OS100" s="131" t="s">
        <v>158</v>
      </c>
      <c r="OT100" s="131" t="s">
        <v>158</v>
      </c>
      <c r="OU100" s="131" t="s">
        <v>158</v>
      </c>
      <c r="OV100" s="131" t="s">
        <v>158</v>
      </c>
      <c r="OW100" s="378" t="s">
        <v>158</v>
      </c>
      <c r="OX100" s="132">
        <v>4.2956864859165025</v>
      </c>
      <c r="OY100" s="132">
        <v>3.7380952380952381</v>
      </c>
      <c r="OZ100" s="132">
        <v>3.2857142857142856</v>
      </c>
      <c r="PA100" s="132">
        <v>1.9047619047619047</v>
      </c>
      <c r="PB100" s="132">
        <v>1.4651162790697674</v>
      </c>
      <c r="PC100" s="132">
        <v>2.0930232558139537</v>
      </c>
      <c r="PD100" s="132">
        <v>1.3488372093023255</v>
      </c>
      <c r="PE100" s="132">
        <v>2.441860465116279</v>
      </c>
      <c r="PF100" s="132">
        <v>2.441860465116279</v>
      </c>
      <c r="PG100" s="132">
        <v>1.9534883720930232</v>
      </c>
      <c r="PH100" s="132">
        <v>2.4186046511627906</v>
      </c>
      <c r="PI100" s="132">
        <v>1.8974358974358974</v>
      </c>
      <c r="PJ100" s="132" t="s">
        <v>158</v>
      </c>
      <c r="PK100" s="132" t="s">
        <v>158</v>
      </c>
      <c r="PL100" s="132" t="s">
        <v>158</v>
      </c>
      <c r="PM100" s="132" t="s">
        <v>158</v>
      </c>
      <c r="PN100" s="132" t="s">
        <v>158</v>
      </c>
      <c r="PO100" s="132" t="s">
        <v>158</v>
      </c>
      <c r="PP100" s="132" t="s">
        <v>158</v>
      </c>
      <c r="PQ100" s="132" t="s">
        <v>158</v>
      </c>
      <c r="PR100" s="132" t="s">
        <v>158</v>
      </c>
      <c r="PS100" s="132" t="s">
        <v>158</v>
      </c>
      <c r="PT100" s="132" t="s">
        <v>158</v>
      </c>
      <c r="PU100" s="132" t="s">
        <v>158</v>
      </c>
      <c r="PV100" s="132" t="s">
        <v>158</v>
      </c>
      <c r="PW100" s="132" t="s">
        <v>158</v>
      </c>
      <c r="PX100" s="130" t="s">
        <v>158</v>
      </c>
      <c r="PY100" s="131">
        <v>3.0868174489626248</v>
      </c>
      <c r="PZ100" s="131">
        <v>1.8752866242038215</v>
      </c>
      <c r="QA100" s="131">
        <v>3.7343478260869567</v>
      </c>
      <c r="QB100" s="131">
        <v>6.0952500000000001</v>
      </c>
      <c r="QC100" s="131">
        <v>7.8219047619047632</v>
      </c>
      <c r="QD100" s="131">
        <v>4.6583333333333332</v>
      </c>
      <c r="QE100" s="131">
        <v>9.8381034482758629</v>
      </c>
      <c r="QF100" s="131">
        <v>5.9995238095238097</v>
      </c>
      <c r="QG100" s="131">
        <v>5.4589523809523808</v>
      </c>
      <c r="QH100" s="131">
        <v>5.0678571428571431</v>
      </c>
      <c r="QI100" s="131">
        <v>3.4110576923076925</v>
      </c>
      <c r="QJ100" s="131">
        <v>3.7945945945945949</v>
      </c>
      <c r="QK100" s="131" t="s">
        <v>158</v>
      </c>
      <c r="QL100" s="131" t="s">
        <v>158</v>
      </c>
      <c r="QM100" s="131" t="s">
        <v>158</v>
      </c>
      <c r="QN100" s="131" t="s">
        <v>158</v>
      </c>
      <c r="QO100" s="131" t="s">
        <v>158</v>
      </c>
      <c r="QP100" s="131" t="s">
        <v>158</v>
      </c>
      <c r="QQ100" s="131" t="s">
        <v>158</v>
      </c>
      <c r="QR100" s="131" t="s">
        <v>158</v>
      </c>
      <c r="QS100" s="131" t="s">
        <v>158</v>
      </c>
      <c r="QT100" s="131" t="s">
        <v>158</v>
      </c>
      <c r="QU100" s="131" t="s">
        <v>158</v>
      </c>
      <c r="QV100" s="131" t="s">
        <v>158</v>
      </c>
      <c r="QW100" s="131" t="s">
        <v>158</v>
      </c>
      <c r="QX100" s="131" t="s">
        <v>158</v>
      </c>
      <c r="QY100" s="130" t="s">
        <v>158</v>
      </c>
      <c r="QZ100" s="131">
        <v>3.8329471976292737</v>
      </c>
      <c r="RA100" s="131">
        <v>2.931974522292994</v>
      </c>
      <c r="RB100" s="131">
        <v>4.0417391304347827</v>
      </c>
      <c r="RC100" s="131">
        <v>7.3920000000000003</v>
      </c>
      <c r="RD100" s="131">
        <v>8.7638095238095239</v>
      </c>
      <c r="RE100" s="131">
        <v>5.7333333333333325</v>
      </c>
      <c r="RF100" s="131">
        <v>12.084482758620691</v>
      </c>
      <c r="RG100" s="131">
        <v>6.5319047619047623</v>
      </c>
      <c r="RH100" s="131">
        <v>6.007714285714286</v>
      </c>
      <c r="RI100" s="131">
        <v>5.9483333333333333</v>
      </c>
      <c r="RJ100" s="131">
        <v>3.9526923076923079</v>
      </c>
      <c r="RK100" s="131">
        <v>4.3268918918918926</v>
      </c>
      <c r="RL100" s="131" t="s">
        <v>158</v>
      </c>
      <c r="RM100" s="131" t="s">
        <v>158</v>
      </c>
      <c r="RN100" s="131" t="s">
        <v>158</v>
      </c>
      <c r="RO100" s="131" t="s">
        <v>158</v>
      </c>
      <c r="RP100" s="131" t="s">
        <v>158</v>
      </c>
      <c r="RQ100" s="131" t="s">
        <v>158</v>
      </c>
      <c r="RR100" s="131" t="s">
        <v>158</v>
      </c>
      <c r="RS100" s="131" t="s">
        <v>158</v>
      </c>
      <c r="RT100" s="131" t="s">
        <v>158</v>
      </c>
      <c r="RU100" s="131" t="s">
        <v>158</v>
      </c>
      <c r="RV100" s="131" t="s">
        <v>158</v>
      </c>
      <c r="RW100" s="131" t="s">
        <v>158</v>
      </c>
      <c r="RX100" s="131" t="s">
        <v>158</v>
      </c>
      <c r="RY100" s="131" t="s">
        <v>158</v>
      </c>
      <c r="RZ100" s="130" t="s">
        <v>158</v>
      </c>
      <c r="SA100" s="131">
        <v>4.4067461771389507</v>
      </c>
      <c r="SB100" s="131">
        <v>4.3257324840764335</v>
      </c>
      <c r="SC100" s="131">
        <v>4.3308695652173919</v>
      </c>
      <c r="SD100" s="131">
        <v>8.4</v>
      </c>
      <c r="SE100" s="131">
        <v>10.947936507936507</v>
      </c>
      <c r="SF100" s="131">
        <v>6.7748888888888885</v>
      </c>
      <c r="SG100" s="131">
        <v>13.048275862068968</v>
      </c>
      <c r="SH100" s="131">
        <v>7.1379999999999999</v>
      </c>
      <c r="SI100" s="131">
        <v>7.0356190476190479</v>
      </c>
      <c r="SJ100" s="131">
        <v>8.1904761904761916</v>
      </c>
      <c r="SK100" s="131">
        <v>4.3000000000000007</v>
      </c>
      <c r="SL100" s="131">
        <v>5.2966216216216226</v>
      </c>
      <c r="SM100" s="131" t="s">
        <v>158</v>
      </c>
      <c r="SN100" s="131" t="s">
        <v>158</v>
      </c>
      <c r="SO100" s="131" t="s">
        <v>158</v>
      </c>
      <c r="SP100" s="131" t="s">
        <v>158</v>
      </c>
      <c r="SQ100" s="131" t="s">
        <v>158</v>
      </c>
      <c r="SR100" s="131" t="s">
        <v>158</v>
      </c>
      <c r="SS100" s="131" t="s">
        <v>158</v>
      </c>
      <c r="ST100" s="131" t="s">
        <v>158</v>
      </c>
      <c r="SU100" s="131" t="s">
        <v>158</v>
      </c>
      <c r="SV100" s="131" t="s">
        <v>158</v>
      </c>
      <c r="SW100" s="131" t="s">
        <v>158</v>
      </c>
      <c r="SX100" s="131" t="s">
        <v>158</v>
      </c>
      <c r="SY100" s="131" t="s">
        <v>158</v>
      </c>
      <c r="SZ100" s="131" t="s">
        <v>158</v>
      </c>
      <c r="TA100" s="378" t="s">
        <v>158</v>
      </c>
      <c r="TB100" s="132">
        <v>3.4522683733048671</v>
      </c>
      <c r="TC100" s="132">
        <v>1.9523809523809523</v>
      </c>
      <c r="TD100" s="132">
        <v>-1.6904761904761905</v>
      </c>
      <c r="TE100" s="132">
        <v>0.2857142857142857</v>
      </c>
      <c r="TF100" s="132">
        <v>-2.3720930232558142</v>
      </c>
      <c r="TG100" s="132">
        <v>-3.0465116279069768</v>
      </c>
      <c r="TH100" s="132">
        <v>-1.3023255813953489</v>
      </c>
      <c r="TI100" s="132">
        <v>1.8837209302325582</v>
      </c>
      <c r="TJ100" s="132">
        <v>1.5813953488372092</v>
      </c>
      <c r="TK100" s="132">
        <v>0.18604651162790697</v>
      </c>
      <c r="TL100" s="132">
        <v>1.5116279069767442</v>
      </c>
      <c r="TM100" s="132">
        <v>0.66666666666666663</v>
      </c>
      <c r="TN100" s="132" t="s">
        <v>158</v>
      </c>
      <c r="TO100" s="132" t="s">
        <v>158</v>
      </c>
      <c r="TP100" s="132" t="s">
        <v>158</v>
      </c>
      <c r="TQ100" s="132" t="s">
        <v>158</v>
      </c>
      <c r="TR100" s="132" t="s">
        <v>158</v>
      </c>
      <c r="TS100" s="132" t="s">
        <v>158</v>
      </c>
      <c r="TT100" s="132" t="s">
        <v>158</v>
      </c>
      <c r="TU100" s="132" t="s">
        <v>158</v>
      </c>
      <c r="TV100" s="132" t="s">
        <v>158</v>
      </c>
      <c r="TW100" s="132" t="s">
        <v>158</v>
      </c>
      <c r="TX100" s="132" t="s">
        <v>158</v>
      </c>
      <c r="TY100" s="132" t="s">
        <v>158</v>
      </c>
      <c r="TZ100" s="132" t="s">
        <v>158</v>
      </c>
      <c r="UA100" s="132" t="s">
        <v>158</v>
      </c>
      <c r="UB100" s="235" t="s">
        <v>158</v>
      </c>
      <c r="UC100" s="236">
        <v>16.23</v>
      </c>
      <c r="UD100" s="236">
        <v>17.09</v>
      </c>
      <c r="UE100" s="236">
        <v>17.45</v>
      </c>
      <c r="UF100" s="236">
        <v>17.82</v>
      </c>
      <c r="UG100" s="236">
        <v>17.100000000000001</v>
      </c>
      <c r="UH100" s="236">
        <v>16.100000000000001</v>
      </c>
      <c r="UI100" s="236">
        <v>15.98</v>
      </c>
      <c r="UJ100" s="236">
        <v>14.66</v>
      </c>
      <c r="UK100" s="236">
        <v>13.65</v>
      </c>
      <c r="UL100" s="236">
        <v>12.82</v>
      </c>
      <c r="UM100" s="236">
        <v>11.52</v>
      </c>
      <c r="UN100" s="236">
        <v>11.63</v>
      </c>
      <c r="UO100" s="231" t="s">
        <v>5</v>
      </c>
      <c r="UP100" s="231" t="s">
        <v>5</v>
      </c>
      <c r="UQ100" s="231" t="s">
        <v>5</v>
      </c>
      <c r="UR100" s="231" t="s">
        <v>5</v>
      </c>
      <c r="US100" s="231" t="s">
        <v>5</v>
      </c>
      <c r="UT100" s="231" t="s">
        <v>5</v>
      </c>
      <c r="UU100" s="231" t="s">
        <v>5</v>
      </c>
      <c r="UV100" s="231" t="s">
        <v>5</v>
      </c>
      <c r="UW100" s="231" t="s">
        <v>5</v>
      </c>
      <c r="UX100" s="231" t="s">
        <v>5</v>
      </c>
      <c r="UY100" s="231" t="s">
        <v>5</v>
      </c>
      <c r="UZ100" s="231" t="s">
        <v>5</v>
      </c>
      <c r="VA100" s="231" t="s">
        <v>5</v>
      </c>
      <c r="VB100" s="231" t="s">
        <v>5</v>
      </c>
      <c r="VC100" s="130" t="s">
        <v>158</v>
      </c>
      <c r="VD100" s="131">
        <v>0.81700554528650648</v>
      </c>
      <c r="VE100" s="131">
        <v>0.41018139262726738</v>
      </c>
      <c r="VF100" s="131">
        <v>0.70315186246418337</v>
      </c>
      <c r="VG100" s="131">
        <v>0.65151515151515149</v>
      </c>
      <c r="VH100" s="131">
        <v>0.6701754385964912</v>
      </c>
      <c r="VI100" s="131">
        <v>0.60559006211180122</v>
      </c>
      <c r="VJ100" s="131">
        <v>0.83041301627033792</v>
      </c>
      <c r="VK100" s="131">
        <v>0.99931787175989084</v>
      </c>
      <c r="VL100" s="131">
        <v>0.97655677655677653</v>
      </c>
      <c r="VM100" s="131">
        <v>0.77223088923556948</v>
      </c>
      <c r="VN100" s="131">
        <v>0.71614583333333337</v>
      </c>
      <c r="VO100" s="131">
        <v>0.61908856405846946</v>
      </c>
      <c r="VP100" s="131" t="s">
        <v>158</v>
      </c>
      <c r="VQ100" s="131" t="s">
        <v>158</v>
      </c>
      <c r="VR100" s="131" t="s">
        <v>158</v>
      </c>
      <c r="VS100" s="131" t="s">
        <v>158</v>
      </c>
      <c r="VT100" s="131" t="s">
        <v>158</v>
      </c>
      <c r="VU100" s="131" t="s">
        <v>158</v>
      </c>
      <c r="VV100" s="131" t="s">
        <v>158</v>
      </c>
      <c r="VW100" s="131" t="s">
        <v>158</v>
      </c>
      <c r="VX100" s="131" t="s">
        <v>158</v>
      </c>
      <c r="VY100" s="131" t="s">
        <v>158</v>
      </c>
      <c r="VZ100" s="131" t="s">
        <v>158</v>
      </c>
      <c r="WA100" s="131" t="s">
        <v>158</v>
      </c>
      <c r="WB100" s="131" t="s">
        <v>158</v>
      </c>
      <c r="WC100" s="131" t="s">
        <v>158</v>
      </c>
      <c r="WD100" s="130" t="s">
        <v>158</v>
      </c>
      <c r="WE100" s="131">
        <v>1.014487953055305</v>
      </c>
      <c r="WF100" s="131">
        <v>0.6413107080163839</v>
      </c>
      <c r="WG100" s="131">
        <v>0.7610315186246418</v>
      </c>
      <c r="WH100" s="131">
        <v>0.79012345679012341</v>
      </c>
      <c r="WI100" s="131">
        <v>0.75087719298245603</v>
      </c>
      <c r="WJ100" s="131">
        <v>0.74534161490683226</v>
      </c>
      <c r="WK100" s="131">
        <v>1.0200250312891115</v>
      </c>
      <c r="WL100" s="131">
        <v>1.0879945429740792</v>
      </c>
      <c r="WM100" s="131">
        <v>1.0747252747252747</v>
      </c>
      <c r="WN100" s="131">
        <v>0.90639625585023398</v>
      </c>
      <c r="WO100" s="131">
        <v>0.82986111111111116</v>
      </c>
      <c r="WP100" s="131">
        <v>0.70593293207222707</v>
      </c>
      <c r="WQ100" s="131" t="s">
        <v>158</v>
      </c>
      <c r="WR100" s="131" t="s">
        <v>158</v>
      </c>
      <c r="WS100" s="131" t="s">
        <v>158</v>
      </c>
      <c r="WT100" s="131" t="s">
        <v>158</v>
      </c>
      <c r="WU100" s="131" t="s">
        <v>158</v>
      </c>
      <c r="WV100" s="131" t="s">
        <v>158</v>
      </c>
      <c r="WW100" s="131" t="s">
        <v>158</v>
      </c>
      <c r="WX100" s="131" t="s">
        <v>158</v>
      </c>
      <c r="WY100" s="131" t="s">
        <v>158</v>
      </c>
      <c r="WZ100" s="131" t="s">
        <v>158</v>
      </c>
      <c r="XA100" s="131" t="s">
        <v>158</v>
      </c>
      <c r="XB100" s="131" t="s">
        <v>158</v>
      </c>
      <c r="XC100" s="131" t="s">
        <v>158</v>
      </c>
      <c r="XD100" s="131" t="s">
        <v>158</v>
      </c>
      <c r="XE100" s="130" t="s">
        <v>158</v>
      </c>
      <c r="XF100" s="131">
        <v>1.1663585951940849</v>
      </c>
      <c r="XG100" s="131">
        <v>0.94616734932709201</v>
      </c>
      <c r="XH100" s="131">
        <v>0.81547277936962759</v>
      </c>
      <c r="XI100" s="131">
        <v>0.89786756453423122</v>
      </c>
      <c r="XJ100" s="131">
        <v>0.93801169590643263</v>
      </c>
      <c r="XK100" s="131">
        <v>0.8807453416149067</v>
      </c>
      <c r="XL100" s="131">
        <v>1.1013767209011265</v>
      </c>
      <c r="XM100" s="131">
        <v>1.1889495225102318</v>
      </c>
      <c r="XN100" s="131">
        <v>1.2586080586080586</v>
      </c>
      <c r="XO100" s="131">
        <v>1.2480499219968799</v>
      </c>
      <c r="XP100" s="131">
        <v>0.90277777777777779</v>
      </c>
      <c r="XQ100" s="131">
        <v>0.86414445399828033</v>
      </c>
      <c r="XR100" s="131" t="s">
        <v>158</v>
      </c>
      <c r="XS100" s="131" t="s">
        <v>158</v>
      </c>
      <c r="XT100" s="131" t="s">
        <v>158</v>
      </c>
      <c r="XU100" s="131" t="s">
        <v>158</v>
      </c>
      <c r="XV100" s="131" t="s">
        <v>158</v>
      </c>
      <c r="XW100" s="131" t="s">
        <v>158</v>
      </c>
      <c r="XX100" s="131" t="s">
        <v>158</v>
      </c>
      <c r="XY100" s="131" t="s">
        <v>158</v>
      </c>
      <c r="XZ100" s="131" t="s">
        <v>158</v>
      </c>
      <c r="YA100" s="131" t="s">
        <v>158</v>
      </c>
      <c r="YB100" s="131" t="s">
        <v>158</v>
      </c>
      <c r="YC100" s="131" t="s">
        <v>158</v>
      </c>
      <c r="YD100" s="131" t="s">
        <v>158</v>
      </c>
      <c r="YE100" s="131" t="s">
        <v>158</v>
      </c>
      <c r="YF100" s="235" t="s">
        <v>158</v>
      </c>
      <c r="YG100" s="8">
        <v>37.800942999999997</v>
      </c>
      <c r="YH100" s="8">
        <v>42</v>
      </c>
      <c r="YI100" s="8">
        <v>42</v>
      </c>
      <c r="YJ100" s="8">
        <v>42</v>
      </c>
      <c r="YK100" s="8">
        <v>43</v>
      </c>
      <c r="YL100" s="8">
        <v>43</v>
      </c>
      <c r="YM100" s="8">
        <v>43</v>
      </c>
      <c r="YN100" s="8">
        <v>43</v>
      </c>
      <c r="YO100" s="8">
        <v>43</v>
      </c>
      <c r="YP100" s="8">
        <v>43</v>
      </c>
      <c r="YQ100" s="8">
        <v>43</v>
      </c>
      <c r="YR100" s="8">
        <v>39</v>
      </c>
      <c r="YS100" s="231" t="s">
        <v>5</v>
      </c>
      <c r="YT100" s="231" t="s">
        <v>5</v>
      </c>
      <c r="YU100" s="231" t="s">
        <v>5</v>
      </c>
      <c r="YV100" s="231" t="s">
        <v>5</v>
      </c>
      <c r="YW100" s="231" t="s">
        <v>5</v>
      </c>
      <c r="YX100" s="231" t="s">
        <v>5</v>
      </c>
      <c r="YY100" s="231" t="s">
        <v>5</v>
      </c>
      <c r="YZ100" s="231" t="s">
        <v>5</v>
      </c>
      <c r="ZA100" s="231" t="s">
        <v>5</v>
      </c>
      <c r="ZB100" s="231" t="s">
        <v>5</v>
      </c>
      <c r="ZC100" s="231" t="s">
        <v>5</v>
      </c>
      <c r="ZD100" s="231" t="s">
        <v>5</v>
      </c>
      <c r="ZE100" s="231" t="s">
        <v>5</v>
      </c>
      <c r="ZF100" s="231" t="s">
        <v>5</v>
      </c>
      <c r="ZG100" s="235" t="s">
        <v>158</v>
      </c>
      <c r="ZH100" s="133">
        <v>0.1368</v>
      </c>
      <c r="ZI100" s="133">
        <v>7.51E-2</v>
      </c>
      <c r="ZJ100" s="133">
        <v>3.5499999999999997E-2</v>
      </c>
      <c r="ZK100" s="133">
        <v>7.4800000000000005E-2</v>
      </c>
      <c r="ZL100" s="133">
        <v>8.6300000000000002E-2</v>
      </c>
      <c r="ZM100" s="133">
        <v>5.2900000000000003E-2</v>
      </c>
      <c r="ZN100" s="133">
        <v>4.2099999999999999E-2</v>
      </c>
      <c r="ZO100" s="133">
        <v>9.0299999999999991E-2</v>
      </c>
      <c r="ZP100" s="133">
        <v>7.9100000000000004E-2</v>
      </c>
      <c r="ZQ100" s="133">
        <v>9.06E-2</v>
      </c>
      <c r="ZR100" s="133">
        <v>0.14949999999999999</v>
      </c>
      <c r="ZS100" s="133">
        <v>7.3200000000000001E-2</v>
      </c>
      <c r="ZT100" s="379" t="s">
        <v>158</v>
      </c>
      <c r="ZU100" s="133">
        <v>9.9000000000000005E-2</v>
      </c>
      <c r="ZV100" s="133">
        <v>6.2700000000000006E-2</v>
      </c>
      <c r="ZW100" s="133">
        <v>4.0300000000000002E-2</v>
      </c>
      <c r="ZX100" s="133">
        <v>6.25E-2</v>
      </c>
      <c r="ZY100" s="133">
        <v>6.1100000000000002E-2</v>
      </c>
      <c r="ZZ100" s="133">
        <v>4.4699999999999997E-2</v>
      </c>
      <c r="AAA100" s="133">
        <v>4.0500000000000001E-2</v>
      </c>
      <c r="AAB100" s="133">
        <v>7.3700000000000002E-2</v>
      </c>
      <c r="AAC100" s="133">
        <v>5.9000000000000004E-2</v>
      </c>
      <c r="AAD100" s="133">
        <v>7.0800000000000002E-2</v>
      </c>
      <c r="AAE100" s="133">
        <v>0.1195</v>
      </c>
      <c r="AAF100" s="133">
        <v>7.4999999999999997E-2</v>
      </c>
      <c r="AAG100" s="235" t="s">
        <v>158</v>
      </c>
      <c r="AAH100" s="8">
        <v>598.87300000000005</v>
      </c>
      <c r="AAI100" s="8">
        <v>546</v>
      </c>
      <c r="AAJ100" s="8">
        <v>568</v>
      </c>
      <c r="AAK100" s="8">
        <v>508</v>
      </c>
      <c r="AAL100" s="8">
        <v>451</v>
      </c>
      <c r="AAM100" s="8">
        <v>379</v>
      </c>
      <c r="AAN100" s="8">
        <v>413</v>
      </c>
      <c r="AAO100" s="8">
        <v>504</v>
      </c>
      <c r="AAP100" s="8">
        <v>491</v>
      </c>
      <c r="AAQ100" s="8">
        <v>560</v>
      </c>
      <c r="AAR100" s="8">
        <v>583</v>
      </c>
      <c r="AAS100" s="8">
        <v>536</v>
      </c>
      <c r="AAT100" s="231" t="s">
        <v>5</v>
      </c>
      <c r="AAU100" s="231" t="s">
        <v>5</v>
      </c>
      <c r="AAV100" s="231" t="s">
        <v>5</v>
      </c>
      <c r="AAW100" s="231" t="s">
        <v>5</v>
      </c>
      <c r="AAX100" s="231" t="s">
        <v>5</v>
      </c>
      <c r="AAY100" s="231" t="s">
        <v>5</v>
      </c>
      <c r="AAZ100" s="231" t="s">
        <v>5</v>
      </c>
      <c r="ABA100" s="231" t="s">
        <v>5</v>
      </c>
      <c r="ABB100" s="231" t="s">
        <v>5</v>
      </c>
      <c r="ABC100" s="231" t="s">
        <v>5</v>
      </c>
      <c r="ABD100" s="231" t="s">
        <v>5</v>
      </c>
      <c r="ABE100" s="231" t="s">
        <v>5</v>
      </c>
      <c r="ABF100" s="231" t="s">
        <v>5</v>
      </c>
      <c r="ABG100" s="231" t="s">
        <v>5</v>
      </c>
      <c r="ABH100" s="235" t="s">
        <v>158</v>
      </c>
      <c r="ABI100" s="8">
        <v>162.381</v>
      </c>
      <c r="ABJ100" s="8">
        <v>157</v>
      </c>
      <c r="ABK100" s="8">
        <v>138</v>
      </c>
      <c r="ABL100" s="8">
        <v>80</v>
      </c>
      <c r="ABM100" s="8">
        <v>63</v>
      </c>
      <c r="ABN100" s="8">
        <v>90</v>
      </c>
      <c r="ABO100" s="8">
        <v>58</v>
      </c>
      <c r="ABP100" s="8">
        <v>105</v>
      </c>
      <c r="ABQ100" s="8">
        <v>105</v>
      </c>
      <c r="ABR100" s="8">
        <v>84</v>
      </c>
      <c r="ABS100" s="8">
        <v>104</v>
      </c>
      <c r="ABT100" s="8">
        <v>74</v>
      </c>
      <c r="ABU100" s="231" t="s">
        <v>5</v>
      </c>
      <c r="ABV100" s="231" t="s">
        <v>5</v>
      </c>
      <c r="ABW100" s="231" t="s">
        <v>5</v>
      </c>
      <c r="ABX100" s="231" t="s">
        <v>5</v>
      </c>
      <c r="ABY100" s="231" t="s">
        <v>5</v>
      </c>
      <c r="ABZ100" s="231" t="s">
        <v>5</v>
      </c>
      <c r="ACA100" s="231" t="s">
        <v>5</v>
      </c>
      <c r="ACB100" s="231" t="s">
        <v>5</v>
      </c>
      <c r="ACC100" s="231" t="s">
        <v>5</v>
      </c>
      <c r="ACD100" s="231" t="s">
        <v>5</v>
      </c>
      <c r="ACE100" s="231" t="s">
        <v>5</v>
      </c>
      <c r="ACF100" s="231" t="s">
        <v>5</v>
      </c>
      <c r="ACG100" s="231" t="s">
        <v>5</v>
      </c>
      <c r="ACH100" s="231" t="s">
        <v>5</v>
      </c>
      <c r="ACI100" s="235" t="s">
        <v>158</v>
      </c>
      <c r="ACJ100" s="8">
        <v>130.499</v>
      </c>
      <c r="ACK100" s="8">
        <v>82</v>
      </c>
      <c r="ACL100" s="8">
        <v>-71</v>
      </c>
      <c r="ACM100" s="8">
        <v>12</v>
      </c>
      <c r="ACN100" s="8">
        <v>-102</v>
      </c>
      <c r="ACO100" s="8">
        <v>-131</v>
      </c>
      <c r="ACP100" s="8">
        <v>-56</v>
      </c>
      <c r="ACQ100" s="8">
        <v>81</v>
      </c>
      <c r="ACR100" s="8">
        <v>68</v>
      </c>
      <c r="ACS100" s="8">
        <v>8</v>
      </c>
      <c r="ACT100" s="8">
        <v>65</v>
      </c>
      <c r="ACU100" s="8">
        <v>26</v>
      </c>
      <c r="ACV100" s="237" t="s">
        <v>5</v>
      </c>
      <c r="ACW100" s="237" t="s">
        <v>5</v>
      </c>
      <c r="ACX100" s="237" t="s">
        <v>5</v>
      </c>
      <c r="ACY100" s="237" t="s">
        <v>5</v>
      </c>
      <c r="ACZ100" s="237" t="s">
        <v>5</v>
      </c>
      <c r="ADA100" s="237" t="s">
        <v>5</v>
      </c>
      <c r="ADB100" s="237" t="s">
        <v>5</v>
      </c>
      <c r="ADC100" s="237" t="s">
        <v>5</v>
      </c>
      <c r="ADD100" s="237" t="s">
        <v>5</v>
      </c>
      <c r="ADE100" s="237" t="s">
        <v>5</v>
      </c>
      <c r="ADF100" s="237" t="s">
        <v>5</v>
      </c>
      <c r="ADG100" s="237" t="s">
        <v>5</v>
      </c>
      <c r="ADH100" s="237" t="s">
        <v>5</v>
      </c>
      <c r="ADI100" s="237" t="s">
        <v>5</v>
      </c>
      <c r="ADJ100" s="127" t="s">
        <v>158</v>
      </c>
      <c r="ADK100" s="128">
        <v>0.33830845771144286</v>
      </c>
      <c r="ADL100" s="128">
        <v>0.42016806722689076</v>
      </c>
      <c r="ADM100" s="128">
        <v>0.65079365079365081</v>
      </c>
      <c r="ADN100" s="128">
        <v>0.30232558139534882</v>
      </c>
      <c r="ADO100" s="128">
        <v>0.23188405797101452</v>
      </c>
      <c r="ADP100" s="128">
        <v>0.3783783783783784</v>
      </c>
      <c r="ADQ100" s="128">
        <v>0.42424242424242425</v>
      </c>
      <c r="ADR100" s="128">
        <v>0.2137404580152672</v>
      </c>
      <c r="ADS100" s="128">
        <v>0.26415094339622641</v>
      </c>
      <c r="ADT100" s="128">
        <v>0.20754716981132074</v>
      </c>
      <c r="ADU100" s="128">
        <v>0.10714285714285714</v>
      </c>
      <c r="ADV100" s="128">
        <v>0.21686746987951808</v>
      </c>
      <c r="ADW100" s="128">
        <v>0.18181818181818182</v>
      </c>
      <c r="ADX100" s="128">
        <v>0.160377358490566</v>
      </c>
      <c r="ADY100" s="128" t="s">
        <v>158</v>
      </c>
      <c r="ADZ100" s="128" t="s">
        <v>158</v>
      </c>
      <c r="AEA100" s="128" t="s">
        <v>158</v>
      </c>
      <c r="AEB100" s="128" t="s">
        <v>158</v>
      </c>
      <c r="AEC100" s="128" t="s">
        <v>158</v>
      </c>
      <c r="AED100" s="128" t="s">
        <v>158</v>
      </c>
      <c r="AEE100" s="128" t="s">
        <v>158</v>
      </c>
      <c r="AEF100" s="128" t="s">
        <v>158</v>
      </c>
      <c r="AEG100" s="128" t="s">
        <v>158</v>
      </c>
      <c r="AEH100" s="128" t="s">
        <v>158</v>
      </c>
      <c r="AEI100" s="128" t="s">
        <v>158</v>
      </c>
      <c r="AEJ100" s="128" t="s">
        <v>158</v>
      </c>
      <c r="AEK100" s="127" t="s">
        <v>158</v>
      </c>
      <c r="AEL100" s="128">
        <v>0.15829833071603205</v>
      </c>
      <c r="AEM100" s="128">
        <v>0.13375796178343949</v>
      </c>
      <c r="AEN100" s="128">
        <v>0.12478260869565219</v>
      </c>
      <c r="AEO100" s="128">
        <v>0.20475000000000002</v>
      </c>
      <c r="AEP100" s="128">
        <v>0.21841269841269842</v>
      </c>
      <c r="AEQ100" s="128">
        <v>0.13377777777777777</v>
      </c>
      <c r="AER100" s="128">
        <v>0.20758620689655174</v>
      </c>
      <c r="AES100" s="128">
        <v>0.11466666666666668</v>
      </c>
      <c r="AET100" s="128">
        <v>0.11466666666666668</v>
      </c>
      <c r="AEU100" s="128">
        <v>0.11261904761904762</v>
      </c>
      <c r="AEV100" s="128">
        <v>7.4423076923076925E-2</v>
      </c>
      <c r="AEW100" s="128">
        <v>9.4864864864864867E-2</v>
      </c>
      <c r="AEX100" s="128" t="s">
        <v>158</v>
      </c>
      <c r="AEY100" s="128" t="s">
        <v>158</v>
      </c>
      <c r="AEZ100" s="128" t="s">
        <v>158</v>
      </c>
      <c r="AFA100" s="128" t="s">
        <v>158</v>
      </c>
      <c r="AFB100" s="128" t="s">
        <v>158</v>
      </c>
      <c r="AFC100" s="128" t="s">
        <v>158</v>
      </c>
      <c r="AFD100" s="128" t="s">
        <v>158</v>
      </c>
      <c r="AFE100" s="128" t="s">
        <v>158</v>
      </c>
      <c r="AFF100" s="128" t="s">
        <v>158</v>
      </c>
      <c r="AFG100" s="128" t="s">
        <v>158</v>
      </c>
      <c r="AFH100" s="128" t="s">
        <v>158</v>
      </c>
      <c r="AFI100" s="128" t="s">
        <v>158</v>
      </c>
      <c r="AFJ100" s="128" t="s">
        <v>158</v>
      </c>
      <c r="AFK100" s="128" t="s">
        <v>158</v>
      </c>
      <c r="AFL100" s="134" t="s">
        <v>158</v>
      </c>
      <c r="AFM100" s="135">
        <v>0.19697194032138179</v>
      </c>
      <c r="AFN100" s="135">
        <v>0.25609756097560976</v>
      </c>
      <c r="AFO100" s="135" t="s">
        <v>1282</v>
      </c>
      <c r="AFP100" s="135">
        <v>1.3650000000000002</v>
      </c>
      <c r="AFQ100" s="135" t="s">
        <v>1282</v>
      </c>
      <c r="AFR100" s="135" t="s">
        <v>1282</v>
      </c>
      <c r="AFS100" s="135" t="s">
        <v>1282</v>
      </c>
      <c r="AFT100" s="135">
        <v>0.14864197530864198</v>
      </c>
      <c r="AFU100" s="135">
        <v>0.1770588235294118</v>
      </c>
      <c r="AFV100" s="135">
        <v>1.1825000000000001</v>
      </c>
      <c r="AFW100" s="135">
        <v>0.11907692307692307</v>
      </c>
      <c r="AFX100" s="135">
        <v>0.27</v>
      </c>
      <c r="AFY100" s="135" t="s">
        <v>158</v>
      </c>
      <c r="AFZ100" s="135" t="s">
        <v>158</v>
      </c>
      <c r="AGA100" s="135" t="s">
        <v>158</v>
      </c>
      <c r="AGB100" s="135" t="s">
        <v>158</v>
      </c>
      <c r="AGC100" s="135" t="s">
        <v>158</v>
      </c>
      <c r="AGD100" s="135" t="s">
        <v>158</v>
      </c>
      <c r="AGE100" s="135" t="s">
        <v>158</v>
      </c>
      <c r="AGF100" s="135" t="s">
        <v>158</v>
      </c>
      <c r="AGG100" s="135" t="s">
        <v>158</v>
      </c>
      <c r="AGH100" s="135" t="s">
        <v>158</v>
      </c>
      <c r="AGI100" s="135" t="s">
        <v>158</v>
      </c>
      <c r="AGJ100" s="135" t="s">
        <v>158</v>
      </c>
      <c r="AGK100" s="135" t="s">
        <v>158</v>
      </c>
      <c r="AGL100" s="135" t="s">
        <v>158</v>
      </c>
    </row>
    <row r="101" spans="1:870" x14ac:dyDescent="0.2">
      <c r="A101" s="7">
        <v>99</v>
      </c>
      <c r="B101" s="1" t="s">
        <v>502</v>
      </c>
      <c r="C101" s="1" t="s">
        <v>503</v>
      </c>
      <c r="D101" s="94">
        <v>7.3333333333333334E-2</v>
      </c>
      <c r="E101" s="95">
        <v>7.4999999999999997E-2</v>
      </c>
      <c r="F101" s="57">
        <v>0.89999999999999991</v>
      </c>
      <c r="G101" s="58" t="s">
        <v>159</v>
      </c>
      <c r="H101" s="58">
        <v>0.89999999999999991</v>
      </c>
      <c r="I101" s="226" t="s">
        <v>5</v>
      </c>
      <c r="J101" s="58" t="s">
        <v>159</v>
      </c>
      <c r="K101" s="58" t="s">
        <v>1280</v>
      </c>
      <c r="L101" s="226" t="s">
        <v>5</v>
      </c>
      <c r="M101" s="151">
        <v>0.8999999999999998</v>
      </c>
      <c r="N101" s="124">
        <v>0.8999999999999998</v>
      </c>
      <c r="O101" s="124">
        <v>0.8999999999999998</v>
      </c>
      <c r="P101" s="124">
        <v>0.8999999999999998</v>
      </c>
      <c r="Q101" s="124">
        <v>0.8999999999999998</v>
      </c>
      <c r="R101" s="124">
        <v>0.88000000000000023</v>
      </c>
      <c r="S101" s="124">
        <v>0.86</v>
      </c>
      <c r="T101" s="124">
        <v>0.84000000000000008</v>
      </c>
      <c r="U101" s="124">
        <v>0.82</v>
      </c>
      <c r="V101" s="124">
        <v>0.8</v>
      </c>
      <c r="W101" s="124">
        <v>0.4</v>
      </c>
      <c r="X101" s="124" t="s">
        <v>1332</v>
      </c>
      <c r="Y101" s="124" t="s">
        <v>5</v>
      </c>
      <c r="Z101" s="124" t="s">
        <v>5</v>
      </c>
      <c r="AA101" s="124" t="s">
        <v>5</v>
      </c>
      <c r="AB101" s="124" t="s">
        <v>5</v>
      </c>
      <c r="AC101" s="124" t="s">
        <v>5</v>
      </c>
      <c r="AD101" s="124" t="s">
        <v>5</v>
      </c>
      <c r="AE101" s="124" t="s">
        <v>5</v>
      </c>
      <c r="AF101" s="124" t="s">
        <v>5</v>
      </c>
      <c r="AG101" s="124" t="s">
        <v>5</v>
      </c>
      <c r="AH101" s="124" t="s">
        <v>5</v>
      </c>
      <c r="AI101" s="124" t="s">
        <v>5</v>
      </c>
      <c r="AJ101" s="124" t="s">
        <v>5</v>
      </c>
      <c r="AK101" s="124" t="s">
        <v>5</v>
      </c>
      <c r="AL101" s="124" t="s">
        <v>5</v>
      </c>
      <c r="AM101" s="124" t="s">
        <v>5</v>
      </c>
      <c r="AN101" s="124" t="s">
        <v>5</v>
      </c>
      <c r="AO101" s="136" t="s">
        <v>5</v>
      </c>
      <c r="AP101" s="136" t="s">
        <v>5</v>
      </c>
      <c r="AQ101" s="136" t="s">
        <v>5</v>
      </c>
      <c r="AR101" s="136" t="s">
        <v>5</v>
      </c>
      <c r="AS101" s="137" t="s">
        <v>5</v>
      </c>
      <c r="AT101" s="137" t="s">
        <v>5</v>
      </c>
      <c r="AU101" s="137" t="s">
        <v>5</v>
      </c>
      <c r="AV101" s="137" t="s">
        <v>5</v>
      </c>
      <c r="AW101" s="137" t="s">
        <v>5</v>
      </c>
      <c r="AX101" s="137" t="s">
        <v>5</v>
      </c>
      <c r="AY101" s="137" t="s">
        <v>5</v>
      </c>
      <c r="AZ101" s="137" t="s">
        <v>5</v>
      </c>
      <c r="BA101" s="137" t="s">
        <v>5</v>
      </c>
      <c r="BB101" s="137" t="s">
        <v>5</v>
      </c>
      <c r="BC101" s="137" t="s">
        <v>5</v>
      </c>
      <c r="BD101" s="137" t="s">
        <v>5</v>
      </c>
      <c r="BE101" s="137" t="s">
        <v>5</v>
      </c>
      <c r="BF101" s="137" t="s">
        <v>5</v>
      </c>
      <c r="BG101" s="137" t="s">
        <v>5</v>
      </c>
      <c r="BH101" s="137" t="s">
        <v>5</v>
      </c>
      <c r="BI101" s="137" t="s">
        <v>5</v>
      </c>
      <c r="BJ101" s="137" t="s">
        <v>5</v>
      </c>
      <c r="BK101" s="137" t="s">
        <v>5</v>
      </c>
      <c r="BL101" s="140" t="s">
        <v>5</v>
      </c>
      <c r="BM101" s="126">
        <v>0</v>
      </c>
      <c r="BN101" s="125">
        <v>0</v>
      </c>
      <c r="BO101" s="125">
        <v>0</v>
      </c>
      <c r="BP101" s="125">
        <v>0</v>
      </c>
      <c r="BQ101" s="125">
        <v>2.2727272727272263E-2</v>
      </c>
      <c r="BR101" s="125">
        <v>2.3255813953488635E-2</v>
      </c>
      <c r="BS101" s="125">
        <v>2.3809523809523725E-2</v>
      </c>
      <c r="BT101" s="125">
        <v>2.4390243902439268E-2</v>
      </c>
      <c r="BU101" s="125">
        <v>2.4999999999999911E-2</v>
      </c>
      <c r="BV101" s="125">
        <v>1</v>
      </c>
      <c r="BW101" s="125" t="s">
        <v>158</v>
      </c>
      <c r="BX101" s="125" t="s">
        <v>158</v>
      </c>
      <c r="BY101" s="125" t="s">
        <v>158</v>
      </c>
      <c r="BZ101" s="125" t="s">
        <v>158</v>
      </c>
      <c r="CA101" s="125" t="s">
        <v>158</v>
      </c>
      <c r="CB101" s="125" t="s">
        <v>158</v>
      </c>
      <c r="CC101" s="125" t="s">
        <v>158</v>
      </c>
      <c r="CD101" s="125" t="s">
        <v>158</v>
      </c>
      <c r="CE101" s="125" t="s">
        <v>158</v>
      </c>
      <c r="CF101" s="125" t="s">
        <v>158</v>
      </c>
      <c r="CG101" s="125" t="s">
        <v>158</v>
      </c>
      <c r="CH101" s="125" t="s">
        <v>158</v>
      </c>
      <c r="CI101" s="125" t="s">
        <v>158</v>
      </c>
      <c r="CJ101" s="125" t="s">
        <v>158</v>
      </c>
      <c r="CK101" s="125" t="s">
        <v>158</v>
      </c>
      <c r="CL101" s="125" t="s">
        <v>158</v>
      </c>
      <c r="CM101" s="125" t="s">
        <v>158</v>
      </c>
      <c r="CN101" s="125" t="s">
        <v>158</v>
      </c>
      <c r="CO101" s="125" t="s">
        <v>158</v>
      </c>
      <c r="CP101" s="125" t="s">
        <v>158</v>
      </c>
      <c r="CQ101" s="125" t="s">
        <v>158</v>
      </c>
      <c r="CR101" s="125" t="s">
        <v>158</v>
      </c>
      <c r="CS101" s="125" t="s">
        <v>158</v>
      </c>
      <c r="CT101" s="125" t="s">
        <v>158</v>
      </c>
      <c r="CU101" s="125" t="s">
        <v>158</v>
      </c>
      <c r="CV101" s="125" t="s">
        <v>158</v>
      </c>
      <c r="CW101" s="125" t="s">
        <v>158</v>
      </c>
      <c r="CX101" s="125" t="s">
        <v>158</v>
      </c>
      <c r="CY101" s="125" t="s">
        <v>158</v>
      </c>
      <c r="CZ101" s="125" t="s">
        <v>158</v>
      </c>
      <c r="DA101" s="125" t="s">
        <v>158</v>
      </c>
      <c r="DB101" s="125" t="s">
        <v>158</v>
      </c>
      <c r="DC101" s="125" t="s">
        <v>158</v>
      </c>
      <c r="DD101" s="125" t="s">
        <v>158</v>
      </c>
      <c r="DE101" s="125" t="s">
        <v>158</v>
      </c>
      <c r="DF101" s="125" t="s">
        <v>158</v>
      </c>
      <c r="DG101" s="125" t="s">
        <v>158</v>
      </c>
      <c r="DH101" s="125" t="s">
        <v>158</v>
      </c>
      <c r="DI101" s="125" t="s">
        <v>158</v>
      </c>
      <c r="DJ101" s="125" t="s">
        <v>158</v>
      </c>
      <c r="DK101" s="125" t="s">
        <v>158</v>
      </c>
      <c r="DL101" s="127">
        <v>6.5734696815854823E-2</v>
      </c>
      <c r="DM101" s="128">
        <v>5.8102001291155572E-2</v>
      </c>
      <c r="DN101" s="128">
        <v>6.0524546065904496E-2</v>
      </c>
      <c r="DO101" s="128">
        <v>6.0769750168804849E-2</v>
      </c>
      <c r="DP101" s="128">
        <v>6.211180124223601E-2</v>
      </c>
      <c r="DQ101" s="128">
        <v>6.9236821400472076E-2</v>
      </c>
      <c r="DR101" s="128">
        <v>6.8253968253968261E-2</v>
      </c>
      <c r="DS101" s="128">
        <v>6.5166795965865013E-2</v>
      </c>
      <c r="DT101" s="128">
        <v>6.59694288012872E-2</v>
      </c>
      <c r="DU101" s="128">
        <v>6.3441712926249019E-2</v>
      </c>
      <c r="DV101" s="128" t="s">
        <v>158</v>
      </c>
      <c r="DW101" s="128" t="s">
        <v>158</v>
      </c>
      <c r="DX101" s="128" t="s">
        <v>158</v>
      </c>
      <c r="DY101" s="128" t="s">
        <v>158</v>
      </c>
      <c r="DZ101" s="128" t="s">
        <v>158</v>
      </c>
      <c r="EA101" s="128" t="s">
        <v>158</v>
      </c>
      <c r="EB101" s="128" t="s">
        <v>158</v>
      </c>
      <c r="EC101" s="128" t="s">
        <v>158</v>
      </c>
      <c r="ED101" s="128" t="s">
        <v>158</v>
      </c>
      <c r="EE101" s="128" t="s">
        <v>158</v>
      </c>
      <c r="EF101" s="128" t="s">
        <v>158</v>
      </c>
      <c r="EG101" s="128" t="s">
        <v>158</v>
      </c>
      <c r="EH101" s="128" t="s">
        <v>158</v>
      </c>
      <c r="EI101" s="128" t="s">
        <v>158</v>
      </c>
      <c r="EJ101" s="128" t="s">
        <v>158</v>
      </c>
      <c r="EK101" s="128" t="s">
        <v>158</v>
      </c>
      <c r="EL101" s="128" t="s">
        <v>158</v>
      </c>
      <c r="EM101" s="127">
        <v>7.2679231021433935E-2</v>
      </c>
      <c r="EN101" s="128">
        <v>6.4571453072074944E-2</v>
      </c>
      <c r="EO101" s="128">
        <v>7.7452667814113585E-2</v>
      </c>
      <c r="EP101" s="128">
        <v>6.6225165562913899E-2</v>
      </c>
      <c r="EQ101" s="128">
        <v>6.9124423963133633E-2</v>
      </c>
      <c r="ER101" s="128">
        <v>7.2547403132728783E-2</v>
      </c>
      <c r="ES101" s="128">
        <v>7.312925170068027E-2</v>
      </c>
      <c r="ET101" s="128">
        <v>7.0528967254408062E-2</v>
      </c>
      <c r="EU101" s="128">
        <v>7.2310405643738973E-2</v>
      </c>
      <c r="EV101" s="128">
        <v>7.4976569821930655E-2</v>
      </c>
      <c r="EW101" s="128" t="s">
        <v>158</v>
      </c>
      <c r="EX101" s="128" t="s">
        <v>158</v>
      </c>
      <c r="EY101" s="128" t="s">
        <v>158</v>
      </c>
      <c r="EZ101" s="128" t="s">
        <v>158</v>
      </c>
      <c r="FA101" s="128" t="s">
        <v>158</v>
      </c>
      <c r="FB101" s="128" t="s">
        <v>158</v>
      </c>
      <c r="FC101" s="128" t="s">
        <v>158</v>
      </c>
      <c r="FD101" s="128" t="s">
        <v>158</v>
      </c>
      <c r="FE101" s="128" t="s">
        <v>158</v>
      </c>
      <c r="FF101" s="128" t="s">
        <v>158</v>
      </c>
      <c r="FG101" s="128" t="s">
        <v>158</v>
      </c>
      <c r="FH101" s="128" t="s">
        <v>158</v>
      </c>
      <c r="FI101" s="128" t="s">
        <v>158</v>
      </c>
      <c r="FJ101" s="128" t="s">
        <v>158</v>
      </c>
      <c r="FK101" s="128" t="s">
        <v>158</v>
      </c>
      <c r="FL101" s="128" t="s">
        <v>158</v>
      </c>
      <c r="FM101" s="128" t="s">
        <v>158</v>
      </c>
      <c r="FN101" s="127">
        <v>8.9896615668454929E-2</v>
      </c>
      <c r="FO101" s="128">
        <v>7.3051948051948035E-2</v>
      </c>
      <c r="FP101" s="128">
        <v>0.1339285714285714</v>
      </c>
      <c r="FQ101" s="128">
        <v>7.1713147410358544E-2</v>
      </c>
      <c r="FR101" s="128">
        <v>8.0357142857142849E-2</v>
      </c>
      <c r="FS101" s="128">
        <v>7.8571428571428598E-2</v>
      </c>
      <c r="FT101" s="128">
        <v>8.4148727984344418E-2</v>
      </c>
      <c r="FU101" s="128">
        <v>7.6086956521739149E-2</v>
      </c>
      <c r="FV101" s="128">
        <v>7.8020932445290195E-2</v>
      </c>
      <c r="FW101" s="128">
        <v>8.0240722166499495E-2</v>
      </c>
      <c r="FX101" s="128" t="s">
        <v>158</v>
      </c>
      <c r="FY101" s="128" t="s">
        <v>158</v>
      </c>
      <c r="FZ101" s="128" t="s">
        <v>158</v>
      </c>
      <c r="GA101" s="128" t="s">
        <v>158</v>
      </c>
      <c r="GB101" s="128" t="s">
        <v>158</v>
      </c>
      <c r="GC101" s="128" t="s">
        <v>158</v>
      </c>
      <c r="GD101" s="128" t="s">
        <v>158</v>
      </c>
      <c r="GE101" s="128" t="s">
        <v>158</v>
      </c>
      <c r="GF101" s="128" t="s">
        <v>158</v>
      </c>
      <c r="GG101" s="128" t="s">
        <v>158</v>
      </c>
      <c r="GH101" s="128" t="s">
        <v>158</v>
      </c>
      <c r="GI101" s="128" t="s">
        <v>158</v>
      </c>
      <c r="GJ101" s="128" t="s">
        <v>158</v>
      </c>
      <c r="GK101" s="128" t="s">
        <v>158</v>
      </c>
      <c r="GL101" s="128" t="s">
        <v>158</v>
      </c>
      <c r="GM101" s="128" t="s">
        <v>158</v>
      </c>
      <c r="GN101" s="128" t="s">
        <v>158</v>
      </c>
      <c r="GO101" s="109" t="s">
        <v>158</v>
      </c>
      <c r="GP101" s="129">
        <v>0.98</v>
      </c>
      <c r="GQ101" s="129">
        <v>0.93</v>
      </c>
      <c r="GR101" s="129">
        <v>0.96</v>
      </c>
      <c r="GS101" s="129">
        <v>0.94</v>
      </c>
      <c r="GT101" s="129">
        <v>0.94</v>
      </c>
      <c r="GU101" s="129">
        <v>0.95</v>
      </c>
      <c r="GV101" s="129">
        <v>0.93</v>
      </c>
      <c r="GW101" s="129">
        <v>0.91</v>
      </c>
      <c r="GX101" s="129">
        <v>0.85</v>
      </c>
      <c r="GY101" s="129">
        <v>0.86</v>
      </c>
      <c r="GZ101" s="129">
        <v>0.88</v>
      </c>
      <c r="HA101" s="129">
        <v>0.91</v>
      </c>
      <c r="HB101" s="129" t="s">
        <v>158</v>
      </c>
      <c r="HC101" s="129" t="s">
        <v>158</v>
      </c>
      <c r="HD101" s="129" t="s">
        <v>158</v>
      </c>
      <c r="HE101" s="129" t="s">
        <v>158</v>
      </c>
      <c r="HF101" s="231" t="s">
        <v>158</v>
      </c>
      <c r="HG101" s="231" t="s">
        <v>158</v>
      </c>
      <c r="HH101" s="231" t="s">
        <v>158</v>
      </c>
      <c r="HI101" s="231" t="s">
        <v>158</v>
      </c>
      <c r="HJ101" s="231" t="s">
        <v>158</v>
      </c>
      <c r="HK101" s="231" t="s">
        <v>158</v>
      </c>
      <c r="HL101" s="231" t="s">
        <v>158</v>
      </c>
      <c r="HM101" s="231" t="s">
        <v>158</v>
      </c>
      <c r="HN101" s="231" t="s">
        <v>158</v>
      </c>
      <c r="HO101" s="231" t="s">
        <v>158</v>
      </c>
      <c r="HP101" s="232" t="s">
        <v>158</v>
      </c>
      <c r="HQ101" s="131">
        <v>12.571428571428571</v>
      </c>
      <c r="HR101" s="131">
        <v>7.2258064516129021</v>
      </c>
      <c r="HS101" s="131">
        <v>13.072916666666668</v>
      </c>
      <c r="HT101" s="131">
        <v>11.914893617021276</v>
      </c>
      <c r="HU101" s="131">
        <v>11.914893617021276</v>
      </c>
      <c r="HV101" s="131">
        <v>10.757894736842106</v>
      </c>
      <c r="HW101" s="131">
        <v>11.870967741935482</v>
      </c>
      <c r="HX101" s="131">
        <v>11.549450549450549</v>
      </c>
      <c r="HY101" s="131">
        <v>11.729411764705883</v>
      </c>
      <c r="HZ101" s="131" t="s">
        <v>158</v>
      </c>
      <c r="IA101" s="131" t="s">
        <v>158</v>
      </c>
      <c r="IB101" s="131" t="s">
        <v>158</v>
      </c>
      <c r="IC101" s="131" t="s">
        <v>158</v>
      </c>
      <c r="ID101" s="131" t="s">
        <v>158</v>
      </c>
      <c r="IE101" s="131" t="s">
        <v>158</v>
      </c>
      <c r="IF101" s="131" t="s">
        <v>158</v>
      </c>
      <c r="IG101" s="131" t="s">
        <v>158</v>
      </c>
      <c r="IH101" s="131" t="s">
        <v>158</v>
      </c>
      <c r="II101" s="131" t="s">
        <v>158</v>
      </c>
      <c r="IJ101" s="131" t="s">
        <v>158</v>
      </c>
      <c r="IK101" s="131" t="s">
        <v>158</v>
      </c>
      <c r="IL101" s="131" t="s">
        <v>158</v>
      </c>
      <c r="IM101" s="131" t="s">
        <v>158</v>
      </c>
      <c r="IN101" s="131" t="s">
        <v>158</v>
      </c>
      <c r="IO101" s="131" t="s">
        <v>158</v>
      </c>
      <c r="IP101" s="131" t="s">
        <v>158</v>
      </c>
      <c r="IQ101" s="130" t="s">
        <v>158</v>
      </c>
      <c r="IR101" s="131">
        <v>14.222497764045816</v>
      </c>
      <c r="IS101" s="131">
        <v>12.494623655913976</v>
      </c>
      <c r="IT101" s="131">
        <v>14.15625</v>
      </c>
      <c r="IU101" s="131">
        <v>13.851063829787234</v>
      </c>
      <c r="IV101" s="131">
        <v>12.904255319148938</v>
      </c>
      <c r="IW101" s="131">
        <v>12.378947368421054</v>
      </c>
      <c r="IX101" s="131">
        <v>12.806451612903226</v>
      </c>
      <c r="IY101" s="131">
        <v>12.461538461538462</v>
      </c>
      <c r="IZ101" s="131">
        <v>12.552941176470588</v>
      </c>
      <c r="JA101" s="131" t="s">
        <v>158</v>
      </c>
      <c r="JB101" s="131" t="s">
        <v>158</v>
      </c>
      <c r="JC101" s="131" t="s">
        <v>158</v>
      </c>
      <c r="JD101" s="131" t="s">
        <v>158</v>
      </c>
      <c r="JE101" s="131" t="s">
        <v>158</v>
      </c>
      <c r="JF101" s="131" t="s">
        <v>158</v>
      </c>
      <c r="JG101" s="131" t="s">
        <v>158</v>
      </c>
      <c r="JH101" s="131" t="s">
        <v>158</v>
      </c>
      <c r="JI101" s="131" t="s">
        <v>158</v>
      </c>
      <c r="JJ101" s="131" t="s">
        <v>158</v>
      </c>
      <c r="JK101" s="131" t="s">
        <v>158</v>
      </c>
      <c r="JL101" s="131" t="s">
        <v>158</v>
      </c>
      <c r="JM101" s="131" t="s">
        <v>158</v>
      </c>
      <c r="JN101" s="131" t="s">
        <v>158</v>
      </c>
      <c r="JO101" s="131" t="s">
        <v>158</v>
      </c>
      <c r="JP101" s="131" t="s">
        <v>158</v>
      </c>
      <c r="JQ101" s="131" t="s">
        <v>158</v>
      </c>
      <c r="JR101" s="130" t="s">
        <v>158</v>
      </c>
      <c r="JS101" s="131">
        <v>15.806122448979592</v>
      </c>
      <c r="JT101" s="131">
        <v>15.989247311827956</v>
      </c>
      <c r="JU101" s="131">
        <v>15.427083333333334</v>
      </c>
      <c r="JV101" s="131">
        <v>15.414893617021278</v>
      </c>
      <c r="JW101" s="131">
        <v>13.521276595744682</v>
      </c>
      <c r="JX101" s="131">
        <v>13.263157894736842</v>
      </c>
      <c r="JY101" s="131">
        <v>13.86021505376344</v>
      </c>
      <c r="JZ101" s="131">
        <v>13.659340659340659</v>
      </c>
      <c r="KA101" s="131">
        <v>14.835294117647059</v>
      </c>
      <c r="KB101" s="131" t="s">
        <v>158</v>
      </c>
      <c r="KC101" s="131" t="s">
        <v>158</v>
      </c>
      <c r="KD101" s="131" t="s">
        <v>158</v>
      </c>
      <c r="KE101" s="131" t="s">
        <v>158</v>
      </c>
      <c r="KF101" s="131" t="s">
        <v>158</v>
      </c>
      <c r="KG101" s="131" t="s">
        <v>158</v>
      </c>
      <c r="KH101" s="131" t="s">
        <v>158</v>
      </c>
      <c r="KI101" s="131" t="s">
        <v>158</v>
      </c>
      <c r="KJ101" s="131" t="s">
        <v>158</v>
      </c>
      <c r="KK101" s="131" t="s">
        <v>158</v>
      </c>
      <c r="KL101" s="131" t="s">
        <v>158</v>
      </c>
      <c r="KM101" s="131" t="s">
        <v>158</v>
      </c>
      <c r="KN101" s="131" t="s">
        <v>158</v>
      </c>
      <c r="KO101" s="131" t="s">
        <v>158</v>
      </c>
      <c r="KP101" s="131" t="s">
        <v>158</v>
      </c>
      <c r="KQ101" s="131" t="s">
        <v>158</v>
      </c>
      <c r="KR101" s="131" t="s">
        <v>158</v>
      </c>
      <c r="KS101" s="116" t="s">
        <v>158</v>
      </c>
      <c r="KT101" s="132">
        <v>1.0438364105699893</v>
      </c>
      <c r="KU101" s="132">
        <v>0.84615384615384615</v>
      </c>
      <c r="KV101" s="132">
        <v>0.82352941176470584</v>
      </c>
      <c r="KW101" s="132">
        <v>0.80434782608695654</v>
      </c>
      <c r="KX101" s="132">
        <v>0.82051282051282048</v>
      </c>
      <c r="KY101" s="132">
        <v>0.82857142857142863</v>
      </c>
      <c r="KZ101" s="132">
        <v>0.8125</v>
      </c>
      <c r="LA101" s="132">
        <v>0.8571428571428571</v>
      </c>
      <c r="LB101" s="132">
        <v>0.86363636363636365</v>
      </c>
      <c r="LC101" s="132">
        <v>0.875</v>
      </c>
      <c r="LD101" s="132">
        <v>0.84615384615384615</v>
      </c>
      <c r="LE101" s="132">
        <v>1.1428571428571428</v>
      </c>
      <c r="LF101" s="132" t="s">
        <v>158</v>
      </c>
      <c r="LG101" s="132" t="s">
        <v>158</v>
      </c>
      <c r="LH101" s="132" t="s">
        <v>158</v>
      </c>
      <c r="LI101" s="132" t="s">
        <v>158</v>
      </c>
      <c r="LJ101" s="132" t="s">
        <v>158</v>
      </c>
      <c r="LK101" s="132" t="s">
        <v>158</v>
      </c>
      <c r="LL101" s="132" t="s">
        <v>158</v>
      </c>
      <c r="LM101" s="132" t="s">
        <v>158</v>
      </c>
      <c r="LN101" s="132" t="s">
        <v>158</v>
      </c>
      <c r="LO101" s="132" t="s">
        <v>158</v>
      </c>
      <c r="LP101" s="132" t="s">
        <v>158</v>
      </c>
      <c r="LQ101" s="132" t="s">
        <v>158</v>
      </c>
      <c r="LR101" s="132" t="s">
        <v>158</v>
      </c>
      <c r="LS101" s="132" t="s">
        <v>158</v>
      </c>
      <c r="LT101" s="130" t="s">
        <v>158</v>
      </c>
      <c r="LU101" s="131">
        <v>11.802615692695214</v>
      </c>
      <c r="LV101" s="131">
        <v>7.9418181818181814</v>
      </c>
      <c r="LW101" s="131">
        <v>15.239285714285716</v>
      </c>
      <c r="LX101" s="131">
        <v>13.924324324324322</v>
      </c>
      <c r="LY101" s="131">
        <v>13.65</v>
      </c>
      <c r="LZ101" s="131">
        <v>12.334482758620689</v>
      </c>
      <c r="MA101" s="131">
        <v>13.587692307692306</v>
      </c>
      <c r="MB101" s="131">
        <v>12.261666666666667</v>
      </c>
      <c r="MC101" s="131">
        <v>11.544210526315791</v>
      </c>
      <c r="MD101" s="131" t="s">
        <v>158</v>
      </c>
      <c r="ME101" s="131" t="s">
        <v>158</v>
      </c>
      <c r="MF101" s="131" t="s">
        <v>158</v>
      </c>
      <c r="MG101" s="131" t="s">
        <v>158</v>
      </c>
      <c r="MH101" s="131" t="s">
        <v>158</v>
      </c>
      <c r="MI101" s="131" t="s">
        <v>158</v>
      </c>
      <c r="MJ101" s="131" t="s">
        <v>158</v>
      </c>
      <c r="MK101" s="131" t="s">
        <v>158</v>
      </c>
      <c r="ML101" s="131" t="s">
        <v>158</v>
      </c>
      <c r="MM101" s="131" t="s">
        <v>158</v>
      </c>
      <c r="MN101" s="131" t="s">
        <v>158</v>
      </c>
      <c r="MO101" s="131" t="s">
        <v>158</v>
      </c>
      <c r="MP101" s="131" t="s">
        <v>158</v>
      </c>
      <c r="MQ101" s="131" t="s">
        <v>158</v>
      </c>
      <c r="MR101" s="131" t="s">
        <v>158</v>
      </c>
      <c r="MS101" s="131" t="s">
        <v>158</v>
      </c>
      <c r="MT101" s="131" t="s">
        <v>158</v>
      </c>
      <c r="MU101" s="130" t="s">
        <v>158</v>
      </c>
      <c r="MV101" s="131">
        <v>13.352712807894866</v>
      </c>
      <c r="MW101" s="131">
        <v>13.732727272727272</v>
      </c>
      <c r="MX101" s="131">
        <v>16.502142857142857</v>
      </c>
      <c r="MY101" s="131">
        <v>16.187027027027025</v>
      </c>
      <c r="MZ101" s="131">
        <v>14.783437500000002</v>
      </c>
      <c r="NA101" s="131">
        <v>14.193103448275862</v>
      </c>
      <c r="NB101" s="131">
        <v>14.658461538461539</v>
      </c>
      <c r="NC101" s="131">
        <v>13.23</v>
      </c>
      <c r="ND101" s="131">
        <v>12.354736842105263</v>
      </c>
      <c r="NE101" s="131" t="s">
        <v>158</v>
      </c>
      <c r="NF101" s="131" t="s">
        <v>158</v>
      </c>
      <c r="NG101" s="131" t="s">
        <v>158</v>
      </c>
      <c r="NH101" s="131" t="s">
        <v>158</v>
      </c>
      <c r="NI101" s="131" t="s">
        <v>158</v>
      </c>
      <c r="NJ101" s="131" t="s">
        <v>158</v>
      </c>
      <c r="NK101" s="131" t="s">
        <v>158</v>
      </c>
      <c r="NL101" s="131" t="s">
        <v>158</v>
      </c>
      <c r="NM101" s="131" t="s">
        <v>158</v>
      </c>
      <c r="NN101" s="131" t="s">
        <v>158</v>
      </c>
      <c r="NO101" s="131" t="s">
        <v>158</v>
      </c>
      <c r="NP101" s="131" t="s">
        <v>158</v>
      </c>
      <c r="NQ101" s="131" t="s">
        <v>158</v>
      </c>
      <c r="NR101" s="131" t="s">
        <v>158</v>
      </c>
      <c r="NS101" s="131" t="s">
        <v>158</v>
      </c>
      <c r="NT101" s="131" t="s">
        <v>158</v>
      </c>
      <c r="NU101" s="131" t="s">
        <v>158</v>
      </c>
      <c r="NV101" s="130" t="s">
        <v>158</v>
      </c>
      <c r="NW101" s="131">
        <v>14.839490022715005</v>
      </c>
      <c r="NX101" s="131">
        <v>17.573636363636364</v>
      </c>
      <c r="NY101" s="131">
        <v>17.98357142857143</v>
      </c>
      <c r="NZ101" s="131">
        <v>18.014594594594595</v>
      </c>
      <c r="OA101" s="131">
        <v>15.490312500000002</v>
      </c>
      <c r="OB101" s="131">
        <v>15.206896551724137</v>
      </c>
      <c r="OC101" s="131">
        <v>15.864615384615385</v>
      </c>
      <c r="OD101" s="131">
        <v>14.501666666666667</v>
      </c>
      <c r="OE101" s="131">
        <v>14.601052631578947</v>
      </c>
      <c r="OF101" s="131" t="s">
        <v>158</v>
      </c>
      <c r="OG101" s="131" t="s">
        <v>158</v>
      </c>
      <c r="OH101" s="131" t="s">
        <v>158</v>
      </c>
      <c r="OI101" s="131" t="s">
        <v>158</v>
      </c>
      <c r="OJ101" s="131" t="s">
        <v>158</v>
      </c>
      <c r="OK101" s="131" t="s">
        <v>158</v>
      </c>
      <c r="OL101" s="131" t="s">
        <v>158</v>
      </c>
      <c r="OM101" s="131" t="s">
        <v>158</v>
      </c>
      <c r="ON101" s="131" t="s">
        <v>158</v>
      </c>
      <c r="OO101" s="131" t="s">
        <v>158</v>
      </c>
      <c r="OP101" s="131" t="s">
        <v>158</v>
      </c>
      <c r="OQ101" s="131" t="s">
        <v>158</v>
      </c>
      <c r="OR101" s="131" t="s">
        <v>158</v>
      </c>
      <c r="OS101" s="131" t="s">
        <v>158</v>
      </c>
      <c r="OT101" s="131" t="s">
        <v>158</v>
      </c>
      <c r="OU101" s="131" t="s">
        <v>158</v>
      </c>
      <c r="OV101" s="131" t="s">
        <v>158</v>
      </c>
      <c r="OW101" s="378" t="s">
        <v>158</v>
      </c>
      <c r="OX101" s="132">
        <v>1.5936675677299326</v>
      </c>
      <c r="OY101" s="132">
        <v>1.0769230769230769</v>
      </c>
      <c r="OZ101" s="132">
        <v>0.94117647058823528</v>
      </c>
      <c r="PA101" s="132">
        <v>0.89130434782608692</v>
      </c>
      <c r="PB101" s="132">
        <v>0.94871794871794868</v>
      </c>
      <c r="PC101" s="132">
        <v>0.8571428571428571</v>
      </c>
      <c r="PD101" s="132">
        <v>0.84375</v>
      </c>
      <c r="PE101" s="132">
        <v>0.6785714285714286</v>
      </c>
      <c r="PF101" s="132">
        <v>0.81818181818181823</v>
      </c>
      <c r="PG101" s="132">
        <v>0.8125</v>
      </c>
      <c r="PH101" s="132">
        <v>0.69230769230769229</v>
      </c>
      <c r="PI101" s="132">
        <v>1.1428571428571428</v>
      </c>
      <c r="PJ101" s="132" t="s">
        <v>158</v>
      </c>
      <c r="PK101" s="132" t="s">
        <v>158</v>
      </c>
      <c r="PL101" s="132" t="s">
        <v>158</v>
      </c>
      <c r="PM101" s="132" t="s">
        <v>158</v>
      </c>
      <c r="PN101" s="132" t="s">
        <v>158</v>
      </c>
      <c r="PO101" s="132" t="s">
        <v>158</v>
      </c>
      <c r="PP101" s="132" t="s">
        <v>158</v>
      </c>
      <c r="PQ101" s="132" t="s">
        <v>158</v>
      </c>
      <c r="PR101" s="132" t="s">
        <v>158</v>
      </c>
      <c r="PS101" s="132" t="s">
        <v>158</v>
      </c>
      <c r="PT101" s="132" t="s">
        <v>158</v>
      </c>
      <c r="PU101" s="132" t="s">
        <v>158</v>
      </c>
      <c r="PV101" s="132" t="s">
        <v>158</v>
      </c>
      <c r="PW101" s="132" t="s">
        <v>158</v>
      </c>
      <c r="PX101" s="130" t="s">
        <v>158</v>
      </c>
      <c r="PY101" s="131">
        <v>7.7305959219267883</v>
      </c>
      <c r="PZ101" s="131">
        <v>6.24</v>
      </c>
      <c r="QA101" s="131">
        <v>13.334375000000001</v>
      </c>
      <c r="QB101" s="131">
        <v>12.565853658536586</v>
      </c>
      <c r="QC101" s="131">
        <v>11.805405405405406</v>
      </c>
      <c r="QD101" s="131">
        <v>11.923333333333336</v>
      </c>
      <c r="QE101" s="131">
        <v>13.084444444444443</v>
      </c>
      <c r="QF101" s="131">
        <v>15.488421052631578</v>
      </c>
      <c r="QG101" s="131">
        <v>12.185555555555556</v>
      </c>
      <c r="QH101" s="131" t="s">
        <v>158</v>
      </c>
      <c r="QI101" s="131" t="s">
        <v>158</v>
      </c>
      <c r="QJ101" s="131" t="s">
        <v>158</v>
      </c>
      <c r="QK101" s="131" t="s">
        <v>158</v>
      </c>
      <c r="QL101" s="131" t="s">
        <v>158</v>
      </c>
      <c r="QM101" s="131" t="s">
        <v>158</v>
      </c>
      <c r="QN101" s="131" t="s">
        <v>158</v>
      </c>
      <c r="QO101" s="131" t="s">
        <v>158</v>
      </c>
      <c r="QP101" s="131" t="s">
        <v>158</v>
      </c>
      <c r="QQ101" s="131" t="s">
        <v>158</v>
      </c>
      <c r="QR101" s="131" t="s">
        <v>158</v>
      </c>
      <c r="QS101" s="131" t="s">
        <v>158</v>
      </c>
      <c r="QT101" s="131" t="s">
        <v>158</v>
      </c>
      <c r="QU101" s="131" t="s">
        <v>158</v>
      </c>
      <c r="QV101" s="131" t="s">
        <v>158</v>
      </c>
      <c r="QW101" s="131" t="s">
        <v>158</v>
      </c>
      <c r="QX101" s="131" t="s">
        <v>158</v>
      </c>
      <c r="QY101" s="130" t="s">
        <v>158</v>
      </c>
      <c r="QZ101" s="131">
        <v>8.7458941193229336</v>
      </c>
      <c r="RA101" s="131">
        <v>10.79</v>
      </c>
      <c r="RB101" s="131">
        <v>14.439375</v>
      </c>
      <c r="RC101" s="131">
        <v>14.60780487804878</v>
      </c>
      <c r="RD101" s="131">
        <v>12.785675675675677</v>
      </c>
      <c r="RE101" s="131">
        <v>13.72</v>
      </c>
      <c r="RF101" s="131">
        <v>14.115555555555556</v>
      </c>
      <c r="RG101" s="131">
        <v>16.71157894736842</v>
      </c>
      <c r="RH101" s="131">
        <v>13.04111111111111</v>
      </c>
      <c r="RI101" s="131" t="s">
        <v>158</v>
      </c>
      <c r="RJ101" s="131" t="s">
        <v>158</v>
      </c>
      <c r="RK101" s="131" t="s">
        <v>158</v>
      </c>
      <c r="RL101" s="131" t="s">
        <v>158</v>
      </c>
      <c r="RM101" s="131" t="s">
        <v>158</v>
      </c>
      <c r="RN101" s="131" t="s">
        <v>158</v>
      </c>
      <c r="RO101" s="131" t="s">
        <v>158</v>
      </c>
      <c r="RP101" s="131" t="s">
        <v>158</v>
      </c>
      <c r="RQ101" s="131" t="s">
        <v>158</v>
      </c>
      <c r="RR101" s="131" t="s">
        <v>158</v>
      </c>
      <c r="RS101" s="131" t="s">
        <v>158</v>
      </c>
      <c r="RT101" s="131" t="s">
        <v>158</v>
      </c>
      <c r="RU101" s="131" t="s">
        <v>158</v>
      </c>
      <c r="RV101" s="131" t="s">
        <v>158</v>
      </c>
      <c r="RW101" s="131" t="s">
        <v>158</v>
      </c>
      <c r="RX101" s="131" t="s">
        <v>158</v>
      </c>
      <c r="RY101" s="131" t="s">
        <v>158</v>
      </c>
      <c r="RZ101" s="130" t="s">
        <v>158</v>
      </c>
      <c r="SA101" s="131">
        <v>9.7197184115784054</v>
      </c>
      <c r="SB101" s="131">
        <v>13.807857142857143</v>
      </c>
      <c r="SC101" s="131">
        <v>15.735625000000001</v>
      </c>
      <c r="SD101" s="131">
        <v>16.257073170731708</v>
      </c>
      <c r="SE101" s="131">
        <v>13.397027027027029</v>
      </c>
      <c r="SF101" s="131">
        <v>14.700000000000001</v>
      </c>
      <c r="SG101" s="131">
        <v>15.277037037037038</v>
      </c>
      <c r="SH101" s="131">
        <v>18.317894736842103</v>
      </c>
      <c r="SI101" s="131">
        <v>15.412222222222221</v>
      </c>
      <c r="SJ101" s="131" t="s">
        <v>158</v>
      </c>
      <c r="SK101" s="131" t="s">
        <v>158</v>
      </c>
      <c r="SL101" s="131" t="s">
        <v>158</v>
      </c>
      <c r="SM101" s="131" t="s">
        <v>158</v>
      </c>
      <c r="SN101" s="131" t="s">
        <v>158</v>
      </c>
      <c r="SO101" s="131" t="s">
        <v>158</v>
      </c>
      <c r="SP101" s="131" t="s">
        <v>158</v>
      </c>
      <c r="SQ101" s="131" t="s">
        <v>158</v>
      </c>
      <c r="SR101" s="131" t="s">
        <v>158</v>
      </c>
      <c r="SS101" s="131" t="s">
        <v>158</v>
      </c>
      <c r="ST101" s="131" t="s">
        <v>158</v>
      </c>
      <c r="SU101" s="131" t="s">
        <v>158</v>
      </c>
      <c r="SV101" s="131" t="s">
        <v>158</v>
      </c>
      <c r="SW101" s="131" t="s">
        <v>158</v>
      </c>
      <c r="SX101" s="131" t="s">
        <v>158</v>
      </c>
      <c r="SY101" s="131" t="s">
        <v>158</v>
      </c>
      <c r="SZ101" s="131" t="s">
        <v>158</v>
      </c>
      <c r="TA101" s="378" t="s">
        <v>158</v>
      </c>
      <c r="TB101" s="132">
        <v>1.5936675677299326</v>
      </c>
      <c r="TC101" s="132">
        <v>1.0769230769230769</v>
      </c>
      <c r="TD101" s="132">
        <v>0.94117647058823528</v>
      </c>
      <c r="TE101" s="132">
        <v>0.89130434782608692</v>
      </c>
      <c r="TF101" s="132">
        <v>0.94871794871794868</v>
      </c>
      <c r="TG101" s="132">
        <v>0.8571428571428571</v>
      </c>
      <c r="TH101" s="132">
        <v>0.84375</v>
      </c>
      <c r="TI101" s="132">
        <v>0.6785714285714286</v>
      </c>
      <c r="TJ101" s="132">
        <v>0.81818181818181823</v>
      </c>
      <c r="TK101" s="132">
        <v>0.8125</v>
      </c>
      <c r="TL101" s="132">
        <v>0.69230769230769229</v>
      </c>
      <c r="TM101" s="132">
        <v>1.1428571428571428</v>
      </c>
      <c r="TN101" s="132" t="s">
        <v>158</v>
      </c>
      <c r="TO101" s="132" t="s">
        <v>158</v>
      </c>
      <c r="TP101" s="132" t="s">
        <v>158</v>
      </c>
      <c r="TQ101" s="132" t="s">
        <v>158</v>
      </c>
      <c r="TR101" s="132" t="s">
        <v>158</v>
      </c>
      <c r="TS101" s="132" t="s">
        <v>158</v>
      </c>
      <c r="TT101" s="132" t="s">
        <v>158</v>
      </c>
      <c r="TU101" s="132" t="s">
        <v>158</v>
      </c>
      <c r="TV101" s="132" t="s">
        <v>158</v>
      </c>
      <c r="TW101" s="132" t="s">
        <v>158</v>
      </c>
      <c r="TX101" s="132" t="s">
        <v>158</v>
      </c>
      <c r="TY101" s="132" t="s">
        <v>158</v>
      </c>
      <c r="TZ101" s="132" t="s">
        <v>158</v>
      </c>
      <c r="UA101" s="132" t="s">
        <v>158</v>
      </c>
      <c r="UB101" s="235" t="s">
        <v>158</v>
      </c>
      <c r="UC101" s="236">
        <v>10.96</v>
      </c>
      <c r="UD101" s="236">
        <v>10.92</v>
      </c>
      <c r="UE101" s="236">
        <v>10.3</v>
      </c>
      <c r="UF101" s="236">
        <v>10.55</v>
      </c>
      <c r="UG101" s="236">
        <v>10.49</v>
      </c>
      <c r="UH101" s="236">
        <v>10.31</v>
      </c>
      <c r="UI101" s="236">
        <v>9.41</v>
      </c>
      <c r="UJ101" s="236">
        <v>10.19</v>
      </c>
      <c r="UK101" s="236">
        <v>10.01</v>
      </c>
      <c r="UL101" s="236">
        <v>9.9600000000000009</v>
      </c>
      <c r="UM101" s="236">
        <v>0</v>
      </c>
      <c r="UN101" s="236">
        <v>0</v>
      </c>
      <c r="UO101" s="231" t="s">
        <v>5</v>
      </c>
      <c r="UP101" s="231" t="s">
        <v>5</v>
      </c>
      <c r="UQ101" s="231" t="s">
        <v>5</v>
      </c>
      <c r="UR101" s="231" t="s">
        <v>5</v>
      </c>
      <c r="US101" s="231" t="s">
        <v>5</v>
      </c>
      <c r="UT101" s="231" t="s">
        <v>5</v>
      </c>
      <c r="UU101" s="231" t="s">
        <v>5</v>
      </c>
      <c r="UV101" s="231" t="s">
        <v>5</v>
      </c>
      <c r="UW101" s="231" t="s">
        <v>5</v>
      </c>
      <c r="UX101" s="231" t="s">
        <v>5</v>
      </c>
      <c r="UY101" s="231" t="s">
        <v>5</v>
      </c>
      <c r="UZ101" s="231" t="s">
        <v>5</v>
      </c>
      <c r="VA101" s="231" t="s">
        <v>5</v>
      </c>
      <c r="VB101" s="231" t="s">
        <v>5</v>
      </c>
      <c r="VC101" s="130" t="s">
        <v>158</v>
      </c>
      <c r="VD101" s="131">
        <v>1.1240875912408759</v>
      </c>
      <c r="VE101" s="131">
        <v>0.61538461538461542</v>
      </c>
      <c r="VF101" s="131">
        <v>1.2184466019417475</v>
      </c>
      <c r="VG101" s="131">
        <v>1.0616113744075828</v>
      </c>
      <c r="VH101" s="131">
        <v>1.0676835081029552</v>
      </c>
      <c r="VI101" s="131">
        <v>0.99127061105722603</v>
      </c>
      <c r="VJ101" s="131">
        <v>1.1732199787460147</v>
      </c>
      <c r="VK101" s="131">
        <v>1.0314033366045143</v>
      </c>
      <c r="VL101" s="131">
        <v>0.99600399600399614</v>
      </c>
      <c r="VM101" s="131" t="s">
        <v>158</v>
      </c>
      <c r="VN101" s="131" t="s">
        <v>2188</v>
      </c>
      <c r="VO101" s="131" t="s">
        <v>2188</v>
      </c>
      <c r="VP101" s="131" t="s">
        <v>158</v>
      </c>
      <c r="VQ101" s="131" t="s">
        <v>158</v>
      </c>
      <c r="VR101" s="131" t="s">
        <v>158</v>
      </c>
      <c r="VS101" s="131" t="s">
        <v>158</v>
      </c>
      <c r="VT101" s="131" t="s">
        <v>158</v>
      </c>
      <c r="VU101" s="131" t="s">
        <v>158</v>
      </c>
      <c r="VV101" s="131" t="s">
        <v>158</v>
      </c>
      <c r="VW101" s="131" t="s">
        <v>158</v>
      </c>
      <c r="VX101" s="131" t="s">
        <v>158</v>
      </c>
      <c r="VY101" s="131" t="s">
        <v>158</v>
      </c>
      <c r="VZ101" s="131" t="s">
        <v>158</v>
      </c>
      <c r="WA101" s="131" t="s">
        <v>158</v>
      </c>
      <c r="WB101" s="131" t="s">
        <v>158</v>
      </c>
      <c r="WC101" s="131" t="s">
        <v>158</v>
      </c>
      <c r="WD101" s="130" t="s">
        <v>158</v>
      </c>
      <c r="WE101" s="131">
        <v>1.2717196905807389</v>
      </c>
      <c r="WF101" s="131">
        <v>1.0641025641025641</v>
      </c>
      <c r="WG101" s="131">
        <v>1.3194174757281552</v>
      </c>
      <c r="WH101" s="131">
        <v>1.234123222748815</v>
      </c>
      <c r="WI101" s="131">
        <v>1.1563393708293614</v>
      </c>
      <c r="WJ101" s="131">
        <v>1.1406401551891368</v>
      </c>
      <c r="WK101" s="131">
        <v>1.2656748140276302</v>
      </c>
      <c r="WL101" s="131">
        <v>1.1128557409224731</v>
      </c>
      <c r="WM101" s="131">
        <v>1.0659340659340659</v>
      </c>
      <c r="WN101" s="131" t="s">
        <v>158</v>
      </c>
      <c r="WO101" s="131" t="s">
        <v>2188</v>
      </c>
      <c r="WP101" s="131" t="s">
        <v>2188</v>
      </c>
      <c r="WQ101" s="131" t="s">
        <v>158</v>
      </c>
      <c r="WR101" s="131" t="s">
        <v>158</v>
      </c>
      <c r="WS101" s="131" t="s">
        <v>158</v>
      </c>
      <c r="WT101" s="131" t="s">
        <v>158</v>
      </c>
      <c r="WU101" s="131" t="s">
        <v>158</v>
      </c>
      <c r="WV101" s="131" t="s">
        <v>158</v>
      </c>
      <c r="WW101" s="131" t="s">
        <v>158</v>
      </c>
      <c r="WX101" s="131" t="s">
        <v>158</v>
      </c>
      <c r="WY101" s="131" t="s">
        <v>158</v>
      </c>
      <c r="WZ101" s="131" t="s">
        <v>158</v>
      </c>
      <c r="XA101" s="131" t="s">
        <v>158</v>
      </c>
      <c r="XB101" s="131" t="s">
        <v>158</v>
      </c>
      <c r="XC101" s="131" t="s">
        <v>158</v>
      </c>
      <c r="XD101" s="131" t="s">
        <v>158</v>
      </c>
      <c r="XE101" s="130" t="s">
        <v>158</v>
      </c>
      <c r="XF101" s="131">
        <v>1.4133211678832116</v>
      </c>
      <c r="XG101" s="131">
        <v>1.3617216117216118</v>
      </c>
      <c r="XH101" s="131">
        <v>1.4378640776699028</v>
      </c>
      <c r="XI101" s="131">
        <v>1.3734597156398103</v>
      </c>
      <c r="XJ101" s="131">
        <v>1.2116301239275502</v>
      </c>
      <c r="XK101" s="131">
        <v>1.2221144519883607</v>
      </c>
      <c r="XL101" s="131">
        <v>1.3698193411264612</v>
      </c>
      <c r="XM101" s="131">
        <v>1.2198233562315997</v>
      </c>
      <c r="XN101" s="131">
        <v>1.2597402597402596</v>
      </c>
      <c r="XO101" s="131" t="s">
        <v>158</v>
      </c>
      <c r="XP101" s="131" t="s">
        <v>2188</v>
      </c>
      <c r="XQ101" s="131" t="s">
        <v>2188</v>
      </c>
      <c r="XR101" s="131" t="s">
        <v>158</v>
      </c>
      <c r="XS101" s="131" t="s">
        <v>158</v>
      </c>
      <c r="XT101" s="131" t="s">
        <v>158</v>
      </c>
      <c r="XU101" s="131" t="s">
        <v>158</v>
      </c>
      <c r="XV101" s="131" t="s">
        <v>158</v>
      </c>
      <c r="XW101" s="131" t="s">
        <v>158</v>
      </c>
      <c r="XX101" s="131" t="s">
        <v>158</v>
      </c>
      <c r="XY101" s="131" t="s">
        <v>158</v>
      </c>
      <c r="XZ101" s="131" t="s">
        <v>158</v>
      </c>
      <c r="YA101" s="131" t="s">
        <v>158</v>
      </c>
      <c r="YB101" s="131" t="s">
        <v>158</v>
      </c>
      <c r="YC101" s="131" t="s">
        <v>158</v>
      </c>
      <c r="YD101" s="131" t="s">
        <v>158</v>
      </c>
      <c r="YE101" s="131" t="s">
        <v>158</v>
      </c>
      <c r="YF101" s="235" t="s">
        <v>158</v>
      </c>
      <c r="YG101" s="8">
        <v>42.596713000000001</v>
      </c>
      <c r="YH101" s="8">
        <v>52</v>
      </c>
      <c r="YI101" s="8">
        <v>51</v>
      </c>
      <c r="YJ101" s="8">
        <v>46</v>
      </c>
      <c r="YK101" s="8">
        <v>39</v>
      </c>
      <c r="YL101" s="8">
        <v>35</v>
      </c>
      <c r="YM101" s="8">
        <v>32</v>
      </c>
      <c r="YN101" s="8">
        <v>28</v>
      </c>
      <c r="YO101" s="8">
        <v>22</v>
      </c>
      <c r="YP101" s="8">
        <v>16</v>
      </c>
      <c r="YQ101" s="8">
        <v>13</v>
      </c>
      <c r="YR101" s="8">
        <v>7</v>
      </c>
      <c r="YS101" s="231" t="s">
        <v>5</v>
      </c>
      <c r="YT101" s="231" t="s">
        <v>5</v>
      </c>
      <c r="YU101" s="231" t="s">
        <v>5</v>
      </c>
      <c r="YV101" s="231" t="s">
        <v>5</v>
      </c>
      <c r="YW101" s="231" t="s">
        <v>5</v>
      </c>
      <c r="YX101" s="231" t="s">
        <v>5</v>
      </c>
      <c r="YY101" s="231" t="s">
        <v>5</v>
      </c>
      <c r="YZ101" s="231" t="s">
        <v>5</v>
      </c>
      <c r="ZA101" s="231" t="s">
        <v>5</v>
      </c>
      <c r="ZB101" s="231" t="s">
        <v>5</v>
      </c>
      <c r="ZC101" s="231" t="s">
        <v>5</v>
      </c>
      <c r="ZD101" s="231" t="s">
        <v>5</v>
      </c>
      <c r="ZE101" s="231" t="s">
        <v>5</v>
      </c>
      <c r="ZF101" s="231" t="s">
        <v>5</v>
      </c>
      <c r="ZG101" s="235" t="s">
        <v>158</v>
      </c>
      <c r="ZH101" s="133">
        <v>8.9600000000000013E-2</v>
      </c>
      <c r="ZI101" s="133">
        <v>8.5300000000000001E-2</v>
      </c>
      <c r="ZJ101" s="133">
        <v>9.1499999999999998E-2</v>
      </c>
      <c r="ZK101" s="133">
        <v>9.1700000000000004E-2</v>
      </c>
      <c r="ZL101" s="133">
        <v>9.2600000000000002E-2</v>
      </c>
      <c r="ZM101" s="133">
        <v>9.4399999999999998E-2</v>
      </c>
      <c r="ZN101" s="133">
        <v>8.9200000000000002E-2</v>
      </c>
      <c r="ZO101" s="133">
        <v>9.1400000000000009E-2</v>
      </c>
      <c r="ZP101" s="133">
        <v>8.5299999999999987E-2</v>
      </c>
      <c r="ZQ101" s="133">
        <v>7.5700000000000003E-2</v>
      </c>
      <c r="ZR101" s="133">
        <v>8.1900000000000001E-2</v>
      </c>
      <c r="ZS101" s="133">
        <v>7.7600000000000002E-2</v>
      </c>
      <c r="ZT101" s="379" t="s">
        <v>158</v>
      </c>
      <c r="ZU101" s="133" t="s">
        <v>158</v>
      </c>
      <c r="ZV101" s="133" t="s">
        <v>158</v>
      </c>
      <c r="ZW101" s="133" t="s">
        <v>158</v>
      </c>
      <c r="ZX101" s="133" t="s">
        <v>158</v>
      </c>
      <c r="ZY101" s="133" t="s">
        <v>158</v>
      </c>
      <c r="ZZ101" s="133" t="s">
        <v>158</v>
      </c>
      <c r="AAA101" s="133" t="s">
        <v>158</v>
      </c>
      <c r="AAB101" s="133" t="s">
        <v>158</v>
      </c>
      <c r="AAC101" s="133" t="s">
        <v>158</v>
      </c>
      <c r="AAD101" s="133" t="s">
        <v>158</v>
      </c>
      <c r="AAE101" s="133" t="s">
        <v>158</v>
      </c>
      <c r="AAF101" s="133" t="s">
        <v>158</v>
      </c>
      <c r="AAG101" s="235" t="s">
        <v>158</v>
      </c>
      <c r="AAH101" s="8">
        <v>44.463999999999999</v>
      </c>
      <c r="AAI101" s="8">
        <v>44</v>
      </c>
      <c r="AAJ101" s="8">
        <v>42</v>
      </c>
      <c r="AAK101" s="8">
        <v>37</v>
      </c>
      <c r="AAL101" s="8">
        <v>32</v>
      </c>
      <c r="AAM101" s="8">
        <v>29</v>
      </c>
      <c r="AAN101" s="8">
        <v>26</v>
      </c>
      <c r="AAO101" s="8">
        <v>24</v>
      </c>
      <c r="AAP101" s="8">
        <v>19</v>
      </c>
      <c r="AAQ101" s="8">
        <v>14</v>
      </c>
      <c r="AAR101" s="8">
        <v>11</v>
      </c>
      <c r="AAS101" s="8">
        <v>8</v>
      </c>
      <c r="AAT101" s="231" t="s">
        <v>5</v>
      </c>
      <c r="AAU101" s="231" t="s">
        <v>5</v>
      </c>
      <c r="AAV101" s="231" t="s">
        <v>5</v>
      </c>
      <c r="AAW101" s="231" t="s">
        <v>5</v>
      </c>
      <c r="AAX101" s="231" t="s">
        <v>5</v>
      </c>
      <c r="AAY101" s="231" t="s">
        <v>5</v>
      </c>
      <c r="AAZ101" s="231" t="s">
        <v>5</v>
      </c>
      <c r="ABA101" s="231" t="s">
        <v>5</v>
      </c>
      <c r="ABB101" s="231" t="s">
        <v>5</v>
      </c>
      <c r="ABC101" s="231" t="s">
        <v>5</v>
      </c>
      <c r="ABD101" s="231" t="s">
        <v>5</v>
      </c>
      <c r="ABE101" s="231" t="s">
        <v>5</v>
      </c>
      <c r="ABF101" s="231" t="s">
        <v>5</v>
      </c>
      <c r="ABG101" s="231" t="s">
        <v>5</v>
      </c>
      <c r="ABH101" s="235" t="s">
        <v>158</v>
      </c>
      <c r="ABI101" s="8">
        <v>67.885000000000005</v>
      </c>
      <c r="ABJ101" s="8">
        <v>56</v>
      </c>
      <c r="ABK101" s="8">
        <v>48</v>
      </c>
      <c r="ABL101" s="8">
        <v>41</v>
      </c>
      <c r="ABM101" s="8">
        <v>37</v>
      </c>
      <c r="ABN101" s="8">
        <v>30</v>
      </c>
      <c r="ABO101" s="8">
        <v>27</v>
      </c>
      <c r="ABP101" s="8">
        <v>19</v>
      </c>
      <c r="ABQ101" s="8">
        <v>18</v>
      </c>
      <c r="ABR101" s="8">
        <v>13</v>
      </c>
      <c r="ABS101" s="8">
        <v>9</v>
      </c>
      <c r="ABT101" s="8">
        <v>8</v>
      </c>
      <c r="ABU101" s="231" t="s">
        <v>5</v>
      </c>
      <c r="ABV101" s="231" t="s">
        <v>5</v>
      </c>
      <c r="ABW101" s="231" t="s">
        <v>5</v>
      </c>
      <c r="ABX101" s="231" t="s">
        <v>5</v>
      </c>
      <c r="ABY101" s="231" t="s">
        <v>5</v>
      </c>
      <c r="ABZ101" s="231" t="s">
        <v>5</v>
      </c>
      <c r="ACA101" s="231" t="s">
        <v>5</v>
      </c>
      <c r="ACB101" s="231" t="s">
        <v>5</v>
      </c>
      <c r="ACC101" s="231" t="s">
        <v>5</v>
      </c>
      <c r="ACD101" s="231" t="s">
        <v>5</v>
      </c>
      <c r="ACE101" s="231" t="s">
        <v>5</v>
      </c>
      <c r="ACF101" s="231" t="s">
        <v>5</v>
      </c>
      <c r="ACG101" s="231" t="s">
        <v>5</v>
      </c>
      <c r="ACH101" s="231" t="s">
        <v>5</v>
      </c>
      <c r="ACI101" s="235" t="s">
        <v>158</v>
      </c>
      <c r="ACJ101" s="8">
        <v>67.885000000000005</v>
      </c>
      <c r="ACK101" s="8">
        <v>56</v>
      </c>
      <c r="ACL101" s="8">
        <v>48</v>
      </c>
      <c r="ACM101" s="8">
        <v>41</v>
      </c>
      <c r="ACN101" s="8">
        <v>37</v>
      </c>
      <c r="ACO101" s="8">
        <v>30</v>
      </c>
      <c r="ACP101" s="8">
        <v>27</v>
      </c>
      <c r="ACQ101" s="8">
        <v>19</v>
      </c>
      <c r="ACR101" s="8">
        <v>18</v>
      </c>
      <c r="ACS101" s="8">
        <v>13</v>
      </c>
      <c r="ACT101" s="8">
        <v>9</v>
      </c>
      <c r="ACU101" s="8">
        <v>8</v>
      </c>
      <c r="ACV101" s="237" t="s">
        <v>5</v>
      </c>
      <c r="ACW101" s="237" t="s">
        <v>5</v>
      </c>
      <c r="ACX101" s="237" t="s">
        <v>5</v>
      </c>
      <c r="ACY101" s="237" t="s">
        <v>5</v>
      </c>
      <c r="ACZ101" s="237" t="s">
        <v>5</v>
      </c>
      <c r="ADA101" s="237" t="s">
        <v>5</v>
      </c>
      <c r="ADB101" s="237" t="s">
        <v>5</v>
      </c>
      <c r="ADC101" s="237" t="s">
        <v>5</v>
      </c>
      <c r="ADD101" s="237" t="s">
        <v>5</v>
      </c>
      <c r="ADE101" s="237" t="s">
        <v>5</v>
      </c>
      <c r="ADF101" s="237" t="s">
        <v>5</v>
      </c>
      <c r="ADG101" s="237" t="s">
        <v>5</v>
      </c>
      <c r="ADH101" s="237" t="s">
        <v>5</v>
      </c>
      <c r="ADI101" s="237" t="s">
        <v>5</v>
      </c>
      <c r="ADJ101" s="127" t="s">
        <v>158</v>
      </c>
      <c r="ADK101" s="128">
        <v>0.91836734693877531</v>
      </c>
      <c r="ADL101" s="128">
        <v>0.96774193548387066</v>
      </c>
      <c r="ADM101" s="128">
        <v>0.93749999999999978</v>
      </c>
      <c r="ADN101" s="128">
        <v>0.95744680851063813</v>
      </c>
      <c r="ADO101" s="128">
        <v>0.93617021276595769</v>
      </c>
      <c r="ADP101" s="128">
        <v>0.90526315789473688</v>
      </c>
      <c r="ADQ101" s="128">
        <v>0.90322580645161299</v>
      </c>
      <c r="ADR101" s="128">
        <v>0.90109890109890101</v>
      </c>
      <c r="ADS101" s="128">
        <v>0.94117647058823539</v>
      </c>
      <c r="ADT101" s="128">
        <v>0.46511627906976749</v>
      </c>
      <c r="ADU101" s="128" t="s">
        <v>5</v>
      </c>
      <c r="ADV101" s="128" t="s">
        <v>158</v>
      </c>
      <c r="ADW101" s="128" t="s">
        <v>158</v>
      </c>
      <c r="ADX101" s="128" t="s">
        <v>158</v>
      </c>
      <c r="ADY101" s="128" t="s">
        <v>158</v>
      </c>
      <c r="ADZ101" s="128" t="s">
        <v>158</v>
      </c>
      <c r="AEA101" s="128" t="s">
        <v>158</v>
      </c>
      <c r="AEB101" s="128" t="s">
        <v>158</v>
      </c>
      <c r="AEC101" s="128" t="s">
        <v>158</v>
      </c>
      <c r="AED101" s="128" t="s">
        <v>158</v>
      </c>
      <c r="AEE101" s="128" t="s">
        <v>158</v>
      </c>
      <c r="AEF101" s="128" t="s">
        <v>158</v>
      </c>
      <c r="AEG101" s="128" t="s">
        <v>158</v>
      </c>
      <c r="AEH101" s="128" t="s">
        <v>158</v>
      </c>
      <c r="AEI101" s="128" t="s">
        <v>158</v>
      </c>
      <c r="AEJ101" s="128" t="s">
        <v>158</v>
      </c>
      <c r="AEK101" s="127" t="s">
        <v>158</v>
      </c>
      <c r="AEL101" s="128">
        <v>0.564735091699197</v>
      </c>
      <c r="AEM101" s="128">
        <v>0.83571428571428552</v>
      </c>
      <c r="AEN101" s="128">
        <v>0.95624999999999982</v>
      </c>
      <c r="AEO101" s="128">
        <v>1.0097560975609754</v>
      </c>
      <c r="AEP101" s="128">
        <v>0.92756756756756786</v>
      </c>
      <c r="AEQ101" s="128">
        <v>1.0033333333333334</v>
      </c>
      <c r="AER101" s="128">
        <v>0.99555555555555564</v>
      </c>
      <c r="AES101" s="128">
        <v>1.2084210526315788</v>
      </c>
      <c r="AET101" s="128">
        <v>0.97777777777777775</v>
      </c>
      <c r="AEU101" s="128">
        <v>0.49230769230769234</v>
      </c>
      <c r="AEV101" s="128" t="s">
        <v>5</v>
      </c>
      <c r="AEW101" s="128" t="s">
        <v>158</v>
      </c>
      <c r="AEX101" s="128" t="s">
        <v>158</v>
      </c>
      <c r="AEY101" s="128" t="s">
        <v>158</v>
      </c>
      <c r="AEZ101" s="128" t="s">
        <v>158</v>
      </c>
      <c r="AFA101" s="128" t="s">
        <v>158</v>
      </c>
      <c r="AFB101" s="128" t="s">
        <v>158</v>
      </c>
      <c r="AFC101" s="128" t="s">
        <v>158</v>
      </c>
      <c r="AFD101" s="128" t="s">
        <v>158</v>
      </c>
      <c r="AFE101" s="128" t="s">
        <v>158</v>
      </c>
      <c r="AFF101" s="128" t="s">
        <v>158</v>
      </c>
      <c r="AFG101" s="128" t="s">
        <v>158</v>
      </c>
      <c r="AFH101" s="128" t="s">
        <v>158</v>
      </c>
      <c r="AFI101" s="128" t="s">
        <v>158</v>
      </c>
      <c r="AFJ101" s="128" t="s">
        <v>158</v>
      </c>
      <c r="AFK101" s="128" t="s">
        <v>158</v>
      </c>
      <c r="AFL101" s="134" t="s">
        <v>158</v>
      </c>
      <c r="AFM101" s="135">
        <v>0.564735091699197</v>
      </c>
      <c r="AFN101" s="135">
        <v>0.83571428571428552</v>
      </c>
      <c r="AFO101" s="135">
        <v>0.95624999999999982</v>
      </c>
      <c r="AFP101" s="135">
        <v>1.0097560975609754</v>
      </c>
      <c r="AFQ101" s="135">
        <v>0.92756756756756786</v>
      </c>
      <c r="AFR101" s="135">
        <v>1.0033333333333334</v>
      </c>
      <c r="AFS101" s="135">
        <v>0.99555555555555564</v>
      </c>
      <c r="AFT101" s="135">
        <v>1.2084210526315788</v>
      </c>
      <c r="AFU101" s="135">
        <v>0.97777777777777775</v>
      </c>
      <c r="AFV101" s="135">
        <v>0.49230769230769234</v>
      </c>
      <c r="AFW101" s="135" t="s">
        <v>5</v>
      </c>
      <c r="AFX101" s="135" t="s">
        <v>158</v>
      </c>
      <c r="AFY101" s="135" t="s">
        <v>158</v>
      </c>
      <c r="AFZ101" s="135" t="s">
        <v>158</v>
      </c>
      <c r="AGA101" s="135" t="s">
        <v>158</v>
      </c>
      <c r="AGB101" s="135" t="s">
        <v>158</v>
      </c>
      <c r="AGC101" s="135" t="s">
        <v>158</v>
      </c>
      <c r="AGD101" s="135" t="s">
        <v>158</v>
      </c>
      <c r="AGE101" s="135" t="s">
        <v>158</v>
      </c>
      <c r="AGF101" s="135" t="s">
        <v>158</v>
      </c>
      <c r="AGG101" s="135" t="s">
        <v>158</v>
      </c>
      <c r="AGH101" s="135" t="s">
        <v>158</v>
      </c>
      <c r="AGI101" s="135" t="s">
        <v>158</v>
      </c>
      <c r="AGJ101" s="135" t="s">
        <v>158</v>
      </c>
      <c r="AGK101" s="135" t="s">
        <v>158</v>
      </c>
      <c r="AGL101" s="135" t="s">
        <v>158</v>
      </c>
    </row>
    <row r="102" spans="1:870" x14ac:dyDescent="0.2">
      <c r="A102" s="7">
        <v>100</v>
      </c>
      <c r="B102" s="2" t="s">
        <v>504</v>
      </c>
      <c r="C102" s="1" t="s">
        <v>505</v>
      </c>
      <c r="D102" s="94">
        <v>0.1575</v>
      </c>
      <c r="E102" s="95">
        <v>0.16500000000000001</v>
      </c>
      <c r="F102" s="57">
        <v>0.66</v>
      </c>
      <c r="G102" s="58" t="s">
        <v>159</v>
      </c>
      <c r="H102" s="58">
        <v>0.66</v>
      </c>
      <c r="I102" s="226" t="s">
        <v>5</v>
      </c>
      <c r="J102" s="58" t="s">
        <v>159</v>
      </c>
      <c r="K102" s="58" t="s">
        <v>1280</v>
      </c>
      <c r="L102" s="226" t="s">
        <v>5</v>
      </c>
      <c r="M102" s="151">
        <v>0.66</v>
      </c>
      <c r="N102" s="124">
        <v>0.66</v>
      </c>
      <c r="O102" s="124">
        <v>0.66</v>
      </c>
      <c r="P102" s="124">
        <v>0.66</v>
      </c>
      <c r="Q102" s="124">
        <v>0.63</v>
      </c>
      <c r="R102" s="124">
        <v>0.6</v>
      </c>
      <c r="S102" s="124">
        <v>0.55000000000000004</v>
      </c>
      <c r="T102" s="124">
        <v>0.52</v>
      </c>
      <c r="U102" s="143">
        <v>0.52</v>
      </c>
      <c r="V102" s="124" t="s">
        <v>1343</v>
      </c>
      <c r="W102" s="124" t="s">
        <v>5</v>
      </c>
      <c r="X102" s="124" t="s">
        <v>5</v>
      </c>
      <c r="Y102" s="124" t="s">
        <v>5</v>
      </c>
      <c r="Z102" s="124" t="s">
        <v>5</v>
      </c>
      <c r="AA102" s="124" t="s">
        <v>5</v>
      </c>
      <c r="AB102" s="124" t="s">
        <v>5</v>
      </c>
      <c r="AC102" s="124" t="s">
        <v>5</v>
      </c>
      <c r="AD102" s="124" t="s">
        <v>5</v>
      </c>
      <c r="AE102" s="124" t="s">
        <v>5</v>
      </c>
      <c r="AF102" s="124" t="s">
        <v>5</v>
      </c>
      <c r="AG102" s="124" t="s">
        <v>5</v>
      </c>
      <c r="AH102" s="137" t="s">
        <v>5</v>
      </c>
      <c r="AI102" s="137" t="s">
        <v>5</v>
      </c>
      <c r="AJ102" s="137" t="s">
        <v>5</v>
      </c>
      <c r="AK102" s="137" t="s">
        <v>5</v>
      </c>
      <c r="AL102" s="137" t="s">
        <v>5</v>
      </c>
      <c r="AM102" s="137" t="s">
        <v>5</v>
      </c>
      <c r="AN102" s="137" t="s">
        <v>5</v>
      </c>
      <c r="AO102" s="137" t="s">
        <v>5</v>
      </c>
      <c r="AP102" s="137" t="s">
        <v>5</v>
      </c>
      <c r="AQ102" s="137" t="s">
        <v>5</v>
      </c>
      <c r="AR102" s="137" t="s">
        <v>5</v>
      </c>
      <c r="AS102" s="137" t="s">
        <v>5</v>
      </c>
      <c r="AT102" s="137" t="s">
        <v>5</v>
      </c>
      <c r="AU102" s="137" t="s">
        <v>5</v>
      </c>
      <c r="AV102" s="137" t="s">
        <v>5</v>
      </c>
      <c r="AW102" s="137" t="s">
        <v>5</v>
      </c>
      <c r="AX102" s="137" t="s">
        <v>5</v>
      </c>
      <c r="AY102" s="137" t="s">
        <v>5</v>
      </c>
      <c r="AZ102" s="137" t="s">
        <v>5</v>
      </c>
      <c r="BA102" s="137" t="s">
        <v>5</v>
      </c>
      <c r="BB102" s="137" t="s">
        <v>5</v>
      </c>
      <c r="BC102" s="137" t="s">
        <v>5</v>
      </c>
      <c r="BD102" s="137" t="s">
        <v>5</v>
      </c>
      <c r="BE102" s="137" t="s">
        <v>5</v>
      </c>
      <c r="BF102" s="137" t="s">
        <v>5</v>
      </c>
      <c r="BG102" s="137" t="s">
        <v>5</v>
      </c>
      <c r="BH102" s="137" t="s">
        <v>5</v>
      </c>
      <c r="BI102" s="137" t="s">
        <v>5</v>
      </c>
      <c r="BJ102" s="137" t="s">
        <v>5</v>
      </c>
      <c r="BK102" s="137" t="s">
        <v>5</v>
      </c>
      <c r="BL102" s="137" t="s">
        <v>5</v>
      </c>
      <c r="BM102" s="126">
        <v>0</v>
      </c>
      <c r="BN102" s="125">
        <v>0</v>
      </c>
      <c r="BO102" s="125">
        <v>0</v>
      </c>
      <c r="BP102" s="125">
        <v>4.7619047619047672E-2</v>
      </c>
      <c r="BQ102" s="125">
        <v>5.0000000000000044E-2</v>
      </c>
      <c r="BR102" s="125">
        <v>9.0909090909090828E-2</v>
      </c>
      <c r="BS102" s="125">
        <v>5.7692307692307709E-2</v>
      </c>
      <c r="BT102" s="125">
        <v>0</v>
      </c>
      <c r="BU102" s="125" t="s">
        <v>158</v>
      </c>
      <c r="BV102" s="125" t="s">
        <v>158</v>
      </c>
      <c r="BW102" s="125" t="s">
        <v>158</v>
      </c>
      <c r="BX102" s="125" t="s">
        <v>158</v>
      </c>
      <c r="BY102" s="125" t="s">
        <v>158</v>
      </c>
      <c r="BZ102" s="125" t="s">
        <v>158</v>
      </c>
      <c r="CA102" s="125" t="s">
        <v>158</v>
      </c>
      <c r="CB102" s="125" t="s">
        <v>158</v>
      </c>
      <c r="CC102" s="125" t="s">
        <v>158</v>
      </c>
      <c r="CD102" s="125" t="s">
        <v>158</v>
      </c>
      <c r="CE102" s="125" t="s">
        <v>158</v>
      </c>
      <c r="CF102" s="125" t="s">
        <v>158</v>
      </c>
      <c r="CG102" s="125" t="s">
        <v>158</v>
      </c>
      <c r="CH102" s="125" t="s">
        <v>158</v>
      </c>
      <c r="CI102" s="125" t="s">
        <v>158</v>
      </c>
      <c r="CJ102" s="125" t="s">
        <v>158</v>
      </c>
      <c r="CK102" s="125" t="s">
        <v>158</v>
      </c>
      <c r="CL102" s="125" t="s">
        <v>158</v>
      </c>
      <c r="CM102" s="125" t="s">
        <v>158</v>
      </c>
      <c r="CN102" s="125" t="s">
        <v>158</v>
      </c>
      <c r="CO102" s="125" t="s">
        <v>158</v>
      </c>
      <c r="CP102" s="125" t="s">
        <v>158</v>
      </c>
      <c r="CQ102" s="125" t="s">
        <v>158</v>
      </c>
      <c r="CR102" s="125" t="s">
        <v>158</v>
      </c>
      <c r="CS102" s="125" t="s">
        <v>158</v>
      </c>
      <c r="CT102" s="125" t="s">
        <v>158</v>
      </c>
      <c r="CU102" s="125" t="s">
        <v>158</v>
      </c>
      <c r="CV102" s="125" t="s">
        <v>158</v>
      </c>
      <c r="CW102" s="125" t="s">
        <v>158</v>
      </c>
      <c r="CX102" s="125" t="s">
        <v>158</v>
      </c>
      <c r="CY102" s="125" t="s">
        <v>158</v>
      </c>
      <c r="CZ102" s="125" t="s">
        <v>158</v>
      </c>
      <c r="DA102" s="125" t="s">
        <v>158</v>
      </c>
      <c r="DB102" s="125" t="s">
        <v>158</v>
      </c>
      <c r="DC102" s="125" t="s">
        <v>158</v>
      </c>
      <c r="DD102" s="125" t="s">
        <v>158</v>
      </c>
      <c r="DE102" s="125" t="s">
        <v>158</v>
      </c>
      <c r="DF102" s="125" t="s">
        <v>158</v>
      </c>
      <c r="DG102" s="125" t="s">
        <v>158</v>
      </c>
      <c r="DH102" s="125" t="s">
        <v>158</v>
      </c>
      <c r="DI102" s="125" t="s">
        <v>158</v>
      </c>
      <c r="DJ102" s="125" t="s">
        <v>158</v>
      </c>
      <c r="DK102" s="125" t="s">
        <v>158</v>
      </c>
      <c r="DL102" s="127">
        <v>1.2845565034708977E-2</v>
      </c>
      <c r="DM102" s="128">
        <v>1.1640211434916906E-2</v>
      </c>
      <c r="DN102" s="128">
        <v>1.3801756587202008E-2</v>
      </c>
      <c r="DO102" s="128">
        <v>2.6025236593059938E-2</v>
      </c>
      <c r="DP102" s="128">
        <v>2.516979624450659E-2</v>
      </c>
      <c r="DQ102" s="128">
        <v>2.5210084033613443E-2</v>
      </c>
      <c r="DR102" s="128">
        <v>2.6881720430107527E-2</v>
      </c>
      <c r="DS102" s="128">
        <v>3.5665294924554183E-2</v>
      </c>
      <c r="DT102" s="128">
        <v>3.4689793195463642E-2</v>
      </c>
      <c r="DU102" s="128" t="s">
        <v>158</v>
      </c>
      <c r="DV102" s="128" t="s">
        <v>158</v>
      </c>
      <c r="DW102" s="128" t="s">
        <v>158</v>
      </c>
      <c r="DX102" s="128" t="s">
        <v>158</v>
      </c>
      <c r="DY102" s="128" t="s">
        <v>158</v>
      </c>
      <c r="DZ102" s="128" t="s">
        <v>158</v>
      </c>
      <c r="EA102" s="128" t="s">
        <v>158</v>
      </c>
      <c r="EB102" s="128" t="s">
        <v>158</v>
      </c>
      <c r="EC102" s="128" t="s">
        <v>158</v>
      </c>
      <c r="ED102" s="128" t="s">
        <v>158</v>
      </c>
      <c r="EE102" s="128" t="s">
        <v>158</v>
      </c>
      <c r="EF102" s="128" t="s">
        <v>158</v>
      </c>
      <c r="EG102" s="128" t="s">
        <v>158</v>
      </c>
      <c r="EH102" s="128" t="s">
        <v>158</v>
      </c>
      <c r="EI102" s="128" t="s">
        <v>158</v>
      </c>
      <c r="EJ102" s="128" t="s">
        <v>158</v>
      </c>
      <c r="EK102" s="128" t="s">
        <v>158</v>
      </c>
      <c r="EL102" s="128" t="s">
        <v>158</v>
      </c>
      <c r="EM102" s="127">
        <v>1.6488688734794896E-2</v>
      </c>
      <c r="EN102" s="128">
        <v>1.6549797759578232E-2</v>
      </c>
      <c r="EO102" s="128">
        <v>2.0313942751615882E-2</v>
      </c>
      <c r="EP102" s="128">
        <v>3.23846908734053E-2</v>
      </c>
      <c r="EQ102" s="128">
        <v>3.0671859785783837E-2</v>
      </c>
      <c r="ER102" s="128">
        <v>2.779064381658175E-2</v>
      </c>
      <c r="ES102" s="128">
        <v>3.1482541499713801E-2</v>
      </c>
      <c r="ET102" s="128">
        <v>3.8690476190476192E-2</v>
      </c>
      <c r="EU102" s="128">
        <v>3.9694656488549619E-2</v>
      </c>
      <c r="EV102" s="128" t="s">
        <v>158</v>
      </c>
      <c r="EW102" s="128" t="s">
        <v>158</v>
      </c>
      <c r="EX102" s="128" t="s">
        <v>158</v>
      </c>
      <c r="EY102" s="128" t="s">
        <v>158</v>
      </c>
      <c r="EZ102" s="128" t="s">
        <v>158</v>
      </c>
      <c r="FA102" s="128" t="s">
        <v>158</v>
      </c>
      <c r="FB102" s="128" t="s">
        <v>158</v>
      </c>
      <c r="FC102" s="128" t="s">
        <v>158</v>
      </c>
      <c r="FD102" s="128" t="s">
        <v>158</v>
      </c>
      <c r="FE102" s="128" t="s">
        <v>158</v>
      </c>
      <c r="FF102" s="128" t="s">
        <v>158</v>
      </c>
      <c r="FG102" s="128" t="s">
        <v>158</v>
      </c>
      <c r="FH102" s="128" t="s">
        <v>158</v>
      </c>
      <c r="FI102" s="128" t="s">
        <v>158</v>
      </c>
      <c r="FJ102" s="128" t="s">
        <v>158</v>
      </c>
      <c r="FK102" s="128" t="s">
        <v>158</v>
      </c>
      <c r="FL102" s="128" t="s">
        <v>158</v>
      </c>
      <c r="FM102" s="128" t="s">
        <v>158</v>
      </c>
      <c r="FN102" s="127">
        <v>2.2241168565111123E-2</v>
      </c>
      <c r="FO102" s="128">
        <v>2.0036430480765952E-2</v>
      </c>
      <c r="FP102" s="128">
        <v>3.6850921273031828E-2</v>
      </c>
      <c r="FQ102" s="128">
        <v>3.9592081583683263E-2</v>
      </c>
      <c r="FR102" s="128">
        <v>3.9473684210526314E-2</v>
      </c>
      <c r="FS102" s="128">
        <v>3.2137118371719335E-2</v>
      </c>
      <c r="FT102" s="128">
        <v>4.0710584752035532E-2</v>
      </c>
      <c r="FU102" s="128">
        <v>4.4105173876166248E-2</v>
      </c>
      <c r="FV102" s="128">
        <v>4.8372093023255819E-2</v>
      </c>
      <c r="FW102" s="128" t="s">
        <v>158</v>
      </c>
      <c r="FX102" s="128" t="s">
        <v>158</v>
      </c>
      <c r="FY102" s="128" t="s">
        <v>158</v>
      </c>
      <c r="FZ102" s="128" t="s">
        <v>158</v>
      </c>
      <c r="GA102" s="128" t="s">
        <v>158</v>
      </c>
      <c r="GB102" s="128" t="s">
        <v>158</v>
      </c>
      <c r="GC102" s="128" t="s">
        <v>158</v>
      </c>
      <c r="GD102" s="128" t="s">
        <v>158</v>
      </c>
      <c r="GE102" s="128" t="s">
        <v>158</v>
      </c>
      <c r="GF102" s="128" t="s">
        <v>158</v>
      </c>
      <c r="GG102" s="128" t="s">
        <v>158</v>
      </c>
      <c r="GH102" s="128" t="s">
        <v>158</v>
      </c>
      <c r="GI102" s="128" t="s">
        <v>158</v>
      </c>
      <c r="GJ102" s="128" t="s">
        <v>158</v>
      </c>
      <c r="GK102" s="128" t="s">
        <v>158</v>
      </c>
      <c r="GL102" s="128" t="s">
        <v>158</v>
      </c>
      <c r="GM102" s="128" t="s">
        <v>158</v>
      </c>
      <c r="GN102" s="128" t="s">
        <v>158</v>
      </c>
      <c r="GO102" s="109" t="s">
        <v>158</v>
      </c>
      <c r="GP102" s="129">
        <v>0.16</v>
      </c>
      <c r="GQ102" s="129">
        <v>0.55000000000000004</v>
      </c>
      <c r="GR102" s="129">
        <v>-0.43</v>
      </c>
      <c r="GS102" s="129">
        <v>-0.38</v>
      </c>
      <c r="GT102" s="129">
        <v>0.28999999999999998</v>
      </c>
      <c r="GU102" s="129">
        <v>-0.03</v>
      </c>
      <c r="GV102" s="129">
        <v>-0.21</v>
      </c>
      <c r="GW102" s="129">
        <v>-0.31</v>
      </c>
      <c r="GX102" s="129">
        <v>-0.1</v>
      </c>
      <c r="GY102" s="129">
        <v>-0.14000000000000001</v>
      </c>
      <c r="GZ102" s="129">
        <v>0.08</v>
      </c>
      <c r="HA102" s="129">
        <v>0.93</v>
      </c>
      <c r="HB102" s="129">
        <v>0.65</v>
      </c>
      <c r="HC102" s="129">
        <v>0.54</v>
      </c>
      <c r="HD102" s="129" t="s">
        <v>158</v>
      </c>
      <c r="HE102" s="129" t="s">
        <v>158</v>
      </c>
      <c r="HF102" s="231" t="s">
        <v>158</v>
      </c>
      <c r="HG102" s="231" t="s">
        <v>158</v>
      </c>
      <c r="HH102" s="231" t="s">
        <v>158</v>
      </c>
      <c r="HI102" s="231" t="s">
        <v>158</v>
      </c>
      <c r="HJ102" s="231" t="s">
        <v>158</v>
      </c>
      <c r="HK102" s="231" t="s">
        <v>158</v>
      </c>
      <c r="HL102" s="231" t="s">
        <v>158</v>
      </c>
      <c r="HM102" s="231" t="s">
        <v>158</v>
      </c>
      <c r="HN102" s="231" t="s">
        <v>158</v>
      </c>
      <c r="HO102" s="231" t="s">
        <v>158</v>
      </c>
      <c r="HP102" s="232" t="s">
        <v>158</v>
      </c>
      <c r="HQ102" s="131">
        <v>205.87499374999999</v>
      </c>
      <c r="HR102" s="131">
        <v>32.563636363636363</v>
      </c>
      <c r="HS102" s="131" t="s">
        <v>1288</v>
      </c>
      <c r="HT102" s="131" t="s">
        <v>1288</v>
      </c>
      <c r="HU102" s="131">
        <v>64.379310344827601</v>
      </c>
      <c r="HV102" s="131" t="s">
        <v>1288</v>
      </c>
      <c r="HW102" s="131" t="s">
        <v>1288</v>
      </c>
      <c r="HX102" s="131" t="s">
        <v>1288</v>
      </c>
      <c r="HY102" s="131" t="s">
        <v>1288</v>
      </c>
      <c r="HZ102" s="131" t="s">
        <v>1288</v>
      </c>
      <c r="IA102" s="131">
        <v>73.125</v>
      </c>
      <c r="IB102" s="131">
        <v>7.827956989247312</v>
      </c>
      <c r="IC102" s="131">
        <v>7.6923076923076916</v>
      </c>
      <c r="ID102" s="131">
        <v>9.3703703703703685</v>
      </c>
      <c r="IE102" s="131" t="s">
        <v>158</v>
      </c>
      <c r="IF102" s="131" t="s">
        <v>158</v>
      </c>
      <c r="IG102" s="131" t="s">
        <v>158</v>
      </c>
      <c r="IH102" s="131" t="s">
        <v>158</v>
      </c>
      <c r="II102" s="131" t="s">
        <v>158</v>
      </c>
      <c r="IJ102" s="131" t="s">
        <v>158</v>
      </c>
      <c r="IK102" s="131" t="s">
        <v>158</v>
      </c>
      <c r="IL102" s="131" t="s">
        <v>158</v>
      </c>
      <c r="IM102" s="131" t="s">
        <v>158</v>
      </c>
      <c r="IN102" s="131" t="s">
        <v>158</v>
      </c>
      <c r="IO102" s="131" t="s">
        <v>158</v>
      </c>
      <c r="IP102" s="131" t="s">
        <v>158</v>
      </c>
      <c r="IQ102" s="130" t="s">
        <v>158</v>
      </c>
      <c r="IR102" s="131">
        <v>249.24775878984065</v>
      </c>
      <c r="IS102" s="131">
        <v>59.072727272727271</v>
      </c>
      <c r="IT102" s="131" t="s">
        <v>1288</v>
      </c>
      <c r="IU102" s="131" t="s">
        <v>1288</v>
      </c>
      <c r="IV102" s="131">
        <v>74.448275862068968</v>
      </c>
      <c r="IW102" s="131" t="s">
        <v>1288</v>
      </c>
      <c r="IX102" s="131" t="s">
        <v>1288</v>
      </c>
      <c r="IY102" s="131" t="s">
        <v>1288</v>
      </c>
      <c r="IZ102" s="131" t="s">
        <v>1288</v>
      </c>
      <c r="JA102" s="131" t="s">
        <v>1288</v>
      </c>
      <c r="JB102" s="131">
        <v>97.124999999999986</v>
      </c>
      <c r="JC102" s="131">
        <v>9.5483870967741939</v>
      </c>
      <c r="JD102" s="131">
        <v>12.353846153846153</v>
      </c>
      <c r="JE102" s="131">
        <v>24.907407407407405</v>
      </c>
      <c r="JF102" s="131" t="s">
        <v>158</v>
      </c>
      <c r="JG102" s="131" t="s">
        <v>158</v>
      </c>
      <c r="JH102" s="131" t="s">
        <v>158</v>
      </c>
      <c r="JI102" s="131" t="s">
        <v>158</v>
      </c>
      <c r="JJ102" s="131" t="s">
        <v>158</v>
      </c>
      <c r="JK102" s="131" t="s">
        <v>158</v>
      </c>
      <c r="JL102" s="131" t="s">
        <v>158</v>
      </c>
      <c r="JM102" s="131" t="s">
        <v>158</v>
      </c>
      <c r="JN102" s="131" t="s">
        <v>158</v>
      </c>
      <c r="JO102" s="131" t="s">
        <v>158</v>
      </c>
      <c r="JP102" s="131" t="s">
        <v>158</v>
      </c>
      <c r="JQ102" s="131" t="s">
        <v>158</v>
      </c>
      <c r="JR102" s="130" t="s">
        <v>158</v>
      </c>
      <c r="JS102" s="131">
        <v>354.37500625000001</v>
      </c>
      <c r="JT102" s="131">
        <v>86.945454545454538</v>
      </c>
      <c r="JU102" s="131" t="s">
        <v>1288</v>
      </c>
      <c r="JV102" s="131" t="s">
        <v>1288</v>
      </c>
      <c r="JW102" s="131">
        <v>82.068965517241381</v>
      </c>
      <c r="JX102" s="131" t="s">
        <v>1288</v>
      </c>
      <c r="JY102" s="131" t="s">
        <v>1288</v>
      </c>
      <c r="JZ102" s="131" t="s">
        <v>1288</v>
      </c>
      <c r="KA102" s="131" t="s">
        <v>1288</v>
      </c>
      <c r="KB102" s="131" t="s">
        <v>1288</v>
      </c>
      <c r="KC102" s="131">
        <v>118.12499999999999</v>
      </c>
      <c r="KD102" s="131">
        <v>11.548387096774194</v>
      </c>
      <c r="KE102" s="131">
        <v>16.892307692307693</v>
      </c>
      <c r="KF102" s="131">
        <v>34.796296296296291</v>
      </c>
      <c r="KG102" s="131" t="s">
        <v>158</v>
      </c>
      <c r="KH102" s="131" t="s">
        <v>158</v>
      </c>
      <c r="KI102" s="131" t="s">
        <v>158</v>
      </c>
      <c r="KJ102" s="131" t="s">
        <v>158</v>
      </c>
      <c r="KK102" s="131" t="s">
        <v>158</v>
      </c>
      <c r="KL102" s="131" t="s">
        <v>158</v>
      </c>
      <c r="KM102" s="131" t="s">
        <v>158</v>
      </c>
      <c r="KN102" s="131" t="s">
        <v>158</v>
      </c>
      <c r="KO102" s="131" t="s">
        <v>158</v>
      </c>
      <c r="KP102" s="131" t="s">
        <v>158</v>
      </c>
      <c r="KQ102" s="131" t="s">
        <v>158</v>
      </c>
      <c r="KR102" s="131" t="s">
        <v>158</v>
      </c>
      <c r="KS102" s="116" t="s">
        <v>158</v>
      </c>
      <c r="KT102" s="132">
        <v>6.7336683231003498</v>
      </c>
      <c r="KU102" s="132">
        <v>6.3939393939393936</v>
      </c>
      <c r="KV102" s="132">
        <v>6.3076923076923075</v>
      </c>
      <c r="KW102" s="132">
        <v>5.9874999999999998</v>
      </c>
      <c r="KX102" s="132">
        <v>5.5131578947368425</v>
      </c>
      <c r="KY102" s="132">
        <v>4.6461538461538465</v>
      </c>
      <c r="KZ102" s="132">
        <v>5.1538461538461542</v>
      </c>
      <c r="LA102" s="132">
        <v>5.1315789473684212</v>
      </c>
      <c r="LB102" s="132">
        <v>4.5263157894736841</v>
      </c>
      <c r="LC102" s="132">
        <v>4.8421052631578947</v>
      </c>
      <c r="LD102" s="132">
        <v>5.1315789473684212</v>
      </c>
      <c r="LE102" s="132">
        <v>-0.63157894736842102</v>
      </c>
      <c r="LF102" s="132" t="s">
        <v>158</v>
      </c>
      <c r="LG102" s="132" t="s">
        <v>158</v>
      </c>
      <c r="LH102" s="132" t="s">
        <v>158</v>
      </c>
      <c r="LI102" s="132" t="s">
        <v>158</v>
      </c>
      <c r="LJ102" s="132" t="s">
        <v>158</v>
      </c>
      <c r="LK102" s="132" t="s">
        <v>158</v>
      </c>
      <c r="LL102" s="132" t="s">
        <v>158</v>
      </c>
      <c r="LM102" s="132" t="s">
        <v>158</v>
      </c>
      <c r="LN102" s="132" t="s">
        <v>158</v>
      </c>
      <c r="LO102" s="132" t="s">
        <v>158</v>
      </c>
      <c r="LP102" s="132" t="s">
        <v>158</v>
      </c>
      <c r="LQ102" s="132" t="s">
        <v>158</v>
      </c>
      <c r="LR102" s="132" t="s">
        <v>158</v>
      </c>
      <c r="LS102" s="132" t="s">
        <v>158</v>
      </c>
      <c r="LT102" s="130" t="s">
        <v>158</v>
      </c>
      <c r="LU102" s="131">
        <v>4.8918356859064298</v>
      </c>
      <c r="LV102" s="131">
        <v>2.8010900473933651</v>
      </c>
      <c r="LW102" s="131">
        <v>2.6428048780487807</v>
      </c>
      <c r="LX102" s="131">
        <v>2.665553235908142</v>
      </c>
      <c r="LY102" s="131">
        <v>3.3864439140811458</v>
      </c>
      <c r="LZ102" s="131">
        <v>2.907781456953642</v>
      </c>
      <c r="MA102" s="131">
        <v>2.2876119402985071</v>
      </c>
      <c r="MB102" s="131">
        <v>2.094871794871795</v>
      </c>
      <c r="MC102" s="131">
        <v>1.9220930232558138</v>
      </c>
      <c r="MD102" s="131">
        <v>1.4559782608695653</v>
      </c>
      <c r="ME102" s="131">
        <v>1.1399999999999999</v>
      </c>
      <c r="MF102" s="131" t="s">
        <v>1282</v>
      </c>
      <c r="MG102" s="131" t="s">
        <v>158</v>
      </c>
      <c r="MH102" s="131" t="s">
        <v>158</v>
      </c>
      <c r="MI102" s="131" t="s">
        <v>158</v>
      </c>
      <c r="MJ102" s="131" t="s">
        <v>158</v>
      </c>
      <c r="MK102" s="131" t="s">
        <v>158</v>
      </c>
      <c r="ML102" s="131" t="s">
        <v>158</v>
      </c>
      <c r="MM102" s="131" t="s">
        <v>158</v>
      </c>
      <c r="MN102" s="131" t="s">
        <v>158</v>
      </c>
      <c r="MO102" s="131" t="s">
        <v>158</v>
      </c>
      <c r="MP102" s="131" t="s">
        <v>158</v>
      </c>
      <c r="MQ102" s="131" t="s">
        <v>158</v>
      </c>
      <c r="MR102" s="131" t="s">
        <v>158</v>
      </c>
      <c r="MS102" s="131" t="s">
        <v>158</v>
      </c>
      <c r="MT102" s="131" t="s">
        <v>158</v>
      </c>
      <c r="MU102" s="130" t="s">
        <v>158</v>
      </c>
      <c r="MV102" s="131">
        <v>5.9224243744771963</v>
      </c>
      <c r="MW102" s="131">
        <v>5.0813744075829392</v>
      </c>
      <c r="MX102" s="131">
        <v>3.2309756097560975</v>
      </c>
      <c r="MY102" s="131">
        <v>3.4304801670146139</v>
      </c>
      <c r="MZ102" s="131">
        <v>3.916085918854415</v>
      </c>
      <c r="NA102" s="131">
        <v>3.7600993377483438</v>
      </c>
      <c r="NB102" s="131">
        <v>2.6077611940298504</v>
      </c>
      <c r="NC102" s="131">
        <v>2.5528205128205128</v>
      </c>
      <c r="ND102" s="131">
        <v>2.2755813953488375</v>
      </c>
      <c r="NE102" s="131">
        <v>1.7533695652173913</v>
      </c>
      <c r="NF102" s="131">
        <v>1.514153846153846</v>
      </c>
      <c r="NG102" s="131" t="s">
        <v>1282</v>
      </c>
      <c r="NH102" s="131" t="s">
        <v>158</v>
      </c>
      <c r="NI102" s="131" t="s">
        <v>158</v>
      </c>
      <c r="NJ102" s="131" t="s">
        <v>158</v>
      </c>
      <c r="NK102" s="131" t="s">
        <v>158</v>
      </c>
      <c r="NL102" s="131" t="s">
        <v>158</v>
      </c>
      <c r="NM102" s="131" t="s">
        <v>158</v>
      </c>
      <c r="NN102" s="131" t="s">
        <v>158</v>
      </c>
      <c r="NO102" s="131" t="s">
        <v>158</v>
      </c>
      <c r="NP102" s="131" t="s">
        <v>158</v>
      </c>
      <c r="NQ102" s="131" t="s">
        <v>158</v>
      </c>
      <c r="NR102" s="131" t="s">
        <v>158</v>
      </c>
      <c r="NS102" s="131" t="s">
        <v>158</v>
      </c>
      <c r="NT102" s="131" t="s">
        <v>158</v>
      </c>
      <c r="NU102" s="131" t="s">
        <v>158</v>
      </c>
      <c r="NV102" s="130" t="s">
        <v>158</v>
      </c>
      <c r="NW102" s="131">
        <v>8.420373306105148</v>
      </c>
      <c r="NX102" s="131">
        <v>7.4789573459715646</v>
      </c>
      <c r="NY102" s="131">
        <v>4.0204878048780488</v>
      </c>
      <c r="NZ102" s="131">
        <v>4.1803757828810024</v>
      </c>
      <c r="OA102" s="131">
        <v>4.3169451073985678</v>
      </c>
      <c r="OB102" s="131">
        <v>4.40364238410596</v>
      </c>
      <c r="OC102" s="131">
        <v>2.8289552238805968</v>
      </c>
      <c r="OD102" s="131">
        <v>2.921128205128205</v>
      </c>
      <c r="OE102" s="131">
        <v>2.615813953488372</v>
      </c>
      <c r="OF102" s="131">
        <v>2.0672826086956522</v>
      </c>
      <c r="OG102" s="131">
        <v>1.8415384615384613</v>
      </c>
      <c r="OH102" s="131" t="s">
        <v>1282</v>
      </c>
      <c r="OI102" s="131" t="s">
        <v>158</v>
      </c>
      <c r="OJ102" s="131" t="s">
        <v>158</v>
      </c>
      <c r="OK102" s="131" t="s">
        <v>158</v>
      </c>
      <c r="OL102" s="131" t="s">
        <v>158</v>
      </c>
      <c r="OM102" s="131" t="s">
        <v>158</v>
      </c>
      <c r="ON102" s="131" t="s">
        <v>158</v>
      </c>
      <c r="OO102" s="131" t="s">
        <v>158</v>
      </c>
      <c r="OP102" s="131" t="s">
        <v>158</v>
      </c>
      <c r="OQ102" s="131" t="s">
        <v>158</v>
      </c>
      <c r="OR102" s="131" t="s">
        <v>158</v>
      </c>
      <c r="OS102" s="131" t="s">
        <v>158</v>
      </c>
      <c r="OT102" s="131" t="s">
        <v>158</v>
      </c>
      <c r="OU102" s="131" t="s">
        <v>158</v>
      </c>
      <c r="OV102" s="131" t="s">
        <v>158</v>
      </c>
      <c r="OW102" s="378" t="s">
        <v>158</v>
      </c>
      <c r="OX102" s="132">
        <v>3.3619617532121864</v>
      </c>
      <c r="OY102" s="132">
        <v>3.6565656565656566</v>
      </c>
      <c r="OZ102" s="132">
        <v>3.2307692307692308</v>
      </c>
      <c r="PA102" s="132">
        <v>2.5249999999999999</v>
      </c>
      <c r="PB102" s="132">
        <v>1.9078947368421053</v>
      </c>
      <c r="PC102" s="132">
        <v>2.2769230769230768</v>
      </c>
      <c r="PD102" s="132">
        <v>2.2115384615384617</v>
      </c>
      <c r="PE102" s="132">
        <v>1.368421052631579</v>
      </c>
      <c r="PF102" s="132">
        <v>1.5526315789473684</v>
      </c>
      <c r="PG102" s="132">
        <v>1.236842105263158</v>
      </c>
      <c r="PH102" s="132">
        <v>1.9473684210526316</v>
      </c>
      <c r="PI102" s="132">
        <v>1.1052631578947369</v>
      </c>
      <c r="PJ102" s="132" t="s">
        <v>158</v>
      </c>
      <c r="PK102" s="132" t="s">
        <v>158</v>
      </c>
      <c r="PL102" s="132" t="s">
        <v>158</v>
      </c>
      <c r="PM102" s="132" t="s">
        <v>158</v>
      </c>
      <c r="PN102" s="132" t="s">
        <v>158</v>
      </c>
      <c r="PO102" s="132" t="s">
        <v>158</v>
      </c>
      <c r="PP102" s="132" t="s">
        <v>158</v>
      </c>
      <c r="PQ102" s="132" t="s">
        <v>158</v>
      </c>
      <c r="PR102" s="132" t="s">
        <v>158</v>
      </c>
      <c r="PS102" s="132" t="s">
        <v>158</v>
      </c>
      <c r="PT102" s="132" t="s">
        <v>158</v>
      </c>
      <c r="PU102" s="132" t="s">
        <v>158</v>
      </c>
      <c r="PV102" s="132" t="s">
        <v>158</v>
      </c>
      <c r="PW102" s="132" t="s">
        <v>158</v>
      </c>
      <c r="PX102" s="130" t="s">
        <v>158</v>
      </c>
      <c r="PY102" s="131">
        <v>9.7978506056850527</v>
      </c>
      <c r="PZ102" s="131">
        <v>4.898038674033149</v>
      </c>
      <c r="QA102" s="131">
        <v>5.159761904761905</v>
      </c>
      <c r="QB102" s="131">
        <v>6.3207920792079211</v>
      </c>
      <c r="QC102" s="131">
        <v>9.7856551724137937</v>
      </c>
      <c r="QD102" s="131">
        <v>5.9334459459459463</v>
      </c>
      <c r="QE102" s="131">
        <v>5.3311304347826081</v>
      </c>
      <c r="QF102" s="131">
        <v>7.8557692307692308</v>
      </c>
      <c r="QG102" s="131">
        <v>5.6033898305084744</v>
      </c>
      <c r="QH102" s="131">
        <v>5.6999999999999993</v>
      </c>
      <c r="QI102" s="131">
        <v>3.0040540540540537</v>
      </c>
      <c r="QJ102" s="131">
        <v>6.586666666666666</v>
      </c>
      <c r="QK102" s="131" t="s">
        <v>158</v>
      </c>
      <c r="QL102" s="131" t="s">
        <v>158</v>
      </c>
      <c r="QM102" s="131" t="s">
        <v>158</v>
      </c>
      <c r="QN102" s="131" t="s">
        <v>158</v>
      </c>
      <c r="QO102" s="131" t="s">
        <v>158</v>
      </c>
      <c r="QP102" s="131" t="s">
        <v>158</v>
      </c>
      <c r="QQ102" s="131" t="s">
        <v>158</v>
      </c>
      <c r="QR102" s="131" t="s">
        <v>158</v>
      </c>
      <c r="QS102" s="131" t="s">
        <v>158</v>
      </c>
      <c r="QT102" s="131" t="s">
        <v>158</v>
      </c>
      <c r="QU102" s="131" t="s">
        <v>158</v>
      </c>
      <c r="QV102" s="131" t="s">
        <v>158</v>
      </c>
      <c r="QW102" s="131" t="s">
        <v>158</v>
      </c>
      <c r="QX102" s="131" t="s">
        <v>158</v>
      </c>
      <c r="QY102" s="130" t="s">
        <v>158</v>
      </c>
      <c r="QZ102" s="131">
        <v>11.862015196416646</v>
      </c>
      <c r="RA102" s="131">
        <v>8.8853867403314926</v>
      </c>
      <c r="RB102" s="131">
        <v>6.3080952380952375</v>
      </c>
      <c r="RC102" s="131">
        <v>8.1346534653465348</v>
      </c>
      <c r="RD102" s="131">
        <v>11.316137931034483</v>
      </c>
      <c r="RE102" s="131">
        <v>7.6726351351351347</v>
      </c>
      <c r="RF102" s="131">
        <v>6.0772173913043472</v>
      </c>
      <c r="RG102" s="131">
        <v>9.5730769230769219</v>
      </c>
      <c r="RH102" s="131">
        <v>6.6338983050847462</v>
      </c>
      <c r="RI102" s="131">
        <v>6.8642553191489357</v>
      </c>
      <c r="RJ102" s="131">
        <v>3.9899999999999998</v>
      </c>
      <c r="RK102" s="131">
        <v>8.0342857142857138</v>
      </c>
      <c r="RL102" s="131" t="s">
        <v>158</v>
      </c>
      <c r="RM102" s="131" t="s">
        <v>158</v>
      </c>
      <c r="RN102" s="131" t="s">
        <v>158</v>
      </c>
      <c r="RO102" s="131" t="s">
        <v>158</v>
      </c>
      <c r="RP102" s="131" t="s">
        <v>158</v>
      </c>
      <c r="RQ102" s="131" t="s">
        <v>158</v>
      </c>
      <c r="RR102" s="131" t="s">
        <v>158</v>
      </c>
      <c r="RS102" s="131" t="s">
        <v>158</v>
      </c>
      <c r="RT102" s="131" t="s">
        <v>158</v>
      </c>
      <c r="RU102" s="131" t="s">
        <v>158</v>
      </c>
      <c r="RV102" s="131" t="s">
        <v>158</v>
      </c>
      <c r="RW102" s="131" t="s">
        <v>158</v>
      </c>
      <c r="RX102" s="131" t="s">
        <v>158</v>
      </c>
      <c r="RY102" s="131" t="s">
        <v>158</v>
      </c>
      <c r="RZ102" s="130" t="s">
        <v>158</v>
      </c>
      <c r="SA102" s="131">
        <v>16.865153491358427</v>
      </c>
      <c r="SB102" s="131">
        <v>13.077845303867404</v>
      </c>
      <c r="SC102" s="131">
        <v>7.8495238095238093</v>
      </c>
      <c r="SD102" s="131">
        <v>9.9128712871287128</v>
      </c>
      <c r="SE102" s="131">
        <v>12.47448275862069</v>
      </c>
      <c r="SF102" s="131">
        <v>8.9858108108108112</v>
      </c>
      <c r="SG102" s="131">
        <v>6.5926956521739131</v>
      </c>
      <c r="SH102" s="131">
        <v>10.954230769230769</v>
      </c>
      <c r="SI102" s="131">
        <v>7.6257627118644074</v>
      </c>
      <c r="SJ102" s="131">
        <v>8.0931914893617023</v>
      </c>
      <c r="SK102" s="131">
        <v>4.8527027027027021</v>
      </c>
      <c r="SL102" s="131">
        <v>9.7171428571428571</v>
      </c>
      <c r="SM102" s="131" t="s">
        <v>158</v>
      </c>
      <c r="SN102" s="131" t="s">
        <v>158</v>
      </c>
      <c r="SO102" s="131" t="s">
        <v>158</v>
      </c>
      <c r="SP102" s="131" t="s">
        <v>158</v>
      </c>
      <c r="SQ102" s="131" t="s">
        <v>158</v>
      </c>
      <c r="SR102" s="131" t="s">
        <v>158</v>
      </c>
      <c r="SS102" s="131" t="s">
        <v>158</v>
      </c>
      <c r="ST102" s="131" t="s">
        <v>158</v>
      </c>
      <c r="SU102" s="131" t="s">
        <v>158</v>
      </c>
      <c r="SV102" s="131" t="s">
        <v>158</v>
      </c>
      <c r="SW102" s="131" t="s">
        <v>158</v>
      </c>
      <c r="SX102" s="131" t="s">
        <v>158</v>
      </c>
      <c r="SY102" s="131" t="s">
        <v>158</v>
      </c>
      <c r="SZ102" s="131" t="s">
        <v>158</v>
      </c>
      <c r="TA102" s="378" t="s">
        <v>158</v>
      </c>
      <c r="TB102" s="132">
        <v>1.6176395682122404</v>
      </c>
      <c r="TC102" s="132">
        <v>2.0808080808080809</v>
      </c>
      <c r="TD102" s="132">
        <v>1.2857142857142858</v>
      </c>
      <c r="TE102" s="132">
        <v>-1</v>
      </c>
      <c r="TF102" s="132">
        <v>-1.6578947368421053</v>
      </c>
      <c r="TG102" s="132">
        <v>-1.6461538461538461</v>
      </c>
      <c r="TH102" s="132">
        <v>-4.2115384615384617</v>
      </c>
      <c r="TI102" s="132">
        <v>-3.236842105263158</v>
      </c>
      <c r="TJ102" s="132">
        <v>-1.5263157894736843</v>
      </c>
      <c r="TK102" s="132">
        <v>0.81578947368421051</v>
      </c>
      <c r="TL102" s="132">
        <v>1</v>
      </c>
      <c r="TM102" s="132">
        <v>-3.8684210526315788</v>
      </c>
      <c r="TN102" s="132" t="s">
        <v>158</v>
      </c>
      <c r="TO102" s="132" t="s">
        <v>158</v>
      </c>
      <c r="TP102" s="132" t="s">
        <v>158</v>
      </c>
      <c r="TQ102" s="132" t="s">
        <v>158</v>
      </c>
      <c r="TR102" s="132" t="s">
        <v>158</v>
      </c>
      <c r="TS102" s="132" t="s">
        <v>158</v>
      </c>
      <c r="TT102" s="132" t="s">
        <v>158</v>
      </c>
      <c r="TU102" s="132" t="s">
        <v>158</v>
      </c>
      <c r="TV102" s="132" t="s">
        <v>158</v>
      </c>
      <c r="TW102" s="132" t="s">
        <v>158</v>
      </c>
      <c r="TX102" s="132" t="s">
        <v>158</v>
      </c>
      <c r="TY102" s="132" t="s">
        <v>158</v>
      </c>
      <c r="TZ102" s="132" t="s">
        <v>158</v>
      </c>
      <c r="UA102" s="132" t="s">
        <v>158</v>
      </c>
      <c r="UB102" s="235" t="s">
        <v>158</v>
      </c>
      <c r="UC102" s="236">
        <v>9.7100000000000009</v>
      </c>
      <c r="UD102" s="236">
        <v>9.44</v>
      </c>
      <c r="UE102" s="236">
        <v>7.69</v>
      </c>
      <c r="UF102" s="236">
        <v>9.92</v>
      </c>
      <c r="UG102" s="236">
        <v>8.7200000000000006</v>
      </c>
      <c r="UH102" s="236">
        <v>7.48</v>
      </c>
      <c r="UI102" s="236">
        <v>8.41</v>
      </c>
      <c r="UJ102" s="236">
        <v>8.3699999999999992</v>
      </c>
      <c r="UK102" s="236">
        <v>9.16</v>
      </c>
      <c r="UL102" s="236">
        <v>8.48</v>
      </c>
      <c r="UM102" s="236">
        <v>8.9</v>
      </c>
      <c r="UN102" s="236">
        <v>9.69</v>
      </c>
      <c r="UO102" s="231" t="s">
        <v>5</v>
      </c>
      <c r="UP102" s="231" t="s">
        <v>5</v>
      </c>
      <c r="UQ102" s="231" t="s">
        <v>5</v>
      </c>
      <c r="UR102" s="231" t="s">
        <v>5</v>
      </c>
      <c r="US102" s="231" t="s">
        <v>5</v>
      </c>
      <c r="UT102" s="231" t="s">
        <v>5</v>
      </c>
      <c r="UU102" s="231" t="s">
        <v>5</v>
      </c>
      <c r="UV102" s="231" t="s">
        <v>5</v>
      </c>
      <c r="UW102" s="231" t="s">
        <v>5</v>
      </c>
      <c r="UX102" s="231" t="s">
        <v>5</v>
      </c>
      <c r="UY102" s="231" t="s">
        <v>5</v>
      </c>
      <c r="UZ102" s="231" t="s">
        <v>5</v>
      </c>
      <c r="VA102" s="231" t="s">
        <v>5</v>
      </c>
      <c r="VB102" s="231" t="s">
        <v>5</v>
      </c>
      <c r="VC102" s="130" t="s">
        <v>158</v>
      </c>
      <c r="VD102" s="131">
        <v>3.3923788877445928</v>
      </c>
      <c r="VE102" s="131">
        <v>1.8972457627118646</v>
      </c>
      <c r="VF102" s="131">
        <v>2.1677503250975292</v>
      </c>
      <c r="VG102" s="131">
        <v>1.6088709677419355</v>
      </c>
      <c r="VH102" s="131">
        <v>2.1410550458715596</v>
      </c>
      <c r="VI102" s="131">
        <v>1.8061497326203206</v>
      </c>
      <c r="VJ102" s="131">
        <v>1.4019024970273484</v>
      </c>
      <c r="VK102" s="131">
        <v>1.2843488649940265</v>
      </c>
      <c r="VL102" s="131">
        <v>0.94978165938864623</v>
      </c>
      <c r="VM102" s="131">
        <v>0.83136792452830177</v>
      </c>
      <c r="VN102" s="131">
        <v>0.65730337078651679</v>
      </c>
      <c r="VO102" s="131">
        <v>0.75128998968008265</v>
      </c>
      <c r="VP102" s="131" t="s">
        <v>158</v>
      </c>
      <c r="VQ102" s="131" t="s">
        <v>158</v>
      </c>
      <c r="VR102" s="131" t="s">
        <v>158</v>
      </c>
      <c r="VS102" s="131" t="s">
        <v>158</v>
      </c>
      <c r="VT102" s="131" t="s">
        <v>158</v>
      </c>
      <c r="VU102" s="131" t="s">
        <v>158</v>
      </c>
      <c r="VV102" s="131" t="s">
        <v>158</v>
      </c>
      <c r="VW102" s="131" t="s">
        <v>158</v>
      </c>
      <c r="VX102" s="131" t="s">
        <v>158</v>
      </c>
      <c r="VY102" s="131" t="s">
        <v>158</v>
      </c>
      <c r="VZ102" s="131" t="s">
        <v>158</v>
      </c>
      <c r="WA102" s="131" t="s">
        <v>158</v>
      </c>
      <c r="WB102" s="131" t="s">
        <v>158</v>
      </c>
      <c r="WC102" s="131" t="s">
        <v>158</v>
      </c>
      <c r="WD102" s="130" t="s">
        <v>158</v>
      </c>
      <c r="WE102" s="131">
        <v>4.1070691458676105</v>
      </c>
      <c r="WF102" s="131">
        <v>3.4417372881355934</v>
      </c>
      <c r="WG102" s="131">
        <v>2.6501950585175549</v>
      </c>
      <c r="WH102" s="131">
        <v>2.070564516129032</v>
      </c>
      <c r="WI102" s="131">
        <v>2.4759174311926602</v>
      </c>
      <c r="WJ102" s="131">
        <v>2.3355614973262031</v>
      </c>
      <c r="WK102" s="131">
        <v>1.5980975029726516</v>
      </c>
      <c r="WL102" s="131">
        <v>1.5651135005973718</v>
      </c>
      <c r="WM102" s="131">
        <v>1.1244541484716157</v>
      </c>
      <c r="WN102" s="131">
        <v>1.0011792452830188</v>
      </c>
      <c r="WO102" s="131">
        <v>0.87303370786516843</v>
      </c>
      <c r="WP102" s="131">
        <v>0.9164086687306503</v>
      </c>
      <c r="WQ102" s="131" t="s">
        <v>158</v>
      </c>
      <c r="WR102" s="131" t="s">
        <v>158</v>
      </c>
      <c r="WS102" s="131" t="s">
        <v>158</v>
      </c>
      <c r="WT102" s="131" t="s">
        <v>158</v>
      </c>
      <c r="WU102" s="131" t="s">
        <v>158</v>
      </c>
      <c r="WV102" s="131" t="s">
        <v>158</v>
      </c>
      <c r="WW102" s="131" t="s">
        <v>158</v>
      </c>
      <c r="WX102" s="131" t="s">
        <v>158</v>
      </c>
      <c r="WY102" s="131" t="s">
        <v>158</v>
      </c>
      <c r="WZ102" s="131" t="s">
        <v>158</v>
      </c>
      <c r="XA102" s="131" t="s">
        <v>158</v>
      </c>
      <c r="XB102" s="131" t="s">
        <v>158</v>
      </c>
      <c r="XC102" s="131" t="s">
        <v>158</v>
      </c>
      <c r="XD102" s="131" t="s">
        <v>158</v>
      </c>
      <c r="XE102" s="130" t="s">
        <v>158</v>
      </c>
      <c r="XF102" s="131">
        <v>5.8393409886714727</v>
      </c>
      <c r="XG102" s="131">
        <v>5.0656779661016955</v>
      </c>
      <c r="XH102" s="131">
        <v>3.2977893368010402</v>
      </c>
      <c r="XI102" s="131">
        <v>2.523185483870968</v>
      </c>
      <c r="XJ102" s="131">
        <v>2.7293577981651373</v>
      </c>
      <c r="XK102" s="131">
        <v>2.7352941176470589</v>
      </c>
      <c r="XL102" s="131">
        <v>1.7336504161712247</v>
      </c>
      <c r="XM102" s="131">
        <v>1.790919952210275</v>
      </c>
      <c r="XN102" s="131">
        <v>1.2925764192139737</v>
      </c>
      <c r="XO102" s="131">
        <v>1.1804245283018866</v>
      </c>
      <c r="XP102" s="131">
        <v>1.0617977528089886</v>
      </c>
      <c r="XQ102" s="131">
        <v>1.1083591331269351</v>
      </c>
      <c r="XR102" s="131" t="s">
        <v>158</v>
      </c>
      <c r="XS102" s="131" t="s">
        <v>158</v>
      </c>
      <c r="XT102" s="131" t="s">
        <v>158</v>
      </c>
      <c r="XU102" s="131" t="s">
        <v>158</v>
      </c>
      <c r="XV102" s="131" t="s">
        <v>158</v>
      </c>
      <c r="XW102" s="131" t="s">
        <v>158</v>
      </c>
      <c r="XX102" s="131" t="s">
        <v>158</v>
      </c>
      <c r="XY102" s="131" t="s">
        <v>158</v>
      </c>
      <c r="XZ102" s="131" t="s">
        <v>158</v>
      </c>
      <c r="YA102" s="131" t="s">
        <v>158</v>
      </c>
      <c r="YB102" s="131" t="s">
        <v>158</v>
      </c>
      <c r="YC102" s="131" t="s">
        <v>158</v>
      </c>
      <c r="YD102" s="131" t="s">
        <v>158</v>
      </c>
      <c r="YE102" s="131" t="s">
        <v>158</v>
      </c>
      <c r="YF102" s="235" t="s">
        <v>158</v>
      </c>
      <c r="YG102" s="8">
        <v>102.618657</v>
      </c>
      <c r="YH102" s="8">
        <v>99</v>
      </c>
      <c r="YI102" s="8">
        <v>91</v>
      </c>
      <c r="YJ102" s="8">
        <v>80</v>
      </c>
      <c r="YK102" s="8">
        <v>76</v>
      </c>
      <c r="YL102" s="8">
        <v>65</v>
      </c>
      <c r="YM102" s="8">
        <v>52</v>
      </c>
      <c r="YN102" s="8">
        <v>38</v>
      </c>
      <c r="YO102" s="8">
        <v>38</v>
      </c>
      <c r="YP102" s="8">
        <v>38</v>
      </c>
      <c r="YQ102" s="8">
        <v>38</v>
      </c>
      <c r="YR102" s="8">
        <v>38</v>
      </c>
      <c r="YS102" s="231" t="s">
        <v>5</v>
      </c>
      <c r="YT102" s="231" t="s">
        <v>5</v>
      </c>
      <c r="YU102" s="231" t="s">
        <v>5</v>
      </c>
      <c r="YV102" s="231" t="s">
        <v>5</v>
      </c>
      <c r="YW102" s="231" t="s">
        <v>5</v>
      </c>
      <c r="YX102" s="231" t="s">
        <v>5</v>
      </c>
      <c r="YY102" s="231" t="s">
        <v>5</v>
      </c>
      <c r="YZ102" s="231" t="s">
        <v>5</v>
      </c>
      <c r="ZA102" s="231" t="s">
        <v>5</v>
      </c>
      <c r="ZB102" s="231" t="s">
        <v>5</v>
      </c>
      <c r="ZC102" s="231" t="s">
        <v>5</v>
      </c>
      <c r="ZD102" s="231" t="s">
        <v>5</v>
      </c>
      <c r="ZE102" s="231" t="s">
        <v>5</v>
      </c>
      <c r="ZF102" s="231" t="s">
        <v>5</v>
      </c>
      <c r="ZG102" s="235" t="s">
        <v>158</v>
      </c>
      <c r="ZH102" s="133">
        <v>1.7100000000000001E-2</v>
      </c>
      <c r="ZI102" s="133">
        <v>5.9499999999999997E-2</v>
      </c>
      <c r="ZJ102" s="133">
        <v>-4.5100000000000001E-2</v>
      </c>
      <c r="ZK102" s="133">
        <v>-4.6300000000000001E-2</v>
      </c>
      <c r="ZL102" s="133">
        <v>3.73E-2</v>
      </c>
      <c r="ZM102" s="133">
        <v>-3.8E-3</v>
      </c>
      <c r="ZN102" s="133">
        <v>-2.5600000000000001E-2</v>
      </c>
      <c r="ZO102" s="133">
        <v>-3.5699999999999996E-2</v>
      </c>
      <c r="ZP102" s="133">
        <v>-1.1399999999999999E-2</v>
      </c>
      <c r="ZQ102" s="133">
        <v>-1.5900000000000001E-2</v>
      </c>
      <c r="ZR102" s="133">
        <v>8.3999999999999995E-3</v>
      </c>
      <c r="ZS102" s="133">
        <v>6.5500000000000003E-2</v>
      </c>
      <c r="ZT102" s="379" t="s">
        <v>158</v>
      </c>
      <c r="ZU102" s="133">
        <v>2.2200000000000001E-2</v>
      </c>
      <c r="ZV102" s="133">
        <v>3.4599999999999999E-2</v>
      </c>
      <c r="ZW102" s="133">
        <v>1.6899999999999998E-2</v>
      </c>
      <c r="ZX102" s="133">
        <v>1.2500000000000001E-2</v>
      </c>
      <c r="ZY102" s="133">
        <v>4.2599999999999999E-2</v>
      </c>
      <c r="ZZ102" s="133">
        <v>2.3199999999999998E-2</v>
      </c>
      <c r="AAA102" s="133">
        <v>2.4900000000000002E-2</v>
      </c>
      <c r="AAB102" s="133">
        <v>2.69E-2</v>
      </c>
      <c r="AAC102" s="133">
        <v>2.7999999999999997E-2</v>
      </c>
      <c r="AAD102" s="133">
        <v>3.0899999999999997E-2</v>
      </c>
      <c r="AAE102" s="133">
        <v>3.7000000000000005E-2</v>
      </c>
      <c r="AAF102" s="133">
        <v>4.8000000000000001E-2</v>
      </c>
      <c r="AAG102" s="235" t="s">
        <v>158</v>
      </c>
      <c r="AAH102" s="8">
        <v>691</v>
      </c>
      <c r="AAI102" s="8">
        <v>633</v>
      </c>
      <c r="AAJ102" s="8">
        <v>574</v>
      </c>
      <c r="AAK102" s="8">
        <v>479</v>
      </c>
      <c r="AAL102" s="8">
        <v>419</v>
      </c>
      <c r="AAM102" s="8">
        <v>302</v>
      </c>
      <c r="AAN102" s="8">
        <v>268</v>
      </c>
      <c r="AAO102" s="8">
        <v>195</v>
      </c>
      <c r="AAP102" s="8">
        <v>172</v>
      </c>
      <c r="AAQ102" s="8">
        <v>184</v>
      </c>
      <c r="AAR102" s="8">
        <v>195</v>
      </c>
      <c r="AAS102" s="8">
        <v>-24</v>
      </c>
      <c r="AAT102" s="231" t="s">
        <v>5</v>
      </c>
      <c r="AAU102" s="231" t="s">
        <v>5</v>
      </c>
      <c r="AAV102" s="231" t="s">
        <v>5</v>
      </c>
      <c r="AAW102" s="231" t="s">
        <v>5</v>
      </c>
      <c r="AAX102" s="231" t="s">
        <v>5</v>
      </c>
      <c r="AAY102" s="231" t="s">
        <v>5</v>
      </c>
      <c r="AAZ102" s="231" t="s">
        <v>5</v>
      </c>
      <c r="ABA102" s="231" t="s">
        <v>5</v>
      </c>
      <c r="ABB102" s="231" t="s">
        <v>5</v>
      </c>
      <c r="ABC102" s="231" t="s">
        <v>5</v>
      </c>
      <c r="ABD102" s="231" t="s">
        <v>5</v>
      </c>
      <c r="ABE102" s="231" t="s">
        <v>5</v>
      </c>
      <c r="ABF102" s="231" t="s">
        <v>5</v>
      </c>
      <c r="ABG102" s="231" t="s">
        <v>5</v>
      </c>
      <c r="ABH102" s="235" t="s">
        <v>158</v>
      </c>
      <c r="ABI102" s="8">
        <v>345</v>
      </c>
      <c r="ABJ102" s="8">
        <v>362</v>
      </c>
      <c r="ABK102" s="8">
        <v>294</v>
      </c>
      <c r="ABL102" s="8">
        <v>202</v>
      </c>
      <c r="ABM102" s="8">
        <v>145</v>
      </c>
      <c r="ABN102" s="8">
        <v>148</v>
      </c>
      <c r="ABO102" s="8">
        <v>115</v>
      </c>
      <c r="ABP102" s="8">
        <v>52</v>
      </c>
      <c r="ABQ102" s="8">
        <v>59</v>
      </c>
      <c r="ABR102" s="8">
        <v>47</v>
      </c>
      <c r="ABS102" s="8">
        <v>74</v>
      </c>
      <c r="ABT102" s="8">
        <v>42</v>
      </c>
      <c r="ABU102" s="231" t="s">
        <v>5</v>
      </c>
      <c r="ABV102" s="231" t="s">
        <v>5</v>
      </c>
      <c r="ABW102" s="231" t="s">
        <v>5</v>
      </c>
      <c r="ABX102" s="231" t="s">
        <v>5</v>
      </c>
      <c r="ABY102" s="231" t="s">
        <v>5</v>
      </c>
      <c r="ABZ102" s="231" t="s">
        <v>5</v>
      </c>
      <c r="ACA102" s="231" t="s">
        <v>5</v>
      </c>
      <c r="ACB102" s="231" t="s">
        <v>5</v>
      </c>
      <c r="ACC102" s="231" t="s">
        <v>5</v>
      </c>
      <c r="ACD102" s="231" t="s">
        <v>5</v>
      </c>
      <c r="ACE102" s="231" t="s">
        <v>5</v>
      </c>
      <c r="ACF102" s="231" t="s">
        <v>5</v>
      </c>
      <c r="ACG102" s="231" t="s">
        <v>5</v>
      </c>
      <c r="ACH102" s="231" t="s">
        <v>5</v>
      </c>
      <c r="ACI102" s="235" t="s">
        <v>158</v>
      </c>
      <c r="ACJ102" s="8">
        <v>166</v>
      </c>
      <c r="ACK102" s="8">
        <v>206</v>
      </c>
      <c r="ACL102" s="8">
        <v>117</v>
      </c>
      <c r="ACM102" s="8">
        <v>-80</v>
      </c>
      <c r="ACN102" s="8">
        <v>-126</v>
      </c>
      <c r="ACO102" s="8">
        <v>-107</v>
      </c>
      <c r="ACP102" s="8">
        <v>-219</v>
      </c>
      <c r="ACQ102" s="8">
        <v>-123</v>
      </c>
      <c r="ACR102" s="8">
        <v>-58</v>
      </c>
      <c r="ACS102" s="8">
        <v>31</v>
      </c>
      <c r="ACT102" s="8">
        <v>38</v>
      </c>
      <c r="ACU102" s="8">
        <v>-147</v>
      </c>
      <c r="ACV102" s="237" t="s">
        <v>5</v>
      </c>
      <c r="ACW102" s="237" t="s">
        <v>5</v>
      </c>
      <c r="ACX102" s="237" t="s">
        <v>5</v>
      </c>
      <c r="ACY102" s="237" t="s">
        <v>5</v>
      </c>
      <c r="ACZ102" s="237" t="s">
        <v>5</v>
      </c>
      <c r="ADA102" s="237" t="s">
        <v>5</v>
      </c>
      <c r="ADB102" s="237" t="s">
        <v>5</v>
      </c>
      <c r="ADC102" s="237" t="s">
        <v>5</v>
      </c>
      <c r="ADD102" s="237" t="s">
        <v>5</v>
      </c>
      <c r="ADE102" s="237" t="s">
        <v>5</v>
      </c>
      <c r="ADF102" s="237" t="s">
        <v>5</v>
      </c>
      <c r="ADG102" s="237" t="s">
        <v>5</v>
      </c>
      <c r="ADH102" s="237" t="s">
        <v>5</v>
      </c>
      <c r="ADI102" s="237" t="s">
        <v>5</v>
      </c>
      <c r="ADJ102" s="127" t="s">
        <v>158</v>
      </c>
      <c r="ADK102" s="128">
        <v>4.125</v>
      </c>
      <c r="ADL102" s="128">
        <v>1.2</v>
      </c>
      <c r="ADM102" s="128" t="s">
        <v>1282</v>
      </c>
      <c r="ADN102" s="128" t="s">
        <v>1282</v>
      </c>
      <c r="ADO102" s="128">
        <v>2.0689655172413794</v>
      </c>
      <c r="ADP102" s="128" t="s">
        <v>1282</v>
      </c>
      <c r="ADQ102" s="128" t="s">
        <v>1282</v>
      </c>
      <c r="ADR102" s="128" t="s">
        <v>1282</v>
      </c>
      <c r="ADS102" s="128" t="s">
        <v>1282</v>
      </c>
      <c r="ADT102" s="128" t="s">
        <v>1282</v>
      </c>
      <c r="ADU102" s="128" t="s">
        <v>158</v>
      </c>
      <c r="ADV102" s="128" t="s">
        <v>158</v>
      </c>
      <c r="ADW102" s="128" t="s">
        <v>158</v>
      </c>
      <c r="ADX102" s="128" t="s">
        <v>158</v>
      </c>
      <c r="ADY102" s="128" t="s">
        <v>158</v>
      </c>
      <c r="ADZ102" s="128" t="s">
        <v>158</v>
      </c>
      <c r="AEA102" s="128" t="s">
        <v>158</v>
      </c>
      <c r="AEB102" s="128" t="s">
        <v>158</v>
      </c>
      <c r="AEC102" s="128" t="s">
        <v>158</v>
      </c>
      <c r="AED102" s="128" t="s">
        <v>158</v>
      </c>
      <c r="AEE102" s="128" t="s">
        <v>158</v>
      </c>
      <c r="AEF102" s="128" t="s">
        <v>158</v>
      </c>
      <c r="AEG102" s="128" t="s">
        <v>158</v>
      </c>
      <c r="AEH102" s="128" t="s">
        <v>158</v>
      </c>
      <c r="AEI102" s="128" t="s">
        <v>158</v>
      </c>
      <c r="AEJ102" s="128" t="s">
        <v>158</v>
      </c>
      <c r="AEK102" s="127" t="s">
        <v>158</v>
      </c>
      <c r="AEL102" s="128">
        <v>0.19631395252173914</v>
      </c>
      <c r="AEM102" s="128">
        <v>0.18049723756906078</v>
      </c>
      <c r="AEN102" s="128">
        <v>0.20428571428571429</v>
      </c>
      <c r="AEO102" s="128">
        <v>0.2495049504950495</v>
      </c>
      <c r="AEP102" s="128">
        <v>0.31448275862068964</v>
      </c>
      <c r="AEQ102" s="128">
        <v>0.24155405405405408</v>
      </c>
      <c r="AER102" s="128">
        <v>0.2351304347826087</v>
      </c>
      <c r="AES102" s="128">
        <v>0.38</v>
      </c>
      <c r="AET102" s="128" t="s">
        <v>5</v>
      </c>
      <c r="AEU102" s="128" t="s">
        <v>158</v>
      </c>
      <c r="AEV102" s="128" t="s">
        <v>158</v>
      </c>
      <c r="AEW102" s="128" t="s">
        <v>158</v>
      </c>
      <c r="AEX102" s="128" t="s">
        <v>158</v>
      </c>
      <c r="AEY102" s="128" t="s">
        <v>158</v>
      </c>
      <c r="AEZ102" s="128" t="s">
        <v>158</v>
      </c>
      <c r="AFA102" s="128" t="s">
        <v>158</v>
      </c>
      <c r="AFB102" s="128" t="s">
        <v>158</v>
      </c>
      <c r="AFC102" s="128" t="s">
        <v>158</v>
      </c>
      <c r="AFD102" s="128" t="s">
        <v>158</v>
      </c>
      <c r="AFE102" s="128" t="s">
        <v>158</v>
      </c>
      <c r="AFF102" s="128" t="s">
        <v>158</v>
      </c>
      <c r="AFG102" s="128" t="s">
        <v>158</v>
      </c>
      <c r="AFH102" s="128" t="s">
        <v>158</v>
      </c>
      <c r="AFI102" s="128" t="s">
        <v>158</v>
      </c>
      <c r="AFJ102" s="128" t="s">
        <v>158</v>
      </c>
      <c r="AFK102" s="128" t="s">
        <v>158</v>
      </c>
      <c r="AFL102" s="134" t="s">
        <v>158</v>
      </c>
      <c r="AFM102" s="135">
        <v>0.40800188927710845</v>
      </c>
      <c r="AFN102" s="135">
        <v>0.31718446601941747</v>
      </c>
      <c r="AFO102" s="135">
        <v>0.51333333333333331</v>
      </c>
      <c r="AFP102" s="135" t="s">
        <v>1282</v>
      </c>
      <c r="AFQ102" s="135" t="s">
        <v>1282</v>
      </c>
      <c r="AFR102" s="135" t="s">
        <v>1282</v>
      </c>
      <c r="AFS102" s="135" t="s">
        <v>1282</v>
      </c>
      <c r="AFT102" s="135" t="s">
        <v>1282</v>
      </c>
      <c r="AFU102" s="135" t="s">
        <v>1282</v>
      </c>
      <c r="AFV102" s="135" t="s">
        <v>158</v>
      </c>
      <c r="AFW102" s="135" t="s">
        <v>158</v>
      </c>
      <c r="AFX102" s="135" t="s">
        <v>1282</v>
      </c>
      <c r="AFY102" s="135" t="s">
        <v>158</v>
      </c>
      <c r="AFZ102" s="135" t="s">
        <v>158</v>
      </c>
      <c r="AGA102" s="135" t="s">
        <v>158</v>
      </c>
      <c r="AGB102" s="135" t="s">
        <v>158</v>
      </c>
      <c r="AGC102" s="135" t="s">
        <v>158</v>
      </c>
      <c r="AGD102" s="135" t="s">
        <v>158</v>
      </c>
      <c r="AGE102" s="135" t="s">
        <v>158</v>
      </c>
      <c r="AGF102" s="135" t="s">
        <v>158</v>
      </c>
      <c r="AGG102" s="135" t="s">
        <v>158</v>
      </c>
      <c r="AGH102" s="135" t="s">
        <v>158</v>
      </c>
      <c r="AGI102" s="135" t="s">
        <v>158</v>
      </c>
      <c r="AGJ102" s="135" t="s">
        <v>158</v>
      </c>
      <c r="AGK102" s="135" t="s">
        <v>158</v>
      </c>
      <c r="AGL102" s="135" t="s">
        <v>158</v>
      </c>
    </row>
    <row r="103" spans="1:870" x14ac:dyDescent="0.2">
      <c r="A103" s="7">
        <v>101</v>
      </c>
      <c r="B103" s="2" t="s">
        <v>506</v>
      </c>
      <c r="C103" s="1" t="s">
        <v>507</v>
      </c>
      <c r="D103" s="94">
        <v>0.10829999999999999</v>
      </c>
      <c r="E103" s="95">
        <v>0.1125</v>
      </c>
      <c r="F103" s="57">
        <v>1.35</v>
      </c>
      <c r="G103" s="58" t="s">
        <v>159</v>
      </c>
      <c r="H103" s="58">
        <v>1.35</v>
      </c>
      <c r="I103" s="226" t="s">
        <v>5</v>
      </c>
      <c r="J103" s="58" t="s">
        <v>159</v>
      </c>
      <c r="K103" s="58" t="s">
        <v>1280</v>
      </c>
      <c r="L103" s="226" t="s">
        <v>508</v>
      </c>
      <c r="M103" s="151">
        <v>1.3500000000000003</v>
      </c>
      <c r="N103" s="124">
        <v>1.3500000000000003</v>
      </c>
      <c r="O103" s="124">
        <v>1.3500000000000003</v>
      </c>
      <c r="P103" s="124">
        <v>1.3500000000000003</v>
      </c>
      <c r="Q103" s="124">
        <v>1.35</v>
      </c>
      <c r="R103" s="124">
        <v>1.3206</v>
      </c>
      <c r="S103" s="124">
        <v>1.2995999999999999</v>
      </c>
      <c r="T103" s="124">
        <v>1.2334999999999998</v>
      </c>
      <c r="U103" s="143">
        <v>1.2000000000000002</v>
      </c>
      <c r="V103" s="124">
        <v>1.1040000000000001</v>
      </c>
      <c r="W103" s="124">
        <v>1.1040000000000001</v>
      </c>
      <c r="X103" s="124">
        <v>1.1040000000000001</v>
      </c>
      <c r="Y103" s="124">
        <v>1.4040000000000001</v>
      </c>
      <c r="Z103" s="124">
        <v>1.4040000000000001</v>
      </c>
      <c r="AA103" s="124">
        <v>1.3130000000000002</v>
      </c>
      <c r="AB103" s="124">
        <v>1.2000000000000002</v>
      </c>
      <c r="AC103" s="124">
        <v>1.1496</v>
      </c>
      <c r="AD103" s="124">
        <v>1.1004</v>
      </c>
      <c r="AE103" s="124">
        <v>1.1004</v>
      </c>
      <c r="AF103" s="124">
        <v>0.45400000000000001</v>
      </c>
      <c r="AG103" s="124" t="s">
        <v>1359</v>
      </c>
      <c r="AH103" s="137" t="s">
        <v>5</v>
      </c>
      <c r="AI103" s="137" t="s">
        <v>5</v>
      </c>
      <c r="AJ103" s="137" t="s">
        <v>5</v>
      </c>
      <c r="AK103" s="137" t="s">
        <v>5</v>
      </c>
      <c r="AL103" s="137" t="s">
        <v>5</v>
      </c>
      <c r="AM103" s="137" t="s">
        <v>5</v>
      </c>
      <c r="AN103" s="137" t="s">
        <v>5</v>
      </c>
      <c r="AO103" s="137" t="s">
        <v>5</v>
      </c>
      <c r="AP103" s="137" t="s">
        <v>5</v>
      </c>
      <c r="AQ103" s="137" t="s">
        <v>5</v>
      </c>
      <c r="AR103" s="137" t="s">
        <v>5</v>
      </c>
      <c r="AS103" s="137" t="s">
        <v>5</v>
      </c>
      <c r="AT103" s="137" t="s">
        <v>5</v>
      </c>
      <c r="AU103" s="137" t="s">
        <v>5</v>
      </c>
      <c r="AV103" s="137" t="s">
        <v>5</v>
      </c>
      <c r="AW103" s="137" t="s">
        <v>5</v>
      </c>
      <c r="AX103" s="137" t="s">
        <v>5</v>
      </c>
      <c r="AY103" s="137" t="s">
        <v>5</v>
      </c>
      <c r="AZ103" s="137" t="s">
        <v>5</v>
      </c>
      <c r="BA103" s="137" t="s">
        <v>5</v>
      </c>
      <c r="BB103" s="137" t="s">
        <v>5</v>
      </c>
      <c r="BC103" s="137" t="s">
        <v>5</v>
      </c>
      <c r="BD103" s="137" t="s">
        <v>5</v>
      </c>
      <c r="BE103" s="137" t="s">
        <v>5</v>
      </c>
      <c r="BF103" s="137" t="s">
        <v>5</v>
      </c>
      <c r="BG103" s="137" t="s">
        <v>5</v>
      </c>
      <c r="BH103" s="137" t="s">
        <v>5</v>
      </c>
      <c r="BI103" s="137" t="s">
        <v>5</v>
      </c>
      <c r="BJ103" s="137" t="s">
        <v>5</v>
      </c>
      <c r="BK103" s="137" t="s">
        <v>5</v>
      </c>
      <c r="BL103" s="137" t="s">
        <v>5</v>
      </c>
      <c r="BM103" s="126">
        <v>0</v>
      </c>
      <c r="BN103" s="125">
        <v>0</v>
      </c>
      <c r="BO103" s="125">
        <v>0</v>
      </c>
      <c r="BP103" s="125">
        <v>2.2204460492503131E-16</v>
      </c>
      <c r="BQ103" s="125">
        <v>2.22626079054975E-2</v>
      </c>
      <c r="BR103" s="125">
        <v>1.6158818097876448E-2</v>
      </c>
      <c r="BS103" s="125">
        <v>5.3587353060397191E-2</v>
      </c>
      <c r="BT103" s="125">
        <v>2.7916666666666368E-2</v>
      </c>
      <c r="BU103" s="125">
        <v>8.6956521739130599E-2</v>
      </c>
      <c r="BV103" s="125">
        <v>0</v>
      </c>
      <c r="BW103" s="125">
        <v>0</v>
      </c>
      <c r="BX103" s="125">
        <v>-0.21367521367521369</v>
      </c>
      <c r="BY103" s="125">
        <v>0</v>
      </c>
      <c r="BZ103" s="125">
        <v>6.9306930693069368E-2</v>
      </c>
      <c r="CA103" s="125">
        <v>9.4166666666666732E-2</v>
      </c>
      <c r="CB103" s="125">
        <v>4.3841336116910323E-2</v>
      </c>
      <c r="CC103" s="125">
        <v>4.47110141766629E-2</v>
      </c>
      <c r="CD103" s="125">
        <v>0</v>
      </c>
      <c r="CE103" s="125">
        <v>1.4237885462555067</v>
      </c>
      <c r="CF103" s="125" t="s">
        <v>158</v>
      </c>
      <c r="CG103" s="125" t="s">
        <v>158</v>
      </c>
      <c r="CH103" s="125" t="s">
        <v>158</v>
      </c>
      <c r="CI103" s="125" t="s">
        <v>158</v>
      </c>
      <c r="CJ103" s="125" t="s">
        <v>158</v>
      </c>
      <c r="CK103" s="125" t="s">
        <v>158</v>
      </c>
      <c r="CL103" s="125" t="s">
        <v>158</v>
      </c>
      <c r="CM103" s="125" t="s">
        <v>158</v>
      </c>
      <c r="CN103" s="125" t="s">
        <v>158</v>
      </c>
      <c r="CO103" s="125" t="s">
        <v>158</v>
      </c>
      <c r="CP103" s="125" t="s">
        <v>158</v>
      </c>
      <c r="CQ103" s="125" t="s">
        <v>158</v>
      </c>
      <c r="CR103" s="125" t="s">
        <v>158</v>
      </c>
      <c r="CS103" s="125" t="s">
        <v>158</v>
      </c>
      <c r="CT103" s="125" t="s">
        <v>158</v>
      </c>
      <c r="CU103" s="125" t="s">
        <v>158</v>
      </c>
      <c r="CV103" s="125" t="s">
        <v>158</v>
      </c>
      <c r="CW103" s="125" t="s">
        <v>158</v>
      </c>
      <c r="CX103" s="125" t="s">
        <v>158</v>
      </c>
      <c r="CY103" s="125" t="s">
        <v>158</v>
      </c>
      <c r="CZ103" s="125" t="s">
        <v>158</v>
      </c>
      <c r="DA103" s="125" t="s">
        <v>158</v>
      </c>
      <c r="DB103" s="125" t="s">
        <v>158</v>
      </c>
      <c r="DC103" s="125" t="s">
        <v>158</v>
      </c>
      <c r="DD103" s="125" t="s">
        <v>158</v>
      </c>
      <c r="DE103" s="125" t="s">
        <v>158</v>
      </c>
      <c r="DF103" s="125" t="s">
        <v>158</v>
      </c>
      <c r="DG103" s="125" t="s">
        <v>158</v>
      </c>
      <c r="DH103" s="125" t="s">
        <v>158</v>
      </c>
      <c r="DI103" s="125" t="s">
        <v>158</v>
      </c>
      <c r="DJ103" s="125" t="s">
        <v>158</v>
      </c>
      <c r="DK103" s="125" t="s">
        <v>158</v>
      </c>
      <c r="DL103" s="127">
        <v>8.5190163449628431E-2</v>
      </c>
      <c r="DM103" s="128">
        <v>7.5000000000000011E-2</v>
      </c>
      <c r="DN103" s="128">
        <v>8.5173501577287092E-2</v>
      </c>
      <c r="DO103" s="128">
        <v>7.7231121281464546E-2</v>
      </c>
      <c r="DP103" s="128">
        <v>6.6997518610421844E-2</v>
      </c>
      <c r="DQ103" s="128">
        <v>7.5034090909090898E-2</v>
      </c>
      <c r="DR103" s="128">
        <v>7.6537102473498222E-2</v>
      </c>
      <c r="DS103" s="128">
        <v>8.0885245901639327E-2</v>
      </c>
      <c r="DT103" s="128">
        <v>8.0053368912608419E-2</v>
      </c>
      <c r="DU103" s="128">
        <v>7.8688524590163941E-2</v>
      </c>
      <c r="DV103" s="128">
        <v>7.747368421052632E-2</v>
      </c>
      <c r="DW103" s="128">
        <v>6.6949666464523966E-2</v>
      </c>
      <c r="DX103" s="128">
        <v>9.058064516129033E-2</v>
      </c>
      <c r="DY103" s="128">
        <v>0.11536565324568612</v>
      </c>
      <c r="DZ103" s="128" t="s">
        <v>158</v>
      </c>
      <c r="EA103" s="128" t="s">
        <v>158</v>
      </c>
      <c r="EB103" s="128" t="s">
        <v>158</v>
      </c>
      <c r="EC103" s="128" t="s">
        <v>158</v>
      </c>
      <c r="ED103" s="128" t="s">
        <v>158</v>
      </c>
      <c r="EE103" s="128" t="s">
        <v>158</v>
      </c>
      <c r="EF103" s="128" t="s">
        <v>158</v>
      </c>
      <c r="EG103" s="128" t="s">
        <v>158</v>
      </c>
      <c r="EH103" s="128" t="s">
        <v>158</v>
      </c>
      <c r="EI103" s="128" t="s">
        <v>158</v>
      </c>
      <c r="EJ103" s="128" t="s">
        <v>158</v>
      </c>
      <c r="EK103" s="128" t="s">
        <v>158</v>
      </c>
      <c r="EL103" s="128" t="s">
        <v>158</v>
      </c>
      <c r="EM103" s="127">
        <v>9.3181592364229571E-2</v>
      </c>
      <c r="EN103" s="128">
        <v>8.131046980122332E-2</v>
      </c>
      <c r="EO103" s="128">
        <v>0.10748407643312104</v>
      </c>
      <c r="EP103" s="128">
        <v>8.8991430454845116E-2</v>
      </c>
      <c r="EQ103" s="128">
        <v>7.8947368421052627E-2</v>
      </c>
      <c r="ER103" s="128">
        <v>8.1068139963167585E-2</v>
      </c>
      <c r="ES103" s="128">
        <v>8.5275590551181099E-2</v>
      </c>
      <c r="ET103" s="128">
        <v>8.6683063949402658E-2</v>
      </c>
      <c r="EU103" s="128">
        <v>8.5409252669039148E-2</v>
      </c>
      <c r="EV103" s="128">
        <v>8.4532924961715161E-2</v>
      </c>
      <c r="EW103" s="128">
        <v>8.5581395348837214E-2</v>
      </c>
      <c r="EX103" s="128">
        <v>7.9083094555873923E-2</v>
      </c>
      <c r="EY103" s="128">
        <v>0.10824980724749422</v>
      </c>
      <c r="EZ103" s="128">
        <v>0.15000000000000002</v>
      </c>
      <c r="FA103" s="128" t="s">
        <v>158</v>
      </c>
      <c r="FB103" s="128" t="s">
        <v>158</v>
      </c>
      <c r="FC103" s="128" t="s">
        <v>158</v>
      </c>
      <c r="FD103" s="128" t="s">
        <v>158</v>
      </c>
      <c r="FE103" s="128" t="s">
        <v>158</v>
      </c>
      <c r="FF103" s="128" t="s">
        <v>158</v>
      </c>
      <c r="FG103" s="128" t="s">
        <v>158</v>
      </c>
      <c r="FH103" s="128" t="s">
        <v>158</v>
      </c>
      <c r="FI103" s="128" t="s">
        <v>158</v>
      </c>
      <c r="FJ103" s="128" t="s">
        <v>158</v>
      </c>
      <c r="FK103" s="128" t="s">
        <v>158</v>
      </c>
      <c r="FL103" s="128" t="s">
        <v>158</v>
      </c>
      <c r="FM103" s="128" t="s">
        <v>158</v>
      </c>
      <c r="FN103" s="127">
        <v>0.11351978159205438</v>
      </c>
      <c r="FO103" s="128">
        <v>9.4207955338450819E-2</v>
      </c>
      <c r="FP103" s="128">
        <v>0.21394611727416804</v>
      </c>
      <c r="FQ103" s="128">
        <v>0.10489510489510492</v>
      </c>
      <c r="FR103" s="128">
        <v>0.10922330097087379</v>
      </c>
      <c r="FS103" s="128">
        <v>8.7456953642384108E-2</v>
      </c>
      <c r="FT103" s="128">
        <v>9.8380015140045407E-2</v>
      </c>
      <c r="FU103" s="128">
        <v>9.8208598726114635E-2</v>
      </c>
      <c r="FV103" s="128">
        <v>9.5087163232963567E-2</v>
      </c>
      <c r="FW103" s="128">
        <v>9.1846921797005002E-2</v>
      </c>
      <c r="FX103" s="128">
        <v>9.6335078534031421E-2</v>
      </c>
      <c r="FY103" s="128">
        <v>9.6842105263157896E-2</v>
      </c>
      <c r="FZ103" s="128">
        <v>0.12294220665499125</v>
      </c>
      <c r="GA103" s="128">
        <v>0.20057142857142859</v>
      </c>
      <c r="GB103" s="128" t="s">
        <v>158</v>
      </c>
      <c r="GC103" s="128" t="s">
        <v>158</v>
      </c>
      <c r="GD103" s="128" t="s">
        <v>158</v>
      </c>
      <c r="GE103" s="128" t="s">
        <v>158</v>
      </c>
      <c r="GF103" s="128" t="s">
        <v>158</v>
      </c>
      <c r="GG103" s="128" t="s">
        <v>158</v>
      </c>
      <c r="GH103" s="128" t="s">
        <v>158</v>
      </c>
      <c r="GI103" s="128" t="s">
        <v>158</v>
      </c>
      <c r="GJ103" s="128" t="s">
        <v>158</v>
      </c>
      <c r="GK103" s="128" t="s">
        <v>158</v>
      </c>
      <c r="GL103" s="128" t="s">
        <v>158</v>
      </c>
      <c r="GM103" s="128" t="s">
        <v>158</v>
      </c>
      <c r="GN103" s="128" t="s">
        <v>158</v>
      </c>
      <c r="GO103" s="109" t="s">
        <v>158</v>
      </c>
      <c r="GP103" s="129">
        <v>0.5</v>
      </c>
      <c r="GQ103" s="129">
        <v>0.08</v>
      </c>
      <c r="GR103" s="129">
        <v>0.32</v>
      </c>
      <c r="GS103" s="138">
        <v>1.3</v>
      </c>
      <c r="GT103" s="138">
        <v>1.31</v>
      </c>
      <c r="GU103" s="138">
        <v>0.67</v>
      </c>
      <c r="GV103" s="129">
        <v>0.14000000000000001</v>
      </c>
      <c r="GW103" s="129">
        <v>0.41</v>
      </c>
      <c r="GX103" s="129">
        <v>0.09</v>
      </c>
      <c r="GY103" s="129">
        <v>0.31</v>
      </c>
      <c r="GZ103" s="129">
        <v>0.42</v>
      </c>
      <c r="HA103" s="129">
        <v>-5.35</v>
      </c>
      <c r="HB103" s="129">
        <v>0.57999999999999996</v>
      </c>
      <c r="HC103" s="129">
        <v>0.53</v>
      </c>
      <c r="HD103" s="129">
        <v>0.77</v>
      </c>
      <c r="HE103" s="129">
        <v>0.35</v>
      </c>
      <c r="HF103" s="231" t="s">
        <v>158</v>
      </c>
      <c r="HG103" s="231" t="s">
        <v>158</v>
      </c>
      <c r="HH103" s="231" t="s">
        <v>158</v>
      </c>
      <c r="HI103" s="231" t="s">
        <v>158</v>
      </c>
      <c r="HJ103" s="231" t="s">
        <v>158</v>
      </c>
      <c r="HK103" s="231" t="s">
        <v>158</v>
      </c>
      <c r="HL103" s="231" t="s">
        <v>158</v>
      </c>
      <c r="HM103" s="231" t="s">
        <v>158</v>
      </c>
      <c r="HN103" s="231" t="s">
        <v>158</v>
      </c>
      <c r="HO103" s="231" t="s">
        <v>158</v>
      </c>
      <c r="HP103" s="232" t="s">
        <v>158</v>
      </c>
      <c r="HQ103" s="131">
        <v>28.66</v>
      </c>
      <c r="HR103" s="131">
        <v>78.875</v>
      </c>
      <c r="HS103" s="131">
        <v>40.21875</v>
      </c>
      <c r="HT103" s="131">
        <v>9.5076923076923077</v>
      </c>
      <c r="HU103" s="131">
        <v>11.526717557251908</v>
      </c>
      <c r="HV103" s="131">
        <v>19.71641791044776</v>
      </c>
      <c r="HW103" s="131">
        <v>89.714285714285708</v>
      </c>
      <c r="HX103" s="131">
        <v>30.780487804878049</v>
      </c>
      <c r="HY103" s="131">
        <v>133.55555555555554</v>
      </c>
      <c r="HZ103" s="131">
        <v>36.967741935483872</v>
      </c>
      <c r="IA103" s="131">
        <v>27.142857142857146</v>
      </c>
      <c r="IB103" s="131" t="s">
        <v>1288</v>
      </c>
      <c r="IC103" s="131">
        <v>12.068965517241381</v>
      </c>
      <c r="ID103" s="131" t="s">
        <v>158</v>
      </c>
      <c r="IE103" s="131" t="s">
        <v>158</v>
      </c>
      <c r="IF103" s="131" t="s">
        <v>158</v>
      </c>
      <c r="IG103" s="131" t="s">
        <v>158</v>
      </c>
      <c r="IH103" s="131" t="s">
        <v>158</v>
      </c>
      <c r="II103" s="131" t="s">
        <v>158</v>
      </c>
      <c r="IJ103" s="131" t="s">
        <v>158</v>
      </c>
      <c r="IK103" s="131" t="s">
        <v>158</v>
      </c>
      <c r="IL103" s="131" t="s">
        <v>158</v>
      </c>
      <c r="IM103" s="131" t="s">
        <v>158</v>
      </c>
      <c r="IN103" s="131" t="s">
        <v>158</v>
      </c>
      <c r="IO103" s="131" t="s">
        <v>158</v>
      </c>
      <c r="IP103" s="131" t="s">
        <v>158</v>
      </c>
      <c r="IQ103" s="130" t="s">
        <v>158</v>
      </c>
      <c r="IR103" s="131">
        <v>33.206055832669399</v>
      </c>
      <c r="IS103" s="131">
        <v>157</v>
      </c>
      <c r="IT103" s="131">
        <v>47.40625</v>
      </c>
      <c r="IU103" s="131">
        <v>13.153846153846155</v>
      </c>
      <c r="IV103" s="131">
        <v>12.435114503816793</v>
      </c>
      <c r="IW103" s="131">
        <v>22.746268656716417</v>
      </c>
      <c r="IX103" s="131">
        <v>101.64285714285714</v>
      </c>
      <c r="IY103" s="131">
        <v>34.268292682926834</v>
      </c>
      <c r="IZ103" s="131">
        <v>145.11111111111111</v>
      </c>
      <c r="JA103" s="131">
        <v>41.612903225806456</v>
      </c>
      <c r="JB103" s="131">
        <v>33.238095238095241</v>
      </c>
      <c r="JC103" s="131" t="s">
        <v>1288</v>
      </c>
      <c r="JD103" s="131">
        <v>16.137931034482758</v>
      </c>
      <c r="JE103" s="131" t="s">
        <v>158</v>
      </c>
      <c r="JF103" s="131" t="s">
        <v>158</v>
      </c>
      <c r="JG103" s="131" t="s">
        <v>158</v>
      </c>
      <c r="JH103" s="131" t="s">
        <v>158</v>
      </c>
      <c r="JI103" s="131" t="s">
        <v>158</v>
      </c>
      <c r="JJ103" s="131" t="s">
        <v>158</v>
      </c>
      <c r="JK103" s="131" t="s">
        <v>158</v>
      </c>
      <c r="JL103" s="131" t="s">
        <v>158</v>
      </c>
      <c r="JM103" s="131" t="s">
        <v>158</v>
      </c>
      <c r="JN103" s="131" t="s">
        <v>158</v>
      </c>
      <c r="JO103" s="131" t="s">
        <v>158</v>
      </c>
      <c r="JP103" s="131" t="s">
        <v>158</v>
      </c>
      <c r="JQ103" s="131" t="s">
        <v>158</v>
      </c>
      <c r="JR103" s="130" t="s">
        <v>158</v>
      </c>
      <c r="JS103" s="131">
        <v>36</v>
      </c>
      <c r="JT103" s="131">
        <v>198.125</v>
      </c>
      <c r="JU103" s="131">
        <v>54.625</v>
      </c>
      <c r="JV103" s="131">
        <v>15.499999999999998</v>
      </c>
      <c r="JW103" s="131">
        <v>13.435114503816795</v>
      </c>
      <c r="JX103" s="131">
        <v>25.343283582089551</v>
      </c>
      <c r="JY103" s="131">
        <v>108.92857142857142</v>
      </c>
      <c r="JZ103" s="131">
        <v>36.560975609756099</v>
      </c>
      <c r="KA103" s="131">
        <v>155.88888888888889</v>
      </c>
      <c r="KB103" s="131">
        <v>45.967741935483872</v>
      </c>
      <c r="KC103" s="131">
        <v>39.261904761904759</v>
      </c>
      <c r="KD103" s="131" t="s">
        <v>1288</v>
      </c>
      <c r="KE103" s="131">
        <v>20.982758620689655</v>
      </c>
      <c r="KF103" s="131" t="s">
        <v>158</v>
      </c>
      <c r="KG103" s="131" t="s">
        <v>158</v>
      </c>
      <c r="KH103" s="131" t="s">
        <v>158</v>
      </c>
      <c r="KI103" s="131" t="s">
        <v>158</v>
      </c>
      <c r="KJ103" s="131" t="s">
        <v>158</v>
      </c>
      <c r="KK103" s="131" t="s">
        <v>158</v>
      </c>
      <c r="KL103" s="131" t="s">
        <v>158</v>
      </c>
      <c r="KM103" s="131" t="s">
        <v>158</v>
      </c>
      <c r="KN103" s="131" t="s">
        <v>158</v>
      </c>
      <c r="KO103" s="131" t="s">
        <v>158</v>
      </c>
      <c r="KP103" s="131" t="s">
        <v>158</v>
      </c>
      <c r="KQ103" s="131" t="s">
        <v>158</v>
      </c>
      <c r="KR103" s="131" t="s">
        <v>158</v>
      </c>
      <c r="KS103" s="116" t="s">
        <v>158</v>
      </c>
      <c r="KT103" s="132">
        <v>5.2934198664044665</v>
      </c>
      <c r="KU103" s="132">
        <v>3.0769230769230771</v>
      </c>
      <c r="KV103" s="132">
        <v>3.3846153846153846</v>
      </c>
      <c r="KW103" s="132">
        <v>3.2307692307692308</v>
      </c>
      <c r="KX103" s="132">
        <v>3.3846153846153846</v>
      </c>
      <c r="KY103" s="132">
        <v>3.2307692307692308</v>
      </c>
      <c r="KZ103" s="132">
        <v>3.0769230769230771</v>
      </c>
      <c r="LA103" s="132">
        <v>2.8461538461538463</v>
      </c>
      <c r="LB103" s="132">
        <v>2.7692307692307692</v>
      </c>
      <c r="LC103" s="132">
        <v>2.8461538461538463</v>
      </c>
      <c r="LD103" s="132">
        <v>2.8461538461538463</v>
      </c>
      <c r="LE103" s="132">
        <v>4.1111111111111107</v>
      </c>
      <c r="LF103" s="132" t="s">
        <v>158</v>
      </c>
      <c r="LG103" s="132" t="s">
        <v>158</v>
      </c>
      <c r="LH103" s="132" t="s">
        <v>158</v>
      </c>
      <c r="LI103" s="132" t="s">
        <v>158</v>
      </c>
      <c r="LJ103" s="132" t="s">
        <v>158</v>
      </c>
      <c r="LK103" s="132" t="s">
        <v>158</v>
      </c>
      <c r="LL103" s="132" t="s">
        <v>158</v>
      </c>
      <c r="LM103" s="132" t="s">
        <v>158</v>
      </c>
      <c r="LN103" s="132" t="s">
        <v>158</v>
      </c>
      <c r="LO103" s="132" t="s">
        <v>158</v>
      </c>
      <c r="LP103" s="132" t="s">
        <v>158</v>
      </c>
      <c r="LQ103" s="132" t="s">
        <v>158</v>
      </c>
      <c r="LR103" s="132" t="s">
        <v>158</v>
      </c>
      <c r="LS103" s="132" t="s">
        <v>158</v>
      </c>
      <c r="LT103" s="130" t="s">
        <v>158</v>
      </c>
      <c r="LU103" s="131">
        <v>2.7071345862714633</v>
      </c>
      <c r="LV103" s="131">
        <v>2.0507499999999999</v>
      </c>
      <c r="LW103" s="131">
        <v>3.8024999999999998</v>
      </c>
      <c r="LX103" s="131">
        <v>3.8257142857142856</v>
      </c>
      <c r="LY103" s="131">
        <v>4.461363636363636</v>
      </c>
      <c r="LZ103" s="131">
        <v>4.0888095238095241</v>
      </c>
      <c r="MA103" s="131">
        <v>4.0819999999999999</v>
      </c>
      <c r="MB103" s="131">
        <v>4.4340540540540534</v>
      </c>
      <c r="MC103" s="131">
        <v>4.3405555555555555</v>
      </c>
      <c r="MD103" s="131">
        <v>4.0264864864864869</v>
      </c>
      <c r="ME103" s="131">
        <v>4.0054054054054058</v>
      </c>
      <c r="MF103" s="131">
        <v>2.7778378378378381</v>
      </c>
      <c r="MG103" s="131" t="s">
        <v>158</v>
      </c>
      <c r="MH103" s="131" t="s">
        <v>158</v>
      </c>
      <c r="MI103" s="131" t="s">
        <v>158</v>
      </c>
      <c r="MJ103" s="131" t="s">
        <v>158</v>
      </c>
      <c r="MK103" s="131" t="s">
        <v>158</v>
      </c>
      <c r="ML103" s="131" t="s">
        <v>158</v>
      </c>
      <c r="MM103" s="131" t="s">
        <v>158</v>
      </c>
      <c r="MN103" s="131" t="s">
        <v>158</v>
      </c>
      <c r="MO103" s="131" t="s">
        <v>158</v>
      </c>
      <c r="MP103" s="131" t="s">
        <v>158</v>
      </c>
      <c r="MQ103" s="131" t="s">
        <v>158</v>
      </c>
      <c r="MR103" s="131" t="s">
        <v>158</v>
      </c>
      <c r="MS103" s="131" t="s">
        <v>158</v>
      </c>
      <c r="MT103" s="131" t="s">
        <v>158</v>
      </c>
      <c r="MU103" s="130" t="s">
        <v>158</v>
      </c>
      <c r="MV103" s="131">
        <v>3.1365409008471943</v>
      </c>
      <c r="MW103" s="131">
        <v>4.0819999999999999</v>
      </c>
      <c r="MX103" s="131">
        <v>4.4820454545454549</v>
      </c>
      <c r="MY103" s="131">
        <v>5.2928571428571436</v>
      </c>
      <c r="MZ103" s="131">
        <v>4.812954545454545</v>
      </c>
      <c r="NA103" s="131">
        <v>4.7171428571428571</v>
      </c>
      <c r="NB103" s="131">
        <v>4.6247499999999997</v>
      </c>
      <c r="NC103" s="131">
        <v>4.9364864864864861</v>
      </c>
      <c r="ND103" s="131">
        <v>4.7161111111111111</v>
      </c>
      <c r="NE103" s="131">
        <v>4.5324324324324321</v>
      </c>
      <c r="NF103" s="131">
        <v>4.9048648648648649</v>
      </c>
      <c r="NG103" s="131">
        <v>3.1548648648648654</v>
      </c>
      <c r="NH103" s="131" t="s">
        <v>158</v>
      </c>
      <c r="NI103" s="131" t="s">
        <v>158</v>
      </c>
      <c r="NJ103" s="131" t="s">
        <v>158</v>
      </c>
      <c r="NK103" s="131" t="s">
        <v>158</v>
      </c>
      <c r="NL103" s="131" t="s">
        <v>158</v>
      </c>
      <c r="NM103" s="131" t="s">
        <v>158</v>
      </c>
      <c r="NN103" s="131" t="s">
        <v>158</v>
      </c>
      <c r="NO103" s="131" t="s">
        <v>158</v>
      </c>
      <c r="NP103" s="131" t="s">
        <v>158</v>
      </c>
      <c r="NQ103" s="131" t="s">
        <v>158</v>
      </c>
      <c r="NR103" s="131" t="s">
        <v>158</v>
      </c>
      <c r="NS103" s="131" t="s">
        <v>158</v>
      </c>
      <c r="NT103" s="131" t="s">
        <v>158</v>
      </c>
      <c r="NU103" s="131" t="s">
        <v>158</v>
      </c>
      <c r="NV103" s="130" t="s">
        <v>158</v>
      </c>
      <c r="NW103" s="131">
        <v>3.4004481893151666</v>
      </c>
      <c r="NX103" s="131">
        <v>5.1512499999999992</v>
      </c>
      <c r="NY103" s="131">
        <v>5.164545454545455</v>
      </c>
      <c r="NZ103" s="131">
        <v>6.2369047619047615</v>
      </c>
      <c r="OA103" s="131">
        <v>5.2</v>
      </c>
      <c r="OB103" s="131">
        <v>5.2557142857142853</v>
      </c>
      <c r="OC103" s="131">
        <v>4.9562499999999998</v>
      </c>
      <c r="OD103" s="131">
        <v>5.2667567567567568</v>
      </c>
      <c r="OE103" s="131">
        <v>5.0663888888888886</v>
      </c>
      <c r="OF103" s="131">
        <v>5.0067567567567561</v>
      </c>
      <c r="OG103" s="131">
        <v>5.7937837837837831</v>
      </c>
      <c r="OH103" s="131">
        <v>3.7702702702702706</v>
      </c>
      <c r="OI103" s="131" t="s">
        <v>158</v>
      </c>
      <c r="OJ103" s="131" t="s">
        <v>158</v>
      </c>
      <c r="OK103" s="131" t="s">
        <v>158</v>
      </c>
      <c r="OL103" s="131" t="s">
        <v>158</v>
      </c>
      <c r="OM103" s="131" t="s">
        <v>158</v>
      </c>
      <c r="ON103" s="131" t="s">
        <v>158</v>
      </c>
      <c r="OO103" s="131" t="s">
        <v>158</v>
      </c>
      <c r="OP103" s="131" t="s">
        <v>158</v>
      </c>
      <c r="OQ103" s="131" t="s">
        <v>158</v>
      </c>
      <c r="OR103" s="131" t="s">
        <v>158</v>
      </c>
      <c r="OS103" s="131" t="s">
        <v>158</v>
      </c>
      <c r="OT103" s="131" t="s">
        <v>158</v>
      </c>
      <c r="OU103" s="131" t="s">
        <v>158</v>
      </c>
      <c r="OV103" s="131" t="s">
        <v>158</v>
      </c>
      <c r="OW103" s="378" t="s">
        <v>158</v>
      </c>
      <c r="OX103" s="132">
        <v>1.5962926448646908</v>
      </c>
      <c r="OY103" s="132">
        <v>1.5384615384615385</v>
      </c>
      <c r="OZ103" s="132">
        <v>1.1538461538461537</v>
      </c>
      <c r="PA103" s="132">
        <v>1.4615384615384615</v>
      </c>
      <c r="PB103" s="132">
        <v>1.6153846153846154</v>
      </c>
      <c r="PC103" s="132">
        <v>1.5384615384615385</v>
      </c>
      <c r="PD103" s="132">
        <v>1.5384615384615385</v>
      </c>
      <c r="PE103" s="132">
        <v>1.3076923076923077</v>
      </c>
      <c r="PF103" s="132">
        <v>1.1538461538461537</v>
      </c>
      <c r="PG103" s="132">
        <v>1</v>
      </c>
      <c r="PH103" s="132">
        <v>1.4615384615384615</v>
      </c>
      <c r="PI103" s="132">
        <v>2.7777777777777777</v>
      </c>
      <c r="PJ103" s="132" t="s">
        <v>158</v>
      </c>
      <c r="PK103" s="132" t="s">
        <v>158</v>
      </c>
      <c r="PL103" s="132" t="s">
        <v>158</v>
      </c>
      <c r="PM103" s="132" t="s">
        <v>158</v>
      </c>
      <c r="PN103" s="132" t="s">
        <v>158</v>
      </c>
      <c r="PO103" s="132" t="s">
        <v>158</v>
      </c>
      <c r="PP103" s="132" t="s">
        <v>158</v>
      </c>
      <c r="PQ103" s="132" t="s">
        <v>158</v>
      </c>
      <c r="PR103" s="132" t="s">
        <v>158</v>
      </c>
      <c r="PS103" s="132" t="s">
        <v>158</v>
      </c>
      <c r="PT103" s="132" t="s">
        <v>158</v>
      </c>
      <c r="PU103" s="132" t="s">
        <v>158</v>
      </c>
      <c r="PV103" s="132" t="s">
        <v>158</v>
      </c>
      <c r="PW103" s="132" t="s">
        <v>158</v>
      </c>
      <c r="PX103" s="130" t="s">
        <v>158</v>
      </c>
      <c r="PY103" s="131">
        <v>8.9770506968756205</v>
      </c>
      <c r="PZ103" s="131">
        <v>4.1014999999999997</v>
      </c>
      <c r="QA103" s="131">
        <v>11.154</v>
      </c>
      <c r="QB103" s="131">
        <v>8.4568421052631582</v>
      </c>
      <c r="QC103" s="131">
        <v>9.3476190476190464</v>
      </c>
      <c r="QD103" s="131">
        <v>8.5865000000000009</v>
      </c>
      <c r="QE103" s="131">
        <v>8.1639999999999997</v>
      </c>
      <c r="QF103" s="131">
        <v>9.6505882352941175</v>
      </c>
      <c r="QG103" s="131">
        <v>10.417333333333334</v>
      </c>
      <c r="QH103" s="131">
        <v>11.46</v>
      </c>
      <c r="QI103" s="131">
        <v>7.8000000000000007</v>
      </c>
      <c r="QJ103" s="131">
        <v>4.1112000000000002</v>
      </c>
      <c r="QK103" s="131" t="s">
        <v>158</v>
      </c>
      <c r="QL103" s="131" t="s">
        <v>158</v>
      </c>
      <c r="QM103" s="131" t="s">
        <v>158</v>
      </c>
      <c r="QN103" s="131" t="s">
        <v>158</v>
      </c>
      <c r="QO103" s="131" t="s">
        <v>158</v>
      </c>
      <c r="QP103" s="131" t="s">
        <v>158</v>
      </c>
      <c r="QQ103" s="131" t="s">
        <v>158</v>
      </c>
      <c r="QR103" s="131" t="s">
        <v>158</v>
      </c>
      <c r="QS103" s="131" t="s">
        <v>158</v>
      </c>
      <c r="QT103" s="131" t="s">
        <v>158</v>
      </c>
      <c r="QU103" s="131" t="s">
        <v>158</v>
      </c>
      <c r="QV103" s="131" t="s">
        <v>158</v>
      </c>
      <c r="QW103" s="131" t="s">
        <v>158</v>
      </c>
      <c r="QX103" s="131" t="s">
        <v>158</v>
      </c>
      <c r="QY103" s="130" t="s">
        <v>158</v>
      </c>
      <c r="QZ103" s="131">
        <v>10.400992555937041</v>
      </c>
      <c r="RA103" s="131">
        <v>8.1639999999999997</v>
      </c>
      <c r="RB103" s="131">
        <v>13.147333333333334</v>
      </c>
      <c r="RC103" s="131">
        <v>11.700000000000001</v>
      </c>
      <c r="RD103" s="131">
        <v>10.084285714285713</v>
      </c>
      <c r="RE103" s="131">
        <v>9.9059999999999988</v>
      </c>
      <c r="RF103" s="131">
        <v>9.2494999999999994</v>
      </c>
      <c r="RG103" s="131">
        <v>10.744117647058824</v>
      </c>
      <c r="RH103" s="131">
        <v>11.318666666666669</v>
      </c>
      <c r="RI103" s="131">
        <v>12.9</v>
      </c>
      <c r="RJ103" s="131">
        <v>9.5515789473684229</v>
      </c>
      <c r="RK103" s="131">
        <v>4.6692</v>
      </c>
      <c r="RL103" s="131" t="s">
        <v>158</v>
      </c>
      <c r="RM103" s="131" t="s">
        <v>158</v>
      </c>
      <c r="RN103" s="131" t="s">
        <v>158</v>
      </c>
      <c r="RO103" s="131" t="s">
        <v>158</v>
      </c>
      <c r="RP103" s="131" t="s">
        <v>158</v>
      </c>
      <c r="RQ103" s="131" t="s">
        <v>158</v>
      </c>
      <c r="RR103" s="131" t="s">
        <v>158</v>
      </c>
      <c r="RS103" s="131" t="s">
        <v>158</v>
      </c>
      <c r="RT103" s="131" t="s">
        <v>158</v>
      </c>
      <c r="RU103" s="131" t="s">
        <v>158</v>
      </c>
      <c r="RV103" s="131" t="s">
        <v>158</v>
      </c>
      <c r="RW103" s="131" t="s">
        <v>158</v>
      </c>
      <c r="RX103" s="131" t="s">
        <v>158</v>
      </c>
      <c r="RY103" s="131" t="s">
        <v>158</v>
      </c>
      <c r="RZ103" s="130" t="s">
        <v>158</v>
      </c>
      <c r="SA103" s="131">
        <v>11.276127881630227</v>
      </c>
      <c r="SB103" s="131">
        <v>10.302499999999998</v>
      </c>
      <c r="SC103" s="131">
        <v>15.149333333333335</v>
      </c>
      <c r="SD103" s="131">
        <v>13.786842105263158</v>
      </c>
      <c r="SE103" s="131">
        <v>10.895238095238096</v>
      </c>
      <c r="SF103" s="131">
        <v>11.036999999999999</v>
      </c>
      <c r="SG103" s="131">
        <v>9.9124999999999996</v>
      </c>
      <c r="SH103" s="131">
        <v>11.462941176470588</v>
      </c>
      <c r="SI103" s="131">
        <v>12.159333333333334</v>
      </c>
      <c r="SJ103" s="131">
        <v>14.25</v>
      </c>
      <c r="SK103" s="131">
        <v>11.282631578947369</v>
      </c>
      <c r="SL103" s="131">
        <v>5.58</v>
      </c>
      <c r="SM103" s="131" t="s">
        <v>158</v>
      </c>
      <c r="SN103" s="131" t="s">
        <v>158</v>
      </c>
      <c r="SO103" s="131" t="s">
        <v>158</v>
      </c>
      <c r="SP103" s="131" t="s">
        <v>158</v>
      </c>
      <c r="SQ103" s="131" t="s">
        <v>158</v>
      </c>
      <c r="SR103" s="131" t="s">
        <v>158</v>
      </c>
      <c r="SS103" s="131" t="s">
        <v>158</v>
      </c>
      <c r="ST103" s="131" t="s">
        <v>158</v>
      </c>
      <c r="SU103" s="131" t="s">
        <v>158</v>
      </c>
      <c r="SV103" s="131" t="s">
        <v>158</v>
      </c>
      <c r="SW103" s="131" t="s">
        <v>158</v>
      </c>
      <c r="SX103" s="131" t="s">
        <v>158</v>
      </c>
      <c r="SY103" s="131" t="s">
        <v>158</v>
      </c>
      <c r="SZ103" s="131" t="s">
        <v>158</v>
      </c>
      <c r="TA103" s="378" t="s">
        <v>158</v>
      </c>
      <c r="TB103" s="132">
        <v>1.5962926448646908</v>
      </c>
      <c r="TC103" s="132">
        <v>1.4615384615384615</v>
      </c>
      <c r="TD103" s="132">
        <v>1.1538461538461537</v>
      </c>
      <c r="TE103" s="132">
        <v>0.61538461538461542</v>
      </c>
      <c r="TF103" s="132">
        <v>0.84615384615384615</v>
      </c>
      <c r="TG103" s="132">
        <v>0.84615384615384615</v>
      </c>
      <c r="TH103" s="132">
        <v>0.15384615384615385</v>
      </c>
      <c r="TI103" s="132">
        <v>0.84615384615384615</v>
      </c>
      <c r="TJ103" s="132">
        <v>0.69230769230769229</v>
      </c>
      <c r="TK103" s="132">
        <v>0.76923076923076927</v>
      </c>
      <c r="TL103" s="132">
        <v>1</v>
      </c>
      <c r="TM103" s="132">
        <v>2.2222222222222223</v>
      </c>
      <c r="TN103" s="132" t="s">
        <v>158</v>
      </c>
      <c r="TO103" s="132" t="s">
        <v>158</v>
      </c>
      <c r="TP103" s="132" t="s">
        <v>158</v>
      </c>
      <c r="TQ103" s="132" t="s">
        <v>158</v>
      </c>
      <c r="TR103" s="132" t="s">
        <v>158</v>
      </c>
      <c r="TS103" s="132" t="s">
        <v>158</v>
      </c>
      <c r="TT103" s="132" t="s">
        <v>158</v>
      </c>
      <c r="TU103" s="132" t="s">
        <v>158</v>
      </c>
      <c r="TV103" s="132" t="s">
        <v>158</v>
      </c>
      <c r="TW103" s="132" t="s">
        <v>158</v>
      </c>
      <c r="TX103" s="132" t="s">
        <v>158</v>
      </c>
      <c r="TY103" s="132" t="s">
        <v>158</v>
      </c>
      <c r="TZ103" s="132" t="s">
        <v>158</v>
      </c>
      <c r="UA103" s="132" t="s">
        <v>158</v>
      </c>
      <c r="UB103" s="235" t="s">
        <v>158</v>
      </c>
      <c r="UC103" s="236">
        <v>-5.88</v>
      </c>
      <c r="UD103" s="236">
        <v>-3.93</v>
      </c>
      <c r="UE103" s="236">
        <v>-3.64</v>
      </c>
      <c r="UF103" s="236">
        <v>-3.41</v>
      </c>
      <c r="UG103" s="236">
        <v>-3.27</v>
      </c>
      <c r="UH103" s="236">
        <v>-3.54</v>
      </c>
      <c r="UI103" s="236">
        <v>-2.04</v>
      </c>
      <c r="UJ103" s="236">
        <v>-1.54</v>
      </c>
      <c r="UK103" s="236">
        <v>-0.56999999999999995</v>
      </c>
      <c r="UL103" s="236">
        <v>0.22</v>
      </c>
      <c r="UM103" s="236">
        <v>1.53</v>
      </c>
      <c r="UN103" s="236">
        <v>3.69</v>
      </c>
      <c r="UO103" s="231" t="s">
        <v>5</v>
      </c>
      <c r="UP103" s="231" t="s">
        <v>5</v>
      </c>
      <c r="UQ103" s="231" t="s">
        <v>5</v>
      </c>
      <c r="UR103" s="231" t="s">
        <v>5</v>
      </c>
      <c r="US103" s="231" t="s">
        <v>5</v>
      </c>
      <c r="UT103" s="231" t="s">
        <v>5</v>
      </c>
      <c r="UU103" s="231" t="s">
        <v>5</v>
      </c>
      <c r="UV103" s="231" t="s">
        <v>5</v>
      </c>
      <c r="UW103" s="231" t="s">
        <v>5</v>
      </c>
      <c r="UX103" s="231" t="s">
        <v>5</v>
      </c>
      <c r="UY103" s="231" t="s">
        <v>5</v>
      </c>
      <c r="UZ103" s="231" t="s">
        <v>5</v>
      </c>
      <c r="VA103" s="231" t="s">
        <v>5</v>
      </c>
      <c r="VB103" s="231" t="s">
        <v>5</v>
      </c>
      <c r="VC103" s="130" t="s">
        <v>158</v>
      </c>
      <c r="VD103" s="131" t="s">
        <v>1282</v>
      </c>
      <c r="VE103" s="131" t="s">
        <v>1282</v>
      </c>
      <c r="VF103" s="131" t="s">
        <v>1282</v>
      </c>
      <c r="VG103" s="131" t="s">
        <v>1282</v>
      </c>
      <c r="VH103" s="131" t="s">
        <v>1282</v>
      </c>
      <c r="VI103" s="131" t="s">
        <v>1282</v>
      </c>
      <c r="VJ103" s="131" t="s">
        <v>1282</v>
      </c>
      <c r="VK103" s="131" t="s">
        <v>1282</v>
      </c>
      <c r="VL103" s="131" t="s">
        <v>1282</v>
      </c>
      <c r="VM103" s="131">
        <v>52.090909090909093</v>
      </c>
      <c r="VN103" s="131">
        <v>7.4509803921568629</v>
      </c>
      <c r="VO103" s="131">
        <v>3.0948509485094853</v>
      </c>
      <c r="VP103" s="131" t="s">
        <v>158</v>
      </c>
      <c r="VQ103" s="131" t="s">
        <v>158</v>
      </c>
      <c r="VR103" s="131" t="s">
        <v>158</v>
      </c>
      <c r="VS103" s="131" t="s">
        <v>158</v>
      </c>
      <c r="VT103" s="131" t="s">
        <v>158</v>
      </c>
      <c r="VU103" s="131" t="s">
        <v>158</v>
      </c>
      <c r="VV103" s="131" t="s">
        <v>158</v>
      </c>
      <c r="VW103" s="131" t="s">
        <v>158</v>
      </c>
      <c r="VX103" s="131" t="s">
        <v>158</v>
      </c>
      <c r="VY103" s="131" t="s">
        <v>158</v>
      </c>
      <c r="VZ103" s="131" t="s">
        <v>158</v>
      </c>
      <c r="WA103" s="131" t="s">
        <v>158</v>
      </c>
      <c r="WB103" s="131" t="s">
        <v>158</v>
      </c>
      <c r="WC103" s="131" t="s">
        <v>158</v>
      </c>
      <c r="WD103" s="130" t="s">
        <v>158</v>
      </c>
      <c r="WE103" s="131" t="s">
        <v>1282</v>
      </c>
      <c r="WF103" s="131" t="s">
        <v>1282</v>
      </c>
      <c r="WG103" s="131" t="s">
        <v>1282</v>
      </c>
      <c r="WH103" s="131" t="s">
        <v>1282</v>
      </c>
      <c r="WI103" s="131" t="s">
        <v>1282</v>
      </c>
      <c r="WJ103" s="131" t="s">
        <v>1282</v>
      </c>
      <c r="WK103" s="131" t="s">
        <v>1282</v>
      </c>
      <c r="WL103" s="131" t="s">
        <v>1282</v>
      </c>
      <c r="WM103" s="131" t="s">
        <v>1282</v>
      </c>
      <c r="WN103" s="131">
        <v>58.63636363636364</v>
      </c>
      <c r="WO103" s="131">
        <v>9.1241830065359473</v>
      </c>
      <c r="WP103" s="131">
        <v>3.5149051490514909</v>
      </c>
      <c r="WQ103" s="131" t="s">
        <v>158</v>
      </c>
      <c r="WR103" s="131" t="s">
        <v>158</v>
      </c>
      <c r="WS103" s="131" t="s">
        <v>158</v>
      </c>
      <c r="WT103" s="131" t="s">
        <v>158</v>
      </c>
      <c r="WU103" s="131" t="s">
        <v>158</v>
      </c>
      <c r="WV103" s="131" t="s">
        <v>158</v>
      </c>
      <c r="WW103" s="131" t="s">
        <v>158</v>
      </c>
      <c r="WX103" s="131" t="s">
        <v>158</v>
      </c>
      <c r="WY103" s="131" t="s">
        <v>158</v>
      </c>
      <c r="WZ103" s="131" t="s">
        <v>158</v>
      </c>
      <c r="XA103" s="131" t="s">
        <v>158</v>
      </c>
      <c r="XB103" s="131" t="s">
        <v>158</v>
      </c>
      <c r="XC103" s="131" t="s">
        <v>158</v>
      </c>
      <c r="XD103" s="131" t="s">
        <v>158</v>
      </c>
      <c r="XE103" s="130" t="s">
        <v>158</v>
      </c>
      <c r="XF103" s="131" t="s">
        <v>1282</v>
      </c>
      <c r="XG103" s="131" t="s">
        <v>1282</v>
      </c>
      <c r="XH103" s="131" t="s">
        <v>1282</v>
      </c>
      <c r="XI103" s="131" t="s">
        <v>1282</v>
      </c>
      <c r="XJ103" s="131" t="s">
        <v>1282</v>
      </c>
      <c r="XK103" s="131" t="s">
        <v>1282</v>
      </c>
      <c r="XL103" s="131" t="s">
        <v>1282</v>
      </c>
      <c r="XM103" s="131" t="s">
        <v>1282</v>
      </c>
      <c r="XN103" s="131" t="s">
        <v>1282</v>
      </c>
      <c r="XO103" s="131">
        <v>64.772727272727266</v>
      </c>
      <c r="XP103" s="131">
        <v>10.777777777777777</v>
      </c>
      <c r="XQ103" s="131">
        <v>4.2005420054200542</v>
      </c>
      <c r="XR103" s="131" t="s">
        <v>158</v>
      </c>
      <c r="XS103" s="131" t="s">
        <v>158</v>
      </c>
      <c r="XT103" s="131" t="s">
        <v>158</v>
      </c>
      <c r="XU103" s="131" t="s">
        <v>158</v>
      </c>
      <c r="XV103" s="131" t="s">
        <v>158</v>
      </c>
      <c r="XW103" s="131" t="s">
        <v>158</v>
      </c>
      <c r="XX103" s="131" t="s">
        <v>158</v>
      </c>
      <c r="XY103" s="131" t="s">
        <v>158</v>
      </c>
      <c r="XZ103" s="131" t="s">
        <v>158</v>
      </c>
      <c r="YA103" s="131" t="s">
        <v>158</v>
      </c>
      <c r="YB103" s="131" t="s">
        <v>158</v>
      </c>
      <c r="YC103" s="131" t="s">
        <v>158</v>
      </c>
      <c r="YD103" s="131" t="s">
        <v>158</v>
      </c>
      <c r="YE103" s="131" t="s">
        <v>158</v>
      </c>
      <c r="YF103" s="235" t="s">
        <v>158</v>
      </c>
      <c r="YG103" s="8">
        <v>9.4838500000000003</v>
      </c>
      <c r="YH103" s="8">
        <v>13</v>
      </c>
      <c r="YI103" s="8">
        <v>13</v>
      </c>
      <c r="YJ103" s="8">
        <v>13</v>
      </c>
      <c r="YK103" s="8">
        <v>13</v>
      </c>
      <c r="YL103" s="8">
        <v>13</v>
      </c>
      <c r="YM103" s="8">
        <v>13</v>
      </c>
      <c r="YN103" s="8">
        <v>13</v>
      </c>
      <c r="YO103" s="8">
        <v>13</v>
      </c>
      <c r="YP103" s="8">
        <v>13</v>
      </c>
      <c r="YQ103" s="8">
        <v>13</v>
      </c>
      <c r="YR103" s="8">
        <v>9</v>
      </c>
      <c r="YS103" s="231" t="s">
        <v>5</v>
      </c>
      <c r="YT103" s="231" t="s">
        <v>5</v>
      </c>
      <c r="YU103" s="231" t="s">
        <v>5</v>
      </c>
      <c r="YV103" s="231" t="s">
        <v>5</v>
      </c>
      <c r="YW103" s="231" t="s">
        <v>5</v>
      </c>
      <c r="YX103" s="231" t="s">
        <v>5</v>
      </c>
      <c r="YY103" s="231" t="s">
        <v>5</v>
      </c>
      <c r="YZ103" s="231" t="s">
        <v>5</v>
      </c>
      <c r="ZA103" s="231" t="s">
        <v>5</v>
      </c>
      <c r="ZB103" s="231" t="s">
        <v>5</v>
      </c>
      <c r="ZC103" s="231" t="s">
        <v>5</v>
      </c>
      <c r="ZD103" s="231" t="s">
        <v>5</v>
      </c>
      <c r="ZE103" s="231" t="s">
        <v>5</v>
      </c>
      <c r="ZF103" s="231" t="s">
        <v>5</v>
      </c>
      <c r="ZG103" s="235" t="s">
        <v>158</v>
      </c>
      <c r="ZH103" s="133">
        <v>-8.4313031161473082E-2</v>
      </c>
      <c r="ZI103" s="133" t="s">
        <v>158</v>
      </c>
      <c r="ZJ103" s="133" t="s">
        <v>158</v>
      </c>
      <c r="ZK103" s="133" t="s">
        <v>158</v>
      </c>
      <c r="ZL103" s="133" t="s">
        <v>158</v>
      </c>
      <c r="ZM103" s="133" t="s">
        <v>158</v>
      </c>
      <c r="ZN103" s="133" t="s">
        <v>158</v>
      </c>
      <c r="ZO103" s="133" t="s">
        <v>158</v>
      </c>
      <c r="ZP103" s="133" t="s">
        <v>158</v>
      </c>
      <c r="ZQ103" s="133">
        <v>0.50829999999999997</v>
      </c>
      <c r="ZR103" s="133">
        <v>0.35950000000000004</v>
      </c>
      <c r="ZS103" s="133">
        <v>0.15590000000000001</v>
      </c>
      <c r="ZT103" s="379" t="s">
        <v>158</v>
      </c>
      <c r="ZU103" s="133" t="s">
        <v>158</v>
      </c>
      <c r="ZV103" s="133" t="s">
        <v>158</v>
      </c>
      <c r="ZW103" s="133" t="s">
        <v>158</v>
      </c>
      <c r="ZX103" s="133" t="s">
        <v>158</v>
      </c>
      <c r="ZY103" s="133" t="s">
        <v>158</v>
      </c>
      <c r="ZZ103" s="133" t="s">
        <v>158</v>
      </c>
      <c r="AAA103" s="133" t="s">
        <v>158</v>
      </c>
      <c r="AAB103" s="133" t="s">
        <v>158</v>
      </c>
      <c r="AAC103" s="133" t="s">
        <v>158</v>
      </c>
      <c r="AAD103" s="133">
        <v>8.900000000000001E-2</v>
      </c>
      <c r="AAE103" s="133">
        <v>0.1784</v>
      </c>
      <c r="AAF103" s="133">
        <v>9.8100000000000007E-2</v>
      </c>
      <c r="AAG103" s="235" t="s">
        <v>158</v>
      </c>
      <c r="AAH103" s="8">
        <v>50.201999999999998</v>
      </c>
      <c r="AAI103" s="8">
        <v>40</v>
      </c>
      <c r="AAJ103" s="8">
        <v>44</v>
      </c>
      <c r="AAK103" s="8">
        <v>42</v>
      </c>
      <c r="AAL103" s="8">
        <v>44</v>
      </c>
      <c r="AAM103" s="8">
        <v>42</v>
      </c>
      <c r="AAN103" s="8">
        <v>40</v>
      </c>
      <c r="AAO103" s="8">
        <v>37</v>
      </c>
      <c r="AAP103" s="8">
        <v>36</v>
      </c>
      <c r="AAQ103" s="8">
        <v>37</v>
      </c>
      <c r="AAR103" s="8">
        <v>37</v>
      </c>
      <c r="AAS103" s="8">
        <v>37</v>
      </c>
      <c r="AAT103" s="231" t="s">
        <v>5</v>
      </c>
      <c r="AAU103" s="231" t="s">
        <v>5</v>
      </c>
      <c r="AAV103" s="231" t="s">
        <v>5</v>
      </c>
      <c r="AAW103" s="231" t="s">
        <v>5</v>
      </c>
      <c r="AAX103" s="231" t="s">
        <v>5</v>
      </c>
      <c r="AAY103" s="231" t="s">
        <v>5</v>
      </c>
      <c r="AAZ103" s="231" t="s">
        <v>5</v>
      </c>
      <c r="ABA103" s="231" t="s">
        <v>5</v>
      </c>
      <c r="ABB103" s="231" t="s">
        <v>5</v>
      </c>
      <c r="ABC103" s="231" t="s">
        <v>5</v>
      </c>
      <c r="ABD103" s="231" t="s">
        <v>5</v>
      </c>
      <c r="ABE103" s="231" t="s">
        <v>5</v>
      </c>
      <c r="ABF103" s="231" t="s">
        <v>5</v>
      </c>
      <c r="ABG103" s="231" t="s">
        <v>5</v>
      </c>
      <c r="ABH103" s="235" t="s">
        <v>158</v>
      </c>
      <c r="ABI103" s="8">
        <v>15.138999999999999</v>
      </c>
      <c r="ABJ103" s="8">
        <v>20</v>
      </c>
      <c r="ABK103" s="8">
        <v>15</v>
      </c>
      <c r="ABL103" s="8">
        <v>19</v>
      </c>
      <c r="ABM103" s="8">
        <v>21</v>
      </c>
      <c r="ABN103" s="8">
        <v>20</v>
      </c>
      <c r="ABO103" s="8">
        <v>20</v>
      </c>
      <c r="ABP103" s="8">
        <v>17</v>
      </c>
      <c r="ABQ103" s="8">
        <v>15</v>
      </c>
      <c r="ABR103" s="8">
        <v>13</v>
      </c>
      <c r="ABS103" s="8">
        <v>19</v>
      </c>
      <c r="ABT103" s="8">
        <v>25</v>
      </c>
      <c r="ABU103" s="231" t="s">
        <v>5</v>
      </c>
      <c r="ABV103" s="231" t="s">
        <v>5</v>
      </c>
      <c r="ABW103" s="231" t="s">
        <v>5</v>
      </c>
      <c r="ABX103" s="231" t="s">
        <v>5</v>
      </c>
      <c r="ABY103" s="231" t="s">
        <v>5</v>
      </c>
      <c r="ABZ103" s="231" t="s">
        <v>5</v>
      </c>
      <c r="ACA103" s="231" t="s">
        <v>5</v>
      </c>
      <c r="ACB103" s="231" t="s">
        <v>5</v>
      </c>
      <c r="ACC103" s="231" t="s">
        <v>5</v>
      </c>
      <c r="ACD103" s="231" t="s">
        <v>5</v>
      </c>
      <c r="ACE103" s="231" t="s">
        <v>5</v>
      </c>
      <c r="ACF103" s="231" t="s">
        <v>5</v>
      </c>
      <c r="ACG103" s="231" t="s">
        <v>5</v>
      </c>
      <c r="ACH103" s="231" t="s">
        <v>5</v>
      </c>
      <c r="ACI103" s="235" t="s">
        <v>158</v>
      </c>
      <c r="ACJ103" s="8">
        <v>15.138999999999999</v>
      </c>
      <c r="ACK103" s="8">
        <v>19</v>
      </c>
      <c r="ACL103" s="8">
        <v>15</v>
      </c>
      <c r="ACM103" s="8">
        <v>8</v>
      </c>
      <c r="ACN103" s="8">
        <v>11</v>
      </c>
      <c r="ACO103" s="8">
        <v>11</v>
      </c>
      <c r="ACP103" s="8">
        <v>2</v>
      </c>
      <c r="ACQ103" s="8">
        <v>11</v>
      </c>
      <c r="ACR103" s="8">
        <v>9</v>
      </c>
      <c r="ACS103" s="8">
        <v>10</v>
      </c>
      <c r="ACT103" s="8">
        <v>13</v>
      </c>
      <c r="ACU103" s="8">
        <v>20</v>
      </c>
      <c r="ACV103" s="237" t="s">
        <v>5</v>
      </c>
      <c r="ACW103" s="237" t="s">
        <v>5</v>
      </c>
      <c r="ACX103" s="237" t="s">
        <v>5</v>
      </c>
      <c r="ACY103" s="237" t="s">
        <v>5</v>
      </c>
      <c r="ACZ103" s="237" t="s">
        <v>5</v>
      </c>
      <c r="ADA103" s="237" t="s">
        <v>5</v>
      </c>
      <c r="ADB103" s="237" t="s">
        <v>5</v>
      </c>
      <c r="ADC103" s="237" t="s">
        <v>5</v>
      </c>
      <c r="ADD103" s="237" t="s">
        <v>5</v>
      </c>
      <c r="ADE103" s="237" t="s">
        <v>5</v>
      </c>
      <c r="ADF103" s="237" t="s">
        <v>5</v>
      </c>
      <c r="ADG103" s="237" t="s">
        <v>5</v>
      </c>
      <c r="ADH103" s="237" t="s">
        <v>5</v>
      </c>
      <c r="ADI103" s="237" t="s">
        <v>5</v>
      </c>
      <c r="ADJ103" s="127" t="s">
        <v>158</v>
      </c>
      <c r="ADK103" s="128">
        <v>2.7000000000000006</v>
      </c>
      <c r="ADL103" s="128">
        <v>16.875000000000004</v>
      </c>
      <c r="ADM103" s="128">
        <v>4.2187500000000009</v>
      </c>
      <c r="ADN103" s="128">
        <v>1.0384615384615385</v>
      </c>
      <c r="ADO103" s="128">
        <v>1.008091603053435</v>
      </c>
      <c r="ADP103" s="128">
        <v>1.9397014925373131</v>
      </c>
      <c r="ADQ103" s="128">
        <v>8.8107142857142833</v>
      </c>
      <c r="ADR103" s="128">
        <v>2.9268292682926838</v>
      </c>
      <c r="ADS103" s="128">
        <v>12.266666666666667</v>
      </c>
      <c r="ADT103" s="128">
        <v>3.5612903225806454</v>
      </c>
      <c r="ADU103" s="128">
        <v>2.628571428571429</v>
      </c>
      <c r="ADV103" s="128" t="s">
        <v>1282</v>
      </c>
      <c r="ADW103" s="128">
        <v>2.4206896551724144</v>
      </c>
      <c r="ADX103" s="128">
        <v>2.4773584905660377</v>
      </c>
      <c r="ADY103" s="128">
        <v>1.5584415584415587</v>
      </c>
      <c r="ADZ103" s="128">
        <v>3.2845714285714287</v>
      </c>
      <c r="AEA103" s="128" t="s">
        <v>158</v>
      </c>
      <c r="AEB103" s="128" t="s">
        <v>158</v>
      </c>
      <c r="AEC103" s="128" t="s">
        <v>158</v>
      </c>
      <c r="AED103" s="128" t="s">
        <v>158</v>
      </c>
      <c r="AEE103" s="128" t="s">
        <v>158</v>
      </c>
      <c r="AEF103" s="128" t="s">
        <v>158</v>
      </c>
      <c r="AEG103" s="128" t="s">
        <v>158</v>
      </c>
      <c r="AEH103" s="128" t="s">
        <v>158</v>
      </c>
      <c r="AEI103" s="128" t="s">
        <v>158</v>
      </c>
      <c r="AEJ103" s="128" t="s">
        <v>158</v>
      </c>
      <c r="AEK103" s="127" t="s">
        <v>158</v>
      </c>
      <c r="AEL103" s="128">
        <v>0.84570959112226729</v>
      </c>
      <c r="AEM103" s="128">
        <v>0.87750000000000017</v>
      </c>
      <c r="AEN103" s="128">
        <v>1.1700000000000004</v>
      </c>
      <c r="AEO103" s="128">
        <v>0.92368421052631589</v>
      </c>
      <c r="AEP103" s="128">
        <v>0.81751428571428575</v>
      </c>
      <c r="AEQ103" s="128">
        <v>0.84473999999999982</v>
      </c>
      <c r="AER103" s="128">
        <v>0.80177499999999979</v>
      </c>
      <c r="AES103" s="128">
        <v>0.91764705882352948</v>
      </c>
      <c r="AET103" s="128">
        <v>0.95680000000000021</v>
      </c>
      <c r="AEU103" s="128">
        <v>1.1040000000000001</v>
      </c>
      <c r="AEV103" s="128">
        <v>0.75536842105263169</v>
      </c>
      <c r="AEW103" s="128">
        <v>0.50544000000000011</v>
      </c>
      <c r="AEX103" s="128" t="s">
        <v>158</v>
      </c>
      <c r="AEY103" s="128" t="s">
        <v>158</v>
      </c>
      <c r="AEZ103" s="128" t="s">
        <v>158</v>
      </c>
      <c r="AFA103" s="128" t="s">
        <v>158</v>
      </c>
      <c r="AFB103" s="128" t="s">
        <v>158</v>
      </c>
      <c r="AFC103" s="128" t="s">
        <v>158</v>
      </c>
      <c r="AFD103" s="128" t="s">
        <v>158</v>
      </c>
      <c r="AFE103" s="128" t="s">
        <v>158</v>
      </c>
      <c r="AFF103" s="128" t="s">
        <v>158</v>
      </c>
      <c r="AFG103" s="128" t="s">
        <v>158</v>
      </c>
      <c r="AFH103" s="128" t="s">
        <v>158</v>
      </c>
      <c r="AFI103" s="128" t="s">
        <v>158</v>
      </c>
      <c r="AFJ103" s="128" t="s">
        <v>158</v>
      </c>
      <c r="AFK103" s="128" t="s">
        <v>158</v>
      </c>
      <c r="AFL103" s="134" t="s">
        <v>158</v>
      </c>
      <c r="AFM103" s="135">
        <v>0.84570959112226729</v>
      </c>
      <c r="AFN103" s="135">
        <v>0.92368421052631611</v>
      </c>
      <c r="AFO103" s="135">
        <v>1.1700000000000004</v>
      </c>
      <c r="AFP103" s="135">
        <v>2.1937500000000001</v>
      </c>
      <c r="AFQ103" s="135">
        <v>1.5607090909090908</v>
      </c>
      <c r="AFR103" s="135">
        <v>1.535890909090909</v>
      </c>
      <c r="AFS103" s="135">
        <v>8.0177499999999977</v>
      </c>
      <c r="AFT103" s="135">
        <v>1.4181818181818184</v>
      </c>
      <c r="AFU103" s="135">
        <v>1.5946666666666669</v>
      </c>
      <c r="AFV103" s="135">
        <v>1.4352</v>
      </c>
      <c r="AFW103" s="135">
        <v>1.1040000000000001</v>
      </c>
      <c r="AFX103" s="135">
        <v>0.63180000000000003</v>
      </c>
      <c r="AFY103" s="135" t="s">
        <v>158</v>
      </c>
      <c r="AFZ103" s="135" t="s">
        <v>158</v>
      </c>
      <c r="AGA103" s="135" t="s">
        <v>158</v>
      </c>
      <c r="AGB103" s="135" t="s">
        <v>158</v>
      </c>
      <c r="AGC103" s="135" t="s">
        <v>158</v>
      </c>
      <c r="AGD103" s="135" t="s">
        <v>158</v>
      </c>
      <c r="AGE103" s="135" t="s">
        <v>158</v>
      </c>
      <c r="AGF103" s="135" t="s">
        <v>158</v>
      </c>
      <c r="AGG103" s="135" t="s">
        <v>158</v>
      </c>
      <c r="AGH103" s="135" t="s">
        <v>158</v>
      </c>
      <c r="AGI103" s="135" t="s">
        <v>158</v>
      </c>
      <c r="AGJ103" s="135" t="s">
        <v>158</v>
      </c>
      <c r="AGK103" s="135" t="s">
        <v>158</v>
      </c>
      <c r="AGL103" s="135" t="s">
        <v>158</v>
      </c>
    </row>
    <row r="104" spans="1:870" x14ac:dyDescent="0.2">
      <c r="A104" s="7">
        <v>102</v>
      </c>
      <c r="B104" s="1" t="s">
        <v>509</v>
      </c>
      <c r="C104" s="1" t="s">
        <v>510</v>
      </c>
      <c r="D104" s="94">
        <v>0.26</v>
      </c>
      <c r="E104" s="95">
        <v>0.28000000000000003</v>
      </c>
      <c r="F104" s="57">
        <v>1.1200000000000001</v>
      </c>
      <c r="G104" s="58" t="s">
        <v>159</v>
      </c>
      <c r="H104" s="58">
        <v>1.1200000000000001</v>
      </c>
      <c r="I104" s="226" t="s">
        <v>5</v>
      </c>
      <c r="J104" s="58" t="s">
        <v>159</v>
      </c>
      <c r="K104" s="58" t="s">
        <v>1291</v>
      </c>
      <c r="L104" s="226" t="s">
        <v>512</v>
      </c>
      <c r="M104" s="151">
        <v>1.1200000000000001</v>
      </c>
      <c r="N104" s="124">
        <v>1.1200000000000001</v>
      </c>
      <c r="O104" s="124">
        <v>1.1200000000000001</v>
      </c>
      <c r="P104" s="124">
        <v>1.1200000000000001</v>
      </c>
      <c r="Q104" s="124">
        <v>1.1200000000000001</v>
      </c>
      <c r="R104" s="124">
        <v>1.1200000000000001</v>
      </c>
      <c r="S104" s="124">
        <v>1.1200000000000001</v>
      </c>
      <c r="T104" s="124">
        <v>1.1200000000000001</v>
      </c>
      <c r="U104" s="124">
        <v>1.1200000000000001</v>
      </c>
      <c r="V104" s="124">
        <v>1.1200000000000001</v>
      </c>
      <c r="W104" s="124">
        <v>1.08</v>
      </c>
      <c r="X104" s="124">
        <v>1.01</v>
      </c>
      <c r="Y104" s="124">
        <v>0.84</v>
      </c>
      <c r="Z104" s="124">
        <v>0.66</v>
      </c>
      <c r="AA104" s="124">
        <v>0.56999999999999995</v>
      </c>
      <c r="AB104" s="124">
        <v>0.44</v>
      </c>
      <c r="AC104" s="124">
        <v>0.35</v>
      </c>
      <c r="AD104" s="124">
        <v>0.32</v>
      </c>
      <c r="AE104" s="124">
        <v>0.25</v>
      </c>
      <c r="AF104" s="143">
        <v>0.18</v>
      </c>
      <c r="AG104" s="124">
        <v>0.04</v>
      </c>
      <c r="AH104" s="137">
        <v>0</v>
      </c>
      <c r="AI104" s="137">
        <v>0</v>
      </c>
      <c r="AJ104" s="137">
        <v>0</v>
      </c>
      <c r="AK104" s="137">
        <v>0.18</v>
      </c>
      <c r="AL104" s="137" t="s">
        <v>1360</v>
      </c>
      <c r="AM104" s="137" t="s">
        <v>5</v>
      </c>
      <c r="AN104" s="137" t="s">
        <v>5</v>
      </c>
      <c r="AO104" s="137" t="s">
        <v>5</v>
      </c>
      <c r="AP104" s="137" t="s">
        <v>5</v>
      </c>
      <c r="AQ104" s="137" t="s">
        <v>5</v>
      </c>
      <c r="AR104" s="137" t="s">
        <v>5</v>
      </c>
      <c r="AS104" s="137" t="s">
        <v>5</v>
      </c>
      <c r="AT104" s="137" t="s">
        <v>5</v>
      </c>
      <c r="AU104" s="137" t="s">
        <v>5</v>
      </c>
      <c r="AV104" s="137" t="s">
        <v>5</v>
      </c>
      <c r="AW104" s="137" t="s">
        <v>5</v>
      </c>
      <c r="AX104" s="137" t="s">
        <v>5</v>
      </c>
      <c r="AY104" s="137" t="s">
        <v>5</v>
      </c>
      <c r="AZ104" s="137" t="s">
        <v>5</v>
      </c>
      <c r="BA104" s="137" t="s">
        <v>5</v>
      </c>
      <c r="BB104" s="137" t="s">
        <v>5</v>
      </c>
      <c r="BC104" s="137" t="s">
        <v>5</v>
      </c>
      <c r="BD104" s="137" t="s">
        <v>5</v>
      </c>
      <c r="BE104" s="137" t="s">
        <v>5</v>
      </c>
      <c r="BF104" s="137" t="s">
        <v>5</v>
      </c>
      <c r="BG104" s="137" t="s">
        <v>5</v>
      </c>
      <c r="BH104" s="137" t="s">
        <v>5</v>
      </c>
      <c r="BI104" s="137" t="s">
        <v>5</v>
      </c>
      <c r="BJ104" s="137" t="s">
        <v>5</v>
      </c>
      <c r="BK104" s="137" t="s">
        <v>5</v>
      </c>
      <c r="BL104" s="137" t="s">
        <v>5</v>
      </c>
      <c r="BM104" s="126">
        <v>0</v>
      </c>
      <c r="BN104" s="125">
        <v>0</v>
      </c>
      <c r="BO104" s="125">
        <v>0</v>
      </c>
      <c r="BP104" s="125">
        <v>0</v>
      </c>
      <c r="BQ104" s="125">
        <v>0</v>
      </c>
      <c r="BR104" s="125">
        <v>0</v>
      </c>
      <c r="BS104" s="125">
        <v>0</v>
      </c>
      <c r="BT104" s="125">
        <v>0</v>
      </c>
      <c r="BU104" s="125">
        <v>0</v>
      </c>
      <c r="BV104" s="125">
        <v>3.7037037037036979E-2</v>
      </c>
      <c r="BW104" s="125">
        <v>6.9306930693069368E-2</v>
      </c>
      <c r="BX104" s="125">
        <v>0.20238095238095233</v>
      </c>
      <c r="BY104" s="125">
        <v>0.27272727272727271</v>
      </c>
      <c r="BZ104" s="125">
        <v>0.15789473684210531</v>
      </c>
      <c r="CA104" s="125">
        <v>0.29545454545454541</v>
      </c>
      <c r="CB104" s="125">
        <v>0.25714285714285734</v>
      </c>
      <c r="CC104" s="125">
        <v>9.375E-2</v>
      </c>
      <c r="CD104" s="125">
        <v>0.28000000000000003</v>
      </c>
      <c r="CE104" s="125">
        <v>0.38888888888888884</v>
      </c>
      <c r="CF104" s="125">
        <v>3.5</v>
      </c>
      <c r="CG104" s="125" t="s">
        <v>158</v>
      </c>
      <c r="CH104" s="125" t="s">
        <v>158</v>
      </c>
      <c r="CI104" s="125" t="s">
        <v>158</v>
      </c>
      <c r="CJ104" s="125">
        <v>-1</v>
      </c>
      <c r="CK104" s="125" t="s">
        <v>158</v>
      </c>
      <c r="CL104" s="125" t="s">
        <v>158</v>
      </c>
      <c r="CM104" s="125" t="s">
        <v>158</v>
      </c>
      <c r="CN104" s="125" t="s">
        <v>158</v>
      </c>
      <c r="CO104" s="125" t="s">
        <v>158</v>
      </c>
      <c r="CP104" s="125" t="s">
        <v>158</v>
      </c>
      <c r="CQ104" s="125" t="s">
        <v>158</v>
      </c>
      <c r="CR104" s="125" t="s">
        <v>158</v>
      </c>
      <c r="CS104" s="125" t="s">
        <v>158</v>
      </c>
      <c r="CT104" s="125" t="s">
        <v>158</v>
      </c>
      <c r="CU104" s="125" t="s">
        <v>158</v>
      </c>
      <c r="CV104" s="125" t="s">
        <v>158</v>
      </c>
      <c r="CW104" s="125" t="s">
        <v>158</v>
      </c>
      <c r="CX104" s="125" t="s">
        <v>158</v>
      </c>
      <c r="CY104" s="125" t="s">
        <v>158</v>
      </c>
      <c r="CZ104" s="125" t="s">
        <v>158</v>
      </c>
      <c r="DA104" s="125" t="s">
        <v>158</v>
      </c>
      <c r="DB104" s="125" t="s">
        <v>158</v>
      </c>
      <c r="DC104" s="125" t="s">
        <v>158</v>
      </c>
      <c r="DD104" s="125" t="s">
        <v>158</v>
      </c>
      <c r="DE104" s="125" t="s">
        <v>158</v>
      </c>
      <c r="DF104" s="125" t="s">
        <v>158</v>
      </c>
      <c r="DG104" s="125" t="s">
        <v>158</v>
      </c>
      <c r="DH104" s="125" t="s">
        <v>158</v>
      </c>
      <c r="DI104" s="125" t="s">
        <v>158</v>
      </c>
      <c r="DJ104" s="125" t="s">
        <v>158</v>
      </c>
      <c r="DK104" s="125" t="s">
        <v>158</v>
      </c>
      <c r="DL104" s="127">
        <v>1.5666044082860646E-2</v>
      </c>
      <c r="DM104" s="128">
        <v>1.6572950086624742E-2</v>
      </c>
      <c r="DN104" s="128">
        <v>1.5575024335975527E-2</v>
      </c>
      <c r="DO104" s="128">
        <v>2.815485168426345E-2</v>
      </c>
      <c r="DP104" s="128">
        <v>3.2950867902324217E-2</v>
      </c>
      <c r="DQ104" s="128">
        <v>3.2045779685264661E-2</v>
      </c>
      <c r="DR104" s="128">
        <v>4.342768514928267E-2</v>
      </c>
      <c r="DS104" s="128">
        <v>5.6168505516549651E-2</v>
      </c>
      <c r="DT104" s="128">
        <v>4.9557522123893805E-2</v>
      </c>
      <c r="DU104" s="128">
        <v>5.0291872474180516E-2</v>
      </c>
      <c r="DV104" s="128">
        <v>4.8582995951417005E-2</v>
      </c>
      <c r="DW104" s="128">
        <v>4.8464491362763915E-2</v>
      </c>
      <c r="DX104" s="128">
        <v>4.3749999999999997E-2</v>
      </c>
      <c r="DY104" s="128">
        <v>3.4500784108729747E-2</v>
      </c>
      <c r="DZ104" s="128">
        <v>4.2222222222222217E-2</v>
      </c>
      <c r="EA104" s="128">
        <v>3.1406138472519628E-2</v>
      </c>
      <c r="EB104" s="128">
        <v>2.7667984189723317E-2</v>
      </c>
      <c r="EC104" s="128">
        <v>2.1419009370816602E-2</v>
      </c>
      <c r="ED104" s="128">
        <v>1.5625E-2</v>
      </c>
      <c r="EE104" s="128">
        <v>1.4814814814814814E-2</v>
      </c>
      <c r="EF104" s="128">
        <v>6.956521739130435E-3</v>
      </c>
      <c r="EG104" s="128" t="s">
        <v>158</v>
      </c>
      <c r="EH104" s="128" t="s">
        <v>158</v>
      </c>
      <c r="EI104" s="128" t="s">
        <v>158</v>
      </c>
      <c r="EJ104" s="128">
        <v>4.6153846153846156E-2</v>
      </c>
      <c r="EK104" s="128" t="s">
        <v>158</v>
      </c>
      <c r="EL104" s="128" t="s">
        <v>158</v>
      </c>
      <c r="EM104" s="127">
        <v>1.7966592413974213E-2</v>
      </c>
      <c r="EN104" s="128">
        <v>1.8578081522202895E-2</v>
      </c>
      <c r="EO104" s="128">
        <v>2.085272761124558E-2</v>
      </c>
      <c r="EP104" s="128">
        <v>3.311649911295092E-2</v>
      </c>
      <c r="EQ104" s="128">
        <v>3.6399090022749436E-2</v>
      </c>
      <c r="ER104" s="128">
        <v>3.9617969579059074E-2</v>
      </c>
      <c r="ES104" s="128">
        <v>5.3181386514719854E-2</v>
      </c>
      <c r="ET104" s="128">
        <v>6.2465142219743454E-2</v>
      </c>
      <c r="EU104" s="128">
        <v>5.8333333333333341E-2</v>
      </c>
      <c r="EV104" s="128">
        <v>5.5390702274975279E-2</v>
      </c>
      <c r="EW104" s="128">
        <v>5.3491827637444277E-2</v>
      </c>
      <c r="EX104" s="128">
        <v>5.4831704668838216E-2</v>
      </c>
      <c r="EY104" s="128">
        <v>4.690117252931323E-2</v>
      </c>
      <c r="EZ104" s="128">
        <v>4.225352112676057E-2</v>
      </c>
      <c r="FA104" s="128">
        <v>4.9694856146469041E-2</v>
      </c>
      <c r="FB104" s="128">
        <v>3.3587786259541987E-2</v>
      </c>
      <c r="FC104" s="128">
        <v>3.1731640979147775E-2</v>
      </c>
      <c r="FD104" s="128">
        <v>2.5137470542026707E-2</v>
      </c>
      <c r="FE104" s="128">
        <v>2.0161290322580645E-2</v>
      </c>
      <c r="FF104" s="128">
        <v>2.2727272727272728E-2</v>
      </c>
      <c r="FG104" s="128">
        <v>1.1019283746556474E-2</v>
      </c>
      <c r="FH104" s="128" t="s">
        <v>158</v>
      </c>
      <c r="FI104" s="128" t="s">
        <v>158</v>
      </c>
      <c r="FJ104" s="128" t="s">
        <v>158</v>
      </c>
      <c r="FK104" s="128">
        <v>6.4516129032258063E-2</v>
      </c>
      <c r="FL104" s="128" t="s">
        <v>158</v>
      </c>
      <c r="FM104" s="128" t="s">
        <v>158</v>
      </c>
      <c r="FN104" s="127">
        <v>2.1839382751515188E-2</v>
      </c>
      <c r="FO104" s="128">
        <v>2.0993440337148655E-2</v>
      </c>
      <c r="FP104" s="128">
        <v>3.5794183445190163E-2</v>
      </c>
      <c r="FQ104" s="128">
        <v>3.9024390243902446E-2</v>
      </c>
      <c r="FR104" s="128">
        <v>4.3478260869565216E-2</v>
      </c>
      <c r="FS104" s="128">
        <v>4.5695634434924519E-2</v>
      </c>
      <c r="FT104" s="128">
        <v>7.3587385019710905E-2</v>
      </c>
      <c r="FU104" s="128">
        <v>7.5218267293485561E-2</v>
      </c>
      <c r="FV104" s="128">
        <v>6.4627813040969428E-2</v>
      </c>
      <c r="FW104" s="128">
        <v>6.2395543175487476E-2</v>
      </c>
      <c r="FX104" s="128">
        <v>6.2176165803108807E-2</v>
      </c>
      <c r="FY104" s="128">
        <v>5.9411764705882351E-2</v>
      </c>
      <c r="FZ104" s="128">
        <v>5.2532833020637895E-2</v>
      </c>
      <c r="GA104" s="128">
        <v>6.2857142857142861E-2</v>
      </c>
      <c r="GB104" s="128">
        <v>7.063197026022304E-2</v>
      </c>
      <c r="GC104" s="128">
        <v>3.6514522821576759E-2</v>
      </c>
      <c r="GD104" s="128">
        <v>3.5353535353535352E-2</v>
      </c>
      <c r="GE104" s="128">
        <v>3.1067961165048542E-2</v>
      </c>
      <c r="GF104" s="128">
        <v>2.7472527472527472E-2</v>
      </c>
      <c r="GG104" s="128">
        <v>3.711340206185567E-2</v>
      </c>
      <c r="GH104" s="128">
        <v>1.5936254980079684E-2</v>
      </c>
      <c r="GI104" s="128" t="s">
        <v>158</v>
      </c>
      <c r="GJ104" s="128" t="s">
        <v>158</v>
      </c>
      <c r="GK104" s="128" t="s">
        <v>158</v>
      </c>
      <c r="GL104" s="128">
        <v>8.7804878048780496E-2</v>
      </c>
      <c r="GM104" s="128" t="s">
        <v>158</v>
      </c>
      <c r="GN104" s="128" t="s">
        <v>158</v>
      </c>
      <c r="GO104" s="109">
        <v>1.19</v>
      </c>
      <c r="GP104" s="141">
        <v>1.07</v>
      </c>
      <c r="GQ104" s="141">
        <v>2.23</v>
      </c>
      <c r="GR104" s="141">
        <v>2.54</v>
      </c>
      <c r="GS104" s="141">
        <v>2.1</v>
      </c>
      <c r="GT104" s="141">
        <v>2.0099999999999998</v>
      </c>
      <c r="GU104" s="141">
        <v>1.83</v>
      </c>
      <c r="GV104" s="129">
        <v>1.33</v>
      </c>
      <c r="GW104" s="129">
        <v>1.44</v>
      </c>
      <c r="GX104" s="129">
        <v>1.73</v>
      </c>
      <c r="GY104" s="129">
        <v>1.84</v>
      </c>
      <c r="GZ104" s="129">
        <v>1.71</v>
      </c>
      <c r="HA104" s="129">
        <v>1.75</v>
      </c>
      <c r="HB104" s="129">
        <v>2.11</v>
      </c>
      <c r="HC104" s="129">
        <v>1.27</v>
      </c>
      <c r="HD104" s="129">
        <v>1.1000000000000001</v>
      </c>
      <c r="HE104" s="129" t="s">
        <v>158</v>
      </c>
      <c r="HF104" s="231" t="s">
        <v>158</v>
      </c>
      <c r="HG104" s="231" t="s">
        <v>158</v>
      </c>
      <c r="HH104" s="231" t="s">
        <v>158</v>
      </c>
      <c r="HI104" s="231" t="s">
        <v>158</v>
      </c>
      <c r="HJ104" s="231" t="s">
        <v>158</v>
      </c>
      <c r="HK104" s="231" t="s">
        <v>158</v>
      </c>
      <c r="HL104" s="231" t="s">
        <v>158</v>
      </c>
      <c r="HM104" s="231" t="s">
        <v>158</v>
      </c>
      <c r="HN104" s="231" t="s">
        <v>158</v>
      </c>
      <c r="HO104" s="231" t="s">
        <v>158</v>
      </c>
      <c r="HP104" s="232">
        <v>43.689077310924368</v>
      </c>
      <c r="HQ104" s="131">
        <v>49.785046728971963</v>
      </c>
      <c r="HR104" s="131">
        <v>14.031390134529147</v>
      </c>
      <c r="HS104" s="131">
        <v>10.141732283464567</v>
      </c>
      <c r="HT104" s="131">
        <v>13.452380952380953</v>
      </c>
      <c r="HU104" s="131">
        <v>11.383084577114429</v>
      </c>
      <c r="HV104" s="131">
        <v>8.136612021857923</v>
      </c>
      <c r="HW104" s="131">
        <v>12.255639097744361</v>
      </c>
      <c r="HX104" s="131">
        <v>12.354166666666666</v>
      </c>
      <c r="HY104" s="131">
        <v>10.375722543352602</v>
      </c>
      <c r="HZ104" s="131">
        <v>9.2391304347826075</v>
      </c>
      <c r="IA104" s="131">
        <v>9.9707602339181296</v>
      </c>
      <c r="IB104" s="131">
        <v>9.137142857142857</v>
      </c>
      <c r="IC104" s="131">
        <v>3.8246445497630335</v>
      </c>
      <c r="ID104" s="131">
        <v>8.6614173228346463</v>
      </c>
      <c r="IE104" s="131">
        <v>9.4999999999999982</v>
      </c>
      <c r="IF104" s="131" t="s">
        <v>158</v>
      </c>
      <c r="IG104" s="131" t="s">
        <v>158</v>
      </c>
      <c r="IH104" s="131" t="s">
        <v>158</v>
      </c>
      <c r="II104" s="131" t="s">
        <v>158</v>
      </c>
      <c r="IJ104" s="131" t="s">
        <v>158</v>
      </c>
      <c r="IK104" s="131" t="s">
        <v>158</v>
      </c>
      <c r="IL104" s="131" t="s">
        <v>158</v>
      </c>
      <c r="IM104" s="131" t="s">
        <v>158</v>
      </c>
      <c r="IN104" s="131" t="s">
        <v>158</v>
      </c>
      <c r="IO104" s="131" t="s">
        <v>158</v>
      </c>
      <c r="IP104" s="131" t="s">
        <v>158</v>
      </c>
      <c r="IQ104" s="130">
        <v>52.143828042452036</v>
      </c>
      <c r="IR104" s="131">
        <v>57.178128696429248</v>
      </c>
      <c r="IS104" s="131">
        <v>21.098547937219731</v>
      </c>
      <c r="IT104" s="131">
        <v>12.473821251968504</v>
      </c>
      <c r="IU104" s="131">
        <v>15.157104761904762</v>
      </c>
      <c r="IV104" s="131">
        <v>13.06921393034826</v>
      </c>
      <c r="IW104" s="131">
        <v>10.413327262295082</v>
      </c>
      <c r="IX104" s="131">
        <v>13.83560494736842</v>
      </c>
      <c r="IY104" s="131">
        <v>13.768038958333333</v>
      </c>
      <c r="IZ104" s="131">
        <v>11.665062294797687</v>
      </c>
      <c r="JA104" s="131">
        <v>10.631695652173912</v>
      </c>
      <c r="JB104" s="131">
        <v>10.846625192982456</v>
      </c>
      <c r="JC104" s="131">
        <v>10.098804782857142</v>
      </c>
      <c r="JD104" s="131">
        <v>6.428296293838863</v>
      </c>
      <c r="JE104" s="131">
        <v>9.7725284330708657</v>
      </c>
      <c r="JF104" s="131">
        <v>11.516877945454544</v>
      </c>
      <c r="JG104" s="131" t="s">
        <v>158</v>
      </c>
      <c r="JH104" s="131" t="s">
        <v>158</v>
      </c>
      <c r="JI104" s="131" t="s">
        <v>158</v>
      </c>
      <c r="JJ104" s="131" t="s">
        <v>158</v>
      </c>
      <c r="JK104" s="131" t="s">
        <v>158</v>
      </c>
      <c r="JL104" s="131" t="s">
        <v>158</v>
      </c>
      <c r="JM104" s="131" t="s">
        <v>158</v>
      </c>
      <c r="JN104" s="131" t="s">
        <v>158</v>
      </c>
      <c r="JO104" s="131" t="s">
        <v>158</v>
      </c>
      <c r="JP104" s="131" t="s">
        <v>158</v>
      </c>
      <c r="JQ104" s="131" t="s">
        <v>158</v>
      </c>
      <c r="JR104" s="130">
        <v>60.596639495798321</v>
      </c>
      <c r="JS104" s="131">
        <v>67.205611214953265</v>
      </c>
      <c r="JT104" s="131">
        <v>30.717488789237667</v>
      </c>
      <c r="JU104" s="131">
        <v>14.173228346456693</v>
      </c>
      <c r="JV104" s="131">
        <v>16.642857142857142</v>
      </c>
      <c r="JW104" s="131">
        <v>14.512437810945276</v>
      </c>
      <c r="JX104" s="131">
        <v>13.66120218579235</v>
      </c>
      <c r="JY104" s="131">
        <v>14.992481203007518</v>
      </c>
      <c r="JZ104" s="131">
        <v>15.694444444444446</v>
      </c>
      <c r="KA104" s="131">
        <v>12.872832369942197</v>
      </c>
      <c r="KB104" s="131">
        <v>12.081521739130434</v>
      </c>
      <c r="KC104" s="131">
        <v>12.187134502923977</v>
      </c>
      <c r="KD104" s="131">
        <v>10.931428571428571</v>
      </c>
      <c r="KE104" s="131">
        <v>8.5308056872037916</v>
      </c>
      <c r="KF104" s="131">
        <v>10.826771653543307</v>
      </c>
      <c r="KG104" s="131">
        <v>12.736363636363635</v>
      </c>
      <c r="KH104" s="131" t="s">
        <v>158</v>
      </c>
      <c r="KI104" s="131" t="s">
        <v>158</v>
      </c>
      <c r="KJ104" s="131" t="s">
        <v>158</v>
      </c>
      <c r="KK104" s="131" t="s">
        <v>158</v>
      </c>
      <c r="KL104" s="131" t="s">
        <v>158</v>
      </c>
      <c r="KM104" s="131" t="s">
        <v>158</v>
      </c>
      <c r="KN104" s="131" t="s">
        <v>158</v>
      </c>
      <c r="KO104" s="131" t="s">
        <v>158</v>
      </c>
      <c r="KP104" s="131" t="s">
        <v>158</v>
      </c>
      <c r="KQ104" s="131" t="s">
        <v>158</v>
      </c>
      <c r="KR104" s="131" t="s">
        <v>158</v>
      </c>
      <c r="KS104" s="116">
        <v>51.321558427362007</v>
      </c>
      <c r="KT104" s="132">
        <v>48.869339895032809</v>
      </c>
      <c r="KU104" s="132">
        <v>48</v>
      </c>
      <c r="KV104" s="132">
        <v>42.875</v>
      </c>
      <c r="KW104" s="132">
        <v>38.125</v>
      </c>
      <c r="KX104" s="132">
        <v>34.375</v>
      </c>
      <c r="KY104" s="132">
        <v>39.285714285714285</v>
      </c>
      <c r="KZ104" s="132">
        <v>34.571428571428569</v>
      </c>
      <c r="LA104" s="132">
        <v>30.142857142857142</v>
      </c>
      <c r="LB104" s="132">
        <v>29</v>
      </c>
      <c r="LC104" s="132">
        <v>29.5</v>
      </c>
      <c r="LD104" s="132">
        <v>28.375</v>
      </c>
      <c r="LE104" s="132" t="s">
        <v>158</v>
      </c>
      <c r="LF104" s="132" t="s">
        <v>158</v>
      </c>
      <c r="LG104" s="132" t="s">
        <v>158</v>
      </c>
      <c r="LH104" s="132" t="s">
        <v>158</v>
      </c>
      <c r="LI104" s="132" t="s">
        <v>158</v>
      </c>
      <c r="LJ104" s="132" t="s">
        <v>158</v>
      </c>
      <c r="LK104" s="132" t="s">
        <v>158</v>
      </c>
      <c r="LL104" s="132" t="s">
        <v>158</v>
      </c>
      <c r="LM104" s="132" t="s">
        <v>158</v>
      </c>
      <c r="LN104" s="132" t="s">
        <v>158</v>
      </c>
      <c r="LO104" s="132" t="s">
        <v>158</v>
      </c>
      <c r="LP104" s="132" t="s">
        <v>158</v>
      </c>
      <c r="LQ104" s="132" t="s">
        <v>158</v>
      </c>
      <c r="LR104" s="132" t="s">
        <v>158</v>
      </c>
      <c r="LS104" s="132" t="s">
        <v>158</v>
      </c>
      <c r="LT104" s="130">
        <v>1.0130246156414768</v>
      </c>
      <c r="LU104" s="131">
        <v>1.090049509864865</v>
      </c>
      <c r="LV104" s="131">
        <v>0.65187499999999998</v>
      </c>
      <c r="LW104" s="131">
        <v>0.60081632653061223</v>
      </c>
      <c r="LX104" s="131">
        <v>0.74098360655737705</v>
      </c>
      <c r="LY104" s="131">
        <v>0.66559999999999997</v>
      </c>
      <c r="LZ104" s="131">
        <v>0.37901818181818187</v>
      </c>
      <c r="MA104" s="131">
        <v>0.47148760330578515</v>
      </c>
      <c r="MB104" s="131">
        <v>0.59018957345971557</v>
      </c>
      <c r="MC104" s="131">
        <v>0.61896551724137927</v>
      </c>
      <c r="MD104" s="131">
        <v>0.57627118644067798</v>
      </c>
      <c r="ME104" s="131">
        <v>0.60088105726872254</v>
      </c>
      <c r="MF104" s="131" t="s">
        <v>158</v>
      </c>
      <c r="MG104" s="131" t="s">
        <v>158</v>
      </c>
      <c r="MH104" s="131" t="s">
        <v>158</v>
      </c>
      <c r="MI104" s="131" t="s">
        <v>158</v>
      </c>
      <c r="MJ104" s="131" t="s">
        <v>158</v>
      </c>
      <c r="MK104" s="131" t="s">
        <v>158</v>
      </c>
      <c r="ML104" s="131" t="s">
        <v>158</v>
      </c>
      <c r="MM104" s="131" t="s">
        <v>158</v>
      </c>
      <c r="MN104" s="131" t="s">
        <v>158</v>
      </c>
      <c r="MO104" s="131" t="s">
        <v>158</v>
      </c>
      <c r="MP104" s="131" t="s">
        <v>158</v>
      </c>
      <c r="MQ104" s="131" t="s">
        <v>158</v>
      </c>
      <c r="MR104" s="131" t="s">
        <v>158</v>
      </c>
      <c r="MS104" s="131" t="s">
        <v>158</v>
      </c>
      <c r="MT104" s="131" t="s">
        <v>158</v>
      </c>
      <c r="MU104" s="130">
        <v>1.2090660781149514</v>
      </c>
      <c r="MV104" s="131">
        <v>1.251921917435145</v>
      </c>
      <c r="MW104" s="131">
        <v>0.9802033729166667</v>
      </c>
      <c r="MX104" s="131">
        <v>0.73897390040816324</v>
      </c>
      <c r="MY104" s="131">
        <v>0.83488314754098369</v>
      </c>
      <c r="MZ104" s="131">
        <v>0.76419258181818184</v>
      </c>
      <c r="NA104" s="131">
        <v>0.48507171720000003</v>
      </c>
      <c r="NB104" s="131">
        <v>0.53227058702479346</v>
      </c>
      <c r="NC104" s="131">
        <v>0.65773380426540284</v>
      </c>
      <c r="ND104" s="131">
        <v>0.69588130241379309</v>
      </c>
      <c r="NE104" s="131">
        <v>0.66312949152542366</v>
      </c>
      <c r="NF104" s="131">
        <v>0.65366446096916297</v>
      </c>
      <c r="NG104" s="131" t="s">
        <v>158</v>
      </c>
      <c r="NH104" s="131" t="s">
        <v>158</v>
      </c>
      <c r="NI104" s="131" t="s">
        <v>158</v>
      </c>
      <c r="NJ104" s="131" t="s">
        <v>158</v>
      </c>
      <c r="NK104" s="131" t="s">
        <v>158</v>
      </c>
      <c r="NL104" s="131" t="s">
        <v>158</v>
      </c>
      <c r="NM104" s="131" t="s">
        <v>158</v>
      </c>
      <c r="NN104" s="131" t="s">
        <v>158</v>
      </c>
      <c r="NO104" s="131" t="s">
        <v>158</v>
      </c>
      <c r="NP104" s="131" t="s">
        <v>158</v>
      </c>
      <c r="NQ104" s="131" t="s">
        <v>158</v>
      </c>
      <c r="NR104" s="131" t="s">
        <v>158</v>
      </c>
      <c r="NS104" s="131" t="s">
        <v>158</v>
      </c>
      <c r="NT104" s="131" t="s">
        <v>158</v>
      </c>
      <c r="NU104" s="131" t="s">
        <v>158</v>
      </c>
      <c r="NV104" s="130">
        <v>1.4050625742797918</v>
      </c>
      <c r="NW104" s="131">
        <v>1.4714748378933822</v>
      </c>
      <c r="NX104" s="131">
        <v>1.4270833333333333</v>
      </c>
      <c r="NY104" s="131">
        <v>0.83965014577259478</v>
      </c>
      <c r="NZ104" s="131">
        <v>0.91672131147540992</v>
      </c>
      <c r="OA104" s="131">
        <v>0.84858181818181821</v>
      </c>
      <c r="OB104" s="131">
        <v>0.63636363636363635</v>
      </c>
      <c r="OC104" s="131">
        <v>0.57677685950413227</v>
      </c>
      <c r="OD104" s="131">
        <v>0.74976303317535553</v>
      </c>
      <c r="OE104" s="131">
        <v>0.76793103448275857</v>
      </c>
      <c r="OF104" s="131">
        <v>0.7535593220338983</v>
      </c>
      <c r="OG104" s="131">
        <v>0.73444933920704847</v>
      </c>
      <c r="OH104" s="131" t="s">
        <v>158</v>
      </c>
      <c r="OI104" s="131" t="s">
        <v>158</v>
      </c>
      <c r="OJ104" s="131" t="s">
        <v>158</v>
      </c>
      <c r="OK104" s="131" t="s">
        <v>158</v>
      </c>
      <c r="OL104" s="131" t="s">
        <v>158</v>
      </c>
      <c r="OM104" s="131" t="s">
        <v>158</v>
      </c>
      <c r="ON104" s="131" t="s">
        <v>158</v>
      </c>
      <c r="OO104" s="131" t="s">
        <v>158</v>
      </c>
      <c r="OP104" s="131" t="s">
        <v>158</v>
      </c>
      <c r="OQ104" s="131" t="s">
        <v>158</v>
      </c>
      <c r="OR104" s="131" t="s">
        <v>158</v>
      </c>
      <c r="OS104" s="131" t="s">
        <v>158</v>
      </c>
      <c r="OT104" s="131" t="s">
        <v>158</v>
      </c>
      <c r="OU104" s="131" t="s">
        <v>158</v>
      </c>
      <c r="OV104" s="131" t="s">
        <v>158</v>
      </c>
      <c r="OW104" s="378">
        <v>3.8031086210171976</v>
      </c>
      <c r="OX104" s="132">
        <v>4.4340906854566446</v>
      </c>
      <c r="OY104" s="132">
        <v>-0.33333333333333331</v>
      </c>
      <c r="OZ104" s="132">
        <v>1.75</v>
      </c>
      <c r="PA104" s="132">
        <v>1.375</v>
      </c>
      <c r="PB104" s="132">
        <v>3.125</v>
      </c>
      <c r="PC104" s="132">
        <v>2.1428571428571428</v>
      </c>
      <c r="PD104" s="132">
        <v>-0.42857142857142855</v>
      </c>
      <c r="PE104" s="132">
        <v>1.5714285714285714</v>
      </c>
      <c r="PF104" s="132">
        <v>1.625</v>
      </c>
      <c r="PG104" s="132">
        <v>1.875</v>
      </c>
      <c r="PH104" s="132">
        <v>0.875</v>
      </c>
      <c r="PI104" s="132" t="s">
        <v>158</v>
      </c>
      <c r="PJ104" s="132" t="s">
        <v>158</v>
      </c>
      <c r="PK104" s="132" t="s">
        <v>158</v>
      </c>
      <c r="PL104" s="132" t="s">
        <v>158</v>
      </c>
      <c r="PM104" s="132" t="s">
        <v>158</v>
      </c>
      <c r="PN104" s="132" t="s">
        <v>158</v>
      </c>
      <c r="PO104" s="132" t="s">
        <v>158</v>
      </c>
      <c r="PP104" s="132" t="s">
        <v>158</v>
      </c>
      <c r="PQ104" s="132" t="s">
        <v>158</v>
      </c>
      <c r="PR104" s="132" t="s">
        <v>158</v>
      </c>
      <c r="PS104" s="132" t="s">
        <v>158</v>
      </c>
      <c r="PT104" s="132" t="s">
        <v>158</v>
      </c>
      <c r="PU104" s="132" t="s">
        <v>158</v>
      </c>
      <c r="PV104" s="132" t="s">
        <v>158</v>
      </c>
      <c r="PW104" s="132" t="s">
        <v>158</v>
      </c>
      <c r="PX104" s="130">
        <v>13.670396294412043</v>
      </c>
      <c r="PY104" s="131">
        <v>12.013737151276597</v>
      </c>
      <c r="PZ104" s="131" t="s">
        <v>1282</v>
      </c>
      <c r="QA104" s="131">
        <v>14.72</v>
      </c>
      <c r="QB104" s="131">
        <v>20.545454545454547</v>
      </c>
      <c r="QC104" s="131">
        <v>7.3216000000000001</v>
      </c>
      <c r="QD104" s="131">
        <v>6.948666666666667</v>
      </c>
      <c r="QE104" s="131" t="s">
        <v>1282</v>
      </c>
      <c r="QF104" s="131">
        <v>11.32090909090909</v>
      </c>
      <c r="QG104" s="131">
        <v>11.046153846153846</v>
      </c>
      <c r="QH104" s="131">
        <v>9.0666666666666664</v>
      </c>
      <c r="QI104" s="131">
        <v>19.485714285714288</v>
      </c>
      <c r="QJ104" s="131" t="s">
        <v>158</v>
      </c>
      <c r="QK104" s="131" t="s">
        <v>158</v>
      </c>
      <c r="QL104" s="131" t="s">
        <v>158</v>
      </c>
      <c r="QM104" s="131" t="s">
        <v>158</v>
      </c>
      <c r="QN104" s="131" t="s">
        <v>158</v>
      </c>
      <c r="QO104" s="131" t="s">
        <v>158</v>
      </c>
      <c r="QP104" s="131" t="s">
        <v>158</v>
      </c>
      <c r="QQ104" s="131" t="s">
        <v>158</v>
      </c>
      <c r="QR104" s="131" t="s">
        <v>158</v>
      </c>
      <c r="QS104" s="131" t="s">
        <v>158</v>
      </c>
      <c r="QT104" s="131" t="s">
        <v>158</v>
      </c>
      <c r="QU104" s="131" t="s">
        <v>158</v>
      </c>
      <c r="QV104" s="131" t="s">
        <v>158</v>
      </c>
      <c r="QW104" s="131" t="s">
        <v>158</v>
      </c>
      <c r="QX104" s="131" t="s">
        <v>158</v>
      </c>
      <c r="QY104" s="130">
        <v>16.315904054804886</v>
      </c>
      <c r="QZ104" s="131">
        <v>13.79777772832777</v>
      </c>
      <c r="RA104" s="131" t="s">
        <v>1282</v>
      </c>
      <c r="RB104" s="131">
        <v>18.104860559999999</v>
      </c>
      <c r="RC104" s="131">
        <v>23.149032727272729</v>
      </c>
      <c r="RD104" s="131">
        <v>8.4061184000000004</v>
      </c>
      <c r="RE104" s="131">
        <v>8.8929814820000015</v>
      </c>
      <c r="RF104" s="131" t="s">
        <v>1282</v>
      </c>
      <c r="RG104" s="131">
        <v>12.616530245454545</v>
      </c>
      <c r="RH104" s="131">
        <v>12.418804781538462</v>
      </c>
      <c r="RI104" s="131">
        <v>10.433237333333333</v>
      </c>
      <c r="RJ104" s="131">
        <v>21.197404662857142</v>
      </c>
      <c r="RK104" s="131" t="s">
        <v>158</v>
      </c>
      <c r="RL104" s="131" t="s">
        <v>158</v>
      </c>
      <c r="RM104" s="131" t="s">
        <v>158</v>
      </c>
      <c r="RN104" s="131" t="s">
        <v>158</v>
      </c>
      <c r="RO104" s="131" t="s">
        <v>158</v>
      </c>
      <c r="RP104" s="131" t="s">
        <v>158</v>
      </c>
      <c r="RQ104" s="131" t="s">
        <v>158</v>
      </c>
      <c r="RR104" s="131" t="s">
        <v>158</v>
      </c>
      <c r="RS104" s="131" t="s">
        <v>158</v>
      </c>
      <c r="RT104" s="131" t="s">
        <v>158</v>
      </c>
      <c r="RU104" s="131" t="s">
        <v>158</v>
      </c>
      <c r="RV104" s="131" t="s">
        <v>158</v>
      </c>
      <c r="RW104" s="131" t="s">
        <v>158</v>
      </c>
      <c r="RX104" s="131" t="s">
        <v>158</v>
      </c>
      <c r="RY104" s="131" t="s">
        <v>158</v>
      </c>
      <c r="RZ104" s="130">
        <v>18.960805011326002</v>
      </c>
      <c r="SA104" s="131">
        <v>16.217531192101532</v>
      </c>
      <c r="SB104" s="131" t="s">
        <v>1282</v>
      </c>
      <c r="SC104" s="131">
        <v>20.571428571428573</v>
      </c>
      <c r="SD104" s="131">
        <v>25.418181818181822</v>
      </c>
      <c r="SE104" s="131">
        <v>9.3344000000000005</v>
      </c>
      <c r="SF104" s="131">
        <v>11.666666666666668</v>
      </c>
      <c r="SG104" s="131" t="s">
        <v>1282</v>
      </c>
      <c r="SH104" s="131">
        <v>14.381818181818183</v>
      </c>
      <c r="SI104" s="131">
        <v>13.704615384615384</v>
      </c>
      <c r="SJ104" s="131">
        <v>11.856</v>
      </c>
      <c r="SK104" s="131">
        <v>23.817142857142859</v>
      </c>
      <c r="SL104" s="131" t="s">
        <v>158</v>
      </c>
      <c r="SM104" s="131" t="s">
        <v>158</v>
      </c>
      <c r="SN104" s="131" t="s">
        <v>158</v>
      </c>
      <c r="SO104" s="131" t="s">
        <v>158</v>
      </c>
      <c r="SP104" s="131" t="s">
        <v>158</v>
      </c>
      <c r="SQ104" s="131" t="s">
        <v>158</v>
      </c>
      <c r="SR104" s="131" t="s">
        <v>158</v>
      </c>
      <c r="SS104" s="131" t="s">
        <v>158</v>
      </c>
      <c r="ST104" s="131" t="s">
        <v>158</v>
      </c>
      <c r="SU104" s="131" t="s">
        <v>158</v>
      </c>
      <c r="SV104" s="131" t="s">
        <v>158</v>
      </c>
      <c r="SW104" s="131" t="s">
        <v>158</v>
      </c>
      <c r="SX104" s="131" t="s">
        <v>158</v>
      </c>
      <c r="SY104" s="131" t="s">
        <v>158</v>
      </c>
      <c r="SZ104" s="131" t="s">
        <v>158</v>
      </c>
      <c r="TA104" s="378">
        <v>3.157370908656544</v>
      </c>
      <c r="TB104" s="132">
        <v>3.679351845378918</v>
      </c>
      <c r="TC104" s="132">
        <v>-1</v>
      </c>
      <c r="TD104" s="132">
        <v>1.125</v>
      </c>
      <c r="TE104" s="132">
        <v>0.625</v>
      </c>
      <c r="TF104" s="132">
        <v>2.875</v>
      </c>
      <c r="TG104" s="132">
        <v>2</v>
      </c>
      <c r="TH104" s="132">
        <v>-0.8571428571428571</v>
      </c>
      <c r="TI104" s="132">
        <v>1.4285714285714286</v>
      </c>
      <c r="TJ104" s="132">
        <v>1.5</v>
      </c>
      <c r="TK104" s="132">
        <v>1.75</v>
      </c>
      <c r="TL104" s="132">
        <v>0.75</v>
      </c>
      <c r="TM104" s="132" t="s">
        <v>158</v>
      </c>
      <c r="TN104" s="132" t="s">
        <v>158</v>
      </c>
      <c r="TO104" s="132" t="s">
        <v>158</v>
      </c>
      <c r="TP104" s="132" t="s">
        <v>158</v>
      </c>
      <c r="TQ104" s="132" t="s">
        <v>158</v>
      </c>
      <c r="TR104" s="132" t="s">
        <v>158</v>
      </c>
      <c r="TS104" s="132" t="s">
        <v>158</v>
      </c>
      <c r="TT104" s="132" t="s">
        <v>158</v>
      </c>
      <c r="TU104" s="132" t="s">
        <v>158</v>
      </c>
      <c r="TV104" s="132" t="s">
        <v>158</v>
      </c>
      <c r="TW104" s="132" t="s">
        <v>158</v>
      </c>
      <c r="TX104" s="132" t="s">
        <v>158</v>
      </c>
      <c r="TY104" s="132" t="s">
        <v>158</v>
      </c>
      <c r="TZ104" s="132" t="s">
        <v>158</v>
      </c>
      <c r="UA104" s="132" t="s">
        <v>158</v>
      </c>
      <c r="UB104" s="235">
        <v>25.59</v>
      </c>
      <c r="UC104" s="236">
        <v>26.13</v>
      </c>
      <c r="UD104" s="236">
        <v>19.82</v>
      </c>
      <c r="UE104" s="236">
        <v>13.71</v>
      </c>
      <c r="UF104" s="236">
        <v>12.4</v>
      </c>
      <c r="UG104" s="236">
        <v>11.6</v>
      </c>
      <c r="UH104" s="236">
        <v>10.06</v>
      </c>
      <c r="UI104" s="236">
        <v>9.44</v>
      </c>
      <c r="UJ104" s="236">
        <v>9.4700000000000006</v>
      </c>
      <c r="UK104" s="236">
        <v>8.8699999999999992</v>
      </c>
      <c r="UL104" s="236">
        <v>8.81</v>
      </c>
      <c r="UM104" s="236">
        <v>8.1999999999999993</v>
      </c>
      <c r="UN104" s="236" t="s">
        <v>5</v>
      </c>
      <c r="UO104" s="231" t="s">
        <v>5</v>
      </c>
      <c r="UP104" s="231" t="s">
        <v>5</v>
      </c>
      <c r="UQ104" s="231" t="s">
        <v>5</v>
      </c>
      <c r="UR104" s="231" t="s">
        <v>5</v>
      </c>
      <c r="US104" s="231" t="s">
        <v>5</v>
      </c>
      <c r="UT104" s="231" t="s">
        <v>5</v>
      </c>
      <c r="UU104" s="231" t="s">
        <v>5</v>
      </c>
      <c r="UV104" s="231" t="s">
        <v>5</v>
      </c>
      <c r="UW104" s="231" t="s">
        <v>5</v>
      </c>
      <c r="UX104" s="231" t="s">
        <v>5</v>
      </c>
      <c r="UY104" s="231" t="s">
        <v>5</v>
      </c>
      <c r="UZ104" s="231" t="s">
        <v>5</v>
      </c>
      <c r="VA104" s="231" t="s">
        <v>5</v>
      </c>
      <c r="VB104" s="231" t="s">
        <v>5</v>
      </c>
      <c r="VC104" s="130">
        <v>2.0040445748881086</v>
      </c>
      <c r="VD104" s="131">
        <v>2.0417144278606965</v>
      </c>
      <c r="VE104" s="131">
        <v>1.5787083753784057</v>
      </c>
      <c r="VF104" s="131">
        <v>2.0933625091174322</v>
      </c>
      <c r="VG104" s="131">
        <v>2.0774193548387099</v>
      </c>
      <c r="VH104" s="131">
        <v>2.112931034482759</v>
      </c>
      <c r="VI104" s="131">
        <v>1.5129224652087474</v>
      </c>
      <c r="VJ104" s="131">
        <v>1.5773305084745763</v>
      </c>
      <c r="VK104" s="131">
        <v>1.8299894403379089</v>
      </c>
      <c r="VL104" s="131">
        <v>2.0236753100338221</v>
      </c>
      <c r="VM104" s="131">
        <v>1.9716231555051078</v>
      </c>
      <c r="VN104" s="131">
        <v>2.0731707317073171</v>
      </c>
      <c r="VO104" s="131" t="s">
        <v>158</v>
      </c>
      <c r="VP104" s="131" t="s">
        <v>158</v>
      </c>
      <c r="VQ104" s="131" t="s">
        <v>158</v>
      </c>
      <c r="VR104" s="131" t="s">
        <v>158</v>
      </c>
      <c r="VS104" s="131" t="s">
        <v>158</v>
      </c>
      <c r="VT104" s="131" t="s">
        <v>158</v>
      </c>
      <c r="VU104" s="131" t="s">
        <v>158</v>
      </c>
      <c r="VV104" s="131" t="s">
        <v>158</v>
      </c>
      <c r="VW104" s="131" t="s">
        <v>158</v>
      </c>
      <c r="VX104" s="131" t="s">
        <v>158</v>
      </c>
      <c r="VY104" s="131" t="s">
        <v>158</v>
      </c>
      <c r="VZ104" s="131" t="s">
        <v>158</v>
      </c>
      <c r="WA104" s="131" t="s">
        <v>158</v>
      </c>
      <c r="WB104" s="131" t="s">
        <v>158</v>
      </c>
      <c r="WC104" s="131" t="s">
        <v>158</v>
      </c>
      <c r="WD104" s="130">
        <v>2.4360265716295424</v>
      </c>
      <c r="WE104" s="131">
        <v>2.3071601863498929</v>
      </c>
      <c r="WF104" s="131">
        <v>2.7098890010090817</v>
      </c>
      <c r="WG104" s="131">
        <v>2.4668125455871626</v>
      </c>
      <c r="WH104" s="131">
        <v>2.4814516129032258</v>
      </c>
      <c r="WI104" s="131">
        <v>2.4370689655172413</v>
      </c>
      <c r="WJ104" s="131">
        <v>2.0934393638170974</v>
      </c>
      <c r="WK104" s="131">
        <v>1.8993644067796611</v>
      </c>
      <c r="WL104" s="131">
        <v>2.0274551214361138</v>
      </c>
      <c r="WM104" s="131">
        <v>2.2795941375422775</v>
      </c>
      <c r="WN104" s="131">
        <v>2.2917139614074915</v>
      </c>
      <c r="WO104" s="131">
        <v>2.2463414634146344</v>
      </c>
      <c r="WP104" s="131" t="s">
        <v>158</v>
      </c>
      <c r="WQ104" s="131" t="s">
        <v>158</v>
      </c>
      <c r="WR104" s="131" t="s">
        <v>158</v>
      </c>
      <c r="WS104" s="131" t="s">
        <v>158</v>
      </c>
      <c r="WT104" s="131" t="s">
        <v>158</v>
      </c>
      <c r="WU104" s="131" t="s">
        <v>158</v>
      </c>
      <c r="WV104" s="131" t="s">
        <v>158</v>
      </c>
      <c r="WW104" s="131" t="s">
        <v>158</v>
      </c>
      <c r="WX104" s="131" t="s">
        <v>158</v>
      </c>
      <c r="WY104" s="131" t="s">
        <v>158</v>
      </c>
      <c r="WZ104" s="131" t="s">
        <v>158</v>
      </c>
      <c r="XA104" s="131" t="s">
        <v>158</v>
      </c>
      <c r="XB104" s="131" t="s">
        <v>158</v>
      </c>
      <c r="XC104" s="131" t="s">
        <v>158</v>
      </c>
      <c r="XD104" s="131" t="s">
        <v>158</v>
      </c>
      <c r="XE104" s="130">
        <v>2.7937554809999612</v>
      </c>
      <c r="XF104" s="131">
        <v>2.5862993494068118</v>
      </c>
      <c r="XG104" s="131">
        <v>3.628153380423814</v>
      </c>
      <c r="XH104" s="131">
        <v>2.9015317286652076</v>
      </c>
      <c r="XI104" s="131">
        <v>2.7411290322580646</v>
      </c>
      <c r="XJ104" s="131">
        <v>3.0129310344827589</v>
      </c>
      <c r="XK104" s="131">
        <v>2.5636182902584492</v>
      </c>
      <c r="XL104" s="131">
        <v>2.1122881355932206</v>
      </c>
      <c r="XM104" s="131">
        <v>2.3864836325237593</v>
      </c>
      <c r="XN104" s="131">
        <v>2.5107102593010149</v>
      </c>
      <c r="XO104" s="131">
        <v>2.5232690124858115</v>
      </c>
      <c r="XP104" s="131">
        <v>2.5414634146341464</v>
      </c>
      <c r="XQ104" s="131" t="s">
        <v>158</v>
      </c>
      <c r="XR104" s="131" t="s">
        <v>158</v>
      </c>
      <c r="XS104" s="131" t="s">
        <v>158</v>
      </c>
      <c r="XT104" s="131" t="s">
        <v>158</v>
      </c>
      <c r="XU104" s="131" t="s">
        <v>158</v>
      </c>
      <c r="XV104" s="131" t="s">
        <v>158</v>
      </c>
      <c r="XW104" s="131" t="s">
        <v>158</v>
      </c>
      <c r="XX104" s="131" t="s">
        <v>158</v>
      </c>
      <c r="XY104" s="131" t="s">
        <v>158</v>
      </c>
      <c r="XZ104" s="131" t="s">
        <v>158</v>
      </c>
      <c r="YA104" s="131" t="s">
        <v>158</v>
      </c>
      <c r="YB104" s="131" t="s">
        <v>158</v>
      </c>
      <c r="YC104" s="131" t="s">
        <v>158</v>
      </c>
      <c r="YD104" s="131" t="s">
        <v>158</v>
      </c>
      <c r="YE104" s="131" t="s">
        <v>158</v>
      </c>
      <c r="YF104" s="235">
        <v>11.343615</v>
      </c>
      <c r="YG104" s="8">
        <v>10.599693</v>
      </c>
      <c r="YH104" s="8">
        <v>9</v>
      </c>
      <c r="YI104" s="8">
        <v>8</v>
      </c>
      <c r="YJ104" s="8">
        <v>8</v>
      </c>
      <c r="YK104" s="8">
        <v>8</v>
      </c>
      <c r="YL104" s="8">
        <v>7</v>
      </c>
      <c r="YM104" s="8">
        <v>7</v>
      </c>
      <c r="YN104" s="8">
        <v>7</v>
      </c>
      <c r="YO104" s="8">
        <v>8</v>
      </c>
      <c r="YP104" s="8">
        <v>8</v>
      </c>
      <c r="YQ104" s="8">
        <v>8</v>
      </c>
      <c r="YR104" s="8" t="s">
        <v>5</v>
      </c>
      <c r="YS104" s="231" t="s">
        <v>5</v>
      </c>
      <c r="YT104" s="231" t="s">
        <v>5</v>
      </c>
      <c r="YU104" s="231" t="s">
        <v>5</v>
      </c>
      <c r="YV104" s="231" t="s">
        <v>5</v>
      </c>
      <c r="YW104" s="231" t="s">
        <v>5</v>
      </c>
      <c r="YX104" s="231" t="s">
        <v>5</v>
      </c>
      <c r="YY104" s="231" t="s">
        <v>5</v>
      </c>
      <c r="YZ104" s="231" t="s">
        <v>5</v>
      </c>
      <c r="ZA104" s="231" t="s">
        <v>5</v>
      </c>
      <c r="ZB104" s="231" t="s">
        <v>5</v>
      </c>
      <c r="ZC104" s="231" t="s">
        <v>5</v>
      </c>
      <c r="ZD104" s="231" t="s">
        <v>5</v>
      </c>
      <c r="ZE104" s="231" t="s">
        <v>5</v>
      </c>
      <c r="ZF104" s="231" t="s">
        <v>5</v>
      </c>
      <c r="ZG104" s="235">
        <v>4.5499999999999999E-2</v>
      </c>
      <c r="ZH104" s="133">
        <v>4.53E-2</v>
      </c>
      <c r="ZI104" s="133">
        <v>0.12909999999999999</v>
      </c>
      <c r="ZJ104" s="133">
        <v>0.1862</v>
      </c>
      <c r="ZK104" s="133">
        <v>0.1699</v>
      </c>
      <c r="ZL104" s="133">
        <v>0.18340000000000001</v>
      </c>
      <c r="ZM104" s="133">
        <v>0.18489999999999998</v>
      </c>
      <c r="ZN104" s="133">
        <v>0.14130000000000001</v>
      </c>
      <c r="ZO104" s="133">
        <v>0.1552</v>
      </c>
      <c r="ZP104" s="133">
        <v>0.19370000000000001</v>
      </c>
      <c r="ZQ104" s="133">
        <v>0.2155</v>
      </c>
      <c r="ZR104" s="133">
        <v>0.21600000000000003</v>
      </c>
      <c r="ZS104" s="133" t="s">
        <v>5</v>
      </c>
      <c r="ZT104" s="379">
        <v>4.3799999999999999E-2</v>
      </c>
      <c r="ZU104" s="133">
        <v>4.4000000000000004E-2</v>
      </c>
      <c r="ZV104" s="133">
        <v>0.1143</v>
      </c>
      <c r="ZW104" s="133">
        <v>0.1729</v>
      </c>
      <c r="ZX104" s="133">
        <v>0.16820000000000002</v>
      </c>
      <c r="ZY104" s="133">
        <v>0.182</v>
      </c>
      <c r="ZZ104" s="133">
        <v>0.1845</v>
      </c>
      <c r="AAA104" s="133">
        <v>0.1404</v>
      </c>
      <c r="AAB104" s="133">
        <v>0.15229999999999999</v>
      </c>
      <c r="AAC104" s="133">
        <v>0.18989999999999999</v>
      </c>
      <c r="AAD104" s="133">
        <v>0.21179999999999999</v>
      </c>
      <c r="AAE104" s="133">
        <v>0.20629999999999998</v>
      </c>
      <c r="AAF104" s="133" t="s">
        <v>5</v>
      </c>
      <c r="AAG104" s="235">
        <v>582.17200000000003</v>
      </c>
      <c r="AAH104" s="8">
        <v>518</v>
      </c>
      <c r="AAI104" s="8">
        <v>432</v>
      </c>
      <c r="AAJ104" s="8">
        <v>343</v>
      </c>
      <c r="AAK104" s="8">
        <v>305</v>
      </c>
      <c r="AAL104" s="8">
        <v>275</v>
      </c>
      <c r="AAM104" s="8">
        <v>275</v>
      </c>
      <c r="AAN104" s="8">
        <v>242</v>
      </c>
      <c r="AAO104" s="8">
        <v>211</v>
      </c>
      <c r="AAP104" s="8">
        <v>232</v>
      </c>
      <c r="AAQ104" s="8">
        <v>236</v>
      </c>
      <c r="AAR104" s="8">
        <v>227</v>
      </c>
      <c r="AAS104" s="8" t="s">
        <v>5</v>
      </c>
      <c r="AAT104" s="231" t="s">
        <v>5</v>
      </c>
      <c r="AAU104" s="231" t="s">
        <v>5</v>
      </c>
      <c r="AAV104" s="231" t="s">
        <v>5</v>
      </c>
      <c r="AAW104" s="231" t="s">
        <v>5</v>
      </c>
      <c r="AAX104" s="231" t="s">
        <v>5</v>
      </c>
      <c r="AAY104" s="231" t="s">
        <v>5</v>
      </c>
      <c r="AAZ104" s="231" t="s">
        <v>5</v>
      </c>
      <c r="ABA104" s="231" t="s">
        <v>5</v>
      </c>
      <c r="ABB104" s="231" t="s">
        <v>5</v>
      </c>
      <c r="ABC104" s="231" t="s">
        <v>5</v>
      </c>
      <c r="ABD104" s="231" t="s">
        <v>5</v>
      </c>
      <c r="ABE104" s="231" t="s">
        <v>5</v>
      </c>
      <c r="ABF104" s="231" t="s">
        <v>5</v>
      </c>
      <c r="ABG104" s="231" t="s">
        <v>5</v>
      </c>
      <c r="ABH104" s="235">
        <v>43.140999999999998</v>
      </c>
      <c r="ABI104" s="8">
        <v>47</v>
      </c>
      <c r="ABJ104" s="8">
        <v>-3</v>
      </c>
      <c r="ABK104" s="8">
        <v>14</v>
      </c>
      <c r="ABL104" s="8">
        <v>11</v>
      </c>
      <c r="ABM104" s="8">
        <v>25</v>
      </c>
      <c r="ABN104" s="8">
        <v>15</v>
      </c>
      <c r="ABO104" s="8">
        <v>-3</v>
      </c>
      <c r="ABP104" s="8">
        <v>11</v>
      </c>
      <c r="ABQ104" s="8">
        <v>13</v>
      </c>
      <c r="ABR104" s="8">
        <v>15</v>
      </c>
      <c r="ABS104" s="8">
        <v>7</v>
      </c>
      <c r="ABT104" s="8" t="s">
        <v>5</v>
      </c>
      <c r="ABU104" s="231" t="s">
        <v>5</v>
      </c>
      <c r="ABV104" s="231" t="s">
        <v>5</v>
      </c>
      <c r="ABW104" s="231" t="s">
        <v>5</v>
      </c>
      <c r="ABX104" s="231" t="s">
        <v>5</v>
      </c>
      <c r="ABY104" s="231" t="s">
        <v>5</v>
      </c>
      <c r="ABZ104" s="231" t="s">
        <v>5</v>
      </c>
      <c r="ACA104" s="231" t="s">
        <v>5</v>
      </c>
      <c r="ACB104" s="231" t="s">
        <v>5</v>
      </c>
      <c r="ACC104" s="231" t="s">
        <v>5</v>
      </c>
      <c r="ACD104" s="231" t="s">
        <v>5</v>
      </c>
      <c r="ACE104" s="231" t="s">
        <v>5</v>
      </c>
      <c r="ACF104" s="231" t="s">
        <v>5</v>
      </c>
      <c r="ACG104" s="231" t="s">
        <v>5</v>
      </c>
      <c r="ACH104" s="231" t="s">
        <v>5</v>
      </c>
      <c r="ACI104" s="235">
        <v>35.816000000000003</v>
      </c>
      <c r="ACJ104" s="8">
        <v>39</v>
      </c>
      <c r="ACK104" s="8">
        <v>-9</v>
      </c>
      <c r="ACL104" s="8">
        <v>9</v>
      </c>
      <c r="ACM104" s="8">
        <v>5</v>
      </c>
      <c r="ACN104" s="8">
        <v>23</v>
      </c>
      <c r="ACO104" s="8">
        <v>14</v>
      </c>
      <c r="ACP104" s="8">
        <v>-6</v>
      </c>
      <c r="ACQ104" s="8">
        <v>10</v>
      </c>
      <c r="ACR104" s="8">
        <v>12</v>
      </c>
      <c r="ACS104" s="8">
        <v>14</v>
      </c>
      <c r="ACT104" s="8">
        <v>6</v>
      </c>
      <c r="ACU104" s="8" t="s">
        <v>5</v>
      </c>
      <c r="ACV104" s="237" t="s">
        <v>5</v>
      </c>
      <c r="ACW104" s="237" t="s">
        <v>5</v>
      </c>
      <c r="ACX104" s="237" t="s">
        <v>5</v>
      </c>
      <c r="ACY104" s="237" t="s">
        <v>5</v>
      </c>
      <c r="ACZ104" s="237" t="s">
        <v>5</v>
      </c>
      <c r="ADA104" s="237" t="s">
        <v>5</v>
      </c>
      <c r="ADB104" s="237" t="s">
        <v>5</v>
      </c>
      <c r="ADC104" s="237" t="s">
        <v>5</v>
      </c>
      <c r="ADD104" s="237" t="s">
        <v>5</v>
      </c>
      <c r="ADE104" s="237" t="s">
        <v>5</v>
      </c>
      <c r="ADF104" s="237" t="s">
        <v>5</v>
      </c>
      <c r="ADG104" s="237" t="s">
        <v>5</v>
      </c>
      <c r="ADH104" s="237" t="s">
        <v>5</v>
      </c>
      <c r="ADI104" s="237" t="s">
        <v>5</v>
      </c>
      <c r="ADJ104" s="127">
        <v>0.94117647058823539</v>
      </c>
      <c r="ADK104" s="128">
        <v>1.0467289719626169</v>
      </c>
      <c r="ADL104" s="128">
        <v>0.50224215246636772</v>
      </c>
      <c r="ADM104" s="128">
        <v>0.44094488188976383</v>
      </c>
      <c r="ADN104" s="128">
        <v>0.53333333333333333</v>
      </c>
      <c r="ADO104" s="128">
        <v>0.55721393034825883</v>
      </c>
      <c r="ADP104" s="128">
        <v>0.61202185792349728</v>
      </c>
      <c r="ADQ104" s="128">
        <v>0.8421052631578948</v>
      </c>
      <c r="ADR104" s="128">
        <v>0.7777777777777779</v>
      </c>
      <c r="ADS104" s="128">
        <v>0.64739884393063596</v>
      </c>
      <c r="ADT104" s="128">
        <v>0.57608695652173914</v>
      </c>
      <c r="ADU104" s="128">
        <v>0.56725146198830412</v>
      </c>
      <c r="ADV104" s="128">
        <v>0.45142857142857146</v>
      </c>
      <c r="ADW104" s="128">
        <v>0.30331753554502372</v>
      </c>
      <c r="ADX104" s="128">
        <v>0.42519685039370081</v>
      </c>
      <c r="ADY104" s="128">
        <v>0.38181818181818178</v>
      </c>
      <c r="ADZ104" s="128" t="s">
        <v>158</v>
      </c>
      <c r="AEA104" s="128" t="s">
        <v>158</v>
      </c>
      <c r="AEB104" s="128" t="s">
        <v>158</v>
      </c>
      <c r="AEC104" s="128" t="s">
        <v>158</v>
      </c>
      <c r="AED104" s="128" t="s">
        <v>158</v>
      </c>
      <c r="AEE104" s="128" t="s">
        <v>158</v>
      </c>
      <c r="AEF104" s="128" t="s">
        <v>158</v>
      </c>
      <c r="AEG104" s="128" t="s">
        <v>158</v>
      </c>
      <c r="AEH104" s="128" t="s">
        <v>158</v>
      </c>
      <c r="AEI104" s="128" t="s">
        <v>158</v>
      </c>
      <c r="AEJ104" s="128" t="s">
        <v>158</v>
      </c>
      <c r="AEK104" s="127">
        <v>0.29449592730812918</v>
      </c>
      <c r="AEL104" s="128">
        <v>0.25258842893617023</v>
      </c>
      <c r="AEM104" s="128" t="s">
        <v>1282</v>
      </c>
      <c r="AEN104" s="128">
        <v>0.64</v>
      </c>
      <c r="AEO104" s="128">
        <v>0.81454545454545457</v>
      </c>
      <c r="AEP104" s="128">
        <v>0.35840000000000005</v>
      </c>
      <c r="AEQ104" s="128">
        <v>0.52266666666666672</v>
      </c>
      <c r="AER104" s="128" t="s">
        <v>1282</v>
      </c>
      <c r="AES104" s="128">
        <v>0.71272727272727276</v>
      </c>
      <c r="AET104" s="128">
        <v>0.68923076923076931</v>
      </c>
      <c r="AEU104" s="128">
        <v>0.56533333333333335</v>
      </c>
      <c r="AEV104" s="128">
        <v>1.1085714285714285</v>
      </c>
      <c r="AEW104" s="128" t="s">
        <v>158</v>
      </c>
      <c r="AEX104" s="128" t="s">
        <v>158</v>
      </c>
      <c r="AEY104" s="128" t="s">
        <v>158</v>
      </c>
      <c r="AEZ104" s="128" t="s">
        <v>158</v>
      </c>
      <c r="AFA104" s="128" t="s">
        <v>158</v>
      </c>
      <c r="AFB104" s="128" t="s">
        <v>158</v>
      </c>
      <c r="AFC104" s="128" t="s">
        <v>158</v>
      </c>
      <c r="AFD104" s="128" t="s">
        <v>158</v>
      </c>
      <c r="AFE104" s="128" t="s">
        <v>158</v>
      </c>
      <c r="AFF104" s="128" t="s">
        <v>158</v>
      </c>
      <c r="AFG104" s="128" t="s">
        <v>158</v>
      </c>
      <c r="AFH104" s="128" t="s">
        <v>158</v>
      </c>
      <c r="AFI104" s="128" t="s">
        <v>158</v>
      </c>
      <c r="AFJ104" s="128" t="s">
        <v>158</v>
      </c>
      <c r="AFK104" s="128" t="s">
        <v>158</v>
      </c>
      <c r="AFL104" s="134">
        <v>0.35472550815278087</v>
      </c>
      <c r="AFM104" s="135">
        <v>0.30440144000000002</v>
      </c>
      <c r="AFN104" s="135" t="s">
        <v>1282</v>
      </c>
      <c r="AFO104" s="135">
        <v>0.99555555555555564</v>
      </c>
      <c r="AFP104" s="135">
        <v>1.7920000000000003</v>
      </c>
      <c r="AFQ104" s="135">
        <v>0.3895652173913044</v>
      </c>
      <c r="AFR104" s="135">
        <v>0.56000000000000005</v>
      </c>
      <c r="AFS104" s="135" t="s">
        <v>1282</v>
      </c>
      <c r="AFT104" s="135">
        <v>0.78400000000000003</v>
      </c>
      <c r="AFU104" s="135">
        <v>0.7466666666666667</v>
      </c>
      <c r="AFV104" s="135">
        <v>0.60571428571428576</v>
      </c>
      <c r="AFW104" s="135">
        <v>1.2933333333333332</v>
      </c>
      <c r="AFX104" s="135" t="s">
        <v>158</v>
      </c>
      <c r="AFY104" s="135" t="s">
        <v>158</v>
      </c>
      <c r="AFZ104" s="135" t="s">
        <v>158</v>
      </c>
      <c r="AGA104" s="135" t="s">
        <v>158</v>
      </c>
      <c r="AGB104" s="135" t="s">
        <v>158</v>
      </c>
      <c r="AGC104" s="135" t="s">
        <v>158</v>
      </c>
      <c r="AGD104" s="135" t="s">
        <v>158</v>
      </c>
      <c r="AGE104" s="135" t="s">
        <v>158</v>
      </c>
      <c r="AGF104" s="135" t="s">
        <v>158</v>
      </c>
      <c r="AGG104" s="135" t="s">
        <v>158</v>
      </c>
      <c r="AGH104" s="135" t="s">
        <v>158</v>
      </c>
      <c r="AGI104" s="135" t="s">
        <v>158</v>
      </c>
      <c r="AGJ104" s="135" t="s">
        <v>158</v>
      </c>
      <c r="AGK104" s="135" t="s">
        <v>158</v>
      </c>
      <c r="AGL104" s="135" t="s">
        <v>158</v>
      </c>
    </row>
    <row r="105" spans="1:870" x14ac:dyDescent="0.2">
      <c r="A105" s="7">
        <v>103</v>
      </c>
      <c r="B105" s="1" t="s">
        <v>453</v>
      </c>
      <c r="C105" s="1" t="s">
        <v>454</v>
      </c>
      <c r="D105" s="94">
        <v>0.16599999999999998</v>
      </c>
      <c r="E105" s="95">
        <v>0.19</v>
      </c>
      <c r="F105" s="57">
        <v>0.76</v>
      </c>
      <c r="G105" s="58" t="s">
        <v>159</v>
      </c>
      <c r="H105" s="58">
        <v>0.76</v>
      </c>
      <c r="I105" s="226" t="s">
        <v>5</v>
      </c>
      <c r="J105" s="58" t="s">
        <v>159</v>
      </c>
      <c r="K105" s="58" t="s">
        <v>1280</v>
      </c>
      <c r="L105" s="226" t="s">
        <v>455</v>
      </c>
      <c r="M105" s="150">
        <v>0.76</v>
      </c>
      <c r="N105" s="123">
        <v>0.76</v>
      </c>
      <c r="O105" s="123">
        <v>0.71199999999999997</v>
      </c>
      <c r="P105" s="123">
        <v>0.62799999999999989</v>
      </c>
      <c r="Q105" s="123">
        <v>0.50250000000000006</v>
      </c>
      <c r="R105" s="123">
        <v>0.4375</v>
      </c>
      <c r="S105" s="123">
        <v>0.37</v>
      </c>
      <c r="T105" s="124">
        <v>0.27999999999999997</v>
      </c>
      <c r="U105" s="124">
        <v>0.27999999999999997</v>
      </c>
      <c r="V105" s="124">
        <v>0.27999999999999997</v>
      </c>
      <c r="W105" s="124">
        <v>0.26999999999999996</v>
      </c>
      <c r="X105" s="124">
        <v>0.23399999999999999</v>
      </c>
      <c r="Y105" s="124">
        <v>0.21150000000000002</v>
      </c>
      <c r="Z105" s="124">
        <v>0.19800000000000001</v>
      </c>
      <c r="AA105" s="124">
        <v>0.19800000000000001</v>
      </c>
      <c r="AB105" s="124">
        <v>0.18</v>
      </c>
      <c r="AC105" s="124">
        <v>0.15</v>
      </c>
      <c r="AD105" s="124">
        <v>0.11650000000000001</v>
      </c>
      <c r="AE105" s="124">
        <v>0.10400000000000001</v>
      </c>
      <c r="AF105" s="124">
        <v>0.10200000000000001</v>
      </c>
      <c r="AG105" s="143">
        <v>0.10200000000000001</v>
      </c>
      <c r="AH105" s="137">
        <v>2.5500000000000002E-2</v>
      </c>
      <c r="AI105" s="137" t="s">
        <v>1351</v>
      </c>
      <c r="AJ105" s="137" t="s">
        <v>5</v>
      </c>
      <c r="AK105" s="137" t="s">
        <v>5</v>
      </c>
      <c r="AL105" s="137" t="s">
        <v>5</v>
      </c>
      <c r="AM105" s="137" t="s">
        <v>5</v>
      </c>
      <c r="AN105" s="137" t="s">
        <v>5</v>
      </c>
      <c r="AO105" s="137" t="s">
        <v>5</v>
      </c>
      <c r="AP105" s="137" t="s">
        <v>5</v>
      </c>
      <c r="AQ105" s="137" t="s">
        <v>5</v>
      </c>
      <c r="AR105" s="137" t="s">
        <v>5</v>
      </c>
      <c r="AS105" s="137" t="s">
        <v>5</v>
      </c>
      <c r="AT105" s="137" t="s">
        <v>5</v>
      </c>
      <c r="AU105" s="137" t="s">
        <v>5</v>
      </c>
      <c r="AV105" s="137" t="s">
        <v>5</v>
      </c>
      <c r="AW105" s="137" t="s">
        <v>5</v>
      </c>
      <c r="AX105" s="137" t="s">
        <v>5</v>
      </c>
      <c r="AY105" s="137" t="s">
        <v>5</v>
      </c>
      <c r="AZ105" s="137" t="s">
        <v>5</v>
      </c>
      <c r="BA105" s="137" t="s">
        <v>5</v>
      </c>
      <c r="BB105" s="137" t="s">
        <v>5</v>
      </c>
      <c r="BC105" s="137" t="s">
        <v>5</v>
      </c>
      <c r="BD105" s="137" t="s">
        <v>5</v>
      </c>
      <c r="BE105" s="137" t="s">
        <v>5</v>
      </c>
      <c r="BF105" s="137" t="s">
        <v>5</v>
      </c>
      <c r="BG105" s="137" t="s">
        <v>5</v>
      </c>
      <c r="BH105" s="137" t="s">
        <v>5</v>
      </c>
      <c r="BI105" s="137" t="s">
        <v>5</v>
      </c>
      <c r="BJ105" s="137" t="s">
        <v>5</v>
      </c>
      <c r="BK105" s="137" t="s">
        <v>5</v>
      </c>
      <c r="BL105" s="137" t="s">
        <v>5</v>
      </c>
      <c r="BM105" s="126">
        <v>0</v>
      </c>
      <c r="BN105" s="125">
        <v>6.7415730337078816E-2</v>
      </c>
      <c r="BO105" s="125">
        <v>0.13375796178343968</v>
      </c>
      <c r="BP105" s="125">
        <v>0.24975124378109426</v>
      </c>
      <c r="BQ105" s="125">
        <v>0.1485714285714288</v>
      </c>
      <c r="BR105" s="125">
        <v>0.18243243243243246</v>
      </c>
      <c r="BS105" s="125">
        <v>0.32142857142857162</v>
      </c>
      <c r="BT105" s="125">
        <v>0</v>
      </c>
      <c r="BU105" s="125">
        <v>0</v>
      </c>
      <c r="BV105" s="125">
        <v>3.7037037037036979E-2</v>
      </c>
      <c r="BW105" s="125">
        <v>0.15384615384615374</v>
      </c>
      <c r="BX105" s="125">
        <v>0.10638297872340408</v>
      </c>
      <c r="BY105" s="125">
        <v>6.8181818181818343E-2</v>
      </c>
      <c r="BZ105" s="125">
        <v>0</v>
      </c>
      <c r="CA105" s="125">
        <v>0.10000000000000009</v>
      </c>
      <c r="CB105" s="125">
        <v>0.19999999999999996</v>
      </c>
      <c r="CC105" s="125">
        <v>0.28755364806866934</v>
      </c>
      <c r="CD105" s="125">
        <v>0.12019230769230771</v>
      </c>
      <c r="CE105" s="125">
        <v>1.9607843137254832E-2</v>
      </c>
      <c r="CF105" s="125">
        <v>0</v>
      </c>
      <c r="CG105" s="125">
        <v>3</v>
      </c>
      <c r="CH105" s="125" t="s">
        <v>158</v>
      </c>
      <c r="CI105" s="125" t="s">
        <v>158</v>
      </c>
      <c r="CJ105" s="125" t="s">
        <v>158</v>
      </c>
      <c r="CK105" s="125" t="s">
        <v>158</v>
      </c>
      <c r="CL105" s="125" t="s">
        <v>158</v>
      </c>
      <c r="CM105" s="125" t="s">
        <v>158</v>
      </c>
      <c r="CN105" s="125" t="s">
        <v>158</v>
      </c>
      <c r="CO105" s="125" t="s">
        <v>158</v>
      </c>
      <c r="CP105" s="125" t="s">
        <v>158</v>
      </c>
      <c r="CQ105" s="125" t="s">
        <v>158</v>
      </c>
      <c r="CR105" s="125" t="s">
        <v>158</v>
      </c>
      <c r="CS105" s="125" t="s">
        <v>158</v>
      </c>
      <c r="CT105" s="125" t="s">
        <v>158</v>
      </c>
      <c r="CU105" s="125" t="s">
        <v>158</v>
      </c>
      <c r="CV105" s="125" t="s">
        <v>158</v>
      </c>
      <c r="CW105" s="125" t="s">
        <v>158</v>
      </c>
      <c r="CX105" s="125" t="s">
        <v>158</v>
      </c>
      <c r="CY105" s="125" t="s">
        <v>158</v>
      </c>
      <c r="CZ105" s="125" t="s">
        <v>158</v>
      </c>
      <c r="DA105" s="125" t="s">
        <v>158</v>
      </c>
      <c r="DB105" s="125" t="s">
        <v>158</v>
      </c>
      <c r="DC105" s="125" t="s">
        <v>158</v>
      </c>
      <c r="DD105" s="125" t="s">
        <v>158</v>
      </c>
      <c r="DE105" s="125" t="s">
        <v>158</v>
      </c>
      <c r="DF105" s="125" t="s">
        <v>158</v>
      </c>
      <c r="DG105" s="125" t="s">
        <v>158</v>
      </c>
      <c r="DH105" s="125" t="s">
        <v>158</v>
      </c>
      <c r="DI105" s="125" t="s">
        <v>158</v>
      </c>
      <c r="DJ105" s="125" t="s">
        <v>158</v>
      </c>
      <c r="DK105" s="125" t="s">
        <v>158</v>
      </c>
      <c r="DL105" s="127">
        <v>6.8204253604826053E-3</v>
      </c>
      <c r="DM105" s="128">
        <v>7.6E-3</v>
      </c>
      <c r="DN105" s="128">
        <v>7.9642058165548084E-3</v>
      </c>
      <c r="DO105" s="128">
        <v>9.292415140126067E-3</v>
      </c>
      <c r="DP105" s="128">
        <v>8.617437234188504E-3</v>
      </c>
      <c r="DQ105" s="128">
        <v>9.3530870531896709E-3</v>
      </c>
      <c r="DR105" s="128">
        <v>8.8465952563121647E-3</v>
      </c>
      <c r="DS105" s="128">
        <v>5.7131197714752084E-3</v>
      </c>
      <c r="DT105" s="128">
        <v>5.6551947002746799E-3</v>
      </c>
      <c r="DU105" s="128">
        <v>8.3832335329341312E-3</v>
      </c>
      <c r="DV105" s="128">
        <v>1.3259994106669283E-2</v>
      </c>
      <c r="DW105" s="128">
        <v>1.6839378238341966E-2</v>
      </c>
      <c r="DX105" s="128">
        <v>1.5666666666666669E-2</v>
      </c>
      <c r="DY105" s="128">
        <v>1.7019082001031461E-2</v>
      </c>
      <c r="DZ105" s="128">
        <v>1.32E-2</v>
      </c>
      <c r="EA105" s="128">
        <v>9.8901098901098897E-3</v>
      </c>
      <c r="EB105" s="128">
        <v>1.1487210905192217E-2</v>
      </c>
      <c r="EC105" s="128">
        <v>1.1053130929791271E-2</v>
      </c>
      <c r="ED105" s="128">
        <v>1.2515042117930208E-2</v>
      </c>
      <c r="EE105" s="128">
        <v>1.3195342820181115E-2</v>
      </c>
      <c r="EF105" s="128">
        <v>1.3428120063191155E-2</v>
      </c>
      <c r="EG105" s="128" t="s">
        <v>158</v>
      </c>
      <c r="EH105" s="128" t="s">
        <v>158</v>
      </c>
      <c r="EI105" s="128" t="s">
        <v>158</v>
      </c>
      <c r="EJ105" s="128" t="s">
        <v>158</v>
      </c>
      <c r="EK105" s="128" t="s">
        <v>158</v>
      </c>
      <c r="EL105" s="128" t="s">
        <v>158</v>
      </c>
      <c r="EM105" s="127">
        <v>7.8244393551236118E-3</v>
      </c>
      <c r="EN105" s="128">
        <v>8.2570699721323977E-3</v>
      </c>
      <c r="EO105" s="128">
        <v>9.734755263877494E-3</v>
      </c>
      <c r="EP105" s="128">
        <v>1.0592720035084166E-2</v>
      </c>
      <c r="EQ105" s="128">
        <v>1.0140452839326795E-2</v>
      </c>
      <c r="ER105" s="128">
        <v>1.0597325840519329E-2</v>
      </c>
      <c r="ES105" s="128">
        <v>1.0150891632373113E-2</v>
      </c>
      <c r="ET105" s="128">
        <v>6.7268883336536606E-3</v>
      </c>
      <c r="EU105" s="128">
        <v>7.1312143439282803E-3</v>
      </c>
      <c r="EV105" s="128">
        <v>1.0613296944886665E-2</v>
      </c>
      <c r="EW105" s="128">
        <v>1.6763938904755988E-2</v>
      </c>
      <c r="EX105" s="128">
        <v>1.9310117181052976E-2</v>
      </c>
      <c r="EY105" s="128">
        <v>1.7660320641282565E-2</v>
      </c>
      <c r="EZ105" s="128">
        <v>2.1782178217821784E-2</v>
      </c>
      <c r="FA105" s="128">
        <v>1.6261498028909329E-2</v>
      </c>
      <c r="FB105" s="128">
        <v>1.3034033309196235E-2</v>
      </c>
      <c r="FC105" s="128">
        <v>1.3089005235602094E-2</v>
      </c>
      <c r="FD105" s="128">
        <v>1.2841710758377426E-2</v>
      </c>
      <c r="FE105" s="128">
        <v>1.5499254843517142E-2</v>
      </c>
      <c r="FF105" s="128">
        <v>1.5544041450777202E-2</v>
      </c>
      <c r="FG105" s="128">
        <v>1.5605875152998779E-2</v>
      </c>
      <c r="FH105" s="128" t="s">
        <v>158</v>
      </c>
      <c r="FI105" s="128" t="s">
        <v>158</v>
      </c>
      <c r="FJ105" s="128" t="s">
        <v>158</v>
      </c>
      <c r="FK105" s="128" t="s">
        <v>158</v>
      </c>
      <c r="FL105" s="128" t="s">
        <v>158</v>
      </c>
      <c r="FM105" s="128" t="s">
        <v>158</v>
      </c>
      <c r="FN105" s="127">
        <v>8.8786084962501448E-3</v>
      </c>
      <c r="FO105" s="128">
        <v>9.2547488094952956E-3</v>
      </c>
      <c r="FP105" s="128">
        <v>1.4126984126984127E-2</v>
      </c>
      <c r="FQ105" s="128">
        <v>1.3361702127659572E-2</v>
      </c>
      <c r="FR105" s="128">
        <v>1.1823529411764707E-2</v>
      </c>
      <c r="FS105" s="128">
        <v>1.1613399872584411E-2</v>
      </c>
      <c r="FT105" s="128">
        <v>1.3212398228824453E-2</v>
      </c>
      <c r="FU105" s="128">
        <v>8.3273852010468698E-3</v>
      </c>
      <c r="FV105" s="128">
        <v>9.0310927622242274E-3</v>
      </c>
      <c r="FW105" s="128">
        <v>1.3706677109849224E-2</v>
      </c>
      <c r="FX105" s="128">
        <v>1.9855861156052361E-2</v>
      </c>
      <c r="FY105" s="128">
        <v>2.5429254509889154E-2</v>
      </c>
      <c r="FZ105" s="128">
        <v>2.1329164985881405E-2</v>
      </c>
      <c r="GA105" s="128">
        <v>3.0593325092707048E-2</v>
      </c>
      <c r="GB105" s="128">
        <v>2.8913551401869159E-2</v>
      </c>
      <c r="GC105" s="128">
        <v>1.5131136516476127E-2</v>
      </c>
      <c r="GD105" s="128">
        <v>1.6465422612513721E-2</v>
      </c>
      <c r="GE105" s="128">
        <v>1.5051679586563308E-2</v>
      </c>
      <c r="GF105" s="128">
        <v>1.7711171662125342E-2</v>
      </c>
      <c r="GG105" s="128">
        <v>1.8227305218012867E-2</v>
      </c>
      <c r="GH105" s="128">
        <v>1.8937987374675086E-2</v>
      </c>
      <c r="GI105" s="128" t="s">
        <v>158</v>
      </c>
      <c r="GJ105" s="128" t="s">
        <v>158</v>
      </c>
      <c r="GK105" s="128" t="s">
        <v>158</v>
      </c>
      <c r="GL105" s="128" t="s">
        <v>158</v>
      </c>
      <c r="GM105" s="128" t="s">
        <v>158</v>
      </c>
      <c r="GN105" s="128" t="s">
        <v>158</v>
      </c>
      <c r="GO105" s="109" t="s">
        <v>158</v>
      </c>
      <c r="GP105" s="110">
        <v>4.18</v>
      </c>
      <c r="GQ105" s="110">
        <v>3.5939999999999999</v>
      </c>
      <c r="GR105" s="110">
        <v>3.504</v>
      </c>
      <c r="GS105" s="110">
        <v>2.722</v>
      </c>
      <c r="GT105" s="110">
        <v>3.2880000000000003</v>
      </c>
      <c r="GU105" s="129">
        <v>2.1260000000000003</v>
      </c>
      <c r="GV105" s="129">
        <v>1.6800000000000002</v>
      </c>
      <c r="GW105" s="129">
        <v>1.6920000000000002</v>
      </c>
      <c r="GX105" s="129">
        <v>0.99199999999999999</v>
      </c>
      <c r="GY105" s="129">
        <v>0.55800000000000005</v>
      </c>
      <c r="GZ105" s="129">
        <v>0.66799999999999993</v>
      </c>
      <c r="HA105" s="129">
        <v>0.77</v>
      </c>
      <c r="HB105" s="129">
        <v>0.65999999999999992</v>
      </c>
      <c r="HC105" s="129">
        <v>0.78200000000000003</v>
      </c>
      <c r="HD105" s="129">
        <v>1.216</v>
      </c>
      <c r="HE105" s="129">
        <v>1.004</v>
      </c>
      <c r="HF105" s="231" t="s">
        <v>158</v>
      </c>
      <c r="HG105" s="231" t="s">
        <v>158</v>
      </c>
      <c r="HH105" s="231" t="s">
        <v>158</v>
      </c>
      <c r="HI105" s="231" t="s">
        <v>158</v>
      </c>
      <c r="HJ105" s="231" t="s">
        <v>158</v>
      </c>
      <c r="HK105" s="231" t="s">
        <v>158</v>
      </c>
      <c r="HL105" s="231" t="s">
        <v>158</v>
      </c>
      <c r="HM105" s="231" t="s">
        <v>158</v>
      </c>
      <c r="HN105" s="231" t="s">
        <v>158</v>
      </c>
      <c r="HO105" s="231" t="s">
        <v>158</v>
      </c>
      <c r="HP105" s="232" t="s">
        <v>158</v>
      </c>
      <c r="HQ105" s="131">
        <v>19.645933732057419</v>
      </c>
      <c r="HR105" s="131">
        <v>14.023372287145243</v>
      </c>
      <c r="HS105" s="131">
        <v>13.41324200913242</v>
      </c>
      <c r="HT105" s="131">
        <v>15.613519470977224</v>
      </c>
      <c r="HU105" s="131">
        <v>11.45742092457421</v>
      </c>
      <c r="HV105" s="131">
        <v>13.172154280338663</v>
      </c>
      <c r="HW105" s="131">
        <v>20.014285714285712</v>
      </c>
      <c r="HX105" s="131">
        <v>18.32387706855792</v>
      </c>
      <c r="HY105" s="131">
        <v>20.592741935483872</v>
      </c>
      <c r="HZ105" s="131">
        <v>24.369175627240139</v>
      </c>
      <c r="IA105" s="131">
        <v>13.775449101796408</v>
      </c>
      <c r="IB105" s="131">
        <v>12.877922077922078</v>
      </c>
      <c r="IC105" s="131">
        <v>9.8060606060606066</v>
      </c>
      <c r="ID105" s="131">
        <v>8.7570332480818429</v>
      </c>
      <c r="IE105" s="131">
        <v>9.7828947368421044</v>
      </c>
      <c r="IF105" s="131">
        <v>9.073705179282868</v>
      </c>
      <c r="IG105" s="131" t="s">
        <v>158</v>
      </c>
      <c r="IH105" s="131" t="s">
        <v>158</v>
      </c>
      <c r="II105" s="131" t="s">
        <v>158</v>
      </c>
      <c r="IJ105" s="131" t="s">
        <v>158</v>
      </c>
      <c r="IK105" s="131" t="s">
        <v>158</v>
      </c>
      <c r="IL105" s="131" t="s">
        <v>158</v>
      </c>
      <c r="IM105" s="131" t="s">
        <v>158</v>
      </c>
      <c r="IN105" s="131" t="s">
        <v>158</v>
      </c>
      <c r="IO105" s="131" t="s">
        <v>158</v>
      </c>
      <c r="IP105" s="131" t="s">
        <v>158</v>
      </c>
      <c r="IQ105" s="130" t="s">
        <v>158</v>
      </c>
      <c r="IR105" s="131">
        <v>22.019697354124165</v>
      </c>
      <c r="IS105" s="131">
        <v>20.350584307178632</v>
      </c>
      <c r="IT105" s="131">
        <v>16.919520547945204</v>
      </c>
      <c r="IU105" s="131">
        <v>18.204996326230713</v>
      </c>
      <c r="IV105" s="131">
        <v>12.55596107055961</v>
      </c>
      <c r="IW105" s="131">
        <v>17.144873000940734</v>
      </c>
      <c r="IX105" s="131">
        <v>24.776190476190475</v>
      </c>
      <c r="IY105" s="131">
        <v>23.205673758865242</v>
      </c>
      <c r="IZ105" s="131">
        <v>26.594758064516128</v>
      </c>
      <c r="JA105" s="131">
        <v>28.863799283154123</v>
      </c>
      <c r="JB105" s="131">
        <v>18.140718562874255</v>
      </c>
      <c r="JC105" s="131">
        <v>15.553246753246754</v>
      </c>
      <c r="JD105" s="131">
        <v>13.772727272727273</v>
      </c>
      <c r="JE105" s="131">
        <v>15.570332480818413</v>
      </c>
      <c r="JF105" s="131">
        <v>11.356907894736841</v>
      </c>
      <c r="JG105" s="131">
        <v>11.414342629482071</v>
      </c>
      <c r="JH105" s="131" t="s">
        <v>158</v>
      </c>
      <c r="JI105" s="131" t="s">
        <v>158</v>
      </c>
      <c r="JJ105" s="131" t="s">
        <v>158</v>
      </c>
      <c r="JK105" s="131" t="s">
        <v>158</v>
      </c>
      <c r="JL105" s="131" t="s">
        <v>158</v>
      </c>
      <c r="JM105" s="131" t="s">
        <v>158</v>
      </c>
      <c r="JN105" s="131" t="s">
        <v>158</v>
      </c>
      <c r="JO105" s="131" t="s">
        <v>158</v>
      </c>
      <c r="JP105" s="131" t="s">
        <v>158</v>
      </c>
      <c r="JQ105" s="131" t="s">
        <v>158</v>
      </c>
      <c r="JR105" s="130" t="s">
        <v>158</v>
      </c>
      <c r="JS105" s="131">
        <v>23.923444976076556</v>
      </c>
      <c r="JT105" s="131">
        <v>24.874791318864776</v>
      </c>
      <c r="JU105" s="131">
        <v>19.287100456621008</v>
      </c>
      <c r="JV105" s="131">
        <v>21.422483468038205</v>
      </c>
      <c r="JW105" s="131">
        <v>14.226277372262771</v>
      </c>
      <c r="JX105" s="131">
        <v>19.672624647224833</v>
      </c>
      <c r="JY105" s="131">
        <v>29.172619047619047</v>
      </c>
      <c r="JZ105" s="131">
        <v>29.262411347517727</v>
      </c>
      <c r="KA105" s="131">
        <v>33.66935483870968</v>
      </c>
      <c r="KB105" s="131">
        <v>36.491039426523301</v>
      </c>
      <c r="KC105" s="131">
        <v>20.80239520958084</v>
      </c>
      <c r="KD105" s="131">
        <v>17.532467532467532</v>
      </c>
      <c r="KE105" s="131">
        <v>17.627272727272729</v>
      </c>
      <c r="KF105" s="131">
        <v>19.181585677749361</v>
      </c>
      <c r="KG105" s="131">
        <v>14.967105263157894</v>
      </c>
      <c r="KH105" s="131">
        <v>13.005976095617532</v>
      </c>
      <c r="KI105" s="131" t="s">
        <v>158</v>
      </c>
      <c r="KJ105" s="131" t="s">
        <v>158</v>
      </c>
      <c r="KK105" s="131" t="s">
        <v>158</v>
      </c>
      <c r="KL105" s="131" t="s">
        <v>158</v>
      </c>
      <c r="KM105" s="131" t="s">
        <v>158</v>
      </c>
      <c r="KN105" s="131" t="s">
        <v>158</v>
      </c>
      <c r="KO105" s="131" t="s">
        <v>158</v>
      </c>
      <c r="KP105" s="131" t="s">
        <v>158</v>
      </c>
      <c r="KQ105" s="131" t="s">
        <v>158</v>
      </c>
      <c r="KR105" s="131" t="s">
        <v>158</v>
      </c>
      <c r="KS105" s="116" t="s">
        <v>158</v>
      </c>
      <c r="KT105" s="132">
        <v>11.762542298072677</v>
      </c>
      <c r="KU105" s="132">
        <v>11.338235294117647</v>
      </c>
      <c r="KV105" s="132">
        <v>11.211510791366907</v>
      </c>
      <c r="KW105" s="132">
        <v>10.232167832167832</v>
      </c>
      <c r="KX105" s="132">
        <v>8.9780821917808211</v>
      </c>
      <c r="KY105" s="132">
        <v>8.2543046357615886</v>
      </c>
      <c r="KZ105" s="132">
        <v>8.3378881987577635</v>
      </c>
      <c r="LA105" s="132">
        <v>7.6091954022988508</v>
      </c>
      <c r="LB105" s="132">
        <v>6.9299435028248588</v>
      </c>
      <c r="LC105" s="132">
        <v>6.5838150289017339</v>
      </c>
      <c r="LD105" s="132">
        <v>6.0905882352941179</v>
      </c>
      <c r="LE105" s="132">
        <v>5.8958579881656803</v>
      </c>
      <c r="LF105" s="132" t="s">
        <v>158</v>
      </c>
      <c r="LG105" s="132" t="s">
        <v>158</v>
      </c>
      <c r="LH105" s="132" t="s">
        <v>158</v>
      </c>
      <c r="LI105" s="132" t="s">
        <v>158</v>
      </c>
      <c r="LJ105" s="132" t="s">
        <v>158</v>
      </c>
      <c r="LK105" s="132" t="s">
        <v>158</v>
      </c>
      <c r="LL105" s="132" t="s">
        <v>158</v>
      </c>
      <c r="LM105" s="132" t="s">
        <v>158</v>
      </c>
      <c r="LN105" s="132" t="s">
        <v>158</v>
      </c>
      <c r="LO105" s="132" t="s">
        <v>158</v>
      </c>
      <c r="LP105" s="132" t="s">
        <v>158</v>
      </c>
      <c r="LQ105" s="132" t="s">
        <v>158</v>
      </c>
      <c r="LR105" s="132" t="s">
        <v>158</v>
      </c>
      <c r="LS105" s="132" t="s">
        <v>158</v>
      </c>
      <c r="LT105" s="130" t="s">
        <v>158</v>
      </c>
      <c r="LU105" s="131">
        <v>6.9814841825015641</v>
      </c>
      <c r="LV105" s="131">
        <v>4.4451361867704282</v>
      </c>
      <c r="LW105" s="131">
        <v>4.192120123203285</v>
      </c>
      <c r="LX105" s="131">
        <v>4.1535675232367417</v>
      </c>
      <c r="LY105" s="131">
        <v>4.1959963381141296</v>
      </c>
      <c r="LZ105" s="131">
        <v>3.3926540436457002</v>
      </c>
      <c r="MA105" s="131">
        <v>4.0326758045292017</v>
      </c>
      <c r="MB105" s="131">
        <v>4.0745438066465258</v>
      </c>
      <c r="MC105" s="131">
        <v>2.9477873797488994</v>
      </c>
      <c r="MD105" s="131">
        <v>2.0653678665496047</v>
      </c>
      <c r="ME105" s="131">
        <v>1.5108557079389606</v>
      </c>
      <c r="MF105" s="131">
        <v>1.6818586912886393</v>
      </c>
      <c r="MG105" s="131" t="s">
        <v>158</v>
      </c>
      <c r="MH105" s="131" t="s">
        <v>158</v>
      </c>
      <c r="MI105" s="131" t="s">
        <v>158</v>
      </c>
      <c r="MJ105" s="131" t="s">
        <v>158</v>
      </c>
      <c r="MK105" s="131" t="s">
        <v>158</v>
      </c>
      <c r="ML105" s="131" t="s">
        <v>158</v>
      </c>
      <c r="MM105" s="131" t="s">
        <v>158</v>
      </c>
      <c r="MN105" s="131" t="s">
        <v>158</v>
      </c>
      <c r="MO105" s="131" t="s">
        <v>158</v>
      </c>
      <c r="MP105" s="131" t="s">
        <v>158</v>
      </c>
      <c r="MQ105" s="131" t="s">
        <v>158</v>
      </c>
      <c r="MR105" s="131" t="s">
        <v>158</v>
      </c>
      <c r="MS105" s="131" t="s">
        <v>158</v>
      </c>
      <c r="MT105" s="131" t="s">
        <v>158</v>
      </c>
      <c r="MU105" s="130" t="s">
        <v>158</v>
      </c>
      <c r="MV105" s="131">
        <v>7.8250375308168181</v>
      </c>
      <c r="MW105" s="131">
        <v>6.4507392996108948</v>
      </c>
      <c r="MX105" s="131">
        <v>5.2879581622176595</v>
      </c>
      <c r="MY105" s="131">
        <v>4.8429620010934942</v>
      </c>
      <c r="MZ105" s="131">
        <v>4.5983094293561191</v>
      </c>
      <c r="NA105" s="131">
        <v>4.4158777278562269</v>
      </c>
      <c r="NB105" s="131">
        <v>4.9921513706793803</v>
      </c>
      <c r="NC105" s="131">
        <v>5.1600725075528695</v>
      </c>
      <c r="ND105" s="131">
        <v>3.8069574433393116</v>
      </c>
      <c r="NE105" s="131">
        <v>2.4463020193151892</v>
      </c>
      <c r="NF105" s="131">
        <v>1.9896271972184663</v>
      </c>
      <c r="NG105" s="131">
        <v>2.0312565234845446</v>
      </c>
      <c r="NH105" s="131" t="s">
        <v>158</v>
      </c>
      <c r="NI105" s="131" t="s">
        <v>158</v>
      </c>
      <c r="NJ105" s="131" t="s">
        <v>158</v>
      </c>
      <c r="NK105" s="131" t="s">
        <v>158</v>
      </c>
      <c r="NL105" s="131" t="s">
        <v>158</v>
      </c>
      <c r="NM105" s="131" t="s">
        <v>158</v>
      </c>
      <c r="NN105" s="131" t="s">
        <v>158</v>
      </c>
      <c r="NO105" s="131" t="s">
        <v>158</v>
      </c>
      <c r="NP105" s="131" t="s">
        <v>158</v>
      </c>
      <c r="NQ105" s="131" t="s">
        <v>158</v>
      </c>
      <c r="NR105" s="131" t="s">
        <v>158</v>
      </c>
      <c r="NS105" s="131" t="s">
        <v>158</v>
      </c>
      <c r="NT105" s="131" t="s">
        <v>158</v>
      </c>
      <c r="NU105" s="131" t="s">
        <v>158</v>
      </c>
      <c r="NV105" s="130" t="s">
        <v>158</v>
      </c>
      <c r="NW105" s="131">
        <v>8.5015634771732351</v>
      </c>
      <c r="NX105" s="131">
        <v>7.8848249027237358</v>
      </c>
      <c r="NY105" s="131">
        <v>6.0279119609856266</v>
      </c>
      <c r="NZ105" s="131">
        <v>5.6988901038819026</v>
      </c>
      <c r="OA105" s="131">
        <v>5.2100213610009156</v>
      </c>
      <c r="OB105" s="131">
        <v>5.0669319640564829</v>
      </c>
      <c r="OC105" s="131">
        <v>5.877987187127534</v>
      </c>
      <c r="OD105" s="131">
        <v>6.5068640483383682</v>
      </c>
      <c r="OE105" s="131">
        <v>4.8196641121800097</v>
      </c>
      <c r="OF105" s="131">
        <v>3.09273573309921</v>
      </c>
      <c r="OG105" s="131">
        <v>2.2815530229862855</v>
      </c>
      <c r="OH105" s="131">
        <v>2.2897430750702528</v>
      </c>
      <c r="OI105" s="131" t="s">
        <v>158</v>
      </c>
      <c r="OJ105" s="131" t="s">
        <v>158</v>
      </c>
      <c r="OK105" s="131" t="s">
        <v>158</v>
      </c>
      <c r="OL105" s="131" t="s">
        <v>158</v>
      </c>
      <c r="OM105" s="131" t="s">
        <v>158</v>
      </c>
      <c r="ON105" s="131" t="s">
        <v>158</v>
      </c>
      <c r="OO105" s="131" t="s">
        <v>158</v>
      </c>
      <c r="OP105" s="131" t="s">
        <v>158</v>
      </c>
      <c r="OQ105" s="131" t="s">
        <v>158</v>
      </c>
      <c r="OR105" s="131" t="s">
        <v>158</v>
      </c>
      <c r="OS105" s="131" t="s">
        <v>158</v>
      </c>
      <c r="OT105" s="131" t="s">
        <v>158</v>
      </c>
      <c r="OU105" s="131" t="s">
        <v>158</v>
      </c>
      <c r="OV105" s="131" t="s">
        <v>158</v>
      </c>
      <c r="OW105" s="378" t="s">
        <v>158</v>
      </c>
      <c r="OX105" s="132">
        <v>5.4259232014123873</v>
      </c>
      <c r="OY105" s="132">
        <v>4.1205882352941172</v>
      </c>
      <c r="OZ105" s="132">
        <v>4.3021582733812949</v>
      </c>
      <c r="PA105" s="132">
        <v>3.7930069930069932</v>
      </c>
      <c r="PB105" s="132">
        <v>2.989041095890411</v>
      </c>
      <c r="PC105" s="132">
        <v>2.7668874172185429</v>
      </c>
      <c r="PD105" s="132">
        <v>3.0546583850931679</v>
      </c>
      <c r="PE105" s="132">
        <v>2.4402298850574713</v>
      </c>
      <c r="PF105" s="132">
        <v>2.2033898305084745</v>
      </c>
      <c r="PG105" s="132">
        <v>1.5352601156069363</v>
      </c>
      <c r="PH105" s="132">
        <v>0.60235294117647054</v>
      </c>
      <c r="PI105" s="132">
        <v>0.59408284023668634</v>
      </c>
      <c r="PJ105" s="132" t="s">
        <v>158</v>
      </c>
      <c r="PK105" s="132" t="s">
        <v>158</v>
      </c>
      <c r="PL105" s="132" t="s">
        <v>158</v>
      </c>
      <c r="PM105" s="132" t="s">
        <v>158</v>
      </c>
      <c r="PN105" s="132" t="s">
        <v>158</v>
      </c>
      <c r="PO105" s="132" t="s">
        <v>158</v>
      </c>
      <c r="PP105" s="132" t="s">
        <v>158</v>
      </c>
      <c r="PQ105" s="132" t="s">
        <v>158</v>
      </c>
      <c r="PR105" s="132" t="s">
        <v>158</v>
      </c>
      <c r="PS105" s="132" t="s">
        <v>158</v>
      </c>
      <c r="PT105" s="132" t="s">
        <v>158</v>
      </c>
      <c r="PU105" s="132" t="s">
        <v>158</v>
      </c>
      <c r="PV105" s="132" t="s">
        <v>158</v>
      </c>
      <c r="PW105" s="132" t="s">
        <v>158</v>
      </c>
      <c r="PX105" s="130" t="s">
        <v>158</v>
      </c>
      <c r="PY105" s="131">
        <v>15.134752179799349</v>
      </c>
      <c r="PZ105" s="131">
        <v>12.231263383297646</v>
      </c>
      <c r="QA105" s="131">
        <v>10.924749163879598</v>
      </c>
      <c r="QB105" s="131">
        <v>11.204830383480825</v>
      </c>
      <c r="QC105" s="131">
        <v>12.603373052245647</v>
      </c>
      <c r="QD105" s="131">
        <v>10.121120153183343</v>
      </c>
      <c r="QE105" s="131">
        <v>11.00745018300122</v>
      </c>
      <c r="QF105" s="131">
        <v>12.705360339142723</v>
      </c>
      <c r="QG105" s="131">
        <v>9.2711692307692317</v>
      </c>
      <c r="QH105" s="131">
        <v>8.8571310240963861</v>
      </c>
      <c r="QI105" s="131">
        <v>15.276757812500001</v>
      </c>
      <c r="QJ105" s="131">
        <v>16.691274900398408</v>
      </c>
      <c r="QK105" s="131" t="s">
        <v>158</v>
      </c>
      <c r="QL105" s="131" t="s">
        <v>158</v>
      </c>
      <c r="QM105" s="131" t="s">
        <v>158</v>
      </c>
      <c r="QN105" s="131" t="s">
        <v>158</v>
      </c>
      <c r="QO105" s="131" t="s">
        <v>158</v>
      </c>
      <c r="QP105" s="131" t="s">
        <v>158</v>
      </c>
      <c r="QQ105" s="131" t="s">
        <v>158</v>
      </c>
      <c r="QR105" s="131" t="s">
        <v>158</v>
      </c>
      <c r="QS105" s="131" t="s">
        <v>158</v>
      </c>
      <c r="QT105" s="131" t="s">
        <v>158</v>
      </c>
      <c r="QU105" s="131" t="s">
        <v>158</v>
      </c>
      <c r="QV105" s="131" t="s">
        <v>158</v>
      </c>
      <c r="QW105" s="131" t="s">
        <v>158</v>
      </c>
      <c r="QX105" s="131" t="s">
        <v>158</v>
      </c>
      <c r="QY105" s="130" t="s">
        <v>158</v>
      </c>
      <c r="QZ105" s="131">
        <v>16.963442261084722</v>
      </c>
      <c r="RA105" s="131">
        <v>17.749892933618845</v>
      </c>
      <c r="RB105" s="131">
        <v>13.780525083612041</v>
      </c>
      <c r="RC105" s="131">
        <v>13.064568584070797</v>
      </c>
      <c r="RD105" s="131">
        <v>13.811787351054079</v>
      </c>
      <c r="RE105" s="131">
        <v>13.173647678314985</v>
      </c>
      <c r="RF105" s="131">
        <v>13.626400976006506</v>
      </c>
      <c r="RG105" s="131">
        <v>16.090287329251058</v>
      </c>
      <c r="RH105" s="131">
        <v>11.973369230769231</v>
      </c>
      <c r="RI105" s="131">
        <v>10.490730421686749</v>
      </c>
      <c r="RJ105" s="131">
        <v>20.117773437500002</v>
      </c>
      <c r="RK105" s="131">
        <v>20.158804780876498</v>
      </c>
      <c r="RL105" s="131" t="s">
        <v>158</v>
      </c>
      <c r="RM105" s="131" t="s">
        <v>158</v>
      </c>
      <c r="RN105" s="131" t="s">
        <v>158</v>
      </c>
      <c r="RO105" s="131" t="s">
        <v>158</v>
      </c>
      <c r="RP105" s="131" t="s">
        <v>158</v>
      </c>
      <c r="RQ105" s="131" t="s">
        <v>158</v>
      </c>
      <c r="RR105" s="131" t="s">
        <v>158</v>
      </c>
      <c r="RS105" s="131" t="s">
        <v>158</v>
      </c>
      <c r="RT105" s="131" t="s">
        <v>158</v>
      </c>
      <c r="RU105" s="131" t="s">
        <v>158</v>
      </c>
      <c r="RV105" s="131" t="s">
        <v>158</v>
      </c>
      <c r="RW105" s="131" t="s">
        <v>158</v>
      </c>
      <c r="RX105" s="131" t="s">
        <v>158</v>
      </c>
      <c r="RY105" s="131" t="s">
        <v>158</v>
      </c>
      <c r="RZ105" s="130" t="s">
        <v>158</v>
      </c>
      <c r="SA105" s="131">
        <v>18.43004338394794</v>
      </c>
      <c r="SB105" s="131">
        <v>21.695931477516062</v>
      </c>
      <c r="SC105" s="131">
        <v>15.708859531772578</v>
      </c>
      <c r="SD105" s="131">
        <v>15.373554572271384</v>
      </c>
      <c r="SE105" s="131">
        <v>15.649165902841428</v>
      </c>
      <c r="SF105" s="131">
        <v>15.115902345619913</v>
      </c>
      <c r="SG105" s="131">
        <v>16.044347295648638</v>
      </c>
      <c r="SH105" s="131">
        <v>20.289891662741404</v>
      </c>
      <c r="SI105" s="131">
        <v>15.158461538461539</v>
      </c>
      <c r="SJ105" s="131">
        <v>13.262899096385544</v>
      </c>
      <c r="SK105" s="131">
        <v>23.069531250000004</v>
      </c>
      <c r="SL105" s="131">
        <v>22.724103585657371</v>
      </c>
      <c r="SM105" s="131" t="s">
        <v>158</v>
      </c>
      <c r="SN105" s="131" t="s">
        <v>158</v>
      </c>
      <c r="SO105" s="131" t="s">
        <v>158</v>
      </c>
      <c r="SP105" s="131" t="s">
        <v>158</v>
      </c>
      <c r="SQ105" s="131" t="s">
        <v>158</v>
      </c>
      <c r="SR105" s="131" t="s">
        <v>158</v>
      </c>
      <c r="SS105" s="131" t="s">
        <v>158</v>
      </c>
      <c r="ST105" s="131" t="s">
        <v>158</v>
      </c>
      <c r="SU105" s="131" t="s">
        <v>158</v>
      </c>
      <c r="SV105" s="131" t="s">
        <v>158</v>
      </c>
      <c r="SW105" s="131" t="s">
        <v>158</v>
      </c>
      <c r="SX105" s="131" t="s">
        <v>158</v>
      </c>
      <c r="SY105" s="131" t="s">
        <v>158</v>
      </c>
      <c r="SZ105" s="131" t="s">
        <v>158</v>
      </c>
      <c r="TA105" s="378" t="s">
        <v>158</v>
      </c>
      <c r="TB105" s="132">
        <v>3.1719876416065911</v>
      </c>
      <c r="TC105" s="132">
        <v>1.6632352941176471</v>
      </c>
      <c r="TD105" s="132">
        <v>1.9323741007194244</v>
      </c>
      <c r="TE105" s="132">
        <v>1.6237762237762239</v>
      </c>
      <c r="TF105" s="132">
        <v>1.1534246575342466</v>
      </c>
      <c r="TG105" s="132">
        <v>1.2013245033112583</v>
      </c>
      <c r="TH105" s="132">
        <v>1.163975155279503</v>
      </c>
      <c r="TI105" s="132">
        <v>0.77471264367816095</v>
      </c>
      <c r="TJ105" s="132">
        <v>0.8067796610169492</v>
      </c>
      <c r="TK105" s="132">
        <v>0.20809248554913296</v>
      </c>
      <c r="TL105" s="132">
        <v>-0.69647058823529406</v>
      </c>
      <c r="TM105" s="132">
        <v>-0.26508875739644971</v>
      </c>
      <c r="TN105" s="132" t="s">
        <v>158</v>
      </c>
      <c r="TO105" s="132" t="s">
        <v>158</v>
      </c>
      <c r="TP105" s="132" t="s">
        <v>158</v>
      </c>
      <c r="TQ105" s="132" t="s">
        <v>158</v>
      </c>
      <c r="TR105" s="132" t="s">
        <v>158</v>
      </c>
      <c r="TS105" s="132" t="s">
        <v>158</v>
      </c>
      <c r="TT105" s="132" t="s">
        <v>158</v>
      </c>
      <c r="TU105" s="132" t="s">
        <v>158</v>
      </c>
      <c r="TV105" s="132" t="s">
        <v>158</v>
      </c>
      <c r="TW105" s="132" t="s">
        <v>158</v>
      </c>
      <c r="TX105" s="132" t="s">
        <v>158</v>
      </c>
      <c r="TY105" s="132" t="s">
        <v>158</v>
      </c>
      <c r="TZ105" s="132" t="s">
        <v>158</v>
      </c>
      <c r="UA105" s="132" t="s">
        <v>158</v>
      </c>
      <c r="UB105" s="235" t="s">
        <v>158</v>
      </c>
      <c r="UC105" s="236">
        <v>10.18</v>
      </c>
      <c r="UD105" s="236">
        <v>11.372</v>
      </c>
      <c r="UE105" s="236">
        <v>10.532</v>
      </c>
      <c r="UF105" s="236">
        <v>10.145999999999999</v>
      </c>
      <c r="UG105" s="236">
        <v>7.6819999999999995</v>
      </c>
      <c r="UH105" s="236">
        <v>6.3819999999999997</v>
      </c>
      <c r="UI105" s="236">
        <v>5.218</v>
      </c>
      <c r="UJ105" s="236">
        <v>8.5380000000000003</v>
      </c>
      <c r="UK105" s="236">
        <v>6.8719999999999999</v>
      </c>
      <c r="UL105" s="236">
        <v>5.86</v>
      </c>
      <c r="UM105" s="236">
        <v>6.1180000000000003</v>
      </c>
      <c r="UN105" s="236">
        <v>5.702</v>
      </c>
      <c r="UO105" s="231" t="s">
        <v>5</v>
      </c>
      <c r="UP105" s="231" t="s">
        <v>5</v>
      </c>
      <c r="UQ105" s="231" t="s">
        <v>5</v>
      </c>
      <c r="UR105" s="231" t="s">
        <v>5</v>
      </c>
      <c r="US105" s="231" t="s">
        <v>5</v>
      </c>
      <c r="UT105" s="231" t="s">
        <v>5</v>
      </c>
      <c r="UU105" s="231" t="s">
        <v>5</v>
      </c>
      <c r="UV105" s="231" t="s">
        <v>5</v>
      </c>
      <c r="UW105" s="231" t="s">
        <v>5</v>
      </c>
      <c r="UX105" s="231" t="s">
        <v>5</v>
      </c>
      <c r="UY105" s="231" t="s">
        <v>5</v>
      </c>
      <c r="UZ105" s="231" t="s">
        <v>5</v>
      </c>
      <c r="VA105" s="231" t="s">
        <v>5</v>
      </c>
      <c r="VB105" s="231" t="s">
        <v>5</v>
      </c>
      <c r="VC105" s="130" t="s">
        <v>158</v>
      </c>
      <c r="VD105" s="131">
        <v>8.0667979371316303</v>
      </c>
      <c r="VE105" s="131">
        <v>4.4319380935631374</v>
      </c>
      <c r="VF105" s="131">
        <v>4.4625902012913023</v>
      </c>
      <c r="VG105" s="131">
        <v>4.1888428937512323</v>
      </c>
      <c r="VH105" s="131">
        <v>4.9039312678989857</v>
      </c>
      <c r="VI105" s="131">
        <v>4.387966154810405</v>
      </c>
      <c r="VJ105" s="131">
        <v>6.4438482177079344</v>
      </c>
      <c r="VK105" s="131">
        <v>3.6312953853361445</v>
      </c>
      <c r="VL105" s="131">
        <v>2.972642607683353</v>
      </c>
      <c r="VM105" s="131">
        <v>2.3204778156996584</v>
      </c>
      <c r="VN105" s="131">
        <v>1.5040863027133049</v>
      </c>
      <c r="VO105" s="131">
        <v>1.7390389337074712</v>
      </c>
      <c r="VP105" s="131" t="s">
        <v>158</v>
      </c>
      <c r="VQ105" s="131" t="s">
        <v>158</v>
      </c>
      <c r="VR105" s="131" t="s">
        <v>158</v>
      </c>
      <c r="VS105" s="131" t="s">
        <v>158</v>
      </c>
      <c r="VT105" s="131" t="s">
        <v>158</v>
      </c>
      <c r="VU105" s="131" t="s">
        <v>158</v>
      </c>
      <c r="VV105" s="131" t="s">
        <v>158</v>
      </c>
      <c r="VW105" s="131" t="s">
        <v>158</v>
      </c>
      <c r="VX105" s="131" t="s">
        <v>158</v>
      </c>
      <c r="VY105" s="131" t="s">
        <v>158</v>
      </c>
      <c r="VZ105" s="131" t="s">
        <v>158</v>
      </c>
      <c r="WA105" s="131" t="s">
        <v>158</v>
      </c>
      <c r="WB105" s="131" t="s">
        <v>158</v>
      </c>
      <c r="WC105" s="131" t="s">
        <v>158</v>
      </c>
      <c r="WD105" s="130" t="s">
        <v>158</v>
      </c>
      <c r="WE105" s="131">
        <v>9.041486732832908</v>
      </c>
      <c r="WF105" s="131">
        <v>6.4315863524446009</v>
      </c>
      <c r="WG105" s="131">
        <v>5.6291302696543868</v>
      </c>
      <c r="WH105" s="131">
        <v>4.8840922531046722</v>
      </c>
      <c r="WI105" s="131">
        <v>5.3741213225722468</v>
      </c>
      <c r="WJ105" s="131">
        <v>5.7113757442807902</v>
      </c>
      <c r="WK105" s="131">
        <v>7.9770026830203147</v>
      </c>
      <c r="WL105" s="131">
        <v>4.5987350667603648</v>
      </c>
      <c r="WM105" s="131">
        <v>3.8390570430733408</v>
      </c>
      <c r="WN105" s="131">
        <v>2.7484641638225256</v>
      </c>
      <c r="WO105" s="131">
        <v>1.9807126511932003</v>
      </c>
      <c r="WP105" s="131">
        <v>2.100315678709225</v>
      </c>
      <c r="WQ105" s="131" t="s">
        <v>158</v>
      </c>
      <c r="WR105" s="131" t="s">
        <v>158</v>
      </c>
      <c r="WS105" s="131" t="s">
        <v>158</v>
      </c>
      <c r="WT105" s="131" t="s">
        <v>158</v>
      </c>
      <c r="WU105" s="131" t="s">
        <v>158</v>
      </c>
      <c r="WV105" s="131" t="s">
        <v>158</v>
      </c>
      <c r="WW105" s="131" t="s">
        <v>158</v>
      </c>
      <c r="WX105" s="131" t="s">
        <v>158</v>
      </c>
      <c r="WY105" s="131" t="s">
        <v>158</v>
      </c>
      <c r="WZ105" s="131" t="s">
        <v>158</v>
      </c>
      <c r="XA105" s="131" t="s">
        <v>158</v>
      </c>
      <c r="XB105" s="131" t="s">
        <v>158</v>
      </c>
      <c r="XC105" s="131" t="s">
        <v>158</v>
      </c>
      <c r="XD105" s="131" t="s">
        <v>158</v>
      </c>
      <c r="XE105" s="130" t="s">
        <v>158</v>
      </c>
      <c r="XF105" s="131">
        <v>9.8231827111984291</v>
      </c>
      <c r="XG105" s="131">
        <v>7.8614139992965182</v>
      </c>
      <c r="XH105" s="131">
        <v>6.4168249145461456</v>
      </c>
      <c r="XI105" s="131">
        <v>5.7472895722452204</v>
      </c>
      <c r="XJ105" s="131">
        <v>6.0890393126789899</v>
      </c>
      <c r="XK105" s="131">
        <v>6.5534315261673459</v>
      </c>
      <c r="XL105" s="131">
        <v>9.3924875431199712</v>
      </c>
      <c r="XM105" s="131">
        <v>5.7990161630358399</v>
      </c>
      <c r="XN105" s="131">
        <v>4.8603026775320135</v>
      </c>
      <c r="XO105" s="131">
        <v>3.4747440273037542</v>
      </c>
      <c r="XP105" s="131">
        <v>2.2713305001634523</v>
      </c>
      <c r="XQ105" s="131">
        <v>2.3675903191862506</v>
      </c>
      <c r="XR105" s="131" t="s">
        <v>158</v>
      </c>
      <c r="XS105" s="131" t="s">
        <v>158</v>
      </c>
      <c r="XT105" s="131" t="s">
        <v>158</v>
      </c>
      <c r="XU105" s="131" t="s">
        <v>158</v>
      </c>
      <c r="XV105" s="131" t="s">
        <v>158</v>
      </c>
      <c r="XW105" s="131" t="s">
        <v>158</v>
      </c>
      <c r="XX105" s="131" t="s">
        <v>158</v>
      </c>
      <c r="XY105" s="131" t="s">
        <v>158</v>
      </c>
      <c r="XZ105" s="131" t="s">
        <v>158</v>
      </c>
      <c r="YA105" s="131" t="s">
        <v>158</v>
      </c>
      <c r="YB105" s="131" t="s">
        <v>158</v>
      </c>
      <c r="YC105" s="131" t="s">
        <v>158</v>
      </c>
      <c r="YD105" s="131" t="s">
        <v>158</v>
      </c>
      <c r="YE105" s="131" t="s">
        <v>158</v>
      </c>
      <c r="YF105" s="235" t="s">
        <v>158</v>
      </c>
      <c r="YG105" s="8">
        <v>679.7</v>
      </c>
      <c r="YH105" s="8">
        <v>680</v>
      </c>
      <c r="YI105" s="8">
        <v>695</v>
      </c>
      <c r="YJ105" s="8">
        <v>715</v>
      </c>
      <c r="YK105" s="8">
        <v>730</v>
      </c>
      <c r="YL105" s="8">
        <v>755</v>
      </c>
      <c r="YM105" s="8">
        <v>805</v>
      </c>
      <c r="YN105" s="8">
        <v>870</v>
      </c>
      <c r="YO105" s="8">
        <v>885</v>
      </c>
      <c r="YP105" s="8">
        <v>865</v>
      </c>
      <c r="YQ105" s="8">
        <v>850</v>
      </c>
      <c r="YR105" s="8">
        <v>845</v>
      </c>
      <c r="YS105" s="231" t="s">
        <v>5</v>
      </c>
      <c r="YT105" s="231" t="s">
        <v>5</v>
      </c>
      <c r="YU105" s="231" t="s">
        <v>5</v>
      </c>
      <c r="YV105" s="231" t="s">
        <v>5</v>
      </c>
      <c r="YW105" s="231" t="s">
        <v>5</v>
      </c>
      <c r="YX105" s="231" t="s">
        <v>5</v>
      </c>
      <c r="YY105" s="231" t="s">
        <v>5</v>
      </c>
      <c r="YZ105" s="231" t="s">
        <v>5</v>
      </c>
      <c r="ZA105" s="231" t="s">
        <v>5</v>
      </c>
      <c r="ZB105" s="231" t="s">
        <v>5</v>
      </c>
      <c r="ZC105" s="231" t="s">
        <v>5</v>
      </c>
      <c r="ZD105" s="231" t="s">
        <v>5</v>
      </c>
      <c r="ZE105" s="231" t="s">
        <v>5</v>
      </c>
      <c r="ZF105" s="231" t="s">
        <v>5</v>
      </c>
      <c r="ZG105" s="235" t="s">
        <v>158</v>
      </c>
      <c r="ZH105" s="133">
        <v>0.1386</v>
      </c>
      <c r="ZI105" s="133">
        <v>0.3397</v>
      </c>
      <c r="ZJ105" s="133">
        <v>0.35609999999999997</v>
      </c>
      <c r="ZK105" s="133">
        <v>0.29849999999999999</v>
      </c>
      <c r="ZL105" s="133">
        <v>0.43479999999999996</v>
      </c>
      <c r="ZM105" s="133">
        <v>0.33939999999999998</v>
      </c>
      <c r="ZN105" s="133">
        <v>0.25989999999999996</v>
      </c>
      <c r="ZO105" s="133">
        <v>0.23230000000000001</v>
      </c>
      <c r="ZP105" s="133">
        <v>0.14349999999999999</v>
      </c>
      <c r="ZQ105" s="133">
        <v>9.9299999999999999E-2</v>
      </c>
      <c r="ZR105" s="133">
        <v>0.12029999999999999</v>
      </c>
      <c r="ZS105" s="133">
        <v>0.11289999999999999</v>
      </c>
      <c r="ZT105" s="379" t="s">
        <v>158</v>
      </c>
      <c r="ZU105" s="133">
        <v>8.9300000000000004E-2</v>
      </c>
      <c r="ZV105" s="133">
        <v>0.16639999999999999</v>
      </c>
      <c r="ZW105" s="133">
        <v>0.1769</v>
      </c>
      <c r="ZX105" s="133">
        <v>0.1532</v>
      </c>
      <c r="ZY105" s="133">
        <v>0.20499999999999999</v>
      </c>
      <c r="ZZ105" s="133">
        <v>0.14400000000000002</v>
      </c>
      <c r="AAA105" s="133">
        <v>0.12909999999999999</v>
      </c>
      <c r="AAB105" s="133">
        <v>0.14380000000000001</v>
      </c>
      <c r="AAC105" s="133">
        <v>0.10039999999999999</v>
      </c>
      <c r="AAD105" s="133">
        <v>7.22E-2</v>
      </c>
      <c r="AAE105" s="133">
        <v>8.3599999999999994E-2</v>
      </c>
      <c r="AAF105" s="133">
        <v>8.2899999999999988E-2</v>
      </c>
      <c r="AAG105" s="235" t="s">
        <v>158</v>
      </c>
      <c r="AAH105" s="8">
        <v>7995</v>
      </c>
      <c r="AAI105" s="8">
        <v>7710</v>
      </c>
      <c r="AAJ105" s="8">
        <v>7792</v>
      </c>
      <c r="AAK105" s="8">
        <v>7316</v>
      </c>
      <c r="AAL105" s="8">
        <v>6554</v>
      </c>
      <c r="AAM105" s="8">
        <v>6232</v>
      </c>
      <c r="AAN105" s="8">
        <v>6712</v>
      </c>
      <c r="AAO105" s="8">
        <v>6620</v>
      </c>
      <c r="AAP105" s="8">
        <v>6133</v>
      </c>
      <c r="AAQ105" s="8">
        <v>5695</v>
      </c>
      <c r="AAR105" s="8">
        <v>5177</v>
      </c>
      <c r="AAS105" s="8">
        <v>4982</v>
      </c>
      <c r="AAT105" s="231" t="s">
        <v>5</v>
      </c>
      <c r="AAU105" s="231" t="s">
        <v>5</v>
      </c>
      <c r="AAV105" s="231" t="s">
        <v>5</v>
      </c>
      <c r="AAW105" s="231" t="s">
        <v>5</v>
      </c>
      <c r="AAX105" s="231" t="s">
        <v>5</v>
      </c>
      <c r="AAY105" s="231" t="s">
        <v>5</v>
      </c>
      <c r="AAZ105" s="231" t="s">
        <v>5</v>
      </c>
      <c r="ABA105" s="231" t="s">
        <v>5</v>
      </c>
      <c r="ABB105" s="231" t="s">
        <v>5</v>
      </c>
      <c r="ABC105" s="231" t="s">
        <v>5</v>
      </c>
      <c r="ABD105" s="231" t="s">
        <v>5</v>
      </c>
      <c r="ABE105" s="231" t="s">
        <v>5</v>
      </c>
      <c r="ABF105" s="231" t="s">
        <v>5</v>
      </c>
      <c r="ABG105" s="231" t="s">
        <v>5</v>
      </c>
      <c r="ABH105" s="235" t="s">
        <v>158</v>
      </c>
      <c r="ABI105" s="8">
        <v>3688</v>
      </c>
      <c r="ABJ105" s="8">
        <v>2802</v>
      </c>
      <c r="ABK105" s="8">
        <v>2990</v>
      </c>
      <c r="ABL105" s="8">
        <v>2712</v>
      </c>
      <c r="ABM105" s="8">
        <v>2182</v>
      </c>
      <c r="ABN105" s="8">
        <v>2089</v>
      </c>
      <c r="ABO105" s="8">
        <v>2459</v>
      </c>
      <c r="ABP105" s="8">
        <v>2123</v>
      </c>
      <c r="ABQ105" s="8">
        <v>1950</v>
      </c>
      <c r="ABR105" s="8">
        <v>1328</v>
      </c>
      <c r="ABS105" s="8">
        <v>512</v>
      </c>
      <c r="ABT105" s="8">
        <v>502</v>
      </c>
      <c r="ABU105" s="231" t="s">
        <v>5</v>
      </c>
      <c r="ABV105" s="231" t="s">
        <v>5</v>
      </c>
      <c r="ABW105" s="231" t="s">
        <v>5</v>
      </c>
      <c r="ABX105" s="231" t="s">
        <v>5</v>
      </c>
      <c r="ABY105" s="231" t="s">
        <v>5</v>
      </c>
      <c r="ABZ105" s="231" t="s">
        <v>5</v>
      </c>
      <c r="ACA105" s="231" t="s">
        <v>5</v>
      </c>
      <c r="ACB105" s="231" t="s">
        <v>5</v>
      </c>
      <c r="ACC105" s="231" t="s">
        <v>5</v>
      </c>
      <c r="ACD105" s="231" t="s">
        <v>5</v>
      </c>
      <c r="ACE105" s="231" t="s">
        <v>5</v>
      </c>
      <c r="ACF105" s="231" t="s">
        <v>5</v>
      </c>
      <c r="ACG105" s="231" t="s">
        <v>5</v>
      </c>
      <c r="ACH105" s="231" t="s">
        <v>5</v>
      </c>
      <c r="ACI105" s="235" t="s">
        <v>158</v>
      </c>
      <c r="ACJ105" s="8">
        <v>2156</v>
      </c>
      <c r="ACK105" s="8">
        <v>1131</v>
      </c>
      <c r="ACL105" s="8">
        <v>1343</v>
      </c>
      <c r="ACM105" s="8">
        <v>1161</v>
      </c>
      <c r="ACN105" s="8">
        <v>842</v>
      </c>
      <c r="ACO105" s="8">
        <v>907</v>
      </c>
      <c r="ACP105" s="8">
        <v>937</v>
      </c>
      <c r="ACQ105" s="8">
        <v>674</v>
      </c>
      <c r="ACR105" s="8">
        <v>714</v>
      </c>
      <c r="ACS105" s="8">
        <v>180</v>
      </c>
      <c r="ACT105" s="8">
        <v>-592</v>
      </c>
      <c r="ACU105" s="8">
        <v>-224</v>
      </c>
      <c r="ACV105" s="237" t="s">
        <v>5</v>
      </c>
      <c r="ACW105" s="237" t="s">
        <v>5</v>
      </c>
      <c r="ACX105" s="237" t="s">
        <v>5</v>
      </c>
      <c r="ACY105" s="237" t="s">
        <v>5</v>
      </c>
      <c r="ACZ105" s="237" t="s">
        <v>5</v>
      </c>
      <c r="ADA105" s="237" t="s">
        <v>5</v>
      </c>
      <c r="ADB105" s="237" t="s">
        <v>5</v>
      </c>
      <c r="ADC105" s="237" t="s">
        <v>5</v>
      </c>
      <c r="ADD105" s="237" t="s">
        <v>5</v>
      </c>
      <c r="ADE105" s="237" t="s">
        <v>5</v>
      </c>
      <c r="ADF105" s="237" t="s">
        <v>5</v>
      </c>
      <c r="ADG105" s="237" t="s">
        <v>5</v>
      </c>
      <c r="ADH105" s="237" t="s">
        <v>5</v>
      </c>
      <c r="ADI105" s="237" t="s">
        <v>5</v>
      </c>
      <c r="ADJ105" s="127" t="s">
        <v>158</v>
      </c>
      <c r="ADK105" s="128">
        <v>0.18181818181818182</v>
      </c>
      <c r="ADL105" s="128">
        <v>0.19810795770728992</v>
      </c>
      <c r="ADM105" s="128">
        <v>0.17922374429223742</v>
      </c>
      <c r="ADN105" s="128">
        <v>0.18460690668626012</v>
      </c>
      <c r="ADO105" s="128">
        <v>0.1330596107055961</v>
      </c>
      <c r="ADP105" s="128">
        <v>0.174035747883349</v>
      </c>
      <c r="ADQ105" s="128">
        <v>0.16666666666666663</v>
      </c>
      <c r="ADR105" s="128">
        <v>0.16548463356973991</v>
      </c>
      <c r="ADS105" s="128">
        <v>0.282258064516129</v>
      </c>
      <c r="ADT105" s="128">
        <v>0.48387096774193539</v>
      </c>
      <c r="ADU105" s="128">
        <v>0.35029940119760483</v>
      </c>
      <c r="ADV105" s="128">
        <v>0.27467532467532468</v>
      </c>
      <c r="ADW105" s="128">
        <v>0.30000000000000004</v>
      </c>
      <c r="ADX105" s="128">
        <v>0.25319693094629159</v>
      </c>
      <c r="ADY105" s="128">
        <v>0.14802631578947367</v>
      </c>
      <c r="ADZ105" s="128">
        <v>0.14940239043824702</v>
      </c>
      <c r="AEA105" s="128" t="s">
        <v>158</v>
      </c>
      <c r="AEB105" s="128" t="s">
        <v>158</v>
      </c>
      <c r="AEC105" s="128" t="s">
        <v>158</v>
      </c>
      <c r="AED105" s="128" t="s">
        <v>158</v>
      </c>
      <c r="AEE105" s="128" t="s">
        <v>158</v>
      </c>
      <c r="AEF105" s="128" t="s">
        <v>158</v>
      </c>
      <c r="AEG105" s="128" t="s">
        <v>158</v>
      </c>
      <c r="AEH105" s="128" t="s">
        <v>158</v>
      </c>
      <c r="AEI105" s="128" t="s">
        <v>158</v>
      </c>
      <c r="AEJ105" s="128" t="s">
        <v>158</v>
      </c>
      <c r="AEK105" s="127" t="s">
        <v>158</v>
      </c>
      <c r="AEL105" s="128">
        <v>0.14006832971800434</v>
      </c>
      <c r="AEM105" s="128">
        <v>0.172790863668808</v>
      </c>
      <c r="AEN105" s="128">
        <v>0.14597324414715718</v>
      </c>
      <c r="AEO105" s="128">
        <v>0.13248064159292036</v>
      </c>
      <c r="AEP105" s="128">
        <v>0.14636801099908342</v>
      </c>
      <c r="AEQ105" s="128">
        <v>0.13372426998563908</v>
      </c>
      <c r="AER105" s="128">
        <v>9.1663277755185013E-2</v>
      </c>
      <c r="AES105" s="128">
        <v>0.1147432878002826</v>
      </c>
      <c r="AET105" s="128">
        <v>0.12707692307692306</v>
      </c>
      <c r="AEU105" s="128">
        <v>0.17586596385542166</v>
      </c>
      <c r="AEV105" s="128">
        <v>0.38847656250000001</v>
      </c>
      <c r="AEW105" s="128">
        <v>0.35601095617529888</v>
      </c>
      <c r="AEX105" s="128" t="s">
        <v>158</v>
      </c>
      <c r="AEY105" s="128" t="s">
        <v>158</v>
      </c>
      <c r="AEZ105" s="128" t="s">
        <v>158</v>
      </c>
      <c r="AFA105" s="128" t="s">
        <v>158</v>
      </c>
      <c r="AFB105" s="128" t="s">
        <v>158</v>
      </c>
      <c r="AFC105" s="128" t="s">
        <v>158</v>
      </c>
      <c r="AFD105" s="128" t="s">
        <v>158</v>
      </c>
      <c r="AFE105" s="128" t="s">
        <v>158</v>
      </c>
      <c r="AFF105" s="128" t="s">
        <v>158</v>
      </c>
      <c r="AFG105" s="128" t="s">
        <v>158</v>
      </c>
      <c r="AFH105" s="128" t="s">
        <v>158</v>
      </c>
      <c r="AFI105" s="128" t="s">
        <v>158</v>
      </c>
      <c r="AFJ105" s="128" t="s">
        <v>158</v>
      </c>
      <c r="AFK105" s="128" t="s">
        <v>158</v>
      </c>
      <c r="AFL105" s="134" t="s">
        <v>158</v>
      </c>
      <c r="AFM105" s="135">
        <v>0.23959740259740261</v>
      </c>
      <c r="AFN105" s="135">
        <v>0.42808134394341285</v>
      </c>
      <c r="AFO105" s="135">
        <v>0.32498883097542808</v>
      </c>
      <c r="AFP105" s="135">
        <v>0.30946382428940572</v>
      </c>
      <c r="AFQ105" s="135">
        <v>0.37930522565320662</v>
      </c>
      <c r="AFR105" s="135">
        <v>0.30799338478500549</v>
      </c>
      <c r="AFS105" s="135">
        <v>0.24055496264674492</v>
      </c>
      <c r="AFT105" s="135">
        <v>0.36142433234421362</v>
      </c>
      <c r="AFU105" s="135">
        <v>0.3470588235294117</v>
      </c>
      <c r="AFV105" s="135">
        <v>1.2974999999999999</v>
      </c>
      <c r="AFW105" s="135" t="s">
        <v>1282</v>
      </c>
      <c r="AFX105" s="135" t="s">
        <v>1282</v>
      </c>
      <c r="AFY105" s="135" t="s">
        <v>158</v>
      </c>
      <c r="AFZ105" s="135" t="s">
        <v>158</v>
      </c>
      <c r="AGA105" s="135" t="s">
        <v>158</v>
      </c>
      <c r="AGB105" s="135" t="s">
        <v>158</v>
      </c>
      <c r="AGC105" s="135" t="s">
        <v>158</v>
      </c>
      <c r="AGD105" s="135" t="s">
        <v>158</v>
      </c>
      <c r="AGE105" s="135" t="s">
        <v>158</v>
      </c>
      <c r="AGF105" s="135" t="s">
        <v>158</v>
      </c>
      <c r="AGG105" s="135" t="s">
        <v>158</v>
      </c>
      <c r="AGH105" s="135" t="s">
        <v>158</v>
      </c>
      <c r="AGI105" s="135" t="s">
        <v>158</v>
      </c>
      <c r="AGJ105" s="135" t="s">
        <v>158</v>
      </c>
      <c r="AGK105" s="135" t="s">
        <v>158</v>
      </c>
      <c r="AGL105" s="135" t="s">
        <v>158</v>
      </c>
    </row>
    <row r="106" spans="1:870" x14ac:dyDescent="0.2">
      <c r="A106" s="7">
        <v>104</v>
      </c>
      <c r="B106" s="1" t="s">
        <v>516</v>
      </c>
      <c r="C106" s="1" t="s">
        <v>517</v>
      </c>
      <c r="D106" s="94">
        <v>0.17</v>
      </c>
      <c r="E106" s="95">
        <v>0.17499999999999999</v>
      </c>
      <c r="F106" s="57">
        <v>0.7</v>
      </c>
      <c r="G106" s="58" t="s">
        <v>185</v>
      </c>
      <c r="H106" s="58">
        <v>0.94620399999999993</v>
      </c>
      <c r="I106" s="226" t="s">
        <v>5</v>
      </c>
      <c r="J106" s="58" t="s">
        <v>185</v>
      </c>
      <c r="K106" s="58" t="s">
        <v>1280</v>
      </c>
      <c r="L106" s="226" t="s">
        <v>518</v>
      </c>
      <c r="M106" s="150">
        <v>0.7</v>
      </c>
      <c r="N106" s="123">
        <v>0.7</v>
      </c>
      <c r="O106" s="123">
        <v>0.7</v>
      </c>
      <c r="P106" s="123">
        <v>0.7</v>
      </c>
      <c r="Q106" s="123">
        <v>0.69499999999999995</v>
      </c>
      <c r="R106" s="123">
        <v>0.68</v>
      </c>
      <c r="S106" s="123">
        <v>0.67500000000000004</v>
      </c>
      <c r="T106" s="124">
        <v>0.66</v>
      </c>
      <c r="U106" s="124">
        <v>0.66</v>
      </c>
      <c r="V106" s="124">
        <v>0.66</v>
      </c>
      <c r="W106" s="124">
        <v>0.66</v>
      </c>
      <c r="X106" s="124">
        <v>0.66</v>
      </c>
      <c r="Y106" s="124">
        <v>0.66</v>
      </c>
      <c r="Z106" s="124">
        <v>0.66</v>
      </c>
      <c r="AA106" s="124">
        <v>0.66</v>
      </c>
      <c r="AB106" s="124">
        <v>0.66</v>
      </c>
      <c r="AC106" s="124">
        <v>0.66</v>
      </c>
      <c r="AD106" s="124">
        <v>0.495</v>
      </c>
      <c r="AE106" s="124">
        <v>0.495</v>
      </c>
      <c r="AF106" s="124">
        <v>0.64500000000000002</v>
      </c>
      <c r="AG106" s="124">
        <v>0.625</v>
      </c>
      <c r="AH106" s="124">
        <v>0.59</v>
      </c>
      <c r="AI106" s="137">
        <v>0.505</v>
      </c>
      <c r="AJ106" s="136">
        <v>0.435</v>
      </c>
      <c r="AK106" s="136">
        <v>0.375</v>
      </c>
      <c r="AL106" s="136">
        <v>0.33374999999999999</v>
      </c>
      <c r="AM106" s="136" t="s">
        <v>1283</v>
      </c>
      <c r="AN106" s="136" t="s">
        <v>1283</v>
      </c>
      <c r="AO106" s="136" t="s">
        <v>1283</v>
      </c>
      <c r="AP106" s="136" t="s">
        <v>1283</v>
      </c>
      <c r="AQ106" s="136" t="s">
        <v>1283</v>
      </c>
      <c r="AR106" s="136" t="s">
        <v>1283</v>
      </c>
      <c r="AS106" s="136" t="s">
        <v>1283</v>
      </c>
      <c r="AT106" s="136" t="s">
        <v>1283</v>
      </c>
      <c r="AU106" s="136" t="s">
        <v>1283</v>
      </c>
      <c r="AV106" s="136" t="s">
        <v>1283</v>
      </c>
      <c r="AW106" s="136" t="s">
        <v>1283</v>
      </c>
      <c r="AX106" s="136" t="s">
        <v>1283</v>
      </c>
      <c r="AY106" s="136" t="s">
        <v>1283</v>
      </c>
      <c r="AZ106" s="136" t="s">
        <v>1362</v>
      </c>
      <c r="BA106" s="136" t="s">
        <v>5</v>
      </c>
      <c r="BB106" s="136" t="s">
        <v>5</v>
      </c>
      <c r="BC106" s="136" t="s">
        <v>5</v>
      </c>
      <c r="BD106" s="136" t="s">
        <v>5</v>
      </c>
      <c r="BE106" s="136" t="s">
        <v>5</v>
      </c>
      <c r="BF106" s="136" t="s">
        <v>5</v>
      </c>
      <c r="BG106" s="136" t="s">
        <v>5</v>
      </c>
      <c r="BH106" s="136" t="s">
        <v>5</v>
      </c>
      <c r="BI106" s="136" t="s">
        <v>5</v>
      </c>
      <c r="BJ106" s="136" t="s">
        <v>5</v>
      </c>
      <c r="BK106" s="136" t="s">
        <v>5</v>
      </c>
      <c r="BL106" s="136" t="s">
        <v>5</v>
      </c>
      <c r="BM106" s="126">
        <v>0</v>
      </c>
      <c r="BN106" s="125">
        <v>0</v>
      </c>
      <c r="BO106" s="125">
        <v>0</v>
      </c>
      <c r="BP106" s="125">
        <v>7.194244604316502E-3</v>
      </c>
      <c r="BQ106" s="125">
        <v>2.2058823529411686E-2</v>
      </c>
      <c r="BR106" s="125">
        <v>7.4074074074073071E-3</v>
      </c>
      <c r="BS106" s="125">
        <v>2.2727272727272707E-2</v>
      </c>
      <c r="BT106" s="125">
        <v>0</v>
      </c>
      <c r="BU106" s="125">
        <v>0</v>
      </c>
      <c r="BV106" s="125">
        <v>0</v>
      </c>
      <c r="BW106" s="125">
        <v>0</v>
      </c>
      <c r="BX106" s="125">
        <v>0</v>
      </c>
      <c r="BY106" s="125">
        <v>0</v>
      </c>
      <c r="BZ106" s="125">
        <v>0</v>
      </c>
      <c r="CA106" s="125">
        <v>0</v>
      </c>
      <c r="CB106" s="125">
        <v>0</v>
      </c>
      <c r="CC106" s="125">
        <v>0.33333333333333348</v>
      </c>
      <c r="CD106" s="125">
        <v>0</v>
      </c>
      <c r="CE106" s="125">
        <v>-0.2325581395348838</v>
      </c>
      <c r="CF106" s="125">
        <v>3.2000000000000028E-2</v>
      </c>
      <c r="CG106" s="125">
        <v>5.9322033898305149E-2</v>
      </c>
      <c r="CH106" s="125">
        <v>0.16831683168316824</v>
      </c>
      <c r="CI106" s="125">
        <v>0.16091954022988508</v>
      </c>
      <c r="CJ106" s="125">
        <v>0.15999999999999992</v>
      </c>
      <c r="CK106" s="125">
        <v>0.12359550561797761</v>
      </c>
      <c r="CL106" s="125" t="s">
        <v>158</v>
      </c>
      <c r="CM106" s="125" t="s">
        <v>158</v>
      </c>
      <c r="CN106" s="125" t="s">
        <v>158</v>
      </c>
      <c r="CO106" s="125" t="s">
        <v>158</v>
      </c>
      <c r="CP106" s="125" t="s">
        <v>158</v>
      </c>
      <c r="CQ106" s="125" t="s">
        <v>158</v>
      </c>
      <c r="CR106" s="125" t="s">
        <v>158</v>
      </c>
      <c r="CS106" s="125" t="s">
        <v>158</v>
      </c>
      <c r="CT106" s="125" t="s">
        <v>158</v>
      </c>
      <c r="CU106" s="125" t="s">
        <v>158</v>
      </c>
      <c r="CV106" s="125" t="s">
        <v>158</v>
      </c>
      <c r="CW106" s="125" t="s">
        <v>158</v>
      </c>
      <c r="CX106" s="125" t="s">
        <v>158</v>
      </c>
      <c r="CY106" s="125" t="s">
        <v>158</v>
      </c>
      <c r="CZ106" s="125" t="s">
        <v>158</v>
      </c>
      <c r="DA106" s="125" t="s">
        <v>158</v>
      </c>
      <c r="DB106" s="125" t="s">
        <v>158</v>
      </c>
      <c r="DC106" s="125" t="s">
        <v>158</v>
      </c>
      <c r="DD106" s="125" t="s">
        <v>158</v>
      </c>
      <c r="DE106" s="125" t="s">
        <v>158</v>
      </c>
      <c r="DF106" s="125" t="s">
        <v>158</v>
      </c>
      <c r="DG106" s="125" t="s">
        <v>158</v>
      </c>
      <c r="DH106" s="125" t="s">
        <v>158</v>
      </c>
      <c r="DI106" s="125" t="s">
        <v>158</v>
      </c>
      <c r="DJ106" s="125" t="s">
        <v>158</v>
      </c>
      <c r="DK106" s="125" t="s">
        <v>158</v>
      </c>
      <c r="DL106" s="127">
        <v>5.8510185863085235E-2</v>
      </c>
      <c r="DM106" s="128">
        <v>5.5605196451204056E-2</v>
      </c>
      <c r="DN106" s="128">
        <v>5.4851051401869147E-2</v>
      </c>
      <c r="DO106" s="128">
        <v>5.2774431818181811E-2</v>
      </c>
      <c r="DP106" s="128">
        <v>6.4276338329764454E-2</v>
      </c>
      <c r="DQ106" s="128">
        <v>4.6746850185283219E-2</v>
      </c>
      <c r="DR106" s="128">
        <v>6.7490137358490562E-2</v>
      </c>
      <c r="DS106" s="128">
        <v>7.0801101342281889E-2</v>
      </c>
      <c r="DT106" s="128">
        <v>6.4737817406749554E-2</v>
      </c>
      <c r="DU106" s="128">
        <v>5.7949170332480822E-2</v>
      </c>
      <c r="DV106" s="128">
        <v>6.2592301024667937E-2</v>
      </c>
      <c r="DW106" s="128">
        <v>6.7021116221765917E-2</v>
      </c>
      <c r="DX106" s="128">
        <v>6.97905304312115E-2</v>
      </c>
      <c r="DY106" s="128">
        <v>7.9841632563559334E-2</v>
      </c>
      <c r="DZ106" s="128">
        <v>5.6195641485623012E-2</v>
      </c>
      <c r="EA106" s="128">
        <v>5.2858095245901633E-2</v>
      </c>
      <c r="EB106" s="128">
        <v>5.5775095081967214E-2</v>
      </c>
      <c r="EC106" s="128">
        <v>5.0273096227996653E-2</v>
      </c>
      <c r="ED106" s="128">
        <v>4.5465950515172902E-2</v>
      </c>
      <c r="EE106" s="128">
        <v>6.2513335321576755E-2</v>
      </c>
      <c r="EF106" s="128">
        <v>7.8329996009577033E-2</v>
      </c>
      <c r="EG106" s="128">
        <v>6.8091803278688523E-2</v>
      </c>
      <c r="EH106" s="128">
        <v>6.286466890192792E-2</v>
      </c>
      <c r="EI106" s="128" t="s">
        <v>158</v>
      </c>
      <c r="EJ106" s="128" t="s">
        <v>158</v>
      </c>
      <c r="EK106" s="128" t="s">
        <v>158</v>
      </c>
      <c r="EL106" s="128" t="s">
        <v>158</v>
      </c>
      <c r="EM106" s="127">
        <v>6.1206046222857677E-2</v>
      </c>
      <c r="EN106" s="128">
        <v>5.9047779273216687E-2</v>
      </c>
      <c r="EO106" s="128">
        <v>6.2065432914738913E-2</v>
      </c>
      <c r="EP106" s="128">
        <v>5.9048315321042585E-2</v>
      </c>
      <c r="EQ106" s="128">
        <v>6.9057630368098172E-2</v>
      </c>
      <c r="ER106" s="128">
        <v>6.6394586466165417E-2</v>
      </c>
      <c r="ES106" s="128">
        <v>7.5847694656488551E-2</v>
      </c>
      <c r="ET106" s="128">
        <v>7.7926973961218851E-2</v>
      </c>
      <c r="EU106" s="128">
        <v>6.9556090076335883E-2</v>
      </c>
      <c r="EV106" s="128">
        <v>6.5485912138728328E-2</v>
      </c>
      <c r="EW106" s="128">
        <v>6.7663882338461531E-2</v>
      </c>
      <c r="EX106" s="128">
        <v>7.0343283620689659E-2</v>
      </c>
      <c r="EY106" s="128">
        <v>7.8858441577726229E-2</v>
      </c>
      <c r="EZ106" s="128">
        <v>9.0917371700844407E-2</v>
      </c>
      <c r="FA106" s="128">
        <v>6.6000884746716698E-2</v>
      </c>
      <c r="FB106" s="128">
        <v>5.9360304451882839E-2</v>
      </c>
      <c r="FC106" s="128">
        <v>6.3111448229342337E-2</v>
      </c>
      <c r="FD106" s="128">
        <v>5.2152872869565221E-2</v>
      </c>
      <c r="FE106" s="128">
        <v>5.2335704207961006E-2</v>
      </c>
      <c r="FF106" s="128">
        <v>6.9910504930394426E-2</v>
      </c>
      <c r="FG106" s="128">
        <v>8.2476878151260508E-2</v>
      </c>
      <c r="FH106" s="128">
        <v>7.6085928393005819E-2</v>
      </c>
      <c r="FI106" s="128">
        <v>7.4035093780848965E-2</v>
      </c>
      <c r="FJ106" s="128" t="s">
        <v>158</v>
      </c>
      <c r="FK106" s="128" t="s">
        <v>158</v>
      </c>
      <c r="FL106" s="128" t="s">
        <v>158</v>
      </c>
      <c r="FM106" s="128" t="s">
        <v>158</v>
      </c>
      <c r="FN106" s="127">
        <v>7.2872799999999988E-2</v>
      </c>
      <c r="FO106" s="128">
        <v>6.2630264097073521E-2</v>
      </c>
      <c r="FP106" s="128">
        <v>7.0818250377073899E-2</v>
      </c>
      <c r="FQ106" s="128">
        <v>7.5822857142857136E-2</v>
      </c>
      <c r="FR106" s="128">
        <v>7.6639276595744682E-2</v>
      </c>
      <c r="FS106" s="128">
        <v>7.0194594594594595E-2</v>
      </c>
      <c r="FT106" s="128">
        <v>8.5166125714285709E-2</v>
      </c>
      <c r="FU106" s="128">
        <v>8.2740110588235313E-2</v>
      </c>
      <c r="FV106" s="128">
        <v>7.2967750150150154E-2</v>
      </c>
      <c r="FW106" s="128">
        <v>7.309072774193548E-2</v>
      </c>
      <c r="FX106" s="128">
        <v>7.2338032105263156E-2</v>
      </c>
      <c r="FY106" s="128">
        <v>7.409599001135074E-2</v>
      </c>
      <c r="FZ106" s="128">
        <v>8.550437313207547E-2</v>
      </c>
      <c r="GA106" s="128">
        <v>0.11577649944700462</v>
      </c>
      <c r="GB106" s="128">
        <v>0.11610056623762378</v>
      </c>
      <c r="GC106" s="128">
        <v>6.3676448671454208E-2</v>
      </c>
      <c r="GD106" s="128">
        <v>6.7190464631956909E-2</v>
      </c>
      <c r="GE106" s="128">
        <v>5.7448087931034487E-2</v>
      </c>
      <c r="GF106" s="128">
        <v>6.6486328049535609E-2</v>
      </c>
      <c r="GG106" s="128">
        <v>7.7392365475171226E-2</v>
      </c>
      <c r="GH106" s="128">
        <v>9.0961524559777587E-2</v>
      </c>
      <c r="GI106" s="128">
        <v>8.3527605118829978E-2</v>
      </c>
      <c r="GJ106" s="128">
        <v>9.615070512820513E-2</v>
      </c>
      <c r="GK106" s="128" t="s">
        <v>158</v>
      </c>
      <c r="GL106" s="128" t="s">
        <v>158</v>
      </c>
      <c r="GM106" s="128" t="s">
        <v>158</v>
      </c>
      <c r="GN106" s="128" t="s">
        <v>158</v>
      </c>
      <c r="GO106" s="109" t="s">
        <v>158</v>
      </c>
      <c r="GP106" s="141">
        <v>0.79</v>
      </c>
      <c r="GQ106" s="141">
        <v>0.74</v>
      </c>
      <c r="GR106" s="141">
        <v>0.84</v>
      </c>
      <c r="GS106" s="141">
        <v>0.77</v>
      </c>
      <c r="GT106" s="141">
        <v>0.69</v>
      </c>
      <c r="GU106" s="141">
        <v>0.74</v>
      </c>
      <c r="GV106" s="129">
        <v>0.7</v>
      </c>
      <c r="GW106" s="129">
        <v>0.67</v>
      </c>
      <c r="GX106" s="129">
        <v>0.67</v>
      </c>
      <c r="GY106" s="129">
        <v>0.56999999999999995</v>
      </c>
      <c r="GZ106" s="129">
        <v>0.67</v>
      </c>
      <c r="HA106" s="129">
        <v>0.66</v>
      </c>
      <c r="HB106" s="129">
        <v>0.67</v>
      </c>
      <c r="HC106" s="129">
        <v>0.89</v>
      </c>
      <c r="HD106" s="129" t="s">
        <v>158</v>
      </c>
      <c r="HE106" s="129" t="s">
        <v>158</v>
      </c>
      <c r="HF106" s="231" t="s">
        <v>158</v>
      </c>
      <c r="HG106" s="231" t="s">
        <v>158</v>
      </c>
      <c r="HH106" s="231" t="s">
        <v>158</v>
      </c>
      <c r="HI106" s="231" t="s">
        <v>158</v>
      </c>
      <c r="HJ106" s="231" t="s">
        <v>158</v>
      </c>
      <c r="HK106" s="231" t="s">
        <v>158</v>
      </c>
      <c r="HL106" s="231" t="s">
        <v>158</v>
      </c>
      <c r="HM106" s="231" t="s">
        <v>158</v>
      </c>
      <c r="HN106" s="231" t="s">
        <v>158</v>
      </c>
      <c r="HO106" s="231" t="s">
        <v>158</v>
      </c>
      <c r="HP106" s="232" t="s">
        <v>158</v>
      </c>
      <c r="HQ106" s="131">
        <v>22.229791139240508</v>
      </c>
      <c r="HR106" s="131">
        <v>24.038229729729728</v>
      </c>
      <c r="HS106" s="131">
        <v>19.350625000000001</v>
      </c>
      <c r="HT106" s="131">
        <v>19.772045454545456</v>
      </c>
      <c r="HU106" s="131">
        <v>23.67592463768116</v>
      </c>
      <c r="HV106" s="131">
        <v>18.797928648648647</v>
      </c>
      <c r="HW106" s="131">
        <v>18.632643085714285</v>
      </c>
      <c r="HX106" s="131">
        <v>16.46808856119403</v>
      </c>
      <c r="HY106" s="131">
        <v>14.295832298507463</v>
      </c>
      <c r="HZ106" s="131">
        <v>15.99328128</v>
      </c>
      <c r="IA106" s="131">
        <v>13.005521868656714</v>
      </c>
      <c r="IB106" s="131">
        <v>12.406083890909089</v>
      </c>
      <c r="IC106" s="131">
        <v>11.095928593880595</v>
      </c>
      <c r="ID106" s="131">
        <v>13.337635421197753</v>
      </c>
      <c r="IE106" s="131" t="s">
        <v>158</v>
      </c>
      <c r="IF106" s="131" t="s">
        <v>158</v>
      </c>
      <c r="IG106" s="131" t="s">
        <v>158</v>
      </c>
      <c r="IH106" s="131" t="s">
        <v>158</v>
      </c>
      <c r="II106" s="131" t="s">
        <v>158</v>
      </c>
      <c r="IJ106" s="131" t="s">
        <v>158</v>
      </c>
      <c r="IK106" s="131" t="s">
        <v>158</v>
      </c>
      <c r="IL106" s="131" t="s">
        <v>158</v>
      </c>
      <c r="IM106" s="131" t="s">
        <v>158</v>
      </c>
      <c r="IN106" s="131" t="s">
        <v>158</v>
      </c>
      <c r="IO106" s="131" t="s">
        <v>158</v>
      </c>
      <c r="IP106" s="131" t="s">
        <v>158</v>
      </c>
      <c r="IQ106" s="130" t="s">
        <v>158</v>
      </c>
      <c r="IR106" s="131">
        <v>23.578493670886072</v>
      </c>
      <c r="IS106" s="131">
        <v>27.428236486486487</v>
      </c>
      <c r="IT106" s="131">
        <v>24.847782142857145</v>
      </c>
      <c r="IU106" s="131">
        <v>21.942763636363633</v>
      </c>
      <c r="IV106" s="131">
        <v>25.030985507246378</v>
      </c>
      <c r="IW106" s="131">
        <v>21.107388454054053</v>
      </c>
      <c r="IX106" s="131">
        <v>19.783482805714289</v>
      </c>
      <c r="IY106" s="131">
        <v>17.275832644776116</v>
      </c>
      <c r="IZ106" s="131">
        <v>15.955993468656716</v>
      </c>
      <c r="JA106" s="131">
        <v>17.098080315789478</v>
      </c>
      <c r="JB106" s="131">
        <v>13.699346531343281</v>
      </c>
      <c r="JC106" s="131">
        <v>13.451628067878785</v>
      </c>
      <c r="JD106" s="131">
        <v>14.129838409104476</v>
      </c>
      <c r="JE106" s="131">
        <v>14.262540561192248</v>
      </c>
      <c r="JF106" s="131" t="s">
        <v>158</v>
      </c>
      <c r="JG106" s="131" t="s">
        <v>158</v>
      </c>
      <c r="JH106" s="131" t="s">
        <v>158</v>
      </c>
      <c r="JI106" s="131" t="s">
        <v>158</v>
      </c>
      <c r="JJ106" s="131" t="s">
        <v>158</v>
      </c>
      <c r="JK106" s="131" t="s">
        <v>158</v>
      </c>
      <c r="JL106" s="131" t="s">
        <v>158</v>
      </c>
      <c r="JM106" s="131" t="s">
        <v>158</v>
      </c>
      <c r="JN106" s="131" t="s">
        <v>158</v>
      </c>
      <c r="JO106" s="131" t="s">
        <v>158</v>
      </c>
      <c r="JP106" s="131" t="s">
        <v>158</v>
      </c>
      <c r="JQ106" s="131" t="s">
        <v>158</v>
      </c>
      <c r="JR106" s="130" t="s">
        <v>158</v>
      </c>
      <c r="JS106" s="131">
        <v>25.038265822784812</v>
      </c>
      <c r="JT106" s="131">
        <v>31.035783783783785</v>
      </c>
      <c r="JU106" s="131">
        <v>27.80171428571429</v>
      </c>
      <c r="JV106" s="131">
        <v>23.575009090909091</v>
      </c>
      <c r="JW106" s="131">
        <v>35.551527536231887</v>
      </c>
      <c r="JX106" s="131">
        <v>23.721195675675677</v>
      </c>
      <c r="JY106" s="131">
        <v>21.774618194285715</v>
      </c>
      <c r="JZ106" s="131">
        <v>18.561629349253732</v>
      </c>
      <c r="KA106" s="131">
        <v>18.031194931343283</v>
      </c>
      <c r="KB106" s="131">
        <v>18.483463233684208</v>
      </c>
      <c r="KC106" s="131">
        <v>14.378408967164178</v>
      </c>
      <c r="KD106" s="131">
        <v>15.199403408484848</v>
      </c>
      <c r="KE106" s="131">
        <v>16.089948682985074</v>
      </c>
      <c r="KF106" s="131">
        <v>15.302575244506741</v>
      </c>
      <c r="KG106" s="131" t="s">
        <v>158</v>
      </c>
      <c r="KH106" s="131" t="s">
        <v>158</v>
      </c>
      <c r="KI106" s="131" t="s">
        <v>158</v>
      </c>
      <c r="KJ106" s="131" t="s">
        <v>158</v>
      </c>
      <c r="KK106" s="131" t="s">
        <v>158</v>
      </c>
      <c r="KL106" s="131" t="s">
        <v>158</v>
      </c>
      <c r="KM106" s="131" t="s">
        <v>158</v>
      </c>
      <c r="KN106" s="131" t="s">
        <v>158</v>
      </c>
      <c r="KO106" s="131" t="s">
        <v>158</v>
      </c>
      <c r="KP106" s="131" t="s">
        <v>158</v>
      </c>
      <c r="KQ106" s="131" t="s">
        <v>158</v>
      </c>
      <c r="KR106" s="131" t="s">
        <v>158</v>
      </c>
      <c r="KS106" s="116" t="s">
        <v>158</v>
      </c>
      <c r="KT106" s="132">
        <v>5.3354301075268813</v>
      </c>
      <c r="KU106" s="132">
        <v>5.2058823529411766</v>
      </c>
      <c r="KV106" s="132">
        <v>6.1515151515151514</v>
      </c>
      <c r="KW106" s="132">
        <v>5.9090909090909092</v>
      </c>
      <c r="KX106" s="132">
        <v>5.1818181818181817</v>
      </c>
      <c r="KY106" s="132">
        <v>4.9090909090909092</v>
      </c>
      <c r="KZ106" s="132">
        <v>6.096774193548387</v>
      </c>
      <c r="LA106" s="132">
        <v>8</v>
      </c>
      <c r="LB106" s="132">
        <v>7.7931034482758621</v>
      </c>
      <c r="LC106" s="132">
        <v>7.7241379310344831</v>
      </c>
      <c r="LD106" s="132">
        <v>7.5172413793103452</v>
      </c>
      <c r="LE106" s="132">
        <v>6.2068965517241379</v>
      </c>
      <c r="LF106" s="132" t="s">
        <v>158</v>
      </c>
      <c r="LG106" s="132" t="s">
        <v>158</v>
      </c>
      <c r="LH106" s="132" t="s">
        <v>158</v>
      </c>
      <c r="LI106" s="132" t="s">
        <v>158</v>
      </c>
      <c r="LJ106" s="132" t="s">
        <v>158</v>
      </c>
      <c r="LK106" s="132" t="s">
        <v>158</v>
      </c>
      <c r="LL106" s="132" t="s">
        <v>158</v>
      </c>
      <c r="LM106" s="132" t="s">
        <v>158</v>
      </c>
      <c r="LN106" s="132" t="s">
        <v>158</v>
      </c>
      <c r="LO106" s="132" t="s">
        <v>158</v>
      </c>
      <c r="LP106" s="132" t="s">
        <v>158</v>
      </c>
      <c r="LQ106" s="132" t="s">
        <v>158</v>
      </c>
      <c r="LR106" s="132" t="s">
        <v>158</v>
      </c>
      <c r="LS106" s="132" t="s">
        <v>158</v>
      </c>
      <c r="LT106" s="130" t="s">
        <v>158</v>
      </c>
      <c r="LU106" s="131">
        <v>3.2914937776479007</v>
      </c>
      <c r="LV106" s="131">
        <v>3.416959661016949</v>
      </c>
      <c r="LW106" s="131">
        <v>2.6423612068965516</v>
      </c>
      <c r="LX106" s="131">
        <v>2.5764496153846155</v>
      </c>
      <c r="LY106" s="131">
        <v>3.1526362807017545</v>
      </c>
      <c r="LZ106" s="131">
        <v>2.8336136888888888</v>
      </c>
      <c r="MA106" s="131">
        <v>2.139303465396825</v>
      </c>
      <c r="MB106" s="131">
        <v>1.3792024169999999</v>
      </c>
      <c r="MC106" s="131">
        <v>1.2290620423008849</v>
      </c>
      <c r="MD106" s="131">
        <v>1.1802184801714284</v>
      </c>
      <c r="ME106" s="131">
        <v>1.1591618803119266</v>
      </c>
      <c r="MF106" s="131">
        <v>1.3191802537333333</v>
      </c>
      <c r="MG106" s="131" t="s">
        <v>158</v>
      </c>
      <c r="MH106" s="131" t="s">
        <v>158</v>
      </c>
      <c r="MI106" s="131" t="s">
        <v>158</v>
      </c>
      <c r="MJ106" s="131" t="s">
        <v>158</v>
      </c>
      <c r="MK106" s="131" t="s">
        <v>158</v>
      </c>
      <c r="ML106" s="131" t="s">
        <v>158</v>
      </c>
      <c r="MM106" s="131" t="s">
        <v>158</v>
      </c>
      <c r="MN106" s="131" t="s">
        <v>158</v>
      </c>
      <c r="MO106" s="131" t="s">
        <v>158</v>
      </c>
      <c r="MP106" s="131" t="s">
        <v>158</v>
      </c>
      <c r="MQ106" s="131" t="s">
        <v>158</v>
      </c>
      <c r="MR106" s="131" t="s">
        <v>158</v>
      </c>
      <c r="MS106" s="131" t="s">
        <v>158</v>
      </c>
      <c r="MT106" s="131" t="s">
        <v>158</v>
      </c>
      <c r="MU106" s="130" t="s">
        <v>158</v>
      </c>
      <c r="MV106" s="131">
        <v>3.491191829824968</v>
      </c>
      <c r="MW106" s="131">
        <v>3.8988385875706211</v>
      </c>
      <c r="MX106" s="131">
        <v>3.3930074926108373</v>
      </c>
      <c r="MY106" s="131">
        <v>2.8593108923076924</v>
      </c>
      <c r="MZ106" s="131">
        <v>3.3330733333333336</v>
      </c>
      <c r="NA106" s="131">
        <v>3.1817433706666662</v>
      </c>
      <c r="NB106" s="131">
        <v>2.2714369147301587</v>
      </c>
      <c r="NC106" s="131">
        <v>1.4468509839999999</v>
      </c>
      <c r="ND106" s="131">
        <v>1.3717918278584071</v>
      </c>
      <c r="NE106" s="131">
        <v>1.2617467304464285</v>
      </c>
      <c r="NF106" s="131">
        <v>1.221001390385321</v>
      </c>
      <c r="NG106" s="131">
        <v>1.4303564512177775</v>
      </c>
      <c r="NH106" s="131" t="s">
        <v>158</v>
      </c>
      <c r="NI106" s="131" t="s">
        <v>158</v>
      </c>
      <c r="NJ106" s="131" t="s">
        <v>158</v>
      </c>
      <c r="NK106" s="131" t="s">
        <v>158</v>
      </c>
      <c r="NL106" s="131" t="s">
        <v>158</v>
      </c>
      <c r="NM106" s="131" t="s">
        <v>158</v>
      </c>
      <c r="NN106" s="131" t="s">
        <v>158</v>
      </c>
      <c r="NO106" s="131" t="s">
        <v>158</v>
      </c>
      <c r="NP106" s="131" t="s">
        <v>158</v>
      </c>
      <c r="NQ106" s="131" t="s">
        <v>158</v>
      </c>
      <c r="NR106" s="131" t="s">
        <v>158</v>
      </c>
      <c r="NS106" s="131" t="s">
        <v>158</v>
      </c>
      <c r="NT106" s="131" t="s">
        <v>158</v>
      </c>
      <c r="NU106" s="131" t="s">
        <v>158</v>
      </c>
      <c r="NV106" s="130" t="s">
        <v>158</v>
      </c>
      <c r="NW106" s="131">
        <v>3.7073356039460292</v>
      </c>
      <c r="NX106" s="131">
        <v>4.4116402259887</v>
      </c>
      <c r="NY106" s="131">
        <v>3.7963720197044339</v>
      </c>
      <c r="NZ106" s="131">
        <v>3.0720050307692306</v>
      </c>
      <c r="OA106" s="131">
        <v>4.7339665614035091</v>
      </c>
      <c r="OB106" s="131">
        <v>3.5757506074074072</v>
      </c>
      <c r="OC106" s="131">
        <v>2.5000487556402118</v>
      </c>
      <c r="OD106" s="131">
        <v>1.5545364579999998</v>
      </c>
      <c r="OE106" s="131">
        <v>1.5502040598053097</v>
      </c>
      <c r="OF106" s="131">
        <v>1.3639805680928569</v>
      </c>
      <c r="OG106" s="131">
        <v>1.2815251662018348</v>
      </c>
      <c r="OH106" s="131">
        <v>1.6162032291022221</v>
      </c>
      <c r="OI106" s="131" t="s">
        <v>158</v>
      </c>
      <c r="OJ106" s="131" t="s">
        <v>158</v>
      </c>
      <c r="OK106" s="131" t="s">
        <v>158</v>
      </c>
      <c r="OL106" s="131" t="s">
        <v>158</v>
      </c>
      <c r="OM106" s="131" t="s">
        <v>158</v>
      </c>
      <c r="ON106" s="131" t="s">
        <v>158</v>
      </c>
      <c r="OO106" s="131" t="s">
        <v>158</v>
      </c>
      <c r="OP106" s="131" t="s">
        <v>158</v>
      </c>
      <c r="OQ106" s="131" t="s">
        <v>158</v>
      </c>
      <c r="OR106" s="131" t="s">
        <v>158</v>
      </c>
      <c r="OS106" s="131" t="s">
        <v>158</v>
      </c>
      <c r="OT106" s="131" t="s">
        <v>158</v>
      </c>
      <c r="OU106" s="131" t="s">
        <v>158</v>
      </c>
      <c r="OV106" s="131" t="s">
        <v>158</v>
      </c>
      <c r="OW106" s="378" t="s">
        <v>158</v>
      </c>
      <c r="OX106" s="132">
        <v>1.6669086021505375</v>
      </c>
      <c r="OY106" s="132">
        <v>1.9705882352941178</v>
      </c>
      <c r="OZ106" s="132">
        <v>1.8787878787878789</v>
      </c>
      <c r="PA106" s="132">
        <v>1.9393939393939394</v>
      </c>
      <c r="PB106" s="132">
        <v>1.5454545454545454</v>
      </c>
      <c r="PC106" s="132">
        <v>1.8787878787878789</v>
      </c>
      <c r="PD106" s="132">
        <v>1.903225806451613</v>
      </c>
      <c r="PE106" s="132">
        <v>1.6206896551724137</v>
      </c>
      <c r="PF106" s="132">
        <v>1.7241379310344827</v>
      </c>
      <c r="PG106" s="132">
        <v>1.1724137931034482</v>
      </c>
      <c r="PH106" s="132">
        <v>1.2758620689655173</v>
      </c>
      <c r="PI106" s="132">
        <v>1.4482758620689655</v>
      </c>
      <c r="PJ106" s="132" t="s">
        <v>158</v>
      </c>
      <c r="PK106" s="132" t="s">
        <v>158</v>
      </c>
      <c r="PL106" s="132" t="s">
        <v>158</v>
      </c>
      <c r="PM106" s="132" t="s">
        <v>158</v>
      </c>
      <c r="PN106" s="132" t="s">
        <v>158</v>
      </c>
      <c r="PO106" s="132" t="s">
        <v>158</v>
      </c>
      <c r="PP106" s="132" t="s">
        <v>158</v>
      </c>
      <c r="PQ106" s="132" t="s">
        <v>158</v>
      </c>
      <c r="PR106" s="132" t="s">
        <v>158</v>
      </c>
      <c r="PS106" s="132" t="s">
        <v>158</v>
      </c>
      <c r="PT106" s="132" t="s">
        <v>158</v>
      </c>
      <c r="PU106" s="132" t="s">
        <v>158</v>
      </c>
      <c r="PV106" s="132" t="s">
        <v>158</v>
      </c>
      <c r="PW106" s="132" t="s">
        <v>158</v>
      </c>
      <c r="PX106" s="130" t="s">
        <v>158</v>
      </c>
      <c r="PY106" s="131">
        <v>10.535391668951283</v>
      </c>
      <c r="PZ106" s="131">
        <v>9.0268934328358199</v>
      </c>
      <c r="QA106" s="131">
        <v>8.651602016129031</v>
      </c>
      <c r="QB106" s="131">
        <v>7.8501199218750006</v>
      </c>
      <c r="QC106" s="131">
        <v>10.570604000000001</v>
      </c>
      <c r="QD106" s="131">
        <v>7.4039583483870954</v>
      </c>
      <c r="QE106" s="131">
        <v>6.8530229654237278</v>
      </c>
      <c r="QF106" s="131">
        <v>6.8079778881702131</v>
      </c>
      <c r="QG106" s="131">
        <v>5.5553604312000013</v>
      </c>
      <c r="QH106" s="131">
        <v>7.7755570458352947</v>
      </c>
      <c r="QI106" s="131">
        <v>6.8296564839999991</v>
      </c>
      <c r="QJ106" s="131">
        <v>5.6536296588571426</v>
      </c>
      <c r="QK106" s="131" t="s">
        <v>158</v>
      </c>
      <c r="QL106" s="131" t="s">
        <v>158</v>
      </c>
      <c r="QM106" s="131" t="s">
        <v>158</v>
      </c>
      <c r="QN106" s="131" t="s">
        <v>158</v>
      </c>
      <c r="QO106" s="131" t="s">
        <v>158</v>
      </c>
      <c r="QP106" s="131" t="s">
        <v>158</v>
      </c>
      <c r="QQ106" s="131" t="s">
        <v>158</v>
      </c>
      <c r="QR106" s="131" t="s">
        <v>158</v>
      </c>
      <c r="QS106" s="131" t="s">
        <v>158</v>
      </c>
      <c r="QT106" s="131" t="s">
        <v>158</v>
      </c>
      <c r="QU106" s="131" t="s">
        <v>158</v>
      </c>
      <c r="QV106" s="131" t="s">
        <v>158</v>
      </c>
      <c r="QW106" s="131" t="s">
        <v>158</v>
      </c>
      <c r="QX106" s="131" t="s">
        <v>158</v>
      </c>
      <c r="QY106" s="130" t="s">
        <v>158</v>
      </c>
      <c r="QZ106" s="131">
        <v>11.174583882984729</v>
      </c>
      <c r="RA106" s="131">
        <v>10.299916865671641</v>
      </c>
      <c r="RB106" s="131">
        <v>11.109363241935485</v>
      </c>
      <c r="RC106" s="131">
        <v>8.7119628749999993</v>
      </c>
      <c r="RD106" s="131">
        <v>11.175598823529413</v>
      </c>
      <c r="RE106" s="131">
        <v>8.3135875169032243</v>
      </c>
      <c r="RF106" s="131">
        <v>7.2762979132881362</v>
      </c>
      <c r="RG106" s="131">
        <v>7.1419027295319149</v>
      </c>
      <c r="RH106" s="131">
        <v>6.2004990619200004</v>
      </c>
      <c r="RI106" s="131">
        <v>8.3126843417647063</v>
      </c>
      <c r="RJ106" s="131">
        <v>7.1940081919999983</v>
      </c>
      <c r="RK106" s="131">
        <v>6.1300990766476184</v>
      </c>
      <c r="RL106" s="131" t="s">
        <v>158</v>
      </c>
      <c r="RM106" s="131" t="s">
        <v>158</v>
      </c>
      <c r="RN106" s="131" t="s">
        <v>158</v>
      </c>
      <c r="RO106" s="131" t="s">
        <v>158</v>
      </c>
      <c r="RP106" s="131" t="s">
        <v>158</v>
      </c>
      <c r="RQ106" s="131" t="s">
        <v>158</v>
      </c>
      <c r="RR106" s="131" t="s">
        <v>158</v>
      </c>
      <c r="RS106" s="131" t="s">
        <v>158</v>
      </c>
      <c r="RT106" s="131" t="s">
        <v>158</v>
      </c>
      <c r="RU106" s="131" t="s">
        <v>158</v>
      </c>
      <c r="RV106" s="131" t="s">
        <v>158</v>
      </c>
      <c r="RW106" s="131" t="s">
        <v>158</v>
      </c>
      <c r="RX106" s="131" t="s">
        <v>158</v>
      </c>
      <c r="RY106" s="131" t="s">
        <v>158</v>
      </c>
      <c r="RZ106" s="130" t="s">
        <v>158</v>
      </c>
      <c r="SA106" s="131">
        <v>11.866415455820929</v>
      </c>
      <c r="SB106" s="131">
        <v>11.654631641791044</v>
      </c>
      <c r="SC106" s="131">
        <v>12.430056774193547</v>
      </c>
      <c r="SD106" s="131">
        <v>9.3600153281249998</v>
      </c>
      <c r="SE106" s="131">
        <v>15.872711411764708</v>
      </c>
      <c r="SF106" s="131">
        <v>9.3430902967741929</v>
      </c>
      <c r="SG106" s="131">
        <v>8.0086307595932205</v>
      </c>
      <c r="SH106" s="131">
        <v>7.6734565586382981</v>
      </c>
      <c r="SI106" s="131">
        <v>7.0069223503200009</v>
      </c>
      <c r="SJ106" s="131">
        <v>8.9862249191999997</v>
      </c>
      <c r="SK106" s="131">
        <v>7.550607735999999</v>
      </c>
      <c r="SL106" s="131">
        <v>6.9265852675809523</v>
      </c>
      <c r="SM106" s="131" t="s">
        <v>158</v>
      </c>
      <c r="SN106" s="131" t="s">
        <v>158</v>
      </c>
      <c r="SO106" s="131" t="s">
        <v>158</v>
      </c>
      <c r="SP106" s="131" t="s">
        <v>158</v>
      </c>
      <c r="SQ106" s="131" t="s">
        <v>158</v>
      </c>
      <c r="SR106" s="131" t="s">
        <v>158</v>
      </c>
      <c r="SS106" s="131" t="s">
        <v>158</v>
      </c>
      <c r="ST106" s="131" t="s">
        <v>158</v>
      </c>
      <c r="SU106" s="131" t="s">
        <v>158</v>
      </c>
      <c r="SV106" s="131" t="s">
        <v>158</v>
      </c>
      <c r="SW106" s="131" t="s">
        <v>158</v>
      </c>
      <c r="SX106" s="131" t="s">
        <v>158</v>
      </c>
      <c r="SY106" s="131" t="s">
        <v>158</v>
      </c>
      <c r="SZ106" s="131" t="s">
        <v>158</v>
      </c>
      <c r="TA106" s="378" t="s">
        <v>158</v>
      </c>
      <c r="TB106" s="132">
        <v>-3.3467741935483873E-2</v>
      </c>
      <c r="TC106" s="132">
        <v>0.26470588235294118</v>
      </c>
      <c r="TD106" s="132">
        <v>0</v>
      </c>
      <c r="TE106" s="132">
        <v>0.12121212121212122</v>
      </c>
      <c r="TF106" s="132">
        <v>-0.15151515151515152</v>
      </c>
      <c r="TG106" s="132">
        <v>0.42424242424242425</v>
      </c>
      <c r="TH106" s="132">
        <v>-0.64516129032258063</v>
      </c>
      <c r="TI106" s="132">
        <v>0.2413793103448276</v>
      </c>
      <c r="TJ106" s="132">
        <v>0.68965517241379315</v>
      </c>
      <c r="TK106" s="132">
        <v>0.10344827586206896</v>
      </c>
      <c r="TL106" s="132">
        <v>-0.10344827586206896</v>
      </c>
      <c r="TM106" s="132">
        <v>0.68965517241379315</v>
      </c>
      <c r="TN106" s="132" t="s">
        <v>158</v>
      </c>
      <c r="TO106" s="132" t="s">
        <v>158</v>
      </c>
      <c r="TP106" s="132" t="s">
        <v>158</v>
      </c>
      <c r="TQ106" s="132" t="s">
        <v>158</v>
      </c>
      <c r="TR106" s="132" t="s">
        <v>158</v>
      </c>
      <c r="TS106" s="132" t="s">
        <v>158</v>
      </c>
      <c r="TT106" s="132" t="s">
        <v>158</v>
      </c>
      <c r="TU106" s="132" t="s">
        <v>158</v>
      </c>
      <c r="TV106" s="132" t="s">
        <v>158</v>
      </c>
      <c r="TW106" s="132" t="s">
        <v>158</v>
      </c>
      <c r="TX106" s="132" t="s">
        <v>158</v>
      </c>
      <c r="TY106" s="132" t="s">
        <v>158</v>
      </c>
      <c r="TZ106" s="132" t="s">
        <v>158</v>
      </c>
      <c r="UA106" s="132" t="s">
        <v>158</v>
      </c>
      <c r="UB106" s="235" t="s">
        <v>158</v>
      </c>
      <c r="UC106" s="236">
        <v>7.84</v>
      </c>
      <c r="UD106" s="236">
        <v>6.49</v>
      </c>
      <c r="UE106" s="236">
        <v>7.01</v>
      </c>
      <c r="UF106" s="236">
        <v>6.75</v>
      </c>
      <c r="UG106" s="236">
        <v>6.76</v>
      </c>
      <c r="UH106" s="236">
        <v>6.65</v>
      </c>
      <c r="UI106" s="236">
        <v>6.5</v>
      </c>
      <c r="UJ106" s="236">
        <v>6.03</v>
      </c>
      <c r="UK106" s="236">
        <v>5.92</v>
      </c>
      <c r="UL106" s="236">
        <v>5.91</v>
      </c>
      <c r="UM106" s="236">
        <v>6.06</v>
      </c>
      <c r="UN106" s="236">
        <v>6.03</v>
      </c>
      <c r="UO106" s="231" t="s">
        <v>5</v>
      </c>
      <c r="UP106" s="231" t="s">
        <v>5</v>
      </c>
      <c r="UQ106" s="231" t="s">
        <v>5</v>
      </c>
      <c r="UR106" s="231" t="s">
        <v>5</v>
      </c>
      <c r="US106" s="231" t="s">
        <v>5</v>
      </c>
      <c r="UT106" s="231" t="s">
        <v>5</v>
      </c>
      <c r="UU106" s="231" t="s">
        <v>5</v>
      </c>
      <c r="UV106" s="231" t="s">
        <v>5</v>
      </c>
      <c r="UW106" s="231" t="s">
        <v>5</v>
      </c>
      <c r="UX106" s="231" t="s">
        <v>5</v>
      </c>
      <c r="UY106" s="231" t="s">
        <v>5</v>
      </c>
      <c r="UZ106" s="231" t="s">
        <v>5</v>
      </c>
      <c r="VA106" s="231" t="s">
        <v>5</v>
      </c>
      <c r="VB106" s="231" t="s">
        <v>5</v>
      </c>
      <c r="VC106" s="130" t="s">
        <v>158</v>
      </c>
      <c r="VD106" s="131">
        <v>1.7869897959183674</v>
      </c>
      <c r="VE106" s="131">
        <v>2.0431432973805852</v>
      </c>
      <c r="VF106" s="131">
        <v>1.747503566333809</v>
      </c>
      <c r="VG106" s="131">
        <v>1.7407407407407407</v>
      </c>
      <c r="VH106" s="131">
        <v>1.8609467455621302</v>
      </c>
      <c r="VI106" s="131">
        <v>1.5789473684210527</v>
      </c>
      <c r="VJ106" s="131">
        <v>1.5692307692307692</v>
      </c>
      <c r="VK106" s="131">
        <v>1.6567164179104477</v>
      </c>
      <c r="VL106" s="131">
        <v>1.5709459459459461</v>
      </c>
      <c r="VM106" s="131">
        <v>1.5431472081218272</v>
      </c>
      <c r="VN106" s="131">
        <v>1.4537953795379539</v>
      </c>
      <c r="VO106" s="131">
        <v>1.3184079601990049</v>
      </c>
      <c r="VP106" s="131" t="s">
        <v>158</v>
      </c>
      <c r="VQ106" s="131" t="s">
        <v>158</v>
      </c>
      <c r="VR106" s="131" t="s">
        <v>158</v>
      </c>
      <c r="VS106" s="131" t="s">
        <v>158</v>
      </c>
      <c r="VT106" s="131" t="s">
        <v>158</v>
      </c>
      <c r="VU106" s="131" t="s">
        <v>158</v>
      </c>
      <c r="VV106" s="131" t="s">
        <v>158</v>
      </c>
      <c r="VW106" s="131" t="s">
        <v>158</v>
      </c>
      <c r="VX106" s="131" t="s">
        <v>158</v>
      </c>
      <c r="VY106" s="131" t="s">
        <v>158</v>
      </c>
      <c r="VZ106" s="131" t="s">
        <v>158</v>
      </c>
      <c r="WA106" s="131" t="s">
        <v>158</v>
      </c>
      <c r="WB106" s="131" t="s">
        <v>158</v>
      </c>
      <c r="WC106" s="131" t="s">
        <v>158</v>
      </c>
      <c r="WD106" s="130" t="s">
        <v>158</v>
      </c>
      <c r="WE106" s="131">
        <v>1.8954081632653061</v>
      </c>
      <c r="WF106" s="131">
        <v>2.3312788906009247</v>
      </c>
      <c r="WG106" s="131">
        <v>2.2439372325249645</v>
      </c>
      <c r="WH106" s="131">
        <v>1.9318518518518517</v>
      </c>
      <c r="WI106" s="131">
        <v>1.9674556213017753</v>
      </c>
      <c r="WJ106" s="131">
        <v>1.7729323308270675</v>
      </c>
      <c r="WK106" s="131">
        <v>1.6661538461538461</v>
      </c>
      <c r="WL106" s="131">
        <v>1.7379767827529022</v>
      </c>
      <c r="WM106" s="131">
        <v>1.7533783783783785</v>
      </c>
      <c r="WN106" s="131">
        <v>1.649746192893401</v>
      </c>
      <c r="WO106" s="131">
        <v>1.5313531353135315</v>
      </c>
      <c r="WP106" s="131">
        <v>1.4295190713101158</v>
      </c>
      <c r="WQ106" s="131" t="s">
        <v>158</v>
      </c>
      <c r="WR106" s="131" t="s">
        <v>158</v>
      </c>
      <c r="WS106" s="131" t="s">
        <v>158</v>
      </c>
      <c r="WT106" s="131" t="s">
        <v>158</v>
      </c>
      <c r="WU106" s="131" t="s">
        <v>158</v>
      </c>
      <c r="WV106" s="131" t="s">
        <v>158</v>
      </c>
      <c r="WW106" s="131" t="s">
        <v>158</v>
      </c>
      <c r="WX106" s="131" t="s">
        <v>158</v>
      </c>
      <c r="WY106" s="131" t="s">
        <v>158</v>
      </c>
      <c r="WZ106" s="131" t="s">
        <v>158</v>
      </c>
      <c r="XA106" s="131" t="s">
        <v>158</v>
      </c>
      <c r="XB106" s="131" t="s">
        <v>158</v>
      </c>
      <c r="XC106" s="131" t="s">
        <v>158</v>
      </c>
      <c r="XD106" s="131" t="s">
        <v>158</v>
      </c>
      <c r="XE106" s="130" t="s">
        <v>158</v>
      </c>
      <c r="XF106" s="131">
        <v>2.0127551020408161</v>
      </c>
      <c r="XG106" s="131">
        <v>2.6379044684129429</v>
      </c>
      <c r="XH106" s="131">
        <v>2.5106990014265338</v>
      </c>
      <c r="XI106" s="131">
        <v>2.0755555555555554</v>
      </c>
      <c r="XJ106" s="131">
        <v>2.7943786982248522</v>
      </c>
      <c r="XK106" s="131">
        <v>1.9924812030075187</v>
      </c>
      <c r="XL106" s="131">
        <v>1.8338461538461539</v>
      </c>
      <c r="XM106" s="131">
        <v>1.8673300165837479</v>
      </c>
      <c r="XN106" s="131">
        <v>1.9814189189189191</v>
      </c>
      <c r="XO106" s="131">
        <v>1.7834179357021995</v>
      </c>
      <c r="XP106" s="131">
        <v>1.6072607260726075</v>
      </c>
      <c r="XQ106" s="131">
        <v>1.615257048092869</v>
      </c>
      <c r="XR106" s="131" t="s">
        <v>158</v>
      </c>
      <c r="XS106" s="131" t="s">
        <v>158</v>
      </c>
      <c r="XT106" s="131" t="s">
        <v>158</v>
      </c>
      <c r="XU106" s="131" t="s">
        <v>158</v>
      </c>
      <c r="XV106" s="131" t="s">
        <v>158</v>
      </c>
      <c r="XW106" s="131" t="s">
        <v>158</v>
      </c>
      <c r="XX106" s="131" t="s">
        <v>158</v>
      </c>
      <c r="XY106" s="131" t="s">
        <v>158</v>
      </c>
      <c r="XZ106" s="131" t="s">
        <v>158</v>
      </c>
      <c r="YA106" s="131" t="s">
        <v>158</v>
      </c>
      <c r="YB106" s="131" t="s">
        <v>158</v>
      </c>
      <c r="YC106" s="131" t="s">
        <v>158</v>
      </c>
      <c r="YD106" s="131" t="s">
        <v>158</v>
      </c>
      <c r="YE106" s="131" t="s">
        <v>158</v>
      </c>
      <c r="YF106" s="235" t="s">
        <v>158</v>
      </c>
      <c r="YG106" s="8">
        <v>37.200000000000003</v>
      </c>
      <c r="YH106" s="8">
        <v>34</v>
      </c>
      <c r="YI106" s="8">
        <v>33</v>
      </c>
      <c r="YJ106" s="8">
        <v>33</v>
      </c>
      <c r="YK106" s="8">
        <v>33</v>
      </c>
      <c r="YL106" s="8">
        <v>33</v>
      </c>
      <c r="YM106" s="8">
        <v>31</v>
      </c>
      <c r="YN106" s="8">
        <v>29</v>
      </c>
      <c r="YO106" s="8">
        <v>29</v>
      </c>
      <c r="YP106" s="8">
        <v>29</v>
      </c>
      <c r="YQ106" s="8">
        <v>29</v>
      </c>
      <c r="YR106" s="8">
        <v>29</v>
      </c>
      <c r="YS106" s="231" t="s">
        <v>5</v>
      </c>
      <c r="YT106" s="231" t="s">
        <v>5</v>
      </c>
      <c r="YU106" s="231" t="s">
        <v>5</v>
      </c>
      <c r="YV106" s="231" t="s">
        <v>5</v>
      </c>
      <c r="YW106" s="231" t="s">
        <v>5</v>
      </c>
      <c r="YX106" s="231" t="s">
        <v>5</v>
      </c>
      <c r="YY106" s="231" t="s">
        <v>5</v>
      </c>
      <c r="YZ106" s="231" t="s">
        <v>5</v>
      </c>
      <c r="ZA106" s="231" t="s">
        <v>5</v>
      </c>
      <c r="ZB106" s="231" t="s">
        <v>5</v>
      </c>
      <c r="ZC106" s="231" t="s">
        <v>5</v>
      </c>
      <c r="ZD106" s="231" t="s">
        <v>5</v>
      </c>
      <c r="ZE106" s="231" t="s">
        <v>5</v>
      </c>
      <c r="ZF106" s="231" t="s">
        <v>5</v>
      </c>
      <c r="ZG106" s="235" t="s">
        <v>158</v>
      </c>
      <c r="ZH106" s="133">
        <v>0.1</v>
      </c>
      <c r="ZI106" s="133">
        <v>9.5200000000000007E-2</v>
      </c>
      <c r="ZJ106" s="133">
        <v>0.12029999999999999</v>
      </c>
      <c r="ZK106" s="133">
        <v>0.11359999999999999</v>
      </c>
      <c r="ZL106" s="133">
        <v>0.10279999999999999</v>
      </c>
      <c r="ZM106" s="133">
        <v>0.11169999999999999</v>
      </c>
      <c r="ZN106" s="133">
        <v>0.11109999999999999</v>
      </c>
      <c r="ZO106" s="133">
        <v>0.11109999999999999</v>
      </c>
      <c r="ZP106" s="133">
        <v>0.11070000000000001</v>
      </c>
      <c r="ZQ106" s="133">
        <v>9.5799999999999996E-2</v>
      </c>
      <c r="ZR106" s="133">
        <v>0.1114</v>
      </c>
      <c r="ZS106" s="133">
        <v>0.10949999999999999</v>
      </c>
      <c r="ZT106" s="379" t="s">
        <v>158</v>
      </c>
      <c r="ZU106" s="133">
        <v>5.5399999999999998E-2</v>
      </c>
      <c r="ZV106" s="133">
        <v>5.2600000000000001E-2</v>
      </c>
      <c r="ZW106" s="133">
        <v>6.1500000000000006E-2</v>
      </c>
      <c r="ZX106" s="133">
        <v>6.2100000000000002E-2</v>
      </c>
      <c r="ZY106" s="133">
        <v>6.0100000000000001E-2</v>
      </c>
      <c r="ZZ106" s="133">
        <v>6.3200000000000006E-2</v>
      </c>
      <c r="AAA106" s="133">
        <v>6.1699999999999998E-2</v>
      </c>
      <c r="AAB106" s="133">
        <v>6.4399999999999999E-2</v>
      </c>
      <c r="AAC106" s="133">
        <v>6.5799999999999997E-2</v>
      </c>
      <c r="AAD106" s="133">
        <v>6.0100000000000001E-2</v>
      </c>
      <c r="AAE106" s="133">
        <v>6.8699999999999997E-2</v>
      </c>
      <c r="AAF106" s="133">
        <v>7.46E-2</v>
      </c>
      <c r="AAG106" s="235" t="s">
        <v>158</v>
      </c>
      <c r="AAH106" s="8">
        <v>198.47800000000001</v>
      </c>
      <c r="AAI106" s="8">
        <v>177</v>
      </c>
      <c r="AAJ106" s="8">
        <v>203</v>
      </c>
      <c r="AAK106" s="8">
        <v>195</v>
      </c>
      <c r="AAL106" s="8">
        <v>171</v>
      </c>
      <c r="AAM106" s="8">
        <v>162</v>
      </c>
      <c r="AAN106" s="8">
        <v>189</v>
      </c>
      <c r="AAO106" s="8">
        <v>232</v>
      </c>
      <c r="AAP106" s="8">
        <v>226</v>
      </c>
      <c r="AAQ106" s="8">
        <v>224</v>
      </c>
      <c r="AAR106" s="8">
        <v>218</v>
      </c>
      <c r="AAS106" s="8">
        <v>180</v>
      </c>
      <c r="AAT106" s="231" t="s">
        <v>5</v>
      </c>
      <c r="AAU106" s="231" t="s">
        <v>5</v>
      </c>
      <c r="AAV106" s="231" t="s">
        <v>5</v>
      </c>
      <c r="AAW106" s="231" t="s">
        <v>5</v>
      </c>
      <c r="AAX106" s="231" t="s">
        <v>5</v>
      </c>
      <c r="AAY106" s="231" t="s">
        <v>5</v>
      </c>
      <c r="AAZ106" s="231" t="s">
        <v>5</v>
      </c>
      <c r="ABA106" s="231" t="s">
        <v>5</v>
      </c>
      <c r="ABB106" s="231" t="s">
        <v>5</v>
      </c>
      <c r="ABC106" s="231" t="s">
        <v>5</v>
      </c>
      <c r="ABD106" s="231" t="s">
        <v>5</v>
      </c>
      <c r="ABE106" s="231" t="s">
        <v>5</v>
      </c>
      <c r="ABF106" s="231" t="s">
        <v>5</v>
      </c>
      <c r="ABG106" s="231" t="s">
        <v>5</v>
      </c>
      <c r="ABH106" s="235" t="s">
        <v>158</v>
      </c>
      <c r="ABI106" s="8">
        <v>62.009</v>
      </c>
      <c r="ABJ106" s="8">
        <v>67</v>
      </c>
      <c r="ABK106" s="8">
        <v>62</v>
      </c>
      <c r="ABL106" s="8">
        <v>64</v>
      </c>
      <c r="ABM106" s="8">
        <v>51</v>
      </c>
      <c r="ABN106" s="8">
        <v>62</v>
      </c>
      <c r="ABO106" s="8">
        <v>59</v>
      </c>
      <c r="ABP106" s="8">
        <v>47</v>
      </c>
      <c r="ABQ106" s="8">
        <v>50</v>
      </c>
      <c r="ABR106" s="8">
        <v>34</v>
      </c>
      <c r="ABS106" s="8">
        <v>37</v>
      </c>
      <c r="ABT106" s="8">
        <v>42</v>
      </c>
      <c r="ABU106" s="231" t="s">
        <v>5</v>
      </c>
      <c r="ABV106" s="231" t="s">
        <v>5</v>
      </c>
      <c r="ABW106" s="231" t="s">
        <v>5</v>
      </c>
      <c r="ABX106" s="231" t="s">
        <v>5</v>
      </c>
      <c r="ABY106" s="231" t="s">
        <v>5</v>
      </c>
      <c r="ABZ106" s="231" t="s">
        <v>5</v>
      </c>
      <c r="ACA106" s="231" t="s">
        <v>5</v>
      </c>
      <c r="ACB106" s="231" t="s">
        <v>5</v>
      </c>
      <c r="ACC106" s="231" t="s">
        <v>5</v>
      </c>
      <c r="ACD106" s="231" t="s">
        <v>5</v>
      </c>
      <c r="ACE106" s="231" t="s">
        <v>5</v>
      </c>
      <c r="ACF106" s="231" t="s">
        <v>5</v>
      </c>
      <c r="ACG106" s="231" t="s">
        <v>5</v>
      </c>
      <c r="ACH106" s="231" t="s">
        <v>5</v>
      </c>
      <c r="ACI106" s="235" t="s">
        <v>158</v>
      </c>
      <c r="ACJ106" s="8">
        <v>-1.2450000000000001</v>
      </c>
      <c r="ACK106" s="8">
        <v>9</v>
      </c>
      <c r="ACL106" s="8">
        <v>0</v>
      </c>
      <c r="ACM106" s="8">
        <v>4</v>
      </c>
      <c r="ACN106" s="8">
        <v>-5</v>
      </c>
      <c r="ACO106" s="8">
        <v>14</v>
      </c>
      <c r="ACP106" s="8">
        <v>-20</v>
      </c>
      <c r="ACQ106" s="8">
        <v>7</v>
      </c>
      <c r="ACR106" s="8">
        <v>20</v>
      </c>
      <c r="ACS106" s="8">
        <v>3</v>
      </c>
      <c r="ACT106" s="8">
        <v>-3</v>
      </c>
      <c r="ACU106" s="8">
        <v>20</v>
      </c>
      <c r="ACV106" s="237" t="s">
        <v>5</v>
      </c>
      <c r="ACW106" s="237" t="s">
        <v>5</v>
      </c>
      <c r="ACX106" s="237" t="s">
        <v>5</v>
      </c>
      <c r="ACY106" s="237" t="s">
        <v>5</v>
      </c>
      <c r="ACZ106" s="237" t="s">
        <v>5</v>
      </c>
      <c r="ADA106" s="237" t="s">
        <v>5</v>
      </c>
      <c r="ADB106" s="237" t="s">
        <v>5</v>
      </c>
      <c r="ADC106" s="237" t="s">
        <v>5</v>
      </c>
      <c r="ADD106" s="237" t="s">
        <v>5</v>
      </c>
      <c r="ADE106" s="237" t="s">
        <v>5</v>
      </c>
      <c r="ADF106" s="237" t="s">
        <v>5</v>
      </c>
      <c r="ADG106" s="237" t="s">
        <v>5</v>
      </c>
      <c r="ADH106" s="237" t="s">
        <v>5</v>
      </c>
      <c r="ADI106" s="237" t="s">
        <v>5</v>
      </c>
      <c r="ADJ106" s="127" t="s">
        <v>158</v>
      </c>
      <c r="ADK106" s="128">
        <v>0.88607594936708856</v>
      </c>
      <c r="ADL106" s="128">
        <v>0.94594594594594594</v>
      </c>
      <c r="ADM106" s="128">
        <v>0.83333333333333326</v>
      </c>
      <c r="ADN106" s="128">
        <v>0.90259740259740251</v>
      </c>
      <c r="ADO106" s="128">
        <v>0.98550724637681175</v>
      </c>
      <c r="ADP106" s="128">
        <v>0.91216216216216228</v>
      </c>
      <c r="ADQ106" s="128">
        <v>0.94285714285714295</v>
      </c>
      <c r="ADR106" s="128">
        <v>0.9850746268656716</v>
      </c>
      <c r="ADS106" s="128">
        <v>0.9850746268656716</v>
      </c>
      <c r="ADT106" s="128">
        <v>1.1578947368421053</v>
      </c>
      <c r="ADU106" s="128">
        <v>0.9850746268656716</v>
      </c>
      <c r="ADV106" s="128">
        <v>1</v>
      </c>
      <c r="ADW106" s="128">
        <v>0.9850746268656716</v>
      </c>
      <c r="ADX106" s="128">
        <v>0.7415730337078652</v>
      </c>
      <c r="ADY106" s="128" t="s">
        <v>158</v>
      </c>
      <c r="ADZ106" s="128" t="s">
        <v>158</v>
      </c>
      <c r="AEA106" s="128" t="s">
        <v>158</v>
      </c>
      <c r="AEB106" s="128" t="s">
        <v>158</v>
      </c>
      <c r="AEC106" s="128" t="s">
        <v>158</v>
      </c>
      <c r="AED106" s="128" t="s">
        <v>158</v>
      </c>
      <c r="AEE106" s="128" t="s">
        <v>158</v>
      </c>
      <c r="AEF106" s="128" t="s">
        <v>158</v>
      </c>
      <c r="AEG106" s="128" t="s">
        <v>158</v>
      </c>
      <c r="AEH106" s="128" t="s">
        <v>158</v>
      </c>
      <c r="AEI106" s="128" t="s">
        <v>158</v>
      </c>
      <c r="AEJ106" s="128" t="s">
        <v>158</v>
      </c>
      <c r="AEK106" s="127" t="s">
        <v>158</v>
      </c>
      <c r="AEL106" s="128">
        <v>0.41993904110693608</v>
      </c>
      <c r="AEM106" s="128">
        <v>0.35522388059701487</v>
      </c>
      <c r="AEN106" s="128">
        <v>0.3725806451612903</v>
      </c>
      <c r="AEO106" s="128">
        <v>0.35835937499999998</v>
      </c>
      <c r="AEP106" s="128">
        <v>0.44000000000000006</v>
      </c>
      <c r="AEQ106" s="128">
        <v>0.35927419354838708</v>
      </c>
      <c r="AER106" s="128">
        <v>0.34677966101694913</v>
      </c>
      <c r="AES106" s="128">
        <v>0.40723404255319151</v>
      </c>
      <c r="AET106" s="128">
        <v>0.38280000000000003</v>
      </c>
      <c r="AEU106" s="128">
        <v>0.56294117647058828</v>
      </c>
      <c r="AEV106" s="128">
        <v>0.51729729729729723</v>
      </c>
      <c r="AEW106" s="128">
        <v>0.45571428571428574</v>
      </c>
      <c r="AEX106" s="128" t="s">
        <v>158</v>
      </c>
      <c r="AEY106" s="128" t="s">
        <v>158</v>
      </c>
      <c r="AEZ106" s="128" t="s">
        <v>158</v>
      </c>
      <c r="AFA106" s="128" t="s">
        <v>158</v>
      </c>
      <c r="AFB106" s="128" t="s">
        <v>158</v>
      </c>
      <c r="AFC106" s="128" t="s">
        <v>158</v>
      </c>
      <c r="AFD106" s="128" t="s">
        <v>158</v>
      </c>
      <c r="AFE106" s="128" t="s">
        <v>158</v>
      </c>
      <c r="AFF106" s="128" t="s">
        <v>158</v>
      </c>
      <c r="AFG106" s="128" t="s">
        <v>158</v>
      </c>
      <c r="AFH106" s="128" t="s">
        <v>158</v>
      </c>
      <c r="AFI106" s="128" t="s">
        <v>158</v>
      </c>
      <c r="AFJ106" s="128" t="s">
        <v>158</v>
      </c>
      <c r="AFK106" s="128" t="s">
        <v>158</v>
      </c>
      <c r="AFL106" s="134" t="s">
        <v>158</v>
      </c>
      <c r="AFM106" s="135" t="s">
        <v>1282</v>
      </c>
      <c r="AFN106" s="135">
        <v>2.6444444444444444</v>
      </c>
      <c r="AFO106" s="135" t="s">
        <v>1307</v>
      </c>
      <c r="AFP106" s="135">
        <v>5.7337499999999997</v>
      </c>
      <c r="AFQ106" s="135" t="s">
        <v>1282</v>
      </c>
      <c r="AFR106" s="135">
        <v>1.5910714285714287</v>
      </c>
      <c r="AFS106" s="135" t="s">
        <v>1282</v>
      </c>
      <c r="AFT106" s="135">
        <v>2.7342857142857144</v>
      </c>
      <c r="AFU106" s="135">
        <v>0.95699999999999996</v>
      </c>
      <c r="AFV106" s="135">
        <v>6.3800000000000008</v>
      </c>
      <c r="AFW106" s="135" t="s">
        <v>1282</v>
      </c>
      <c r="AFX106" s="135">
        <v>0.95699999999999996</v>
      </c>
      <c r="AFY106" s="135" t="s">
        <v>158</v>
      </c>
      <c r="AFZ106" s="135" t="s">
        <v>158</v>
      </c>
      <c r="AGA106" s="135" t="s">
        <v>158</v>
      </c>
      <c r="AGB106" s="135" t="s">
        <v>158</v>
      </c>
      <c r="AGC106" s="135" t="s">
        <v>158</v>
      </c>
      <c r="AGD106" s="135" t="s">
        <v>158</v>
      </c>
      <c r="AGE106" s="135" t="s">
        <v>158</v>
      </c>
      <c r="AGF106" s="135" t="s">
        <v>158</v>
      </c>
      <c r="AGG106" s="135" t="s">
        <v>158</v>
      </c>
      <c r="AGH106" s="135" t="s">
        <v>158</v>
      </c>
      <c r="AGI106" s="135" t="s">
        <v>158</v>
      </c>
      <c r="AGJ106" s="135" t="s">
        <v>158</v>
      </c>
      <c r="AGK106" s="135" t="s">
        <v>158</v>
      </c>
      <c r="AGL106" s="135" t="s">
        <v>158</v>
      </c>
    </row>
    <row r="107" spans="1:870" x14ac:dyDescent="0.2">
      <c r="A107" s="7">
        <v>105</v>
      </c>
      <c r="B107" s="1" t="s">
        <v>419</v>
      </c>
      <c r="C107" s="1" t="s">
        <v>420</v>
      </c>
      <c r="D107" s="94">
        <v>0.05</v>
      </c>
      <c r="E107" s="95">
        <v>5.0999999999999997E-2</v>
      </c>
      <c r="F107" s="57">
        <v>0.61199999999999999</v>
      </c>
      <c r="G107" s="58" t="s">
        <v>159</v>
      </c>
      <c r="H107" s="58">
        <v>0.61199999999999999</v>
      </c>
      <c r="I107" s="226" t="s">
        <v>5</v>
      </c>
      <c r="J107" s="58" t="s">
        <v>159</v>
      </c>
      <c r="K107" s="58" t="s">
        <v>1280</v>
      </c>
      <c r="L107" s="226" t="s">
        <v>5</v>
      </c>
      <c r="M107" s="150">
        <v>0.6120000000000001</v>
      </c>
      <c r="N107" s="123">
        <v>0.6120000000000001</v>
      </c>
      <c r="O107" s="123">
        <v>0.6100000000000001</v>
      </c>
      <c r="P107" s="123">
        <v>0.59799999999999998</v>
      </c>
      <c r="Q107" s="123">
        <v>0.58599999999999997</v>
      </c>
      <c r="R107" s="123">
        <v>0.57359999999999989</v>
      </c>
      <c r="S107" s="123">
        <v>0.55979999999999996</v>
      </c>
      <c r="T107" s="124">
        <v>0.54900000000000004</v>
      </c>
      <c r="U107" s="124">
        <v>0.53999999999999992</v>
      </c>
      <c r="V107" s="124">
        <v>0.53999999999999992</v>
      </c>
      <c r="W107" s="123">
        <v>0.53999999999999992</v>
      </c>
      <c r="X107" s="123">
        <v>0.53999999999999992</v>
      </c>
      <c r="Y107" s="123">
        <v>0.53999999999999992</v>
      </c>
      <c r="Z107" s="123">
        <v>0.65689999999999982</v>
      </c>
      <c r="AA107" s="123">
        <v>0.79459999999999986</v>
      </c>
      <c r="AB107" s="123">
        <v>1.0656000000000001</v>
      </c>
      <c r="AC107" s="123">
        <v>1.0656000000000001</v>
      </c>
      <c r="AD107" s="123">
        <v>1.0588</v>
      </c>
      <c r="AE107" s="123">
        <v>1.0248000000000002</v>
      </c>
      <c r="AF107" s="123">
        <v>0.1331</v>
      </c>
      <c r="AG107" s="123" t="s">
        <v>1299</v>
      </c>
      <c r="AH107" s="124" t="s">
        <v>5</v>
      </c>
      <c r="AI107" s="124" t="s">
        <v>5</v>
      </c>
      <c r="AJ107" s="136" t="s">
        <v>5</v>
      </c>
      <c r="AK107" s="136" t="s">
        <v>5</v>
      </c>
      <c r="AL107" s="136" t="s">
        <v>5</v>
      </c>
      <c r="AM107" s="136" t="s">
        <v>5</v>
      </c>
      <c r="AN107" s="136" t="s">
        <v>5</v>
      </c>
      <c r="AO107" s="136" t="s">
        <v>5</v>
      </c>
      <c r="AP107" s="136" t="s">
        <v>5</v>
      </c>
      <c r="AQ107" s="136" t="s">
        <v>5</v>
      </c>
      <c r="AR107" s="136" t="s">
        <v>5</v>
      </c>
      <c r="AS107" s="136" t="s">
        <v>5</v>
      </c>
      <c r="AT107" s="136" t="s">
        <v>5</v>
      </c>
      <c r="AU107" s="136" t="s">
        <v>5</v>
      </c>
      <c r="AV107" s="136" t="s">
        <v>5</v>
      </c>
      <c r="AW107" s="136" t="s">
        <v>5</v>
      </c>
      <c r="AX107" s="136" t="s">
        <v>5</v>
      </c>
      <c r="AY107" s="136" t="s">
        <v>5</v>
      </c>
      <c r="AZ107" s="136" t="s">
        <v>5</v>
      </c>
      <c r="BA107" s="136" t="s">
        <v>5</v>
      </c>
      <c r="BB107" s="136" t="s">
        <v>5</v>
      </c>
      <c r="BC107" s="136" t="s">
        <v>5</v>
      </c>
      <c r="BD107" s="136" t="s">
        <v>5</v>
      </c>
      <c r="BE107" s="136" t="s">
        <v>5</v>
      </c>
      <c r="BF107" s="136" t="s">
        <v>5</v>
      </c>
      <c r="BG107" s="136" t="s">
        <v>5</v>
      </c>
      <c r="BH107" s="136" t="s">
        <v>5</v>
      </c>
      <c r="BI107" s="136" t="s">
        <v>5</v>
      </c>
      <c r="BJ107" s="136" t="s">
        <v>5</v>
      </c>
      <c r="BK107" s="136" t="s">
        <v>5</v>
      </c>
      <c r="BL107" s="136" t="s">
        <v>5</v>
      </c>
      <c r="BM107" s="126">
        <v>0</v>
      </c>
      <c r="BN107" s="125">
        <v>3.2786885245901232E-3</v>
      </c>
      <c r="BO107" s="125">
        <v>2.0066889632107232E-2</v>
      </c>
      <c r="BP107" s="125">
        <v>2.0477815699658786E-2</v>
      </c>
      <c r="BQ107" s="125">
        <v>2.1617852161785356E-2</v>
      </c>
      <c r="BR107" s="125">
        <v>2.4651661307609762E-2</v>
      </c>
      <c r="BS107" s="125">
        <v>1.9672131147540739E-2</v>
      </c>
      <c r="BT107" s="125">
        <v>1.6666666666666829E-2</v>
      </c>
      <c r="BU107" s="125">
        <v>0</v>
      </c>
      <c r="BV107" s="125">
        <v>0</v>
      </c>
      <c r="BW107" s="125">
        <v>0</v>
      </c>
      <c r="BX107" s="125">
        <v>0</v>
      </c>
      <c r="BY107" s="125">
        <v>-0.17795707109149017</v>
      </c>
      <c r="BZ107" s="125">
        <v>-0.17329473949156815</v>
      </c>
      <c r="CA107" s="125">
        <v>-0.25431681681681706</v>
      </c>
      <c r="CB107" s="125">
        <v>0</v>
      </c>
      <c r="CC107" s="125">
        <v>6.4223649414432149E-3</v>
      </c>
      <c r="CD107" s="125">
        <v>3.3177205308352553E-2</v>
      </c>
      <c r="CE107" s="125">
        <v>6.6994740796393701</v>
      </c>
      <c r="CF107" s="125" t="s">
        <v>158</v>
      </c>
      <c r="CG107" s="125" t="s">
        <v>158</v>
      </c>
      <c r="CH107" s="125" t="s">
        <v>158</v>
      </c>
      <c r="CI107" s="125" t="s">
        <v>158</v>
      </c>
      <c r="CJ107" s="125" t="s">
        <v>158</v>
      </c>
      <c r="CK107" s="125" t="s">
        <v>158</v>
      </c>
      <c r="CL107" s="125" t="s">
        <v>158</v>
      </c>
      <c r="CM107" s="125" t="s">
        <v>158</v>
      </c>
      <c r="CN107" s="125" t="s">
        <v>158</v>
      </c>
      <c r="CO107" s="125" t="s">
        <v>158</v>
      </c>
      <c r="CP107" s="125" t="s">
        <v>158</v>
      </c>
      <c r="CQ107" s="125" t="s">
        <v>158</v>
      </c>
      <c r="CR107" s="125" t="s">
        <v>158</v>
      </c>
      <c r="CS107" s="125" t="s">
        <v>158</v>
      </c>
      <c r="CT107" s="125" t="s">
        <v>158</v>
      </c>
      <c r="CU107" s="125" t="s">
        <v>158</v>
      </c>
      <c r="CV107" s="125" t="s">
        <v>158</v>
      </c>
      <c r="CW107" s="125" t="s">
        <v>158</v>
      </c>
      <c r="CX107" s="125" t="s">
        <v>158</v>
      </c>
      <c r="CY107" s="125" t="s">
        <v>158</v>
      </c>
      <c r="CZ107" s="125" t="s">
        <v>158</v>
      </c>
      <c r="DA107" s="125" t="s">
        <v>158</v>
      </c>
      <c r="DB107" s="125" t="s">
        <v>158</v>
      </c>
      <c r="DC107" s="125" t="s">
        <v>158</v>
      </c>
      <c r="DD107" s="125" t="s">
        <v>158</v>
      </c>
      <c r="DE107" s="125" t="s">
        <v>158</v>
      </c>
      <c r="DF107" s="125" t="s">
        <v>158</v>
      </c>
      <c r="DG107" s="125" t="s">
        <v>158</v>
      </c>
      <c r="DH107" s="125" t="s">
        <v>158</v>
      </c>
      <c r="DI107" s="125" t="s">
        <v>158</v>
      </c>
      <c r="DJ107" s="125" t="s">
        <v>158</v>
      </c>
      <c r="DK107" s="125" t="s">
        <v>158</v>
      </c>
      <c r="DL107" s="127">
        <v>4.8048615221367871E-2</v>
      </c>
      <c r="DM107" s="128">
        <v>4.4476744186046517E-2</v>
      </c>
      <c r="DN107" s="128">
        <v>4.1723666210670321E-2</v>
      </c>
      <c r="DO107" s="128">
        <v>3.7872070930968969E-2</v>
      </c>
      <c r="DP107" s="128">
        <v>3.5579842137219188E-2</v>
      </c>
      <c r="DQ107" s="128">
        <v>3.4763636363636358E-2</v>
      </c>
      <c r="DR107" s="128">
        <v>3.4684014869888473E-2</v>
      </c>
      <c r="DS107" s="128">
        <v>4.2690513219284611E-2</v>
      </c>
      <c r="DT107" s="128">
        <v>4.5454545454545442E-2</v>
      </c>
      <c r="DU107" s="128">
        <v>4.7493403693931395E-2</v>
      </c>
      <c r="DV107" s="128">
        <v>5.0895381715362863E-2</v>
      </c>
      <c r="DW107" s="128">
        <v>5.9340659340659338E-2</v>
      </c>
      <c r="DX107" s="128">
        <v>5.7630736392742792E-2</v>
      </c>
      <c r="DY107" s="128">
        <v>9.5479651162790669E-2</v>
      </c>
      <c r="DZ107" s="128">
        <v>7.1521152115211512E-2</v>
      </c>
      <c r="EA107" s="128">
        <v>6.1347150259067361E-2</v>
      </c>
      <c r="EB107" s="128">
        <v>6.8395378690629019E-2</v>
      </c>
      <c r="EC107" s="128">
        <v>6.6717076244486459E-2</v>
      </c>
      <c r="ED107" s="128">
        <v>7.4314720812182752E-2</v>
      </c>
      <c r="EE107" s="128" t="s">
        <v>158</v>
      </c>
      <c r="EF107" s="128" t="s">
        <v>158</v>
      </c>
      <c r="EG107" s="128" t="s">
        <v>158</v>
      </c>
      <c r="EH107" s="128" t="s">
        <v>158</v>
      </c>
      <c r="EI107" s="128" t="s">
        <v>158</v>
      </c>
      <c r="EJ107" s="128" t="s">
        <v>158</v>
      </c>
      <c r="EK107" s="128" t="s">
        <v>158</v>
      </c>
      <c r="EL107" s="128" t="s">
        <v>158</v>
      </c>
      <c r="EM107" s="127">
        <v>5.6381210685160742E-2</v>
      </c>
      <c r="EN107" s="128">
        <v>5.031707764471588E-2</v>
      </c>
      <c r="EO107" s="128">
        <v>5.7169634489222125E-2</v>
      </c>
      <c r="EP107" s="128">
        <v>4.0405405405405402E-2</v>
      </c>
      <c r="EQ107" s="128">
        <v>3.8962765957446806E-2</v>
      </c>
      <c r="ER107" s="128">
        <v>3.7295188556566959E-2</v>
      </c>
      <c r="ES107" s="128">
        <v>3.9174247725682294E-2</v>
      </c>
      <c r="ET107" s="128">
        <v>4.6446700507614215E-2</v>
      </c>
      <c r="EU107" s="128">
        <v>5.1136363636363626E-2</v>
      </c>
      <c r="EV107" s="128">
        <v>5.3412462908011868E-2</v>
      </c>
      <c r="EW107" s="128">
        <v>5.7692307692307689E-2</v>
      </c>
      <c r="EX107" s="128">
        <v>6.8789808917197451E-2</v>
      </c>
      <c r="EY107" s="128">
        <v>7.06806282722513E-2</v>
      </c>
      <c r="EZ107" s="128">
        <v>0.12255597014925369</v>
      </c>
      <c r="FA107" s="128">
        <v>0.10239690721649483</v>
      </c>
      <c r="FB107" s="128">
        <v>7.7498181818181827E-2</v>
      </c>
      <c r="FC107" s="128">
        <v>7.7105643994211298E-2</v>
      </c>
      <c r="FD107" s="128">
        <v>7.4041958041958039E-2</v>
      </c>
      <c r="FE107" s="128">
        <v>8.4276315789473699E-2</v>
      </c>
      <c r="FF107" s="128" t="s">
        <v>158</v>
      </c>
      <c r="FG107" s="128" t="s">
        <v>158</v>
      </c>
      <c r="FH107" s="128" t="s">
        <v>158</v>
      </c>
      <c r="FI107" s="128" t="s">
        <v>158</v>
      </c>
      <c r="FJ107" s="128" t="s">
        <v>158</v>
      </c>
      <c r="FK107" s="128" t="s">
        <v>158</v>
      </c>
      <c r="FL107" s="128" t="s">
        <v>158</v>
      </c>
      <c r="FM107" s="128" t="s">
        <v>158</v>
      </c>
      <c r="FN107" s="127">
        <v>8.1242208953096307E-2</v>
      </c>
      <c r="FO107" s="128">
        <v>5.8564593301435423E-2</v>
      </c>
      <c r="FP107" s="128">
        <v>9.760000000000002E-2</v>
      </c>
      <c r="FQ107" s="128">
        <v>4.4560357675111774E-2</v>
      </c>
      <c r="FR107" s="128">
        <v>4.3633655994043188E-2</v>
      </c>
      <c r="FS107" s="128">
        <v>4.0224403927068719E-2</v>
      </c>
      <c r="FT107" s="128">
        <v>4.9105263157894735E-2</v>
      </c>
      <c r="FU107" s="128">
        <v>5.2788461538461541E-2</v>
      </c>
      <c r="FV107" s="128">
        <v>5.6722689075630245E-2</v>
      </c>
      <c r="FW107" s="128">
        <v>6.2140391254315301E-2</v>
      </c>
      <c r="FX107" s="128">
        <v>6.7247820672478198E-2</v>
      </c>
      <c r="FY107" s="128">
        <v>8.6261980830670923E-2</v>
      </c>
      <c r="FZ107" s="128">
        <v>9.0301003344481587E-2</v>
      </c>
      <c r="GA107" s="128">
        <v>0.18661931818181812</v>
      </c>
      <c r="GB107" s="128">
        <v>0.27494809688581306</v>
      </c>
      <c r="GC107" s="128">
        <v>0.11507559395248382</v>
      </c>
      <c r="GD107" s="128">
        <v>9.5398388540734125E-2</v>
      </c>
      <c r="GE107" s="128">
        <v>8.3832145684877263E-2</v>
      </c>
      <c r="GF107" s="128">
        <v>9.6406396989651935E-2</v>
      </c>
      <c r="GG107" s="128" t="s">
        <v>158</v>
      </c>
      <c r="GH107" s="128" t="s">
        <v>158</v>
      </c>
      <c r="GI107" s="128" t="s">
        <v>158</v>
      </c>
      <c r="GJ107" s="128" t="s">
        <v>158</v>
      </c>
      <c r="GK107" s="128" t="s">
        <v>158</v>
      </c>
      <c r="GL107" s="128" t="s">
        <v>158</v>
      </c>
      <c r="GM107" s="128" t="s">
        <v>158</v>
      </c>
      <c r="GN107" s="128" t="s">
        <v>158</v>
      </c>
      <c r="GO107" s="109" t="s">
        <v>158</v>
      </c>
      <c r="GP107" s="129">
        <v>0.05</v>
      </c>
      <c r="GQ107" s="129">
        <v>7.0000000000000007E-2</v>
      </c>
      <c r="GR107" s="138">
        <v>0.01</v>
      </c>
      <c r="GS107" s="129">
        <v>0.09</v>
      </c>
      <c r="GT107" s="129">
        <v>0.06</v>
      </c>
      <c r="GU107" s="129">
        <v>0.03</v>
      </c>
      <c r="GV107" s="129">
        <v>1.99</v>
      </c>
      <c r="GW107" s="129">
        <v>-0.05</v>
      </c>
      <c r="GX107" s="129">
        <v>0.14000000000000001</v>
      </c>
      <c r="GY107" s="129">
        <v>-0.8</v>
      </c>
      <c r="GZ107" s="129">
        <v>-0.43</v>
      </c>
      <c r="HA107" s="129">
        <v>-0.43</v>
      </c>
      <c r="HB107" s="129">
        <v>-0.68</v>
      </c>
      <c r="HC107" s="129">
        <v>-1.03</v>
      </c>
      <c r="HD107" s="129">
        <v>-0.76</v>
      </c>
      <c r="HE107" s="129">
        <v>-0.24</v>
      </c>
      <c r="HF107" s="231" t="s">
        <v>158</v>
      </c>
      <c r="HG107" s="231" t="s">
        <v>158</v>
      </c>
      <c r="HH107" s="231" t="s">
        <v>158</v>
      </c>
      <c r="HI107" s="231" t="s">
        <v>158</v>
      </c>
      <c r="HJ107" s="231" t="s">
        <v>158</v>
      </c>
      <c r="HK107" s="231" t="s">
        <v>158</v>
      </c>
      <c r="HL107" s="231" t="s">
        <v>158</v>
      </c>
      <c r="HM107" s="231" t="s">
        <v>158</v>
      </c>
      <c r="HN107" s="231" t="s">
        <v>158</v>
      </c>
      <c r="HO107" s="231" t="s">
        <v>158</v>
      </c>
      <c r="HP107" s="232" t="s">
        <v>158</v>
      </c>
      <c r="HQ107" s="131">
        <v>208.99999999999997</v>
      </c>
      <c r="HR107" s="131">
        <v>89.285714285714278</v>
      </c>
      <c r="HS107" s="131">
        <v>1342</v>
      </c>
      <c r="HT107" s="131">
        <v>149.22222222222223</v>
      </c>
      <c r="HU107" s="131">
        <v>237.66666666666669</v>
      </c>
      <c r="HV107" s="131">
        <v>380</v>
      </c>
      <c r="HW107" s="131">
        <v>5.2261306532663321</v>
      </c>
      <c r="HX107" s="131" t="s">
        <v>1288</v>
      </c>
      <c r="HY107" s="131">
        <v>62.071428571428562</v>
      </c>
      <c r="HZ107" s="131" t="s">
        <v>1288</v>
      </c>
      <c r="IA107" s="131" t="s">
        <v>1288</v>
      </c>
      <c r="IB107" s="131" t="s">
        <v>1288</v>
      </c>
      <c r="IC107" s="131" t="s">
        <v>1288</v>
      </c>
      <c r="ID107" s="131" t="s">
        <v>1288</v>
      </c>
      <c r="IE107" s="131" t="s">
        <v>1288</v>
      </c>
      <c r="IF107" s="131" t="s">
        <v>1288</v>
      </c>
      <c r="IG107" s="131" t="s">
        <v>158</v>
      </c>
      <c r="IH107" s="131" t="s">
        <v>158</v>
      </c>
      <c r="II107" s="131" t="s">
        <v>158</v>
      </c>
      <c r="IJ107" s="131" t="s">
        <v>158</v>
      </c>
      <c r="IK107" s="131" t="s">
        <v>158</v>
      </c>
      <c r="IL107" s="131" t="s">
        <v>158</v>
      </c>
      <c r="IM107" s="131" t="s">
        <v>158</v>
      </c>
      <c r="IN107" s="131" t="s">
        <v>158</v>
      </c>
      <c r="IO107" s="131" t="s">
        <v>158</v>
      </c>
      <c r="IP107" s="131" t="s">
        <v>158</v>
      </c>
      <c r="IQ107" s="130" t="s">
        <v>158</v>
      </c>
      <c r="IR107" s="131">
        <v>243.257370517928</v>
      </c>
      <c r="IS107" s="131">
        <v>152.42857142857142</v>
      </c>
      <c r="IT107" s="131">
        <v>1480</v>
      </c>
      <c r="IU107" s="131">
        <v>167.11111111111111</v>
      </c>
      <c r="IV107" s="131">
        <v>256.33333333333337</v>
      </c>
      <c r="IW107" s="131">
        <v>476.33333333333331</v>
      </c>
      <c r="IX107" s="131">
        <v>5.9396984924623117</v>
      </c>
      <c r="IY107" s="131" t="s">
        <v>1288</v>
      </c>
      <c r="IZ107" s="131">
        <v>72.214285714285708</v>
      </c>
      <c r="JA107" s="131" t="s">
        <v>1288</v>
      </c>
      <c r="JB107" s="131" t="s">
        <v>1288</v>
      </c>
      <c r="JC107" s="131" t="s">
        <v>1288</v>
      </c>
      <c r="JD107" s="131" t="s">
        <v>1288</v>
      </c>
      <c r="JE107" s="131" t="s">
        <v>1288</v>
      </c>
      <c r="JF107" s="131" t="s">
        <v>1288</v>
      </c>
      <c r="JG107" s="131" t="s">
        <v>1288</v>
      </c>
      <c r="JH107" s="131" t="s">
        <v>158</v>
      </c>
      <c r="JI107" s="131" t="s">
        <v>158</v>
      </c>
      <c r="JJ107" s="131" t="s">
        <v>158</v>
      </c>
      <c r="JK107" s="131" t="s">
        <v>158</v>
      </c>
      <c r="JL107" s="131" t="s">
        <v>158</v>
      </c>
      <c r="JM107" s="131" t="s">
        <v>158</v>
      </c>
      <c r="JN107" s="131" t="s">
        <v>158</v>
      </c>
      <c r="JO107" s="131" t="s">
        <v>158</v>
      </c>
      <c r="JP107" s="131" t="s">
        <v>158</v>
      </c>
      <c r="JQ107" s="131" t="s">
        <v>158</v>
      </c>
      <c r="JR107" s="130" t="s">
        <v>158</v>
      </c>
      <c r="JS107" s="131">
        <v>275.2</v>
      </c>
      <c r="JT107" s="131">
        <v>208.85714285714283</v>
      </c>
      <c r="JU107" s="131">
        <v>1578.9999999999998</v>
      </c>
      <c r="JV107" s="131">
        <v>183</v>
      </c>
      <c r="JW107" s="131">
        <v>275</v>
      </c>
      <c r="JX107" s="131">
        <v>538</v>
      </c>
      <c r="JY107" s="131">
        <v>6.4623115577889445</v>
      </c>
      <c r="JZ107" s="131" t="s">
        <v>1288</v>
      </c>
      <c r="KA107" s="131">
        <v>81.214285714285694</v>
      </c>
      <c r="KB107" s="131" t="s">
        <v>1288</v>
      </c>
      <c r="KC107" s="131" t="s">
        <v>1288</v>
      </c>
      <c r="KD107" s="131" t="s">
        <v>1288</v>
      </c>
      <c r="KE107" s="131" t="s">
        <v>1288</v>
      </c>
      <c r="KF107" s="131" t="s">
        <v>1288</v>
      </c>
      <c r="KG107" s="131" t="s">
        <v>1288</v>
      </c>
      <c r="KH107" s="131" t="s">
        <v>1288</v>
      </c>
      <c r="KI107" s="131" t="s">
        <v>158</v>
      </c>
      <c r="KJ107" s="131" t="s">
        <v>158</v>
      </c>
      <c r="KK107" s="131" t="s">
        <v>158</v>
      </c>
      <c r="KL107" s="131" t="s">
        <v>158</v>
      </c>
      <c r="KM107" s="131" t="s">
        <v>158</v>
      </c>
      <c r="KN107" s="131" t="s">
        <v>158</v>
      </c>
      <c r="KO107" s="131" t="s">
        <v>158</v>
      </c>
      <c r="KP107" s="131" t="s">
        <v>158</v>
      </c>
      <c r="KQ107" s="131" t="s">
        <v>158</v>
      </c>
      <c r="KR107" s="131" t="s">
        <v>158</v>
      </c>
      <c r="KS107" s="116" t="s">
        <v>158</v>
      </c>
      <c r="KT107" s="132">
        <v>3.9078277040176448</v>
      </c>
      <c r="KU107" s="132">
        <v>4.3224299065420562</v>
      </c>
      <c r="KV107" s="132">
        <v>4.276995305164319</v>
      </c>
      <c r="KW107" s="132">
        <v>4.0900473933649293</v>
      </c>
      <c r="KX107" s="132">
        <v>3.8086124401913874</v>
      </c>
      <c r="KY107" s="132">
        <v>3.9842105263157896</v>
      </c>
      <c r="KZ107" s="132">
        <v>3.7637362637362637</v>
      </c>
      <c r="LA107" s="132">
        <v>4.8324022346368718</v>
      </c>
      <c r="LB107" s="132">
        <v>4.8474576271186445</v>
      </c>
      <c r="LC107" s="132">
        <v>5.04</v>
      </c>
      <c r="LD107" s="132">
        <v>5.129251700680272</v>
      </c>
      <c r="LE107" s="132">
        <v>4.8758620689655174</v>
      </c>
      <c r="LF107" s="132" t="s">
        <v>158</v>
      </c>
      <c r="LG107" s="132" t="s">
        <v>158</v>
      </c>
      <c r="LH107" s="132" t="s">
        <v>158</v>
      </c>
      <c r="LI107" s="132" t="s">
        <v>158</v>
      </c>
      <c r="LJ107" s="132" t="s">
        <v>158</v>
      </c>
      <c r="LK107" s="132" t="s">
        <v>158</v>
      </c>
      <c r="LL107" s="132" t="s">
        <v>158</v>
      </c>
      <c r="LM107" s="132" t="s">
        <v>158</v>
      </c>
      <c r="LN107" s="132" t="s">
        <v>158</v>
      </c>
      <c r="LO107" s="132" t="s">
        <v>158</v>
      </c>
      <c r="LP107" s="132" t="s">
        <v>158</v>
      </c>
      <c r="LQ107" s="132" t="s">
        <v>158</v>
      </c>
      <c r="LR107" s="132" t="s">
        <v>158</v>
      </c>
      <c r="LS107" s="132" t="s">
        <v>158</v>
      </c>
      <c r="LT107" s="130" t="s">
        <v>158</v>
      </c>
      <c r="LU107" s="131">
        <v>2.6741199437366019</v>
      </c>
      <c r="LV107" s="131">
        <v>1.4459459459459458</v>
      </c>
      <c r="LW107" s="131">
        <v>3.1377167947310651</v>
      </c>
      <c r="LX107" s="131">
        <v>3.2835805330243333</v>
      </c>
      <c r="LY107" s="131">
        <v>3.744145728643216</v>
      </c>
      <c r="LZ107" s="131">
        <v>2.8612945838837516</v>
      </c>
      <c r="MA107" s="131">
        <v>2.7632116788321168</v>
      </c>
      <c r="MB107" s="131">
        <v>1.9700346820809247</v>
      </c>
      <c r="MC107" s="131">
        <v>1.7926923076923074</v>
      </c>
      <c r="MD107" s="131">
        <v>1.5932539682539681</v>
      </c>
      <c r="ME107" s="131">
        <v>1.2204509283819629</v>
      </c>
      <c r="MF107" s="131">
        <v>1.2264497878359264</v>
      </c>
      <c r="MG107" s="131" t="s">
        <v>158</v>
      </c>
      <c r="MH107" s="131" t="s">
        <v>158</v>
      </c>
      <c r="MI107" s="131" t="s">
        <v>158</v>
      </c>
      <c r="MJ107" s="131" t="s">
        <v>158</v>
      </c>
      <c r="MK107" s="131" t="s">
        <v>158</v>
      </c>
      <c r="ML107" s="131" t="s">
        <v>158</v>
      </c>
      <c r="MM107" s="131" t="s">
        <v>158</v>
      </c>
      <c r="MN107" s="131" t="s">
        <v>158</v>
      </c>
      <c r="MO107" s="131" t="s">
        <v>158</v>
      </c>
      <c r="MP107" s="131" t="s">
        <v>158</v>
      </c>
      <c r="MQ107" s="131" t="s">
        <v>158</v>
      </c>
      <c r="MR107" s="131" t="s">
        <v>158</v>
      </c>
      <c r="MS107" s="131" t="s">
        <v>158</v>
      </c>
      <c r="MT107" s="131" t="s">
        <v>158</v>
      </c>
      <c r="MU107" s="130" t="s">
        <v>158</v>
      </c>
      <c r="MV107" s="131">
        <v>3.1124372534110787</v>
      </c>
      <c r="MW107" s="131">
        <v>2.4685189189189187</v>
      </c>
      <c r="MX107" s="131">
        <v>3.460373216245884</v>
      </c>
      <c r="MY107" s="131">
        <v>3.6772190034762451</v>
      </c>
      <c r="MZ107" s="131">
        <v>4.0382160804020106</v>
      </c>
      <c r="NA107" s="131">
        <v>3.5866578599735797</v>
      </c>
      <c r="NB107" s="131">
        <v>3.1404963503649634</v>
      </c>
      <c r="NC107" s="131">
        <v>2.1852485549132949</v>
      </c>
      <c r="ND107" s="131">
        <v>2.0856293706293703</v>
      </c>
      <c r="NE107" s="131">
        <v>1.857142857142857</v>
      </c>
      <c r="NF107" s="131">
        <v>1.5304376657824934</v>
      </c>
      <c r="NG107" s="131">
        <v>1.5669024045261668</v>
      </c>
      <c r="NH107" s="131" t="s">
        <v>158</v>
      </c>
      <c r="NI107" s="131" t="s">
        <v>158</v>
      </c>
      <c r="NJ107" s="131" t="s">
        <v>158</v>
      </c>
      <c r="NK107" s="131" t="s">
        <v>158</v>
      </c>
      <c r="NL107" s="131" t="s">
        <v>158</v>
      </c>
      <c r="NM107" s="131" t="s">
        <v>158</v>
      </c>
      <c r="NN107" s="131" t="s">
        <v>158</v>
      </c>
      <c r="NO107" s="131" t="s">
        <v>158</v>
      </c>
      <c r="NP107" s="131" t="s">
        <v>158</v>
      </c>
      <c r="NQ107" s="131" t="s">
        <v>158</v>
      </c>
      <c r="NR107" s="131" t="s">
        <v>158</v>
      </c>
      <c r="NS107" s="131" t="s">
        <v>158</v>
      </c>
      <c r="NT107" s="131" t="s">
        <v>158</v>
      </c>
      <c r="NU107" s="131" t="s">
        <v>158</v>
      </c>
      <c r="NV107" s="130" t="s">
        <v>158</v>
      </c>
      <c r="NW107" s="131">
        <v>3.5211378397909709</v>
      </c>
      <c r="NX107" s="131">
        <v>3.3823567567567565</v>
      </c>
      <c r="NY107" s="131">
        <v>3.6918441273326015</v>
      </c>
      <c r="NZ107" s="131">
        <v>4.0268482039397444</v>
      </c>
      <c r="OA107" s="131">
        <v>4.3322864321608039</v>
      </c>
      <c r="OB107" s="131">
        <v>4.0509907529722593</v>
      </c>
      <c r="OC107" s="131">
        <v>3.416817518248175</v>
      </c>
      <c r="OD107" s="131">
        <v>2.4584046242774567</v>
      </c>
      <c r="OE107" s="131">
        <v>2.3455594405594402</v>
      </c>
      <c r="OF107" s="131">
        <v>2.1051587301587302</v>
      </c>
      <c r="OG107" s="131">
        <v>1.7741379310344827</v>
      </c>
      <c r="OH107" s="131">
        <v>1.9217114568599716</v>
      </c>
      <c r="OI107" s="131" t="s">
        <v>158</v>
      </c>
      <c r="OJ107" s="131" t="s">
        <v>158</v>
      </c>
      <c r="OK107" s="131" t="s">
        <v>158</v>
      </c>
      <c r="OL107" s="131" t="s">
        <v>158</v>
      </c>
      <c r="OM107" s="131" t="s">
        <v>158</v>
      </c>
      <c r="ON107" s="131" t="s">
        <v>158</v>
      </c>
      <c r="OO107" s="131" t="s">
        <v>158</v>
      </c>
      <c r="OP107" s="131" t="s">
        <v>158</v>
      </c>
      <c r="OQ107" s="131" t="s">
        <v>158</v>
      </c>
      <c r="OR107" s="131" t="s">
        <v>158</v>
      </c>
      <c r="OS107" s="131" t="s">
        <v>158</v>
      </c>
      <c r="OT107" s="131" t="s">
        <v>158</v>
      </c>
      <c r="OU107" s="131" t="s">
        <v>158</v>
      </c>
      <c r="OV107" s="131" t="s">
        <v>158</v>
      </c>
      <c r="OW107" s="378" t="s">
        <v>158</v>
      </c>
      <c r="OX107" s="132">
        <v>0.6760498205250185</v>
      </c>
      <c r="OY107" s="132">
        <v>0.86448598130841126</v>
      </c>
      <c r="OZ107" s="132">
        <v>0.92488262910798125</v>
      </c>
      <c r="PA107" s="132">
        <v>1.0379146919431279</v>
      </c>
      <c r="PB107" s="132">
        <v>0.87081339712918659</v>
      </c>
      <c r="PC107" s="132">
        <v>0.83157894736842108</v>
      </c>
      <c r="PD107" s="132">
        <v>0.63736263736263732</v>
      </c>
      <c r="PE107" s="132">
        <v>0.68715083798882681</v>
      </c>
      <c r="PF107" s="132">
        <v>0.74576271186440679</v>
      </c>
      <c r="PG107" s="132">
        <v>0.58857142857142852</v>
      </c>
      <c r="PH107" s="132">
        <v>0.75510204081632648</v>
      </c>
      <c r="PI107" s="132">
        <v>0.66206896551724137</v>
      </c>
      <c r="PJ107" s="132" t="s">
        <v>158</v>
      </c>
      <c r="PK107" s="132" t="s">
        <v>158</v>
      </c>
      <c r="PL107" s="132" t="s">
        <v>158</v>
      </c>
      <c r="PM107" s="132" t="s">
        <v>158</v>
      </c>
      <c r="PN107" s="132" t="s">
        <v>158</v>
      </c>
      <c r="PO107" s="132" t="s">
        <v>158</v>
      </c>
      <c r="PP107" s="132" t="s">
        <v>158</v>
      </c>
      <c r="PQ107" s="132" t="s">
        <v>158</v>
      </c>
      <c r="PR107" s="132" t="s">
        <v>158</v>
      </c>
      <c r="PS107" s="132" t="s">
        <v>158</v>
      </c>
      <c r="PT107" s="132" t="s">
        <v>158</v>
      </c>
      <c r="PU107" s="132" t="s">
        <v>158</v>
      </c>
      <c r="PV107" s="132" t="s">
        <v>158</v>
      </c>
      <c r="PW107" s="132" t="s">
        <v>158</v>
      </c>
      <c r="PX107" s="130" t="s">
        <v>158</v>
      </c>
      <c r="PY107" s="131">
        <v>15.457440683712566</v>
      </c>
      <c r="PZ107" s="131">
        <v>7.2297297297297298</v>
      </c>
      <c r="QA107" s="131">
        <v>14.509949238578679</v>
      </c>
      <c r="QB107" s="131">
        <v>12.939406392694064</v>
      </c>
      <c r="QC107" s="131">
        <v>16.375494505494505</v>
      </c>
      <c r="QD107" s="131">
        <v>13.708860759493671</v>
      </c>
      <c r="QE107" s="131">
        <v>16.317241379310346</v>
      </c>
      <c r="QF107" s="131">
        <v>13.85430894308943</v>
      </c>
      <c r="QG107" s="131">
        <v>11.6525</v>
      </c>
      <c r="QH107" s="131">
        <v>13.643203883495145</v>
      </c>
      <c r="QI107" s="131">
        <v>8.2902702702702697</v>
      </c>
      <c r="QJ107" s="131">
        <v>9.0322916666666675</v>
      </c>
      <c r="QK107" s="131" t="s">
        <v>158</v>
      </c>
      <c r="QL107" s="131" t="s">
        <v>158</v>
      </c>
      <c r="QM107" s="131" t="s">
        <v>158</v>
      </c>
      <c r="QN107" s="131" t="s">
        <v>158</v>
      </c>
      <c r="QO107" s="131" t="s">
        <v>158</v>
      </c>
      <c r="QP107" s="131" t="s">
        <v>158</v>
      </c>
      <c r="QQ107" s="131" t="s">
        <v>158</v>
      </c>
      <c r="QR107" s="131" t="s">
        <v>158</v>
      </c>
      <c r="QS107" s="131" t="s">
        <v>158</v>
      </c>
      <c r="QT107" s="131" t="s">
        <v>158</v>
      </c>
      <c r="QU107" s="131" t="s">
        <v>158</v>
      </c>
      <c r="QV107" s="131" t="s">
        <v>158</v>
      </c>
      <c r="QW107" s="131" t="s">
        <v>158</v>
      </c>
      <c r="QX107" s="131" t="s">
        <v>158</v>
      </c>
      <c r="QY107" s="130" t="s">
        <v>158</v>
      </c>
      <c r="QZ107" s="131">
        <v>17.991083137113694</v>
      </c>
      <c r="RA107" s="131">
        <v>12.342594594594594</v>
      </c>
      <c r="RB107" s="131">
        <v>16.002030456852793</v>
      </c>
      <c r="RC107" s="131">
        <v>14.490593607305936</v>
      </c>
      <c r="RD107" s="131">
        <v>17.661648351648353</v>
      </c>
      <c r="RE107" s="131">
        <v>17.184177215189873</v>
      </c>
      <c r="RF107" s="131">
        <v>18.545172413793104</v>
      </c>
      <c r="RG107" s="131">
        <v>15.367804878048782</v>
      </c>
      <c r="RH107" s="131">
        <v>13.556590909090907</v>
      </c>
      <c r="RI107" s="131">
        <v>15.902912621359224</v>
      </c>
      <c r="RJ107" s="131">
        <v>10.395945945945947</v>
      </c>
      <c r="RK107" s="131">
        <v>11.539583333333333</v>
      </c>
      <c r="RL107" s="131" t="s">
        <v>158</v>
      </c>
      <c r="RM107" s="131" t="s">
        <v>158</v>
      </c>
      <c r="RN107" s="131" t="s">
        <v>158</v>
      </c>
      <c r="RO107" s="131" t="s">
        <v>158</v>
      </c>
      <c r="RP107" s="131" t="s">
        <v>158</v>
      </c>
      <c r="RQ107" s="131" t="s">
        <v>158</v>
      </c>
      <c r="RR107" s="131" t="s">
        <v>158</v>
      </c>
      <c r="RS107" s="131" t="s">
        <v>158</v>
      </c>
      <c r="RT107" s="131" t="s">
        <v>158</v>
      </c>
      <c r="RU107" s="131" t="s">
        <v>158</v>
      </c>
      <c r="RV107" s="131" t="s">
        <v>158</v>
      </c>
      <c r="RW107" s="131" t="s">
        <v>158</v>
      </c>
      <c r="RX107" s="131" t="s">
        <v>158</v>
      </c>
      <c r="RY107" s="131" t="s">
        <v>158</v>
      </c>
      <c r="RZ107" s="130" t="s">
        <v>158</v>
      </c>
      <c r="SA107" s="131">
        <v>20.353529550993773</v>
      </c>
      <c r="SB107" s="131">
        <v>16.911783783783783</v>
      </c>
      <c r="SC107" s="131">
        <v>17.072436548223347</v>
      </c>
      <c r="SD107" s="131">
        <v>15.868356164383561</v>
      </c>
      <c r="SE107" s="131">
        <v>18.947802197802197</v>
      </c>
      <c r="SF107" s="131">
        <v>19.40886075949367</v>
      </c>
      <c r="SG107" s="131">
        <v>20.176896551724138</v>
      </c>
      <c r="SH107" s="131">
        <v>17.288780487804878</v>
      </c>
      <c r="SI107" s="131">
        <v>15.246136363636362</v>
      </c>
      <c r="SJ107" s="131">
        <v>18.026699029126213</v>
      </c>
      <c r="SK107" s="131">
        <v>12.051351351351352</v>
      </c>
      <c r="SL107" s="131">
        <v>14.152604166666666</v>
      </c>
      <c r="SM107" s="131" t="s">
        <v>158</v>
      </c>
      <c r="SN107" s="131" t="s">
        <v>158</v>
      </c>
      <c r="SO107" s="131" t="s">
        <v>158</v>
      </c>
      <c r="SP107" s="131" t="s">
        <v>158</v>
      </c>
      <c r="SQ107" s="131" t="s">
        <v>158</v>
      </c>
      <c r="SR107" s="131" t="s">
        <v>158</v>
      </c>
      <c r="SS107" s="131" t="s">
        <v>158</v>
      </c>
      <c r="ST107" s="131" t="s">
        <v>158</v>
      </c>
      <c r="SU107" s="131" t="s">
        <v>158</v>
      </c>
      <c r="SV107" s="131" t="s">
        <v>158</v>
      </c>
      <c r="SW107" s="131" t="s">
        <v>158</v>
      </c>
      <c r="SX107" s="131" t="s">
        <v>158</v>
      </c>
      <c r="SY107" s="131" t="s">
        <v>158</v>
      </c>
      <c r="SZ107" s="131" t="s">
        <v>158</v>
      </c>
      <c r="TA107" s="378" t="s">
        <v>158</v>
      </c>
      <c r="TB107" s="132">
        <v>0.17722181377848895</v>
      </c>
      <c r="TC107" s="132">
        <v>0.24299065420560748</v>
      </c>
      <c r="TD107" s="132">
        <v>-1.4084507042253521E-2</v>
      </c>
      <c r="TE107" s="132">
        <v>9.004739336492891E-2</v>
      </c>
      <c r="TF107" s="132">
        <v>0.11004784688995216</v>
      </c>
      <c r="TG107" s="132">
        <v>0.18947368421052632</v>
      </c>
      <c r="TH107" s="132">
        <v>0.17032967032967034</v>
      </c>
      <c r="TI107" s="132">
        <v>0.21229050279329609</v>
      </c>
      <c r="TJ107" s="132">
        <v>0.2655367231638418</v>
      </c>
      <c r="TK107" s="132">
        <v>6.2857142857142861E-2</v>
      </c>
      <c r="TL107" s="132">
        <v>0.25850340136054423</v>
      </c>
      <c r="TM107" s="132">
        <v>0.3724137931034483</v>
      </c>
      <c r="TN107" s="132" t="s">
        <v>158</v>
      </c>
      <c r="TO107" s="132" t="s">
        <v>158</v>
      </c>
      <c r="TP107" s="132" t="s">
        <v>158</v>
      </c>
      <c r="TQ107" s="132" t="s">
        <v>158</v>
      </c>
      <c r="TR107" s="132" t="s">
        <v>158</v>
      </c>
      <c r="TS107" s="132" t="s">
        <v>158</v>
      </c>
      <c r="TT107" s="132" t="s">
        <v>158</v>
      </c>
      <c r="TU107" s="132" t="s">
        <v>158</v>
      </c>
      <c r="TV107" s="132" t="s">
        <v>158</v>
      </c>
      <c r="TW107" s="132" t="s">
        <v>158</v>
      </c>
      <c r="TX107" s="132" t="s">
        <v>158</v>
      </c>
      <c r="TY107" s="132" t="s">
        <v>158</v>
      </c>
      <c r="TZ107" s="132" t="s">
        <v>158</v>
      </c>
      <c r="UA107" s="132" t="s">
        <v>158</v>
      </c>
      <c r="UB107" s="235" t="s">
        <v>158</v>
      </c>
      <c r="UC107" s="236">
        <v>3.6</v>
      </c>
      <c r="UD107" s="236">
        <v>3.51</v>
      </c>
      <c r="UE107" s="236">
        <v>4.0999999999999996</v>
      </c>
      <c r="UF107" s="236">
        <v>4.58</v>
      </c>
      <c r="UG107" s="236">
        <v>3.7</v>
      </c>
      <c r="UH107" s="236">
        <v>4.37</v>
      </c>
      <c r="UI107" s="236">
        <v>4.04</v>
      </c>
      <c r="UJ107" s="236">
        <v>2.61</v>
      </c>
      <c r="UK107" s="236">
        <v>3.05</v>
      </c>
      <c r="UL107" s="236">
        <v>3.17</v>
      </c>
      <c r="UM107" s="236">
        <v>3.93</v>
      </c>
      <c r="UN107" s="236">
        <v>4.76</v>
      </c>
      <c r="UO107" s="231" t="s">
        <v>5</v>
      </c>
      <c r="UP107" s="231" t="s">
        <v>5</v>
      </c>
      <c r="UQ107" s="231" t="s">
        <v>5</v>
      </c>
      <c r="UR107" s="231" t="s">
        <v>5</v>
      </c>
      <c r="US107" s="231" t="s">
        <v>5</v>
      </c>
      <c r="UT107" s="231" t="s">
        <v>5</v>
      </c>
      <c r="UU107" s="231" t="s">
        <v>5</v>
      </c>
      <c r="UV107" s="231" t="s">
        <v>5</v>
      </c>
      <c r="UW107" s="231" t="s">
        <v>5</v>
      </c>
      <c r="UX107" s="231" t="s">
        <v>5</v>
      </c>
      <c r="UY107" s="231" t="s">
        <v>5</v>
      </c>
      <c r="UZ107" s="231" t="s">
        <v>5</v>
      </c>
      <c r="VA107" s="231" t="s">
        <v>5</v>
      </c>
      <c r="VB107" s="231" t="s">
        <v>5</v>
      </c>
      <c r="VC107" s="130" t="s">
        <v>158</v>
      </c>
      <c r="VD107" s="131">
        <v>2.9027777777777777</v>
      </c>
      <c r="VE107" s="131">
        <v>1.7806267806267808</v>
      </c>
      <c r="VF107" s="131">
        <v>3.2731707317073173</v>
      </c>
      <c r="VG107" s="131">
        <v>2.9323144104803491</v>
      </c>
      <c r="VH107" s="131">
        <v>3.8540540540540538</v>
      </c>
      <c r="VI107" s="131">
        <v>2.6086956521739131</v>
      </c>
      <c r="VJ107" s="131">
        <v>2.5742574257425743</v>
      </c>
      <c r="VK107" s="131">
        <v>3.6475095785440614</v>
      </c>
      <c r="VL107" s="131">
        <v>2.8491803278688526</v>
      </c>
      <c r="VM107" s="131">
        <v>2.533123028391167</v>
      </c>
      <c r="VN107" s="131">
        <v>1.5928753180661577</v>
      </c>
      <c r="VO107" s="131">
        <v>1.2563025210084036</v>
      </c>
      <c r="VP107" s="131" t="s">
        <v>158</v>
      </c>
      <c r="VQ107" s="131" t="s">
        <v>158</v>
      </c>
      <c r="VR107" s="131" t="s">
        <v>158</v>
      </c>
      <c r="VS107" s="131" t="s">
        <v>158</v>
      </c>
      <c r="VT107" s="131" t="s">
        <v>158</v>
      </c>
      <c r="VU107" s="131" t="s">
        <v>158</v>
      </c>
      <c r="VV107" s="131" t="s">
        <v>158</v>
      </c>
      <c r="VW107" s="131" t="s">
        <v>158</v>
      </c>
      <c r="VX107" s="131" t="s">
        <v>158</v>
      </c>
      <c r="VY107" s="131" t="s">
        <v>158</v>
      </c>
      <c r="VZ107" s="131" t="s">
        <v>158</v>
      </c>
      <c r="WA107" s="131" t="s">
        <v>158</v>
      </c>
      <c r="WB107" s="131" t="s">
        <v>158</v>
      </c>
      <c r="WC107" s="131" t="s">
        <v>158</v>
      </c>
      <c r="WD107" s="130" t="s">
        <v>158</v>
      </c>
      <c r="WE107" s="131">
        <v>3.3785745905267777</v>
      </c>
      <c r="WF107" s="131">
        <v>3.0398860398860399</v>
      </c>
      <c r="WG107" s="131">
        <v>3.6097560975609762</v>
      </c>
      <c r="WH107" s="131">
        <v>3.283842794759825</v>
      </c>
      <c r="WI107" s="131">
        <v>4.1567567567567565</v>
      </c>
      <c r="WJ107" s="131">
        <v>3.2700228832951943</v>
      </c>
      <c r="WK107" s="131">
        <v>2.9257425742574257</v>
      </c>
      <c r="WL107" s="131">
        <v>4.0459770114942533</v>
      </c>
      <c r="WM107" s="131">
        <v>3.3147540983606558</v>
      </c>
      <c r="WN107" s="131">
        <v>2.9526813880126181</v>
      </c>
      <c r="WO107" s="131">
        <v>1.9974554707379133</v>
      </c>
      <c r="WP107" s="131">
        <v>1.6050420168067228</v>
      </c>
      <c r="WQ107" s="131" t="s">
        <v>158</v>
      </c>
      <c r="WR107" s="131" t="s">
        <v>158</v>
      </c>
      <c r="WS107" s="131" t="s">
        <v>158</v>
      </c>
      <c r="WT107" s="131" t="s">
        <v>158</v>
      </c>
      <c r="WU107" s="131" t="s">
        <v>158</v>
      </c>
      <c r="WV107" s="131" t="s">
        <v>158</v>
      </c>
      <c r="WW107" s="131" t="s">
        <v>158</v>
      </c>
      <c r="WX107" s="131" t="s">
        <v>158</v>
      </c>
      <c r="WY107" s="131" t="s">
        <v>158</v>
      </c>
      <c r="WZ107" s="131" t="s">
        <v>158</v>
      </c>
      <c r="XA107" s="131" t="s">
        <v>158</v>
      </c>
      <c r="XB107" s="131" t="s">
        <v>158</v>
      </c>
      <c r="XC107" s="131" t="s">
        <v>158</v>
      </c>
      <c r="XD107" s="131" t="s">
        <v>158</v>
      </c>
      <c r="XE107" s="130" t="s">
        <v>158</v>
      </c>
      <c r="XF107" s="131">
        <v>3.822222222222222</v>
      </c>
      <c r="XG107" s="131">
        <v>4.165242165242165</v>
      </c>
      <c r="XH107" s="131">
        <v>3.8512195121951223</v>
      </c>
      <c r="XI107" s="131">
        <v>3.5960698689956327</v>
      </c>
      <c r="XJ107" s="131">
        <v>4.4594594594594597</v>
      </c>
      <c r="XK107" s="131">
        <v>3.6933638443935926</v>
      </c>
      <c r="XL107" s="131">
        <v>3.1831683168316829</v>
      </c>
      <c r="XM107" s="131">
        <v>4.5517241379310347</v>
      </c>
      <c r="XN107" s="131">
        <v>3.7278688524590162</v>
      </c>
      <c r="XO107" s="131">
        <v>3.3470031545741326</v>
      </c>
      <c r="XP107" s="131">
        <v>2.3155216284987277</v>
      </c>
      <c r="XQ107" s="131">
        <v>1.9684873949579831</v>
      </c>
      <c r="XR107" s="131" t="s">
        <v>158</v>
      </c>
      <c r="XS107" s="131" t="s">
        <v>158</v>
      </c>
      <c r="XT107" s="131" t="s">
        <v>158</v>
      </c>
      <c r="XU107" s="131" t="s">
        <v>158</v>
      </c>
      <c r="XV107" s="131" t="s">
        <v>158</v>
      </c>
      <c r="XW107" s="131" t="s">
        <v>158</v>
      </c>
      <c r="XX107" s="131" t="s">
        <v>158</v>
      </c>
      <c r="XY107" s="131" t="s">
        <v>158</v>
      </c>
      <c r="XZ107" s="131" t="s">
        <v>158</v>
      </c>
      <c r="YA107" s="131" t="s">
        <v>158</v>
      </c>
      <c r="YB107" s="131" t="s">
        <v>158</v>
      </c>
      <c r="YC107" s="131" t="s">
        <v>158</v>
      </c>
      <c r="YD107" s="131" t="s">
        <v>158</v>
      </c>
      <c r="YE107" s="131" t="s">
        <v>158</v>
      </c>
      <c r="YF107" s="235" t="s">
        <v>158</v>
      </c>
      <c r="YG107" s="8">
        <v>231.23</v>
      </c>
      <c r="YH107" s="8">
        <v>214</v>
      </c>
      <c r="YI107" s="8">
        <v>213</v>
      </c>
      <c r="YJ107" s="8">
        <v>211</v>
      </c>
      <c r="YK107" s="8">
        <v>209</v>
      </c>
      <c r="YL107" s="8">
        <v>190</v>
      </c>
      <c r="YM107" s="8">
        <v>182</v>
      </c>
      <c r="YN107" s="8">
        <v>179</v>
      </c>
      <c r="YO107" s="8">
        <v>177</v>
      </c>
      <c r="YP107" s="8">
        <v>175</v>
      </c>
      <c r="YQ107" s="8">
        <v>147</v>
      </c>
      <c r="YR107" s="8">
        <v>145</v>
      </c>
      <c r="YS107" s="231" t="s">
        <v>5</v>
      </c>
      <c r="YT107" s="231" t="s">
        <v>5</v>
      </c>
      <c r="YU107" s="231" t="s">
        <v>5</v>
      </c>
      <c r="YV107" s="231" t="s">
        <v>5</v>
      </c>
      <c r="YW107" s="231" t="s">
        <v>5</v>
      </c>
      <c r="YX107" s="231" t="s">
        <v>5</v>
      </c>
      <c r="YY107" s="231" t="s">
        <v>5</v>
      </c>
      <c r="YZ107" s="231" t="s">
        <v>5</v>
      </c>
      <c r="ZA107" s="231" t="s">
        <v>5</v>
      </c>
      <c r="ZB107" s="231" t="s">
        <v>5</v>
      </c>
      <c r="ZC107" s="231" t="s">
        <v>5</v>
      </c>
      <c r="ZD107" s="231" t="s">
        <v>5</v>
      </c>
      <c r="ZE107" s="231" t="s">
        <v>5</v>
      </c>
      <c r="ZF107" s="231" t="s">
        <v>5</v>
      </c>
      <c r="ZG107" s="235" t="s">
        <v>158</v>
      </c>
      <c r="ZH107" s="133">
        <v>1.3000000000000001E-2</v>
      </c>
      <c r="ZI107" s="133">
        <v>1.89E-2</v>
      </c>
      <c r="ZJ107" s="133">
        <v>1.1999999999999999E-3</v>
      </c>
      <c r="ZK107" s="133">
        <v>1.9099999999999999E-2</v>
      </c>
      <c r="ZL107" s="133">
        <v>1.43E-2</v>
      </c>
      <c r="ZM107" s="133">
        <v>6.1999999999999998E-3</v>
      </c>
      <c r="ZN107" s="133">
        <v>0.62290000000000001</v>
      </c>
      <c r="ZO107" s="133">
        <v>-1.7600000000000001E-2</v>
      </c>
      <c r="ZP107" s="133">
        <v>4.4900000000000002E-2</v>
      </c>
      <c r="ZQ107" s="133">
        <v>-0.25569999999999998</v>
      </c>
      <c r="ZR107" s="133">
        <v>-0.1033</v>
      </c>
      <c r="ZS107" s="133">
        <v>-3.9100000000000003E-2</v>
      </c>
      <c r="ZT107" s="379" t="s">
        <v>158</v>
      </c>
      <c r="ZU107" s="133">
        <v>2.64E-2</v>
      </c>
      <c r="ZV107" s="133">
        <v>2.41E-2</v>
      </c>
      <c r="ZW107" s="133">
        <v>1.9099999999999999E-2</v>
      </c>
      <c r="ZX107" s="133">
        <v>2.4399999999999998E-2</v>
      </c>
      <c r="ZY107" s="133">
        <v>2.29E-2</v>
      </c>
      <c r="ZZ107" s="133">
        <v>2.0499999999999997E-2</v>
      </c>
      <c r="AAA107" s="133">
        <v>0.16469999999999999</v>
      </c>
      <c r="AAB107" s="133">
        <v>3.0800000000000001E-2</v>
      </c>
      <c r="AAC107" s="133">
        <v>4.8600000000000004E-2</v>
      </c>
      <c r="AAD107" s="133">
        <v>-1.3999999999999999E-2</v>
      </c>
      <c r="AAE107" s="133">
        <v>7.9000000000000008E-3</v>
      </c>
      <c r="AAF107" s="133">
        <v>1.8000000000000002E-2</v>
      </c>
      <c r="AAG107" s="235" t="s">
        <v>158</v>
      </c>
      <c r="AAH107" s="8">
        <v>903.60699999999997</v>
      </c>
      <c r="AAI107" s="8">
        <v>925</v>
      </c>
      <c r="AAJ107" s="8">
        <v>911</v>
      </c>
      <c r="AAK107" s="8">
        <v>863</v>
      </c>
      <c r="AAL107" s="8">
        <v>796</v>
      </c>
      <c r="AAM107" s="8">
        <v>757</v>
      </c>
      <c r="AAN107" s="8">
        <v>685</v>
      </c>
      <c r="AAO107" s="8">
        <v>865</v>
      </c>
      <c r="AAP107" s="8">
        <v>858</v>
      </c>
      <c r="AAQ107" s="8">
        <v>882</v>
      </c>
      <c r="AAR107" s="8">
        <v>754</v>
      </c>
      <c r="AAS107" s="8">
        <v>707</v>
      </c>
      <c r="AAT107" s="231" t="s">
        <v>5</v>
      </c>
      <c r="AAU107" s="231" t="s">
        <v>5</v>
      </c>
      <c r="AAV107" s="231" t="s">
        <v>5</v>
      </c>
      <c r="AAW107" s="231" t="s">
        <v>5</v>
      </c>
      <c r="AAX107" s="231" t="s">
        <v>5</v>
      </c>
      <c r="AAY107" s="231" t="s">
        <v>5</v>
      </c>
      <c r="AAZ107" s="231" t="s">
        <v>5</v>
      </c>
      <c r="ABA107" s="231" t="s">
        <v>5</v>
      </c>
      <c r="ABB107" s="231" t="s">
        <v>5</v>
      </c>
      <c r="ABC107" s="231" t="s">
        <v>5</v>
      </c>
      <c r="ABD107" s="231" t="s">
        <v>5</v>
      </c>
      <c r="ABE107" s="231" t="s">
        <v>5</v>
      </c>
      <c r="ABF107" s="231" t="s">
        <v>5</v>
      </c>
      <c r="ABG107" s="231" t="s">
        <v>5</v>
      </c>
      <c r="ABH107" s="235" t="s">
        <v>158</v>
      </c>
      <c r="ABI107" s="8">
        <v>156.32300000000001</v>
      </c>
      <c r="ABJ107" s="8">
        <v>185</v>
      </c>
      <c r="ABK107" s="8">
        <v>197</v>
      </c>
      <c r="ABL107" s="8">
        <v>219</v>
      </c>
      <c r="ABM107" s="8">
        <v>182</v>
      </c>
      <c r="ABN107" s="8">
        <v>158</v>
      </c>
      <c r="ABO107" s="8">
        <v>116</v>
      </c>
      <c r="ABP107" s="8">
        <v>123</v>
      </c>
      <c r="ABQ107" s="8">
        <v>132</v>
      </c>
      <c r="ABR107" s="8">
        <v>103</v>
      </c>
      <c r="ABS107" s="8">
        <v>111</v>
      </c>
      <c r="ABT107" s="8">
        <v>96</v>
      </c>
      <c r="ABU107" s="231" t="s">
        <v>5</v>
      </c>
      <c r="ABV107" s="231" t="s">
        <v>5</v>
      </c>
      <c r="ABW107" s="231" t="s">
        <v>5</v>
      </c>
      <c r="ABX107" s="231" t="s">
        <v>5</v>
      </c>
      <c r="ABY107" s="231" t="s">
        <v>5</v>
      </c>
      <c r="ABZ107" s="231" t="s">
        <v>5</v>
      </c>
      <c r="ACA107" s="231" t="s">
        <v>5</v>
      </c>
      <c r="ACB107" s="231" t="s">
        <v>5</v>
      </c>
      <c r="ACC107" s="231" t="s">
        <v>5</v>
      </c>
      <c r="ACD107" s="231" t="s">
        <v>5</v>
      </c>
      <c r="ACE107" s="231" t="s">
        <v>5</v>
      </c>
      <c r="ACF107" s="231" t="s">
        <v>5</v>
      </c>
      <c r="ACG107" s="231" t="s">
        <v>5</v>
      </c>
      <c r="ACH107" s="231" t="s">
        <v>5</v>
      </c>
      <c r="ACI107" s="235" t="s">
        <v>158</v>
      </c>
      <c r="ACJ107" s="8">
        <v>40.978999999999999</v>
      </c>
      <c r="ACK107" s="8">
        <v>52</v>
      </c>
      <c r="ACL107" s="8">
        <v>-3</v>
      </c>
      <c r="ACM107" s="8">
        <v>19</v>
      </c>
      <c r="ACN107" s="8">
        <v>23</v>
      </c>
      <c r="ACO107" s="8">
        <v>36</v>
      </c>
      <c r="ACP107" s="8">
        <v>31</v>
      </c>
      <c r="ACQ107" s="8">
        <v>38</v>
      </c>
      <c r="ACR107" s="8">
        <v>47</v>
      </c>
      <c r="ACS107" s="8">
        <v>11</v>
      </c>
      <c r="ACT107" s="8">
        <v>38</v>
      </c>
      <c r="ACU107" s="8">
        <v>54</v>
      </c>
      <c r="ACV107" s="238" t="s">
        <v>5</v>
      </c>
      <c r="ACW107" s="238" t="s">
        <v>5</v>
      </c>
      <c r="ACX107" s="238" t="s">
        <v>5</v>
      </c>
      <c r="ACY107" s="238" t="s">
        <v>5</v>
      </c>
      <c r="ACZ107" s="238" t="s">
        <v>5</v>
      </c>
      <c r="ADA107" s="238" t="s">
        <v>5</v>
      </c>
      <c r="ADB107" s="238" t="s">
        <v>5</v>
      </c>
      <c r="ADC107" s="238" t="s">
        <v>5</v>
      </c>
      <c r="ADD107" s="238" t="s">
        <v>5</v>
      </c>
      <c r="ADE107" s="238" t="s">
        <v>5</v>
      </c>
      <c r="ADF107" s="238" t="s">
        <v>5</v>
      </c>
      <c r="ADG107" s="238" t="s">
        <v>5</v>
      </c>
      <c r="ADH107" s="238" t="s">
        <v>5</v>
      </c>
      <c r="ADI107" s="238" t="s">
        <v>5</v>
      </c>
      <c r="ADJ107" s="127" t="s">
        <v>158</v>
      </c>
      <c r="ADK107" s="128">
        <v>12.240000000000002</v>
      </c>
      <c r="ADL107" s="128">
        <v>8.7142857142857153</v>
      </c>
      <c r="ADM107" s="128">
        <v>59.8</v>
      </c>
      <c r="ADN107" s="128">
        <v>6.5111111111111111</v>
      </c>
      <c r="ADO107" s="128">
        <v>9.5599999999999987</v>
      </c>
      <c r="ADP107" s="128">
        <v>18.66</v>
      </c>
      <c r="ADQ107" s="128">
        <v>0.27587939698492464</v>
      </c>
      <c r="ADR107" s="128" t="s">
        <v>1282</v>
      </c>
      <c r="ADS107" s="128">
        <v>3.8571428571428563</v>
      </c>
      <c r="ADT107" s="128" t="s">
        <v>1282</v>
      </c>
      <c r="ADU107" s="128" t="s">
        <v>1282</v>
      </c>
      <c r="ADV107" s="128" t="s">
        <v>1282</v>
      </c>
      <c r="ADW107" s="128" t="s">
        <v>1282</v>
      </c>
      <c r="ADX107" s="128" t="s">
        <v>1282</v>
      </c>
      <c r="ADY107" s="128" t="s">
        <v>1282</v>
      </c>
      <c r="ADZ107" s="128" t="s">
        <v>1282</v>
      </c>
      <c r="AEA107" s="128" t="s">
        <v>158</v>
      </c>
      <c r="AEB107" s="128" t="s">
        <v>158</v>
      </c>
      <c r="AEC107" s="128" t="s">
        <v>158</v>
      </c>
      <c r="AED107" s="128" t="s">
        <v>158</v>
      </c>
      <c r="AEE107" s="128" t="s">
        <v>158</v>
      </c>
      <c r="AEF107" s="128" t="s">
        <v>158</v>
      </c>
      <c r="AEG107" s="128" t="s">
        <v>158</v>
      </c>
      <c r="AEH107" s="128" t="s">
        <v>158</v>
      </c>
      <c r="AEI107" s="128" t="s">
        <v>158</v>
      </c>
      <c r="AEJ107" s="128" t="s">
        <v>158</v>
      </c>
      <c r="AEK107" s="127" t="s">
        <v>158</v>
      </c>
      <c r="AEL107" s="128">
        <v>0.90525872712268829</v>
      </c>
      <c r="AEM107" s="128">
        <v>0.70562162162162168</v>
      </c>
      <c r="AEN107" s="128">
        <v>0.64656852791878172</v>
      </c>
      <c r="AEO107" s="128">
        <v>0.56459360730593611</v>
      </c>
      <c r="AEP107" s="128">
        <v>0.65869450549450537</v>
      </c>
      <c r="AEQ107" s="128">
        <v>0.67317721518987339</v>
      </c>
      <c r="AER107" s="128">
        <v>0.86136206896551737</v>
      </c>
      <c r="AES107" s="128">
        <v>0.78585365853658529</v>
      </c>
      <c r="AET107" s="128">
        <v>0.72409090909090901</v>
      </c>
      <c r="AEU107" s="128">
        <v>0.91747572815533973</v>
      </c>
      <c r="AEV107" s="128">
        <v>0.71513513513513505</v>
      </c>
      <c r="AEW107" s="128">
        <v>0.81562499999999993</v>
      </c>
      <c r="AEX107" s="128" t="s">
        <v>158</v>
      </c>
      <c r="AEY107" s="128" t="s">
        <v>158</v>
      </c>
      <c r="AEZ107" s="128" t="s">
        <v>158</v>
      </c>
      <c r="AFA107" s="128" t="s">
        <v>158</v>
      </c>
      <c r="AFB107" s="128" t="s">
        <v>158</v>
      </c>
      <c r="AFC107" s="128" t="s">
        <v>158</v>
      </c>
      <c r="AFD107" s="128" t="s">
        <v>158</v>
      </c>
      <c r="AFE107" s="128" t="s">
        <v>158</v>
      </c>
      <c r="AFF107" s="128" t="s">
        <v>158</v>
      </c>
      <c r="AFG107" s="128" t="s">
        <v>158</v>
      </c>
      <c r="AFH107" s="128" t="s">
        <v>158</v>
      </c>
      <c r="AFI107" s="128" t="s">
        <v>158</v>
      </c>
      <c r="AFJ107" s="128" t="s">
        <v>158</v>
      </c>
      <c r="AFK107" s="128" t="s">
        <v>158</v>
      </c>
      <c r="AFL107" s="134" t="s">
        <v>158</v>
      </c>
      <c r="AFM107" s="135">
        <v>3.4532994948632232</v>
      </c>
      <c r="AFN107" s="135">
        <v>2.5103846153846159</v>
      </c>
      <c r="AFO107" s="135" t="s">
        <v>1282</v>
      </c>
      <c r="AFP107" s="135">
        <v>6.5076842105263157</v>
      </c>
      <c r="AFQ107" s="135">
        <v>5.2122782608695637</v>
      </c>
      <c r="AFR107" s="135">
        <v>2.9544999999999999</v>
      </c>
      <c r="AFS107" s="135">
        <v>3.2231612903225808</v>
      </c>
      <c r="AFT107" s="135">
        <v>2.5436842105263153</v>
      </c>
      <c r="AFU107" s="135">
        <v>2.0336170212765956</v>
      </c>
      <c r="AFV107" s="135">
        <v>8.5909090909090899</v>
      </c>
      <c r="AFW107" s="135">
        <v>2.0889473684210524</v>
      </c>
      <c r="AFX107" s="135">
        <v>1.4499999999999997</v>
      </c>
      <c r="AFY107" s="135" t="s">
        <v>158</v>
      </c>
      <c r="AFZ107" s="135" t="s">
        <v>158</v>
      </c>
      <c r="AGA107" s="135" t="s">
        <v>158</v>
      </c>
      <c r="AGB107" s="135" t="s">
        <v>158</v>
      </c>
      <c r="AGC107" s="135" t="s">
        <v>158</v>
      </c>
      <c r="AGD107" s="135" t="s">
        <v>158</v>
      </c>
      <c r="AGE107" s="135" t="s">
        <v>158</v>
      </c>
      <c r="AGF107" s="135" t="s">
        <v>158</v>
      </c>
      <c r="AGG107" s="135" t="s">
        <v>158</v>
      </c>
      <c r="AGH107" s="135" t="s">
        <v>158</v>
      </c>
      <c r="AGI107" s="135" t="s">
        <v>158</v>
      </c>
      <c r="AGJ107" s="135" t="s">
        <v>158</v>
      </c>
      <c r="AGK107" s="135" t="s">
        <v>158</v>
      </c>
      <c r="AGL107" s="135" t="s">
        <v>158</v>
      </c>
    </row>
    <row r="108" spans="1:870" x14ac:dyDescent="0.2">
      <c r="A108" s="7">
        <v>106</v>
      </c>
      <c r="B108" s="1" t="s">
        <v>519</v>
      </c>
      <c r="C108" s="1" t="s">
        <v>520</v>
      </c>
      <c r="D108" s="94">
        <v>6.1667E-2</v>
      </c>
      <c r="E108" s="95">
        <v>6.25E-2</v>
      </c>
      <c r="F108" s="57">
        <v>0.75</v>
      </c>
      <c r="G108" s="58" t="s">
        <v>159</v>
      </c>
      <c r="H108" s="58">
        <v>0.75</v>
      </c>
      <c r="I108" s="226" t="s">
        <v>5</v>
      </c>
      <c r="J108" s="58" t="s">
        <v>159</v>
      </c>
      <c r="K108" s="58" t="s">
        <v>1280</v>
      </c>
      <c r="L108" s="226" t="s">
        <v>5</v>
      </c>
      <c r="M108" s="150">
        <v>0.74000400000000022</v>
      </c>
      <c r="N108" s="123">
        <v>0.74000400000000022</v>
      </c>
      <c r="O108" s="123">
        <v>0.74000400000000022</v>
      </c>
      <c r="P108" s="123">
        <v>0.74000400000000022</v>
      </c>
      <c r="Q108" s="123">
        <v>0.740004</v>
      </c>
      <c r="R108" s="123">
        <v>0.73000399999999999</v>
      </c>
      <c r="S108" s="123">
        <v>0.69</v>
      </c>
      <c r="T108" s="124">
        <v>0.65000400000000003</v>
      </c>
      <c r="U108" s="124">
        <v>0.65000400000000003</v>
      </c>
      <c r="V108" s="124">
        <v>0.31891700000000001</v>
      </c>
      <c r="W108" s="124" t="s">
        <v>1336</v>
      </c>
      <c r="X108" s="124" t="s">
        <v>5</v>
      </c>
      <c r="Y108" s="124" t="s">
        <v>5</v>
      </c>
      <c r="Z108" s="124" t="s">
        <v>5</v>
      </c>
      <c r="AA108" s="124" t="s">
        <v>5</v>
      </c>
      <c r="AB108" s="124" t="s">
        <v>5</v>
      </c>
      <c r="AC108" s="124" t="s">
        <v>5</v>
      </c>
      <c r="AD108" s="124" t="s">
        <v>5</v>
      </c>
      <c r="AE108" s="124" t="s">
        <v>5</v>
      </c>
      <c r="AF108" s="124" t="s">
        <v>5</v>
      </c>
      <c r="AG108" s="124" t="s">
        <v>5</v>
      </c>
      <c r="AH108" s="124" t="s">
        <v>5</v>
      </c>
      <c r="AI108" s="124" t="s">
        <v>5</v>
      </c>
      <c r="AJ108" s="137" t="s">
        <v>5</v>
      </c>
      <c r="AK108" s="137" t="s">
        <v>5</v>
      </c>
      <c r="AL108" s="137" t="s">
        <v>5</v>
      </c>
      <c r="AM108" s="137" t="s">
        <v>5</v>
      </c>
      <c r="AN108" s="137" t="s">
        <v>5</v>
      </c>
      <c r="AO108" s="137" t="s">
        <v>5</v>
      </c>
      <c r="AP108" s="137" t="s">
        <v>5</v>
      </c>
      <c r="AQ108" s="136" t="s">
        <v>5</v>
      </c>
      <c r="AR108" s="136" t="s">
        <v>5</v>
      </c>
      <c r="AS108" s="136" t="s">
        <v>5</v>
      </c>
      <c r="AT108" s="136" t="s">
        <v>5</v>
      </c>
      <c r="AU108" s="136" t="s">
        <v>5</v>
      </c>
      <c r="AV108" s="136" t="s">
        <v>5</v>
      </c>
      <c r="AW108" s="136" t="s">
        <v>5</v>
      </c>
      <c r="AX108" s="136" t="s">
        <v>5</v>
      </c>
      <c r="AY108" s="136" t="s">
        <v>5</v>
      </c>
      <c r="AZ108" s="136" t="s">
        <v>5</v>
      </c>
      <c r="BA108" s="136" t="s">
        <v>5</v>
      </c>
      <c r="BB108" s="136" t="s">
        <v>5</v>
      </c>
      <c r="BC108" s="136" t="s">
        <v>5</v>
      </c>
      <c r="BD108" s="136" t="s">
        <v>5</v>
      </c>
      <c r="BE108" s="137" t="s">
        <v>5</v>
      </c>
      <c r="BF108" s="137" t="s">
        <v>5</v>
      </c>
      <c r="BG108" s="136" t="s">
        <v>5</v>
      </c>
      <c r="BH108" s="136" t="s">
        <v>5</v>
      </c>
      <c r="BI108" s="136" t="s">
        <v>5</v>
      </c>
      <c r="BJ108" s="136" t="s">
        <v>5</v>
      </c>
      <c r="BK108" s="136" t="s">
        <v>5</v>
      </c>
      <c r="BL108" s="137" t="s">
        <v>5</v>
      </c>
      <c r="BM108" s="126">
        <v>0</v>
      </c>
      <c r="BN108" s="125">
        <v>0</v>
      </c>
      <c r="BO108" s="125">
        <v>0</v>
      </c>
      <c r="BP108" s="125">
        <v>2.2204460492503131E-16</v>
      </c>
      <c r="BQ108" s="125">
        <v>1.3698555076410601E-2</v>
      </c>
      <c r="BR108" s="125">
        <v>5.7976811594202982E-2</v>
      </c>
      <c r="BS108" s="125">
        <v>6.153192903428284E-2</v>
      </c>
      <c r="BT108" s="125">
        <v>0</v>
      </c>
      <c r="BU108" s="125">
        <v>1.0381603991007067</v>
      </c>
      <c r="BV108" s="125" t="s">
        <v>158</v>
      </c>
      <c r="BW108" s="125" t="s">
        <v>158</v>
      </c>
      <c r="BX108" s="125" t="s">
        <v>158</v>
      </c>
      <c r="BY108" s="125" t="s">
        <v>158</v>
      </c>
      <c r="BZ108" s="125" t="s">
        <v>158</v>
      </c>
      <c r="CA108" s="125" t="s">
        <v>158</v>
      </c>
      <c r="CB108" s="125" t="s">
        <v>158</v>
      </c>
      <c r="CC108" s="125" t="s">
        <v>158</v>
      </c>
      <c r="CD108" s="125" t="s">
        <v>158</v>
      </c>
      <c r="CE108" s="125" t="s">
        <v>158</v>
      </c>
      <c r="CF108" s="125" t="s">
        <v>158</v>
      </c>
      <c r="CG108" s="125" t="s">
        <v>158</v>
      </c>
      <c r="CH108" s="125" t="s">
        <v>158</v>
      </c>
      <c r="CI108" s="125" t="s">
        <v>158</v>
      </c>
      <c r="CJ108" s="125" t="s">
        <v>158</v>
      </c>
      <c r="CK108" s="125" t="s">
        <v>158</v>
      </c>
      <c r="CL108" s="125" t="s">
        <v>158</v>
      </c>
      <c r="CM108" s="125" t="s">
        <v>158</v>
      </c>
      <c r="CN108" s="125" t="s">
        <v>158</v>
      </c>
      <c r="CO108" s="125" t="s">
        <v>158</v>
      </c>
      <c r="CP108" s="125" t="s">
        <v>158</v>
      </c>
      <c r="CQ108" s="125" t="s">
        <v>158</v>
      </c>
      <c r="CR108" s="125" t="s">
        <v>158</v>
      </c>
      <c r="CS108" s="125" t="s">
        <v>158</v>
      </c>
      <c r="CT108" s="125" t="s">
        <v>158</v>
      </c>
      <c r="CU108" s="125" t="s">
        <v>158</v>
      </c>
      <c r="CV108" s="125" t="s">
        <v>158</v>
      </c>
      <c r="CW108" s="125" t="s">
        <v>158</v>
      </c>
      <c r="CX108" s="125" t="s">
        <v>158</v>
      </c>
      <c r="CY108" s="125" t="s">
        <v>158</v>
      </c>
      <c r="CZ108" s="125" t="s">
        <v>158</v>
      </c>
      <c r="DA108" s="125" t="s">
        <v>158</v>
      </c>
      <c r="DB108" s="125" t="s">
        <v>158</v>
      </c>
      <c r="DC108" s="125" t="s">
        <v>158</v>
      </c>
      <c r="DD108" s="125" t="s">
        <v>158</v>
      </c>
      <c r="DE108" s="125" t="s">
        <v>158</v>
      </c>
      <c r="DF108" s="125" t="s">
        <v>158</v>
      </c>
      <c r="DG108" s="125" t="s">
        <v>158</v>
      </c>
      <c r="DH108" s="125" t="s">
        <v>158</v>
      </c>
      <c r="DI108" s="125" t="s">
        <v>158</v>
      </c>
      <c r="DJ108" s="125" t="s">
        <v>158</v>
      </c>
      <c r="DK108" s="125" t="s">
        <v>158</v>
      </c>
      <c r="DL108" s="127">
        <v>4.8161352967621189E-2</v>
      </c>
      <c r="DM108" s="128">
        <v>4.8052207792207806E-2</v>
      </c>
      <c r="DN108" s="128">
        <v>4.8877410832232508E-2</v>
      </c>
      <c r="DO108" s="128">
        <v>5.0169762711864421E-2</v>
      </c>
      <c r="DP108" s="128">
        <v>5.4978008915304605E-2</v>
      </c>
      <c r="DQ108" s="128">
        <v>5.0800556715379266E-2</v>
      </c>
      <c r="DR108" s="128">
        <v>4.6970728386657591E-2</v>
      </c>
      <c r="DS108" s="128">
        <v>5.3410353327855382E-2</v>
      </c>
      <c r="DT108" s="128">
        <v>5.8296322869955154E-2</v>
      </c>
      <c r="DU108" s="128" t="s">
        <v>158</v>
      </c>
      <c r="DV108" s="128" t="s">
        <v>158</v>
      </c>
      <c r="DW108" s="128" t="s">
        <v>158</v>
      </c>
      <c r="DX108" s="128" t="s">
        <v>158</v>
      </c>
      <c r="DY108" s="128" t="s">
        <v>158</v>
      </c>
      <c r="DZ108" s="128" t="s">
        <v>158</v>
      </c>
      <c r="EA108" s="128" t="s">
        <v>158</v>
      </c>
      <c r="EB108" s="128" t="s">
        <v>158</v>
      </c>
      <c r="EC108" s="128" t="s">
        <v>158</v>
      </c>
      <c r="ED108" s="128" t="s">
        <v>158</v>
      </c>
      <c r="EE108" s="128" t="s">
        <v>158</v>
      </c>
      <c r="EF108" s="128" t="s">
        <v>158</v>
      </c>
      <c r="EG108" s="128" t="s">
        <v>158</v>
      </c>
      <c r="EH108" s="128" t="s">
        <v>158</v>
      </c>
      <c r="EI108" s="128" t="s">
        <v>158</v>
      </c>
      <c r="EJ108" s="128" t="s">
        <v>158</v>
      </c>
      <c r="EK108" s="128" t="s">
        <v>158</v>
      </c>
      <c r="EL108" s="128" t="s">
        <v>158</v>
      </c>
      <c r="EM108" s="127">
        <v>5.1636303753799483E-2</v>
      </c>
      <c r="EN108" s="128">
        <v>5.1947678951990574E-2</v>
      </c>
      <c r="EO108" s="128">
        <v>5.6402743902439045E-2</v>
      </c>
      <c r="EP108" s="128">
        <v>5.4173060029282592E-2</v>
      </c>
      <c r="EQ108" s="128">
        <v>6.0955848434925859E-2</v>
      </c>
      <c r="ER108" s="128">
        <v>5.3637325495958857E-2</v>
      </c>
      <c r="ES108" s="128">
        <v>5.2391799544419131E-2</v>
      </c>
      <c r="ET108" s="128">
        <v>5.7573427812223216E-2</v>
      </c>
      <c r="EU108" s="128">
        <v>6.1148071495766697E-2</v>
      </c>
      <c r="EV108" s="128" t="s">
        <v>158</v>
      </c>
      <c r="EW108" s="128" t="s">
        <v>158</v>
      </c>
      <c r="EX108" s="128" t="s">
        <v>158</v>
      </c>
      <c r="EY108" s="128" t="s">
        <v>158</v>
      </c>
      <c r="EZ108" s="128" t="s">
        <v>158</v>
      </c>
      <c r="FA108" s="128" t="s">
        <v>158</v>
      </c>
      <c r="FB108" s="128" t="s">
        <v>158</v>
      </c>
      <c r="FC108" s="128" t="s">
        <v>158</v>
      </c>
      <c r="FD108" s="128" t="s">
        <v>158</v>
      </c>
      <c r="FE108" s="128" t="s">
        <v>158</v>
      </c>
      <c r="FF108" s="128" t="s">
        <v>158</v>
      </c>
      <c r="FG108" s="128" t="s">
        <v>158</v>
      </c>
      <c r="FH108" s="128" t="s">
        <v>158</v>
      </c>
      <c r="FI108" s="128" t="s">
        <v>158</v>
      </c>
      <c r="FJ108" s="128" t="s">
        <v>158</v>
      </c>
      <c r="FK108" s="128" t="s">
        <v>158</v>
      </c>
      <c r="FL108" s="128" t="s">
        <v>158</v>
      </c>
      <c r="FM108" s="128" t="s">
        <v>158</v>
      </c>
      <c r="FN108" s="127">
        <v>6.1304282488585264E-2</v>
      </c>
      <c r="FO108" s="128">
        <v>5.9058579409417417E-2</v>
      </c>
      <c r="FP108" s="128">
        <v>6.9943667296786416E-2</v>
      </c>
      <c r="FQ108" s="128">
        <v>6.5429177718832901E-2</v>
      </c>
      <c r="FR108" s="128">
        <v>6.6130831099195708E-2</v>
      </c>
      <c r="FS108" s="128">
        <v>5.7031562499999994E-2</v>
      </c>
      <c r="FT108" s="128">
        <v>6.2330623306233054E-2</v>
      </c>
      <c r="FU108" s="128">
        <v>6.2320613614573347E-2</v>
      </c>
      <c r="FV108" s="128">
        <v>6.3476953124999999E-2</v>
      </c>
      <c r="FW108" s="128" t="s">
        <v>158</v>
      </c>
      <c r="FX108" s="128" t="s">
        <v>158</v>
      </c>
      <c r="FY108" s="128" t="s">
        <v>158</v>
      </c>
      <c r="FZ108" s="128" t="s">
        <v>158</v>
      </c>
      <c r="GA108" s="128" t="s">
        <v>158</v>
      </c>
      <c r="GB108" s="128" t="s">
        <v>158</v>
      </c>
      <c r="GC108" s="128" t="s">
        <v>158</v>
      </c>
      <c r="GD108" s="128" t="s">
        <v>158</v>
      </c>
      <c r="GE108" s="128" t="s">
        <v>158</v>
      </c>
      <c r="GF108" s="128" t="s">
        <v>158</v>
      </c>
      <c r="GG108" s="128" t="s">
        <v>158</v>
      </c>
      <c r="GH108" s="128" t="s">
        <v>158</v>
      </c>
      <c r="GI108" s="128" t="s">
        <v>158</v>
      </c>
      <c r="GJ108" s="128" t="s">
        <v>158</v>
      </c>
      <c r="GK108" s="128" t="s">
        <v>158</v>
      </c>
      <c r="GL108" s="128" t="s">
        <v>158</v>
      </c>
      <c r="GM108" s="128" t="s">
        <v>158</v>
      </c>
      <c r="GN108" s="128" t="s">
        <v>158</v>
      </c>
      <c r="GO108" s="109" t="s">
        <v>158</v>
      </c>
      <c r="GP108" s="141">
        <v>0.03</v>
      </c>
      <c r="GQ108" s="141">
        <v>0.64</v>
      </c>
      <c r="GR108" s="141">
        <v>-1.86</v>
      </c>
      <c r="GS108" s="141">
        <v>2.3199999999999998</v>
      </c>
      <c r="GT108" s="141">
        <v>4.29</v>
      </c>
      <c r="GU108" s="141">
        <v>-2.41</v>
      </c>
      <c r="GV108" s="129">
        <v>-1.71</v>
      </c>
      <c r="GW108" s="129">
        <v>2.2400000000000002</v>
      </c>
      <c r="GX108" s="129">
        <v>0.18</v>
      </c>
      <c r="GY108" s="129" t="s">
        <v>158</v>
      </c>
      <c r="GZ108" s="129" t="s">
        <v>158</v>
      </c>
      <c r="HA108" s="129" t="s">
        <v>158</v>
      </c>
      <c r="HB108" s="129" t="s">
        <v>158</v>
      </c>
      <c r="HC108" s="129" t="s">
        <v>158</v>
      </c>
      <c r="HD108" s="129" t="s">
        <v>158</v>
      </c>
      <c r="HE108" s="129" t="s">
        <v>158</v>
      </c>
      <c r="HF108" s="231" t="s">
        <v>158</v>
      </c>
      <c r="HG108" s="231" t="s">
        <v>158</v>
      </c>
      <c r="HH108" s="231" t="s">
        <v>158</v>
      </c>
      <c r="HI108" s="231" t="s">
        <v>158</v>
      </c>
      <c r="HJ108" s="231" t="s">
        <v>158</v>
      </c>
      <c r="HK108" s="231" t="s">
        <v>158</v>
      </c>
      <c r="HL108" s="231" t="s">
        <v>158</v>
      </c>
      <c r="HM108" s="231" t="s">
        <v>158</v>
      </c>
      <c r="HN108" s="231" t="s">
        <v>158</v>
      </c>
      <c r="HO108" s="231" t="s">
        <v>158</v>
      </c>
      <c r="HP108" s="232" t="s">
        <v>158</v>
      </c>
      <c r="HQ108" s="131">
        <v>417.66666666666669</v>
      </c>
      <c r="HR108" s="131">
        <v>16.53125</v>
      </c>
      <c r="HS108" s="131" t="s">
        <v>1288</v>
      </c>
      <c r="HT108" s="131">
        <v>4.8232758620689653</v>
      </c>
      <c r="HU108" s="131">
        <v>2.9836829836829839</v>
      </c>
      <c r="HV108" s="131" t="s">
        <v>1288</v>
      </c>
      <c r="HW108" s="131" t="s">
        <v>1288</v>
      </c>
      <c r="HX108" s="131">
        <v>4.5714285714285712</v>
      </c>
      <c r="HY108" s="131" t="s">
        <v>158</v>
      </c>
      <c r="HZ108" s="131" t="s">
        <v>158</v>
      </c>
      <c r="IA108" s="131" t="s">
        <v>158</v>
      </c>
      <c r="IB108" s="131" t="s">
        <v>158</v>
      </c>
      <c r="IC108" s="131" t="s">
        <v>158</v>
      </c>
      <c r="ID108" s="131" t="s">
        <v>158</v>
      </c>
      <c r="IE108" s="131" t="s">
        <v>158</v>
      </c>
      <c r="IF108" s="131" t="s">
        <v>158</v>
      </c>
      <c r="IG108" s="131" t="s">
        <v>158</v>
      </c>
      <c r="IH108" s="131" t="s">
        <v>158</v>
      </c>
      <c r="II108" s="131" t="s">
        <v>158</v>
      </c>
      <c r="IJ108" s="131" t="s">
        <v>158</v>
      </c>
      <c r="IK108" s="131" t="s">
        <v>158</v>
      </c>
      <c r="IL108" s="131" t="s">
        <v>158</v>
      </c>
      <c r="IM108" s="131" t="s">
        <v>158</v>
      </c>
      <c r="IN108" s="131" t="s">
        <v>158</v>
      </c>
      <c r="IO108" s="131" t="s">
        <v>158</v>
      </c>
      <c r="IP108" s="131" t="s">
        <v>158</v>
      </c>
      <c r="IQ108" s="130" t="s">
        <v>158</v>
      </c>
      <c r="IR108" s="131">
        <v>474.83930942895006</v>
      </c>
      <c r="IS108" s="131">
        <v>20.5</v>
      </c>
      <c r="IT108" s="131" t="s">
        <v>1288</v>
      </c>
      <c r="IU108" s="131">
        <v>5.2327586206896557</v>
      </c>
      <c r="IV108" s="131">
        <v>3.1724941724941722</v>
      </c>
      <c r="IW108" s="131" t="s">
        <v>1288</v>
      </c>
      <c r="IX108" s="131" t="s">
        <v>1288</v>
      </c>
      <c r="IY108" s="131">
        <v>4.7455357142857144</v>
      </c>
      <c r="IZ108" s="131" t="s">
        <v>158</v>
      </c>
      <c r="JA108" s="131" t="s">
        <v>158</v>
      </c>
      <c r="JB108" s="131" t="s">
        <v>158</v>
      </c>
      <c r="JC108" s="131" t="s">
        <v>158</v>
      </c>
      <c r="JD108" s="131" t="s">
        <v>158</v>
      </c>
      <c r="JE108" s="131" t="s">
        <v>158</v>
      </c>
      <c r="JF108" s="131" t="s">
        <v>158</v>
      </c>
      <c r="JG108" s="131" t="s">
        <v>158</v>
      </c>
      <c r="JH108" s="131" t="s">
        <v>158</v>
      </c>
      <c r="JI108" s="131" t="s">
        <v>158</v>
      </c>
      <c r="JJ108" s="131" t="s">
        <v>158</v>
      </c>
      <c r="JK108" s="131" t="s">
        <v>158</v>
      </c>
      <c r="JL108" s="131" t="s">
        <v>158</v>
      </c>
      <c r="JM108" s="131" t="s">
        <v>158</v>
      </c>
      <c r="JN108" s="131" t="s">
        <v>158</v>
      </c>
      <c r="JO108" s="131" t="s">
        <v>158</v>
      </c>
      <c r="JP108" s="131" t="s">
        <v>158</v>
      </c>
      <c r="JQ108" s="131" t="s">
        <v>158</v>
      </c>
      <c r="JR108" s="130" t="s">
        <v>158</v>
      </c>
      <c r="JS108" s="131">
        <v>513.33333333333337</v>
      </c>
      <c r="JT108" s="131">
        <v>23.65625</v>
      </c>
      <c r="JU108" s="131" t="s">
        <v>1288</v>
      </c>
      <c r="JV108" s="131">
        <v>5.8017241379310356</v>
      </c>
      <c r="JW108" s="131">
        <v>3.3496503496503496</v>
      </c>
      <c r="JX108" s="131" t="s">
        <v>1288</v>
      </c>
      <c r="JY108" s="131" t="s">
        <v>1288</v>
      </c>
      <c r="JZ108" s="131">
        <v>4.9776785714285712</v>
      </c>
      <c r="KA108" s="131" t="s">
        <v>158</v>
      </c>
      <c r="KB108" s="131" t="s">
        <v>158</v>
      </c>
      <c r="KC108" s="131" t="s">
        <v>158</v>
      </c>
      <c r="KD108" s="131" t="s">
        <v>158</v>
      </c>
      <c r="KE108" s="131" t="s">
        <v>158</v>
      </c>
      <c r="KF108" s="131" t="s">
        <v>158</v>
      </c>
      <c r="KG108" s="131" t="s">
        <v>158</v>
      </c>
      <c r="KH108" s="131" t="s">
        <v>158</v>
      </c>
      <c r="KI108" s="131" t="s">
        <v>158</v>
      </c>
      <c r="KJ108" s="131" t="s">
        <v>158</v>
      </c>
      <c r="KK108" s="131" t="s">
        <v>158</v>
      </c>
      <c r="KL108" s="131" t="s">
        <v>158</v>
      </c>
      <c r="KM108" s="131" t="s">
        <v>158</v>
      </c>
      <c r="KN108" s="131" t="s">
        <v>158</v>
      </c>
      <c r="KO108" s="131" t="s">
        <v>158</v>
      </c>
      <c r="KP108" s="131" t="s">
        <v>158</v>
      </c>
      <c r="KQ108" s="131" t="s">
        <v>158</v>
      </c>
      <c r="KR108" s="131" t="s">
        <v>158</v>
      </c>
      <c r="KS108" s="116" t="s">
        <v>158</v>
      </c>
      <c r="KT108" s="132">
        <v>1.7871212645029246</v>
      </c>
      <c r="KU108" s="132">
        <v>1.7958064880750537</v>
      </c>
      <c r="KV108" s="132">
        <v>4.125592113685828</v>
      </c>
      <c r="KW108" s="132">
        <v>4.0980973119623032</v>
      </c>
      <c r="KX108" s="132">
        <v>8.8297872340425538</v>
      </c>
      <c r="KY108" s="132">
        <v>8.43010752688172</v>
      </c>
      <c r="KZ108" s="132">
        <v>8.1648351648351642</v>
      </c>
      <c r="LA108" s="132">
        <v>7.6741573033707864</v>
      </c>
      <c r="LB108" s="132">
        <v>0.87637362637362637</v>
      </c>
      <c r="LC108" s="132" t="s">
        <v>158</v>
      </c>
      <c r="LD108" s="132" t="s">
        <v>158</v>
      </c>
      <c r="LE108" s="132" t="s">
        <v>158</v>
      </c>
      <c r="LF108" s="132" t="s">
        <v>158</v>
      </c>
      <c r="LG108" s="132" t="s">
        <v>158</v>
      </c>
      <c r="LH108" s="132" t="s">
        <v>158</v>
      </c>
      <c r="LI108" s="132" t="s">
        <v>158</v>
      </c>
      <c r="LJ108" s="132" t="s">
        <v>158</v>
      </c>
      <c r="LK108" s="132" t="s">
        <v>158</v>
      </c>
      <c r="LL108" s="132" t="s">
        <v>158</v>
      </c>
      <c r="LM108" s="132" t="s">
        <v>158</v>
      </c>
      <c r="LN108" s="132" t="s">
        <v>158</v>
      </c>
      <c r="LO108" s="132" t="s">
        <v>158</v>
      </c>
      <c r="LP108" s="132" t="s">
        <v>158</v>
      </c>
      <c r="LQ108" s="132" t="s">
        <v>158</v>
      </c>
      <c r="LR108" s="132" t="s">
        <v>158</v>
      </c>
      <c r="LS108" s="132" t="s">
        <v>158</v>
      </c>
      <c r="LT108" s="130" t="s">
        <v>158</v>
      </c>
      <c r="LU108" s="131">
        <v>7.0112757588865309</v>
      </c>
      <c r="LV108" s="131">
        <v>5.8915033831628643</v>
      </c>
      <c r="LW108" s="131">
        <v>2.741424670287044</v>
      </c>
      <c r="LX108" s="131">
        <v>2.7305354529616723</v>
      </c>
      <c r="LY108" s="131">
        <v>1.4496385542168675</v>
      </c>
      <c r="LZ108" s="131">
        <v>1.3131505102040817</v>
      </c>
      <c r="MA108" s="131">
        <v>1.2774293405114401</v>
      </c>
      <c r="MB108" s="131">
        <v>1.3343484626647146</v>
      </c>
      <c r="MC108" s="131" t="s">
        <v>158</v>
      </c>
      <c r="MD108" s="131" t="s">
        <v>158</v>
      </c>
      <c r="ME108" s="131" t="s">
        <v>158</v>
      </c>
      <c r="MF108" s="131" t="s">
        <v>158</v>
      </c>
      <c r="MG108" s="131" t="s">
        <v>158</v>
      </c>
      <c r="MH108" s="131" t="s">
        <v>158</v>
      </c>
      <c r="MI108" s="131" t="s">
        <v>158</v>
      </c>
      <c r="MJ108" s="131" t="s">
        <v>158</v>
      </c>
      <c r="MK108" s="131" t="s">
        <v>158</v>
      </c>
      <c r="ML108" s="131" t="s">
        <v>158</v>
      </c>
      <c r="MM108" s="131" t="s">
        <v>158</v>
      </c>
      <c r="MN108" s="131" t="s">
        <v>158</v>
      </c>
      <c r="MO108" s="131" t="s">
        <v>158</v>
      </c>
      <c r="MP108" s="131" t="s">
        <v>158</v>
      </c>
      <c r="MQ108" s="131" t="s">
        <v>158</v>
      </c>
      <c r="MR108" s="131" t="s">
        <v>158</v>
      </c>
      <c r="MS108" s="131" t="s">
        <v>158</v>
      </c>
      <c r="MT108" s="131" t="s">
        <v>158</v>
      </c>
      <c r="MU108" s="130" t="s">
        <v>158</v>
      </c>
      <c r="MV108" s="131">
        <v>7.9710199670365949</v>
      </c>
      <c r="MW108" s="131">
        <v>7.3059096774193542</v>
      </c>
      <c r="MX108" s="131">
        <v>3.3110398758727695</v>
      </c>
      <c r="MY108" s="131">
        <v>2.9623503484320559</v>
      </c>
      <c r="MZ108" s="131">
        <v>1.5413734939759034</v>
      </c>
      <c r="NA108" s="131">
        <v>1.5622576530612247</v>
      </c>
      <c r="NB108" s="131">
        <v>1.3827590847913862</v>
      </c>
      <c r="NC108" s="131">
        <v>1.3851683748169841</v>
      </c>
      <c r="ND108" s="131" t="s">
        <v>158</v>
      </c>
      <c r="NE108" s="131" t="s">
        <v>158</v>
      </c>
      <c r="NF108" s="131" t="s">
        <v>158</v>
      </c>
      <c r="NG108" s="131" t="s">
        <v>158</v>
      </c>
      <c r="NH108" s="131" t="s">
        <v>158</v>
      </c>
      <c r="NI108" s="131" t="s">
        <v>158</v>
      </c>
      <c r="NJ108" s="131" t="s">
        <v>158</v>
      </c>
      <c r="NK108" s="131" t="s">
        <v>158</v>
      </c>
      <c r="NL108" s="131" t="s">
        <v>158</v>
      </c>
      <c r="NM108" s="131" t="s">
        <v>158</v>
      </c>
      <c r="NN108" s="131" t="s">
        <v>158</v>
      </c>
      <c r="NO108" s="131" t="s">
        <v>158</v>
      </c>
      <c r="NP108" s="131" t="s">
        <v>158</v>
      </c>
      <c r="NQ108" s="131" t="s">
        <v>158</v>
      </c>
      <c r="NR108" s="131" t="s">
        <v>158</v>
      </c>
      <c r="NS108" s="131" t="s">
        <v>158</v>
      </c>
      <c r="NT108" s="131" t="s">
        <v>158</v>
      </c>
      <c r="NU108" s="131" t="s">
        <v>158</v>
      </c>
      <c r="NV108" s="130" t="s">
        <v>158</v>
      </c>
      <c r="NW108" s="131">
        <v>8.6172104299164065</v>
      </c>
      <c r="NX108" s="131">
        <v>8.4307524783634928</v>
      </c>
      <c r="NY108" s="131">
        <v>3.5752443754848717</v>
      </c>
      <c r="NZ108" s="131">
        <v>3.2844510452961675</v>
      </c>
      <c r="OA108" s="131">
        <v>1.62744578313253</v>
      </c>
      <c r="OB108" s="131">
        <v>1.7425637755102041</v>
      </c>
      <c r="OC108" s="131">
        <v>1.4905383580080755</v>
      </c>
      <c r="OD108" s="131">
        <v>1.4529282576866764</v>
      </c>
      <c r="OE108" s="131" t="s">
        <v>158</v>
      </c>
      <c r="OF108" s="131" t="s">
        <v>158</v>
      </c>
      <c r="OG108" s="131" t="s">
        <v>158</v>
      </c>
      <c r="OH108" s="131" t="s">
        <v>158</v>
      </c>
      <c r="OI108" s="131" t="s">
        <v>158</v>
      </c>
      <c r="OJ108" s="131" t="s">
        <v>158</v>
      </c>
      <c r="OK108" s="131" t="s">
        <v>158</v>
      </c>
      <c r="OL108" s="131" t="s">
        <v>158</v>
      </c>
      <c r="OM108" s="131" t="s">
        <v>158</v>
      </c>
      <c r="ON108" s="131" t="s">
        <v>158</v>
      </c>
      <c r="OO108" s="131" t="s">
        <v>158</v>
      </c>
      <c r="OP108" s="131" t="s">
        <v>158</v>
      </c>
      <c r="OQ108" s="131" t="s">
        <v>158</v>
      </c>
      <c r="OR108" s="131" t="s">
        <v>158</v>
      </c>
      <c r="OS108" s="131" t="s">
        <v>158</v>
      </c>
      <c r="OT108" s="131" t="s">
        <v>158</v>
      </c>
      <c r="OU108" s="131" t="s">
        <v>158</v>
      </c>
      <c r="OV108" s="131" t="s">
        <v>158</v>
      </c>
      <c r="OW108" s="378" t="s">
        <v>158</v>
      </c>
      <c r="OX108" s="132">
        <v>0.92573672783593541</v>
      </c>
      <c r="OY108" s="132">
        <v>0.8774160732451679</v>
      </c>
      <c r="OZ108" s="132">
        <v>1.8595570349507105</v>
      </c>
      <c r="PA108" s="132">
        <v>2.441723485524578</v>
      </c>
      <c r="PB108" s="132">
        <v>5.3617021276595747</v>
      </c>
      <c r="PC108" s="132">
        <v>5.709677419354839</v>
      </c>
      <c r="PD108" s="132">
        <v>5.7252747252747254</v>
      </c>
      <c r="PE108" s="132">
        <v>5.3483146067415728</v>
      </c>
      <c r="PF108" s="132">
        <v>0.53846153846153844</v>
      </c>
      <c r="PG108" s="132" t="s">
        <v>158</v>
      </c>
      <c r="PH108" s="132" t="s">
        <v>158</v>
      </c>
      <c r="PI108" s="132" t="s">
        <v>158</v>
      </c>
      <c r="PJ108" s="132" t="s">
        <v>158</v>
      </c>
      <c r="PK108" s="132" t="s">
        <v>158</v>
      </c>
      <c r="PL108" s="132" t="s">
        <v>158</v>
      </c>
      <c r="PM108" s="132" t="s">
        <v>158</v>
      </c>
      <c r="PN108" s="132" t="s">
        <v>158</v>
      </c>
      <c r="PO108" s="132" t="s">
        <v>158</v>
      </c>
      <c r="PP108" s="132" t="s">
        <v>158</v>
      </c>
      <c r="PQ108" s="132" t="s">
        <v>158</v>
      </c>
      <c r="PR108" s="132" t="s">
        <v>158</v>
      </c>
      <c r="PS108" s="132" t="s">
        <v>158</v>
      </c>
      <c r="PT108" s="132" t="s">
        <v>158</v>
      </c>
      <c r="PU108" s="132" t="s">
        <v>158</v>
      </c>
      <c r="PV108" s="132" t="s">
        <v>158</v>
      </c>
      <c r="PW108" s="132" t="s">
        <v>158</v>
      </c>
      <c r="PX108" s="130" t="s">
        <v>158</v>
      </c>
      <c r="PY108" s="131">
        <v>13.535165693696708</v>
      </c>
      <c r="PZ108" s="131">
        <v>12.058133333333332</v>
      </c>
      <c r="QA108" s="131">
        <v>6.0820936316695358</v>
      </c>
      <c r="QB108" s="131">
        <v>4.5828285087719296</v>
      </c>
      <c r="QC108" s="131">
        <v>2.3873015873015873</v>
      </c>
      <c r="QD108" s="131">
        <v>1.9388135593220339</v>
      </c>
      <c r="QE108" s="131">
        <v>1.821746641074856</v>
      </c>
      <c r="QF108" s="131">
        <v>1.9146218487394959</v>
      </c>
      <c r="QG108" s="131" t="s">
        <v>158</v>
      </c>
      <c r="QH108" s="131" t="s">
        <v>158</v>
      </c>
      <c r="QI108" s="131" t="s">
        <v>158</v>
      </c>
      <c r="QJ108" s="131" t="s">
        <v>158</v>
      </c>
      <c r="QK108" s="131" t="s">
        <v>158</v>
      </c>
      <c r="QL108" s="131" t="s">
        <v>158</v>
      </c>
      <c r="QM108" s="131" t="s">
        <v>158</v>
      </c>
      <c r="QN108" s="131" t="s">
        <v>158</v>
      </c>
      <c r="QO108" s="131" t="s">
        <v>158</v>
      </c>
      <c r="QP108" s="131" t="s">
        <v>158</v>
      </c>
      <c r="QQ108" s="131" t="s">
        <v>158</v>
      </c>
      <c r="QR108" s="131" t="s">
        <v>158</v>
      </c>
      <c r="QS108" s="131" t="s">
        <v>158</v>
      </c>
      <c r="QT108" s="131" t="s">
        <v>158</v>
      </c>
      <c r="QU108" s="131" t="s">
        <v>158</v>
      </c>
      <c r="QV108" s="131" t="s">
        <v>158</v>
      </c>
      <c r="QW108" s="131" t="s">
        <v>158</v>
      </c>
      <c r="QX108" s="131" t="s">
        <v>158</v>
      </c>
      <c r="QY108" s="130" t="s">
        <v>158</v>
      </c>
      <c r="QZ108" s="131">
        <v>15.38793790343502</v>
      </c>
      <c r="RA108" s="131">
        <v>14.952997101449274</v>
      </c>
      <c r="RB108" s="131">
        <v>7.3458354561101551</v>
      </c>
      <c r="RC108" s="131">
        <v>4.9718979532163745</v>
      </c>
      <c r="RD108" s="131">
        <v>2.5383730158730158</v>
      </c>
      <c r="RE108" s="131">
        <v>2.3066101694915253</v>
      </c>
      <c r="RF108" s="131">
        <v>1.9719577735124758</v>
      </c>
      <c r="RG108" s="131">
        <v>1.9875420168067228</v>
      </c>
      <c r="RH108" s="131" t="s">
        <v>158</v>
      </c>
      <c r="RI108" s="131" t="s">
        <v>158</v>
      </c>
      <c r="RJ108" s="131" t="s">
        <v>158</v>
      </c>
      <c r="RK108" s="131" t="s">
        <v>158</v>
      </c>
      <c r="RL108" s="131" t="s">
        <v>158</v>
      </c>
      <c r="RM108" s="131" t="s">
        <v>158</v>
      </c>
      <c r="RN108" s="131" t="s">
        <v>158</v>
      </c>
      <c r="RO108" s="131" t="s">
        <v>158</v>
      </c>
      <c r="RP108" s="131" t="s">
        <v>158</v>
      </c>
      <c r="RQ108" s="131" t="s">
        <v>158</v>
      </c>
      <c r="RR108" s="131" t="s">
        <v>158</v>
      </c>
      <c r="RS108" s="131" t="s">
        <v>158</v>
      </c>
      <c r="RT108" s="131" t="s">
        <v>158</v>
      </c>
      <c r="RU108" s="131" t="s">
        <v>158</v>
      </c>
      <c r="RV108" s="131" t="s">
        <v>158</v>
      </c>
      <c r="RW108" s="131" t="s">
        <v>158</v>
      </c>
      <c r="RX108" s="131" t="s">
        <v>158</v>
      </c>
      <c r="RY108" s="131" t="s">
        <v>158</v>
      </c>
      <c r="RZ108" s="130" t="s">
        <v>158</v>
      </c>
      <c r="SA108" s="131">
        <v>16.635399176610481</v>
      </c>
      <c r="SB108" s="131">
        <v>17.255211594202898</v>
      </c>
      <c r="SC108" s="131">
        <v>7.9319965576592084</v>
      </c>
      <c r="SD108" s="131">
        <v>5.5124997076023394</v>
      </c>
      <c r="SE108" s="131">
        <v>2.6801190476190473</v>
      </c>
      <c r="SF108" s="131">
        <v>2.5728248587570621</v>
      </c>
      <c r="SG108" s="131">
        <v>2.1256621880998079</v>
      </c>
      <c r="SH108" s="131">
        <v>2.0847689075630256</v>
      </c>
      <c r="SI108" s="131" t="s">
        <v>158</v>
      </c>
      <c r="SJ108" s="131" t="s">
        <v>158</v>
      </c>
      <c r="SK108" s="131" t="s">
        <v>158</v>
      </c>
      <c r="SL108" s="131" t="s">
        <v>158</v>
      </c>
      <c r="SM108" s="131" t="s">
        <v>158</v>
      </c>
      <c r="SN108" s="131" t="s">
        <v>158</v>
      </c>
      <c r="SO108" s="131" t="s">
        <v>158</v>
      </c>
      <c r="SP108" s="131" t="s">
        <v>158</v>
      </c>
      <c r="SQ108" s="131" t="s">
        <v>158</v>
      </c>
      <c r="SR108" s="131" t="s">
        <v>158</v>
      </c>
      <c r="SS108" s="131" t="s">
        <v>158</v>
      </c>
      <c r="ST108" s="131" t="s">
        <v>158</v>
      </c>
      <c r="SU108" s="131" t="s">
        <v>158</v>
      </c>
      <c r="SV108" s="131" t="s">
        <v>158</v>
      </c>
      <c r="SW108" s="131" t="s">
        <v>158</v>
      </c>
      <c r="SX108" s="131" t="s">
        <v>158</v>
      </c>
      <c r="SY108" s="131" t="s">
        <v>158</v>
      </c>
      <c r="SZ108" s="131" t="s">
        <v>158</v>
      </c>
      <c r="TA108" s="378" t="s">
        <v>158</v>
      </c>
      <c r="TB108" s="132">
        <v>0.92573672783593541</v>
      </c>
      <c r="TC108" s="132">
        <v>0.8774160732451679</v>
      </c>
      <c r="TD108" s="132">
        <v>1.8595570349507105</v>
      </c>
      <c r="TE108" s="132">
        <v>2.441723485524578</v>
      </c>
      <c r="TF108" s="132">
        <v>5.3617021276595747</v>
      </c>
      <c r="TG108" s="132">
        <v>5.698924731182796</v>
      </c>
      <c r="TH108" s="132">
        <v>5.7142857142857144</v>
      </c>
      <c r="TI108" s="132">
        <v>5.3033707865168536</v>
      </c>
      <c r="TJ108" s="132">
        <v>0.44230769230769229</v>
      </c>
      <c r="TK108" s="132" t="s">
        <v>158</v>
      </c>
      <c r="TL108" s="132" t="s">
        <v>158</v>
      </c>
      <c r="TM108" s="132" t="s">
        <v>158</v>
      </c>
      <c r="TN108" s="132" t="s">
        <v>158</v>
      </c>
      <c r="TO108" s="132" t="s">
        <v>158</v>
      </c>
      <c r="TP108" s="132" t="s">
        <v>158</v>
      </c>
      <c r="TQ108" s="132" t="s">
        <v>158</v>
      </c>
      <c r="TR108" s="132" t="s">
        <v>158</v>
      </c>
      <c r="TS108" s="132" t="s">
        <v>158</v>
      </c>
      <c r="TT108" s="132" t="s">
        <v>158</v>
      </c>
      <c r="TU108" s="132" t="s">
        <v>158</v>
      </c>
      <c r="TV108" s="132" t="s">
        <v>158</v>
      </c>
      <c r="TW108" s="132" t="s">
        <v>158</v>
      </c>
      <c r="TX108" s="132" t="s">
        <v>158</v>
      </c>
      <c r="TY108" s="132" t="s">
        <v>158</v>
      </c>
      <c r="TZ108" s="132" t="s">
        <v>158</v>
      </c>
      <c r="UA108" s="132" t="s">
        <v>158</v>
      </c>
      <c r="UB108" s="235" t="s">
        <v>158</v>
      </c>
      <c r="UC108" s="236">
        <v>10.77</v>
      </c>
      <c r="UD108" s="236">
        <v>10.57</v>
      </c>
      <c r="UE108" s="236">
        <v>9.1999999999999993</v>
      </c>
      <c r="UF108" s="236">
        <v>11.69</v>
      </c>
      <c r="UG108" s="236">
        <v>9.59</v>
      </c>
      <c r="UH108" s="236">
        <v>3.51</v>
      </c>
      <c r="UI108" s="236">
        <v>8.85</v>
      </c>
      <c r="UJ108" s="236">
        <v>10.68</v>
      </c>
      <c r="UK108" s="236">
        <v>0</v>
      </c>
      <c r="UL108" s="236">
        <v>0</v>
      </c>
      <c r="UM108" s="236">
        <v>0</v>
      </c>
      <c r="UN108" s="236" t="s">
        <v>5</v>
      </c>
      <c r="UO108" s="231" t="s">
        <v>5</v>
      </c>
      <c r="UP108" s="231" t="s">
        <v>5</v>
      </c>
      <c r="UQ108" s="231" t="s">
        <v>5</v>
      </c>
      <c r="UR108" s="231" t="s">
        <v>5</v>
      </c>
      <c r="US108" s="231" t="s">
        <v>5</v>
      </c>
      <c r="UT108" s="231" t="s">
        <v>5</v>
      </c>
      <c r="UU108" s="231" t="s">
        <v>5</v>
      </c>
      <c r="UV108" s="231" t="s">
        <v>5</v>
      </c>
      <c r="UW108" s="231" t="s">
        <v>5</v>
      </c>
      <c r="UX108" s="231" t="s">
        <v>5</v>
      </c>
      <c r="UY108" s="231" t="s">
        <v>5</v>
      </c>
      <c r="UZ108" s="231" t="s">
        <v>5</v>
      </c>
      <c r="VA108" s="231" t="s">
        <v>5</v>
      </c>
      <c r="VB108" s="231" t="s">
        <v>5</v>
      </c>
      <c r="VC108" s="130" t="s">
        <v>158</v>
      </c>
      <c r="VD108" s="131">
        <v>1.1634168987929434</v>
      </c>
      <c r="VE108" s="131">
        <v>1.0009460737937559</v>
      </c>
      <c r="VF108" s="131">
        <v>1.2293478260869566</v>
      </c>
      <c r="VG108" s="131">
        <v>0.95722840034217282</v>
      </c>
      <c r="VH108" s="131">
        <v>1.334723670490094</v>
      </c>
      <c r="VI108" s="131">
        <v>3.1538461538461542</v>
      </c>
      <c r="VJ108" s="131">
        <v>1.1785310734463277</v>
      </c>
      <c r="VK108" s="131">
        <v>0.95880149812734083</v>
      </c>
      <c r="VL108" s="131" t="s">
        <v>2188</v>
      </c>
      <c r="VM108" s="131" t="s">
        <v>2188</v>
      </c>
      <c r="VN108" s="131" t="s">
        <v>2188</v>
      </c>
      <c r="VO108" s="131" t="s">
        <v>158</v>
      </c>
      <c r="VP108" s="131" t="s">
        <v>158</v>
      </c>
      <c r="VQ108" s="131" t="s">
        <v>158</v>
      </c>
      <c r="VR108" s="131" t="s">
        <v>158</v>
      </c>
      <c r="VS108" s="131" t="s">
        <v>158</v>
      </c>
      <c r="VT108" s="131" t="s">
        <v>158</v>
      </c>
      <c r="VU108" s="131" t="s">
        <v>158</v>
      </c>
      <c r="VV108" s="131" t="s">
        <v>158</v>
      </c>
      <c r="VW108" s="131" t="s">
        <v>158</v>
      </c>
      <c r="VX108" s="131" t="s">
        <v>158</v>
      </c>
      <c r="VY108" s="131" t="s">
        <v>158</v>
      </c>
      <c r="VZ108" s="131" t="s">
        <v>158</v>
      </c>
      <c r="WA108" s="131" t="s">
        <v>158</v>
      </c>
      <c r="WB108" s="131" t="s">
        <v>158</v>
      </c>
      <c r="WC108" s="131" t="s">
        <v>158</v>
      </c>
      <c r="WD108" s="130" t="s">
        <v>158</v>
      </c>
      <c r="WE108" s="131">
        <v>1.3226721711112814</v>
      </c>
      <c r="WF108" s="131">
        <v>1.2412488174077576</v>
      </c>
      <c r="WG108" s="131">
        <v>1.4847826086956524</v>
      </c>
      <c r="WH108" s="131">
        <v>1.0384944396920446</v>
      </c>
      <c r="WI108" s="131">
        <v>1.419186652763295</v>
      </c>
      <c r="WJ108" s="131">
        <v>3.7521367521367521</v>
      </c>
      <c r="WK108" s="131">
        <v>1.2757062146892655</v>
      </c>
      <c r="WL108" s="131">
        <v>0.99531835205992525</v>
      </c>
      <c r="WM108" s="131" t="s">
        <v>2188</v>
      </c>
      <c r="WN108" s="131" t="s">
        <v>2188</v>
      </c>
      <c r="WO108" s="131" t="s">
        <v>2188</v>
      </c>
      <c r="WP108" s="131" t="s">
        <v>158</v>
      </c>
      <c r="WQ108" s="131" t="s">
        <v>158</v>
      </c>
      <c r="WR108" s="131" t="s">
        <v>158</v>
      </c>
      <c r="WS108" s="131" t="s">
        <v>158</v>
      </c>
      <c r="WT108" s="131" t="s">
        <v>158</v>
      </c>
      <c r="WU108" s="131" t="s">
        <v>158</v>
      </c>
      <c r="WV108" s="131" t="s">
        <v>158</v>
      </c>
      <c r="WW108" s="131" t="s">
        <v>158</v>
      </c>
      <c r="WX108" s="131" t="s">
        <v>158</v>
      </c>
      <c r="WY108" s="131" t="s">
        <v>158</v>
      </c>
      <c r="WZ108" s="131" t="s">
        <v>158</v>
      </c>
      <c r="XA108" s="131" t="s">
        <v>158</v>
      </c>
      <c r="XB108" s="131" t="s">
        <v>158</v>
      </c>
      <c r="XC108" s="131" t="s">
        <v>158</v>
      </c>
      <c r="XD108" s="131" t="s">
        <v>158</v>
      </c>
      <c r="XE108" s="130" t="s">
        <v>158</v>
      </c>
      <c r="XF108" s="131">
        <v>1.4298978644382545</v>
      </c>
      <c r="XG108" s="131">
        <v>1.4323557237464521</v>
      </c>
      <c r="XH108" s="131">
        <v>1.6032608695652175</v>
      </c>
      <c r="XI108" s="131">
        <v>1.1514114627887084</v>
      </c>
      <c r="XJ108" s="131">
        <v>1.4984358706986443</v>
      </c>
      <c r="XK108" s="131">
        <v>4.1851851851851851</v>
      </c>
      <c r="XL108" s="131">
        <v>1.3751412429378531</v>
      </c>
      <c r="XM108" s="131">
        <v>1.0440074906367043</v>
      </c>
      <c r="XN108" s="131" t="s">
        <v>2188</v>
      </c>
      <c r="XO108" s="131" t="s">
        <v>2188</v>
      </c>
      <c r="XP108" s="131" t="s">
        <v>2188</v>
      </c>
      <c r="XQ108" s="131" t="s">
        <v>158</v>
      </c>
      <c r="XR108" s="131" t="s">
        <v>158</v>
      </c>
      <c r="XS108" s="131" t="s">
        <v>158</v>
      </c>
      <c r="XT108" s="131" t="s">
        <v>158</v>
      </c>
      <c r="XU108" s="131" t="s">
        <v>158</v>
      </c>
      <c r="XV108" s="131" t="s">
        <v>158</v>
      </c>
      <c r="XW108" s="131" t="s">
        <v>158</v>
      </c>
      <c r="XX108" s="131" t="s">
        <v>158</v>
      </c>
      <c r="XY108" s="131" t="s">
        <v>158</v>
      </c>
      <c r="XZ108" s="131" t="s">
        <v>158</v>
      </c>
      <c r="YA108" s="131" t="s">
        <v>158</v>
      </c>
      <c r="YB108" s="131" t="s">
        <v>158</v>
      </c>
      <c r="YC108" s="131" t="s">
        <v>158</v>
      </c>
      <c r="YD108" s="131" t="s">
        <v>158</v>
      </c>
      <c r="YE108" s="131" t="s">
        <v>158</v>
      </c>
      <c r="YF108" s="235" t="s">
        <v>158</v>
      </c>
      <c r="YG108" s="8">
        <v>723.13</v>
      </c>
      <c r="YH108" s="8">
        <v>707.76</v>
      </c>
      <c r="YI108" s="8">
        <v>312.44</v>
      </c>
      <c r="YJ108" s="8">
        <v>280.13</v>
      </c>
      <c r="YK108" s="8">
        <v>94</v>
      </c>
      <c r="YL108" s="8">
        <v>93</v>
      </c>
      <c r="YM108" s="8">
        <v>91</v>
      </c>
      <c r="YN108" s="8">
        <v>89</v>
      </c>
      <c r="YO108" s="8">
        <v>364</v>
      </c>
      <c r="YP108" s="8" t="s">
        <v>5</v>
      </c>
      <c r="YQ108" s="8" t="s">
        <v>5</v>
      </c>
      <c r="YR108" s="8" t="s">
        <v>5</v>
      </c>
      <c r="YS108" s="231" t="s">
        <v>5</v>
      </c>
      <c r="YT108" s="231" t="s">
        <v>5</v>
      </c>
      <c r="YU108" s="231" t="s">
        <v>5</v>
      </c>
      <c r="YV108" s="231" t="s">
        <v>5</v>
      </c>
      <c r="YW108" s="231" t="s">
        <v>5</v>
      </c>
      <c r="YX108" s="231" t="s">
        <v>5</v>
      </c>
      <c r="YY108" s="231" t="s">
        <v>5</v>
      </c>
      <c r="YZ108" s="231" t="s">
        <v>5</v>
      </c>
      <c r="ZA108" s="231" t="s">
        <v>5</v>
      </c>
      <c r="ZB108" s="231" t="s">
        <v>5</v>
      </c>
      <c r="ZC108" s="231" t="s">
        <v>5</v>
      </c>
      <c r="ZD108" s="231" t="s">
        <v>5</v>
      </c>
      <c r="ZE108" s="231" t="s">
        <v>5</v>
      </c>
      <c r="ZF108" s="231" t="s">
        <v>5</v>
      </c>
      <c r="ZG108" s="235" t="s">
        <v>158</v>
      </c>
      <c r="ZH108" s="133">
        <v>6.7000000000000002E-3</v>
      </c>
      <c r="ZI108" s="133">
        <v>0.13650000000000001</v>
      </c>
      <c r="ZJ108" s="133">
        <v>-0.17660000000000001</v>
      </c>
      <c r="ZK108" s="133">
        <v>0.29389999999999999</v>
      </c>
      <c r="ZL108" s="133">
        <v>0.54010000000000002</v>
      </c>
      <c r="ZM108" s="133">
        <v>-0.31759999999999999</v>
      </c>
      <c r="ZN108" s="133">
        <v>-0.16639999999999999</v>
      </c>
      <c r="ZO108" s="133">
        <v>0.20989999999999998</v>
      </c>
      <c r="ZP108" s="133">
        <v>7.6999999999999999E-2</v>
      </c>
      <c r="ZQ108" s="133">
        <v>0</v>
      </c>
      <c r="ZR108" s="133">
        <v>0</v>
      </c>
      <c r="ZS108" s="133" t="s">
        <v>5</v>
      </c>
      <c r="ZT108" s="379" t="s">
        <v>158</v>
      </c>
      <c r="ZU108" s="133">
        <v>4.0599999999999997E-2</v>
      </c>
      <c r="ZV108" s="133">
        <v>8.3599999999999994E-2</v>
      </c>
      <c r="ZW108" s="133">
        <v>-4.1999999999999997E-3</v>
      </c>
      <c r="ZX108" s="133">
        <v>0.1492</v>
      </c>
      <c r="ZY108" s="133">
        <v>0.13970000000000002</v>
      </c>
      <c r="ZZ108" s="133">
        <v>3.2000000000000001E-2</v>
      </c>
      <c r="AAA108" s="133">
        <v>4.0800000000000003E-2</v>
      </c>
      <c r="AAB108" s="133">
        <v>0.10980000000000001</v>
      </c>
      <c r="AAC108" s="133">
        <v>4.3299999999999998E-2</v>
      </c>
      <c r="AAD108" s="133">
        <v>0</v>
      </c>
      <c r="AAE108" s="133">
        <v>0</v>
      </c>
      <c r="AAF108" s="133" t="s">
        <v>5</v>
      </c>
      <c r="AAG108" s="235" t="s">
        <v>158</v>
      </c>
      <c r="AAH108" s="8">
        <v>1292.3209999999999</v>
      </c>
      <c r="AAI108" s="8">
        <v>1271</v>
      </c>
      <c r="AAJ108" s="8">
        <v>1289</v>
      </c>
      <c r="AAK108" s="8">
        <v>1148</v>
      </c>
      <c r="AAL108" s="8">
        <v>830</v>
      </c>
      <c r="AAM108" s="8">
        <v>784</v>
      </c>
      <c r="AAN108" s="8">
        <v>743</v>
      </c>
      <c r="AAO108" s="8">
        <v>683</v>
      </c>
      <c r="AAP108" s="8">
        <v>319</v>
      </c>
      <c r="AAQ108" s="8">
        <v>0</v>
      </c>
      <c r="AAR108" s="8">
        <v>0</v>
      </c>
      <c r="AAS108" s="8" t="s">
        <v>5</v>
      </c>
      <c r="AAT108" s="231" t="s">
        <v>5</v>
      </c>
      <c r="AAU108" s="231" t="s">
        <v>5</v>
      </c>
      <c r="AAV108" s="231" t="s">
        <v>5</v>
      </c>
      <c r="AAW108" s="231" t="s">
        <v>5</v>
      </c>
      <c r="AAX108" s="231" t="s">
        <v>5</v>
      </c>
      <c r="AAY108" s="231" t="s">
        <v>5</v>
      </c>
      <c r="AAZ108" s="231" t="s">
        <v>5</v>
      </c>
      <c r="ABA108" s="231" t="s">
        <v>5</v>
      </c>
      <c r="ABB108" s="231" t="s">
        <v>5</v>
      </c>
      <c r="ABC108" s="231" t="s">
        <v>5</v>
      </c>
      <c r="ABD108" s="231" t="s">
        <v>5</v>
      </c>
      <c r="ABE108" s="231" t="s">
        <v>5</v>
      </c>
      <c r="ABF108" s="231" t="s">
        <v>5</v>
      </c>
      <c r="ABG108" s="231" t="s">
        <v>5</v>
      </c>
      <c r="ABH108" s="235" t="s">
        <v>158</v>
      </c>
      <c r="ABI108" s="8">
        <v>669.428</v>
      </c>
      <c r="ABJ108" s="8">
        <v>621</v>
      </c>
      <c r="ABK108" s="8">
        <v>581</v>
      </c>
      <c r="ABL108" s="8">
        <v>684</v>
      </c>
      <c r="ABM108" s="8">
        <v>504</v>
      </c>
      <c r="ABN108" s="8">
        <v>531</v>
      </c>
      <c r="ABO108" s="8">
        <v>521</v>
      </c>
      <c r="ABP108" s="8">
        <v>476</v>
      </c>
      <c r="ABQ108" s="8">
        <v>196</v>
      </c>
      <c r="ABR108" s="8">
        <v>0</v>
      </c>
      <c r="ABS108" s="8">
        <v>0</v>
      </c>
      <c r="ABT108" s="8" t="s">
        <v>5</v>
      </c>
      <c r="ABU108" s="231" t="s">
        <v>5</v>
      </c>
      <c r="ABV108" s="231" t="s">
        <v>5</v>
      </c>
      <c r="ABW108" s="231" t="s">
        <v>5</v>
      </c>
      <c r="ABX108" s="231" t="s">
        <v>5</v>
      </c>
      <c r="ABY108" s="231" t="s">
        <v>5</v>
      </c>
      <c r="ABZ108" s="231" t="s">
        <v>5</v>
      </c>
      <c r="ACA108" s="231" t="s">
        <v>5</v>
      </c>
      <c r="ACB108" s="231" t="s">
        <v>5</v>
      </c>
      <c r="ACC108" s="231" t="s">
        <v>5</v>
      </c>
      <c r="ACD108" s="231" t="s">
        <v>5</v>
      </c>
      <c r="ACE108" s="231" t="s">
        <v>5</v>
      </c>
      <c r="ACF108" s="231" t="s">
        <v>5</v>
      </c>
      <c r="ACG108" s="231" t="s">
        <v>5</v>
      </c>
      <c r="ACH108" s="231" t="s">
        <v>5</v>
      </c>
      <c r="ACI108" s="235" t="s">
        <v>158</v>
      </c>
      <c r="ACJ108" s="8">
        <v>669.428</v>
      </c>
      <c r="ACK108" s="8">
        <v>621</v>
      </c>
      <c r="ACL108" s="8">
        <v>581</v>
      </c>
      <c r="ACM108" s="8">
        <v>684</v>
      </c>
      <c r="ACN108" s="8">
        <v>504</v>
      </c>
      <c r="ACO108" s="8">
        <v>530</v>
      </c>
      <c r="ACP108" s="8">
        <v>520</v>
      </c>
      <c r="ACQ108" s="8">
        <v>472</v>
      </c>
      <c r="ACR108" s="8">
        <v>161</v>
      </c>
      <c r="ACS108" s="8" t="s">
        <v>5</v>
      </c>
      <c r="ACT108" s="8" t="s">
        <v>5</v>
      </c>
      <c r="ACU108" s="8" t="s">
        <v>5</v>
      </c>
      <c r="ACV108" s="237" t="s">
        <v>5</v>
      </c>
      <c r="ACW108" s="237" t="s">
        <v>5</v>
      </c>
      <c r="ACX108" s="237" t="s">
        <v>5</v>
      </c>
      <c r="ACY108" s="237" t="s">
        <v>5</v>
      </c>
      <c r="ACZ108" s="237" t="s">
        <v>5</v>
      </c>
      <c r="ADA108" s="237" t="s">
        <v>5</v>
      </c>
      <c r="ADB108" s="237" t="s">
        <v>5</v>
      </c>
      <c r="ADC108" s="237" t="s">
        <v>5</v>
      </c>
      <c r="ADD108" s="237" t="s">
        <v>5</v>
      </c>
      <c r="ADE108" s="237" t="s">
        <v>5</v>
      </c>
      <c r="ADF108" s="237" t="s">
        <v>5</v>
      </c>
      <c r="ADG108" s="237" t="s">
        <v>5</v>
      </c>
      <c r="ADH108" s="237" t="s">
        <v>5</v>
      </c>
      <c r="ADI108" s="237" t="s">
        <v>5</v>
      </c>
      <c r="ADJ108" s="127" t="s">
        <v>158</v>
      </c>
      <c r="ADK108" s="128">
        <v>24.666800000000009</v>
      </c>
      <c r="ADL108" s="128">
        <v>1.1562562500000002</v>
      </c>
      <c r="ADM108" s="128" t="s">
        <v>1282</v>
      </c>
      <c r="ADN108" s="128">
        <v>0.31896724137931037</v>
      </c>
      <c r="ADO108" s="128">
        <v>0.17016410256410255</v>
      </c>
      <c r="ADP108" s="128" t="s">
        <v>1282</v>
      </c>
      <c r="ADQ108" s="128" t="s">
        <v>1282</v>
      </c>
      <c r="ADR108" s="128">
        <v>0.29018035714285711</v>
      </c>
      <c r="ADS108" s="128">
        <v>1.7717611111111111</v>
      </c>
      <c r="ADT108" s="128" t="s">
        <v>158</v>
      </c>
      <c r="ADU108" s="128" t="s">
        <v>158</v>
      </c>
      <c r="ADV108" s="128" t="s">
        <v>158</v>
      </c>
      <c r="ADW108" s="128" t="s">
        <v>158</v>
      </c>
      <c r="ADX108" s="128" t="s">
        <v>158</v>
      </c>
      <c r="ADY108" s="128" t="s">
        <v>158</v>
      </c>
      <c r="ADZ108" s="128" t="s">
        <v>158</v>
      </c>
      <c r="AEA108" s="128" t="s">
        <v>158</v>
      </c>
      <c r="AEB108" s="128" t="s">
        <v>158</v>
      </c>
      <c r="AEC108" s="128" t="s">
        <v>158</v>
      </c>
      <c r="AED108" s="128" t="s">
        <v>158</v>
      </c>
      <c r="AEE108" s="128" t="s">
        <v>158</v>
      </c>
      <c r="AEF108" s="128" t="s">
        <v>158</v>
      </c>
      <c r="AEG108" s="128" t="s">
        <v>158</v>
      </c>
      <c r="AEH108" s="128" t="s">
        <v>158</v>
      </c>
      <c r="AEI108" s="128" t="s">
        <v>158</v>
      </c>
      <c r="AEJ108" s="128" t="s">
        <v>158</v>
      </c>
      <c r="AEK108" s="127" t="s">
        <v>158</v>
      </c>
      <c r="AEL108" s="128">
        <v>0.79936765794080944</v>
      </c>
      <c r="AEM108" s="128">
        <v>0.84339006608695677</v>
      </c>
      <c r="AEN108" s="128">
        <v>0.39794638512908792</v>
      </c>
      <c r="AEO108" s="128">
        <v>0.3030662580701754</v>
      </c>
      <c r="AEP108" s="128">
        <v>0.13615153968253968</v>
      </c>
      <c r="AEQ108" s="128">
        <v>0.12084745762711863</v>
      </c>
      <c r="AER108" s="128">
        <v>0.11353236852207294</v>
      </c>
      <c r="AES108" s="128">
        <v>0.12153436134453782</v>
      </c>
      <c r="AET108" s="128">
        <v>0.59227442857142865</v>
      </c>
      <c r="AEU108" s="128" t="s">
        <v>158</v>
      </c>
      <c r="AEV108" s="128" t="s">
        <v>158</v>
      </c>
      <c r="AEW108" s="128" t="s">
        <v>158</v>
      </c>
      <c r="AEX108" s="128" t="s">
        <v>158</v>
      </c>
      <c r="AEY108" s="128" t="s">
        <v>158</v>
      </c>
      <c r="AEZ108" s="128" t="s">
        <v>158</v>
      </c>
      <c r="AFA108" s="128" t="s">
        <v>158</v>
      </c>
      <c r="AFB108" s="128" t="s">
        <v>158</v>
      </c>
      <c r="AFC108" s="128" t="s">
        <v>158</v>
      </c>
      <c r="AFD108" s="128" t="s">
        <v>158</v>
      </c>
      <c r="AFE108" s="128" t="s">
        <v>158</v>
      </c>
      <c r="AFF108" s="128" t="s">
        <v>158</v>
      </c>
      <c r="AFG108" s="128" t="s">
        <v>158</v>
      </c>
      <c r="AFH108" s="128" t="s">
        <v>158</v>
      </c>
      <c r="AFI108" s="128" t="s">
        <v>158</v>
      </c>
      <c r="AFJ108" s="128" t="s">
        <v>158</v>
      </c>
      <c r="AFK108" s="128" t="s">
        <v>158</v>
      </c>
      <c r="AFL108" s="134" t="s">
        <v>158</v>
      </c>
      <c r="AFM108" s="135">
        <v>0.79936765794080944</v>
      </c>
      <c r="AFN108" s="135">
        <v>0.84339006608695677</v>
      </c>
      <c r="AFO108" s="135">
        <v>0.39794638512908792</v>
      </c>
      <c r="AFP108" s="135">
        <v>0.3030662580701754</v>
      </c>
      <c r="AFQ108" s="135">
        <v>0.13615153968253968</v>
      </c>
      <c r="AFR108" s="135">
        <v>0.1210754716981132</v>
      </c>
      <c r="AFS108" s="135">
        <v>0.1137507</v>
      </c>
      <c r="AFT108" s="135">
        <v>0.12256431355932204</v>
      </c>
      <c r="AFU108" s="135">
        <v>0.72102973913043478</v>
      </c>
      <c r="AFV108" s="135" t="s">
        <v>158</v>
      </c>
      <c r="AFW108" s="135" t="s">
        <v>158</v>
      </c>
      <c r="AFX108" s="135" t="s">
        <v>158</v>
      </c>
      <c r="AFY108" s="135" t="s">
        <v>158</v>
      </c>
      <c r="AFZ108" s="135" t="s">
        <v>158</v>
      </c>
      <c r="AGA108" s="135" t="s">
        <v>158</v>
      </c>
      <c r="AGB108" s="135" t="s">
        <v>158</v>
      </c>
      <c r="AGC108" s="135" t="s">
        <v>158</v>
      </c>
      <c r="AGD108" s="135" t="s">
        <v>158</v>
      </c>
      <c r="AGE108" s="135" t="s">
        <v>158</v>
      </c>
      <c r="AGF108" s="135" t="s">
        <v>158</v>
      </c>
      <c r="AGG108" s="135" t="s">
        <v>158</v>
      </c>
      <c r="AGH108" s="135" t="s">
        <v>158</v>
      </c>
      <c r="AGI108" s="135" t="s">
        <v>158</v>
      </c>
      <c r="AGJ108" s="135" t="s">
        <v>158</v>
      </c>
      <c r="AGK108" s="135" t="s">
        <v>158</v>
      </c>
      <c r="AGL108" s="135" t="s">
        <v>158</v>
      </c>
    </row>
    <row r="109" spans="1:870" x14ac:dyDescent="0.2">
      <c r="A109" s="7">
        <v>107</v>
      </c>
      <c r="B109" s="1" t="s">
        <v>521</v>
      </c>
      <c r="C109" s="1" t="s">
        <v>522</v>
      </c>
      <c r="D109" s="94">
        <v>0.5</v>
      </c>
      <c r="E109" s="95">
        <v>1</v>
      </c>
      <c r="F109" s="57">
        <v>4</v>
      </c>
      <c r="G109" s="58" t="s">
        <v>185</v>
      </c>
      <c r="H109" s="58">
        <v>5.4068800000000001</v>
      </c>
      <c r="I109" s="226" t="s">
        <v>5</v>
      </c>
      <c r="J109" s="58" t="s">
        <v>185</v>
      </c>
      <c r="K109" s="58" t="s">
        <v>1280</v>
      </c>
      <c r="L109" s="226" t="s">
        <v>5</v>
      </c>
      <c r="M109" s="150">
        <v>4</v>
      </c>
      <c r="N109" s="123">
        <v>4</v>
      </c>
      <c r="O109" s="123">
        <v>4</v>
      </c>
      <c r="P109" s="123">
        <v>4</v>
      </c>
      <c r="Q109" s="123">
        <v>4</v>
      </c>
      <c r="R109" s="123">
        <v>4</v>
      </c>
      <c r="S109" s="123">
        <v>4</v>
      </c>
      <c r="T109" s="124">
        <v>4</v>
      </c>
      <c r="U109" s="124">
        <v>4</v>
      </c>
      <c r="V109" s="124">
        <v>4</v>
      </c>
      <c r="W109" s="124">
        <v>4</v>
      </c>
      <c r="X109" s="124">
        <v>2</v>
      </c>
      <c r="Y109" s="124">
        <v>0.26</v>
      </c>
      <c r="Z109" s="124">
        <v>0.216</v>
      </c>
      <c r="AA109" s="124">
        <v>0.18</v>
      </c>
      <c r="AB109" s="124">
        <v>0.15</v>
      </c>
      <c r="AC109" s="124" t="s">
        <v>1363</v>
      </c>
      <c r="AD109" s="124" t="s">
        <v>5</v>
      </c>
      <c r="AE109" s="124" t="s">
        <v>5</v>
      </c>
      <c r="AF109" s="124" t="s">
        <v>5</v>
      </c>
      <c r="AG109" s="124" t="s">
        <v>5</v>
      </c>
      <c r="AH109" s="124" t="s">
        <v>5</v>
      </c>
      <c r="AI109" s="124" t="s">
        <v>5</v>
      </c>
      <c r="AJ109" s="124" t="s">
        <v>5</v>
      </c>
      <c r="AK109" s="124" t="s">
        <v>5</v>
      </c>
      <c r="AL109" s="140" t="s">
        <v>5</v>
      </c>
      <c r="AM109" s="140" t="s">
        <v>5</v>
      </c>
      <c r="AN109" s="140" t="s">
        <v>5</v>
      </c>
      <c r="AO109" s="137" t="s">
        <v>5</v>
      </c>
      <c r="AP109" s="137" t="s">
        <v>5</v>
      </c>
      <c r="AQ109" s="137" t="s">
        <v>5</v>
      </c>
      <c r="AR109" s="137" t="s">
        <v>5</v>
      </c>
      <c r="AS109" s="137" t="s">
        <v>5</v>
      </c>
      <c r="AT109" s="137" t="s">
        <v>5</v>
      </c>
      <c r="AU109" s="137" t="s">
        <v>5</v>
      </c>
      <c r="AV109" s="137" t="s">
        <v>5</v>
      </c>
      <c r="AW109" s="137" t="s">
        <v>5</v>
      </c>
      <c r="AX109" s="137" t="s">
        <v>5</v>
      </c>
      <c r="AY109" s="137" t="s">
        <v>5</v>
      </c>
      <c r="AZ109" s="137" t="s">
        <v>5</v>
      </c>
      <c r="BA109" s="137" t="s">
        <v>5</v>
      </c>
      <c r="BB109" s="137" t="s">
        <v>5</v>
      </c>
      <c r="BC109" s="137" t="s">
        <v>5</v>
      </c>
      <c r="BD109" s="137" t="s">
        <v>5</v>
      </c>
      <c r="BE109" s="137" t="s">
        <v>5</v>
      </c>
      <c r="BF109" s="137" t="s">
        <v>5</v>
      </c>
      <c r="BG109" s="137" t="s">
        <v>5</v>
      </c>
      <c r="BH109" s="137" t="s">
        <v>5</v>
      </c>
      <c r="BI109" s="137" t="s">
        <v>5</v>
      </c>
      <c r="BJ109" s="137" t="s">
        <v>5</v>
      </c>
      <c r="BK109" s="137" t="s">
        <v>5</v>
      </c>
      <c r="BL109" s="137" t="s">
        <v>5</v>
      </c>
      <c r="BM109" s="126">
        <v>0</v>
      </c>
      <c r="BN109" s="125">
        <v>0</v>
      </c>
      <c r="BO109" s="125">
        <v>0</v>
      </c>
      <c r="BP109" s="125">
        <v>0</v>
      </c>
      <c r="BQ109" s="125">
        <v>0</v>
      </c>
      <c r="BR109" s="125">
        <v>0</v>
      </c>
      <c r="BS109" s="125">
        <v>0</v>
      </c>
      <c r="BT109" s="125">
        <v>0</v>
      </c>
      <c r="BU109" s="125">
        <v>0</v>
      </c>
      <c r="BV109" s="125">
        <v>0</v>
      </c>
      <c r="BW109" s="125">
        <v>1</v>
      </c>
      <c r="BX109" s="125">
        <v>6.6923076923076916</v>
      </c>
      <c r="BY109" s="125">
        <v>0.20370370370370372</v>
      </c>
      <c r="BZ109" s="125">
        <v>0.19999999999999996</v>
      </c>
      <c r="CA109" s="125">
        <v>0.19999999999999996</v>
      </c>
      <c r="CB109" s="125" t="s">
        <v>158</v>
      </c>
      <c r="CC109" s="125" t="s">
        <v>158</v>
      </c>
      <c r="CD109" s="125" t="s">
        <v>158</v>
      </c>
      <c r="CE109" s="125" t="s">
        <v>158</v>
      </c>
      <c r="CF109" s="125" t="s">
        <v>158</v>
      </c>
      <c r="CG109" s="125" t="s">
        <v>158</v>
      </c>
      <c r="CH109" s="125" t="s">
        <v>158</v>
      </c>
      <c r="CI109" s="125" t="s">
        <v>158</v>
      </c>
      <c r="CJ109" s="125" t="s">
        <v>158</v>
      </c>
      <c r="CK109" s="125" t="s">
        <v>158</v>
      </c>
      <c r="CL109" s="125" t="s">
        <v>158</v>
      </c>
      <c r="CM109" s="125" t="s">
        <v>158</v>
      </c>
      <c r="CN109" s="125" t="s">
        <v>158</v>
      </c>
      <c r="CO109" s="125" t="s">
        <v>158</v>
      </c>
      <c r="CP109" s="125" t="s">
        <v>158</v>
      </c>
      <c r="CQ109" s="125" t="s">
        <v>158</v>
      </c>
      <c r="CR109" s="125" t="s">
        <v>158</v>
      </c>
      <c r="CS109" s="125" t="s">
        <v>158</v>
      </c>
      <c r="CT109" s="125" t="s">
        <v>158</v>
      </c>
      <c r="CU109" s="125" t="s">
        <v>158</v>
      </c>
      <c r="CV109" s="125" t="s">
        <v>158</v>
      </c>
      <c r="CW109" s="125" t="s">
        <v>158</v>
      </c>
      <c r="CX109" s="125" t="s">
        <v>158</v>
      </c>
      <c r="CY109" s="125" t="s">
        <v>158</v>
      </c>
      <c r="CZ109" s="125" t="s">
        <v>158</v>
      </c>
      <c r="DA109" s="125" t="s">
        <v>158</v>
      </c>
      <c r="DB109" s="125" t="s">
        <v>158</v>
      </c>
      <c r="DC109" s="125" t="s">
        <v>158</v>
      </c>
      <c r="DD109" s="125" t="s">
        <v>158</v>
      </c>
      <c r="DE109" s="125" t="s">
        <v>158</v>
      </c>
      <c r="DF109" s="125" t="s">
        <v>158</v>
      </c>
      <c r="DG109" s="125" t="s">
        <v>158</v>
      </c>
      <c r="DH109" s="125" t="s">
        <v>158</v>
      </c>
      <c r="DI109" s="125" t="s">
        <v>158</v>
      </c>
      <c r="DJ109" s="125" t="s">
        <v>158</v>
      </c>
      <c r="DK109" s="125" t="s">
        <v>158</v>
      </c>
      <c r="DL109" s="127">
        <v>2.1904825760540492E-3</v>
      </c>
      <c r="DM109" s="128">
        <v>2.1016010969157292E-3</v>
      </c>
      <c r="DN109" s="128">
        <v>2.9983851410626773E-3</v>
      </c>
      <c r="DO109" s="128">
        <v>3.6836333856169233E-3</v>
      </c>
      <c r="DP109" s="128">
        <v>4.5691615974609899E-3</v>
      </c>
      <c r="DQ109" s="128">
        <v>6.5668773704171931E-3</v>
      </c>
      <c r="DR109" s="128">
        <v>8.1526547692307681E-3</v>
      </c>
      <c r="DS109" s="128">
        <v>8.5532494983277599E-3</v>
      </c>
      <c r="DT109" s="128">
        <v>1.264053104434907E-2</v>
      </c>
      <c r="DU109" s="128">
        <v>1.8141085913074111E-2</v>
      </c>
      <c r="DV109" s="128">
        <v>3.2050663887775548E-2</v>
      </c>
      <c r="DW109" s="128">
        <v>2.5046067358825017E-2</v>
      </c>
      <c r="DX109" s="128">
        <v>5.3556830079999999E-3</v>
      </c>
      <c r="DY109" s="128">
        <v>6.5777891904000001E-3</v>
      </c>
      <c r="DZ109" s="128">
        <v>6.5044939728813554E-3</v>
      </c>
      <c r="EA109" s="128" t="s">
        <v>158</v>
      </c>
      <c r="EB109" s="128" t="s">
        <v>158</v>
      </c>
      <c r="EC109" s="128" t="s">
        <v>158</v>
      </c>
      <c r="ED109" s="128" t="s">
        <v>158</v>
      </c>
      <c r="EE109" s="128" t="s">
        <v>158</v>
      </c>
      <c r="EF109" s="128" t="s">
        <v>158</v>
      </c>
      <c r="EG109" s="128" t="s">
        <v>158</v>
      </c>
      <c r="EH109" s="128" t="s">
        <v>158</v>
      </c>
      <c r="EI109" s="128" t="s">
        <v>158</v>
      </c>
      <c r="EJ109" s="128" t="s">
        <v>158</v>
      </c>
      <c r="EK109" s="128" t="s">
        <v>158</v>
      </c>
      <c r="EL109" s="128" t="s">
        <v>158</v>
      </c>
      <c r="EM109" s="127">
        <v>2.5506985820390655E-3</v>
      </c>
      <c r="EN109" s="128">
        <v>2.5933310560852184E-3</v>
      </c>
      <c r="EO109" s="128">
        <v>3.644365360191794E-3</v>
      </c>
      <c r="EP109" s="128">
        <v>4.4121901341712799E-3</v>
      </c>
      <c r="EQ109" s="128">
        <v>5.6554854760917485E-3</v>
      </c>
      <c r="ER109" s="128">
        <v>7.6371388664265233E-3</v>
      </c>
      <c r="ES109" s="128">
        <v>9.6924051651607699E-3</v>
      </c>
      <c r="ET109" s="128">
        <v>1.0142863488538115E-2</v>
      </c>
      <c r="EU109" s="128">
        <v>1.6347933688573121E-2</v>
      </c>
      <c r="EV109" s="128">
        <v>2.6504916682751078E-2</v>
      </c>
      <c r="EW109" s="128">
        <v>4.079918693877551E-2</v>
      </c>
      <c r="EX109" s="128">
        <v>2.9697318720912774E-2</v>
      </c>
      <c r="EY109" s="128">
        <v>6.2727606090419302E-3</v>
      </c>
      <c r="EZ109" s="128">
        <v>7.6843331663551395E-3</v>
      </c>
      <c r="FA109" s="128">
        <v>7.5395902632612961E-3</v>
      </c>
      <c r="FB109" s="128" t="s">
        <v>158</v>
      </c>
      <c r="FC109" s="128" t="s">
        <v>158</v>
      </c>
      <c r="FD109" s="128" t="s">
        <v>158</v>
      </c>
      <c r="FE109" s="128" t="s">
        <v>158</v>
      </c>
      <c r="FF109" s="128" t="s">
        <v>158</v>
      </c>
      <c r="FG109" s="128" t="s">
        <v>158</v>
      </c>
      <c r="FH109" s="128" t="s">
        <v>158</v>
      </c>
      <c r="FI109" s="128" t="s">
        <v>158</v>
      </c>
      <c r="FJ109" s="128" t="s">
        <v>158</v>
      </c>
      <c r="FK109" s="128" t="s">
        <v>158</v>
      </c>
      <c r="FL109" s="128" t="s">
        <v>158</v>
      </c>
      <c r="FM109" s="128" t="s">
        <v>158</v>
      </c>
      <c r="FN109" s="127">
        <v>2.9177457465819241E-3</v>
      </c>
      <c r="FO109" s="128">
        <v>3.2763747369118136E-3</v>
      </c>
      <c r="FP109" s="128">
        <v>4.9854135310403776E-3</v>
      </c>
      <c r="FQ109" s="128">
        <v>6.4349365308374049E-3</v>
      </c>
      <c r="FR109" s="128">
        <v>7.1740213720170535E-3</v>
      </c>
      <c r="FS109" s="128">
        <v>9.0302840652272173E-3</v>
      </c>
      <c r="FT109" s="128">
        <v>1.2381657515362507E-2</v>
      </c>
      <c r="FU109" s="128">
        <v>1.5471863032759613E-2</v>
      </c>
      <c r="FV109" s="128">
        <v>2.0080294532066726E-2</v>
      </c>
      <c r="FW109" s="128">
        <v>3.7083978755963636E-2</v>
      </c>
      <c r="FX109" s="128">
        <v>5.1458433976833973E-2</v>
      </c>
      <c r="FY109" s="128">
        <v>4.0116373960657065E-2</v>
      </c>
      <c r="FZ109" s="128">
        <v>7.3165068415300535E-3</v>
      </c>
      <c r="GA109" s="128">
        <v>1.0609337403870968E-2</v>
      </c>
      <c r="GB109" s="128">
        <v>8.5281143200000003E-3</v>
      </c>
      <c r="GC109" s="128" t="s">
        <v>158</v>
      </c>
      <c r="GD109" s="128" t="s">
        <v>158</v>
      </c>
      <c r="GE109" s="128" t="s">
        <v>158</v>
      </c>
      <c r="GF109" s="128" t="s">
        <v>158</v>
      </c>
      <c r="GG109" s="128" t="s">
        <v>158</v>
      </c>
      <c r="GH109" s="128" t="s">
        <v>158</v>
      </c>
      <c r="GI109" s="128" t="s">
        <v>158</v>
      </c>
      <c r="GJ109" s="128" t="s">
        <v>158</v>
      </c>
      <c r="GK109" s="128" t="s">
        <v>158</v>
      </c>
      <c r="GL109" s="128" t="s">
        <v>158</v>
      </c>
      <c r="GM109" s="128" t="s">
        <v>158</v>
      </c>
      <c r="GN109" s="128" t="s">
        <v>158</v>
      </c>
      <c r="GO109" s="109" t="s">
        <v>158</v>
      </c>
      <c r="GP109" s="129">
        <v>14.65</v>
      </c>
      <c r="GQ109" s="129">
        <v>20.59</v>
      </c>
      <c r="GR109" s="138">
        <v>15.73</v>
      </c>
      <c r="GS109" s="129">
        <v>17.91</v>
      </c>
      <c r="GT109" s="129">
        <v>10.47</v>
      </c>
      <c r="GU109" s="129">
        <v>9.76</v>
      </c>
      <c r="GV109" s="129">
        <v>8.36</v>
      </c>
      <c r="GW109" s="129">
        <v>4.87</v>
      </c>
      <c r="GX109" s="129">
        <v>4.3899999999999997</v>
      </c>
      <c r="GY109" s="129">
        <v>4.37</v>
      </c>
      <c r="GZ109" s="129">
        <v>7.42</v>
      </c>
      <c r="HA109" s="129">
        <v>1.42</v>
      </c>
      <c r="HB109" s="129">
        <v>0.48</v>
      </c>
      <c r="HC109" s="129">
        <v>0.71</v>
      </c>
      <c r="HD109" s="129">
        <v>0.52</v>
      </c>
      <c r="HE109" s="129">
        <v>-0.06</v>
      </c>
      <c r="HF109" s="231" t="s">
        <v>158</v>
      </c>
      <c r="HG109" s="231" t="s">
        <v>158</v>
      </c>
      <c r="HH109" s="231" t="s">
        <v>158</v>
      </c>
      <c r="HI109" s="231" t="s">
        <v>158</v>
      </c>
      <c r="HJ109" s="231" t="s">
        <v>158</v>
      </c>
      <c r="HK109" s="231" t="s">
        <v>158</v>
      </c>
      <c r="HL109" s="231" t="s">
        <v>158</v>
      </c>
      <c r="HM109" s="231" t="s">
        <v>158</v>
      </c>
      <c r="HN109" s="231" t="s">
        <v>158</v>
      </c>
      <c r="HO109" s="231" t="s">
        <v>158</v>
      </c>
      <c r="HP109" s="232" t="s">
        <v>158</v>
      </c>
      <c r="HQ109" s="131">
        <v>130.9415491410239</v>
      </c>
      <c r="HR109" s="131">
        <v>70.126765905779493</v>
      </c>
      <c r="HS109" s="131">
        <v>69.576629942784479</v>
      </c>
      <c r="HT109" s="131">
        <v>52.264964154103858</v>
      </c>
      <c r="HU109" s="131">
        <v>71.344860744985667</v>
      </c>
      <c r="HV109" s="131">
        <v>58.09466097704918</v>
      </c>
      <c r="HW109" s="131">
        <v>50.565670259808613</v>
      </c>
      <c r="HX109" s="131">
        <v>49.896027241067756</v>
      </c>
      <c r="HY109" s="131">
        <v>26.062240348974946</v>
      </c>
      <c r="HZ109" s="131">
        <v>17.772854054004576</v>
      </c>
      <c r="IA109" s="131">
        <v>6.5729113547169815</v>
      </c>
      <c r="IB109" s="131">
        <v>26.546316101408454</v>
      </c>
      <c r="IC109" s="131">
        <v>55.314524984375005</v>
      </c>
      <c r="ID109" s="131">
        <v>33.782142992957752</v>
      </c>
      <c r="IE109" s="131" t="s">
        <v>158</v>
      </c>
      <c r="IF109" s="131" t="s">
        <v>1288</v>
      </c>
      <c r="IG109" s="131" t="s">
        <v>158</v>
      </c>
      <c r="IH109" s="131" t="s">
        <v>158</v>
      </c>
      <c r="II109" s="131" t="s">
        <v>158</v>
      </c>
      <c r="IJ109" s="131" t="s">
        <v>158</v>
      </c>
      <c r="IK109" s="131" t="s">
        <v>158</v>
      </c>
      <c r="IL109" s="131" t="s">
        <v>158</v>
      </c>
      <c r="IM109" s="131" t="s">
        <v>158</v>
      </c>
      <c r="IN109" s="131" t="s">
        <v>158</v>
      </c>
      <c r="IO109" s="131" t="s">
        <v>158</v>
      </c>
      <c r="IP109" s="131" t="s">
        <v>158</v>
      </c>
      <c r="IQ109" s="130" t="s">
        <v>158</v>
      </c>
      <c r="IR109" s="131">
        <v>165.42954768966828</v>
      </c>
      <c r="IS109" s="131">
        <v>95.931909422049529</v>
      </c>
      <c r="IT109" s="131">
        <v>101.47368633184996</v>
      </c>
      <c r="IU109" s="131">
        <v>66.29845862646566</v>
      </c>
      <c r="IV109" s="131">
        <v>84.359387774594083</v>
      </c>
      <c r="IW109" s="131">
        <v>74.213591304918026</v>
      </c>
      <c r="IX109" s="131">
        <v>77.132569644019142</v>
      </c>
      <c r="IY109" s="131">
        <v>61.287679658316222</v>
      </c>
      <c r="IZ109" s="131">
        <v>36.464614433712988</v>
      </c>
      <c r="JA109" s="131">
        <v>22.416212320366132</v>
      </c>
      <c r="JB109" s="131">
        <v>8.8789621849056601</v>
      </c>
      <c r="JC109" s="131">
        <v>30.96344902647887</v>
      </c>
      <c r="JD109" s="131">
        <v>76.369731268750002</v>
      </c>
      <c r="JE109" s="131">
        <v>38.21135729647888</v>
      </c>
      <c r="JF109" s="131" t="s">
        <v>158</v>
      </c>
      <c r="JG109" s="131" t="s">
        <v>1288</v>
      </c>
      <c r="JH109" s="131" t="s">
        <v>158</v>
      </c>
      <c r="JI109" s="131" t="s">
        <v>158</v>
      </c>
      <c r="JJ109" s="131" t="s">
        <v>158</v>
      </c>
      <c r="JK109" s="131" t="s">
        <v>158</v>
      </c>
      <c r="JL109" s="131" t="s">
        <v>158</v>
      </c>
      <c r="JM109" s="131" t="s">
        <v>158</v>
      </c>
      <c r="JN109" s="131" t="s">
        <v>158</v>
      </c>
      <c r="JO109" s="131" t="s">
        <v>158</v>
      </c>
      <c r="JP109" s="131" t="s">
        <v>158</v>
      </c>
      <c r="JQ109" s="131" t="s">
        <v>158</v>
      </c>
      <c r="JR109" s="130" t="s">
        <v>158</v>
      </c>
      <c r="JS109" s="131">
        <v>204.13654344174063</v>
      </c>
      <c r="JT109" s="131">
        <v>116.59973992229237</v>
      </c>
      <c r="JU109" s="131">
        <v>121.54336516211059</v>
      </c>
      <c r="JV109" s="131">
        <v>82.060999999999993</v>
      </c>
      <c r="JW109" s="131">
        <v>98.108175740210115</v>
      </c>
      <c r="JX109" s="131">
        <v>88.229934426229505</v>
      </c>
      <c r="JY109" s="131">
        <v>91.467590717703359</v>
      </c>
      <c r="JZ109" s="131">
        <v>79.263040410677618</v>
      </c>
      <c r="KA109" s="131">
        <v>53.276389961731212</v>
      </c>
      <c r="KB109" s="131">
        <v>28.534923336384438</v>
      </c>
      <c r="KC109" s="131">
        <v>10.527855177358491</v>
      </c>
      <c r="KD109" s="131">
        <v>36.26545915492958</v>
      </c>
      <c r="KE109" s="131">
        <v>89.216975781249999</v>
      </c>
      <c r="KF109" s="131">
        <v>44.292143035211268</v>
      </c>
      <c r="KG109" s="131" t="s">
        <v>158</v>
      </c>
      <c r="KH109" s="131" t="s">
        <v>1288</v>
      </c>
      <c r="KI109" s="131" t="s">
        <v>158</v>
      </c>
      <c r="KJ109" s="131" t="s">
        <v>158</v>
      </c>
      <c r="KK109" s="131" t="s">
        <v>158</v>
      </c>
      <c r="KL109" s="131" t="s">
        <v>158</v>
      </c>
      <c r="KM109" s="131" t="s">
        <v>158</v>
      </c>
      <c r="KN109" s="131" t="s">
        <v>158</v>
      </c>
      <c r="KO109" s="131" t="s">
        <v>158</v>
      </c>
      <c r="KP109" s="131" t="s">
        <v>158</v>
      </c>
      <c r="KQ109" s="131" t="s">
        <v>158</v>
      </c>
      <c r="KR109" s="131" t="s">
        <v>158</v>
      </c>
      <c r="KS109" s="116" t="s">
        <v>158</v>
      </c>
      <c r="KT109" s="132">
        <v>240.9925097432795</v>
      </c>
      <c r="KU109" s="132">
        <v>189</v>
      </c>
      <c r="KV109" s="132">
        <v>166.14285714285714</v>
      </c>
      <c r="KW109" s="132">
        <v>145.71428571428572</v>
      </c>
      <c r="KX109" s="132">
        <v>118.04761904761905</v>
      </c>
      <c r="KY109" s="132">
        <v>101.19047619047619</v>
      </c>
      <c r="KZ109" s="132">
        <v>87.523809523809518</v>
      </c>
      <c r="LA109" s="132">
        <v>79.476190476190482</v>
      </c>
      <c r="LB109" s="132">
        <v>57.666666666666664</v>
      </c>
      <c r="LC109" s="132">
        <v>42.428571428571431</v>
      </c>
      <c r="LD109" s="132">
        <v>36.80952380952381</v>
      </c>
      <c r="LE109" s="132">
        <v>30.047619047619047</v>
      </c>
      <c r="LF109" s="132" t="s">
        <v>158</v>
      </c>
      <c r="LG109" s="132" t="s">
        <v>158</v>
      </c>
      <c r="LH109" s="132" t="s">
        <v>158</v>
      </c>
      <c r="LI109" s="132" t="s">
        <v>158</v>
      </c>
      <c r="LJ109" s="132" t="s">
        <v>158</v>
      </c>
      <c r="LK109" s="132" t="s">
        <v>158</v>
      </c>
      <c r="LL109" s="132" t="s">
        <v>158</v>
      </c>
      <c r="LM109" s="132" t="s">
        <v>158</v>
      </c>
      <c r="LN109" s="132" t="s">
        <v>158</v>
      </c>
      <c r="LO109" s="132" t="s">
        <v>158</v>
      </c>
      <c r="LP109" s="132" t="s">
        <v>158</v>
      </c>
      <c r="LQ109" s="132" t="s">
        <v>158</v>
      </c>
      <c r="LR109" s="132" t="s">
        <v>158</v>
      </c>
      <c r="LS109" s="132" t="s">
        <v>158</v>
      </c>
      <c r="LT109" s="130" t="s">
        <v>158</v>
      </c>
      <c r="LU109" s="131">
        <v>7.9599722703393896</v>
      </c>
      <c r="LV109" s="131">
        <v>7.6397360317460299</v>
      </c>
      <c r="LW109" s="131">
        <v>6.5873454196044712</v>
      </c>
      <c r="LX109" s="131">
        <v>6.4239789764705879</v>
      </c>
      <c r="LY109" s="131">
        <v>6.327791259378782</v>
      </c>
      <c r="LZ109" s="131">
        <v>5.6033325712263533</v>
      </c>
      <c r="MA109" s="131">
        <v>4.8298743584396089</v>
      </c>
      <c r="MB109" s="131">
        <v>3.0574396081150388</v>
      </c>
      <c r="MC109" s="131">
        <v>1.9840445398612718</v>
      </c>
      <c r="MD109" s="131">
        <v>1.8305441263030302</v>
      </c>
      <c r="ME109" s="131">
        <v>1.3249560767037518</v>
      </c>
      <c r="MF109" s="131">
        <v>1.2545343045071315</v>
      </c>
      <c r="MG109" s="131" t="s">
        <v>158</v>
      </c>
      <c r="MH109" s="131" t="s">
        <v>158</v>
      </c>
      <c r="MI109" s="131" t="s">
        <v>158</v>
      </c>
      <c r="MJ109" s="131" t="s">
        <v>158</v>
      </c>
      <c r="MK109" s="131" t="s">
        <v>158</v>
      </c>
      <c r="ML109" s="131" t="s">
        <v>158</v>
      </c>
      <c r="MM109" s="131" t="s">
        <v>158</v>
      </c>
      <c r="MN109" s="131" t="s">
        <v>158</v>
      </c>
      <c r="MO109" s="131" t="s">
        <v>158</v>
      </c>
      <c r="MP109" s="131" t="s">
        <v>158</v>
      </c>
      <c r="MQ109" s="131" t="s">
        <v>158</v>
      </c>
      <c r="MR109" s="131" t="s">
        <v>158</v>
      </c>
      <c r="MS109" s="131" t="s">
        <v>158</v>
      </c>
      <c r="MT109" s="131" t="s">
        <v>158</v>
      </c>
      <c r="MU109" s="130" t="s">
        <v>158</v>
      </c>
      <c r="MV109" s="131">
        <v>10.056507051755892</v>
      </c>
      <c r="MW109" s="131">
        <v>10.450994788359788</v>
      </c>
      <c r="MX109" s="131">
        <v>9.6072808271711096</v>
      </c>
      <c r="MY109" s="131">
        <v>8.148860547058824</v>
      </c>
      <c r="MZ109" s="131">
        <v>7.4820889834610727</v>
      </c>
      <c r="NA109" s="131">
        <v>7.1580318465204709</v>
      </c>
      <c r="NB109" s="131">
        <v>7.3674613311773669</v>
      </c>
      <c r="NC109" s="131">
        <v>3.7554769314895142</v>
      </c>
      <c r="ND109" s="131">
        <v>2.7759478155606936</v>
      </c>
      <c r="NE109" s="131">
        <v>2.3087943935353534</v>
      </c>
      <c r="NF109" s="131">
        <v>1.7898058055006469</v>
      </c>
      <c r="NG109" s="131">
        <v>1.4632805863226621</v>
      </c>
      <c r="NH109" s="131" t="s">
        <v>158</v>
      </c>
      <c r="NI109" s="131" t="s">
        <v>158</v>
      </c>
      <c r="NJ109" s="131" t="s">
        <v>158</v>
      </c>
      <c r="NK109" s="131" t="s">
        <v>158</v>
      </c>
      <c r="NL109" s="131" t="s">
        <v>158</v>
      </c>
      <c r="NM109" s="131" t="s">
        <v>158</v>
      </c>
      <c r="NN109" s="131" t="s">
        <v>158</v>
      </c>
      <c r="NO109" s="131" t="s">
        <v>158</v>
      </c>
      <c r="NP109" s="131" t="s">
        <v>158</v>
      </c>
      <c r="NQ109" s="131" t="s">
        <v>158</v>
      </c>
      <c r="NR109" s="131" t="s">
        <v>158</v>
      </c>
      <c r="NS109" s="131" t="s">
        <v>158</v>
      </c>
      <c r="NT109" s="131" t="s">
        <v>158</v>
      </c>
      <c r="NU109" s="131" t="s">
        <v>158</v>
      </c>
      <c r="NV109" s="130" t="s">
        <v>158</v>
      </c>
      <c r="NW109" s="131">
        <v>12.409515816932554</v>
      </c>
      <c r="NX109" s="131">
        <v>12.702585423280423</v>
      </c>
      <c r="NY109" s="131">
        <v>11.507429009458296</v>
      </c>
      <c r="NZ109" s="131">
        <v>10.086262323529411</v>
      </c>
      <c r="OA109" s="131">
        <v>8.7015105284388863</v>
      </c>
      <c r="OB109" s="131">
        <v>8.5099328752941172</v>
      </c>
      <c r="OC109" s="131">
        <v>8.7366976204570186</v>
      </c>
      <c r="OD109" s="131">
        <v>4.8569389711204307</v>
      </c>
      <c r="OE109" s="131">
        <v>4.0557806693410408</v>
      </c>
      <c r="OF109" s="131">
        <v>2.9390010264646467</v>
      </c>
      <c r="OG109" s="131">
        <v>2.1221867965536871</v>
      </c>
      <c r="OH109" s="131">
        <v>1.7138446782884309</v>
      </c>
      <c r="OI109" s="131" t="s">
        <v>158</v>
      </c>
      <c r="OJ109" s="131" t="s">
        <v>158</v>
      </c>
      <c r="OK109" s="131" t="s">
        <v>158</v>
      </c>
      <c r="OL109" s="131" t="s">
        <v>158</v>
      </c>
      <c r="OM109" s="131" t="s">
        <v>158</v>
      </c>
      <c r="ON109" s="131" t="s">
        <v>158</v>
      </c>
      <c r="OO109" s="131" t="s">
        <v>158</v>
      </c>
      <c r="OP109" s="131" t="s">
        <v>158</v>
      </c>
      <c r="OQ109" s="131" t="s">
        <v>158</v>
      </c>
      <c r="OR109" s="131" t="s">
        <v>158</v>
      </c>
      <c r="OS109" s="131" t="s">
        <v>158</v>
      </c>
      <c r="OT109" s="131" t="s">
        <v>158</v>
      </c>
      <c r="OU109" s="131" t="s">
        <v>158</v>
      </c>
      <c r="OV109" s="131" t="s">
        <v>158</v>
      </c>
      <c r="OW109" s="378" t="s">
        <v>158</v>
      </c>
      <c r="OX109" s="132">
        <v>61.345263886090336</v>
      </c>
      <c r="OY109" s="132">
        <v>56.476190476190474</v>
      </c>
      <c r="OZ109" s="132">
        <v>36.523809523809526</v>
      </c>
      <c r="PA109" s="132">
        <v>31.523809523809526</v>
      </c>
      <c r="PB109" s="132">
        <v>25.142857142857142</v>
      </c>
      <c r="PC109" s="132">
        <v>23.38095238095238</v>
      </c>
      <c r="PD109" s="132">
        <v>18.857142857142858</v>
      </c>
      <c r="PE109" s="132">
        <v>16.238095238095237</v>
      </c>
      <c r="PF109" s="132">
        <v>10.476190476190476</v>
      </c>
      <c r="PG109" s="132">
        <v>6.9047619047619051</v>
      </c>
      <c r="PH109" s="132">
        <v>6.5714285714285712</v>
      </c>
      <c r="PI109" s="132">
        <v>5</v>
      </c>
      <c r="PJ109" s="132" t="s">
        <v>158</v>
      </c>
      <c r="PK109" s="132" t="s">
        <v>158</v>
      </c>
      <c r="PL109" s="132" t="s">
        <v>158</v>
      </c>
      <c r="PM109" s="132" t="s">
        <v>158</v>
      </c>
      <c r="PN109" s="132" t="s">
        <v>158</v>
      </c>
      <c r="PO109" s="132" t="s">
        <v>158</v>
      </c>
      <c r="PP109" s="132" t="s">
        <v>158</v>
      </c>
      <c r="PQ109" s="132" t="s">
        <v>158</v>
      </c>
      <c r="PR109" s="132" t="s">
        <v>158</v>
      </c>
      <c r="PS109" s="132" t="s">
        <v>158</v>
      </c>
      <c r="PT109" s="132" t="s">
        <v>158</v>
      </c>
      <c r="PU109" s="132" t="s">
        <v>158</v>
      </c>
      <c r="PV109" s="132" t="s">
        <v>158</v>
      </c>
      <c r="PW109" s="132" t="s">
        <v>158</v>
      </c>
      <c r="PX109" s="130" t="s">
        <v>158</v>
      </c>
      <c r="PY109" s="131">
        <v>31.270444911248664</v>
      </c>
      <c r="PZ109" s="131">
        <v>25.566705151770655</v>
      </c>
      <c r="QA109" s="131">
        <v>29.965121471968708</v>
      </c>
      <c r="QB109" s="131">
        <v>29.693920948640486</v>
      </c>
      <c r="QC109" s="131">
        <v>29.709459340909092</v>
      </c>
      <c r="QD109" s="131">
        <v>24.250675588301426</v>
      </c>
      <c r="QE109" s="131">
        <v>22.417447148515151</v>
      </c>
      <c r="QF109" s="131">
        <v>14.964418492504398</v>
      </c>
      <c r="QG109" s="131">
        <v>10.921263353509092</v>
      </c>
      <c r="QH109" s="131">
        <v>11.248378045075862</v>
      </c>
      <c r="QI109" s="131">
        <v>7.4216742557391306</v>
      </c>
      <c r="QJ109" s="131">
        <v>7.5391537727999998</v>
      </c>
      <c r="QK109" s="131" t="s">
        <v>158</v>
      </c>
      <c r="QL109" s="131" t="s">
        <v>158</v>
      </c>
      <c r="QM109" s="131" t="s">
        <v>158</v>
      </c>
      <c r="QN109" s="131" t="s">
        <v>158</v>
      </c>
      <c r="QO109" s="131" t="s">
        <v>158</v>
      </c>
      <c r="QP109" s="131" t="s">
        <v>158</v>
      </c>
      <c r="QQ109" s="131" t="s">
        <v>158</v>
      </c>
      <c r="QR109" s="131" t="s">
        <v>158</v>
      </c>
      <c r="QS109" s="131" t="s">
        <v>158</v>
      </c>
      <c r="QT109" s="131" t="s">
        <v>158</v>
      </c>
      <c r="QU109" s="131" t="s">
        <v>158</v>
      </c>
      <c r="QV109" s="131" t="s">
        <v>158</v>
      </c>
      <c r="QW109" s="131" t="s">
        <v>158</v>
      </c>
      <c r="QX109" s="131" t="s">
        <v>158</v>
      </c>
      <c r="QY109" s="130" t="s">
        <v>158</v>
      </c>
      <c r="QZ109" s="131">
        <v>39.506601164090256</v>
      </c>
      <c r="RA109" s="131">
        <v>34.974703469645867</v>
      </c>
      <c r="RB109" s="131">
        <v>43.702480842242508</v>
      </c>
      <c r="RC109" s="131">
        <v>37.666938480362539</v>
      </c>
      <c r="RD109" s="131">
        <v>35.128974602272727</v>
      </c>
      <c r="RE109" s="131">
        <v>30.97926206487984</v>
      </c>
      <c r="RF109" s="131">
        <v>34.195439208848484</v>
      </c>
      <c r="RG109" s="131">
        <v>18.380912019519062</v>
      </c>
      <c r="RH109" s="131">
        <v>15.280330930200002</v>
      </c>
      <c r="RI109" s="131">
        <v>14.187143480275861</v>
      </c>
      <c r="RJ109" s="131">
        <v>10.025506432260869</v>
      </c>
      <c r="RK109" s="131">
        <v>8.7936195235200003</v>
      </c>
      <c r="RL109" s="131" t="s">
        <v>158</v>
      </c>
      <c r="RM109" s="131" t="s">
        <v>158</v>
      </c>
      <c r="RN109" s="131" t="s">
        <v>158</v>
      </c>
      <c r="RO109" s="131" t="s">
        <v>158</v>
      </c>
      <c r="RP109" s="131" t="s">
        <v>158</v>
      </c>
      <c r="RQ109" s="131" t="s">
        <v>158</v>
      </c>
      <c r="RR109" s="131" t="s">
        <v>158</v>
      </c>
      <c r="RS109" s="131" t="s">
        <v>158</v>
      </c>
      <c r="RT109" s="131" t="s">
        <v>158</v>
      </c>
      <c r="RU109" s="131" t="s">
        <v>158</v>
      </c>
      <c r="RV109" s="131" t="s">
        <v>158</v>
      </c>
      <c r="RW109" s="131" t="s">
        <v>158</v>
      </c>
      <c r="RX109" s="131" t="s">
        <v>158</v>
      </c>
      <c r="RY109" s="131" t="s">
        <v>158</v>
      </c>
      <c r="RZ109" s="130" t="s">
        <v>158</v>
      </c>
      <c r="SA109" s="131">
        <v>48.750305597749666</v>
      </c>
      <c r="SB109" s="131">
        <v>42.50974835160202</v>
      </c>
      <c r="SC109" s="131">
        <v>52.346049301173394</v>
      </c>
      <c r="SD109" s="131">
        <v>46.622300166163136</v>
      </c>
      <c r="SE109" s="131">
        <v>40.854251136363636</v>
      </c>
      <c r="SF109" s="131">
        <v>36.830157556008146</v>
      </c>
      <c r="SG109" s="131">
        <v>40.550631884848485</v>
      </c>
      <c r="SH109" s="131">
        <v>23.771938835190614</v>
      </c>
      <c r="SI109" s="131">
        <v>22.325229048054545</v>
      </c>
      <c r="SJ109" s="131">
        <v>18.059654583310341</v>
      </c>
      <c r="SK109" s="131">
        <v>11.887321693739132</v>
      </c>
      <c r="SL109" s="131">
        <v>10.2993904</v>
      </c>
      <c r="SM109" s="131" t="s">
        <v>158</v>
      </c>
      <c r="SN109" s="131" t="s">
        <v>158</v>
      </c>
      <c r="SO109" s="131" t="s">
        <v>158</v>
      </c>
      <c r="SP109" s="131" t="s">
        <v>158</v>
      </c>
      <c r="SQ109" s="131" t="s">
        <v>158</v>
      </c>
      <c r="SR109" s="131" t="s">
        <v>158</v>
      </c>
      <c r="SS109" s="131" t="s">
        <v>158</v>
      </c>
      <c r="ST109" s="131" t="s">
        <v>158</v>
      </c>
      <c r="SU109" s="131" t="s">
        <v>158</v>
      </c>
      <c r="SV109" s="131" t="s">
        <v>158</v>
      </c>
      <c r="SW109" s="131" t="s">
        <v>158</v>
      </c>
      <c r="SX109" s="131" t="s">
        <v>158</v>
      </c>
      <c r="SY109" s="131" t="s">
        <v>158</v>
      </c>
      <c r="SZ109" s="131" t="s">
        <v>158</v>
      </c>
      <c r="TA109" s="378" t="s">
        <v>158</v>
      </c>
      <c r="TB109" s="132">
        <v>59.976792614785246</v>
      </c>
      <c r="TC109" s="132">
        <v>55.285714285714285</v>
      </c>
      <c r="TD109" s="132">
        <v>34.904761904761905</v>
      </c>
      <c r="TE109" s="132">
        <v>30.333333333333332</v>
      </c>
      <c r="TF109" s="132">
        <v>24.19047619047619</v>
      </c>
      <c r="TG109" s="132">
        <v>22.476190476190474</v>
      </c>
      <c r="TH109" s="132">
        <v>18.238095238095237</v>
      </c>
      <c r="TI109" s="132">
        <v>15.619047619047619</v>
      </c>
      <c r="TJ109" s="132">
        <v>9.9523809523809526</v>
      </c>
      <c r="TK109" s="132">
        <v>6.6190476190476186</v>
      </c>
      <c r="TL109" s="132">
        <v>6.1904761904761907</v>
      </c>
      <c r="TM109" s="132">
        <v>4.666666666666667</v>
      </c>
      <c r="TN109" s="132" t="s">
        <v>158</v>
      </c>
      <c r="TO109" s="132" t="s">
        <v>158</v>
      </c>
      <c r="TP109" s="132" t="s">
        <v>158</v>
      </c>
      <c r="TQ109" s="132" t="s">
        <v>158</v>
      </c>
      <c r="TR109" s="132" t="s">
        <v>158</v>
      </c>
      <c r="TS109" s="132" t="s">
        <v>158</v>
      </c>
      <c r="TT109" s="132" t="s">
        <v>158</v>
      </c>
      <c r="TU109" s="132" t="s">
        <v>158</v>
      </c>
      <c r="TV109" s="132" t="s">
        <v>158</v>
      </c>
      <c r="TW109" s="132" t="s">
        <v>158</v>
      </c>
      <c r="TX109" s="132" t="s">
        <v>158</v>
      </c>
      <c r="TY109" s="132" t="s">
        <v>158</v>
      </c>
      <c r="TZ109" s="132" t="s">
        <v>158</v>
      </c>
      <c r="UA109" s="132" t="s">
        <v>158</v>
      </c>
      <c r="UB109" s="235" t="s">
        <v>158</v>
      </c>
      <c r="UC109" s="236">
        <v>58.42</v>
      </c>
      <c r="UD109" s="236">
        <v>54.28</v>
      </c>
      <c r="UE109" s="236">
        <v>37.79</v>
      </c>
      <c r="UF109" s="236">
        <v>45.8</v>
      </c>
      <c r="UG109" s="236">
        <v>32.549999999999997</v>
      </c>
      <c r="UH109" s="236">
        <v>26.92</v>
      </c>
      <c r="UI109" s="236">
        <v>19.27</v>
      </c>
      <c r="UJ109" s="236">
        <v>13.75</v>
      </c>
      <c r="UK109" s="236">
        <v>12.3</v>
      </c>
      <c r="UL109" s="236">
        <v>12.15</v>
      </c>
      <c r="UM109" s="236">
        <v>11.72</v>
      </c>
      <c r="UN109" s="236">
        <v>7.07</v>
      </c>
      <c r="UO109" s="231" t="s">
        <v>5</v>
      </c>
      <c r="UP109" s="231" t="s">
        <v>5</v>
      </c>
      <c r="UQ109" s="231" t="s">
        <v>5</v>
      </c>
      <c r="UR109" s="231" t="s">
        <v>5</v>
      </c>
      <c r="US109" s="231" t="s">
        <v>5</v>
      </c>
      <c r="UT109" s="231" t="s">
        <v>5</v>
      </c>
      <c r="UU109" s="231" t="s">
        <v>5</v>
      </c>
      <c r="UV109" s="231" t="s">
        <v>5</v>
      </c>
      <c r="UW109" s="231" t="s">
        <v>5</v>
      </c>
      <c r="UX109" s="231" t="s">
        <v>5</v>
      </c>
      <c r="UY109" s="231" t="s">
        <v>5</v>
      </c>
      <c r="UZ109" s="231" t="s">
        <v>5</v>
      </c>
      <c r="VA109" s="231" t="s">
        <v>5</v>
      </c>
      <c r="VB109" s="231" t="s">
        <v>5</v>
      </c>
      <c r="VC109" s="130" t="s">
        <v>158</v>
      </c>
      <c r="VD109" s="131">
        <v>26.19565176309483</v>
      </c>
      <c r="VE109" s="131">
        <v>19.829403095062638</v>
      </c>
      <c r="VF109" s="131">
        <v>21.82614448266737</v>
      </c>
      <c r="VG109" s="131">
        <v>15.773799126637556</v>
      </c>
      <c r="VH109" s="131">
        <v>17.67188940092166</v>
      </c>
      <c r="VI109" s="131">
        <v>15.898588410104011</v>
      </c>
      <c r="VJ109" s="131">
        <v>17.155682407887909</v>
      </c>
      <c r="VK109" s="131">
        <v>16.000727272727271</v>
      </c>
      <c r="VL109" s="131">
        <v>9.0317073170731703</v>
      </c>
      <c r="VM109" s="131">
        <v>6.3950617283950617</v>
      </c>
      <c r="VN109" s="131">
        <v>4.2073378839590445</v>
      </c>
      <c r="VO109" s="131">
        <v>5.1768033946251766</v>
      </c>
      <c r="VP109" s="131" t="s">
        <v>158</v>
      </c>
      <c r="VQ109" s="131" t="s">
        <v>158</v>
      </c>
      <c r="VR109" s="131" t="s">
        <v>158</v>
      </c>
      <c r="VS109" s="131" t="s">
        <v>158</v>
      </c>
      <c r="VT109" s="131" t="s">
        <v>158</v>
      </c>
      <c r="VU109" s="131" t="s">
        <v>158</v>
      </c>
      <c r="VV109" s="131" t="s">
        <v>158</v>
      </c>
      <c r="VW109" s="131" t="s">
        <v>158</v>
      </c>
      <c r="VX109" s="131" t="s">
        <v>158</v>
      </c>
      <c r="VY109" s="131" t="s">
        <v>158</v>
      </c>
      <c r="VZ109" s="131" t="s">
        <v>158</v>
      </c>
      <c r="WA109" s="131" t="s">
        <v>158</v>
      </c>
      <c r="WB109" s="131" t="s">
        <v>158</v>
      </c>
      <c r="WC109" s="131" t="s">
        <v>158</v>
      </c>
      <c r="WD109" s="130" t="s">
        <v>158</v>
      </c>
      <c r="WE109" s="131">
        <v>33.095185226024988</v>
      </c>
      <c r="WF109" s="131">
        <v>27.126197494473104</v>
      </c>
      <c r="WG109" s="131">
        <v>31.832230748875364</v>
      </c>
      <c r="WH109" s="131">
        <v>20.009170305676857</v>
      </c>
      <c r="WI109" s="131">
        <v>20.895545314900154</v>
      </c>
      <c r="WJ109" s="131">
        <v>20.309806835066865</v>
      </c>
      <c r="WK109" s="131">
        <v>26.169174883238192</v>
      </c>
      <c r="WL109" s="131">
        <v>19.653818181818181</v>
      </c>
      <c r="WM109" s="131">
        <v>12.636585365853659</v>
      </c>
      <c r="WN109" s="131">
        <v>8.0658436213991767</v>
      </c>
      <c r="WO109" s="131">
        <v>5.6834470989761092</v>
      </c>
      <c r="WP109" s="131">
        <v>6.0381895332390378</v>
      </c>
      <c r="WQ109" s="131" t="s">
        <v>158</v>
      </c>
      <c r="WR109" s="131" t="s">
        <v>158</v>
      </c>
      <c r="WS109" s="131" t="s">
        <v>158</v>
      </c>
      <c r="WT109" s="131" t="s">
        <v>158</v>
      </c>
      <c r="WU109" s="131" t="s">
        <v>158</v>
      </c>
      <c r="WV109" s="131" t="s">
        <v>158</v>
      </c>
      <c r="WW109" s="131" t="s">
        <v>158</v>
      </c>
      <c r="WX109" s="131" t="s">
        <v>158</v>
      </c>
      <c r="WY109" s="131" t="s">
        <v>158</v>
      </c>
      <c r="WZ109" s="131" t="s">
        <v>158</v>
      </c>
      <c r="XA109" s="131" t="s">
        <v>158</v>
      </c>
      <c r="XB109" s="131" t="s">
        <v>158</v>
      </c>
      <c r="XC109" s="131" t="s">
        <v>158</v>
      </c>
      <c r="XD109" s="131" t="s">
        <v>158</v>
      </c>
      <c r="XE109" s="130" t="s">
        <v>158</v>
      </c>
      <c r="XF109" s="131">
        <v>40.838754690174596</v>
      </c>
      <c r="XG109" s="131">
        <v>32.970338983050851</v>
      </c>
      <c r="XH109" s="131">
        <v>38.12807621063773</v>
      </c>
      <c r="XI109" s="131">
        <v>24.766375545851528</v>
      </c>
      <c r="XJ109" s="131">
        <v>24.301075268817208</v>
      </c>
      <c r="XK109" s="131">
        <v>24.145616641901931</v>
      </c>
      <c r="XL109" s="131">
        <v>31.032693305656462</v>
      </c>
      <c r="XM109" s="131">
        <v>25.418181818181818</v>
      </c>
      <c r="XN109" s="131">
        <v>18.462601626016259</v>
      </c>
      <c r="XO109" s="131">
        <v>10.267489711934155</v>
      </c>
      <c r="XP109" s="131">
        <v>6.7389078498293511</v>
      </c>
      <c r="XQ109" s="131">
        <v>7.0721357850070721</v>
      </c>
      <c r="XR109" s="131" t="s">
        <v>158</v>
      </c>
      <c r="XS109" s="131" t="s">
        <v>158</v>
      </c>
      <c r="XT109" s="131" t="s">
        <v>158</v>
      </c>
      <c r="XU109" s="131" t="s">
        <v>158</v>
      </c>
      <c r="XV109" s="131" t="s">
        <v>158</v>
      </c>
      <c r="XW109" s="131" t="s">
        <v>158</v>
      </c>
      <c r="XX109" s="131" t="s">
        <v>158</v>
      </c>
      <c r="XY109" s="131" t="s">
        <v>158</v>
      </c>
      <c r="XZ109" s="131" t="s">
        <v>158</v>
      </c>
      <c r="YA109" s="131" t="s">
        <v>158</v>
      </c>
      <c r="YB109" s="131" t="s">
        <v>158</v>
      </c>
      <c r="YC109" s="131" t="s">
        <v>158</v>
      </c>
      <c r="YD109" s="131" t="s">
        <v>158</v>
      </c>
      <c r="YE109" s="131" t="s">
        <v>158</v>
      </c>
      <c r="YF109" s="235" t="s">
        <v>158</v>
      </c>
      <c r="YG109" s="8">
        <v>21.19153</v>
      </c>
      <c r="YH109" s="8">
        <v>21</v>
      </c>
      <c r="YI109" s="8">
        <v>21</v>
      </c>
      <c r="YJ109" s="8">
        <v>21</v>
      </c>
      <c r="YK109" s="8">
        <v>21</v>
      </c>
      <c r="YL109" s="8">
        <v>21</v>
      </c>
      <c r="YM109" s="8">
        <v>21</v>
      </c>
      <c r="YN109" s="8">
        <v>21</v>
      </c>
      <c r="YO109" s="8">
        <v>21</v>
      </c>
      <c r="YP109" s="8">
        <v>21</v>
      </c>
      <c r="YQ109" s="8">
        <v>21</v>
      </c>
      <c r="YR109" s="8">
        <v>21</v>
      </c>
      <c r="YS109" s="231" t="s">
        <v>5</v>
      </c>
      <c r="YT109" s="231" t="s">
        <v>5</v>
      </c>
      <c r="YU109" s="231" t="s">
        <v>5</v>
      </c>
      <c r="YV109" s="231" t="s">
        <v>5</v>
      </c>
      <c r="YW109" s="231" t="s">
        <v>5</v>
      </c>
      <c r="YX109" s="231" t="s">
        <v>5</v>
      </c>
      <c r="YY109" s="231" t="s">
        <v>5</v>
      </c>
      <c r="YZ109" s="231" t="s">
        <v>5</v>
      </c>
      <c r="ZA109" s="231" t="s">
        <v>5</v>
      </c>
      <c r="ZB109" s="231" t="s">
        <v>5</v>
      </c>
      <c r="ZC109" s="231" t="s">
        <v>5</v>
      </c>
      <c r="ZD109" s="231" t="s">
        <v>5</v>
      </c>
      <c r="ZE109" s="231" t="s">
        <v>5</v>
      </c>
      <c r="ZF109" s="231" t="s">
        <v>5</v>
      </c>
      <c r="ZG109" s="235" t="s">
        <v>158</v>
      </c>
      <c r="ZH109" s="133">
        <v>0.29399999999999998</v>
      </c>
      <c r="ZI109" s="133">
        <v>0.50260000000000005</v>
      </c>
      <c r="ZJ109" s="133">
        <v>0.42880000000000001</v>
      </c>
      <c r="ZK109" s="133">
        <v>0.51600000000000001</v>
      </c>
      <c r="ZL109" s="133">
        <v>0.41820000000000002</v>
      </c>
      <c r="ZM109" s="133">
        <v>0.52029999999999998</v>
      </c>
      <c r="ZN109" s="133">
        <v>0.59370000000000001</v>
      </c>
      <c r="ZO109" s="133">
        <v>0.3921</v>
      </c>
      <c r="ZP109" s="133">
        <v>0.35489999999999999</v>
      </c>
      <c r="ZQ109" s="133">
        <v>0.35969999999999996</v>
      </c>
      <c r="ZR109" s="133">
        <v>0.77390000000000003</v>
      </c>
      <c r="ZS109" s="133">
        <v>0.32380000000000003</v>
      </c>
      <c r="ZT109" s="379" t="s">
        <v>158</v>
      </c>
      <c r="ZU109" s="133">
        <v>0.1643</v>
      </c>
      <c r="ZV109" s="133">
        <v>0.28839999999999999</v>
      </c>
      <c r="ZW109" s="133">
        <v>0.26679999999999998</v>
      </c>
      <c r="ZX109" s="133">
        <v>0.36099999999999999</v>
      </c>
      <c r="ZY109" s="133">
        <v>0.26640000000000003</v>
      </c>
      <c r="ZZ109" s="133">
        <v>0.29370000000000002</v>
      </c>
      <c r="AAA109" s="133">
        <v>0.30459999999999998</v>
      </c>
      <c r="AAB109" s="133">
        <v>0.14599999999999999</v>
      </c>
      <c r="AAC109" s="133">
        <v>0.18309999999999998</v>
      </c>
      <c r="AAD109" s="133">
        <v>0.31120000000000003</v>
      </c>
      <c r="AAE109" s="133">
        <v>0.76769999999999994</v>
      </c>
      <c r="AAF109" s="133">
        <v>0.25950000000000001</v>
      </c>
      <c r="AAG109" s="235" t="s">
        <v>158</v>
      </c>
      <c r="AAH109" s="8">
        <v>5107</v>
      </c>
      <c r="AAI109" s="8">
        <v>3969</v>
      </c>
      <c r="AAJ109" s="8">
        <v>3489</v>
      </c>
      <c r="AAK109" s="8">
        <v>3060</v>
      </c>
      <c r="AAL109" s="8">
        <v>2479</v>
      </c>
      <c r="AAM109" s="8">
        <v>2125</v>
      </c>
      <c r="AAN109" s="8">
        <v>1838</v>
      </c>
      <c r="AAO109" s="8">
        <v>1669</v>
      </c>
      <c r="AAP109" s="8">
        <v>1211</v>
      </c>
      <c r="AAQ109" s="8">
        <v>891</v>
      </c>
      <c r="AAR109" s="8">
        <v>773</v>
      </c>
      <c r="AAS109" s="8">
        <v>631</v>
      </c>
      <c r="AAT109" s="231" t="s">
        <v>5</v>
      </c>
      <c r="AAU109" s="231" t="s">
        <v>5</v>
      </c>
      <c r="AAV109" s="231" t="s">
        <v>5</v>
      </c>
      <c r="AAW109" s="231" t="s">
        <v>5</v>
      </c>
      <c r="AAX109" s="231" t="s">
        <v>5</v>
      </c>
      <c r="AAY109" s="231" t="s">
        <v>5</v>
      </c>
      <c r="AAZ109" s="231" t="s">
        <v>5</v>
      </c>
      <c r="ABA109" s="231" t="s">
        <v>5</v>
      </c>
      <c r="ABB109" s="231" t="s">
        <v>5</v>
      </c>
      <c r="ABC109" s="231" t="s">
        <v>5</v>
      </c>
      <c r="ABD109" s="231" t="s">
        <v>5</v>
      </c>
      <c r="ABE109" s="231" t="s">
        <v>5</v>
      </c>
      <c r="ABF109" s="231" t="s">
        <v>5</v>
      </c>
      <c r="ABG109" s="231" t="s">
        <v>5</v>
      </c>
      <c r="ABH109" s="235" t="s">
        <v>158</v>
      </c>
      <c r="ABI109" s="8">
        <v>1300</v>
      </c>
      <c r="ABJ109" s="8">
        <v>1186</v>
      </c>
      <c r="ABK109" s="8">
        <v>767</v>
      </c>
      <c r="ABL109" s="8">
        <v>662</v>
      </c>
      <c r="ABM109" s="8">
        <v>528</v>
      </c>
      <c r="ABN109" s="8">
        <v>491</v>
      </c>
      <c r="ABO109" s="8">
        <v>396</v>
      </c>
      <c r="ABP109" s="8">
        <v>341</v>
      </c>
      <c r="ABQ109" s="8">
        <v>220</v>
      </c>
      <c r="ABR109" s="8">
        <v>145</v>
      </c>
      <c r="ABS109" s="8">
        <v>138</v>
      </c>
      <c r="ABT109" s="8">
        <v>105</v>
      </c>
      <c r="ABU109" s="231" t="s">
        <v>5</v>
      </c>
      <c r="ABV109" s="231" t="s">
        <v>5</v>
      </c>
      <c r="ABW109" s="231" t="s">
        <v>5</v>
      </c>
      <c r="ABX109" s="231" t="s">
        <v>5</v>
      </c>
      <c r="ABY109" s="231" t="s">
        <v>5</v>
      </c>
      <c r="ABZ109" s="231" t="s">
        <v>5</v>
      </c>
      <c r="ACA109" s="231" t="s">
        <v>5</v>
      </c>
      <c r="ACB109" s="231" t="s">
        <v>5</v>
      </c>
      <c r="ACC109" s="231" t="s">
        <v>5</v>
      </c>
      <c r="ACD109" s="231" t="s">
        <v>5</v>
      </c>
      <c r="ACE109" s="231" t="s">
        <v>5</v>
      </c>
      <c r="ACF109" s="231" t="s">
        <v>5</v>
      </c>
      <c r="ACG109" s="231" t="s">
        <v>5</v>
      </c>
      <c r="ACH109" s="231" t="s">
        <v>5</v>
      </c>
      <c r="ACI109" s="235" t="s">
        <v>158</v>
      </c>
      <c r="ACJ109" s="8">
        <v>1271</v>
      </c>
      <c r="ACK109" s="8">
        <v>1161</v>
      </c>
      <c r="ACL109" s="8">
        <v>733</v>
      </c>
      <c r="ACM109" s="8">
        <v>637</v>
      </c>
      <c r="ACN109" s="8">
        <v>508</v>
      </c>
      <c r="ACO109" s="8">
        <v>472</v>
      </c>
      <c r="ACP109" s="8">
        <v>383</v>
      </c>
      <c r="ACQ109" s="8">
        <v>328</v>
      </c>
      <c r="ACR109" s="8">
        <v>209</v>
      </c>
      <c r="ACS109" s="8">
        <v>139</v>
      </c>
      <c r="ACT109" s="8">
        <v>130</v>
      </c>
      <c r="ACU109" s="8">
        <v>98</v>
      </c>
      <c r="ACV109" s="237" t="s">
        <v>5</v>
      </c>
      <c r="ACW109" s="237" t="s">
        <v>5</v>
      </c>
      <c r="ACX109" s="237" t="s">
        <v>5</v>
      </c>
      <c r="ACY109" s="237" t="s">
        <v>5</v>
      </c>
      <c r="ACZ109" s="237" t="s">
        <v>5</v>
      </c>
      <c r="ADA109" s="237" t="s">
        <v>5</v>
      </c>
      <c r="ADB109" s="237" t="s">
        <v>5</v>
      </c>
      <c r="ADC109" s="237" t="s">
        <v>5</v>
      </c>
      <c r="ADD109" s="237" t="s">
        <v>5</v>
      </c>
      <c r="ADE109" s="237" t="s">
        <v>5</v>
      </c>
      <c r="ADF109" s="237" t="s">
        <v>5</v>
      </c>
      <c r="ADG109" s="237" t="s">
        <v>5</v>
      </c>
      <c r="ADH109" s="237" t="s">
        <v>5</v>
      </c>
      <c r="ADI109" s="237" t="s">
        <v>5</v>
      </c>
      <c r="ADJ109" s="127" t="s">
        <v>158</v>
      </c>
      <c r="ADK109" s="128">
        <v>0.27303754266211605</v>
      </c>
      <c r="ADL109" s="128">
        <v>0.19426906265177271</v>
      </c>
      <c r="ADM109" s="128">
        <v>0.25429116338207247</v>
      </c>
      <c r="ADN109" s="128">
        <v>0.22333891680625348</v>
      </c>
      <c r="ADO109" s="128">
        <v>0.38204393505253104</v>
      </c>
      <c r="ADP109" s="128">
        <v>0.4098360655737705</v>
      </c>
      <c r="ADQ109" s="128">
        <v>0.47846889952153115</v>
      </c>
      <c r="ADR109" s="128">
        <v>0.82135523613963035</v>
      </c>
      <c r="ADS109" s="128">
        <v>0.91116173120728938</v>
      </c>
      <c r="ADT109" s="128">
        <v>0.91533180778032031</v>
      </c>
      <c r="ADU109" s="128">
        <v>0.26954177897574122</v>
      </c>
      <c r="ADV109" s="128">
        <v>0.18309859154929578</v>
      </c>
      <c r="ADW109" s="128">
        <v>0.45</v>
      </c>
      <c r="ADX109" s="128">
        <v>0.25352112676056338</v>
      </c>
      <c r="ADY109" s="128">
        <v>0.28846153846153844</v>
      </c>
      <c r="ADZ109" s="128" t="s">
        <v>1282</v>
      </c>
      <c r="AEA109" s="128" t="s">
        <v>158</v>
      </c>
      <c r="AEB109" s="128" t="s">
        <v>158</v>
      </c>
      <c r="AEC109" s="128" t="s">
        <v>158</v>
      </c>
      <c r="AED109" s="128" t="s">
        <v>158</v>
      </c>
      <c r="AEE109" s="128" t="s">
        <v>158</v>
      </c>
      <c r="AEF109" s="128" t="s">
        <v>158</v>
      </c>
      <c r="AEG109" s="128" t="s">
        <v>158</v>
      </c>
      <c r="AEH109" s="128" t="s">
        <v>158</v>
      </c>
      <c r="AEI109" s="128" t="s">
        <v>158</v>
      </c>
      <c r="AEJ109" s="128" t="s">
        <v>158</v>
      </c>
      <c r="AEK109" s="127" t="s">
        <v>158</v>
      </c>
      <c r="AEL109" s="128">
        <v>6.5204707692307698E-2</v>
      </c>
      <c r="AEM109" s="128">
        <v>7.0826306913996634E-2</v>
      </c>
      <c r="AEN109" s="128">
        <v>0.10951760104302477</v>
      </c>
      <c r="AEO109" s="128">
        <v>0.12688821752265861</v>
      </c>
      <c r="AEP109" s="128">
        <v>0.15909090909090909</v>
      </c>
      <c r="AEQ109" s="128">
        <v>0.17107942973523421</v>
      </c>
      <c r="AER109" s="128">
        <v>0.21212121212121213</v>
      </c>
      <c r="AES109" s="128">
        <v>0.24633431085043989</v>
      </c>
      <c r="AET109" s="128">
        <v>0.38181818181818183</v>
      </c>
      <c r="AEU109" s="128">
        <v>0.57931034482758614</v>
      </c>
      <c r="AEV109" s="128">
        <v>0.30434782608695654</v>
      </c>
      <c r="AEW109" s="128">
        <v>5.2000000000000005E-2</v>
      </c>
      <c r="AEX109" s="128" t="s">
        <v>158</v>
      </c>
      <c r="AEY109" s="128" t="s">
        <v>158</v>
      </c>
      <c r="AEZ109" s="128" t="s">
        <v>158</v>
      </c>
      <c r="AFA109" s="128" t="s">
        <v>158</v>
      </c>
      <c r="AFB109" s="128" t="s">
        <v>158</v>
      </c>
      <c r="AFC109" s="128" t="s">
        <v>158</v>
      </c>
      <c r="AFD109" s="128" t="s">
        <v>158</v>
      </c>
      <c r="AFE109" s="128" t="s">
        <v>158</v>
      </c>
      <c r="AFF109" s="128" t="s">
        <v>158</v>
      </c>
      <c r="AFG109" s="128" t="s">
        <v>158</v>
      </c>
      <c r="AFH109" s="128" t="s">
        <v>158</v>
      </c>
      <c r="AFI109" s="128" t="s">
        <v>158</v>
      </c>
      <c r="AFJ109" s="128" t="s">
        <v>158</v>
      </c>
      <c r="AFK109" s="128" t="s">
        <v>158</v>
      </c>
      <c r="AFL109" s="134" t="s">
        <v>158</v>
      </c>
      <c r="AFM109" s="135">
        <v>6.6692462627852084E-2</v>
      </c>
      <c r="AFN109" s="135">
        <v>7.2351421188630499E-2</v>
      </c>
      <c r="AFO109" s="135">
        <v>0.11459754433833561</v>
      </c>
      <c r="AFP109" s="135">
        <v>0.13186813186813187</v>
      </c>
      <c r="AFQ109" s="135">
        <v>0.16535433070866143</v>
      </c>
      <c r="AFR109" s="135">
        <v>0.17796610169491528</v>
      </c>
      <c r="AFS109" s="135">
        <v>0.21932114882506529</v>
      </c>
      <c r="AFT109" s="135">
        <v>0.25609756097560976</v>
      </c>
      <c r="AFU109" s="135">
        <v>0.40191387559808611</v>
      </c>
      <c r="AFV109" s="135">
        <v>0.60431654676258995</v>
      </c>
      <c r="AFW109" s="135">
        <v>0.32307692307692304</v>
      </c>
      <c r="AFX109" s="135">
        <v>5.5714285714285709E-2</v>
      </c>
      <c r="AFY109" s="135" t="s">
        <v>158</v>
      </c>
      <c r="AFZ109" s="135" t="s">
        <v>158</v>
      </c>
      <c r="AGA109" s="135" t="s">
        <v>158</v>
      </c>
      <c r="AGB109" s="135" t="s">
        <v>158</v>
      </c>
      <c r="AGC109" s="135" t="s">
        <v>158</v>
      </c>
      <c r="AGD109" s="135" t="s">
        <v>158</v>
      </c>
      <c r="AGE109" s="135" t="s">
        <v>158</v>
      </c>
      <c r="AGF109" s="135" t="s">
        <v>158</v>
      </c>
      <c r="AGG109" s="135" t="s">
        <v>158</v>
      </c>
      <c r="AGH109" s="135" t="s">
        <v>158</v>
      </c>
      <c r="AGI109" s="135" t="s">
        <v>158</v>
      </c>
      <c r="AGJ109" s="135" t="s">
        <v>158</v>
      </c>
      <c r="AGK109" s="135" t="s">
        <v>158</v>
      </c>
      <c r="AGL109" s="135" t="s">
        <v>158</v>
      </c>
    </row>
    <row r="110" spans="1:870" x14ac:dyDescent="0.2">
      <c r="A110" s="7">
        <v>108</v>
      </c>
      <c r="B110" s="1" t="s">
        <v>525</v>
      </c>
      <c r="C110" s="1" t="s">
        <v>526</v>
      </c>
      <c r="D110" s="94">
        <v>0.53749999999999998</v>
      </c>
      <c r="E110" s="95">
        <v>0.5625</v>
      </c>
      <c r="F110" s="57">
        <v>2.25</v>
      </c>
      <c r="G110" s="58" t="s">
        <v>159</v>
      </c>
      <c r="H110" s="58">
        <v>2.25</v>
      </c>
      <c r="I110" s="226" t="s">
        <v>5</v>
      </c>
      <c r="J110" s="58" t="s">
        <v>159</v>
      </c>
      <c r="K110" s="58" t="s">
        <v>1280</v>
      </c>
      <c r="L110" s="226" t="s">
        <v>5</v>
      </c>
      <c r="M110" s="151">
        <v>2.25</v>
      </c>
      <c r="N110" s="124">
        <v>2.25</v>
      </c>
      <c r="O110" s="124">
        <v>2.25</v>
      </c>
      <c r="P110" s="124">
        <v>2.25</v>
      </c>
      <c r="Q110" s="124">
        <v>2.25</v>
      </c>
      <c r="R110" s="124">
        <v>2.25</v>
      </c>
      <c r="S110" s="124">
        <v>2.25</v>
      </c>
      <c r="T110" s="124">
        <v>2.25</v>
      </c>
      <c r="U110" s="124">
        <v>2.1750000000000003</v>
      </c>
      <c r="V110" s="124">
        <v>2.15</v>
      </c>
      <c r="W110" s="124">
        <v>2.15</v>
      </c>
      <c r="X110" s="124">
        <v>2.0999999999999996</v>
      </c>
      <c r="Y110" s="124">
        <v>2.0499999999999998</v>
      </c>
      <c r="Z110" s="124">
        <v>2.0499999999999998</v>
      </c>
      <c r="AA110" s="124">
        <v>2</v>
      </c>
      <c r="AB110" s="124">
        <v>1.7749999999999999</v>
      </c>
      <c r="AC110" s="124">
        <v>1.5350000000000001</v>
      </c>
      <c r="AD110" s="124">
        <v>1.335</v>
      </c>
      <c r="AE110" s="143">
        <v>1.1499999999999999</v>
      </c>
      <c r="AF110" s="124">
        <v>0.99</v>
      </c>
      <c r="AG110" s="124">
        <v>0.86</v>
      </c>
      <c r="AH110" s="137">
        <v>0.73</v>
      </c>
      <c r="AI110" s="137">
        <v>0.61</v>
      </c>
      <c r="AJ110" s="137">
        <v>0.49</v>
      </c>
      <c r="AK110" s="137">
        <v>0.38</v>
      </c>
      <c r="AL110" s="137">
        <v>0.3</v>
      </c>
      <c r="AM110" s="137">
        <v>0.245</v>
      </c>
      <c r="AN110" s="137">
        <v>0.185</v>
      </c>
      <c r="AO110" s="137">
        <v>0.155</v>
      </c>
      <c r="AP110" s="137">
        <v>0.125</v>
      </c>
      <c r="AQ110" s="137">
        <v>0.11</v>
      </c>
      <c r="AR110" s="137">
        <v>0.10250000000000001</v>
      </c>
      <c r="AS110" s="137">
        <v>0.1</v>
      </c>
      <c r="AT110" s="137">
        <v>9.0624999999999983E-2</v>
      </c>
      <c r="AU110" s="137">
        <v>8.7499999999999994E-2</v>
      </c>
      <c r="AV110" s="137">
        <v>7.1874999999999994E-2</v>
      </c>
      <c r="AW110" s="137">
        <v>1.6875000000000001E-2</v>
      </c>
      <c r="AX110" s="137" t="s">
        <v>1365</v>
      </c>
      <c r="AY110" s="137" t="s">
        <v>5</v>
      </c>
      <c r="AZ110" s="137" t="s">
        <v>5</v>
      </c>
      <c r="BA110" s="137" t="s">
        <v>5</v>
      </c>
      <c r="BB110" s="137" t="s">
        <v>5</v>
      </c>
      <c r="BC110" s="137" t="s">
        <v>5</v>
      </c>
      <c r="BD110" s="137" t="s">
        <v>5</v>
      </c>
      <c r="BE110" s="137" t="s">
        <v>5</v>
      </c>
      <c r="BF110" s="137" t="s">
        <v>5</v>
      </c>
      <c r="BG110" s="137" t="s">
        <v>5</v>
      </c>
      <c r="BH110" s="137" t="s">
        <v>5</v>
      </c>
      <c r="BI110" s="137" t="s">
        <v>5</v>
      </c>
      <c r="BJ110" s="137" t="s">
        <v>5</v>
      </c>
      <c r="BK110" s="137" t="s">
        <v>5</v>
      </c>
      <c r="BL110" s="137" t="s">
        <v>5</v>
      </c>
      <c r="BM110" s="126">
        <v>0</v>
      </c>
      <c r="BN110" s="125">
        <v>0</v>
      </c>
      <c r="BO110" s="125">
        <v>0</v>
      </c>
      <c r="BP110" s="125">
        <v>0</v>
      </c>
      <c r="BQ110" s="125">
        <v>0</v>
      </c>
      <c r="BR110" s="125">
        <v>0</v>
      </c>
      <c r="BS110" s="125">
        <v>0</v>
      </c>
      <c r="BT110" s="125">
        <v>3.4482758620689502E-2</v>
      </c>
      <c r="BU110" s="125">
        <v>1.1627906976744429E-2</v>
      </c>
      <c r="BV110" s="125">
        <v>0</v>
      </c>
      <c r="BW110" s="125">
        <v>2.3809523809523947E-2</v>
      </c>
      <c r="BX110" s="125">
        <v>2.4390243902439046E-2</v>
      </c>
      <c r="BY110" s="125">
        <v>0</v>
      </c>
      <c r="BZ110" s="125">
        <v>2.4999999999999911E-2</v>
      </c>
      <c r="CA110" s="125">
        <v>0.12676056338028174</v>
      </c>
      <c r="CB110" s="125">
        <v>0.15635179153094447</v>
      </c>
      <c r="CC110" s="125">
        <v>0.14981273408239715</v>
      </c>
      <c r="CD110" s="125">
        <v>0.16086956521739126</v>
      </c>
      <c r="CE110" s="125">
        <v>0.16161616161616155</v>
      </c>
      <c r="CF110" s="125">
        <v>0.15116279069767447</v>
      </c>
      <c r="CG110" s="125">
        <v>0.17808219178082196</v>
      </c>
      <c r="CH110" s="125">
        <v>0.19672131147540983</v>
      </c>
      <c r="CI110" s="125">
        <v>0.24489795918367352</v>
      </c>
      <c r="CJ110" s="125">
        <v>0.28947368421052633</v>
      </c>
      <c r="CK110" s="125">
        <v>0.26666666666666683</v>
      </c>
      <c r="CL110" s="125">
        <v>0.22448979591836737</v>
      </c>
      <c r="CM110" s="125">
        <v>0.32432432432432434</v>
      </c>
      <c r="CN110" s="125">
        <v>0.19354838709677424</v>
      </c>
      <c r="CO110" s="125">
        <v>0.24</v>
      </c>
      <c r="CP110" s="125">
        <v>0.13636363636363646</v>
      </c>
      <c r="CQ110" s="125">
        <v>7.3170731707316916E-2</v>
      </c>
      <c r="CR110" s="125">
        <v>2.4999999999999911E-2</v>
      </c>
      <c r="CS110" s="125">
        <v>0.10344827586206917</v>
      </c>
      <c r="CT110" s="125">
        <v>3.5714285714285587E-2</v>
      </c>
      <c r="CU110" s="125">
        <v>0.21739130434782616</v>
      </c>
      <c r="CV110" s="125">
        <v>3.2592592592592586</v>
      </c>
      <c r="CW110" s="125" t="s">
        <v>158</v>
      </c>
      <c r="CX110" s="125" t="s">
        <v>158</v>
      </c>
      <c r="CY110" s="125" t="s">
        <v>158</v>
      </c>
      <c r="CZ110" s="125" t="s">
        <v>158</v>
      </c>
      <c r="DA110" s="125" t="s">
        <v>158</v>
      </c>
      <c r="DB110" s="125" t="s">
        <v>158</v>
      </c>
      <c r="DC110" s="125" t="s">
        <v>158</v>
      </c>
      <c r="DD110" s="125" t="s">
        <v>158</v>
      </c>
      <c r="DE110" s="125" t="s">
        <v>158</v>
      </c>
      <c r="DF110" s="125" t="s">
        <v>158</v>
      </c>
      <c r="DG110" s="125" t="s">
        <v>158</v>
      </c>
      <c r="DH110" s="125" t="s">
        <v>158</v>
      </c>
      <c r="DI110" s="125" t="s">
        <v>158</v>
      </c>
      <c r="DJ110" s="125" t="s">
        <v>158</v>
      </c>
      <c r="DK110" s="125" t="s">
        <v>158</v>
      </c>
      <c r="DL110" s="127">
        <v>4.870404052856845E-2</v>
      </c>
      <c r="DM110" s="128">
        <v>4.3537151702786381E-2</v>
      </c>
      <c r="DN110" s="128">
        <v>5.5720653789004454E-2</v>
      </c>
      <c r="DO110" s="128">
        <v>5.5734456279415409E-2</v>
      </c>
      <c r="DP110" s="128">
        <v>5.08130081300813E-2</v>
      </c>
      <c r="DQ110" s="128">
        <v>4.9105194238323872E-2</v>
      </c>
      <c r="DR110" s="128">
        <v>5.6250000000000001E-2</v>
      </c>
      <c r="DS110" s="128">
        <v>4.7418335089567963E-2</v>
      </c>
      <c r="DT110" s="128">
        <v>3.8084398529154267E-2</v>
      </c>
      <c r="DU110" s="128">
        <v>3.787878787878788E-2</v>
      </c>
      <c r="DV110" s="128">
        <v>4.4541122850631859E-2</v>
      </c>
      <c r="DW110" s="128">
        <v>4.1095890410958895E-2</v>
      </c>
      <c r="DX110" s="128">
        <v>4.4956140350877187E-2</v>
      </c>
      <c r="DY110" s="128">
        <v>4.5124367158265462E-2</v>
      </c>
      <c r="DZ110" s="128">
        <v>3.9992001599680069E-2</v>
      </c>
      <c r="EA110" s="128">
        <v>3.1505147319843801E-2</v>
      </c>
      <c r="EB110" s="128">
        <v>2.8373382624768947E-2</v>
      </c>
      <c r="EC110" s="128">
        <v>2.8864864864864864E-2</v>
      </c>
      <c r="ED110" s="128">
        <v>3.0674846625766868E-2</v>
      </c>
      <c r="EE110" s="128">
        <v>3.09375E-2</v>
      </c>
      <c r="EF110" s="128">
        <v>2.6179604261796042E-2</v>
      </c>
      <c r="EG110" s="128">
        <v>2.7289719626168222E-2</v>
      </c>
      <c r="EH110" s="128">
        <v>2.1863799283154121E-2</v>
      </c>
      <c r="EI110" s="128">
        <v>1.8490566037735849E-2</v>
      </c>
      <c r="EJ110" s="128">
        <v>1.3499111900532861E-2</v>
      </c>
      <c r="EK110" s="128">
        <v>1.2371134020618556E-2</v>
      </c>
      <c r="EL110" s="128">
        <v>1.7253521126760565E-2</v>
      </c>
      <c r="EM110" s="127">
        <v>5.6998619994707539E-2</v>
      </c>
      <c r="EN110" s="128">
        <v>5.2063167176978654E-2</v>
      </c>
      <c r="EO110" s="128">
        <v>6.895494943303708E-2</v>
      </c>
      <c r="EP110" s="128">
        <v>6.2086092715231786E-2</v>
      </c>
      <c r="EQ110" s="128">
        <v>5.984042553191489E-2</v>
      </c>
      <c r="ER110" s="128">
        <v>5.4125571325475103E-2</v>
      </c>
      <c r="ES110" s="128">
        <v>6.1559507523939815E-2</v>
      </c>
      <c r="ET110" s="128">
        <v>5.5350553505535055E-2</v>
      </c>
      <c r="EU110" s="128">
        <v>4.2756044820129749E-2</v>
      </c>
      <c r="EV110" s="128">
        <v>4.5215562565720298E-2</v>
      </c>
      <c r="EW110" s="128">
        <v>5.1670271569334292E-2</v>
      </c>
      <c r="EX110" s="128">
        <v>4.5851528384279472E-2</v>
      </c>
      <c r="EY110" s="128">
        <v>4.9409496264160031E-2</v>
      </c>
      <c r="EZ110" s="128">
        <v>5.387647831800263E-2</v>
      </c>
      <c r="FA110" s="128">
        <v>4.8508367693427118E-2</v>
      </c>
      <c r="FB110" s="128">
        <v>3.4246575342465752E-2</v>
      </c>
      <c r="FC110" s="128">
        <v>3.2302188552188554E-2</v>
      </c>
      <c r="FD110" s="128">
        <v>3.3917682926829271E-2</v>
      </c>
      <c r="FE110" s="128">
        <v>3.3923303834808259E-2</v>
      </c>
      <c r="FF110" s="128">
        <v>3.5662824207492796E-2</v>
      </c>
      <c r="FG110" s="128">
        <v>3.1398320554947061E-2</v>
      </c>
      <c r="FH110" s="128">
        <v>3.2647584973166367E-2</v>
      </c>
      <c r="FI110" s="128">
        <v>3.0454318522216674E-2</v>
      </c>
      <c r="FJ110" s="128">
        <v>2.4114173228346455E-2</v>
      </c>
      <c r="FK110" s="128">
        <v>1.6372253339077984E-2</v>
      </c>
      <c r="FL110" s="128">
        <v>1.8115942028985508E-2</v>
      </c>
      <c r="FM110" s="128">
        <v>2.4772497472194132E-2</v>
      </c>
      <c r="FN110" s="127">
        <v>6.7679756280174627E-2</v>
      </c>
      <c r="FO110" s="128">
        <v>6.7304816033502843E-2</v>
      </c>
      <c r="FP110" s="128">
        <v>0.1073473282442748</v>
      </c>
      <c r="FQ110" s="128">
        <v>7.3553448839490027E-2</v>
      </c>
      <c r="FR110" s="128">
        <v>7.5402144772117957E-2</v>
      </c>
      <c r="FS110" s="128">
        <v>5.86548488008342E-2</v>
      </c>
      <c r="FT110" s="128">
        <v>7.1496663489037188E-2</v>
      </c>
      <c r="FU110" s="128">
        <v>6.7527010804321733E-2</v>
      </c>
      <c r="FV110" s="128">
        <v>5.1650439325575878E-2</v>
      </c>
      <c r="FW110" s="128">
        <v>5.1932367149758456E-2</v>
      </c>
      <c r="FX110" s="128">
        <v>5.8408041293126864E-2</v>
      </c>
      <c r="FY110" s="128">
        <v>5.1157125456760044E-2</v>
      </c>
      <c r="FZ110" s="128">
        <v>5.5843094524652678E-2</v>
      </c>
      <c r="GA110" s="128">
        <v>8.4710743801652888E-2</v>
      </c>
      <c r="GB110" s="128">
        <v>7.0746374248319768E-2</v>
      </c>
      <c r="GC110" s="128">
        <v>3.8968166849615807E-2</v>
      </c>
      <c r="GD110" s="128">
        <v>3.6365790097133387E-2</v>
      </c>
      <c r="GE110" s="128">
        <v>3.8955354537496351E-2</v>
      </c>
      <c r="GF110" s="128">
        <v>3.7520391517128875E-2</v>
      </c>
      <c r="GG110" s="128">
        <v>4.1949152542372879E-2</v>
      </c>
      <c r="GH110" s="128">
        <v>4.2469135802469138E-2</v>
      </c>
      <c r="GI110" s="128">
        <v>4.044321329639889E-2</v>
      </c>
      <c r="GJ110" s="128">
        <v>4.4363636363636362E-2</v>
      </c>
      <c r="GK110" s="128">
        <v>2.8823529411764706E-2</v>
      </c>
      <c r="GL110" s="128">
        <v>2.1714285714285714E-2</v>
      </c>
      <c r="GM110" s="128">
        <v>2.553191489361702E-2</v>
      </c>
      <c r="GN110" s="128">
        <v>3.0624999999999999E-2</v>
      </c>
      <c r="GO110" s="109" t="s">
        <v>158</v>
      </c>
      <c r="GP110" s="129">
        <v>4.08</v>
      </c>
      <c r="GQ110" s="129">
        <v>3.21</v>
      </c>
      <c r="GR110" s="129">
        <v>3.12</v>
      </c>
      <c r="GS110" s="129">
        <v>3.18</v>
      </c>
      <c r="GT110" s="129">
        <v>2.5</v>
      </c>
      <c r="GU110" s="129">
        <v>3.19</v>
      </c>
      <c r="GV110" s="129">
        <v>3.11</v>
      </c>
      <c r="GW110" s="129">
        <v>2.98</v>
      </c>
      <c r="GX110" s="129">
        <v>3.02</v>
      </c>
      <c r="GY110" s="129">
        <v>2.97</v>
      </c>
      <c r="GZ110" s="129">
        <v>3.24</v>
      </c>
      <c r="HA110" s="129">
        <v>2.77</v>
      </c>
      <c r="HB110" s="129">
        <v>2.12</v>
      </c>
      <c r="HC110" s="129">
        <v>2.76</v>
      </c>
      <c r="HD110" s="129">
        <v>3.29</v>
      </c>
      <c r="HE110" s="129">
        <v>2.9</v>
      </c>
      <c r="HF110" s="231" t="s">
        <v>158</v>
      </c>
      <c r="HG110" s="231" t="s">
        <v>158</v>
      </c>
      <c r="HH110" s="231" t="s">
        <v>158</v>
      </c>
      <c r="HI110" s="231" t="s">
        <v>158</v>
      </c>
      <c r="HJ110" s="231" t="s">
        <v>158</v>
      </c>
      <c r="HK110" s="231" t="s">
        <v>158</v>
      </c>
      <c r="HL110" s="231" t="s">
        <v>158</v>
      </c>
      <c r="HM110" s="231" t="s">
        <v>158</v>
      </c>
      <c r="HN110" s="231" t="s">
        <v>158</v>
      </c>
      <c r="HO110" s="231" t="s">
        <v>158</v>
      </c>
      <c r="HP110" s="232" t="s">
        <v>158</v>
      </c>
      <c r="HQ110" s="131">
        <v>8.1936274509803919</v>
      </c>
      <c r="HR110" s="131">
        <v>6.5295950155763247</v>
      </c>
      <c r="HS110" s="131">
        <v>9.8044871794871788</v>
      </c>
      <c r="HT110" s="131">
        <v>9.3836477987421372</v>
      </c>
      <c r="HU110" s="131">
        <v>15.343999999999999</v>
      </c>
      <c r="HV110" s="131">
        <v>9.8652037617554864</v>
      </c>
      <c r="HW110" s="131">
        <v>10.713826366559486</v>
      </c>
      <c r="HX110" s="131">
        <v>14.130872483221477</v>
      </c>
      <c r="HY110" s="131">
        <v>13.708609271523178</v>
      </c>
      <c r="HZ110" s="131">
        <v>12.393939393939394</v>
      </c>
      <c r="IA110" s="131">
        <v>12.669753086419751</v>
      </c>
      <c r="IB110" s="131">
        <v>13.252707581227437</v>
      </c>
      <c r="IC110" s="131">
        <v>11.415094339622641</v>
      </c>
      <c r="ID110" s="131">
        <v>10.242753623188406</v>
      </c>
      <c r="IE110" s="131">
        <v>13.844984802431609</v>
      </c>
      <c r="IF110" s="131">
        <v>14.555172413793104</v>
      </c>
      <c r="IG110" s="131" t="s">
        <v>158</v>
      </c>
      <c r="IH110" s="131" t="s">
        <v>158</v>
      </c>
      <c r="II110" s="131" t="s">
        <v>158</v>
      </c>
      <c r="IJ110" s="131" t="s">
        <v>158</v>
      </c>
      <c r="IK110" s="131" t="s">
        <v>158</v>
      </c>
      <c r="IL110" s="131" t="s">
        <v>158</v>
      </c>
      <c r="IM110" s="131" t="s">
        <v>158</v>
      </c>
      <c r="IN110" s="131" t="s">
        <v>158</v>
      </c>
      <c r="IO110" s="131" t="s">
        <v>158</v>
      </c>
      <c r="IP110" s="131" t="s">
        <v>158</v>
      </c>
      <c r="IQ110" s="130" t="s">
        <v>158</v>
      </c>
      <c r="IR110" s="131">
        <v>10.592336543043505</v>
      </c>
      <c r="IS110" s="131">
        <v>10.165109034267914</v>
      </c>
      <c r="IT110" s="131">
        <v>11.615384615384615</v>
      </c>
      <c r="IU110" s="131">
        <v>11.823899371069182</v>
      </c>
      <c r="IV110" s="131">
        <v>16.628</v>
      </c>
      <c r="IW110" s="131">
        <v>11.457680250783698</v>
      </c>
      <c r="IX110" s="131">
        <v>13.070739549839228</v>
      </c>
      <c r="IY110" s="131">
        <v>17.070469798657719</v>
      </c>
      <c r="IZ110" s="131">
        <v>15.74503311258278</v>
      </c>
      <c r="JA110" s="131">
        <v>14.010101010101009</v>
      </c>
      <c r="JB110" s="131">
        <v>14.1358024691358</v>
      </c>
      <c r="JC110" s="131">
        <v>14.978339350180507</v>
      </c>
      <c r="JD110" s="131">
        <v>17.948113207547166</v>
      </c>
      <c r="JE110" s="131">
        <v>14.938405797101449</v>
      </c>
      <c r="JF110" s="131">
        <v>15.753799392097264</v>
      </c>
      <c r="JG110" s="131">
        <v>16.386206896551727</v>
      </c>
      <c r="JH110" s="131" t="s">
        <v>158</v>
      </c>
      <c r="JI110" s="131" t="s">
        <v>158</v>
      </c>
      <c r="JJ110" s="131" t="s">
        <v>158</v>
      </c>
      <c r="JK110" s="131" t="s">
        <v>158</v>
      </c>
      <c r="JL110" s="131" t="s">
        <v>158</v>
      </c>
      <c r="JM110" s="131" t="s">
        <v>158</v>
      </c>
      <c r="JN110" s="131" t="s">
        <v>158</v>
      </c>
      <c r="JO110" s="131" t="s">
        <v>158</v>
      </c>
      <c r="JP110" s="131" t="s">
        <v>158</v>
      </c>
      <c r="JQ110" s="131" t="s">
        <v>158</v>
      </c>
      <c r="JR110" s="130" t="s">
        <v>158</v>
      </c>
      <c r="JS110" s="131">
        <v>12.666666666666666</v>
      </c>
      <c r="JT110" s="131">
        <v>12.579439252336449</v>
      </c>
      <c r="JU110" s="131">
        <v>12.939102564102562</v>
      </c>
      <c r="JV110" s="131">
        <v>13.924528301886792</v>
      </c>
      <c r="JW110" s="131">
        <v>18.327999999999999</v>
      </c>
      <c r="JX110" s="131">
        <v>12.539184952978056</v>
      </c>
      <c r="JY110" s="131">
        <v>15.257234726688104</v>
      </c>
      <c r="JZ110" s="131">
        <v>19.164429530201343</v>
      </c>
      <c r="KA110" s="131">
        <v>18.794701986754966</v>
      </c>
      <c r="KB110" s="131">
        <v>16.252525252525253</v>
      </c>
      <c r="KC110" s="131">
        <v>15.771604938271604</v>
      </c>
      <c r="KD110" s="131">
        <v>16.462093862815884</v>
      </c>
      <c r="KE110" s="131">
        <v>21.429245283018865</v>
      </c>
      <c r="KF110" s="131">
        <v>18.119565217391305</v>
      </c>
      <c r="KG110" s="131">
        <v>17.124620060790274</v>
      </c>
      <c r="KH110" s="131">
        <v>18.655172413793103</v>
      </c>
      <c r="KI110" s="131" t="s">
        <v>158</v>
      </c>
      <c r="KJ110" s="131" t="s">
        <v>158</v>
      </c>
      <c r="KK110" s="131" t="s">
        <v>158</v>
      </c>
      <c r="KL110" s="131" t="s">
        <v>158</v>
      </c>
      <c r="KM110" s="131" t="s">
        <v>158</v>
      </c>
      <c r="KN110" s="131" t="s">
        <v>158</v>
      </c>
      <c r="KO110" s="131" t="s">
        <v>158</v>
      </c>
      <c r="KP110" s="131" t="s">
        <v>158</v>
      </c>
      <c r="KQ110" s="131" t="s">
        <v>158</v>
      </c>
      <c r="KR110" s="131" t="s">
        <v>158</v>
      </c>
      <c r="KS110" s="116" t="s">
        <v>158</v>
      </c>
      <c r="KT110" s="132">
        <v>15.020863252121703</v>
      </c>
      <c r="KU110" s="132">
        <v>13.239495798319327</v>
      </c>
      <c r="KV110" s="132">
        <v>13.083682008368202</v>
      </c>
      <c r="KW110" s="132">
        <v>12.858921161825727</v>
      </c>
      <c r="KX110" s="132">
        <v>12.688796680497925</v>
      </c>
      <c r="KY110" s="132">
        <v>12.203319502074688</v>
      </c>
      <c r="KZ110" s="132">
        <v>11.762096774193548</v>
      </c>
      <c r="LA110" s="132">
        <v>11.189723320158103</v>
      </c>
      <c r="LB110" s="132">
        <v>10.301587301587302</v>
      </c>
      <c r="LC110" s="132">
        <v>9.8235294117647065</v>
      </c>
      <c r="LD110" s="132">
        <v>10.154440154440154</v>
      </c>
      <c r="LE110" s="132">
        <v>9.5475285171102655</v>
      </c>
      <c r="LF110" s="132" t="s">
        <v>158</v>
      </c>
      <c r="LG110" s="132" t="s">
        <v>158</v>
      </c>
      <c r="LH110" s="132" t="s">
        <v>158</v>
      </c>
      <c r="LI110" s="132" t="s">
        <v>158</v>
      </c>
      <c r="LJ110" s="132" t="s">
        <v>158</v>
      </c>
      <c r="LK110" s="132" t="s">
        <v>158</v>
      </c>
      <c r="LL110" s="132" t="s">
        <v>158</v>
      </c>
      <c r="LM110" s="132" t="s">
        <v>158</v>
      </c>
      <c r="LN110" s="132" t="s">
        <v>158</v>
      </c>
      <c r="LO110" s="132" t="s">
        <v>158</v>
      </c>
      <c r="LP110" s="132" t="s">
        <v>158</v>
      </c>
      <c r="LQ110" s="132" t="s">
        <v>158</v>
      </c>
      <c r="LR110" s="132" t="s">
        <v>158</v>
      </c>
      <c r="LS110" s="132" t="s">
        <v>158</v>
      </c>
      <c r="LT110" s="130" t="s">
        <v>158</v>
      </c>
      <c r="LU110" s="131">
        <v>2.2255711565231113</v>
      </c>
      <c r="LV110" s="131">
        <v>1.583141859727071</v>
      </c>
      <c r="LW110" s="131">
        <v>2.3380268628078027</v>
      </c>
      <c r="LX110" s="131">
        <v>2.3205679251371407</v>
      </c>
      <c r="LY110" s="131">
        <v>3.0231393067364292</v>
      </c>
      <c r="LZ110" s="131">
        <v>2.5788065283917034</v>
      </c>
      <c r="MA110" s="131">
        <v>2.8328282482002058</v>
      </c>
      <c r="MB110" s="131">
        <v>3.7632744613210876</v>
      </c>
      <c r="MC110" s="131">
        <v>4.0187981510015405</v>
      </c>
      <c r="MD110" s="131">
        <v>3.7471257485029938</v>
      </c>
      <c r="ME110" s="131">
        <v>4.0425665399239543</v>
      </c>
      <c r="MF110" s="131">
        <v>3.8449741138988456</v>
      </c>
      <c r="MG110" s="131" t="s">
        <v>158</v>
      </c>
      <c r="MH110" s="131" t="s">
        <v>158</v>
      </c>
      <c r="MI110" s="131" t="s">
        <v>158</v>
      </c>
      <c r="MJ110" s="131" t="s">
        <v>158</v>
      </c>
      <c r="MK110" s="131" t="s">
        <v>158</v>
      </c>
      <c r="ML110" s="131" t="s">
        <v>158</v>
      </c>
      <c r="MM110" s="131" t="s">
        <v>158</v>
      </c>
      <c r="MN110" s="131" t="s">
        <v>158</v>
      </c>
      <c r="MO110" s="131" t="s">
        <v>158</v>
      </c>
      <c r="MP110" s="131" t="s">
        <v>158</v>
      </c>
      <c r="MQ110" s="131" t="s">
        <v>158</v>
      </c>
      <c r="MR110" s="131" t="s">
        <v>158</v>
      </c>
      <c r="MS110" s="131" t="s">
        <v>158</v>
      </c>
      <c r="MT110" s="131" t="s">
        <v>158</v>
      </c>
      <c r="MU110" s="130" t="s">
        <v>158</v>
      </c>
      <c r="MV110" s="131">
        <v>2.8771138096549222</v>
      </c>
      <c r="MW110" s="131">
        <v>2.4645953665503018</v>
      </c>
      <c r="MX110" s="131">
        <v>2.769862488007675</v>
      </c>
      <c r="MY110" s="131">
        <v>2.9240400129073896</v>
      </c>
      <c r="MZ110" s="131">
        <v>3.2761183780248531</v>
      </c>
      <c r="NA110" s="131">
        <v>2.9950867052023122</v>
      </c>
      <c r="NB110" s="131">
        <v>3.4560164552622559</v>
      </c>
      <c r="NC110" s="131">
        <v>4.546135641116213</v>
      </c>
      <c r="ND110" s="131">
        <v>4.6157935285053924</v>
      </c>
      <c r="NE110" s="131">
        <v>4.2357485029940118</v>
      </c>
      <c r="NF110" s="131">
        <v>4.5103422053231936</v>
      </c>
      <c r="NG110" s="131">
        <v>4.3456272401433695</v>
      </c>
      <c r="NH110" s="131" t="s">
        <v>158</v>
      </c>
      <c r="NI110" s="131" t="s">
        <v>158</v>
      </c>
      <c r="NJ110" s="131" t="s">
        <v>158</v>
      </c>
      <c r="NK110" s="131" t="s">
        <v>158</v>
      </c>
      <c r="NL110" s="131" t="s">
        <v>158</v>
      </c>
      <c r="NM110" s="131" t="s">
        <v>158</v>
      </c>
      <c r="NN110" s="131" t="s">
        <v>158</v>
      </c>
      <c r="NO110" s="131" t="s">
        <v>158</v>
      </c>
      <c r="NP110" s="131" t="s">
        <v>158</v>
      </c>
      <c r="NQ110" s="131" t="s">
        <v>158</v>
      </c>
      <c r="NR110" s="131" t="s">
        <v>158</v>
      </c>
      <c r="NS110" s="131" t="s">
        <v>158</v>
      </c>
      <c r="NT110" s="131" t="s">
        <v>158</v>
      </c>
      <c r="NU110" s="131" t="s">
        <v>158</v>
      </c>
      <c r="NV110" s="130" t="s">
        <v>158</v>
      </c>
      <c r="NW110" s="131">
        <v>3.4405479320704271</v>
      </c>
      <c r="NX110" s="131">
        <v>3.0499650904474773</v>
      </c>
      <c r="NY110" s="131">
        <v>3.085522865366165</v>
      </c>
      <c r="NZ110" s="131">
        <v>3.4435237173281705</v>
      </c>
      <c r="OA110" s="131">
        <v>3.6110595160235448</v>
      </c>
      <c r="OB110" s="131">
        <v>3.2777966678000681</v>
      </c>
      <c r="OC110" s="131">
        <v>4.0341446691806651</v>
      </c>
      <c r="OD110" s="131">
        <v>5.1037901801483567</v>
      </c>
      <c r="OE110" s="131">
        <v>5.5098305084745753</v>
      </c>
      <c r="OF110" s="131">
        <v>4.9137125748502992</v>
      </c>
      <c r="OG110" s="131">
        <v>5.0322813688212928</v>
      </c>
      <c r="OH110" s="131">
        <v>4.7761051373954606</v>
      </c>
      <c r="OI110" s="131" t="s">
        <v>158</v>
      </c>
      <c r="OJ110" s="131" t="s">
        <v>158</v>
      </c>
      <c r="OK110" s="131" t="s">
        <v>158</v>
      </c>
      <c r="OL110" s="131" t="s">
        <v>158</v>
      </c>
      <c r="OM110" s="131" t="s">
        <v>158</v>
      </c>
      <c r="ON110" s="131" t="s">
        <v>158</v>
      </c>
      <c r="OO110" s="131" t="s">
        <v>158</v>
      </c>
      <c r="OP110" s="131" t="s">
        <v>158</v>
      </c>
      <c r="OQ110" s="131" t="s">
        <v>158</v>
      </c>
      <c r="OR110" s="131" t="s">
        <v>158</v>
      </c>
      <c r="OS110" s="131" t="s">
        <v>158</v>
      </c>
      <c r="OT110" s="131" t="s">
        <v>158</v>
      </c>
      <c r="OU110" s="131" t="s">
        <v>158</v>
      </c>
      <c r="OV110" s="131" t="s">
        <v>158</v>
      </c>
      <c r="OW110" s="378" t="s">
        <v>158</v>
      </c>
      <c r="OX110" s="132">
        <v>3.9507036061647707</v>
      </c>
      <c r="OY110" s="132">
        <v>3.096638655462185</v>
      </c>
      <c r="OZ110" s="132">
        <v>2.9790794979079496</v>
      </c>
      <c r="PA110" s="132">
        <v>3.2572614107883817</v>
      </c>
      <c r="PB110" s="132">
        <v>2.7302904564315353</v>
      </c>
      <c r="PC110" s="132">
        <v>3.0580912863070537</v>
      </c>
      <c r="PD110" s="132">
        <v>2.5080645161290325</v>
      </c>
      <c r="PE110" s="132">
        <v>2.9288537549407114</v>
      </c>
      <c r="PF110" s="132">
        <v>2.8373015873015874</v>
      </c>
      <c r="PG110" s="132">
        <v>2.784313725490196</v>
      </c>
      <c r="PH110" s="132">
        <v>3</v>
      </c>
      <c r="PI110" s="132">
        <v>3.2813688212927756</v>
      </c>
      <c r="PJ110" s="132" t="s">
        <v>158</v>
      </c>
      <c r="PK110" s="132" t="s">
        <v>158</v>
      </c>
      <c r="PL110" s="132" t="s">
        <v>158</v>
      </c>
      <c r="PM110" s="132" t="s">
        <v>158</v>
      </c>
      <c r="PN110" s="132" t="s">
        <v>158</v>
      </c>
      <c r="PO110" s="132" t="s">
        <v>158</v>
      </c>
      <c r="PP110" s="132" t="s">
        <v>158</v>
      </c>
      <c r="PQ110" s="132" t="s">
        <v>158</v>
      </c>
      <c r="PR110" s="132" t="s">
        <v>158</v>
      </c>
      <c r="PS110" s="132" t="s">
        <v>158</v>
      </c>
      <c r="PT110" s="132" t="s">
        <v>158</v>
      </c>
      <c r="PU110" s="132" t="s">
        <v>158</v>
      </c>
      <c r="PV110" s="132" t="s">
        <v>158</v>
      </c>
      <c r="PW110" s="132" t="s">
        <v>158</v>
      </c>
      <c r="PX110" s="130" t="s">
        <v>158</v>
      </c>
      <c r="PY110" s="131">
        <v>8.4617838573956909</v>
      </c>
      <c r="PZ110" s="131">
        <v>6.7686295793758484</v>
      </c>
      <c r="QA110" s="131">
        <v>10.268272471910112</v>
      </c>
      <c r="QB110" s="131">
        <v>9.1610700636942681</v>
      </c>
      <c r="QC110" s="131">
        <v>14.049787234042553</v>
      </c>
      <c r="QD110" s="131">
        <v>10.290732700135685</v>
      </c>
      <c r="QE110" s="131">
        <v>13.285144694533761</v>
      </c>
      <c r="QF110" s="131">
        <v>14.377638326585695</v>
      </c>
      <c r="QG110" s="131">
        <v>14.59132867132867</v>
      </c>
      <c r="QH110" s="131">
        <v>13.22049295774648</v>
      </c>
      <c r="QI110" s="131">
        <v>13.683333333333332</v>
      </c>
      <c r="QJ110" s="131">
        <v>11.187404403244496</v>
      </c>
      <c r="QK110" s="131" t="s">
        <v>158</v>
      </c>
      <c r="QL110" s="131" t="s">
        <v>158</v>
      </c>
      <c r="QM110" s="131" t="s">
        <v>158</v>
      </c>
      <c r="QN110" s="131" t="s">
        <v>158</v>
      </c>
      <c r="QO110" s="131" t="s">
        <v>158</v>
      </c>
      <c r="QP110" s="131" t="s">
        <v>158</v>
      </c>
      <c r="QQ110" s="131" t="s">
        <v>158</v>
      </c>
      <c r="QR110" s="131" t="s">
        <v>158</v>
      </c>
      <c r="QS110" s="131" t="s">
        <v>158</v>
      </c>
      <c r="QT110" s="131" t="s">
        <v>158</v>
      </c>
      <c r="QU110" s="131" t="s">
        <v>158</v>
      </c>
      <c r="QV110" s="131" t="s">
        <v>158</v>
      </c>
      <c r="QW110" s="131" t="s">
        <v>158</v>
      </c>
      <c r="QX110" s="131" t="s">
        <v>158</v>
      </c>
      <c r="QY110" s="130" t="s">
        <v>158</v>
      </c>
      <c r="QZ110" s="131">
        <v>10.938996544357591</v>
      </c>
      <c r="RA110" s="131">
        <v>10.537232021709634</v>
      </c>
      <c r="RB110" s="131">
        <v>12.16483146067416</v>
      </c>
      <c r="RC110" s="131">
        <v>11.543439490445861</v>
      </c>
      <c r="RD110" s="131">
        <v>15.22548632218845</v>
      </c>
      <c r="RE110" s="131">
        <v>11.951899592944368</v>
      </c>
      <c r="RF110" s="131">
        <v>16.207717041800642</v>
      </c>
      <c r="RG110" s="131">
        <v>17.368569500674763</v>
      </c>
      <c r="RH110" s="131">
        <v>16.758881118881117</v>
      </c>
      <c r="RI110" s="131">
        <v>14.94443661971831</v>
      </c>
      <c r="RJ110" s="131">
        <v>15.266666666666666</v>
      </c>
      <c r="RK110" s="131">
        <v>12.644113557358054</v>
      </c>
      <c r="RL110" s="131" t="s">
        <v>158</v>
      </c>
      <c r="RM110" s="131" t="s">
        <v>158</v>
      </c>
      <c r="RN110" s="131" t="s">
        <v>158</v>
      </c>
      <c r="RO110" s="131" t="s">
        <v>158</v>
      </c>
      <c r="RP110" s="131" t="s">
        <v>158</v>
      </c>
      <c r="RQ110" s="131" t="s">
        <v>158</v>
      </c>
      <c r="RR110" s="131" t="s">
        <v>158</v>
      </c>
      <c r="RS110" s="131" t="s">
        <v>158</v>
      </c>
      <c r="RT110" s="131" t="s">
        <v>158</v>
      </c>
      <c r="RU110" s="131" t="s">
        <v>158</v>
      </c>
      <c r="RV110" s="131" t="s">
        <v>158</v>
      </c>
      <c r="RW110" s="131" t="s">
        <v>158</v>
      </c>
      <c r="RX110" s="131" t="s">
        <v>158</v>
      </c>
      <c r="RY110" s="131" t="s">
        <v>158</v>
      </c>
      <c r="RZ110" s="130" t="s">
        <v>158</v>
      </c>
      <c r="SA110" s="131">
        <v>13.081214171409192</v>
      </c>
      <c r="SB110" s="131">
        <v>13.039945725915876</v>
      </c>
      <c r="SC110" s="131">
        <v>13.551165730337079</v>
      </c>
      <c r="SD110" s="131">
        <v>13.594242038216562</v>
      </c>
      <c r="SE110" s="131">
        <v>16.782097264437688</v>
      </c>
      <c r="SF110" s="131">
        <v>13.080054274084127</v>
      </c>
      <c r="SG110" s="131">
        <v>18.918971061093249</v>
      </c>
      <c r="SH110" s="131">
        <v>19.499095816464237</v>
      </c>
      <c r="SI110" s="131">
        <v>20.004923076923074</v>
      </c>
      <c r="SJ110" s="131">
        <v>17.336408450704226</v>
      </c>
      <c r="SK110" s="131">
        <v>17.033333333333335</v>
      </c>
      <c r="SL110" s="131">
        <v>13.896639629200465</v>
      </c>
      <c r="SM110" s="131" t="s">
        <v>158</v>
      </c>
      <c r="SN110" s="131" t="s">
        <v>158</v>
      </c>
      <c r="SO110" s="131" t="s">
        <v>158</v>
      </c>
      <c r="SP110" s="131" t="s">
        <v>158</v>
      </c>
      <c r="SQ110" s="131" t="s">
        <v>158</v>
      </c>
      <c r="SR110" s="131" t="s">
        <v>158</v>
      </c>
      <c r="SS110" s="131" t="s">
        <v>158</v>
      </c>
      <c r="ST110" s="131" t="s">
        <v>158</v>
      </c>
      <c r="SU110" s="131" t="s">
        <v>158</v>
      </c>
      <c r="SV110" s="131" t="s">
        <v>158</v>
      </c>
      <c r="SW110" s="131" t="s">
        <v>158</v>
      </c>
      <c r="SX110" s="131" t="s">
        <v>158</v>
      </c>
      <c r="SY110" s="131" t="s">
        <v>158</v>
      </c>
      <c r="SZ110" s="131" t="s">
        <v>158</v>
      </c>
      <c r="TA110" s="378" t="s">
        <v>158</v>
      </c>
      <c r="TB110" s="132">
        <v>3.590970562005686</v>
      </c>
      <c r="TC110" s="132">
        <v>2.6428571428571428</v>
      </c>
      <c r="TD110" s="132">
        <v>2.6317991631799162</v>
      </c>
      <c r="TE110" s="132">
        <v>3.0248962655601659</v>
      </c>
      <c r="TF110" s="132">
        <v>2.5186721991701244</v>
      </c>
      <c r="TG110" s="132">
        <v>2.6141078838174274</v>
      </c>
      <c r="TH110" s="132">
        <v>2.0524193548387095</v>
      </c>
      <c r="TI110" s="132">
        <v>2.7035573122529644</v>
      </c>
      <c r="TJ110" s="132">
        <v>2.626984126984127</v>
      </c>
      <c r="TK110" s="132">
        <v>2.6039215686274511</v>
      </c>
      <c r="TL110" s="132">
        <v>2.884169884169884</v>
      </c>
      <c r="TM110" s="132">
        <v>3.2243346007604563</v>
      </c>
      <c r="TN110" s="132" t="s">
        <v>158</v>
      </c>
      <c r="TO110" s="132" t="s">
        <v>158</v>
      </c>
      <c r="TP110" s="132" t="s">
        <v>158</v>
      </c>
      <c r="TQ110" s="132" t="s">
        <v>158</v>
      </c>
      <c r="TR110" s="132" t="s">
        <v>158</v>
      </c>
      <c r="TS110" s="132" t="s">
        <v>158</v>
      </c>
      <c r="TT110" s="132" t="s">
        <v>158</v>
      </c>
      <c r="TU110" s="132" t="s">
        <v>158</v>
      </c>
      <c r="TV110" s="132" t="s">
        <v>158</v>
      </c>
      <c r="TW110" s="132" t="s">
        <v>158</v>
      </c>
      <c r="TX110" s="132" t="s">
        <v>158</v>
      </c>
      <c r="TY110" s="132" t="s">
        <v>158</v>
      </c>
      <c r="TZ110" s="132" t="s">
        <v>158</v>
      </c>
      <c r="UA110" s="132" t="s">
        <v>158</v>
      </c>
      <c r="UB110" s="235" t="s">
        <v>158</v>
      </c>
      <c r="UC110" s="236">
        <v>26.07</v>
      </c>
      <c r="UD110" s="236">
        <v>20.63</v>
      </c>
      <c r="UE110" s="236">
        <v>18.57</v>
      </c>
      <c r="UF110" s="236">
        <v>18.27</v>
      </c>
      <c r="UG110" s="236">
        <v>19.66</v>
      </c>
      <c r="UH110" s="236">
        <v>18.989999999999998</v>
      </c>
      <c r="UI110" s="236">
        <v>19.11</v>
      </c>
      <c r="UJ110" s="236">
        <v>18.77</v>
      </c>
      <c r="UK110" s="236">
        <v>17.8</v>
      </c>
      <c r="UL110" s="236">
        <v>17.079999999999998</v>
      </c>
      <c r="UM110" s="236">
        <v>16.59</v>
      </c>
      <c r="UN110" s="236">
        <v>16.649999999999999</v>
      </c>
      <c r="UO110" s="231" t="s">
        <v>5</v>
      </c>
      <c r="UP110" s="231" t="s">
        <v>5</v>
      </c>
      <c r="UQ110" s="231" t="s">
        <v>5</v>
      </c>
      <c r="UR110" s="231" t="s">
        <v>5</v>
      </c>
      <c r="US110" s="231" t="s">
        <v>5</v>
      </c>
      <c r="UT110" s="231" t="s">
        <v>5</v>
      </c>
      <c r="UU110" s="231" t="s">
        <v>5</v>
      </c>
      <c r="UV110" s="231" t="s">
        <v>5</v>
      </c>
      <c r="UW110" s="231" t="s">
        <v>5</v>
      </c>
      <c r="UX110" s="231" t="s">
        <v>5</v>
      </c>
      <c r="UY110" s="231" t="s">
        <v>5</v>
      </c>
      <c r="UZ110" s="231" t="s">
        <v>5</v>
      </c>
      <c r="VA110" s="231" t="s">
        <v>5</v>
      </c>
      <c r="VB110" s="231" t="s">
        <v>5</v>
      </c>
      <c r="VC110" s="130" t="s">
        <v>158</v>
      </c>
      <c r="VD110" s="131">
        <v>1.2823168392788646</v>
      </c>
      <c r="VE110" s="131">
        <v>1.0159961221522056</v>
      </c>
      <c r="VF110" s="131">
        <v>1.6472805600430802</v>
      </c>
      <c r="VG110" s="131">
        <v>1.6332785987958403</v>
      </c>
      <c r="VH110" s="131">
        <v>1.9511698880976602</v>
      </c>
      <c r="VI110" s="131">
        <v>1.6571879936808847</v>
      </c>
      <c r="VJ110" s="131">
        <v>1.7435897435897436</v>
      </c>
      <c r="VK110" s="131">
        <v>2.2434736281299945</v>
      </c>
      <c r="VL110" s="131">
        <v>2.3258426966292132</v>
      </c>
      <c r="VM110" s="131">
        <v>2.1551522248243562</v>
      </c>
      <c r="VN110" s="131">
        <v>2.4743821579264615</v>
      </c>
      <c r="VO110" s="131">
        <v>2.2048048048048052</v>
      </c>
      <c r="VP110" s="131" t="s">
        <v>158</v>
      </c>
      <c r="VQ110" s="131" t="s">
        <v>158</v>
      </c>
      <c r="VR110" s="131" t="s">
        <v>158</v>
      </c>
      <c r="VS110" s="131" t="s">
        <v>158</v>
      </c>
      <c r="VT110" s="131" t="s">
        <v>158</v>
      </c>
      <c r="VU110" s="131" t="s">
        <v>158</v>
      </c>
      <c r="VV110" s="131" t="s">
        <v>158</v>
      </c>
      <c r="VW110" s="131" t="s">
        <v>158</v>
      </c>
      <c r="VX110" s="131" t="s">
        <v>158</v>
      </c>
      <c r="VY110" s="131" t="s">
        <v>158</v>
      </c>
      <c r="VZ110" s="131" t="s">
        <v>158</v>
      </c>
      <c r="WA110" s="131" t="s">
        <v>158</v>
      </c>
      <c r="WB110" s="131" t="s">
        <v>158</v>
      </c>
      <c r="WC110" s="131" t="s">
        <v>158</v>
      </c>
      <c r="WD110" s="130" t="s">
        <v>158</v>
      </c>
      <c r="WE110" s="131">
        <v>1.6577189526512275</v>
      </c>
      <c r="WF110" s="131">
        <v>1.5816771691711102</v>
      </c>
      <c r="WG110" s="131">
        <v>1.951534733441034</v>
      </c>
      <c r="WH110" s="131">
        <v>2.058018609742748</v>
      </c>
      <c r="WI110" s="131">
        <v>2.1144455747711088</v>
      </c>
      <c r="WJ110" s="131">
        <v>1.9246972090573986</v>
      </c>
      <c r="WK110" s="131">
        <v>2.1271585557299844</v>
      </c>
      <c r="WL110" s="131">
        <v>2.7101758124667019</v>
      </c>
      <c r="WM110" s="131">
        <v>2.6713483146067412</v>
      </c>
      <c r="WN110" s="131">
        <v>2.4361826697892273</v>
      </c>
      <c r="WO110" s="131">
        <v>2.7606992163954187</v>
      </c>
      <c r="WP110" s="131">
        <v>2.4918918918918922</v>
      </c>
      <c r="WQ110" s="131" t="s">
        <v>158</v>
      </c>
      <c r="WR110" s="131" t="s">
        <v>158</v>
      </c>
      <c r="WS110" s="131" t="s">
        <v>158</v>
      </c>
      <c r="WT110" s="131" t="s">
        <v>158</v>
      </c>
      <c r="WU110" s="131" t="s">
        <v>158</v>
      </c>
      <c r="WV110" s="131" t="s">
        <v>158</v>
      </c>
      <c r="WW110" s="131" t="s">
        <v>158</v>
      </c>
      <c r="WX110" s="131" t="s">
        <v>158</v>
      </c>
      <c r="WY110" s="131" t="s">
        <v>158</v>
      </c>
      <c r="WZ110" s="131" t="s">
        <v>158</v>
      </c>
      <c r="XA110" s="131" t="s">
        <v>158</v>
      </c>
      <c r="XB110" s="131" t="s">
        <v>158</v>
      </c>
      <c r="XC110" s="131" t="s">
        <v>158</v>
      </c>
      <c r="XD110" s="131" t="s">
        <v>158</v>
      </c>
      <c r="XE110" s="130" t="s">
        <v>158</v>
      </c>
      <c r="XF110" s="131">
        <v>1.9823551975450708</v>
      </c>
      <c r="XG110" s="131">
        <v>1.9573436742607855</v>
      </c>
      <c r="XH110" s="131">
        <v>2.1739364566505115</v>
      </c>
      <c r="XI110" s="131">
        <v>2.4236453201970445</v>
      </c>
      <c r="XJ110" s="131">
        <v>2.3306205493387591</v>
      </c>
      <c r="XK110" s="131">
        <v>2.1063717746182204</v>
      </c>
      <c r="XL110" s="131">
        <v>2.4829931972789119</v>
      </c>
      <c r="XM110" s="131">
        <v>3.0426212040490146</v>
      </c>
      <c r="XN110" s="131">
        <v>3.1887640449438202</v>
      </c>
      <c r="XO110" s="131">
        <v>2.8261124121779866</v>
      </c>
      <c r="XP110" s="131">
        <v>3.0801687763713081</v>
      </c>
      <c r="XQ110" s="131">
        <v>2.7387387387387392</v>
      </c>
      <c r="XR110" s="131" t="s">
        <v>158</v>
      </c>
      <c r="XS110" s="131" t="s">
        <v>158</v>
      </c>
      <c r="XT110" s="131" t="s">
        <v>158</v>
      </c>
      <c r="XU110" s="131" t="s">
        <v>158</v>
      </c>
      <c r="XV110" s="131" t="s">
        <v>158</v>
      </c>
      <c r="XW110" s="131" t="s">
        <v>158</v>
      </c>
      <c r="XX110" s="131" t="s">
        <v>158</v>
      </c>
      <c r="XY110" s="131" t="s">
        <v>158</v>
      </c>
      <c r="XZ110" s="131" t="s">
        <v>158</v>
      </c>
      <c r="YA110" s="131" t="s">
        <v>158</v>
      </c>
      <c r="YB110" s="131" t="s">
        <v>158</v>
      </c>
      <c r="YC110" s="131" t="s">
        <v>158</v>
      </c>
      <c r="YD110" s="131" t="s">
        <v>158</v>
      </c>
      <c r="YE110" s="131" t="s">
        <v>158</v>
      </c>
      <c r="YF110" s="235" t="s">
        <v>158</v>
      </c>
      <c r="YG110" s="8">
        <v>238.84100000000001</v>
      </c>
      <c r="YH110" s="8">
        <v>238</v>
      </c>
      <c r="YI110" s="8">
        <v>239</v>
      </c>
      <c r="YJ110" s="8">
        <v>241</v>
      </c>
      <c r="YK110" s="8">
        <v>241</v>
      </c>
      <c r="YL110" s="8">
        <v>241</v>
      </c>
      <c r="YM110" s="8">
        <v>248</v>
      </c>
      <c r="YN110" s="8">
        <v>253</v>
      </c>
      <c r="YO110" s="8">
        <v>252</v>
      </c>
      <c r="YP110" s="8">
        <v>255</v>
      </c>
      <c r="YQ110" s="8">
        <v>259</v>
      </c>
      <c r="YR110" s="8">
        <v>263</v>
      </c>
      <c r="YS110" s="231" t="s">
        <v>5</v>
      </c>
      <c r="YT110" s="231" t="s">
        <v>5</v>
      </c>
      <c r="YU110" s="231" t="s">
        <v>5</v>
      </c>
      <c r="YV110" s="231" t="s">
        <v>5</v>
      </c>
      <c r="YW110" s="231" t="s">
        <v>5</v>
      </c>
      <c r="YX110" s="231" t="s">
        <v>5</v>
      </c>
      <c r="YY110" s="231" t="s">
        <v>5</v>
      </c>
      <c r="YZ110" s="231" t="s">
        <v>5</v>
      </c>
      <c r="ZA110" s="231" t="s">
        <v>5</v>
      </c>
      <c r="ZB110" s="231" t="s">
        <v>5</v>
      </c>
      <c r="ZC110" s="231" t="s">
        <v>5</v>
      </c>
      <c r="ZD110" s="231" t="s">
        <v>5</v>
      </c>
      <c r="ZE110" s="231" t="s">
        <v>5</v>
      </c>
      <c r="ZF110" s="231" t="s">
        <v>5</v>
      </c>
      <c r="ZG110" s="235" t="s">
        <v>158</v>
      </c>
      <c r="ZH110" s="133">
        <v>0.1711</v>
      </c>
      <c r="ZI110" s="133">
        <v>0.161</v>
      </c>
      <c r="ZJ110" s="133">
        <v>0.16690000000000002</v>
      </c>
      <c r="ZK110" s="133">
        <v>0.16820000000000002</v>
      </c>
      <c r="ZL110" s="133">
        <v>0.1298</v>
      </c>
      <c r="ZM110" s="133">
        <v>0.16579999999999998</v>
      </c>
      <c r="ZN110" s="133">
        <v>0.16440000000000002</v>
      </c>
      <c r="ZO110" s="133">
        <v>0.16289999999999999</v>
      </c>
      <c r="ZP110" s="133">
        <v>0.17190000000000003</v>
      </c>
      <c r="ZQ110" s="133">
        <v>0.17629999999999998</v>
      </c>
      <c r="ZR110" s="133">
        <v>0.2079</v>
      </c>
      <c r="ZS110" s="133">
        <v>0.16870000000000002</v>
      </c>
      <c r="ZT110" s="379" t="s">
        <v>158</v>
      </c>
      <c r="ZU110" s="133">
        <v>7.8299999999999995E-2</v>
      </c>
      <c r="ZV110" s="133">
        <v>6.3E-2</v>
      </c>
      <c r="ZW110" s="133">
        <v>6.0899999999999996E-2</v>
      </c>
      <c r="ZX110" s="133">
        <v>6.13E-2</v>
      </c>
      <c r="ZY110" s="133">
        <v>4.9200000000000001E-2</v>
      </c>
      <c r="ZZ110" s="133">
        <v>6.3299999999999995E-2</v>
      </c>
      <c r="AAA110" s="133">
        <v>6.5199999999999994E-2</v>
      </c>
      <c r="AAB110" s="133">
        <v>6.8199999999999997E-2</v>
      </c>
      <c r="AAC110" s="133">
        <v>7.5800000000000006E-2</v>
      </c>
      <c r="AAD110" s="133">
        <v>9.4899999999999998E-2</v>
      </c>
      <c r="AAE110" s="133">
        <v>0.1666</v>
      </c>
      <c r="AAF110" s="133">
        <v>0.13500000000000001</v>
      </c>
      <c r="AAG110" s="235" t="s">
        <v>158</v>
      </c>
      <c r="AAH110" s="8">
        <v>3587.598</v>
      </c>
      <c r="AAI110" s="8">
        <v>3151</v>
      </c>
      <c r="AAJ110" s="8">
        <v>3127</v>
      </c>
      <c r="AAK110" s="8">
        <v>3099</v>
      </c>
      <c r="AAL110" s="8">
        <v>3058</v>
      </c>
      <c r="AAM110" s="8">
        <v>2941</v>
      </c>
      <c r="AAN110" s="8">
        <v>2917</v>
      </c>
      <c r="AAO110" s="8">
        <v>2831</v>
      </c>
      <c r="AAP110" s="8">
        <v>2596</v>
      </c>
      <c r="AAQ110" s="8">
        <v>2505</v>
      </c>
      <c r="AAR110" s="8">
        <v>2630</v>
      </c>
      <c r="AAS110" s="8">
        <v>2511</v>
      </c>
      <c r="AAT110" s="231" t="s">
        <v>5</v>
      </c>
      <c r="AAU110" s="231" t="s">
        <v>5</v>
      </c>
      <c r="AAV110" s="231" t="s">
        <v>5</v>
      </c>
      <c r="AAW110" s="231" t="s">
        <v>5</v>
      </c>
      <c r="AAX110" s="231" t="s">
        <v>5</v>
      </c>
      <c r="AAY110" s="231" t="s">
        <v>5</v>
      </c>
      <c r="AAZ110" s="231" t="s">
        <v>5</v>
      </c>
      <c r="ABA110" s="231" t="s">
        <v>5</v>
      </c>
      <c r="ABB110" s="231" t="s">
        <v>5</v>
      </c>
      <c r="ABC110" s="231" t="s">
        <v>5</v>
      </c>
      <c r="ABD110" s="231" t="s">
        <v>5</v>
      </c>
      <c r="ABE110" s="231" t="s">
        <v>5</v>
      </c>
      <c r="ABF110" s="231" t="s">
        <v>5</v>
      </c>
      <c r="ABG110" s="231" t="s">
        <v>5</v>
      </c>
      <c r="ABH110" s="235" t="s">
        <v>158</v>
      </c>
      <c r="ABI110" s="8">
        <v>943.59</v>
      </c>
      <c r="ABJ110" s="8">
        <v>737</v>
      </c>
      <c r="ABK110" s="8">
        <v>712</v>
      </c>
      <c r="ABL110" s="8">
        <v>785</v>
      </c>
      <c r="ABM110" s="8">
        <v>658</v>
      </c>
      <c r="ABN110" s="8">
        <v>737</v>
      </c>
      <c r="ABO110" s="8">
        <v>622</v>
      </c>
      <c r="ABP110" s="8">
        <v>741</v>
      </c>
      <c r="ABQ110" s="8">
        <v>715</v>
      </c>
      <c r="ABR110" s="8">
        <v>710</v>
      </c>
      <c r="ABS110" s="8">
        <v>777</v>
      </c>
      <c r="ABT110" s="8">
        <v>863</v>
      </c>
      <c r="ABU110" s="231" t="s">
        <v>5</v>
      </c>
      <c r="ABV110" s="231" t="s">
        <v>5</v>
      </c>
      <c r="ABW110" s="231" t="s">
        <v>5</v>
      </c>
      <c r="ABX110" s="231" t="s">
        <v>5</v>
      </c>
      <c r="ABY110" s="231" t="s">
        <v>5</v>
      </c>
      <c r="ABZ110" s="231" t="s">
        <v>5</v>
      </c>
      <c r="ACA110" s="231" t="s">
        <v>5</v>
      </c>
      <c r="ACB110" s="231" t="s">
        <v>5</v>
      </c>
      <c r="ACC110" s="231" t="s">
        <v>5</v>
      </c>
      <c r="ACD110" s="231" t="s">
        <v>5</v>
      </c>
      <c r="ACE110" s="231" t="s">
        <v>5</v>
      </c>
      <c r="ACF110" s="231" t="s">
        <v>5</v>
      </c>
      <c r="ACG110" s="231" t="s">
        <v>5</v>
      </c>
      <c r="ACH110" s="231" t="s">
        <v>5</v>
      </c>
      <c r="ACI110" s="235" t="s">
        <v>158</v>
      </c>
      <c r="ACJ110" s="8">
        <v>857.67100000000005</v>
      </c>
      <c r="ACK110" s="8">
        <v>629</v>
      </c>
      <c r="ACL110" s="8">
        <v>629</v>
      </c>
      <c r="ACM110" s="8">
        <v>729</v>
      </c>
      <c r="ACN110" s="8">
        <v>607</v>
      </c>
      <c r="ACO110" s="8">
        <v>630</v>
      </c>
      <c r="ACP110" s="8">
        <v>509</v>
      </c>
      <c r="ACQ110" s="8">
        <v>684</v>
      </c>
      <c r="ACR110" s="8">
        <v>662</v>
      </c>
      <c r="ACS110" s="8">
        <v>664</v>
      </c>
      <c r="ACT110" s="8">
        <v>747</v>
      </c>
      <c r="ACU110" s="8">
        <v>848</v>
      </c>
      <c r="ACV110" s="237" t="s">
        <v>5</v>
      </c>
      <c r="ACW110" s="237" t="s">
        <v>5</v>
      </c>
      <c r="ACX110" s="237" t="s">
        <v>5</v>
      </c>
      <c r="ACY110" s="237" t="s">
        <v>5</v>
      </c>
      <c r="ACZ110" s="237" t="s">
        <v>5</v>
      </c>
      <c r="ADA110" s="237" t="s">
        <v>5</v>
      </c>
      <c r="ADB110" s="237" t="s">
        <v>5</v>
      </c>
      <c r="ADC110" s="237" t="s">
        <v>5</v>
      </c>
      <c r="ADD110" s="237" t="s">
        <v>5</v>
      </c>
      <c r="ADE110" s="237" t="s">
        <v>5</v>
      </c>
      <c r="ADF110" s="237" t="s">
        <v>5</v>
      </c>
      <c r="ADG110" s="237" t="s">
        <v>5</v>
      </c>
      <c r="ADH110" s="237" t="s">
        <v>5</v>
      </c>
      <c r="ADI110" s="237" t="s">
        <v>5</v>
      </c>
      <c r="ADJ110" s="127" t="s">
        <v>158</v>
      </c>
      <c r="ADK110" s="128">
        <v>0.55147058823529416</v>
      </c>
      <c r="ADL110" s="128">
        <v>0.7009345794392523</v>
      </c>
      <c r="ADM110" s="128">
        <v>0.72115384615384615</v>
      </c>
      <c r="ADN110" s="128">
        <v>0.70754716981132071</v>
      </c>
      <c r="ADO110" s="128">
        <v>0.9</v>
      </c>
      <c r="ADP110" s="128">
        <v>0.70532915360501569</v>
      </c>
      <c r="ADQ110" s="128">
        <v>0.72347266881028938</v>
      </c>
      <c r="ADR110" s="128">
        <v>0.72986577181208068</v>
      </c>
      <c r="ADS110" s="128">
        <v>0.71192052980132448</v>
      </c>
      <c r="ADT110" s="128">
        <v>0.72390572390572383</v>
      </c>
      <c r="ADU110" s="128">
        <v>0.64814814814814803</v>
      </c>
      <c r="ADV110" s="128">
        <v>0.74007220216606495</v>
      </c>
      <c r="ADW110" s="128">
        <v>0.96698113207547154</v>
      </c>
      <c r="ADX110" s="128">
        <v>0.7246376811594204</v>
      </c>
      <c r="ADY110" s="128">
        <v>0.53951367781155013</v>
      </c>
      <c r="ADZ110" s="128">
        <v>0.52931034482758632</v>
      </c>
      <c r="AEA110" s="128" t="s">
        <v>158</v>
      </c>
      <c r="AEB110" s="128" t="s">
        <v>158</v>
      </c>
      <c r="AEC110" s="128" t="s">
        <v>158</v>
      </c>
      <c r="AED110" s="128" t="s">
        <v>158</v>
      </c>
      <c r="AEE110" s="128" t="s">
        <v>158</v>
      </c>
      <c r="AEF110" s="128" t="s">
        <v>158</v>
      </c>
      <c r="AEG110" s="128" t="s">
        <v>158</v>
      </c>
      <c r="AEH110" s="128" t="s">
        <v>158</v>
      </c>
      <c r="AEI110" s="128" t="s">
        <v>158</v>
      </c>
      <c r="AEJ110" s="128" t="s">
        <v>158</v>
      </c>
      <c r="AEK110" s="127" t="s">
        <v>158</v>
      </c>
      <c r="AEL110" s="128">
        <v>0.56951880583728098</v>
      </c>
      <c r="AEM110" s="128">
        <v>0.72659430122116686</v>
      </c>
      <c r="AEN110" s="128">
        <v>0.7552668539325843</v>
      </c>
      <c r="AEO110" s="128">
        <v>0.6907643312101911</v>
      </c>
      <c r="AEP110" s="128">
        <v>0.82408814589665647</v>
      </c>
      <c r="AEQ110" s="128">
        <v>0.73575305291723203</v>
      </c>
      <c r="AER110" s="128">
        <v>0.89710610932475876</v>
      </c>
      <c r="AES110" s="128">
        <v>0.74261133603238871</v>
      </c>
      <c r="AET110" s="128">
        <v>0.75776223776223772</v>
      </c>
      <c r="AEU110" s="128">
        <v>0.77218309859154932</v>
      </c>
      <c r="AEV110" s="128">
        <v>0.69999999999999984</v>
      </c>
      <c r="AEW110" s="128">
        <v>0.62473928157589798</v>
      </c>
      <c r="AEX110" s="128" t="s">
        <v>158</v>
      </c>
      <c r="AEY110" s="128" t="s">
        <v>158</v>
      </c>
      <c r="AEZ110" s="128" t="s">
        <v>158</v>
      </c>
      <c r="AFA110" s="128" t="s">
        <v>158</v>
      </c>
      <c r="AFB110" s="128" t="s">
        <v>158</v>
      </c>
      <c r="AFC110" s="128" t="s">
        <v>158</v>
      </c>
      <c r="AFD110" s="128" t="s">
        <v>158</v>
      </c>
      <c r="AFE110" s="128" t="s">
        <v>158</v>
      </c>
      <c r="AFF110" s="128" t="s">
        <v>158</v>
      </c>
      <c r="AFG110" s="128" t="s">
        <v>158</v>
      </c>
      <c r="AFH110" s="128" t="s">
        <v>158</v>
      </c>
      <c r="AFI110" s="128" t="s">
        <v>158</v>
      </c>
      <c r="AFJ110" s="128" t="s">
        <v>158</v>
      </c>
      <c r="AFK110" s="128" t="s">
        <v>158</v>
      </c>
      <c r="AFL110" s="134" t="s">
        <v>158</v>
      </c>
      <c r="AFM110" s="135">
        <v>0.6265715524950709</v>
      </c>
      <c r="AFN110" s="135">
        <v>0.85135135135135143</v>
      </c>
      <c r="AFO110" s="135">
        <v>0.85492845786963434</v>
      </c>
      <c r="AFP110" s="135">
        <v>0.74382716049382713</v>
      </c>
      <c r="AFQ110" s="135">
        <v>0.89332784184514002</v>
      </c>
      <c r="AFR110" s="135">
        <v>0.86071428571428565</v>
      </c>
      <c r="AFS110" s="135">
        <v>1.0962671905697448</v>
      </c>
      <c r="AFT110" s="135">
        <v>0.80449561403508785</v>
      </c>
      <c r="AFU110" s="135">
        <v>0.81842900302114796</v>
      </c>
      <c r="AFV110" s="135">
        <v>0.82567771084337349</v>
      </c>
      <c r="AFW110" s="135">
        <v>0.72811244979919676</v>
      </c>
      <c r="AFX110" s="135">
        <v>0.63579009433962264</v>
      </c>
      <c r="AFY110" s="135" t="s">
        <v>158</v>
      </c>
      <c r="AFZ110" s="135" t="s">
        <v>158</v>
      </c>
      <c r="AGA110" s="135" t="s">
        <v>158</v>
      </c>
      <c r="AGB110" s="135" t="s">
        <v>158</v>
      </c>
      <c r="AGC110" s="135" t="s">
        <v>158</v>
      </c>
      <c r="AGD110" s="135" t="s">
        <v>158</v>
      </c>
      <c r="AGE110" s="135" t="s">
        <v>158</v>
      </c>
      <c r="AGF110" s="135" t="s">
        <v>158</v>
      </c>
      <c r="AGG110" s="135" t="s">
        <v>158</v>
      </c>
      <c r="AGH110" s="135" t="s">
        <v>158</v>
      </c>
      <c r="AGI110" s="135" t="s">
        <v>158</v>
      </c>
      <c r="AGJ110" s="135" t="s">
        <v>158</v>
      </c>
      <c r="AGK110" s="135" t="s">
        <v>158</v>
      </c>
      <c r="AGL110" s="135" t="s">
        <v>158</v>
      </c>
    </row>
    <row r="111" spans="1:870" x14ac:dyDescent="0.2">
      <c r="A111" s="7">
        <v>109</v>
      </c>
      <c r="B111" s="1" t="s">
        <v>407</v>
      </c>
      <c r="C111" s="1" t="s">
        <v>408</v>
      </c>
      <c r="D111" s="94">
        <v>0.17499999999999999</v>
      </c>
      <c r="E111" s="95">
        <v>0.18</v>
      </c>
      <c r="F111" s="57">
        <v>0.72</v>
      </c>
      <c r="G111" s="58" t="s">
        <v>159</v>
      </c>
      <c r="H111" s="58">
        <v>0.72</v>
      </c>
      <c r="I111" s="226" t="s">
        <v>5</v>
      </c>
      <c r="J111" s="58" t="s">
        <v>159</v>
      </c>
      <c r="K111" s="58" t="s">
        <v>1280</v>
      </c>
      <c r="L111" s="226" t="s">
        <v>409</v>
      </c>
      <c r="M111" s="150">
        <v>0.72</v>
      </c>
      <c r="N111" s="123">
        <v>0.72</v>
      </c>
      <c r="O111" s="123">
        <v>0.72</v>
      </c>
      <c r="P111" s="123">
        <v>0.7</v>
      </c>
      <c r="Q111" s="123">
        <v>0.68</v>
      </c>
      <c r="R111" s="123">
        <v>0.66</v>
      </c>
      <c r="S111" s="123">
        <v>0.64</v>
      </c>
      <c r="T111" s="124">
        <v>0.62</v>
      </c>
      <c r="U111" s="124">
        <v>0.6</v>
      </c>
      <c r="V111" s="124">
        <v>0.57999999999999996</v>
      </c>
      <c r="W111" s="124">
        <v>0.57999999999999996</v>
      </c>
      <c r="X111" s="124">
        <v>0.57999999999999996</v>
      </c>
      <c r="Y111" s="124">
        <v>0.57999999999999996</v>
      </c>
      <c r="Z111" s="124">
        <v>0.68493150684931503</v>
      </c>
      <c r="AA111" s="124">
        <v>0.68493150684931503</v>
      </c>
      <c r="AB111" s="124">
        <v>0.66095890410958902</v>
      </c>
      <c r="AC111" s="124">
        <v>0.66095890410958902</v>
      </c>
      <c r="AD111" s="124">
        <v>0.64726027397260277</v>
      </c>
      <c r="AE111" s="124">
        <v>0.63780821917808228</v>
      </c>
      <c r="AF111" s="124">
        <v>0.30958904109589042</v>
      </c>
      <c r="AG111" s="124" t="s">
        <v>1299</v>
      </c>
      <c r="AH111" s="124" t="s">
        <v>5</v>
      </c>
      <c r="AI111" s="124" t="s">
        <v>5</v>
      </c>
      <c r="AJ111" s="136" t="s">
        <v>5</v>
      </c>
      <c r="AK111" s="136" t="s">
        <v>5</v>
      </c>
      <c r="AL111" s="136" t="s">
        <v>5</v>
      </c>
      <c r="AM111" s="136" t="s">
        <v>5</v>
      </c>
      <c r="AN111" s="136" t="s">
        <v>5</v>
      </c>
      <c r="AO111" s="137" t="s">
        <v>5</v>
      </c>
      <c r="AP111" s="137" t="s">
        <v>5</v>
      </c>
      <c r="AQ111" s="137" t="s">
        <v>5</v>
      </c>
      <c r="AR111" s="137" t="s">
        <v>5</v>
      </c>
      <c r="AS111" s="136" t="s">
        <v>5</v>
      </c>
      <c r="AT111" s="136" t="s">
        <v>5</v>
      </c>
      <c r="AU111" s="137" t="s">
        <v>5</v>
      </c>
      <c r="AV111" s="137" t="s">
        <v>5</v>
      </c>
      <c r="AW111" s="137" t="s">
        <v>5</v>
      </c>
      <c r="AX111" s="137" t="s">
        <v>5</v>
      </c>
      <c r="AY111" s="136" t="s">
        <v>5</v>
      </c>
      <c r="AZ111" s="137" t="s">
        <v>5</v>
      </c>
      <c r="BA111" s="136" t="s">
        <v>5</v>
      </c>
      <c r="BB111" s="137" t="s">
        <v>5</v>
      </c>
      <c r="BC111" s="137" t="s">
        <v>5</v>
      </c>
      <c r="BD111" s="136" t="s">
        <v>5</v>
      </c>
      <c r="BE111" s="137" t="s">
        <v>5</v>
      </c>
      <c r="BF111" s="137" t="s">
        <v>5</v>
      </c>
      <c r="BG111" s="137" t="s">
        <v>5</v>
      </c>
      <c r="BH111" s="137" t="s">
        <v>5</v>
      </c>
      <c r="BI111" s="140" t="s">
        <v>5</v>
      </c>
      <c r="BJ111" s="137" t="s">
        <v>5</v>
      </c>
      <c r="BK111" s="137" t="s">
        <v>5</v>
      </c>
      <c r="BL111" s="137" t="s">
        <v>5</v>
      </c>
      <c r="BM111" s="126">
        <v>0</v>
      </c>
      <c r="BN111" s="125">
        <v>0</v>
      </c>
      <c r="BO111" s="125">
        <v>2.8571428571428692E-2</v>
      </c>
      <c r="BP111" s="125">
        <v>2.9411764705882248E-2</v>
      </c>
      <c r="BQ111" s="125">
        <v>3.0303030303030276E-2</v>
      </c>
      <c r="BR111" s="125">
        <v>3.125E-2</v>
      </c>
      <c r="BS111" s="125">
        <v>3.2258064516129004E-2</v>
      </c>
      <c r="BT111" s="125">
        <v>3.3333333333333437E-2</v>
      </c>
      <c r="BU111" s="125">
        <v>3.4482758620689724E-2</v>
      </c>
      <c r="BV111" s="125">
        <v>0</v>
      </c>
      <c r="BW111" s="125">
        <v>0</v>
      </c>
      <c r="BX111" s="125">
        <v>0</v>
      </c>
      <c r="BY111" s="125">
        <v>-0.1532</v>
      </c>
      <c r="BZ111" s="125">
        <v>0</v>
      </c>
      <c r="CA111" s="125">
        <v>3.6269430051813378E-2</v>
      </c>
      <c r="CB111" s="125">
        <v>0</v>
      </c>
      <c r="CC111" s="125">
        <v>2.1164021164021163E-2</v>
      </c>
      <c r="CD111" s="125">
        <v>1.4819587628865927E-2</v>
      </c>
      <c r="CE111" s="125">
        <v>1.0601769911504428</v>
      </c>
      <c r="CF111" s="125" t="s">
        <v>158</v>
      </c>
      <c r="CG111" s="125" t="s">
        <v>158</v>
      </c>
      <c r="CH111" s="125" t="s">
        <v>158</v>
      </c>
      <c r="CI111" s="125" t="s">
        <v>158</v>
      </c>
      <c r="CJ111" s="125" t="s">
        <v>158</v>
      </c>
      <c r="CK111" s="125" t="s">
        <v>158</v>
      </c>
      <c r="CL111" s="125" t="s">
        <v>158</v>
      </c>
      <c r="CM111" s="125" t="s">
        <v>158</v>
      </c>
      <c r="CN111" s="125" t="s">
        <v>158</v>
      </c>
      <c r="CO111" s="125" t="s">
        <v>158</v>
      </c>
      <c r="CP111" s="125" t="s">
        <v>158</v>
      </c>
      <c r="CQ111" s="125" t="s">
        <v>158</v>
      </c>
      <c r="CR111" s="125" t="s">
        <v>158</v>
      </c>
      <c r="CS111" s="125" t="s">
        <v>158</v>
      </c>
      <c r="CT111" s="125" t="s">
        <v>158</v>
      </c>
      <c r="CU111" s="125" t="s">
        <v>158</v>
      </c>
      <c r="CV111" s="125" t="s">
        <v>158</v>
      </c>
      <c r="CW111" s="125" t="s">
        <v>158</v>
      </c>
      <c r="CX111" s="125" t="s">
        <v>158</v>
      </c>
      <c r="CY111" s="125" t="s">
        <v>158</v>
      </c>
      <c r="CZ111" s="125" t="s">
        <v>158</v>
      </c>
      <c r="DA111" s="125" t="s">
        <v>158</v>
      </c>
      <c r="DB111" s="125" t="s">
        <v>158</v>
      </c>
      <c r="DC111" s="125" t="s">
        <v>158</v>
      </c>
      <c r="DD111" s="125" t="s">
        <v>158</v>
      </c>
      <c r="DE111" s="125" t="s">
        <v>158</v>
      </c>
      <c r="DF111" s="125" t="s">
        <v>158</v>
      </c>
      <c r="DG111" s="125" t="s">
        <v>158</v>
      </c>
      <c r="DH111" s="125" t="s">
        <v>158</v>
      </c>
      <c r="DI111" s="125" t="s">
        <v>158</v>
      </c>
      <c r="DJ111" s="125" t="s">
        <v>158</v>
      </c>
      <c r="DK111" s="125" t="s">
        <v>158</v>
      </c>
      <c r="DL111" s="127">
        <v>3.5555381409460643E-2</v>
      </c>
      <c r="DM111" s="128">
        <v>2.2167487684729065E-2</v>
      </c>
      <c r="DN111" s="128">
        <v>2.6058631921824105E-2</v>
      </c>
      <c r="DO111" s="128">
        <v>4.0276179516685842E-2</v>
      </c>
      <c r="DP111" s="128">
        <v>4.6799724707501725E-2</v>
      </c>
      <c r="DQ111" s="128">
        <v>4.1984732824427481E-2</v>
      </c>
      <c r="DR111" s="128">
        <v>4.0506329113924051E-2</v>
      </c>
      <c r="DS111" s="128">
        <v>5.0161812297734629E-2</v>
      </c>
      <c r="DT111" s="128">
        <v>5.1993067590987874E-2</v>
      </c>
      <c r="DU111" s="128">
        <v>5.0743657042869636E-2</v>
      </c>
      <c r="DV111" s="128">
        <v>5.1464063886424133E-2</v>
      </c>
      <c r="DW111" s="128">
        <v>5.4104477611940288E-2</v>
      </c>
      <c r="DX111" s="128">
        <v>5.8116232464929855E-2</v>
      </c>
      <c r="DY111" s="128">
        <v>9.3545369504209538E-2</v>
      </c>
      <c r="DZ111" s="128">
        <v>7.5585789871504147E-2</v>
      </c>
      <c r="EA111" s="128">
        <v>6.8488289567068844E-2</v>
      </c>
      <c r="EB111" s="128">
        <v>6.4376250833889259E-2</v>
      </c>
      <c r="EC111" s="128">
        <v>6.5217391304347824E-2</v>
      </c>
      <c r="ED111" s="128">
        <v>6.7970802919708043E-2</v>
      </c>
      <c r="EE111" s="128">
        <v>3.6747967479674792E-2</v>
      </c>
      <c r="EF111" s="128" t="s">
        <v>158</v>
      </c>
      <c r="EG111" s="128" t="s">
        <v>158</v>
      </c>
      <c r="EH111" s="128" t="s">
        <v>158</v>
      </c>
      <c r="EI111" s="128" t="s">
        <v>158</v>
      </c>
      <c r="EJ111" s="128" t="s">
        <v>158</v>
      </c>
      <c r="EK111" s="128" t="s">
        <v>158</v>
      </c>
      <c r="EL111" s="128" t="s">
        <v>158</v>
      </c>
      <c r="EM111" s="127">
        <v>4.048646726167595E-2</v>
      </c>
      <c r="EN111" s="128">
        <v>3.2739960837626279E-2</v>
      </c>
      <c r="EO111" s="128">
        <v>3.3898305084745763E-2</v>
      </c>
      <c r="EP111" s="128">
        <v>4.6728971962616821E-2</v>
      </c>
      <c r="EQ111" s="128">
        <v>5.1089406461307288E-2</v>
      </c>
      <c r="ER111" s="128">
        <v>4.5929018789144058E-2</v>
      </c>
      <c r="ES111" s="128">
        <v>4.6276211135213303E-2</v>
      </c>
      <c r="ET111" s="128">
        <v>5.6261343012704176E-2</v>
      </c>
      <c r="EU111" s="128">
        <v>5.6980056980056981E-2</v>
      </c>
      <c r="EV111" s="128">
        <v>6.0669456066945598E-2</v>
      </c>
      <c r="EW111" s="128">
        <v>5.5185537583254042E-2</v>
      </c>
      <c r="EX111" s="128">
        <v>5.9855521155830753E-2</v>
      </c>
      <c r="EY111" s="128">
        <v>6.7207415990730004E-2</v>
      </c>
      <c r="EZ111" s="128" t="s">
        <v>158</v>
      </c>
      <c r="FA111" s="128" t="s">
        <v>158</v>
      </c>
      <c r="FB111" s="128" t="s">
        <v>158</v>
      </c>
      <c r="FC111" s="128" t="s">
        <v>158</v>
      </c>
      <c r="FD111" s="128" t="s">
        <v>158</v>
      </c>
      <c r="FE111" s="128" t="s">
        <v>158</v>
      </c>
      <c r="FF111" s="128" t="s">
        <v>158</v>
      </c>
      <c r="FG111" s="128" t="s">
        <v>158</v>
      </c>
      <c r="FH111" s="128" t="s">
        <v>158</v>
      </c>
      <c r="FI111" s="128" t="s">
        <v>158</v>
      </c>
      <c r="FJ111" s="128" t="s">
        <v>158</v>
      </c>
      <c r="FK111" s="128" t="s">
        <v>158</v>
      </c>
      <c r="FL111" s="128" t="s">
        <v>158</v>
      </c>
      <c r="FM111" s="128" t="s">
        <v>158</v>
      </c>
      <c r="FN111" s="127">
        <v>5.0597331213044383E-2</v>
      </c>
      <c r="FO111" s="128">
        <v>4.0978941377347748E-2</v>
      </c>
      <c r="FP111" s="128">
        <v>5.1539012168933425E-2</v>
      </c>
      <c r="FQ111" s="128">
        <v>5.5999999999999994E-2</v>
      </c>
      <c r="FR111" s="128">
        <v>5.8319039451114926E-2</v>
      </c>
      <c r="FS111" s="128">
        <v>4.9290515309932788E-2</v>
      </c>
      <c r="FT111" s="128">
        <v>6.4128256513026047E-2</v>
      </c>
      <c r="FU111" s="128">
        <v>6.5194532071503677E-2</v>
      </c>
      <c r="FV111" s="128">
        <v>6.2695924764890276E-2</v>
      </c>
      <c r="FW111" s="128">
        <v>6.9295101553166066E-2</v>
      </c>
      <c r="FX111" s="128">
        <v>5.9855521155830753E-2</v>
      </c>
      <c r="FY111" s="128">
        <v>6.7052023121387277E-2</v>
      </c>
      <c r="FZ111" s="128">
        <v>0.10943396226415093</v>
      </c>
      <c r="GA111" s="128">
        <v>0.11627906976744186</v>
      </c>
      <c r="GB111" s="128">
        <v>0.125</v>
      </c>
      <c r="GC111" s="128">
        <v>8.2267689684569476E-2</v>
      </c>
      <c r="GD111" s="128">
        <v>0.10432432432432431</v>
      </c>
      <c r="GE111" s="128">
        <v>8.5909090909090921E-2</v>
      </c>
      <c r="GF111" s="128">
        <v>9.3120000000000008E-2</v>
      </c>
      <c r="GG111" s="128">
        <v>4.3253588516746412E-2</v>
      </c>
      <c r="GH111" s="128" t="s">
        <v>158</v>
      </c>
      <c r="GI111" s="128" t="s">
        <v>158</v>
      </c>
      <c r="GJ111" s="128" t="s">
        <v>158</v>
      </c>
      <c r="GK111" s="128" t="s">
        <v>158</v>
      </c>
      <c r="GL111" s="128" t="s">
        <v>158</v>
      </c>
      <c r="GM111" s="128" t="s">
        <v>158</v>
      </c>
      <c r="GN111" s="128" t="s">
        <v>158</v>
      </c>
      <c r="GO111" s="109" t="s">
        <v>158</v>
      </c>
      <c r="GP111" s="141">
        <v>-1.0900000000000001</v>
      </c>
      <c r="GQ111" s="141">
        <v>-0.23</v>
      </c>
      <c r="GR111" s="141">
        <v>-0.4</v>
      </c>
      <c r="GS111" s="141">
        <v>0.19</v>
      </c>
      <c r="GT111" s="141">
        <v>0.22</v>
      </c>
      <c r="GU111" s="141">
        <v>0.28000000000000003</v>
      </c>
      <c r="GV111" s="129">
        <v>-0.37</v>
      </c>
      <c r="GW111" s="129">
        <v>-0.63</v>
      </c>
      <c r="GX111" s="129">
        <v>0.43</v>
      </c>
      <c r="GY111" s="129">
        <v>-0.03</v>
      </c>
      <c r="GZ111" s="129">
        <v>-0.59</v>
      </c>
      <c r="HA111" s="129">
        <v>-1.1299999999999999</v>
      </c>
      <c r="HB111" s="129">
        <v>0.61</v>
      </c>
      <c r="HC111" s="129">
        <v>-1.52</v>
      </c>
      <c r="HD111" s="129">
        <v>1.64</v>
      </c>
      <c r="HE111" s="129">
        <v>0.13</v>
      </c>
      <c r="HF111" s="231" t="s">
        <v>158</v>
      </c>
      <c r="HG111" s="231" t="s">
        <v>158</v>
      </c>
      <c r="HH111" s="231" t="s">
        <v>158</v>
      </c>
      <c r="HI111" s="231" t="s">
        <v>158</v>
      </c>
      <c r="HJ111" s="231" t="s">
        <v>158</v>
      </c>
      <c r="HK111" s="231" t="s">
        <v>158</v>
      </c>
      <c r="HL111" s="231" t="s">
        <v>158</v>
      </c>
      <c r="HM111" s="231" t="s">
        <v>158</v>
      </c>
      <c r="HN111" s="231" t="s">
        <v>158</v>
      </c>
      <c r="HO111" s="231" t="s">
        <v>158</v>
      </c>
      <c r="HP111" s="232" t="s">
        <v>158</v>
      </c>
      <c r="HQ111" s="131" t="s">
        <v>1288</v>
      </c>
      <c r="HR111" s="131" t="s">
        <v>1288</v>
      </c>
      <c r="HS111" s="131" t="s">
        <v>1288</v>
      </c>
      <c r="HT111" s="131">
        <v>61.368421052631582</v>
      </c>
      <c r="HU111" s="131">
        <v>60.863636363636367</v>
      </c>
      <c r="HV111" s="131">
        <v>35.642857142857139</v>
      </c>
      <c r="HW111" s="131" t="s">
        <v>1288</v>
      </c>
      <c r="HX111" s="131" t="s">
        <v>1288</v>
      </c>
      <c r="HY111" s="131">
        <v>19.465116279069765</v>
      </c>
      <c r="HZ111" s="131" t="s">
        <v>1288</v>
      </c>
      <c r="IA111" s="131" t="s">
        <v>1288</v>
      </c>
      <c r="IB111" s="131" t="s">
        <v>1288</v>
      </c>
      <c r="IC111" s="131">
        <v>9.6564114080395242</v>
      </c>
      <c r="ID111" s="131" t="s">
        <v>1288</v>
      </c>
      <c r="IE111" s="131">
        <v>4.8989308386234551</v>
      </c>
      <c r="IF111" s="131">
        <v>48.735511064278185</v>
      </c>
      <c r="IG111" s="131" t="s">
        <v>158</v>
      </c>
      <c r="IH111" s="131" t="s">
        <v>158</v>
      </c>
      <c r="II111" s="131" t="s">
        <v>158</v>
      </c>
      <c r="IJ111" s="131" t="s">
        <v>158</v>
      </c>
      <c r="IK111" s="131" t="s">
        <v>158</v>
      </c>
      <c r="IL111" s="131" t="s">
        <v>158</v>
      </c>
      <c r="IM111" s="131" t="s">
        <v>158</v>
      </c>
      <c r="IN111" s="131" t="s">
        <v>158</v>
      </c>
      <c r="IO111" s="131" t="s">
        <v>158</v>
      </c>
      <c r="IP111" s="131" t="s">
        <v>158</v>
      </c>
      <c r="IQ111" s="130" t="s">
        <v>158</v>
      </c>
      <c r="IR111" s="131" t="s">
        <v>1288</v>
      </c>
      <c r="IS111" s="131" t="s">
        <v>1288</v>
      </c>
      <c r="IT111" s="131" t="s">
        <v>1288</v>
      </c>
      <c r="IU111" s="131">
        <v>70.05263157894737</v>
      </c>
      <c r="IV111" s="131">
        <v>65.318181818181813</v>
      </c>
      <c r="IW111" s="131">
        <v>49.392857142857139</v>
      </c>
      <c r="IX111" s="131" t="s">
        <v>1288</v>
      </c>
      <c r="IY111" s="131" t="s">
        <v>1288</v>
      </c>
      <c r="IZ111" s="131">
        <v>22.232558139534884</v>
      </c>
      <c r="JA111" s="131" t="s">
        <v>1288</v>
      </c>
      <c r="JB111" s="131" t="s">
        <v>1288</v>
      </c>
      <c r="JC111" s="131" t="s">
        <v>1288</v>
      </c>
      <c r="JD111" s="131" t="s">
        <v>158</v>
      </c>
      <c r="JE111" s="131" t="s">
        <v>1288</v>
      </c>
      <c r="JF111" s="131" t="s">
        <v>158</v>
      </c>
      <c r="JG111" s="131" t="s">
        <v>158</v>
      </c>
      <c r="JH111" s="131" t="s">
        <v>158</v>
      </c>
      <c r="JI111" s="131" t="s">
        <v>158</v>
      </c>
      <c r="JJ111" s="131" t="s">
        <v>158</v>
      </c>
      <c r="JK111" s="131" t="s">
        <v>158</v>
      </c>
      <c r="JL111" s="131" t="s">
        <v>158</v>
      </c>
      <c r="JM111" s="131" t="s">
        <v>158</v>
      </c>
      <c r="JN111" s="131" t="s">
        <v>158</v>
      </c>
      <c r="JO111" s="131" t="s">
        <v>158</v>
      </c>
      <c r="JP111" s="131" t="s">
        <v>158</v>
      </c>
      <c r="JQ111" s="131" t="s">
        <v>158</v>
      </c>
      <c r="JR111" s="130" t="s">
        <v>158</v>
      </c>
      <c r="JS111" s="131" t="s">
        <v>1288</v>
      </c>
      <c r="JT111" s="131" t="s">
        <v>1288</v>
      </c>
      <c r="JU111" s="131" t="s">
        <v>1288</v>
      </c>
      <c r="JV111" s="131">
        <v>76.473684210526315</v>
      </c>
      <c r="JW111" s="131">
        <v>71.454545454545453</v>
      </c>
      <c r="JX111" s="131">
        <v>56.428571428571423</v>
      </c>
      <c r="JY111" s="131" t="s">
        <v>1288</v>
      </c>
      <c r="JZ111" s="131" t="s">
        <v>1288</v>
      </c>
      <c r="KA111" s="131">
        <v>26.581395348837209</v>
      </c>
      <c r="KB111" s="131" t="s">
        <v>1288</v>
      </c>
      <c r="KC111" s="131" t="s">
        <v>1288</v>
      </c>
      <c r="KD111" s="131" t="s">
        <v>1288</v>
      </c>
      <c r="KE111" s="131">
        <v>12.003143947900291</v>
      </c>
      <c r="KF111" s="131" t="s">
        <v>1288</v>
      </c>
      <c r="KG111" s="131">
        <v>5.8845639826261271</v>
      </c>
      <c r="KH111" s="131">
        <v>78.977871443624863</v>
      </c>
      <c r="KI111" s="131" t="s">
        <v>158</v>
      </c>
      <c r="KJ111" s="131" t="s">
        <v>158</v>
      </c>
      <c r="KK111" s="131" t="s">
        <v>158</v>
      </c>
      <c r="KL111" s="131" t="s">
        <v>158</v>
      </c>
      <c r="KM111" s="131" t="s">
        <v>158</v>
      </c>
      <c r="KN111" s="131" t="s">
        <v>158</v>
      </c>
      <c r="KO111" s="131" t="s">
        <v>158</v>
      </c>
      <c r="KP111" s="131" t="s">
        <v>158</v>
      </c>
      <c r="KQ111" s="131" t="s">
        <v>158</v>
      </c>
      <c r="KR111" s="131" t="s">
        <v>158</v>
      </c>
      <c r="KS111" s="116" t="s">
        <v>158</v>
      </c>
      <c r="KT111" s="132">
        <v>4.1314902586949822</v>
      </c>
      <c r="KU111" s="132">
        <v>3.6058823529411765</v>
      </c>
      <c r="KV111" s="132">
        <v>4.1259259259259258</v>
      </c>
      <c r="KW111" s="132">
        <v>4.4045801526717554</v>
      </c>
      <c r="KX111" s="132">
        <v>3.669724770642202</v>
      </c>
      <c r="KY111" s="132">
        <v>2.7129629629629628</v>
      </c>
      <c r="KZ111" s="132">
        <v>2.3980582524271843</v>
      </c>
      <c r="LA111" s="132">
        <v>2.4444444444444446</v>
      </c>
      <c r="LB111" s="132">
        <v>2.0842105263157893</v>
      </c>
      <c r="LC111" s="132">
        <v>2.0804597701149423</v>
      </c>
      <c r="LD111" s="132">
        <v>1.9473684210526316</v>
      </c>
      <c r="LE111" s="132">
        <v>1.5892857142857142</v>
      </c>
      <c r="LF111" s="132" t="s">
        <v>158</v>
      </c>
      <c r="LG111" s="132" t="s">
        <v>158</v>
      </c>
      <c r="LH111" s="132" t="s">
        <v>158</v>
      </c>
      <c r="LI111" s="132" t="s">
        <v>158</v>
      </c>
      <c r="LJ111" s="132" t="s">
        <v>158</v>
      </c>
      <c r="LK111" s="132" t="s">
        <v>158</v>
      </c>
      <c r="LL111" s="132" t="s">
        <v>158</v>
      </c>
      <c r="LM111" s="132" t="s">
        <v>158</v>
      </c>
      <c r="LN111" s="132" t="s">
        <v>158</v>
      </c>
      <c r="LO111" s="132" t="s">
        <v>158</v>
      </c>
      <c r="LP111" s="132" t="s">
        <v>158</v>
      </c>
      <c r="LQ111" s="132" t="s">
        <v>158</v>
      </c>
      <c r="LR111" s="132" t="s">
        <v>158</v>
      </c>
      <c r="LS111" s="132" t="s">
        <v>158</v>
      </c>
      <c r="LT111" s="130" t="s">
        <v>158</v>
      </c>
      <c r="LU111" s="131">
        <v>4.2527027536910742</v>
      </c>
      <c r="LV111" s="131">
        <v>3.8742251223491029</v>
      </c>
      <c r="LW111" s="131">
        <v>3.0296229802513466</v>
      </c>
      <c r="LX111" s="131">
        <v>2.6472443674176778</v>
      </c>
      <c r="LY111" s="131">
        <v>3.6487750000000001</v>
      </c>
      <c r="LZ111" s="131">
        <v>3.6786348122866896</v>
      </c>
      <c r="MA111" s="131">
        <v>3.9657085020242917</v>
      </c>
      <c r="MB111" s="131">
        <v>3.9149999999999996</v>
      </c>
      <c r="MC111" s="131">
        <v>4.0159090909090907</v>
      </c>
      <c r="MD111" s="131">
        <v>4.6576243093922658</v>
      </c>
      <c r="ME111" s="131">
        <v>4.4418918918918919</v>
      </c>
      <c r="MF111" s="131">
        <v>3.3348314606741574</v>
      </c>
      <c r="MG111" s="131" t="s">
        <v>158</v>
      </c>
      <c r="MH111" s="131" t="s">
        <v>158</v>
      </c>
      <c r="MI111" s="131" t="s">
        <v>158</v>
      </c>
      <c r="MJ111" s="131" t="s">
        <v>158</v>
      </c>
      <c r="MK111" s="131" t="s">
        <v>158</v>
      </c>
      <c r="ML111" s="131" t="s">
        <v>158</v>
      </c>
      <c r="MM111" s="131" t="s">
        <v>158</v>
      </c>
      <c r="MN111" s="131" t="s">
        <v>158</v>
      </c>
      <c r="MO111" s="131" t="s">
        <v>158</v>
      </c>
      <c r="MP111" s="131" t="s">
        <v>158</v>
      </c>
      <c r="MQ111" s="131" t="s">
        <v>158</v>
      </c>
      <c r="MR111" s="131" t="s">
        <v>158</v>
      </c>
      <c r="MS111" s="131" t="s">
        <v>158</v>
      </c>
      <c r="MT111" s="131" t="s">
        <v>158</v>
      </c>
      <c r="MU111" s="130" t="s">
        <v>158</v>
      </c>
      <c r="MV111" s="131">
        <v>5.3228914262631397</v>
      </c>
      <c r="MW111" s="131">
        <v>5.8903752039151707</v>
      </c>
      <c r="MX111" s="131">
        <v>3.6307001795332137</v>
      </c>
      <c r="MY111" s="131">
        <v>3.0218544194107455</v>
      </c>
      <c r="MZ111" s="131">
        <v>3.9158249999999994</v>
      </c>
      <c r="NA111" s="131">
        <v>5.0977474402730376</v>
      </c>
      <c r="NB111" s="131">
        <v>4.5953846153846154</v>
      </c>
      <c r="NC111" s="131">
        <v>4.3077272727272717</v>
      </c>
      <c r="ND111" s="131">
        <v>4.5868686868686872</v>
      </c>
      <c r="NE111" s="131">
        <v>5.0517679558011057</v>
      </c>
      <c r="NF111" s="131">
        <v>4.9759459459459459</v>
      </c>
      <c r="NG111" s="131">
        <v>5.4301123595505629</v>
      </c>
      <c r="NH111" s="131" t="s">
        <v>158</v>
      </c>
      <c r="NI111" s="131" t="s">
        <v>158</v>
      </c>
      <c r="NJ111" s="131" t="s">
        <v>158</v>
      </c>
      <c r="NK111" s="131" t="s">
        <v>158</v>
      </c>
      <c r="NL111" s="131" t="s">
        <v>158</v>
      </c>
      <c r="NM111" s="131" t="s">
        <v>158</v>
      </c>
      <c r="NN111" s="131" t="s">
        <v>158</v>
      </c>
      <c r="NO111" s="131" t="s">
        <v>158</v>
      </c>
      <c r="NP111" s="131" t="s">
        <v>158</v>
      </c>
      <c r="NQ111" s="131" t="s">
        <v>158</v>
      </c>
      <c r="NR111" s="131" t="s">
        <v>158</v>
      </c>
      <c r="NS111" s="131" t="s">
        <v>158</v>
      </c>
      <c r="NT111" s="131" t="s">
        <v>158</v>
      </c>
      <c r="NU111" s="131" t="s">
        <v>158</v>
      </c>
      <c r="NV111" s="130" t="s">
        <v>158</v>
      </c>
      <c r="NW111" s="131">
        <v>7.8615700307277221</v>
      </c>
      <c r="NX111" s="131">
        <v>7.6624796084828706</v>
      </c>
      <c r="NY111" s="131">
        <v>4.212387791741472</v>
      </c>
      <c r="NZ111" s="131">
        <v>3.298838821490468</v>
      </c>
      <c r="OA111" s="131">
        <v>4.2836999999999996</v>
      </c>
      <c r="OB111" s="131">
        <v>5.823890784982936</v>
      </c>
      <c r="OC111" s="131">
        <v>5.1541700404858304</v>
      </c>
      <c r="OD111" s="131">
        <v>4.7209090909090898</v>
      </c>
      <c r="OE111" s="131">
        <v>5.4840909090909093</v>
      </c>
      <c r="OF111" s="131">
        <v>5.4170718232044202</v>
      </c>
      <c r="OG111" s="131">
        <v>5.5048648648648646</v>
      </c>
      <c r="OH111" s="131">
        <v>6.2795505617977536</v>
      </c>
      <c r="OI111" s="131" t="s">
        <v>158</v>
      </c>
      <c r="OJ111" s="131" t="s">
        <v>158</v>
      </c>
      <c r="OK111" s="131" t="s">
        <v>158</v>
      </c>
      <c r="OL111" s="131" t="s">
        <v>158</v>
      </c>
      <c r="OM111" s="131" t="s">
        <v>158</v>
      </c>
      <c r="ON111" s="131" t="s">
        <v>158</v>
      </c>
      <c r="OO111" s="131" t="s">
        <v>158</v>
      </c>
      <c r="OP111" s="131" t="s">
        <v>158</v>
      </c>
      <c r="OQ111" s="131" t="s">
        <v>158</v>
      </c>
      <c r="OR111" s="131" t="s">
        <v>158</v>
      </c>
      <c r="OS111" s="131" t="s">
        <v>158</v>
      </c>
      <c r="OT111" s="131" t="s">
        <v>158</v>
      </c>
      <c r="OU111" s="131" t="s">
        <v>158</v>
      </c>
      <c r="OV111" s="131" t="s">
        <v>158</v>
      </c>
      <c r="OW111" s="378" t="s">
        <v>158</v>
      </c>
      <c r="OX111" s="132">
        <v>1.4680014142019364</v>
      </c>
      <c r="OY111" s="132">
        <v>1.3823529411764706</v>
      </c>
      <c r="OZ111" s="132">
        <v>1.7777777777777777</v>
      </c>
      <c r="PA111" s="132">
        <v>1.5954198473282444</v>
      </c>
      <c r="PB111" s="132">
        <v>1.761467889908257</v>
      </c>
      <c r="PC111" s="132">
        <v>0.71296296296296291</v>
      </c>
      <c r="PD111" s="132">
        <v>4.8543689320388349E-2</v>
      </c>
      <c r="PE111" s="132">
        <v>0.88888888888888884</v>
      </c>
      <c r="PF111" s="132">
        <v>1.2842105263157895</v>
      </c>
      <c r="PG111" s="132">
        <v>0.71264367816091956</v>
      </c>
      <c r="PH111" s="132">
        <v>0.56578947368421051</v>
      </c>
      <c r="PI111" s="132">
        <v>0.4107142857142857</v>
      </c>
      <c r="PJ111" s="132" t="s">
        <v>158</v>
      </c>
      <c r="PK111" s="132" t="s">
        <v>158</v>
      </c>
      <c r="PL111" s="132" t="s">
        <v>158</v>
      </c>
      <c r="PM111" s="132" t="s">
        <v>158</v>
      </c>
      <c r="PN111" s="132" t="s">
        <v>158</v>
      </c>
      <c r="PO111" s="132" t="s">
        <v>158</v>
      </c>
      <c r="PP111" s="132" t="s">
        <v>158</v>
      </c>
      <c r="PQ111" s="132" t="s">
        <v>158</v>
      </c>
      <c r="PR111" s="132" t="s">
        <v>158</v>
      </c>
      <c r="PS111" s="132" t="s">
        <v>158</v>
      </c>
      <c r="PT111" s="132" t="s">
        <v>158</v>
      </c>
      <c r="PU111" s="132" t="s">
        <v>158</v>
      </c>
      <c r="PV111" s="132" t="s">
        <v>158</v>
      </c>
      <c r="PW111" s="132" t="s">
        <v>158</v>
      </c>
      <c r="PX111" s="130" t="s">
        <v>158</v>
      </c>
      <c r="PY111" s="131">
        <v>11.968653320100339</v>
      </c>
      <c r="PZ111" s="131">
        <v>10.105957446808512</v>
      </c>
      <c r="QA111" s="131">
        <v>7.03125</v>
      </c>
      <c r="QB111" s="131">
        <v>7.3084210526315783</v>
      </c>
      <c r="QC111" s="131">
        <v>7.6016145833333333</v>
      </c>
      <c r="QD111" s="131">
        <v>13.99792207792208</v>
      </c>
      <c r="QE111" s="131">
        <v>195.90600000000001</v>
      </c>
      <c r="QF111" s="131">
        <v>10.766250000000001</v>
      </c>
      <c r="QG111" s="131">
        <v>6.5176229508196712</v>
      </c>
      <c r="QH111" s="131">
        <v>13.597258064516128</v>
      </c>
      <c r="QI111" s="131">
        <v>15.288372093023257</v>
      </c>
      <c r="QJ111" s="131">
        <v>12.904347826086957</v>
      </c>
      <c r="QK111" s="131" t="s">
        <v>158</v>
      </c>
      <c r="QL111" s="131" t="s">
        <v>158</v>
      </c>
      <c r="QM111" s="131" t="s">
        <v>158</v>
      </c>
      <c r="QN111" s="131" t="s">
        <v>158</v>
      </c>
      <c r="QO111" s="131" t="s">
        <v>158</v>
      </c>
      <c r="QP111" s="131" t="s">
        <v>158</v>
      </c>
      <c r="QQ111" s="131" t="s">
        <v>158</v>
      </c>
      <c r="QR111" s="131" t="s">
        <v>158</v>
      </c>
      <c r="QS111" s="131" t="s">
        <v>158</v>
      </c>
      <c r="QT111" s="131" t="s">
        <v>158</v>
      </c>
      <c r="QU111" s="131" t="s">
        <v>158</v>
      </c>
      <c r="QV111" s="131" t="s">
        <v>158</v>
      </c>
      <c r="QW111" s="131" t="s">
        <v>158</v>
      </c>
      <c r="QX111" s="131" t="s">
        <v>158</v>
      </c>
      <c r="QY111" s="130" t="s">
        <v>158</v>
      </c>
      <c r="QZ111" s="131">
        <v>14.980553739897204</v>
      </c>
      <c r="RA111" s="131">
        <v>15.365106382978723</v>
      </c>
      <c r="RB111" s="131">
        <v>8.4262500000000014</v>
      </c>
      <c r="RC111" s="131">
        <v>8.3426315789473691</v>
      </c>
      <c r="RD111" s="131">
        <v>8.1579687499999984</v>
      </c>
      <c r="RE111" s="131">
        <v>19.397922077922079</v>
      </c>
      <c r="RF111" s="131">
        <v>227.012</v>
      </c>
      <c r="RG111" s="131">
        <v>11.84625</v>
      </c>
      <c r="RH111" s="131">
        <v>7.4442622950819679</v>
      </c>
      <c r="RI111" s="131">
        <v>14.747903225806452</v>
      </c>
      <c r="RJ111" s="131">
        <v>17.126511627906975</v>
      </c>
      <c r="RK111" s="131">
        <v>21.01217391304348</v>
      </c>
      <c r="RL111" s="131" t="s">
        <v>158</v>
      </c>
      <c r="RM111" s="131" t="s">
        <v>158</v>
      </c>
      <c r="RN111" s="131" t="s">
        <v>158</v>
      </c>
      <c r="RO111" s="131" t="s">
        <v>158</v>
      </c>
      <c r="RP111" s="131" t="s">
        <v>158</v>
      </c>
      <c r="RQ111" s="131" t="s">
        <v>158</v>
      </c>
      <c r="RR111" s="131" t="s">
        <v>158</v>
      </c>
      <c r="RS111" s="131" t="s">
        <v>158</v>
      </c>
      <c r="RT111" s="131" t="s">
        <v>158</v>
      </c>
      <c r="RU111" s="131" t="s">
        <v>158</v>
      </c>
      <c r="RV111" s="131" t="s">
        <v>158</v>
      </c>
      <c r="RW111" s="131" t="s">
        <v>158</v>
      </c>
      <c r="RX111" s="131" t="s">
        <v>158</v>
      </c>
      <c r="RY111" s="131" t="s">
        <v>158</v>
      </c>
      <c r="RZ111" s="130" t="s">
        <v>158</v>
      </c>
      <c r="SA111" s="131">
        <v>22.125319284966363</v>
      </c>
      <c r="SB111" s="131">
        <v>19.987659574468086</v>
      </c>
      <c r="SC111" s="131">
        <v>9.7762499999999992</v>
      </c>
      <c r="SD111" s="131">
        <v>9.1073205741626779</v>
      </c>
      <c r="SE111" s="131">
        <v>8.9243749999999995</v>
      </c>
      <c r="SF111" s="131">
        <v>22.161038961038965</v>
      </c>
      <c r="SG111" s="131">
        <v>254.61599999999999</v>
      </c>
      <c r="SH111" s="131">
        <v>12.9825</v>
      </c>
      <c r="SI111" s="131">
        <v>8.9004098360655739</v>
      </c>
      <c r="SJ111" s="131">
        <v>15.814354838709676</v>
      </c>
      <c r="SK111" s="131">
        <v>18.946976744186049</v>
      </c>
      <c r="SL111" s="131">
        <v>24.299130434782612</v>
      </c>
      <c r="SM111" s="131" t="s">
        <v>158</v>
      </c>
      <c r="SN111" s="131" t="s">
        <v>158</v>
      </c>
      <c r="SO111" s="131" t="s">
        <v>158</v>
      </c>
      <c r="SP111" s="131" t="s">
        <v>158</v>
      </c>
      <c r="SQ111" s="131" t="s">
        <v>158</v>
      </c>
      <c r="SR111" s="131" t="s">
        <v>158</v>
      </c>
      <c r="SS111" s="131" t="s">
        <v>158</v>
      </c>
      <c r="ST111" s="131" t="s">
        <v>158</v>
      </c>
      <c r="SU111" s="131" t="s">
        <v>158</v>
      </c>
      <c r="SV111" s="131" t="s">
        <v>158</v>
      </c>
      <c r="SW111" s="131" t="s">
        <v>158</v>
      </c>
      <c r="SX111" s="131" t="s">
        <v>158</v>
      </c>
      <c r="SY111" s="131" t="s">
        <v>158</v>
      </c>
      <c r="SZ111" s="131" t="s">
        <v>158</v>
      </c>
      <c r="TA111" s="378" t="s">
        <v>158</v>
      </c>
      <c r="TB111" s="132">
        <v>8.2258461604540173E-2</v>
      </c>
      <c r="TC111" s="132">
        <v>-1.6647058823529413</v>
      </c>
      <c r="TD111" s="132">
        <v>-4.503703703703704</v>
      </c>
      <c r="TE111" s="132">
        <v>0.18320610687022901</v>
      </c>
      <c r="TF111" s="132">
        <v>0.52293577981651373</v>
      </c>
      <c r="TG111" s="132">
        <v>-2.5462962962962963</v>
      </c>
      <c r="TH111" s="132">
        <v>-2.8349514563106797</v>
      </c>
      <c r="TI111" s="132">
        <v>-1.1919191919191918</v>
      </c>
      <c r="TJ111" s="132">
        <v>0.2</v>
      </c>
      <c r="TK111" s="132">
        <v>-1.4597701149425288</v>
      </c>
      <c r="TL111" s="132">
        <v>-2.25</v>
      </c>
      <c r="TM111" s="132">
        <v>-0.2857142857142857</v>
      </c>
      <c r="TN111" s="132" t="s">
        <v>158</v>
      </c>
      <c r="TO111" s="132" t="s">
        <v>158</v>
      </c>
      <c r="TP111" s="132" t="s">
        <v>158</v>
      </c>
      <c r="TQ111" s="132" t="s">
        <v>158</v>
      </c>
      <c r="TR111" s="132" t="s">
        <v>158</v>
      </c>
      <c r="TS111" s="132" t="s">
        <v>158</v>
      </c>
      <c r="TT111" s="132" t="s">
        <v>158</v>
      </c>
      <c r="TU111" s="132" t="s">
        <v>158</v>
      </c>
      <c r="TV111" s="132" t="s">
        <v>158</v>
      </c>
      <c r="TW111" s="132" t="s">
        <v>158</v>
      </c>
      <c r="TX111" s="132" t="s">
        <v>158</v>
      </c>
      <c r="TY111" s="132" t="s">
        <v>158</v>
      </c>
      <c r="TZ111" s="132" t="s">
        <v>158</v>
      </c>
      <c r="UA111" s="132" t="s">
        <v>158</v>
      </c>
      <c r="UB111" s="235" t="s">
        <v>158</v>
      </c>
      <c r="UC111" s="236">
        <v>5.19</v>
      </c>
      <c r="UD111" s="236">
        <v>5.25</v>
      </c>
      <c r="UE111" s="236">
        <v>3.62</v>
      </c>
      <c r="UF111" s="236">
        <v>3.97</v>
      </c>
      <c r="UG111" s="236">
        <v>2.94</v>
      </c>
      <c r="UH111" s="236">
        <v>3.08</v>
      </c>
      <c r="UI111" s="236">
        <v>3.56</v>
      </c>
      <c r="UJ111" s="236">
        <v>4.1399999999999997</v>
      </c>
      <c r="UK111" s="236">
        <v>4.78</v>
      </c>
      <c r="UL111" s="236">
        <v>4.8</v>
      </c>
      <c r="UM111" s="236">
        <v>5.0199999999999996</v>
      </c>
      <c r="UN111" s="236">
        <v>5.83</v>
      </c>
      <c r="UO111" s="231" t="s">
        <v>5</v>
      </c>
      <c r="UP111" s="231" t="s">
        <v>5</v>
      </c>
      <c r="UQ111" s="231" t="s">
        <v>5</v>
      </c>
      <c r="UR111" s="231" t="s">
        <v>5</v>
      </c>
      <c r="US111" s="231" t="s">
        <v>5</v>
      </c>
      <c r="UT111" s="231" t="s">
        <v>5</v>
      </c>
      <c r="UU111" s="231" t="s">
        <v>5</v>
      </c>
      <c r="UV111" s="231" t="s">
        <v>5</v>
      </c>
      <c r="UW111" s="231" t="s">
        <v>5</v>
      </c>
      <c r="UX111" s="231" t="s">
        <v>5</v>
      </c>
      <c r="UY111" s="231" t="s">
        <v>5</v>
      </c>
      <c r="UZ111" s="231" t="s">
        <v>5</v>
      </c>
      <c r="VA111" s="231" t="s">
        <v>5</v>
      </c>
      <c r="VB111" s="231" t="s">
        <v>5</v>
      </c>
      <c r="VC111" s="130" t="s">
        <v>158</v>
      </c>
      <c r="VD111" s="131">
        <v>3.3853564547206165</v>
      </c>
      <c r="VE111" s="131">
        <v>2.6609523809523812</v>
      </c>
      <c r="VF111" s="131">
        <v>3.4530386740331491</v>
      </c>
      <c r="VG111" s="131">
        <v>2.9370277078085643</v>
      </c>
      <c r="VH111" s="131">
        <v>4.5544217687074831</v>
      </c>
      <c r="VI111" s="131">
        <v>3.2402597402597402</v>
      </c>
      <c r="VJ111" s="131">
        <v>2.6713483146067416</v>
      </c>
      <c r="VK111" s="131">
        <v>2.3115942028985508</v>
      </c>
      <c r="VL111" s="131">
        <v>1.7510460251046023</v>
      </c>
      <c r="VM111" s="131">
        <v>2.0187499999999998</v>
      </c>
      <c r="VN111" s="131">
        <v>1.7231075697211158</v>
      </c>
      <c r="VO111" s="131">
        <v>0.90909090909090906</v>
      </c>
      <c r="VP111" s="131" t="s">
        <v>158</v>
      </c>
      <c r="VQ111" s="131" t="s">
        <v>158</v>
      </c>
      <c r="VR111" s="131" t="s">
        <v>158</v>
      </c>
      <c r="VS111" s="131" t="s">
        <v>158</v>
      </c>
      <c r="VT111" s="131" t="s">
        <v>158</v>
      </c>
      <c r="VU111" s="131" t="s">
        <v>158</v>
      </c>
      <c r="VV111" s="131" t="s">
        <v>158</v>
      </c>
      <c r="VW111" s="131" t="s">
        <v>158</v>
      </c>
      <c r="VX111" s="131" t="s">
        <v>158</v>
      </c>
      <c r="VY111" s="131" t="s">
        <v>158</v>
      </c>
      <c r="VZ111" s="131" t="s">
        <v>158</v>
      </c>
      <c r="WA111" s="131" t="s">
        <v>158</v>
      </c>
      <c r="WB111" s="131" t="s">
        <v>158</v>
      </c>
      <c r="WC111" s="131" t="s">
        <v>158</v>
      </c>
      <c r="WD111" s="130" t="s">
        <v>158</v>
      </c>
      <c r="WE111" s="131">
        <v>4.2372782419455106</v>
      </c>
      <c r="WF111" s="131">
        <v>4.0457142857142854</v>
      </c>
      <c r="WG111" s="131">
        <v>4.1381215469613259</v>
      </c>
      <c r="WH111" s="131">
        <v>3.3526448362720402</v>
      </c>
      <c r="WI111" s="131">
        <v>4.8877551020408161</v>
      </c>
      <c r="WJ111" s="131">
        <v>4.4902597402597406</v>
      </c>
      <c r="WK111" s="131">
        <v>3.095505617977528</v>
      </c>
      <c r="WL111" s="131">
        <v>2.5434782608695654</v>
      </c>
      <c r="WM111" s="131">
        <v>2</v>
      </c>
      <c r="WN111" s="131">
        <v>2.1895833333333332</v>
      </c>
      <c r="WO111" s="131">
        <v>1.9302788844621515</v>
      </c>
      <c r="WP111" s="131">
        <v>1.4802744425385936</v>
      </c>
      <c r="WQ111" s="131" t="s">
        <v>158</v>
      </c>
      <c r="WR111" s="131" t="s">
        <v>158</v>
      </c>
      <c r="WS111" s="131" t="s">
        <v>158</v>
      </c>
      <c r="WT111" s="131" t="s">
        <v>158</v>
      </c>
      <c r="WU111" s="131" t="s">
        <v>158</v>
      </c>
      <c r="WV111" s="131" t="s">
        <v>158</v>
      </c>
      <c r="WW111" s="131" t="s">
        <v>158</v>
      </c>
      <c r="WX111" s="131" t="s">
        <v>158</v>
      </c>
      <c r="WY111" s="131" t="s">
        <v>158</v>
      </c>
      <c r="WZ111" s="131" t="s">
        <v>158</v>
      </c>
      <c r="XA111" s="131" t="s">
        <v>158</v>
      </c>
      <c r="XB111" s="131" t="s">
        <v>158</v>
      </c>
      <c r="XC111" s="131" t="s">
        <v>158</v>
      </c>
      <c r="XD111" s="131" t="s">
        <v>158</v>
      </c>
      <c r="XE111" s="130" t="s">
        <v>158</v>
      </c>
      <c r="XF111" s="131">
        <v>6.2581888246628123</v>
      </c>
      <c r="XG111" s="131">
        <v>5.2628571428571425</v>
      </c>
      <c r="XH111" s="131">
        <v>4.8011049723756898</v>
      </c>
      <c r="XI111" s="131">
        <v>3.6599496221662466</v>
      </c>
      <c r="XJ111" s="131">
        <v>5.3469387755102042</v>
      </c>
      <c r="XK111" s="131">
        <v>5.1298701298701301</v>
      </c>
      <c r="XL111" s="131">
        <v>3.4719101123595504</v>
      </c>
      <c r="XM111" s="131">
        <v>2.78743961352657</v>
      </c>
      <c r="XN111" s="131">
        <v>2.3912133891213387</v>
      </c>
      <c r="XO111" s="131">
        <v>2.3479166666666669</v>
      </c>
      <c r="XP111" s="131">
        <v>2.1354581673306776</v>
      </c>
      <c r="XQ111" s="131">
        <v>1.711835334476844</v>
      </c>
      <c r="XR111" s="131" t="s">
        <v>158</v>
      </c>
      <c r="XS111" s="131" t="s">
        <v>158</v>
      </c>
      <c r="XT111" s="131" t="s">
        <v>158</v>
      </c>
      <c r="XU111" s="131" t="s">
        <v>158</v>
      </c>
      <c r="XV111" s="131" t="s">
        <v>158</v>
      </c>
      <c r="XW111" s="131" t="s">
        <v>158</v>
      </c>
      <c r="XX111" s="131" t="s">
        <v>158</v>
      </c>
      <c r="XY111" s="131" t="s">
        <v>158</v>
      </c>
      <c r="XZ111" s="131" t="s">
        <v>158</v>
      </c>
      <c r="YA111" s="131" t="s">
        <v>158</v>
      </c>
      <c r="YB111" s="131" t="s">
        <v>158</v>
      </c>
      <c r="YC111" s="131" t="s">
        <v>158</v>
      </c>
      <c r="YD111" s="131" t="s">
        <v>158</v>
      </c>
      <c r="YE111" s="131" t="s">
        <v>158</v>
      </c>
      <c r="YF111" s="235" t="s">
        <v>158</v>
      </c>
      <c r="YG111" s="8">
        <v>180.856774</v>
      </c>
      <c r="YH111" s="8">
        <v>170</v>
      </c>
      <c r="YI111" s="8">
        <v>135</v>
      </c>
      <c r="YJ111" s="8">
        <v>131</v>
      </c>
      <c r="YK111" s="8">
        <v>109</v>
      </c>
      <c r="YL111" s="8">
        <v>108</v>
      </c>
      <c r="YM111" s="8">
        <v>103</v>
      </c>
      <c r="YN111" s="8">
        <v>99</v>
      </c>
      <c r="YO111" s="8">
        <v>95</v>
      </c>
      <c r="YP111" s="8">
        <v>87</v>
      </c>
      <c r="YQ111" s="8">
        <v>76</v>
      </c>
      <c r="YR111" s="8">
        <v>56</v>
      </c>
      <c r="YS111" s="231" t="s">
        <v>5</v>
      </c>
      <c r="YT111" s="231" t="s">
        <v>5</v>
      </c>
      <c r="YU111" s="231" t="s">
        <v>5</v>
      </c>
      <c r="YV111" s="231" t="s">
        <v>5</v>
      </c>
      <c r="YW111" s="231" t="s">
        <v>5</v>
      </c>
      <c r="YX111" s="231" t="s">
        <v>5</v>
      </c>
      <c r="YY111" s="231" t="s">
        <v>5</v>
      </c>
      <c r="YZ111" s="231" t="s">
        <v>5</v>
      </c>
      <c r="ZA111" s="231" t="s">
        <v>5</v>
      </c>
      <c r="ZB111" s="231" t="s">
        <v>5</v>
      </c>
      <c r="ZC111" s="231" t="s">
        <v>5</v>
      </c>
      <c r="ZD111" s="231" t="s">
        <v>5</v>
      </c>
      <c r="ZE111" s="231" t="s">
        <v>5</v>
      </c>
      <c r="ZF111" s="231" t="s">
        <v>5</v>
      </c>
      <c r="ZG111" s="235" t="s">
        <v>158</v>
      </c>
      <c r="ZH111" s="133">
        <v>-0.21460000000000001</v>
      </c>
      <c r="ZI111" s="133">
        <v>-5.1999999999999998E-2</v>
      </c>
      <c r="ZJ111" s="133">
        <v>-6.9900000000000004E-2</v>
      </c>
      <c r="ZK111" s="133">
        <v>6.6600000000000006E-2</v>
      </c>
      <c r="ZL111" s="133">
        <v>7.4800000000000005E-2</v>
      </c>
      <c r="ZM111" s="133">
        <v>9.1199999999999989E-2</v>
      </c>
      <c r="ZN111" s="133">
        <v>-0.1066</v>
      </c>
      <c r="ZO111" s="133">
        <v>-0.14810000000000001</v>
      </c>
      <c r="ZP111" s="133">
        <v>9.0399999999999994E-2</v>
      </c>
      <c r="ZQ111" s="133">
        <v>-6.8000000000000005E-3</v>
      </c>
      <c r="ZR111" s="133">
        <v>-0.11119999999999999</v>
      </c>
      <c r="ZS111" s="133">
        <v>-1.38E-2</v>
      </c>
      <c r="ZT111" s="379" t="s">
        <v>158</v>
      </c>
      <c r="ZU111" s="133">
        <v>1.2999999999999999E-3</v>
      </c>
      <c r="ZV111" s="133">
        <v>2.0899999999999998E-2</v>
      </c>
      <c r="ZW111" s="133">
        <v>2.35E-2</v>
      </c>
      <c r="ZX111" s="133">
        <v>4.4600000000000001E-2</v>
      </c>
      <c r="ZY111" s="133">
        <v>3.8199999999999998E-2</v>
      </c>
      <c r="ZZ111" s="133">
        <v>3.8800000000000001E-2</v>
      </c>
      <c r="AAA111" s="133">
        <v>1.15E-2</v>
      </c>
      <c r="AAB111" s="133">
        <v>1E-3</v>
      </c>
      <c r="AAC111" s="133">
        <v>4.6199999999999998E-2</v>
      </c>
      <c r="AAD111" s="133">
        <v>2.6600000000000002E-2</v>
      </c>
      <c r="AAE111" s="133">
        <v>1E-4</v>
      </c>
      <c r="AAF111" s="133">
        <v>2.2099999999999998E-2</v>
      </c>
      <c r="AAG111" s="235" t="s">
        <v>158</v>
      </c>
      <c r="AAH111" s="8">
        <v>747.20799999999997</v>
      </c>
      <c r="AAI111" s="8">
        <v>613</v>
      </c>
      <c r="AAJ111" s="8">
        <v>557</v>
      </c>
      <c r="AAK111" s="8">
        <v>577</v>
      </c>
      <c r="AAL111" s="8">
        <v>400</v>
      </c>
      <c r="AAM111" s="8">
        <v>293</v>
      </c>
      <c r="AAN111" s="8">
        <v>247</v>
      </c>
      <c r="AAO111" s="8">
        <v>242</v>
      </c>
      <c r="AAP111" s="8">
        <v>198</v>
      </c>
      <c r="AAQ111" s="8">
        <v>181</v>
      </c>
      <c r="AAR111" s="8">
        <v>148</v>
      </c>
      <c r="AAS111" s="8">
        <v>89</v>
      </c>
      <c r="AAT111" s="231" t="s">
        <v>5</v>
      </c>
      <c r="AAU111" s="231" t="s">
        <v>5</v>
      </c>
      <c r="AAV111" s="231" t="s">
        <v>5</v>
      </c>
      <c r="AAW111" s="231" t="s">
        <v>5</v>
      </c>
      <c r="AAX111" s="231" t="s">
        <v>5</v>
      </c>
      <c r="AAY111" s="231" t="s">
        <v>5</v>
      </c>
      <c r="AAZ111" s="231" t="s">
        <v>5</v>
      </c>
      <c r="ABA111" s="231" t="s">
        <v>5</v>
      </c>
      <c r="ABB111" s="231" t="s">
        <v>5</v>
      </c>
      <c r="ABC111" s="231" t="s">
        <v>5</v>
      </c>
      <c r="ABD111" s="231" t="s">
        <v>5</v>
      </c>
      <c r="ABE111" s="231" t="s">
        <v>5</v>
      </c>
      <c r="ABF111" s="231" t="s">
        <v>5</v>
      </c>
      <c r="ABG111" s="231" t="s">
        <v>5</v>
      </c>
      <c r="ABH111" s="235" t="s">
        <v>158</v>
      </c>
      <c r="ABI111" s="8">
        <v>265.49799999999999</v>
      </c>
      <c r="ABJ111" s="8">
        <v>235</v>
      </c>
      <c r="ABK111" s="8">
        <v>240</v>
      </c>
      <c r="ABL111" s="8">
        <v>209</v>
      </c>
      <c r="ABM111" s="8">
        <v>192</v>
      </c>
      <c r="ABN111" s="8">
        <v>77</v>
      </c>
      <c r="ABO111" s="8">
        <v>5</v>
      </c>
      <c r="ABP111" s="8">
        <v>88</v>
      </c>
      <c r="ABQ111" s="8">
        <v>122</v>
      </c>
      <c r="ABR111" s="8">
        <v>62</v>
      </c>
      <c r="ABS111" s="8">
        <v>43</v>
      </c>
      <c r="ABT111" s="8">
        <v>23</v>
      </c>
      <c r="ABU111" s="231" t="s">
        <v>5</v>
      </c>
      <c r="ABV111" s="231" t="s">
        <v>5</v>
      </c>
      <c r="ABW111" s="231" t="s">
        <v>5</v>
      </c>
      <c r="ABX111" s="231" t="s">
        <v>5</v>
      </c>
      <c r="ABY111" s="231" t="s">
        <v>5</v>
      </c>
      <c r="ABZ111" s="231" t="s">
        <v>5</v>
      </c>
      <c r="ACA111" s="231" t="s">
        <v>5</v>
      </c>
      <c r="ACB111" s="231" t="s">
        <v>5</v>
      </c>
      <c r="ACC111" s="231" t="s">
        <v>5</v>
      </c>
      <c r="ACD111" s="231" t="s">
        <v>5</v>
      </c>
      <c r="ACE111" s="231" t="s">
        <v>5</v>
      </c>
      <c r="ACF111" s="231" t="s">
        <v>5</v>
      </c>
      <c r="ACG111" s="231" t="s">
        <v>5</v>
      </c>
      <c r="ACH111" s="231" t="s">
        <v>5</v>
      </c>
      <c r="ACI111" s="235" t="s">
        <v>158</v>
      </c>
      <c r="ACJ111" s="8">
        <v>14.877000000000001</v>
      </c>
      <c r="ACK111" s="8">
        <v>-283</v>
      </c>
      <c r="ACL111" s="8">
        <v>-608</v>
      </c>
      <c r="ACM111" s="8">
        <v>24</v>
      </c>
      <c r="ACN111" s="8">
        <v>57</v>
      </c>
      <c r="ACO111" s="8">
        <v>-275</v>
      </c>
      <c r="ACP111" s="8">
        <v>-292</v>
      </c>
      <c r="ACQ111" s="8">
        <v>-118</v>
      </c>
      <c r="ACR111" s="8">
        <v>19</v>
      </c>
      <c r="ACS111" s="8">
        <v>-127</v>
      </c>
      <c r="ACT111" s="8">
        <v>-171</v>
      </c>
      <c r="ACU111" s="8">
        <v>-16</v>
      </c>
      <c r="ACV111" s="237" t="s">
        <v>5</v>
      </c>
      <c r="ACW111" s="237" t="s">
        <v>5</v>
      </c>
      <c r="ACX111" s="237" t="s">
        <v>5</v>
      </c>
      <c r="ACY111" s="237" t="s">
        <v>5</v>
      </c>
      <c r="ACZ111" s="237" t="s">
        <v>5</v>
      </c>
      <c r="ADA111" s="237" t="s">
        <v>5</v>
      </c>
      <c r="ADB111" s="237" t="s">
        <v>5</v>
      </c>
      <c r="ADC111" s="237" t="s">
        <v>5</v>
      </c>
      <c r="ADD111" s="237" t="s">
        <v>5</v>
      </c>
      <c r="ADE111" s="237" t="s">
        <v>5</v>
      </c>
      <c r="ADF111" s="237" t="s">
        <v>5</v>
      </c>
      <c r="ADG111" s="237" t="s">
        <v>5</v>
      </c>
      <c r="ADH111" s="237" t="s">
        <v>5</v>
      </c>
      <c r="ADI111" s="237" t="s">
        <v>5</v>
      </c>
      <c r="ADJ111" s="127" t="s">
        <v>158</v>
      </c>
      <c r="ADK111" s="128" t="s">
        <v>1282</v>
      </c>
      <c r="ADL111" s="128" t="s">
        <v>1282</v>
      </c>
      <c r="ADM111" s="128" t="s">
        <v>1282</v>
      </c>
      <c r="ADN111" s="128">
        <v>3.5789473684210527</v>
      </c>
      <c r="ADO111" s="128">
        <v>3</v>
      </c>
      <c r="ADP111" s="128">
        <v>2.2857142857142856</v>
      </c>
      <c r="ADQ111" s="128" t="s">
        <v>1282</v>
      </c>
      <c r="ADR111" s="128" t="s">
        <v>1282</v>
      </c>
      <c r="ADS111" s="128">
        <v>1.3488372093023255</v>
      </c>
      <c r="ADT111" s="128" t="s">
        <v>1282</v>
      </c>
      <c r="ADU111" s="128" t="s">
        <v>1282</v>
      </c>
      <c r="ADV111" s="128" t="s">
        <v>1282</v>
      </c>
      <c r="ADW111" s="128">
        <v>1.1228385358185493</v>
      </c>
      <c r="ADX111" s="128" t="s">
        <v>1282</v>
      </c>
      <c r="ADY111" s="128">
        <v>0.4030237220180421</v>
      </c>
      <c r="ADZ111" s="128">
        <v>5.084299262381454</v>
      </c>
      <c r="AEA111" s="128" t="s">
        <v>158</v>
      </c>
      <c r="AEB111" s="128" t="s">
        <v>158</v>
      </c>
      <c r="AEC111" s="128" t="s">
        <v>158</v>
      </c>
      <c r="AED111" s="128" t="s">
        <v>158</v>
      </c>
      <c r="AEE111" s="128" t="s">
        <v>158</v>
      </c>
      <c r="AEF111" s="128" t="s">
        <v>158</v>
      </c>
      <c r="AEG111" s="128" t="s">
        <v>158</v>
      </c>
      <c r="AEH111" s="128" t="s">
        <v>158</v>
      </c>
      <c r="AEI111" s="128" t="s">
        <v>158</v>
      </c>
      <c r="AEJ111" s="128" t="s">
        <v>158</v>
      </c>
      <c r="AEK111" s="127" t="s">
        <v>158</v>
      </c>
      <c r="AEL111" s="128">
        <v>0.49046274277019031</v>
      </c>
      <c r="AEM111" s="128">
        <v>0.52085106382978719</v>
      </c>
      <c r="AEN111" s="128">
        <v>0.39374999999999999</v>
      </c>
      <c r="AEO111" s="128">
        <v>0.42622009569377989</v>
      </c>
      <c r="AEP111" s="128">
        <v>0.37468750000000001</v>
      </c>
      <c r="AEQ111" s="128">
        <v>0.89766233766233772</v>
      </c>
      <c r="AER111" s="128">
        <v>12.772</v>
      </c>
      <c r="AES111" s="128">
        <v>0.67500000000000004</v>
      </c>
      <c r="AET111" s="128">
        <v>0.45163934426229507</v>
      </c>
      <c r="AEU111" s="128">
        <v>0.81387096774193546</v>
      </c>
      <c r="AEV111" s="128">
        <v>1.0251162790697674</v>
      </c>
      <c r="AEW111" s="128">
        <v>1.4121739130434783</v>
      </c>
      <c r="AEX111" s="128" t="s">
        <v>158</v>
      </c>
      <c r="AEY111" s="128" t="s">
        <v>158</v>
      </c>
      <c r="AEZ111" s="128" t="s">
        <v>158</v>
      </c>
      <c r="AFA111" s="128" t="s">
        <v>158</v>
      </c>
      <c r="AFB111" s="128" t="s">
        <v>158</v>
      </c>
      <c r="AFC111" s="128" t="s">
        <v>158</v>
      </c>
      <c r="AFD111" s="128" t="s">
        <v>158</v>
      </c>
      <c r="AFE111" s="128" t="s">
        <v>158</v>
      </c>
      <c r="AFF111" s="128" t="s">
        <v>158</v>
      </c>
      <c r="AFG111" s="128" t="s">
        <v>158</v>
      </c>
      <c r="AFH111" s="128" t="s">
        <v>158</v>
      </c>
      <c r="AFI111" s="128" t="s">
        <v>158</v>
      </c>
      <c r="AFJ111" s="128" t="s">
        <v>158</v>
      </c>
      <c r="AFK111" s="128" t="s">
        <v>158</v>
      </c>
      <c r="AFL111" s="134" t="s">
        <v>158</v>
      </c>
      <c r="AFM111" s="135">
        <v>8.7528989231699939</v>
      </c>
      <c r="AFN111" s="135" t="s">
        <v>1282</v>
      </c>
      <c r="AFO111" s="135" t="s">
        <v>1282</v>
      </c>
      <c r="AFP111" s="135">
        <v>3.7116666666666669</v>
      </c>
      <c r="AFQ111" s="135">
        <v>1.2621052631578948</v>
      </c>
      <c r="AFR111" s="135" t="s">
        <v>1282</v>
      </c>
      <c r="AFS111" s="135" t="s">
        <v>1282</v>
      </c>
      <c r="AFT111" s="135" t="s">
        <v>1282</v>
      </c>
      <c r="AFU111" s="135">
        <v>2.8999999999999995</v>
      </c>
      <c r="AFV111" s="135" t="s">
        <v>1282</v>
      </c>
      <c r="AFW111" s="135" t="s">
        <v>1282</v>
      </c>
      <c r="AFX111" s="135" t="s">
        <v>1282</v>
      </c>
      <c r="AFY111" s="135" t="s">
        <v>158</v>
      </c>
      <c r="AFZ111" s="135" t="s">
        <v>158</v>
      </c>
      <c r="AGA111" s="135" t="s">
        <v>158</v>
      </c>
      <c r="AGB111" s="135" t="s">
        <v>158</v>
      </c>
      <c r="AGC111" s="135" t="s">
        <v>158</v>
      </c>
      <c r="AGD111" s="135" t="s">
        <v>158</v>
      </c>
      <c r="AGE111" s="135" t="s">
        <v>158</v>
      </c>
      <c r="AGF111" s="135" t="s">
        <v>158</v>
      </c>
      <c r="AGG111" s="135" t="s">
        <v>158</v>
      </c>
      <c r="AGH111" s="135" t="s">
        <v>158</v>
      </c>
      <c r="AGI111" s="135" t="s">
        <v>158</v>
      </c>
      <c r="AGJ111" s="135" t="s">
        <v>158</v>
      </c>
      <c r="AGK111" s="135" t="s">
        <v>158</v>
      </c>
      <c r="AGL111" s="135" t="s">
        <v>158</v>
      </c>
    </row>
    <row r="112" spans="1:870" x14ac:dyDescent="0.2">
      <c r="A112" s="7">
        <v>110</v>
      </c>
      <c r="B112" s="1" t="s">
        <v>527</v>
      </c>
      <c r="C112" s="1" t="s">
        <v>528</v>
      </c>
      <c r="D112" s="94">
        <v>9.5799999999999996E-2</v>
      </c>
      <c r="E112" s="95">
        <v>0.1</v>
      </c>
      <c r="F112" s="57">
        <v>1.2000000000000002</v>
      </c>
      <c r="G112" s="58" t="s">
        <v>159</v>
      </c>
      <c r="H112" s="58">
        <v>1.2000000000000002</v>
      </c>
      <c r="I112" s="226" t="s">
        <v>5</v>
      </c>
      <c r="J112" s="58" t="s">
        <v>159</v>
      </c>
      <c r="K112" s="58" t="s">
        <v>1280</v>
      </c>
      <c r="L112" s="226" t="s">
        <v>5</v>
      </c>
      <c r="M112" s="151">
        <v>1.2</v>
      </c>
      <c r="N112" s="124">
        <v>1.2</v>
      </c>
      <c r="O112" s="124">
        <v>1.2</v>
      </c>
      <c r="P112" s="124">
        <v>1.2</v>
      </c>
      <c r="Q112" s="124">
        <v>1.2</v>
      </c>
      <c r="R112" s="124">
        <v>1.2</v>
      </c>
      <c r="S112" s="124">
        <v>1.2</v>
      </c>
      <c r="T112" s="124">
        <v>1.2</v>
      </c>
      <c r="U112" s="124">
        <v>1.1832</v>
      </c>
      <c r="V112" s="143">
        <v>1.1496</v>
      </c>
      <c r="W112" s="124">
        <v>1.1330800000000001</v>
      </c>
      <c r="X112" s="124">
        <v>1.1000399999999999</v>
      </c>
      <c r="Y112" s="124">
        <v>1.1000399999999999</v>
      </c>
      <c r="Z112" s="124">
        <v>1.1000399999999999</v>
      </c>
      <c r="AA112" s="124">
        <v>1.1000399999999999</v>
      </c>
      <c r="AB112" s="124">
        <v>1.1000399999999999</v>
      </c>
      <c r="AC112" s="124">
        <v>1.1000399999999999</v>
      </c>
      <c r="AD112" s="124">
        <v>0.95625000000000004</v>
      </c>
      <c r="AE112" s="124" t="s">
        <v>1315</v>
      </c>
      <c r="AF112" s="124" t="s">
        <v>5</v>
      </c>
      <c r="AG112" s="124" t="s">
        <v>5</v>
      </c>
      <c r="AH112" s="137" t="s">
        <v>5</v>
      </c>
      <c r="AI112" s="137" t="s">
        <v>5</v>
      </c>
      <c r="AJ112" s="137" t="s">
        <v>5</v>
      </c>
      <c r="AK112" s="137" t="s">
        <v>5</v>
      </c>
      <c r="AL112" s="137" t="s">
        <v>5</v>
      </c>
      <c r="AM112" s="137" t="s">
        <v>5</v>
      </c>
      <c r="AN112" s="137" t="s">
        <v>5</v>
      </c>
      <c r="AO112" s="137" t="s">
        <v>5</v>
      </c>
      <c r="AP112" s="137" t="s">
        <v>5</v>
      </c>
      <c r="AQ112" s="137" t="s">
        <v>5</v>
      </c>
      <c r="AR112" s="137" t="s">
        <v>5</v>
      </c>
      <c r="AS112" s="137" t="s">
        <v>5</v>
      </c>
      <c r="AT112" s="137" t="s">
        <v>5</v>
      </c>
      <c r="AU112" s="137" t="s">
        <v>5</v>
      </c>
      <c r="AV112" s="137" t="s">
        <v>5</v>
      </c>
      <c r="AW112" s="137" t="s">
        <v>5</v>
      </c>
      <c r="AX112" s="137" t="s">
        <v>5</v>
      </c>
      <c r="AY112" s="137" t="s">
        <v>5</v>
      </c>
      <c r="AZ112" s="137" t="s">
        <v>5</v>
      </c>
      <c r="BA112" s="137" t="s">
        <v>5</v>
      </c>
      <c r="BB112" s="137" t="s">
        <v>5</v>
      </c>
      <c r="BC112" s="137" t="s">
        <v>5</v>
      </c>
      <c r="BD112" s="137" t="s">
        <v>5</v>
      </c>
      <c r="BE112" s="137" t="s">
        <v>5</v>
      </c>
      <c r="BF112" s="137" t="s">
        <v>5</v>
      </c>
      <c r="BG112" s="137" t="s">
        <v>5</v>
      </c>
      <c r="BH112" s="137" t="s">
        <v>5</v>
      </c>
      <c r="BI112" s="137" t="s">
        <v>5</v>
      </c>
      <c r="BJ112" s="137" t="s">
        <v>5</v>
      </c>
      <c r="BK112" s="137" t="s">
        <v>5</v>
      </c>
      <c r="BL112" s="137" t="s">
        <v>5</v>
      </c>
      <c r="BM112" s="126">
        <v>0</v>
      </c>
      <c r="BN112" s="125">
        <v>0</v>
      </c>
      <c r="BO112" s="125">
        <v>0</v>
      </c>
      <c r="BP112" s="125">
        <v>0</v>
      </c>
      <c r="BQ112" s="125">
        <v>0</v>
      </c>
      <c r="BR112" s="125">
        <v>0</v>
      </c>
      <c r="BS112" s="125">
        <v>0</v>
      </c>
      <c r="BT112" s="125">
        <v>1.4198782961460488E-2</v>
      </c>
      <c r="BU112" s="125">
        <v>2.9227557411273475E-2</v>
      </c>
      <c r="BV112" s="125">
        <v>1.4579729586613466E-2</v>
      </c>
      <c r="BW112" s="125">
        <v>3.0035271444674994E-2</v>
      </c>
      <c r="BX112" s="125">
        <v>0</v>
      </c>
      <c r="BY112" s="125">
        <v>0</v>
      </c>
      <c r="BZ112" s="125">
        <v>0</v>
      </c>
      <c r="CA112" s="125">
        <v>0</v>
      </c>
      <c r="CB112" s="125">
        <v>0</v>
      </c>
      <c r="CC112" s="125">
        <v>0.15036862745098034</v>
      </c>
      <c r="CD112" s="125" t="s">
        <v>158</v>
      </c>
      <c r="CE112" s="125" t="s">
        <v>158</v>
      </c>
      <c r="CF112" s="125" t="s">
        <v>158</v>
      </c>
      <c r="CG112" s="125" t="s">
        <v>158</v>
      </c>
      <c r="CH112" s="125" t="s">
        <v>158</v>
      </c>
      <c r="CI112" s="125" t="s">
        <v>158</v>
      </c>
      <c r="CJ112" s="125" t="s">
        <v>158</v>
      </c>
      <c r="CK112" s="125" t="s">
        <v>158</v>
      </c>
      <c r="CL112" s="125" t="s">
        <v>158</v>
      </c>
      <c r="CM112" s="125" t="s">
        <v>158</v>
      </c>
      <c r="CN112" s="125" t="s">
        <v>158</v>
      </c>
      <c r="CO112" s="125" t="s">
        <v>158</v>
      </c>
      <c r="CP112" s="125" t="s">
        <v>158</v>
      </c>
      <c r="CQ112" s="125" t="s">
        <v>158</v>
      </c>
      <c r="CR112" s="125" t="s">
        <v>158</v>
      </c>
      <c r="CS112" s="125" t="s">
        <v>158</v>
      </c>
      <c r="CT112" s="125" t="s">
        <v>158</v>
      </c>
      <c r="CU112" s="125" t="s">
        <v>158</v>
      </c>
      <c r="CV112" s="125" t="s">
        <v>158</v>
      </c>
      <c r="CW112" s="125" t="s">
        <v>158</v>
      </c>
      <c r="CX112" s="125" t="s">
        <v>158</v>
      </c>
      <c r="CY112" s="125" t="s">
        <v>158</v>
      </c>
      <c r="CZ112" s="125" t="s">
        <v>158</v>
      </c>
      <c r="DA112" s="125" t="s">
        <v>158</v>
      </c>
      <c r="DB112" s="125" t="s">
        <v>158</v>
      </c>
      <c r="DC112" s="125" t="s">
        <v>158</v>
      </c>
      <c r="DD112" s="125" t="s">
        <v>158</v>
      </c>
      <c r="DE112" s="125" t="s">
        <v>158</v>
      </c>
      <c r="DF112" s="125" t="s">
        <v>158</v>
      </c>
      <c r="DG112" s="125" t="s">
        <v>158</v>
      </c>
      <c r="DH112" s="125" t="s">
        <v>158</v>
      </c>
      <c r="DI112" s="125" t="s">
        <v>158</v>
      </c>
      <c r="DJ112" s="125" t="s">
        <v>158</v>
      </c>
      <c r="DK112" s="125" t="s">
        <v>158</v>
      </c>
      <c r="DL112" s="127">
        <v>3.4332799597313293E-2</v>
      </c>
      <c r="DM112" s="128">
        <v>2.5412960071728923E-2</v>
      </c>
      <c r="DN112" s="128">
        <v>2.5839793281653749E-2</v>
      </c>
      <c r="DO112" s="128">
        <v>2.7803521779425393E-2</v>
      </c>
      <c r="DP112" s="128">
        <v>2.8770079117717572E-2</v>
      </c>
      <c r="DQ112" s="128">
        <v>2.6666666666666665E-2</v>
      </c>
      <c r="DR112" s="128">
        <v>2.3538642604943115E-2</v>
      </c>
      <c r="DS112" s="128">
        <v>2.105632567117038E-2</v>
      </c>
      <c r="DT112" s="128">
        <v>2.4701461377870566E-2</v>
      </c>
      <c r="DU112" s="128">
        <v>2.8385185185185183E-2</v>
      </c>
      <c r="DV112" s="128">
        <v>3.7544068919814447E-2</v>
      </c>
      <c r="DW112" s="128">
        <v>4.7869451697127932E-2</v>
      </c>
      <c r="DX112" s="128">
        <v>5.702643856920684E-2</v>
      </c>
      <c r="DY112" s="128">
        <v>7.9482658959537572E-2</v>
      </c>
      <c r="DZ112" s="128" t="s">
        <v>158</v>
      </c>
      <c r="EA112" s="128" t="s">
        <v>158</v>
      </c>
      <c r="EB112" s="128" t="s">
        <v>158</v>
      </c>
      <c r="EC112" s="128" t="s">
        <v>158</v>
      </c>
      <c r="ED112" s="128" t="s">
        <v>158</v>
      </c>
      <c r="EE112" s="128" t="s">
        <v>158</v>
      </c>
      <c r="EF112" s="128" t="s">
        <v>158</v>
      </c>
      <c r="EG112" s="128" t="s">
        <v>158</v>
      </c>
      <c r="EH112" s="128" t="s">
        <v>158</v>
      </c>
      <c r="EI112" s="128" t="s">
        <v>158</v>
      </c>
      <c r="EJ112" s="128" t="s">
        <v>158</v>
      </c>
      <c r="EK112" s="128" t="s">
        <v>158</v>
      </c>
      <c r="EL112" s="128" t="s">
        <v>158</v>
      </c>
      <c r="EM112" s="127">
        <v>3.796166116644669E-2</v>
      </c>
      <c r="EN112" s="128">
        <v>3.0029311512265205E-2</v>
      </c>
      <c r="EO112" s="128">
        <v>3.6641221374045803E-2</v>
      </c>
      <c r="EP112" s="128">
        <v>3.1063939943049439E-2</v>
      </c>
      <c r="EQ112" s="128">
        <v>3.2188841201716736E-2</v>
      </c>
      <c r="ER112" s="128">
        <v>2.9880478087649404E-2</v>
      </c>
      <c r="ES112" s="128">
        <v>2.7803521779425393E-2</v>
      </c>
      <c r="ET112" s="128">
        <v>2.3790642347343377E-2</v>
      </c>
      <c r="EU112" s="128">
        <v>2.984110970996217E-2</v>
      </c>
      <c r="EV112" s="128">
        <v>3.4306177260519245E-2</v>
      </c>
      <c r="EW112" s="128">
        <v>4.4591892955529323E-2</v>
      </c>
      <c r="EX112" s="128">
        <v>5.3244917715392054E-2</v>
      </c>
      <c r="EY112" s="128">
        <v>6.8795497185741086E-2</v>
      </c>
      <c r="EZ112" s="128">
        <v>9.2830379746835431E-2</v>
      </c>
      <c r="FA112" s="128" t="s">
        <v>158</v>
      </c>
      <c r="FB112" s="128" t="s">
        <v>158</v>
      </c>
      <c r="FC112" s="128" t="s">
        <v>158</v>
      </c>
      <c r="FD112" s="128" t="s">
        <v>158</v>
      </c>
      <c r="FE112" s="128" t="s">
        <v>158</v>
      </c>
      <c r="FF112" s="128" t="s">
        <v>158</v>
      </c>
      <c r="FG112" s="128" t="s">
        <v>158</v>
      </c>
      <c r="FH112" s="128" t="s">
        <v>158</v>
      </c>
      <c r="FI112" s="128" t="s">
        <v>158</v>
      </c>
      <c r="FJ112" s="128" t="s">
        <v>158</v>
      </c>
      <c r="FK112" s="128" t="s">
        <v>158</v>
      </c>
      <c r="FL112" s="128" t="s">
        <v>158</v>
      </c>
      <c r="FM112" s="128" t="s">
        <v>158</v>
      </c>
      <c r="FN112" s="127">
        <v>4.5552208271235559E-2</v>
      </c>
      <c r="FO112" s="128">
        <v>3.59712219433087E-2</v>
      </c>
      <c r="FP112" s="128">
        <v>5.0568900126422248E-2</v>
      </c>
      <c r="FQ112" s="128">
        <v>3.6652412950519242E-2</v>
      </c>
      <c r="FR112" s="128">
        <v>3.7499999999999999E-2</v>
      </c>
      <c r="FS112" s="128">
        <v>3.2094142818935543E-2</v>
      </c>
      <c r="FT112" s="128">
        <v>3.2706459525756335E-2</v>
      </c>
      <c r="FU112" s="128">
        <v>2.7906976744186046E-2</v>
      </c>
      <c r="FV112" s="128">
        <v>3.2065040650406509E-2</v>
      </c>
      <c r="FW112" s="128">
        <v>4.0507399577167022E-2</v>
      </c>
      <c r="FX112" s="128">
        <v>5.3447169811320763E-2</v>
      </c>
      <c r="FY112" s="128">
        <v>6.3659722222222215E-2</v>
      </c>
      <c r="FZ112" s="128">
        <v>8.4488479262672805E-2</v>
      </c>
      <c r="GA112" s="128">
        <v>0.11340618556701031</v>
      </c>
      <c r="GB112" s="128" t="s">
        <v>158</v>
      </c>
      <c r="GC112" s="128" t="s">
        <v>158</v>
      </c>
      <c r="GD112" s="128" t="s">
        <v>158</v>
      </c>
      <c r="GE112" s="128" t="s">
        <v>158</v>
      </c>
      <c r="GF112" s="128" t="s">
        <v>158</v>
      </c>
      <c r="GG112" s="128" t="s">
        <v>158</v>
      </c>
      <c r="GH112" s="128" t="s">
        <v>158</v>
      </c>
      <c r="GI112" s="128" t="s">
        <v>158</v>
      </c>
      <c r="GJ112" s="128" t="s">
        <v>158</v>
      </c>
      <c r="GK112" s="128" t="s">
        <v>158</v>
      </c>
      <c r="GL112" s="128" t="s">
        <v>158</v>
      </c>
      <c r="GM112" s="128" t="s">
        <v>158</v>
      </c>
      <c r="GN112" s="128" t="s">
        <v>158</v>
      </c>
      <c r="GO112" s="109" t="s">
        <v>158</v>
      </c>
      <c r="GP112" s="129">
        <v>0.81</v>
      </c>
      <c r="GQ112" s="129">
        <v>0.36</v>
      </c>
      <c r="GR112" s="129">
        <v>1.03</v>
      </c>
      <c r="GS112" s="138">
        <v>0.59</v>
      </c>
      <c r="GT112" s="138">
        <v>0.63</v>
      </c>
      <c r="GU112" s="138">
        <v>1.44</v>
      </c>
      <c r="GV112" s="129">
        <v>1.52</v>
      </c>
      <c r="GW112" s="129">
        <v>1.72</v>
      </c>
      <c r="GX112" s="129">
        <v>1.47</v>
      </c>
      <c r="GY112" s="129">
        <v>1.59</v>
      </c>
      <c r="GZ112" s="129">
        <v>1.1399999999999999</v>
      </c>
      <c r="HA112" s="129">
        <v>0.99</v>
      </c>
      <c r="HB112" s="129">
        <v>1.1100000000000001</v>
      </c>
      <c r="HC112" s="129">
        <v>0.7</v>
      </c>
      <c r="HD112" s="129">
        <v>0.75</v>
      </c>
      <c r="HE112" s="129">
        <v>0.74</v>
      </c>
      <c r="HF112" s="231" t="s">
        <v>158</v>
      </c>
      <c r="HG112" s="231" t="s">
        <v>158</v>
      </c>
      <c r="HH112" s="231" t="s">
        <v>158</v>
      </c>
      <c r="HI112" s="231" t="s">
        <v>158</v>
      </c>
      <c r="HJ112" s="231" t="s">
        <v>158</v>
      </c>
      <c r="HK112" s="231" t="s">
        <v>158</v>
      </c>
      <c r="HL112" s="231" t="s">
        <v>158</v>
      </c>
      <c r="HM112" s="231" t="s">
        <v>158</v>
      </c>
      <c r="HN112" s="231" t="s">
        <v>158</v>
      </c>
      <c r="HO112" s="231" t="s">
        <v>158</v>
      </c>
      <c r="HP112" s="232" t="s">
        <v>158</v>
      </c>
      <c r="HQ112" s="131">
        <v>41.18518641975308</v>
      </c>
      <c r="HR112" s="131">
        <v>65.916666666666671</v>
      </c>
      <c r="HS112" s="131">
        <v>31.786407766990294</v>
      </c>
      <c r="HT112" s="131">
        <v>54.237288135593225</v>
      </c>
      <c r="HU112" s="131">
        <v>59.349206349206348</v>
      </c>
      <c r="HV112" s="131">
        <v>25.479166666666664</v>
      </c>
      <c r="HW112" s="131">
        <v>28.289473684210527</v>
      </c>
      <c r="HX112" s="131">
        <v>21.453488372093023</v>
      </c>
      <c r="HY112" s="131">
        <v>19.306122448979593</v>
      </c>
      <c r="HZ112" s="131">
        <v>13.333333333333332</v>
      </c>
      <c r="IA112" s="131">
        <v>15.157894736842108</v>
      </c>
      <c r="IB112" s="131">
        <v>13.15151515151515</v>
      </c>
      <c r="IC112" s="131">
        <v>8.7387387387387374</v>
      </c>
      <c r="ID112" s="131" t="s">
        <v>158</v>
      </c>
      <c r="IE112" s="131" t="s">
        <v>158</v>
      </c>
      <c r="IF112" s="131" t="s">
        <v>158</v>
      </c>
      <c r="IG112" s="131" t="s">
        <v>158</v>
      </c>
      <c r="IH112" s="131" t="s">
        <v>158</v>
      </c>
      <c r="II112" s="131" t="s">
        <v>158</v>
      </c>
      <c r="IJ112" s="131" t="s">
        <v>158</v>
      </c>
      <c r="IK112" s="131" t="s">
        <v>158</v>
      </c>
      <c r="IL112" s="131" t="s">
        <v>158</v>
      </c>
      <c r="IM112" s="131" t="s">
        <v>158</v>
      </c>
      <c r="IN112" s="131" t="s">
        <v>158</v>
      </c>
      <c r="IO112" s="131" t="s">
        <v>158</v>
      </c>
      <c r="IP112" s="131" t="s">
        <v>158</v>
      </c>
      <c r="IQ112" s="130" t="s">
        <v>158</v>
      </c>
      <c r="IR112" s="131">
        <v>49.33451374256061</v>
      </c>
      <c r="IS112" s="131">
        <v>90.972222222222229</v>
      </c>
      <c r="IT112" s="131">
        <v>37.504854368932037</v>
      </c>
      <c r="IU112" s="131">
        <v>63.186440677966104</v>
      </c>
      <c r="IV112" s="131">
        <v>63.74603174603174</v>
      </c>
      <c r="IW112" s="131">
        <v>29.972222222222221</v>
      </c>
      <c r="IX112" s="131">
        <v>33.184210526315788</v>
      </c>
      <c r="IY112" s="131">
        <v>23.052325581395348</v>
      </c>
      <c r="IZ112" s="131">
        <v>22.795918367346939</v>
      </c>
      <c r="JA112" s="131">
        <v>15.981132075471697</v>
      </c>
      <c r="JB112" s="131">
        <v>18.12280701754386</v>
      </c>
      <c r="JC112" s="131">
        <v>16.151515151515152</v>
      </c>
      <c r="JD112" s="131">
        <v>10.675675675675674</v>
      </c>
      <c r="JE112" s="131" t="s">
        <v>158</v>
      </c>
      <c r="JF112" s="131" t="s">
        <v>158</v>
      </c>
      <c r="JG112" s="131" t="s">
        <v>158</v>
      </c>
      <c r="JH112" s="131" t="s">
        <v>158</v>
      </c>
      <c r="JI112" s="131" t="s">
        <v>158</v>
      </c>
      <c r="JJ112" s="131" t="s">
        <v>158</v>
      </c>
      <c r="JK112" s="131" t="s">
        <v>158</v>
      </c>
      <c r="JL112" s="131" t="s">
        <v>158</v>
      </c>
      <c r="JM112" s="131" t="s">
        <v>158</v>
      </c>
      <c r="JN112" s="131" t="s">
        <v>158</v>
      </c>
      <c r="JO112" s="131" t="s">
        <v>158</v>
      </c>
      <c r="JP112" s="131" t="s">
        <v>158</v>
      </c>
      <c r="JQ112" s="131" t="s">
        <v>158</v>
      </c>
      <c r="JR112" s="130" t="s">
        <v>158</v>
      </c>
      <c r="JS112" s="131">
        <v>58.296297530864194</v>
      </c>
      <c r="JT112" s="131">
        <v>129</v>
      </c>
      <c r="JU112" s="131">
        <v>41.902912621359221</v>
      </c>
      <c r="JV112" s="131">
        <v>70.694915254237287</v>
      </c>
      <c r="JW112" s="131">
        <v>71.428571428571431</v>
      </c>
      <c r="JX112" s="131">
        <v>35.402777777777779</v>
      </c>
      <c r="JY112" s="131">
        <v>37.493421052631582</v>
      </c>
      <c r="JZ112" s="131">
        <v>27.848837209302324</v>
      </c>
      <c r="KA112" s="131">
        <v>27.551020408163264</v>
      </c>
      <c r="KB112" s="131">
        <v>18.981132075471695</v>
      </c>
      <c r="KC112" s="131">
        <v>20.157894736842106</v>
      </c>
      <c r="KD112" s="131">
        <v>19.484848484848484</v>
      </c>
      <c r="KE112" s="131">
        <v>12.468468468468467</v>
      </c>
      <c r="KF112" s="131" t="s">
        <v>158</v>
      </c>
      <c r="KG112" s="131" t="s">
        <v>158</v>
      </c>
      <c r="KH112" s="131" t="s">
        <v>158</v>
      </c>
      <c r="KI112" s="131" t="s">
        <v>158</v>
      </c>
      <c r="KJ112" s="131" t="s">
        <v>158</v>
      </c>
      <c r="KK112" s="131" t="s">
        <v>158</v>
      </c>
      <c r="KL112" s="131" t="s">
        <v>158</v>
      </c>
      <c r="KM112" s="131" t="s">
        <v>158</v>
      </c>
      <c r="KN112" s="131" t="s">
        <v>158</v>
      </c>
      <c r="KO112" s="131" t="s">
        <v>158</v>
      </c>
      <c r="KP112" s="131" t="s">
        <v>158</v>
      </c>
      <c r="KQ112" s="131" t="s">
        <v>158</v>
      </c>
      <c r="KR112" s="131" t="s">
        <v>158</v>
      </c>
      <c r="KS112" s="116" t="s">
        <v>158</v>
      </c>
      <c r="KT112" s="132">
        <v>21.114311782235045</v>
      </c>
      <c r="KU112" s="132">
        <v>17.90909090909091</v>
      </c>
      <c r="KV112" s="132">
        <v>22.90909090909091</v>
      </c>
      <c r="KW112" s="132">
        <v>21.818181818181817</v>
      </c>
      <c r="KX112" s="132">
        <v>19</v>
      </c>
      <c r="KY112" s="132">
        <v>19.875</v>
      </c>
      <c r="KZ112" s="132">
        <v>18.125</v>
      </c>
      <c r="LA112" s="132">
        <v>19.428571428571427</v>
      </c>
      <c r="LB112" s="132">
        <v>18.714285714285715</v>
      </c>
      <c r="LC112" s="132">
        <v>18</v>
      </c>
      <c r="LD112" s="132">
        <v>16.714285714285715</v>
      </c>
      <c r="LE112" s="132">
        <v>14.857142857142858</v>
      </c>
      <c r="LF112" s="132" t="s">
        <v>158</v>
      </c>
      <c r="LG112" s="132" t="s">
        <v>158</v>
      </c>
      <c r="LH112" s="132" t="s">
        <v>158</v>
      </c>
      <c r="LI112" s="132" t="s">
        <v>158</v>
      </c>
      <c r="LJ112" s="132" t="s">
        <v>158</v>
      </c>
      <c r="LK112" s="132" t="s">
        <v>158</v>
      </c>
      <c r="LL112" s="132" t="s">
        <v>158</v>
      </c>
      <c r="LM112" s="132" t="s">
        <v>158</v>
      </c>
      <c r="LN112" s="132" t="s">
        <v>158</v>
      </c>
      <c r="LO112" s="132" t="s">
        <v>158</v>
      </c>
      <c r="LP112" s="132" t="s">
        <v>158</v>
      </c>
      <c r="LQ112" s="132" t="s">
        <v>158</v>
      </c>
      <c r="LR112" s="132" t="s">
        <v>158</v>
      </c>
      <c r="LS112" s="132" t="s">
        <v>158</v>
      </c>
      <c r="LT112" s="130" t="s">
        <v>158</v>
      </c>
      <c r="LU112" s="131">
        <v>1.5799710331107315</v>
      </c>
      <c r="LV112" s="131">
        <v>1.3250253807106598</v>
      </c>
      <c r="LW112" s="131">
        <v>1.4291269841269842</v>
      </c>
      <c r="LX112" s="131">
        <v>1.4666666666666668</v>
      </c>
      <c r="LY112" s="131">
        <v>1.9678947368421054</v>
      </c>
      <c r="LZ112" s="131">
        <v>1.8460377358490565</v>
      </c>
      <c r="MA112" s="131">
        <v>2.3724137931034481</v>
      </c>
      <c r="MB112" s="131">
        <v>1.8992647058823531</v>
      </c>
      <c r="MC112" s="131">
        <v>1.5164885496183205</v>
      </c>
      <c r="MD112" s="131">
        <v>1.1777777777777778</v>
      </c>
      <c r="ME112" s="131">
        <v>1.0338461538461539</v>
      </c>
      <c r="MF112" s="131">
        <v>0.87634615384615377</v>
      </c>
      <c r="MG112" s="131" t="s">
        <v>158</v>
      </c>
      <c r="MH112" s="131" t="s">
        <v>158</v>
      </c>
      <c r="MI112" s="131" t="s">
        <v>158</v>
      </c>
      <c r="MJ112" s="131" t="s">
        <v>158</v>
      </c>
      <c r="MK112" s="131" t="s">
        <v>158</v>
      </c>
      <c r="ML112" s="131" t="s">
        <v>158</v>
      </c>
      <c r="MM112" s="131" t="s">
        <v>158</v>
      </c>
      <c r="MN112" s="131" t="s">
        <v>158</v>
      </c>
      <c r="MO112" s="131" t="s">
        <v>158</v>
      </c>
      <c r="MP112" s="131" t="s">
        <v>158</v>
      </c>
      <c r="MQ112" s="131" t="s">
        <v>158</v>
      </c>
      <c r="MR112" s="131" t="s">
        <v>158</v>
      </c>
      <c r="MS112" s="131" t="s">
        <v>158</v>
      </c>
      <c r="MT112" s="131" t="s">
        <v>158</v>
      </c>
      <c r="MU112" s="130" t="s">
        <v>158</v>
      </c>
      <c r="MV112" s="131">
        <v>1.8926004571503987</v>
      </c>
      <c r="MW112" s="131">
        <v>1.8286802030456852</v>
      </c>
      <c r="MX112" s="131">
        <v>1.6862301587301587</v>
      </c>
      <c r="MY112" s="131">
        <v>1.7086666666666668</v>
      </c>
      <c r="MZ112" s="131">
        <v>2.1136842105263156</v>
      </c>
      <c r="NA112" s="131">
        <v>2.171572327044025</v>
      </c>
      <c r="NB112" s="131">
        <v>2.782896551724138</v>
      </c>
      <c r="NC112" s="131">
        <v>2.040808823529412</v>
      </c>
      <c r="ND112" s="131">
        <v>1.7906106870229006</v>
      </c>
      <c r="NE112" s="131">
        <v>1.4116666666666666</v>
      </c>
      <c r="NF112" s="131">
        <v>1.2360683760683759</v>
      </c>
      <c r="NG112" s="131">
        <v>1.0762499999999999</v>
      </c>
      <c r="NH112" s="131" t="s">
        <v>158</v>
      </c>
      <c r="NI112" s="131" t="s">
        <v>158</v>
      </c>
      <c r="NJ112" s="131" t="s">
        <v>158</v>
      </c>
      <c r="NK112" s="131" t="s">
        <v>158</v>
      </c>
      <c r="NL112" s="131" t="s">
        <v>158</v>
      </c>
      <c r="NM112" s="131" t="s">
        <v>158</v>
      </c>
      <c r="NN112" s="131" t="s">
        <v>158</v>
      </c>
      <c r="NO112" s="131" t="s">
        <v>158</v>
      </c>
      <c r="NP112" s="131" t="s">
        <v>158</v>
      </c>
      <c r="NQ112" s="131" t="s">
        <v>158</v>
      </c>
      <c r="NR112" s="131" t="s">
        <v>158</v>
      </c>
      <c r="NS112" s="131" t="s">
        <v>158</v>
      </c>
      <c r="NT112" s="131" t="s">
        <v>158</v>
      </c>
      <c r="NU112" s="131" t="s">
        <v>158</v>
      </c>
      <c r="NV112" s="130" t="s">
        <v>158</v>
      </c>
      <c r="NW112" s="131">
        <v>2.2363978275498191</v>
      </c>
      <c r="NX112" s="131">
        <v>2.5930964467005073</v>
      </c>
      <c r="NY112" s="131">
        <v>1.8839682539682538</v>
      </c>
      <c r="NZ112" s="131">
        <v>1.9117083333333336</v>
      </c>
      <c r="OA112" s="131">
        <v>2.3684210526315788</v>
      </c>
      <c r="OB112" s="131">
        <v>2.5650314465408806</v>
      </c>
      <c r="OC112" s="131">
        <v>3.1442758620689655</v>
      </c>
      <c r="OD112" s="131">
        <v>2.4654411764705881</v>
      </c>
      <c r="OE112" s="131">
        <v>2.16412213740458</v>
      </c>
      <c r="OF112" s="131">
        <v>1.6766666666666667</v>
      </c>
      <c r="OG112" s="131">
        <v>1.3748717948717948</v>
      </c>
      <c r="OH112" s="131">
        <v>1.2983653846153844</v>
      </c>
      <c r="OI112" s="131" t="s">
        <v>158</v>
      </c>
      <c r="OJ112" s="131" t="s">
        <v>158</v>
      </c>
      <c r="OK112" s="131" t="s">
        <v>158</v>
      </c>
      <c r="OL112" s="131" t="s">
        <v>158</v>
      </c>
      <c r="OM112" s="131" t="s">
        <v>158</v>
      </c>
      <c r="ON112" s="131" t="s">
        <v>158</v>
      </c>
      <c r="OO112" s="131" t="s">
        <v>158</v>
      </c>
      <c r="OP112" s="131" t="s">
        <v>158</v>
      </c>
      <c r="OQ112" s="131" t="s">
        <v>158</v>
      </c>
      <c r="OR112" s="131" t="s">
        <v>158</v>
      </c>
      <c r="OS112" s="131" t="s">
        <v>158</v>
      </c>
      <c r="OT112" s="131" t="s">
        <v>158</v>
      </c>
      <c r="OU112" s="131" t="s">
        <v>158</v>
      </c>
      <c r="OV112" s="131" t="s">
        <v>158</v>
      </c>
      <c r="OW112" s="378" t="s">
        <v>158</v>
      </c>
      <c r="OX112" s="132">
        <v>3.0046550236559435</v>
      </c>
      <c r="OY112" s="132">
        <v>3.8181818181818183</v>
      </c>
      <c r="OZ112" s="132">
        <v>4</v>
      </c>
      <c r="PA112" s="132">
        <v>1.6363636363636365</v>
      </c>
      <c r="PB112" s="132">
        <v>2.1111111111111112</v>
      </c>
      <c r="PC112" s="132">
        <v>3.125</v>
      </c>
      <c r="PD112" s="132">
        <v>2.25</v>
      </c>
      <c r="PE112" s="132">
        <v>3.4285714285714284</v>
      </c>
      <c r="PF112" s="132">
        <v>2.7142857142857144</v>
      </c>
      <c r="PG112" s="132">
        <v>3</v>
      </c>
      <c r="PH112" s="132">
        <v>2.7142857142857144</v>
      </c>
      <c r="PI112" s="132">
        <v>2.4285714285714284</v>
      </c>
      <c r="PJ112" s="132" t="s">
        <v>158</v>
      </c>
      <c r="PK112" s="132" t="s">
        <v>158</v>
      </c>
      <c r="PL112" s="132" t="s">
        <v>158</v>
      </c>
      <c r="PM112" s="132" t="s">
        <v>158</v>
      </c>
      <c r="PN112" s="132" t="s">
        <v>158</v>
      </c>
      <c r="PO112" s="132" t="s">
        <v>158</v>
      </c>
      <c r="PP112" s="132" t="s">
        <v>158</v>
      </c>
      <c r="PQ112" s="132" t="s">
        <v>158</v>
      </c>
      <c r="PR112" s="132" t="s">
        <v>158</v>
      </c>
      <c r="PS112" s="132" t="s">
        <v>158</v>
      </c>
      <c r="PT112" s="132" t="s">
        <v>158</v>
      </c>
      <c r="PU112" s="132" t="s">
        <v>158</v>
      </c>
      <c r="PV112" s="132" t="s">
        <v>158</v>
      </c>
      <c r="PW112" s="132" t="s">
        <v>158</v>
      </c>
      <c r="PX112" s="130" t="s">
        <v>158</v>
      </c>
      <c r="PY112" s="131">
        <v>11.102772443875732</v>
      </c>
      <c r="PZ112" s="131">
        <v>6.2149999999999999</v>
      </c>
      <c r="QA112" s="131">
        <v>8.1850000000000005</v>
      </c>
      <c r="QB112" s="131">
        <v>19.555555555555554</v>
      </c>
      <c r="QC112" s="131">
        <v>17.711052631578948</v>
      </c>
      <c r="QD112" s="131">
        <v>11.7408</v>
      </c>
      <c r="QE112" s="131">
        <v>19.111111111111111</v>
      </c>
      <c r="QF112" s="131">
        <v>10.762500000000001</v>
      </c>
      <c r="QG112" s="131">
        <v>10.455789473684209</v>
      </c>
      <c r="QH112" s="131">
        <v>7.0666666666666664</v>
      </c>
      <c r="QI112" s="131">
        <v>6.3663157894736839</v>
      </c>
      <c r="QJ112" s="131">
        <v>5.3611764705882354</v>
      </c>
      <c r="QK112" s="131" t="s">
        <v>158</v>
      </c>
      <c r="QL112" s="131" t="s">
        <v>158</v>
      </c>
      <c r="QM112" s="131" t="s">
        <v>158</v>
      </c>
      <c r="QN112" s="131" t="s">
        <v>158</v>
      </c>
      <c r="QO112" s="131" t="s">
        <v>158</v>
      </c>
      <c r="QP112" s="131" t="s">
        <v>158</v>
      </c>
      <c r="QQ112" s="131" t="s">
        <v>158</v>
      </c>
      <c r="QR112" s="131" t="s">
        <v>158</v>
      </c>
      <c r="QS112" s="131" t="s">
        <v>158</v>
      </c>
      <c r="QT112" s="131" t="s">
        <v>158</v>
      </c>
      <c r="QU112" s="131" t="s">
        <v>158</v>
      </c>
      <c r="QV112" s="131" t="s">
        <v>158</v>
      </c>
      <c r="QW112" s="131" t="s">
        <v>158</v>
      </c>
      <c r="QX112" s="131" t="s">
        <v>158</v>
      </c>
      <c r="QY112" s="130" t="s">
        <v>158</v>
      </c>
      <c r="QZ112" s="131">
        <v>13.299681932487282</v>
      </c>
      <c r="RA112" s="131">
        <v>8.5773809523809526</v>
      </c>
      <c r="RB112" s="131">
        <v>9.6575000000000006</v>
      </c>
      <c r="RC112" s="131">
        <v>22.78222222222222</v>
      </c>
      <c r="RD112" s="131">
        <v>19.02315789473684</v>
      </c>
      <c r="RE112" s="131">
        <v>13.811199999999999</v>
      </c>
      <c r="RF112" s="131">
        <v>22.417777777777776</v>
      </c>
      <c r="RG112" s="131">
        <v>11.564583333333333</v>
      </c>
      <c r="RH112" s="131">
        <v>12.34578947368421</v>
      </c>
      <c r="RI112" s="131">
        <v>8.4700000000000006</v>
      </c>
      <c r="RJ112" s="131">
        <v>7.6115789473684208</v>
      </c>
      <c r="RK112" s="131">
        <v>6.5841176470588243</v>
      </c>
      <c r="RL112" s="131" t="s">
        <v>158</v>
      </c>
      <c r="RM112" s="131" t="s">
        <v>158</v>
      </c>
      <c r="RN112" s="131" t="s">
        <v>158</v>
      </c>
      <c r="RO112" s="131" t="s">
        <v>158</v>
      </c>
      <c r="RP112" s="131" t="s">
        <v>158</v>
      </c>
      <c r="RQ112" s="131" t="s">
        <v>158</v>
      </c>
      <c r="RR112" s="131" t="s">
        <v>158</v>
      </c>
      <c r="RS112" s="131" t="s">
        <v>158</v>
      </c>
      <c r="RT112" s="131" t="s">
        <v>158</v>
      </c>
      <c r="RU112" s="131" t="s">
        <v>158</v>
      </c>
      <c r="RV112" s="131" t="s">
        <v>158</v>
      </c>
      <c r="RW112" s="131" t="s">
        <v>158</v>
      </c>
      <c r="RX112" s="131" t="s">
        <v>158</v>
      </c>
      <c r="RY112" s="131" t="s">
        <v>158</v>
      </c>
      <c r="RZ112" s="130" t="s">
        <v>158</v>
      </c>
      <c r="SA112" s="131">
        <v>15.715614813758087</v>
      </c>
      <c r="SB112" s="131">
        <v>12.162857142857142</v>
      </c>
      <c r="SC112" s="131">
        <v>10.79</v>
      </c>
      <c r="SD112" s="131">
        <v>25.489444444444445</v>
      </c>
      <c r="SE112" s="131">
        <v>21.315789473684209</v>
      </c>
      <c r="SF112" s="131">
        <v>16.313599999999997</v>
      </c>
      <c r="SG112" s="131">
        <v>25.328888888888891</v>
      </c>
      <c r="SH112" s="131">
        <v>13.970833333333333</v>
      </c>
      <c r="SI112" s="131">
        <v>14.921052631578947</v>
      </c>
      <c r="SJ112" s="131">
        <v>10.06</v>
      </c>
      <c r="SK112" s="131">
        <v>8.4663157894736845</v>
      </c>
      <c r="SL112" s="131">
        <v>7.9429411764705886</v>
      </c>
      <c r="SM112" s="131" t="s">
        <v>158</v>
      </c>
      <c r="SN112" s="131" t="s">
        <v>158</v>
      </c>
      <c r="SO112" s="131" t="s">
        <v>158</v>
      </c>
      <c r="SP112" s="131" t="s">
        <v>158</v>
      </c>
      <c r="SQ112" s="131" t="s">
        <v>158</v>
      </c>
      <c r="SR112" s="131" t="s">
        <v>158</v>
      </c>
      <c r="SS112" s="131" t="s">
        <v>158</v>
      </c>
      <c r="ST112" s="131" t="s">
        <v>158</v>
      </c>
      <c r="SU112" s="131" t="s">
        <v>158</v>
      </c>
      <c r="SV112" s="131" t="s">
        <v>158</v>
      </c>
      <c r="SW112" s="131" t="s">
        <v>158</v>
      </c>
      <c r="SX112" s="131" t="s">
        <v>158</v>
      </c>
      <c r="SY112" s="131" t="s">
        <v>158</v>
      </c>
      <c r="SZ112" s="131" t="s">
        <v>158</v>
      </c>
      <c r="TA112" s="378" t="s">
        <v>158</v>
      </c>
      <c r="TB112" s="132">
        <v>2.0156404194771778</v>
      </c>
      <c r="TC112" s="132">
        <v>3.4545454545454546</v>
      </c>
      <c r="TD112" s="132">
        <v>2.7272727272727271</v>
      </c>
      <c r="TE112" s="132">
        <v>-1.7272727272727273</v>
      </c>
      <c r="TF112" s="132">
        <v>-2.8888888888888888</v>
      </c>
      <c r="TG112" s="132">
        <v>-1.75</v>
      </c>
      <c r="TH112" s="132">
        <v>-0.875</v>
      </c>
      <c r="TI112" s="132">
        <v>1.1428571428571428</v>
      </c>
      <c r="TJ112" s="132">
        <v>-0.8571428571428571</v>
      </c>
      <c r="TK112" s="132">
        <v>1.1428571428571428</v>
      </c>
      <c r="TL112" s="132">
        <v>2.2857142857142856</v>
      </c>
      <c r="TM112" s="132">
        <v>2.1428571428571428</v>
      </c>
      <c r="TN112" s="132" t="s">
        <v>158</v>
      </c>
      <c r="TO112" s="132" t="s">
        <v>158</v>
      </c>
      <c r="TP112" s="132" t="s">
        <v>158</v>
      </c>
      <c r="TQ112" s="132" t="s">
        <v>158</v>
      </c>
      <c r="TR112" s="132" t="s">
        <v>158</v>
      </c>
      <c r="TS112" s="132" t="s">
        <v>158</v>
      </c>
      <c r="TT112" s="132" t="s">
        <v>158</v>
      </c>
      <c r="TU112" s="132" t="s">
        <v>158</v>
      </c>
      <c r="TV112" s="132" t="s">
        <v>158</v>
      </c>
      <c r="TW112" s="132" t="s">
        <v>158</v>
      </c>
      <c r="TX112" s="132" t="s">
        <v>158</v>
      </c>
      <c r="TY112" s="132" t="s">
        <v>158</v>
      </c>
      <c r="TZ112" s="132" t="s">
        <v>158</v>
      </c>
      <c r="UA112" s="132" t="s">
        <v>158</v>
      </c>
      <c r="UB112" s="235" t="s">
        <v>158</v>
      </c>
      <c r="UC112" s="236">
        <v>17.510000000000002</v>
      </c>
      <c r="UD112" s="236">
        <v>17.760000000000002</v>
      </c>
      <c r="UE112" s="236">
        <v>18.29</v>
      </c>
      <c r="UF112" s="236">
        <v>18.78</v>
      </c>
      <c r="UG112" s="236">
        <v>16.41</v>
      </c>
      <c r="UH112" s="236">
        <v>14.52</v>
      </c>
      <c r="UI112" s="236">
        <v>14.18</v>
      </c>
      <c r="UJ112" s="236">
        <v>9.39</v>
      </c>
      <c r="UK112" s="236">
        <v>9.98</v>
      </c>
      <c r="UL112" s="236">
        <v>9.64</v>
      </c>
      <c r="UM112" s="236">
        <v>8.98</v>
      </c>
      <c r="UN112" s="236">
        <v>9.09</v>
      </c>
      <c r="UO112" s="231" t="s">
        <v>5</v>
      </c>
      <c r="UP112" s="231" t="s">
        <v>5</v>
      </c>
      <c r="UQ112" s="231" t="s">
        <v>5</v>
      </c>
      <c r="UR112" s="231" t="s">
        <v>5</v>
      </c>
      <c r="US112" s="231" t="s">
        <v>5</v>
      </c>
      <c r="UT112" s="231" t="s">
        <v>5</v>
      </c>
      <c r="UU112" s="231" t="s">
        <v>5</v>
      </c>
      <c r="UV112" s="231" t="s">
        <v>5</v>
      </c>
      <c r="UW112" s="231" t="s">
        <v>5</v>
      </c>
      <c r="UX112" s="231" t="s">
        <v>5</v>
      </c>
      <c r="UY112" s="231" t="s">
        <v>5</v>
      </c>
      <c r="UZ112" s="231" t="s">
        <v>5</v>
      </c>
      <c r="VA112" s="231" t="s">
        <v>5</v>
      </c>
      <c r="VB112" s="231" t="s">
        <v>5</v>
      </c>
      <c r="VC112" s="130" t="s">
        <v>158</v>
      </c>
      <c r="VD112" s="131">
        <v>1.9051970873786404</v>
      </c>
      <c r="VE112" s="131">
        <v>1.3361486486486485</v>
      </c>
      <c r="VF112" s="131">
        <v>1.7900492072170586</v>
      </c>
      <c r="VG112" s="131">
        <v>1.7039403620873268</v>
      </c>
      <c r="VH112" s="131">
        <v>2.2784887263863496</v>
      </c>
      <c r="VI112" s="131">
        <v>2.5268595041322315</v>
      </c>
      <c r="VJ112" s="131">
        <v>3.0324400564174896</v>
      </c>
      <c r="VK112" s="131">
        <v>3.9297124600638975</v>
      </c>
      <c r="VL112" s="131">
        <v>2.8436873747494986</v>
      </c>
      <c r="VM112" s="131">
        <v>2.1991701244813275</v>
      </c>
      <c r="VN112" s="131">
        <v>1.9242761692650334</v>
      </c>
      <c r="VO112" s="131">
        <v>1.4323432343234324</v>
      </c>
      <c r="VP112" s="131" t="s">
        <v>158</v>
      </c>
      <c r="VQ112" s="131" t="s">
        <v>158</v>
      </c>
      <c r="VR112" s="131" t="s">
        <v>158</v>
      </c>
      <c r="VS112" s="131" t="s">
        <v>158</v>
      </c>
      <c r="VT112" s="131" t="s">
        <v>158</v>
      </c>
      <c r="VU112" s="131" t="s">
        <v>158</v>
      </c>
      <c r="VV112" s="131" t="s">
        <v>158</v>
      </c>
      <c r="VW112" s="131" t="s">
        <v>158</v>
      </c>
      <c r="VX112" s="131" t="s">
        <v>158</v>
      </c>
      <c r="VY112" s="131" t="s">
        <v>158</v>
      </c>
      <c r="VZ112" s="131" t="s">
        <v>158</v>
      </c>
      <c r="WA112" s="131" t="s">
        <v>158</v>
      </c>
      <c r="WB112" s="131" t="s">
        <v>158</v>
      </c>
      <c r="WC112" s="131" t="s">
        <v>158</v>
      </c>
      <c r="WD112" s="130" t="s">
        <v>158</v>
      </c>
      <c r="WE112" s="131">
        <v>2.2821791051669957</v>
      </c>
      <c r="WF112" s="131">
        <v>1.8440315315315314</v>
      </c>
      <c r="WG112" s="131">
        <v>2.1120831055221436</v>
      </c>
      <c r="WH112" s="131">
        <v>1.9850905218317358</v>
      </c>
      <c r="WI112" s="131">
        <v>2.4472882388787323</v>
      </c>
      <c r="WJ112" s="131">
        <v>2.9724517906336088</v>
      </c>
      <c r="WK112" s="131">
        <v>3.557122708039492</v>
      </c>
      <c r="WL112" s="131">
        <v>4.2225772097976568</v>
      </c>
      <c r="WM112" s="131">
        <v>3.357715430861723</v>
      </c>
      <c r="WN112" s="131">
        <v>2.6358921161825726</v>
      </c>
      <c r="WO112" s="131">
        <v>2.3006681514476615</v>
      </c>
      <c r="WP112" s="131">
        <v>1.7590759075907592</v>
      </c>
      <c r="WQ112" s="131" t="s">
        <v>158</v>
      </c>
      <c r="WR112" s="131" t="s">
        <v>158</v>
      </c>
      <c r="WS112" s="131" t="s">
        <v>158</v>
      </c>
      <c r="WT112" s="131" t="s">
        <v>158</v>
      </c>
      <c r="WU112" s="131" t="s">
        <v>158</v>
      </c>
      <c r="WV112" s="131" t="s">
        <v>158</v>
      </c>
      <c r="WW112" s="131" t="s">
        <v>158</v>
      </c>
      <c r="WX112" s="131" t="s">
        <v>158</v>
      </c>
      <c r="WY112" s="131" t="s">
        <v>158</v>
      </c>
      <c r="WZ112" s="131" t="s">
        <v>158</v>
      </c>
      <c r="XA112" s="131" t="s">
        <v>158</v>
      </c>
      <c r="XB112" s="131" t="s">
        <v>158</v>
      </c>
      <c r="XC112" s="131" t="s">
        <v>158</v>
      </c>
      <c r="XD112" s="131" t="s">
        <v>158</v>
      </c>
      <c r="XE112" s="130" t="s">
        <v>158</v>
      </c>
      <c r="XF112" s="131">
        <v>2.6967447744146202</v>
      </c>
      <c r="XG112" s="131">
        <v>2.6148648648648645</v>
      </c>
      <c r="XH112" s="131">
        <v>2.3597594313832695</v>
      </c>
      <c r="XI112" s="131">
        <v>2.2209797657082002</v>
      </c>
      <c r="XJ112" s="131">
        <v>2.7422303473491771</v>
      </c>
      <c r="XK112" s="131">
        <v>3.5110192837465561</v>
      </c>
      <c r="XL112" s="131">
        <v>4.0190409026798308</v>
      </c>
      <c r="XM112" s="131">
        <v>5.1011714589989348</v>
      </c>
      <c r="XN112" s="131">
        <v>4.05811623246493</v>
      </c>
      <c r="XO112" s="131">
        <v>3.1307053941908713</v>
      </c>
      <c r="XP112" s="131">
        <v>2.5590200445434297</v>
      </c>
      <c r="XQ112" s="131">
        <v>2.1221122112211219</v>
      </c>
      <c r="XR112" s="131" t="s">
        <v>158</v>
      </c>
      <c r="XS112" s="131" t="s">
        <v>158</v>
      </c>
      <c r="XT112" s="131" t="s">
        <v>158</v>
      </c>
      <c r="XU112" s="131" t="s">
        <v>158</v>
      </c>
      <c r="XV112" s="131" t="s">
        <v>158</v>
      </c>
      <c r="XW112" s="131" t="s">
        <v>158</v>
      </c>
      <c r="XX112" s="131" t="s">
        <v>158</v>
      </c>
      <c r="XY112" s="131" t="s">
        <v>158</v>
      </c>
      <c r="XZ112" s="131" t="s">
        <v>158</v>
      </c>
      <c r="YA112" s="131" t="s">
        <v>158</v>
      </c>
      <c r="YB112" s="131" t="s">
        <v>158</v>
      </c>
      <c r="YC112" s="131" t="s">
        <v>158</v>
      </c>
      <c r="YD112" s="131" t="s">
        <v>158</v>
      </c>
      <c r="YE112" s="131" t="s">
        <v>158</v>
      </c>
      <c r="YF112" s="235" t="s">
        <v>158</v>
      </c>
      <c r="YG112" s="8">
        <v>10.608539</v>
      </c>
      <c r="YH112" s="8">
        <v>11</v>
      </c>
      <c r="YI112" s="8">
        <v>11</v>
      </c>
      <c r="YJ112" s="8">
        <v>11</v>
      </c>
      <c r="YK112" s="8">
        <v>9</v>
      </c>
      <c r="YL112" s="8">
        <v>8</v>
      </c>
      <c r="YM112" s="8">
        <v>8</v>
      </c>
      <c r="YN112" s="8">
        <v>7</v>
      </c>
      <c r="YO112" s="8">
        <v>7</v>
      </c>
      <c r="YP112" s="8">
        <v>7</v>
      </c>
      <c r="YQ112" s="8">
        <v>7</v>
      </c>
      <c r="YR112" s="8">
        <v>7</v>
      </c>
      <c r="YS112" s="231" t="s">
        <v>5</v>
      </c>
      <c r="YT112" s="231" t="s">
        <v>5</v>
      </c>
      <c r="YU112" s="231" t="s">
        <v>5</v>
      </c>
      <c r="YV112" s="231" t="s">
        <v>5</v>
      </c>
      <c r="YW112" s="231" t="s">
        <v>5</v>
      </c>
      <c r="YX112" s="231" t="s">
        <v>5</v>
      </c>
      <c r="YY112" s="231" t="s">
        <v>5</v>
      </c>
      <c r="YZ112" s="231" t="s">
        <v>5</v>
      </c>
      <c r="ZA112" s="231" t="s">
        <v>5</v>
      </c>
      <c r="ZB112" s="231" t="s">
        <v>5</v>
      </c>
      <c r="ZC112" s="231" t="s">
        <v>5</v>
      </c>
      <c r="ZD112" s="231" t="s">
        <v>5</v>
      </c>
      <c r="ZE112" s="231" t="s">
        <v>5</v>
      </c>
      <c r="ZF112" s="231" t="s">
        <v>5</v>
      </c>
      <c r="ZG112" s="235" t="s">
        <v>158</v>
      </c>
      <c r="ZH112" s="133">
        <v>4.6199999999999998E-2</v>
      </c>
      <c r="ZI112" s="133">
        <v>1.9599999999999999E-2</v>
      </c>
      <c r="ZJ112" s="133">
        <v>5.5300000000000002E-2</v>
      </c>
      <c r="ZK112" s="133">
        <v>3.0800000000000001E-2</v>
      </c>
      <c r="ZL112" s="133">
        <v>3.5900000000000001E-2</v>
      </c>
      <c r="ZM112" s="133">
        <v>0.1003</v>
      </c>
      <c r="ZN112" s="133">
        <v>0.1084</v>
      </c>
      <c r="ZO112" s="133">
        <v>0.1351</v>
      </c>
      <c r="ZP112" s="133">
        <v>0.1489</v>
      </c>
      <c r="ZQ112" s="133">
        <v>0.17069999999999999</v>
      </c>
      <c r="ZR112" s="133">
        <v>0.12520000000000001</v>
      </c>
      <c r="ZS112" s="133">
        <v>0.12210000000000001</v>
      </c>
      <c r="ZT112" s="379" t="s">
        <v>158</v>
      </c>
      <c r="ZU112" s="133">
        <v>3.8600000000000002E-2</v>
      </c>
      <c r="ZV112" s="133">
        <v>2.2200000000000001E-2</v>
      </c>
      <c r="ZW112" s="133">
        <v>5.2000000000000005E-2</v>
      </c>
      <c r="ZX112" s="133">
        <v>3.3099999999999997E-2</v>
      </c>
      <c r="ZY112" s="133">
        <v>3.0800000000000001E-2</v>
      </c>
      <c r="ZZ112" s="133">
        <v>9.1400000000000009E-2</v>
      </c>
      <c r="AAA112" s="133">
        <v>0.1066</v>
      </c>
      <c r="AAB112" s="133">
        <v>0.13980000000000001</v>
      </c>
      <c r="AAC112" s="133">
        <v>0.12939999999999999</v>
      </c>
      <c r="AAD112" s="133">
        <v>0.15679999999999999</v>
      </c>
      <c r="AAE112" s="133">
        <v>0.1143</v>
      </c>
      <c r="AAF112" s="133">
        <v>0.1176</v>
      </c>
      <c r="AAG112" s="235" t="s">
        <v>158</v>
      </c>
      <c r="AAH112" s="8">
        <v>223.99199999999999</v>
      </c>
      <c r="AAI112" s="8">
        <v>197</v>
      </c>
      <c r="AAJ112" s="8">
        <v>252</v>
      </c>
      <c r="AAK112" s="8">
        <v>240</v>
      </c>
      <c r="AAL112" s="8">
        <v>171</v>
      </c>
      <c r="AAM112" s="8">
        <v>159</v>
      </c>
      <c r="AAN112" s="8">
        <v>145</v>
      </c>
      <c r="AAO112" s="8">
        <v>136</v>
      </c>
      <c r="AAP112" s="8">
        <v>131</v>
      </c>
      <c r="AAQ112" s="8">
        <v>126</v>
      </c>
      <c r="AAR112" s="8">
        <v>117</v>
      </c>
      <c r="AAS112" s="8">
        <v>104</v>
      </c>
      <c r="AAT112" s="231" t="s">
        <v>5</v>
      </c>
      <c r="AAU112" s="231" t="s">
        <v>5</v>
      </c>
      <c r="AAV112" s="231" t="s">
        <v>5</v>
      </c>
      <c r="AAW112" s="231" t="s">
        <v>5</v>
      </c>
      <c r="AAX112" s="231" t="s">
        <v>5</v>
      </c>
      <c r="AAY112" s="231" t="s">
        <v>5</v>
      </c>
      <c r="AAZ112" s="231" t="s">
        <v>5</v>
      </c>
      <c r="ABA112" s="231" t="s">
        <v>5</v>
      </c>
      <c r="ABB112" s="231" t="s">
        <v>5</v>
      </c>
      <c r="ABC112" s="231" t="s">
        <v>5</v>
      </c>
      <c r="ABD112" s="231" t="s">
        <v>5</v>
      </c>
      <c r="ABE112" s="231" t="s">
        <v>5</v>
      </c>
      <c r="ABF112" s="231" t="s">
        <v>5</v>
      </c>
      <c r="ABG112" s="231" t="s">
        <v>5</v>
      </c>
      <c r="ABH112" s="235" t="s">
        <v>158</v>
      </c>
      <c r="ABI112" s="8">
        <v>31.875</v>
      </c>
      <c r="ABJ112" s="8">
        <v>42</v>
      </c>
      <c r="ABK112" s="8">
        <v>44</v>
      </c>
      <c r="ABL112" s="8">
        <v>18</v>
      </c>
      <c r="ABM112" s="8">
        <v>19</v>
      </c>
      <c r="ABN112" s="8">
        <v>25</v>
      </c>
      <c r="ABO112" s="8">
        <v>18</v>
      </c>
      <c r="ABP112" s="8">
        <v>24</v>
      </c>
      <c r="ABQ112" s="8">
        <v>19</v>
      </c>
      <c r="ABR112" s="8">
        <v>21</v>
      </c>
      <c r="ABS112" s="8">
        <v>19</v>
      </c>
      <c r="ABT112" s="8">
        <v>17</v>
      </c>
      <c r="ABU112" s="231" t="s">
        <v>5</v>
      </c>
      <c r="ABV112" s="231" t="s">
        <v>5</v>
      </c>
      <c r="ABW112" s="231" t="s">
        <v>5</v>
      </c>
      <c r="ABX112" s="231" t="s">
        <v>5</v>
      </c>
      <c r="ABY112" s="231" t="s">
        <v>5</v>
      </c>
      <c r="ABZ112" s="231" t="s">
        <v>5</v>
      </c>
      <c r="ACA112" s="231" t="s">
        <v>5</v>
      </c>
      <c r="ACB112" s="231" t="s">
        <v>5</v>
      </c>
      <c r="ACC112" s="231" t="s">
        <v>5</v>
      </c>
      <c r="ACD112" s="231" t="s">
        <v>5</v>
      </c>
      <c r="ACE112" s="231" t="s">
        <v>5</v>
      </c>
      <c r="ACF112" s="231" t="s">
        <v>5</v>
      </c>
      <c r="ACG112" s="231" t="s">
        <v>5</v>
      </c>
      <c r="ACH112" s="231" t="s">
        <v>5</v>
      </c>
      <c r="ACI112" s="235" t="s">
        <v>158</v>
      </c>
      <c r="ACJ112" s="8">
        <v>21.382999999999999</v>
      </c>
      <c r="ACK112" s="8">
        <v>38</v>
      </c>
      <c r="ACL112" s="8">
        <v>30</v>
      </c>
      <c r="ACM112" s="8">
        <v>-19</v>
      </c>
      <c r="ACN112" s="8">
        <v>-26</v>
      </c>
      <c r="ACO112" s="8">
        <v>-14</v>
      </c>
      <c r="ACP112" s="8">
        <v>-7</v>
      </c>
      <c r="ACQ112" s="8">
        <v>8</v>
      </c>
      <c r="ACR112" s="8">
        <v>-6</v>
      </c>
      <c r="ACS112" s="8">
        <v>8</v>
      </c>
      <c r="ACT112" s="8">
        <v>16</v>
      </c>
      <c r="ACU112" s="8">
        <v>15</v>
      </c>
      <c r="ACV112" s="237" t="s">
        <v>5</v>
      </c>
      <c r="ACW112" s="237" t="s">
        <v>5</v>
      </c>
      <c r="ACX112" s="237" t="s">
        <v>5</v>
      </c>
      <c r="ACY112" s="237" t="s">
        <v>5</v>
      </c>
      <c r="ACZ112" s="237" t="s">
        <v>5</v>
      </c>
      <c r="ADA112" s="237" t="s">
        <v>5</v>
      </c>
      <c r="ADB112" s="237" t="s">
        <v>5</v>
      </c>
      <c r="ADC112" s="237" t="s">
        <v>5</v>
      </c>
      <c r="ADD112" s="237" t="s">
        <v>5</v>
      </c>
      <c r="ADE112" s="237" t="s">
        <v>5</v>
      </c>
      <c r="ADF112" s="237" t="s">
        <v>5</v>
      </c>
      <c r="ADG112" s="237" t="s">
        <v>5</v>
      </c>
      <c r="ADH112" s="237" t="s">
        <v>5</v>
      </c>
      <c r="ADI112" s="237" t="s">
        <v>5</v>
      </c>
      <c r="ADJ112" s="127" t="s">
        <v>158</v>
      </c>
      <c r="ADK112" s="128">
        <v>1.4814814814814814</v>
      </c>
      <c r="ADL112" s="128">
        <v>3.3333333333333335</v>
      </c>
      <c r="ADM112" s="128">
        <v>1.1650485436893203</v>
      </c>
      <c r="ADN112" s="128">
        <v>2.0338983050847457</v>
      </c>
      <c r="ADO112" s="128">
        <v>1.9047619047619047</v>
      </c>
      <c r="ADP112" s="128">
        <v>0.83333333333333337</v>
      </c>
      <c r="ADQ112" s="128">
        <v>0.78947368421052633</v>
      </c>
      <c r="ADR112" s="128">
        <v>0.6879069767441861</v>
      </c>
      <c r="ADS112" s="128">
        <v>0.78204081632653055</v>
      </c>
      <c r="ADT112" s="128">
        <v>0.71262893081761003</v>
      </c>
      <c r="ADU112" s="128">
        <v>0.96494736842105266</v>
      </c>
      <c r="ADV112" s="128">
        <v>1.111151515151515</v>
      </c>
      <c r="ADW112" s="128">
        <v>0.99102702702702683</v>
      </c>
      <c r="ADX112" s="128">
        <v>1.5714857142857142</v>
      </c>
      <c r="ADY112" s="128">
        <v>1.4667199999999998</v>
      </c>
      <c r="ADZ112" s="128">
        <v>1.4865405405405405</v>
      </c>
      <c r="AEA112" s="128" t="s">
        <v>158</v>
      </c>
      <c r="AEB112" s="128" t="s">
        <v>158</v>
      </c>
      <c r="AEC112" s="128" t="s">
        <v>158</v>
      </c>
      <c r="AED112" s="128" t="s">
        <v>158</v>
      </c>
      <c r="AEE112" s="128" t="s">
        <v>158</v>
      </c>
      <c r="AEF112" s="128" t="s">
        <v>158</v>
      </c>
      <c r="AEG112" s="128" t="s">
        <v>158</v>
      </c>
      <c r="AEH112" s="128" t="s">
        <v>158</v>
      </c>
      <c r="AEI112" s="128" t="s">
        <v>158</v>
      </c>
      <c r="AEJ112" s="128" t="s">
        <v>158</v>
      </c>
      <c r="AEK112" s="127" t="s">
        <v>158</v>
      </c>
      <c r="AEL112" s="128">
        <v>0.39938029176470585</v>
      </c>
      <c r="AEM112" s="128">
        <v>0.31428571428571428</v>
      </c>
      <c r="AEN112" s="128">
        <v>0.3</v>
      </c>
      <c r="AEO112" s="128">
        <v>0.73333333333333328</v>
      </c>
      <c r="AEP112" s="128">
        <v>0.56842105263157894</v>
      </c>
      <c r="AEQ112" s="128">
        <v>0.38400000000000001</v>
      </c>
      <c r="AER112" s="128">
        <v>0.53333333333333333</v>
      </c>
      <c r="AES112" s="128">
        <v>0.34510000000000002</v>
      </c>
      <c r="AET112" s="128">
        <v>0.4235368421052631</v>
      </c>
      <c r="AEU112" s="128">
        <v>0.37769333333333338</v>
      </c>
      <c r="AEV112" s="128">
        <v>0.40527789473684206</v>
      </c>
      <c r="AEW112" s="128">
        <v>0.45295764705882352</v>
      </c>
      <c r="AEX112" s="128" t="s">
        <v>158</v>
      </c>
      <c r="AEY112" s="128" t="s">
        <v>158</v>
      </c>
      <c r="AEZ112" s="128" t="s">
        <v>158</v>
      </c>
      <c r="AFA112" s="128" t="s">
        <v>158</v>
      </c>
      <c r="AFB112" s="128" t="s">
        <v>158</v>
      </c>
      <c r="AFC112" s="128" t="s">
        <v>158</v>
      </c>
      <c r="AFD112" s="128" t="s">
        <v>158</v>
      </c>
      <c r="AFE112" s="128" t="s">
        <v>158</v>
      </c>
      <c r="AFF112" s="128" t="s">
        <v>158</v>
      </c>
      <c r="AFG112" s="128" t="s">
        <v>158</v>
      </c>
      <c r="AFH112" s="128" t="s">
        <v>158</v>
      </c>
      <c r="AFI112" s="128" t="s">
        <v>158</v>
      </c>
      <c r="AFJ112" s="128" t="s">
        <v>158</v>
      </c>
      <c r="AFK112" s="128" t="s">
        <v>158</v>
      </c>
      <c r="AFL112" s="134" t="s">
        <v>158</v>
      </c>
      <c r="AFM112" s="135">
        <v>0.59534428284150964</v>
      </c>
      <c r="AFN112" s="135">
        <v>0.34736842105263155</v>
      </c>
      <c r="AFO112" s="135">
        <v>0.44</v>
      </c>
      <c r="AFP112" s="135" t="s">
        <v>1282</v>
      </c>
      <c r="AFQ112" s="135" t="s">
        <v>1282</v>
      </c>
      <c r="AFR112" s="135" t="s">
        <v>1282</v>
      </c>
      <c r="AFS112" s="135" t="s">
        <v>1282</v>
      </c>
      <c r="AFT112" s="135">
        <v>1.0353000000000001</v>
      </c>
      <c r="AFU112" s="135" t="s">
        <v>1282</v>
      </c>
      <c r="AFV112" s="135">
        <v>0.99144500000000013</v>
      </c>
      <c r="AFW112" s="135">
        <v>0.48126749999999996</v>
      </c>
      <c r="AFX112" s="135">
        <v>0.51335199999999992</v>
      </c>
      <c r="AFY112" s="135" t="s">
        <v>158</v>
      </c>
      <c r="AFZ112" s="135" t="s">
        <v>158</v>
      </c>
      <c r="AGA112" s="135" t="s">
        <v>158</v>
      </c>
      <c r="AGB112" s="135" t="s">
        <v>158</v>
      </c>
      <c r="AGC112" s="135" t="s">
        <v>158</v>
      </c>
      <c r="AGD112" s="135" t="s">
        <v>158</v>
      </c>
      <c r="AGE112" s="135" t="s">
        <v>158</v>
      </c>
      <c r="AGF112" s="135" t="s">
        <v>158</v>
      </c>
      <c r="AGG112" s="135" t="s">
        <v>158</v>
      </c>
      <c r="AGH112" s="135" t="s">
        <v>158</v>
      </c>
      <c r="AGI112" s="135" t="s">
        <v>158</v>
      </c>
      <c r="AGJ112" s="135" t="s">
        <v>158</v>
      </c>
      <c r="AGK112" s="135" t="s">
        <v>158</v>
      </c>
      <c r="AGL112" s="135" t="s">
        <v>158</v>
      </c>
    </row>
    <row r="113" spans="1:870" x14ac:dyDescent="0.2">
      <c r="A113" s="7">
        <v>111</v>
      </c>
      <c r="B113" s="1" t="s">
        <v>335</v>
      </c>
      <c r="C113" s="1" t="s">
        <v>336</v>
      </c>
      <c r="D113" s="94">
        <v>0.15</v>
      </c>
      <c r="E113" s="95">
        <v>0.16</v>
      </c>
      <c r="F113" s="57">
        <v>1.92</v>
      </c>
      <c r="G113" s="58" t="s">
        <v>159</v>
      </c>
      <c r="H113" s="58">
        <v>1.92</v>
      </c>
      <c r="I113" s="226" t="s">
        <v>5</v>
      </c>
      <c r="J113" s="58" t="s">
        <v>159</v>
      </c>
      <c r="K113" s="58" t="s">
        <v>1280</v>
      </c>
      <c r="L113" s="226" t="s">
        <v>2332</v>
      </c>
      <c r="M113" s="151">
        <v>1.9199999999999997</v>
      </c>
      <c r="N113" s="124">
        <v>1.9199999999999997</v>
      </c>
      <c r="O113" s="124">
        <v>1.9199999999999997</v>
      </c>
      <c r="P113" s="124">
        <v>1.8499999999999996</v>
      </c>
      <c r="Q113" s="124">
        <v>1.7300000000000004</v>
      </c>
      <c r="R113" s="124">
        <v>1.6500000000000004</v>
      </c>
      <c r="S113" s="124">
        <v>1.5375000000000001</v>
      </c>
      <c r="T113" s="124">
        <v>1.4149999999999998</v>
      </c>
      <c r="U113" s="124">
        <v>1.2600000000000002</v>
      </c>
      <c r="V113" s="124">
        <v>1.1299999999999999</v>
      </c>
      <c r="W113" s="124">
        <v>1.03</v>
      </c>
      <c r="X113" s="124">
        <v>0.96</v>
      </c>
      <c r="Y113" s="124">
        <v>0.9</v>
      </c>
      <c r="Z113" s="124">
        <v>0.9</v>
      </c>
      <c r="AA113" s="124">
        <v>0.84250000000000003</v>
      </c>
      <c r="AB113" s="124">
        <v>0.73799999999999999</v>
      </c>
      <c r="AC113" s="124">
        <v>0.71399999999999997</v>
      </c>
      <c r="AD113" s="124">
        <v>0.66400000000000003</v>
      </c>
      <c r="AE113" s="124">
        <v>0.56999999999999995</v>
      </c>
      <c r="AF113" s="124">
        <v>0.31780000000000003</v>
      </c>
      <c r="AG113" s="124" t="s">
        <v>1327</v>
      </c>
      <c r="AH113" s="140" t="s">
        <v>5</v>
      </c>
      <c r="AI113" s="137" t="s">
        <v>5</v>
      </c>
      <c r="AJ113" s="137" t="s">
        <v>5</v>
      </c>
      <c r="AK113" s="137" t="s">
        <v>5</v>
      </c>
      <c r="AL113" s="137" t="s">
        <v>5</v>
      </c>
      <c r="AM113" s="137" t="s">
        <v>5</v>
      </c>
      <c r="AN113" s="137" t="s">
        <v>5</v>
      </c>
      <c r="AO113" s="137" t="s">
        <v>5</v>
      </c>
      <c r="AP113" s="137" t="s">
        <v>5</v>
      </c>
      <c r="AQ113" s="137" t="s">
        <v>5</v>
      </c>
      <c r="AR113" s="137" t="s">
        <v>5</v>
      </c>
      <c r="AS113" s="137" t="s">
        <v>5</v>
      </c>
      <c r="AT113" s="137" t="s">
        <v>5</v>
      </c>
      <c r="AU113" s="137" t="s">
        <v>5</v>
      </c>
      <c r="AV113" s="137" t="s">
        <v>5</v>
      </c>
      <c r="AW113" s="137" t="s">
        <v>5</v>
      </c>
      <c r="AX113" s="137" t="s">
        <v>5</v>
      </c>
      <c r="AY113" s="137" t="s">
        <v>5</v>
      </c>
      <c r="AZ113" s="137" t="s">
        <v>5</v>
      </c>
      <c r="BA113" s="137" t="s">
        <v>5</v>
      </c>
      <c r="BB113" s="137" t="s">
        <v>5</v>
      </c>
      <c r="BC113" s="137" t="s">
        <v>5</v>
      </c>
      <c r="BD113" s="137" t="s">
        <v>5</v>
      </c>
      <c r="BE113" s="137" t="s">
        <v>5</v>
      </c>
      <c r="BF113" s="137" t="s">
        <v>5</v>
      </c>
      <c r="BG113" s="137" t="s">
        <v>5</v>
      </c>
      <c r="BH113" s="137" t="s">
        <v>5</v>
      </c>
      <c r="BI113" s="137" t="s">
        <v>5</v>
      </c>
      <c r="BJ113" s="137" t="s">
        <v>5</v>
      </c>
      <c r="BK113" s="137" t="s">
        <v>5</v>
      </c>
      <c r="BL113" s="137" t="s">
        <v>5</v>
      </c>
      <c r="BM113" s="126">
        <v>0</v>
      </c>
      <c r="BN113" s="125">
        <v>0</v>
      </c>
      <c r="BO113" s="125">
        <v>3.7837837837837895E-2</v>
      </c>
      <c r="BP113" s="125">
        <v>6.9364161849710504E-2</v>
      </c>
      <c r="BQ113" s="125">
        <v>4.8484848484848575E-2</v>
      </c>
      <c r="BR113" s="125">
        <v>7.3170731707317138E-2</v>
      </c>
      <c r="BS113" s="125">
        <v>8.6572438162544341E-2</v>
      </c>
      <c r="BT113" s="125">
        <v>0.12301587301587258</v>
      </c>
      <c r="BU113" s="125">
        <v>0.11504424778761102</v>
      </c>
      <c r="BV113" s="125">
        <v>9.7087378640776656E-2</v>
      </c>
      <c r="BW113" s="125">
        <v>7.2916666666666741E-2</v>
      </c>
      <c r="BX113" s="125">
        <v>6.6666666666666652E-2</v>
      </c>
      <c r="BY113" s="125">
        <v>0</v>
      </c>
      <c r="BZ113" s="125">
        <v>6.8249258160237414E-2</v>
      </c>
      <c r="CA113" s="125">
        <v>0.14159891598915997</v>
      </c>
      <c r="CB113" s="125">
        <v>3.3613445378151363E-2</v>
      </c>
      <c r="CC113" s="125">
        <v>7.5301204819276935E-2</v>
      </c>
      <c r="CD113" s="125">
        <v>0.16491228070175445</v>
      </c>
      <c r="CE113" s="125">
        <v>0.79358086847073595</v>
      </c>
      <c r="CF113" s="125" t="s">
        <v>158</v>
      </c>
      <c r="CG113" s="125" t="s">
        <v>158</v>
      </c>
      <c r="CH113" s="125" t="s">
        <v>158</v>
      </c>
      <c r="CI113" s="125" t="s">
        <v>158</v>
      </c>
      <c r="CJ113" s="125" t="s">
        <v>158</v>
      </c>
      <c r="CK113" s="125" t="s">
        <v>158</v>
      </c>
      <c r="CL113" s="125" t="s">
        <v>158</v>
      </c>
      <c r="CM113" s="125" t="s">
        <v>158</v>
      </c>
      <c r="CN113" s="125" t="s">
        <v>158</v>
      </c>
      <c r="CO113" s="125" t="s">
        <v>158</v>
      </c>
      <c r="CP113" s="125" t="s">
        <v>158</v>
      </c>
      <c r="CQ113" s="125" t="s">
        <v>158</v>
      </c>
      <c r="CR113" s="125" t="s">
        <v>158</v>
      </c>
      <c r="CS113" s="125" t="s">
        <v>158</v>
      </c>
      <c r="CT113" s="125" t="s">
        <v>158</v>
      </c>
      <c r="CU113" s="125" t="s">
        <v>158</v>
      </c>
      <c r="CV113" s="125" t="s">
        <v>158</v>
      </c>
      <c r="CW113" s="125" t="s">
        <v>158</v>
      </c>
      <c r="CX113" s="125" t="s">
        <v>158</v>
      </c>
      <c r="CY113" s="125" t="s">
        <v>158</v>
      </c>
      <c r="CZ113" s="125" t="s">
        <v>158</v>
      </c>
      <c r="DA113" s="125" t="s">
        <v>158</v>
      </c>
      <c r="DB113" s="125" t="s">
        <v>158</v>
      </c>
      <c r="DC113" s="125" t="s">
        <v>158</v>
      </c>
      <c r="DD113" s="125" t="s">
        <v>158</v>
      </c>
      <c r="DE113" s="125" t="s">
        <v>158</v>
      </c>
      <c r="DF113" s="125" t="s">
        <v>158</v>
      </c>
      <c r="DG113" s="125" t="s">
        <v>158</v>
      </c>
      <c r="DH113" s="125" t="s">
        <v>158</v>
      </c>
      <c r="DI113" s="125" t="s">
        <v>158</v>
      </c>
      <c r="DJ113" s="125" t="s">
        <v>158</v>
      </c>
      <c r="DK113" s="125" t="s">
        <v>158</v>
      </c>
      <c r="DL113" s="127">
        <v>5.5848044145251706E-2</v>
      </c>
      <c r="DM113" s="128">
        <v>5.3706293706293699E-2</v>
      </c>
      <c r="DN113" s="128">
        <v>5.251641137855579E-2</v>
      </c>
      <c r="DO113" s="128">
        <v>5.1618303571428555E-2</v>
      </c>
      <c r="DP113" s="128">
        <v>4.4461578000514021E-2</v>
      </c>
      <c r="DQ113" s="128">
        <v>3.8759689922480627E-2</v>
      </c>
      <c r="DR113" s="128">
        <v>3.5582041194168017E-2</v>
      </c>
      <c r="DS113" s="128">
        <v>3.0417024935511603E-2</v>
      </c>
      <c r="DT113" s="128">
        <v>2.5240384615384619E-2</v>
      </c>
      <c r="DU113" s="128">
        <v>3.5071384233395404E-2</v>
      </c>
      <c r="DV113" s="128">
        <v>3.9922480620155042E-2</v>
      </c>
      <c r="DW113" s="128">
        <v>3.8353975229724328E-2</v>
      </c>
      <c r="DX113" s="128">
        <v>4.9423393739703461E-2</v>
      </c>
      <c r="DY113" s="128">
        <v>7.0643642072213506E-2</v>
      </c>
      <c r="DZ113" s="128">
        <v>7.0798319327731091E-2</v>
      </c>
      <c r="EA113" s="128">
        <v>7.3141724479682854E-2</v>
      </c>
      <c r="EB113" s="128">
        <v>5.7673667205169622E-2</v>
      </c>
      <c r="EC113" s="128">
        <v>5.665529010238908E-2</v>
      </c>
      <c r="ED113" s="128">
        <v>7.8082191780821916E-2</v>
      </c>
      <c r="EE113" s="128">
        <v>5.0364500792393033E-2</v>
      </c>
      <c r="EF113" s="128" t="s">
        <v>158</v>
      </c>
      <c r="EG113" s="128" t="s">
        <v>158</v>
      </c>
      <c r="EH113" s="128" t="s">
        <v>158</v>
      </c>
      <c r="EI113" s="128" t="s">
        <v>158</v>
      </c>
      <c r="EJ113" s="128" t="s">
        <v>158</v>
      </c>
      <c r="EK113" s="128" t="s">
        <v>158</v>
      </c>
      <c r="EL113" s="128" t="s">
        <v>158</v>
      </c>
      <c r="EM113" s="127">
        <v>6.2680369160881474E-2</v>
      </c>
      <c r="EN113" s="128">
        <v>6.5379746959988883E-2</v>
      </c>
      <c r="EO113" s="128">
        <v>8.2865774708674997E-2</v>
      </c>
      <c r="EP113" s="128">
        <v>5.7993730407523501E-2</v>
      </c>
      <c r="EQ113" s="128">
        <v>5.065885797950221E-2</v>
      </c>
      <c r="ER113" s="128">
        <v>4.2812662169174891E-2</v>
      </c>
      <c r="ES113" s="128">
        <v>3.9483821263482287E-2</v>
      </c>
      <c r="ET113" s="128">
        <v>3.4689874969355231E-2</v>
      </c>
      <c r="EU113" s="128">
        <v>3.1947261663286014E-2</v>
      </c>
      <c r="EV113" s="128">
        <v>3.9127423822714683E-2</v>
      </c>
      <c r="EW113" s="128">
        <v>4.598214285714286E-2</v>
      </c>
      <c r="EX113" s="128">
        <v>4.5867176301958912E-2</v>
      </c>
      <c r="EY113" s="128">
        <v>6.2893081761006289E-2</v>
      </c>
      <c r="EZ113" s="128">
        <v>9.625668449197862E-2</v>
      </c>
      <c r="FA113" s="128">
        <v>8.5101010101010094E-2</v>
      </c>
      <c r="FB113" s="128">
        <v>8.301462317210348E-2</v>
      </c>
      <c r="FC113" s="128">
        <v>6.8587896253602301E-2</v>
      </c>
      <c r="FD113" s="128">
        <v>7.7299185098952269E-2</v>
      </c>
      <c r="FE113" s="128">
        <v>9.1199999999999989E-2</v>
      </c>
      <c r="FF113" s="128" t="s">
        <v>158</v>
      </c>
      <c r="FG113" s="128" t="s">
        <v>158</v>
      </c>
      <c r="FH113" s="128" t="s">
        <v>158</v>
      </c>
      <c r="FI113" s="128" t="s">
        <v>158</v>
      </c>
      <c r="FJ113" s="128" t="s">
        <v>158</v>
      </c>
      <c r="FK113" s="128" t="s">
        <v>158</v>
      </c>
      <c r="FL113" s="128" t="s">
        <v>158</v>
      </c>
      <c r="FM113" s="128" t="s">
        <v>158</v>
      </c>
      <c r="FN113" s="127">
        <v>7.6849185777243548E-2</v>
      </c>
      <c r="FO113" s="128">
        <v>8.5676037483266382E-2</v>
      </c>
      <c r="FP113" s="128">
        <v>0.19123505976095617</v>
      </c>
      <c r="FQ113" s="128">
        <v>7.3238321456848748E-2</v>
      </c>
      <c r="FR113" s="128">
        <v>7.1933471933471951E-2</v>
      </c>
      <c r="FS113" s="128">
        <v>4.8429703551511605E-2</v>
      </c>
      <c r="FT113" s="128">
        <v>4.6775174931548529E-2</v>
      </c>
      <c r="FU113" s="128">
        <v>3.9825499577821555E-2</v>
      </c>
      <c r="FV113" s="128">
        <v>3.9572864321608045E-2</v>
      </c>
      <c r="FW113" s="128">
        <v>4.6122448979591835E-2</v>
      </c>
      <c r="FX113" s="128">
        <v>5.4933333333333334E-2</v>
      </c>
      <c r="FY113" s="128">
        <v>5.7040998217468809E-2</v>
      </c>
      <c r="FZ113" s="128">
        <v>7.7120822622107968E-2</v>
      </c>
      <c r="GA113" s="128">
        <v>0.13138686131386862</v>
      </c>
      <c r="GB113" s="128">
        <v>0.11984352773826458</v>
      </c>
      <c r="GC113" s="128">
        <v>9.510309278350515E-2</v>
      </c>
      <c r="GD113" s="128">
        <v>9.2010309278350508E-2</v>
      </c>
      <c r="GE113" s="128">
        <v>9.8224852071005925E-2</v>
      </c>
      <c r="GF113" s="128">
        <v>0.10754716981132074</v>
      </c>
      <c r="GG113" s="128">
        <v>6.111538461538462E-2</v>
      </c>
      <c r="GH113" s="128" t="s">
        <v>158</v>
      </c>
      <c r="GI113" s="128" t="s">
        <v>158</v>
      </c>
      <c r="GJ113" s="128" t="s">
        <v>158</v>
      </c>
      <c r="GK113" s="128" t="s">
        <v>158</v>
      </c>
      <c r="GL113" s="128" t="s">
        <v>158</v>
      </c>
      <c r="GM113" s="128" t="s">
        <v>158</v>
      </c>
      <c r="GN113" s="128" t="s">
        <v>158</v>
      </c>
      <c r="GO113" s="109" t="s">
        <v>158</v>
      </c>
      <c r="GP113" s="129">
        <v>1.47</v>
      </c>
      <c r="GQ113" s="129">
        <v>0.28000000000000003</v>
      </c>
      <c r="GR113" s="129">
        <v>2.0699999999999998</v>
      </c>
      <c r="GS113" s="129">
        <v>1.94</v>
      </c>
      <c r="GT113" s="129">
        <v>1.53</v>
      </c>
      <c r="GU113" s="129">
        <v>1.21</v>
      </c>
      <c r="GV113" s="129">
        <v>1.19</v>
      </c>
      <c r="GW113" s="129">
        <v>1.4</v>
      </c>
      <c r="GX113" s="129">
        <v>0.94</v>
      </c>
      <c r="GY113" s="129">
        <v>0.85</v>
      </c>
      <c r="GZ113" s="129">
        <v>0.95</v>
      </c>
      <c r="HA113" s="129">
        <v>0.64</v>
      </c>
      <c r="HB113" s="129">
        <v>1.1499999999999999</v>
      </c>
      <c r="HC113" s="129">
        <v>1.31</v>
      </c>
      <c r="HD113" s="129">
        <v>0.12</v>
      </c>
      <c r="HE113" s="129">
        <v>0.54</v>
      </c>
      <c r="HF113" s="231" t="s">
        <v>158</v>
      </c>
      <c r="HG113" s="231" t="s">
        <v>158</v>
      </c>
      <c r="HH113" s="231" t="s">
        <v>158</v>
      </c>
      <c r="HI113" s="231" t="s">
        <v>158</v>
      </c>
      <c r="HJ113" s="231" t="s">
        <v>158</v>
      </c>
      <c r="HK113" s="231" t="s">
        <v>158</v>
      </c>
      <c r="HL113" s="231" t="s">
        <v>158</v>
      </c>
      <c r="HM113" s="231" t="s">
        <v>158</v>
      </c>
      <c r="HN113" s="231" t="s">
        <v>158</v>
      </c>
      <c r="HO113" s="231" t="s">
        <v>158</v>
      </c>
      <c r="HP113" s="232" t="s">
        <v>158</v>
      </c>
      <c r="HQ113" s="131">
        <v>15.244897959183675</v>
      </c>
      <c r="HR113" s="131">
        <v>35.857142857142854</v>
      </c>
      <c r="HS113" s="131">
        <v>12.202898550724639</v>
      </c>
      <c r="HT113" s="131">
        <v>12.396907216494846</v>
      </c>
      <c r="HU113" s="131">
        <v>22.267973856209149</v>
      </c>
      <c r="HV113" s="131">
        <v>27.165289256198346</v>
      </c>
      <c r="HW113" s="131">
        <v>29.857142857142861</v>
      </c>
      <c r="HX113" s="131">
        <v>22.742857142857144</v>
      </c>
      <c r="HY113" s="131">
        <v>26.063829787234045</v>
      </c>
      <c r="HZ113" s="131">
        <v>22.058823529411764</v>
      </c>
      <c r="IA113" s="131">
        <v>17.715789473684211</v>
      </c>
      <c r="IB113" s="131">
        <v>18.234375</v>
      </c>
      <c r="IC113" s="131">
        <v>5.9565217391304346</v>
      </c>
      <c r="ID113" s="131">
        <v>5.3664122137404577</v>
      </c>
      <c r="IE113" s="131">
        <v>64.666666666666671</v>
      </c>
      <c r="IF113" s="131">
        <v>14.370370370370368</v>
      </c>
      <c r="IG113" s="131" t="s">
        <v>158</v>
      </c>
      <c r="IH113" s="131" t="s">
        <v>158</v>
      </c>
      <c r="II113" s="131" t="s">
        <v>158</v>
      </c>
      <c r="IJ113" s="131" t="s">
        <v>158</v>
      </c>
      <c r="IK113" s="131" t="s">
        <v>158</v>
      </c>
      <c r="IL113" s="131" t="s">
        <v>158</v>
      </c>
      <c r="IM113" s="131" t="s">
        <v>158</v>
      </c>
      <c r="IN113" s="131" t="s">
        <v>158</v>
      </c>
      <c r="IO113" s="131" t="s">
        <v>158</v>
      </c>
      <c r="IP113" s="131" t="s">
        <v>158</v>
      </c>
      <c r="IQ113" s="130" t="s">
        <v>158</v>
      </c>
      <c r="IR113" s="131">
        <v>19.977477884380814</v>
      </c>
      <c r="IS113" s="131">
        <v>82.75</v>
      </c>
      <c r="IT113" s="131">
        <v>15.410628019323672</v>
      </c>
      <c r="IU113" s="131">
        <v>17.603092783505154</v>
      </c>
      <c r="IV113" s="131">
        <v>25.18954248366013</v>
      </c>
      <c r="IW113" s="131">
        <v>32.18181818181818</v>
      </c>
      <c r="IX113" s="131">
        <v>34.27731092436975</v>
      </c>
      <c r="IY113" s="131">
        <v>28.171428571428571</v>
      </c>
      <c r="IZ113" s="131">
        <v>30.723404255319149</v>
      </c>
      <c r="JA113" s="131">
        <v>26.352941176470587</v>
      </c>
      <c r="JB113" s="131">
        <v>22.031578947368423</v>
      </c>
      <c r="JC113" s="131">
        <v>22.359375</v>
      </c>
      <c r="JD113" s="131">
        <v>8.1304347826086953</v>
      </c>
      <c r="JE113" s="131">
        <v>7.5572519083969469</v>
      </c>
      <c r="JF113" s="131">
        <v>74.083333333333343</v>
      </c>
      <c r="JG113" s="131">
        <v>19.277777777777775</v>
      </c>
      <c r="JH113" s="131" t="s">
        <v>158</v>
      </c>
      <c r="JI113" s="131" t="s">
        <v>158</v>
      </c>
      <c r="JJ113" s="131" t="s">
        <v>158</v>
      </c>
      <c r="JK113" s="131" t="s">
        <v>158</v>
      </c>
      <c r="JL113" s="131" t="s">
        <v>158</v>
      </c>
      <c r="JM113" s="131" t="s">
        <v>158</v>
      </c>
      <c r="JN113" s="131" t="s">
        <v>158</v>
      </c>
      <c r="JO113" s="131" t="s">
        <v>158</v>
      </c>
      <c r="JP113" s="131" t="s">
        <v>158</v>
      </c>
      <c r="JQ113" s="131" t="s">
        <v>158</v>
      </c>
      <c r="JR113" s="130" t="s">
        <v>158</v>
      </c>
      <c r="JS113" s="131">
        <v>24.319727891156464</v>
      </c>
      <c r="JT113" s="131">
        <v>130.57142857142856</v>
      </c>
      <c r="JU113" s="131">
        <v>17.314009661835751</v>
      </c>
      <c r="JV113" s="131">
        <v>20.056701030927833</v>
      </c>
      <c r="JW113" s="131">
        <v>27.823529411764707</v>
      </c>
      <c r="JX113" s="131">
        <v>35.710743801652896</v>
      </c>
      <c r="JY113" s="131">
        <v>39.092436974789919</v>
      </c>
      <c r="JZ113" s="131">
        <v>35.657142857142858</v>
      </c>
      <c r="KA113" s="131">
        <v>34.276595744680854</v>
      </c>
      <c r="KB113" s="131">
        <v>30.352941176470591</v>
      </c>
      <c r="KC113" s="131">
        <v>26.347368421052636</v>
      </c>
      <c r="KD113" s="131">
        <v>28.453125</v>
      </c>
      <c r="KE113" s="131">
        <v>11.078260869565218</v>
      </c>
      <c r="KF113" s="131">
        <v>9.0839694656488543</v>
      </c>
      <c r="KG113" s="131">
        <v>84.083333333333329</v>
      </c>
      <c r="KH113" s="131">
        <v>22.925925925925927</v>
      </c>
      <c r="KI113" s="131" t="s">
        <v>158</v>
      </c>
      <c r="KJ113" s="131" t="s">
        <v>158</v>
      </c>
      <c r="KK113" s="131" t="s">
        <v>158</v>
      </c>
      <c r="KL113" s="131" t="s">
        <v>158</v>
      </c>
      <c r="KM113" s="131" t="s">
        <v>158</v>
      </c>
      <c r="KN113" s="131" t="s">
        <v>158</v>
      </c>
      <c r="KO113" s="131" t="s">
        <v>158</v>
      </c>
      <c r="KP113" s="131" t="s">
        <v>158</v>
      </c>
      <c r="KQ113" s="131" t="s">
        <v>158</v>
      </c>
      <c r="KR113" s="131" t="s">
        <v>158</v>
      </c>
      <c r="KS113" s="116" t="s">
        <v>158</v>
      </c>
      <c r="KT113" s="132">
        <v>22.553801479179938</v>
      </c>
      <c r="KU113" s="132">
        <v>13.695454545454545</v>
      </c>
      <c r="KV113" s="132">
        <v>16.901869158878505</v>
      </c>
      <c r="KW113" s="132">
        <v>21.570048309178745</v>
      </c>
      <c r="KX113" s="132">
        <v>18.058201058201057</v>
      </c>
      <c r="KY113" s="132">
        <v>13.938888888888888</v>
      </c>
      <c r="KZ113" s="132">
        <v>14.829411764705883</v>
      </c>
      <c r="LA113" s="132">
        <v>22.097560975609756</v>
      </c>
      <c r="LB113" s="132">
        <v>20.872611464968152</v>
      </c>
      <c r="LC113" s="132">
        <v>19.103896103896105</v>
      </c>
      <c r="LD113" s="132">
        <v>17.840277777777779</v>
      </c>
      <c r="LE113" s="132">
        <v>13.67605633802817</v>
      </c>
      <c r="LF113" s="132" t="s">
        <v>158</v>
      </c>
      <c r="LG113" s="132" t="s">
        <v>158</v>
      </c>
      <c r="LH113" s="132" t="s">
        <v>158</v>
      </c>
      <c r="LI113" s="132" t="s">
        <v>158</v>
      </c>
      <c r="LJ113" s="132" t="s">
        <v>158</v>
      </c>
      <c r="LK113" s="132" t="s">
        <v>158</v>
      </c>
      <c r="LL113" s="132" t="s">
        <v>158</v>
      </c>
      <c r="LM113" s="132" t="s">
        <v>158</v>
      </c>
      <c r="LN113" s="132" t="s">
        <v>158</v>
      </c>
      <c r="LO113" s="132" t="s">
        <v>158</v>
      </c>
      <c r="LP113" s="132" t="s">
        <v>158</v>
      </c>
      <c r="LQ113" s="132" t="s">
        <v>158</v>
      </c>
      <c r="LR113" s="132" t="s">
        <v>158</v>
      </c>
      <c r="LS113" s="132" t="s">
        <v>158</v>
      </c>
      <c r="LT113" s="130" t="s">
        <v>158</v>
      </c>
      <c r="LU113" s="131">
        <v>0.99362406912587731</v>
      </c>
      <c r="LV113" s="131">
        <v>0.73308994357782931</v>
      </c>
      <c r="LW113" s="131">
        <v>1.4945092618191873</v>
      </c>
      <c r="LX113" s="131">
        <v>1.1149720044792832</v>
      </c>
      <c r="LY113" s="131">
        <v>1.886677409903311</v>
      </c>
      <c r="LZ113" s="131">
        <v>2.3581506576325229</v>
      </c>
      <c r="MA113" s="131">
        <v>2.3959143197143988</v>
      </c>
      <c r="MB113" s="131">
        <v>1.4408830022075054</v>
      </c>
      <c r="MC113" s="131">
        <v>1.1737870003051571</v>
      </c>
      <c r="MD113" s="131">
        <v>0.98147518694765457</v>
      </c>
      <c r="ME113" s="131">
        <v>0.94337096146360433</v>
      </c>
      <c r="MF113" s="131">
        <v>0.85331616889804318</v>
      </c>
      <c r="MG113" s="131" t="s">
        <v>158</v>
      </c>
      <c r="MH113" s="131" t="s">
        <v>158</v>
      </c>
      <c r="MI113" s="131" t="s">
        <v>158</v>
      </c>
      <c r="MJ113" s="131" t="s">
        <v>158</v>
      </c>
      <c r="MK113" s="131" t="s">
        <v>158</v>
      </c>
      <c r="ML113" s="131" t="s">
        <v>158</v>
      </c>
      <c r="MM113" s="131" t="s">
        <v>158</v>
      </c>
      <c r="MN113" s="131" t="s">
        <v>158</v>
      </c>
      <c r="MO113" s="131" t="s">
        <v>158</v>
      </c>
      <c r="MP113" s="131" t="s">
        <v>158</v>
      </c>
      <c r="MQ113" s="131" t="s">
        <v>158</v>
      </c>
      <c r="MR113" s="131" t="s">
        <v>158</v>
      </c>
      <c r="MS113" s="131" t="s">
        <v>158</v>
      </c>
      <c r="MT113" s="131" t="s">
        <v>158</v>
      </c>
      <c r="MU113" s="130" t="s">
        <v>158</v>
      </c>
      <c r="MV113" s="131">
        <v>1.3020817141247438</v>
      </c>
      <c r="MW113" s="131">
        <v>1.6918021905077998</v>
      </c>
      <c r="MX113" s="131">
        <v>1.8873652197954105</v>
      </c>
      <c r="MY113" s="131">
        <v>1.5832138857782754</v>
      </c>
      <c r="MZ113" s="131">
        <v>2.1342103721066512</v>
      </c>
      <c r="NA113" s="131">
        <v>2.7936229573535272</v>
      </c>
      <c r="NB113" s="131">
        <v>2.7506148353827844</v>
      </c>
      <c r="NC113" s="131">
        <v>1.7848123620309049</v>
      </c>
      <c r="ND113" s="131">
        <v>1.3836313701556302</v>
      </c>
      <c r="NE113" s="131">
        <v>1.172535690006798</v>
      </c>
      <c r="NF113" s="131">
        <v>1.1731880108991826</v>
      </c>
      <c r="NG113" s="131">
        <v>1.0463542739443872</v>
      </c>
      <c r="NH113" s="131" t="s">
        <v>158</v>
      </c>
      <c r="NI113" s="131" t="s">
        <v>158</v>
      </c>
      <c r="NJ113" s="131" t="s">
        <v>158</v>
      </c>
      <c r="NK113" s="131" t="s">
        <v>158</v>
      </c>
      <c r="NL113" s="131" t="s">
        <v>158</v>
      </c>
      <c r="NM113" s="131" t="s">
        <v>158</v>
      </c>
      <c r="NN113" s="131" t="s">
        <v>158</v>
      </c>
      <c r="NO113" s="131" t="s">
        <v>158</v>
      </c>
      <c r="NP113" s="131" t="s">
        <v>158</v>
      </c>
      <c r="NQ113" s="131" t="s">
        <v>158</v>
      </c>
      <c r="NR113" s="131" t="s">
        <v>158</v>
      </c>
      <c r="NS113" s="131" t="s">
        <v>158</v>
      </c>
      <c r="NT113" s="131" t="s">
        <v>158</v>
      </c>
      <c r="NU113" s="131" t="s">
        <v>158</v>
      </c>
      <c r="NV113" s="130" t="s">
        <v>158</v>
      </c>
      <c r="NW113" s="131">
        <v>1.5850986377175418</v>
      </c>
      <c r="NX113" s="131">
        <v>2.6694988383670761</v>
      </c>
      <c r="NY113" s="131">
        <v>2.1204755322090132</v>
      </c>
      <c r="NZ113" s="131">
        <v>1.8038902575587903</v>
      </c>
      <c r="OA113" s="131">
        <v>2.3573776736009378</v>
      </c>
      <c r="OB113" s="131">
        <v>3.0999601434834596</v>
      </c>
      <c r="OC113" s="131">
        <v>3.1370091233637445</v>
      </c>
      <c r="OD113" s="131">
        <v>2.2590728476821194</v>
      </c>
      <c r="OE113" s="131">
        <v>1.5436496795849863</v>
      </c>
      <c r="OF113" s="131">
        <v>1.3505098572399727</v>
      </c>
      <c r="OG113" s="131">
        <v>1.4030050603347606</v>
      </c>
      <c r="OH113" s="131">
        <v>1.331524201853759</v>
      </c>
      <c r="OI113" s="131" t="s">
        <v>158</v>
      </c>
      <c r="OJ113" s="131" t="s">
        <v>158</v>
      </c>
      <c r="OK113" s="131" t="s">
        <v>158</v>
      </c>
      <c r="OL113" s="131" t="s">
        <v>158</v>
      </c>
      <c r="OM113" s="131" t="s">
        <v>158</v>
      </c>
      <c r="ON113" s="131" t="s">
        <v>158</v>
      </c>
      <c r="OO113" s="131" t="s">
        <v>158</v>
      </c>
      <c r="OP113" s="131" t="s">
        <v>158</v>
      </c>
      <c r="OQ113" s="131" t="s">
        <v>158</v>
      </c>
      <c r="OR113" s="131" t="s">
        <v>158</v>
      </c>
      <c r="OS113" s="131" t="s">
        <v>158</v>
      </c>
      <c r="OT113" s="131" t="s">
        <v>158</v>
      </c>
      <c r="OU113" s="131" t="s">
        <v>158</v>
      </c>
      <c r="OV113" s="131" t="s">
        <v>158</v>
      </c>
      <c r="OW113" s="378" t="s">
        <v>158</v>
      </c>
      <c r="OX113" s="132">
        <v>2.6415320372747124</v>
      </c>
      <c r="OY113" s="132">
        <v>3.1272727272727274</v>
      </c>
      <c r="OZ113" s="132">
        <v>4.1495327102803738</v>
      </c>
      <c r="PA113" s="132">
        <v>2.9178743961352658</v>
      </c>
      <c r="PB113" s="132">
        <v>2.7195767195767195</v>
      </c>
      <c r="PC113" s="132">
        <v>2.2944444444444443</v>
      </c>
      <c r="PD113" s="132">
        <v>3.8117647058823527</v>
      </c>
      <c r="PE113" s="132">
        <v>2.8109756097560976</v>
      </c>
      <c r="PF113" s="132">
        <v>2.4522292993630574</v>
      </c>
      <c r="PG113" s="132">
        <v>1.5454545454545454</v>
      </c>
      <c r="PH113" s="132">
        <v>1.2361111111111112</v>
      </c>
      <c r="PI113" s="132">
        <v>1.0845070422535212</v>
      </c>
      <c r="PJ113" s="132" t="s">
        <v>158</v>
      </c>
      <c r="PK113" s="132" t="s">
        <v>158</v>
      </c>
      <c r="PL113" s="132" t="s">
        <v>158</v>
      </c>
      <c r="PM113" s="132" t="s">
        <v>158</v>
      </c>
      <c r="PN113" s="132" t="s">
        <v>158</v>
      </c>
      <c r="PO113" s="132" t="s">
        <v>158</v>
      </c>
      <c r="PP113" s="132" t="s">
        <v>158</v>
      </c>
      <c r="PQ113" s="132" t="s">
        <v>158</v>
      </c>
      <c r="PR113" s="132" t="s">
        <v>158</v>
      </c>
      <c r="PS113" s="132" t="s">
        <v>158</v>
      </c>
      <c r="PT113" s="132" t="s">
        <v>158</v>
      </c>
      <c r="PU113" s="132" t="s">
        <v>158</v>
      </c>
      <c r="PV113" s="132" t="s">
        <v>158</v>
      </c>
      <c r="PW113" s="132" t="s">
        <v>158</v>
      </c>
      <c r="PX113" s="130" t="s">
        <v>158</v>
      </c>
      <c r="PY113" s="131">
        <v>8.4837131194216209</v>
      </c>
      <c r="PZ113" s="131">
        <v>3.2104651162790692</v>
      </c>
      <c r="QA113" s="131">
        <v>6.0874324324324327</v>
      </c>
      <c r="QB113" s="131">
        <v>8.2423013245033108</v>
      </c>
      <c r="QC113" s="131">
        <v>12.527684824902725</v>
      </c>
      <c r="QD113" s="131">
        <v>14.32590799031477</v>
      </c>
      <c r="QE113" s="131">
        <v>9.3211419753086435</v>
      </c>
      <c r="QF113" s="131">
        <v>11.327028199566159</v>
      </c>
      <c r="QG113" s="131">
        <v>9.9909090909090903</v>
      </c>
      <c r="QH113" s="131">
        <v>12.132352941176471</v>
      </c>
      <c r="QI113" s="131">
        <v>13.615280898876403</v>
      </c>
      <c r="QJ113" s="131">
        <v>10.76064935064935</v>
      </c>
      <c r="QK113" s="131" t="s">
        <v>158</v>
      </c>
      <c r="QL113" s="131" t="s">
        <v>158</v>
      </c>
      <c r="QM113" s="131" t="s">
        <v>158</v>
      </c>
      <c r="QN113" s="131" t="s">
        <v>158</v>
      </c>
      <c r="QO113" s="131" t="s">
        <v>158</v>
      </c>
      <c r="QP113" s="131" t="s">
        <v>158</v>
      </c>
      <c r="QQ113" s="131" t="s">
        <v>158</v>
      </c>
      <c r="QR113" s="131" t="s">
        <v>158</v>
      </c>
      <c r="QS113" s="131" t="s">
        <v>158</v>
      </c>
      <c r="QT113" s="131" t="s">
        <v>158</v>
      </c>
      <c r="QU113" s="131" t="s">
        <v>158</v>
      </c>
      <c r="QV113" s="131" t="s">
        <v>158</v>
      </c>
      <c r="QW113" s="131" t="s">
        <v>158</v>
      </c>
      <c r="QX113" s="131" t="s">
        <v>158</v>
      </c>
      <c r="QY113" s="130" t="s">
        <v>158</v>
      </c>
      <c r="QZ113" s="131">
        <v>11.117371311664209</v>
      </c>
      <c r="RA113" s="131">
        <v>7.4090116279069766</v>
      </c>
      <c r="RB113" s="131">
        <v>7.6876126126126119</v>
      </c>
      <c r="RC113" s="131">
        <v>11.703725165562913</v>
      </c>
      <c r="RD113" s="131">
        <v>14.171322957198443</v>
      </c>
      <c r="RE113" s="131">
        <v>16.971428571428572</v>
      </c>
      <c r="RF113" s="131">
        <v>10.70108024691358</v>
      </c>
      <c r="RG113" s="131">
        <v>14.030715835140997</v>
      </c>
      <c r="RH113" s="131">
        <v>11.77703896103896</v>
      </c>
      <c r="RI113" s="131">
        <v>14.494117647058824</v>
      </c>
      <c r="RJ113" s="131">
        <v>16.932134831460672</v>
      </c>
      <c r="RK113" s="131">
        <v>13.194935064935065</v>
      </c>
      <c r="RL113" s="131" t="s">
        <v>158</v>
      </c>
      <c r="RM113" s="131" t="s">
        <v>158</v>
      </c>
      <c r="RN113" s="131" t="s">
        <v>158</v>
      </c>
      <c r="RO113" s="131" t="s">
        <v>158</v>
      </c>
      <c r="RP113" s="131" t="s">
        <v>158</v>
      </c>
      <c r="RQ113" s="131" t="s">
        <v>158</v>
      </c>
      <c r="RR113" s="131" t="s">
        <v>158</v>
      </c>
      <c r="RS113" s="131" t="s">
        <v>158</v>
      </c>
      <c r="RT113" s="131" t="s">
        <v>158</v>
      </c>
      <c r="RU113" s="131" t="s">
        <v>158</v>
      </c>
      <c r="RV113" s="131" t="s">
        <v>158</v>
      </c>
      <c r="RW113" s="131" t="s">
        <v>158</v>
      </c>
      <c r="RX113" s="131" t="s">
        <v>158</v>
      </c>
      <c r="RY113" s="131" t="s">
        <v>158</v>
      </c>
      <c r="RZ113" s="130" t="s">
        <v>158</v>
      </c>
      <c r="SA113" s="131">
        <v>13.533812763021997</v>
      </c>
      <c r="SB113" s="131">
        <v>11.690697674418605</v>
      </c>
      <c r="SC113" s="131">
        <v>8.6371171171171177</v>
      </c>
      <c r="SD113" s="131">
        <v>13.33504966887417</v>
      </c>
      <c r="SE113" s="131">
        <v>15.65317120622568</v>
      </c>
      <c r="SF113" s="131">
        <v>18.832445520581114</v>
      </c>
      <c r="SG113" s="131">
        <v>12.204320987654322</v>
      </c>
      <c r="SH113" s="131">
        <v>17.758958785249458</v>
      </c>
      <c r="SI113" s="131">
        <v>13.139064935064933</v>
      </c>
      <c r="SJ113" s="131">
        <v>16.694117647058825</v>
      </c>
      <c r="SK113" s="131">
        <v>20.248988764044945</v>
      </c>
      <c r="SL113" s="131">
        <v>16.791038961038961</v>
      </c>
      <c r="SM113" s="131" t="s">
        <v>158</v>
      </c>
      <c r="SN113" s="131" t="s">
        <v>158</v>
      </c>
      <c r="SO113" s="131" t="s">
        <v>158</v>
      </c>
      <c r="SP113" s="131" t="s">
        <v>158</v>
      </c>
      <c r="SQ113" s="131" t="s">
        <v>158</v>
      </c>
      <c r="SR113" s="131" t="s">
        <v>158</v>
      </c>
      <c r="SS113" s="131" t="s">
        <v>158</v>
      </c>
      <c r="ST113" s="131" t="s">
        <v>158</v>
      </c>
      <c r="SU113" s="131" t="s">
        <v>158</v>
      </c>
      <c r="SV113" s="131" t="s">
        <v>158</v>
      </c>
      <c r="SW113" s="131" t="s">
        <v>158</v>
      </c>
      <c r="SX113" s="131" t="s">
        <v>158</v>
      </c>
      <c r="SY113" s="131" t="s">
        <v>158</v>
      </c>
      <c r="SZ113" s="131" t="s">
        <v>158</v>
      </c>
      <c r="TA113" s="378" t="s">
        <v>158</v>
      </c>
      <c r="TB113" s="132">
        <v>0.30406807715326367</v>
      </c>
      <c r="TC113" s="132">
        <v>0.43636363636363634</v>
      </c>
      <c r="TD113" s="132">
        <v>-0.94859813084112155</v>
      </c>
      <c r="TE113" s="132">
        <v>-1.8502415458937198</v>
      </c>
      <c r="TF113" s="132">
        <v>-0.97883597883597884</v>
      </c>
      <c r="TG113" s="132">
        <v>-0.85555555555555551</v>
      </c>
      <c r="TH113" s="132">
        <v>-0.3411764705882353</v>
      </c>
      <c r="TI113" s="132">
        <v>-1.9878048780487805</v>
      </c>
      <c r="TJ113" s="132">
        <v>0.2929936305732484</v>
      </c>
      <c r="TK113" s="132">
        <v>0.46753246753246752</v>
      </c>
      <c r="TL113" s="132">
        <v>4.8611111111111112E-2</v>
      </c>
      <c r="TM113" s="132">
        <v>0.23239436619718309</v>
      </c>
      <c r="TN113" s="132" t="s">
        <v>158</v>
      </c>
      <c r="TO113" s="132" t="s">
        <v>158</v>
      </c>
      <c r="TP113" s="132" t="s">
        <v>158</v>
      </c>
      <c r="TQ113" s="132" t="s">
        <v>158</v>
      </c>
      <c r="TR113" s="132" t="s">
        <v>158</v>
      </c>
      <c r="TS113" s="132" t="s">
        <v>158</v>
      </c>
      <c r="TT113" s="132" t="s">
        <v>158</v>
      </c>
      <c r="TU113" s="132" t="s">
        <v>158</v>
      </c>
      <c r="TV113" s="132" t="s">
        <v>158</v>
      </c>
      <c r="TW113" s="132" t="s">
        <v>158</v>
      </c>
      <c r="TX113" s="132" t="s">
        <v>158</v>
      </c>
      <c r="TY113" s="132" t="s">
        <v>158</v>
      </c>
      <c r="TZ113" s="132" t="s">
        <v>158</v>
      </c>
      <c r="UA113" s="132" t="s">
        <v>158</v>
      </c>
      <c r="UB113" s="235" t="s">
        <v>158</v>
      </c>
      <c r="UC113" s="236">
        <v>12.12</v>
      </c>
      <c r="UD113" s="236">
        <v>13.4</v>
      </c>
      <c r="UE113" s="236">
        <v>13.75</v>
      </c>
      <c r="UF113" s="236">
        <v>12.29</v>
      </c>
      <c r="UG113" s="236">
        <v>9.52</v>
      </c>
      <c r="UH113" s="236">
        <v>9.89</v>
      </c>
      <c r="UI113" s="236">
        <v>8.17</v>
      </c>
      <c r="UJ113" s="236">
        <v>7.86</v>
      </c>
      <c r="UK113" s="236">
        <v>5.78</v>
      </c>
      <c r="UL113" s="236">
        <v>5.74</v>
      </c>
      <c r="UM113" s="236">
        <v>4.99</v>
      </c>
      <c r="UN113" s="236">
        <v>5.62</v>
      </c>
      <c r="UO113" s="231" t="s">
        <v>5</v>
      </c>
      <c r="UP113" s="231" t="s">
        <v>5</v>
      </c>
      <c r="UQ113" s="231" t="s">
        <v>5</v>
      </c>
      <c r="UR113" s="231" t="s">
        <v>5</v>
      </c>
      <c r="US113" s="231" t="s">
        <v>5</v>
      </c>
      <c r="UT113" s="231" t="s">
        <v>5</v>
      </c>
      <c r="UU113" s="231" t="s">
        <v>5</v>
      </c>
      <c r="UV113" s="231" t="s">
        <v>5</v>
      </c>
      <c r="UW113" s="231" t="s">
        <v>5</v>
      </c>
      <c r="UX113" s="231" t="s">
        <v>5</v>
      </c>
      <c r="UY113" s="231" t="s">
        <v>5</v>
      </c>
      <c r="UZ113" s="231" t="s">
        <v>5</v>
      </c>
      <c r="VA113" s="231" t="s">
        <v>5</v>
      </c>
      <c r="VB113" s="231" t="s">
        <v>5</v>
      </c>
      <c r="VC113" s="130" t="s">
        <v>158</v>
      </c>
      <c r="VD113" s="131">
        <v>1.8490099009900991</v>
      </c>
      <c r="VE113" s="131">
        <v>0.74925373134328355</v>
      </c>
      <c r="VF113" s="131">
        <v>1.8370909090909091</v>
      </c>
      <c r="VG113" s="131">
        <v>1.9568755085435314</v>
      </c>
      <c r="VH113" s="131">
        <v>3.5787815126050422</v>
      </c>
      <c r="VI113" s="131">
        <v>3.3235591506572293</v>
      </c>
      <c r="VJ113" s="131">
        <v>4.3488372093023262</v>
      </c>
      <c r="VK113" s="131">
        <v>4.0508905852417305</v>
      </c>
      <c r="VL113" s="131">
        <v>4.2387543252595155</v>
      </c>
      <c r="VM113" s="131">
        <v>3.2665505226480835</v>
      </c>
      <c r="VN113" s="131">
        <v>3.3727454909819636</v>
      </c>
      <c r="VO113" s="131">
        <v>2.0765124555160144</v>
      </c>
      <c r="VP113" s="131" t="s">
        <v>158</v>
      </c>
      <c r="VQ113" s="131" t="s">
        <v>158</v>
      </c>
      <c r="VR113" s="131" t="s">
        <v>158</v>
      </c>
      <c r="VS113" s="131" t="s">
        <v>158</v>
      </c>
      <c r="VT113" s="131" t="s">
        <v>158</v>
      </c>
      <c r="VU113" s="131" t="s">
        <v>158</v>
      </c>
      <c r="VV113" s="131" t="s">
        <v>158</v>
      </c>
      <c r="VW113" s="131" t="s">
        <v>158</v>
      </c>
      <c r="VX113" s="131" t="s">
        <v>158</v>
      </c>
      <c r="VY113" s="131" t="s">
        <v>158</v>
      </c>
      <c r="VZ113" s="131" t="s">
        <v>158</v>
      </c>
      <c r="WA113" s="131" t="s">
        <v>158</v>
      </c>
      <c r="WB113" s="131" t="s">
        <v>158</v>
      </c>
      <c r="WC113" s="131" t="s">
        <v>158</v>
      </c>
      <c r="WD113" s="130" t="s">
        <v>158</v>
      </c>
      <c r="WE113" s="131">
        <v>2.4230109315214357</v>
      </c>
      <c r="WF113" s="131">
        <v>1.7291044776119404</v>
      </c>
      <c r="WG113" s="131">
        <v>2.3199999999999998</v>
      </c>
      <c r="WH113" s="131">
        <v>2.7786818551668024</v>
      </c>
      <c r="WI113" s="131">
        <v>4.0483193277310923</v>
      </c>
      <c r="WJ113" s="131">
        <v>3.9373104145601614</v>
      </c>
      <c r="WK113" s="131">
        <v>4.9926560587515301</v>
      </c>
      <c r="WL113" s="131">
        <v>5.0178117048346049</v>
      </c>
      <c r="WM113" s="131">
        <v>4.9965397923875425</v>
      </c>
      <c r="WN113" s="131">
        <v>3.9024390243902434</v>
      </c>
      <c r="WO113" s="131">
        <v>4.1943887775551101</v>
      </c>
      <c r="WP113" s="131">
        <v>2.5462633451957295</v>
      </c>
      <c r="WQ113" s="131" t="s">
        <v>158</v>
      </c>
      <c r="WR113" s="131" t="s">
        <v>158</v>
      </c>
      <c r="WS113" s="131" t="s">
        <v>158</v>
      </c>
      <c r="WT113" s="131" t="s">
        <v>158</v>
      </c>
      <c r="WU113" s="131" t="s">
        <v>158</v>
      </c>
      <c r="WV113" s="131" t="s">
        <v>158</v>
      </c>
      <c r="WW113" s="131" t="s">
        <v>158</v>
      </c>
      <c r="WX113" s="131" t="s">
        <v>158</v>
      </c>
      <c r="WY113" s="131" t="s">
        <v>158</v>
      </c>
      <c r="WZ113" s="131" t="s">
        <v>158</v>
      </c>
      <c r="XA113" s="131" t="s">
        <v>158</v>
      </c>
      <c r="XB113" s="131" t="s">
        <v>158</v>
      </c>
      <c r="XC113" s="131" t="s">
        <v>158</v>
      </c>
      <c r="XD113" s="131" t="s">
        <v>158</v>
      </c>
      <c r="XE113" s="130" t="s">
        <v>158</v>
      </c>
      <c r="XF113" s="131">
        <v>2.9496699669966997</v>
      </c>
      <c r="XG113" s="131">
        <v>2.7283582089552239</v>
      </c>
      <c r="XH113" s="131">
        <v>2.6065454545454547</v>
      </c>
      <c r="XI113" s="131">
        <v>3.1659886086248981</v>
      </c>
      <c r="XJ113" s="131">
        <v>4.4716386554621854</v>
      </c>
      <c r="XK113" s="131">
        <v>4.3690596562184023</v>
      </c>
      <c r="XL113" s="131">
        <v>5.6940024479804165</v>
      </c>
      <c r="XM113" s="131">
        <v>6.3511450381679388</v>
      </c>
      <c r="XN113" s="131">
        <v>5.5743944636678195</v>
      </c>
      <c r="XO113" s="131">
        <v>4.494773519163763</v>
      </c>
      <c r="XP113" s="131">
        <v>5.0160320641282565</v>
      </c>
      <c r="XQ113" s="131">
        <v>3.2402135231316729</v>
      </c>
      <c r="XR113" s="131" t="s">
        <v>158</v>
      </c>
      <c r="XS113" s="131" t="s">
        <v>158</v>
      </c>
      <c r="XT113" s="131" t="s">
        <v>158</v>
      </c>
      <c r="XU113" s="131" t="s">
        <v>158</v>
      </c>
      <c r="XV113" s="131" t="s">
        <v>158</v>
      </c>
      <c r="XW113" s="131" t="s">
        <v>158</v>
      </c>
      <c r="XX113" s="131" t="s">
        <v>158</v>
      </c>
      <c r="XY113" s="131" t="s">
        <v>158</v>
      </c>
      <c r="XZ113" s="131" t="s">
        <v>158</v>
      </c>
      <c r="YA113" s="131" t="s">
        <v>158</v>
      </c>
      <c r="YB113" s="131" t="s">
        <v>158</v>
      </c>
      <c r="YC113" s="131" t="s">
        <v>158</v>
      </c>
      <c r="YD113" s="131" t="s">
        <v>158</v>
      </c>
      <c r="YE113" s="131" t="s">
        <v>158</v>
      </c>
      <c r="YF113" s="235" t="s">
        <v>158</v>
      </c>
      <c r="YG113" s="8">
        <v>221.022873</v>
      </c>
      <c r="YH113" s="8">
        <v>220</v>
      </c>
      <c r="YI113" s="8">
        <v>214</v>
      </c>
      <c r="YJ113" s="8">
        <v>207</v>
      </c>
      <c r="YK113" s="8">
        <v>189</v>
      </c>
      <c r="YL113" s="8">
        <v>180</v>
      </c>
      <c r="YM113" s="8">
        <v>170</v>
      </c>
      <c r="YN113" s="8">
        <v>164</v>
      </c>
      <c r="YO113" s="8">
        <v>157</v>
      </c>
      <c r="YP113" s="8">
        <v>154</v>
      </c>
      <c r="YQ113" s="8">
        <v>144</v>
      </c>
      <c r="YR113" s="8">
        <v>142</v>
      </c>
      <c r="YS113" s="231" t="s">
        <v>5</v>
      </c>
      <c r="YT113" s="231" t="s">
        <v>5</v>
      </c>
      <c r="YU113" s="231" t="s">
        <v>5</v>
      </c>
      <c r="YV113" s="231" t="s">
        <v>5</v>
      </c>
      <c r="YW113" s="231" t="s">
        <v>5</v>
      </c>
      <c r="YX113" s="231" t="s">
        <v>5</v>
      </c>
      <c r="YY113" s="231" t="s">
        <v>5</v>
      </c>
      <c r="YZ113" s="231" t="s">
        <v>5</v>
      </c>
      <c r="ZA113" s="231" t="s">
        <v>5</v>
      </c>
      <c r="ZB113" s="231" t="s">
        <v>5</v>
      </c>
      <c r="ZC113" s="231" t="s">
        <v>5</v>
      </c>
      <c r="ZD113" s="231" t="s">
        <v>5</v>
      </c>
      <c r="ZE113" s="231" t="s">
        <v>5</v>
      </c>
      <c r="ZF113" s="231" t="s">
        <v>5</v>
      </c>
      <c r="ZG113" s="235" t="s">
        <v>158</v>
      </c>
      <c r="ZH113" s="133">
        <v>0.1197</v>
      </c>
      <c r="ZI113" s="133">
        <v>2.1299999999999999E-2</v>
      </c>
      <c r="ZJ113" s="133">
        <v>0.15340000000000001</v>
      </c>
      <c r="ZK113" s="133">
        <v>0.15140000000000001</v>
      </c>
      <c r="ZL113" s="133">
        <v>0.13419999999999999</v>
      </c>
      <c r="ZM113" s="133">
        <v>0.13390000000000002</v>
      </c>
      <c r="ZN113" s="133">
        <v>0.1487</v>
      </c>
      <c r="ZO113" s="133">
        <v>0.20519999999999999</v>
      </c>
      <c r="ZP113" s="133">
        <v>0.1618</v>
      </c>
      <c r="ZQ113" s="133">
        <v>0.16750000000000001</v>
      </c>
      <c r="ZR113" s="133">
        <v>0.18609999999999999</v>
      </c>
      <c r="ZS113" s="133">
        <v>0.1686</v>
      </c>
      <c r="ZT113" s="379" t="s">
        <v>158</v>
      </c>
      <c r="ZU113" s="133">
        <v>7.2099999999999997E-2</v>
      </c>
      <c r="ZV113" s="133">
        <v>2.8199999999999999E-2</v>
      </c>
      <c r="ZW113" s="133">
        <v>9.9000000000000005E-2</v>
      </c>
      <c r="ZX113" s="133">
        <v>9.4700000000000006E-2</v>
      </c>
      <c r="ZY113" s="133">
        <v>8.6899999999999991E-2</v>
      </c>
      <c r="ZZ113" s="133">
        <v>8.0600000000000005E-2</v>
      </c>
      <c r="AAA113" s="133">
        <v>8.6599999999999996E-2</v>
      </c>
      <c r="AAB113" s="133">
        <v>0.1142</v>
      </c>
      <c r="AAC113" s="133">
        <v>0.1007</v>
      </c>
      <c r="AAD113" s="133">
        <v>0.10550000000000001</v>
      </c>
      <c r="AAE113" s="133">
        <v>0.1273</v>
      </c>
      <c r="AAF113" s="133">
        <v>0.13800000000000001</v>
      </c>
      <c r="AAG113" s="235" t="s">
        <v>158</v>
      </c>
      <c r="AAH113" s="8">
        <v>4984.9059999999999</v>
      </c>
      <c r="AAI113" s="8">
        <v>3013</v>
      </c>
      <c r="AAJ113" s="8">
        <v>3617</v>
      </c>
      <c r="AAK113" s="8">
        <v>4465</v>
      </c>
      <c r="AAL113" s="8">
        <v>3413</v>
      </c>
      <c r="AAM113" s="8">
        <v>2509</v>
      </c>
      <c r="AAN113" s="8">
        <v>2521</v>
      </c>
      <c r="AAO113" s="8">
        <v>3624</v>
      </c>
      <c r="AAP113" s="8">
        <v>3277</v>
      </c>
      <c r="AAQ113" s="8">
        <v>2942</v>
      </c>
      <c r="AAR113" s="8">
        <v>2569</v>
      </c>
      <c r="AAS113" s="8">
        <v>1942</v>
      </c>
      <c r="AAT113" s="231" t="s">
        <v>5</v>
      </c>
      <c r="AAU113" s="231" t="s">
        <v>5</v>
      </c>
      <c r="AAV113" s="231" t="s">
        <v>5</v>
      </c>
      <c r="AAW113" s="231" t="s">
        <v>5</v>
      </c>
      <c r="AAX113" s="231" t="s">
        <v>5</v>
      </c>
      <c r="AAY113" s="231" t="s">
        <v>5</v>
      </c>
      <c r="AAZ113" s="231" t="s">
        <v>5</v>
      </c>
      <c r="ABA113" s="231" t="s">
        <v>5</v>
      </c>
      <c r="ABB113" s="231" t="s">
        <v>5</v>
      </c>
      <c r="ABC113" s="231" t="s">
        <v>5</v>
      </c>
      <c r="ABD113" s="231" t="s">
        <v>5</v>
      </c>
      <c r="ABE113" s="231" t="s">
        <v>5</v>
      </c>
      <c r="ABF113" s="231" t="s">
        <v>5</v>
      </c>
      <c r="ABG113" s="231" t="s">
        <v>5</v>
      </c>
      <c r="ABH113" s="235" t="s">
        <v>158</v>
      </c>
      <c r="ABI113" s="8">
        <v>583.83900000000006</v>
      </c>
      <c r="ABJ113" s="8">
        <v>688</v>
      </c>
      <c r="ABK113" s="8">
        <v>888</v>
      </c>
      <c r="ABL113" s="8">
        <v>604</v>
      </c>
      <c r="ABM113" s="8">
        <v>514</v>
      </c>
      <c r="ABN113" s="8">
        <v>413</v>
      </c>
      <c r="ABO113" s="8">
        <v>648</v>
      </c>
      <c r="ABP113" s="8">
        <v>461</v>
      </c>
      <c r="ABQ113" s="8">
        <v>385</v>
      </c>
      <c r="ABR113" s="8">
        <v>238</v>
      </c>
      <c r="ABS113" s="8">
        <v>178</v>
      </c>
      <c r="ABT113" s="8">
        <v>154</v>
      </c>
      <c r="ABU113" s="231" t="s">
        <v>5</v>
      </c>
      <c r="ABV113" s="231" t="s">
        <v>5</v>
      </c>
      <c r="ABW113" s="231" t="s">
        <v>5</v>
      </c>
      <c r="ABX113" s="231" t="s">
        <v>5</v>
      </c>
      <c r="ABY113" s="231" t="s">
        <v>5</v>
      </c>
      <c r="ABZ113" s="231" t="s">
        <v>5</v>
      </c>
      <c r="ACA113" s="231" t="s">
        <v>5</v>
      </c>
      <c r="ACB113" s="231" t="s">
        <v>5</v>
      </c>
      <c r="ACC113" s="231" t="s">
        <v>5</v>
      </c>
      <c r="ACD113" s="231" t="s">
        <v>5</v>
      </c>
      <c r="ACE113" s="231" t="s">
        <v>5</v>
      </c>
      <c r="ACF113" s="231" t="s">
        <v>5</v>
      </c>
      <c r="ACG113" s="231" t="s">
        <v>5</v>
      </c>
      <c r="ACH113" s="231" t="s">
        <v>5</v>
      </c>
      <c r="ACI113" s="235" t="s">
        <v>158</v>
      </c>
      <c r="ACJ113" s="8">
        <v>67.206000000000003</v>
      </c>
      <c r="ACK113" s="8">
        <v>96</v>
      </c>
      <c r="ACL113" s="8">
        <v>-203</v>
      </c>
      <c r="ACM113" s="8">
        <v>-383</v>
      </c>
      <c r="ACN113" s="8">
        <v>-185</v>
      </c>
      <c r="ACO113" s="8">
        <v>-154</v>
      </c>
      <c r="ACP113" s="8">
        <v>-58</v>
      </c>
      <c r="ACQ113" s="8">
        <v>-326</v>
      </c>
      <c r="ACR113" s="8">
        <v>46</v>
      </c>
      <c r="ACS113" s="8">
        <v>72</v>
      </c>
      <c r="ACT113" s="8">
        <v>7</v>
      </c>
      <c r="ACU113" s="8">
        <v>33</v>
      </c>
      <c r="ACV113" s="237" t="s">
        <v>5</v>
      </c>
      <c r="ACW113" s="237" t="s">
        <v>5</v>
      </c>
      <c r="ACX113" s="237" t="s">
        <v>5</v>
      </c>
      <c r="ACY113" s="237" t="s">
        <v>5</v>
      </c>
      <c r="ACZ113" s="237" t="s">
        <v>5</v>
      </c>
      <c r="ADA113" s="237" t="s">
        <v>5</v>
      </c>
      <c r="ADB113" s="237" t="s">
        <v>5</v>
      </c>
      <c r="ADC113" s="237" t="s">
        <v>5</v>
      </c>
      <c r="ADD113" s="237" t="s">
        <v>5</v>
      </c>
      <c r="ADE113" s="237" t="s">
        <v>5</v>
      </c>
      <c r="ADF113" s="237" t="s">
        <v>5</v>
      </c>
      <c r="ADG113" s="237" t="s">
        <v>5</v>
      </c>
      <c r="ADH113" s="237" t="s">
        <v>5</v>
      </c>
      <c r="ADI113" s="237" t="s">
        <v>5</v>
      </c>
      <c r="ADJ113" s="127" t="s">
        <v>158</v>
      </c>
      <c r="ADK113" s="128">
        <v>1.3061224489795917</v>
      </c>
      <c r="ADL113" s="128">
        <v>6.8571428571428559</v>
      </c>
      <c r="ADM113" s="128">
        <v>0.89371980676328489</v>
      </c>
      <c r="ADN113" s="128">
        <v>0.8917525773195879</v>
      </c>
      <c r="ADO113" s="128">
        <v>1.0784313725490198</v>
      </c>
      <c r="ADP113" s="128">
        <v>1.2706611570247934</v>
      </c>
      <c r="ADQ113" s="128">
        <v>1.1890756302521008</v>
      </c>
      <c r="ADR113" s="128">
        <v>0.90000000000000024</v>
      </c>
      <c r="ADS113" s="128">
        <v>1.2021276595744681</v>
      </c>
      <c r="ADT113" s="128">
        <v>1.2117647058823531</v>
      </c>
      <c r="ADU113" s="128">
        <v>1.0105263157894737</v>
      </c>
      <c r="ADV113" s="128">
        <v>1.40625</v>
      </c>
      <c r="ADW113" s="128">
        <v>0.78260869565217395</v>
      </c>
      <c r="ADX113" s="128">
        <v>0.64312977099236646</v>
      </c>
      <c r="ADY113" s="128">
        <v>6.15</v>
      </c>
      <c r="ADZ113" s="128">
        <v>1.322222222222222</v>
      </c>
      <c r="AEA113" s="128" t="s">
        <v>158</v>
      </c>
      <c r="AEB113" s="128" t="s">
        <v>158</v>
      </c>
      <c r="AEC113" s="128" t="s">
        <v>158</v>
      </c>
      <c r="AED113" s="128" t="s">
        <v>158</v>
      </c>
      <c r="AEE113" s="128" t="s">
        <v>158</v>
      </c>
      <c r="AEF113" s="128" t="s">
        <v>158</v>
      </c>
      <c r="AEG113" s="128" t="s">
        <v>158</v>
      </c>
      <c r="AEH113" s="128" t="s">
        <v>158</v>
      </c>
      <c r="AEI113" s="128" t="s">
        <v>158</v>
      </c>
      <c r="AEJ113" s="128" t="s">
        <v>158</v>
      </c>
      <c r="AEK113" s="127" t="s">
        <v>158</v>
      </c>
      <c r="AEL113" s="128">
        <v>0.72685092321684563</v>
      </c>
      <c r="AEM113" s="128">
        <v>0.61395348837209285</v>
      </c>
      <c r="AEN113" s="128">
        <v>0.44583333333333325</v>
      </c>
      <c r="AEO113" s="128">
        <v>0.59289735099337759</v>
      </c>
      <c r="AEP113" s="128">
        <v>0.60671206225680951</v>
      </c>
      <c r="AEQ113" s="128">
        <v>0.67009685230024219</v>
      </c>
      <c r="AER113" s="128">
        <v>0.37121913580246912</v>
      </c>
      <c r="AES113" s="128">
        <v>0.44824295010845994</v>
      </c>
      <c r="AET113" s="128">
        <v>0.46080519480519472</v>
      </c>
      <c r="AEU113" s="128">
        <v>0.66647058823529415</v>
      </c>
      <c r="AEV113" s="128">
        <v>0.77662921348314595</v>
      </c>
      <c r="AEW113" s="128">
        <v>0.82987012987012976</v>
      </c>
      <c r="AEX113" s="128" t="s">
        <v>158</v>
      </c>
      <c r="AEY113" s="128" t="s">
        <v>158</v>
      </c>
      <c r="AEZ113" s="128" t="s">
        <v>158</v>
      </c>
      <c r="AFA113" s="128" t="s">
        <v>158</v>
      </c>
      <c r="AFB113" s="128" t="s">
        <v>158</v>
      </c>
      <c r="AFC113" s="128" t="s">
        <v>158</v>
      </c>
      <c r="AFD113" s="128" t="s">
        <v>158</v>
      </c>
      <c r="AFE113" s="128" t="s">
        <v>158</v>
      </c>
      <c r="AFF113" s="128" t="s">
        <v>158</v>
      </c>
      <c r="AFG113" s="128" t="s">
        <v>158</v>
      </c>
      <c r="AFH113" s="128" t="s">
        <v>158</v>
      </c>
      <c r="AFI113" s="128" t="s">
        <v>158</v>
      </c>
      <c r="AFJ113" s="128" t="s">
        <v>158</v>
      </c>
      <c r="AFK113" s="128" t="s">
        <v>158</v>
      </c>
      <c r="AFL113" s="134" t="s">
        <v>158</v>
      </c>
      <c r="AFM113" s="135">
        <v>6.3143754450495484</v>
      </c>
      <c r="AFN113" s="135">
        <v>4.3999999999999995</v>
      </c>
      <c r="AFO113" s="135" t="s">
        <v>1282</v>
      </c>
      <c r="AFP113" s="135" t="s">
        <v>1282</v>
      </c>
      <c r="AFQ113" s="135" t="s">
        <v>1282</v>
      </c>
      <c r="AFR113" s="135" t="s">
        <v>1282</v>
      </c>
      <c r="AFS113" s="135" t="s">
        <v>1282</v>
      </c>
      <c r="AFT113" s="135" t="s">
        <v>1282</v>
      </c>
      <c r="AFU113" s="135">
        <v>3.8567391304347822</v>
      </c>
      <c r="AFV113" s="135">
        <v>2.2030555555555558</v>
      </c>
      <c r="AFW113" s="135">
        <v>19.748571428571427</v>
      </c>
      <c r="AFX113" s="135">
        <v>3.872727272727273</v>
      </c>
      <c r="AFY113" s="135" t="s">
        <v>158</v>
      </c>
      <c r="AFZ113" s="135" t="s">
        <v>158</v>
      </c>
      <c r="AGA113" s="135" t="s">
        <v>158</v>
      </c>
      <c r="AGB113" s="135" t="s">
        <v>158</v>
      </c>
      <c r="AGC113" s="135" t="s">
        <v>158</v>
      </c>
      <c r="AGD113" s="135" t="s">
        <v>158</v>
      </c>
      <c r="AGE113" s="135" t="s">
        <v>158</v>
      </c>
      <c r="AGF113" s="135" t="s">
        <v>158</v>
      </c>
      <c r="AGG113" s="135" t="s">
        <v>158</v>
      </c>
      <c r="AGH113" s="135" t="s">
        <v>158</v>
      </c>
      <c r="AGI113" s="135" t="s">
        <v>158</v>
      </c>
      <c r="AGJ113" s="135" t="s">
        <v>158</v>
      </c>
      <c r="AGK113" s="135" t="s">
        <v>158</v>
      </c>
      <c r="AGL113" s="135" t="s">
        <v>158</v>
      </c>
    </row>
    <row r="114" spans="1:870" x14ac:dyDescent="0.2">
      <c r="A114" s="7">
        <v>112</v>
      </c>
      <c r="B114" s="1" t="s">
        <v>1670</v>
      </c>
      <c r="C114" s="1" t="s">
        <v>2179</v>
      </c>
      <c r="D114" s="94">
        <v>0.14000000000000001</v>
      </c>
      <c r="E114" s="95">
        <v>0.16</v>
      </c>
      <c r="F114" s="57">
        <v>0.64</v>
      </c>
      <c r="G114" s="58" t="s">
        <v>159</v>
      </c>
      <c r="H114" s="58">
        <v>0.64</v>
      </c>
      <c r="I114" s="226" t="s">
        <v>5</v>
      </c>
      <c r="J114" s="58" t="s">
        <v>159</v>
      </c>
      <c r="K114" s="58" t="s">
        <v>1280</v>
      </c>
      <c r="L114" s="226" t="s">
        <v>2181</v>
      </c>
      <c r="M114" s="151">
        <v>0.64</v>
      </c>
      <c r="N114" s="124">
        <v>0.64</v>
      </c>
      <c r="O114" s="124">
        <v>0.57999999999999996</v>
      </c>
      <c r="P114" s="124">
        <v>0.56000000000000005</v>
      </c>
      <c r="Q114" s="124">
        <v>0.52</v>
      </c>
      <c r="R114" s="124">
        <v>0.48</v>
      </c>
      <c r="S114" s="124">
        <v>0.4</v>
      </c>
      <c r="T114" s="124">
        <v>0.4</v>
      </c>
      <c r="U114" s="124">
        <v>0.4</v>
      </c>
      <c r="V114" s="124">
        <v>0.4</v>
      </c>
      <c r="W114" s="124">
        <v>0.4</v>
      </c>
      <c r="X114" s="143">
        <v>0.37</v>
      </c>
      <c r="Y114" s="124">
        <v>0.32</v>
      </c>
      <c r="Z114" s="124">
        <v>0.28000000000000003</v>
      </c>
      <c r="AA114" s="124">
        <v>0.28000000000000003</v>
      </c>
      <c r="AB114" s="124">
        <v>0.28000000000000003</v>
      </c>
      <c r="AC114" s="124">
        <v>0.25</v>
      </c>
      <c r="AD114" s="124">
        <v>0.2</v>
      </c>
      <c r="AE114" s="124">
        <v>0.185</v>
      </c>
      <c r="AF114" s="124">
        <v>0.12</v>
      </c>
      <c r="AG114" s="124">
        <v>0.12</v>
      </c>
      <c r="AH114" s="137">
        <v>0.1</v>
      </c>
      <c r="AI114" s="137">
        <v>0.1</v>
      </c>
      <c r="AJ114" s="137">
        <v>0.08</v>
      </c>
      <c r="AK114" s="137">
        <v>7.0000000000000007E-2</v>
      </c>
      <c r="AL114" s="137">
        <v>5.5E-2</v>
      </c>
      <c r="AM114" s="137">
        <v>0.05</v>
      </c>
      <c r="AN114" s="137">
        <v>0.05</v>
      </c>
      <c r="AO114" s="137">
        <v>4.7500000000000007E-2</v>
      </c>
      <c r="AP114" s="137">
        <v>0.04</v>
      </c>
      <c r="AQ114" s="137">
        <v>3.7499999999999999E-2</v>
      </c>
      <c r="AR114" s="137">
        <v>3.7499999999999999E-2</v>
      </c>
      <c r="AS114" s="137">
        <v>3.7499999999999999E-2</v>
      </c>
      <c r="AT114" s="137">
        <v>3.7499999999999999E-2</v>
      </c>
      <c r="AU114" s="137">
        <v>3.4375000000000003E-2</v>
      </c>
      <c r="AV114" s="137">
        <v>2.6875E-2</v>
      </c>
      <c r="AW114" s="137">
        <v>2.0625000000000001E-2</v>
      </c>
      <c r="AX114" s="137">
        <v>1.40625E-2</v>
      </c>
      <c r="AY114" s="137">
        <v>1.40625E-2</v>
      </c>
      <c r="AZ114" s="137">
        <v>1.17188E-2</v>
      </c>
      <c r="BA114" s="137">
        <v>5.4688000000000002E-3</v>
      </c>
      <c r="BB114" s="137">
        <v>1.40625E-2</v>
      </c>
      <c r="BC114" s="137">
        <v>1.17188E-2</v>
      </c>
      <c r="BD114" s="137">
        <v>1.17188E-2</v>
      </c>
      <c r="BE114" s="137">
        <v>1.17188E-2</v>
      </c>
      <c r="BF114" s="137">
        <v>7.6563000000000004E-3</v>
      </c>
      <c r="BG114" s="137">
        <v>7.6563000000000004E-3</v>
      </c>
      <c r="BH114" s="137">
        <v>3.1250000000000002E-3</v>
      </c>
      <c r="BI114" s="137">
        <v>3.1250000000000002E-3</v>
      </c>
      <c r="BJ114" s="137" t="s">
        <v>1306</v>
      </c>
      <c r="BK114" s="137" t="s">
        <v>5</v>
      </c>
      <c r="BL114" s="137" t="s">
        <v>5</v>
      </c>
      <c r="BM114" s="126">
        <v>0</v>
      </c>
      <c r="BN114" s="125">
        <v>0.10344827586206917</v>
      </c>
      <c r="BO114" s="125">
        <v>3.5714285714285587E-2</v>
      </c>
      <c r="BP114" s="125">
        <v>7.6923076923077094E-2</v>
      </c>
      <c r="BQ114" s="125">
        <v>8.3333333333333481E-2</v>
      </c>
      <c r="BR114" s="125">
        <v>0.19999999999999996</v>
      </c>
      <c r="BS114" s="125">
        <v>0</v>
      </c>
      <c r="BT114" s="125">
        <v>0</v>
      </c>
      <c r="BU114" s="125">
        <v>0</v>
      </c>
      <c r="BV114" s="125">
        <v>0</v>
      </c>
      <c r="BW114" s="125">
        <v>8.1081081081081141E-2</v>
      </c>
      <c r="BX114" s="125">
        <v>0.15625</v>
      </c>
      <c r="BY114" s="125">
        <v>0.14285714285714279</v>
      </c>
      <c r="BZ114" s="125">
        <v>0</v>
      </c>
      <c r="CA114" s="125">
        <v>0</v>
      </c>
      <c r="CB114" s="125">
        <v>0.12000000000000011</v>
      </c>
      <c r="CC114" s="125">
        <v>0.25</v>
      </c>
      <c r="CD114" s="125">
        <v>8.1081081081081141E-2</v>
      </c>
      <c r="CE114" s="125">
        <v>0.54166666666666674</v>
      </c>
      <c r="CF114" s="125">
        <v>0</v>
      </c>
      <c r="CG114" s="125">
        <v>0.19999999999999996</v>
      </c>
      <c r="CH114" s="125">
        <v>0</v>
      </c>
      <c r="CI114" s="125">
        <v>0.25</v>
      </c>
      <c r="CJ114" s="125">
        <v>0.14285714285714279</v>
      </c>
      <c r="CK114" s="125">
        <v>0.27272727272727293</v>
      </c>
      <c r="CL114" s="125">
        <v>9.9999999999999867E-2</v>
      </c>
      <c r="CM114" s="125">
        <v>0</v>
      </c>
      <c r="CN114" s="125">
        <v>5.2631578947368363E-2</v>
      </c>
      <c r="CO114" s="125">
        <v>0.18750000000000022</v>
      </c>
      <c r="CP114" s="125">
        <v>6.6666666666666652E-2</v>
      </c>
      <c r="CQ114" s="125">
        <v>0</v>
      </c>
      <c r="CR114" s="125">
        <v>0</v>
      </c>
      <c r="CS114" s="125">
        <v>0</v>
      </c>
      <c r="CT114" s="125">
        <v>9.0909090909090828E-2</v>
      </c>
      <c r="CU114" s="125">
        <v>0.27906976744186052</v>
      </c>
      <c r="CV114" s="125">
        <v>0.30303030303030298</v>
      </c>
      <c r="CW114" s="125">
        <v>0.46666666666666679</v>
      </c>
      <c r="CX114" s="125">
        <v>0</v>
      </c>
      <c r="CY114" s="125">
        <v>0.1999948800218454</v>
      </c>
      <c r="CZ114" s="125">
        <v>1.1428466939730835</v>
      </c>
      <c r="DA114" s="125">
        <v>-0.61110755555555563</v>
      </c>
      <c r="DB114" s="125">
        <v>0.1999948800218454</v>
      </c>
      <c r="DC114" s="125">
        <v>0</v>
      </c>
      <c r="DD114" s="125">
        <v>0</v>
      </c>
      <c r="DE114" s="125">
        <v>0.53060877969776521</v>
      </c>
      <c r="DF114" s="125">
        <v>0</v>
      </c>
      <c r="DG114" s="125">
        <v>1.4500160000000002</v>
      </c>
      <c r="DH114" s="125">
        <v>0</v>
      </c>
      <c r="DI114" s="125" t="s">
        <v>158</v>
      </c>
      <c r="DJ114" s="125" t="s">
        <v>158</v>
      </c>
      <c r="DK114" s="125" t="s">
        <v>158</v>
      </c>
      <c r="DL114" s="127">
        <v>2.5853989329221897E-2</v>
      </c>
      <c r="DM114" s="128">
        <v>2.3898430773023498E-2</v>
      </c>
      <c r="DN114" s="128">
        <v>2.6752767527675275E-2</v>
      </c>
      <c r="DO114" s="128">
        <v>3.2388662094351532E-2</v>
      </c>
      <c r="DP114" s="128">
        <v>2.6666666666666668E-2</v>
      </c>
      <c r="DQ114" s="128">
        <v>2.4527337761880427E-2</v>
      </c>
      <c r="DR114" s="128">
        <v>2.1333333333333336E-2</v>
      </c>
      <c r="DS114" s="128">
        <v>2.0639835946327963E-2</v>
      </c>
      <c r="DT114" s="128">
        <v>2.2346368715083803E-2</v>
      </c>
      <c r="DU114" s="128">
        <v>2.7118644067796613E-2</v>
      </c>
      <c r="DV114" s="128">
        <v>2.9695619896065329E-2</v>
      </c>
      <c r="DW114" s="128">
        <v>2.3642172523961662E-2</v>
      </c>
      <c r="DX114" s="128">
        <v>2.119205298013245E-2</v>
      </c>
      <c r="DY114" s="128">
        <v>2.5901942645698429E-2</v>
      </c>
      <c r="DZ114" s="128">
        <v>2.1308980213089804E-2</v>
      </c>
      <c r="EA114" s="128">
        <v>1.7283949550373486E-2</v>
      </c>
      <c r="EB114" s="128">
        <v>1.9138755980861243E-2</v>
      </c>
      <c r="EC114" s="128">
        <v>1.8823529411764708E-2</v>
      </c>
      <c r="ED114" s="128">
        <v>1.9786096256684493E-2</v>
      </c>
      <c r="EE114" s="128">
        <v>1.5483870967741935E-2</v>
      </c>
      <c r="EF114" s="128">
        <v>1.3714285714285714E-2</v>
      </c>
      <c r="EG114" s="128">
        <v>1.6E-2</v>
      </c>
      <c r="EH114" s="128">
        <v>1.6194331983805668E-2</v>
      </c>
      <c r="EI114" s="128">
        <v>1.2955465587044536E-2</v>
      </c>
      <c r="EJ114" s="128">
        <v>1.2669683257918552E-2</v>
      </c>
      <c r="EK114" s="128">
        <v>0.01</v>
      </c>
      <c r="EL114" s="128" t="s">
        <v>158</v>
      </c>
      <c r="EM114" s="127">
        <v>3.4098561864084359E-2</v>
      </c>
      <c r="EN114" s="128">
        <v>2.7996061301337194E-2</v>
      </c>
      <c r="EO114" s="128">
        <v>3.6050701911396324E-2</v>
      </c>
      <c r="EP114" s="128">
        <v>3.6635077465576343E-2</v>
      </c>
      <c r="EQ114" s="128">
        <v>2.986140019847915E-2</v>
      </c>
      <c r="ER114" s="128">
        <v>2.6926054238729825E-2</v>
      </c>
      <c r="ES114" s="128">
        <v>2.566363759578609E-2</v>
      </c>
      <c r="ET114" s="128">
        <v>2.6149170035526637E-2</v>
      </c>
      <c r="EU114" s="128">
        <v>2.663356042244093E-2</v>
      </c>
      <c r="EV114" s="128">
        <v>3.0712568292638156E-2</v>
      </c>
      <c r="EW114" s="128">
        <v>3.3914794146657837E-2</v>
      </c>
      <c r="EX114" s="128">
        <v>2.8545153804374654E-2</v>
      </c>
      <c r="EY114" s="128">
        <v>2.5429229049854854E-2</v>
      </c>
      <c r="EZ114" s="128">
        <v>2.8888642258476881E-2</v>
      </c>
      <c r="FA114" s="128">
        <v>2.4871868985597154E-2</v>
      </c>
      <c r="FB114" s="128">
        <v>2.1034729214380009E-2</v>
      </c>
      <c r="FC114" s="128">
        <v>2.320925781231941E-2</v>
      </c>
      <c r="FD114" s="128">
        <v>2.093433000761059E-2</v>
      </c>
      <c r="FE114" s="128">
        <v>2.3132085915646087E-2</v>
      </c>
      <c r="FF114" s="128">
        <v>1.7169178045394265E-2</v>
      </c>
      <c r="FG114" s="128">
        <v>1.6106267276687996E-2</v>
      </c>
      <c r="FH114" s="128">
        <v>1.8242715683627526E-2</v>
      </c>
      <c r="FI114" s="128">
        <v>1.9778769342907548E-2</v>
      </c>
      <c r="FJ114" s="128">
        <v>1.5955836523907033E-2</v>
      </c>
      <c r="FK114" s="128">
        <v>1.4612779969556702E-2</v>
      </c>
      <c r="FL114" s="128">
        <v>1.3364349681198555E-2</v>
      </c>
      <c r="FM114" s="128" t="s">
        <v>158</v>
      </c>
      <c r="FN114" s="127">
        <v>4.423616540110395E-2</v>
      </c>
      <c r="FO114" s="128">
        <v>3.2536858159633961E-2</v>
      </c>
      <c r="FP114" s="128">
        <v>5.6585365853658531E-2</v>
      </c>
      <c r="FQ114" s="128">
        <v>3.9971448965024983E-2</v>
      </c>
      <c r="FR114" s="128">
        <v>3.5374149659863949E-2</v>
      </c>
      <c r="FS114" s="128">
        <v>2.9647928990245275E-2</v>
      </c>
      <c r="FT114" s="128">
        <v>3.0581039755351685E-2</v>
      </c>
      <c r="FU114" s="128">
        <v>3.172085646312451E-2</v>
      </c>
      <c r="FV114" s="128">
        <v>2.9828486204325131E-2</v>
      </c>
      <c r="FW114" s="128">
        <v>3.4423407917383825E-2</v>
      </c>
      <c r="FX114" s="128">
        <v>3.7914691943127965E-2</v>
      </c>
      <c r="FY114" s="128">
        <v>3.5037878787878785E-2</v>
      </c>
      <c r="FZ114" s="128">
        <v>3.0917874396135268E-2</v>
      </c>
      <c r="GA114" s="128">
        <v>3.612903225806452E-2</v>
      </c>
      <c r="GB114" s="128">
        <v>3.5897435897435902E-2</v>
      </c>
      <c r="GC114" s="128">
        <v>2.298850574712644E-2</v>
      </c>
      <c r="GD114" s="128">
        <v>2.8571428571428571E-2</v>
      </c>
      <c r="GE114" s="128">
        <v>2.3054755043227664E-2</v>
      </c>
      <c r="GF114" s="128">
        <v>2.6056338028169014E-2</v>
      </c>
      <c r="GG114" s="128">
        <v>1.9123505976095617E-2</v>
      </c>
      <c r="GH114" s="128">
        <v>2.1660649819494584E-2</v>
      </c>
      <c r="GI114" s="128">
        <v>2.1052631578947368E-2</v>
      </c>
      <c r="GJ114" s="128">
        <v>2.2222222222222223E-2</v>
      </c>
      <c r="GK114" s="128">
        <v>1.9393939393939394E-2</v>
      </c>
      <c r="GL114" s="128">
        <v>1.7230769230769234E-2</v>
      </c>
      <c r="GM114" s="128">
        <v>1.7254901960784313E-2</v>
      </c>
      <c r="GN114" s="128" t="s">
        <v>158</v>
      </c>
      <c r="GO114" s="109" t="s">
        <v>158</v>
      </c>
      <c r="GP114" s="141">
        <v>2.62</v>
      </c>
      <c r="GQ114" s="141">
        <v>1.99</v>
      </c>
      <c r="GR114" s="141">
        <v>1.3</v>
      </c>
      <c r="GS114" s="141">
        <v>1.36</v>
      </c>
      <c r="GT114" s="141">
        <v>1.2</v>
      </c>
      <c r="GU114" s="110">
        <v>1.17</v>
      </c>
      <c r="GV114" s="110">
        <v>0.97</v>
      </c>
      <c r="GW114" s="110">
        <v>0.96</v>
      </c>
      <c r="GX114" s="110">
        <v>0.89</v>
      </c>
      <c r="GY114" s="110">
        <v>0.65</v>
      </c>
      <c r="GZ114" s="110">
        <v>0.78</v>
      </c>
      <c r="HA114" s="110">
        <v>0.87</v>
      </c>
      <c r="HB114" s="110">
        <v>0.78</v>
      </c>
      <c r="HC114" s="110">
        <v>0.87</v>
      </c>
      <c r="HD114" s="110">
        <v>0.83</v>
      </c>
      <c r="HE114" s="129">
        <v>0.75749999999999995</v>
      </c>
      <c r="HF114" s="231">
        <v>0.6825</v>
      </c>
      <c r="HG114" s="231">
        <v>0.62250000000000005</v>
      </c>
      <c r="HH114" s="231">
        <v>0.50249999999999995</v>
      </c>
      <c r="HI114" s="231">
        <v>0.49</v>
      </c>
      <c r="HJ114" s="231">
        <v>0.45500000000000002</v>
      </c>
      <c r="HK114" s="231">
        <v>0.45</v>
      </c>
      <c r="HL114" s="231">
        <v>0.44750000000000001</v>
      </c>
      <c r="HM114" s="231">
        <v>0.32750000000000001</v>
      </c>
      <c r="HN114" s="231">
        <v>0.27</v>
      </c>
      <c r="HO114" s="231">
        <v>0.2225</v>
      </c>
      <c r="HP114" s="232" t="s">
        <v>158</v>
      </c>
      <c r="HQ114" s="131">
        <v>7.5076335877862599</v>
      </c>
      <c r="HR114" s="131">
        <v>5.1507537688442211</v>
      </c>
      <c r="HS114" s="131">
        <v>10.776923076923076</v>
      </c>
      <c r="HT114" s="131">
        <v>10.808823529411763</v>
      </c>
      <c r="HU114" s="131">
        <v>13.4916675</v>
      </c>
      <c r="HV114" s="131">
        <v>11.179487179487181</v>
      </c>
      <c r="HW114" s="131">
        <v>13</v>
      </c>
      <c r="HX114" s="131">
        <v>13.96875</v>
      </c>
      <c r="HY114" s="131">
        <v>13.056179775280897</v>
      </c>
      <c r="HZ114" s="131">
        <v>16.23076923076923</v>
      </c>
      <c r="IA114" s="131">
        <v>13.538461538461538</v>
      </c>
      <c r="IB114" s="131">
        <v>11.896551724137931</v>
      </c>
      <c r="IC114" s="131">
        <v>9.9358974358974361</v>
      </c>
      <c r="ID114" s="131">
        <v>8.9655172413793096</v>
      </c>
      <c r="IE114" s="131">
        <v>14.674698795180722</v>
      </c>
      <c r="IF114" s="131">
        <v>11.551155115511552</v>
      </c>
      <c r="IG114" s="131">
        <v>12.710622710622712</v>
      </c>
      <c r="IH114" s="131">
        <v>11.405622489959837</v>
      </c>
      <c r="II114" s="131">
        <v>12.487562189054728</v>
      </c>
      <c r="IJ114" s="131">
        <v>11.306122448979592</v>
      </c>
      <c r="IK114" s="131">
        <v>10.43956043956044</v>
      </c>
      <c r="IL114" s="131">
        <v>10</v>
      </c>
      <c r="IM114" s="131">
        <v>9.2178770949720672</v>
      </c>
      <c r="IN114" s="131">
        <v>12.404580152671755</v>
      </c>
      <c r="IO114" s="131">
        <v>11.805555555555555</v>
      </c>
      <c r="IP114" s="131" t="s">
        <v>158</v>
      </c>
      <c r="IQ114" s="130" t="s">
        <v>158</v>
      </c>
      <c r="IR114" s="131">
        <v>8.7253276998874796</v>
      </c>
      <c r="IS114" s="131">
        <v>8.0846494237058248</v>
      </c>
      <c r="IT114" s="131">
        <v>11.758381872509954</v>
      </c>
      <c r="IU114" s="131">
        <v>12.804253606163583</v>
      </c>
      <c r="IV114" s="131">
        <v>14.855500046666661</v>
      </c>
      <c r="IW114" s="131">
        <v>13.321585476895834</v>
      </c>
      <c r="IX114" s="131">
        <v>15.769951147985397</v>
      </c>
      <c r="IY114" s="131">
        <v>15.644422302456841</v>
      </c>
      <c r="IZ114" s="131">
        <v>14.633689959264069</v>
      </c>
      <c r="JA114" s="131">
        <v>18.145019920318727</v>
      </c>
      <c r="JB114" s="131">
        <v>16.617846153846155</v>
      </c>
      <c r="JC114" s="131">
        <v>14.464303704721337</v>
      </c>
      <c r="JD114" s="131">
        <v>12.426141587496176</v>
      </c>
      <c r="JE114" s="131">
        <v>12.939883232986684</v>
      </c>
      <c r="JF114" s="131">
        <v>16.037734270414983</v>
      </c>
      <c r="JG114" s="131">
        <v>14.219886132039495</v>
      </c>
      <c r="JH114" s="131">
        <v>13.998073639507901</v>
      </c>
      <c r="JI114" s="131">
        <v>12.84746892709177</v>
      </c>
      <c r="JJ114" s="131">
        <v>13.908992586474742</v>
      </c>
      <c r="JK114" s="131">
        <v>15.205134434726265</v>
      </c>
      <c r="JL114" s="131">
        <v>12.04756043956044</v>
      </c>
      <c r="JM114" s="131">
        <v>11.235391766268243</v>
      </c>
      <c r="JN114" s="131">
        <v>11.204110135674387</v>
      </c>
      <c r="JO114" s="131">
        <v>14.626953834969111</v>
      </c>
      <c r="JP114" s="131">
        <v>15.242320693709575</v>
      </c>
      <c r="JQ114" s="131" t="s">
        <v>158</v>
      </c>
      <c r="JR114" s="130" t="s">
        <v>158</v>
      </c>
      <c r="JS114" s="131">
        <v>10.221374427480916</v>
      </c>
      <c r="JT114" s="131">
        <v>10.894472361809045</v>
      </c>
      <c r="JU114" s="131">
        <v>13.300000769230769</v>
      </c>
      <c r="JV114" s="131">
        <v>14.338235294117647</v>
      </c>
      <c r="JW114" s="131">
        <v>16.308333333333334</v>
      </c>
      <c r="JX114" s="131">
        <v>16.025641025641026</v>
      </c>
      <c r="JY114" s="131">
        <v>19.979380412371135</v>
      </c>
      <c r="JZ114" s="131">
        <v>18.645833333333332</v>
      </c>
      <c r="KA114" s="131">
        <v>16.573033707865168</v>
      </c>
      <c r="KB114" s="131">
        <v>20.723076923076924</v>
      </c>
      <c r="KC114" s="131">
        <v>20.064102564102562</v>
      </c>
      <c r="KD114" s="131">
        <v>17.356321839080458</v>
      </c>
      <c r="KE114" s="131">
        <v>13.858974358974359</v>
      </c>
      <c r="KF114" s="131">
        <v>15.103448275862069</v>
      </c>
      <c r="KG114" s="131">
        <v>19.518073493975905</v>
      </c>
      <c r="KH114" s="131">
        <v>17.244224422442244</v>
      </c>
      <c r="KI114" s="131">
        <v>15.567765567765568</v>
      </c>
      <c r="KJ114" s="131">
        <v>15.020080321285139</v>
      </c>
      <c r="KK114" s="131">
        <v>15.422885572139306</v>
      </c>
      <c r="KL114" s="131">
        <v>17.857142857142858</v>
      </c>
      <c r="KM114" s="131">
        <v>13.736263736263735</v>
      </c>
      <c r="KN114" s="131">
        <v>13.722222222222221</v>
      </c>
      <c r="KO114" s="131">
        <v>13.798882681564246</v>
      </c>
      <c r="KP114" s="131">
        <v>16.87022900763359</v>
      </c>
      <c r="KQ114" s="131">
        <v>20.37037037037037</v>
      </c>
      <c r="KR114" s="131" t="s">
        <v>158</v>
      </c>
      <c r="KS114" s="116" t="s">
        <v>158</v>
      </c>
      <c r="KT114" s="132">
        <v>32.370037007431584</v>
      </c>
      <c r="KU114" s="132">
        <v>27.075365853658536</v>
      </c>
      <c r="KV114" s="132">
        <v>27.183464285714287</v>
      </c>
      <c r="KW114" s="132">
        <v>27.005265060240962</v>
      </c>
      <c r="KX114" s="132">
        <v>26.653204819277107</v>
      </c>
      <c r="KY114" s="132">
        <v>25.828144578313253</v>
      </c>
      <c r="KZ114" s="132">
        <v>24.777048780487807</v>
      </c>
      <c r="LA114" s="132">
        <v>24.078256097560974</v>
      </c>
      <c r="LB114" s="132">
        <v>21.183037500000001</v>
      </c>
      <c r="LC114" s="132">
        <v>9.4744861111111121</v>
      </c>
      <c r="LD114" s="132">
        <v>9.4838333333333331</v>
      </c>
      <c r="LE114" s="132" t="s">
        <v>158</v>
      </c>
      <c r="LF114" s="132" t="s">
        <v>158</v>
      </c>
      <c r="LG114" s="132" t="s">
        <v>158</v>
      </c>
      <c r="LH114" s="132" t="s">
        <v>158</v>
      </c>
      <c r="LI114" s="132" t="s">
        <v>158</v>
      </c>
      <c r="LJ114" s="132" t="s">
        <v>158</v>
      </c>
      <c r="LK114" s="132" t="s">
        <v>158</v>
      </c>
      <c r="LL114" s="132" t="s">
        <v>158</v>
      </c>
      <c r="LM114" s="132" t="s">
        <v>158</v>
      </c>
      <c r="LN114" s="132" t="s">
        <v>158</v>
      </c>
      <c r="LO114" s="132" t="s">
        <v>158</v>
      </c>
      <c r="LP114" s="132" t="s">
        <v>158</v>
      </c>
      <c r="LQ114" s="132" t="s">
        <v>158</v>
      </c>
      <c r="LR114" s="132" t="s">
        <v>158</v>
      </c>
      <c r="LS114" s="132" t="s">
        <v>158</v>
      </c>
      <c r="LT114" s="130" t="s">
        <v>158</v>
      </c>
      <c r="LU114" s="131">
        <v>0.6076607201741574</v>
      </c>
      <c r="LV114" s="131">
        <v>0.3785729085029142</v>
      </c>
      <c r="LW114" s="131">
        <v>0.51538684888528608</v>
      </c>
      <c r="LX114" s="131">
        <v>0.54433829726197969</v>
      </c>
      <c r="LY114" s="131">
        <v>0.60743168072195475</v>
      </c>
      <c r="LZ114" s="131">
        <v>0.50642429851436932</v>
      </c>
      <c r="MA114" s="131">
        <v>0.50893874051418553</v>
      </c>
      <c r="MB114" s="131">
        <v>0.55693402153648397</v>
      </c>
      <c r="MC114" s="131">
        <v>0.54855211392605985</v>
      </c>
      <c r="MD114" s="131">
        <v>1.1135168574079801</v>
      </c>
      <c r="ME114" s="131">
        <v>1.1134738063019525</v>
      </c>
      <c r="MF114" s="131" t="s">
        <v>158</v>
      </c>
      <c r="MG114" s="131" t="s">
        <v>158</v>
      </c>
      <c r="MH114" s="131" t="s">
        <v>158</v>
      </c>
      <c r="MI114" s="131" t="s">
        <v>158</v>
      </c>
      <c r="MJ114" s="131" t="s">
        <v>158</v>
      </c>
      <c r="MK114" s="131" t="s">
        <v>158</v>
      </c>
      <c r="ML114" s="131" t="s">
        <v>158</v>
      </c>
      <c r="MM114" s="131" t="s">
        <v>158</v>
      </c>
      <c r="MN114" s="131" t="s">
        <v>158</v>
      </c>
      <c r="MO114" s="131" t="s">
        <v>158</v>
      </c>
      <c r="MP114" s="131" t="s">
        <v>158</v>
      </c>
      <c r="MQ114" s="131" t="s">
        <v>158</v>
      </c>
      <c r="MR114" s="131" t="s">
        <v>158</v>
      </c>
      <c r="MS114" s="131" t="s">
        <v>158</v>
      </c>
      <c r="MT114" s="131" t="s">
        <v>158</v>
      </c>
      <c r="MU114" s="130" t="s">
        <v>158</v>
      </c>
      <c r="MV114" s="131">
        <v>0.70621972314881409</v>
      </c>
      <c r="MW114" s="131">
        <v>0.59420997079530335</v>
      </c>
      <c r="MX114" s="131">
        <v>0.56232334016000052</v>
      </c>
      <c r="MY114" s="131">
        <v>0.644829253315505</v>
      </c>
      <c r="MZ114" s="131">
        <v>0.66883514297338031</v>
      </c>
      <c r="NA114" s="131">
        <v>0.60346011153488788</v>
      </c>
      <c r="NB114" s="131">
        <v>0.61737992886353243</v>
      </c>
      <c r="NC114" s="131">
        <v>0.6237430713215103</v>
      </c>
      <c r="ND114" s="131">
        <v>0.61483080808146717</v>
      </c>
      <c r="NE114" s="131">
        <v>1.2448446079176332</v>
      </c>
      <c r="NF114" s="131">
        <v>1.366738484789906</v>
      </c>
      <c r="NG114" s="131" t="s">
        <v>158</v>
      </c>
      <c r="NH114" s="131" t="s">
        <v>158</v>
      </c>
      <c r="NI114" s="131" t="s">
        <v>158</v>
      </c>
      <c r="NJ114" s="131" t="s">
        <v>158</v>
      </c>
      <c r="NK114" s="131" t="s">
        <v>158</v>
      </c>
      <c r="NL114" s="131" t="s">
        <v>158</v>
      </c>
      <c r="NM114" s="131" t="s">
        <v>158</v>
      </c>
      <c r="NN114" s="131" t="s">
        <v>158</v>
      </c>
      <c r="NO114" s="131" t="s">
        <v>158</v>
      </c>
      <c r="NP114" s="131" t="s">
        <v>158</v>
      </c>
      <c r="NQ114" s="131" t="s">
        <v>158</v>
      </c>
      <c r="NR114" s="131" t="s">
        <v>158</v>
      </c>
      <c r="NS114" s="131" t="s">
        <v>158</v>
      </c>
      <c r="NT114" s="131" t="s">
        <v>158</v>
      </c>
      <c r="NU114" s="131" t="s">
        <v>158</v>
      </c>
      <c r="NV114" s="130" t="s">
        <v>158</v>
      </c>
      <c r="NW114" s="131">
        <v>0.82730832200938753</v>
      </c>
      <c r="NX114" s="131">
        <v>0.80072786891152969</v>
      </c>
      <c r="NY114" s="131">
        <v>0.63604847484749782</v>
      </c>
      <c r="NZ114" s="131">
        <v>0.7220814147352792</v>
      </c>
      <c r="OA114" s="131">
        <v>0.73424566136398983</v>
      </c>
      <c r="OB114" s="131">
        <v>0.72595226277862568</v>
      </c>
      <c r="OC114" s="131">
        <v>0.78217543871738104</v>
      </c>
      <c r="OD114" s="131">
        <v>0.74340932032088458</v>
      </c>
      <c r="OE114" s="131">
        <v>0.69631184857223616</v>
      </c>
      <c r="OF114" s="131">
        <v>1.4217129923493357</v>
      </c>
      <c r="OG114" s="131">
        <v>1.6501766163471172</v>
      </c>
      <c r="OH114" s="131" t="s">
        <v>158</v>
      </c>
      <c r="OI114" s="131" t="s">
        <v>158</v>
      </c>
      <c r="OJ114" s="131" t="s">
        <v>158</v>
      </c>
      <c r="OK114" s="131" t="s">
        <v>158</v>
      </c>
      <c r="OL114" s="131" t="s">
        <v>158</v>
      </c>
      <c r="OM114" s="131" t="s">
        <v>158</v>
      </c>
      <c r="ON114" s="131" t="s">
        <v>158</v>
      </c>
      <c r="OO114" s="131" t="s">
        <v>158</v>
      </c>
      <c r="OP114" s="131" t="s">
        <v>158</v>
      </c>
      <c r="OQ114" s="131" t="s">
        <v>158</v>
      </c>
      <c r="OR114" s="131" t="s">
        <v>158</v>
      </c>
      <c r="OS114" s="131" t="s">
        <v>158</v>
      </c>
      <c r="OT114" s="131" t="s">
        <v>158</v>
      </c>
      <c r="OU114" s="131" t="s">
        <v>158</v>
      </c>
      <c r="OV114" s="131" t="s">
        <v>158</v>
      </c>
      <c r="OW114" s="378" t="s">
        <v>158</v>
      </c>
      <c r="OX114" s="132">
        <v>4.0419936645849557</v>
      </c>
      <c r="OY114" s="132">
        <v>6.2368780487804871</v>
      </c>
      <c r="OZ114" s="132">
        <v>2.7913095238095238</v>
      </c>
      <c r="PA114" s="132">
        <v>2.1936626506024099</v>
      </c>
      <c r="PB114" s="132">
        <v>1.8867831325301205</v>
      </c>
      <c r="PC114" s="132">
        <v>1.983710843373494</v>
      </c>
      <c r="PD114" s="132">
        <v>0.71320731707317064</v>
      </c>
      <c r="PE114" s="132">
        <v>1.8535121951219513</v>
      </c>
      <c r="PF114" s="132">
        <v>1.0390000000000001</v>
      </c>
      <c r="PG114" s="132">
        <v>0.66533333333333333</v>
      </c>
      <c r="PH114" s="132">
        <v>0.90513888888888894</v>
      </c>
      <c r="PI114" s="132" t="s">
        <v>158</v>
      </c>
      <c r="PJ114" s="132" t="s">
        <v>158</v>
      </c>
      <c r="PK114" s="132" t="s">
        <v>158</v>
      </c>
      <c r="PL114" s="132" t="s">
        <v>158</v>
      </c>
      <c r="PM114" s="132" t="s">
        <v>158</v>
      </c>
      <c r="PN114" s="132" t="s">
        <v>158</v>
      </c>
      <c r="PO114" s="132" t="s">
        <v>158</v>
      </c>
      <c r="PP114" s="132" t="s">
        <v>158</v>
      </c>
      <c r="PQ114" s="132" t="s">
        <v>158</v>
      </c>
      <c r="PR114" s="132" t="s">
        <v>158</v>
      </c>
      <c r="PS114" s="132" t="s">
        <v>158</v>
      </c>
      <c r="PT114" s="132" t="s">
        <v>158</v>
      </c>
      <c r="PU114" s="132" t="s">
        <v>158</v>
      </c>
      <c r="PV114" s="132" t="s">
        <v>158</v>
      </c>
      <c r="PW114" s="132" t="s">
        <v>158</v>
      </c>
      <c r="PX114" s="130" t="s">
        <v>158</v>
      </c>
      <c r="PY114" s="131">
        <v>4.8664103984981821</v>
      </c>
      <c r="PZ114" s="131">
        <v>1.6434504442497813</v>
      </c>
      <c r="QA114" s="131">
        <v>5.0191495713737364</v>
      </c>
      <c r="QB114" s="131">
        <v>6.7011215220185187</v>
      </c>
      <c r="QC114" s="131">
        <v>8.5807429168023592</v>
      </c>
      <c r="QD114" s="131">
        <v>6.5937029298867884</v>
      </c>
      <c r="QE114" s="131">
        <v>17.680693534873384</v>
      </c>
      <c r="QF114" s="131">
        <v>7.2349132826275753</v>
      </c>
      <c r="QG114" s="131">
        <v>11.183830606352259</v>
      </c>
      <c r="QH114" s="131">
        <v>15.856713426853709</v>
      </c>
      <c r="QI114" s="131">
        <v>11.666717814945526</v>
      </c>
      <c r="QJ114" s="131" t="s">
        <v>158</v>
      </c>
      <c r="QK114" s="131" t="s">
        <v>158</v>
      </c>
      <c r="QL114" s="131" t="s">
        <v>158</v>
      </c>
      <c r="QM114" s="131" t="s">
        <v>158</v>
      </c>
      <c r="QN114" s="131" t="s">
        <v>158</v>
      </c>
      <c r="QO114" s="131" t="s">
        <v>158</v>
      </c>
      <c r="QP114" s="131" t="s">
        <v>158</v>
      </c>
      <c r="QQ114" s="131" t="s">
        <v>158</v>
      </c>
      <c r="QR114" s="131" t="s">
        <v>158</v>
      </c>
      <c r="QS114" s="131" t="s">
        <v>158</v>
      </c>
      <c r="QT114" s="131" t="s">
        <v>158</v>
      </c>
      <c r="QU114" s="131" t="s">
        <v>158</v>
      </c>
      <c r="QV114" s="131" t="s">
        <v>158</v>
      </c>
      <c r="QW114" s="131" t="s">
        <v>158</v>
      </c>
      <c r="QX114" s="131" t="s">
        <v>158</v>
      </c>
      <c r="QY114" s="130" t="s">
        <v>158</v>
      </c>
      <c r="QZ114" s="131">
        <v>5.6557136083617712</v>
      </c>
      <c r="RA114" s="131">
        <v>2.5795682114259728</v>
      </c>
      <c r="RB114" s="131">
        <v>5.4762455771658933</v>
      </c>
      <c r="RC114" s="131">
        <v>7.9382237280652106</v>
      </c>
      <c r="RD114" s="131">
        <v>9.4481447012381583</v>
      </c>
      <c r="RE114" s="131">
        <v>7.8571204366974055</v>
      </c>
      <c r="RF114" s="131">
        <v>21.447974869804192</v>
      </c>
      <c r="RG114" s="131">
        <v>8.1028036664039416</v>
      </c>
      <c r="RH114" s="131">
        <v>12.535114594557287</v>
      </c>
      <c r="RI114" s="131">
        <v>17.726848118547856</v>
      </c>
      <c r="RJ114" s="131">
        <v>14.320365812490412</v>
      </c>
      <c r="RK114" s="131" t="s">
        <v>158</v>
      </c>
      <c r="RL114" s="131" t="s">
        <v>158</v>
      </c>
      <c r="RM114" s="131" t="s">
        <v>158</v>
      </c>
      <c r="RN114" s="131" t="s">
        <v>158</v>
      </c>
      <c r="RO114" s="131" t="s">
        <v>158</v>
      </c>
      <c r="RP114" s="131" t="s">
        <v>158</v>
      </c>
      <c r="RQ114" s="131" t="s">
        <v>158</v>
      </c>
      <c r="RR114" s="131" t="s">
        <v>158</v>
      </c>
      <c r="RS114" s="131" t="s">
        <v>158</v>
      </c>
      <c r="RT114" s="131" t="s">
        <v>158</v>
      </c>
      <c r="RU114" s="131" t="s">
        <v>158</v>
      </c>
      <c r="RV114" s="131" t="s">
        <v>158</v>
      </c>
      <c r="RW114" s="131" t="s">
        <v>158</v>
      </c>
      <c r="RX114" s="131" t="s">
        <v>158</v>
      </c>
      <c r="RY114" s="131" t="s">
        <v>158</v>
      </c>
      <c r="RZ114" s="130" t="s">
        <v>158</v>
      </c>
      <c r="SA114" s="131">
        <v>6.6254435860799035</v>
      </c>
      <c r="SB114" s="131">
        <v>3.4760981103741715</v>
      </c>
      <c r="SC114" s="131">
        <v>6.1942256322770506</v>
      </c>
      <c r="SD114" s="131">
        <v>8.8892428353306876</v>
      </c>
      <c r="SE114" s="131">
        <v>10.372151235927792</v>
      </c>
      <c r="SF114" s="131">
        <v>9.4519824109615662</v>
      </c>
      <c r="SG114" s="131">
        <v>27.17302323752202</v>
      </c>
      <c r="SH114" s="131">
        <v>9.6573413690554499</v>
      </c>
      <c r="SI114" s="131">
        <v>14.196342637151105</v>
      </c>
      <c r="SJ114" s="131">
        <v>20.245490981963929</v>
      </c>
      <c r="SK114" s="131">
        <v>17.29016418597514</v>
      </c>
      <c r="SL114" s="131" t="s">
        <v>158</v>
      </c>
      <c r="SM114" s="131" t="s">
        <v>158</v>
      </c>
      <c r="SN114" s="131" t="s">
        <v>158</v>
      </c>
      <c r="SO114" s="131" t="s">
        <v>158</v>
      </c>
      <c r="SP114" s="131" t="s">
        <v>158</v>
      </c>
      <c r="SQ114" s="131" t="s">
        <v>158</v>
      </c>
      <c r="SR114" s="131" t="s">
        <v>158</v>
      </c>
      <c r="SS114" s="131" t="s">
        <v>158</v>
      </c>
      <c r="ST114" s="131" t="s">
        <v>158</v>
      </c>
      <c r="SU114" s="131" t="s">
        <v>158</v>
      </c>
      <c r="SV114" s="131" t="s">
        <v>158</v>
      </c>
      <c r="SW114" s="131" t="s">
        <v>158</v>
      </c>
      <c r="SX114" s="131" t="s">
        <v>158</v>
      </c>
      <c r="SY114" s="131" t="s">
        <v>158</v>
      </c>
      <c r="SZ114" s="131" t="s">
        <v>158</v>
      </c>
      <c r="TA114" s="378" t="s">
        <v>158</v>
      </c>
      <c r="TB114" s="132">
        <v>3.8307427375440541</v>
      </c>
      <c r="TC114" s="132">
        <v>5.6951219512195124</v>
      </c>
      <c r="TD114" s="132">
        <v>2.3809523809523809</v>
      </c>
      <c r="TE114" s="132">
        <v>1.9397590361445782</v>
      </c>
      <c r="TF114" s="132">
        <v>1.2048192771084338</v>
      </c>
      <c r="TG114" s="132">
        <v>1.6626506024096386</v>
      </c>
      <c r="TH114" s="132">
        <v>0.37804878048780488</v>
      </c>
      <c r="TI114" s="132">
        <v>1.6097560975609757</v>
      </c>
      <c r="TJ114" s="132">
        <v>0.71250000000000002</v>
      </c>
      <c r="TK114" s="132">
        <v>0.41666666666666669</v>
      </c>
      <c r="TL114" s="132">
        <v>0.55555555555555558</v>
      </c>
      <c r="TM114" s="132" t="s">
        <v>158</v>
      </c>
      <c r="TN114" s="132" t="s">
        <v>158</v>
      </c>
      <c r="TO114" s="132" t="s">
        <v>158</v>
      </c>
      <c r="TP114" s="132" t="s">
        <v>158</v>
      </c>
      <c r="TQ114" s="132" t="s">
        <v>158</v>
      </c>
      <c r="TR114" s="132" t="s">
        <v>158</v>
      </c>
      <c r="TS114" s="132" t="s">
        <v>158</v>
      </c>
      <c r="TT114" s="132" t="s">
        <v>158</v>
      </c>
      <c r="TU114" s="132" t="s">
        <v>158</v>
      </c>
      <c r="TV114" s="132" t="s">
        <v>158</v>
      </c>
      <c r="TW114" s="132" t="s">
        <v>158</v>
      </c>
      <c r="TX114" s="132" t="s">
        <v>158</v>
      </c>
      <c r="TY114" s="132" t="s">
        <v>158</v>
      </c>
      <c r="TZ114" s="132" t="s">
        <v>158</v>
      </c>
      <c r="UA114" s="132" t="s">
        <v>158</v>
      </c>
      <c r="UB114" s="235" t="s">
        <v>158</v>
      </c>
      <c r="UC114" s="236">
        <v>12.78</v>
      </c>
      <c r="UD114" s="236">
        <v>12.7</v>
      </c>
      <c r="UE114" s="236">
        <v>11.62</v>
      </c>
      <c r="UF114" s="236">
        <v>10.57</v>
      </c>
      <c r="UG114" s="236">
        <v>9.1999999999999993</v>
      </c>
      <c r="UH114" s="236">
        <v>8.76</v>
      </c>
      <c r="UI114" s="236">
        <v>8.06</v>
      </c>
      <c r="UJ114" s="236">
        <v>7.4</v>
      </c>
      <c r="UK114" s="236">
        <v>6.76</v>
      </c>
      <c r="UL114" s="236">
        <v>6.41</v>
      </c>
      <c r="UM114" s="236">
        <v>6.06</v>
      </c>
      <c r="UN114" s="236" t="s">
        <v>5</v>
      </c>
      <c r="UO114" s="231" t="s">
        <v>5</v>
      </c>
      <c r="UP114" s="231" t="s">
        <v>5</v>
      </c>
      <c r="UQ114" s="231" t="s">
        <v>5</v>
      </c>
      <c r="UR114" s="231" t="s">
        <v>5</v>
      </c>
      <c r="US114" s="231" t="s">
        <v>5</v>
      </c>
      <c r="UT114" s="231" t="s">
        <v>5</v>
      </c>
      <c r="UU114" s="231" t="s">
        <v>5</v>
      </c>
      <c r="UV114" s="231" t="s">
        <v>5</v>
      </c>
      <c r="UW114" s="231" t="s">
        <v>5</v>
      </c>
      <c r="UX114" s="231" t="s">
        <v>5</v>
      </c>
      <c r="UY114" s="231" t="s">
        <v>5</v>
      </c>
      <c r="UZ114" s="231" t="s">
        <v>5</v>
      </c>
      <c r="VA114" s="231" t="s">
        <v>5</v>
      </c>
      <c r="VB114" s="231" t="s">
        <v>5</v>
      </c>
      <c r="VC114" s="130" t="s">
        <v>158</v>
      </c>
      <c r="VD114" s="131">
        <v>1.5391236306729266</v>
      </c>
      <c r="VE114" s="131">
        <v>0.80708661417322836</v>
      </c>
      <c r="VF114" s="131">
        <v>1.2056798623063685</v>
      </c>
      <c r="VG114" s="131">
        <v>1.3907284768211921</v>
      </c>
      <c r="VH114" s="131">
        <v>1.7597827173913043</v>
      </c>
      <c r="VI114" s="131">
        <v>1.4931506849315068</v>
      </c>
      <c r="VJ114" s="131">
        <v>1.564516129032258</v>
      </c>
      <c r="VK114" s="131">
        <v>1.8121621621621622</v>
      </c>
      <c r="VL114" s="131">
        <v>1.7189349112426036</v>
      </c>
      <c r="VM114" s="131">
        <v>1.6458658346333854</v>
      </c>
      <c r="VN114" s="131">
        <v>1.7425742574257428</v>
      </c>
      <c r="VO114" s="131" t="s">
        <v>158</v>
      </c>
      <c r="VP114" s="131" t="s">
        <v>158</v>
      </c>
      <c r="VQ114" s="131" t="s">
        <v>158</v>
      </c>
      <c r="VR114" s="131" t="s">
        <v>158</v>
      </c>
      <c r="VS114" s="131" t="s">
        <v>158</v>
      </c>
      <c r="VT114" s="131" t="s">
        <v>158</v>
      </c>
      <c r="VU114" s="131" t="s">
        <v>158</v>
      </c>
      <c r="VV114" s="131" t="s">
        <v>158</v>
      </c>
      <c r="VW114" s="131" t="s">
        <v>158</v>
      </c>
      <c r="VX114" s="131" t="s">
        <v>158</v>
      </c>
      <c r="VY114" s="131" t="s">
        <v>158</v>
      </c>
      <c r="VZ114" s="131" t="s">
        <v>158</v>
      </c>
      <c r="WA114" s="131" t="s">
        <v>158</v>
      </c>
      <c r="WB114" s="131" t="s">
        <v>158</v>
      </c>
      <c r="WC114" s="131" t="s">
        <v>158</v>
      </c>
      <c r="WD114" s="130" t="s">
        <v>158</v>
      </c>
      <c r="WE114" s="131">
        <v>1.7887604517766198</v>
      </c>
      <c r="WF114" s="131">
        <v>1.2668072719035113</v>
      </c>
      <c r="WG114" s="131">
        <v>1.3154816208487903</v>
      </c>
      <c r="WH114" s="131">
        <v>1.6474725548138576</v>
      </c>
      <c r="WI114" s="131">
        <v>1.9376739191304342</v>
      </c>
      <c r="WJ114" s="131">
        <v>1.7792528547908819</v>
      </c>
      <c r="WK114" s="131">
        <v>1.8978725326979942</v>
      </c>
      <c r="WL114" s="131">
        <v>2.0295466770754818</v>
      </c>
      <c r="WM114" s="131">
        <v>1.9266248615007431</v>
      </c>
      <c r="WN114" s="131">
        <v>1.8399786190650815</v>
      </c>
      <c r="WO114" s="131">
        <v>2.1389306930693075</v>
      </c>
      <c r="WP114" s="131" t="s">
        <v>158</v>
      </c>
      <c r="WQ114" s="131" t="s">
        <v>158</v>
      </c>
      <c r="WR114" s="131" t="s">
        <v>158</v>
      </c>
      <c r="WS114" s="131" t="s">
        <v>158</v>
      </c>
      <c r="WT114" s="131" t="s">
        <v>158</v>
      </c>
      <c r="WU114" s="131" t="s">
        <v>158</v>
      </c>
      <c r="WV114" s="131" t="s">
        <v>158</v>
      </c>
      <c r="WW114" s="131" t="s">
        <v>158</v>
      </c>
      <c r="WX114" s="131" t="s">
        <v>158</v>
      </c>
      <c r="WY114" s="131" t="s">
        <v>158</v>
      </c>
      <c r="WZ114" s="131" t="s">
        <v>158</v>
      </c>
      <c r="XA114" s="131" t="s">
        <v>158</v>
      </c>
      <c r="XB114" s="131" t="s">
        <v>158</v>
      </c>
      <c r="XC114" s="131" t="s">
        <v>158</v>
      </c>
      <c r="XD114" s="131" t="s">
        <v>158</v>
      </c>
      <c r="XE114" s="130" t="s">
        <v>158</v>
      </c>
      <c r="XF114" s="131">
        <v>2.0954617370892019</v>
      </c>
      <c r="XG114" s="131">
        <v>1.7070866141732284</v>
      </c>
      <c r="XH114" s="131">
        <v>1.4879518932874356</v>
      </c>
      <c r="XI114" s="131">
        <v>1.8448438978240302</v>
      </c>
      <c r="XJ114" s="131">
        <v>2.1271739130434786</v>
      </c>
      <c r="XK114" s="131">
        <v>2.1404109589041096</v>
      </c>
      <c r="XL114" s="131">
        <v>2.4044663771712158</v>
      </c>
      <c r="XM114" s="131">
        <v>2.4189189189189184</v>
      </c>
      <c r="XN114" s="131">
        <v>2.1819526627218937</v>
      </c>
      <c r="XO114" s="131">
        <v>2.1014040561622465</v>
      </c>
      <c r="XP114" s="131">
        <v>2.5825082508250827</v>
      </c>
      <c r="XQ114" s="131" t="s">
        <v>158</v>
      </c>
      <c r="XR114" s="131" t="s">
        <v>158</v>
      </c>
      <c r="XS114" s="131" t="s">
        <v>158</v>
      </c>
      <c r="XT114" s="131" t="s">
        <v>158</v>
      </c>
      <c r="XU114" s="131" t="s">
        <v>158</v>
      </c>
      <c r="XV114" s="131" t="s">
        <v>158</v>
      </c>
      <c r="XW114" s="131" t="s">
        <v>158</v>
      </c>
      <c r="XX114" s="131" t="s">
        <v>158</v>
      </c>
      <c r="XY114" s="131" t="s">
        <v>158</v>
      </c>
      <c r="XZ114" s="131" t="s">
        <v>158</v>
      </c>
      <c r="YA114" s="131" t="s">
        <v>158</v>
      </c>
      <c r="YB114" s="131" t="s">
        <v>158</v>
      </c>
      <c r="YC114" s="131" t="s">
        <v>158</v>
      </c>
      <c r="YD114" s="131" t="s">
        <v>158</v>
      </c>
      <c r="YE114" s="131" t="s">
        <v>158</v>
      </c>
      <c r="YF114" s="235" t="s">
        <v>158</v>
      </c>
      <c r="YG114" s="8">
        <v>77.623328000000001</v>
      </c>
      <c r="YH114" s="8">
        <v>82</v>
      </c>
      <c r="YI114" s="8">
        <v>84</v>
      </c>
      <c r="YJ114" s="8">
        <v>83</v>
      </c>
      <c r="YK114" s="8">
        <v>83</v>
      </c>
      <c r="YL114" s="8">
        <v>83</v>
      </c>
      <c r="YM114" s="8">
        <v>82</v>
      </c>
      <c r="YN114" s="8">
        <v>82</v>
      </c>
      <c r="YO114" s="8">
        <v>80</v>
      </c>
      <c r="YP114" s="8">
        <v>72</v>
      </c>
      <c r="YQ114" s="8">
        <v>72</v>
      </c>
      <c r="YR114" s="8" t="s">
        <v>5</v>
      </c>
      <c r="YS114" s="231" t="s">
        <v>5</v>
      </c>
      <c r="YT114" s="231" t="s">
        <v>5</v>
      </c>
      <c r="YU114" s="231" t="s">
        <v>5</v>
      </c>
      <c r="YV114" s="231" t="s">
        <v>5</v>
      </c>
      <c r="YW114" s="231" t="s">
        <v>5</v>
      </c>
      <c r="YX114" s="231" t="s">
        <v>5</v>
      </c>
      <c r="YY114" s="231" t="s">
        <v>5</v>
      </c>
      <c r="YZ114" s="231" t="s">
        <v>5</v>
      </c>
      <c r="ZA114" s="231" t="s">
        <v>5</v>
      </c>
      <c r="ZB114" s="231" t="s">
        <v>5</v>
      </c>
      <c r="ZC114" s="231" t="s">
        <v>5</v>
      </c>
      <c r="ZD114" s="231" t="s">
        <v>5</v>
      </c>
      <c r="ZE114" s="231" t="s">
        <v>5</v>
      </c>
      <c r="ZF114" s="231" t="s">
        <v>5</v>
      </c>
      <c r="ZG114" s="235" t="s">
        <v>158</v>
      </c>
      <c r="ZH114" s="133">
        <v>0.2293</v>
      </c>
      <c r="ZI114" s="133">
        <v>0.16900000000000001</v>
      </c>
      <c r="ZJ114" s="133">
        <v>0.1206</v>
      </c>
      <c r="ZK114" s="133">
        <v>0.13619999999999999</v>
      </c>
      <c r="ZL114" s="133">
        <v>0.13489999999999999</v>
      </c>
      <c r="ZM114" s="133">
        <v>0.13270000000000001</v>
      </c>
      <c r="ZN114" s="133">
        <v>0.1333</v>
      </c>
      <c r="ZO114" s="133">
        <v>0.14449999999999999</v>
      </c>
      <c r="ZP114" s="133">
        <v>0.1416</v>
      </c>
      <c r="ZQ114" s="133">
        <v>0.1066</v>
      </c>
      <c r="ZR114" s="133">
        <v>0.1356</v>
      </c>
      <c r="ZS114" s="133" t="s">
        <v>5</v>
      </c>
      <c r="ZT114" s="379" t="s">
        <v>158</v>
      </c>
      <c r="ZU114" s="133">
        <v>0.15859999999999999</v>
      </c>
      <c r="ZV114" s="133">
        <v>0.11890000000000001</v>
      </c>
      <c r="ZW114" s="133">
        <v>9.9299999999999999E-2</v>
      </c>
      <c r="ZX114" s="133">
        <v>0.1114</v>
      </c>
      <c r="ZY114" s="133">
        <v>0.1038</v>
      </c>
      <c r="ZZ114" s="133">
        <v>9.6100000000000005E-2</v>
      </c>
      <c r="AAA114" s="133">
        <v>9.2600000000000002E-2</v>
      </c>
      <c r="AAB114" s="133">
        <v>8.3900000000000002E-2</v>
      </c>
      <c r="AAC114" s="133">
        <v>7.2800000000000004E-2</v>
      </c>
      <c r="AAD114" s="133">
        <v>0.10100000000000001</v>
      </c>
      <c r="AAE114" s="133">
        <v>0.12959999999999999</v>
      </c>
      <c r="AAF114" s="133" t="s">
        <v>5</v>
      </c>
      <c r="AAG114" s="235" t="s">
        <v>158</v>
      </c>
      <c r="AAH114" s="8">
        <v>2512.67</v>
      </c>
      <c r="AAI114" s="8">
        <v>2220.1799999999998</v>
      </c>
      <c r="AAJ114" s="8">
        <v>2283.4110000000001</v>
      </c>
      <c r="AAK114" s="8">
        <v>2241.4369999999999</v>
      </c>
      <c r="AAL114" s="8">
        <v>2212.2159999999999</v>
      </c>
      <c r="AAM114" s="8">
        <v>2143.7359999999999</v>
      </c>
      <c r="AAN114" s="8">
        <v>2031.7180000000001</v>
      </c>
      <c r="AAO114" s="8">
        <v>1974.4169999999999</v>
      </c>
      <c r="AAP114" s="8">
        <v>1694.643</v>
      </c>
      <c r="AAQ114" s="8">
        <v>682.16300000000001</v>
      </c>
      <c r="AAR114" s="8">
        <v>682.83600000000001</v>
      </c>
      <c r="AAS114" s="8">
        <v>699.77200000000005</v>
      </c>
      <c r="AAT114" s="231">
        <v>703.18</v>
      </c>
      <c r="AAU114" s="231">
        <v>740.37599999999998</v>
      </c>
      <c r="AAV114" s="231">
        <v>637.45600000000002</v>
      </c>
      <c r="AAW114" s="231">
        <v>591.28599999999994</v>
      </c>
      <c r="AAX114" s="231">
        <v>547.74400000000003</v>
      </c>
      <c r="AAY114" s="231">
        <v>504.59100000000001</v>
      </c>
      <c r="AAZ114" s="231">
        <v>456.35199999999998</v>
      </c>
      <c r="ABA114" s="231">
        <v>449.69299999999998</v>
      </c>
      <c r="ABB114" s="231">
        <v>425.68700000000001</v>
      </c>
      <c r="ABC114" s="231">
        <v>402.23599999999999</v>
      </c>
      <c r="ABD114" s="231">
        <v>370.82499999999999</v>
      </c>
      <c r="ABE114" s="231">
        <v>336.89499999999998</v>
      </c>
      <c r="ABF114" s="231">
        <v>315.81700000000001</v>
      </c>
      <c r="ABG114" s="231">
        <v>289.24099999999999</v>
      </c>
      <c r="ABH114" s="235" t="s">
        <v>158</v>
      </c>
      <c r="ABI114" s="8">
        <v>313.75299999999999</v>
      </c>
      <c r="ABJ114" s="8">
        <v>511.42399999999998</v>
      </c>
      <c r="ABK114" s="8">
        <v>234.47</v>
      </c>
      <c r="ABL114" s="8">
        <v>182.07400000000001</v>
      </c>
      <c r="ABM114" s="8">
        <v>156.60300000000001</v>
      </c>
      <c r="ABN114" s="8">
        <v>164.648</v>
      </c>
      <c r="ABO114" s="8">
        <v>58.482999999999997</v>
      </c>
      <c r="ABP114" s="8">
        <v>151.988</v>
      </c>
      <c r="ABQ114" s="8">
        <v>83.12</v>
      </c>
      <c r="ABR114" s="8">
        <v>47.904000000000003</v>
      </c>
      <c r="ABS114" s="8">
        <v>65.17</v>
      </c>
      <c r="ABT114" s="8">
        <v>79.429000000000002</v>
      </c>
      <c r="ABU114" s="231">
        <v>77.515000000000001</v>
      </c>
      <c r="ABV114" s="231">
        <v>69.727999999999994</v>
      </c>
      <c r="ABW114" s="231">
        <v>68.533000000000001</v>
      </c>
      <c r="ABX114" s="231">
        <v>84.977999999999994</v>
      </c>
      <c r="ABY114" s="231">
        <v>57.780999999999999</v>
      </c>
      <c r="ABZ114" s="231">
        <v>50.182000000000002</v>
      </c>
      <c r="ACA114" s="231">
        <v>75.144000000000005</v>
      </c>
      <c r="ACB114" s="231">
        <v>36.142000000000003</v>
      </c>
      <c r="ACC114" s="231">
        <v>33.381999999999998</v>
      </c>
      <c r="ACD114" s="231">
        <v>39.56</v>
      </c>
      <c r="ACE114" s="231">
        <v>34.042000000000002</v>
      </c>
      <c r="ACF114" s="231">
        <v>33.006</v>
      </c>
      <c r="ACG114" s="231">
        <v>30.591000000000001</v>
      </c>
      <c r="ACH114" s="231">
        <v>32.36</v>
      </c>
      <c r="ACI114" s="235" t="s">
        <v>158</v>
      </c>
      <c r="ACJ114" s="8">
        <v>297.35500000000002</v>
      </c>
      <c r="ACK114" s="8">
        <v>467</v>
      </c>
      <c r="ACL114" s="8">
        <v>200</v>
      </c>
      <c r="ACM114" s="8">
        <v>161</v>
      </c>
      <c r="ACN114" s="8">
        <v>100</v>
      </c>
      <c r="ACO114" s="8">
        <v>138</v>
      </c>
      <c r="ACP114" s="8">
        <v>31</v>
      </c>
      <c r="ACQ114" s="8">
        <v>132</v>
      </c>
      <c r="ACR114" s="8">
        <v>57</v>
      </c>
      <c r="ACS114" s="8">
        <v>30</v>
      </c>
      <c r="ACT114" s="8">
        <v>40</v>
      </c>
      <c r="ACU114" s="8" t="s">
        <v>5</v>
      </c>
      <c r="ACV114" s="237" t="s">
        <v>5</v>
      </c>
      <c r="ACW114" s="237" t="s">
        <v>5</v>
      </c>
      <c r="ACX114" s="237" t="s">
        <v>5</v>
      </c>
      <c r="ACY114" s="237" t="s">
        <v>5</v>
      </c>
      <c r="ACZ114" s="237" t="s">
        <v>5</v>
      </c>
      <c r="ADA114" s="237" t="s">
        <v>5</v>
      </c>
      <c r="ADB114" s="237" t="s">
        <v>5</v>
      </c>
      <c r="ADC114" s="237" t="s">
        <v>5</v>
      </c>
      <c r="ADD114" s="237" t="s">
        <v>5</v>
      </c>
      <c r="ADE114" s="237" t="s">
        <v>5</v>
      </c>
      <c r="ADF114" s="237" t="s">
        <v>5</v>
      </c>
      <c r="ADG114" s="237" t="s">
        <v>5</v>
      </c>
      <c r="ADH114" s="237" t="s">
        <v>5</v>
      </c>
      <c r="ADI114" s="237" t="s">
        <v>5</v>
      </c>
      <c r="ADJ114" s="127" t="s">
        <v>158</v>
      </c>
      <c r="ADK114" s="128">
        <v>0.24427480916030533</v>
      </c>
      <c r="ADL114" s="128">
        <v>0.29145728643216079</v>
      </c>
      <c r="ADM114" s="128">
        <v>0.43076923076923079</v>
      </c>
      <c r="ADN114" s="128">
        <v>0.38235294117647056</v>
      </c>
      <c r="ADO114" s="128">
        <v>0.4</v>
      </c>
      <c r="ADP114" s="128">
        <v>0.34188034188034194</v>
      </c>
      <c r="ADQ114" s="128">
        <v>0.41237113402061859</v>
      </c>
      <c r="ADR114" s="128">
        <v>0.41666666666666669</v>
      </c>
      <c r="ADS114" s="128">
        <v>0.44943820224719105</v>
      </c>
      <c r="ADT114" s="128">
        <v>0.61538461538461542</v>
      </c>
      <c r="ADU114" s="128">
        <v>0.47435897435897434</v>
      </c>
      <c r="ADV114" s="128">
        <v>0.36781609195402298</v>
      </c>
      <c r="ADW114" s="128">
        <v>0.35897435897435898</v>
      </c>
      <c r="ADX114" s="128">
        <v>0.32183908045977017</v>
      </c>
      <c r="ADY114" s="128">
        <v>0.33734939759036148</v>
      </c>
      <c r="ADZ114" s="128">
        <v>0.33003300330033003</v>
      </c>
      <c r="AEA114" s="128">
        <v>0.29304029304029305</v>
      </c>
      <c r="AEB114" s="128">
        <v>0.2971887550200803</v>
      </c>
      <c r="AEC114" s="128">
        <v>0.23880597014925375</v>
      </c>
      <c r="AED114" s="128">
        <v>0.24489795918367346</v>
      </c>
      <c r="AEE114" s="128">
        <v>0.21978021978021978</v>
      </c>
      <c r="AEF114" s="128">
        <v>0.22222222222222224</v>
      </c>
      <c r="AEG114" s="128">
        <v>0.1787709497206704</v>
      </c>
      <c r="AEH114" s="128">
        <v>0.2137404580152672</v>
      </c>
      <c r="AEI114" s="128">
        <v>0.20370370370370369</v>
      </c>
      <c r="AEJ114" s="128">
        <v>0.22471910112359553</v>
      </c>
      <c r="AEK114" s="127" t="s">
        <v>158</v>
      </c>
      <c r="AEL114" s="128">
        <v>0.15833770488250312</v>
      </c>
      <c r="AEM114" s="128">
        <v>9.2995244650231512E-2</v>
      </c>
      <c r="AEN114" s="128">
        <v>0.20062268093999233</v>
      </c>
      <c r="AEO114" s="128">
        <v>0.23704647560881836</v>
      </c>
      <c r="AEP114" s="128">
        <v>0.25440125668090646</v>
      </c>
      <c r="AEQ114" s="128">
        <v>0.20164229143384677</v>
      </c>
      <c r="AER114" s="128">
        <v>0.56084674178821203</v>
      </c>
      <c r="AES114" s="128">
        <v>0.21580651104034529</v>
      </c>
      <c r="AET114" s="128">
        <v>0.38498556304138593</v>
      </c>
      <c r="AEU114" s="128">
        <v>0.60120240480961928</v>
      </c>
      <c r="AEV114" s="128">
        <v>0.40877704465244741</v>
      </c>
      <c r="AEW114" s="128" t="s">
        <v>158</v>
      </c>
      <c r="AEX114" s="128" t="s">
        <v>158</v>
      </c>
      <c r="AEY114" s="128" t="s">
        <v>158</v>
      </c>
      <c r="AEZ114" s="128" t="s">
        <v>158</v>
      </c>
      <c r="AFA114" s="128" t="s">
        <v>158</v>
      </c>
      <c r="AFB114" s="128" t="s">
        <v>158</v>
      </c>
      <c r="AFC114" s="128" t="s">
        <v>158</v>
      </c>
      <c r="AFD114" s="128" t="s">
        <v>158</v>
      </c>
      <c r="AFE114" s="128" t="s">
        <v>158</v>
      </c>
      <c r="AFF114" s="128" t="s">
        <v>158</v>
      </c>
      <c r="AFG114" s="128" t="s">
        <v>158</v>
      </c>
      <c r="AFH114" s="128" t="s">
        <v>158</v>
      </c>
      <c r="AFI114" s="128" t="s">
        <v>158</v>
      </c>
      <c r="AFJ114" s="128" t="s">
        <v>158</v>
      </c>
      <c r="AFK114" s="128" t="s">
        <v>158</v>
      </c>
      <c r="AFL114" s="134" t="s">
        <v>158</v>
      </c>
      <c r="AFM114" s="135">
        <v>0.16706942852819021</v>
      </c>
      <c r="AFN114" s="135">
        <v>0.10184154175588864</v>
      </c>
      <c r="AFO114" s="135">
        <v>0.23520000000000002</v>
      </c>
      <c r="AFP114" s="135">
        <v>0.26807453416149069</v>
      </c>
      <c r="AFQ114" s="135">
        <v>0.39839999999999998</v>
      </c>
      <c r="AFR114" s="135">
        <v>0.24057971014492754</v>
      </c>
      <c r="AFS114" s="135">
        <v>1.0580645161290323</v>
      </c>
      <c r="AFT114" s="135">
        <v>0.24848484848484848</v>
      </c>
      <c r="AFU114" s="135">
        <v>0.56140350877192979</v>
      </c>
      <c r="AFV114" s="135">
        <v>0.96</v>
      </c>
      <c r="AFW114" s="135">
        <v>0.66599999999999993</v>
      </c>
      <c r="AFX114" s="135" t="s">
        <v>158</v>
      </c>
      <c r="AFY114" s="135" t="s">
        <v>158</v>
      </c>
      <c r="AFZ114" s="135" t="s">
        <v>158</v>
      </c>
      <c r="AGA114" s="135" t="s">
        <v>158</v>
      </c>
      <c r="AGB114" s="135" t="s">
        <v>158</v>
      </c>
      <c r="AGC114" s="135" t="s">
        <v>158</v>
      </c>
      <c r="AGD114" s="135" t="s">
        <v>158</v>
      </c>
      <c r="AGE114" s="135" t="s">
        <v>158</v>
      </c>
      <c r="AGF114" s="135" t="s">
        <v>158</v>
      </c>
      <c r="AGG114" s="135" t="s">
        <v>158</v>
      </c>
      <c r="AGH114" s="135" t="s">
        <v>158</v>
      </c>
      <c r="AGI114" s="135" t="s">
        <v>158</v>
      </c>
      <c r="AGJ114" s="135" t="s">
        <v>158</v>
      </c>
      <c r="AGK114" s="135" t="s">
        <v>158</v>
      </c>
      <c r="AGL114" s="135" t="s">
        <v>158</v>
      </c>
    </row>
    <row r="115" spans="1:870" x14ac:dyDescent="0.2">
      <c r="A115" s="7">
        <v>113</v>
      </c>
      <c r="B115" s="1" t="s">
        <v>386</v>
      </c>
      <c r="C115" s="1" t="s">
        <v>387</v>
      </c>
      <c r="D115" s="94">
        <v>8.7499999999999994E-2</v>
      </c>
      <c r="E115" s="95">
        <v>0.1</v>
      </c>
      <c r="F115" s="57">
        <v>0.4</v>
      </c>
      <c r="G115" s="58" t="s">
        <v>159</v>
      </c>
      <c r="H115" s="58">
        <v>0.4</v>
      </c>
      <c r="I115" s="226" t="s">
        <v>5</v>
      </c>
      <c r="J115" s="58" t="s">
        <v>185</v>
      </c>
      <c r="K115" s="58" t="s">
        <v>1280</v>
      </c>
      <c r="L115" s="226" t="s">
        <v>5</v>
      </c>
      <c r="M115" s="150">
        <v>0.4</v>
      </c>
      <c r="N115" s="123">
        <v>0.4</v>
      </c>
      <c r="O115" s="123">
        <v>0.4</v>
      </c>
      <c r="P115" s="123">
        <v>0.375</v>
      </c>
      <c r="Q115" s="123">
        <v>0.32500000000000001</v>
      </c>
      <c r="R115" s="123">
        <v>0.28759999999999997</v>
      </c>
      <c r="S115" s="123">
        <v>0.2626</v>
      </c>
      <c r="T115" s="124">
        <v>0.22500000000000001</v>
      </c>
      <c r="U115" s="124">
        <v>0.17499999999999999</v>
      </c>
      <c r="V115" s="124">
        <v>0.13</v>
      </c>
      <c r="W115" s="124">
        <v>0.11</v>
      </c>
      <c r="X115" s="124">
        <v>0.11</v>
      </c>
      <c r="Y115" s="124">
        <v>0.11</v>
      </c>
      <c r="Z115" s="124">
        <v>0.11</v>
      </c>
      <c r="AA115" s="124">
        <v>0.11</v>
      </c>
      <c r="AB115" s="124">
        <v>0.11</v>
      </c>
      <c r="AC115" s="124">
        <v>0.11</v>
      </c>
      <c r="AD115" s="124">
        <v>0.11</v>
      </c>
      <c r="AE115" s="124">
        <v>0.11</v>
      </c>
      <c r="AF115" s="124">
        <v>0.11</v>
      </c>
      <c r="AG115" s="124">
        <v>0.11</v>
      </c>
      <c r="AH115" s="124">
        <v>0.11</v>
      </c>
      <c r="AI115" s="124">
        <v>0.11</v>
      </c>
      <c r="AJ115" s="124">
        <v>0.11</v>
      </c>
      <c r="AK115" s="136">
        <v>0.11</v>
      </c>
      <c r="AL115" s="136">
        <v>0.11</v>
      </c>
      <c r="AM115" s="136">
        <v>0.11</v>
      </c>
      <c r="AN115" s="124">
        <v>0.1076</v>
      </c>
      <c r="AO115" s="142">
        <v>0.1026</v>
      </c>
      <c r="AP115" s="142">
        <v>0.1</v>
      </c>
      <c r="AQ115" s="137">
        <v>0.1</v>
      </c>
      <c r="AR115" s="137">
        <v>0.99380000000000002</v>
      </c>
      <c r="AS115" s="137">
        <v>8.14E-2</v>
      </c>
      <c r="AT115" s="137">
        <v>6.88E-2</v>
      </c>
      <c r="AU115" s="137">
        <v>5.62E-2</v>
      </c>
      <c r="AV115" s="137">
        <v>2.5000000000000001E-2</v>
      </c>
      <c r="AW115" s="137" t="s">
        <v>1337</v>
      </c>
      <c r="AX115" s="137" t="s">
        <v>5</v>
      </c>
      <c r="AY115" s="137" t="s">
        <v>5</v>
      </c>
      <c r="AZ115" s="137" t="s">
        <v>5</v>
      </c>
      <c r="BA115" s="137" t="s">
        <v>5</v>
      </c>
      <c r="BB115" s="137" t="s">
        <v>5</v>
      </c>
      <c r="BC115" s="137" t="s">
        <v>5</v>
      </c>
      <c r="BD115" s="137" t="s">
        <v>5</v>
      </c>
      <c r="BE115" s="137" t="s">
        <v>5</v>
      </c>
      <c r="BF115" s="137" t="s">
        <v>5</v>
      </c>
      <c r="BG115" s="137" t="s">
        <v>5</v>
      </c>
      <c r="BH115" s="137" t="s">
        <v>5</v>
      </c>
      <c r="BI115" s="137" t="s">
        <v>5</v>
      </c>
      <c r="BJ115" s="137" t="s">
        <v>5</v>
      </c>
      <c r="BK115" s="137" t="s">
        <v>5</v>
      </c>
      <c r="BL115" s="137" t="s">
        <v>5</v>
      </c>
      <c r="BM115" s="126">
        <v>0</v>
      </c>
      <c r="BN115" s="125">
        <v>0</v>
      </c>
      <c r="BO115" s="125">
        <v>6.6666666666666652E-2</v>
      </c>
      <c r="BP115" s="125">
        <v>0.15384615384615374</v>
      </c>
      <c r="BQ115" s="125">
        <v>0.1300417246175245</v>
      </c>
      <c r="BR115" s="125">
        <v>9.5201827875095013E-2</v>
      </c>
      <c r="BS115" s="125">
        <v>0.16711111111111099</v>
      </c>
      <c r="BT115" s="125">
        <v>0.28571428571428581</v>
      </c>
      <c r="BU115" s="125">
        <v>0.34615384615384603</v>
      </c>
      <c r="BV115" s="125">
        <v>0.18181818181818188</v>
      </c>
      <c r="BW115" s="125">
        <v>0</v>
      </c>
      <c r="BX115" s="125">
        <v>0</v>
      </c>
      <c r="BY115" s="125">
        <v>0</v>
      </c>
      <c r="BZ115" s="125">
        <v>0</v>
      </c>
      <c r="CA115" s="125">
        <v>0</v>
      </c>
      <c r="CB115" s="125">
        <v>0</v>
      </c>
      <c r="CC115" s="125">
        <v>0</v>
      </c>
      <c r="CD115" s="125">
        <v>0</v>
      </c>
      <c r="CE115" s="125">
        <v>0</v>
      </c>
      <c r="CF115" s="125">
        <v>0</v>
      </c>
      <c r="CG115" s="125">
        <v>0</v>
      </c>
      <c r="CH115" s="125">
        <v>0</v>
      </c>
      <c r="CI115" s="125">
        <v>0</v>
      </c>
      <c r="CJ115" s="125">
        <v>0</v>
      </c>
      <c r="CK115" s="125">
        <v>0</v>
      </c>
      <c r="CL115" s="125">
        <v>0</v>
      </c>
      <c r="CM115" s="125">
        <v>2.2304832713754719E-2</v>
      </c>
      <c r="CN115" s="125">
        <v>4.8732943469785628E-2</v>
      </c>
      <c r="CO115" s="125">
        <v>2.5999999999999801E-2</v>
      </c>
      <c r="CP115" s="125">
        <v>0</v>
      </c>
      <c r="CQ115" s="125">
        <v>-0.89937613201851474</v>
      </c>
      <c r="CR115" s="125">
        <v>11.20884520884521</v>
      </c>
      <c r="CS115" s="125">
        <v>0.18313953488372103</v>
      </c>
      <c r="CT115" s="125">
        <v>0.22419928825622781</v>
      </c>
      <c r="CU115" s="125">
        <v>1.2479999999999998</v>
      </c>
      <c r="CV115" s="125" t="s">
        <v>158</v>
      </c>
      <c r="CW115" s="125" t="s">
        <v>158</v>
      </c>
      <c r="CX115" s="125" t="s">
        <v>158</v>
      </c>
      <c r="CY115" s="125" t="s">
        <v>158</v>
      </c>
      <c r="CZ115" s="125" t="s">
        <v>158</v>
      </c>
      <c r="DA115" s="125" t="s">
        <v>158</v>
      </c>
      <c r="DB115" s="125" t="s">
        <v>158</v>
      </c>
      <c r="DC115" s="125" t="s">
        <v>158</v>
      </c>
      <c r="DD115" s="125" t="s">
        <v>158</v>
      </c>
      <c r="DE115" s="125" t="s">
        <v>158</v>
      </c>
      <c r="DF115" s="125" t="s">
        <v>158</v>
      </c>
      <c r="DG115" s="125" t="s">
        <v>158</v>
      </c>
      <c r="DH115" s="125" t="s">
        <v>158</v>
      </c>
      <c r="DI115" s="125" t="s">
        <v>158</v>
      </c>
      <c r="DJ115" s="125" t="s">
        <v>158</v>
      </c>
      <c r="DK115" s="125" t="s">
        <v>158</v>
      </c>
      <c r="DL115" s="127">
        <v>3.951436986552993E-3</v>
      </c>
      <c r="DM115" s="128">
        <v>3.9643210314307033E-3</v>
      </c>
      <c r="DN115" s="128">
        <v>4.4483985765124559E-3</v>
      </c>
      <c r="DO115" s="128">
        <v>4.4494542002847647E-3</v>
      </c>
      <c r="DP115" s="128">
        <v>3.2558605489881789E-3</v>
      </c>
      <c r="DQ115" s="128">
        <v>2.7119283356907115E-3</v>
      </c>
      <c r="DR115" s="128">
        <v>2.7215255466887761E-3</v>
      </c>
      <c r="DS115" s="128">
        <v>2.5608923287047578E-3</v>
      </c>
      <c r="DT115" s="128">
        <v>2.5292672351495881E-3</v>
      </c>
      <c r="DU115" s="128">
        <v>2.2222222222222222E-3</v>
      </c>
      <c r="DV115" s="128">
        <v>2.5718961889174652E-3</v>
      </c>
      <c r="DW115" s="128">
        <v>2.8780743066457353E-3</v>
      </c>
      <c r="DX115" s="128">
        <v>3.5772357723577236E-3</v>
      </c>
      <c r="DY115" s="128">
        <v>3.8691523039043265E-3</v>
      </c>
      <c r="DZ115" s="128">
        <v>3.1232254400908577E-3</v>
      </c>
      <c r="EA115" s="128">
        <v>2.6506024096385541E-3</v>
      </c>
      <c r="EB115" s="128">
        <v>3.6850921273031824E-3</v>
      </c>
      <c r="EC115" s="128">
        <v>5.0949513663733209E-3</v>
      </c>
      <c r="ED115" s="128">
        <v>5.3921568627450988E-3</v>
      </c>
      <c r="EE115" s="128">
        <v>6.5671641791044772E-3</v>
      </c>
      <c r="EF115" s="128">
        <v>4.6025104602510462E-3</v>
      </c>
      <c r="EG115" s="128">
        <v>4.2291426374471358E-3</v>
      </c>
      <c r="EH115" s="128">
        <v>3.6999663639421458E-3</v>
      </c>
      <c r="EI115" s="128">
        <v>4.107542942494399E-3</v>
      </c>
      <c r="EJ115" s="128">
        <v>0.01</v>
      </c>
      <c r="EK115" s="128">
        <v>1.1578947368421053E-2</v>
      </c>
      <c r="EL115" s="128">
        <v>2.1782178217821784E-2</v>
      </c>
      <c r="EM115" s="127">
        <v>5.3887265620812591E-3</v>
      </c>
      <c r="EN115" s="128">
        <v>4.6470208054266958E-3</v>
      </c>
      <c r="EO115" s="128">
        <v>6.0368246302444917E-3</v>
      </c>
      <c r="EP115" s="128">
        <v>4.7966231772831923E-3</v>
      </c>
      <c r="EQ115" s="128">
        <v>3.5875924494977369E-3</v>
      </c>
      <c r="ER115" s="128">
        <v>2.9846409298464088E-3</v>
      </c>
      <c r="ES115" s="128">
        <v>3.2028296133674839E-3</v>
      </c>
      <c r="ET115" s="128">
        <v>3.0140656396517077E-3</v>
      </c>
      <c r="EU115" s="128">
        <v>2.8008962868117798E-3</v>
      </c>
      <c r="EV115" s="128">
        <v>2.594810379241517E-3</v>
      </c>
      <c r="EW115" s="128">
        <v>2.8645833333333336E-3</v>
      </c>
      <c r="EX115" s="128">
        <v>3.217315004387248E-3</v>
      </c>
      <c r="EY115" s="128">
        <v>3.9927404718693282E-3</v>
      </c>
      <c r="EZ115" s="128">
        <v>5.2380952380952379E-3</v>
      </c>
      <c r="FA115" s="128">
        <v>3.9568345323741008E-3</v>
      </c>
      <c r="FB115" s="128">
        <v>3.1746031746031746E-3</v>
      </c>
      <c r="FC115" s="128">
        <v>4.7784535186794095E-3</v>
      </c>
      <c r="FD115" s="128">
        <v>5.5752660922453118E-3</v>
      </c>
      <c r="FE115" s="128">
        <v>6.5204505038529929E-3</v>
      </c>
      <c r="FF115" s="128">
        <v>7.3480293921175683E-3</v>
      </c>
      <c r="FG115" s="128">
        <v>5.5248618784530384E-3</v>
      </c>
      <c r="FH115" s="128">
        <v>5.1594746716697934E-3</v>
      </c>
      <c r="FI115" s="128">
        <v>4.6063651591289785E-3</v>
      </c>
      <c r="FJ115" s="128">
        <v>8.130081300813009E-3</v>
      </c>
      <c r="FK115" s="128">
        <v>1.3253012048192771E-2</v>
      </c>
      <c r="FL115" s="128">
        <v>1.5471167369901546E-2</v>
      </c>
      <c r="FM115" s="128">
        <v>2.9333333333333333E-2</v>
      </c>
      <c r="FN115" s="127">
        <v>6.5220933973209015E-3</v>
      </c>
      <c r="FO115" s="128">
        <v>5.919786887672045E-3</v>
      </c>
      <c r="FP115" s="128">
        <v>1.0810810810810811E-2</v>
      </c>
      <c r="FQ115" s="128">
        <v>5.196064846889289E-3</v>
      </c>
      <c r="FR115" s="128">
        <v>4.5594837261503929E-3</v>
      </c>
      <c r="FS115" s="128">
        <v>3.3267784846732211E-3</v>
      </c>
      <c r="FT115" s="128">
        <v>3.5328938517422306E-3</v>
      </c>
      <c r="FU115" s="128">
        <v>3.4992223950233285E-3</v>
      </c>
      <c r="FV115" s="128">
        <v>3.1542898341744771E-3</v>
      </c>
      <c r="FW115" s="128">
        <v>3.1302672766674693E-3</v>
      </c>
      <c r="FX115" s="128">
        <v>3.338391502276176E-3</v>
      </c>
      <c r="FY115" s="128">
        <v>3.9271688682613352E-3</v>
      </c>
      <c r="FZ115" s="128">
        <v>4.6848381601362864E-3</v>
      </c>
      <c r="GA115" s="128">
        <v>8.5536547433903588E-3</v>
      </c>
      <c r="GB115" s="128">
        <v>7.8236130867709811E-3</v>
      </c>
      <c r="GC115" s="128">
        <v>4.0366972477064219E-3</v>
      </c>
      <c r="GD115" s="128">
        <v>6.0773480662983425E-3</v>
      </c>
      <c r="GE115" s="128">
        <v>6.0807075732448868E-3</v>
      </c>
      <c r="GF115" s="128">
        <v>7.4576271186440682E-3</v>
      </c>
      <c r="GG115" s="128">
        <v>8.7301587301587304E-3</v>
      </c>
      <c r="GH115" s="128">
        <v>7.1428571428571426E-3</v>
      </c>
      <c r="GI115" s="128">
        <v>6.875E-3</v>
      </c>
      <c r="GJ115" s="128">
        <v>6.1111111111111114E-3</v>
      </c>
      <c r="GK115" s="128">
        <v>1.0999999999999999E-2</v>
      </c>
      <c r="GL115" s="128">
        <v>1.9130434782608695E-2</v>
      </c>
      <c r="GM115" s="128">
        <v>2.2540983606557378E-2</v>
      </c>
      <c r="GN115" s="128">
        <v>3.3536585365853661E-2</v>
      </c>
      <c r="GO115" s="109" t="s">
        <v>158</v>
      </c>
      <c r="GP115" s="110">
        <v>15.76</v>
      </c>
      <c r="GQ115" s="110">
        <v>7.63</v>
      </c>
      <c r="GR115" s="110">
        <v>42.74</v>
      </c>
      <c r="GS115" s="110">
        <v>-6.57</v>
      </c>
      <c r="GT115" s="110">
        <v>23.54</v>
      </c>
      <c r="GU115" s="129">
        <v>-1.25</v>
      </c>
      <c r="GV115" s="129">
        <v>-5.36</v>
      </c>
      <c r="GW115" s="129">
        <v>-1.04</v>
      </c>
      <c r="GX115" s="129">
        <v>-3.12</v>
      </c>
      <c r="GY115" s="129">
        <v>-1.1200000000000001</v>
      </c>
      <c r="GZ115" s="129">
        <v>11.3</v>
      </c>
      <c r="HA115" s="129">
        <v>-1.4</v>
      </c>
      <c r="HB115" s="129">
        <v>0.88</v>
      </c>
      <c r="HC115" s="129">
        <v>-1.89</v>
      </c>
      <c r="HD115" s="129">
        <v>1.8</v>
      </c>
      <c r="HE115" s="129">
        <v>6.48</v>
      </c>
      <c r="HF115" s="231" t="s">
        <v>158</v>
      </c>
      <c r="HG115" s="231" t="s">
        <v>158</v>
      </c>
      <c r="HH115" s="231" t="s">
        <v>158</v>
      </c>
      <c r="HI115" s="231" t="s">
        <v>158</v>
      </c>
      <c r="HJ115" s="231" t="s">
        <v>158</v>
      </c>
      <c r="HK115" s="231" t="s">
        <v>158</v>
      </c>
      <c r="HL115" s="231" t="s">
        <v>158</v>
      </c>
      <c r="HM115" s="231" t="s">
        <v>158</v>
      </c>
      <c r="HN115" s="231" t="s">
        <v>158</v>
      </c>
      <c r="HO115" s="231" t="s">
        <v>158</v>
      </c>
      <c r="HP115" s="232" t="s">
        <v>158</v>
      </c>
      <c r="HQ115" s="131">
        <v>5.3743017131979691</v>
      </c>
      <c r="HR115" s="131">
        <v>6.5053079947575361</v>
      </c>
      <c r="HS115" s="131">
        <v>2.2405796209639681</v>
      </c>
      <c r="HT115" s="131" t="s">
        <v>1288</v>
      </c>
      <c r="HU115" s="131">
        <v>4.7690726423109604</v>
      </c>
      <c r="HV115" s="131" t="s">
        <v>1288</v>
      </c>
      <c r="HW115" s="131" t="s">
        <v>1288</v>
      </c>
      <c r="HX115" s="131" t="s">
        <v>1288</v>
      </c>
      <c r="HY115" s="131" t="s">
        <v>1288</v>
      </c>
      <c r="HZ115" s="131" t="s">
        <v>1288</v>
      </c>
      <c r="IA115" s="131">
        <v>2.4516662205309734</v>
      </c>
      <c r="IB115" s="131" t="s">
        <v>1288</v>
      </c>
      <c r="IC115" s="131">
        <v>16.688440851590908</v>
      </c>
      <c r="ID115" s="131" t="s">
        <v>1288</v>
      </c>
      <c r="IE115" s="131">
        <v>16.270994226388886</v>
      </c>
      <c r="IF115" s="131">
        <v>3.1677614444444444</v>
      </c>
      <c r="IG115" s="131" t="s">
        <v>158</v>
      </c>
      <c r="IH115" s="131" t="s">
        <v>158</v>
      </c>
      <c r="II115" s="131" t="s">
        <v>158</v>
      </c>
      <c r="IJ115" s="131" t="s">
        <v>158</v>
      </c>
      <c r="IK115" s="131" t="s">
        <v>158</v>
      </c>
      <c r="IL115" s="131" t="s">
        <v>158</v>
      </c>
      <c r="IM115" s="131" t="s">
        <v>158</v>
      </c>
      <c r="IN115" s="131" t="s">
        <v>158</v>
      </c>
      <c r="IO115" s="131" t="s">
        <v>158</v>
      </c>
      <c r="IP115" s="131" t="s">
        <v>158</v>
      </c>
      <c r="IQ115" s="130" t="s">
        <v>158</v>
      </c>
      <c r="IR115" s="131">
        <v>6.8462617544191255</v>
      </c>
      <c r="IS115" s="131">
        <v>11.649775884665793</v>
      </c>
      <c r="IT115" s="131">
        <v>2.4271652316331309</v>
      </c>
      <c r="IU115" s="131" t="s">
        <v>1288</v>
      </c>
      <c r="IV115" s="131">
        <v>5.3157644859813082</v>
      </c>
      <c r="IW115" s="131" t="s">
        <v>1288</v>
      </c>
      <c r="IX115" s="131" t="s">
        <v>1288</v>
      </c>
      <c r="IY115" s="131" t="s">
        <v>1288</v>
      </c>
      <c r="IZ115" s="131" t="s">
        <v>1288</v>
      </c>
      <c r="JA115" s="131" t="s">
        <v>1288</v>
      </c>
      <c r="JB115" s="131">
        <v>2.9925907918584067</v>
      </c>
      <c r="JC115" s="131" t="s">
        <v>1288</v>
      </c>
      <c r="JD115" s="131">
        <v>27.25173078409091</v>
      </c>
      <c r="JE115" s="131" t="s">
        <v>1288</v>
      </c>
      <c r="JF115" s="131">
        <v>20.6895394475</v>
      </c>
      <c r="JG115" s="131">
        <v>4.0288325111111103</v>
      </c>
      <c r="JH115" s="131" t="s">
        <v>158</v>
      </c>
      <c r="JI115" s="131" t="s">
        <v>158</v>
      </c>
      <c r="JJ115" s="131" t="s">
        <v>158</v>
      </c>
      <c r="JK115" s="131" t="s">
        <v>158</v>
      </c>
      <c r="JL115" s="131" t="s">
        <v>158</v>
      </c>
      <c r="JM115" s="131" t="s">
        <v>158</v>
      </c>
      <c r="JN115" s="131" t="s">
        <v>158</v>
      </c>
      <c r="JO115" s="131" t="s">
        <v>158</v>
      </c>
      <c r="JP115" s="131" t="s">
        <v>158</v>
      </c>
      <c r="JQ115" s="131" t="s">
        <v>158</v>
      </c>
      <c r="JR115" s="130" t="s">
        <v>158</v>
      </c>
      <c r="JS115" s="131">
        <v>8.0252634839467021</v>
      </c>
      <c r="JT115" s="131">
        <v>15.809656618610745</v>
      </c>
      <c r="JU115" s="131">
        <v>2.6165449695835283</v>
      </c>
      <c r="JV115" s="131" t="s">
        <v>1288</v>
      </c>
      <c r="JW115" s="131">
        <v>5.8503198810535251</v>
      </c>
      <c r="JX115" s="131" t="s">
        <v>1288</v>
      </c>
      <c r="JY115" s="131" t="s">
        <v>1288</v>
      </c>
      <c r="JZ115" s="131" t="s">
        <v>1288</v>
      </c>
      <c r="KA115" s="131" t="s">
        <v>1288</v>
      </c>
      <c r="KB115" s="131" t="s">
        <v>1288</v>
      </c>
      <c r="KC115" s="131">
        <v>3.3453296304424778</v>
      </c>
      <c r="KD115" s="131" t="s">
        <v>1288</v>
      </c>
      <c r="KE115" s="131">
        <v>36.893652675795451</v>
      </c>
      <c r="KF115" s="131" t="s">
        <v>1288</v>
      </c>
      <c r="KG115" s="131">
        <v>24.779679280555552</v>
      </c>
      <c r="KH115" s="131">
        <v>5.224181166666666</v>
      </c>
      <c r="KI115" s="131" t="s">
        <v>158</v>
      </c>
      <c r="KJ115" s="131" t="s">
        <v>158</v>
      </c>
      <c r="KK115" s="131" t="s">
        <v>158</v>
      </c>
      <c r="KL115" s="131" t="s">
        <v>158</v>
      </c>
      <c r="KM115" s="131" t="s">
        <v>158</v>
      </c>
      <c r="KN115" s="131" t="s">
        <v>158</v>
      </c>
      <c r="KO115" s="131" t="s">
        <v>158</v>
      </c>
      <c r="KP115" s="131" t="s">
        <v>158</v>
      </c>
      <c r="KQ115" s="131" t="s">
        <v>158</v>
      </c>
      <c r="KR115" s="131" t="s">
        <v>158</v>
      </c>
      <c r="KS115" s="116" t="s">
        <v>158</v>
      </c>
      <c r="KT115" s="132">
        <v>22.820224719101123</v>
      </c>
      <c r="KU115" s="132">
        <v>11.885416666666666</v>
      </c>
      <c r="KV115" s="132">
        <v>11.05</v>
      </c>
      <c r="KW115" s="132">
        <v>235.49504950495049</v>
      </c>
      <c r="KX115" s="132">
        <v>240.16666666666666</v>
      </c>
      <c r="KY115" s="132">
        <v>216.56730769230768</v>
      </c>
      <c r="KZ115" s="132">
        <v>183.93457943925233</v>
      </c>
      <c r="LA115" s="132">
        <v>179.93636363636364</v>
      </c>
      <c r="LB115" s="132">
        <v>246.09734513274336</v>
      </c>
      <c r="LC115" s="132">
        <v>238.63478260869564</v>
      </c>
      <c r="LD115" s="132">
        <v>210.61538461538461</v>
      </c>
      <c r="LE115" s="132">
        <v>204.72268907563026</v>
      </c>
      <c r="LF115" s="132" t="s">
        <v>158</v>
      </c>
      <c r="LG115" s="132" t="s">
        <v>158</v>
      </c>
      <c r="LH115" s="132" t="s">
        <v>158</v>
      </c>
      <c r="LI115" s="132" t="s">
        <v>158</v>
      </c>
      <c r="LJ115" s="132" t="s">
        <v>158</v>
      </c>
      <c r="LK115" s="132" t="s">
        <v>158</v>
      </c>
      <c r="LL115" s="132" t="s">
        <v>158</v>
      </c>
      <c r="LM115" s="132" t="s">
        <v>158</v>
      </c>
      <c r="LN115" s="132" t="s">
        <v>158</v>
      </c>
      <c r="LO115" s="132" t="s">
        <v>158</v>
      </c>
      <c r="LP115" s="132" t="s">
        <v>158</v>
      </c>
      <c r="LQ115" s="132" t="s">
        <v>158</v>
      </c>
      <c r="LR115" s="132" t="s">
        <v>158</v>
      </c>
      <c r="LS115" s="132" t="s">
        <v>158</v>
      </c>
      <c r="LT115" s="130" t="s">
        <v>158</v>
      </c>
      <c r="LU115" s="131">
        <v>3.7115758517971438</v>
      </c>
      <c r="LV115" s="131">
        <v>4.1761682734443468</v>
      </c>
      <c r="LW115" s="131">
        <v>8.6662780995475117</v>
      </c>
      <c r="LX115" s="131">
        <v>0.39218444801345387</v>
      </c>
      <c r="LY115" s="131">
        <v>0.46744192921582239</v>
      </c>
      <c r="LZ115" s="131">
        <v>0.45469863739501837</v>
      </c>
      <c r="MA115" s="131">
        <v>0.44701276231289061</v>
      </c>
      <c r="MB115" s="131">
        <v>0.34054148163087955</v>
      </c>
      <c r="MC115" s="131">
        <v>0.17380261303074546</v>
      </c>
      <c r="MD115" s="131">
        <v>0.13801912393470103</v>
      </c>
      <c r="ME115" s="131">
        <v>0.13153753389189188</v>
      </c>
      <c r="MF115" s="131">
        <v>0.11812549340960511</v>
      </c>
      <c r="MG115" s="131" t="s">
        <v>158</v>
      </c>
      <c r="MH115" s="131" t="s">
        <v>158</v>
      </c>
      <c r="MI115" s="131" t="s">
        <v>158</v>
      </c>
      <c r="MJ115" s="131" t="s">
        <v>158</v>
      </c>
      <c r="MK115" s="131" t="s">
        <v>158</v>
      </c>
      <c r="ML115" s="131" t="s">
        <v>158</v>
      </c>
      <c r="MM115" s="131" t="s">
        <v>158</v>
      </c>
      <c r="MN115" s="131" t="s">
        <v>158</v>
      </c>
      <c r="MO115" s="131" t="s">
        <v>158</v>
      </c>
      <c r="MP115" s="131" t="s">
        <v>158</v>
      </c>
      <c r="MQ115" s="131" t="s">
        <v>158</v>
      </c>
      <c r="MR115" s="131" t="s">
        <v>158</v>
      </c>
      <c r="MS115" s="131" t="s">
        <v>158</v>
      </c>
      <c r="MT115" s="131" t="s">
        <v>158</v>
      </c>
      <c r="MU115" s="130" t="s">
        <v>158</v>
      </c>
      <c r="MV115" s="131">
        <v>4.728134213303024</v>
      </c>
      <c r="MW115" s="131">
        <v>7.478727291849256</v>
      </c>
      <c r="MX115" s="131">
        <v>9.3879676018099545</v>
      </c>
      <c r="MY115" s="131">
        <v>0.4984285794828674</v>
      </c>
      <c r="MZ115" s="131">
        <v>0.52102607633587783</v>
      </c>
      <c r="NA115" s="131">
        <v>0.50155712740505254</v>
      </c>
      <c r="NB115" s="131">
        <v>0.51896582747523001</v>
      </c>
      <c r="NC115" s="131">
        <v>0.38350814297579949</v>
      </c>
      <c r="ND115" s="131">
        <v>0.20966797285914635</v>
      </c>
      <c r="NE115" s="131">
        <v>0.16084778024559995</v>
      </c>
      <c r="NF115" s="131">
        <v>0.16055938178378379</v>
      </c>
      <c r="NG115" s="131">
        <v>0.13860124972038421</v>
      </c>
      <c r="NH115" s="131" t="s">
        <v>158</v>
      </c>
      <c r="NI115" s="131" t="s">
        <v>158</v>
      </c>
      <c r="NJ115" s="131" t="s">
        <v>158</v>
      </c>
      <c r="NK115" s="131" t="s">
        <v>158</v>
      </c>
      <c r="NL115" s="131" t="s">
        <v>158</v>
      </c>
      <c r="NM115" s="131" t="s">
        <v>158</v>
      </c>
      <c r="NN115" s="131" t="s">
        <v>158</v>
      </c>
      <c r="NO115" s="131" t="s">
        <v>158</v>
      </c>
      <c r="NP115" s="131" t="s">
        <v>158</v>
      </c>
      <c r="NQ115" s="131" t="s">
        <v>158</v>
      </c>
      <c r="NR115" s="131" t="s">
        <v>158</v>
      </c>
      <c r="NS115" s="131" t="s">
        <v>158</v>
      </c>
      <c r="NT115" s="131" t="s">
        <v>158</v>
      </c>
      <c r="NU115" s="131" t="s">
        <v>158</v>
      </c>
      <c r="NV115" s="130" t="s">
        <v>158</v>
      </c>
      <c r="NW115" s="131">
        <v>5.5423710355110787</v>
      </c>
      <c r="NX115" s="131">
        <v>10.149217598597721</v>
      </c>
      <c r="NY115" s="131">
        <v>10.12046443438914</v>
      </c>
      <c r="NZ115" s="131">
        <v>0.54921228396047928</v>
      </c>
      <c r="OA115" s="131">
        <v>0.57342066620402499</v>
      </c>
      <c r="OB115" s="131">
        <v>0.59025792442143576</v>
      </c>
      <c r="OC115" s="131">
        <v>0.61080157537808044</v>
      </c>
      <c r="OD115" s="131">
        <v>0.42469475692214415</v>
      </c>
      <c r="OE115" s="131">
        <v>0.2448218844762487</v>
      </c>
      <c r="OF115" s="131">
        <v>0.17915259273709144</v>
      </c>
      <c r="OG115" s="131">
        <v>0.17948463210810808</v>
      </c>
      <c r="OH115" s="131">
        <v>0.15470012446104589</v>
      </c>
      <c r="OI115" s="131" t="s">
        <v>158</v>
      </c>
      <c r="OJ115" s="131" t="s">
        <v>158</v>
      </c>
      <c r="OK115" s="131" t="s">
        <v>158</v>
      </c>
      <c r="OL115" s="131" t="s">
        <v>158</v>
      </c>
      <c r="OM115" s="131" t="s">
        <v>158</v>
      </c>
      <c r="ON115" s="131" t="s">
        <v>158</v>
      </c>
      <c r="OO115" s="131" t="s">
        <v>158</v>
      </c>
      <c r="OP115" s="131" t="s">
        <v>158</v>
      </c>
      <c r="OQ115" s="131" t="s">
        <v>158</v>
      </c>
      <c r="OR115" s="131" t="s">
        <v>158</v>
      </c>
      <c r="OS115" s="131" t="s">
        <v>158</v>
      </c>
      <c r="OT115" s="131" t="s">
        <v>158</v>
      </c>
      <c r="OU115" s="131" t="s">
        <v>158</v>
      </c>
      <c r="OV115" s="131" t="s">
        <v>158</v>
      </c>
      <c r="OW115" s="378" t="s">
        <v>158</v>
      </c>
      <c r="OX115" s="132">
        <v>4.0561797752808992</v>
      </c>
      <c r="OY115" s="132">
        <v>3.9791666666666665</v>
      </c>
      <c r="OZ115" s="132">
        <v>4.6500000000000004</v>
      </c>
      <c r="PA115" s="132">
        <v>13.346534653465346</v>
      </c>
      <c r="PB115" s="132">
        <v>18.382352941176471</v>
      </c>
      <c r="PC115" s="132">
        <v>18.384615384615383</v>
      </c>
      <c r="PD115" s="132">
        <v>17.570093457943926</v>
      </c>
      <c r="PE115" s="132">
        <v>8.9909090909090903</v>
      </c>
      <c r="PF115" s="132">
        <v>14.035398230088495</v>
      </c>
      <c r="PG115" s="132">
        <v>17.765217391304347</v>
      </c>
      <c r="PH115" s="132">
        <v>10.153846153846153</v>
      </c>
      <c r="PI115" s="132">
        <v>7.7058823529411766</v>
      </c>
      <c r="PJ115" s="132" t="s">
        <v>158</v>
      </c>
      <c r="PK115" s="132" t="s">
        <v>158</v>
      </c>
      <c r="PL115" s="132" t="s">
        <v>158</v>
      </c>
      <c r="PM115" s="132" t="s">
        <v>158</v>
      </c>
      <c r="PN115" s="132" t="s">
        <v>158</v>
      </c>
      <c r="PO115" s="132" t="s">
        <v>158</v>
      </c>
      <c r="PP115" s="132" t="s">
        <v>158</v>
      </c>
      <c r="PQ115" s="132" t="s">
        <v>158</v>
      </c>
      <c r="PR115" s="132" t="s">
        <v>158</v>
      </c>
      <c r="PS115" s="132" t="s">
        <v>158</v>
      </c>
      <c r="PT115" s="132" t="s">
        <v>158</v>
      </c>
      <c r="PU115" s="132" t="s">
        <v>158</v>
      </c>
      <c r="PV115" s="132" t="s">
        <v>158</v>
      </c>
      <c r="PW115" s="132" t="s">
        <v>158</v>
      </c>
      <c r="PX115" s="130" t="s">
        <v>158</v>
      </c>
      <c r="PY115" s="131">
        <v>20.881469681440439</v>
      </c>
      <c r="PZ115" s="131">
        <v>12.473842931937172</v>
      </c>
      <c r="QA115" s="131">
        <v>20.594058709677419</v>
      </c>
      <c r="QB115" s="131">
        <v>6.9199607537091996</v>
      </c>
      <c r="QC115" s="131">
        <v>6.1071599680000004</v>
      </c>
      <c r="QD115" s="131">
        <v>5.3562643357991631</v>
      </c>
      <c r="QE115" s="131">
        <v>4.6796054122765955</v>
      </c>
      <c r="QF115" s="131">
        <v>6.815305910940344</v>
      </c>
      <c r="QG115" s="131">
        <v>3.0474633453795716</v>
      </c>
      <c r="QH115" s="131">
        <v>1.8539690739794423</v>
      </c>
      <c r="QI115" s="131">
        <v>2.7284073317878788</v>
      </c>
      <c r="QJ115" s="131">
        <v>3.1382478412702288</v>
      </c>
      <c r="QK115" s="131" t="s">
        <v>158</v>
      </c>
      <c r="QL115" s="131" t="s">
        <v>158</v>
      </c>
      <c r="QM115" s="131" t="s">
        <v>158</v>
      </c>
      <c r="QN115" s="131" t="s">
        <v>158</v>
      </c>
      <c r="QO115" s="131" t="s">
        <v>158</v>
      </c>
      <c r="QP115" s="131" t="s">
        <v>158</v>
      </c>
      <c r="QQ115" s="131" t="s">
        <v>158</v>
      </c>
      <c r="QR115" s="131" t="s">
        <v>158</v>
      </c>
      <c r="QS115" s="131" t="s">
        <v>158</v>
      </c>
      <c r="QT115" s="131" t="s">
        <v>158</v>
      </c>
      <c r="QU115" s="131" t="s">
        <v>158</v>
      </c>
      <c r="QV115" s="131" t="s">
        <v>158</v>
      </c>
      <c r="QW115" s="131" t="s">
        <v>158</v>
      </c>
      <c r="QX115" s="131" t="s">
        <v>158</v>
      </c>
      <c r="QY115" s="130" t="s">
        <v>158</v>
      </c>
      <c r="QZ115" s="131">
        <v>26.600666446588477</v>
      </c>
      <c r="RA115" s="131">
        <v>22.33829277486911</v>
      </c>
      <c r="RB115" s="131">
        <v>22.309041290322579</v>
      </c>
      <c r="RC115" s="131">
        <v>8.7946021980712175</v>
      </c>
      <c r="RD115" s="131">
        <v>6.8072404223999996</v>
      </c>
      <c r="RE115" s="131">
        <v>5.9082485253891219</v>
      </c>
      <c r="RF115" s="131">
        <v>5.4328544949680859</v>
      </c>
      <c r="RG115" s="131">
        <v>7.675203917007078</v>
      </c>
      <c r="RH115" s="131">
        <v>3.6763282832534681</v>
      </c>
      <c r="RI115" s="131">
        <v>2.1606194974449338</v>
      </c>
      <c r="RJ115" s="131">
        <v>3.3303908130606059</v>
      </c>
      <c r="RK115" s="131">
        <v>3.682228621251908</v>
      </c>
      <c r="RL115" s="131" t="s">
        <v>158</v>
      </c>
      <c r="RM115" s="131" t="s">
        <v>158</v>
      </c>
      <c r="RN115" s="131" t="s">
        <v>158</v>
      </c>
      <c r="RO115" s="131" t="s">
        <v>158</v>
      </c>
      <c r="RP115" s="131" t="s">
        <v>158</v>
      </c>
      <c r="RQ115" s="131" t="s">
        <v>158</v>
      </c>
      <c r="RR115" s="131" t="s">
        <v>158</v>
      </c>
      <c r="RS115" s="131" t="s">
        <v>158</v>
      </c>
      <c r="RT115" s="131" t="s">
        <v>158</v>
      </c>
      <c r="RU115" s="131" t="s">
        <v>158</v>
      </c>
      <c r="RV115" s="131" t="s">
        <v>158</v>
      </c>
      <c r="RW115" s="131" t="s">
        <v>158</v>
      </c>
      <c r="RX115" s="131" t="s">
        <v>158</v>
      </c>
      <c r="RY115" s="131" t="s">
        <v>158</v>
      </c>
      <c r="RZ115" s="130" t="s">
        <v>158</v>
      </c>
      <c r="SA115" s="131">
        <v>31.181594385382269</v>
      </c>
      <c r="SB115" s="131">
        <v>30.314809633507853</v>
      </c>
      <c r="SC115" s="131">
        <v>24.049705806451612</v>
      </c>
      <c r="SD115" s="131">
        <v>9.690663333827894</v>
      </c>
      <c r="SE115" s="131">
        <v>7.4917792319999998</v>
      </c>
      <c r="SF115" s="131">
        <v>6.9531272132552298</v>
      </c>
      <c r="SG115" s="131">
        <v>6.3942477686255321</v>
      </c>
      <c r="SH115" s="131">
        <v>8.4994775771081894</v>
      </c>
      <c r="SI115" s="131">
        <v>4.2927186540983611</v>
      </c>
      <c r="SJ115" s="131">
        <v>2.4065024975447877</v>
      </c>
      <c r="SK115" s="131">
        <v>3.7229463841818182</v>
      </c>
      <c r="SL115" s="131">
        <v>4.1099284974045798</v>
      </c>
      <c r="SM115" s="131" t="s">
        <v>158</v>
      </c>
      <c r="SN115" s="131" t="s">
        <v>158</v>
      </c>
      <c r="SO115" s="131" t="s">
        <v>158</v>
      </c>
      <c r="SP115" s="131" t="s">
        <v>158</v>
      </c>
      <c r="SQ115" s="131" t="s">
        <v>158</v>
      </c>
      <c r="SR115" s="131" t="s">
        <v>158</v>
      </c>
      <c r="SS115" s="131" t="s">
        <v>158</v>
      </c>
      <c r="ST115" s="131" t="s">
        <v>158</v>
      </c>
      <c r="SU115" s="131" t="s">
        <v>158</v>
      </c>
      <c r="SV115" s="131" t="s">
        <v>158</v>
      </c>
      <c r="SW115" s="131" t="s">
        <v>158</v>
      </c>
      <c r="SX115" s="131" t="s">
        <v>158</v>
      </c>
      <c r="SY115" s="131" t="s">
        <v>158</v>
      </c>
      <c r="SZ115" s="131" t="s">
        <v>158</v>
      </c>
      <c r="TA115" s="378" t="s">
        <v>158</v>
      </c>
      <c r="TB115" s="132">
        <v>4.0561797752808992</v>
      </c>
      <c r="TC115" s="132">
        <v>3.96875</v>
      </c>
      <c r="TD115" s="132">
        <v>4.62</v>
      </c>
      <c r="TE115" s="132">
        <v>6.8712871287128712</v>
      </c>
      <c r="TF115" s="132">
        <v>11.303921568627452</v>
      </c>
      <c r="TG115" s="132">
        <v>12.913461538461538</v>
      </c>
      <c r="TH115" s="132">
        <v>10.990654205607477</v>
      </c>
      <c r="TI115" s="132">
        <v>4.209090909090909</v>
      </c>
      <c r="TJ115" s="132">
        <v>6.6460176991150446</v>
      </c>
      <c r="TK115" s="132">
        <v>11.521739130434783</v>
      </c>
      <c r="TL115" s="132">
        <v>4.6324786324786329</v>
      </c>
      <c r="TM115" s="132">
        <v>0.3949579831932773</v>
      </c>
      <c r="TN115" s="132" t="s">
        <v>158</v>
      </c>
      <c r="TO115" s="132" t="s">
        <v>158</v>
      </c>
      <c r="TP115" s="132" t="s">
        <v>158</v>
      </c>
      <c r="TQ115" s="132" t="s">
        <v>158</v>
      </c>
      <c r="TR115" s="132" t="s">
        <v>158</v>
      </c>
      <c r="TS115" s="132" t="s">
        <v>158</v>
      </c>
      <c r="TT115" s="132" t="s">
        <v>158</v>
      </c>
      <c r="TU115" s="132" t="s">
        <v>158</v>
      </c>
      <c r="TV115" s="132" t="s">
        <v>158</v>
      </c>
      <c r="TW115" s="132" t="s">
        <v>158</v>
      </c>
      <c r="TX115" s="132" t="s">
        <v>158</v>
      </c>
      <c r="TY115" s="132" t="s">
        <v>158</v>
      </c>
      <c r="TZ115" s="132" t="s">
        <v>158</v>
      </c>
      <c r="UA115" s="132" t="s">
        <v>158</v>
      </c>
      <c r="UB115" s="235" t="s">
        <v>158</v>
      </c>
      <c r="UC115" s="236">
        <v>120.83</v>
      </c>
      <c r="UD115" s="236">
        <v>93.68</v>
      </c>
      <c r="UE115" s="236">
        <v>88.62</v>
      </c>
      <c r="UF115" s="236">
        <v>25.49</v>
      </c>
      <c r="UG115" s="236">
        <v>31.87</v>
      </c>
      <c r="UH115" s="236">
        <v>-3.54</v>
      </c>
      <c r="UI115" s="236">
        <v>2.12</v>
      </c>
      <c r="UJ115" s="236">
        <v>13.8</v>
      </c>
      <c r="UK115" s="236">
        <v>9.2799999999999994</v>
      </c>
      <c r="UL115" s="236">
        <v>14.11</v>
      </c>
      <c r="UM115" s="236">
        <v>18.45</v>
      </c>
      <c r="UN115" s="236">
        <v>12.51</v>
      </c>
      <c r="UO115" s="231" t="s">
        <v>5</v>
      </c>
      <c r="UP115" s="231" t="s">
        <v>5</v>
      </c>
      <c r="UQ115" s="231" t="s">
        <v>5</v>
      </c>
      <c r="UR115" s="231" t="s">
        <v>5</v>
      </c>
      <c r="US115" s="231" t="s">
        <v>5</v>
      </c>
      <c r="UT115" s="231" t="s">
        <v>5</v>
      </c>
      <c r="UU115" s="231" t="s">
        <v>5</v>
      </c>
      <c r="UV115" s="231" t="s">
        <v>5</v>
      </c>
      <c r="UW115" s="231" t="s">
        <v>5</v>
      </c>
      <c r="UX115" s="231" t="s">
        <v>5</v>
      </c>
      <c r="UY115" s="231" t="s">
        <v>5</v>
      </c>
      <c r="UZ115" s="231" t="s">
        <v>5</v>
      </c>
      <c r="VA115" s="231" t="s">
        <v>5</v>
      </c>
      <c r="VB115" s="231" t="s">
        <v>5</v>
      </c>
      <c r="VC115" s="130" t="s">
        <v>158</v>
      </c>
      <c r="VD115" s="131">
        <v>0.55921542663245882</v>
      </c>
      <c r="VE115" s="131">
        <v>0.39496157130657555</v>
      </c>
      <c r="VF115" s="131">
        <v>0.8143759873617693</v>
      </c>
      <c r="VG115" s="131">
        <v>2.7963907414672424</v>
      </c>
      <c r="VH115" s="131">
        <v>2.7125823658613117</v>
      </c>
      <c r="VI115" s="131" t="s">
        <v>1282</v>
      </c>
      <c r="VJ115" s="131">
        <v>30.330188679245278</v>
      </c>
      <c r="VK115" s="131">
        <v>4.0202898550724635</v>
      </c>
      <c r="VL115" s="131">
        <v>4.4752155172413799</v>
      </c>
      <c r="VM115" s="131">
        <v>2.3352232459248761</v>
      </c>
      <c r="VN115" s="131">
        <v>1.5181571815718158</v>
      </c>
      <c r="VO115" s="131">
        <v>1.876898481215028</v>
      </c>
      <c r="VP115" s="131" t="s">
        <v>158</v>
      </c>
      <c r="VQ115" s="131" t="s">
        <v>158</v>
      </c>
      <c r="VR115" s="131" t="s">
        <v>158</v>
      </c>
      <c r="VS115" s="131" t="s">
        <v>158</v>
      </c>
      <c r="VT115" s="131" t="s">
        <v>158</v>
      </c>
      <c r="VU115" s="131" t="s">
        <v>158</v>
      </c>
      <c r="VV115" s="131" t="s">
        <v>158</v>
      </c>
      <c r="VW115" s="131" t="s">
        <v>158</v>
      </c>
      <c r="VX115" s="131" t="s">
        <v>158</v>
      </c>
      <c r="VY115" s="131" t="s">
        <v>158</v>
      </c>
      <c r="VZ115" s="131" t="s">
        <v>158</v>
      </c>
      <c r="WA115" s="131" t="s">
        <v>158</v>
      </c>
      <c r="WB115" s="131" t="s">
        <v>158</v>
      </c>
      <c r="WC115" s="131" t="s">
        <v>158</v>
      </c>
      <c r="WD115" s="130" t="s">
        <v>158</v>
      </c>
      <c r="WE115" s="131">
        <v>0.71237816411256394</v>
      </c>
      <c r="WF115" s="131">
        <v>0.70730145175064052</v>
      </c>
      <c r="WG115" s="131">
        <v>0.88219363574813814</v>
      </c>
      <c r="WH115" s="131">
        <v>3.5539427226363283</v>
      </c>
      <c r="WI115" s="131">
        <v>3.0235331032318795</v>
      </c>
      <c r="WJ115" s="131" t="s">
        <v>1282</v>
      </c>
      <c r="WK115" s="131">
        <v>35.212264150943398</v>
      </c>
      <c r="WL115" s="131">
        <v>4.5275362318840573</v>
      </c>
      <c r="WM115" s="131">
        <v>5.3987068965517251</v>
      </c>
      <c r="WN115" s="131">
        <v>2.7214741318214033</v>
      </c>
      <c r="WO115" s="131">
        <v>1.8531165311653115</v>
      </c>
      <c r="WP115" s="131">
        <v>2.202238209432454</v>
      </c>
      <c r="WQ115" s="131" t="s">
        <v>158</v>
      </c>
      <c r="WR115" s="131" t="s">
        <v>158</v>
      </c>
      <c r="WS115" s="131" t="s">
        <v>158</v>
      </c>
      <c r="WT115" s="131" t="s">
        <v>158</v>
      </c>
      <c r="WU115" s="131" t="s">
        <v>158</v>
      </c>
      <c r="WV115" s="131" t="s">
        <v>158</v>
      </c>
      <c r="WW115" s="131" t="s">
        <v>158</v>
      </c>
      <c r="WX115" s="131" t="s">
        <v>158</v>
      </c>
      <c r="WY115" s="131" t="s">
        <v>158</v>
      </c>
      <c r="WZ115" s="131" t="s">
        <v>158</v>
      </c>
      <c r="XA115" s="131" t="s">
        <v>158</v>
      </c>
      <c r="XB115" s="131" t="s">
        <v>158</v>
      </c>
      <c r="XC115" s="131" t="s">
        <v>158</v>
      </c>
      <c r="XD115" s="131" t="s">
        <v>158</v>
      </c>
      <c r="XE115" s="130" t="s">
        <v>158</v>
      </c>
      <c r="XF115" s="131">
        <v>0.83505753538028638</v>
      </c>
      <c r="XG115" s="131">
        <v>0.95986336464560196</v>
      </c>
      <c r="XH115" s="131">
        <v>0.95102685624012639</v>
      </c>
      <c r="XI115" s="131">
        <v>3.9160455080423695</v>
      </c>
      <c r="XJ115" s="131">
        <v>3.3275807969877627</v>
      </c>
      <c r="XK115" s="131" t="s">
        <v>1282</v>
      </c>
      <c r="XL115" s="131">
        <v>41.443396226415089</v>
      </c>
      <c r="XM115" s="131">
        <v>5.0137681159420282</v>
      </c>
      <c r="XN115" s="131">
        <v>6.3038793103448283</v>
      </c>
      <c r="XO115" s="131">
        <v>3.0311835577604538</v>
      </c>
      <c r="XP115" s="131">
        <v>2.0715447154471547</v>
      </c>
      <c r="XQ115" s="131">
        <v>2.4580335731414871</v>
      </c>
      <c r="XR115" s="131" t="s">
        <v>158</v>
      </c>
      <c r="XS115" s="131" t="s">
        <v>158</v>
      </c>
      <c r="XT115" s="131" t="s">
        <v>158</v>
      </c>
      <c r="XU115" s="131" t="s">
        <v>158</v>
      </c>
      <c r="XV115" s="131" t="s">
        <v>158</v>
      </c>
      <c r="XW115" s="131" t="s">
        <v>158</v>
      </c>
      <c r="XX115" s="131" t="s">
        <v>158</v>
      </c>
      <c r="XY115" s="131" t="s">
        <v>158</v>
      </c>
      <c r="XZ115" s="131" t="s">
        <v>158</v>
      </c>
      <c r="YA115" s="131" t="s">
        <v>158</v>
      </c>
      <c r="YB115" s="131" t="s">
        <v>158</v>
      </c>
      <c r="YC115" s="131" t="s">
        <v>158</v>
      </c>
      <c r="YD115" s="131" t="s">
        <v>158</v>
      </c>
      <c r="YE115" s="131" t="s">
        <v>158</v>
      </c>
      <c r="YF115" s="235" t="s">
        <v>158</v>
      </c>
      <c r="YG115" s="8">
        <v>89</v>
      </c>
      <c r="YH115" s="8">
        <v>96</v>
      </c>
      <c r="YI115" s="8">
        <v>100</v>
      </c>
      <c r="YJ115" s="8">
        <v>101</v>
      </c>
      <c r="YK115" s="8">
        <v>102</v>
      </c>
      <c r="YL115" s="8">
        <v>104</v>
      </c>
      <c r="YM115" s="8">
        <v>107</v>
      </c>
      <c r="YN115" s="8">
        <v>110</v>
      </c>
      <c r="YO115" s="8">
        <v>113</v>
      </c>
      <c r="YP115" s="8">
        <v>115</v>
      </c>
      <c r="YQ115" s="8">
        <v>117</v>
      </c>
      <c r="YR115" s="8">
        <v>119</v>
      </c>
      <c r="YS115" s="231" t="s">
        <v>5</v>
      </c>
      <c r="YT115" s="231" t="s">
        <v>5</v>
      </c>
      <c r="YU115" s="231" t="s">
        <v>5</v>
      </c>
      <c r="YV115" s="231" t="s">
        <v>5</v>
      </c>
      <c r="YW115" s="231" t="s">
        <v>5</v>
      </c>
      <c r="YX115" s="231" t="s">
        <v>5</v>
      </c>
      <c r="YY115" s="231" t="s">
        <v>5</v>
      </c>
      <c r="YZ115" s="231" t="s">
        <v>5</v>
      </c>
      <c r="ZA115" s="231" t="s">
        <v>5</v>
      </c>
      <c r="ZB115" s="231" t="s">
        <v>5</v>
      </c>
      <c r="ZC115" s="231" t="s">
        <v>5</v>
      </c>
      <c r="ZD115" s="231" t="s">
        <v>5</v>
      </c>
      <c r="ZE115" s="231" t="s">
        <v>5</v>
      </c>
      <c r="ZF115" s="231" t="s">
        <v>5</v>
      </c>
      <c r="ZG115" s="235" t="s">
        <v>158</v>
      </c>
      <c r="ZH115" s="133">
        <v>0.17989999999999998</v>
      </c>
      <c r="ZI115" s="133">
        <v>0.1026</v>
      </c>
      <c r="ZJ115" s="133">
        <v>0.8962</v>
      </c>
      <c r="ZK115" s="133">
        <v>-0.24329999999999999</v>
      </c>
      <c r="ZL115" s="133">
        <v>1.9958</v>
      </c>
      <c r="ZM115" s="133">
        <v>0</v>
      </c>
      <c r="ZN115" s="133">
        <v>-1.7823</v>
      </c>
      <c r="ZO115" s="133">
        <v>-0.1173</v>
      </c>
      <c r="ZP115" s="133">
        <v>-0.25480000000000003</v>
      </c>
      <c r="ZQ115" s="133">
        <v>-7.0199999999999999E-2</v>
      </c>
      <c r="ZR115" s="133">
        <v>0.80409999999999993</v>
      </c>
      <c r="ZS115" s="133">
        <v>-3.3300000000000003E-2</v>
      </c>
      <c r="ZT115" s="379" t="s">
        <v>158</v>
      </c>
      <c r="ZU115" s="133">
        <v>0.11940000000000001</v>
      </c>
      <c r="ZV115" s="133">
        <v>6.4500000000000002E-2</v>
      </c>
      <c r="ZW115" s="133">
        <v>0.23949999999999999</v>
      </c>
      <c r="ZX115" s="133">
        <v>-7.0999999999999995E-3</v>
      </c>
      <c r="ZY115" s="133">
        <v>0.13140000000000002</v>
      </c>
      <c r="ZZ115" s="133">
        <v>0</v>
      </c>
      <c r="AAA115" s="133">
        <v>-1.6000000000000001E-3</v>
      </c>
      <c r="AAB115" s="133">
        <v>3.8300000000000001E-2</v>
      </c>
      <c r="AAC115" s="133">
        <v>3.0600000000000002E-2</v>
      </c>
      <c r="AAD115" s="133">
        <v>3.0299999999999997E-2</v>
      </c>
      <c r="AAE115" s="133">
        <v>0.19690000000000002</v>
      </c>
      <c r="AAF115" s="133">
        <v>2.9100000000000001E-2</v>
      </c>
      <c r="AAG115" s="235" t="s">
        <v>158</v>
      </c>
      <c r="AAH115" s="8">
        <v>2031</v>
      </c>
      <c r="AAI115" s="8">
        <v>1141</v>
      </c>
      <c r="AAJ115" s="8">
        <v>1105</v>
      </c>
      <c r="AAK115" s="8">
        <v>23785</v>
      </c>
      <c r="AAL115" s="8">
        <v>24497</v>
      </c>
      <c r="AAM115" s="8">
        <v>22523</v>
      </c>
      <c r="AAN115" s="8">
        <v>19681</v>
      </c>
      <c r="AAO115" s="8">
        <v>19793</v>
      </c>
      <c r="AAP115" s="8">
        <v>27809</v>
      </c>
      <c r="AAQ115" s="8">
        <v>27443</v>
      </c>
      <c r="AAR115" s="8">
        <v>24642</v>
      </c>
      <c r="AAS115" s="8">
        <v>24362</v>
      </c>
      <c r="AAT115" s="231" t="s">
        <v>5</v>
      </c>
      <c r="AAU115" s="231" t="s">
        <v>5</v>
      </c>
      <c r="AAV115" s="231" t="s">
        <v>5</v>
      </c>
      <c r="AAW115" s="231" t="s">
        <v>5</v>
      </c>
      <c r="AAX115" s="231" t="s">
        <v>5</v>
      </c>
      <c r="AAY115" s="231" t="s">
        <v>5</v>
      </c>
      <c r="AAZ115" s="231" t="s">
        <v>5</v>
      </c>
      <c r="ABA115" s="231" t="s">
        <v>5</v>
      </c>
      <c r="ABB115" s="231" t="s">
        <v>5</v>
      </c>
      <c r="ABC115" s="231" t="s">
        <v>5</v>
      </c>
      <c r="ABD115" s="231" t="s">
        <v>5</v>
      </c>
      <c r="ABE115" s="231" t="s">
        <v>5</v>
      </c>
      <c r="ABF115" s="231" t="s">
        <v>5</v>
      </c>
      <c r="ABG115" s="231" t="s">
        <v>5</v>
      </c>
      <c r="ABH115" s="235" t="s">
        <v>158</v>
      </c>
      <c r="ABI115" s="8">
        <v>361</v>
      </c>
      <c r="ABJ115" s="8">
        <v>382</v>
      </c>
      <c r="ABK115" s="8">
        <v>465</v>
      </c>
      <c r="ABL115" s="8">
        <v>1348</v>
      </c>
      <c r="ABM115" s="8">
        <v>1875</v>
      </c>
      <c r="ABN115" s="8">
        <v>1912</v>
      </c>
      <c r="ABO115" s="8">
        <v>1880</v>
      </c>
      <c r="ABP115" s="8">
        <v>989</v>
      </c>
      <c r="ABQ115" s="8">
        <v>1586</v>
      </c>
      <c r="ABR115" s="8">
        <v>2043</v>
      </c>
      <c r="ABS115" s="8">
        <v>1188</v>
      </c>
      <c r="ABT115" s="8">
        <v>917</v>
      </c>
      <c r="ABU115" s="231" t="s">
        <v>5</v>
      </c>
      <c r="ABV115" s="231" t="s">
        <v>5</v>
      </c>
      <c r="ABW115" s="231" t="s">
        <v>5</v>
      </c>
      <c r="ABX115" s="231" t="s">
        <v>5</v>
      </c>
      <c r="ABY115" s="231" t="s">
        <v>5</v>
      </c>
      <c r="ABZ115" s="231" t="s">
        <v>5</v>
      </c>
      <c r="ACA115" s="231" t="s">
        <v>5</v>
      </c>
      <c r="ACB115" s="231" t="s">
        <v>5</v>
      </c>
      <c r="ACC115" s="231" t="s">
        <v>5</v>
      </c>
      <c r="ACD115" s="231" t="s">
        <v>5</v>
      </c>
      <c r="ACE115" s="231" t="s">
        <v>5</v>
      </c>
      <c r="ACF115" s="231" t="s">
        <v>5</v>
      </c>
      <c r="ACG115" s="231" t="s">
        <v>5</v>
      </c>
      <c r="ACH115" s="231" t="s">
        <v>5</v>
      </c>
      <c r="ACI115" s="235" t="s">
        <v>158</v>
      </c>
      <c r="ACJ115" s="8">
        <v>361</v>
      </c>
      <c r="ACK115" s="8">
        <v>381</v>
      </c>
      <c r="ACL115" s="8">
        <v>462</v>
      </c>
      <c r="ACM115" s="8">
        <v>694</v>
      </c>
      <c r="ACN115" s="8">
        <v>1153</v>
      </c>
      <c r="ACO115" s="8">
        <v>1343</v>
      </c>
      <c r="ACP115" s="8">
        <v>1176</v>
      </c>
      <c r="ACQ115" s="8">
        <v>463</v>
      </c>
      <c r="ACR115" s="8">
        <v>751</v>
      </c>
      <c r="ACS115" s="8">
        <v>1325</v>
      </c>
      <c r="ACT115" s="8">
        <v>542</v>
      </c>
      <c r="ACU115" s="8">
        <v>47</v>
      </c>
      <c r="ACV115" s="237" t="s">
        <v>5</v>
      </c>
      <c r="ACW115" s="237" t="s">
        <v>5</v>
      </c>
      <c r="ACX115" s="237" t="s">
        <v>5</v>
      </c>
      <c r="ACY115" s="237" t="s">
        <v>5</v>
      </c>
      <c r="ACZ115" s="237" t="s">
        <v>5</v>
      </c>
      <c r="ADA115" s="237" t="s">
        <v>5</v>
      </c>
      <c r="ADB115" s="237" t="s">
        <v>5</v>
      </c>
      <c r="ADC115" s="237" t="s">
        <v>5</v>
      </c>
      <c r="ADD115" s="237" t="s">
        <v>5</v>
      </c>
      <c r="ADE115" s="237" t="s">
        <v>5</v>
      </c>
      <c r="ADF115" s="237" t="s">
        <v>5</v>
      </c>
      <c r="ADG115" s="237" t="s">
        <v>5</v>
      </c>
      <c r="ADH115" s="237" t="s">
        <v>5</v>
      </c>
      <c r="ADI115" s="237" t="s">
        <v>5</v>
      </c>
      <c r="ADJ115" s="127" t="s">
        <v>158</v>
      </c>
      <c r="ADK115" s="128">
        <v>2.0247874479376527E-2</v>
      </c>
      <c r="ADL115" s="128">
        <v>3.907912007499284E-2</v>
      </c>
      <c r="ADM115" s="128">
        <v>6.6123914523043966E-3</v>
      </c>
      <c r="ADN115" s="128" t="s">
        <v>1282</v>
      </c>
      <c r="ADO115" s="128">
        <v>9.4082104759311419E-3</v>
      </c>
      <c r="ADP115" s="128" t="s">
        <v>1282</v>
      </c>
      <c r="ADQ115" s="128" t="s">
        <v>1282</v>
      </c>
      <c r="ADR115" s="128" t="s">
        <v>1282</v>
      </c>
      <c r="ADS115" s="128" t="s">
        <v>1282</v>
      </c>
      <c r="ADT115" s="128" t="s">
        <v>1282</v>
      </c>
      <c r="ADU115" s="128">
        <v>9.8420952490849822E-3</v>
      </c>
      <c r="ADV115" s="128" t="s">
        <v>1282</v>
      </c>
      <c r="ADW115" s="128">
        <v>0.10945926954466845</v>
      </c>
      <c r="ADX115" s="128" t="s">
        <v>1282</v>
      </c>
      <c r="ADY115" s="128">
        <v>5.6859114330408009E-2</v>
      </c>
      <c r="ADZ115" s="128">
        <v>1.4968172505316412E-2</v>
      </c>
      <c r="AEA115" s="128" t="s">
        <v>158</v>
      </c>
      <c r="AEB115" s="128" t="s">
        <v>158</v>
      </c>
      <c r="AEC115" s="128" t="s">
        <v>158</v>
      </c>
      <c r="AED115" s="128" t="s">
        <v>158</v>
      </c>
      <c r="AEE115" s="128" t="s">
        <v>158</v>
      </c>
      <c r="AEF115" s="128" t="s">
        <v>158</v>
      </c>
      <c r="AEG115" s="128" t="s">
        <v>158</v>
      </c>
      <c r="AEH115" s="128" t="s">
        <v>158</v>
      </c>
      <c r="AEI115" s="128" t="s">
        <v>158</v>
      </c>
      <c r="AEJ115" s="128" t="s">
        <v>158</v>
      </c>
      <c r="AEK115" s="127" t="s">
        <v>158</v>
      </c>
      <c r="AEL115" s="128">
        <v>7.86716860380961E-2</v>
      </c>
      <c r="AEM115" s="128">
        <v>7.4933701236991501E-2</v>
      </c>
      <c r="AEN115" s="128">
        <v>6.0777120574513961E-2</v>
      </c>
      <c r="AEO115" s="128">
        <v>1.8793617510006275E-2</v>
      </c>
      <c r="AEP115" s="128">
        <v>1.2047928538425996E-2</v>
      </c>
      <c r="AEQ115" s="128">
        <v>1.0781712715433895E-2</v>
      </c>
      <c r="AER115" s="128">
        <v>1.0014657781751578E-2</v>
      </c>
      <c r="AES115" s="128">
        <v>1.7623084918404003E-2</v>
      </c>
      <c r="AET115" s="128">
        <v>8.9932634058343588E-3</v>
      </c>
      <c r="AEU115" s="128">
        <v>6.1944758783881908E-3</v>
      </c>
      <c r="AEV115" s="128">
        <v>1.0953059030989273E-2</v>
      </c>
      <c r="AEW115" s="128">
        <v>1.3859858308026992E-2</v>
      </c>
      <c r="AEX115" s="128" t="s">
        <v>158</v>
      </c>
      <c r="AEY115" s="128" t="s">
        <v>158</v>
      </c>
      <c r="AEZ115" s="128" t="s">
        <v>158</v>
      </c>
      <c r="AFA115" s="128" t="s">
        <v>158</v>
      </c>
      <c r="AFB115" s="128" t="s">
        <v>158</v>
      </c>
      <c r="AFC115" s="128" t="s">
        <v>158</v>
      </c>
      <c r="AFD115" s="128" t="s">
        <v>158</v>
      </c>
      <c r="AFE115" s="128" t="s">
        <v>158</v>
      </c>
      <c r="AFF115" s="128" t="s">
        <v>158</v>
      </c>
      <c r="AFG115" s="128" t="s">
        <v>158</v>
      </c>
      <c r="AFH115" s="128" t="s">
        <v>158</v>
      </c>
      <c r="AFI115" s="128" t="s">
        <v>158</v>
      </c>
      <c r="AFJ115" s="128" t="s">
        <v>158</v>
      </c>
      <c r="AFK115" s="128" t="s">
        <v>158</v>
      </c>
      <c r="AFL115" s="134" t="s">
        <v>158</v>
      </c>
      <c r="AFM115" s="135">
        <v>7.86716860380961E-2</v>
      </c>
      <c r="AFN115" s="135">
        <v>7.5130377618190955E-2</v>
      </c>
      <c r="AFO115" s="135">
        <v>6.1171777201621196E-2</v>
      </c>
      <c r="AFP115" s="135">
        <v>3.650402939983928E-2</v>
      </c>
      <c r="AFQ115" s="135">
        <v>1.9592251526061356E-2</v>
      </c>
      <c r="AFR115" s="135">
        <v>1.53496907758076E-2</v>
      </c>
      <c r="AFS115" s="135">
        <v>1.6009827066065449E-2</v>
      </c>
      <c r="AFT115" s="135">
        <v>3.7644127395899694E-2</v>
      </c>
      <c r="AFU115" s="135">
        <v>1.8992431107394531E-2</v>
      </c>
      <c r="AFV115" s="135">
        <v>9.5511805430543942E-3</v>
      </c>
      <c r="AFW115" s="135">
        <v>2.4007812045784602E-2</v>
      </c>
      <c r="AFX115" s="135">
        <v>0.27041468230767557</v>
      </c>
      <c r="AFY115" s="135" t="s">
        <v>158</v>
      </c>
      <c r="AFZ115" s="135" t="s">
        <v>158</v>
      </c>
      <c r="AGA115" s="135" t="s">
        <v>158</v>
      </c>
      <c r="AGB115" s="135" t="s">
        <v>158</v>
      </c>
      <c r="AGC115" s="135" t="s">
        <v>158</v>
      </c>
      <c r="AGD115" s="135" t="s">
        <v>158</v>
      </c>
      <c r="AGE115" s="135" t="s">
        <v>158</v>
      </c>
      <c r="AGF115" s="135" t="s">
        <v>158</v>
      </c>
      <c r="AGG115" s="135" t="s">
        <v>158</v>
      </c>
      <c r="AGH115" s="135" t="s">
        <v>158</v>
      </c>
      <c r="AGI115" s="135" t="s">
        <v>158</v>
      </c>
      <c r="AGJ115" s="135" t="s">
        <v>158</v>
      </c>
      <c r="AGK115" s="135" t="s">
        <v>158</v>
      </c>
      <c r="AGL115" s="135" t="s">
        <v>158</v>
      </c>
    </row>
    <row r="116" spans="1:870" x14ac:dyDescent="0.2">
      <c r="A116" s="7">
        <v>114</v>
      </c>
      <c r="B116" s="1" t="s">
        <v>532</v>
      </c>
      <c r="C116" s="1" t="s">
        <v>533</v>
      </c>
      <c r="D116" s="94">
        <v>2.2500000000000003E-2</v>
      </c>
      <c r="E116" s="95">
        <v>2.3333333333333334E-2</v>
      </c>
      <c r="F116" s="57">
        <v>0.28000000000000003</v>
      </c>
      <c r="G116" s="58" t="s">
        <v>159</v>
      </c>
      <c r="H116" s="58">
        <v>0.28000000000000003</v>
      </c>
      <c r="I116" s="226" t="s">
        <v>5</v>
      </c>
      <c r="J116" s="58" t="s">
        <v>159</v>
      </c>
      <c r="K116" s="58" t="s">
        <v>1280</v>
      </c>
      <c r="L116" s="226" t="s">
        <v>5</v>
      </c>
      <c r="M116" s="150">
        <v>0.28000000000000003</v>
      </c>
      <c r="N116" s="123">
        <v>0.28000000000000003</v>
      </c>
      <c r="O116" s="123">
        <v>0.28000000000000003</v>
      </c>
      <c r="P116" s="123">
        <v>0.28000000000000003</v>
      </c>
      <c r="Q116" s="123">
        <v>0.28000000000000003</v>
      </c>
      <c r="R116" s="123">
        <v>0.26999999999999996</v>
      </c>
      <c r="S116" s="123">
        <v>0.26</v>
      </c>
      <c r="T116" s="124">
        <v>0.25</v>
      </c>
      <c r="U116" s="143">
        <v>0.23999999999999996</v>
      </c>
      <c r="V116" s="124">
        <v>0.22500000000000001</v>
      </c>
      <c r="W116" s="124">
        <v>0.215</v>
      </c>
      <c r="X116" s="124">
        <v>0.20625000000000002</v>
      </c>
      <c r="Y116" s="124">
        <v>0.1925</v>
      </c>
      <c r="Z116" s="124">
        <v>0.185</v>
      </c>
      <c r="AA116" s="124">
        <v>0.17499999999999999</v>
      </c>
      <c r="AB116" s="124">
        <v>0.15</v>
      </c>
      <c r="AC116" s="124">
        <v>0.125</v>
      </c>
      <c r="AD116" s="124">
        <v>0.105</v>
      </c>
      <c r="AE116" s="124">
        <v>8.7500000000000008E-2</v>
      </c>
      <c r="AF116" s="124">
        <v>0.08</v>
      </c>
      <c r="AG116" s="124">
        <v>0.02</v>
      </c>
      <c r="AH116" s="137" t="s">
        <v>1366</v>
      </c>
      <c r="AI116" s="137" t="s">
        <v>5</v>
      </c>
      <c r="AJ116" s="137" t="s">
        <v>5</v>
      </c>
      <c r="AK116" s="137" t="s">
        <v>5</v>
      </c>
      <c r="AL116" s="137" t="s">
        <v>5</v>
      </c>
      <c r="AM116" s="137" t="s">
        <v>5</v>
      </c>
      <c r="AN116" s="137" t="s">
        <v>5</v>
      </c>
      <c r="AO116" s="137" t="s">
        <v>5</v>
      </c>
      <c r="AP116" s="137" t="s">
        <v>5</v>
      </c>
      <c r="AQ116" s="137" t="s">
        <v>5</v>
      </c>
      <c r="AR116" s="137" t="s">
        <v>5</v>
      </c>
      <c r="AS116" s="137" t="s">
        <v>5</v>
      </c>
      <c r="AT116" s="137" t="s">
        <v>5</v>
      </c>
      <c r="AU116" s="137" t="s">
        <v>5</v>
      </c>
      <c r="AV116" s="137" t="s">
        <v>5</v>
      </c>
      <c r="AW116" s="137" t="s">
        <v>5</v>
      </c>
      <c r="AX116" s="137" t="s">
        <v>5</v>
      </c>
      <c r="AY116" s="137" t="s">
        <v>5</v>
      </c>
      <c r="AZ116" s="137" t="s">
        <v>5</v>
      </c>
      <c r="BA116" s="137" t="s">
        <v>5</v>
      </c>
      <c r="BB116" s="137" t="s">
        <v>5</v>
      </c>
      <c r="BC116" s="137" t="s">
        <v>5</v>
      </c>
      <c r="BD116" s="137" t="s">
        <v>5</v>
      </c>
      <c r="BE116" s="137" t="s">
        <v>5</v>
      </c>
      <c r="BF116" s="137" t="s">
        <v>5</v>
      </c>
      <c r="BG116" s="137" t="s">
        <v>5</v>
      </c>
      <c r="BH116" s="137" t="s">
        <v>5</v>
      </c>
      <c r="BI116" s="137" t="s">
        <v>5</v>
      </c>
      <c r="BJ116" s="137" t="s">
        <v>5</v>
      </c>
      <c r="BK116" s="137" t="s">
        <v>5</v>
      </c>
      <c r="BL116" s="137" t="s">
        <v>5</v>
      </c>
      <c r="BM116" s="126">
        <v>0</v>
      </c>
      <c r="BN116" s="125">
        <v>0</v>
      </c>
      <c r="BO116" s="125">
        <v>0</v>
      </c>
      <c r="BP116" s="125">
        <v>0</v>
      </c>
      <c r="BQ116" s="125">
        <v>3.7037037037037202E-2</v>
      </c>
      <c r="BR116" s="125">
        <v>3.8461538461538325E-2</v>
      </c>
      <c r="BS116" s="125">
        <v>4.0000000000000036E-2</v>
      </c>
      <c r="BT116" s="125">
        <v>4.1666666666666741E-2</v>
      </c>
      <c r="BU116" s="125">
        <v>6.666666666666643E-2</v>
      </c>
      <c r="BV116" s="125">
        <v>4.6511627906976827E-2</v>
      </c>
      <c r="BW116" s="125">
        <v>4.2424242424242253E-2</v>
      </c>
      <c r="BX116" s="125">
        <v>7.1428571428571397E-2</v>
      </c>
      <c r="BY116" s="125">
        <v>4.0540540540540571E-2</v>
      </c>
      <c r="BZ116" s="125">
        <v>5.7142857142857162E-2</v>
      </c>
      <c r="CA116" s="125">
        <v>0.16666666666666674</v>
      </c>
      <c r="CB116" s="125">
        <v>0.19999999999999996</v>
      </c>
      <c r="CC116" s="125">
        <v>0.19047619047619047</v>
      </c>
      <c r="CD116" s="125">
        <v>0.19999999999999973</v>
      </c>
      <c r="CE116" s="125">
        <v>9.375E-2</v>
      </c>
      <c r="CF116" s="125">
        <v>3</v>
      </c>
      <c r="CG116" s="125" t="s">
        <v>158</v>
      </c>
      <c r="CH116" s="125" t="s">
        <v>158</v>
      </c>
      <c r="CI116" s="125" t="s">
        <v>158</v>
      </c>
      <c r="CJ116" s="125" t="s">
        <v>158</v>
      </c>
      <c r="CK116" s="125" t="s">
        <v>158</v>
      </c>
      <c r="CL116" s="125" t="s">
        <v>158</v>
      </c>
      <c r="CM116" s="125" t="s">
        <v>158</v>
      </c>
      <c r="CN116" s="125" t="s">
        <v>158</v>
      </c>
      <c r="CO116" s="125" t="s">
        <v>158</v>
      </c>
      <c r="CP116" s="125" t="s">
        <v>158</v>
      </c>
      <c r="CQ116" s="125" t="s">
        <v>158</v>
      </c>
      <c r="CR116" s="125" t="s">
        <v>158</v>
      </c>
      <c r="CS116" s="125" t="s">
        <v>158</v>
      </c>
      <c r="CT116" s="125" t="s">
        <v>158</v>
      </c>
      <c r="CU116" s="125" t="s">
        <v>158</v>
      </c>
      <c r="CV116" s="125" t="s">
        <v>158</v>
      </c>
      <c r="CW116" s="125" t="s">
        <v>158</v>
      </c>
      <c r="CX116" s="125" t="s">
        <v>158</v>
      </c>
      <c r="CY116" s="125" t="s">
        <v>158</v>
      </c>
      <c r="CZ116" s="125" t="s">
        <v>158</v>
      </c>
      <c r="DA116" s="125" t="s">
        <v>158</v>
      </c>
      <c r="DB116" s="125" t="s">
        <v>158</v>
      </c>
      <c r="DC116" s="125" t="s">
        <v>158</v>
      </c>
      <c r="DD116" s="125" t="s">
        <v>158</v>
      </c>
      <c r="DE116" s="125" t="s">
        <v>158</v>
      </c>
      <c r="DF116" s="125" t="s">
        <v>158</v>
      </c>
      <c r="DG116" s="125" t="s">
        <v>158</v>
      </c>
      <c r="DH116" s="125" t="s">
        <v>158</v>
      </c>
      <c r="DI116" s="125" t="s">
        <v>158</v>
      </c>
      <c r="DJ116" s="125" t="s">
        <v>158</v>
      </c>
      <c r="DK116" s="125" t="s">
        <v>158</v>
      </c>
      <c r="DL116" s="127">
        <v>5.7414225896421235E-2</v>
      </c>
      <c r="DM116" s="128">
        <v>5.8212058212058222E-2</v>
      </c>
      <c r="DN116" s="128">
        <v>5.8947368421052637E-2</v>
      </c>
      <c r="DO116" s="128">
        <v>5.8823529411764712E-2</v>
      </c>
      <c r="DP116" s="128">
        <v>6.3636363636363644E-2</v>
      </c>
      <c r="DQ116" s="128">
        <v>5.2123552123552117E-2</v>
      </c>
      <c r="DR116" s="128">
        <v>4.924242424242424E-2</v>
      </c>
      <c r="DS116" s="128">
        <v>5.1867219917012444E-2</v>
      </c>
      <c r="DT116" s="128">
        <v>5.1063829787234033E-2</v>
      </c>
      <c r="DU116" s="128">
        <v>4.3103448275862072E-2</v>
      </c>
      <c r="DV116" s="128">
        <v>4.0952380952380948E-2</v>
      </c>
      <c r="DW116" s="128">
        <v>4.1250000000000002E-2</v>
      </c>
      <c r="DX116" s="128">
        <v>4.4767441860465121E-2</v>
      </c>
      <c r="DY116" s="128">
        <v>5.4411764705882354E-2</v>
      </c>
      <c r="DZ116" s="128">
        <v>4.2168674698795178E-2</v>
      </c>
      <c r="EA116" s="128">
        <v>3.03030303030303E-2</v>
      </c>
      <c r="EB116" s="128">
        <v>2.4752475247524754E-2</v>
      </c>
      <c r="EC116" s="128">
        <v>3.962264150943396E-2</v>
      </c>
      <c r="ED116" s="128">
        <v>4.5103092783505161E-2</v>
      </c>
      <c r="EE116" s="128">
        <v>6.6666666666666666E-2</v>
      </c>
      <c r="EF116" s="128">
        <v>1.8867924528301886E-2</v>
      </c>
      <c r="EG116" s="128" t="s">
        <v>158</v>
      </c>
      <c r="EH116" s="128" t="s">
        <v>158</v>
      </c>
      <c r="EI116" s="128" t="s">
        <v>158</v>
      </c>
      <c r="EJ116" s="128" t="s">
        <v>158</v>
      </c>
      <c r="EK116" s="128" t="s">
        <v>158</v>
      </c>
      <c r="EL116" s="128" t="s">
        <v>158</v>
      </c>
      <c r="EM116" s="127">
        <v>6.2864276028055416E-2</v>
      </c>
      <c r="EN116" s="128">
        <v>6.5422387712357463E-2</v>
      </c>
      <c r="EO116" s="128">
        <v>7.8651685393258439E-2</v>
      </c>
      <c r="EP116" s="128">
        <v>6.5573770491803296E-2</v>
      </c>
      <c r="EQ116" s="128">
        <v>6.746987951807229E-2</v>
      </c>
      <c r="ER116" s="128">
        <v>5.8189655172413791E-2</v>
      </c>
      <c r="ES116" s="128">
        <v>5.3719008264462811E-2</v>
      </c>
      <c r="ET116" s="128">
        <v>5.7208237986270019E-2</v>
      </c>
      <c r="EU116" s="128">
        <v>5.8968058968058956E-2</v>
      </c>
      <c r="EV116" s="128">
        <v>4.988913525498892E-2</v>
      </c>
      <c r="EW116" s="128">
        <v>4.46058091286307E-2</v>
      </c>
      <c r="EX116" s="128">
        <v>4.741379310344828E-2</v>
      </c>
      <c r="EY116" s="128">
        <v>5.5635838150289017E-2</v>
      </c>
      <c r="EZ116" s="128">
        <v>7.0342205323193921E-2</v>
      </c>
      <c r="FA116" s="128">
        <v>5.1928783382789313E-2</v>
      </c>
      <c r="FB116" s="128">
        <v>3.640776699029126E-2</v>
      </c>
      <c r="FC116" s="128">
        <v>4.0322580645161289E-2</v>
      </c>
      <c r="FD116" s="128">
        <v>5.0239234449760764E-2</v>
      </c>
      <c r="FE116" s="128">
        <v>5.8333333333333341E-2</v>
      </c>
      <c r="FF116" s="128">
        <v>8.8888888888888892E-2</v>
      </c>
      <c r="FG116" s="128">
        <v>2.3529411764705882E-2</v>
      </c>
      <c r="FH116" s="128" t="s">
        <v>158</v>
      </c>
      <c r="FI116" s="128" t="s">
        <v>158</v>
      </c>
      <c r="FJ116" s="128" t="s">
        <v>158</v>
      </c>
      <c r="FK116" s="128" t="s">
        <v>158</v>
      </c>
      <c r="FL116" s="128" t="s">
        <v>158</v>
      </c>
      <c r="FM116" s="128" t="s">
        <v>158</v>
      </c>
      <c r="FN116" s="127">
        <v>7.4642383252773059E-2</v>
      </c>
      <c r="FO116" s="128">
        <v>7.909604519774012E-2</v>
      </c>
      <c r="FP116" s="128">
        <v>0.10566037735849058</v>
      </c>
      <c r="FQ116" s="128">
        <v>7.2538860103626951E-2</v>
      </c>
      <c r="FR116" s="128">
        <v>7.6086956521739135E-2</v>
      </c>
      <c r="FS116" s="128">
        <v>6.4748201438848907E-2</v>
      </c>
      <c r="FT116" s="128">
        <v>6.205250596658711E-2</v>
      </c>
      <c r="FU116" s="128">
        <v>6.2034739454094288E-2</v>
      </c>
      <c r="FV116" s="128">
        <v>6.3324538258575189E-2</v>
      </c>
      <c r="FW116" s="128">
        <v>5.6532663316582916E-2</v>
      </c>
      <c r="FX116" s="128">
        <v>4.8752834467120178E-2</v>
      </c>
      <c r="FY116" s="128">
        <v>5.2749360613810747E-2</v>
      </c>
      <c r="FZ116" s="128">
        <v>6.3953488372093026E-2</v>
      </c>
      <c r="GA116" s="128">
        <v>9.2499999999999999E-2</v>
      </c>
      <c r="GB116" s="128">
        <v>7.6086956521739135E-2</v>
      </c>
      <c r="GC116" s="128">
        <v>4.4776119402985072E-2</v>
      </c>
      <c r="GD116" s="128">
        <v>5.2083333333333336E-2</v>
      </c>
      <c r="GE116" s="128">
        <v>6.1764705882352944E-2</v>
      </c>
      <c r="GF116" s="128">
        <v>8.3333333333333343E-2</v>
      </c>
      <c r="GG116" s="128">
        <v>0.10256410256410256</v>
      </c>
      <c r="GH116" s="128">
        <v>3.1746031746031744E-2</v>
      </c>
      <c r="GI116" s="128" t="s">
        <v>158</v>
      </c>
      <c r="GJ116" s="128" t="s">
        <v>158</v>
      </c>
      <c r="GK116" s="128" t="s">
        <v>158</v>
      </c>
      <c r="GL116" s="128" t="s">
        <v>158</v>
      </c>
      <c r="GM116" s="128" t="s">
        <v>158</v>
      </c>
      <c r="GN116" s="128" t="s">
        <v>158</v>
      </c>
      <c r="GO116" s="109" t="s">
        <v>158</v>
      </c>
      <c r="GP116" s="141">
        <v>0.98</v>
      </c>
      <c r="GQ116" s="141">
        <v>-0.15</v>
      </c>
      <c r="GR116" s="146">
        <v>0.5</v>
      </c>
      <c r="GS116" s="141">
        <v>0.12</v>
      </c>
      <c r="GT116" s="141">
        <v>0.23</v>
      </c>
      <c r="GU116" s="141">
        <v>0.33</v>
      </c>
      <c r="GV116" s="129">
        <v>0.41</v>
      </c>
      <c r="GW116" s="129">
        <v>0.92</v>
      </c>
      <c r="GX116" s="129">
        <v>-0.13</v>
      </c>
      <c r="GY116" s="129">
        <v>0.68</v>
      </c>
      <c r="GZ116" s="129">
        <v>0.47</v>
      </c>
      <c r="HA116" s="129">
        <v>0.45</v>
      </c>
      <c r="HB116" s="129">
        <v>7.0000000000000007E-2</v>
      </c>
      <c r="HC116" s="129">
        <v>0.13</v>
      </c>
      <c r="HD116" s="129">
        <v>0.08</v>
      </c>
      <c r="HE116" s="129">
        <v>-0.01</v>
      </c>
      <c r="HF116" s="231" t="s">
        <v>158</v>
      </c>
      <c r="HG116" s="231" t="s">
        <v>158</v>
      </c>
      <c r="HH116" s="231" t="s">
        <v>158</v>
      </c>
      <c r="HI116" s="231" t="s">
        <v>158</v>
      </c>
      <c r="HJ116" s="231" t="s">
        <v>158</v>
      </c>
      <c r="HK116" s="231" t="s">
        <v>158</v>
      </c>
      <c r="HL116" s="231" t="s">
        <v>158</v>
      </c>
      <c r="HM116" s="231" t="s">
        <v>158</v>
      </c>
      <c r="HN116" s="231" t="s">
        <v>158</v>
      </c>
      <c r="HO116" s="231" t="s">
        <v>158</v>
      </c>
      <c r="HP116" s="232" t="s">
        <v>158</v>
      </c>
      <c r="HQ116" s="131">
        <v>3.6122448979591839</v>
      </c>
      <c r="HR116" s="131" t="s">
        <v>1288</v>
      </c>
      <c r="HS116" s="131">
        <v>7.72</v>
      </c>
      <c r="HT116" s="131">
        <v>30.666666666666668</v>
      </c>
      <c r="HU116" s="131">
        <v>18.130434782608695</v>
      </c>
      <c r="HV116" s="131">
        <v>12.696969696969697</v>
      </c>
      <c r="HW116" s="131">
        <v>9.8292682926829276</v>
      </c>
      <c r="HX116" s="131">
        <v>4.1195652173913038</v>
      </c>
      <c r="HY116" s="131" t="s">
        <v>1288</v>
      </c>
      <c r="HZ116" s="131">
        <v>6.4852941176470589</v>
      </c>
      <c r="IA116" s="131">
        <v>8.3191489361702136</v>
      </c>
      <c r="IB116" s="131">
        <v>6.6888888888888882</v>
      </c>
      <c r="IC116" s="131">
        <v>28.571428571428569</v>
      </c>
      <c r="ID116" s="131">
        <v>17.69230769230769</v>
      </c>
      <c r="IE116" s="131">
        <v>41.875</v>
      </c>
      <c r="IF116" s="131" t="s">
        <v>1288</v>
      </c>
      <c r="IG116" s="131" t="s">
        <v>158</v>
      </c>
      <c r="IH116" s="131" t="s">
        <v>158</v>
      </c>
      <c r="II116" s="131" t="s">
        <v>158</v>
      </c>
      <c r="IJ116" s="131" t="s">
        <v>158</v>
      </c>
      <c r="IK116" s="131" t="s">
        <v>158</v>
      </c>
      <c r="IL116" s="131" t="s">
        <v>158</v>
      </c>
      <c r="IM116" s="131" t="s">
        <v>158</v>
      </c>
      <c r="IN116" s="131" t="s">
        <v>158</v>
      </c>
      <c r="IO116" s="131" t="s">
        <v>158</v>
      </c>
      <c r="IP116" s="131" t="s">
        <v>158</v>
      </c>
      <c r="IQ116" s="130" t="s">
        <v>158</v>
      </c>
      <c r="IR116" s="131">
        <v>4.3672249776404595</v>
      </c>
      <c r="IS116" s="131" t="s">
        <v>1288</v>
      </c>
      <c r="IT116" s="131">
        <v>8.5399999999999991</v>
      </c>
      <c r="IU116" s="131">
        <v>34.583333333333336</v>
      </c>
      <c r="IV116" s="131">
        <v>20.173913043478258</v>
      </c>
      <c r="IW116" s="131">
        <v>14.666666666666666</v>
      </c>
      <c r="IX116" s="131">
        <v>10.658536585365855</v>
      </c>
      <c r="IY116" s="131">
        <v>4.4239130434782608</v>
      </c>
      <c r="IZ116" s="131" t="s">
        <v>1288</v>
      </c>
      <c r="JA116" s="131">
        <v>7.0882352941176467</v>
      </c>
      <c r="JB116" s="131">
        <v>9.2553191489361701</v>
      </c>
      <c r="JC116" s="131">
        <v>7.6888888888888882</v>
      </c>
      <c r="JD116" s="131">
        <v>37.571428571428569</v>
      </c>
      <c r="JE116" s="131">
        <v>25.923076923076923</v>
      </c>
      <c r="JF116" s="131">
        <v>51.5</v>
      </c>
      <c r="JG116" s="131" t="s">
        <v>1288</v>
      </c>
      <c r="JH116" s="131" t="s">
        <v>158</v>
      </c>
      <c r="JI116" s="131" t="s">
        <v>158</v>
      </c>
      <c r="JJ116" s="131" t="s">
        <v>158</v>
      </c>
      <c r="JK116" s="131" t="s">
        <v>158</v>
      </c>
      <c r="JL116" s="131" t="s">
        <v>158</v>
      </c>
      <c r="JM116" s="131" t="s">
        <v>158</v>
      </c>
      <c r="JN116" s="131" t="s">
        <v>158</v>
      </c>
      <c r="JO116" s="131" t="s">
        <v>158</v>
      </c>
      <c r="JP116" s="131" t="s">
        <v>158</v>
      </c>
      <c r="JQ116" s="131" t="s">
        <v>158</v>
      </c>
      <c r="JR116" s="130" t="s">
        <v>158</v>
      </c>
      <c r="JS116" s="131">
        <v>4.908163265306122</v>
      </c>
      <c r="JT116" s="131" t="s">
        <v>1288</v>
      </c>
      <c r="JU116" s="131">
        <v>9.52</v>
      </c>
      <c r="JV116" s="131">
        <v>36.666666666666671</v>
      </c>
      <c r="JW116" s="131">
        <v>22.521739130434781</v>
      </c>
      <c r="JX116" s="131">
        <v>16</v>
      </c>
      <c r="JY116" s="131">
        <v>11.756097560975611</v>
      </c>
      <c r="JZ116" s="131">
        <v>5.1086956521739131</v>
      </c>
      <c r="KA116" s="131" t="s">
        <v>1288</v>
      </c>
      <c r="KB116" s="131">
        <v>7.7205882352941169</v>
      </c>
      <c r="KC116" s="131">
        <v>10.638297872340425</v>
      </c>
      <c r="KD116" s="131">
        <v>9.5555555555555554</v>
      </c>
      <c r="KE116" s="131">
        <v>48.571428571428562</v>
      </c>
      <c r="KF116" s="131">
        <v>31.923076923076923</v>
      </c>
      <c r="KG116" s="131">
        <v>61.875</v>
      </c>
      <c r="KH116" s="131" t="s">
        <v>1288</v>
      </c>
      <c r="KI116" s="131" t="s">
        <v>158</v>
      </c>
      <c r="KJ116" s="131" t="s">
        <v>158</v>
      </c>
      <c r="KK116" s="131" t="s">
        <v>158</v>
      </c>
      <c r="KL116" s="131" t="s">
        <v>158</v>
      </c>
      <c r="KM116" s="131" t="s">
        <v>158</v>
      </c>
      <c r="KN116" s="131" t="s">
        <v>158</v>
      </c>
      <c r="KO116" s="131" t="s">
        <v>158</v>
      </c>
      <c r="KP116" s="131" t="s">
        <v>158</v>
      </c>
      <c r="KQ116" s="131" t="s">
        <v>158</v>
      </c>
      <c r="KR116" s="131" t="s">
        <v>158</v>
      </c>
      <c r="KS116" s="116" t="s">
        <v>158</v>
      </c>
      <c r="KT116" s="132">
        <v>1.0869719001768521</v>
      </c>
      <c r="KU116" s="132">
        <v>1.0490196078431373</v>
      </c>
      <c r="KV116" s="132">
        <v>1.0980392156862746</v>
      </c>
      <c r="KW116" s="132">
        <v>1.0097087378640777</v>
      </c>
      <c r="KX116" s="132">
        <v>1.0098039215686274</v>
      </c>
      <c r="KY116" s="132">
        <v>1.0204081632653061</v>
      </c>
      <c r="KZ116" s="132">
        <v>1.032258064516129</v>
      </c>
      <c r="LA116" s="132">
        <v>1</v>
      </c>
      <c r="LB116" s="132">
        <v>0.94318181818181823</v>
      </c>
      <c r="LC116" s="132">
        <v>0.921875</v>
      </c>
      <c r="LD116" s="132">
        <v>0.93333333333333335</v>
      </c>
      <c r="LE116" s="132">
        <v>1.04</v>
      </c>
      <c r="LF116" s="132" t="s">
        <v>158</v>
      </c>
      <c r="LG116" s="132" t="s">
        <v>158</v>
      </c>
      <c r="LH116" s="132" t="s">
        <v>158</v>
      </c>
      <c r="LI116" s="132" t="s">
        <v>158</v>
      </c>
      <c r="LJ116" s="132" t="s">
        <v>158</v>
      </c>
      <c r="LK116" s="132" t="s">
        <v>158</v>
      </c>
      <c r="LL116" s="132" t="s">
        <v>158</v>
      </c>
      <c r="LM116" s="132" t="s">
        <v>158</v>
      </c>
      <c r="LN116" s="132" t="s">
        <v>158</v>
      </c>
      <c r="LO116" s="132" t="s">
        <v>158</v>
      </c>
      <c r="LP116" s="132" t="s">
        <v>158</v>
      </c>
      <c r="LQ116" s="132" t="s">
        <v>158</v>
      </c>
      <c r="LR116" s="132" t="s">
        <v>158</v>
      </c>
      <c r="LS116" s="132" t="s">
        <v>158</v>
      </c>
      <c r="LT116" s="130" t="s">
        <v>158</v>
      </c>
      <c r="LU116" s="131">
        <v>3.2567539229156122</v>
      </c>
      <c r="LV116" s="131">
        <v>2.5261682242990653</v>
      </c>
      <c r="LW116" s="131">
        <v>3.5153571428571424</v>
      </c>
      <c r="LX116" s="131">
        <v>3.6446153846153848</v>
      </c>
      <c r="LY116" s="131">
        <v>4.1295145631067962</v>
      </c>
      <c r="LZ116" s="131">
        <v>4.1062000000000003</v>
      </c>
      <c r="MA116" s="131">
        <v>3.9040625000000002</v>
      </c>
      <c r="MB116" s="131">
        <v>3.79</v>
      </c>
      <c r="MC116" s="131">
        <v>4.2197590361445778</v>
      </c>
      <c r="MD116" s="131">
        <v>4.7837288135593221</v>
      </c>
      <c r="ME116" s="131">
        <v>4.1892857142857141</v>
      </c>
      <c r="MF116" s="131">
        <v>2.8942307692307687</v>
      </c>
      <c r="MG116" s="131" t="s">
        <v>158</v>
      </c>
      <c r="MH116" s="131" t="s">
        <v>158</v>
      </c>
      <c r="MI116" s="131" t="s">
        <v>158</v>
      </c>
      <c r="MJ116" s="131" t="s">
        <v>158</v>
      </c>
      <c r="MK116" s="131" t="s">
        <v>158</v>
      </c>
      <c r="ML116" s="131" t="s">
        <v>158</v>
      </c>
      <c r="MM116" s="131" t="s">
        <v>158</v>
      </c>
      <c r="MN116" s="131" t="s">
        <v>158</v>
      </c>
      <c r="MO116" s="131" t="s">
        <v>158</v>
      </c>
      <c r="MP116" s="131" t="s">
        <v>158</v>
      </c>
      <c r="MQ116" s="131" t="s">
        <v>158</v>
      </c>
      <c r="MR116" s="131" t="s">
        <v>158</v>
      </c>
      <c r="MS116" s="131" t="s">
        <v>158</v>
      </c>
      <c r="MT116" s="131" t="s">
        <v>158</v>
      </c>
      <c r="MU116" s="130" t="s">
        <v>158</v>
      </c>
      <c r="MV116" s="131">
        <v>3.9374343323790675</v>
      </c>
      <c r="MW116" s="131">
        <v>3.3936448598130839</v>
      </c>
      <c r="MX116" s="131">
        <v>3.8887499999999995</v>
      </c>
      <c r="MY116" s="131">
        <v>4.110096153846154</v>
      </c>
      <c r="MZ116" s="131">
        <v>4.594951456310679</v>
      </c>
      <c r="NA116" s="131">
        <v>4.7431999999999999</v>
      </c>
      <c r="NB116" s="131">
        <v>4.2334375</v>
      </c>
      <c r="NC116" s="131">
        <v>4.07</v>
      </c>
      <c r="ND116" s="131">
        <v>4.7816867469879512</v>
      </c>
      <c r="NE116" s="131">
        <v>5.2284745762711866</v>
      </c>
      <c r="NF116" s="131">
        <v>4.6607142857142856</v>
      </c>
      <c r="NG116" s="131">
        <v>3.3269230769230766</v>
      </c>
      <c r="NH116" s="131" t="s">
        <v>158</v>
      </c>
      <c r="NI116" s="131" t="s">
        <v>158</v>
      </c>
      <c r="NJ116" s="131" t="s">
        <v>158</v>
      </c>
      <c r="NK116" s="131" t="s">
        <v>158</v>
      </c>
      <c r="NL116" s="131" t="s">
        <v>158</v>
      </c>
      <c r="NM116" s="131" t="s">
        <v>158</v>
      </c>
      <c r="NN116" s="131" t="s">
        <v>158</v>
      </c>
      <c r="NO116" s="131" t="s">
        <v>158</v>
      </c>
      <c r="NP116" s="131" t="s">
        <v>158</v>
      </c>
      <c r="NQ116" s="131" t="s">
        <v>158</v>
      </c>
      <c r="NR116" s="131" t="s">
        <v>158</v>
      </c>
      <c r="NS116" s="131" t="s">
        <v>158</v>
      </c>
      <c r="NT116" s="131" t="s">
        <v>158</v>
      </c>
      <c r="NU116" s="131" t="s">
        <v>158</v>
      </c>
      <c r="NV116" s="130" t="s">
        <v>158</v>
      </c>
      <c r="NW116" s="131">
        <v>4.4251373924361843</v>
      </c>
      <c r="NX116" s="131">
        <v>4.52803738317757</v>
      </c>
      <c r="NY116" s="131">
        <v>4.3349999999999991</v>
      </c>
      <c r="NZ116" s="131">
        <v>4.3576923076923082</v>
      </c>
      <c r="OA116" s="131">
        <v>5.1297087378640773</v>
      </c>
      <c r="OB116" s="131">
        <v>5.1744000000000003</v>
      </c>
      <c r="OC116" s="131">
        <v>4.6693750000000005</v>
      </c>
      <c r="OD116" s="131">
        <v>4.7</v>
      </c>
      <c r="OE116" s="131">
        <v>5.5344578313253008</v>
      </c>
      <c r="OF116" s="131">
        <v>5.6949152542372881</v>
      </c>
      <c r="OG116" s="131">
        <v>5.3571428571428568</v>
      </c>
      <c r="OH116" s="131">
        <v>4.1346153846153841</v>
      </c>
      <c r="OI116" s="131" t="s">
        <v>158</v>
      </c>
      <c r="OJ116" s="131" t="s">
        <v>158</v>
      </c>
      <c r="OK116" s="131" t="s">
        <v>158</v>
      </c>
      <c r="OL116" s="131" t="s">
        <v>158</v>
      </c>
      <c r="OM116" s="131" t="s">
        <v>158</v>
      </c>
      <c r="ON116" s="131" t="s">
        <v>158</v>
      </c>
      <c r="OO116" s="131" t="s">
        <v>158</v>
      </c>
      <c r="OP116" s="131" t="s">
        <v>158</v>
      </c>
      <c r="OQ116" s="131" t="s">
        <v>158</v>
      </c>
      <c r="OR116" s="131" t="s">
        <v>158</v>
      </c>
      <c r="OS116" s="131" t="s">
        <v>158</v>
      </c>
      <c r="OT116" s="131" t="s">
        <v>158</v>
      </c>
      <c r="OU116" s="131" t="s">
        <v>158</v>
      </c>
      <c r="OV116" s="131" t="s">
        <v>158</v>
      </c>
      <c r="OW116" s="378" t="s">
        <v>158</v>
      </c>
      <c r="OX116" s="132">
        <v>0.47363922185105128</v>
      </c>
      <c r="OY116" s="132">
        <v>0.31372549019607843</v>
      </c>
      <c r="OZ116" s="132">
        <v>0.42156862745098039</v>
      </c>
      <c r="PA116" s="132">
        <v>0.3300970873786408</v>
      </c>
      <c r="PB116" s="132">
        <v>0.35294117647058826</v>
      </c>
      <c r="PC116" s="132">
        <v>0.33673469387755101</v>
      </c>
      <c r="PD116" s="132">
        <v>0.29032258064516131</v>
      </c>
      <c r="PE116" s="132">
        <v>0.27956989247311825</v>
      </c>
      <c r="PF116" s="132">
        <v>6.8181818181818177E-2</v>
      </c>
      <c r="PG116" s="132">
        <v>0.21875</v>
      </c>
      <c r="PH116" s="132">
        <v>0.18333333333333332</v>
      </c>
      <c r="PI116" s="132">
        <v>0.24</v>
      </c>
      <c r="PJ116" s="132" t="s">
        <v>158</v>
      </c>
      <c r="PK116" s="132" t="s">
        <v>158</v>
      </c>
      <c r="PL116" s="132" t="s">
        <v>158</v>
      </c>
      <c r="PM116" s="132" t="s">
        <v>158</v>
      </c>
      <c r="PN116" s="132" t="s">
        <v>158</v>
      </c>
      <c r="PO116" s="132" t="s">
        <v>158</v>
      </c>
      <c r="PP116" s="132" t="s">
        <v>158</v>
      </c>
      <c r="PQ116" s="132" t="s">
        <v>158</v>
      </c>
      <c r="PR116" s="132" t="s">
        <v>158</v>
      </c>
      <c r="PS116" s="132" t="s">
        <v>158</v>
      </c>
      <c r="PT116" s="132" t="s">
        <v>158</v>
      </c>
      <c r="PU116" s="132" t="s">
        <v>158</v>
      </c>
      <c r="PV116" s="132" t="s">
        <v>158</v>
      </c>
      <c r="PW116" s="132" t="s">
        <v>158</v>
      </c>
      <c r="PX116" s="130" t="s">
        <v>158</v>
      </c>
      <c r="PY116" s="131">
        <v>7.4740431887485217</v>
      </c>
      <c r="PZ116" s="131">
        <v>8.4468750000000004</v>
      </c>
      <c r="QA116" s="131">
        <v>9.1562790697674412</v>
      </c>
      <c r="QB116" s="131">
        <v>11.148235294117647</v>
      </c>
      <c r="QC116" s="131">
        <v>11.815</v>
      </c>
      <c r="QD116" s="131">
        <v>12.443030303030305</v>
      </c>
      <c r="QE116" s="131">
        <v>13.88111111111111</v>
      </c>
      <c r="QF116" s="131">
        <v>13.556538461538462</v>
      </c>
      <c r="QG116" s="131">
        <v>58.373333333333335</v>
      </c>
      <c r="QH116" s="131">
        <v>20.16</v>
      </c>
      <c r="QI116" s="131">
        <v>21.327272727272728</v>
      </c>
      <c r="QJ116" s="131">
        <v>12.541666666666666</v>
      </c>
      <c r="QK116" s="131" t="s">
        <v>158</v>
      </c>
      <c r="QL116" s="131" t="s">
        <v>158</v>
      </c>
      <c r="QM116" s="131" t="s">
        <v>158</v>
      </c>
      <c r="QN116" s="131" t="s">
        <v>158</v>
      </c>
      <c r="QO116" s="131" t="s">
        <v>158</v>
      </c>
      <c r="QP116" s="131" t="s">
        <v>158</v>
      </c>
      <c r="QQ116" s="131" t="s">
        <v>158</v>
      </c>
      <c r="QR116" s="131" t="s">
        <v>158</v>
      </c>
      <c r="QS116" s="131" t="s">
        <v>158</v>
      </c>
      <c r="QT116" s="131" t="s">
        <v>158</v>
      </c>
      <c r="QU116" s="131" t="s">
        <v>158</v>
      </c>
      <c r="QV116" s="131" t="s">
        <v>158</v>
      </c>
      <c r="QW116" s="131" t="s">
        <v>158</v>
      </c>
      <c r="QX116" s="131" t="s">
        <v>158</v>
      </c>
      <c r="QY116" s="130" t="s">
        <v>158</v>
      </c>
      <c r="QZ116" s="131">
        <v>9.0361614508216856</v>
      </c>
      <c r="RA116" s="131">
        <v>11.3475</v>
      </c>
      <c r="RB116" s="131">
        <v>10.128837209302324</v>
      </c>
      <c r="RC116" s="131">
        <v>12.572058823529412</v>
      </c>
      <c r="RD116" s="131">
        <v>13.146666666666665</v>
      </c>
      <c r="RE116" s="131">
        <v>14.373333333333333</v>
      </c>
      <c r="RF116" s="131">
        <v>15.052222222222222</v>
      </c>
      <c r="RG116" s="131">
        <v>14.558076923076925</v>
      </c>
      <c r="RH116" s="131">
        <v>66.146666666666675</v>
      </c>
      <c r="RI116" s="131">
        <v>22.034285714285716</v>
      </c>
      <c r="RJ116" s="131">
        <v>23.727272727272727</v>
      </c>
      <c r="RK116" s="131">
        <v>14.416666666666668</v>
      </c>
      <c r="RL116" s="131" t="s">
        <v>158</v>
      </c>
      <c r="RM116" s="131" t="s">
        <v>158</v>
      </c>
      <c r="RN116" s="131" t="s">
        <v>158</v>
      </c>
      <c r="RO116" s="131" t="s">
        <v>158</v>
      </c>
      <c r="RP116" s="131" t="s">
        <v>158</v>
      </c>
      <c r="RQ116" s="131" t="s">
        <v>158</v>
      </c>
      <c r="RR116" s="131" t="s">
        <v>158</v>
      </c>
      <c r="RS116" s="131" t="s">
        <v>158</v>
      </c>
      <c r="RT116" s="131" t="s">
        <v>158</v>
      </c>
      <c r="RU116" s="131" t="s">
        <v>158</v>
      </c>
      <c r="RV116" s="131" t="s">
        <v>158</v>
      </c>
      <c r="RW116" s="131" t="s">
        <v>158</v>
      </c>
      <c r="RX116" s="131" t="s">
        <v>158</v>
      </c>
      <c r="RY116" s="131" t="s">
        <v>158</v>
      </c>
      <c r="RZ116" s="130" t="s">
        <v>158</v>
      </c>
      <c r="SA116" s="131">
        <v>10.155408965502934</v>
      </c>
      <c r="SB116" s="131">
        <v>15.140625</v>
      </c>
      <c r="SC116" s="131">
        <v>11.291162790697674</v>
      </c>
      <c r="SD116" s="131">
        <v>13.329411764705883</v>
      </c>
      <c r="SE116" s="131">
        <v>14.676666666666664</v>
      </c>
      <c r="SF116" s="131">
        <v>15.680000000000001</v>
      </c>
      <c r="SG116" s="131">
        <v>16.60222222222222</v>
      </c>
      <c r="SH116" s="131">
        <v>16.811538461538465</v>
      </c>
      <c r="SI116" s="131">
        <v>76.56</v>
      </c>
      <c r="SJ116" s="131">
        <v>24</v>
      </c>
      <c r="SK116" s="131">
        <v>27.272727272727273</v>
      </c>
      <c r="SL116" s="131">
        <v>17.916666666666668</v>
      </c>
      <c r="SM116" s="131" t="s">
        <v>158</v>
      </c>
      <c r="SN116" s="131" t="s">
        <v>158</v>
      </c>
      <c r="SO116" s="131" t="s">
        <v>158</v>
      </c>
      <c r="SP116" s="131" t="s">
        <v>158</v>
      </c>
      <c r="SQ116" s="131" t="s">
        <v>158</v>
      </c>
      <c r="SR116" s="131" t="s">
        <v>158</v>
      </c>
      <c r="SS116" s="131" t="s">
        <v>158</v>
      </c>
      <c r="ST116" s="131" t="s">
        <v>158</v>
      </c>
      <c r="SU116" s="131" t="s">
        <v>158</v>
      </c>
      <c r="SV116" s="131" t="s">
        <v>158</v>
      </c>
      <c r="SW116" s="131" t="s">
        <v>158</v>
      </c>
      <c r="SX116" s="131" t="s">
        <v>158</v>
      </c>
      <c r="SY116" s="131" t="s">
        <v>158</v>
      </c>
      <c r="SZ116" s="131" t="s">
        <v>158</v>
      </c>
      <c r="TA116" s="378" t="s">
        <v>158</v>
      </c>
      <c r="TB116" s="132">
        <v>0.47363922185105128</v>
      </c>
      <c r="TC116" s="132">
        <v>0.31372549019607843</v>
      </c>
      <c r="TD116" s="132">
        <v>0.42156862745098039</v>
      </c>
      <c r="TE116" s="132">
        <v>0.3300970873786408</v>
      </c>
      <c r="TF116" s="132">
        <v>0.35294117647058826</v>
      </c>
      <c r="TG116" s="132">
        <v>0.33673469387755101</v>
      </c>
      <c r="TH116" s="132">
        <v>0.29032258064516131</v>
      </c>
      <c r="TI116" s="132">
        <v>0.27956989247311825</v>
      </c>
      <c r="TJ116" s="132">
        <v>6.8181818181818177E-2</v>
      </c>
      <c r="TK116" s="132">
        <v>0.21875</v>
      </c>
      <c r="TL116" s="132">
        <v>0.18333333333333332</v>
      </c>
      <c r="TM116" s="132">
        <v>0.24</v>
      </c>
      <c r="TN116" s="132" t="s">
        <v>158</v>
      </c>
      <c r="TO116" s="132" t="s">
        <v>158</v>
      </c>
      <c r="TP116" s="132" t="s">
        <v>158</v>
      </c>
      <c r="TQ116" s="132" t="s">
        <v>158</v>
      </c>
      <c r="TR116" s="132" t="s">
        <v>158</v>
      </c>
      <c r="TS116" s="132" t="s">
        <v>158</v>
      </c>
      <c r="TT116" s="132" t="s">
        <v>158</v>
      </c>
      <c r="TU116" s="132" t="s">
        <v>158</v>
      </c>
      <c r="TV116" s="132" t="s">
        <v>158</v>
      </c>
      <c r="TW116" s="132" t="s">
        <v>158</v>
      </c>
      <c r="TX116" s="132" t="s">
        <v>158</v>
      </c>
      <c r="TY116" s="132" t="s">
        <v>158</v>
      </c>
      <c r="TZ116" s="132" t="s">
        <v>158</v>
      </c>
      <c r="UA116" s="132" t="s">
        <v>158</v>
      </c>
      <c r="UB116" s="235" t="s">
        <v>158</v>
      </c>
      <c r="UC116" s="236">
        <v>4.5199999999999996</v>
      </c>
      <c r="UD116" s="236">
        <v>4.13</v>
      </c>
      <c r="UE116" s="236">
        <v>4.5599999999999996</v>
      </c>
      <c r="UF116" s="236">
        <v>4.4000000000000004</v>
      </c>
      <c r="UG116" s="236">
        <v>4.4800000000000004</v>
      </c>
      <c r="UH116" s="236">
        <v>4.49</v>
      </c>
      <c r="UI116" s="236">
        <v>4.4800000000000004</v>
      </c>
      <c r="UJ116" s="236">
        <v>4.1900000000000004</v>
      </c>
      <c r="UK116" s="236">
        <v>3.3</v>
      </c>
      <c r="UL116" s="236">
        <v>3.71</v>
      </c>
      <c r="UM116" s="236">
        <v>2.97</v>
      </c>
      <c r="UN116" s="236">
        <v>0.5</v>
      </c>
      <c r="UO116" s="231" t="s">
        <v>5</v>
      </c>
      <c r="UP116" s="231" t="s">
        <v>5</v>
      </c>
      <c r="UQ116" s="231" t="s">
        <v>5</v>
      </c>
      <c r="UR116" s="231" t="s">
        <v>5</v>
      </c>
      <c r="US116" s="231" t="s">
        <v>5</v>
      </c>
      <c r="UT116" s="231" t="s">
        <v>5</v>
      </c>
      <c r="UU116" s="231" t="s">
        <v>5</v>
      </c>
      <c r="UV116" s="231" t="s">
        <v>5</v>
      </c>
      <c r="UW116" s="231" t="s">
        <v>5</v>
      </c>
      <c r="UX116" s="231" t="s">
        <v>5</v>
      </c>
      <c r="UY116" s="231" t="s">
        <v>5</v>
      </c>
      <c r="UZ116" s="231" t="s">
        <v>5</v>
      </c>
      <c r="VA116" s="231" t="s">
        <v>5</v>
      </c>
      <c r="VB116" s="231" t="s">
        <v>5</v>
      </c>
      <c r="VC116" s="130" t="s">
        <v>158</v>
      </c>
      <c r="VD116" s="131">
        <v>0.78318584070796471</v>
      </c>
      <c r="VE116" s="131">
        <v>0.64164648910411626</v>
      </c>
      <c r="VF116" s="131">
        <v>0.84649122807017552</v>
      </c>
      <c r="VG116" s="131">
        <v>0.83636363636363631</v>
      </c>
      <c r="VH116" s="131">
        <v>0.93080357142857129</v>
      </c>
      <c r="VI116" s="131">
        <v>0.93318485523385308</v>
      </c>
      <c r="VJ116" s="131">
        <v>0.8995535714285714</v>
      </c>
      <c r="VK116" s="131">
        <v>0.9045346062052505</v>
      </c>
      <c r="VL116" s="131">
        <v>1.2060606060606061</v>
      </c>
      <c r="VM116" s="131">
        <v>1.1886792452830188</v>
      </c>
      <c r="VN116" s="131">
        <v>1.3164983164983164</v>
      </c>
      <c r="VO116" s="131">
        <v>6.02</v>
      </c>
      <c r="VP116" s="131" t="s">
        <v>158</v>
      </c>
      <c r="VQ116" s="131" t="s">
        <v>158</v>
      </c>
      <c r="VR116" s="131" t="s">
        <v>158</v>
      </c>
      <c r="VS116" s="131" t="s">
        <v>158</v>
      </c>
      <c r="VT116" s="131" t="s">
        <v>158</v>
      </c>
      <c r="VU116" s="131" t="s">
        <v>158</v>
      </c>
      <c r="VV116" s="131" t="s">
        <v>158</v>
      </c>
      <c r="VW116" s="131" t="s">
        <v>158</v>
      </c>
      <c r="VX116" s="131" t="s">
        <v>158</v>
      </c>
      <c r="VY116" s="131" t="s">
        <v>158</v>
      </c>
      <c r="VZ116" s="131" t="s">
        <v>158</v>
      </c>
      <c r="WA116" s="131" t="s">
        <v>158</v>
      </c>
      <c r="WB116" s="131" t="s">
        <v>158</v>
      </c>
      <c r="WC116" s="131" t="s">
        <v>158</v>
      </c>
      <c r="WD116" s="130" t="s">
        <v>158</v>
      </c>
      <c r="WE116" s="131">
        <v>0.94687621196629435</v>
      </c>
      <c r="WF116" s="131">
        <v>0.86198547215496368</v>
      </c>
      <c r="WG116" s="131">
        <v>0.93640350877192979</v>
      </c>
      <c r="WH116" s="131">
        <v>0.94318181818181823</v>
      </c>
      <c r="WI116" s="131">
        <v>1.0357142857142856</v>
      </c>
      <c r="WJ116" s="131">
        <v>1.0779510022271714</v>
      </c>
      <c r="WK116" s="131">
        <v>0.97544642857142849</v>
      </c>
      <c r="WL116" s="131">
        <v>0.97136038186157514</v>
      </c>
      <c r="WM116" s="131">
        <v>1.3666666666666667</v>
      </c>
      <c r="WN116" s="131">
        <v>1.2991913746630728</v>
      </c>
      <c r="WO116" s="131">
        <v>1.4646464646464645</v>
      </c>
      <c r="WP116" s="131">
        <v>6.92</v>
      </c>
      <c r="WQ116" s="131" t="s">
        <v>158</v>
      </c>
      <c r="WR116" s="131" t="s">
        <v>158</v>
      </c>
      <c r="WS116" s="131" t="s">
        <v>158</v>
      </c>
      <c r="WT116" s="131" t="s">
        <v>158</v>
      </c>
      <c r="WU116" s="131" t="s">
        <v>158</v>
      </c>
      <c r="WV116" s="131" t="s">
        <v>158</v>
      </c>
      <c r="WW116" s="131" t="s">
        <v>158</v>
      </c>
      <c r="WX116" s="131" t="s">
        <v>158</v>
      </c>
      <c r="WY116" s="131" t="s">
        <v>158</v>
      </c>
      <c r="WZ116" s="131" t="s">
        <v>158</v>
      </c>
      <c r="XA116" s="131" t="s">
        <v>158</v>
      </c>
      <c r="XB116" s="131" t="s">
        <v>158</v>
      </c>
      <c r="XC116" s="131" t="s">
        <v>158</v>
      </c>
      <c r="XD116" s="131" t="s">
        <v>158</v>
      </c>
      <c r="XE116" s="130" t="s">
        <v>158</v>
      </c>
      <c r="XF116" s="131">
        <v>1.0641592920353982</v>
      </c>
      <c r="XG116" s="131">
        <v>1.1501210653753027</v>
      </c>
      <c r="XH116" s="131">
        <v>1.0438596491228072</v>
      </c>
      <c r="XI116" s="131">
        <v>1</v>
      </c>
      <c r="XJ116" s="131">
        <v>1.1562499999999998</v>
      </c>
      <c r="XK116" s="131">
        <v>1.1759465478841871</v>
      </c>
      <c r="XL116" s="131">
        <v>1.0758928571428572</v>
      </c>
      <c r="XM116" s="131">
        <v>1.1217183770883055</v>
      </c>
      <c r="XN116" s="131">
        <v>1.5818181818181818</v>
      </c>
      <c r="XO116" s="131">
        <v>1.4150943396226414</v>
      </c>
      <c r="XP116" s="131">
        <v>1.6835016835016834</v>
      </c>
      <c r="XQ116" s="131">
        <v>8.6</v>
      </c>
      <c r="XR116" s="131" t="s">
        <v>158</v>
      </c>
      <c r="XS116" s="131" t="s">
        <v>158</v>
      </c>
      <c r="XT116" s="131" t="s">
        <v>158</v>
      </c>
      <c r="XU116" s="131" t="s">
        <v>158</v>
      </c>
      <c r="XV116" s="131" t="s">
        <v>158</v>
      </c>
      <c r="XW116" s="131" t="s">
        <v>158</v>
      </c>
      <c r="XX116" s="131" t="s">
        <v>158</v>
      </c>
      <c r="XY116" s="131" t="s">
        <v>158</v>
      </c>
      <c r="XZ116" s="131" t="s">
        <v>158</v>
      </c>
      <c r="YA116" s="131" t="s">
        <v>158</v>
      </c>
      <c r="YB116" s="131" t="s">
        <v>158</v>
      </c>
      <c r="YC116" s="131" t="s">
        <v>158</v>
      </c>
      <c r="YD116" s="131" t="s">
        <v>158</v>
      </c>
      <c r="YE116" s="131" t="s">
        <v>158</v>
      </c>
      <c r="YF116" s="235" t="s">
        <v>158</v>
      </c>
      <c r="YG116" s="8">
        <v>101.78</v>
      </c>
      <c r="YH116" s="8">
        <v>102</v>
      </c>
      <c r="YI116" s="8">
        <v>102</v>
      </c>
      <c r="YJ116" s="8">
        <v>103</v>
      </c>
      <c r="YK116" s="8">
        <v>102</v>
      </c>
      <c r="YL116" s="8">
        <v>98</v>
      </c>
      <c r="YM116" s="8">
        <v>93</v>
      </c>
      <c r="YN116" s="8">
        <v>93</v>
      </c>
      <c r="YO116" s="8">
        <v>88</v>
      </c>
      <c r="YP116" s="8">
        <v>64</v>
      </c>
      <c r="YQ116" s="8">
        <v>60</v>
      </c>
      <c r="YR116" s="8">
        <v>50</v>
      </c>
      <c r="YS116" s="231" t="s">
        <v>5</v>
      </c>
      <c r="YT116" s="231" t="s">
        <v>5</v>
      </c>
      <c r="YU116" s="231" t="s">
        <v>5</v>
      </c>
      <c r="YV116" s="231" t="s">
        <v>5</v>
      </c>
      <c r="YW116" s="231" t="s">
        <v>5</v>
      </c>
      <c r="YX116" s="231" t="s">
        <v>5</v>
      </c>
      <c r="YY116" s="231" t="s">
        <v>5</v>
      </c>
      <c r="YZ116" s="231" t="s">
        <v>5</v>
      </c>
      <c r="ZA116" s="231" t="s">
        <v>5</v>
      </c>
      <c r="ZB116" s="231" t="s">
        <v>5</v>
      </c>
      <c r="ZC116" s="231" t="s">
        <v>5</v>
      </c>
      <c r="ZD116" s="231" t="s">
        <v>5</v>
      </c>
      <c r="ZE116" s="231" t="s">
        <v>5</v>
      </c>
      <c r="ZF116" s="231" t="s">
        <v>5</v>
      </c>
      <c r="ZG116" s="235" t="s">
        <v>158</v>
      </c>
      <c r="ZH116" s="133">
        <v>0.2175</v>
      </c>
      <c r="ZI116" s="133">
        <v>-3.3500000000000002E-2</v>
      </c>
      <c r="ZJ116" s="133">
        <v>0.1124</v>
      </c>
      <c r="ZK116" s="133">
        <v>2.6600000000000002E-2</v>
      </c>
      <c r="ZL116" s="133">
        <v>5.1200000000000002E-2</v>
      </c>
      <c r="ZM116" s="133">
        <v>7.5600000000000001E-2</v>
      </c>
      <c r="ZN116" s="133">
        <v>9.3699999999999992E-2</v>
      </c>
      <c r="ZO116" s="133">
        <v>0.2394</v>
      </c>
      <c r="ZP116" s="133">
        <v>-4.1900000000000007E-2</v>
      </c>
      <c r="ZQ116" s="133">
        <v>0.2051</v>
      </c>
      <c r="ZR116" s="133">
        <v>0.26429999999999998</v>
      </c>
      <c r="ZS116" s="133">
        <v>9.6099999999999991E-2</v>
      </c>
      <c r="ZT116" s="379" t="s">
        <v>158</v>
      </c>
      <c r="ZU116" s="133">
        <v>0.1109</v>
      </c>
      <c r="ZV116" s="133">
        <v>5.1000000000000004E-3</v>
      </c>
      <c r="ZW116" s="133">
        <v>7.400000000000001E-2</v>
      </c>
      <c r="ZX116" s="133">
        <v>3.0299999999999997E-2</v>
      </c>
      <c r="ZY116" s="133">
        <v>4.7500000000000001E-2</v>
      </c>
      <c r="ZZ116" s="133">
        <v>5.9200000000000003E-2</v>
      </c>
      <c r="AAA116" s="133">
        <v>6.7500000000000004E-2</v>
      </c>
      <c r="AAB116" s="133">
        <v>0.1166</v>
      </c>
      <c r="AAC116" s="133">
        <v>2.18E-2</v>
      </c>
      <c r="AAD116" s="133">
        <v>0.1109</v>
      </c>
      <c r="AAE116" s="133">
        <v>0.1699</v>
      </c>
      <c r="AAF116" s="133">
        <v>0.1079</v>
      </c>
      <c r="AAG116" s="235" t="s">
        <v>158</v>
      </c>
      <c r="AAH116" s="8">
        <v>110.63200000000001</v>
      </c>
      <c r="AAI116" s="8">
        <v>107</v>
      </c>
      <c r="AAJ116" s="8">
        <v>112</v>
      </c>
      <c r="AAK116" s="8">
        <v>104</v>
      </c>
      <c r="AAL116" s="8">
        <v>103</v>
      </c>
      <c r="AAM116" s="8">
        <v>100</v>
      </c>
      <c r="AAN116" s="8">
        <v>96</v>
      </c>
      <c r="AAO116" s="8">
        <v>93</v>
      </c>
      <c r="AAP116" s="8">
        <v>83</v>
      </c>
      <c r="AAQ116" s="8">
        <v>59</v>
      </c>
      <c r="AAR116" s="8">
        <v>56</v>
      </c>
      <c r="AAS116" s="8">
        <v>52</v>
      </c>
      <c r="AAT116" s="231" t="s">
        <v>5</v>
      </c>
      <c r="AAU116" s="231" t="s">
        <v>5</v>
      </c>
      <c r="AAV116" s="231" t="s">
        <v>5</v>
      </c>
      <c r="AAW116" s="231" t="s">
        <v>5</v>
      </c>
      <c r="AAX116" s="231" t="s">
        <v>5</v>
      </c>
      <c r="AAY116" s="231" t="s">
        <v>5</v>
      </c>
      <c r="AAZ116" s="231" t="s">
        <v>5</v>
      </c>
      <c r="ABA116" s="231" t="s">
        <v>5</v>
      </c>
      <c r="ABB116" s="231" t="s">
        <v>5</v>
      </c>
      <c r="ABC116" s="231" t="s">
        <v>5</v>
      </c>
      <c r="ABD116" s="231" t="s">
        <v>5</v>
      </c>
      <c r="ABE116" s="231" t="s">
        <v>5</v>
      </c>
      <c r="ABF116" s="231" t="s">
        <v>5</v>
      </c>
      <c r="ABG116" s="231" t="s">
        <v>5</v>
      </c>
      <c r="ABH116" s="235" t="s">
        <v>158</v>
      </c>
      <c r="ABI116" s="8">
        <v>48.207000000000001</v>
      </c>
      <c r="ABJ116" s="8">
        <v>32</v>
      </c>
      <c r="ABK116" s="8">
        <v>43</v>
      </c>
      <c r="ABL116" s="8">
        <v>34</v>
      </c>
      <c r="ABM116" s="8">
        <v>36</v>
      </c>
      <c r="ABN116" s="8">
        <v>33</v>
      </c>
      <c r="ABO116" s="8">
        <v>27</v>
      </c>
      <c r="ABP116" s="8">
        <v>26</v>
      </c>
      <c r="ABQ116" s="8">
        <v>6</v>
      </c>
      <c r="ABR116" s="8">
        <v>14</v>
      </c>
      <c r="ABS116" s="8">
        <v>11</v>
      </c>
      <c r="ABT116" s="8">
        <v>12</v>
      </c>
      <c r="ABU116" s="231" t="s">
        <v>5</v>
      </c>
      <c r="ABV116" s="231" t="s">
        <v>5</v>
      </c>
      <c r="ABW116" s="231" t="s">
        <v>5</v>
      </c>
      <c r="ABX116" s="231" t="s">
        <v>5</v>
      </c>
      <c r="ABY116" s="231" t="s">
        <v>5</v>
      </c>
      <c r="ABZ116" s="231" t="s">
        <v>5</v>
      </c>
      <c r="ACA116" s="231" t="s">
        <v>5</v>
      </c>
      <c r="ACB116" s="231" t="s">
        <v>5</v>
      </c>
      <c r="ACC116" s="231" t="s">
        <v>5</v>
      </c>
      <c r="ACD116" s="231" t="s">
        <v>5</v>
      </c>
      <c r="ACE116" s="231" t="s">
        <v>5</v>
      </c>
      <c r="ACF116" s="231" t="s">
        <v>5</v>
      </c>
      <c r="ACG116" s="231" t="s">
        <v>5</v>
      </c>
      <c r="ACH116" s="231" t="s">
        <v>5</v>
      </c>
      <c r="ACI116" s="235" t="s">
        <v>158</v>
      </c>
      <c r="ACJ116" s="8">
        <v>48.207000000000001</v>
      </c>
      <c r="ACK116" s="8">
        <v>32</v>
      </c>
      <c r="ACL116" s="8">
        <v>43</v>
      </c>
      <c r="ACM116" s="8">
        <v>34</v>
      </c>
      <c r="ACN116" s="8">
        <v>36</v>
      </c>
      <c r="ACO116" s="8">
        <v>33</v>
      </c>
      <c r="ACP116" s="8">
        <v>27</v>
      </c>
      <c r="ACQ116" s="8">
        <v>26</v>
      </c>
      <c r="ACR116" s="8">
        <v>6</v>
      </c>
      <c r="ACS116" s="8">
        <v>14</v>
      </c>
      <c r="ACT116" s="8">
        <v>11</v>
      </c>
      <c r="ACU116" s="8">
        <v>12</v>
      </c>
      <c r="ACV116" s="237" t="s">
        <v>5</v>
      </c>
      <c r="ACW116" s="237" t="s">
        <v>5</v>
      </c>
      <c r="ACX116" s="237" t="s">
        <v>5</v>
      </c>
      <c r="ACY116" s="237" t="s">
        <v>5</v>
      </c>
      <c r="ACZ116" s="237" t="s">
        <v>5</v>
      </c>
      <c r="ADA116" s="237" t="s">
        <v>5</v>
      </c>
      <c r="ADB116" s="237" t="s">
        <v>5</v>
      </c>
      <c r="ADC116" s="237" t="s">
        <v>5</v>
      </c>
      <c r="ADD116" s="237" t="s">
        <v>5</v>
      </c>
      <c r="ADE116" s="237" t="s">
        <v>5</v>
      </c>
      <c r="ADF116" s="237" t="s">
        <v>5</v>
      </c>
      <c r="ADG116" s="237" t="s">
        <v>5</v>
      </c>
      <c r="ADH116" s="237" t="s">
        <v>5</v>
      </c>
      <c r="ADI116" s="237" t="s">
        <v>5</v>
      </c>
      <c r="ADJ116" s="127" t="s">
        <v>158</v>
      </c>
      <c r="ADK116" s="128">
        <v>0.28571428571428575</v>
      </c>
      <c r="ADL116" s="128" t="s">
        <v>1282</v>
      </c>
      <c r="ADM116" s="128">
        <v>0.56000000000000005</v>
      </c>
      <c r="ADN116" s="128">
        <v>2.3333333333333335</v>
      </c>
      <c r="ADO116" s="128">
        <v>1.1739130434782608</v>
      </c>
      <c r="ADP116" s="128">
        <v>0.78787878787878785</v>
      </c>
      <c r="ADQ116" s="128">
        <v>0.6097560975609756</v>
      </c>
      <c r="ADR116" s="128">
        <v>0.26086956521739124</v>
      </c>
      <c r="ADS116" s="128" t="s">
        <v>1282</v>
      </c>
      <c r="ADT116" s="128">
        <v>0.31617647058823528</v>
      </c>
      <c r="ADU116" s="128">
        <v>0.43882978723404259</v>
      </c>
      <c r="ADV116" s="128">
        <v>0.42777777777777776</v>
      </c>
      <c r="ADW116" s="128">
        <v>2.6428571428571428</v>
      </c>
      <c r="ADX116" s="128">
        <v>1.346153846153846</v>
      </c>
      <c r="ADY116" s="128">
        <v>1.875</v>
      </c>
      <c r="ADZ116" s="128" t="s">
        <v>1282</v>
      </c>
      <c r="AEA116" s="128" t="s">
        <v>158</v>
      </c>
      <c r="AEB116" s="128" t="s">
        <v>158</v>
      </c>
      <c r="AEC116" s="128" t="s">
        <v>158</v>
      </c>
      <c r="AED116" s="128" t="s">
        <v>158</v>
      </c>
      <c r="AEE116" s="128" t="s">
        <v>158</v>
      </c>
      <c r="AEF116" s="128" t="s">
        <v>158</v>
      </c>
      <c r="AEG116" s="128" t="s">
        <v>158</v>
      </c>
      <c r="AEH116" s="128" t="s">
        <v>158</v>
      </c>
      <c r="AEI116" s="128" t="s">
        <v>158</v>
      </c>
      <c r="AEJ116" s="128" t="s">
        <v>158</v>
      </c>
      <c r="AEK116" s="127" t="s">
        <v>158</v>
      </c>
      <c r="AEL116" s="128">
        <v>0.59116725786711477</v>
      </c>
      <c r="AEM116" s="128">
        <v>0.89250000000000007</v>
      </c>
      <c r="AEN116" s="128">
        <v>0.66418604651162794</v>
      </c>
      <c r="AEO116" s="128">
        <v>0.84823529411764709</v>
      </c>
      <c r="AEP116" s="128">
        <v>0.76499999999999979</v>
      </c>
      <c r="AEQ116" s="128">
        <v>0.77212121212121221</v>
      </c>
      <c r="AER116" s="128">
        <v>0.86111111111111105</v>
      </c>
      <c r="AES116" s="128">
        <v>0.85846153846153839</v>
      </c>
      <c r="AET116" s="128">
        <v>3.3000000000000003</v>
      </c>
      <c r="AEU116" s="128">
        <v>0.98285714285714287</v>
      </c>
      <c r="AEV116" s="128">
        <v>1.1250000000000002</v>
      </c>
      <c r="AEW116" s="128">
        <v>0.80208333333333337</v>
      </c>
      <c r="AEX116" s="128" t="s">
        <v>158</v>
      </c>
      <c r="AEY116" s="128" t="s">
        <v>158</v>
      </c>
      <c r="AEZ116" s="128" t="s">
        <v>158</v>
      </c>
      <c r="AFA116" s="128" t="s">
        <v>158</v>
      </c>
      <c r="AFB116" s="128" t="s">
        <v>158</v>
      </c>
      <c r="AFC116" s="128" t="s">
        <v>158</v>
      </c>
      <c r="AFD116" s="128" t="s">
        <v>158</v>
      </c>
      <c r="AFE116" s="128" t="s">
        <v>158</v>
      </c>
      <c r="AFF116" s="128" t="s">
        <v>158</v>
      </c>
      <c r="AFG116" s="128" t="s">
        <v>158</v>
      </c>
      <c r="AFH116" s="128" t="s">
        <v>158</v>
      </c>
      <c r="AFI116" s="128" t="s">
        <v>158</v>
      </c>
      <c r="AFJ116" s="128" t="s">
        <v>158</v>
      </c>
      <c r="AFK116" s="128" t="s">
        <v>158</v>
      </c>
      <c r="AFL116" s="134" t="s">
        <v>158</v>
      </c>
      <c r="AFM116" s="135">
        <v>0.59116725786711477</v>
      </c>
      <c r="AFN116" s="135">
        <v>0.89250000000000007</v>
      </c>
      <c r="AFO116" s="135">
        <v>0.66418604651162794</v>
      </c>
      <c r="AFP116" s="135">
        <v>0.84823529411764709</v>
      </c>
      <c r="AFQ116" s="135">
        <v>0.76499999999999979</v>
      </c>
      <c r="AFR116" s="135">
        <v>0.77212121212121221</v>
      </c>
      <c r="AFS116" s="135">
        <v>0.86111111111111105</v>
      </c>
      <c r="AFT116" s="135">
        <v>0.85846153846153839</v>
      </c>
      <c r="AFU116" s="135">
        <v>3.3000000000000003</v>
      </c>
      <c r="AFV116" s="135">
        <v>0.98285714285714287</v>
      </c>
      <c r="AFW116" s="135">
        <v>1.1250000000000002</v>
      </c>
      <c r="AFX116" s="135">
        <v>0.80208333333333337</v>
      </c>
      <c r="AFY116" s="135" t="s">
        <v>158</v>
      </c>
      <c r="AFZ116" s="135" t="s">
        <v>158</v>
      </c>
      <c r="AGA116" s="135" t="s">
        <v>158</v>
      </c>
      <c r="AGB116" s="135" t="s">
        <v>158</v>
      </c>
      <c r="AGC116" s="135" t="s">
        <v>158</v>
      </c>
      <c r="AGD116" s="135" t="s">
        <v>158</v>
      </c>
      <c r="AGE116" s="135" t="s">
        <v>158</v>
      </c>
      <c r="AGF116" s="135" t="s">
        <v>158</v>
      </c>
      <c r="AGG116" s="135" t="s">
        <v>158</v>
      </c>
      <c r="AGH116" s="135" t="s">
        <v>158</v>
      </c>
      <c r="AGI116" s="135" t="s">
        <v>158</v>
      </c>
      <c r="AGJ116" s="135" t="s">
        <v>158</v>
      </c>
      <c r="AGK116" s="135" t="s">
        <v>158</v>
      </c>
      <c r="AGL116" s="135" t="s">
        <v>158</v>
      </c>
    </row>
    <row r="117" spans="1:870" x14ac:dyDescent="0.2">
      <c r="A117" s="7">
        <v>115</v>
      </c>
      <c r="B117" s="1" t="s">
        <v>534</v>
      </c>
      <c r="C117" s="1" t="s">
        <v>2569</v>
      </c>
      <c r="D117" s="94">
        <v>0.14000000000000001</v>
      </c>
      <c r="E117" s="95">
        <v>0.15</v>
      </c>
      <c r="F117" s="57">
        <v>0.6</v>
      </c>
      <c r="G117" s="58" t="s">
        <v>185</v>
      </c>
      <c r="H117" s="58">
        <v>0.81103199999999998</v>
      </c>
      <c r="I117" s="226" t="s">
        <v>5</v>
      </c>
      <c r="J117" s="58" t="s">
        <v>185</v>
      </c>
      <c r="K117" s="58" t="s">
        <v>1280</v>
      </c>
      <c r="L117" s="226" t="s">
        <v>5</v>
      </c>
      <c r="M117" s="151">
        <v>0.6</v>
      </c>
      <c r="N117" s="124">
        <v>0.6</v>
      </c>
      <c r="O117" s="124">
        <v>0.6</v>
      </c>
      <c r="P117" s="124">
        <v>0.6</v>
      </c>
      <c r="Q117" s="124">
        <v>0.6</v>
      </c>
      <c r="R117" s="124">
        <v>0.53</v>
      </c>
      <c r="S117" s="124">
        <v>0.31</v>
      </c>
      <c r="T117" s="143" t="s">
        <v>1353</v>
      </c>
      <c r="U117" s="124" t="s">
        <v>5</v>
      </c>
      <c r="V117" s="124" t="s">
        <v>5</v>
      </c>
      <c r="W117" s="124" t="s">
        <v>5</v>
      </c>
      <c r="X117" s="124" t="s">
        <v>5</v>
      </c>
      <c r="Y117" s="124" t="s">
        <v>5</v>
      </c>
      <c r="Z117" s="124" t="s">
        <v>5</v>
      </c>
      <c r="AA117" s="124" t="s">
        <v>5</v>
      </c>
      <c r="AB117" s="124" t="s">
        <v>5</v>
      </c>
      <c r="AC117" s="124" t="s">
        <v>5</v>
      </c>
      <c r="AD117" s="124" t="s">
        <v>5</v>
      </c>
      <c r="AE117" s="124" t="s">
        <v>5</v>
      </c>
      <c r="AF117" s="124" t="s">
        <v>5</v>
      </c>
      <c r="AG117" s="124" t="s">
        <v>5</v>
      </c>
      <c r="AH117" s="137" t="s">
        <v>5</v>
      </c>
      <c r="AI117" s="137" t="s">
        <v>5</v>
      </c>
      <c r="AJ117" s="137" t="s">
        <v>5</v>
      </c>
      <c r="AK117" s="137" t="s">
        <v>5</v>
      </c>
      <c r="AL117" s="137" t="s">
        <v>5</v>
      </c>
      <c r="AM117" s="137" t="s">
        <v>5</v>
      </c>
      <c r="AN117" s="137" t="s">
        <v>5</v>
      </c>
      <c r="AO117" s="137" t="s">
        <v>5</v>
      </c>
      <c r="AP117" s="137" t="s">
        <v>5</v>
      </c>
      <c r="AQ117" s="137" t="s">
        <v>5</v>
      </c>
      <c r="AR117" s="137" t="s">
        <v>5</v>
      </c>
      <c r="AS117" s="137" t="s">
        <v>5</v>
      </c>
      <c r="AT117" s="137" t="s">
        <v>5</v>
      </c>
      <c r="AU117" s="137" t="s">
        <v>5</v>
      </c>
      <c r="AV117" s="137" t="s">
        <v>5</v>
      </c>
      <c r="AW117" s="137" t="s">
        <v>5</v>
      </c>
      <c r="AX117" s="137" t="s">
        <v>5</v>
      </c>
      <c r="AY117" s="137" t="s">
        <v>5</v>
      </c>
      <c r="AZ117" s="137" t="s">
        <v>5</v>
      </c>
      <c r="BA117" s="137" t="s">
        <v>5</v>
      </c>
      <c r="BB117" s="137" t="s">
        <v>5</v>
      </c>
      <c r="BC117" s="137" t="s">
        <v>5</v>
      </c>
      <c r="BD117" s="137" t="s">
        <v>5</v>
      </c>
      <c r="BE117" s="137" t="s">
        <v>5</v>
      </c>
      <c r="BF117" s="137" t="s">
        <v>5</v>
      </c>
      <c r="BG117" s="137" t="s">
        <v>5</v>
      </c>
      <c r="BH117" s="137" t="s">
        <v>5</v>
      </c>
      <c r="BI117" s="137" t="s">
        <v>5</v>
      </c>
      <c r="BJ117" s="137" t="s">
        <v>5</v>
      </c>
      <c r="BK117" s="137" t="s">
        <v>5</v>
      </c>
      <c r="BL117" s="137" t="s">
        <v>5</v>
      </c>
      <c r="BM117" s="126">
        <v>0</v>
      </c>
      <c r="BN117" s="125">
        <v>0</v>
      </c>
      <c r="BO117" s="125">
        <v>0</v>
      </c>
      <c r="BP117" s="125">
        <v>0</v>
      </c>
      <c r="BQ117" s="125">
        <v>0.13207547169811318</v>
      </c>
      <c r="BR117" s="125">
        <v>0.70967741935483875</v>
      </c>
      <c r="BS117" s="125" t="s">
        <v>158</v>
      </c>
      <c r="BT117" s="125" t="s">
        <v>158</v>
      </c>
      <c r="BU117" s="125" t="s">
        <v>158</v>
      </c>
      <c r="BV117" s="125" t="s">
        <v>158</v>
      </c>
      <c r="BW117" s="125" t="s">
        <v>158</v>
      </c>
      <c r="BX117" s="125" t="s">
        <v>158</v>
      </c>
      <c r="BY117" s="125" t="s">
        <v>158</v>
      </c>
      <c r="BZ117" s="125" t="s">
        <v>158</v>
      </c>
      <c r="CA117" s="125" t="s">
        <v>158</v>
      </c>
      <c r="CB117" s="125" t="s">
        <v>158</v>
      </c>
      <c r="CC117" s="125" t="s">
        <v>158</v>
      </c>
      <c r="CD117" s="125" t="s">
        <v>158</v>
      </c>
      <c r="CE117" s="125" t="s">
        <v>158</v>
      </c>
      <c r="CF117" s="125" t="s">
        <v>158</v>
      </c>
      <c r="CG117" s="125" t="s">
        <v>158</v>
      </c>
      <c r="CH117" s="125" t="s">
        <v>158</v>
      </c>
      <c r="CI117" s="125" t="s">
        <v>158</v>
      </c>
      <c r="CJ117" s="125" t="s">
        <v>158</v>
      </c>
      <c r="CK117" s="125" t="s">
        <v>158</v>
      </c>
      <c r="CL117" s="125" t="s">
        <v>158</v>
      </c>
      <c r="CM117" s="125" t="s">
        <v>158</v>
      </c>
      <c r="CN117" s="125" t="s">
        <v>158</v>
      </c>
      <c r="CO117" s="125" t="s">
        <v>158</v>
      </c>
      <c r="CP117" s="125" t="s">
        <v>158</v>
      </c>
      <c r="CQ117" s="125" t="s">
        <v>158</v>
      </c>
      <c r="CR117" s="125" t="s">
        <v>158</v>
      </c>
      <c r="CS117" s="125" t="s">
        <v>158</v>
      </c>
      <c r="CT117" s="125" t="s">
        <v>158</v>
      </c>
      <c r="CU117" s="125" t="s">
        <v>158</v>
      </c>
      <c r="CV117" s="125" t="s">
        <v>158</v>
      </c>
      <c r="CW117" s="125" t="s">
        <v>158</v>
      </c>
      <c r="CX117" s="125" t="s">
        <v>158</v>
      </c>
      <c r="CY117" s="125" t="s">
        <v>158</v>
      </c>
      <c r="CZ117" s="125" t="s">
        <v>158</v>
      </c>
      <c r="DA117" s="125" t="s">
        <v>158</v>
      </c>
      <c r="DB117" s="125" t="s">
        <v>158</v>
      </c>
      <c r="DC117" s="125" t="s">
        <v>158</v>
      </c>
      <c r="DD117" s="125" t="s">
        <v>158</v>
      </c>
      <c r="DE117" s="125" t="s">
        <v>158</v>
      </c>
      <c r="DF117" s="125" t="s">
        <v>158</v>
      </c>
      <c r="DG117" s="125" t="s">
        <v>158</v>
      </c>
      <c r="DH117" s="125" t="s">
        <v>158</v>
      </c>
      <c r="DI117" s="125" t="s">
        <v>158</v>
      </c>
      <c r="DJ117" s="125" t="s">
        <v>158</v>
      </c>
      <c r="DK117" s="125" t="s">
        <v>158</v>
      </c>
      <c r="DL117" s="127">
        <v>3.4188506318199564E-2</v>
      </c>
      <c r="DM117" s="128">
        <v>3.0811142974190905E-2</v>
      </c>
      <c r="DN117" s="128">
        <v>4.0487927565392351E-2</v>
      </c>
      <c r="DO117" s="128">
        <v>5.0293114339861021E-2</v>
      </c>
      <c r="DP117" s="128">
        <v>3.7466024096385539E-2</v>
      </c>
      <c r="DQ117" s="128">
        <v>3.4447347347347348E-2</v>
      </c>
      <c r="DR117" s="128">
        <v>2.2091984077460998E-2</v>
      </c>
      <c r="DS117" s="128" t="s">
        <v>158</v>
      </c>
      <c r="DT117" s="128" t="s">
        <v>158</v>
      </c>
      <c r="DU117" s="128" t="s">
        <v>158</v>
      </c>
      <c r="DV117" s="128" t="s">
        <v>158</v>
      </c>
      <c r="DW117" s="128" t="s">
        <v>158</v>
      </c>
      <c r="DX117" s="128" t="s">
        <v>158</v>
      </c>
      <c r="DY117" s="128" t="s">
        <v>158</v>
      </c>
      <c r="DZ117" s="128" t="s">
        <v>158</v>
      </c>
      <c r="EA117" s="128" t="s">
        <v>158</v>
      </c>
      <c r="EB117" s="128" t="s">
        <v>158</v>
      </c>
      <c r="EC117" s="128" t="s">
        <v>158</v>
      </c>
      <c r="ED117" s="128" t="s">
        <v>158</v>
      </c>
      <c r="EE117" s="128" t="s">
        <v>158</v>
      </c>
      <c r="EF117" s="128" t="s">
        <v>158</v>
      </c>
      <c r="EG117" s="128" t="s">
        <v>158</v>
      </c>
      <c r="EH117" s="128" t="s">
        <v>158</v>
      </c>
      <c r="EI117" s="128" t="s">
        <v>158</v>
      </c>
      <c r="EJ117" s="128" t="s">
        <v>158</v>
      </c>
      <c r="EK117" s="128" t="s">
        <v>158</v>
      </c>
      <c r="EL117" s="128" t="s">
        <v>158</v>
      </c>
      <c r="EM117" s="127">
        <v>4.4684737934866409E-2</v>
      </c>
      <c r="EN117" s="128">
        <v>3.9732844239805998E-2</v>
      </c>
      <c r="EO117" s="128">
        <v>5.7125621007806951E-2</v>
      </c>
      <c r="EP117" s="128">
        <v>6.3589456869009589E-2</v>
      </c>
      <c r="EQ117" s="128">
        <v>5.2813858695652173E-2</v>
      </c>
      <c r="ER117" s="128">
        <v>4.2458852560148058E-2</v>
      </c>
      <c r="ES117" s="128">
        <v>3.7747241176470582E-2</v>
      </c>
      <c r="ET117" s="128" t="s">
        <v>158</v>
      </c>
      <c r="EU117" s="128" t="s">
        <v>158</v>
      </c>
      <c r="EV117" s="128" t="s">
        <v>158</v>
      </c>
      <c r="EW117" s="128" t="s">
        <v>158</v>
      </c>
      <c r="EX117" s="128" t="s">
        <v>158</v>
      </c>
      <c r="EY117" s="128" t="s">
        <v>158</v>
      </c>
      <c r="EZ117" s="128" t="s">
        <v>158</v>
      </c>
      <c r="FA117" s="128" t="s">
        <v>158</v>
      </c>
      <c r="FB117" s="128" t="s">
        <v>158</v>
      </c>
      <c r="FC117" s="128" t="s">
        <v>158</v>
      </c>
      <c r="FD117" s="128" t="s">
        <v>158</v>
      </c>
      <c r="FE117" s="128" t="s">
        <v>158</v>
      </c>
      <c r="FF117" s="128" t="s">
        <v>158</v>
      </c>
      <c r="FG117" s="128" t="s">
        <v>158</v>
      </c>
      <c r="FH117" s="128" t="s">
        <v>158</v>
      </c>
      <c r="FI117" s="128" t="s">
        <v>158</v>
      </c>
      <c r="FJ117" s="128" t="s">
        <v>158</v>
      </c>
      <c r="FK117" s="128" t="s">
        <v>158</v>
      </c>
      <c r="FL117" s="128" t="s">
        <v>158</v>
      </c>
      <c r="FM117" s="128" t="s">
        <v>158</v>
      </c>
      <c r="FN117" s="127">
        <v>5.8529234712830044E-2</v>
      </c>
      <c r="FO117" s="128">
        <v>4.8522580645161288E-2</v>
      </c>
      <c r="FP117" s="128">
        <v>9.3701979045401632E-2</v>
      </c>
      <c r="FQ117" s="128">
        <v>8.6349240780911052E-2</v>
      </c>
      <c r="FR117" s="128">
        <v>9.3439903846153846E-2</v>
      </c>
      <c r="FS117" s="128">
        <v>5.2339011406844105E-2</v>
      </c>
      <c r="FT117" s="128">
        <v>6.3771736645962723E-2</v>
      </c>
      <c r="FU117" s="128" t="s">
        <v>158</v>
      </c>
      <c r="FV117" s="128" t="s">
        <v>158</v>
      </c>
      <c r="FW117" s="128" t="s">
        <v>158</v>
      </c>
      <c r="FX117" s="128" t="s">
        <v>158</v>
      </c>
      <c r="FY117" s="128" t="s">
        <v>158</v>
      </c>
      <c r="FZ117" s="128" t="s">
        <v>158</v>
      </c>
      <c r="GA117" s="128" t="s">
        <v>158</v>
      </c>
      <c r="GB117" s="128" t="s">
        <v>158</v>
      </c>
      <c r="GC117" s="128" t="s">
        <v>158</v>
      </c>
      <c r="GD117" s="128" t="s">
        <v>158</v>
      </c>
      <c r="GE117" s="128" t="s">
        <v>158</v>
      </c>
      <c r="GF117" s="128" t="s">
        <v>158</v>
      </c>
      <c r="GG117" s="128" t="s">
        <v>158</v>
      </c>
      <c r="GH117" s="128" t="s">
        <v>158</v>
      </c>
      <c r="GI117" s="128" t="s">
        <v>158</v>
      </c>
      <c r="GJ117" s="128" t="s">
        <v>158</v>
      </c>
      <c r="GK117" s="128" t="s">
        <v>158</v>
      </c>
      <c r="GL117" s="128" t="s">
        <v>158</v>
      </c>
      <c r="GM117" s="128" t="s">
        <v>158</v>
      </c>
      <c r="GN117" s="128" t="s">
        <v>158</v>
      </c>
      <c r="GO117" s="109" t="s">
        <v>158</v>
      </c>
      <c r="GP117" s="141">
        <v>0.03</v>
      </c>
      <c r="GQ117" s="141">
        <v>1.7</v>
      </c>
      <c r="GR117" s="141">
        <v>0.89</v>
      </c>
      <c r="GS117" s="141">
        <v>1.04</v>
      </c>
      <c r="GT117" s="141">
        <v>0.11</v>
      </c>
      <c r="GU117" s="141">
        <v>-0.27</v>
      </c>
      <c r="GV117" s="129">
        <v>-3.78</v>
      </c>
      <c r="GW117" s="129" t="s">
        <v>158</v>
      </c>
      <c r="GX117" s="129" t="s">
        <v>158</v>
      </c>
      <c r="GY117" s="129" t="s">
        <v>158</v>
      </c>
      <c r="GZ117" s="129" t="s">
        <v>158</v>
      </c>
      <c r="HA117" s="129" t="s">
        <v>158</v>
      </c>
      <c r="HB117" s="129" t="s">
        <v>158</v>
      </c>
      <c r="HC117" s="129" t="s">
        <v>158</v>
      </c>
      <c r="HD117" s="129" t="s">
        <v>158</v>
      </c>
      <c r="HE117" s="129" t="s">
        <v>158</v>
      </c>
      <c r="HF117" s="231" t="s">
        <v>158</v>
      </c>
      <c r="HG117" s="231" t="s">
        <v>158</v>
      </c>
      <c r="HH117" s="231" t="s">
        <v>158</v>
      </c>
      <c r="HI117" s="231" t="s">
        <v>158</v>
      </c>
      <c r="HJ117" s="231" t="s">
        <v>158</v>
      </c>
      <c r="HK117" s="231" t="s">
        <v>158</v>
      </c>
      <c r="HL117" s="231" t="s">
        <v>158</v>
      </c>
      <c r="HM117" s="231" t="s">
        <v>158</v>
      </c>
      <c r="HN117" s="231" t="s">
        <v>158</v>
      </c>
      <c r="HO117" s="231" t="s">
        <v>158</v>
      </c>
      <c r="HP117" s="232" t="s">
        <v>158</v>
      </c>
      <c r="HQ117" s="131">
        <v>647.64166666666677</v>
      </c>
      <c r="HR117" s="131">
        <v>6.7785205882352937</v>
      </c>
      <c r="HS117" s="131">
        <v>13.746087640449439</v>
      </c>
      <c r="HT117" s="131">
        <v>10.365600000000001</v>
      </c>
      <c r="HU117" s="131">
        <v>155.24172727272727</v>
      </c>
      <c r="HV117" s="131" t="s">
        <v>1288</v>
      </c>
      <c r="HW117" s="131" t="s">
        <v>1288</v>
      </c>
      <c r="HX117" s="131" t="s">
        <v>158</v>
      </c>
      <c r="HY117" s="131" t="s">
        <v>158</v>
      </c>
      <c r="HZ117" s="131" t="s">
        <v>158</v>
      </c>
      <c r="IA117" s="131" t="s">
        <v>158</v>
      </c>
      <c r="IB117" s="131" t="s">
        <v>158</v>
      </c>
      <c r="IC117" s="131" t="s">
        <v>158</v>
      </c>
      <c r="ID117" s="131" t="s">
        <v>158</v>
      </c>
      <c r="IE117" s="131" t="s">
        <v>158</v>
      </c>
      <c r="IF117" s="131" t="s">
        <v>158</v>
      </c>
      <c r="IG117" s="131" t="s">
        <v>158</v>
      </c>
      <c r="IH117" s="131" t="s">
        <v>158</v>
      </c>
      <c r="II117" s="131" t="s">
        <v>158</v>
      </c>
      <c r="IJ117" s="131" t="s">
        <v>158</v>
      </c>
      <c r="IK117" s="131" t="s">
        <v>158</v>
      </c>
      <c r="IL117" s="131" t="s">
        <v>158</v>
      </c>
      <c r="IM117" s="131" t="s">
        <v>158</v>
      </c>
      <c r="IN117" s="131" t="s">
        <v>158</v>
      </c>
      <c r="IO117" s="131" t="s">
        <v>158</v>
      </c>
      <c r="IP117" s="131" t="s">
        <v>158</v>
      </c>
      <c r="IQ117" s="130" t="s">
        <v>158</v>
      </c>
      <c r="IR117" s="131">
        <v>790.91355278605749</v>
      </c>
      <c r="IS117" s="131">
        <v>11.118667647058825</v>
      </c>
      <c r="IT117" s="131">
        <v>18.666053932584269</v>
      </c>
      <c r="IU117" s="131">
        <v>18.339138461538461</v>
      </c>
      <c r="IV117" s="131">
        <v>191.3664181818182</v>
      </c>
      <c r="IW117" s="131" t="s">
        <v>1288</v>
      </c>
      <c r="IX117" s="131" t="s">
        <v>1288</v>
      </c>
      <c r="IY117" s="131" t="s">
        <v>158</v>
      </c>
      <c r="IZ117" s="131" t="s">
        <v>158</v>
      </c>
      <c r="JA117" s="131" t="s">
        <v>158</v>
      </c>
      <c r="JB117" s="131" t="s">
        <v>158</v>
      </c>
      <c r="JC117" s="131" t="s">
        <v>158</v>
      </c>
      <c r="JD117" s="131" t="s">
        <v>158</v>
      </c>
      <c r="JE117" s="131" t="s">
        <v>158</v>
      </c>
      <c r="JF117" s="131" t="s">
        <v>158</v>
      </c>
      <c r="JG117" s="131" t="s">
        <v>158</v>
      </c>
      <c r="JH117" s="131" t="s">
        <v>158</v>
      </c>
      <c r="JI117" s="131" t="s">
        <v>158</v>
      </c>
      <c r="JJ117" s="131" t="s">
        <v>158</v>
      </c>
      <c r="JK117" s="131" t="s">
        <v>158</v>
      </c>
      <c r="JL117" s="131" t="s">
        <v>158</v>
      </c>
      <c r="JM117" s="131" t="s">
        <v>158</v>
      </c>
      <c r="JN117" s="131" t="s">
        <v>158</v>
      </c>
      <c r="JO117" s="131" t="s">
        <v>158</v>
      </c>
      <c r="JP117" s="131" t="s">
        <v>158</v>
      </c>
      <c r="JQ117" s="131" t="s">
        <v>158</v>
      </c>
      <c r="JR117" s="130" t="s">
        <v>158</v>
      </c>
      <c r="JS117" s="131">
        <v>1019.9311666666669</v>
      </c>
      <c r="JT117" s="131">
        <v>15.687658823529409</v>
      </c>
      <c r="JU117" s="131">
        <v>23.600929213483148</v>
      </c>
      <c r="JV117" s="131">
        <v>25.851706730769234</v>
      </c>
      <c r="JW117" s="131">
        <v>235.87298181818181</v>
      </c>
      <c r="JX117" s="131" t="s">
        <v>1288</v>
      </c>
      <c r="JY117" s="131" t="s">
        <v>1288</v>
      </c>
      <c r="JZ117" s="131" t="s">
        <v>158</v>
      </c>
      <c r="KA117" s="131" t="s">
        <v>158</v>
      </c>
      <c r="KB117" s="131" t="s">
        <v>158</v>
      </c>
      <c r="KC117" s="131" t="s">
        <v>158</v>
      </c>
      <c r="KD117" s="131" t="s">
        <v>158</v>
      </c>
      <c r="KE117" s="131" t="s">
        <v>158</v>
      </c>
      <c r="KF117" s="131" t="s">
        <v>158</v>
      </c>
      <c r="KG117" s="131" t="s">
        <v>158</v>
      </c>
      <c r="KH117" s="131" t="s">
        <v>158</v>
      </c>
      <c r="KI117" s="131" t="s">
        <v>158</v>
      </c>
      <c r="KJ117" s="131" t="s">
        <v>158</v>
      </c>
      <c r="KK117" s="131" t="s">
        <v>158</v>
      </c>
      <c r="KL117" s="131" t="s">
        <v>158</v>
      </c>
      <c r="KM117" s="131" t="s">
        <v>158</v>
      </c>
      <c r="KN117" s="131" t="s">
        <v>158</v>
      </c>
      <c r="KO117" s="131" t="s">
        <v>158</v>
      </c>
      <c r="KP117" s="131" t="s">
        <v>158</v>
      </c>
      <c r="KQ117" s="131" t="s">
        <v>158</v>
      </c>
      <c r="KR117" s="131" t="s">
        <v>158</v>
      </c>
      <c r="KS117" s="116" t="s">
        <v>158</v>
      </c>
      <c r="KT117" s="132">
        <v>3.164877869278957</v>
      </c>
      <c r="KU117" s="132">
        <v>4.4117647058823533</v>
      </c>
      <c r="KV117" s="132">
        <v>4.4375</v>
      </c>
      <c r="KW117" s="132">
        <v>4.0588235294117645</v>
      </c>
      <c r="KX117" s="132">
        <v>3.75</v>
      </c>
      <c r="KY117" s="132">
        <v>3.4375</v>
      </c>
      <c r="KZ117" s="132">
        <v>5</v>
      </c>
      <c r="LA117" s="132" t="s">
        <v>158</v>
      </c>
      <c r="LB117" s="132" t="s">
        <v>158</v>
      </c>
      <c r="LC117" s="132" t="s">
        <v>158</v>
      </c>
      <c r="LD117" s="132" t="s">
        <v>158</v>
      </c>
      <c r="LE117" s="132" t="s">
        <v>158</v>
      </c>
      <c r="LF117" s="132" t="s">
        <v>158</v>
      </c>
      <c r="LG117" s="132" t="s">
        <v>158</v>
      </c>
      <c r="LH117" s="132" t="s">
        <v>158</v>
      </c>
      <c r="LI117" s="132" t="s">
        <v>158</v>
      </c>
      <c r="LJ117" s="132" t="s">
        <v>158</v>
      </c>
      <c r="LK117" s="132" t="s">
        <v>158</v>
      </c>
      <c r="LL117" s="132" t="s">
        <v>158</v>
      </c>
      <c r="LM117" s="132" t="s">
        <v>158</v>
      </c>
      <c r="LN117" s="132" t="s">
        <v>158</v>
      </c>
      <c r="LO117" s="132" t="s">
        <v>158</v>
      </c>
      <c r="LP117" s="132" t="s">
        <v>158</v>
      </c>
      <c r="LQ117" s="132" t="s">
        <v>158</v>
      </c>
      <c r="LR117" s="132" t="s">
        <v>158</v>
      </c>
      <c r="LS117" s="132" t="s">
        <v>158</v>
      </c>
      <c r="LT117" s="130" t="s">
        <v>158</v>
      </c>
      <c r="LU117" s="131">
        <v>6.1390204622418807</v>
      </c>
      <c r="LV117" s="131">
        <v>2.6119899333333327</v>
      </c>
      <c r="LW117" s="131">
        <v>2.7569618028169014</v>
      </c>
      <c r="LX117" s="131">
        <v>2.6559972173913047</v>
      </c>
      <c r="LY117" s="131">
        <v>4.5537573333333334</v>
      </c>
      <c r="LZ117" s="131">
        <v>2.4819645719272727</v>
      </c>
      <c r="MA117" s="131">
        <v>1.9180662000000002</v>
      </c>
      <c r="MB117" s="131" t="s">
        <v>158</v>
      </c>
      <c r="MC117" s="131" t="s">
        <v>158</v>
      </c>
      <c r="MD117" s="131" t="s">
        <v>158</v>
      </c>
      <c r="ME117" s="131" t="s">
        <v>158</v>
      </c>
      <c r="MF117" s="131" t="s">
        <v>158</v>
      </c>
      <c r="MG117" s="131" t="s">
        <v>158</v>
      </c>
      <c r="MH117" s="131" t="s">
        <v>158</v>
      </c>
      <c r="MI117" s="131" t="s">
        <v>158</v>
      </c>
      <c r="MJ117" s="131" t="s">
        <v>158</v>
      </c>
      <c r="MK117" s="131" t="s">
        <v>158</v>
      </c>
      <c r="ML117" s="131" t="s">
        <v>158</v>
      </c>
      <c r="MM117" s="131" t="s">
        <v>158</v>
      </c>
      <c r="MN117" s="131" t="s">
        <v>158</v>
      </c>
      <c r="MO117" s="131" t="s">
        <v>158</v>
      </c>
      <c r="MP117" s="131" t="s">
        <v>158</v>
      </c>
      <c r="MQ117" s="131" t="s">
        <v>158</v>
      </c>
      <c r="MR117" s="131" t="s">
        <v>158</v>
      </c>
      <c r="MS117" s="131" t="s">
        <v>158</v>
      </c>
      <c r="MT117" s="131" t="s">
        <v>158</v>
      </c>
      <c r="MU117" s="130" t="s">
        <v>158</v>
      </c>
      <c r="MV117" s="131">
        <v>7.4971002242773599</v>
      </c>
      <c r="MW117" s="131">
        <v>4.2843932666666662</v>
      </c>
      <c r="MX117" s="131">
        <v>3.7437268732394364</v>
      </c>
      <c r="MY117" s="131">
        <v>4.699072000000001</v>
      </c>
      <c r="MZ117" s="131">
        <v>5.613414933333333</v>
      </c>
      <c r="NA117" s="131">
        <v>4.1931326929454551</v>
      </c>
      <c r="NB117" s="131">
        <v>3.7952136543999999</v>
      </c>
      <c r="NC117" s="131" t="s">
        <v>158</v>
      </c>
      <c r="ND117" s="131" t="s">
        <v>158</v>
      </c>
      <c r="NE117" s="131" t="s">
        <v>158</v>
      </c>
      <c r="NF117" s="131" t="s">
        <v>158</v>
      </c>
      <c r="NG117" s="131" t="s">
        <v>158</v>
      </c>
      <c r="NH117" s="131" t="s">
        <v>158</v>
      </c>
      <c r="NI117" s="131" t="s">
        <v>158</v>
      </c>
      <c r="NJ117" s="131" t="s">
        <v>158</v>
      </c>
      <c r="NK117" s="131" t="s">
        <v>158</v>
      </c>
      <c r="NL117" s="131" t="s">
        <v>158</v>
      </c>
      <c r="NM117" s="131" t="s">
        <v>158</v>
      </c>
      <c r="NN117" s="131" t="s">
        <v>158</v>
      </c>
      <c r="NO117" s="131" t="s">
        <v>158</v>
      </c>
      <c r="NP117" s="131" t="s">
        <v>158</v>
      </c>
      <c r="NQ117" s="131" t="s">
        <v>158</v>
      </c>
      <c r="NR117" s="131" t="s">
        <v>158</v>
      </c>
      <c r="NS117" s="131" t="s">
        <v>158</v>
      </c>
      <c r="NT117" s="131" t="s">
        <v>158</v>
      </c>
      <c r="NU117" s="131" t="s">
        <v>158</v>
      </c>
      <c r="NV117" s="130" t="s">
        <v>158</v>
      </c>
      <c r="NW117" s="131">
        <v>9.6679670634402779</v>
      </c>
      <c r="NX117" s="131">
        <v>6.0449778666666658</v>
      </c>
      <c r="NY117" s="131">
        <v>4.7334821408450702</v>
      </c>
      <c r="NZ117" s="131">
        <v>6.6240315217391306</v>
      </c>
      <c r="OA117" s="131">
        <v>6.9189408000000006</v>
      </c>
      <c r="OB117" s="131">
        <v>7.1645530111999998</v>
      </c>
      <c r="OC117" s="131">
        <v>10.2296864</v>
      </c>
      <c r="OD117" s="131" t="s">
        <v>158</v>
      </c>
      <c r="OE117" s="131" t="s">
        <v>158</v>
      </c>
      <c r="OF117" s="131" t="s">
        <v>158</v>
      </c>
      <c r="OG117" s="131" t="s">
        <v>158</v>
      </c>
      <c r="OH117" s="131" t="s">
        <v>158</v>
      </c>
      <c r="OI117" s="131" t="s">
        <v>158</v>
      </c>
      <c r="OJ117" s="131" t="s">
        <v>158</v>
      </c>
      <c r="OK117" s="131" t="s">
        <v>158</v>
      </c>
      <c r="OL117" s="131" t="s">
        <v>158</v>
      </c>
      <c r="OM117" s="131" t="s">
        <v>158</v>
      </c>
      <c r="ON117" s="131" t="s">
        <v>158</v>
      </c>
      <c r="OO117" s="131" t="s">
        <v>158</v>
      </c>
      <c r="OP117" s="131" t="s">
        <v>158</v>
      </c>
      <c r="OQ117" s="131" t="s">
        <v>158</v>
      </c>
      <c r="OR117" s="131" t="s">
        <v>158</v>
      </c>
      <c r="OS117" s="131" t="s">
        <v>158</v>
      </c>
      <c r="OT117" s="131" t="s">
        <v>158</v>
      </c>
      <c r="OU117" s="131" t="s">
        <v>158</v>
      </c>
      <c r="OV117" s="131" t="s">
        <v>158</v>
      </c>
      <c r="OW117" s="378" t="s">
        <v>158</v>
      </c>
      <c r="OX117" s="132">
        <v>2.1870770012865939</v>
      </c>
      <c r="OY117" s="132">
        <v>2.3529411764705883</v>
      </c>
      <c r="OZ117" s="132">
        <v>2.8125</v>
      </c>
      <c r="PA117" s="132">
        <v>2.1764705882352939</v>
      </c>
      <c r="PB117" s="132">
        <v>2.1875</v>
      </c>
      <c r="PC117" s="132">
        <v>1.5625</v>
      </c>
      <c r="PD117" s="132">
        <v>2.6</v>
      </c>
      <c r="PE117" s="132" t="s">
        <v>158</v>
      </c>
      <c r="PF117" s="132" t="s">
        <v>158</v>
      </c>
      <c r="PG117" s="132" t="s">
        <v>158</v>
      </c>
      <c r="PH117" s="132" t="s">
        <v>158</v>
      </c>
      <c r="PI117" s="132" t="s">
        <v>158</v>
      </c>
      <c r="PJ117" s="132" t="s">
        <v>158</v>
      </c>
      <c r="PK117" s="132" t="s">
        <v>158</v>
      </c>
      <c r="PL117" s="132" t="s">
        <v>158</v>
      </c>
      <c r="PM117" s="132" t="s">
        <v>158</v>
      </c>
      <c r="PN117" s="132" t="s">
        <v>158</v>
      </c>
      <c r="PO117" s="132" t="s">
        <v>158</v>
      </c>
      <c r="PP117" s="132" t="s">
        <v>158</v>
      </c>
      <c r="PQ117" s="132" t="s">
        <v>158</v>
      </c>
      <c r="PR117" s="132" t="s">
        <v>158</v>
      </c>
      <c r="PS117" s="132" t="s">
        <v>158</v>
      </c>
      <c r="PT117" s="132" t="s">
        <v>158</v>
      </c>
      <c r="PU117" s="132" t="s">
        <v>158</v>
      </c>
      <c r="PV117" s="132" t="s">
        <v>158</v>
      </c>
      <c r="PW117" s="132" t="s">
        <v>158</v>
      </c>
      <c r="PX117" s="130" t="s">
        <v>158</v>
      </c>
      <c r="PY117" s="131">
        <v>8.8836606980779997</v>
      </c>
      <c r="PZ117" s="131">
        <v>4.8974811249999997</v>
      </c>
      <c r="QA117" s="131">
        <v>4.3498730666666665</v>
      </c>
      <c r="QB117" s="131">
        <v>4.9530758918918929</v>
      </c>
      <c r="QC117" s="131">
        <v>7.8064411428571425</v>
      </c>
      <c r="QD117" s="131">
        <v>5.4603220582400001</v>
      </c>
      <c r="QE117" s="131">
        <v>3.6885888461538463</v>
      </c>
      <c r="QF117" s="131" t="s">
        <v>158</v>
      </c>
      <c r="QG117" s="131" t="s">
        <v>158</v>
      </c>
      <c r="QH117" s="131" t="s">
        <v>158</v>
      </c>
      <c r="QI117" s="131" t="s">
        <v>158</v>
      </c>
      <c r="QJ117" s="131" t="s">
        <v>158</v>
      </c>
      <c r="QK117" s="131" t="s">
        <v>158</v>
      </c>
      <c r="QL117" s="131" t="s">
        <v>158</v>
      </c>
      <c r="QM117" s="131" t="s">
        <v>158</v>
      </c>
      <c r="QN117" s="131" t="s">
        <v>158</v>
      </c>
      <c r="QO117" s="131" t="s">
        <v>158</v>
      </c>
      <c r="QP117" s="131" t="s">
        <v>158</v>
      </c>
      <c r="QQ117" s="131" t="s">
        <v>158</v>
      </c>
      <c r="QR117" s="131" t="s">
        <v>158</v>
      </c>
      <c r="QS117" s="131" t="s">
        <v>158</v>
      </c>
      <c r="QT117" s="131" t="s">
        <v>158</v>
      </c>
      <c r="QU117" s="131" t="s">
        <v>158</v>
      </c>
      <c r="QV117" s="131" t="s">
        <v>158</v>
      </c>
      <c r="QW117" s="131" t="s">
        <v>158</v>
      </c>
      <c r="QX117" s="131" t="s">
        <v>158</v>
      </c>
      <c r="QY117" s="130" t="s">
        <v>158</v>
      </c>
      <c r="QZ117" s="131">
        <v>10.848912301498109</v>
      </c>
      <c r="RA117" s="131">
        <v>8.0332373749999988</v>
      </c>
      <c r="RB117" s="131">
        <v>5.9067690666666666</v>
      </c>
      <c r="RC117" s="131">
        <v>8.7631342702702728</v>
      </c>
      <c r="RD117" s="131">
        <v>9.6229970285714295</v>
      </c>
      <c r="RE117" s="131">
        <v>9.2248919244799996</v>
      </c>
      <c r="RF117" s="131">
        <v>7.2984877969230775</v>
      </c>
      <c r="RG117" s="131" t="s">
        <v>158</v>
      </c>
      <c r="RH117" s="131" t="s">
        <v>158</v>
      </c>
      <c r="RI117" s="131" t="s">
        <v>158</v>
      </c>
      <c r="RJ117" s="131" t="s">
        <v>158</v>
      </c>
      <c r="RK117" s="131" t="s">
        <v>158</v>
      </c>
      <c r="RL117" s="131" t="s">
        <v>158</v>
      </c>
      <c r="RM117" s="131" t="s">
        <v>158</v>
      </c>
      <c r="RN117" s="131" t="s">
        <v>158</v>
      </c>
      <c r="RO117" s="131" t="s">
        <v>158</v>
      </c>
      <c r="RP117" s="131" t="s">
        <v>158</v>
      </c>
      <c r="RQ117" s="131" t="s">
        <v>158</v>
      </c>
      <c r="RR117" s="131" t="s">
        <v>158</v>
      </c>
      <c r="RS117" s="131" t="s">
        <v>158</v>
      </c>
      <c r="RT117" s="131" t="s">
        <v>158</v>
      </c>
      <c r="RU117" s="131" t="s">
        <v>158</v>
      </c>
      <c r="RV117" s="131" t="s">
        <v>158</v>
      </c>
      <c r="RW117" s="131" t="s">
        <v>158</v>
      </c>
      <c r="RX117" s="131" t="s">
        <v>158</v>
      </c>
      <c r="RY117" s="131" t="s">
        <v>158</v>
      </c>
      <c r="RZ117" s="130" t="s">
        <v>158</v>
      </c>
      <c r="SA117" s="131">
        <v>13.990332750973161</v>
      </c>
      <c r="SB117" s="131">
        <v>11.3343335</v>
      </c>
      <c r="SC117" s="131">
        <v>7.4683829333333334</v>
      </c>
      <c r="SD117" s="131">
        <v>12.35292364864865</v>
      </c>
      <c r="SE117" s="131">
        <v>11.861041371428572</v>
      </c>
      <c r="SF117" s="131">
        <v>15.762016624639999</v>
      </c>
      <c r="SG117" s="131">
        <v>19.672473846153846</v>
      </c>
      <c r="SH117" s="131" t="s">
        <v>158</v>
      </c>
      <c r="SI117" s="131" t="s">
        <v>158</v>
      </c>
      <c r="SJ117" s="131" t="s">
        <v>158</v>
      </c>
      <c r="SK117" s="131" t="s">
        <v>158</v>
      </c>
      <c r="SL117" s="131" t="s">
        <v>158</v>
      </c>
      <c r="SM117" s="131" t="s">
        <v>158</v>
      </c>
      <c r="SN117" s="131" t="s">
        <v>158</v>
      </c>
      <c r="SO117" s="131" t="s">
        <v>158</v>
      </c>
      <c r="SP117" s="131" t="s">
        <v>158</v>
      </c>
      <c r="SQ117" s="131" t="s">
        <v>158</v>
      </c>
      <c r="SR117" s="131" t="s">
        <v>158</v>
      </c>
      <c r="SS117" s="131" t="s">
        <v>158</v>
      </c>
      <c r="ST117" s="131" t="s">
        <v>158</v>
      </c>
      <c r="SU117" s="131" t="s">
        <v>158</v>
      </c>
      <c r="SV117" s="131" t="s">
        <v>158</v>
      </c>
      <c r="SW117" s="131" t="s">
        <v>158</v>
      </c>
      <c r="SX117" s="131" t="s">
        <v>158</v>
      </c>
      <c r="SY117" s="131" t="s">
        <v>158</v>
      </c>
      <c r="SZ117" s="131" t="s">
        <v>158</v>
      </c>
      <c r="TA117" s="378" t="s">
        <v>158</v>
      </c>
      <c r="TB117" s="132">
        <v>1.7397070479246324</v>
      </c>
      <c r="TC117" s="132">
        <v>1.9411764705882353</v>
      </c>
      <c r="TD117" s="132">
        <v>-0.1875</v>
      </c>
      <c r="TE117" s="132">
        <v>1.588235294117647</v>
      </c>
      <c r="TF117" s="132">
        <v>0.375</v>
      </c>
      <c r="TG117" s="132">
        <v>0</v>
      </c>
      <c r="TH117" s="132">
        <v>0.9</v>
      </c>
      <c r="TI117" s="132" t="s">
        <v>158</v>
      </c>
      <c r="TJ117" s="132" t="s">
        <v>158</v>
      </c>
      <c r="TK117" s="132" t="s">
        <v>158</v>
      </c>
      <c r="TL117" s="132" t="s">
        <v>158</v>
      </c>
      <c r="TM117" s="132" t="s">
        <v>158</v>
      </c>
      <c r="TN117" s="132" t="s">
        <v>158</v>
      </c>
      <c r="TO117" s="132" t="s">
        <v>158</v>
      </c>
      <c r="TP117" s="132" t="s">
        <v>158</v>
      </c>
      <c r="TQ117" s="132" t="s">
        <v>158</v>
      </c>
      <c r="TR117" s="132" t="s">
        <v>158</v>
      </c>
      <c r="TS117" s="132" t="s">
        <v>158</v>
      </c>
      <c r="TT117" s="132" t="s">
        <v>158</v>
      </c>
      <c r="TU117" s="132" t="s">
        <v>158</v>
      </c>
      <c r="TV117" s="132" t="s">
        <v>158</v>
      </c>
      <c r="TW117" s="132" t="s">
        <v>158</v>
      </c>
      <c r="TX117" s="132" t="s">
        <v>158</v>
      </c>
      <c r="TY117" s="132" t="s">
        <v>158</v>
      </c>
      <c r="TZ117" s="132" t="s">
        <v>158</v>
      </c>
      <c r="UA117" s="132" t="s">
        <v>158</v>
      </c>
      <c r="UB117" s="235" t="s">
        <v>158</v>
      </c>
      <c r="UC117" s="236">
        <v>17.32</v>
      </c>
      <c r="UD117" s="236">
        <v>16.79</v>
      </c>
      <c r="UE117" s="236">
        <v>16.309999999999999</v>
      </c>
      <c r="UF117" s="236">
        <v>16.43</v>
      </c>
      <c r="UG117" s="236">
        <v>15.15</v>
      </c>
      <c r="UH117" s="236">
        <v>16.75</v>
      </c>
      <c r="UI117" s="236">
        <v>19</v>
      </c>
      <c r="UJ117" s="236">
        <v>916.17</v>
      </c>
      <c r="UK117" s="236">
        <v>1245.18</v>
      </c>
      <c r="UL117" s="236">
        <v>1371.71</v>
      </c>
      <c r="UM117" s="236">
        <v>2740.88</v>
      </c>
      <c r="UN117" s="236">
        <v>4251.46</v>
      </c>
      <c r="UO117" s="231" t="s">
        <v>5</v>
      </c>
      <c r="UP117" s="231" t="s">
        <v>5</v>
      </c>
      <c r="UQ117" s="231" t="s">
        <v>5</v>
      </c>
      <c r="UR117" s="231" t="s">
        <v>5</v>
      </c>
      <c r="US117" s="231" t="s">
        <v>5</v>
      </c>
      <c r="UT117" s="231" t="s">
        <v>5</v>
      </c>
      <c r="UU117" s="231" t="s">
        <v>5</v>
      </c>
      <c r="UV117" s="231" t="s">
        <v>5</v>
      </c>
      <c r="UW117" s="231" t="s">
        <v>5</v>
      </c>
      <c r="UX117" s="231" t="s">
        <v>5</v>
      </c>
      <c r="UY117" s="231" t="s">
        <v>5</v>
      </c>
      <c r="UZ117" s="231" t="s">
        <v>5</v>
      </c>
      <c r="VA117" s="231" t="s">
        <v>5</v>
      </c>
      <c r="VB117" s="231" t="s">
        <v>5</v>
      </c>
      <c r="VC117" s="130" t="s">
        <v>158</v>
      </c>
      <c r="VD117" s="131">
        <v>0.894919168591224</v>
      </c>
      <c r="VE117" s="131">
        <v>0.51161405598570575</v>
      </c>
      <c r="VF117" s="131">
        <v>0.56529736358062543</v>
      </c>
      <c r="VG117" s="131">
        <v>0.50639074863055389</v>
      </c>
      <c r="VH117" s="131">
        <v>0.86798679867986794</v>
      </c>
      <c r="VI117" s="131">
        <v>0.38447761194029856</v>
      </c>
      <c r="VJ117" s="131">
        <v>0.39473684210526316</v>
      </c>
      <c r="VK117" s="131">
        <v>2.1830009714354323E-2</v>
      </c>
      <c r="VL117" s="131">
        <v>0.11243354374467948</v>
      </c>
      <c r="VM117" s="131">
        <v>0.26244614386422788</v>
      </c>
      <c r="VN117" s="131">
        <v>0.16053238375996029</v>
      </c>
      <c r="VO117" s="131">
        <v>0.93144472722311866</v>
      </c>
      <c r="VP117" s="131" t="s">
        <v>158</v>
      </c>
      <c r="VQ117" s="131" t="s">
        <v>158</v>
      </c>
      <c r="VR117" s="131" t="s">
        <v>158</v>
      </c>
      <c r="VS117" s="131" t="s">
        <v>158</v>
      </c>
      <c r="VT117" s="131" t="s">
        <v>158</v>
      </c>
      <c r="VU117" s="131" t="s">
        <v>158</v>
      </c>
      <c r="VV117" s="131" t="s">
        <v>158</v>
      </c>
      <c r="VW117" s="131" t="s">
        <v>158</v>
      </c>
      <c r="VX117" s="131" t="s">
        <v>158</v>
      </c>
      <c r="VY117" s="131" t="s">
        <v>158</v>
      </c>
      <c r="VZ117" s="131" t="s">
        <v>158</v>
      </c>
      <c r="WA117" s="131" t="s">
        <v>158</v>
      </c>
      <c r="WB117" s="131" t="s">
        <v>158</v>
      </c>
      <c r="WC117" s="131" t="s">
        <v>158</v>
      </c>
      <c r="WD117" s="130" t="s">
        <v>158</v>
      </c>
      <c r="WE117" s="131">
        <v>1.0928940114829389</v>
      </c>
      <c r="WF117" s="131">
        <v>0.83918999404407391</v>
      </c>
      <c r="WG117" s="131">
        <v>0.76762722256284488</v>
      </c>
      <c r="WH117" s="131">
        <v>0.89592209373097997</v>
      </c>
      <c r="WI117" s="131">
        <v>1.0699669966996701</v>
      </c>
      <c r="WJ117" s="131">
        <v>0.64955223880597024</v>
      </c>
      <c r="WK117" s="131">
        <v>0.78105263157894733</v>
      </c>
      <c r="WL117" s="131">
        <v>9.2275451062575731E-2</v>
      </c>
      <c r="WM117" s="131">
        <v>0.29545126005878664</v>
      </c>
      <c r="WN117" s="131">
        <v>0.39860466133512185</v>
      </c>
      <c r="WO117" s="131">
        <v>0.53144975336388312</v>
      </c>
      <c r="WP117" s="131">
        <v>1.235328569479661</v>
      </c>
      <c r="WQ117" s="131" t="s">
        <v>158</v>
      </c>
      <c r="WR117" s="131" t="s">
        <v>158</v>
      </c>
      <c r="WS117" s="131" t="s">
        <v>158</v>
      </c>
      <c r="WT117" s="131" t="s">
        <v>158</v>
      </c>
      <c r="WU117" s="131" t="s">
        <v>158</v>
      </c>
      <c r="WV117" s="131" t="s">
        <v>158</v>
      </c>
      <c r="WW117" s="131" t="s">
        <v>158</v>
      </c>
      <c r="WX117" s="131" t="s">
        <v>158</v>
      </c>
      <c r="WY117" s="131" t="s">
        <v>158</v>
      </c>
      <c r="WZ117" s="131" t="s">
        <v>158</v>
      </c>
      <c r="XA117" s="131" t="s">
        <v>158</v>
      </c>
      <c r="XB117" s="131" t="s">
        <v>158</v>
      </c>
      <c r="XC117" s="131" t="s">
        <v>158</v>
      </c>
      <c r="XD117" s="131" t="s">
        <v>158</v>
      </c>
      <c r="XE117" s="130" t="s">
        <v>158</v>
      </c>
      <c r="XF117" s="131">
        <v>1.4093533487297922</v>
      </c>
      <c r="XG117" s="131">
        <v>1.1840381179273376</v>
      </c>
      <c r="XH117" s="131">
        <v>0.97057020232985902</v>
      </c>
      <c r="XI117" s="131">
        <v>1.2629336579427877</v>
      </c>
      <c r="XJ117" s="131">
        <v>1.3188118811881189</v>
      </c>
      <c r="XK117" s="131">
        <v>1.1098507462686567</v>
      </c>
      <c r="XL117" s="131">
        <v>2.1052631578947367</v>
      </c>
      <c r="XM117" s="131">
        <v>0.21830009714354323</v>
      </c>
      <c r="XN117" s="131">
        <v>0.44973417497871793</v>
      </c>
      <c r="XO117" s="131">
        <v>0.5394726290542462</v>
      </c>
      <c r="XP117" s="131">
        <v>1.7001838825486704</v>
      </c>
      <c r="XQ117" s="131">
        <v>1.9899046445221171</v>
      </c>
      <c r="XR117" s="131" t="s">
        <v>158</v>
      </c>
      <c r="XS117" s="131" t="s">
        <v>158</v>
      </c>
      <c r="XT117" s="131" t="s">
        <v>158</v>
      </c>
      <c r="XU117" s="131" t="s">
        <v>158</v>
      </c>
      <c r="XV117" s="131" t="s">
        <v>158</v>
      </c>
      <c r="XW117" s="131" t="s">
        <v>158</v>
      </c>
      <c r="XX117" s="131" t="s">
        <v>158</v>
      </c>
      <c r="XY117" s="131" t="s">
        <v>158</v>
      </c>
      <c r="XZ117" s="131" t="s">
        <v>158</v>
      </c>
      <c r="YA117" s="131" t="s">
        <v>158</v>
      </c>
      <c r="YB117" s="131" t="s">
        <v>158</v>
      </c>
      <c r="YC117" s="131" t="s">
        <v>158</v>
      </c>
      <c r="YD117" s="131" t="s">
        <v>158</v>
      </c>
      <c r="YE117" s="131" t="s">
        <v>158</v>
      </c>
      <c r="YF117" s="235" t="s">
        <v>158</v>
      </c>
      <c r="YG117" s="8">
        <v>18.805465000000002</v>
      </c>
      <c r="YH117" s="8">
        <v>17</v>
      </c>
      <c r="YI117" s="8">
        <v>16</v>
      </c>
      <c r="YJ117" s="8">
        <v>17</v>
      </c>
      <c r="YK117" s="8">
        <v>16</v>
      </c>
      <c r="YL117" s="8">
        <v>16</v>
      </c>
      <c r="YM117" s="8">
        <v>10</v>
      </c>
      <c r="YN117" s="8" t="s">
        <v>5</v>
      </c>
      <c r="YO117" s="8" t="s">
        <v>5</v>
      </c>
      <c r="YP117" s="8" t="s">
        <v>5</v>
      </c>
      <c r="YQ117" s="8" t="s">
        <v>5</v>
      </c>
      <c r="YR117" s="8" t="s">
        <v>5</v>
      </c>
      <c r="YS117" s="231" t="s">
        <v>5</v>
      </c>
      <c r="YT117" s="231" t="s">
        <v>5</v>
      </c>
      <c r="YU117" s="231" t="s">
        <v>5</v>
      </c>
      <c r="YV117" s="231" t="s">
        <v>5</v>
      </c>
      <c r="YW117" s="231" t="s">
        <v>5</v>
      </c>
      <c r="YX117" s="231" t="s">
        <v>5</v>
      </c>
      <c r="YY117" s="231" t="s">
        <v>5</v>
      </c>
      <c r="YZ117" s="231" t="s">
        <v>5</v>
      </c>
      <c r="ZA117" s="231" t="s">
        <v>5</v>
      </c>
      <c r="ZB117" s="231" t="s">
        <v>5</v>
      </c>
      <c r="ZC117" s="231" t="s">
        <v>5</v>
      </c>
      <c r="ZD117" s="231" t="s">
        <v>5</v>
      </c>
      <c r="ZE117" s="231" t="s">
        <v>5</v>
      </c>
      <c r="ZF117" s="231" t="s">
        <v>5</v>
      </c>
      <c r="ZG117" s="235" t="s">
        <v>158</v>
      </c>
      <c r="ZH117" s="133">
        <v>2E-3</v>
      </c>
      <c r="ZI117" s="133">
        <v>0.13170000000000001</v>
      </c>
      <c r="ZJ117" s="133">
        <v>7.1099999999999997E-2</v>
      </c>
      <c r="ZK117" s="133">
        <v>6.2800000000000009E-2</v>
      </c>
      <c r="ZL117" s="133">
        <v>8.6999999999999994E-3</v>
      </c>
      <c r="ZM117" s="133">
        <v>-2.1400000000000002E-2</v>
      </c>
      <c r="ZN117" s="133">
        <v>-0.2195</v>
      </c>
      <c r="ZO117" s="133">
        <v>-0.1588</v>
      </c>
      <c r="ZP117" s="133">
        <v>-0.27100000000000002</v>
      </c>
      <c r="ZQ117" s="133">
        <v>-0.2268</v>
      </c>
      <c r="ZR117" s="133">
        <v>-0.48060000000000003</v>
      </c>
      <c r="ZS117" s="133">
        <v>-5.9200000000000003E-2</v>
      </c>
      <c r="ZT117" s="379" t="s">
        <v>158</v>
      </c>
      <c r="ZU117" s="133">
        <v>2.6200000000000001E-2</v>
      </c>
      <c r="ZV117" s="133">
        <v>9.9900000000000003E-2</v>
      </c>
      <c r="ZW117" s="133">
        <v>6.6900000000000001E-2</v>
      </c>
      <c r="ZX117" s="133">
        <v>5.8400000000000001E-2</v>
      </c>
      <c r="ZY117" s="133">
        <v>3.73E-2</v>
      </c>
      <c r="ZZ117" s="133">
        <v>2.4199999999999999E-2</v>
      </c>
      <c r="AAA117" s="133">
        <v>-7.2700000000000001E-2</v>
      </c>
      <c r="AAB117" s="133">
        <v>-2.0499999999999997E-2</v>
      </c>
      <c r="AAC117" s="133">
        <v>-6.7699999999999996E-2</v>
      </c>
      <c r="AAD117" s="133">
        <v>-8.4100000000000008E-2</v>
      </c>
      <c r="AAE117" s="133">
        <v>-0.32439999999999997</v>
      </c>
      <c r="AAF117" s="133">
        <v>-4.6799999999999994E-2</v>
      </c>
      <c r="AAG117" s="235" t="s">
        <v>158</v>
      </c>
      <c r="AAH117" s="8">
        <v>59.517000000000003</v>
      </c>
      <c r="AAI117" s="8">
        <v>75</v>
      </c>
      <c r="AAJ117" s="8">
        <v>71</v>
      </c>
      <c r="AAK117" s="8">
        <v>69</v>
      </c>
      <c r="AAL117" s="8">
        <v>60</v>
      </c>
      <c r="AAM117" s="8">
        <v>55</v>
      </c>
      <c r="AAN117" s="8">
        <v>50</v>
      </c>
      <c r="AAO117" s="8">
        <v>48</v>
      </c>
      <c r="AAP117" s="8">
        <v>46</v>
      </c>
      <c r="AAQ117" s="8">
        <v>28</v>
      </c>
      <c r="AAR117" s="8">
        <v>4</v>
      </c>
      <c r="AAS117" s="8">
        <v>4</v>
      </c>
      <c r="AAT117" s="231" t="s">
        <v>5</v>
      </c>
      <c r="AAU117" s="231" t="s">
        <v>5</v>
      </c>
      <c r="AAV117" s="231" t="s">
        <v>5</v>
      </c>
      <c r="AAW117" s="231" t="s">
        <v>5</v>
      </c>
      <c r="AAX117" s="231" t="s">
        <v>5</v>
      </c>
      <c r="AAY117" s="231" t="s">
        <v>5</v>
      </c>
      <c r="AAZ117" s="231" t="s">
        <v>5</v>
      </c>
      <c r="ABA117" s="231" t="s">
        <v>5</v>
      </c>
      <c r="ABB117" s="231" t="s">
        <v>5</v>
      </c>
      <c r="ABC117" s="231" t="s">
        <v>5</v>
      </c>
      <c r="ABD117" s="231" t="s">
        <v>5</v>
      </c>
      <c r="ABE117" s="231" t="s">
        <v>5</v>
      </c>
      <c r="ABF117" s="231" t="s">
        <v>5</v>
      </c>
      <c r="ABG117" s="231" t="s">
        <v>5</v>
      </c>
      <c r="ABH117" s="235" t="s">
        <v>158</v>
      </c>
      <c r="ABI117" s="8">
        <v>41.128999999999998</v>
      </c>
      <c r="ABJ117" s="8">
        <v>40</v>
      </c>
      <c r="ABK117" s="8">
        <v>45</v>
      </c>
      <c r="ABL117" s="8">
        <v>37</v>
      </c>
      <c r="ABM117" s="8">
        <v>35</v>
      </c>
      <c r="ABN117" s="8">
        <v>25</v>
      </c>
      <c r="ABO117" s="8">
        <v>26</v>
      </c>
      <c r="ABP117" s="8">
        <v>13</v>
      </c>
      <c r="ABQ117" s="8">
        <v>8</v>
      </c>
      <c r="ABR117" s="8">
        <v>-4</v>
      </c>
      <c r="ABS117" s="8">
        <v>-14</v>
      </c>
      <c r="ABT117" s="8">
        <v>-14</v>
      </c>
      <c r="ABU117" s="231" t="s">
        <v>5</v>
      </c>
      <c r="ABV117" s="231" t="s">
        <v>5</v>
      </c>
      <c r="ABW117" s="231" t="s">
        <v>5</v>
      </c>
      <c r="ABX117" s="231" t="s">
        <v>5</v>
      </c>
      <c r="ABY117" s="231" t="s">
        <v>5</v>
      </c>
      <c r="ABZ117" s="231" t="s">
        <v>5</v>
      </c>
      <c r="ACA117" s="231" t="s">
        <v>5</v>
      </c>
      <c r="ACB117" s="231" t="s">
        <v>5</v>
      </c>
      <c r="ACC117" s="231" t="s">
        <v>5</v>
      </c>
      <c r="ACD117" s="231" t="s">
        <v>5</v>
      </c>
      <c r="ACE117" s="231" t="s">
        <v>5</v>
      </c>
      <c r="ACF117" s="231" t="s">
        <v>5</v>
      </c>
      <c r="ACG117" s="231" t="s">
        <v>5</v>
      </c>
      <c r="ACH117" s="231" t="s">
        <v>5</v>
      </c>
      <c r="ACI117" s="235" t="s">
        <v>158</v>
      </c>
      <c r="ACJ117" s="8">
        <v>32.716000000000001</v>
      </c>
      <c r="ACK117" s="8">
        <v>33</v>
      </c>
      <c r="ACL117" s="8">
        <v>-3</v>
      </c>
      <c r="ACM117" s="8">
        <v>27</v>
      </c>
      <c r="ACN117" s="8">
        <v>6</v>
      </c>
      <c r="ACO117" s="8">
        <v>0</v>
      </c>
      <c r="ACP117" s="8">
        <v>9</v>
      </c>
      <c r="ACQ117" s="8">
        <v>9</v>
      </c>
      <c r="ACR117" s="8">
        <v>-19</v>
      </c>
      <c r="ACS117" s="8">
        <v>-45</v>
      </c>
      <c r="ACT117" s="8">
        <v>-167</v>
      </c>
      <c r="ACU117" s="8">
        <v>-180</v>
      </c>
      <c r="ACV117" s="237" t="s">
        <v>5</v>
      </c>
      <c r="ACW117" s="237" t="s">
        <v>5</v>
      </c>
      <c r="ACX117" s="237" t="s">
        <v>5</v>
      </c>
      <c r="ACY117" s="237" t="s">
        <v>5</v>
      </c>
      <c r="ACZ117" s="237" t="s">
        <v>5</v>
      </c>
      <c r="ADA117" s="237" t="s">
        <v>5</v>
      </c>
      <c r="ADB117" s="237" t="s">
        <v>5</v>
      </c>
      <c r="ADC117" s="237" t="s">
        <v>5</v>
      </c>
      <c r="ADD117" s="237" t="s">
        <v>5</v>
      </c>
      <c r="ADE117" s="237" t="s">
        <v>5</v>
      </c>
      <c r="ADF117" s="237" t="s">
        <v>5</v>
      </c>
      <c r="ADG117" s="237" t="s">
        <v>5</v>
      </c>
      <c r="ADH117" s="237" t="s">
        <v>5</v>
      </c>
      <c r="ADI117" s="237" t="s">
        <v>5</v>
      </c>
      <c r="ADJ117" s="127" t="s">
        <v>158</v>
      </c>
      <c r="ADK117" s="128">
        <v>20</v>
      </c>
      <c r="ADL117" s="128">
        <v>0.35294117647058826</v>
      </c>
      <c r="ADM117" s="128">
        <v>0.6741573033707865</v>
      </c>
      <c r="ADN117" s="128">
        <v>0.57692307692307687</v>
      </c>
      <c r="ADO117" s="128">
        <v>4.8181818181818183</v>
      </c>
      <c r="ADP117" s="128" t="s">
        <v>1282</v>
      </c>
      <c r="ADQ117" s="128" t="s">
        <v>1282</v>
      </c>
      <c r="ADR117" s="128" t="s">
        <v>158</v>
      </c>
      <c r="ADS117" s="128" t="s">
        <v>158</v>
      </c>
      <c r="ADT117" s="128" t="s">
        <v>158</v>
      </c>
      <c r="ADU117" s="128" t="s">
        <v>158</v>
      </c>
      <c r="ADV117" s="128" t="s">
        <v>158</v>
      </c>
      <c r="ADW117" s="128" t="s">
        <v>158</v>
      </c>
      <c r="ADX117" s="128" t="s">
        <v>158</v>
      </c>
      <c r="ADY117" s="128" t="s">
        <v>158</v>
      </c>
      <c r="ADZ117" s="128" t="s">
        <v>158</v>
      </c>
      <c r="AEA117" s="128" t="s">
        <v>158</v>
      </c>
      <c r="AEB117" s="128" t="s">
        <v>158</v>
      </c>
      <c r="AEC117" s="128" t="s">
        <v>158</v>
      </c>
      <c r="AED117" s="128" t="s">
        <v>158</v>
      </c>
      <c r="AEE117" s="128" t="s">
        <v>158</v>
      </c>
      <c r="AEF117" s="128" t="s">
        <v>158</v>
      </c>
      <c r="AEG117" s="128" t="s">
        <v>158</v>
      </c>
      <c r="AEH117" s="128" t="s">
        <v>158</v>
      </c>
      <c r="AEI117" s="128" t="s">
        <v>158</v>
      </c>
      <c r="AEJ117" s="128" t="s">
        <v>158</v>
      </c>
      <c r="AEK117" s="127" t="s">
        <v>158</v>
      </c>
      <c r="AEL117" s="128">
        <v>0.27433876340295171</v>
      </c>
      <c r="AEM117" s="128">
        <v>0.255</v>
      </c>
      <c r="AEN117" s="128">
        <v>0.21333333333333332</v>
      </c>
      <c r="AEO117" s="128">
        <v>0.27567567567567569</v>
      </c>
      <c r="AEP117" s="128">
        <v>0.2422857142857143</v>
      </c>
      <c r="AEQ117" s="128">
        <v>0.19839999999999999</v>
      </c>
      <c r="AER117" s="128" t="s">
        <v>5</v>
      </c>
      <c r="AES117" s="128" t="s">
        <v>158</v>
      </c>
      <c r="AET117" s="128" t="s">
        <v>158</v>
      </c>
      <c r="AEU117" s="128" t="s">
        <v>158</v>
      </c>
      <c r="AEV117" s="128" t="s">
        <v>158</v>
      </c>
      <c r="AEW117" s="128" t="s">
        <v>158</v>
      </c>
      <c r="AEX117" s="128" t="s">
        <v>158</v>
      </c>
      <c r="AEY117" s="128" t="s">
        <v>158</v>
      </c>
      <c r="AEZ117" s="128" t="s">
        <v>158</v>
      </c>
      <c r="AFA117" s="128" t="s">
        <v>158</v>
      </c>
      <c r="AFB117" s="128" t="s">
        <v>158</v>
      </c>
      <c r="AFC117" s="128" t="s">
        <v>158</v>
      </c>
      <c r="AFD117" s="128" t="s">
        <v>158</v>
      </c>
      <c r="AFE117" s="128" t="s">
        <v>158</v>
      </c>
      <c r="AFF117" s="128" t="s">
        <v>158</v>
      </c>
      <c r="AFG117" s="128" t="s">
        <v>158</v>
      </c>
      <c r="AFH117" s="128" t="s">
        <v>158</v>
      </c>
      <c r="AFI117" s="128" t="s">
        <v>158</v>
      </c>
      <c r="AFJ117" s="128" t="s">
        <v>158</v>
      </c>
      <c r="AFK117" s="128" t="s">
        <v>158</v>
      </c>
      <c r="AFL117" s="134" t="s">
        <v>158</v>
      </c>
      <c r="AFM117" s="135">
        <v>0.34488565228022988</v>
      </c>
      <c r="AFN117" s="135">
        <v>0.30909090909090908</v>
      </c>
      <c r="AFO117" s="135" t="s">
        <v>1282</v>
      </c>
      <c r="AFP117" s="135">
        <v>0.37777777777777777</v>
      </c>
      <c r="AFQ117" s="135">
        <v>1.4133333333333333</v>
      </c>
      <c r="AFR117" s="135" t="s">
        <v>1307</v>
      </c>
      <c r="AFS117" s="135" t="s">
        <v>5</v>
      </c>
      <c r="AFT117" s="135" t="s">
        <v>158</v>
      </c>
      <c r="AFU117" s="135" t="s">
        <v>158</v>
      </c>
      <c r="AFV117" s="135" t="s">
        <v>158</v>
      </c>
      <c r="AFW117" s="135" t="s">
        <v>158</v>
      </c>
      <c r="AFX117" s="135" t="s">
        <v>158</v>
      </c>
      <c r="AFY117" s="135" t="s">
        <v>158</v>
      </c>
      <c r="AFZ117" s="135" t="s">
        <v>158</v>
      </c>
      <c r="AGA117" s="135" t="s">
        <v>158</v>
      </c>
      <c r="AGB117" s="135" t="s">
        <v>158</v>
      </c>
      <c r="AGC117" s="135" t="s">
        <v>158</v>
      </c>
      <c r="AGD117" s="135" t="s">
        <v>158</v>
      </c>
      <c r="AGE117" s="135" t="s">
        <v>158</v>
      </c>
      <c r="AGF117" s="135" t="s">
        <v>158</v>
      </c>
      <c r="AGG117" s="135" t="s">
        <v>158</v>
      </c>
      <c r="AGH117" s="135" t="s">
        <v>158</v>
      </c>
      <c r="AGI117" s="135" t="s">
        <v>158</v>
      </c>
      <c r="AGJ117" s="135" t="s">
        <v>158</v>
      </c>
      <c r="AGK117" s="135" t="s">
        <v>158</v>
      </c>
      <c r="AGL117" s="135" t="s">
        <v>158</v>
      </c>
    </row>
    <row r="118" spans="1:870" x14ac:dyDescent="0.2">
      <c r="A118" s="7">
        <v>116</v>
      </c>
      <c r="B118" s="1" t="s">
        <v>536</v>
      </c>
      <c r="C118" s="1" t="s">
        <v>537</v>
      </c>
      <c r="D118" s="94">
        <v>9.35E-2</v>
      </c>
      <c r="E118" s="95">
        <v>0.11</v>
      </c>
      <c r="F118" s="57">
        <v>1.32</v>
      </c>
      <c r="G118" s="58" t="s">
        <v>159</v>
      </c>
      <c r="H118" s="58">
        <v>1.32</v>
      </c>
      <c r="I118" s="226" t="s">
        <v>5</v>
      </c>
      <c r="J118" s="58" t="s">
        <v>159</v>
      </c>
      <c r="K118" s="58" t="s">
        <v>1280</v>
      </c>
      <c r="L118" s="226" t="s">
        <v>5</v>
      </c>
      <c r="M118" s="151">
        <v>1.3200000000000003</v>
      </c>
      <c r="N118" s="124">
        <v>1.3200000000000003</v>
      </c>
      <c r="O118" s="124">
        <v>1.3200000000000003</v>
      </c>
      <c r="P118" s="124">
        <v>1.3200000000000003</v>
      </c>
      <c r="Q118" s="124">
        <v>1.32</v>
      </c>
      <c r="R118" s="124">
        <v>1.2869999999999999</v>
      </c>
      <c r="S118" s="124">
        <v>1.0820000000000001</v>
      </c>
      <c r="T118" s="124">
        <v>0.8819999999999999</v>
      </c>
      <c r="U118" s="124">
        <v>0.86599999999999999</v>
      </c>
      <c r="V118" s="124">
        <v>0.78600000000000003</v>
      </c>
      <c r="W118" s="124">
        <v>0.78600000000000003</v>
      </c>
      <c r="X118" s="124">
        <v>0.78600000000000003</v>
      </c>
      <c r="Y118" s="124">
        <v>0.78600000000000003</v>
      </c>
      <c r="Z118" s="124">
        <v>0.38350000000000001</v>
      </c>
      <c r="AA118" s="124">
        <v>1.1219999999999999</v>
      </c>
      <c r="AB118" s="124">
        <v>1.1219999999999999</v>
      </c>
      <c r="AC118" s="124">
        <v>1.1219999999999999</v>
      </c>
      <c r="AD118" s="124">
        <v>1.1219999999999999</v>
      </c>
      <c r="AE118" s="124">
        <v>0.74580000000000002</v>
      </c>
      <c r="AF118" s="124" t="s">
        <v>1323</v>
      </c>
      <c r="AG118" s="143" t="s">
        <v>5</v>
      </c>
      <c r="AH118" s="137" t="s">
        <v>5</v>
      </c>
      <c r="AI118" s="137" t="s">
        <v>5</v>
      </c>
      <c r="AJ118" s="137" t="s">
        <v>5</v>
      </c>
      <c r="AK118" s="137" t="s">
        <v>5</v>
      </c>
      <c r="AL118" s="140" t="s">
        <v>5</v>
      </c>
      <c r="AM118" s="137" t="s">
        <v>5</v>
      </c>
      <c r="AN118" s="137" t="s">
        <v>5</v>
      </c>
      <c r="AO118" s="137" t="s">
        <v>5</v>
      </c>
      <c r="AP118" s="137" t="s">
        <v>5</v>
      </c>
      <c r="AQ118" s="137" t="s">
        <v>5</v>
      </c>
      <c r="AR118" s="137" t="s">
        <v>5</v>
      </c>
      <c r="AS118" s="137" t="s">
        <v>5</v>
      </c>
      <c r="AT118" s="137" t="s">
        <v>5</v>
      </c>
      <c r="AU118" s="137" t="s">
        <v>5</v>
      </c>
      <c r="AV118" s="137" t="s">
        <v>5</v>
      </c>
      <c r="AW118" s="137" t="s">
        <v>5</v>
      </c>
      <c r="AX118" s="137" t="s">
        <v>5</v>
      </c>
      <c r="AY118" s="137" t="s">
        <v>5</v>
      </c>
      <c r="AZ118" s="137" t="s">
        <v>5</v>
      </c>
      <c r="BA118" s="137" t="s">
        <v>5</v>
      </c>
      <c r="BB118" s="137" t="s">
        <v>5</v>
      </c>
      <c r="BC118" s="137" t="s">
        <v>5</v>
      </c>
      <c r="BD118" s="137" t="s">
        <v>5</v>
      </c>
      <c r="BE118" s="137" t="s">
        <v>5</v>
      </c>
      <c r="BF118" s="137" t="s">
        <v>5</v>
      </c>
      <c r="BG118" s="137" t="s">
        <v>5</v>
      </c>
      <c r="BH118" s="137" t="s">
        <v>5</v>
      </c>
      <c r="BI118" s="137" t="s">
        <v>5</v>
      </c>
      <c r="BJ118" s="137" t="s">
        <v>5</v>
      </c>
      <c r="BK118" s="137" t="s">
        <v>5</v>
      </c>
      <c r="BL118" s="137" t="s">
        <v>5</v>
      </c>
      <c r="BM118" s="126">
        <v>0</v>
      </c>
      <c r="BN118" s="125">
        <v>0</v>
      </c>
      <c r="BO118" s="125">
        <v>0</v>
      </c>
      <c r="BP118" s="125">
        <v>2.2204460492503131E-16</v>
      </c>
      <c r="BQ118" s="125">
        <v>2.5641025641025772E-2</v>
      </c>
      <c r="BR118" s="125">
        <v>0.18946395563770779</v>
      </c>
      <c r="BS118" s="125">
        <v>0.22675736961451265</v>
      </c>
      <c r="BT118" s="125">
        <v>1.8475750577367167E-2</v>
      </c>
      <c r="BU118" s="125">
        <v>0.10178117048346058</v>
      </c>
      <c r="BV118" s="125">
        <v>0</v>
      </c>
      <c r="BW118" s="125">
        <v>0</v>
      </c>
      <c r="BX118" s="125">
        <v>0</v>
      </c>
      <c r="BY118" s="125">
        <v>1.0495436766623207</v>
      </c>
      <c r="BZ118" s="125">
        <v>-0.65819964349376114</v>
      </c>
      <c r="CA118" s="125">
        <v>0</v>
      </c>
      <c r="CB118" s="125">
        <v>0</v>
      </c>
      <c r="CC118" s="125">
        <v>0</v>
      </c>
      <c r="CD118" s="125">
        <v>0.50442477876106184</v>
      </c>
      <c r="CE118" s="125" t="s">
        <v>158</v>
      </c>
      <c r="CF118" s="125" t="s">
        <v>158</v>
      </c>
      <c r="CG118" s="125" t="s">
        <v>158</v>
      </c>
      <c r="CH118" s="125" t="s">
        <v>158</v>
      </c>
      <c r="CI118" s="125" t="s">
        <v>158</v>
      </c>
      <c r="CJ118" s="125" t="s">
        <v>158</v>
      </c>
      <c r="CK118" s="125" t="s">
        <v>158</v>
      </c>
      <c r="CL118" s="125" t="s">
        <v>158</v>
      </c>
      <c r="CM118" s="125" t="s">
        <v>158</v>
      </c>
      <c r="CN118" s="125" t="s">
        <v>158</v>
      </c>
      <c r="CO118" s="125" t="s">
        <v>158</v>
      </c>
      <c r="CP118" s="125" t="s">
        <v>158</v>
      </c>
      <c r="CQ118" s="125" t="s">
        <v>158</v>
      </c>
      <c r="CR118" s="125" t="s">
        <v>158</v>
      </c>
      <c r="CS118" s="125" t="s">
        <v>158</v>
      </c>
      <c r="CT118" s="125" t="s">
        <v>158</v>
      </c>
      <c r="CU118" s="125" t="s">
        <v>158</v>
      </c>
      <c r="CV118" s="125" t="s">
        <v>158</v>
      </c>
      <c r="CW118" s="125" t="s">
        <v>158</v>
      </c>
      <c r="CX118" s="125" t="s">
        <v>158</v>
      </c>
      <c r="CY118" s="125" t="s">
        <v>158</v>
      </c>
      <c r="CZ118" s="125" t="s">
        <v>158</v>
      </c>
      <c r="DA118" s="125" t="s">
        <v>158</v>
      </c>
      <c r="DB118" s="125" t="s">
        <v>158</v>
      </c>
      <c r="DC118" s="125" t="s">
        <v>158</v>
      </c>
      <c r="DD118" s="125" t="s">
        <v>158</v>
      </c>
      <c r="DE118" s="125" t="s">
        <v>158</v>
      </c>
      <c r="DF118" s="125" t="s">
        <v>158</v>
      </c>
      <c r="DG118" s="125" t="s">
        <v>158</v>
      </c>
      <c r="DH118" s="125" t="s">
        <v>158</v>
      </c>
      <c r="DI118" s="125" t="s">
        <v>158</v>
      </c>
      <c r="DJ118" s="125" t="s">
        <v>158</v>
      </c>
      <c r="DK118" s="125" t="s">
        <v>158</v>
      </c>
      <c r="DL118" s="127">
        <v>2.2199723040828241E-2</v>
      </c>
      <c r="DM118" s="128">
        <v>1.6708860759493675E-2</v>
      </c>
      <c r="DN118" s="128">
        <v>1.5299026425591103E-2</v>
      </c>
      <c r="DO118" s="128">
        <v>2.7684563758389267E-2</v>
      </c>
      <c r="DP118" s="128">
        <v>3.2289628180039137E-2</v>
      </c>
      <c r="DQ118" s="128">
        <v>4.0987261146496812E-2</v>
      </c>
      <c r="DR118" s="128">
        <v>4.0922844175491677E-2</v>
      </c>
      <c r="DS118" s="128">
        <v>4.5652173913043471E-2</v>
      </c>
      <c r="DT118" s="128">
        <v>6.3211678832116786E-2</v>
      </c>
      <c r="DU118" s="128">
        <v>7.151956323930847E-2</v>
      </c>
      <c r="DV118" s="128">
        <v>8.1960375391032333E-2</v>
      </c>
      <c r="DW118" s="128">
        <v>8.0450358239508704E-2</v>
      </c>
      <c r="DX118" s="128">
        <v>8.931818181818181E-2</v>
      </c>
      <c r="DY118" s="128">
        <v>5.1201602136181572E-2</v>
      </c>
      <c r="DZ118" s="128">
        <v>0.12</v>
      </c>
      <c r="EA118" s="128">
        <v>0.1123123123123123</v>
      </c>
      <c r="EB118" s="128">
        <v>0.12397790055248617</v>
      </c>
      <c r="EC118" s="128">
        <v>8.9759999999999993E-2</v>
      </c>
      <c r="ED118" s="128" t="s">
        <v>158</v>
      </c>
      <c r="EE118" s="128" t="s">
        <v>158</v>
      </c>
      <c r="EF118" s="128" t="s">
        <v>158</v>
      </c>
      <c r="EG118" s="128" t="s">
        <v>158</v>
      </c>
      <c r="EH118" s="128" t="s">
        <v>158</v>
      </c>
      <c r="EI118" s="128" t="s">
        <v>158</v>
      </c>
      <c r="EJ118" s="128" t="s">
        <v>158</v>
      </c>
      <c r="EK118" s="128" t="s">
        <v>158</v>
      </c>
      <c r="EL118" s="128" t="s">
        <v>158</v>
      </c>
      <c r="EM118" s="127">
        <v>2.7217729452792608E-2</v>
      </c>
      <c r="EN118" s="128">
        <v>2.0367415101616323E-2</v>
      </c>
      <c r="EO118" s="128">
        <v>2.1872410936205473E-2</v>
      </c>
      <c r="EP118" s="128">
        <v>3.239263803680982E-2</v>
      </c>
      <c r="EQ118" s="128">
        <v>3.7288135593220341E-2</v>
      </c>
      <c r="ER118" s="128">
        <v>4.5735607675906183E-2</v>
      </c>
      <c r="ES118" s="128">
        <v>4.7560439560439566E-2</v>
      </c>
      <c r="ET118" s="128">
        <v>5.4680719156850584E-2</v>
      </c>
      <c r="EU118" s="128">
        <v>6.905901116427432E-2</v>
      </c>
      <c r="EV118" s="128">
        <v>8.3617021276595746E-2</v>
      </c>
      <c r="EW118" s="128">
        <v>8.7919463087248337E-2</v>
      </c>
      <c r="EX118" s="128">
        <v>9.5970695970695977E-2</v>
      </c>
      <c r="EY118" s="128">
        <v>9.936788874841973E-2</v>
      </c>
      <c r="EZ118" s="128">
        <v>7.7947154471544725E-2</v>
      </c>
      <c r="FA118" s="128">
        <v>0.13920595533498756</v>
      </c>
      <c r="FB118" s="128">
        <v>0.12116630669546435</v>
      </c>
      <c r="FC118" s="128">
        <v>0.13649635036496349</v>
      </c>
      <c r="FD118" s="128">
        <v>0.10757430488974112</v>
      </c>
      <c r="FE118" s="128" t="s">
        <v>158</v>
      </c>
      <c r="FF118" s="128" t="s">
        <v>158</v>
      </c>
      <c r="FG118" s="128" t="s">
        <v>158</v>
      </c>
      <c r="FH118" s="128" t="s">
        <v>158</v>
      </c>
      <c r="FI118" s="128" t="s">
        <v>158</v>
      </c>
      <c r="FJ118" s="128" t="s">
        <v>158</v>
      </c>
      <c r="FK118" s="128" t="s">
        <v>158</v>
      </c>
      <c r="FL118" s="128" t="s">
        <v>158</v>
      </c>
      <c r="FM118" s="128" t="s">
        <v>158</v>
      </c>
      <c r="FN118" s="127">
        <v>3.2356112206853221E-2</v>
      </c>
      <c r="FO118" s="128">
        <v>2.4900963022107644E-2</v>
      </c>
      <c r="FP118" s="128">
        <v>4.7982551799345699E-2</v>
      </c>
      <c r="FQ118" s="128">
        <v>3.9402985074626876E-2</v>
      </c>
      <c r="FR118" s="128">
        <v>4.4000000000000004E-2</v>
      </c>
      <c r="FS118" s="128">
        <v>5.5E-2</v>
      </c>
      <c r="FT118" s="128">
        <v>6.7163252638112986E-2</v>
      </c>
      <c r="FU118" s="128">
        <v>6.774193548387096E-2</v>
      </c>
      <c r="FV118" s="128">
        <v>8.3914728682170536E-2</v>
      </c>
      <c r="FW118" s="128">
        <v>9.2145369284876918E-2</v>
      </c>
      <c r="FX118" s="128">
        <v>0.1048</v>
      </c>
      <c r="FY118" s="128">
        <v>0.12000000000000001</v>
      </c>
      <c r="FZ118" s="128">
        <v>0.11627218934911243</v>
      </c>
      <c r="GA118" s="128">
        <v>0.16601731601731601</v>
      </c>
      <c r="GB118" s="128">
        <v>0.20362976406533573</v>
      </c>
      <c r="GC118" s="128">
        <v>0.13437125748502993</v>
      </c>
      <c r="GD118" s="128">
        <v>0.20971962616822429</v>
      </c>
      <c r="GE118" s="128">
        <v>0.14959999999999998</v>
      </c>
      <c r="GF118" s="128" t="s">
        <v>158</v>
      </c>
      <c r="GG118" s="128" t="s">
        <v>158</v>
      </c>
      <c r="GH118" s="128" t="s">
        <v>158</v>
      </c>
      <c r="GI118" s="128" t="s">
        <v>158</v>
      </c>
      <c r="GJ118" s="128" t="s">
        <v>158</v>
      </c>
      <c r="GK118" s="128" t="s">
        <v>158</v>
      </c>
      <c r="GL118" s="128" t="s">
        <v>158</v>
      </c>
      <c r="GM118" s="128" t="s">
        <v>158</v>
      </c>
      <c r="GN118" s="128" t="s">
        <v>158</v>
      </c>
      <c r="GO118" s="109" t="s">
        <v>158</v>
      </c>
      <c r="GP118" s="141">
        <v>0.19</v>
      </c>
      <c r="GQ118" s="141">
        <v>4.47</v>
      </c>
      <c r="GR118" s="141">
        <v>1.97</v>
      </c>
      <c r="GS118" s="141">
        <v>2.21</v>
      </c>
      <c r="GT118" s="141">
        <v>1.53</v>
      </c>
      <c r="GU118" s="141">
        <v>0.73</v>
      </c>
      <c r="GV118" s="129">
        <v>0.9</v>
      </c>
      <c r="GW118" s="129">
        <v>0.68</v>
      </c>
      <c r="GX118" s="129">
        <v>0.46</v>
      </c>
      <c r="GY118" s="129">
        <v>0.56000000000000005</v>
      </c>
      <c r="GZ118" s="129">
        <v>0.64</v>
      </c>
      <c r="HA118" s="129">
        <v>0.64</v>
      </c>
      <c r="HB118" s="129">
        <v>1.37</v>
      </c>
      <c r="HC118" s="129">
        <v>-0.16</v>
      </c>
      <c r="HD118" s="129">
        <v>1.08</v>
      </c>
      <c r="HE118" s="129">
        <v>0.83</v>
      </c>
      <c r="HF118" s="231" t="s">
        <v>158</v>
      </c>
      <c r="HG118" s="231" t="s">
        <v>158</v>
      </c>
      <c r="HH118" s="231" t="s">
        <v>158</v>
      </c>
      <c r="HI118" s="231" t="s">
        <v>158</v>
      </c>
      <c r="HJ118" s="231" t="s">
        <v>158</v>
      </c>
      <c r="HK118" s="231" t="s">
        <v>158</v>
      </c>
      <c r="HL118" s="231" t="s">
        <v>158</v>
      </c>
      <c r="HM118" s="231" t="s">
        <v>158</v>
      </c>
      <c r="HN118" s="231" t="s">
        <v>158</v>
      </c>
      <c r="HO118" s="231" t="s">
        <v>158</v>
      </c>
      <c r="HP118" s="232" t="s">
        <v>158</v>
      </c>
      <c r="HQ118" s="131">
        <v>278.9999894736842</v>
      </c>
      <c r="HR118" s="131">
        <v>6.1543624161073831</v>
      </c>
      <c r="HS118" s="131">
        <v>17.00507614213198</v>
      </c>
      <c r="HT118" s="131">
        <v>13.574660633484163</v>
      </c>
      <c r="HU118" s="131">
        <v>15.294117647058822</v>
      </c>
      <c r="HV118" s="131">
        <v>22.06849315068493</v>
      </c>
      <c r="HW118" s="131">
        <v>14.466666666666665</v>
      </c>
      <c r="HX118" s="131">
        <v>15.176470588235293</v>
      </c>
      <c r="HY118" s="131">
        <v>18.543478260869563</v>
      </c>
      <c r="HZ118" s="131">
        <v>13.392857142857142</v>
      </c>
      <c r="IA118" s="131">
        <v>10.234375</v>
      </c>
      <c r="IB118" s="131">
        <v>10.5625</v>
      </c>
      <c r="IC118" s="131">
        <v>1.6861313868613137</v>
      </c>
      <c r="ID118" s="131" t="s">
        <v>1288</v>
      </c>
      <c r="IE118" s="131">
        <v>7.731481481481481</v>
      </c>
      <c r="IF118" s="131">
        <v>6.4457831325301207</v>
      </c>
      <c r="IG118" s="131" t="s">
        <v>158</v>
      </c>
      <c r="IH118" s="131" t="s">
        <v>158</v>
      </c>
      <c r="II118" s="131" t="s">
        <v>158</v>
      </c>
      <c r="IJ118" s="131" t="s">
        <v>158</v>
      </c>
      <c r="IK118" s="131" t="s">
        <v>158</v>
      </c>
      <c r="IL118" s="131" t="s">
        <v>158</v>
      </c>
      <c r="IM118" s="131" t="s">
        <v>158</v>
      </c>
      <c r="IN118" s="131" t="s">
        <v>158</v>
      </c>
      <c r="IO118" s="131" t="s">
        <v>158</v>
      </c>
      <c r="IP118" s="131" t="s">
        <v>158</v>
      </c>
      <c r="IQ118" s="130" t="s">
        <v>158</v>
      </c>
      <c r="IR118" s="131">
        <v>341.10211759278684</v>
      </c>
      <c r="IS118" s="131">
        <v>13.501118568232663</v>
      </c>
      <c r="IT118" s="131">
        <v>20.685279187817258</v>
      </c>
      <c r="IU118" s="131">
        <v>16.018099547511312</v>
      </c>
      <c r="IV118" s="131">
        <v>18.392156862745097</v>
      </c>
      <c r="IW118" s="131">
        <v>31.164383561643838</v>
      </c>
      <c r="IX118" s="131">
        <v>17.922222222222221</v>
      </c>
      <c r="IY118" s="131">
        <v>18.441176470588232</v>
      </c>
      <c r="IZ118" s="131">
        <v>20.434782608695652</v>
      </c>
      <c r="JA118" s="131">
        <v>15.964285714285712</v>
      </c>
      <c r="JB118" s="131">
        <v>12.796874999999998</v>
      </c>
      <c r="JC118" s="131">
        <v>12.359375</v>
      </c>
      <c r="JD118" s="131">
        <v>3.5912408759124084</v>
      </c>
      <c r="JE118" s="131" t="s">
        <v>1288</v>
      </c>
      <c r="JF118" s="131">
        <v>8.5740740740740726</v>
      </c>
      <c r="JG118" s="131">
        <v>9.9036144578313259</v>
      </c>
      <c r="JH118" s="131" t="s">
        <v>158</v>
      </c>
      <c r="JI118" s="131" t="s">
        <v>158</v>
      </c>
      <c r="JJ118" s="131" t="s">
        <v>158</v>
      </c>
      <c r="JK118" s="131" t="s">
        <v>158</v>
      </c>
      <c r="JL118" s="131" t="s">
        <v>158</v>
      </c>
      <c r="JM118" s="131" t="s">
        <v>158</v>
      </c>
      <c r="JN118" s="131" t="s">
        <v>158</v>
      </c>
      <c r="JO118" s="131" t="s">
        <v>158</v>
      </c>
      <c r="JP118" s="131" t="s">
        <v>158</v>
      </c>
      <c r="JQ118" s="131" t="s">
        <v>158</v>
      </c>
      <c r="JR118" s="130" t="s">
        <v>158</v>
      </c>
      <c r="JS118" s="131">
        <v>415.78947368421052</v>
      </c>
      <c r="JT118" s="131">
        <v>19.302013422818792</v>
      </c>
      <c r="JU118" s="131">
        <v>24.203045685279189</v>
      </c>
      <c r="JV118" s="131">
        <v>18.497737556561088</v>
      </c>
      <c r="JW118" s="131">
        <v>20.522875816993462</v>
      </c>
      <c r="JX118" s="131">
        <v>36.219178082191782</v>
      </c>
      <c r="JY118" s="131">
        <v>21.466666666666665</v>
      </c>
      <c r="JZ118" s="131">
        <v>20.147058823529409</v>
      </c>
      <c r="KA118" s="131">
        <v>23.891304347826086</v>
      </c>
      <c r="KB118" s="131">
        <v>17.124999999999996</v>
      </c>
      <c r="KC118" s="131">
        <v>15.265624999999998</v>
      </c>
      <c r="KD118" s="131">
        <v>13.75</v>
      </c>
      <c r="KE118" s="131">
        <v>5.4671532846715323</v>
      </c>
      <c r="KF118" s="131" t="s">
        <v>1288</v>
      </c>
      <c r="KG118" s="131">
        <v>9.25</v>
      </c>
      <c r="KH118" s="131">
        <v>10.903614457831326</v>
      </c>
      <c r="KI118" s="131" t="s">
        <v>158</v>
      </c>
      <c r="KJ118" s="131" t="s">
        <v>158</v>
      </c>
      <c r="KK118" s="131" t="s">
        <v>158</v>
      </c>
      <c r="KL118" s="131" t="s">
        <v>158</v>
      </c>
      <c r="KM118" s="131" t="s">
        <v>158</v>
      </c>
      <c r="KN118" s="131" t="s">
        <v>158</v>
      </c>
      <c r="KO118" s="131" t="s">
        <v>158</v>
      </c>
      <c r="KP118" s="131" t="s">
        <v>158</v>
      </c>
      <c r="KQ118" s="131" t="s">
        <v>158</v>
      </c>
      <c r="KR118" s="131" t="s">
        <v>158</v>
      </c>
      <c r="KS118" s="116" t="s">
        <v>158</v>
      </c>
      <c r="KT118" s="132">
        <v>40.43051560957619</v>
      </c>
      <c r="KU118" s="132">
        <v>40.75</v>
      </c>
      <c r="KV118" s="132">
        <v>27.833333333333332</v>
      </c>
      <c r="KW118" s="132">
        <v>26.5</v>
      </c>
      <c r="KX118" s="132">
        <v>24.75</v>
      </c>
      <c r="KY118" s="132">
        <v>26.09090909090909</v>
      </c>
      <c r="KZ118" s="132">
        <v>20.75</v>
      </c>
      <c r="LA118" s="132">
        <v>17.666666666666668</v>
      </c>
      <c r="LB118" s="132">
        <v>16.583333333333332</v>
      </c>
      <c r="LC118" s="132">
        <v>15.916666666666666</v>
      </c>
      <c r="LD118" s="132">
        <v>15.166666666666666</v>
      </c>
      <c r="LE118" s="132">
        <v>17.899999999999999</v>
      </c>
      <c r="LF118" s="132" t="s">
        <v>158</v>
      </c>
      <c r="LG118" s="132" t="s">
        <v>158</v>
      </c>
      <c r="LH118" s="132" t="s">
        <v>158</v>
      </c>
      <c r="LI118" s="132" t="s">
        <v>158</v>
      </c>
      <c r="LJ118" s="132" t="s">
        <v>158</v>
      </c>
      <c r="LK118" s="132" t="s">
        <v>158</v>
      </c>
      <c r="LL118" s="132" t="s">
        <v>158</v>
      </c>
      <c r="LM118" s="132" t="s">
        <v>158</v>
      </c>
      <c r="LN118" s="132" t="s">
        <v>158</v>
      </c>
      <c r="LO118" s="132" t="s">
        <v>158</v>
      </c>
      <c r="LP118" s="132" t="s">
        <v>158</v>
      </c>
      <c r="LQ118" s="132" t="s">
        <v>158</v>
      </c>
      <c r="LR118" s="132" t="s">
        <v>158</v>
      </c>
      <c r="LS118" s="132" t="s">
        <v>158</v>
      </c>
      <c r="LT118" s="130" t="s">
        <v>158</v>
      </c>
      <c r="LU118" s="131">
        <v>1.311138312256505</v>
      </c>
      <c r="LV118" s="131">
        <v>0.67509202453987738</v>
      </c>
      <c r="LW118" s="131">
        <v>1.2035928143712575</v>
      </c>
      <c r="LX118" s="131">
        <v>1.1320754716981132</v>
      </c>
      <c r="LY118" s="131">
        <v>0.94545454545454544</v>
      </c>
      <c r="LZ118" s="131">
        <v>0.6174564459930314</v>
      </c>
      <c r="MA118" s="131">
        <v>0.62746987951807232</v>
      </c>
      <c r="MB118" s="131">
        <v>0.58415094339622642</v>
      </c>
      <c r="MC118" s="131">
        <v>0.51437185929648244</v>
      </c>
      <c r="MD118" s="131">
        <v>0.47120418848167539</v>
      </c>
      <c r="ME118" s="131">
        <v>0.43186813186813189</v>
      </c>
      <c r="MF118" s="131">
        <v>0.37765363128491625</v>
      </c>
      <c r="MG118" s="131" t="s">
        <v>158</v>
      </c>
      <c r="MH118" s="131" t="s">
        <v>158</v>
      </c>
      <c r="MI118" s="131" t="s">
        <v>158</v>
      </c>
      <c r="MJ118" s="131" t="s">
        <v>158</v>
      </c>
      <c r="MK118" s="131" t="s">
        <v>158</v>
      </c>
      <c r="ML118" s="131" t="s">
        <v>158</v>
      </c>
      <c r="MM118" s="131" t="s">
        <v>158</v>
      </c>
      <c r="MN118" s="131" t="s">
        <v>158</v>
      </c>
      <c r="MO118" s="131" t="s">
        <v>158</v>
      </c>
      <c r="MP118" s="131" t="s">
        <v>158</v>
      </c>
      <c r="MQ118" s="131" t="s">
        <v>158</v>
      </c>
      <c r="MR118" s="131" t="s">
        <v>158</v>
      </c>
      <c r="MS118" s="131" t="s">
        <v>158</v>
      </c>
      <c r="MT118" s="131" t="s">
        <v>158</v>
      </c>
      <c r="MU118" s="130" t="s">
        <v>158</v>
      </c>
      <c r="MV118" s="131">
        <v>1.6029823356316295</v>
      </c>
      <c r="MW118" s="131">
        <v>1.4809815950920246</v>
      </c>
      <c r="MX118" s="131">
        <v>1.4640718562874253</v>
      </c>
      <c r="MY118" s="131">
        <v>1.3358490566037735</v>
      </c>
      <c r="MZ118" s="131">
        <v>1.136969696969697</v>
      </c>
      <c r="NA118" s="131">
        <v>0.87195121951219512</v>
      </c>
      <c r="NB118" s="131">
        <v>0.77734939759036137</v>
      </c>
      <c r="NC118" s="131">
        <v>0.70981132075471687</v>
      </c>
      <c r="ND118" s="131">
        <v>0.56683417085427146</v>
      </c>
      <c r="NE118" s="131">
        <v>0.56167539267015709</v>
      </c>
      <c r="NF118" s="131">
        <v>0.54</v>
      </c>
      <c r="NG118" s="131">
        <v>0.44189944134078218</v>
      </c>
      <c r="NH118" s="131" t="s">
        <v>158</v>
      </c>
      <c r="NI118" s="131" t="s">
        <v>158</v>
      </c>
      <c r="NJ118" s="131" t="s">
        <v>158</v>
      </c>
      <c r="NK118" s="131" t="s">
        <v>158</v>
      </c>
      <c r="NL118" s="131" t="s">
        <v>158</v>
      </c>
      <c r="NM118" s="131" t="s">
        <v>158</v>
      </c>
      <c r="NN118" s="131" t="s">
        <v>158</v>
      </c>
      <c r="NO118" s="131" t="s">
        <v>158</v>
      </c>
      <c r="NP118" s="131" t="s">
        <v>158</v>
      </c>
      <c r="NQ118" s="131" t="s">
        <v>158</v>
      </c>
      <c r="NR118" s="131" t="s">
        <v>158</v>
      </c>
      <c r="NS118" s="131" t="s">
        <v>158</v>
      </c>
      <c r="NT118" s="131" t="s">
        <v>158</v>
      </c>
      <c r="NU118" s="131" t="s">
        <v>158</v>
      </c>
      <c r="NV118" s="130" t="s">
        <v>158</v>
      </c>
      <c r="NW118" s="131">
        <v>1.9539696392417121</v>
      </c>
      <c r="NX118" s="131">
        <v>2.1173006134969325</v>
      </c>
      <c r="NY118" s="131">
        <v>1.7130538922155689</v>
      </c>
      <c r="NZ118" s="131">
        <v>1.5426415094339623</v>
      </c>
      <c r="OA118" s="131">
        <v>1.2686868686868686</v>
      </c>
      <c r="OB118" s="131">
        <v>1.0133797909407667</v>
      </c>
      <c r="OC118" s="131">
        <v>0.93108433734939755</v>
      </c>
      <c r="OD118" s="131">
        <v>0.77547169811320749</v>
      </c>
      <c r="OE118" s="131">
        <v>0.66271356783919599</v>
      </c>
      <c r="OF118" s="131">
        <v>0.60251308900523559</v>
      </c>
      <c r="OG118" s="131">
        <v>0.6441758241758242</v>
      </c>
      <c r="OH118" s="131">
        <v>0.49162011173184367</v>
      </c>
      <c r="OI118" s="131" t="s">
        <v>158</v>
      </c>
      <c r="OJ118" s="131" t="s">
        <v>158</v>
      </c>
      <c r="OK118" s="131" t="s">
        <v>158</v>
      </c>
      <c r="OL118" s="131" t="s">
        <v>158</v>
      </c>
      <c r="OM118" s="131" t="s">
        <v>158</v>
      </c>
      <c r="ON118" s="131" t="s">
        <v>158</v>
      </c>
      <c r="OO118" s="131" t="s">
        <v>158</v>
      </c>
      <c r="OP118" s="131" t="s">
        <v>158</v>
      </c>
      <c r="OQ118" s="131" t="s">
        <v>158</v>
      </c>
      <c r="OR118" s="131" t="s">
        <v>158</v>
      </c>
      <c r="OS118" s="131" t="s">
        <v>158</v>
      </c>
      <c r="OT118" s="131" t="s">
        <v>158</v>
      </c>
      <c r="OU118" s="131" t="s">
        <v>158</v>
      </c>
      <c r="OV118" s="131" t="s">
        <v>158</v>
      </c>
      <c r="OW118" s="378" t="s">
        <v>158</v>
      </c>
      <c r="OX118" s="132">
        <v>5.0932429762594147</v>
      </c>
      <c r="OY118" s="132">
        <v>6.166666666666667</v>
      </c>
      <c r="OZ118" s="132">
        <v>3.3333333333333335</v>
      </c>
      <c r="PA118" s="132">
        <v>2.0833333333333335</v>
      </c>
      <c r="PB118" s="132">
        <v>2.5833333333333335</v>
      </c>
      <c r="PC118" s="132">
        <v>3.1818181818181817</v>
      </c>
      <c r="PD118" s="132">
        <v>1.25</v>
      </c>
      <c r="PE118" s="132">
        <v>1.25</v>
      </c>
      <c r="PF118" s="132">
        <v>1.6666666666666667</v>
      </c>
      <c r="PG118" s="132">
        <v>1.0833333333333333</v>
      </c>
      <c r="PH118" s="132">
        <v>1.3333333333333333</v>
      </c>
      <c r="PI118" s="132">
        <v>1</v>
      </c>
      <c r="PJ118" s="132" t="s">
        <v>158</v>
      </c>
      <c r="PK118" s="132" t="s">
        <v>158</v>
      </c>
      <c r="PL118" s="132" t="s">
        <v>158</v>
      </c>
      <c r="PM118" s="132" t="s">
        <v>158</v>
      </c>
      <c r="PN118" s="132" t="s">
        <v>158</v>
      </c>
      <c r="PO118" s="132" t="s">
        <v>158</v>
      </c>
      <c r="PP118" s="132" t="s">
        <v>158</v>
      </c>
      <c r="PQ118" s="132" t="s">
        <v>158</v>
      </c>
      <c r="PR118" s="132" t="s">
        <v>158</v>
      </c>
      <c r="PS118" s="132" t="s">
        <v>158</v>
      </c>
      <c r="PT118" s="132" t="s">
        <v>158</v>
      </c>
      <c r="PU118" s="132" t="s">
        <v>158</v>
      </c>
      <c r="PV118" s="132" t="s">
        <v>158</v>
      </c>
      <c r="PW118" s="132" t="s">
        <v>158</v>
      </c>
      <c r="PX118" s="130" t="s">
        <v>158</v>
      </c>
      <c r="PY118" s="131">
        <v>10.407906759424163</v>
      </c>
      <c r="PZ118" s="131">
        <v>4.4610810810810815</v>
      </c>
      <c r="QA118" s="131">
        <v>10.049999999999999</v>
      </c>
      <c r="QB118" s="131">
        <v>14.399999999999999</v>
      </c>
      <c r="QC118" s="131">
        <v>9.058064516129031</v>
      </c>
      <c r="QD118" s="131">
        <v>5.0631428571428572</v>
      </c>
      <c r="QE118" s="131">
        <v>10.416</v>
      </c>
      <c r="QF118" s="131">
        <v>8.2560000000000002</v>
      </c>
      <c r="QG118" s="131">
        <v>5.1179999999999994</v>
      </c>
      <c r="QH118" s="131">
        <v>6.9230769230769234</v>
      </c>
      <c r="QI118" s="131">
        <v>4.9125000000000005</v>
      </c>
      <c r="QJ118" s="131">
        <v>6.76</v>
      </c>
      <c r="QK118" s="131" t="s">
        <v>158</v>
      </c>
      <c r="QL118" s="131" t="s">
        <v>158</v>
      </c>
      <c r="QM118" s="131" t="s">
        <v>158</v>
      </c>
      <c r="QN118" s="131" t="s">
        <v>158</v>
      </c>
      <c r="QO118" s="131" t="s">
        <v>158</v>
      </c>
      <c r="QP118" s="131" t="s">
        <v>158</v>
      </c>
      <c r="QQ118" s="131" t="s">
        <v>158</v>
      </c>
      <c r="QR118" s="131" t="s">
        <v>158</v>
      </c>
      <c r="QS118" s="131" t="s">
        <v>158</v>
      </c>
      <c r="QT118" s="131" t="s">
        <v>158</v>
      </c>
      <c r="QU118" s="131" t="s">
        <v>158</v>
      </c>
      <c r="QV118" s="131" t="s">
        <v>158</v>
      </c>
      <c r="QW118" s="131" t="s">
        <v>158</v>
      </c>
      <c r="QX118" s="131" t="s">
        <v>158</v>
      </c>
      <c r="QY118" s="130" t="s">
        <v>158</v>
      </c>
      <c r="QZ118" s="131">
        <v>12.724584836167956</v>
      </c>
      <c r="RA118" s="131">
        <v>9.7864864864864867</v>
      </c>
      <c r="RB118" s="131">
        <v>12.225</v>
      </c>
      <c r="RC118" s="131">
        <v>16.991999999999997</v>
      </c>
      <c r="RD118" s="131">
        <v>10.892903225806451</v>
      </c>
      <c r="RE118" s="131">
        <v>7.15</v>
      </c>
      <c r="RF118" s="131">
        <v>12.904</v>
      </c>
      <c r="RG118" s="131">
        <v>10.032</v>
      </c>
      <c r="RH118" s="131">
        <v>5.64</v>
      </c>
      <c r="RI118" s="131">
        <v>8.2523076923076921</v>
      </c>
      <c r="RJ118" s="131">
        <v>6.1425000000000001</v>
      </c>
      <c r="RK118" s="131">
        <v>7.91</v>
      </c>
      <c r="RL118" s="131" t="s">
        <v>158</v>
      </c>
      <c r="RM118" s="131" t="s">
        <v>158</v>
      </c>
      <c r="RN118" s="131" t="s">
        <v>158</v>
      </c>
      <c r="RO118" s="131" t="s">
        <v>158</v>
      </c>
      <c r="RP118" s="131" t="s">
        <v>158</v>
      </c>
      <c r="RQ118" s="131" t="s">
        <v>158</v>
      </c>
      <c r="RR118" s="131" t="s">
        <v>158</v>
      </c>
      <c r="RS118" s="131" t="s">
        <v>158</v>
      </c>
      <c r="RT118" s="131" t="s">
        <v>158</v>
      </c>
      <c r="RU118" s="131" t="s">
        <v>158</v>
      </c>
      <c r="RV118" s="131" t="s">
        <v>158</v>
      </c>
      <c r="RW118" s="131" t="s">
        <v>158</v>
      </c>
      <c r="RX118" s="131" t="s">
        <v>158</v>
      </c>
      <c r="RY118" s="131" t="s">
        <v>158</v>
      </c>
      <c r="RZ118" s="130" t="s">
        <v>158</v>
      </c>
      <c r="SA118" s="131">
        <v>15.510746368911555</v>
      </c>
      <c r="SB118" s="131">
        <v>13.991351351351351</v>
      </c>
      <c r="SC118" s="131">
        <v>14.303999999999998</v>
      </c>
      <c r="SD118" s="131">
        <v>19.622399999999999</v>
      </c>
      <c r="SE118" s="131">
        <v>12.154838709677419</v>
      </c>
      <c r="SF118" s="131">
        <v>8.3097142857142874</v>
      </c>
      <c r="SG118" s="131">
        <v>15.456</v>
      </c>
      <c r="SH118" s="131">
        <v>10.959999999999999</v>
      </c>
      <c r="SI118" s="131">
        <v>6.5939999999999994</v>
      </c>
      <c r="SJ118" s="131">
        <v>8.8523076923076935</v>
      </c>
      <c r="SK118" s="131">
        <v>7.3274999999999997</v>
      </c>
      <c r="SL118" s="131">
        <v>8.8000000000000007</v>
      </c>
      <c r="SM118" s="131" t="s">
        <v>158</v>
      </c>
      <c r="SN118" s="131" t="s">
        <v>158</v>
      </c>
      <c r="SO118" s="131" t="s">
        <v>158</v>
      </c>
      <c r="SP118" s="131" t="s">
        <v>158</v>
      </c>
      <c r="SQ118" s="131" t="s">
        <v>158</v>
      </c>
      <c r="SR118" s="131" t="s">
        <v>158</v>
      </c>
      <c r="SS118" s="131" t="s">
        <v>158</v>
      </c>
      <c r="ST118" s="131" t="s">
        <v>158</v>
      </c>
      <c r="SU118" s="131" t="s">
        <v>158</v>
      </c>
      <c r="SV118" s="131" t="s">
        <v>158</v>
      </c>
      <c r="SW118" s="131" t="s">
        <v>158</v>
      </c>
      <c r="SX118" s="131" t="s">
        <v>158</v>
      </c>
      <c r="SY118" s="131" t="s">
        <v>158</v>
      </c>
      <c r="SZ118" s="131" t="s">
        <v>158</v>
      </c>
      <c r="TA118" s="378" t="s">
        <v>158</v>
      </c>
      <c r="TB118" s="132">
        <v>4.8817036776850395</v>
      </c>
      <c r="TC118" s="132">
        <v>6</v>
      </c>
      <c r="TD118" s="132">
        <v>3.1666666666666665</v>
      </c>
      <c r="TE118" s="132">
        <v>1.9166666666666667</v>
      </c>
      <c r="TF118" s="132">
        <v>2.5</v>
      </c>
      <c r="TG118" s="132">
        <v>3</v>
      </c>
      <c r="TH118" s="132">
        <v>1.0833333333333333</v>
      </c>
      <c r="TI118" s="132">
        <v>1.1666666666666667</v>
      </c>
      <c r="TJ118" s="132">
        <v>1.5833333333333333</v>
      </c>
      <c r="TK118" s="132">
        <v>1</v>
      </c>
      <c r="TL118" s="132">
        <v>1.25</v>
      </c>
      <c r="TM118" s="132">
        <v>0.8</v>
      </c>
      <c r="TN118" s="132" t="s">
        <v>158</v>
      </c>
      <c r="TO118" s="132" t="s">
        <v>158</v>
      </c>
      <c r="TP118" s="132" t="s">
        <v>158</v>
      </c>
      <c r="TQ118" s="132" t="s">
        <v>158</v>
      </c>
      <c r="TR118" s="132" t="s">
        <v>158</v>
      </c>
      <c r="TS118" s="132" t="s">
        <v>158</v>
      </c>
      <c r="TT118" s="132" t="s">
        <v>158</v>
      </c>
      <c r="TU118" s="132" t="s">
        <v>158</v>
      </c>
      <c r="TV118" s="132" t="s">
        <v>158</v>
      </c>
      <c r="TW118" s="132" t="s">
        <v>158</v>
      </c>
      <c r="TX118" s="132" t="s">
        <v>158</v>
      </c>
      <c r="TY118" s="132" t="s">
        <v>158</v>
      </c>
      <c r="TZ118" s="132" t="s">
        <v>158</v>
      </c>
      <c r="UA118" s="132" t="s">
        <v>158</v>
      </c>
      <c r="UB118" s="235" t="s">
        <v>158</v>
      </c>
      <c r="UC118" s="236">
        <v>14.87</v>
      </c>
      <c r="UD118" s="236">
        <v>12.65</v>
      </c>
      <c r="UE118" s="236">
        <v>11.37</v>
      </c>
      <c r="UF118" s="236">
        <v>9</v>
      </c>
      <c r="UG118" s="236">
        <v>8.31</v>
      </c>
      <c r="UH118" s="236">
        <v>8.5500000000000007</v>
      </c>
      <c r="UI118" s="236">
        <v>9.06</v>
      </c>
      <c r="UJ118" s="236">
        <v>7.46</v>
      </c>
      <c r="UK118" s="236">
        <v>7.17</v>
      </c>
      <c r="UL118" s="236">
        <v>7.18</v>
      </c>
      <c r="UM118" s="236">
        <v>7.79</v>
      </c>
      <c r="UN118" s="236">
        <v>7.51</v>
      </c>
      <c r="UO118" s="231" t="s">
        <v>5</v>
      </c>
      <c r="UP118" s="231" t="s">
        <v>5</v>
      </c>
      <c r="UQ118" s="231" t="s">
        <v>5</v>
      </c>
      <c r="UR118" s="231" t="s">
        <v>5</v>
      </c>
      <c r="US118" s="231" t="s">
        <v>5</v>
      </c>
      <c r="UT118" s="231" t="s">
        <v>5</v>
      </c>
      <c r="UU118" s="231" t="s">
        <v>5</v>
      </c>
      <c r="UV118" s="231" t="s">
        <v>5</v>
      </c>
      <c r="UW118" s="231" t="s">
        <v>5</v>
      </c>
      <c r="UX118" s="231" t="s">
        <v>5</v>
      </c>
      <c r="UY118" s="231" t="s">
        <v>5</v>
      </c>
      <c r="UZ118" s="231" t="s">
        <v>5</v>
      </c>
      <c r="VA118" s="231" t="s">
        <v>5</v>
      </c>
      <c r="VB118" s="231" t="s">
        <v>5</v>
      </c>
      <c r="VC118" s="130" t="s">
        <v>158</v>
      </c>
      <c r="VD118" s="131">
        <v>3.5648956287827844</v>
      </c>
      <c r="VE118" s="131">
        <v>2.1747035573122528</v>
      </c>
      <c r="VF118" s="131">
        <v>2.9463500439753738</v>
      </c>
      <c r="VG118" s="131">
        <v>3.3333333333333335</v>
      </c>
      <c r="VH118" s="131">
        <v>2.8158844765342956</v>
      </c>
      <c r="VI118" s="131">
        <v>1.8842105263157893</v>
      </c>
      <c r="VJ118" s="131">
        <v>1.4370860927152316</v>
      </c>
      <c r="VK118" s="131">
        <v>1.3833780160857909</v>
      </c>
      <c r="VL118" s="131">
        <v>1.1896792189679217</v>
      </c>
      <c r="VM118" s="131">
        <v>1.0445682451253482</v>
      </c>
      <c r="VN118" s="131">
        <v>0.84082156611039793</v>
      </c>
      <c r="VO118" s="131">
        <v>0.90013315579227693</v>
      </c>
      <c r="VP118" s="131" t="s">
        <v>158</v>
      </c>
      <c r="VQ118" s="131" t="s">
        <v>158</v>
      </c>
      <c r="VR118" s="131" t="s">
        <v>158</v>
      </c>
      <c r="VS118" s="131" t="s">
        <v>158</v>
      </c>
      <c r="VT118" s="131" t="s">
        <v>158</v>
      </c>
      <c r="VU118" s="131" t="s">
        <v>158</v>
      </c>
      <c r="VV118" s="131" t="s">
        <v>158</v>
      </c>
      <c r="VW118" s="131" t="s">
        <v>158</v>
      </c>
      <c r="VX118" s="131" t="s">
        <v>158</v>
      </c>
      <c r="VY118" s="131" t="s">
        <v>158</v>
      </c>
      <c r="VZ118" s="131" t="s">
        <v>158</v>
      </c>
      <c r="WA118" s="131" t="s">
        <v>158</v>
      </c>
      <c r="WB118" s="131" t="s">
        <v>158</v>
      </c>
      <c r="WC118" s="131" t="s">
        <v>158</v>
      </c>
      <c r="WD118" s="130" t="s">
        <v>158</v>
      </c>
      <c r="WE118" s="131">
        <v>4.358399619544687</v>
      </c>
      <c r="WF118" s="131">
        <v>4.770750988142292</v>
      </c>
      <c r="WG118" s="131">
        <v>3.5839929639401937</v>
      </c>
      <c r="WH118" s="131">
        <v>3.9333333333333331</v>
      </c>
      <c r="WI118" s="131">
        <v>3.3862815884476531</v>
      </c>
      <c r="WJ118" s="131">
        <v>2.6608187134502921</v>
      </c>
      <c r="WK118" s="131">
        <v>1.7803532008830021</v>
      </c>
      <c r="WL118" s="131">
        <v>1.6809651474530829</v>
      </c>
      <c r="WM118" s="131">
        <v>1.3110181311018132</v>
      </c>
      <c r="WN118" s="131">
        <v>1.2451253481894151</v>
      </c>
      <c r="WO118" s="131">
        <v>1.0513478818998716</v>
      </c>
      <c r="WP118" s="131">
        <v>1.0532623169107858</v>
      </c>
      <c r="WQ118" s="131" t="s">
        <v>158</v>
      </c>
      <c r="WR118" s="131" t="s">
        <v>158</v>
      </c>
      <c r="WS118" s="131" t="s">
        <v>158</v>
      </c>
      <c r="WT118" s="131" t="s">
        <v>158</v>
      </c>
      <c r="WU118" s="131" t="s">
        <v>158</v>
      </c>
      <c r="WV118" s="131" t="s">
        <v>158</v>
      </c>
      <c r="WW118" s="131" t="s">
        <v>158</v>
      </c>
      <c r="WX118" s="131" t="s">
        <v>158</v>
      </c>
      <c r="WY118" s="131" t="s">
        <v>158</v>
      </c>
      <c r="WZ118" s="131" t="s">
        <v>158</v>
      </c>
      <c r="XA118" s="131" t="s">
        <v>158</v>
      </c>
      <c r="XB118" s="131" t="s">
        <v>158</v>
      </c>
      <c r="XC118" s="131" t="s">
        <v>158</v>
      </c>
      <c r="XD118" s="131" t="s">
        <v>158</v>
      </c>
      <c r="XE118" s="130" t="s">
        <v>158</v>
      </c>
      <c r="XF118" s="131">
        <v>5.31271015467384</v>
      </c>
      <c r="XG118" s="131">
        <v>6.8205533596837942</v>
      </c>
      <c r="XH118" s="131">
        <v>4.1934916446789803</v>
      </c>
      <c r="XI118" s="131">
        <v>4.5422222222222226</v>
      </c>
      <c r="XJ118" s="131">
        <v>3.7785800240673884</v>
      </c>
      <c r="XK118" s="131">
        <v>3.0923976608187131</v>
      </c>
      <c r="XL118" s="131">
        <v>2.1324503311258276</v>
      </c>
      <c r="XM118" s="131">
        <v>1.8364611260053618</v>
      </c>
      <c r="XN118" s="131">
        <v>1.5327754532775453</v>
      </c>
      <c r="XO118" s="131">
        <v>1.3356545961002786</v>
      </c>
      <c r="XP118" s="131">
        <v>1.2541720154043645</v>
      </c>
      <c r="XQ118" s="131">
        <v>1.1717709720372838</v>
      </c>
      <c r="XR118" s="131" t="s">
        <v>158</v>
      </c>
      <c r="XS118" s="131" t="s">
        <v>158</v>
      </c>
      <c r="XT118" s="131" t="s">
        <v>158</v>
      </c>
      <c r="XU118" s="131" t="s">
        <v>158</v>
      </c>
      <c r="XV118" s="131" t="s">
        <v>158</v>
      </c>
      <c r="XW118" s="131" t="s">
        <v>158</v>
      </c>
      <c r="XX118" s="131" t="s">
        <v>158</v>
      </c>
      <c r="XY118" s="131" t="s">
        <v>158</v>
      </c>
      <c r="XZ118" s="131" t="s">
        <v>158</v>
      </c>
      <c r="YA118" s="131" t="s">
        <v>158</v>
      </c>
      <c r="YB118" s="131" t="s">
        <v>158</v>
      </c>
      <c r="YC118" s="131" t="s">
        <v>158</v>
      </c>
      <c r="YD118" s="131" t="s">
        <v>158</v>
      </c>
      <c r="YE118" s="131" t="s">
        <v>158</v>
      </c>
      <c r="YF118" s="235" t="s">
        <v>158</v>
      </c>
      <c r="YG118" s="8">
        <v>11.165774000000001</v>
      </c>
      <c r="YH118" s="8">
        <v>12</v>
      </c>
      <c r="YI118" s="8">
        <v>12</v>
      </c>
      <c r="YJ118" s="8">
        <v>12</v>
      </c>
      <c r="YK118" s="8">
        <v>12</v>
      </c>
      <c r="YL118" s="8">
        <v>11</v>
      </c>
      <c r="YM118" s="8">
        <v>12</v>
      </c>
      <c r="YN118" s="8">
        <v>12</v>
      </c>
      <c r="YO118" s="8">
        <v>12</v>
      </c>
      <c r="YP118" s="8">
        <v>12</v>
      </c>
      <c r="YQ118" s="8">
        <v>12</v>
      </c>
      <c r="YR118" s="8">
        <v>10</v>
      </c>
      <c r="YS118" s="231" t="s">
        <v>5</v>
      </c>
      <c r="YT118" s="231" t="s">
        <v>5</v>
      </c>
      <c r="YU118" s="231" t="s">
        <v>5</v>
      </c>
      <c r="YV118" s="231" t="s">
        <v>5</v>
      </c>
      <c r="YW118" s="231" t="s">
        <v>5</v>
      </c>
      <c r="YX118" s="231" t="s">
        <v>5</v>
      </c>
      <c r="YY118" s="231" t="s">
        <v>5</v>
      </c>
      <c r="YZ118" s="231" t="s">
        <v>5</v>
      </c>
      <c r="ZA118" s="231" t="s">
        <v>5</v>
      </c>
      <c r="ZB118" s="231" t="s">
        <v>5</v>
      </c>
      <c r="ZC118" s="231" t="s">
        <v>5</v>
      </c>
      <c r="ZD118" s="231" t="s">
        <v>5</v>
      </c>
      <c r="ZE118" s="231" t="s">
        <v>5</v>
      </c>
      <c r="ZF118" s="231" t="s">
        <v>5</v>
      </c>
      <c r="ZG118" s="235" t="s">
        <v>158</v>
      </c>
      <c r="ZH118" s="133">
        <v>1.4199999999999999E-2</v>
      </c>
      <c r="ZI118" s="133">
        <v>0.34910000000000002</v>
      </c>
      <c r="ZJ118" s="133">
        <v>0.18420000000000003</v>
      </c>
      <c r="ZK118" s="133">
        <v>0.23980000000000001</v>
      </c>
      <c r="ZL118" s="133">
        <v>0.1797</v>
      </c>
      <c r="ZM118" s="133">
        <v>8.1699999999999995E-2</v>
      </c>
      <c r="ZN118" s="133">
        <v>0.115</v>
      </c>
      <c r="ZO118" s="133">
        <v>0.1</v>
      </c>
      <c r="ZP118" s="133">
        <v>6.3899999999999998E-2</v>
      </c>
      <c r="ZQ118" s="133">
        <v>7.6600000000000001E-2</v>
      </c>
      <c r="ZR118" s="133">
        <v>0.10009999999999999</v>
      </c>
      <c r="ZS118" s="133">
        <v>0.1114</v>
      </c>
      <c r="ZT118" s="379" t="s">
        <v>158</v>
      </c>
      <c r="ZU118" s="133">
        <v>1.72E-2</v>
      </c>
      <c r="ZV118" s="133">
        <v>0.247</v>
      </c>
      <c r="ZW118" s="133">
        <v>0.14380000000000001</v>
      </c>
      <c r="ZX118" s="133">
        <v>0.17129999999999998</v>
      </c>
      <c r="ZY118" s="133">
        <v>0.11199999999999999</v>
      </c>
      <c r="ZZ118" s="133">
        <v>5.3800000000000001E-2</v>
      </c>
      <c r="AAA118" s="133">
        <v>7.5999999999999998E-2</v>
      </c>
      <c r="AAB118" s="133">
        <v>6.93E-2</v>
      </c>
      <c r="AAC118" s="133">
        <v>4.6300000000000001E-2</v>
      </c>
      <c r="AAD118" s="133">
        <v>5.4900000000000004E-2</v>
      </c>
      <c r="AAE118" s="133">
        <v>7.690000000000001E-2</v>
      </c>
      <c r="AAF118" s="133">
        <v>8.900000000000001E-2</v>
      </c>
      <c r="AAG118" s="235" t="s">
        <v>158</v>
      </c>
      <c r="AAH118" s="8">
        <v>451.43799999999999</v>
      </c>
      <c r="AAI118" s="8">
        <v>489</v>
      </c>
      <c r="AAJ118" s="8">
        <v>334</v>
      </c>
      <c r="AAK118" s="8">
        <v>318</v>
      </c>
      <c r="AAL118" s="8">
        <v>297</v>
      </c>
      <c r="AAM118" s="8">
        <v>287</v>
      </c>
      <c r="AAN118" s="8">
        <v>249</v>
      </c>
      <c r="AAO118" s="8">
        <v>212</v>
      </c>
      <c r="AAP118" s="8">
        <v>199</v>
      </c>
      <c r="AAQ118" s="8">
        <v>191</v>
      </c>
      <c r="AAR118" s="8">
        <v>182</v>
      </c>
      <c r="AAS118" s="8">
        <v>179</v>
      </c>
      <c r="AAT118" s="231" t="s">
        <v>5</v>
      </c>
      <c r="AAU118" s="231" t="s">
        <v>5</v>
      </c>
      <c r="AAV118" s="231" t="s">
        <v>5</v>
      </c>
      <c r="AAW118" s="231" t="s">
        <v>5</v>
      </c>
      <c r="AAX118" s="231" t="s">
        <v>5</v>
      </c>
      <c r="AAY118" s="231" t="s">
        <v>5</v>
      </c>
      <c r="AAZ118" s="231" t="s">
        <v>5</v>
      </c>
      <c r="ABA118" s="231" t="s">
        <v>5</v>
      </c>
      <c r="ABB118" s="231" t="s">
        <v>5</v>
      </c>
      <c r="ABC118" s="231" t="s">
        <v>5</v>
      </c>
      <c r="ABD118" s="231" t="s">
        <v>5</v>
      </c>
      <c r="ABE118" s="231" t="s">
        <v>5</v>
      </c>
      <c r="ABF118" s="231" t="s">
        <v>5</v>
      </c>
      <c r="ABG118" s="231" t="s">
        <v>5</v>
      </c>
      <c r="ABH118" s="235" t="s">
        <v>158</v>
      </c>
      <c r="ABI118" s="8">
        <v>56.87</v>
      </c>
      <c r="ABJ118" s="8">
        <v>74</v>
      </c>
      <c r="ABK118" s="8">
        <v>40</v>
      </c>
      <c r="ABL118" s="8">
        <v>25</v>
      </c>
      <c r="ABM118" s="8">
        <v>31</v>
      </c>
      <c r="ABN118" s="8">
        <v>35</v>
      </c>
      <c r="ABO118" s="8">
        <v>15</v>
      </c>
      <c r="ABP118" s="8">
        <v>15</v>
      </c>
      <c r="ABQ118" s="8">
        <v>20</v>
      </c>
      <c r="ABR118" s="8">
        <v>13</v>
      </c>
      <c r="ABS118" s="8">
        <v>16</v>
      </c>
      <c r="ABT118" s="8">
        <v>10</v>
      </c>
      <c r="ABU118" s="231" t="s">
        <v>5</v>
      </c>
      <c r="ABV118" s="231" t="s">
        <v>5</v>
      </c>
      <c r="ABW118" s="231" t="s">
        <v>5</v>
      </c>
      <c r="ABX118" s="231" t="s">
        <v>5</v>
      </c>
      <c r="ABY118" s="231" t="s">
        <v>5</v>
      </c>
      <c r="ABZ118" s="231" t="s">
        <v>5</v>
      </c>
      <c r="ACA118" s="231" t="s">
        <v>5</v>
      </c>
      <c r="ACB118" s="231" t="s">
        <v>5</v>
      </c>
      <c r="ACC118" s="231" t="s">
        <v>5</v>
      </c>
      <c r="ACD118" s="231" t="s">
        <v>5</v>
      </c>
      <c r="ACE118" s="231" t="s">
        <v>5</v>
      </c>
      <c r="ACF118" s="231" t="s">
        <v>5</v>
      </c>
      <c r="ACG118" s="231" t="s">
        <v>5</v>
      </c>
      <c r="ACH118" s="231" t="s">
        <v>5</v>
      </c>
      <c r="ACI118" s="235" t="s">
        <v>158</v>
      </c>
      <c r="ACJ118" s="8">
        <v>54.508000000000003</v>
      </c>
      <c r="ACK118" s="8">
        <v>72</v>
      </c>
      <c r="ACL118" s="8">
        <v>38</v>
      </c>
      <c r="ACM118" s="8">
        <v>23</v>
      </c>
      <c r="ACN118" s="8">
        <v>30</v>
      </c>
      <c r="ACO118" s="8">
        <v>33</v>
      </c>
      <c r="ACP118" s="8">
        <v>13</v>
      </c>
      <c r="ACQ118" s="8">
        <v>14</v>
      </c>
      <c r="ACR118" s="8">
        <v>19</v>
      </c>
      <c r="ACS118" s="8">
        <v>12</v>
      </c>
      <c r="ACT118" s="8">
        <v>15</v>
      </c>
      <c r="ACU118" s="8">
        <v>8</v>
      </c>
      <c r="ACV118" s="237" t="s">
        <v>5</v>
      </c>
      <c r="ACW118" s="237" t="s">
        <v>5</v>
      </c>
      <c r="ACX118" s="237" t="s">
        <v>5</v>
      </c>
      <c r="ACY118" s="237" t="s">
        <v>5</v>
      </c>
      <c r="ACZ118" s="237" t="s">
        <v>5</v>
      </c>
      <c r="ADA118" s="237" t="s">
        <v>5</v>
      </c>
      <c r="ADB118" s="237" t="s">
        <v>5</v>
      </c>
      <c r="ADC118" s="237" t="s">
        <v>5</v>
      </c>
      <c r="ADD118" s="237" t="s">
        <v>5</v>
      </c>
      <c r="ADE118" s="237" t="s">
        <v>5</v>
      </c>
      <c r="ADF118" s="237" t="s">
        <v>5</v>
      </c>
      <c r="ADG118" s="237" t="s">
        <v>5</v>
      </c>
      <c r="ADH118" s="237" t="s">
        <v>5</v>
      </c>
      <c r="ADI118" s="237" t="s">
        <v>5</v>
      </c>
      <c r="ADJ118" s="127" t="s">
        <v>158</v>
      </c>
      <c r="ADK118" s="128">
        <v>6.9473684210526327</v>
      </c>
      <c r="ADL118" s="128">
        <v>0.29530201342281887</v>
      </c>
      <c r="ADM118" s="128">
        <v>0.67005076142131992</v>
      </c>
      <c r="ADN118" s="128">
        <v>0.59728506787330315</v>
      </c>
      <c r="ADO118" s="128">
        <v>0.84117647058823519</v>
      </c>
      <c r="ADP118" s="128">
        <v>1.482191780821918</v>
      </c>
      <c r="ADQ118" s="128">
        <v>0.97999999999999987</v>
      </c>
      <c r="ADR118" s="128">
        <v>1.2735294117647058</v>
      </c>
      <c r="ADS118" s="128">
        <v>1.7086956521739129</v>
      </c>
      <c r="ADT118" s="128">
        <v>1.4035714285714285</v>
      </c>
      <c r="ADU118" s="128">
        <v>1.2281250000000001</v>
      </c>
      <c r="ADV118" s="128">
        <v>1.2281250000000001</v>
      </c>
      <c r="ADW118" s="128">
        <v>0.27992700729927006</v>
      </c>
      <c r="ADX118" s="128" t="s">
        <v>1282</v>
      </c>
      <c r="ADY118" s="128">
        <v>1.0388888888888888</v>
      </c>
      <c r="ADZ118" s="128">
        <v>1.3518072289156626</v>
      </c>
      <c r="AEA118" s="128" t="s">
        <v>158</v>
      </c>
      <c r="AEB118" s="128" t="s">
        <v>158</v>
      </c>
      <c r="AEC118" s="128" t="s">
        <v>158</v>
      </c>
      <c r="AED118" s="128" t="s">
        <v>158</v>
      </c>
      <c r="AEE118" s="128" t="s">
        <v>158</v>
      </c>
      <c r="AEF118" s="128" t="s">
        <v>158</v>
      </c>
      <c r="AEG118" s="128" t="s">
        <v>158</v>
      </c>
      <c r="AEH118" s="128" t="s">
        <v>158</v>
      </c>
      <c r="AEI118" s="128" t="s">
        <v>158</v>
      </c>
      <c r="AEJ118" s="128" t="s">
        <v>158</v>
      </c>
      <c r="AEK118" s="127" t="s">
        <v>158</v>
      </c>
      <c r="AEL118" s="128">
        <v>0.25916690135396531</v>
      </c>
      <c r="AEM118" s="128">
        <v>0.21405405405405409</v>
      </c>
      <c r="AEN118" s="128">
        <v>0.39600000000000007</v>
      </c>
      <c r="AEO118" s="128">
        <v>0.63359999999999994</v>
      </c>
      <c r="AEP118" s="128">
        <v>0.49819354838709673</v>
      </c>
      <c r="AEQ118" s="128">
        <v>0.34005714285714289</v>
      </c>
      <c r="AER118" s="128">
        <v>0.70559999999999989</v>
      </c>
      <c r="AES118" s="128">
        <v>0.69279999999999997</v>
      </c>
      <c r="AET118" s="128">
        <v>0.47160000000000002</v>
      </c>
      <c r="AEU118" s="128">
        <v>0.72553846153846158</v>
      </c>
      <c r="AEV118" s="128">
        <v>0.58950000000000002</v>
      </c>
      <c r="AEW118" s="128">
        <v>0.78600000000000003</v>
      </c>
      <c r="AEX118" s="128" t="s">
        <v>158</v>
      </c>
      <c r="AEY118" s="128" t="s">
        <v>158</v>
      </c>
      <c r="AEZ118" s="128" t="s">
        <v>158</v>
      </c>
      <c r="AFA118" s="128" t="s">
        <v>158</v>
      </c>
      <c r="AFB118" s="128" t="s">
        <v>158</v>
      </c>
      <c r="AFC118" s="128" t="s">
        <v>158</v>
      </c>
      <c r="AFD118" s="128" t="s">
        <v>158</v>
      </c>
      <c r="AFE118" s="128" t="s">
        <v>158</v>
      </c>
      <c r="AFF118" s="128" t="s">
        <v>158</v>
      </c>
      <c r="AFG118" s="128" t="s">
        <v>158</v>
      </c>
      <c r="AFH118" s="128" t="s">
        <v>158</v>
      </c>
      <c r="AFI118" s="128" t="s">
        <v>158</v>
      </c>
      <c r="AFJ118" s="128" t="s">
        <v>158</v>
      </c>
      <c r="AFK118" s="128" t="s">
        <v>158</v>
      </c>
      <c r="AFL118" s="134" t="s">
        <v>158</v>
      </c>
      <c r="AFM118" s="135">
        <v>0.270397403683863</v>
      </c>
      <c r="AFN118" s="135">
        <v>0.22000000000000006</v>
      </c>
      <c r="AFO118" s="135">
        <v>0.41684210526315801</v>
      </c>
      <c r="AFP118" s="135">
        <v>0.68869565217391304</v>
      </c>
      <c r="AFQ118" s="135">
        <v>0.51479999999999992</v>
      </c>
      <c r="AFR118" s="135">
        <v>0.36066666666666669</v>
      </c>
      <c r="AFS118" s="135">
        <v>0.81415384615384612</v>
      </c>
      <c r="AFT118" s="135">
        <v>0.74228571428571422</v>
      </c>
      <c r="AFU118" s="135">
        <v>0.49642105263157899</v>
      </c>
      <c r="AFV118" s="135">
        <v>0.78600000000000003</v>
      </c>
      <c r="AFW118" s="135">
        <v>0.62880000000000003</v>
      </c>
      <c r="AFX118" s="135">
        <v>0.98250000000000004</v>
      </c>
      <c r="AFY118" s="135" t="s">
        <v>158</v>
      </c>
      <c r="AFZ118" s="135" t="s">
        <v>158</v>
      </c>
      <c r="AGA118" s="135" t="s">
        <v>158</v>
      </c>
      <c r="AGB118" s="135" t="s">
        <v>158</v>
      </c>
      <c r="AGC118" s="135" t="s">
        <v>158</v>
      </c>
      <c r="AGD118" s="135" t="s">
        <v>158</v>
      </c>
      <c r="AGE118" s="135" t="s">
        <v>158</v>
      </c>
      <c r="AGF118" s="135" t="s">
        <v>158</v>
      </c>
      <c r="AGG118" s="135" t="s">
        <v>158</v>
      </c>
      <c r="AGH118" s="135" t="s">
        <v>158</v>
      </c>
      <c r="AGI118" s="135" t="s">
        <v>158</v>
      </c>
      <c r="AGJ118" s="135" t="s">
        <v>158</v>
      </c>
      <c r="AGK118" s="135" t="s">
        <v>158</v>
      </c>
      <c r="AGL118" s="135" t="s">
        <v>158</v>
      </c>
    </row>
    <row r="119" spans="1:870" x14ac:dyDescent="0.2">
      <c r="A119" s="7">
        <v>117</v>
      </c>
      <c r="B119" s="1" t="s">
        <v>538</v>
      </c>
      <c r="C119" s="1" t="s">
        <v>539</v>
      </c>
      <c r="D119" s="94">
        <v>0.48</v>
      </c>
      <c r="E119" s="95">
        <v>0.5</v>
      </c>
      <c r="F119" s="57">
        <v>2</v>
      </c>
      <c r="G119" s="58" t="s">
        <v>159</v>
      </c>
      <c r="H119" s="58">
        <v>2</v>
      </c>
      <c r="I119" s="226" t="s">
        <v>5</v>
      </c>
      <c r="J119" s="58" t="s">
        <v>159</v>
      </c>
      <c r="K119" s="58" t="s">
        <v>1280</v>
      </c>
      <c r="L119" s="226" t="s">
        <v>540</v>
      </c>
      <c r="M119" s="150">
        <v>2</v>
      </c>
      <c r="N119" s="123">
        <v>2</v>
      </c>
      <c r="O119" s="123">
        <v>2</v>
      </c>
      <c r="P119" s="123">
        <v>2</v>
      </c>
      <c r="Q119" s="123">
        <v>1.92</v>
      </c>
      <c r="R119" s="123">
        <v>1.92</v>
      </c>
      <c r="S119" s="123">
        <v>1.92</v>
      </c>
      <c r="T119" s="124">
        <v>1.92</v>
      </c>
      <c r="U119" s="124">
        <v>1.83</v>
      </c>
      <c r="V119" s="124">
        <v>1.74</v>
      </c>
      <c r="W119" s="124">
        <v>1.58</v>
      </c>
      <c r="X119" s="124">
        <v>1.42</v>
      </c>
      <c r="Y119" s="124">
        <v>1.28</v>
      </c>
      <c r="Z119" s="124">
        <v>1.1599999999999999</v>
      </c>
      <c r="AA119" s="124">
        <v>1</v>
      </c>
      <c r="AB119" s="124">
        <v>0.41499999999999998</v>
      </c>
      <c r="AC119" s="124">
        <v>7.7499999999999999E-2</v>
      </c>
      <c r="AD119" s="124">
        <v>6.25E-2</v>
      </c>
      <c r="AE119" s="124">
        <v>0.05</v>
      </c>
      <c r="AF119" s="124">
        <v>0.05</v>
      </c>
      <c r="AG119" s="124">
        <v>0</v>
      </c>
      <c r="AH119" s="124">
        <v>0</v>
      </c>
      <c r="AI119" s="136">
        <v>2.5000000000000001E-2</v>
      </c>
      <c r="AJ119" s="140">
        <v>0</v>
      </c>
      <c r="AK119" s="137">
        <v>0</v>
      </c>
      <c r="AL119" s="137">
        <v>0</v>
      </c>
      <c r="AM119" s="137">
        <v>0</v>
      </c>
      <c r="AN119" s="137">
        <v>0</v>
      </c>
      <c r="AO119" s="137">
        <v>0</v>
      </c>
      <c r="AP119" s="137">
        <v>0</v>
      </c>
      <c r="AQ119" s="137">
        <v>0</v>
      </c>
      <c r="AR119" s="137">
        <v>0</v>
      </c>
      <c r="AS119" s="137">
        <v>0</v>
      </c>
      <c r="AT119" s="137">
        <v>0</v>
      </c>
      <c r="AU119" s="137">
        <v>0</v>
      </c>
      <c r="AV119" s="137">
        <v>0</v>
      </c>
      <c r="AW119" s="137">
        <v>0</v>
      </c>
      <c r="AX119" s="137">
        <v>0</v>
      </c>
      <c r="AY119" s="137">
        <v>0</v>
      </c>
      <c r="AZ119" s="137">
        <v>0</v>
      </c>
      <c r="BA119" s="137">
        <v>8.9285714285714281E-3</v>
      </c>
      <c r="BB119" s="137">
        <v>1.7857142857142856E-2</v>
      </c>
      <c r="BC119" s="137">
        <v>1.7857142857142856E-2</v>
      </c>
      <c r="BD119" s="137">
        <v>1.7857142857142856E-2</v>
      </c>
      <c r="BE119" s="137">
        <v>1.6428571428571428E-2</v>
      </c>
      <c r="BF119" s="137">
        <v>1.3928571428571429E-2</v>
      </c>
      <c r="BG119" s="137">
        <v>1.2499999999999999E-2</v>
      </c>
      <c r="BH119" s="137">
        <v>1.1607142857142858E-2</v>
      </c>
      <c r="BI119" s="137">
        <v>1.0535714285714287E-2</v>
      </c>
      <c r="BJ119" s="137">
        <v>0.01</v>
      </c>
      <c r="BK119" s="137">
        <v>0.01</v>
      </c>
      <c r="BL119" s="137">
        <v>0.01</v>
      </c>
      <c r="BM119" s="126">
        <v>0</v>
      </c>
      <c r="BN119" s="125">
        <v>0</v>
      </c>
      <c r="BO119" s="125">
        <v>0</v>
      </c>
      <c r="BP119" s="125">
        <v>4.1666666666666741E-2</v>
      </c>
      <c r="BQ119" s="125">
        <v>0</v>
      </c>
      <c r="BR119" s="125">
        <v>0</v>
      </c>
      <c r="BS119" s="125">
        <v>0</v>
      </c>
      <c r="BT119" s="125">
        <v>4.9180327868852292E-2</v>
      </c>
      <c r="BU119" s="125">
        <v>5.1724137931034475E-2</v>
      </c>
      <c r="BV119" s="125">
        <v>0.10126582278481</v>
      </c>
      <c r="BW119" s="125">
        <v>0.11267605633802824</v>
      </c>
      <c r="BX119" s="125">
        <v>0.109375</v>
      </c>
      <c r="BY119" s="125">
        <v>0.10344827586206917</v>
      </c>
      <c r="BZ119" s="125">
        <v>0.15999999999999992</v>
      </c>
      <c r="CA119" s="125">
        <v>1.4096385542168677</v>
      </c>
      <c r="CB119" s="125">
        <v>4.354838709677419</v>
      </c>
      <c r="CC119" s="125">
        <v>0.24</v>
      </c>
      <c r="CD119" s="125">
        <v>0.25</v>
      </c>
      <c r="CE119" s="125">
        <v>0</v>
      </c>
      <c r="CF119" s="125" t="s">
        <v>158</v>
      </c>
      <c r="CG119" s="125" t="s">
        <v>158</v>
      </c>
      <c r="CH119" s="125">
        <v>-1</v>
      </c>
      <c r="CI119" s="125" t="s">
        <v>158</v>
      </c>
      <c r="CJ119" s="125" t="s">
        <v>158</v>
      </c>
      <c r="CK119" s="125" t="s">
        <v>158</v>
      </c>
      <c r="CL119" s="125" t="s">
        <v>158</v>
      </c>
      <c r="CM119" s="125" t="s">
        <v>158</v>
      </c>
      <c r="CN119" s="125" t="s">
        <v>158</v>
      </c>
      <c r="CO119" s="125" t="s">
        <v>158</v>
      </c>
      <c r="CP119" s="125" t="s">
        <v>158</v>
      </c>
      <c r="CQ119" s="125" t="s">
        <v>158</v>
      </c>
      <c r="CR119" s="125" t="s">
        <v>158</v>
      </c>
      <c r="CS119" s="125" t="s">
        <v>158</v>
      </c>
      <c r="CT119" s="125" t="s">
        <v>158</v>
      </c>
      <c r="CU119" s="125" t="s">
        <v>158</v>
      </c>
      <c r="CV119" s="125" t="s">
        <v>158</v>
      </c>
      <c r="CW119" s="125" t="s">
        <v>158</v>
      </c>
      <c r="CX119" s="125" t="s">
        <v>158</v>
      </c>
      <c r="CY119" s="125" t="s">
        <v>158</v>
      </c>
      <c r="CZ119" s="125">
        <v>-1</v>
      </c>
      <c r="DA119" s="125">
        <v>-0.5</v>
      </c>
      <c r="DB119" s="125">
        <v>0</v>
      </c>
      <c r="DC119" s="125">
        <v>0</v>
      </c>
      <c r="DD119" s="125">
        <v>8.6956521739130377E-2</v>
      </c>
      <c r="DE119" s="125">
        <v>0.17948717948717929</v>
      </c>
      <c r="DF119" s="125">
        <v>0.11428571428571432</v>
      </c>
      <c r="DG119" s="125">
        <v>7.6923076923076872E-2</v>
      </c>
      <c r="DH119" s="125">
        <v>0.10169491525423724</v>
      </c>
      <c r="DI119" s="125">
        <v>5.3571428571428603E-2</v>
      </c>
      <c r="DJ119" s="125">
        <v>0</v>
      </c>
      <c r="DK119" s="125">
        <v>0</v>
      </c>
      <c r="DL119" s="127">
        <v>2.5162644246971823E-2</v>
      </c>
      <c r="DM119" s="128">
        <v>2.9590177812704708E-2</v>
      </c>
      <c r="DN119" s="128">
        <v>2.97000297000297E-2</v>
      </c>
      <c r="DO119" s="128">
        <v>2.7092928745597402E-2</v>
      </c>
      <c r="DP119" s="128">
        <v>2.6501035196687367E-2</v>
      </c>
      <c r="DQ119" s="128">
        <v>2.7397260273972601E-2</v>
      </c>
      <c r="DR119" s="128">
        <v>3.2547889472791997E-2</v>
      </c>
      <c r="DS119" s="128">
        <v>3.5190615835777123E-2</v>
      </c>
      <c r="DT119" s="128">
        <v>3.7778695293146161E-2</v>
      </c>
      <c r="DU119" s="128">
        <v>3.2985781990521323E-2</v>
      </c>
      <c r="DV119" s="128">
        <v>3.4467713787085512E-2</v>
      </c>
      <c r="DW119" s="128">
        <v>3.596757852077001E-2</v>
      </c>
      <c r="DX119" s="128">
        <v>3.073967339097022E-2</v>
      </c>
      <c r="DY119" s="128">
        <v>3.093333333333333E-2</v>
      </c>
      <c r="DZ119" s="128">
        <v>2.1523891519586742E-2</v>
      </c>
      <c r="EA119" s="128">
        <v>7.9501915708812248E-3</v>
      </c>
      <c r="EB119" s="128">
        <v>2.2079772079772078E-3</v>
      </c>
      <c r="EC119" s="128">
        <v>2.5201612903225806E-3</v>
      </c>
      <c r="ED119" s="128">
        <v>3.1426775612822125E-3</v>
      </c>
      <c r="EE119" s="128">
        <v>4.3478260869565218E-3</v>
      </c>
      <c r="EF119" s="128" t="s">
        <v>158</v>
      </c>
      <c r="EG119" s="128" t="s">
        <v>158</v>
      </c>
      <c r="EH119" s="128">
        <v>1.0040160642570282E-3</v>
      </c>
      <c r="EI119" s="128">
        <v>5.159958720330238E-4</v>
      </c>
      <c r="EJ119" s="128" t="s">
        <v>158</v>
      </c>
      <c r="EK119" s="128" t="s">
        <v>158</v>
      </c>
      <c r="EL119" s="128" t="s">
        <v>158</v>
      </c>
      <c r="EM119" s="127">
        <v>3.2288228003748733E-2</v>
      </c>
      <c r="EN119" s="128">
        <v>3.2818823012875614E-2</v>
      </c>
      <c r="EO119" s="128">
        <v>3.4334763948497854E-2</v>
      </c>
      <c r="EP119" s="128">
        <v>2.9291154071470416E-2</v>
      </c>
      <c r="EQ119" s="128">
        <v>3.0065768869401814E-2</v>
      </c>
      <c r="ER119" s="128">
        <v>3.1002745034716613E-2</v>
      </c>
      <c r="ES119" s="128">
        <v>3.6901787430328653E-2</v>
      </c>
      <c r="ET119" s="128">
        <v>4.200393786917523E-2</v>
      </c>
      <c r="EU119" s="128">
        <v>4.1553133514986379E-2</v>
      </c>
      <c r="EV119" s="128">
        <v>3.7629757785467129E-2</v>
      </c>
      <c r="EW119" s="128">
        <v>4.0010129146619396E-2</v>
      </c>
      <c r="EX119" s="128">
        <v>3.9237358386294559E-2</v>
      </c>
      <c r="EY119" s="128">
        <v>3.5694366982710543E-2</v>
      </c>
      <c r="EZ119" s="128">
        <v>3.7760416666666664E-2</v>
      </c>
      <c r="FA119" s="128">
        <v>2.6427061310782238E-2</v>
      </c>
      <c r="FB119" s="128">
        <v>9.5622119815668202E-3</v>
      </c>
      <c r="FC119" s="128">
        <v>2.9311649016641452E-3</v>
      </c>
      <c r="FD119" s="128">
        <v>3.0971258671952428E-3</v>
      </c>
      <c r="FE119" s="128">
        <v>3.9246467817896395E-3</v>
      </c>
      <c r="FF119" s="128">
        <v>5.279831045406547E-3</v>
      </c>
      <c r="FG119" s="128" t="s">
        <v>158</v>
      </c>
      <c r="FH119" s="128" t="s">
        <v>158</v>
      </c>
      <c r="FI119" s="128">
        <v>1.3412017167381974E-3</v>
      </c>
      <c r="FJ119" s="128">
        <v>7.3421439060205587E-4</v>
      </c>
      <c r="FK119" s="128" t="s">
        <v>158</v>
      </c>
      <c r="FL119" s="128" t="s">
        <v>158</v>
      </c>
      <c r="FM119" s="128" t="s">
        <v>158</v>
      </c>
      <c r="FN119" s="127">
        <v>3.9580448215238075E-2</v>
      </c>
      <c r="FO119" s="128">
        <v>3.6569757479790778E-2</v>
      </c>
      <c r="FP119" s="128">
        <v>4.2725913266396069E-2</v>
      </c>
      <c r="FQ119" s="128">
        <v>3.3300033300033297E-2</v>
      </c>
      <c r="FR119" s="128">
        <v>3.4513751572892319E-2</v>
      </c>
      <c r="FS119" s="128">
        <v>3.8065027755749409E-2</v>
      </c>
      <c r="FT119" s="128">
        <v>4.1603466955579628E-2</v>
      </c>
      <c r="FU119" s="128">
        <v>4.7151277013752456E-2</v>
      </c>
      <c r="FV119" s="128">
        <v>4.4852941176470595E-2</v>
      </c>
      <c r="FW119" s="128">
        <v>4.3305126928820312E-2</v>
      </c>
      <c r="FX119" s="128">
        <v>4.5467625899280578E-2</v>
      </c>
      <c r="FY119" s="128">
        <v>4.2655452087714027E-2</v>
      </c>
      <c r="FZ119" s="128">
        <v>4.1775456919060053E-2</v>
      </c>
      <c r="GA119" s="128">
        <v>4.5669291338582677E-2</v>
      </c>
      <c r="GB119" s="128">
        <v>3.4482758620689655E-2</v>
      </c>
      <c r="GC119" s="128">
        <v>1.1987290583477759E-2</v>
      </c>
      <c r="GD119" s="128">
        <v>3.7170263788968822E-3</v>
      </c>
      <c r="GE119" s="128">
        <v>4.1666666666666666E-3</v>
      </c>
      <c r="GF119" s="128">
        <v>4.686035613870666E-3</v>
      </c>
      <c r="GG119" s="128">
        <v>7.8740157480314977E-3</v>
      </c>
      <c r="GH119" s="128" t="s">
        <v>158</v>
      </c>
      <c r="GI119" s="128" t="s">
        <v>158</v>
      </c>
      <c r="GJ119" s="128">
        <v>2.2461814914645105E-3</v>
      </c>
      <c r="GK119" s="128">
        <v>1.5384615384615385E-3</v>
      </c>
      <c r="GL119" s="128" t="s">
        <v>158</v>
      </c>
      <c r="GM119" s="128" t="s">
        <v>158</v>
      </c>
      <c r="GN119" s="128" t="s">
        <v>158</v>
      </c>
      <c r="GO119" s="109" t="s">
        <v>158</v>
      </c>
      <c r="GP119" s="141">
        <v>3.07</v>
      </c>
      <c r="GQ119" s="141">
        <v>3.13</v>
      </c>
      <c r="GR119" s="141">
        <v>3.97</v>
      </c>
      <c r="GS119" s="141">
        <v>3.99</v>
      </c>
      <c r="GT119" s="141">
        <v>3.57</v>
      </c>
      <c r="GU119" s="141">
        <v>1.62</v>
      </c>
      <c r="GV119" s="129">
        <v>2.6</v>
      </c>
      <c r="GW119" s="129">
        <v>2.56</v>
      </c>
      <c r="GX119" s="129">
        <v>3.22</v>
      </c>
      <c r="GY119" s="129">
        <v>3.24</v>
      </c>
      <c r="GZ119" s="129">
        <v>2.86</v>
      </c>
      <c r="HA119" s="129">
        <v>2.59</v>
      </c>
      <c r="HB119" s="129">
        <v>2.38</v>
      </c>
      <c r="HC119" s="129">
        <v>1.57</v>
      </c>
      <c r="HD119" s="129">
        <v>0.99</v>
      </c>
      <c r="HE119" s="129">
        <v>0.97</v>
      </c>
      <c r="HF119" s="231" t="s">
        <v>158</v>
      </c>
      <c r="HG119" s="231" t="s">
        <v>158</v>
      </c>
      <c r="HH119" s="231" t="s">
        <v>158</v>
      </c>
      <c r="HI119" s="231" t="s">
        <v>158</v>
      </c>
      <c r="HJ119" s="231" t="s">
        <v>158</v>
      </c>
      <c r="HK119" s="231" t="s">
        <v>158</v>
      </c>
      <c r="HL119" s="231" t="s">
        <v>158</v>
      </c>
      <c r="HM119" s="231" t="s">
        <v>158</v>
      </c>
      <c r="HN119" s="231" t="s">
        <v>158</v>
      </c>
      <c r="HO119" s="231" t="s">
        <v>158</v>
      </c>
      <c r="HP119" s="232" t="s">
        <v>158</v>
      </c>
      <c r="HQ119" s="131">
        <v>17.814331921824106</v>
      </c>
      <c r="HR119" s="131">
        <v>14.95527156549521</v>
      </c>
      <c r="HS119" s="131">
        <v>15.128463476070529</v>
      </c>
      <c r="HT119" s="131">
        <v>13.942355889724311</v>
      </c>
      <c r="HU119" s="131">
        <v>14.128851540616246</v>
      </c>
      <c r="HV119" s="131">
        <v>28.487654320987652</v>
      </c>
      <c r="HW119" s="131">
        <v>15.661538461538461</v>
      </c>
      <c r="HX119" s="131">
        <v>15.937499999999998</v>
      </c>
      <c r="HY119" s="131">
        <v>12.478260869565217</v>
      </c>
      <c r="HZ119" s="131">
        <v>10.725308641975309</v>
      </c>
      <c r="IA119" s="131">
        <v>11.63986013986014</v>
      </c>
      <c r="IB119" s="131">
        <v>11.830115830115831</v>
      </c>
      <c r="IC119" s="131">
        <v>10.672268907563025</v>
      </c>
      <c r="ID119" s="131">
        <v>18.471337579617835</v>
      </c>
      <c r="IE119" s="131">
        <v>34.969696969696969</v>
      </c>
      <c r="IF119" s="131">
        <v>21.494845360824744</v>
      </c>
      <c r="IG119" s="131" t="s">
        <v>158</v>
      </c>
      <c r="IH119" s="131" t="s">
        <v>158</v>
      </c>
      <c r="II119" s="131" t="s">
        <v>158</v>
      </c>
      <c r="IJ119" s="131" t="s">
        <v>158</v>
      </c>
      <c r="IK119" s="131" t="s">
        <v>158</v>
      </c>
      <c r="IL119" s="131" t="s">
        <v>158</v>
      </c>
      <c r="IM119" s="131" t="s">
        <v>158</v>
      </c>
      <c r="IN119" s="131" t="s">
        <v>158</v>
      </c>
      <c r="IO119" s="131" t="s">
        <v>158</v>
      </c>
      <c r="IP119" s="131" t="s">
        <v>158</v>
      </c>
      <c r="IQ119" s="130" t="s">
        <v>158</v>
      </c>
      <c r="IR119" s="131">
        <v>19.850370556860522</v>
      </c>
      <c r="IS119" s="131">
        <v>18.610223642172524</v>
      </c>
      <c r="IT119" s="131">
        <v>17.198992443324936</v>
      </c>
      <c r="IU119" s="131">
        <v>16.005012531328319</v>
      </c>
      <c r="IV119" s="131">
        <v>17.347338935574232</v>
      </c>
      <c r="IW119" s="131">
        <v>32.117283950617285</v>
      </c>
      <c r="IX119" s="131">
        <v>17.580769230769231</v>
      </c>
      <c r="IY119" s="131">
        <v>17.203125</v>
      </c>
      <c r="IZ119" s="131">
        <v>14.360248447204969</v>
      </c>
      <c r="JA119" s="131">
        <v>12.188271604938272</v>
      </c>
      <c r="JB119" s="131">
        <v>12.653846153846153</v>
      </c>
      <c r="JC119" s="131">
        <v>13.845559845559846</v>
      </c>
      <c r="JD119" s="131">
        <v>12.907563025210084</v>
      </c>
      <c r="JE119" s="131">
        <v>24.101910828025478</v>
      </c>
      <c r="JF119" s="131">
        <v>43.838383838383834</v>
      </c>
      <c r="JG119" s="131">
        <v>27.257731958762889</v>
      </c>
      <c r="JH119" s="131" t="s">
        <v>158</v>
      </c>
      <c r="JI119" s="131" t="s">
        <v>158</v>
      </c>
      <c r="JJ119" s="131" t="s">
        <v>158</v>
      </c>
      <c r="JK119" s="131" t="s">
        <v>158</v>
      </c>
      <c r="JL119" s="131" t="s">
        <v>158</v>
      </c>
      <c r="JM119" s="131" t="s">
        <v>158</v>
      </c>
      <c r="JN119" s="131" t="s">
        <v>158</v>
      </c>
      <c r="JO119" s="131" t="s">
        <v>158</v>
      </c>
      <c r="JP119" s="131" t="s">
        <v>158</v>
      </c>
      <c r="JQ119" s="131" t="s">
        <v>158</v>
      </c>
      <c r="JR119" s="130" t="s">
        <v>158</v>
      </c>
      <c r="JS119" s="131">
        <v>22.016285342019543</v>
      </c>
      <c r="JT119" s="131">
        <v>21.514376996805115</v>
      </c>
      <c r="JU119" s="131">
        <v>18.594458438287152</v>
      </c>
      <c r="JV119" s="131">
        <v>18.157894736842106</v>
      </c>
      <c r="JW119" s="131">
        <v>19.630252100840337</v>
      </c>
      <c r="JX119" s="131">
        <v>36.413580246913583</v>
      </c>
      <c r="JY119" s="131">
        <v>20.984615384615385</v>
      </c>
      <c r="JZ119" s="131">
        <v>18.921875</v>
      </c>
      <c r="KA119" s="131">
        <v>16.381987577639752</v>
      </c>
      <c r="KB119" s="131">
        <v>14.148148148148149</v>
      </c>
      <c r="KC119" s="131">
        <v>13.804195804195803</v>
      </c>
      <c r="KD119" s="131">
        <v>16.07722007722008</v>
      </c>
      <c r="KE119" s="131">
        <v>15.756302521008404</v>
      </c>
      <c r="KF119" s="131">
        <v>29.592356687898089</v>
      </c>
      <c r="KG119" s="131">
        <v>52.727272727272734</v>
      </c>
      <c r="KH119" s="131">
        <v>36.185567010309278</v>
      </c>
      <c r="KI119" s="131" t="s">
        <v>158</v>
      </c>
      <c r="KJ119" s="131" t="s">
        <v>158</v>
      </c>
      <c r="KK119" s="131" t="s">
        <v>158</v>
      </c>
      <c r="KL119" s="131" t="s">
        <v>158</v>
      </c>
      <c r="KM119" s="131" t="s">
        <v>158</v>
      </c>
      <c r="KN119" s="131" t="s">
        <v>158</v>
      </c>
      <c r="KO119" s="131" t="s">
        <v>158</v>
      </c>
      <c r="KP119" s="131" t="s">
        <v>158</v>
      </c>
      <c r="KQ119" s="131" t="s">
        <v>158</v>
      </c>
      <c r="KR119" s="131" t="s">
        <v>158</v>
      </c>
      <c r="KS119" s="116" t="s">
        <v>158</v>
      </c>
      <c r="KT119" s="132">
        <v>29.02409421268117</v>
      </c>
      <c r="KU119" s="132">
        <v>27.50197628458498</v>
      </c>
      <c r="KV119" s="132">
        <v>29.382066276803119</v>
      </c>
      <c r="KW119" s="132">
        <v>29.3126213592233</v>
      </c>
      <c r="KX119" s="132">
        <v>27.462135922330098</v>
      </c>
      <c r="KY119" s="132">
        <v>26.502901353965182</v>
      </c>
      <c r="KZ119" s="132">
        <v>25.945841392649903</v>
      </c>
      <c r="LA119" s="132">
        <v>24.854932301740813</v>
      </c>
      <c r="LB119" s="132">
        <v>24.52895752895753</v>
      </c>
      <c r="LC119" s="132">
        <v>23.919540229885058</v>
      </c>
      <c r="LD119" s="132">
        <v>22.720292504570384</v>
      </c>
      <c r="LE119" s="132">
        <v>21.010344827586206</v>
      </c>
      <c r="LF119" s="132" t="s">
        <v>158</v>
      </c>
      <c r="LG119" s="132" t="s">
        <v>158</v>
      </c>
      <c r="LH119" s="132" t="s">
        <v>158</v>
      </c>
      <c r="LI119" s="132" t="s">
        <v>158</v>
      </c>
      <c r="LJ119" s="132" t="s">
        <v>158</v>
      </c>
      <c r="LK119" s="132" t="s">
        <v>158</v>
      </c>
      <c r="LL119" s="132" t="s">
        <v>158</v>
      </c>
      <c r="LM119" s="132" t="s">
        <v>158</v>
      </c>
      <c r="LN119" s="132" t="s">
        <v>158</v>
      </c>
      <c r="LO119" s="132" t="s">
        <v>158</v>
      </c>
      <c r="LP119" s="132" t="s">
        <v>158</v>
      </c>
      <c r="LQ119" s="132" t="s">
        <v>158</v>
      </c>
      <c r="LR119" s="132" t="s">
        <v>158</v>
      </c>
      <c r="LS119" s="132" t="s">
        <v>158</v>
      </c>
      <c r="LT119" s="130" t="s">
        <v>158</v>
      </c>
      <c r="LU119" s="131">
        <v>1.8842964951548744</v>
      </c>
      <c r="LV119" s="131">
        <v>1.7020594998562806</v>
      </c>
      <c r="LW119" s="131">
        <v>2.044104027068268</v>
      </c>
      <c r="LX119" s="131">
        <v>1.8978173025967144</v>
      </c>
      <c r="LY119" s="131">
        <v>1.8367107402955525</v>
      </c>
      <c r="LZ119" s="131">
        <v>1.7413187855787478</v>
      </c>
      <c r="MA119" s="131">
        <v>1.5694229909050246</v>
      </c>
      <c r="MB119" s="131">
        <v>1.6415252918287937</v>
      </c>
      <c r="MC119" s="131">
        <v>1.6380639068156775</v>
      </c>
      <c r="MD119" s="131">
        <v>1.4527871215761652</v>
      </c>
      <c r="ME119" s="131">
        <v>1.4652100096556162</v>
      </c>
      <c r="MF119" s="131">
        <v>1.4583292302642377</v>
      </c>
      <c r="MG119" s="131" t="s">
        <v>158</v>
      </c>
      <c r="MH119" s="131" t="s">
        <v>158</v>
      </c>
      <c r="MI119" s="131" t="s">
        <v>158</v>
      </c>
      <c r="MJ119" s="131" t="s">
        <v>158</v>
      </c>
      <c r="MK119" s="131" t="s">
        <v>158</v>
      </c>
      <c r="ML119" s="131" t="s">
        <v>158</v>
      </c>
      <c r="MM119" s="131" t="s">
        <v>158</v>
      </c>
      <c r="MN119" s="131" t="s">
        <v>158</v>
      </c>
      <c r="MO119" s="131" t="s">
        <v>158</v>
      </c>
      <c r="MP119" s="131" t="s">
        <v>158</v>
      </c>
      <c r="MQ119" s="131" t="s">
        <v>158</v>
      </c>
      <c r="MR119" s="131" t="s">
        <v>158</v>
      </c>
      <c r="MS119" s="131" t="s">
        <v>158</v>
      </c>
      <c r="MT119" s="131" t="s">
        <v>158</v>
      </c>
      <c r="MU119" s="130" t="s">
        <v>158</v>
      </c>
      <c r="MV119" s="131">
        <v>2.0996568286680826</v>
      </c>
      <c r="MW119" s="131">
        <v>2.1180296062086805</v>
      </c>
      <c r="MX119" s="131">
        <v>2.3238665162874015</v>
      </c>
      <c r="MY119" s="131">
        <v>2.178583730789613</v>
      </c>
      <c r="MZ119" s="131">
        <v>2.2551049989394047</v>
      </c>
      <c r="NA119" s="131">
        <v>1.963181287403299</v>
      </c>
      <c r="NB119" s="131">
        <v>1.7617466825704489</v>
      </c>
      <c r="NC119" s="131">
        <v>1.7718817120622568</v>
      </c>
      <c r="ND119" s="131">
        <v>1.8851188414922084</v>
      </c>
      <c r="NE119" s="131">
        <v>1.6509514656415185</v>
      </c>
      <c r="NF119" s="131">
        <v>1.592849211457998</v>
      </c>
      <c r="NG119" s="131">
        <v>1.7067782701460694</v>
      </c>
      <c r="NH119" s="131" t="s">
        <v>158</v>
      </c>
      <c r="NI119" s="131" t="s">
        <v>158</v>
      </c>
      <c r="NJ119" s="131" t="s">
        <v>158</v>
      </c>
      <c r="NK119" s="131" t="s">
        <v>158</v>
      </c>
      <c r="NL119" s="131" t="s">
        <v>158</v>
      </c>
      <c r="NM119" s="131" t="s">
        <v>158</v>
      </c>
      <c r="NN119" s="131" t="s">
        <v>158</v>
      </c>
      <c r="NO119" s="131" t="s">
        <v>158</v>
      </c>
      <c r="NP119" s="131" t="s">
        <v>158</v>
      </c>
      <c r="NQ119" s="131" t="s">
        <v>158</v>
      </c>
      <c r="NR119" s="131" t="s">
        <v>158</v>
      </c>
      <c r="NS119" s="131" t="s">
        <v>158</v>
      </c>
      <c r="NT119" s="131" t="s">
        <v>158</v>
      </c>
      <c r="NU119" s="131" t="s">
        <v>158</v>
      </c>
      <c r="NV119" s="130" t="s">
        <v>158</v>
      </c>
      <c r="NW119" s="131">
        <v>2.3287547065110017</v>
      </c>
      <c r="NX119" s="131">
        <v>2.4485513078470826</v>
      </c>
      <c r="NY119" s="131">
        <v>2.5124169043985933</v>
      </c>
      <c r="NZ119" s="131">
        <v>2.471631558028617</v>
      </c>
      <c r="OA119" s="131">
        <v>2.5518772537651131</v>
      </c>
      <c r="OB119" s="131">
        <v>2.2257940446650126</v>
      </c>
      <c r="OC119" s="131">
        <v>2.1028418070672434</v>
      </c>
      <c r="OD119" s="131">
        <v>1.9489089494163423</v>
      </c>
      <c r="OE119" s="131">
        <v>2.150519439634818</v>
      </c>
      <c r="OF119" s="131">
        <v>1.9164247957712639</v>
      </c>
      <c r="OG119" s="131">
        <v>1.7376536852269069</v>
      </c>
      <c r="OH119" s="131">
        <v>1.9818808468734614</v>
      </c>
      <c r="OI119" s="131" t="s">
        <v>158</v>
      </c>
      <c r="OJ119" s="131" t="s">
        <v>158</v>
      </c>
      <c r="OK119" s="131" t="s">
        <v>158</v>
      </c>
      <c r="OL119" s="131" t="s">
        <v>158</v>
      </c>
      <c r="OM119" s="131" t="s">
        <v>158</v>
      </c>
      <c r="ON119" s="131" t="s">
        <v>158</v>
      </c>
      <c r="OO119" s="131" t="s">
        <v>158</v>
      </c>
      <c r="OP119" s="131" t="s">
        <v>158</v>
      </c>
      <c r="OQ119" s="131" t="s">
        <v>158</v>
      </c>
      <c r="OR119" s="131" t="s">
        <v>158</v>
      </c>
      <c r="OS119" s="131" t="s">
        <v>158</v>
      </c>
      <c r="OT119" s="131" t="s">
        <v>158</v>
      </c>
      <c r="OU119" s="131" t="s">
        <v>158</v>
      </c>
      <c r="OV119" s="131" t="s">
        <v>158</v>
      </c>
      <c r="OW119" s="378" t="s">
        <v>158</v>
      </c>
      <c r="OX119" s="132">
        <v>8.2408226556783593</v>
      </c>
      <c r="OY119" s="132">
        <v>8.5395256916996054</v>
      </c>
      <c r="OZ119" s="132">
        <v>8.8226120857699808</v>
      </c>
      <c r="PA119" s="132">
        <v>8.3262135922330103</v>
      </c>
      <c r="PB119" s="132">
        <v>7.6466019417475728</v>
      </c>
      <c r="PC119" s="132">
        <v>7.653771760154739</v>
      </c>
      <c r="PD119" s="132">
        <v>7.2475822050290137</v>
      </c>
      <c r="PE119" s="132">
        <v>7.1528046421663447</v>
      </c>
      <c r="PF119" s="132">
        <v>7.7027027027027026</v>
      </c>
      <c r="PG119" s="132">
        <v>6.5536398467432946</v>
      </c>
      <c r="PH119" s="132">
        <v>6.9305301645338204</v>
      </c>
      <c r="PI119" s="132">
        <v>6.2413793103448274</v>
      </c>
      <c r="PJ119" s="132" t="s">
        <v>158</v>
      </c>
      <c r="PK119" s="132" t="s">
        <v>158</v>
      </c>
      <c r="PL119" s="132" t="s">
        <v>158</v>
      </c>
      <c r="PM119" s="132" t="s">
        <v>158</v>
      </c>
      <c r="PN119" s="132" t="s">
        <v>158</v>
      </c>
      <c r="PO119" s="132" t="s">
        <v>158</v>
      </c>
      <c r="PP119" s="132" t="s">
        <v>158</v>
      </c>
      <c r="PQ119" s="132" t="s">
        <v>158</v>
      </c>
      <c r="PR119" s="132" t="s">
        <v>158</v>
      </c>
      <c r="PS119" s="132" t="s">
        <v>158</v>
      </c>
      <c r="PT119" s="132" t="s">
        <v>158</v>
      </c>
      <c r="PU119" s="132" t="s">
        <v>158</v>
      </c>
      <c r="PV119" s="132" t="s">
        <v>158</v>
      </c>
      <c r="PW119" s="132" t="s">
        <v>158</v>
      </c>
      <c r="PX119" s="130" t="s">
        <v>158</v>
      </c>
      <c r="PY119" s="131">
        <v>6.6364732363601737</v>
      </c>
      <c r="PZ119" s="131">
        <v>5.4815690812311963</v>
      </c>
      <c r="QA119" s="131">
        <v>6.8075077330976583</v>
      </c>
      <c r="QB119" s="131">
        <v>6.681308302238806</v>
      </c>
      <c r="QC119" s="131">
        <v>6.5963941086846116</v>
      </c>
      <c r="QD119" s="131">
        <v>6.0297068486226939</v>
      </c>
      <c r="QE119" s="131">
        <v>5.6184254069922606</v>
      </c>
      <c r="QF119" s="131">
        <v>5.7040562466197935</v>
      </c>
      <c r="QG119" s="131">
        <v>5.2163508771929825</v>
      </c>
      <c r="QH119" s="131">
        <v>5.3023969599532306</v>
      </c>
      <c r="QI119" s="131">
        <v>4.8033843313110003</v>
      </c>
      <c r="QJ119" s="131">
        <v>4.9091712707182324</v>
      </c>
      <c r="QK119" s="131" t="s">
        <v>158</v>
      </c>
      <c r="QL119" s="131" t="s">
        <v>158</v>
      </c>
      <c r="QM119" s="131" t="s">
        <v>158</v>
      </c>
      <c r="QN119" s="131" t="s">
        <v>158</v>
      </c>
      <c r="QO119" s="131" t="s">
        <v>158</v>
      </c>
      <c r="QP119" s="131" t="s">
        <v>158</v>
      </c>
      <c r="QQ119" s="131" t="s">
        <v>158</v>
      </c>
      <c r="QR119" s="131" t="s">
        <v>158</v>
      </c>
      <c r="QS119" s="131" t="s">
        <v>158</v>
      </c>
      <c r="QT119" s="131" t="s">
        <v>158</v>
      </c>
      <c r="QU119" s="131" t="s">
        <v>158</v>
      </c>
      <c r="QV119" s="131" t="s">
        <v>158</v>
      </c>
      <c r="QW119" s="131" t="s">
        <v>158</v>
      </c>
      <c r="QX119" s="131" t="s">
        <v>158</v>
      </c>
      <c r="QY119" s="130" t="s">
        <v>158</v>
      </c>
      <c r="QZ119" s="131">
        <v>7.3949701572051794</v>
      </c>
      <c r="RA119" s="131">
        <v>6.8212219393658868</v>
      </c>
      <c r="RB119" s="131">
        <v>7.7392045956694648</v>
      </c>
      <c r="RC119" s="131">
        <v>7.6697527985074618</v>
      </c>
      <c r="RD119" s="131">
        <v>8.0990223463687148</v>
      </c>
      <c r="RE119" s="131">
        <v>6.7979555218599952</v>
      </c>
      <c r="RF119" s="131">
        <v>6.3069308780357618</v>
      </c>
      <c r="RG119" s="131">
        <v>6.1570254191454836</v>
      </c>
      <c r="RH119" s="131">
        <v>6.0030877192982457</v>
      </c>
      <c r="RI119" s="131">
        <v>6.0256591639871386</v>
      </c>
      <c r="RJ119" s="131">
        <v>5.2218227380638353</v>
      </c>
      <c r="RK119" s="131">
        <v>5.7455248618784527</v>
      </c>
      <c r="RL119" s="131" t="s">
        <v>158</v>
      </c>
      <c r="RM119" s="131" t="s">
        <v>158</v>
      </c>
      <c r="RN119" s="131" t="s">
        <v>158</v>
      </c>
      <c r="RO119" s="131" t="s">
        <v>158</v>
      </c>
      <c r="RP119" s="131" t="s">
        <v>158</v>
      </c>
      <c r="RQ119" s="131" t="s">
        <v>158</v>
      </c>
      <c r="RR119" s="131" t="s">
        <v>158</v>
      </c>
      <c r="RS119" s="131" t="s">
        <v>158</v>
      </c>
      <c r="RT119" s="131" t="s">
        <v>158</v>
      </c>
      <c r="RU119" s="131" t="s">
        <v>158</v>
      </c>
      <c r="RV119" s="131" t="s">
        <v>158</v>
      </c>
      <c r="RW119" s="131" t="s">
        <v>158</v>
      </c>
      <c r="RX119" s="131" t="s">
        <v>158</v>
      </c>
      <c r="RY119" s="131" t="s">
        <v>158</v>
      </c>
      <c r="RZ119" s="130" t="s">
        <v>158</v>
      </c>
      <c r="SA119" s="131">
        <v>8.2018505705163971</v>
      </c>
      <c r="SB119" s="131">
        <v>7.8856838694746587</v>
      </c>
      <c r="SC119" s="131">
        <v>8.3671365444100747</v>
      </c>
      <c r="SD119" s="131">
        <v>8.7014342350746272</v>
      </c>
      <c r="SE119" s="131">
        <v>9.1648552564753683</v>
      </c>
      <c r="SF119" s="131">
        <v>7.7073110942633312</v>
      </c>
      <c r="SG119" s="131">
        <v>7.5280277555377637</v>
      </c>
      <c r="SH119" s="131">
        <v>6.7721687398593824</v>
      </c>
      <c r="SI119" s="131">
        <v>6.848245614035088</v>
      </c>
      <c r="SJ119" s="131">
        <v>6.9945863782519737</v>
      </c>
      <c r="SK119" s="131">
        <v>5.6965338960696386</v>
      </c>
      <c r="SL119" s="131">
        <v>6.6716022099447514</v>
      </c>
      <c r="SM119" s="131" t="s">
        <v>158</v>
      </c>
      <c r="SN119" s="131" t="s">
        <v>158</v>
      </c>
      <c r="SO119" s="131" t="s">
        <v>158</v>
      </c>
      <c r="SP119" s="131" t="s">
        <v>158</v>
      </c>
      <c r="SQ119" s="131" t="s">
        <v>158</v>
      </c>
      <c r="SR119" s="131" t="s">
        <v>158</v>
      </c>
      <c r="SS119" s="131" t="s">
        <v>158</v>
      </c>
      <c r="ST119" s="131" t="s">
        <v>158</v>
      </c>
      <c r="SU119" s="131" t="s">
        <v>158</v>
      </c>
      <c r="SV119" s="131" t="s">
        <v>158</v>
      </c>
      <c r="SW119" s="131" t="s">
        <v>158</v>
      </c>
      <c r="SX119" s="131" t="s">
        <v>158</v>
      </c>
      <c r="SY119" s="131" t="s">
        <v>158</v>
      </c>
      <c r="SZ119" s="131" t="s">
        <v>158</v>
      </c>
      <c r="TA119" s="378" t="s">
        <v>158</v>
      </c>
      <c r="TB119" s="132">
        <v>2.6122675036865552</v>
      </c>
      <c r="TC119" s="132">
        <v>3.8577075098814229</v>
      </c>
      <c r="TD119" s="132">
        <v>3.2339181286549707</v>
      </c>
      <c r="TE119" s="132">
        <v>2.8038834951456311</v>
      </c>
      <c r="TF119" s="132">
        <v>2.8019417475728154</v>
      </c>
      <c r="TG119" s="132">
        <v>3.0154738878143132</v>
      </c>
      <c r="TH119" s="132">
        <v>2.4042553191489362</v>
      </c>
      <c r="TI119" s="132">
        <v>2.1295938104448742</v>
      </c>
      <c r="TJ119" s="132">
        <v>3.2451737451737452</v>
      </c>
      <c r="TK119" s="132">
        <v>2.5383141762452106</v>
      </c>
      <c r="TL119" s="132">
        <v>2.9396709323583181</v>
      </c>
      <c r="TM119" s="132">
        <v>2.6965517241379309</v>
      </c>
      <c r="TN119" s="132" t="s">
        <v>158</v>
      </c>
      <c r="TO119" s="132" t="s">
        <v>158</v>
      </c>
      <c r="TP119" s="132" t="s">
        <v>158</v>
      </c>
      <c r="TQ119" s="132" t="s">
        <v>158</v>
      </c>
      <c r="TR119" s="132" t="s">
        <v>158</v>
      </c>
      <c r="TS119" s="132" t="s">
        <v>158</v>
      </c>
      <c r="TT119" s="132" t="s">
        <v>158</v>
      </c>
      <c r="TU119" s="132" t="s">
        <v>158</v>
      </c>
      <c r="TV119" s="132" t="s">
        <v>158</v>
      </c>
      <c r="TW119" s="132" t="s">
        <v>158</v>
      </c>
      <c r="TX119" s="132" t="s">
        <v>158</v>
      </c>
      <c r="TY119" s="132" t="s">
        <v>158</v>
      </c>
      <c r="TZ119" s="132" t="s">
        <v>158</v>
      </c>
      <c r="UA119" s="132" t="s">
        <v>158</v>
      </c>
      <c r="UB119" s="235" t="s">
        <v>158</v>
      </c>
      <c r="UC119" s="236">
        <v>20.85</v>
      </c>
      <c r="UD119" s="236">
        <v>19.88</v>
      </c>
      <c r="UE119" s="236">
        <v>19.100000000000001</v>
      </c>
      <c r="UF119" s="236">
        <v>15.13</v>
      </c>
      <c r="UG119" s="236">
        <v>12.22</v>
      </c>
      <c r="UH119" s="236">
        <v>11.31</v>
      </c>
      <c r="UI119" s="236">
        <v>11.17</v>
      </c>
      <c r="UJ119" s="236">
        <v>10.199999999999999</v>
      </c>
      <c r="UK119" s="236">
        <v>8.75</v>
      </c>
      <c r="UL119" s="236">
        <v>7.31</v>
      </c>
      <c r="UM119" s="236">
        <v>7.31</v>
      </c>
      <c r="UN119" s="236">
        <v>7.13</v>
      </c>
      <c r="UO119" s="231" t="s">
        <v>5</v>
      </c>
      <c r="UP119" s="231" t="s">
        <v>5</v>
      </c>
      <c r="UQ119" s="231" t="s">
        <v>5</v>
      </c>
      <c r="UR119" s="231" t="s">
        <v>5</v>
      </c>
      <c r="US119" s="231" t="s">
        <v>5</v>
      </c>
      <c r="UT119" s="231" t="s">
        <v>5</v>
      </c>
      <c r="UU119" s="231" t="s">
        <v>5</v>
      </c>
      <c r="UV119" s="231" t="s">
        <v>5</v>
      </c>
      <c r="UW119" s="231" t="s">
        <v>5</v>
      </c>
      <c r="UX119" s="231" t="s">
        <v>5</v>
      </c>
      <c r="UY119" s="231" t="s">
        <v>5</v>
      </c>
      <c r="UZ119" s="231" t="s">
        <v>5</v>
      </c>
      <c r="VA119" s="231" t="s">
        <v>5</v>
      </c>
      <c r="VB119" s="231" t="s">
        <v>5</v>
      </c>
      <c r="VC119" s="130" t="s">
        <v>158</v>
      </c>
      <c r="VD119" s="131">
        <v>2.6230215347721821</v>
      </c>
      <c r="VE119" s="131">
        <v>2.3546277665995978</v>
      </c>
      <c r="VF119" s="131">
        <v>3.1445026178010469</v>
      </c>
      <c r="VG119" s="131">
        <v>3.6768010575016525</v>
      </c>
      <c r="VH119" s="131">
        <v>4.1276595744680851</v>
      </c>
      <c r="VI119" s="131">
        <v>4.0804597701149419</v>
      </c>
      <c r="VJ119" s="131">
        <v>3.6454789615040286</v>
      </c>
      <c r="VK119" s="131">
        <v>4</v>
      </c>
      <c r="VL119" s="131">
        <v>4.5919999999999996</v>
      </c>
      <c r="VM119" s="131">
        <v>4.7537619699042413</v>
      </c>
      <c r="VN119" s="131">
        <v>4.5540355677154585</v>
      </c>
      <c r="VO119" s="131">
        <v>4.2973352033660595</v>
      </c>
      <c r="VP119" s="131" t="s">
        <v>158</v>
      </c>
      <c r="VQ119" s="131" t="s">
        <v>158</v>
      </c>
      <c r="VR119" s="131" t="s">
        <v>158</v>
      </c>
      <c r="VS119" s="131" t="s">
        <v>158</v>
      </c>
      <c r="VT119" s="131" t="s">
        <v>158</v>
      </c>
      <c r="VU119" s="131" t="s">
        <v>158</v>
      </c>
      <c r="VV119" s="131" t="s">
        <v>158</v>
      </c>
      <c r="VW119" s="131" t="s">
        <v>158</v>
      </c>
      <c r="VX119" s="131" t="s">
        <v>158</v>
      </c>
      <c r="VY119" s="131" t="s">
        <v>158</v>
      </c>
      <c r="VZ119" s="131" t="s">
        <v>158</v>
      </c>
      <c r="WA119" s="131" t="s">
        <v>158</v>
      </c>
      <c r="WB119" s="131" t="s">
        <v>158</v>
      </c>
      <c r="WC119" s="131" t="s">
        <v>158</v>
      </c>
      <c r="WD119" s="130" t="s">
        <v>158</v>
      </c>
      <c r="WE119" s="131">
        <v>2.9228123553746665</v>
      </c>
      <c r="WF119" s="131">
        <v>2.9300804828973845</v>
      </c>
      <c r="WG119" s="131">
        <v>3.574869109947644</v>
      </c>
      <c r="WH119" s="131">
        <v>4.2207534699272964</v>
      </c>
      <c r="WI119" s="131">
        <v>5.0679214402618653</v>
      </c>
      <c r="WJ119" s="131">
        <v>4.6003536693191869</v>
      </c>
      <c r="WK119" s="131">
        <v>4.0922112802148609</v>
      </c>
      <c r="WL119" s="131">
        <v>4.3176470588235301</v>
      </c>
      <c r="WM119" s="131">
        <v>5.2845714285714287</v>
      </c>
      <c r="WN119" s="131">
        <v>5.4021887824897403</v>
      </c>
      <c r="WO119" s="131">
        <v>4.9507523939808484</v>
      </c>
      <c r="WP119" s="131">
        <v>5.0294530154277703</v>
      </c>
      <c r="WQ119" s="131" t="s">
        <v>158</v>
      </c>
      <c r="WR119" s="131" t="s">
        <v>158</v>
      </c>
      <c r="WS119" s="131" t="s">
        <v>158</v>
      </c>
      <c r="WT119" s="131" t="s">
        <v>158</v>
      </c>
      <c r="WU119" s="131" t="s">
        <v>158</v>
      </c>
      <c r="WV119" s="131" t="s">
        <v>158</v>
      </c>
      <c r="WW119" s="131" t="s">
        <v>158</v>
      </c>
      <c r="WX119" s="131" t="s">
        <v>158</v>
      </c>
      <c r="WY119" s="131" t="s">
        <v>158</v>
      </c>
      <c r="WZ119" s="131" t="s">
        <v>158</v>
      </c>
      <c r="XA119" s="131" t="s">
        <v>158</v>
      </c>
      <c r="XB119" s="131" t="s">
        <v>158</v>
      </c>
      <c r="XC119" s="131" t="s">
        <v>158</v>
      </c>
      <c r="XD119" s="131" t="s">
        <v>158</v>
      </c>
      <c r="XE119" s="130" t="s">
        <v>158</v>
      </c>
      <c r="XF119" s="131">
        <v>3.2417264268585129</v>
      </c>
      <c r="XG119" s="131">
        <v>3.387323943661972</v>
      </c>
      <c r="XH119" s="131">
        <v>3.8649214659685858</v>
      </c>
      <c r="XI119" s="131">
        <v>4.7884996695307338</v>
      </c>
      <c r="XJ119" s="131">
        <v>5.7348608837970536</v>
      </c>
      <c r="XK119" s="131">
        <v>5.2157382847038019</v>
      </c>
      <c r="XL119" s="131">
        <v>4.8845120859444942</v>
      </c>
      <c r="XM119" s="131">
        <v>4.7490196078431373</v>
      </c>
      <c r="XN119" s="131">
        <v>6.0285714285714285</v>
      </c>
      <c r="XO119" s="131">
        <v>6.2708618331053358</v>
      </c>
      <c r="XP119" s="131">
        <v>5.4008207934336525</v>
      </c>
      <c r="XQ119" s="131">
        <v>5.8401122019635343</v>
      </c>
      <c r="XR119" s="131" t="s">
        <v>158</v>
      </c>
      <c r="XS119" s="131" t="s">
        <v>158</v>
      </c>
      <c r="XT119" s="131" t="s">
        <v>158</v>
      </c>
      <c r="XU119" s="131" t="s">
        <v>158</v>
      </c>
      <c r="XV119" s="131" t="s">
        <v>158</v>
      </c>
      <c r="XW119" s="131" t="s">
        <v>158</v>
      </c>
      <c r="XX119" s="131" t="s">
        <v>158</v>
      </c>
      <c r="XY119" s="131" t="s">
        <v>158</v>
      </c>
      <c r="XZ119" s="131" t="s">
        <v>158</v>
      </c>
      <c r="YA119" s="131" t="s">
        <v>158</v>
      </c>
      <c r="YB119" s="131" t="s">
        <v>158</v>
      </c>
      <c r="YC119" s="131" t="s">
        <v>158</v>
      </c>
      <c r="YD119" s="131" t="s">
        <v>158</v>
      </c>
      <c r="YE119" s="131" t="s">
        <v>158</v>
      </c>
      <c r="YF119" s="235" t="s">
        <v>158</v>
      </c>
      <c r="YG119" s="8">
        <v>504.925318</v>
      </c>
      <c r="YH119" s="8">
        <v>506</v>
      </c>
      <c r="YI119" s="8">
        <v>513</v>
      </c>
      <c r="YJ119" s="8">
        <v>515</v>
      </c>
      <c r="YK119" s="8">
        <v>515</v>
      </c>
      <c r="YL119" s="8">
        <v>517</v>
      </c>
      <c r="YM119" s="8">
        <v>517</v>
      </c>
      <c r="YN119" s="8">
        <v>517</v>
      </c>
      <c r="YO119" s="8">
        <v>518</v>
      </c>
      <c r="YP119" s="8">
        <v>522</v>
      </c>
      <c r="YQ119" s="8">
        <v>547</v>
      </c>
      <c r="YR119" s="8">
        <v>580</v>
      </c>
      <c r="YS119" s="231" t="s">
        <v>5</v>
      </c>
      <c r="YT119" s="231" t="s">
        <v>5</v>
      </c>
      <c r="YU119" s="231" t="s">
        <v>5</v>
      </c>
      <c r="YV119" s="231" t="s">
        <v>5</v>
      </c>
      <c r="YW119" s="231" t="s">
        <v>5</v>
      </c>
      <c r="YX119" s="231" t="s">
        <v>5</v>
      </c>
      <c r="YY119" s="231" t="s">
        <v>5</v>
      </c>
      <c r="YZ119" s="231" t="s">
        <v>5</v>
      </c>
      <c r="ZA119" s="231" t="s">
        <v>5</v>
      </c>
      <c r="ZB119" s="231" t="s">
        <v>5</v>
      </c>
      <c r="ZC119" s="231" t="s">
        <v>5</v>
      </c>
      <c r="ZD119" s="231" t="s">
        <v>5</v>
      </c>
      <c r="ZE119" s="231" t="s">
        <v>5</v>
      </c>
      <c r="ZF119" s="231" t="s">
        <v>5</v>
      </c>
      <c r="ZG119" s="235" t="s">
        <v>158</v>
      </c>
      <c r="ZH119" s="133">
        <v>0.155</v>
      </c>
      <c r="ZI119" s="133">
        <v>0.16769999999999999</v>
      </c>
      <c r="ZJ119" s="133">
        <v>0.23219999999999999</v>
      </c>
      <c r="ZK119" s="133">
        <v>0.28350000000000003</v>
      </c>
      <c r="ZL119" s="133">
        <v>0.29460000000000003</v>
      </c>
      <c r="ZM119" s="133">
        <v>0.15160000000000001</v>
      </c>
      <c r="ZN119" s="133">
        <v>0.24600000000000002</v>
      </c>
      <c r="ZO119" s="133">
        <v>0.26419999999999999</v>
      </c>
      <c r="ZP119" s="133">
        <v>0.39560000000000001</v>
      </c>
      <c r="ZQ119" s="133">
        <v>0.4632</v>
      </c>
      <c r="ZR119" s="133">
        <v>0.41509999999999997</v>
      </c>
      <c r="ZS119" s="133">
        <v>0.37119999999999997</v>
      </c>
      <c r="ZT119" s="379" t="s">
        <v>158</v>
      </c>
      <c r="ZU119" s="133">
        <v>6.7100000000000007E-2</v>
      </c>
      <c r="ZV119" s="133">
        <v>7.3499999999999996E-2</v>
      </c>
      <c r="ZW119" s="133">
        <v>9.7500000000000003E-2</v>
      </c>
      <c r="ZX119" s="133">
        <v>0.10920000000000001</v>
      </c>
      <c r="ZY119" s="133">
        <v>0.1007</v>
      </c>
      <c r="ZZ119" s="133">
        <v>6.0199999999999997E-2</v>
      </c>
      <c r="AAA119" s="133">
        <v>8.6999999999999994E-2</v>
      </c>
      <c r="AAB119" s="133">
        <v>9.5299999999999996E-2</v>
      </c>
      <c r="AAC119" s="133">
        <v>0.1326</v>
      </c>
      <c r="AAD119" s="133">
        <v>0.15509999999999999</v>
      </c>
      <c r="AAE119" s="133">
        <v>0.15460000000000002</v>
      </c>
      <c r="AAF119" s="133">
        <v>0.15710000000000002</v>
      </c>
      <c r="AAG119" s="235" t="s">
        <v>158</v>
      </c>
      <c r="AAH119" s="8">
        <v>14655</v>
      </c>
      <c r="AAI119" s="8">
        <v>13916</v>
      </c>
      <c r="AAJ119" s="8">
        <v>15073</v>
      </c>
      <c r="AAK119" s="8">
        <v>15096</v>
      </c>
      <c r="AAL119" s="8">
        <v>14143</v>
      </c>
      <c r="AAM119" s="8">
        <v>13702</v>
      </c>
      <c r="AAN119" s="8">
        <v>13414</v>
      </c>
      <c r="AAO119" s="8">
        <v>12850</v>
      </c>
      <c r="AAP119" s="8">
        <v>12706</v>
      </c>
      <c r="AAQ119" s="8">
        <v>12486</v>
      </c>
      <c r="AAR119" s="8">
        <v>12428</v>
      </c>
      <c r="AAS119" s="8">
        <v>12186</v>
      </c>
      <c r="AAT119" s="231" t="s">
        <v>5</v>
      </c>
      <c r="AAU119" s="231" t="s">
        <v>5</v>
      </c>
      <c r="AAV119" s="231" t="s">
        <v>5</v>
      </c>
      <c r="AAW119" s="231" t="s">
        <v>5</v>
      </c>
      <c r="AAX119" s="231" t="s">
        <v>5</v>
      </c>
      <c r="AAY119" s="231" t="s">
        <v>5</v>
      </c>
      <c r="AAZ119" s="231" t="s">
        <v>5</v>
      </c>
      <c r="ABA119" s="231" t="s">
        <v>5</v>
      </c>
      <c r="ABB119" s="231" t="s">
        <v>5</v>
      </c>
      <c r="ABC119" s="231" t="s">
        <v>5</v>
      </c>
      <c r="ABD119" s="231" t="s">
        <v>5</v>
      </c>
      <c r="ABE119" s="231" t="s">
        <v>5</v>
      </c>
      <c r="ABF119" s="231" t="s">
        <v>5</v>
      </c>
      <c r="ABG119" s="231" t="s">
        <v>5</v>
      </c>
      <c r="ABH119" s="235" t="s">
        <v>158</v>
      </c>
      <c r="ABI119" s="8">
        <v>4161</v>
      </c>
      <c r="ABJ119" s="8">
        <v>4321</v>
      </c>
      <c r="ABK119" s="8">
        <v>4526</v>
      </c>
      <c r="ABL119" s="8">
        <v>4288</v>
      </c>
      <c r="ABM119" s="8">
        <v>3938</v>
      </c>
      <c r="ABN119" s="8">
        <v>3957</v>
      </c>
      <c r="ABO119" s="8">
        <v>3747</v>
      </c>
      <c r="ABP119" s="8">
        <v>3698</v>
      </c>
      <c r="ABQ119" s="8">
        <v>3990</v>
      </c>
      <c r="ABR119" s="8">
        <v>3421</v>
      </c>
      <c r="ABS119" s="8">
        <v>3791</v>
      </c>
      <c r="ABT119" s="8">
        <v>3620</v>
      </c>
      <c r="ABU119" s="231" t="s">
        <v>5</v>
      </c>
      <c r="ABV119" s="231" t="s">
        <v>5</v>
      </c>
      <c r="ABW119" s="231" t="s">
        <v>5</v>
      </c>
      <c r="ABX119" s="231" t="s">
        <v>5</v>
      </c>
      <c r="ABY119" s="231" t="s">
        <v>5</v>
      </c>
      <c r="ABZ119" s="231" t="s">
        <v>5</v>
      </c>
      <c r="ACA119" s="231" t="s">
        <v>5</v>
      </c>
      <c r="ACB119" s="231" t="s">
        <v>5</v>
      </c>
      <c r="ACC119" s="231" t="s">
        <v>5</v>
      </c>
      <c r="ACD119" s="231" t="s">
        <v>5</v>
      </c>
      <c r="ACE119" s="231" t="s">
        <v>5</v>
      </c>
      <c r="ACF119" s="231" t="s">
        <v>5</v>
      </c>
      <c r="ACG119" s="231" t="s">
        <v>5</v>
      </c>
      <c r="ACH119" s="231" t="s">
        <v>5</v>
      </c>
      <c r="ACI119" s="235" t="s">
        <v>158</v>
      </c>
      <c r="ACJ119" s="8">
        <v>1319</v>
      </c>
      <c r="ACK119" s="8">
        <v>1952</v>
      </c>
      <c r="ACL119" s="8">
        <v>1659</v>
      </c>
      <c r="ACM119" s="8">
        <v>1444</v>
      </c>
      <c r="ACN119" s="8">
        <v>1443</v>
      </c>
      <c r="ACO119" s="8">
        <v>1559</v>
      </c>
      <c r="ACP119" s="8">
        <v>1243</v>
      </c>
      <c r="ACQ119" s="8">
        <v>1101</v>
      </c>
      <c r="ACR119" s="8">
        <v>1681</v>
      </c>
      <c r="ACS119" s="8">
        <v>1325</v>
      </c>
      <c r="ACT119" s="8">
        <v>1608</v>
      </c>
      <c r="ACU119" s="8">
        <v>1564</v>
      </c>
      <c r="ACV119" s="237" t="s">
        <v>5</v>
      </c>
      <c r="ACW119" s="237" t="s">
        <v>5</v>
      </c>
      <c r="ACX119" s="237" t="s">
        <v>5</v>
      </c>
      <c r="ACY119" s="237" t="s">
        <v>5</v>
      </c>
      <c r="ACZ119" s="237" t="s">
        <v>5</v>
      </c>
      <c r="ADA119" s="237" t="s">
        <v>5</v>
      </c>
      <c r="ADB119" s="237" t="s">
        <v>5</v>
      </c>
      <c r="ADC119" s="237" t="s">
        <v>5</v>
      </c>
      <c r="ADD119" s="237" t="s">
        <v>5</v>
      </c>
      <c r="ADE119" s="237" t="s">
        <v>5</v>
      </c>
      <c r="ADF119" s="237" t="s">
        <v>5</v>
      </c>
      <c r="ADG119" s="237" t="s">
        <v>5</v>
      </c>
      <c r="ADH119" s="237" t="s">
        <v>5</v>
      </c>
      <c r="ADI119" s="237" t="s">
        <v>5</v>
      </c>
      <c r="ADJ119" s="127" t="s">
        <v>158</v>
      </c>
      <c r="ADK119" s="128">
        <v>0.65146579804560267</v>
      </c>
      <c r="ADL119" s="128">
        <v>0.63897763578274758</v>
      </c>
      <c r="ADM119" s="128">
        <v>0.50377833753148615</v>
      </c>
      <c r="ADN119" s="128">
        <v>0.48120300751879697</v>
      </c>
      <c r="ADO119" s="128">
        <v>0.53781512605042014</v>
      </c>
      <c r="ADP119" s="128">
        <v>1.1851851851851851</v>
      </c>
      <c r="ADQ119" s="128">
        <v>0.73846153846153839</v>
      </c>
      <c r="ADR119" s="128">
        <v>0.71484375</v>
      </c>
      <c r="ADS119" s="128">
        <v>0.54037267080745333</v>
      </c>
      <c r="ADT119" s="128">
        <v>0.48765432098765432</v>
      </c>
      <c r="ADU119" s="128">
        <v>0.49650349650349651</v>
      </c>
      <c r="ADV119" s="128">
        <v>0.49420849420849422</v>
      </c>
      <c r="ADW119" s="128">
        <v>0.48739495798319327</v>
      </c>
      <c r="ADX119" s="128">
        <v>0.63694267515923564</v>
      </c>
      <c r="ADY119" s="128">
        <v>0.41919191919191917</v>
      </c>
      <c r="ADZ119" s="128">
        <v>7.9896907216494853E-2</v>
      </c>
      <c r="AEA119" s="128" t="s">
        <v>158</v>
      </c>
      <c r="AEB119" s="128" t="s">
        <v>158</v>
      </c>
      <c r="AEC119" s="128" t="s">
        <v>158</v>
      </c>
      <c r="AED119" s="128" t="s">
        <v>158</v>
      </c>
      <c r="AEE119" s="128" t="s">
        <v>158</v>
      </c>
      <c r="AEF119" s="128" t="s">
        <v>158</v>
      </c>
      <c r="AEG119" s="128" t="s">
        <v>158</v>
      </c>
      <c r="AEH119" s="128" t="s">
        <v>158</v>
      </c>
      <c r="AEI119" s="128" t="s">
        <v>158</v>
      </c>
      <c r="AEJ119" s="128" t="s">
        <v>158</v>
      </c>
      <c r="AEK119" s="127" t="s">
        <v>158</v>
      </c>
      <c r="AEL119" s="128">
        <v>0.24269421677481373</v>
      </c>
      <c r="AEM119" s="128">
        <v>0.23420504512844248</v>
      </c>
      <c r="AEN119" s="128">
        <v>0.22669023420238621</v>
      </c>
      <c r="AEO119" s="128">
        <v>0.2305970149253731</v>
      </c>
      <c r="AEP119" s="128">
        <v>0.25109192483494158</v>
      </c>
      <c r="AEQ119" s="128">
        <v>0.25085670962850642</v>
      </c>
      <c r="AER119" s="128">
        <v>0.26491593274619696</v>
      </c>
      <c r="AES119" s="128">
        <v>0.25584369929691725</v>
      </c>
      <c r="AET119" s="128">
        <v>0.22589473684210526</v>
      </c>
      <c r="AEU119" s="128">
        <v>0.2410874013446361</v>
      </c>
      <c r="AEV119" s="128">
        <v>0.20489053020311263</v>
      </c>
      <c r="AEW119" s="128">
        <v>0.20508287292817681</v>
      </c>
      <c r="AEX119" s="128" t="s">
        <v>158</v>
      </c>
      <c r="AEY119" s="128" t="s">
        <v>158</v>
      </c>
      <c r="AEZ119" s="128" t="s">
        <v>158</v>
      </c>
      <c r="AFA119" s="128" t="s">
        <v>158</v>
      </c>
      <c r="AFB119" s="128" t="s">
        <v>158</v>
      </c>
      <c r="AFC119" s="128" t="s">
        <v>158</v>
      </c>
      <c r="AFD119" s="128" t="s">
        <v>158</v>
      </c>
      <c r="AFE119" s="128" t="s">
        <v>158</v>
      </c>
      <c r="AFF119" s="128" t="s">
        <v>158</v>
      </c>
      <c r="AFG119" s="128" t="s">
        <v>158</v>
      </c>
      <c r="AFH119" s="128" t="s">
        <v>158</v>
      </c>
      <c r="AFI119" s="128" t="s">
        <v>158</v>
      </c>
      <c r="AFJ119" s="128" t="s">
        <v>158</v>
      </c>
      <c r="AFK119" s="128" t="s">
        <v>158</v>
      </c>
      <c r="AFL119" s="134" t="s">
        <v>158</v>
      </c>
      <c r="AFM119" s="135">
        <v>0.76561837452615611</v>
      </c>
      <c r="AFN119" s="135">
        <v>0.51844262295081966</v>
      </c>
      <c r="AFO119" s="135">
        <v>0.6184448462929476</v>
      </c>
      <c r="AFP119" s="135">
        <v>0.68476454293628808</v>
      </c>
      <c r="AFQ119" s="135">
        <v>0.68523908523908528</v>
      </c>
      <c r="AFR119" s="135">
        <v>0.63671584348941634</v>
      </c>
      <c r="AFS119" s="135">
        <v>0.7985840707964601</v>
      </c>
      <c r="AFT119" s="135">
        <v>0.85931880108991832</v>
      </c>
      <c r="AFU119" s="135">
        <v>0.53618084473527661</v>
      </c>
      <c r="AFV119" s="135">
        <v>0.62246037735849058</v>
      </c>
      <c r="AFW119" s="135">
        <v>0.48304726368159201</v>
      </c>
      <c r="AFX119" s="135">
        <v>0.47468030690537089</v>
      </c>
      <c r="AFY119" s="135" t="s">
        <v>158</v>
      </c>
      <c r="AFZ119" s="135" t="s">
        <v>158</v>
      </c>
      <c r="AGA119" s="135" t="s">
        <v>158</v>
      </c>
      <c r="AGB119" s="135" t="s">
        <v>158</v>
      </c>
      <c r="AGC119" s="135" t="s">
        <v>158</v>
      </c>
      <c r="AGD119" s="135" t="s">
        <v>158</v>
      </c>
      <c r="AGE119" s="135" t="s">
        <v>158</v>
      </c>
      <c r="AGF119" s="135" t="s">
        <v>158</v>
      </c>
      <c r="AGG119" s="135" t="s">
        <v>158</v>
      </c>
      <c r="AGH119" s="135" t="s">
        <v>158</v>
      </c>
      <c r="AGI119" s="135" t="s">
        <v>158</v>
      </c>
      <c r="AGJ119" s="135" t="s">
        <v>158</v>
      </c>
      <c r="AGK119" s="135" t="s">
        <v>158</v>
      </c>
      <c r="AGL119" s="135" t="s">
        <v>158</v>
      </c>
    </row>
    <row r="120" spans="1:870" x14ac:dyDescent="0.2">
      <c r="A120" s="7">
        <v>118</v>
      </c>
      <c r="B120" s="1" t="s">
        <v>541</v>
      </c>
      <c r="C120" s="1" t="s">
        <v>542</v>
      </c>
      <c r="D120" s="94">
        <v>0.35</v>
      </c>
      <c r="E120" s="95">
        <v>0.38</v>
      </c>
      <c r="F120" s="57">
        <v>1.52</v>
      </c>
      <c r="G120" s="58" t="s">
        <v>159</v>
      </c>
      <c r="H120" s="58">
        <v>1.52</v>
      </c>
      <c r="I120" s="226" t="s">
        <v>5</v>
      </c>
      <c r="J120" s="58" t="s">
        <v>159</v>
      </c>
      <c r="K120" s="58" t="s">
        <v>1280</v>
      </c>
      <c r="L120" s="226" t="s">
        <v>544</v>
      </c>
      <c r="M120" s="151">
        <v>1.52</v>
      </c>
      <c r="N120" s="124">
        <v>1.52</v>
      </c>
      <c r="O120" s="124">
        <v>1.52</v>
      </c>
      <c r="P120" s="124">
        <v>1.52</v>
      </c>
      <c r="Q120" s="124">
        <v>1.52</v>
      </c>
      <c r="R120" s="124">
        <v>1.52</v>
      </c>
      <c r="S120" s="124">
        <v>1.52</v>
      </c>
      <c r="T120" s="124">
        <v>1.52</v>
      </c>
      <c r="U120" s="124">
        <v>1.46</v>
      </c>
      <c r="V120" s="124">
        <v>1.4</v>
      </c>
      <c r="W120" s="124">
        <v>1.3499999999999999</v>
      </c>
      <c r="X120" s="124">
        <v>1.1499999999999999</v>
      </c>
      <c r="Y120" s="124">
        <v>1</v>
      </c>
      <c r="Z120" s="143">
        <v>1</v>
      </c>
      <c r="AA120" s="142">
        <v>1.8</v>
      </c>
      <c r="AB120" s="124">
        <v>1.75</v>
      </c>
      <c r="AC120" s="124">
        <v>1.5</v>
      </c>
      <c r="AD120" s="124">
        <v>0.9</v>
      </c>
      <c r="AE120" s="124">
        <v>0.505</v>
      </c>
      <c r="AF120" s="124">
        <v>0.28999999999999998</v>
      </c>
      <c r="AG120" s="124">
        <v>0.17</v>
      </c>
      <c r="AH120" s="124">
        <v>0.2</v>
      </c>
      <c r="AI120" s="124">
        <v>0.15</v>
      </c>
      <c r="AJ120" s="124">
        <v>0</v>
      </c>
      <c r="AK120" s="142">
        <v>0</v>
      </c>
      <c r="AL120" s="142">
        <v>0</v>
      </c>
      <c r="AM120" s="137">
        <v>0</v>
      </c>
      <c r="AN120" s="137">
        <v>0</v>
      </c>
      <c r="AO120" s="137">
        <v>0</v>
      </c>
      <c r="AP120" s="137">
        <v>0</v>
      </c>
      <c r="AQ120" s="137">
        <v>0.05</v>
      </c>
      <c r="AR120" s="137">
        <v>0.2</v>
      </c>
      <c r="AS120" s="137">
        <v>0.35</v>
      </c>
      <c r="AT120" s="137">
        <v>0.4</v>
      </c>
      <c r="AU120" s="137">
        <v>0.4</v>
      </c>
      <c r="AV120" s="137">
        <v>0.33</v>
      </c>
      <c r="AW120" s="137">
        <v>0.3</v>
      </c>
      <c r="AX120" s="137">
        <v>0.28000000000000003</v>
      </c>
      <c r="AY120" s="137">
        <v>0.25</v>
      </c>
      <c r="AZ120" s="137">
        <v>0.25</v>
      </c>
      <c r="BA120" s="137">
        <v>0.25</v>
      </c>
      <c r="BB120" s="137">
        <v>0.14000000000000001</v>
      </c>
      <c r="BC120" s="137">
        <v>0.1</v>
      </c>
      <c r="BD120" s="137">
        <v>0.1</v>
      </c>
      <c r="BE120" s="137">
        <v>0.1</v>
      </c>
      <c r="BF120" s="137">
        <v>0.2</v>
      </c>
      <c r="BG120" s="137">
        <v>0.2</v>
      </c>
      <c r="BH120" s="137">
        <v>0.2</v>
      </c>
      <c r="BI120" s="137">
        <v>0.2</v>
      </c>
      <c r="BJ120" s="137">
        <v>0.2</v>
      </c>
      <c r="BK120" s="137">
        <v>0.2</v>
      </c>
      <c r="BL120" s="137" t="s">
        <v>1283</v>
      </c>
      <c r="BM120" s="126">
        <v>0</v>
      </c>
      <c r="BN120" s="125">
        <v>0</v>
      </c>
      <c r="BO120" s="125">
        <v>0</v>
      </c>
      <c r="BP120" s="125">
        <v>0</v>
      </c>
      <c r="BQ120" s="125">
        <v>0</v>
      </c>
      <c r="BR120" s="125">
        <v>0</v>
      </c>
      <c r="BS120" s="125">
        <v>0</v>
      </c>
      <c r="BT120" s="125">
        <v>4.1095890410958846E-2</v>
      </c>
      <c r="BU120" s="125">
        <v>4.2857142857142927E-2</v>
      </c>
      <c r="BV120" s="125">
        <v>3.7037037037036979E-2</v>
      </c>
      <c r="BW120" s="125">
        <v>0.17391304347826075</v>
      </c>
      <c r="BX120" s="125">
        <v>0.14999999999999991</v>
      </c>
      <c r="BY120" s="125">
        <v>0</v>
      </c>
      <c r="BZ120" s="125">
        <v>-0.44444444444444442</v>
      </c>
      <c r="CA120" s="125">
        <v>2.8571428571428692E-2</v>
      </c>
      <c r="CB120" s="125">
        <v>0.16666666666666674</v>
      </c>
      <c r="CC120" s="125">
        <v>0.66666666666666652</v>
      </c>
      <c r="CD120" s="125">
        <v>0.78217821782178221</v>
      </c>
      <c r="CE120" s="125">
        <v>0.74137931034482762</v>
      </c>
      <c r="CF120" s="125">
        <v>0.70588235294117618</v>
      </c>
      <c r="CG120" s="125">
        <v>-0.15000000000000002</v>
      </c>
      <c r="CH120" s="125">
        <v>0.33333333333333348</v>
      </c>
      <c r="CI120" s="125" t="s">
        <v>158</v>
      </c>
      <c r="CJ120" s="125" t="s">
        <v>158</v>
      </c>
      <c r="CK120" s="125" t="s">
        <v>158</v>
      </c>
      <c r="CL120" s="125" t="s">
        <v>158</v>
      </c>
      <c r="CM120" s="125" t="s">
        <v>158</v>
      </c>
      <c r="CN120" s="125" t="s">
        <v>158</v>
      </c>
      <c r="CO120" s="125" t="s">
        <v>158</v>
      </c>
      <c r="CP120" s="125">
        <v>-1</v>
      </c>
      <c r="CQ120" s="125">
        <v>-0.75</v>
      </c>
      <c r="CR120" s="125">
        <v>-0.42857142857142849</v>
      </c>
      <c r="CS120" s="125">
        <v>-0.12500000000000011</v>
      </c>
      <c r="CT120" s="125">
        <v>0</v>
      </c>
      <c r="CU120" s="125">
        <v>0.21212121212121215</v>
      </c>
      <c r="CV120" s="125">
        <v>0.10000000000000009</v>
      </c>
      <c r="CW120" s="125">
        <v>7.1428571428571397E-2</v>
      </c>
      <c r="CX120" s="125">
        <v>0.12000000000000011</v>
      </c>
      <c r="CY120" s="125">
        <v>0</v>
      </c>
      <c r="CZ120" s="125">
        <v>0</v>
      </c>
      <c r="DA120" s="125">
        <v>0.78571428571428559</v>
      </c>
      <c r="DB120" s="125">
        <v>0.40000000000000013</v>
      </c>
      <c r="DC120" s="125">
        <v>0</v>
      </c>
      <c r="DD120" s="125">
        <v>0</v>
      </c>
      <c r="DE120" s="125">
        <v>-0.5</v>
      </c>
      <c r="DF120" s="125">
        <v>0</v>
      </c>
      <c r="DG120" s="125">
        <v>0</v>
      </c>
      <c r="DH120" s="125">
        <v>0</v>
      </c>
      <c r="DI120" s="125">
        <v>0</v>
      </c>
      <c r="DJ120" s="125">
        <v>0</v>
      </c>
      <c r="DK120" s="125" t="s">
        <v>158</v>
      </c>
      <c r="DL120" s="127">
        <v>4.3102837541134517E-2</v>
      </c>
      <c r="DM120" s="128">
        <v>4.0457812084109659E-2</v>
      </c>
      <c r="DN120" s="128">
        <v>6.5829363360762241E-2</v>
      </c>
      <c r="DO120" s="128">
        <v>6.0269627279936559E-2</v>
      </c>
      <c r="DP120" s="128">
        <v>4.6554364471669218E-2</v>
      </c>
      <c r="DQ120" s="128">
        <v>5.104096709200806E-2</v>
      </c>
      <c r="DR120" s="128">
        <v>5.4715622750179986E-2</v>
      </c>
      <c r="DS120" s="128">
        <v>5.4656598345918739E-2</v>
      </c>
      <c r="DT120" s="128">
        <v>3.8798830720170076E-2</v>
      </c>
      <c r="DU120" s="128">
        <v>4.4275774826059454E-2</v>
      </c>
      <c r="DV120" s="128">
        <v>4.6599930963065236E-2</v>
      </c>
      <c r="DW120" s="128">
        <v>4.1441441441441441E-2</v>
      </c>
      <c r="DX120" s="128">
        <v>4.1771094402673348E-2</v>
      </c>
      <c r="DY120" s="128">
        <v>4.5454545454545456E-2</v>
      </c>
      <c r="DZ120" s="128">
        <v>5.7397959183673471E-2</v>
      </c>
      <c r="EA120" s="128">
        <v>5.0768784450246594E-2</v>
      </c>
      <c r="EB120" s="128">
        <v>5.1055139550714772E-2</v>
      </c>
      <c r="EC120" s="128">
        <v>3.9560439560439559E-2</v>
      </c>
      <c r="ED120" s="128">
        <v>3.2063492063492065E-2</v>
      </c>
      <c r="EE120" s="128">
        <v>3.2584269662921342E-2</v>
      </c>
      <c r="EF120" s="128">
        <v>3.0965391621129327E-2</v>
      </c>
      <c r="EG120" s="128">
        <v>5.1282051282051287E-2</v>
      </c>
      <c r="EH120" s="128">
        <v>3.03030303030303E-2</v>
      </c>
      <c r="EI120" s="128" t="s">
        <v>158</v>
      </c>
      <c r="EJ120" s="128" t="s">
        <v>158</v>
      </c>
      <c r="EK120" s="128" t="s">
        <v>158</v>
      </c>
      <c r="EL120" s="128" t="s">
        <v>158</v>
      </c>
      <c r="EM120" s="127">
        <v>5.1196516446748552E-2</v>
      </c>
      <c r="EN120" s="128">
        <v>4.9206164983146276E-2</v>
      </c>
      <c r="EO120" s="128">
        <v>8.3242059145673591E-2</v>
      </c>
      <c r="EP120" s="128">
        <v>6.843764070238631E-2</v>
      </c>
      <c r="EQ120" s="128">
        <v>5.4972875226039788E-2</v>
      </c>
      <c r="ER120" s="128">
        <v>5.6779977586850952E-2</v>
      </c>
      <c r="ES120" s="128">
        <v>7.0697674418604653E-2</v>
      </c>
      <c r="ET120" s="128">
        <v>6.7917783735478104E-2</v>
      </c>
      <c r="EU120" s="128">
        <v>4.5568039950062422E-2</v>
      </c>
      <c r="EV120" s="128">
        <v>5.0761421319796954E-2</v>
      </c>
      <c r="EW120" s="128">
        <v>5.1526717557251904E-2</v>
      </c>
      <c r="EX120" s="128">
        <v>4.8441449031171022E-2</v>
      </c>
      <c r="EY120" s="128">
        <v>5.0327126321087066E-2</v>
      </c>
      <c r="EZ120" s="128">
        <v>6.4143681847338041E-2</v>
      </c>
      <c r="FA120" s="128">
        <v>7.1741729772817855E-2</v>
      </c>
      <c r="FB120" s="128">
        <v>6.0158129941560674E-2</v>
      </c>
      <c r="FC120" s="128">
        <v>5.7427258805513012E-2</v>
      </c>
      <c r="FD120" s="128">
        <v>5.322294500295683E-2</v>
      </c>
      <c r="FE120" s="128">
        <v>4.6330275229357794E-2</v>
      </c>
      <c r="FF120" s="128">
        <v>4.8494983277591969E-2</v>
      </c>
      <c r="FG120" s="128">
        <v>3.6717062634989202E-2</v>
      </c>
      <c r="FH120" s="128">
        <v>5.9171597633136098E-2</v>
      </c>
      <c r="FI120" s="128">
        <v>3.9893617021276598E-2</v>
      </c>
      <c r="FJ120" s="128" t="s">
        <v>158</v>
      </c>
      <c r="FK120" s="128" t="s">
        <v>158</v>
      </c>
      <c r="FL120" s="128" t="s">
        <v>158</v>
      </c>
      <c r="FM120" s="128" t="s">
        <v>158</v>
      </c>
      <c r="FN120" s="127">
        <v>6.4707562277103337E-2</v>
      </c>
      <c r="FO120" s="128">
        <v>6.8069861173309459E-2</v>
      </c>
      <c r="FP120" s="128">
        <v>0.13855970829535094</v>
      </c>
      <c r="FQ120" s="128">
        <v>8.2295614510016254E-2</v>
      </c>
      <c r="FR120" s="128">
        <v>7.7079107505070993E-2</v>
      </c>
      <c r="FS120" s="128">
        <v>6.4216307562315167E-2</v>
      </c>
      <c r="FT120" s="128">
        <v>0.10896057347670252</v>
      </c>
      <c r="FU120" s="128">
        <v>0.10584958217270196</v>
      </c>
      <c r="FV120" s="128">
        <v>5.8236936577582769E-2</v>
      </c>
      <c r="FW120" s="128">
        <v>6.0266896254842869E-2</v>
      </c>
      <c r="FX120" s="128">
        <v>5.9946714031971576E-2</v>
      </c>
      <c r="FY120" s="128">
        <v>6.0846560846560843E-2</v>
      </c>
      <c r="FZ120" s="128">
        <v>6.1538461538461542E-2</v>
      </c>
      <c r="GA120" s="128">
        <v>0.10810810810810811</v>
      </c>
      <c r="GB120" s="128">
        <v>0.11992005329780148</v>
      </c>
      <c r="GC120" s="128">
        <v>7.6923076923076927E-2</v>
      </c>
      <c r="GD120" s="128">
        <v>6.9412309116149928E-2</v>
      </c>
      <c r="GE120" s="128">
        <v>6.7164179104477612E-2</v>
      </c>
      <c r="GF120" s="128">
        <v>6.3046192259675407E-2</v>
      </c>
      <c r="GG120" s="128">
        <v>6.2365591397849453E-2</v>
      </c>
      <c r="GH120" s="128">
        <v>4.9132947976878616E-2</v>
      </c>
      <c r="GI120" s="128">
        <v>7.407407407407407E-2</v>
      </c>
      <c r="GJ120" s="128">
        <v>5.4545454545454543E-2</v>
      </c>
      <c r="GK120" s="128" t="s">
        <v>158</v>
      </c>
      <c r="GL120" s="128" t="s">
        <v>158</v>
      </c>
      <c r="GM120" s="128" t="s">
        <v>158</v>
      </c>
      <c r="GN120" s="128" t="s">
        <v>158</v>
      </c>
      <c r="GO120" s="109" t="s">
        <v>158</v>
      </c>
      <c r="GP120" s="141">
        <v>6.89</v>
      </c>
      <c r="GQ120" s="141">
        <v>0.39</v>
      </c>
      <c r="GR120" s="141">
        <v>1.23</v>
      </c>
      <c r="GS120" s="141">
        <v>3.52</v>
      </c>
      <c r="GT120" s="141">
        <v>2</v>
      </c>
      <c r="GU120" s="129">
        <v>1.01</v>
      </c>
      <c r="GV120" s="129">
        <v>-1.42</v>
      </c>
      <c r="GW120" s="129">
        <v>1.95</v>
      </c>
      <c r="GX120" s="129">
        <v>1.37</v>
      </c>
      <c r="GY120" s="129">
        <v>1.62</v>
      </c>
      <c r="GZ120" s="129">
        <v>1.92</v>
      </c>
      <c r="HA120" s="129">
        <v>0.96</v>
      </c>
      <c r="HB120" s="129">
        <v>-1.54</v>
      </c>
      <c r="HC120" s="129">
        <v>3.65</v>
      </c>
      <c r="HD120" s="129">
        <v>1.75</v>
      </c>
      <c r="HE120" s="129">
        <v>2.63</v>
      </c>
      <c r="HF120" s="231" t="s">
        <v>158</v>
      </c>
      <c r="HG120" s="231" t="s">
        <v>158</v>
      </c>
      <c r="HH120" s="231" t="s">
        <v>158</v>
      </c>
      <c r="HI120" s="231" t="s">
        <v>158</v>
      </c>
      <c r="HJ120" s="231" t="s">
        <v>158</v>
      </c>
      <c r="HK120" s="231" t="s">
        <v>158</v>
      </c>
      <c r="HL120" s="231" t="s">
        <v>158</v>
      </c>
      <c r="HM120" s="231" t="s">
        <v>158</v>
      </c>
      <c r="HN120" s="231" t="s">
        <v>158</v>
      </c>
      <c r="HO120" s="231" t="s">
        <v>158</v>
      </c>
      <c r="HP120" s="232" t="s">
        <v>158</v>
      </c>
      <c r="HQ120" s="131">
        <v>3.2409288824383164</v>
      </c>
      <c r="HR120" s="131">
        <v>28.128205128205128</v>
      </c>
      <c r="HS120" s="131">
        <v>15.016260162601625</v>
      </c>
      <c r="HT120" s="131">
        <v>5.6022727272727266</v>
      </c>
      <c r="HU120" s="131">
        <v>11.835000000000001</v>
      </c>
      <c r="HV120" s="131">
        <v>13.811881188118811</v>
      </c>
      <c r="HW120" s="131" t="s">
        <v>1288</v>
      </c>
      <c r="HX120" s="131">
        <v>12.856410256410257</v>
      </c>
      <c r="HY120" s="131">
        <v>16.956204379562042</v>
      </c>
      <c r="HZ120" s="131">
        <v>13.901234567901234</v>
      </c>
      <c r="IA120" s="131">
        <v>9.84375</v>
      </c>
      <c r="IB120" s="131">
        <v>16.927083333333336</v>
      </c>
      <c r="IC120" s="131" t="s">
        <v>1288</v>
      </c>
      <c r="ID120" s="131">
        <v>4.1123287671232873</v>
      </c>
      <c r="IE120" s="131">
        <v>13</v>
      </c>
      <c r="IF120" s="131">
        <v>8.2167300380228134</v>
      </c>
      <c r="IG120" s="131" t="s">
        <v>158</v>
      </c>
      <c r="IH120" s="131" t="s">
        <v>158</v>
      </c>
      <c r="II120" s="131" t="s">
        <v>158</v>
      </c>
      <c r="IJ120" s="131" t="s">
        <v>158</v>
      </c>
      <c r="IK120" s="131" t="s">
        <v>158</v>
      </c>
      <c r="IL120" s="131" t="s">
        <v>158</v>
      </c>
      <c r="IM120" s="131" t="s">
        <v>158</v>
      </c>
      <c r="IN120" s="131" t="s">
        <v>158</v>
      </c>
      <c r="IO120" s="131" t="s">
        <v>158</v>
      </c>
      <c r="IP120" s="131" t="s">
        <v>158</v>
      </c>
      <c r="IQ120" s="130" t="s">
        <v>158</v>
      </c>
      <c r="IR120" s="131">
        <v>4.4833727476162117</v>
      </c>
      <c r="IS120" s="131">
        <v>46.820512820512825</v>
      </c>
      <c r="IT120" s="131">
        <v>18.056910569105693</v>
      </c>
      <c r="IU120" s="131">
        <v>7.8551136363636358</v>
      </c>
      <c r="IV120" s="131">
        <v>13.385</v>
      </c>
      <c r="IW120" s="131">
        <v>21.287128712871286</v>
      </c>
      <c r="IX120" s="131" t="s">
        <v>1288</v>
      </c>
      <c r="IY120" s="131">
        <v>16.430769230769229</v>
      </c>
      <c r="IZ120" s="131">
        <v>20.131386861313867</v>
      </c>
      <c r="JA120" s="131">
        <v>16.172839506172838</v>
      </c>
      <c r="JB120" s="131">
        <v>12.364583333333332</v>
      </c>
      <c r="JC120" s="131">
        <v>20.697916666666668</v>
      </c>
      <c r="JD120" s="131" t="s">
        <v>1288</v>
      </c>
      <c r="JE120" s="131">
        <v>6.8739726027397259</v>
      </c>
      <c r="JF120" s="131">
        <v>16.622857142857143</v>
      </c>
      <c r="JG120" s="131">
        <v>9.9315589353612168</v>
      </c>
      <c r="JH120" s="131" t="s">
        <v>158</v>
      </c>
      <c r="JI120" s="131" t="s">
        <v>158</v>
      </c>
      <c r="JJ120" s="131" t="s">
        <v>158</v>
      </c>
      <c r="JK120" s="131" t="s">
        <v>158</v>
      </c>
      <c r="JL120" s="131" t="s">
        <v>158</v>
      </c>
      <c r="JM120" s="131" t="s">
        <v>158</v>
      </c>
      <c r="JN120" s="131" t="s">
        <v>158</v>
      </c>
      <c r="JO120" s="131" t="s">
        <v>158</v>
      </c>
      <c r="JP120" s="131" t="s">
        <v>158</v>
      </c>
      <c r="JQ120" s="131" t="s">
        <v>158</v>
      </c>
      <c r="JR120" s="130" t="s">
        <v>158</v>
      </c>
      <c r="JS120" s="131">
        <v>5.4528301886792452</v>
      </c>
      <c r="JT120" s="131">
        <v>59.205128205128204</v>
      </c>
      <c r="JU120" s="131">
        <v>20.504065040650406</v>
      </c>
      <c r="JV120" s="131">
        <v>9.2755681818181817</v>
      </c>
      <c r="JW120" s="131">
        <v>14.89</v>
      </c>
      <c r="JX120" s="131">
        <v>27.504950495049506</v>
      </c>
      <c r="JY120" s="131" t="s">
        <v>1288</v>
      </c>
      <c r="JZ120" s="131">
        <v>19.2974358974359</v>
      </c>
      <c r="KA120" s="131">
        <v>23.080291970802918</v>
      </c>
      <c r="KB120" s="131">
        <v>17.882716049382715</v>
      </c>
      <c r="KC120" s="131">
        <v>14.453125</v>
      </c>
      <c r="KD120" s="131">
        <v>24.937500000000004</v>
      </c>
      <c r="KE120" s="131" t="s">
        <v>1288</v>
      </c>
      <c r="KF120" s="131">
        <v>8.5917808219178085</v>
      </c>
      <c r="KG120" s="131">
        <v>19.697142857142858</v>
      </c>
      <c r="KH120" s="131">
        <v>11.171102661596958</v>
      </c>
      <c r="KI120" s="131" t="s">
        <v>158</v>
      </c>
      <c r="KJ120" s="131" t="s">
        <v>158</v>
      </c>
      <c r="KK120" s="131" t="s">
        <v>158</v>
      </c>
      <c r="KL120" s="131" t="s">
        <v>158</v>
      </c>
      <c r="KM120" s="131" t="s">
        <v>158</v>
      </c>
      <c r="KN120" s="131" t="s">
        <v>158</v>
      </c>
      <c r="KO120" s="131" t="s">
        <v>158</v>
      </c>
      <c r="KP120" s="131" t="s">
        <v>158</v>
      </c>
      <c r="KQ120" s="131" t="s">
        <v>158</v>
      </c>
      <c r="KR120" s="131" t="s">
        <v>158</v>
      </c>
      <c r="KS120" s="116" t="s">
        <v>158</v>
      </c>
      <c r="KT120" s="132">
        <v>67.155895409970753</v>
      </c>
      <c r="KU120" s="132">
        <v>43.354838709677416</v>
      </c>
      <c r="KV120" s="132">
        <v>59.29032258064516</v>
      </c>
      <c r="KW120" s="132">
        <v>67.177419354838705</v>
      </c>
      <c r="KX120" s="132">
        <v>53.161290322580648</v>
      </c>
      <c r="KY120" s="132">
        <v>41.58064516129032</v>
      </c>
      <c r="KZ120" s="132">
        <v>50.177419354838712</v>
      </c>
      <c r="LA120" s="132">
        <v>56.897058823529413</v>
      </c>
      <c r="LB120" s="132">
        <v>52.26229508196721</v>
      </c>
      <c r="LC120" s="132">
        <v>44.776119402985074</v>
      </c>
      <c r="LD120" s="132">
        <v>40.194029850746269</v>
      </c>
      <c r="LE120" s="132">
        <v>36.25</v>
      </c>
      <c r="LF120" s="132" t="s">
        <v>158</v>
      </c>
      <c r="LG120" s="132" t="s">
        <v>158</v>
      </c>
      <c r="LH120" s="132" t="s">
        <v>158</v>
      </c>
      <c r="LI120" s="132" t="s">
        <v>158</v>
      </c>
      <c r="LJ120" s="132" t="s">
        <v>158</v>
      </c>
      <c r="LK120" s="132" t="s">
        <v>158</v>
      </c>
      <c r="LL120" s="132" t="s">
        <v>158</v>
      </c>
      <c r="LM120" s="132" t="s">
        <v>158</v>
      </c>
      <c r="LN120" s="132" t="s">
        <v>158</v>
      </c>
      <c r="LO120" s="132" t="s">
        <v>158</v>
      </c>
      <c r="LP120" s="132" t="s">
        <v>158</v>
      </c>
      <c r="LQ120" s="132" t="s">
        <v>158</v>
      </c>
      <c r="LR120" s="132" t="s">
        <v>158</v>
      </c>
      <c r="LS120" s="132" t="s">
        <v>158</v>
      </c>
      <c r="LT120" s="130" t="s">
        <v>158</v>
      </c>
      <c r="LU120" s="131">
        <v>0.33250989899964351</v>
      </c>
      <c r="LV120" s="131">
        <v>0.25302827380952386</v>
      </c>
      <c r="LW120" s="131">
        <v>0.31151795429815016</v>
      </c>
      <c r="LX120" s="131">
        <v>0.29355102040816328</v>
      </c>
      <c r="LY120" s="131">
        <v>0.44524878640776699</v>
      </c>
      <c r="LZ120" s="131">
        <v>0.33549262994569434</v>
      </c>
      <c r="MA120" s="131">
        <v>0.28618450658952105</v>
      </c>
      <c r="MB120" s="131">
        <v>0.44062031532695789</v>
      </c>
      <c r="MC120" s="131">
        <v>0.44448870765370141</v>
      </c>
      <c r="MD120" s="131">
        <v>0.50294666666666665</v>
      </c>
      <c r="ME120" s="131">
        <v>0.47021908652060895</v>
      </c>
      <c r="MF120" s="131">
        <v>0.44827586206896552</v>
      </c>
      <c r="MG120" s="131" t="s">
        <v>158</v>
      </c>
      <c r="MH120" s="131" t="s">
        <v>158</v>
      </c>
      <c r="MI120" s="131" t="s">
        <v>158</v>
      </c>
      <c r="MJ120" s="131" t="s">
        <v>158</v>
      </c>
      <c r="MK120" s="131" t="s">
        <v>158</v>
      </c>
      <c r="ML120" s="131" t="s">
        <v>158</v>
      </c>
      <c r="MM120" s="131" t="s">
        <v>158</v>
      </c>
      <c r="MN120" s="131" t="s">
        <v>158</v>
      </c>
      <c r="MO120" s="131" t="s">
        <v>158</v>
      </c>
      <c r="MP120" s="131" t="s">
        <v>158</v>
      </c>
      <c r="MQ120" s="131" t="s">
        <v>158</v>
      </c>
      <c r="MR120" s="131" t="s">
        <v>158</v>
      </c>
      <c r="MS120" s="131" t="s">
        <v>158</v>
      </c>
      <c r="MT120" s="131" t="s">
        <v>158</v>
      </c>
      <c r="MU120" s="130" t="s">
        <v>158</v>
      </c>
      <c r="MV120" s="131">
        <v>0.45998103431570569</v>
      </c>
      <c r="MW120" s="131">
        <v>0.42117559523809528</v>
      </c>
      <c r="MX120" s="131">
        <v>0.37459738846572366</v>
      </c>
      <c r="MY120" s="131">
        <v>0.4115966386554622</v>
      </c>
      <c r="MZ120" s="131">
        <v>0.50356189320388345</v>
      </c>
      <c r="NA120" s="131">
        <v>0.51706749418153608</v>
      </c>
      <c r="NB120" s="131">
        <v>0.44601735776277718</v>
      </c>
      <c r="NC120" s="131">
        <v>0.56312225381235459</v>
      </c>
      <c r="ND120" s="131">
        <v>0.52772271016311167</v>
      </c>
      <c r="NE120" s="131">
        <v>0.58513333333333328</v>
      </c>
      <c r="NF120" s="131">
        <v>0.59063497957668021</v>
      </c>
      <c r="NG120" s="131">
        <v>0.54813793103448283</v>
      </c>
      <c r="NH120" s="131" t="s">
        <v>158</v>
      </c>
      <c r="NI120" s="131" t="s">
        <v>158</v>
      </c>
      <c r="NJ120" s="131" t="s">
        <v>158</v>
      </c>
      <c r="NK120" s="131" t="s">
        <v>158</v>
      </c>
      <c r="NL120" s="131" t="s">
        <v>158</v>
      </c>
      <c r="NM120" s="131" t="s">
        <v>158</v>
      </c>
      <c r="NN120" s="131" t="s">
        <v>158</v>
      </c>
      <c r="NO120" s="131" t="s">
        <v>158</v>
      </c>
      <c r="NP120" s="131" t="s">
        <v>158</v>
      </c>
      <c r="NQ120" s="131" t="s">
        <v>158</v>
      </c>
      <c r="NR120" s="131" t="s">
        <v>158</v>
      </c>
      <c r="NS120" s="131" t="s">
        <v>158</v>
      </c>
      <c r="NT120" s="131" t="s">
        <v>158</v>
      </c>
      <c r="NU120" s="131" t="s">
        <v>158</v>
      </c>
      <c r="NV120" s="130" t="s">
        <v>158</v>
      </c>
      <c r="NW120" s="131">
        <v>0.55944455465367704</v>
      </c>
      <c r="NX120" s="131">
        <v>0.53258184523809526</v>
      </c>
      <c r="NY120" s="131">
        <v>0.42536452665941238</v>
      </c>
      <c r="NZ120" s="131">
        <v>0.48602641056422569</v>
      </c>
      <c r="OA120" s="131">
        <v>0.56018203883495143</v>
      </c>
      <c r="OB120" s="131">
        <v>0.66809930178432897</v>
      </c>
      <c r="OC120" s="131">
        <v>0.55423336547733848</v>
      </c>
      <c r="OD120" s="131">
        <v>0.66136986301369871</v>
      </c>
      <c r="OE120" s="131">
        <v>0.60502509410288585</v>
      </c>
      <c r="OF120" s="131">
        <v>0.64699666666666666</v>
      </c>
      <c r="OG120" s="131">
        <v>0.69040103973264022</v>
      </c>
      <c r="OH120" s="131">
        <v>0.66041379310344828</v>
      </c>
      <c r="OI120" s="131" t="s">
        <v>158</v>
      </c>
      <c r="OJ120" s="131" t="s">
        <v>158</v>
      </c>
      <c r="OK120" s="131" t="s">
        <v>158</v>
      </c>
      <c r="OL120" s="131" t="s">
        <v>158</v>
      </c>
      <c r="OM120" s="131" t="s">
        <v>158</v>
      </c>
      <c r="ON120" s="131" t="s">
        <v>158</v>
      </c>
      <c r="OO120" s="131" t="s">
        <v>158</v>
      </c>
      <c r="OP120" s="131" t="s">
        <v>158</v>
      </c>
      <c r="OQ120" s="131" t="s">
        <v>158</v>
      </c>
      <c r="OR120" s="131" t="s">
        <v>158</v>
      </c>
      <c r="OS120" s="131" t="s">
        <v>158</v>
      </c>
      <c r="OT120" s="131" t="s">
        <v>158</v>
      </c>
      <c r="OU120" s="131" t="s">
        <v>158</v>
      </c>
      <c r="OV120" s="131" t="s">
        <v>158</v>
      </c>
      <c r="OW120" s="378" t="s">
        <v>158</v>
      </c>
      <c r="OX120" s="132">
        <v>4.8589687899099658</v>
      </c>
      <c r="OY120" s="132">
        <v>5.9838709677419351</v>
      </c>
      <c r="OZ120" s="132">
        <v>4.0161290322580649</v>
      </c>
      <c r="PA120" s="132">
        <v>1.4193548387096775</v>
      </c>
      <c r="PB120" s="132">
        <v>-1.096774193548387</v>
      </c>
      <c r="PC120" s="132">
        <v>2.774193548387097</v>
      </c>
      <c r="PD120" s="132">
        <v>5.903225806451613</v>
      </c>
      <c r="PE120" s="132">
        <v>0.41176470588235292</v>
      </c>
      <c r="PF120" s="132">
        <v>2.3114754098360657</v>
      </c>
      <c r="PG120" s="132">
        <v>1.1343283582089552</v>
      </c>
      <c r="PH120" s="132">
        <v>0.83582089552238803</v>
      </c>
      <c r="PI120" s="132">
        <v>1.35</v>
      </c>
      <c r="PJ120" s="132" t="s">
        <v>158</v>
      </c>
      <c r="PK120" s="132" t="s">
        <v>158</v>
      </c>
      <c r="PL120" s="132" t="s">
        <v>158</v>
      </c>
      <c r="PM120" s="132" t="s">
        <v>158</v>
      </c>
      <c r="PN120" s="132" t="s">
        <v>158</v>
      </c>
      <c r="PO120" s="132" t="s">
        <v>158</v>
      </c>
      <c r="PP120" s="132" t="s">
        <v>158</v>
      </c>
      <c r="PQ120" s="132" t="s">
        <v>158</v>
      </c>
      <c r="PR120" s="132" t="s">
        <v>158</v>
      </c>
      <c r="PS120" s="132" t="s">
        <v>158</v>
      </c>
      <c r="PT120" s="132" t="s">
        <v>158</v>
      </c>
      <c r="PU120" s="132" t="s">
        <v>158</v>
      </c>
      <c r="PV120" s="132" t="s">
        <v>158</v>
      </c>
      <c r="PW120" s="132" t="s">
        <v>158</v>
      </c>
      <c r="PX120" s="130" t="s">
        <v>158</v>
      </c>
      <c r="PY120" s="131">
        <v>4.5956253199999999</v>
      </c>
      <c r="PZ120" s="131">
        <v>1.8332614555256066</v>
      </c>
      <c r="QA120" s="131">
        <v>4.5989558232931715</v>
      </c>
      <c r="QB120" s="131">
        <v>13.893636363636363</v>
      </c>
      <c r="QC120" s="131" t="s">
        <v>1282</v>
      </c>
      <c r="QD120" s="131">
        <v>5.0284883720930225</v>
      </c>
      <c r="QE120" s="131">
        <v>2.4325683060109289</v>
      </c>
      <c r="QF120" s="131">
        <v>60.884285714285717</v>
      </c>
      <c r="QG120" s="131">
        <v>10.049858156028369</v>
      </c>
      <c r="QH120" s="131">
        <v>19.853157894736842</v>
      </c>
      <c r="QI120" s="131">
        <v>22.612500000000001</v>
      </c>
      <c r="QJ120" s="131">
        <v>12.037037037037036</v>
      </c>
      <c r="QK120" s="131" t="s">
        <v>158</v>
      </c>
      <c r="QL120" s="131" t="s">
        <v>158</v>
      </c>
      <c r="QM120" s="131" t="s">
        <v>158</v>
      </c>
      <c r="QN120" s="131" t="s">
        <v>158</v>
      </c>
      <c r="QO120" s="131" t="s">
        <v>158</v>
      </c>
      <c r="QP120" s="131" t="s">
        <v>158</v>
      </c>
      <c r="QQ120" s="131" t="s">
        <v>158</v>
      </c>
      <c r="QR120" s="131" t="s">
        <v>158</v>
      </c>
      <c r="QS120" s="131" t="s">
        <v>158</v>
      </c>
      <c r="QT120" s="131" t="s">
        <v>158</v>
      </c>
      <c r="QU120" s="131" t="s">
        <v>158</v>
      </c>
      <c r="QV120" s="131" t="s">
        <v>158</v>
      </c>
      <c r="QW120" s="131" t="s">
        <v>158</v>
      </c>
      <c r="QX120" s="131" t="s">
        <v>158</v>
      </c>
      <c r="QY120" s="130" t="s">
        <v>158</v>
      </c>
      <c r="QZ120" s="131">
        <v>6.357406183637595</v>
      </c>
      <c r="RA120" s="131">
        <v>3.0515363881401623</v>
      </c>
      <c r="RB120" s="131">
        <v>5.5302008032128507</v>
      </c>
      <c r="RC120" s="131">
        <v>19.480681818181814</v>
      </c>
      <c r="RD120" s="131" t="s">
        <v>1282</v>
      </c>
      <c r="RE120" s="131">
        <v>7.7499999999999991</v>
      </c>
      <c r="RF120" s="131">
        <v>3.7911475409836064</v>
      </c>
      <c r="RG120" s="131">
        <v>77.811428571428578</v>
      </c>
      <c r="RH120" s="131">
        <v>11.931773049645388</v>
      </c>
      <c r="RI120" s="131">
        <v>23.097368421052632</v>
      </c>
      <c r="RJ120" s="131">
        <v>28.403214285714284</v>
      </c>
      <c r="RK120" s="131">
        <v>14.718518518518518</v>
      </c>
      <c r="RL120" s="131" t="s">
        <v>158</v>
      </c>
      <c r="RM120" s="131" t="s">
        <v>158</v>
      </c>
      <c r="RN120" s="131" t="s">
        <v>158</v>
      </c>
      <c r="RO120" s="131" t="s">
        <v>158</v>
      </c>
      <c r="RP120" s="131" t="s">
        <v>158</v>
      </c>
      <c r="RQ120" s="131" t="s">
        <v>158</v>
      </c>
      <c r="RR120" s="131" t="s">
        <v>158</v>
      </c>
      <c r="RS120" s="131" t="s">
        <v>158</v>
      </c>
      <c r="RT120" s="131" t="s">
        <v>158</v>
      </c>
      <c r="RU120" s="131" t="s">
        <v>158</v>
      </c>
      <c r="RV120" s="131" t="s">
        <v>158</v>
      </c>
      <c r="RW120" s="131" t="s">
        <v>158</v>
      </c>
      <c r="RX120" s="131" t="s">
        <v>158</v>
      </c>
      <c r="RY120" s="131" t="s">
        <v>158</v>
      </c>
      <c r="RZ120" s="130" t="s">
        <v>158</v>
      </c>
      <c r="SA120" s="131">
        <v>7.7320932947783252</v>
      </c>
      <c r="SB120" s="131">
        <v>3.8587061994609169</v>
      </c>
      <c r="SC120" s="131">
        <v>6.2796787148594371</v>
      </c>
      <c r="SD120" s="131">
        <v>23.003409090909088</v>
      </c>
      <c r="SE120" s="131" t="s">
        <v>1282</v>
      </c>
      <c r="SF120" s="131">
        <v>10.013720930232557</v>
      </c>
      <c r="SG120" s="131">
        <v>4.7109836065573765</v>
      </c>
      <c r="SH120" s="131">
        <v>91.387142857142862</v>
      </c>
      <c r="SI120" s="131">
        <v>13.679574468085105</v>
      </c>
      <c r="SJ120" s="131">
        <v>25.53934210526316</v>
      </c>
      <c r="SK120" s="131">
        <v>33.200892857142861</v>
      </c>
      <c r="SL120" s="131">
        <v>17.733333333333334</v>
      </c>
      <c r="SM120" s="131" t="s">
        <v>158</v>
      </c>
      <c r="SN120" s="131" t="s">
        <v>158</v>
      </c>
      <c r="SO120" s="131" t="s">
        <v>158</v>
      </c>
      <c r="SP120" s="131" t="s">
        <v>158</v>
      </c>
      <c r="SQ120" s="131" t="s">
        <v>158</v>
      </c>
      <c r="SR120" s="131" t="s">
        <v>158</v>
      </c>
      <c r="SS120" s="131" t="s">
        <v>158</v>
      </c>
      <c r="ST120" s="131" t="s">
        <v>158</v>
      </c>
      <c r="SU120" s="131" t="s">
        <v>158</v>
      </c>
      <c r="SV120" s="131" t="s">
        <v>158</v>
      </c>
      <c r="SW120" s="131" t="s">
        <v>158</v>
      </c>
      <c r="SX120" s="131" t="s">
        <v>158</v>
      </c>
      <c r="SY120" s="131" t="s">
        <v>158</v>
      </c>
      <c r="SZ120" s="131" t="s">
        <v>158</v>
      </c>
      <c r="TA120" s="378" t="s">
        <v>158</v>
      </c>
      <c r="TB120" s="132">
        <v>4.3994012984505009</v>
      </c>
      <c r="TC120" s="132">
        <v>5.580645161290323</v>
      </c>
      <c r="TD120" s="132">
        <v>3.467741935483871</v>
      </c>
      <c r="TE120" s="132">
        <v>0.75806451612903225</v>
      </c>
      <c r="TF120" s="132">
        <v>-1.6774193548387097</v>
      </c>
      <c r="TG120" s="132">
        <v>2.5</v>
      </c>
      <c r="TH120" s="132">
        <v>5.274193548387097</v>
      </c>
      <c r="TI120" s="132">
        <v>-0.29411764705882354</v>
      </c>
      <c r="TJ120" s="132">
        <v>1.8852459016393444</v>
      </c>
      <c r="TK120" s="132">
        <v>0.62686567164179108</v>
      </c>
      <c r="TL120" s="132">
        <v>0.56716417910447758</v>
      </c>
      <c r="TM120" s="132">
        <v>1.1499999999999999</v>
      </c>
      <c r="TN120" s="132" t="s">
        <v>158</v>
      </c>
      <c r="TO120" s="132" t="s">
        <v>158</v>
      </c>
      <c r="TP120" s="132" t="s">
        <v>158</v>
      </c>
      <c r="TQ120" s="132" t="s">
        <v>158</v>
      </c>
      <c r="TR120" s="132" t="s">
        <v>158</v>
      </c>
      <c r="TS120" s="132" t="s">
        <v>158</v>
      </c>
      <c r="TT120" s="132" t="s">
        <v>158</v>
      </c>
      <c r="TU120" s="132" t="s">
        <v>158</v>
      </c>
      <c r="TV120" s="132" t="s">
        <v>158</v>
      </c>
      <c r="TW120" s="132" t="s">
        <v>158</v>
      </c>
      <c r="TX120" s="132" t="s">
        <v>158</v>
      </c>
      <c r="TY120" s="132" t="s">
        <v>158</v>
      </c>
      <c r="TZ120" s="132" t="s">
        <v>158</v>
      </c>
      <c r="UA120" s="132" t="s">
        <v>158</v>
      </c>
      <c r="UB120" s="235" t="s">
        <v>158</v>
      </c>
      <c r="UC120" s="236">
        <v>18.47</v>
      </c>
      <c r="UD120" s="236">
        <v>14.73</v>
      </c>
      <c r="UE120" s="236">
        <v>15.82</v>
      </c>
      <c r="UF120" s="236">
        <v>15.43</v>
      </c>
      <c r="UG120" s="236">
        <v>13.25</v>
      </c>
      <c r="UH120" s="236">
        <v>13.05</v>
      </c>
      <c r="UI120" s="236">
        <v>16.350000000000001</v>
      </c>
      <c r="UJ120" s="236">
        <v>15.23</v>
      </c>
      <c r="UK120" s="236">
        <v>14.13</v>
      </c>
      <c r="UL120" s="236">
        <v>13.75</v>
      </c>
      <c r="UM120" s="236">
        <v>13.77</v>
      </c>
      <c r="UN120" s="236">
        <v>13.31</v>
      </c>
      <c r="UO120" s="231" t="s">
        <v>5</v>
      </c>
      <c r="UP120" s="231" t="s">
        <v>5</v>
      </c>
      <c r="UQ120" s="231" t="s">
        <v>5</v>
      </c>
      <c r="UR120" s="231" t="s">
        <v>5</v>
      </c>
      <c r="US120" s="231" t="s">
        <v>5</v>
      </c>
      <c r="UT120" s="231" t="s">
        <v>5</v>
      </c>
      <c r="UU120" s="231" t="s">
        <v>5</v>
      </c>
      <c r="UV120" s="231" t="s">
        <v>5</v>
      </c>
      <c r="UW120" s="231" t="s">
        <v>5</v>
      </c>
      <c r="UX120" s="231" t="s">
        <v>5</v>
      </c>
      <c r="UY120" s="231" t="s">
        <v>5</v>
      </c>
      <c r="UZ120" s="231" t="s">
        <v>5</v>
      </c>
      <c r="VA120" s="231" t="s">
        <v>5</v>
      </c>
      <c r="VB120" s="231" t="s">
        <v>5</v>
      </c>
      <c r="VC120" s="130" t="s">
        <v>158</v>
      </c>
      <c r="VD120" s="131">
        <v>1.2089875473741203</v>
      </c>
      <c r="VE120" s="131">
        <v>0.74473862864901563</v>
      </c>
      <c r="VF120" s="131">
        <v>1.1675094816687737</v>
      </c>
      <c r="VG120" s="131">
        <v>1.2780298120544393</v>
      </c>
      <c r="VH120" s="131">
        <v>1.7864150943396229</v>
      </c>
      <c r="VI120" s="131">
        <v>1.0689655172413792</v>
      </c>
      <c r="VJ120" s="131">
        <v>0.87828746177370021</v>
      </c>
      <c r="VK120" s="131">
        <v>1.6460932370321733</v>
      </c>
      <c r="VL120" s="131">
        <v>1.6440198159943382</v>
      </c>
      <c r="VM120" s="131">
        <v>1.6378181818181818</v>
      </c>
      <c r="VN120" s="131">
        <v>1.3725490196078431</v>
      </c>
      <c r="VO120" s="131">
        <v>1.2208865514650638</v>
      </c>
      <c r="VP120" s="131" t="s">
        <v>158</v>
      </c>
      <c r="VQ120" s="131" t="s">
        <v>158</v>
      </c>
      <c r="VR120" s="131" t="s">
        <v>158</v>
      </c>
      <c r="VS120" s="131" t="s">
        <v>158</v>
      </c>
      <c r="VT120" s="131" t="s">
        <v>158</v>
      </c>
      <c r="VU120" s="131" t="s">
        <v>158</v>
      </c>
      <c r="VV120" s="131" t="s">
        <v>158</v>
      </c>
      <c r="VW120" s="131" t="s">
        <v>158</v>
      </c>
      <c r="VX120" s="131" t="s">
        <v>158</v>
      </c>
      <c r="VY120" s="131" t="s">
        <v>158</v>
      </c>
      <c r="VZ120" s="131" t="s">
        <v>158</v>
      </c>
      <c r="WA120" s="131" t="s">
        <v>158</v>
      </c>
      <c r="WB120" s="131" t="s">
        <v>158</v>
      </c>
      <c r="WC120" s="131" t="s">
        <v>158</v>
      </c>
      <c r="WD120" s="130" t="s">
        <v>158</v>
      </c>
      <c r="WE120" s="131">
        <v>1.6724655241513644</v>
      </c>
      <c r="WF120" s="131">
        <v>1.2396469789545146</v>
      </c>
      <c r="WG120" s="131">
        <v>1.4039190897597977</v>
      </c>
      <c r="WH120" s="131">
        <v>1.7919637070641607</v>
      </c>
      <c r="WI120" s="131">
        <v>2.020377358490566</v>
      </c>
      <c r="WJ120" s="131">
        <v>1.6475095785440612</v>
      </c>
      <c r="WK120" s="131">
        <v>1.368807339449541</v>
      </c>
      <c r="WL120" s="131">
        <v>2.1037426132632961</v>
      </c>
      <c r="WM120" s="131">
        <v>1.9518754423213021</v>
      </c>
      <c r="WN120" s="131">
        <v>1.9054545454545455</v>
      </c>
      <c r="WO120" s="131">
        <v>1.7240377632534494</v>
      </c>
      <c r="WP120" s="131">
        <v>1.4928625093914349</v>
      </c>
      <c r="WQ120" s="131" t="s">
        <v>158</v>
      </c>
      <c r="WR120" s="131" t="s">
        <v>158</v>
      </c>
      <c r="WS120" s="131" t="s">
        <v>158</v>
      </c>
      <c r="WT120" s="131" t="s">
        <v>158</v>
      </c>
      <c r="WU120" s="131" t="s">
        <v>158</v>
      </c>
      <c r="WV120" s="131" t="s">
        <v>158</v>
      </c>
      <c r="WW120" s="131" t="s">
        <v>158</v>
      </c>
      <c r="WX120" s="131" t="s">
        <v>158</v>
      </c>
      <c r="WY120" s="131" t="s">
        <v>158</v>
      </c>
      <c r="WZ120" s="131" t="s">
        <v>158</v>
      </c>
      <c r="XA120" s="131" t="s">
        <v>158</v>
      </c>
      <c r="XB120" s="131" t="s">
        <v>158</v>
      </c>
      <c r="XC120" s="131" t="s">
        <v>158</v>
      </c>
      <c r="XD120" s="131" t="s">
        <v>158</v>
      </c>
      <c r="XE120" s="130" t="s">
        <v>158</v>
      </c>
      <c r="XF120" s="131">
        <v>2.0341093665403358</v>
      </c>
      <c r="XG120" s="131">
        <v>1.5675492192803802</v>
      </c>
      <c r="XH120" s="131">
        <v>1.5941845764854614</v>
      </c>
      <c r="XI120" s="131">
        <v>2.1160077770576797</v>
      </c>
      <c r="XJ120" s="131">
        <v>2.247547169811321</v>
      </c>
      <c r="XK120" s="131">
        <v>2.1287356321839082</v>
      </c>
      <c r="XL120" s="131">
        <v>1.7009174311926603</v>
      </c>
      <c r="XM120" s="131">
        <v>2.4707813525935656</v>
      </c>
      <c r="XN120" s="131">
        <v>2.2377919320594479</v>
      </c>
      <c r="XO120" s="131">
        <v>2.1069090909090908</v>
      </c>
      <c r="XP120" s="131">
        <v>2.0152505446623095</v>
      </c>
      <c r="XQ120" s="131">
        <v>1.7986476333583772</v>
      </c>
      <c r="XR120" s="131" t="s">
        <v>158</v>
      </c>
      <c r="XS120" s="131" t="s">
        <v>158</v>
      </c>
      <c r="XT120" s="131" t="s">
        <v>158</v>
      </c>
      <c r="XU120" s="131" t="s">
        <v>158</v>
      </c>
      <c r="XV120" s="131" t="s">
        <v>158</v>
      </c>
      <c r="XW120" s="131" t="s">
        <v>158</v>
      </c>
      <c r="XX120" s="131" t="s">
        <v>158</v>
      </c>
      <c r="XY120" s="131" t="s">
        <v>158</v>
      </c>
      <c r="XZ120" s="131" t="s">
        <v>158</v>
      </c>
      <c r="YA120" s="131" t="s">
        <v>158</v>
      </c>
      <c r="YB120" s="131" t="s">
        <v>158</v>
      </c>
      <c r="YC120" s="131" t="s">
        <v>158</v>
      </c>
      <c r="YD120" s="131" t="s">
        <v>158</v>
      </c>
      <c r="YE120" s="131" t="s">
        <v>158</v>
      </c>
      <c r="YF120" s="235" t="s">
        <v>158</v>
      </c>
      <c r="YG120" s="8">
        <v>62.667617999999997</v>
      </c>
      <c r="YH120" s="8">
        <v>62</v>
      </c>
      <c r="YI120" s="8">
        <v>62</v>
      </c>
      <c r="YJ120" s="8">
        <v>62</v>
      </c>
      <c r="YK120" s="8">
        <v>62</v>
      </c>
      <c r="YL120" s="8">
        <v>62</v>
      </c>
      <c r="YM120" s="8">
        <v>62</v>
      </c>
      <c r="YN120" s="8">
        <v>68</v>
      </c>
      <c r="YO120" s="8">
        <v>61</v>
      </c>
      <c r="YP120" s="8">
        <v>67</v>
      </c>
      <c r="YQ120" s="8">
        <v>67</v>
      </c>
      <c r="YR120" s="8">
        <v>60</v>
      </c>
      <c r="YS120" s="231" t="s">
        <v>5</v>
      </c>
      <c r="YT120" s="231" t="s">
        <v>5</v>
      </c>
      <c r="YU120" s="231" t="s">
        <v>5</v>
      </c>
      <c r="YV120" s="231" t="s">
        <v>5</v>
      </c>
      <c r="YW120" s="231" t="s">
        <v>5</v>
      </c>
      <c r="YX120" s="231" t="s">
        <v>5</v>
      </c>
      <c r="YY120" s="231" t="s">
        <v>5</v>
      </c>
      <c r="YZ120" s="231" t="s">
        <v>5</v>
      </c>
      <c r="ZA120" s="231" t="s">
        <v>5</v>
      </c>
      <c r="ZB120" s="231" t="s">
        <v>5</v>
      </c>
      <c r="ZC120" s="231" t="s">
        <v>5</v>
      </c>
      <c r="ZD120" s="231" t="s">
        <v>5</v>
      </c>
      <c r="ZE120" s="231" t="s">
        <v>5</v>
      </c>
      <c r="ZF120" s="231" t="s">
        <v>5</v>
      </c>
      <c r="ZG120" s="235" t="s">
        <v>158</v>
      </c>
      <c r="ZH120" s="133">
        <v>0.40909999999999996</v>
      </c>
      <c r="ZI120" s="133">
        <v>2.7099999999999999E-2</v>
      </c>
      <c r="ZJ120" s="133">
        <v>7.8600000000000003E-2</v>
      </c>
      <c r="ZK120" s="133">
        <v>0.23910000000000001</v>
      </c>
      <c r="ZL120" s="133">
        <v>0.14990000000000001</v>
      </c>
      <c r="ZM120" s="133">
        <v>7.4099999999999999E-2</v>
      </c>
      <c r="ZN120" s="133">
        <v>-9.5500000000000002E-2</v>
      </c>
      <c r="ZO120" s="133">
        <v>0.1338</v>
      </c>
      <c r="ZP120" s="133">
        <v>9.74E-2</v>
      </c>
      <c r="ZQ120" s="133">
        <v>0.11990000000000001</v>
      </c>
      <c r="ZR120" s="133">
        <v>0.14630000000000001</v>
      </c>
      <c r="ZS120" s="133">
        <v>8.7599999999999997E-2</v>
      </c>
      <c r="ZT120" s="379" t="s">
        <v>158</v>
      </c>
      <c r="ZU120" s="133">
        <v>30.96</v>
      </c>
      <c r="ZV120" s="133">
        <v>4.0099999999999997E-2</v>
      </c>
      <c r="ZW120" s="133">
        <v>6.7699999999999996E-2</v>
      </c>
      <c r="ZX120" s="133">
        <v>0.1666</v>
      </c>
      <c r="ZY120" s="133">
        <v>0.1128</v>
      </c>
      <c r="ZZ120" s="133">
        <v>6.3399999999999998E-2</v>
      </c>
      <c r="AAA120" s="133">
        <v>-3.8399999999999997E-2</v>
      </c>
      <c r="AAB120" s="133">
        <v>0.10710000000000001</v>
      </c>
      <c r="AAC120" s="133">
        <v>8.2599999999999993E-2</v>
      </c>
      <c r="AAD120" s="133">
        <v>0.1011</v>
      </c>
      <c r="AAE120" s="133">
        <v>0.12140000000000001</v>
      </c>
      <c r="AAF120" s="133">
        <v>7.9699999999999993E-2</v>
      </c>
      <c r="AAG120" s="235" t="s">
        <v>158</v>
      </c>
      <c r="AAH120" s="8">
        <v>4208.5</v>
      </c>
      <c r="AAI120" s="8">
        <v>2688</v>
      </c>
      <c r="AAJ120" s="8">
        <v>3676</v>
      </c>
      <c r="AAK120" s="8">
        <v>4165</v>
      </c>
      <c r="AAL120" s="8">
        <v>3296</v>
      </c>
      <c r="AAM120" s="8">
        <v>2578</v>
      </c>
      <c r="AAN120" s="8">
        <v>3111</v>
      </c>
      <c r="AAO120" s="8">
        <v>3869</v>
      </c>
      <c r="AAP120" s="8">
        <v>3188</v>
      </c>
      <c r="AAQ120" s="8">
        <v>3000</v>
      </c>
      <c r="AAR120" s="8">
        <v>2693</v>
      </c>
      <c r="AAS120" s="8">
        <v>2175</v>
      </c>
      <c r="AAT120" s="231" t="s">
        <v>5</v>
      </c>
      <c r="AAU120" s="231" t="s">
        <v>5</v>
      </c>
      <c r="AAV120" s="231" t="s">
        <v>5</v>
      </c>
      <c r="AAW120" s="231" t="s">
        <v>5</v>
      </c>
      <c r="AAX120" s="231" t="s">
        <v>5</v>
      </c>
      <c r="AAY120" s="231" t="s">
        <v>5</v>
      </c>
      <c r="AAZ120" s="231" t="s">
        <v>5</v>
      </c>
      <c r="ABA120" s="231" t="s">
        <v>5</v>
      </c>
      <c r="ABB120" s="231" t="s">
        <v>5</v>
      </c>
      <c r="ABC120" s="231" t="s">
        <v>5</v>
      </c>
      <c r="ABD120" s="231" t="s">
        <v>5</v>
      </c>
      <c r="ABE120" s="231" t="s">
        <v>5</v>
      </c>
      <c r="ABF120" s="231" t="s">
        <v>5</v>
      </c>
      <c r="ABG120" s="231" t="s">
        <v>5</v>
      </c>
      <c r="ABH120" s="235" t="s">
        <v>158</v>
      </c>
      <c r="ABI120" s="8">
        <v>304.5</v>
      </c>
      <c r="ABJ120" s="8">
        <v>371</v>
      </c>
      <c r="ABK120" s="8">
        <v>249</v>
      </c>
      <c r="ABL120" s="8">
        <v>88</v>
      </c>
      <c r="ABM120" s="8">
        <v>-68</v>
      </c>
      <c r="ABN120" s="8">
        <v>172</v>
      </c>
      <c r="ABO120" s="8">
        <v>366</v>
      </c>
      <c r="ABP120" s="8">
        <v>28</v>
      </c>
      <c r="ABQ120" s="8">
        <v>141</v>
      </c>
      <c r="ABR120" s="8">
        <v>76</v>
      </c>
      <c r="ABS120" s="8">
        <v>56</v>
      </c>
      <c r="ABT120" s="8">
        <v>81</v>
      </c>
      <c r="ABU120" s="231" t="s">
        <v>5</v>
      </c>
      <c r="ABV120" s="231" t="s">
        <v>5</v>
      </c>
      <c r="ABW120" s="231" t="s">
        <v>5</v>
      </c>
      <c r="ABX120" s="231" t="s">
        <v>5</v>
      </c>
      <c r="ABY120" s="231" t="s">
        <v>5</v>
      </c>
      <c r="ABZ120" s="231" t="s">
        <v>5</v>
      </c>
      <c r="ACA120" s="231" t="s">
        <v>5</v>
      </c>
      <c r="ACB120" s="231" t="s">
        <v>5</v>
      </c>
      <c r="ACC120" s="231" t="s">
        <v>5</v>
      </c>
      <c r="ACD120" s="231" t="s">
        <v>5</v>
      </c>
      <c r="ACE120" s="231" t="s">
        <v>5</v>
      </c>
      <c r="ACF120" s="231" t="s">
        <v>5</v>
      </c>
      <c r="ACG120" s="231" t="s">
        <v>5</v>
      </c>
      <c r="ACH120" s="231" t="s">
        <v>5</v>
      </c>
      <c r="ACI120" s="235" t="s">
        <v>158</v>
      </c>
      <c r="ACJ120" s="8">
        <v>275.7</v>
      </c>
      <c r="ACK120" s="8">
        <v>346</v>
      </c>
      <c r="ACL120" s="8">
        <v>215</v>
      </c>
      <c r="ACM120" s="8">
        <v>47</v>
      </c>
      <c r="ACN120" s="8">
        <v>-104</v>
      </c>
      <c r="ACO120" s="8">
        <v>155</v>
      </c>
      <c r="ACP120" s="8">
        <v>327</v>
      </c>
      <c r="ACQ120" s="8">
        <v>-20</v>
      </c>
      <c r="ACR120" s="8">
        <v>115</v>
      </c>
      <c r="ACS120" s="8">
        <v>42</v>
      </c>
      <c r="ACT120" s="8">
        <v>38</v>
      </c>
      <c r="ACU120" s="8">
        <v>69</v>
      </c>
      <c r="ACV120" s="237" t="s">
        <v>5</v>
      </c>
      <c r="ACW120" s="237" t="s">
        <v>5</v>
      </c>
      <c r="ACX120" s="237" t="s">
        <v>5</v>
      </c>
      <c r="ACY120" s="237" t="s">
        <v>5</v>
      </c>
      <c r="ACZ120" s="237" t="s">
        <v>5</v>
      </c>
      <c r="ADA120" s="237" t="s">
        <v>5</v>
      </c>
      <c r="ADB120" s="237" t="s">
        <v>5</v>
      </c>
      <c r="ADC120" s="237" t="s">
        <v>5</v>
      </c>
      <c r="ADD120" s="237" t="s">
        <v>5</v>
      </c>
      <c r="ADE120" s="237" t="s">
        <v>5</v>
      </c>
      <c r="ADF120" s="237" t="s">
        <v>5</v>
      </c>
      <c r="ADG120" s="237" t="s">
        <v>5</v>
      </c>
      <c r="ADH120" s="237" t="s">
        <v>5</v>
      </c>
      <c r="ADI120" s="237" t="s">
        <v>5</v>
      </c>
      <c r="ADJ120" s="127" t="s">
        <v>158</v>
      </c>
      <c r="ADK120" s="128">
        <v>0.22060957910014514</v>
      </c>
      <c r="ADL120" s="128">
        <v>3.8974358974358974</v>
      </c>
      <c r="ADM120" s="128">
        <v>1.2357723577235773</v>
      </c>
      <c r="ADN120" s="128">
        <v>0.43181818181818182</v>
      </c>
      <c r="ADO120" s="128">
        <v>0.76</v>
      </c>
      <c r="ADP120" s="128">
        <v>1.504950495049505</v>
      </c>
      <c r="ADQ120" s="128" t="s">
        <v>1282</v>
      </c>
      <c r="ADR120" s="128">
        <v>0.74871794871794872</v>
      </c>
      <c r="ADS120" s="128">
        <v>1.021897810218978</v>
      </c>
      <c r="ADT120" s="128">
        <v>0.83333333333333315</v>
      </c>
      <c r="ADU120" s="128">
        <v>0.59895833333333326</v>
      </c>
      <c r="ADV120" s="128">
        <v>1.0416666666666667</v>
      </c>
      <c r="ADW120" s="128" t="s">
        <v>1282</v>
      </c>
      <c r="ADX120" s="128">
        <v>0.49315068493150688</v>
      </c>
      <c r="ADY120" s="128">
        <v>1</v>
      </c>
      <c r="ADZ120" s="128">
        <v>0.57034220532319391</v>
      </c>
      <c r="AEA120" s="128" t="s">
        <v>158</v>
      </c>
      <c r="AEB120" s="128" t="s">
        <v>158</v>
      </c>
      <c r="AEC120" s="128" t="s">
        <v>158</v>
      </c>
      <c r="AED120" s="128" t="s">
        <v>158</v>
      </c>
      <c r="AEE120" s="128" t="s">
        <v>158</v>
      </c>
      <c r="AEF120" s="128" t="s">
        <v>158</v>
      </c>
      <c r="AEG120" s="128" t="s">
        <v>158</v>
      </c>
      <c r="AEH120" s="128" t="s">
        <v>158</v>
      </c>
      <c r="AEI120" s="128" t="s">
        <v>158</v>
      </c>
      <c r="AEJ120" s="128" t="s">
        <v>158</v>
      </c>
      <c r="AEK120" s="127" t="s">
        <v>158</v>
      </c>
      <c r="AEL120" s="128">
        <v>0.31282357753694584</v>
      </c>
      <c r="AEM120" s="128">
        <v>0.25401617250673858</v>
      </c>
      <c r="AEN120" s="128">
        <v>0.3784738955823293</v>
      </c>
      <c r="AEO120" s="128">
        <v>1.0709090909090908</v>
      </c>
      <c r="AEP120" s="128" t="s">
        <v>1282</v>
      </c>
      <c r="AEQ120" s="128">
        <v>0.54790697674418598</v>
      </c>
      <c r="AER120" s="128">
        <v>0.25748633879781418</v>
      </c>
      <c r="AES120" s="128">
        <v>3.5457142857142858</v>
      </c>
      <c r="AET120" s="128">
        <v>0.6056737588652481</v>
      </c>
      <c r="AEU120" s="128">
        <v>1.1901315789473683</v>
      </c>
      <c r="AEV120" s="128">
        <v>1.375892857142857</v>
      </c>
      <c r="AEW120" s="128">
        <v>0.7407407407407407</v>
      </c>
      <c r="AEX120" s="128" t="s">
        <v>158</v>
      </c>
      <c r="AEY120" s="128" t="s">
        <v>158</v>
      </c>
      <c r="AEZ120" s="128" t="s">
        <v>158</v>
      </c>
      <c r="AFA120" s="128" t="s">
        <v>158</v>
      </c>
      <c r="AFB120" s="128" t="s">
        <v>158</v>
      </c>
      <c r="AFC120" s="128" t="s">
        <v>158</v>
      </c>
      <c r="AFD120" s="128" t="s">
        <v>158</v>
      </c>
      <c r="AFE120" s="128" t="s">
        <v>158</v>
      </c>
      <c r="AFF120" s="128" t="s">
        <v>158</v>
      </c>
      <c r="AFG120" s="128" t="s">
        <v>158</v>
      </c>
      <c r="AFH120" s="128" t="s">
        <v>158</v>
      </c>
      <c r="AFI120" s="128" t="s">
        <v>158</v>
      </c>
      <c r="AFJ120" s="128" t="s">
        <v>158</v>
      </c>
      <c r="AFK120" s="128" t="s">
        <v>158</v>
      </c>
      <c r="AFL120" s="134" t="s">
        <v>158</v>
      </c>
      <c r="AFM120" s="135">
        <v>0.3455015573449402</v>
      </c>
      <c r="AFN120" s="135">
        <v>0.27236994219653177</v>
      </c>
      <c r="AFO120" s="135">
        <v>0.43832558139534883</v>
      </c>
      <c r="AFP120" s="135">
        <v>2.0051063829787235</v>
      </c>
      <c r="AFQ120" s="135" t="s">
        <v>1282</v>
      </c>
      <c r="AFR120" s="135">
        <v>0.60799999999999998</v>
      </c>
      <c r="AFS120" s="135">
        <v>0.28819571865443422</v>
      </c>
      <c r="AFT120" s="135" t="s">
        <v>1282</v>
      </c>
      <c r="AFU120" s="135">
        <v>0.7426086956521738</v>
      </c>
      <c r="AFV120" s="135">
        <v>2.153571428571428</v>
      </c>
      <c r="AFW120" s="135">
        <v>2.0276315789473682</v>
      </c>
      <c r="AFX120" s="135">
        <v>0.86956521739130443</v>
      </c>
      <c r="AFY120" s="135" t="s">
        <v>158</v>
      </c>
      <c r="AFZ120" s="135" t="s">
        <v>158</v>
      </c>
      <c r="AGA120" s="135" t="s">
        <v>158</v>
      </c>
      <c r="AGB120" s="135" t="s">
        <v>158</v>
      </c>
      <c r="AGC120" s="135" t="s">
        <v>158</v>
      </c>
      <c r="AGD120" s="135" t="s">
        <v>158</v>
      </c>
      <c r="AGE120" s="135" t="s">
        <v>158</v>
      </c>
      <c r="AGF120" s="135" t="s">
        <v>158</v>
      </c>
      <c r="AGG120" s="135" t="s">
        <v>158</v>
      </c>
      <c r="AGH120" s="135" t="s">
        <v>158</v>
      </c>
      <c r="AGI120" s="135" t="s">
        <v>158</v>
      </c>
      <c r="AGJ120" s="135" t="s">
        <v>158</v>
      </c>
      <c r="AGK120" s="135" t="s">
        <v>158</v>
      </c>
      <c r="AGL120" s="135" t="s">
        <v>158</v>
      </c>
    </row>
    <row r="121" spans="1:870" x14ac:dyDescent="0.2">
      <c r="A121" s="7">
        <v>119</v>
      </c>
      <c r="B121" s="1" t="s">
        <v>545</v>
      </c>
      <c r="C121" s="1" t="s">
        <v>546</v>
      </c>
      <c r="D121" s="94">
        <v>9.1666666666666674E-2</v>
      </c>
      <c r="E121" s="95">
        <v>9.8750000000000004E-2</v>
      </c>
      <c r="F121" s="57">
        <v>1.1850000000000001</v>
      </c>
      <c r="G121" s="58" t="s">
        <v>159</v>
      </c>
      <c r="H121" s="58">
        <v>1.1850000000000001</v>
      </c>
      <c r="I121" s="226" t="s">
        <v>5</v>
      </c>
      <c r="J121" s="58" t="s">
        <v>159</v>
      </c>
      <c r="K121" s="58" t="s">
        <v>1300</v>
      </c>
      <c r="L121" s="226" t="s">
        <v>547</v>
      </c>
      <c r="M121" s="150">
        <v>1.1850000000000001</v>
      </c>
      <c r="N121" s="123">
        <v>1.1850000000000001</v>
      </c>
      <c r="O121" s="123">
        <v>1.1850000000000001</v>
      </c>
      <c r="P121" s="123">
        <v>1.1850000000000001</v>
      </c>
      <c r="Q121" s="123">
        <v>1.1850000000000001</v>
      </c>
      <c r="R121" s="123">
        <v>1.1850000000000001</v>
      </c>
      <c r="S121" s="123">
        <v>1.1850000000000001</v>
      </c>
      <c r="T121" s="124">
        <v>1.1708333333333334</v>
      </c>
      <c r="U121" s="124">
        <v>1.0866666666666667</v>
      </c>
      <c r="V121" s="124">
        <v>1.0116666666666665</v>
      </c>
      <c r="W121" s="124">
        <v>0.96166666666666656</v>
      </c>
      <c r="X121" s="124">
        <v>0.91333333333333344</v>
      </c>
      <c r="Y121" s="124">
        <v>0.87333333333333352</v>
      </c>
      <c r="Z121" s="124">
        <v>0.83333333333333348</v>
      </c>
      <c r="AA121" s="124">
        <v>0.74666666666666681</v>
      </c>
      <c r="AB121" s="124">
        <v>0.573333341</v>
      </c>
      <c r="AC121" s="124">
        <v>0.28583333599999999</v>
      </c>
      <c r="AD121" s="124">
        <v>0.15333332599999996</v>
      </c>
      <c r="AE121" s="124">
        <v>0.12</v>
      </c>
      <c r="AF121" s="124">
        <v>4.2500000000000003E-2</v>
      </c>
      <c r="AG121" s="124">
        <v>2.5000000000000001E-2</v>
      </c>
      <c r="AH121" s="124">
        <v>2.5000000000000001E-2</v>
      </c>
      <c r="AI121" s="124">
        <v>2.5000000000000001E-2</v>
      </c>
      <c r="AJ121" s="124">
        <v>0.02</v>
      </c>
      <c r="AK121" s="136">
        <v>0.2</v>
      </c>
      <c r="AL121" s="136">
        <v>1.7500000000000002E-2</v>
      </c>
      <c r="AM121" s="136">
        <v>1.7500000000000002E-2</v>
      </c>
      <c r="AN121" s="136">
        <v>1.7500000000000002E-2</v>
      </c>
      <c r="AO121" s="136" t="s">
        <v>1283</v>
      </c>
      <c r="AP121" s="136" t="s">
        <v>1283</v>
      </c>
      <c r="AQ121" s="136" t="s">
        <v>1283</v>
      </c>
      <c r="AR121" s="136" t="s">
        <v>1283</v>
      </c>
      <c r="AS121" s="136">
        <v>1.2500000000000001E-2</v>
      </c>
      <c r="AT121" s="136">
        <v>1.2500000000000001E-2</v>
      </c>
      <c r="AU121" s="136" t="s">
        <v>1283</v>
      </c>
      <c r="AV121" s="136" t="s">
        <v>1283</v>
      </c>
      <c r="AW121" s="136" t="s">
        <v>1283</v>
      </c>
      <c r="AX121" s="136" t="s">
        <v>1283</v>
      </c>
      <c r="AY121" s="136">
        <v>8.3333000000000001E-3</v>
      </c>
      <c r="AZ121" s="136" t="s">
        <v>1283</v>
      </c>
      <c r="BA121" s="136">
        <v>7.0832999999999998E-3</v>
      </c>
      <c r="BB121" s="136" t="s">
        <v>1283</v>
      </c>
      <c r="BC121" s="136" t="s">
        <v>1283</v>
      </c>
      <c r="BD121" s="136">
        <v>5.5555999999999999E-3</v>
      </c>
      <c r="BE121" s="136" t="s">
        <v>1283</v>
      </c>
      <c r="BF121" s="136" t="s">
        <v>1283</v>
      </c>
      <c r="BG121" s="136" t="s">
        <v>1283</v>
      </c>
      <c r="BH121" s="136" t="s">
        <v>1283</v>
      </c>
      <c r="BI121" s="136" t="s">
        <v>1367</v>
      </c>
      <c r="BJ121" s="136" t="s">
        <v>5</v>
      </c>
      <c r="BK121" s="136" t="s">
        <v>5</v>
      </c>
      <c r="BL121" s="136" t="s">
        <v>5</v>
      </c>
      <c r="BM121" s="126">
        <v>0</v>
      </c>
      <c r="BN121" s="125">
        <v>0</v>
      </c>
      <c r="BO121" s="125">
        <v>0</v>
      </c>
      <c r="BP121" s="125">
        <v>0</v>
      </c>
      <c r="BQ121" s="125">
        <v>0</v>
      </c>
      <c r="BR121" s="125">
        <v>0</v>
      </c>
      <c r="BS121" s="125">
        <v>1.2099644128113818E-2</v>
      </c>
      <c r="BT121" s="125">
        <v>7.7453987730061291E-2</v>
      </c>
      <c r="BU121" s="125">
        <v>7.4135090609555476E-2</v>
      </c>
      <c r="BV121" s="125">
        <v>5.1993067590987874E-2</v>
      </c>
      <c r="BW121" s="125">
        <v>5.2919708029196766E-2</v>
      </c>
      <c r="BX121" s="125">
        <v>4.5801526717557106E-2</v>
      </c>
      <c r="BY121" s="125">
        <v>4.8000000000000043E-2</v>
      </c>
      <c r="BZ121" s="125">
        <v>0.1160714285714286</v>
      </c>
      <c r="CA121" s="125">
        <v>0.30232556398053045</v>
      </c>
      <c r="CB121" s="125">
        <v>1.0058309118989537</v>
      </c>
      <c r="CC121" s="125">
        <v>0.86413054132798273</v>
      </c>
      <c r="CD121" s="125">
        <v>0.2777777166666664</v>
      </c>
      <c r="CE121" s="125">
        <v>1.8235294117647056</v>
      </c>
      <c r="CF121" s="125">
        <v>0.7</v>
      </c>
      <c r="CG121" s="125">
        <v>0</v>
      </c>
      <c r="CH121" s="125">
        <v>0</v>
      </c>
      <c r="CI121" s="125">
        <v>0.25</v>
      </c>
      <c r="CJ121" s="125">
        <v>-0.9</v>
      </c>
      <c r="CK121" s="125">
        <v>10.428571428571429</v>
      </c>
      <c r="CL121" s="125">
        <v>0</v>
      </c>
      <c r="CM121" s="125">
        <v>0</v>
      </c>
      <c r="CN121" s="125" t="s">
        <v>158</v>
      </c>
      <c r="CO121" s="125" t="s">
        <v>158</v>
      </c>
      <c r="CP121" s="125" t="s">
        <v>158</v>
      </c>
      <c r="CQ121" s="125" t="s">
        <v>158</v>
      </c>
      <c r="CR121" s="125" t="s">
        <v>158</v>
      </c>
      <c r="CS121" s="125">
        <v>0</v>
      </c>
      <c r="CT121" s="125" t="s">
        <v>158</v>
      </c>
      <c r="CU121" s="125" t="s">
        <v>158</v>
      </c>
      <c r="CV121" s="125" t="s">
        <v>158</v>
      </c>
      <c r="CW121" s="125" t="s">
        <v>158</v>
      </c>
      <c r="CX121" s="125" t="s">
        <v>158</v>
      </c>
      <c r="CY121" s="125" t="s">
        <v>158</v>
      </c>
      <c r="CZ121" s="125" t="s">
        <v>158</v>
      </c>
      <c r="DA121" s="125" t="s">
        <v>158</v>
      </c>
      <c r="DB121" s="125" t="s">
        <v>158</v>
      </c>
      <c r="DC121" s="125" t="s">
        <v>158</v>
      </c>
      <c r="DD121" s="125" t="s">
        <v>158</v>
      </c>
      <c r="DE121" s="125" t="s">
        <v>158</v>
      </c>
      <c r="DF121" s="125" t="s">
        <v>158</v>
      </c>
      <c r="DG121" s="125" t="s">
        <v>158</v>
      </c>
      <c r="DH121" s="125" t="s">
        <v>158</v>
      </c>
      <c r="DI121" s="125" t="s">
        <v>158</v>
      </c>
      <c r="DJ121" s="125" t="s">
        <v>158</v>
      </c>
      <c r="DK121" s="125" t="s">
        <v>158</v>
      </c>
      <c r="DL121" s="127">
        <v>3.0137334923631368E-2</v>
      </c>
      <c r="DM121" s="128">
        <v>3.0683584429921917E-2</v>
      </c>
      <c r="DN121" s="128">
        <v>4.4052044609665435E-2</v>
      </c>
      <c r="DO121" s="128">
        <v>4.2170818505338076E-2</v>
      </c>
      <c r="DP121" s="128">
        <v>4.1046068583304465E-2</v>
      </c>
      <c r="DQ121" s="128">
        <v>3.8929040735873853E-2</v>
      </c>
      <c r="DR121" s="128">
        <v>4.3374816983894587E-2</v>
      </c>
      <c r="DS121" s="128">
        <v>3.6760858189429618E-2</v>
      </c>
      <c r="DT121" s="128">
        <v>3.4032780039670113E-2</v>
      </c>
      <c r="DU121" s="128">
        <v>3.8539682539682533E-2</v>
      </c>
      <c r="DV121" s="128">
        <v>4.1847983753988974E-2</v>
      </c>
      <c r="DW121" s="128">
        <v>4.0682999257609508E-2</v>
      </c>
      <c r="DX121" s="128">
        <v>3.7163120567375897E-2</v>
      </c>
      <c r="DY121" s="128">
        <v>3.7037037037037042E-2</v>
      </c>
      <c r="DZ121" s="128">
        <v>2.9998660774072591E-2</v>
      </c>
      <c r="EA121" s="128">
        <v>1.9948968023660404E-2</v>
      </c>
      <c r="EB121" s="128">
        <v>1.5187743676939425E-2</v>
      </c>
      <c r="EC121" s="128">
        <v>1.1291113843888067E-2</v>
      </c>
      <c r="ED121" s="128">
        <v>9.8684210526315784E-3</v>
      </c>
      <c r="EE121" s="128">
        <v>4.1142303969022272E-3</v>
      </c>
      <c r="EF121" s="128">
        <v>1.4450867052023121E-3</v>
      </c>
      <c r="EG121" s="128">
        <v>1.366120218579235E-3</v>
      </c>
      <c r="EH121" s="128">
        <v>1.0989010989010989E-3</v>
      </c>
      <c r="EI121" s="128">
        <v>1.1764705882352942E-3</v>
      </c>
      <c r="EJ121" s="128">
        <v>2.1367521367521371E-2</v>
      </c>
      <c r="EK121" s="128">
        <v>4.3103448275862077E-3</v>
      </c>
      <c r="EL121" s="128">
        <v>6.5055762081784397E-3</v>
      </c>
      <c r="EM121" s="127">
        <v>3.2659527433170112E-2</v>
      </c>
      <c r="EN121" s="128">
        <v>3.5431241695364608E-2</v>
      </c>
      <c r="EO121" s="128">
        <v>5.021186440677966E-2</v>
      </c>
      <c r="EP121" s="128">
        <v>4.4365406214900788E-2</v>
      </c>
      <c r="EQ121" s="128">
        <v>4.5788253477588872E-2</v>
      </c>
      <c r="ER121" s="128">
        <v>4.1887592788971369E-2</v>
      </c>
      <c r="ES121" s="128">
        <v>4.702380952380953E-2</v>
      </c>
      <c r="ET121" s="128">
        <v>4.2529361908221333E-2</v>
      </c>
      <c r="EU121" s="128">
        <v>3.9775500244021475E-2</v>
      </c>
      <c r="EV121" s="128">
        <v>4.1615247497600434E-2</v>
      </c>
      <c r="EW121" s="128">
        <v>4.7349417364188413E-2</v>
      </c>
      <c r="EX121" s="128">
        <v>4.3952518447224899E-2</v>
      </c>
      <c r="EY121" s="128">
        <v>4.2622417439401344E-2</v>
      </c>
      <c r="EZ121" s="128">
        <v>4.2756969386009931E-2</v>
      </c>
      <c r="FA121" s="128">
        <v>3.5657433938236234E-2</v>
      </c>
      <c r="FB121" s="128">
        <v>2.4862677406764962E-2</v>
      </c>
      <c r="FC121" s="128">
        <v>1.8113646134347277E-2</v>
      </c>
      <c r="FD121" s="128">
        <v>1.2620026831275716E-2</v>
      </c>
      <c r="FE121" s="128">
        <v>1.1059907834101382E-2</v>
      </c>
      <c r="FF121" s="128">
        <v>4.9707602339181282E-3</v>
      </c>
      <c r="FG121" s="128">
        <v>2.3277467411545625E-3</v>
      </c>
      <c r="FH121" s="128">
        <v>1.5479876160990715E-3</v>
      </c>
      <c r="FI121" s="128">
        <v>1.452643811737362E-3</v>
      </c>
      <c r="FJ121" s="128">
        <v>1.6246953696181965E-3</v>
      </c>
      <c r="FK121" s="128">
        <v>3.125E-2</v>
      </c>
      <c r="FL121" s="128">
        <v>6.317689530685921E-3</v>
      </c>
      <c r="FM121" s="128">
        <v>7.5431034482758633E-3</v>
      </c>
      <c r="FN121" s="127">
        <v>3.6353149097925579E-2</v>
      </c>
      <c r="FO121" s="128">
        <v>5.4233409610983982E-2</v>
      </c>
      <c r="FP121" s="128">
        <v>6.668542487338211E-2</v>
      </c>
      <c r="FQ121" s="128">
        <v>4.8486088379705403E-2</v>
      </c>
      <c r="FR121" s="128">
        <v>4.974811083123426E-2</v>
      </c>
      <c r="FS121" s="128">
        <v>4.4750755287009066E-2</v>
      </c>
      <c r="FT121" s="128">
        <v>5.254988913525499E-2</v>
      </c>
      <c r="FU121" s="128">
        <v>5.0099843103694197E-2</v>
      </c>
      <c r="FV121" s="128">
        <v>4.4755628775398133E-2</v>
      </c>
      <c r="FW121" s="128">
        <v>4.6152676399026753E-2</v>
      </c>
      <c r="FX121" s="128">
        <v>5.0801197393907371E-2</v>
      </c>
      <c r="FY121" s="128">
        <v>4.7818499127399654E-2</v>
      </c>
      <c r="FZ121" s="128">
        <v>4.7541281074215215E-2</v>
      </c>
      <c r="GA121" s="128">
        <v>4.7975436576472852E-2</v>
      </c>
      <c r="GB121" s="128">
        <v>4.3921568627450988E-2</v>
      </c>
      <c r="GC121" s="128">
        <v>3.1142495437262357E-2</v>
      </c>
      <c r="GD121" s="128">
        <v>2.3144399676113359E-2</v>
      </c>
      <c r="GE121" s="128">
        <v>1.4959348878048777E-2</v>
      </c>
      <c r="GF121" s="128">
        <v>1.2257405515832483E-2</v>
      </c>
      <c r="GG121" s="128">
        <v>6.9105691056910567E-3</v>
      </c>
      <c r="GH121" s="128">
        <v>4.8923679060665359E-3</v>
      </c>
      <c r="GI121" s="128">
        <v>1.8867924528301887E-3</v>
      </c>
      <c r="GJ121" s="128">
        <v>2.1276595744680851E-3</v>
      </c>
      <c r="GK121" s="128">
        <v>2.2099447513812152E-3</v>
      </c>
      <c r="GL121" s="128">
        <v>5.4200542005420058E-2</v>
      </c>
      <c r="GM121" s="128">
        <v>9.3085106382978736E-3</v>
      </c>
      <c r="GN121" s="128">
        <v>9.3085106382978736E-3</v>
      </c>
      <c r="GO121" s="109">
        <v>1.52</v>
      </c>
      <c r="GP121" s="110">
        <v>1.94</v>
      </c>
      <c r="GQ121" s="110">
        <v>1.32</v>
      </c>
      <c r="GR121" s="110">
        <v>1.41</v>
      </c>
      <c r="GS121" s="110">
        <v>0.05</v>
      </c>
      <c r="GT121" s="110">
        <v>1.71</v>
      </c>
      <c r="GU121" s="129">
        <v>2.5099999999999998</v>
      </c>
      <c r="GV121" s="129">
        <v>1.79</v>
      </c>
      <c r="GW121" s="129">
        <v>1.84</v>
      </c>
      <c r="GX121" s="129">
        <v>1.63</v>
      </c>
      <c r="GY121" s="129">
        <v>1.61</v>
      </c>
      <c r="GZ121" s="129">
        <v>1.02</v>
      </c>
      <c r="HA121" s="129">
        <v>1.23</v>
      </c>
      <c r="HB121" s="129">
        <v>1.25</v>
      </c>
      <c r="HC121" s="129">
        <v>1.55</v>
      </c>
      <c r="HD121" s="129">
        <v>0.89</v>
      </c>
      <c r="HE121" s="129" t="s">
        <v>158</v>
      </c>
      <c r="HF121" s="231" t="s">
        <v>158</v>
      </c>
      <c r="HG121" s="231" t="s">
        <v>158</v>
      </c>
      <c r="HH121" s="231" t="s">
        <v>158</v>
      </c>
      <c r="HI121" s="231" t="s">
        <v>158</v>
      </c>
      <c r="HJ121" s="231" t="s">
        <v>158</v>
      </c>
      <c r="HK121" s="231" t="s">
        <v>158</v>
      </c>
      <c r="HL121" s="231" t="s">
        <v>158</v>
      </c>
      <c r="HM121" s="231" t="s">
        <v>158</v>
      </c>
      <c r="HN121" s="231" t="s">
        <v>158</v>
      </c>
      <c r="HO121" s="231" t="s">
        <v>158</v>
      </c>
      <c r="HP121" s="232">
        <v>21.986840789473685</v>
      </c>
      <c r="HQ121" s="131">
        <v>11.082474226804123</v>
      </c>
      <c r="HR121" s="131">
        <v>13.462121212121211</v>
      </c>
      <c r="HS121" s="131">
        <v>16.890070921985817</v>
      </c>
      <c r="HT121" s="131">
        <v>477.99999999999994</v>
      </c>
      <c r="HU121" s="131">
        <v>15.026315789473685</v>
      </c>
      <c r="HV121" s="131">
        <v>8.9840637450199221</v>
      </c>
      <c r="HW121" s="131">
        <v>14.23463687150838</v>
      </c>
      <c r="HX121" s="131">
        <v>12.875</v>
      </c>
      <c r="HY121" s="131">
        <v>12.245398773006137</v>
      </c>
      <c r="HZ121" s="131">
        <v>11.757763975155278</v>
      </c>
      <c r="IA121" s="131">
        <v>18.725490196078432</v>
      </c>
      <c r="IB121" s="131">
        <v>14.934959349593496</v>
      </c>
      <c r="IC121" s="131">
        <v>13.896000000000001</v>
      </c>
      <c r="ID121" s="131">
        <v>10.96774193548387</v>
      </c>
      <c r="IE121" s="131">
        <v>17.898876404494381</v>
      </c>
      <c r="IF121" s="131" t="s">
        <v>158</v>
      </c>
      <c r="IG121" s="131" t="s">
        <v>158</v>
      </c>
      <c r="IH121" s="131" t="s">
        <v>158</v>
      </c>
      <c r="II121" s="131" t="s">
        <v>158</v>
      </c>
      <c r="IJ121" s="131" t="s">
        <v>158</v>
      </c>
      <c r="IK121" s="131" t="s">
        <v>158</v>
      </c>
      <c r="IL121" s="131" t="s">
        <v>158</v>
      </c>
      <c r="IM121" s="131" t="s">
        <v>158</v>
      </c>
      <c r="IN121" s="131" t="s">
        <v>158</v>
      </c>
      <c r="IO121" s="131" t="s">
        <v>158</v>
      </c>
      <c r="IP121" s="131" t="s">
        <v>158</v>
      </c>
      <c r="IQ121" s="130">
        <v>24.218284721639773</v>
      </c>
      <c r="IR121" s="131">
        <v>14.919620483016391</v>
      </c>
      <c r="IS121" s="131">
        <v>18.69138596969697</v>
      </c>
      <c r="IT121" s="131">
        <v>18.555460992907804</v>
      </c>
      <c r="IU121" s="131">
        <v>540.99362539999993</v>
      </c>
      <c r="IV121" s="131">
        <v>16.146175532163742</v>
      </c>
      <c r="IW121" s="131">
        <v>10.028283689243029</v>
      </c>
      <c r="IX121" s="131">
        <v>15.898840391061452</v>
      </c>
      <c r="IY121" s="131">
        <v>14.041521739130435</v>
      </c>
      <c r="IZ121" s="131">
        <v>14.199116564417178</v>
      </c>
      <c r="JA121" s="131">
        <v>12.53233757142857</v>
      </c>
      <c r="JB121" s="131">
        <v>20.646733382352942</v>
      </c>
      <c r="JC121" s="131">
        <v>16.260959016260163</v>
      </c>
      <c r="JD121" s="131">
        <v>15.962039839999999</v>
      </c>
      <c r="JE121" s="131">
        <v>14.236774193548387</v>
      </c>
      <c r="JF121" s="131">
        <v>23.141162831460672</v>
      </c>
      <c r="JG121" s="131" t="s">
        <v>158</v>
      </c>
      <c r="JH121" s="131" t="s">
        <v>158</v>
      </c>
      <c r="JI121" s="131" t="s">
        <v>158</v>
      </c>
      <c r="JJ121" s="131" t="s">
        <v>158</v>
      </c>
      <c r="JK121" s="131" t="s">
        <v>158</v>
      </c>
      <c r="JL121" s="131" t="s">
        <v>158</v>
      </c>
      <c r="JM121" s="131" t="s">
        <v>158</v>
      </c>
      <c r="JN121" s="131" t="s">
        <v>158</v>
      </c>
      <c r="JO121" s="131" t="s">
        <v>158</v>
      </c>
      <c r="JP121" s="131" t="s">
        <v>158</v>
      </c>
      <c r="JQ121" s="131" t="s">
        <v>158</v>
      </c>
      <c r="JR121" s="130">
        <v>25.980264473684208</v>
      </c>
      <c r="JS121" s="131">
        <v>19.159792783505154</v>
      </c>
      <c r="JT121" s="131">
        <v>20.977272727272727</v>
      </c>
      <c r="JU121" s="131">
        <v>19.929078014184398</v>
      </c>
      <c r="JV121" s="131">
        <v>600</v>
      </c>
      <c r="JW121" s="131">
        <v>17.801169590643276</v>
      </c>
      <c r="JX121" s="131">
        <v>11.223107569721117</v>
      </c>
      <c r="JY121" s="131">
        <v>17.837988826815643</v>
      </c>
      <c r="JZ121" s="131">
        <v>15.244565217391305</v>
      </c>
      <c r="KA121" s="131">
        <v>16.10429447852761</v>
      </c>
      <c r="KB121" s="131">
        <v>13.819875776397515</v>
      </c>
      <c r="KC121" s="131">
        <v>23.03921568627451</v>
      </c>
      <c r="KD121" s="131">
        <v>17.902439024390244</v>
      </c>
      <c r="KE121" s="131">
        <v>19.36</v>
      </c>
      <c r="KF121" s="131">
        <v>17.064516129032256</v>
      </c>
      <c r="KG121" s="131">
        <v>32.292134831460672</v>
      </c>
      <c r="KH121" s="131" t="s">
        <v>158</v>
      </c>
      <c r="KI121" s="131" t="s">
        <v>158</v>
      </c>
      <c r="KJ121" s="131" t="s">
        <v>158</v>
      </c>
      <c r="KK121" s="131" t="s">
        <v>158</v>
      </c>
      <c r="KL121" s="131" t="s">
        <v>158</v>
      </c>
      <c r="KM121" s="131" t="s">
        <v>158</v>
      </c>
      <c r="KN121" s="131" t="s">
        <v>158</v>
      </c>
      <c r="KO121" s="131" t="s">
        <v>158</v>
      </c>
      <c r="KP121" s="131" t="s">
        <v>158</v>
      </c>
      <c r="KQ121" s="131" t="s">
        <v>158</v>
      </c>
      <c r="KR121" s="131" t="s">
        <v>158</v>
      </c>
      <c r="KS121" s="116">
        <v>10.917835671342685</v>
      </c>
      <c r="KT121" s="132">
        <v>10.930555555555555</v>
      </c>
      <c r="KU121" s="132">
        <v>10.499029126213593</v>
      </c>
      <c r="KV121" s="132">
        <v>10.450097847358121</v>
      </c>
      <c r="KW121" s="132">
        <v>10.415506958250496</v>
      </c>
      <c r="KX121" s="132">
        <v>9.9227642276422756</v>
      </c>
      <c r="KY121" s="132">
        <v>10.153846153846153</v>
      </c>
      <c r="KZ121" s="132">
        <v>11.65180467091295</v>
      </c>
      <c r="LA121" s="132">
        <v>11.418300653594772</v>
      </c>
      <c r="LB121" s="132">
        <v>11.426666666666666</v>
      </c>
      <c r="LC121" s="132">
        <v>11.307692307692308</v>
      </c>
      <c r="LD121" s="132">
        <v>10.873853211009175</v>
      </c>
      <c r="LE121" s="132" t="s">
        <v>158</v>
      </c>
      <c r="LF121" s="132" t="s">
        <v>158</v>
      </c>
      <c r="LG121" s="132" t="s">
        <v>158</v>
      </c>
      <c r="LH121" s="132" t="s">
        <v>158</v>
      </c>
      <c r="LI121" s="132" t="s">
        <v>158</v>
      </c>
      <c r="LJ121" s="132" t="s">
        <v>158</v>
      </c>
      <c r="LK121" s="132" t="s">
        <v>158</v>
      </c>
      <c r="LL121" s="132" t="s">
        <v>158</v>
      </c>
      <c r="LM121" s="132" t="s">
        <v>158</v>
      </c>
      <c r="LN121" s="132" t="s">
        <v>158</v>
      </c>
      <c r="LO121" s="132" t="s">
        <v>158</v>
      </c>
      <c r="LP121" s="132" t="s">
        <v>158</v>
      </c>
      <c r="LQ121" s="132" t="s">
        <v>158</v>
      </c>
      <c r="LR121" s="132" t="s">
        <v>158</v>
      </c>
      <c r="LS121" s="132" t="s">
        <v>158</v>
      </c>
      <c r="LT121" s="130">
        <v>3.0610460723201176</v>
      </c>
      <c r="LU121" s="131">
        <v>1.9669631512071157</v>
      </c>
      <c r="LV121" s="131">
        <v>1.6925374514518217</v>
      </c>
      <c r="LW121" s="131">
        <v>2.2789260299625469</v>
      </c>
      <c r="LX121" s="131">
        <v>2.2946554686008782</v>
      </c>
      <c r="LY121" s="131">
        <v>2.5895002048340845</v>
      </c>
      <c r="LZ121" s="131">
        <v>2.2208333333333337</v>
      </c>
      <c r="MA121" s="131">
        <v>2.1867857142857146</v>
      </c>
      <c r="MB121" s="131">
        <v>2.0747395535203208</v>
      </c>
      <c r="MC121" s="131">
        <v>1.7467911318553093</v>
      </c>
      <c r="MD121" s="131">
        <v>1.6740816326530612</v>
      </c>
      <c r="ME121" s="131">
        <v>1.756507066019827</v>
      </c>
      <c r="MF121" s="131" t="s">
        <v>158</v>
      </c>
      <c r="MG121" s="131" t="s">
        <v>158</v>
      </c>
      <c r="MH121" s="131" t="s">
        <v>158</v>
      </c>
      <c r="MI121" s="131" t="s">
        <v>158</v>
      </c>
      <c r="MJ121" s="131" t="s">
        <v>158</v>
      </c>
      <c r="MK121" s="131" t="s">
        <v>158</v>
      </c>
      <c r="ML121" s="131" t="s">
        <v>158</v>
      </c>
      <c r="MM121" s="131" t="s">
        <v>158</v>
      </c>
      <c r="MN121" s="131" t="s">
        <v>158</v>
      </c>
      <c r="MO121" s="131" t="s">
        <v>158</v>
      </c>
      <c r="MP121" s="131" t="s">
        <v>158</v>
      </c>
      <c r="MQ121" s="131" t="s">
        <v>158</v>
      </c>
      <c r="MR121" s="131" t="s">
        <v>158</v>
      </c>
      <c r="MS121" s="131" t="s">
        <v>158</v>
      </c>
      <c r="MT121" s="131" t="s">
        <v>158</v>
      </c>
      <c r="MU121" s="130">
        <v>3.3717115630817429</v>
      </c>
      <c r="MV121" s="131">
        <v>2.6479956659056283</v>
      </c>
      <c r="MW121" s="131">
        <v>2.349991526206769</v>
      </c>
      <c r="MX121" s="131">
        <v>2.5036320599250939</v>
      </c>
      <c r="MY121" s="131">
        <v>2.5970585376617676</v>
      </c>
      <c r="MZ121" s="131">
        <v>2.782486767455961</v>
      </c>
      <c r="NA121" s="131">
        <v>2.4789613392424243</v>
      </c>
      <c r="NB121" s="131">
        <v>2.4424477670007292</v>
      </c>
      <c r="NC121" s="131">
        <v>2.2627184888380079</v>
      </c>
      <c r="ND121" s="131">
        <v>2.0254865810968496</v>
      </c>
      <c r="NE121" s="131">
        <v>1.7843661589795916</v>
      </c>
      <c r="NF121" s="131">
        <v>1.9367254313014131</v>
      </c>
      <c r="NG121" s="131" t="s">
        <v>158</v>
      </c>
      <c r="NH121" s="131" t="s">
        <v>158</v>
      </c>
      <c r="NI121" s="131" t="s">
        <v>158</v>
      </c>
      <c r="NJ121" s="131" t="s">
        <v>158</v>
      </c>
      <c r="NK121" s="131" t="s">
        <v>158</v>
      </c>
      <c r="NL121" s="131" t="s">
        <v>158</v>
      </c>
      <c r="NM121" s="131" t="s">
        <v>158</v>
      </c>
      <c r="NN121" s="131" t="s">
        <v>158</v>
      </c>
      <c r="NO121" s="131" t="s">
        <v>158</v>
      </c>
      <c r="NP121" s="131" t="s">
        <v>158</v>
      </c>
      <c r="NQ121" s="131" t="s">
        <v>158</v>
      </c>
      <c r="NR121" s="131" t="s">
        <v>158</v>
      </c>
      <c r="NS121" s="131" t="s">
        <v>158</v>
      </c>
      <c r="NT121" s="131" t="s">
        <v>158</v>
      </c>
      <c r="NU121" s="131" t="s">
        <v>158</v>
      </c>
      <c r="NV121" s="130">
        <v>3.6170174372246695</v>
      </c>
      <c r="NW121" s="131">
        <v>3.4005589021601015</v>
      </c>
      <c r="NX121" s="131">
        <v>2.6373867209173296</v>
      </c>
      <c r="NY121" s="131">
        <v>2.688970037453184</v>
      </c>
      <c r="NZ121" s="131">
        <v>2.8803206718839474</v>
      </c>
      <c r="OA121" s="131">
        <v>3.0676935682097506</v>
      </c>
      <c r="OB121" s="131">
        <v>2.7743181818181823</v>
      </c>
      <c r="OC121" s="131">
        <v>2.7403480320699711</v>
      </c>
      <c r="OD121" s="131">
        <v>2.4565827132226676</v>
      </c>
      <c r="OE121" s="131">
        <v>2.2972578763127189</v>
      </c>
      <c r="OF121" s="131">
        <v>1.9676870748299318</v>
      </c>
      <c r="OG121" s="131">
        <v>2.1611474372495252</v>
      </c>
      <c r="OH121" s="131" t="s">
        <v>158</v>
      </c>
      <c r="OI121" s="131" t="s">
        <v>158</v>
      </c>
      <c r="OJ121" s="131" t="s">
        <v>158</v>
      </c>
      <c r="OK121" s="131" t="s">
        <v>158</v>
      </c>
      <c r="OL121" s="131" t="s">
        <v>158</v>
      </c>
      <c r="OM121" s="131" t="s">
        <v>158</v>
      </c>
      <c r="ON121" s="131" t="s">
        <v>158</v>
      </c>
      <c r="OO121" s="131" t="s">
        <v>158</v>
      </c>
      <c r="OP121" s="131" t="s">
        <v>158</v>
      </c>
      <c r="OQ121" s="131" t="s">
        <v>158</v>
      </c>
      <c r="OR121" s="131" t="s">
        <v>158</v>
      </c>
      <c r="OS121" s="131" t="s">
        <v>158</v>
      </c>
      <c r="OT121" s="131" t="s">
        <v>158</v>
      </c>
      <c r="OU121" s="131" t="s">
        <v>158</v>
      </c>
      <c r="OV121" s="131" t="s">
        <v>158</v>
      </c>
      <c r="OW121" s="378">
        <v>3.6693386773547094</v>
      </c>
      <c r="OX121" s="132">
        <v>3.8154761904761907</v>
      </c>
      <c r="OY121" s="132">
        <v>3.7281553398058254</v>
      </c>
      <c r="OZ121" s="132">
        <v>3.0684931506849313</v>
      </c>
      <c r="PA121" s="132">
        <v>2.6858846918489068</v>
      </c>
      <c r="PB121" s="132">
        <v>3.0528455284552845</v>
      </c>
      <c r="PC121" s="132">
        <v>3.4573804573804572</v>
      </c>
      <c r="PD121" s="132">
        <v>3.2696390658174099</v>
      </c>
      <c r="PE121" s="132">
        <v>3.7908496732026142</v>
      </c>
      <c r="PF121" s="132">
        <v>3.0422222222222222</v>
      </c>
      <c r="PG121" s="132">
        <v>2.9796380090497738</v>
      </c>
      <c r="PH121" s="132">
        <v>2.823394495412844</v>
      </c>
      <c r="PI121" s="132" t="s">
        <v>158</v>
      </c>
      <c r="PJ121" s="132" t="s">
        <v>158</v>
      </c>
      <c r="PK121" s="132" t="s">
        <v>158</v>
      </c>
      <c r="PL121" s="132" t="s">
        <v>158</v>
      </c>
      <c r="PM121" s="132" t="s">
        <v>158</v>
      </c>
      <c r="PN121" s="132" t="s">
        <v>158</v>
      </c>
      <c r="PO121" s="132" t="s">
        <v>158</v>
      </c>
      <c r="PP121" s="132" t="s">
        <v>158</v>
      </c>
      <c r="PQ121" s="132" t="s">
        <v>158</v>
      </c>
      <c r="PR121" s="132" t="s">
        <v>158</v>
      </c>
      <c r="PS121" s="132" t="s">
        <v>158</v>
      </c>
      <c r="PT121" s="132" t="s">
        <v>158</v>
      </c>
      <c r="PU121" s="132" t="s">
        <v>158</v>
      </c>
      <c r="PV121" s="132" t="s">
        <v>158</v>
      </c>
      <c r="PW121" s="132" t="s">
        <v>158</v>
      </c>
      <c r="PX121" s="130">
        <v>9.1079077018022936</v>
      </c>
      <c r="PY121" s="131">
        <v>5.6349453978159127</v>
      </c>
      <c r="PZ121" s="131">
        <v>4.7664322916666668</v>
      </c>
      <c r="QA121" s="131">
        <v>7.761138392857144</v>
      </c>
      <c r="QB121" s="131">
        <v>8.8983715766099181</v>
      </c>
      <c r="QC121" s="131">
        <v>8.4167376830892149</v>
      </c>
      <c r="QD121" s="131">
        <v>6.5222790138304276</v>
      </c>
      <c r="QE121" s="131">
        <v>7.7929090909090908</v>
      </c>
      <c r="QF121" s="131">
        <v>6.2492586206896554</v>
      </c>
      <c r="QG121" s="131">
        <v>6.5609934258582907</v>
      </c>
      <c r="QH121" s="131">
        <v>6.353120728929385</v>
      </c>
      <c r="QI121" s="131">
        <v>6.7649065800162473</v>
      </c>
      <c r="QJ121" s="131" t="s">
        <v>158</v>
      </c>
      <c r="QK121" s="131" t="s">
        <v>158</v>
      </c>
      <c r="QL121" s="131" t="s">
        <v>158</v>
      </c>
      <c r="QM121" s="131" t="s">
        <v>158</v>
      </c>
      <c r="QN121" s="131" t="s">
        <v>158</v>
      </c>
      <c r="QO121" s="131" t="s">
        <v>158</v>
      </c>
      <c r="QP121" s="131" t="s">
        <v>158</v>
      </c>
      <c r="QQ121" s="131" t="s">
        <v>158</v>
      </c>
      <c r="QR121" s="131" t="s">
        <v>158</v>
      </c>
      <c r="QS121" s="131" t="s">
        <v>158</v>
      </c>
      <c r="QT121" s="131" t="s">
        <v>158</v>
      </c>
      <c r="QU121" s="131" t="s">
        <v>158</v>
      </c>
      <c r="QV121" s="131" t="s">
        <v>158</v>
      </c>
      <c r="QW121" s="131" t="s">
        <v>158</v>
      </c>
      <c r="QX121" s="131" t="s">
        <v>158</v>
      </c>
      <c r="QY121" s="130">
        <v>10.032269030949937</v>
      </c>
      <c r="QZ121" s="131">
        <v>7.5859636627530449</v>
      </c>
      <c r="RA121" s="131">
        <v>6.6179188448958337</v>
      </c>
      <c r="RB121" s="131">
        <v>8.5264000000000006</v>
      </c>
      <c r="RC121" s="131">
        <v>10.071050835536639</v>
      </c>
      <c r="RD121" s="131">
        <v>9.0440082548069238</v>
      </c>
      <c r="RE121" s="131">
        <v>7.2803651117618768</v>
      </c>
      <c r="RF121" s="131">
        <v>8.7039956787662334</v>
      </c>
      <c r="RG121" s="131">
        <v>6.815464137931035</v>
      </c>
      <c r="RH121" s="131">
        <v>7.6077808619430236</v>
      </c>
      <c r="RI121" s="131">
        <v>6.7716492502505687</v>
      </c>
      <c r="RJ121" s="131">
        <v>7.4589888463038179</v>
      </c>
      <c r="RK121" s="131" t="s">
        <v>158</v>
      </c>
      <c r="RL121" s="131" t="s">
        <v>158</v>
      </c>
      <c r="RM121" s="131" t="s">
        <v>158</v>
      </c>
      <c r="RN121" s="131" t="s">
        <v>158</v>
      </c>
      <c r="RO121" s="131" t="s">
        <v>158</v>
      </c>
      <c r="RP121" s="131" t="s">
        <v>158</v>
      </c>
      <c r="RQ121" s="131" t="s">
        <v>158</v>
      </c>
      <c r="RR121" s="131" t="s">
        <v>158</v>
      </c>
      <c r="RS121" s="131" t="s">
        <v>158</v>
      </c>
      <c r="RT121" s="131" t="s">
        <v>158</v>
      </c>
      <c r="RU121" s="131" t="s">
        <v>158</v>
      </c>
      <c r="RV121" s="131" t="s">
        <v>158</v>
      </c>
      <c r="RW121" s="131" t="s">
        <v>158</v>
      </c>
      <c r="RX121" s="131" t="s">
        <v>158</v>
      </c>
      <c r="RY121" s="131" t="s">
        <v>158</v>
      </c>
      <c r="RZ121" s="130">
        <v>10.762157836155106</v>
      </c>
      <c r="SA121" s="131">
        <v>9.7419027519500769</v>
      </c>
      <c r="SB121" s="131">
        <v>7.4272656250000004</v>
      </c>
      <c r="SC121" s="131">
        <v>9.1575892857142875</v>
      </c>
      <c r="SD121" s="131">
        <v>11.169504071058475</v>
      </c>
      <c r="SE121" s="131">
        <v>9.9710252996005337</v>
      </c>
      <c r="SF121" s="131">
        <v>8.1477871316897179</v>
      </c>
      <c r="SG121" s="131">
        <v>9.7656038961038956</v>
      </c>
      <c r="SH121" s="131">
        <v>7.3993965517241387</v>
      </c>
      <c r="SI121" s="131">
        <v>8.6285609934258591</v>
      </c>
      <c r="SJ121" s="131">
        <v>7.4673500379650717</v>
      </c>
      <c r="SK121" s="131">
        <v>8.3233143785540218</v>
      </c>
      <c r="SL121" s="131" t="s">
        <v>158</v>
      </c>
      <c r="SM121" s="131" t="s">
        <v>158</v>
      </c>
      <c r="SN121" s="131" t="s">
        <v>158</v>
      </c>
      <c r="SO121" s="131" t="s">
        <v>158</v>
      </c>
      <c r="SP121" s="131" t="s">
        <v>158</v>
      </c>
      <c r="SQ121" s="131" t="s">
        <v>158</v>
      </c>
      <c r="SR121" s="131" t="s">
        <v>158</v>
      </c>
      <c r="SS121" s="131" t="s">
        <v>158</v>
      </c>
      <c r="ST121" s="131" t="s">
        <v>158</v>
      </c>
      <c r="SU121" s="131" t="s">
        <v>158</v>
      </c>
      <c r="SV121" s="131" t="s">
        <v>158</v>
      </c>
      <c r="SW121" s="131" t="s">
        <v>158</v>
      </c>
      <c r="SX121" s="131" t="s">
        <v>158</v>
      </c>
      <c r="SY121" s="131" t="s">
        <v>158</v>
      </c>
      <c r="SZ121" s="131" t="s">
        <v>158</v>
      </c>
      <c r="TA121" s="378">
        <v>1.4729458917835672</v>
      </c>
      <c r="TB121" s="132">
        <v>1.7976190476190477</v>
      </c>
      <c r="TC121" s="132">
        <v>1.4932038834951455</v>
      </c>
      <c r="TD121" s="132">
        <v>0.52837573385518588</v>
      </c>
      <c r="TE121" s="132">
        <v>3.7773359840954271E-2</v>
      </c>
      <c r="TF121" s="132">
        <v>-0.22560975609756098</v>
      </c>
      <c r="TG121" s="132">
        <v>0.96673596673596673</v>
      </c>
      <c r="TH121" s="132">
        <v>0.95541401273885351</v>
      </c>
      <c r="TI121" s="132">
        <v>1.3594771241830066</v>
      </c>
      <c r="TJ121" s="132">
        <v>0.81333333333333335</v>
      </c>
      <c r="TK121" s="132">
        <v>0.77828054298642535</v>
      </c>
      <c r="TL121" s="132">
        <v>0.7844036697247706</v>
      </c>
      <c r="TM121" s="132" t="s">
        <v>158</v>
      </c>
      <c r="TN121" s="132" t="s">
        <v>158</v>
      </c>
      <c r="TO121" s="132" t="s">
        <v>158</v>
      </c>
      <c r="TP121" s="132" t="s">
        <v>158</v>
      </c>
      <c r="TQ121" s="132" t="s">
        <v>158</v>
      </c>
      <c r="TR121" s="132" t="s">
        <v>158</v>
      </c>
      <c r="TS121" s="132" t="s">
        <v>158</v>
      </c>
      <c r="TT121" s="132" t="s">
        <v>158</v>
      </c>
      <c r="TU121" s="132" t="s">
        <v>158</v>
      </c>
      <c r="TV121" s="132" t="s">
        <v>158</v>
      </c>
      <c r="TW121" s="132" t="s">
        <v>158</v>
      </c>
      <c r="TX121" s="132" t="s">
        <v>158</v>
      </c>
      <c r="TY121" s="132" t="s">
        <v>158</v>
      </c>
      <c r="TZ121" s="132" t="s">
        <v>158</v>
      </c>
      <c r="UA121" s="132" t="s">
        <v>158</v>
      </c>
      <c r="UB121" s="235">
        <v>12.61</v>
      </c>
      <c r="UC121" s="236">
        <v>11.87</v>
      </c>
      <c r="UD121" s="236">
        <v>12.18</v>
      </c>
      <c r="UE121" s="236">
        <v>12.06</v>
      </c>
      <c r="UF121" s="236">
        <v>11.5</v>
      </c>
      <c r="UG121" s="236">
        <v>11.75</v>
      </c>
      <c r="UH121" s="236">
        <v>12.85</v>
      </c>
      <c r="UI121" s="236">
        <v>10.94</v>
      </c>
      <c r="UJ121" s="236">
        <v>10.029999999999999</v>
      </c>
      <c r="UK121" s="236">
        <v>9.1999999999999993</v>
      </c>
      <c r="UL121" s="236">
        <v>8.4600000000000009</v>
      </c>
      <c r="UM121" s="236">
        <v>6.68</v>
      </c>
      <c r="UN121" s="236" t="s">
        <v>5</v>
      </c>
      <c r="UO121" s="231" t="s">
        <v>5</v>
      </c>
      <c r="UP121" s="231" t="s">
        <v>5</v>
      </c>
      <c r="UQ121" s="231" t="s">
        <v>5</v>
      </c>
      <c r="UR121" s="231" t="s">
        <v>5</v>
      </c>
      <c r="US121" s="231" t="s">
        <v>5</v>
      </c>
      <c r="UT121" s="231" t="s">
        <v>5</v>
      </c>
      <c r="UU121" s="231" t="s">
        <v>5</v>
      </c>
      <c r="UV121" s="231" t="s">
        <v>5</v>
      </c>
      <c r="UW121" s="231" t="s">
        <v>5</v>
      </c>
      <c r="UX121" s="231" t="s">
        <v>5</v>
      </c>
      <c r="UY121" s="231" t="s">
        <v>5</v>
      </c>
      <c r="UZ121" s="231" t="s">
        <v>5</v>
      </c>
      <c r="VA121" s="231" t="s">
        <v>5</v>
      </c>
      <c r="VB121" s="231" t="s">
        <v>5</v>
      </c>
      <c r="VC121" s="130">
        <v>2.5850040396464236</v>
      </c>
      <c r="VD121" s="131">
        <v>1.840775063184499</v>
      </c>
      <c r="VE121" s="131">
        <v>1.4589490968801313</v>
      </c>
      <c r="VF121" s="131">
        <v>2.0265339966832503</v>
      </c>
      <c r="VG121" s="131">
        <v>2.0713043478260871</v>
      </c>
      <c r="VH121" s="131">
        <v>2.2536170212765958</v>
      </c>
      <c r="VI121" s="131">
        <v>1.7548638132295722</v>
      </c>
      <c r="VJ121" s="131">
        <v>2.1361974405850095</v>
      </c>
      <c r="VK121" s="131">
        <v>2.4207377866400801</v>
      </c>
      <c r="VL121" s="131">
        <v>2.3826086956521744</v>
      </c>
      <c r="VM121" s="131">
        <v>2.2375886524822692</v>
      </c>
      <c r="VN121" s="131">
        <v>2.8592814371257487</v>
      </c>
      <c r="VO121" s="131" t="s">
        <v>158</v>
      </c>
      <c r="VP121" s="131" t="s">
        <v>158</v>
      </c>
      <c r="VQ121" s="131" t="s">
        <v>158</v>
      </c>
      <c r="VR121" s="131" t="s">
        <v>158</v>
      </c>
      <c r="VS121" s="131" t="s">
        <v>158</v>
      </c>
      <c r="VT121" s="131" t="s">
        <v>158</v>
      </c>
      <c r="VU121" s="131" t="s">
        <v>158</v>
      </c>
      <c r="VV121" s="131" t="s">
        <v>158</v>
      </c>
      <c r="VW121" s="131" t="s">
        <v>158</v>
      </c>
      <c r="VX121" s="131" t="s">
        <v>158</v>
      </c>
      <c r="VY121" s="131" t="s">
        <v>158</v>
      </c>
      <c r="VZ121" s="131" t="s">
        <v>158</v>
      </c>
      <c r="WA121" s="131" t="s">
        <v>158</v>
      </c>
      <c r="WB121" s="131" t="s">
        <v>158</v>
      </c>
      <c r="WC121" s="131" t="s">
        <v>158</v>
      </c>
      <c r="WD121" s="130">
        <v>2.8773544707375089</v>
      </c>
      <c r="WE121" s="131">
        <v>2.8176124580028645</v>
      </c>
      <c r="WF121" s="131">
        <v>1.9376026272577997</v>
      </c>
      <c r="WG121" s="131">
        <v>2.214759535655058</v>
      </c>
      <c r="WH121" s="131">
        <v>2.2504347826086954</v>
      </c>
      <c r="WI121" s="131">
        <v>2.4076595744680849</v>
      </c>
      <c r="WJ121" s="131">
        <v>1.961089494163424</v>
      </c>
      <c r="WK121" s="131">
        <v>2.5164533820840953</v>
      </c>
      <c r="WL121" s="131">
        <v>2.7238285144566303</v>
      </c>
      <c r="WM121" s="131">
        <v>2.642391304347826</v>
      </c>
      <c r="WN121" s="131">
        <v>2.4007092198581557</v>
      </c>
      <c r="WO121" s="131">
        <v>3.1107784431137726</v>
      </c>
      <c r="WP121" s="131" t="s">
        <v>158</v>
      </c>
      <c r="WQ121" s="131" t="s">
        <v>158</v>
      </c>
      <c r="WR121" s="131" t="s">
        <v>158</v>
      </c>
      <c r="WS121" s="131" t="s">
        <v>158</v>
      </c>
      <c r="WT121" s="131" t="s">
        <v>158</v>
      </c>
      <c r="WU121" s="131" t="s">
        <v>158</v>
      </c>
      <c r="WV121" s="131" t="s">
        <v>158</v>
      </c>
      <c r="WW121" s="131" t="s">
        <v>158</v>
      </c>
      <c r="WX121" s="131" t="s">
        <v>158</v>
      </c>
      <c r="WY121" s="131" t="s">
        <v>158</v>
      </c>
      <c r="WZ121" s="131" t="s">
        <v>158</v>
      </c>
      <c r="XA121" s="131" t="s">
        <v>158</v>
      </c>
      <c r="XB121" s="131" t="s">
        <v>158</v>
      </c>
      <c r="XC121" s="131" t="s">
        <v>158</v>
      </c>
      <c r="XD121" s="131" t="s">
        <v>158</v>
      </c>
      <c r="XE121" s="130">
        <v>3.1181601661240443</v>
      </c>
      <c r="XF121" s="131">
        <v>3.2535803706823927</v>
      </c>
      <c r="XG121" s="131">
        <v>2.2085385878489325</v>
      </c>
      <c r="XH121" s="131">
        <v>2.330016583747927</v>
      </c>
      <c r="XI121" s="131">
        <v>2.5104347826086957</v>
      </c>
      <c r="XJ121" s="131">
        <v>2.5906382978723403</v>
      </c>
      <c r="XK121" s="131">
        <v>2.1260700389105058</v>
      </c>
      <c r="XL121" s="131">
        <v>2.9113345521023768</v>
      </c>
      <c r="XM121" s="131">
        <v>3.1834496510468595</v>
      </c>
      <c r="XN121" s="131">
        <v>2.8532608695652177</v>
      </c>
      <c r="XO121" s="131">
        <v>2.7163120567375882</v>
      </c>
      <c r="XP121" s="131">
        <v>3.3607784431137726</v>
      </c>
      <c r="XQ121" s="131" t="s">
        <v>158</v>
      </c>
      <c r="XR121" s="131" t="s">
        <v>158</v>
      </c>
      <c r="XS121" s="131" t="s">
        <v>158</v>
      </c>
      <c r="XT121" s="131" t="s">
        <v>158</v>
      </c>
      <c r="XU121" s="131" t="s">
        <v>158</v>
      </c>
      <c r="XV121" s="131" t="s">
        <v>158</v>
      </c>
      <c r="XW121" s="131" t="s">
        <v>158</v>
      </c>
      <c r="XX121" s="131" t="s">
        <v>158</v>
      </c>
      <c r="XY121" s="131" t="s">
        <v>158</v>
      </c>
      <c r="XZ121" s="131" t="s">
        <v>158</v>
      </c>
      <c r="YA121" s="131" t="s">
        <v>158</v>
      </c>
      <c r="YB121" s="131" t="s">
        <v>158</v>
      </c>
      <c r="YC121" s="131" t="s">
        <v>158</v>
      </c>
      <c r="YD121" s="131" t="s">
        <v>158</v>
      </c>
      <c r="YE121" s="131" t="s">
        <v>158</v>
      </c>
      <c r="YF121" s="235">
        <v>499</v>
      </c>
      <c r="YG121" s="8">
        <v>504</v>
      </c>
      <c r="YH121" s="8">
        <v>515</v>
      </c>
      <c r="YI121" s="8">
        <v>511</v>
      </c>
      <c r="YJ121" s="8">
        <v>503</v>
      </c>
      <c r="YK121" s="8">
        <v>492</v>
      </c>
      <c r="YL121" s="8">
        <v>481</v>
      </c>
      <c r="YM121" s="8">
        <v>471</v>
      </c>
      <c r="YN121" s="8">
        <v>459</v>
      </c>
      <c r="YO121" s="8">
        <v>450</v>
      </c>
      <c r="YP121" s="8">
        <v>442</v>
      </c>
      <c r="YQ121" s="8">
        <v>436</v>
      </c>
      <c r="YR121" s="8" t="s">
        <v>5</v>
      </c>
      <c r="YS121" s="231" t="s">
        <v>5</v>
      </c>
      <c r="YT121" s="231" t="s">
        <v>5</v>
      </c>
      <c r="YU121" s="231" t="s">
        <v>5</v>
      </c>
      <c r="YV121" s="231" t="s">
        <v>5</v>
      </c>
      <c r="YW121" s="231" t="s">
        <v>5</v>
      </c>
      <c r="YX121" s="231" t="s">
        <v>5</v>
      </c>
      <c r="YY121" s="231" t="s">
        <v>5</v>
      </c>
      <c r="YZ121" s="231" t="s">
        <v>5</v>
      </c>
      <c r="ZA121" s="231" t="s">
        <v>5</v>
      </c>
      <c r="ZB121" s="231" t="s">
        <v>5</v>
      </c>
      <c r="ZC121" s="231" t="s">
        <v>5</v>
      </c>
      <c r="ZD121" s="231" t="s">
        <v>5</v>
      </c>
      <c r="ZE121" s="231" t="s">
        <v>5</v>
      </c>
      <c r="ZF121" s="231" t="s">
        <v>5</v>
      </c>
      <c r="ZG121" s="235">
        <v>0.1244</v>
      </c>
      <c r="ZH121" s="133">
        <v>0.16339999999999999</v>
      </c>
      <c r="ZI121" s="133">
        <v>0.1085</v>
      </c>
      <c r="ZJ121" s="133">
        <v>0.11800000000000001</v>
      </c>
      <c r="ZK121" s="133">
        <v>8.6E-3</v>
      </c>
      <c r="ZL121" s="133">
        <v>0.13550000000000001</v>
      </c>
      <c r="ZM121" s="133">
        <v>0.20629999999999998</v>
      </c>
      <c r="ZN121" s="133">
        <v>0.1666</v>
      </c>
      <c r="ZO121" s="133">
        <v>0.1898</v>
      </c>
      <c r="ZP121" s="133">
        <v>0.18469999999999998</v>
      </c>
      <c r="ZQ121" s="133">
        <v>0.218</v>
      </c>
      <c r="ZR121" s="133">
        <v>0.15939999999999999</v>
      </c>
      <c r="ZS121" s="133" t="s">
        <v>5</v>
      </c>
      <c r="ZT121" s="379">
        <v>7.9399999999999998E-2</v>
      </c>
      <c r="ZU121" s="133">
        <v>0.1</v>
      </c>
      <c r="ZV121" s="133">
        <v>7.51E-2</v>
      </c>
      <c r="ZW121" s="133">
        <v>8.6099999999999996E-2</v>
      </c>
      <c r="ZX121" s="133">
        <v>2.2599999999999999E-2</v>
      </c>
      <c r="ZY121" s="133">
        <v>9.2600000000000002E-2</v>
      </c>
      <c r="ZZ121" s="133">
        <v>0.1241</v>
      </c>
      <c r="AAA121" s="133">
        <v>9.98E-2</v>
      </c>
      <c r="AAB121" s="133">
        <v>0.1192</v>
      </c>
      <c r="AAC121" s="133">
        <v>0.10630000000000001</v>
      </c>
      <c r="AAD121" s="133">
        <v>0.11460000000000001</v>
      </c>
      <c r="AAE121" s="133">
        <v>9.3100000000000002E-2</v>
      </c>
      <c r="AAF121" s="133" t="s">
        <v>5</v>
      </c>
      <c r="AAG121" s="235">
        <v>5448</v>
      </c>
      <c r="AAH121" s="8">
        <v>5509</v>
      </c>
      <c r="AAI121" s="8">
        <v>5407</v>
      </c>
      <c r="AAJ121" s="8">
        <v>5340</v>
      </c>
      <c r="AAK121" s="8">
        <v>5239</v>
      </c>
      <c r="AAL121" s="8">
        <v>4882</v>
      </c>
      <c r="AAM121" s="8">
        <v>4884</v>
      </c>
      <c r="AAN121" s="8">
        <v>5488</v>
      </c>
      <c r="AAO121" s="8">
        <v>5241</v>
      </c>
      <c r="AAP121" s="8">
        <v>5142</v>
      </c>
      <c r="AAQ121" s="8">
        <v>4998</v>
      </c>
      <c r="AAR121" s="8">
        <v>4741</v>
      </c>
      <c r="AAS121" s="8" t="s">
        <v>5</v>
      </c>
      <c r="AAT121" s="231" t="s">
        <v>5</v>
      </c>
      <c r="AAU121" s="231" t="s">
        <v>5</v>
      </c>
      <c r="AAV121" s="231" t="s">
        <v>5</v>
      </c>
      <c r="AAW121" s="231" t="s">
        <v>5</v>
      </c>
      <c r="AAX121" s="231" t="s">
        <v>5</v>
      </c>
      <c r="AAY121" s="231" t="s">
        <v>5</v>
      </c>
      <c r="AAZ121" s="231" t="s">
        <v>5</v>
      </c>
      <c r="ABA121" s="231" t="s">
        <v>5</v>
      </c>
      <c r="ABB121" s="231" t="s">
        <v>5</v>
      </c>
      <c r="ABC121" s="231" t="s">
        <v>5</v>
      </c>
      <c r="ABD121" s="231" t="s">
        <v>5</v>
      </c>
      <c r="ABE121" s="231" t="s">
        <v>5</v>
      </c>
      <c r="ABF121" s="231" t="s">
        <v>5</v>
      </c>
      <c r="ABG121" s="231" t="s">
        <v>5</v>
      </c>
      <c r="ABH121" s="235">
        <v>1831</v>
      </c>
      <c r="ABI121" s="8">
        <v>1923</v>
      </c>
      <c r="ABJ121" s="8">
        <v>1920</v>
      </c>
      <c r="ABK121" s="8">
        <v>1568</v>
      </c>
      <c r="ABL121" s="8">
        <v>1351</v>
      </c>
      <c r="ABM121" s="8">
        <v>1502</v>
      </c>
      <c r="ABN121" s="8">
        <v>1663</v>
      </c>
      <c r="ABO121" s="8">
        <v>1540</v>
      </c>
      <c r="ABP121" s="8">
        <v>1740</v>
      </c>
      <c r="ABQ121" s="8">
        <v>1369</v>
      </c>
      <c r="ABR121" s="8">
        <v>1317</v>
      </c>
      <c r="ABS121" s="8">
        <v>1231</v>
      </c>
      <c r="ABT121" s="8" t="s">
        <v>5</v>
      </c>
      <c r="ABU121" s="231" t="s">
        <v>5</v>
      </c>
      <c r="ABV121" s="231" t="s">
        <v>5</v>
      </c>
      <c r="ABW121" s="231" t="s">
        <v>5</v>
      </c>
      <c r="ABX121" s="231" t="s">
        <v>5</v>
      </c>
      <c r="ABY121" s="231" t="s">
        <v>5</v>
      </c>
      <c r="ABZ121" s="231" t="s">
        <v>5</v>
      </c>
      <c r="ACA121" s="231" t="s">
        <v>5</v>
      </c>
      <c r="ACB121" s="231" t="s">
        <v>5</v>
      </c>
      <c r="ACC121" s="231" t="s">
        <v>5</v>
      </c>
      <c r="ACD121" s="231" t="s">
        <v>5</v>
      </c>
      <c r="ACE121" s="231" t="s">
        <v>5</v>
      </c>
      <c r="ACF121" s="231" t="s">
        <v>5</v>
      </c>
      <c r="ACG121" s="231" t="s">
        <v>5</v>
      </c>
      <c r="ACH121" s="231" t="s">
        <v>5</v>
      </c>
      <c r="ACI121" s="235">
        <v>735</v>
      </c>
      <c r="ACJ121" s="8">
        <v>906</v>
      </c>
      <c r="ACK121" s="8">
        <v>769</v>
      </c>
      <c r="ACL121" s="8">
        <v>270</v>
      </c>
      <c r="ACM121" s="8">
        <v>19</v>
      </c>
      <c r="ACN121" s="8">
        <v>-111</v>
      </c>
      <c r="ACO121" s="8">
        <v>465</v>
      </c>
      <c r="ACP121" s="8">
        <v>450</v>
      </c>
      <c r="ACQ121" s="8">
        <v>624</v>
      </c>
      <c r="ACR121" s="8">
        <v>366</v>
      </c>
      <c r="ACS121" s="8">
        <v>344</v>
      </c>
      <c r="ACT121" s="8">
        <v>342</v>
      </c>
      <c r="ACU121" s="8" t="s">
        <v>5</v>
      </c>
      <c r="ACV121" s="238" t="s">
        <v>5</v>
      </c>
      <c r="ACW121" s="238" t="s">
        <v>5</v>
      </c>
      <c r="ACX121" s="238" t="s">
        <v>5</v>
      </c>
      <c r="ACY121" s="238" t="s">
        <v>5</v>
      </c>
      <c r="ACZ121" s="238" t="s">
        <v>5</v>
      </c>
      <c r="ADA121" s="238" t="s">
        <v>5</v>
      </c>
      <c r="ADB121" s="238" t="s">
        <v>5</v>
      </c>
      <c r="ADC121" s="238" t="s">
        <v>5</v>
      </c>
      <c r="ADD121" s="238" t="s">
        <v>5</v>
      </c>
      <c r="ADE121" s="238" t="s">
        <v>5</v>
      </c>
      <c r="ADF121" s="238" t="s">
        <v>5</v>
      </c>
      <c r="ADG121" s="238" t="s">
        <v>5</v>
      </c>
      <c r="ADH121" s="238" t="s">
        <v>5</v>
      </c>
      <c r="ADI121" s="238" t="s">
        <v>5</v>
      </c>
      <c r="ADJ121" s="127">
        <v>0.7796052631578948</v>
      </c>
      <c r="ADK121" s="128">
        <v>0.61340206185567014</v>
      </c>
      <c r="ADL121" s="128">
        <v>0.90151515151515138</v>
      </c>
      <c r="ADM121" s="128">
        <v>0.84397163120567376</v>
      </c>
      <c r="ADN121" s="128">
        <v>23.799999999999997</v>
      </c>
      <c r="ADO121" s="128">
        <v>0.69590643274853803</v>
      </c>
      <c r="ADP121" s="128">
        <v>0.47410358565737054</v>
      </c>
      <c r="ADQ121" s="128">
        <v>0.63687150837988815</v>
      </c>
      <c r="ADR121" s="128">
        <v>0.57608695652173914</v>
      </c>
      <c r="ADS121" s="128">
        <v>0.6073619631901841</v>
      </c>
      <c r="ADT121" s="128">
        <v>0.58385093167701851</v>
      </c>
      <c r="ADU121" s="128">
        <v>0.88235294117647056</v>
      </c>
      <c r="ADV121" s="128">
        <v>0.69918699186991873</v>
      </c>
      <c r="ADW121" s="128">
        <v>0.65599999999999992</v>
      </c>
      <c r="ADX121" s="128">
        <v>0.45161290322580638</v>
      </c>
      <c r="ADY121" s="128">
        <v>0.4943820224719101</v>
      </c>
      <c r="ADZ121" s="128" t="s">
        <v>158</v>
      </c>
      <c r="AEA121" s="128" t="s">
        <v>158</v>
      </c>
      <c r="AEB121" s="128" t="s">
        <v>158</v>
      </c>
      <c r="AEC121" s="128" t="s">
        <v>158</v>
      </c>
      <c r="AED121" s="128" t="s">
        <v>158</v>
      </c>
      <c r="AEE121" s="128" t="s">
        <v>158</v>
      </c>
      <c r="AEF121" s="128" t="s">
        <v>158</v>
      </c>
      <c r="AEG121" s="128" t="s">
        <v>158</v>
      </c>
      <c r="AEH121" s="128" t="s">
        <v>158</v>
      </c>
      <c r="AEI121" s="128" t="s">
        <v>158</v>
      </c>
      <c r="AEJ121" s="128" t="s">
        <v>158</v>
      </c>
      <c r="AEK121" s="127">
        <v>0.32294647733478976</v>
      </c>
      <c r="AEL121" s="128">
        <v>0.31188767550702023</v>
      </c>
      <c r="AEM121" s="128">
        <v>0.3191927083333333</v>
      </c>
      <c r="AEN121" s="128">
        <v>0.3878125</v>
      </c>
      <c r="AEO121" s="128">
        <v>0.44305699481865279</v>
      </c>
      <c r="AEP121" s="128">
        <v>0.38980026631158454</v>
      </c>
      <c r="AEQ121" s="128">
        <v>0.34419122068550811</v>
      </c>
      <c r="AER121" s="128">
        <v>0.34866233766233762</v>
      </c>
      <c r="AES121" s="128">
        <v>0.27962068965517245</v>
      </c>
      <c r="AET121" s="128">
        <v>0.32542001460920378</v>
      </c>
      <c r="AEU121" s="128">
        <v>0.31547456340167046</v>
      </c>
      <c r="AEV121" s="128">
        <v>0.3187652315190902</v>
      </c>
      <c r="AEW121" s="128" t="s">
        <v>158</v>
      </c>
      <c r="AEX121" s="128" t="s">
        <v>158</v>
      </c>
      <c r="AEY121" s="128" t="s">
        <v>158</v>
      </c>
      <c r="AEZ121" s="128" t="s">
        <v>158</v>
      </c>
      <c r="AFA121" s="128" t="s">
        <v>158</v>
      </c>
      <c r="AFB121" s="128" t="s">
        <v>158</v>
      </c>
      <c r="AFC121" s="128" t="s">
        <v>158</v>
      </c>
      <c r="AFD121" s="128" t="s">
        <v>158</v>
      </c>
      <c r="AFE121" s="128" t="s">
        <v>158</v>
      </c>
      <c r="AFF121" s="128" t="s">
        <v>158</v>
      </c>
      <c r="AFG121" s="128" t="s">
        <v>158</v>
      </c>
      <c r="AFH121" s="128" t="s">
        <v>158</v>
      </c>
      <c r="AFI121" s="128" t="s">
        <v>158</v>
      </c>
      <c r="AFJ121" s="128" t="s">
        <v>158</v>
      </c>
      <c r="AFK121" s="128" t="s">
        <v>158</v>
      </c>
      <c r="AFL121" s="134">
        <v>0.80451020408163265</v>
      </c>
      <c r="AFM121" s="135">
        <v>0.66198675496688741</v>
      </c>
      <c r="AFN121" s="135">
        <v>0.79694408322496746</v>
      </c>
      <c r="AFO121" s="135">
        <v>2.2521851851851853</v>
      </c>
      <c r="AFP121" s="135">
        <v>31.503684210526316</v>
      </c>
      <c r="AFQ121" s="135" t="s">
        <v>1282</v>
      </c>
      <c r="AFR121" s="135">
        <v>1.2309462365591397</v>
      </c>
      <c r="AFS121" s="135">
        <v>1.1931999999999998</v>
      </c>
      <c r="AFT121" s="135">
        <v>0.77971153846153851</v>
      </c>
      <c r="AFU121" s="135">
        <v>1.2172131147540983</v>
      </c>
      <c r="AFV121" s="135">
        <v>1.2077906976744186</v>
      </c>
      <c r="AFW121" s="135">
        <v>1.1473684210526316</v>
      </c>
      <c r="AFX121" s="135" t="s">
        <v>158</v>
      </c>
      <c r="AFY121" s="135" t="s">
        <v>158</v>
      </c>
      <c r="AFZ121" s="135" t="s">
        <v>158</v>
      </c>
      <c r="AGA121" s="135" t="s">
        <v>158</v>
      </c>
      <c r="AGB121" s="135" t="s">
        <v>158</v>
      </c>
      <c r="AGC121" s="135" t="s">
        <v>158</v>
      </c>
      <c r="AGD121" s="135" t="s">
        <v>158</v>
      </c>
      <c r="AGE121" s="135" t="s">
        <v>158</v>
      </c>
      <c r="AGF121" s="135" t="s">
        <v>158</v>
      </c>
      <c r="AGG121" s="135" t="s">
        <v>158</v>
      </c>
      <c r="AGH121" s="135" t="s">
        <v>158</v>
      </c>
      <c r="AGI121" s="135" t="s">
        <v>158</v>
      </c>
      <c r="AGJ121" s="135" t="s">
        <v>158</v>
      </c>
      <c r="AGK121" s="135" t="s">
        <v>158</v>
      </c>
      <c r="AGL121" s="135" t="s">
        <v>158</v>
      </c>
    </row>
    <row r="122" spans="1:870" x14ac:dyDescent="0.2">
      <c r="A122" s="7">
        <v>120</v>
      </c>
      <c r="B122" s="1" t="s">
        <v>415</v>
      </c>
      <c r="C122" s="1" t="s">
        <v>416</v>
      </c>
      <c r="D122" s="94">
        <v>7.1249999999999994E-2</v>
      </c>
      <c r="E122" s="95">
        <v>7.1999999999999995E-2</v>
      </c>
      <c r="F122" s="57">
        <v>0.86399999999999988</v>
      </c>
      <c r="G122" s="58" t="s">
        <v>185</v>
      </c>
      <c r="H122" s="58">
        <v>1.1678860799999999</v>
      </c>
      <c r="I122" s="226" t="s">
        <v>5</v>
      </c>
      <c r="J122" s="58" t="s">
        <v>185</v>
      </c>
      <c r="K122" s="58" t="s">
        <v>1280</v>
      </c>
      <c r="L122" s="226" t="s">
        <v>2340</v>
      </c>
      <c r="M122" s="151">
        <v>0.86399999999999977</v>
      </c>
      <c r="N122" s="124">
        <v>0.86399999999999977</v>
      </c>
      <c r="O122" s="124">
        <v>0.86399999999999977</v>
      </c>
      <c r="P122" s="124">
        <v>0.85575000000000001</v>
      </c>
      <c r="Q122" s="124">
        <v>0.84125000000000028</v>
      </c>
      <c r="R122" s="124">
        <v>0.81500000000000006</v>
      </c>
      <c r="S122" s="124">
        <v>0.78912000000000004</v>
      </c>
      <c r="T122" s="124">
        <v>0.75789000000000006</v>
      </c>
      <c r="U122" s="124">
        <v>0.51600000000000001</v>
      </c>
      <c r="V122" s="124" t="s">
        <v>1343</v>
      </c>
      <c r="W122" s="124" t="s">
        <v>5</v>
      </c>
      <c r="X122" s="124" t="s">
        <v>5</v>
      </c>
      <c r="Y122" s="124" t="s">
        <v>5</v>
      </c>
      <c r="Z122" s="124" t="s">
        <v>5</v>
      </c>
      <c r="AA122" s="124" t="s">
        <v>5</v>
      </c>
      <c r="AB122" s="140" t="s">
        <v>5</v>
      </c>
      <c r="AC122" s="124" t="s">
        <v>5</v>
      </c>
      <c r="AD122" s="124" t="s">
        <v>5</v>
      </c>
      <c r="AE122" s="124" t="s">
        <v>5</v>
      </c>
      <c r="AF122" s="124" t="s">
        <v>5</v>
      </c>
      <c r="AG122" s="124" t="s">
        <v>5</v>
      </c>
      <c r="AH122" s="124" t="s">
        <v>5</v>
      </c>
      <c r="AI122" s="124" t="s">
        <v>5</v>
      </c>
      <c r="AJ122" s="124" t="s">
        <v>5</v>
      </c>
      <c r="AK122" s="124" t="s">
        <v>5</v>
      </c>
      <c r="AL122" s="140" t="s">
        <v>5</v>
      </c>
      <c r="AM122" s="137" t="s">
        <v>5</v>
      </c>
      <c r="AN122" s="137" t="s">
        <v>5</v>
      </c>
      <c r="AO122" s="137" t="s">
        <v>5</v>
      </c>
      <c r="AP122" s="137" t="s">
        <v>5</v>
      </c>
      <c r="AQ122" s="137" t="s">
        <v>5</v>
      </c>
      <c r="AR122" s="137" t="s">
        <v>5</v>
      </c>
      <c r="AS122" s="137" t="s">
        <v>5</v>
      </c>
      <c r="AT122" s="137" t="s">
        <v>5</v>
      </c>
      <c r="AU122" s="137" t="s">
        <v>5</v>
      </c>
      <c r="AV122" s="137" t="s">
        <v>5</v>
      </c>
      <c r="AW122" s="137" t="s">
        <v>5</v>
      </c>
      <c r="AX122" s="137" t="s">
        <v>5</v>
      </c>
      <c r="AY122" s="137" t="s">
        <v>5</v>
      </c>
      <c r="AZ122" s="137" t="s">
        <v>5</v>
      </c>
      <c r="BA122" s="137" t="s">
        <v>5</v>
      </c>
      <c r="BB122" s="137" t="s">
        <v>5</v>
      </c>
      <c r="BC122" s="137" t="s">
        <v>5</v>
      </c>
      <c r="BD122" s="137" t="s">
        <v>5</v>
      </c>
      <c r="BE122" s="137" t="s">
        <v>5</v>
      </c>
      <c r="BF122" s="137" t="s">
        <v>5</v>
      </c>
      <c r="BG122" s="137" t="s">
        <v>5</v>
      </c>
      <c r="BH122" s="137" t="s">
        <v>5</v>
      </c>
      <c r="BI122" s="137" t="s">
        <v>5</v>
      </c>
      <c r="BJ122" s="137" t="s">
        <v>5</v>
      </c>
      <c r="BK122" s="137" t="s">
        <v>5</v>
      </c>
      <c r="BL122" s="137" t="s">
        <v>5</v>
      </c>
      <c r="BM122" s="126">
        <v>0</v>
      </c>
      <c r="BN122" s="125">
        <v>0</v>
      </c>
      <c r="BO122" s="125">
        <v>9.6406660823835644E-3</v>
      </c>
      <c r="BP122" s="125">
        <v>1.7236255572065096E-2</v>
      </c>
      <c r="BQ122" s="125">
        <v>3.2208588957055584E-2</v>
      </c>
      <c r="BR122" s="125">
        <v>3.2796025952960273E-2</v>
      </c>
      <c r="BS122" s="125">
        <v>4.120650754067201E-2</v>
      </c>
      <c r="BT122" s="125">
        <v>0.46877906976744188</v>
      </c>
      <c r="BU122" s="125" t="s">
        <v>158</v>
      </c>
      <c r="BV122" s="125" t="s">
        <v>158</v>
      </c>
      <c r="BW122" s="125" t="s">
        <v>158</v>
      </c>
      <c r="BX122" s="125" t="s">
        <v>158</v>
      </c>
      <c r="BY122" s="125" t="s">
        <v>158</v>
      </c>
      <c r="BZ122" s="125" t="s">
        <v>158</v>
      </c>
      <c r="CA122" s="125" t="s">
        <v>158</v>
      </c>
      <c r="CB122" s="125" t="s">
        <v>158</v>
      </c>
      <c r="CC122" s="125" t="s">
        <v>158</v>
      </c>
      <c r="CD122" s="125" t="s">
        <v>158</v>
      </c>
      <c r="CE122" s="125" t="s">
        <v>158</v>
      </c>
      <c r="CF122" s="125" t="s">
        <v>158</v>
      </c>
      <c r="CG122" s="125" t="s">
        <v>158</v>
      </c>
      <c r="CH122" s="125" t="s">
        <v>158</v>
      </c>
      <c r="CI122" s="125" t="s">
        <v>158</v>
      </c>
      <c r="CJ122" s="125" t="s">
        <v>158</v>
      </c>
      <c r="CK122" s="125" t="s">
        <v>158</v>
      </c>
      <c r="CL122" s="125" t="s">
        <v>158</v>
      </c>
      <c r="CM122" s="125" t="s">
        <v>158</v>
      </c>
      <c r="CN122" s="125" t="s">
        <v>158</v>
      </c>
      <c r="CO122" s="125" t="s">
        <v>158</v>
      </c>
      <c r="CP122" s="125" t="s">
        <v>158</v>
      </c>
      <c r="CQ122" s="125" t="s">
        <v>158</v>
      </c>
      <c r="CR122" s="125" t="s">
        <v>158</v>
      </c>
      <c r="CS122" s="125" t="s">
        <v>158</v>
      </c>
      <c r="CT122" s="125" t="s">
        <v>158</v>
      </c>
      <c r="CU122" s="125" t="s">
        <v>158</v>
      </c>
      <c r="CV122" s="125" t="s">
        <v>158</v>
      </c>
      <c r="CW122" s="125" t="s">
        <v>158</v>
      </c>
      <c r="CX122" s="125" t="s">
        <v>158</v>
      </c>
      <c r="CY122" s="125" t="s">
        <v>158</v>
      </c>
      <c r="CZ122" s="125" t="s">
        <v>158</v>
      </c>
      <c r="DA122" s="125" t="s">
        <v>158</v>
      </c>
      <c r="DB122" s="125" t="s">
        <v>158</v>
      </c>
      <c r="DC122" s="125" t="s">
        <v>158</v>
      </c>
      <c r="DD122" s="125" t="s">
        <v>158</v>
      </c>
      <c r="DE122" s="125" t="s">
        <v>158</v>
      </c>
      <c r="DF122" s="125" t="s">
        <v>158</v>
      </c>
      <c r="DG122" s="125" t="s">
        <v>158</v>
      </c>
      <c r="DH122" s="125" t="s">
        <v>158</v>
      </c>
      <c r="DI122" s="125" t="s">
        <v>158</v>
      </c>
      <c r="DJ122" s="125" t="s">
        <v>158</v>
      </c>
      <c r="DK122" s="125" t="s">
        <v>158</v>
      </c>
      <c r="DL122" s="127">
        <v>6.793206644041469E-2</v>
      </c>
      <c r="DM122" s="128">
        <v>7.4742857142857125E-2</v>
      </c>
      <c r="DN122" s="128">
        <v>8.5224705882352911E-2</v>
      </c>
      <c r="DO122" s="128">
        <v>8.5375539473684203E-2</v>
      </c>
      <c r="DP122" s="128">
        <v>8.2576335227272757E-2</v>
      </c>
      <c r="DQ122" s="128">
        <v>6.8948469055374592E-2</v>
      </c>
      <c r="DR122" s="128">
        <v>6.9233856050860923E-2</v>
      </c>
      <c r="DS122" s="128">
        <v>6.5129175283064514E-2</v>
      </c>
      <c r="DT122" s="128">
        <v>3.9521821248266302E-2</v>
      </c>
      <c r="DU122" s="128" t="s">
        <v>158</v>
      </c>
      <c r="DV122" s="128" t="s">
        <v>158</v>
      </c>
      <c r="DW122" s="128" t="s">
        <v>158</v>
      </c>
      <c r="DX122" s="128" t="s">
        <v>158</v>
      </c>
      <c r="DY122" s="128" t="s">
        <v>158</v>
      </c>
      <c r="DZ122" s="128" t="s">
        <v>158</v>
      </c>
      <c r="EA122" s="128" t="s">
        <v>158</v>
      </c>
      <c r="EB122" s="128" t="s">
        <v>158</v>
      </c>
      <c r="EC122" s="128" t="s">
        <v>158</v>
      </c>
      <c r="ED122" s="128" t="s">
        <v>158</v>
      </c>
      <c r="EE122" s="128" t="s">
        <v>158</v>
      </c>
      <c r="EF122" s="128" t="s">
        <v>158</v>
      </c>
      <c r="EG122" s="128" t="s">
        <v>158</v>
      </c>
      <c r="EH122" s="128" t="s">
        <v>158</v>
      </c>
      <c r="EI122" s="128" t="s">
        <v>158</v>
      </c>
      <c r="EJ122" s="128" t="s">
        <v>158</v>
      </c>
      <c r="EK122" s="128" t="s">
        <v>158</v>
      </c>
      <c r="EL122" s="128" t="s">
        <v>158</v>
      </c>
      <c r="EM122" s="127">
        <v>7.5389930156959065E-2</v>
      </c>
      <c r="EN122" s="128">
        <v>8.4876489028213153E-2</v>
      </c>
      <c r="EO122" s="128">
        <v>0.11059694656488546</v>
      </c>
      <c r="EP122" s="128">
        <v>8.9128310439560432E-2</v>
      </c>
      <c r="EQ122" s="128">
        <v>8.7200610000000026E-2</v>
      </c>
      <c r="ER122" s="128">
        <v>7.6086196980589507E-2</v>
      </c>
      <c r="ES122" s="128">
        <v>7.4834017635504638E-2</v>
      </c>
      <c r="ET122" s="128">
        <v>7.2976063871385555E-2</v>
      </c>
      <c r="EU122" s="128">
        <v>4.7690766728033476E-2</v>
      </c>
      <c r="EV122" s="128" t="s">
        <v>158</v>
      </c>
      <c r="EW122" s="128" t="s">
        <v>158</v>
      </c>
      <c r="EX122" s="128" t="s">
        <v>158</v>
      </c>
      <c r="EY122" s="128" t="s">
        <v>158</v>
      </c>
      <c r="EZ122" s="128" t="s">
        <v>158</v>
      </c>
      <c r="FA122" s="128" t="s">
        <v>158</v>
      </c>
      <c r="FB122" s="128" t="s">
        <v>158</v>
      </c>
      <c r="FC122" s="128" t="s">
        <v>158</v>
      </c>
      <c r="FD122" s="128" t="s">
        <v>158</v>
      </c>
      <c r="FE122" s="128" t="s">
        <v>158</v>
      </c>
      <c r="FF122" s="128" t="s">
        <v>158</v>
      </c>
      <c r="FG122" s="128" t="s">
        <v>158</v>
      </c>
      <c r="FH122" s="128" t="s">
        <v>158</v>
      </c>
      <c r="FI122" s="128" t="s">
        <v>158</v>
      </c>
      <c r="FJ122" s="128" t="s">
        <v>158</v>
      </c>
      <c r="FK122" s="128" t="s">
        <v>158</v>
      </c>
      <c r="FL122" s="128" t="s">
        <v>158</v>
      </c>
      <c r="FM122" s="128" t="s">
        <v>158</v>
      </c>
      <c r="FN122" s="127">
        <v>8.9432868379200198E-2</v>
      </c>
      <c r="FO122" s="128">
        <v>9.7132197309417009E-2</v>
      </c>
      <c r="FP122" s="128">
        <v>0.23415272727272718</v>
      </c>
      <c r="FQ122" s="128">
        <v>9.8652882276281481E-2</v>
      </c>
      <c r="FR122" s="128">
        <v>9.7322109375000035E-2</v>
      </c>
      <c r="FS122" s="128">
        <v>8.2813693270735539E-2</v>
      </c>
      <c r="FT122" s="128">
        <v>8.2970732251428564E-2</v>
      </c>
      <c r="FU122" s="128">
        <v>8.1851531098986491E-2</v>
      </c>
      <c r="FV122" s="128">
        <v>5.401939927962085E-2</v>
      </c>
      <c r="FW122" s="128" t="s">
        <v>158</v>
      </c>
      <c r="FX122" s="128" t="s">
        <v>158</v>
      </c>
      <c r="FY122" s="128" t="s">
        <v>158</v>
      </c>
      <c r="FZ122" s="128" t="s">
        <v>158</v>
      </c>
      <c r="GA122" s="128" t="s">
        <v>158</v>
      </c>
      <c r="GB122" s="128" t="s">
        <v>158</v>
      </c>
      <c r="GC122" s="128" t="s">
        <v>158</v>
      </c>
      <c r="GD122" s="128" t="s">
        <v>158</v>
      </c>
      <c r="GE122" s="128" t="s">
        <v>158</v>
      </c>
      <c r="GF122" s="128" t="s">
        <v>158</v>
      </c>
      <c r="GG122" s="128" t="s">
        <v>158</v>
      </c>
      <c r="GH122" s="128" t="s">
        <v>158</v>
      </c>
      <c r="GI122" s="128" t="s">
        <v>158</v>
      </c>
      <c r="GJ122" s="128" t="s">
        <v>158</v>
      </c>
      <c r="GK122" s="128" t="s">
        <v>158</v>
      </c>
      <c r="GL122" s="128" t="s">
        <v>158</v>
      </c>
      <c r="GM122" s="128" t="s">
        <v>158</v>
      </c>
      <c r="GN122" s="128" t="s">
        <v>158</v>
      </c>
      <c r="GO122" s="109" t="s">
        <v>158</v>
      </c>
      <c r="GP122" s="129">
        <v>1.48</v>
      </c>
      <c r="GQ122" s="129">
        <v>0.88</v>
      </c>
      <c r="GR122" s="138">
        <v>0.6</v>
      </c>
      <c r="GS122" s="129">
        <v>0.05</v>
      </c>
      <c r="GT122" s="129">
        <v>1.08</v>
      </c>
      <c r="GU122" s="129">
        <v>-0.92</v>
      </c>
      <c r="GV122" s="129">
        <v>0.02</v>
      </c>
      <c r="GW122" s="129">
        <v>1.27</v>
      </c>
      <c r="GX122" s="129" t="s">
        <v>158</v>
      </c>
      <c r="GY122" s="129" t="s">
        <v>158</v>
      </c>
      <c r="GZ122" s="129" t="s">
        <v>158</v>
      </c>
      <c r="HA122" s="129" t="s">
        <v>158</v>
      </c>
      <c r="HB122" s="129" t="s">
        <v>158</v>
      </c>
      <c r="HC122" s="129" t="s">
        <v>158</v>
      </c>
      <c r="HD122" s="129" t="s">
        <v>158</v>
      </c>
      <c r="HE122" s="129" t="s">
        <v>158</v>
      </c>
      <c r="HF122" s="231" t="s">
        <v>158</v>
      </c>
      <c r="HG122" s="231" t="s">
        <v>158</v>
      </c>
      <c r="HH122" s="231" t="s">
        <v>158</v>
      </c>
      <c r="HI122" s="231" t="s">
        <v>158</v>
      </c>
      <c r="HJ122" s="231" t="s">
        <v>158</v>
      </c>
      <c r="HK122" s="231" t="s">
        <v>158</v>
      </c>
      <c r="HL122" s="231" t="s">
        <v>158</v>
      </c>
      <c r="HM122" s="231" t="s">
        <v>158</v>
      </c>
      <c r="HN122" s="231" t="s">
        <v>158</v>
      </c>
      <c r="HO122" s="231" t="s">
        <v>158</v>
      </c>
      <c r="HP122" s="232" t="s">
        <v>158</v>
      </c>
      <c r="HQ122" s="131">
        <v>9.4435979729729738</v>
      </c>
      <c r="HR122" s="131">
        <v>7.5459374999999991</v>
      </c>
      <c r="HS122" s="131">
        <v>25.454364999999999</v>
      </c>
      <c r="HT122" s="131">
        <v>290.23679999999996</v>
      </c>
      <c r="HU122" s="131">
        <v>15.366766666666665</v>
      </c>
      <c r="HV122" s="131" t="s">
        <v>1288</v>
      </c>
      <c r="HW122" s="131">
        <v>756.99679360000005</v>
      </c>
      <c r="HX122" s="131">
        <v>9.1748980472440955</v>
      </c>
      <c r="HY122" s="131" t="s">
        <v>158</v>
      </c>
      <c r="HZ122" s="131" t="s">
        <v>158</v>
      </c>
      <c r="IA122" s="131" t="s">
        <v>158</v>
      </c>
      <c r="IB122" s="131" t="s">
        <v>158</v>
      </c>
      <c r="IC122" s="131" t="s">
        <v>158</v>
      </c>
      <c r="ID122" s="131" t="s">
        <v>158</v>
      </c>
      <c r="IE122" s="131" t="s">
        <v>158</v>
      </c>
      <c r="IF122" s="131" t="s">
        <v>158</v>
      </c>
      <c r="IG122" s="131" t="s">
        <v>158</v>
      </c>
      <c r="IH122" s="131" t="s">
        <v>158</v>
      </c>
      <c r="II122" s="131" t="s">
        <v>158</v>
      </c>
      <c r="IJ122" s="131" t="s">
        <v>158</v>
      </c>
      <c r="IK122" s="131" t="s">
        <v>158</v>
      </c>
      <c r="IL122" s="131" t="s">
        <v>158</v>
      </c>
      <c r="IM122" s="131" t="s">
        <v>158</v>
      </c>
      <c r="IN122" s="131" t="s">
        <v>158</v>
      </c>
      <c r="IO122" s="131" t="s">
        <v>158</v>
      </c>
      <c r="IP122" s="131" t="s">
        <v>158</v>
      </c>
      <c r="IQ122" s="130" t="s">
        <v>158</v>
      </c>
      <c r="IR122" s="131">
        <v>10.807202702702703</v>
      </c>
      <c r="IS122" s="131">
        <v>15.976045454545455</v>
      </c>
      <c r="IT122" s="131">
        <v>28.174510000000001</v>
      </c>
      <c r="IU122" s="131">
        <v>323.92500000000001</v>
      </c>
      <c r="IV122" s="131">
        <v>16.725487037037038</v>
      </c>
      <c r="IW122" s="131" t="s">
        <v>1288</v>
      </c>
      <c r="IX122" s="131">
        <v>849.06397119999997</v>
      </c>
      <c r="IY122" s="131">
        <v>10.392420062992125</v>
      </c>
      <c r="IZ122" s="131" t="s">
        <v>158</v>
      </c>
      <c r="JA122" s="131" t="s">
        <v>158</v>
      </c>
      <c r="JB122" s="131" t="s">
        <v>158</v>
      </c>
      <c r="JC122" s="131" t="s">
        <v>158</v>
      </c>
      <c r="JD122" s="131" t="s">
        <v>158</v>
      </c>
      <c r="JE122" s="131" t="s">
        <v>158</v>
      </c>
      <c r="JF122" s="131" t="s">
        <v>158</v>
      </c>
      <c r="JG122" s="131" t="s">
        <v>158</v>
      </c>
      <c r="JH122" s="131" t="s">
        <v>158</v>
      </c>
      <c r="JI122" s="131" t="s">
        <v>158</v>
      </c>
      <c r="JJ122" s="131" t="s">
        <v>158</v>
      </c>
      <c r="JK122" s="131" t="s">
        <v>158</v>
      </c>
      <c r="JL122" s="131" t="s">
        <v>158</v>
      </c>
      <c r="JM122" s="131" t="s">
        <v>158</v>
      </c>
      <c r="JN122" s="131" t="s">
        <v>158</v>
      </c>
      <c r="JO122" s="131" t="s">
        <v>158</v>
      </c>
      <c r="JP122" s="131" t="s">
        <v>158</v>
      </c>
      <c r="JQ122" s="131" t="s">
        <v>158</v>
      </c>
      <c r="JR122" s="130" t="s">
        <v>158</v>
      </c>
      <c r="JS122" s="131">
        <v>12.272442567567568</v>
      </c>
      <c r="JT122" s="131">
        <v>20.732272727272726</v>
      </c>
      <c r="JU122" s="131">
        <v>29.412950000000002</v>
      </c>
      <c r="JV122" s="131">
        <v>342.06479999999993</v>
      </c>
      <c r="JW122" s="131">
        <v>18.456953703703704</v>
      </c>
      <c r="JX122" s="131" t="s">
        <v>1288</v>
      </c>
      <c r="JY122" s="131">
        <v>951.3608352</v>
      </c>
      <c r="JZ122" s="131">
        <v>12.540476762204722</v>
      </c>
      <c r="KA122" s="131" t="s">
        <v>158</v>
      </c>
      <c r="KB122" s="131" t="s">
        <v>158</v>
      </c>
      <c r="KC122" s="131" t="s">
        <v>158</v>
      </c>
      <c r="KD122" s="131" t="s">
        <v>158</v>
      </c>
      <c r="KE122" s="131" t="s">
        <v>158</v>
      </c>
      <c r="KF122" s="131" t="s">
        <v>158</v>
      </c>
      <c r="KG122" s="131" t="s">
        <v>158</v>
      </c>
      <c r="KH122" s="131" t="s">
        <v>158</v>
      </c>
      <c r="KI122" s="131" t="s">
        <v>158</v>
      </c>
      <c r="KJ122" s="131" t="s">
        <v>158</v>
      </c>
      <c r="KK122" s="131" t="s">
        <v>158</v>
      </c>
      <c r="KL122" s="131" t="s">
        <v>158</v>
      </c>
      <c r="KM122" s="131" t="s">
        <v>158</v>
      </c>
      <c r="KN122" s="131" t="s">
        <v>158</v>
      </c>
      <c r="KO122" s="131" t="s">
        <v>158</v>
      </c>
      <c r="KP122" s="131" t="s">
        <v>158</v>
      </c>
      <c r="KQ122" s="131" t="s">
        <v>158</v>
      </c>
      <c r="KR122" s="131" t="s">
        <v>158</v>
      </c>
      <c r="KS122" s="116" t="s">
        <v>158</v>
      </c>
      <c r="KT122" s="132">
        <v>2.3520156489198847</v>
      </c>
      <c r="KU122" s="132">
        <v>2.6808510638297873</v>
      </c>
      <c r="KV122" s="132">
        <v>3.2045454545454546</v>
      </c>
      <c r="KW122" s="132">
        <v>3.1304347826086958</v>
      </c>
      <c r="KX122" s="132">
        <v>2.7045454545454546</v>
      </c>
      <c r="KY122" s="132">
        <v>3.03125</v>
      </c>
      <c r="KZ122" s="132">
        <v>3.2</v>
      </c>
      <c r="LA122" s="132">
        <v>2.2777777777777777</v>
      </c>
      <c r="LB122" s="132">
        <v>1.0714285714285714</v>
      </c>
      <c r="LC122" s="132">
        <v>0.21428571428571427</v>
      </c>
      <c r="LD122" s="132" t="s">
        <v>158</v>
      </c>
      <c r="LE122" s="132" t="s">
        <v>158</v>
      </c>
      <c r="LF122" s="132" t="s">
        <v>158</v>
      </c>
      <c r="LG122" s="132" t="s">
        <v>158</v>
      </c>
      <c r="LH122" s="132" t="s">
        <v>158</v>
      </c>
      <c r="LI122" s="132" t="s">
        <v>158</v>
      </c>
      <c r="LJ122" s="132" t="s">
        <v>158</v>
      </c>
      <c r="LK122" s="132" t="s">
        <v>158</v>
      </c>
      <c r="LL122" s="132" t="s">
        <v>158</v>
      </c>
      <c r="LM122" s="132" t="s">
        <v>158</v>
      </c>
      <c r="LN122" s="132" t="s">
        <v>158</v>
      </c>
      <c r="LO122" s="132" t="s">
        <v>158</v>
      </c>
      <c r="LP122" s="132" t="s">
        <v>158</v>
      </c>
      <c r="LQ122" s="132" t="s">
        <v>158</v>
      </c>
      <c r="LR122" s="132" t="s">
        <v>158</v>
      </c>
      <c r="LS122" s="132" t="s">
        <v>158</v>
      </c>
      <c r="LT122" s="130" t="s">
        <v>158</v>
      </c>
      <c r="LU122" s="131">
        <v>5.9423605478213704</v>
      </c>
      <c r="LV122" s="131">
        <v>2.4769839285714284</v>
      </c>
      <c r="LW122" s="131">
        <v>4.7659236595744678</v>
      </c>
      <c r="LX122" s="131">
        <v>4.6357266666666668</v>
      </c>
      <c r="LY122" s="131">
        <v>6.1363760672268901</v>
      </c>
      <c r="LZ122" s="131">
        <v>5.506824128659793</v>
      </c>
      <c r="MA122" s="131">
        <v>4.7312299599999994</v>
      </c>
      <c r="MB122" s="131">
        <v>5.1155651063414638</v>
      </c>
      <c r="MC122" s="131" t="s">
        <v>158</v>
      </c>
      <c r="MD122" s="131" t="s">
        <v>158</v>
      </c>
      <c r="ME122" s="131" t="s">
        <v>158</v>
      </c>
      <c r="MF122" s="131" t="s">
        <v>158</v>
      </c>
      <c r="MG122" s="131" t="s">
        <v>158</v>
      </c>
      <c r="MH122" s="131" t="s">
        <v>158</v>
      </c>
      <c r="MI122" s="131" t="s">
        <v>158</v>
      </c>
      <c r="MJ122" s="131" t="s">
        <v>158</v>
      </c>
      <c r="MK122" s="131" t="s">
        <v>158</v>
      </c>
      <c r="ML122" s="131" t="s">
        <v>158</v>
      </c>
      <c r="MM122" s="131" t="s">
        <v>158</v>
      </c>
      <c r="MN122" s="131" t="s">
        <v>158</v>
      </c>
      <c r="MO122" s="131" t="s">
        <v>158</v>
      </c>
      <c r="MP122" s="131" t="s">
        <v>158</v>
      </c>
      <c r="MQ122" s="131" t="s">
        <v>158</v>
      </c>
      <c r="MR122" s="131" t="s">
        <v>158</v>
      </c>
      <c r="MS122" s="131" t="s">
        <v>158</v>
      </c>
      <c r="MT122" s="131" t="s">
        <v>158</v>
      </c>
      <c r="MU122" s="130" t="s">
        <v>158</v>
      </c>
      <c r="MV122" s="131">
        <v>6.8004054340987148</v>
      </c>
      <c r="MW122" s="131">
        <v>5.2442003174603169</v>
      </c>
      <c r="MX122" s="131">
        <v>5.2752274042553191</v>
      </c>
      <c r="MY122" s="131">
        <v>5.1738020833333334</v>
      </c>
      <c r="MZ122" s="131">
        <v>6.6789507899159668</v>
      </c>
      <c r="NA122" s="131">
        <v>6.1055819902680408</v>
      </c>
      <c r="NB122" s="131">
        <v>5.3066498199999996</v>
      </c>
      <c r="NC122" s="131">
        <v>5.7944078692682925</v>
      </c>
      <c r="ND122" s="131" t="s">
        <v>158</v>
      </c>
      <c r="NE122" s="131" t="s">
        <v>158</v>
      </c>
      <c r="NF122" s="131" t="s">
        <v>158</v>
      </c>
      <c r="NG122" s="131" t="s">
        <v>158</v>
      </c>
      <c r="NH122" s="131" t="s">
        <v>158</v>
      </c>
      <c r="NI122" s="131" t="s">
        <v>158</v>
      </c>
      <c r="NJ122" s="131" t="s">
        <v>158</v>
      </c>
      <c r="NK122" s="131" t="s">
        <v>158</v>
      </c>
      <c r="NL122" s="131" t="s">
        <v>158</v>
      </c>
      <c r="NM122" s="131" t="s">
        <v>158</v>
      </c>
      <c r="NN122" s="131" t="s">
        <v>158</v>
      </c>
      <c r="NO122" s="131" t="s">
        <v>158</v>
      </c>
      <c r="NP122" s="131" t="s">
        <v>158</v>
      </c>
      <c r="NQ122" s="131" t="s">
        <v>158</v>
      </c>
      <c r="NR122" s="131" t="s">
        <v>158</v>
      </c>
      <c r="NS122" s="131" t="s">
        <v>158</v>
      </c>
      <c r="NT122" s="131" t="s">
        <v>158</v>
      </c>
      <c r="NU122" s="131" t="s">
        <v>158</v>
      </c>
      <c r="NV122" s="130" t="s">
        <v>158</v>
      </c>
      <c r="NW122" s="131">
        <v>7.7224039764961123</v>
      </c>
      <c r="NX122" s="131">
        <v>6.8054507936507926</v>
      </c>
      <c r="NY122" s="131">
        <v>5.5071055319148936</v>
      </c>
      <c r="NZ122" s="131">
        <v>5.4635349999999994</v>
      </c>
      <c r="OA122" s="131">
        <v>7.3703734453781502</v>
      </c>
      <c r="OB122" s="131">
        <v>6.5994479637113397</v>
      </c>
      <c r="OC122" s="131">
        <v>5.9460052200000009</v>
      </c>
      <c r="OD122" s="131">
        <v>6.9920804581463418</v>
      </c>
      <c r="OE122" s="131" t="s">
        <v>158</v>
      </c>
      <c r="OF122" s="131" t="s">
        <v>158</v>
      </c>
      <c r="OG122" s="131" t="s">
        <v>158</v>
      </c>
      <c r="OH122" s="131" t="s">
        <v>158</v>
      </c>
      <c r="OI122" s="131" t="s">
        <v>158</v>
      </c>
      <c r="OJ122" s="131" t="s">
        <v>158</v>
      </c>
      <c r="OK122" s="131" t="s">
        <v>158</v>
      </c>
      <c r="OL122" s="131" t="s">
        <v>158</v>
      </c>
      <c r="OM122" s="131" t="s">
        <v>158</v>
      </c>
      <c r="ON122" s="131" t="s">
        <v>158</v>
      </c>
      <c r="OO122" s="131" t="s">
        <v>158</v>
      </c>
      <c r="OP122" s="131" t="s">
        <v>158</v>
      </c>
      <c r="OQ122" s="131" t="s">
        <v>158</v>
      </c>
      <c r="OR122" s="131" t="s">
        <v>158</v>
      </c>
      <c r="OS122" s="131" t="s">
        <v>158</v>
      </c>
      <c r="OT122" s="131" t="s">
        <v>158</v>
      </c>
      <c r="OU122" s="131" t="s">
        <v>158</v>
      </c>
      <c r="OV122" s="131" t="s">
        <v>158</v>
      </c>
      <c r="OW122" s="378" t="s">
        <v>158</v>
      </c>
      <c r="OX122" s="132">
        <v>0.86416057152576975</v>
      </c>
      <c r="OY122" s="132">
        <v>0.82978723404255317</v>
      </c>
      <c r="OZ122" s="132">
        <v>1</v>
      </c>
      <c r="PA122" s="132">
        <v>1.2608695652173914</v>
      </c>
      <c r="PB122" s="132">
        <v>1.1363636363636365</v>
      </c>
      <c r="PC122" s="132">
        <v>1.21875</v>
      </c>
      <c r="PD122" s="132">
        <v>1.32</v>
      </c>
      <c r="PE122" s="132">
        <v>0.55555555555555558</v>
      </c>
      <c r="PF122" s="132">
        <v>0.35714285714285715</v>
      </c>
      <c r="PG122" s="132">
        <v>0</v>
      </c>
      <c r="PH122" s="132" t="s">
        <v>158</v>
      </c>
      <c r="PI122" s="132" t="s">
        <v>158</v>
      </c>
      <c r="PJ122" s="132" t="s">
        <v>158</v>
      </c>
      <c r="PK122" s="132" t="s">
        <v>158</v>
      </c>
      <c r="PL122" s="132" t="s">
        <v>158</v>
      </c>
      <c r="PM122" s="132" t="s">
        <v>158</v>
      </c>
      <c r="PN122" s="132" t="s">
        <v>158</v>
      </c>
      <c r="PO122" s="132" t="s">
        <v>158</v>
      </c>
      <c r="PP122" s="132" t="s">
        <v>158</v>
      </c>
      <c r="PQ122" s="132" t="s">
        <v>158</v>
      </c>
      <c r="PR122" s="132" t="s">
        <v>158</v>
      </c>
      <c r="PS122" s="132" t="s">
        <v>158</v>
      </c>
      <c r="PT122" s="132" t="s">
        <v>158</v>
      </c>
      <c r="PU122" s="132" t="s">
        <v>158</v>
      </c>
      <c r="PV122" s="132" t="s">
        <v>158</v>
      </c>
      <c r="PW122" s="132" t="s">
        <v>158</v>
      </c>
      <c r="PX122" s="130" t="s">
        <v>158</v>
      </c>
      <c r="PY122" s="131">
        <v>16.173527768482796</v>
      </c>
      <c r="PZ122" s="131">
        <v>8.0025634615384611</v>
      </c>
      <c r="QA122" s="131">
        <v>15.272618999999999</v>
      </c>
      <c r="QB122" s="131">
        <v>11.509390344827585</v>
      </c>
      <c r="QC122" s="131">
        <v>14.604575039999997</v>
      </c>
      <c r="QD122" s="131">
        <v>13.696460012307693</v>
      </c>
      <c r="QE122" s="131">
        <v>11.469648387878786</v>
      </c>
      <c r="QF122" s="131">
        <v>20.973816936000002</v>
      </c>
      <c r="QG122" s="131" t="s">
        <v>158</v>
      </c>
      <c r="QH122" s="131" t="s">
        <v>1307</v>
      </c>
      <c r="QI122" s="131" t="s">
        <v>158</v>
      </c>
      <c r="QJ122" s="131" t="s">
        <v>158</v>
      </c>
      <c r="QK122" s="131" t="s">
        <v>158</v>
      </c>
      <c r="QL122" s="131" t="s">
        <v>158</v>
      </c>
      <c r="QM122" s="131" t="s">
        <v>158</v>
      </c>
      <c r="QN122" s="131" t="s">
        <v>158</v>
      </c>
      <c r="QO122" s="131" t="s">
        <v>158</v>
      </c>
      <c r="QP122" s="131" t="s">
        <v>158</v>
      </c>
      <c r="QQ122" s="131" t="s">
        <v>158</v>
      </c>
      <c r="QR122" s="131" t="s">
        <v>158</v>
      </c>
      <c r="QS122" s="131" t="s">
        <v>158</v>
      </c>
      <c r="QT122" s="131" t="s">
        <v>158</v>
      </c>
      <c r="QU122" s="131" t="s">
        <v>158</v>
      </c>
      <c r="QV122" s="131" t="s">
        <v>158</v>
      </c>
      <c r="QW122" s="131" t="s">
        <v>158</v>
      </c>
      <c r="QX122" s="131" t="s">
        <v>158</v>
      </c>
      <c r="QY122" s="130" t="s">
        <v>158</v>
      </c>
      <c r="QZ122" s="131">
        <v>18.508898145815287</v>
      </c>
      <c r="RA122" s="131">
        <v>16.942801025641025</v>
      </c>
      <c r="RB122" s="131">
        <v>16.904706000000001</v>
      </c>
      <c r="RC122" s="131">
        <v>12.845301724137931</v>
      </c>
      <c r="RD122" s="131">
        <v>15.895902879999998</v>
      </c>
      <c r="RE122" s="131">
        <v>15.18567828348718</v>
      </c>
      <c r="RF122" s="131">
        <v>12.864605624242422</v>
      </c>
      <c r="RG122" s="131">
        <v>23.757072263999998</v>
      </c>
      <c r="RH122" s="131" t="s">
        <v>158</v>
      </c>
      <c r="RI122" s="131" t="s">
        <v>1307</v>
      </c>
      <c r="RJ122" s="131" t="s">
        <v>158</v>
      </c>
      <c r="RK122" s="131" t="s">
        <v>158</v>
      </c>
      <c r="RL122" s="131" t="s">
        <v>158</v>
      </c>
      <c r="RM122" s="131" t="s">
        <v>158</v>
      </c>
      <c r="RN122" s="131" t="s">
        <v>158</v>
      </c>
      <c r="RO122" s="131" t="s">
        <v>158</v>
      </c>
      <c r="RP122" s="131" t="s">
        <v>158</v>
      </c>
      <c r="RQ122" s="131" t="s">
        <v>158</v>
      </c>
      <c r="RR122" s="131" t="s">
        <v>158</v>
      </c>
      <c r="RS122" s="131" t="s">
        <v>158</v>
      </c>
      <c r="RT122" s="131" t="s">
        <v>158</v>
      </c>
      <c r="RU122" s="131" t="s">
        <v>158</v>
      </c>
      <c r="RV122" s="131" t="s">
        <v>158</v>
      </c>
      <c r="RW122" s="131" t="s">
        <v>158</v>
      </c>
      <c r="RX122" s="131" t="s">
        <v>158</v>
      </c>
      <c r="RY122" s="131" t="s">
        <v>158</v>
      </c>
      <c r="RZ122" s="130" t="s">
        <v>158</v>
      </c>
      <c r="SA122" s="131">
        <v>21.018333395992439</v>
      </c>
      <c r="SB122" s="131">
        <v>21.986841025641024</v>
      </c>
      <c r="SC122" s="131">
        <v>17.647770000000001</v>
      </c>
      <c r="SD122" s="131">
        <v>13.564638620689653</v>
      </c>
      <c r="SE122" s="131">
        <v>17.5414888</v>
      </c>
      <c r="SF122" s="131">
        <v>16.414011602051282</v>
      </c>
      <c r="SG122" s="131">
        <v>14.41455810909091</v>
      </c>
      <c r="SH122" s="131">
        <v>28.6675298784</v>
      </c>
      <c r="SI122" s="131" t="s">
        <v>158</v>
      </c>
      <c r="SJ122" s="131" t="s">
        <v>1307</v>
      </c>
      <c r="SK122" s="131" t="s">
        <v>158</v>
      </c>
      <c r="SL122" s="131" t="s">
        <v>158</v>
      </c>
      <c r="SM122" s="131" t="s">
        <v>158</v>
      </c>
      <c r="SN122" s="131" t="s">
        <v>158</v>
      </c>
      <c r="SO122" s="131" t="s">
        <v>158</v>
      </c>
      <c r="SP122" s="131" t="s">
        <v>158</v>
      </c>
      <c r="SQ122" s="131" t="s">
        <v>158</v>
      </c>
      <c r="SR122" s="131" t="s">
        <v>158</v>
      </c>
      <c r="SS122" s="131" t="s">
        <v>158</v>
      </c>
      <c r="ST122" s="131" t="s">
        <v>158</v>
      </c>
      <c r="SU122" s="131" t="s">
        <v>158</v>
      </c>
      <c r="SV122" s="131" t="s">
        <v>158</v>
      </c>
      <c r="SW122" s="131" t="s">
        <v>158</v>
      </c>
      <c r="SX122" s="131" t="s">
        <v>158</v>
      </c>
      <c r="SY122" s="131" t="s">
        <v>158</v>
      </c>
      <c r="SZ122" s="131" t="s">
        <v>158</v>
      </c>
      <c r="TA122" s="378" t="s">
        <v>158</v>
      </c>
      <c r="TB122" s="132">
        <v>0.78441911889777172</v>
      </c>
      <c r="TC122" s="132">
        <v>0.78723404255319152</v>
      </c>
      <c r="TD122" s="132">
        <v>0.95454545454545459</v>
      </c>
      <c r="TE122" s="132">
        <v>1.1304347826086956</v>
      </c>
      <c r="TF122" s="132">
        <v>1.0227272727272727</v>
      </c>
      <c r="TG122" s="132">
        <v>1.21875</v>
      </c>
      <c r="TH122" s="132">
        <v>1.1599999999999999</v>
      </c>
      <c r="TI122" s="132">
        <v>0.5</v>
      </c>
      <c r="TJ122" s="132">
        <v>0.2857142857142857</v>
      </c>
      <c r="TK122" s="132">
        <v>0</v>
      </c>
      <c r="TL122" s="132" t="s">
        <v>158</v>
      </c>
      <c r="TM122" s="132" t="s">
        <v>158</v>
      </c>
      <c r="TN122" s="132" t="s">
        <v>158</v>
      </c>
      <c r="TO122" s="132" t="s">
        <v>158</v>
      </c>
      <c r="TP122" s="132" t="s">
        <v>158</v>
      </c>
      <c r="TQ122" s="132" t="s">
        <v>158</v>
      </c>
      <c r="TR122" s="132" t="s">
        <v>158</v>
      </c>
      <c r="TS122" s="132" t="s">
        <v>158</v>
      </c>
      <c r="TT122" s="132" t="s">
        <v>158</v>
      </c>
      <c r="TU122" s="132" t="s">
        <v>158</v>
      </c>
      <c r="TV122" s="132" t="s">
        <v>158</v>
      </c>
      <c r="TW122" s="132" t="s">
        <v>158</v>
      </c>
      <c r="TX122" s="132" t="s">
        <v>158</v>
      </c>
      <c r="TY122" s="132" t="s">
        <v>158</v>
      </c>
      <c r="TZ122" s="132" t="s">
        <v>158</v>
      </c>
      <c r="UA122" s="132" t="s">
        <v>158</v>
      </c>
      <c r="UB122" s="235" t="s">
        <v>158</v>
      </c>
      <c r="UC122" s="236">
        <v>13.17</v>
      </c>
      <c r="UD122" s="236">
        <v>10.28</v>
      </c>
      <c r="UE122" s="236">
        <v>13.18</v>
      </c>
      <c r="UF122" s="236">
        <v>15.48</v>
      </c>
      <c r="UG122" s="236">
        <v>0.37</v>
      </c>
      <c r="UH122" s="236">
        <v>0.21</v>
      </c>
      <c r="UI122" s="236">
        <v>1.08</v>
      </c>
      <c r="UJ122" s="236">
        <v>1.66</v>
      </c>
      <c r="UK122" s="236">
        <v>0</v>
      </c>
      <c r="UL122" s="236">
        <v>0</v>
      </c>
      <c r="UM122" s="236">
        <v>0</v>
      </c>
      <c r="UN122" s="236" t="s">
        <v>5</v>
      </c>
      <c r="UO122" s="231" t="s">
        <v>5</v>
      </c>
      <c r="UP122" s="231" t="s">
        <v>5</v>
      </c>
      <c r="UQ122" s="231" t="s">
        <v>5</v>
      </c>
      <c r="UR122" s="231" t="s">
        <v>5</v>
      </c>
      <c r="US122" s="231" t="s">
        <v>5</v>
      </c>
      <c r="UT122" s="231" t="s">
        <v>5</v>
      </c>
      <c r="UU122" s="231" t="s">
        <v>5</v>
      </c>
      <c r="UV122" s="231" t="s">
        <v>5</v>
      </c>
      <c r="UW122" s="231" t="s">
        <v>5</v>
      </c>
      <c r="UX122" s="231" t="s">
        <v>5</v>
      </c>
      <c r="UY122" s="231" t="s">
        <v>5</v>
      </c>
      <c r="UZ122" s="231" t="s">
        <v>5</v>
      </c>
      <c r="VA122" s="231" t="s">
        <v>5</v>
      </c>
      <c r="VB122" s="231" t="s">
        <v>5</v>
      </c>
      <c r="VC122" s="130" t="s">
        <v>158</v>
      </c>
      <c r="VD122" s="131">
        <v>0.84662110858010631</v>
      </c>
      <c r="VE122" s="131">
        <v>0.48151750972762652</v>
      </c>
      <c r="VF122" s="131">
        <v>0.87329286798179062</v>
      </c>
      <c r="VG122" s="131">
        <v>0.72351421188630483</v>
      </c>
      <c r="VH122" s="131">
        <v>34.54054054054054</v>
      </c>
      <c r="VI122" s="131">
        <v>60</v>
      </c>
      <c r="VJ122" s="131">
        <v>10.962962962962962</v>
      </c>
      <c r="VK122" s="131">
        <v>6.3554216867469888</v>
      </c>
      <c r="VL122" s="131" t="s">
        <v>2188</v>
      </c>
      <c r="VM122" s="131" t="s">
        <v>2188</v>
      </c>
      <c r="VN122" s="131" t="s">
        <v>2188</v>
      </c>
      <c r="VO122" s="131" t="s">
        <v>158</v>
      </c>
      <c r="VP122" s="131" t="s">
        <v>158</v>
      </c>
      <c r="VQ122" s="131" t="s">
        <v>158</v>
      </c>
      <c r="VR122" s="131" t="s">
        <v>158</v>
      </c>
      <c r="VS122" s="131" t="s">
        <v>158</v>
      </c>
      <c r="VT122" s="131" t="s">
        <v>158</v>
      </c>
      <c r="VU122" s="131" t="s">
        <v>158</v>
      </c>
      <c r="VV122" s="131" t="s">
        <v>158</v>
      </c>
      <c r="VW122" s="131" t="s">
        <v>158</v>
      </c>
      <c r="VX122" s="131" t="s">
        <v>158</v>
      </c>
      <c r="VY122" s="131" t="s">
        <v>158</v>
      </c>
      <c r="VZ122" s="131" t="s">
        <v>158</v>
      </c>
      <c r="WA122" s="131" t="s">
        <v>158</v>
      </c>
      <c r="WB122" s="131" t="s">
        <v>158</v>
      </c>
      <c r="WC122" s="131" t="s">
        <v>158</v>
      </c>
      <c r="WD122" s="130" t="s">
        <v>158</v>
      </c>
      <c r="WE122" s="131">
        <v>0.96886864085041757</v>
      </c>
      <c r="WF122" s="131">
        <v>1.0194552529182881</v>
      </c>
      <c r="WG122" s="131">
        <v>0.96661608497723828</v>
      </c>
      <c r="WH122" s="131">
        <v>0.80749354005167961</v>
      </c>
      <c r="WI122" s="131">
        <v>37.594594594594597</v>
      </c>
      <c r="WJ122" s="131">
        <v>66.523809523809533</v>
      </c>
      <c r="WK122" s="131">
        <v>12.296296296296294</v>
      </c>
      <c r="WL122" s="131">
        <v>7.1987951807228914</v>
      </c>
      <c r="WM122" s="131" t="s">
        <v>2188</v>
      </c>
      <c r="WN122" s="131" t="s">
        <v>2188</v>
      </c>
      <c r="WO122" s="131" t="s">
        <v>2188</v>
      </c>
      <c r="WP122" s="131" t="s">
        <v>158</v>
      </c>
      <c r="WQ122" s="131" t="s">
        <v>158</v>
      </c>
      <c r="WR122" s="131" t="s">
        <v>158</v>
      </c>
      <c r="WS122" s="131" t="s">
        <v>158</v>
      </c>
      <c r="WT122" s="131" t="s">
        <v>158</v>
      </c>
      <c r="WU122" s="131" t="s">
        <v>158</v>
      </c>
      <c r="WV122" s="131" t="s">
        <v>158</v>
      </c>
      <c r="WW122" s="131" t="s">
        <v>158</v>
      </c>
      <c r="WX122" s="131" t="s">
        <v>158</v>
      </c>
      <c r="WY122" s="131" t="s">
        <v>158</v>
      </c>
      <c r="WZ122" s="131" t="s">
        <v>158</v>
      </c>
      <c r="XA122" s="131" t="s">
        <v>158</v>
      </c>
      <c r="XB122" s="131" t="s">
        <v>158</v>
      </c>
      <c r="XC122" s="131" t="s">
        <v>158</v>
      </c>
      <c r="XD122" s="131" t="s">
        <v>158</v>
      </c>
      <c r="XE122" s="130" t="s">
        <v>158</v>
      </c>
      <c r="XF122" s="131">
        <v>1.1002277904328019</v>
      </c>
      <c r="XG122" s="131">
        <v>1.3229571984435797</v>
      </c>
      <c r="XH122" s="131">
        <v>1.0091047040971168</v>
      </c>
      <c r="XI122" s="131">
        <v>0.8527131782945736</v>
      </c>
      <c r="XJ122" s="131">
        <v>41.486486486486484</v>
      </c>
      <c r="XK122" s="131">
        <v>71.904761904761912</v>
      </c>
      <c r="XL122" s="131">
        <v>13.777777777777777</v>
      </c>
      <c r="XM122" s="131">
        <v>8.6867469879518069</v>
      </c>
      <c r="XN122" s="131" t="s">
        <v>2188</v>
      </c>
      <c r="XO122" s="131" t="s">
        <v>2188</v>
      </c>
      <c r="XP122" s="131" t="s">
        <v>2188</v>
      </c>
      <c r="XQ122" s="131" t="s">
        <v>158</v>
      </c>
      <c r="XR122" s="131" t="s">
        <v>158</v>
      </c>
      <c r="XS122" s="131" t="s">
        <v>158</v>
      </c>
      <c r="XT122" s="131" t="s">
        <v>158</v>
      </c>
      <c r="XU122" s="131" t="s">
        <v>158</v>
      </c>
      <c r="XV122" s="131" t="s">
        <v>158</v>
      </c>
      <c r="XW122" s="131" t="s">
        <v>158</v>
      </c>
      <c r="XX122" s="131" t="s">
        <v>158</v>
      </c>
      <c r="XY122" s="131" t="s">
        <v>158</v>
      </c>
      <c r="XZ122" s="131" t="s">
        <v>158</v>
      </c>
      <c r="YA122" s="131" t="s">
        <v>158</v>
      </c>
      <c r="YB122" s="131" t="s">
        <v>158</v>
      </c>
      <c r="YC122" s="131" t="s">
        <v>158</v>
      </c>
      <c r="YD122" s="131" t="s">
        <v>158</v>
      </c>
      <c r="YE122" s="131" t="s">
        <v>158</v>
      </c>
      <c r="YF122" s="235" t="s">
        <v>158</v>
      </c>
      <c r="YG122" s="8">
        <v>58.79</v>
      </c>
      <c r="YH122" s="8">
        <v>47</v>
      </c>
      <c r="YI122" s="8">
        <v>44</v>
      </c>
      <c r="YJ122" s="8">
        <v>46</v>
      </c>
      <c r="YK122" s="8">
        <v>44</v>
      </c>
      <c r="YL122" s="8">
        <v>32</v>
      </c>
      <c r="YM122" s="8">
        <v>25</v>
      </c>
      <c r="YN122" s="8">
        <v>18</v>
      </c>
      <c r="YO122" s="8">
        <v>14</v>
      </c>
      <c r="YP122" s="8">
        <v>14</v>
      </c>
      <c r="YQ122" s="8" t="s">
        <v>5</v>
      </c>
      <c r="YR122" s="8" t="s">
        <v>5</v>
      </c>
      <c r="YS122" s="231" t="s">
        <v>5</v>
      </c>
      <c r="YT122" s="231" t="s">
        <v>5</v>
      </c>
      <c r="YU122" s="231" t="s">
        <v>5</v>
      </c>
      <c r="YV122" s="231" t="s">
        <v>5</v>
      </c>
      <c r="YW122" s="231" t="s">
        <v>5</v>
      </c>
      <c r="YX122" s="231" t="s">
        <v>5</v>
      </c>
      <c r="YY122" s="231" t="s">
        <v>5</v>
      </c>
      <c r="YZ122" s="231" t="s">
        <v>5</v>
      </c>
      <c r="ZA122" s="231" t="s">
        <v>5</v>
      </c>
      <c r="ZB122" s="231" t="s">
        <v>5</v>
      </c>
      <c r="ZC122" s="231" t="s">
        <v>5</v>
      </c>
      <c r="ZD122" s="231" t="s">
        <v>5</v>
      </c>
      <c r="ZE122" s="231" t="s">
        <v>5</v>
      </c>
      <c r="ZF122" s="231" t="s">
        <v>5</v>
      </c>
      <c r="ZG122" s="235" t="s">
        <v>158</v>
      </c>
      <c r="ZH122" s="133">
        <v>0.16219999999999998</v>
      </c>
      <c r="ZI122" s="133">
        <v>9.7199999999999995E-2</v>
      </c>
      <c r="ZJ122" s="133">
        <v>6.2600000000000003E-2</v>
      </c>
      <c r="ZK122" s="133">
        <v>1.01E-2</v>
      </c>
      <c r="ZL122" s="133">
        <v>2.1057000000000001</v>
      </c>
      <c r="ZM122" s="133">
        <v>-3.0819999999999999</v>
      </c>
      <c r="ZN122" s="133">
        <v>2.1600000000000001E-2</v>
      </c>
      <c r="ZO122" s="133">
        <v>0.57350000000000001</v>
      </c>
      <c r="ZP122" s="133">
        <v>4.0099999999999997E-2</v>
      </c>
      <c r="ZQ122" s="133">
        <v>2.58E-2</v>
      </c>
      <c r="ZR122" s="133">
        <v>0</v>
      </c>
      <c r="ZS122" s="133" t="s">
        <v>5</v>
      </c>
      <c r="ZT122" s="379" t="s">
        <v>158</v>
      </c>
      <c r="ZU122" s="133">
        <v>7.5700000000000003E-2</v>
      </c>
      <c r="ZV122" s="133">
        <v>4.87E-2</v>
      </c>
      <c r="ZW122" s="133">
        <v>4.36E-2</v>
      </c>
      <c r="ZX122" s="133">
        <v>2.2499999999999999E-2</v>
      </c>
      <c r="ZY122" s="133">
        <v>8.1900000000000001E-2</v>
      </c>
      <c r="ZZ122" s="133">
        <v>-2.7400000000000001E-2</v>
      </c>
      <c r="AAA122" s="133">
        <v>2.2400000000000003E-2</v>
      </c>
      <c r="AAB122" s="133">
        <v>0.1067</v>
      </c>
      <c r="AAC122" s="133">
        <v>3.6000000000000004E-2</v>
      </c>
      <c r="AAD122" s="133">
        <v>1.3999999999999999E-2</v>
      </c>
      <c r="AAE122" s="133">
        <v>0</v>
      </c>
      <c r="AAF122" s="133" t="s">
        <v>5</v>
      </c>
      <c r="AAG122" s="235" t="s">
        <v>158</v>
      </c>
      <c r="AAH122" s="8">
        <v>138.27500000000001</v>
      </c>
      <c r="AAI122" s="8">
        <v>126</v>
      </c>
      <c r="AAJ122" s="8">
        <v>141</v>
      </c>
      <c r="AAK122" s="8">
        <v>144</v>
      </c>
      <c r="AAL122" s="8">
        <v>119</v>
      </c>
      <c r="AAM122" s="8">
        <v>97</v>
      </c>
      <c r="AAN122" s="8">
        <v>80</v>
      </c>
      <c r="AAO122" s="8">
        <v>41</v>
      </c>
      <c r="AAP122" s="8">
        <v>15</v>
      </c>
      <c r="AAQ122" s="8">
        <v>3</v>
      </c>
      <c r="AAR122" s="8">
        <v>0</v>
      </c>
      <c r="AAS122" s="8" t="s">
        <v>5</v>
      </c>
      <c r="AAT122" s="231" t="s">
        <v>5</v>
      </c>
      <c r="AAU122" s="231" t="s">
        <v>5</v>
      </c>
      <c r="AAV122" s="231" t="s">
        <v>5</v>
      </c>
      <c r="AAW122" s="231" t="s">
        <v>5</v>
      </c>
      <c r="AAX122" s="231" t="s">
        <v>5</v>
      </c>
      <c r="AAY122" s="231" t="s">
        <v>5</v>
      </c>
      <c r="AAZ122" s="231" t="s">
        <v>5</v>
      </c>
      <c r="ABA122" s="231" t="s">
        <v>5</v>
      </c>
      <c r="ABB122" s="231" t="s">
        <v>5</v>
      </c>
      <c r="ABC122" s="231" t="s">
        <v>5</v>
      </c>
      <c r="ABD122" s="231" t="s">
        <v>5</v>
      </c>
      <c r="ABE122" s="231" t="s">
        <v>5</v>
      </c>
      <c r="ABF122" s="231" t="s">
        <v>5</v>
      </c>
      <c r="ABG122" s="231" t="s">
        <v>5</v>
      </c>
      <c r="ABH122" s="235" t="s">
        <v>158</v>
      </c>
      <c r="ABI122" s="8">
        <v>50.804000000000002</v>
      </c>
      <c r="ABJ122" s="8">
        <v>39</v>
      </c>
      <c r="ABK122" s="8">
        <v>44</v>
      </c>
      <c r="ABL122" s="8">
        <v>58</v>
      </c>
      <c r="ABM122" s="8">
        <v>50</v>
      </c>
      <c r="ABN122" s="8">
        <v>39</v>
      </c>
      <c r="ABO122" s="8">
        <v>33</v>
      </c>
      <c r="ABP122" s="8">
        <v>10</v>
      </c>
      <c r="ABQ122" s="8">
        <v>5</v>
      </c>
      <c r="ABR122" s="8">
        <v>0</v>
      </c>
      <c r="ABS122" s="8">
        <v>0</v>
      </c>
      <c r="ABT122" s="8" t="s">
        <v>5</v>
      </c>
      <c r="ABU122" s="231" t="s">
        <v>5</v>
      </c>
      <c r="ABV122" s="231" t="s">
        <v>5</v>
      </c>
      <c r="ABW122" s="231" t="s">
        <v>5</v>
      </c>
      <c r="ABX122" s="231" t="s">
        <v>5</v>
      </c>
      <c r="ABY122" s="231" t="s">
        <v>5</v>
      </c>
      <c r="ABZ122" s="231" t="s">
        <v>5</v>
      </c>
      <c r="ACA122" s="231" t="s">
        <v>5</v>
      </c>
      <c r="ACB122" s="231" t="s">
        <v>5</v>
      </c>
      <c r="ACC122" s="231" t="s">
        <v>5</v>
      </c>
      <c r="ACD122" s="231" t="s">
        <v>5</v>
      </c>
      <c r="ACE122" s="231" t="s">
        <v>5</v>
      </c>
      <c r="ACF122" s="231" t="s">
        <v>5</v>
      </c>
      <c r="ACG122" s="231" t="s">
        <v>5</v>
      </c>
      <c r="ACH122" s="231" t="s">
        <v>5</v>
      </c>
      <c r="ACI122" s="235" t="s">
        <v>158</v>
      </c>
      <c r="ACJ122" s="8">
        <v>46.116</v>
      </c>
      <c r="ACK122" s="8">
        <v>37</v>
      </c>
      <c r="ACL122" s="8">
        <v>42</v>
      </c>
      <c r="ACM122" s="8">
        <v>52</v>
      </c>
      <c r="ACN122" s="8">
        <v>45</v>
      </c>
      <c r="ACO122" s="8">
        <v>39</v>
      </c>
      <c r="ACP122" s="8">
        <v>29</v>
      </c>
      <c r="ACQ122" s="8">
        <v>9</v>
      </c>
      <c r="ACR122" s="8">
        <v>4</v>
      </c>
      <c r="ACS122" s="8" t="s">
        <v>5</v>
      </c>
      <c r="ACT122" s="8" t="s">
        <v>5</v>
      </c>
      <c r="ACU122" s="8" t="s">
        <v>5</v>
      </c>
      <c r="ACV122" s="237" t="s">
        <v>5</v>
      </c>
      <c r="ACW122" s="237" t="s">
        <v>5</v>
      </c>
      <c r="ACX122" s="237" t="s">
        <v>5</v>
      </c>
      <c r="ACY122" s="237" t="s">
        <v>5</v>
      </c>
      <c r="ACZ122" s="237" t="s">
        <v>5</v>
      </c>
      <c r="ADA122" s="237" t="s">
        <v>5</v>
      </c>
      <c r="ADB122" s="237" t="s">
        <v>5</v>
      </c>
      <c r="ADC122" s="237" t="s">
        <v>5</v>
      </c>
      <c r="ADD122" s="237" t="s">
        <v>5</v>
      </c>
      <c r="ADE122" s="237" t="s">
        <v>5</v>
      </c>
      <c r="ADF122" s="237" t="s">
        <v>5</v>
      </c>
      <c r="ADG122" s="237" t="s">
        <v>5</v>
      </c>
      <c r="ADH122" s="237" t="s">
        <v>5</v>
      </c>
      <c r="ADI122" s="237" t="s">
        <v>5</v>
      </c>
      <c r="ADJ122" s="127" t="s">
        <v>158</v>
      </c>
      <c r="ADK122" s="128">
        <v>0.58378378378378359</v>
      </c>
      <c r="ADL122" s="128">
        <v>0.98181818181818159</v>
      </c>
      <c r="ADM122" s="128">
        <v>1.42625</v>
      </c>
      <c r="ADN122" s="128">
        <v>16.825000000000003</v>
      </c>
      <c r="ADO122" s="128">
        <v>0.75462962962962965</v>
      </c>
      <c r="ADP122" s="128" t="s">
        <v>1282</v>
      </c>
      <c r="ADQ122" s="128">
        <v>37.894500000000001</v>
      </c>
      <c r="ADR122" s="128">
        <v>0.40629921259842522</v>
      </c>
      <c r="ADS122" s="128" t="s">
        <v>158</v>
      </c>
      <c r="ADT122" s="128" t="s">
        <v>158</v>
      </c>
      <c r="ADU122" s="128" t="s">
        <v>158</v>
      </c>
      <c r="ADV122" s="128" t="s">
        <v>158</v>
      </c>
      <c r="ADW122" s="128" t="s">
        <v>158</v>
      </c>
      <c r="ADX122" s="128" t="s">
        <v>158</v>
      </c>
      <c r="ADY122" s="128" t="s">
        <v>158</v>
      </c>
      <c r="ADZ122" s="128" t="s">
        <v>158</v>
      </c>
      <c r="AEA122" s="128" t="s">
        <v>158</v>
      </c>
      <c r="AEB122" s="128" t="s">
        <v>158</v>
      </c>
      <c r="AEC122" s="128" t="s">
        <v>158</v>
      </c>
      <c r="AED122" s="128" t="s">
        <v>158</v>
      </c>
      <c r="AEE122" s="128" t="s">
        <v>158</v>
      </c>
      <c r="AEF122" s="128" t="s">
        <v>158</v>
      </c>
      <c r="AEG122" s="128" t="s">
        <v>158</v>
      </c>
      <c r="AEH122" s="128" t="s">
        <v>158</v>
      </c>
      <c r="AEI122" s="128" t="s">
        <v>158</v>
      </c>
      <c r="AEJ122" s="128" t="s">
        <v>158</v>
      </c>
      <c r="AEK122" s="127" t="s">
        <v>158</v>
      </c>
      <c r="AEL122" s="128">
        <v>0.99981418785922338</v>
      </c>
      <c r="AEM122" s="128">
        <v>1.041230769230769</v>
      </c>
      <c r="AEN122" s="128">
        <v>0.85575000000000001</v>
      </c>
      <c r="AEO122" s="128">
        <v>0.66719827586206915</v>
      </c>
      <c r="AEP122" s="128">
        <v>0.71719999999999995</v>
      </c>
      <c r="AEQ122" s="128">
        <v>0.64748307692307694</v>
      </c>
      <c r="AER122" s="128">
        <v>0.5741590909090909</v>
      </c>
      <c r="AES122" s="128">
        <v>0.92879999999999996</v>
      </c>
      <c r="AET122" s="128" t="s">
        <v>5</v>
      </c>
      <c r="AEU122" s="128" t="s">
        <v>1307</v>
      </c>
      <c r="AEV122" s="128" t="s">
        <v>158</v>
      </c>
      <c r="AEW122" s="128" t="s">
        <v>158</v>
      </c>
      <c r="AEX122" s="128" t="s">
        <v>158</v>
      </c>
      <c r="AEY122" s="128" t="s">
        <v>158</v>
      </c>
      <c r="AEZ122" s="128" t="s">
        <v>158</v>
      </c>
      <c r="AFA122" s="128" t="s">
        <v>158</v>
      </c>
      <c r="AFB122" s="128" t="s">
        <v>158</v>
      </c>
      <c r="AFC122" s="128" t="s">
        <v>158</v>
      </c>
      <c r="AFD122" s="128" t="s">
        <v>158</v>
      </c>
      <c r="AFE122" s="128" t="s">
        <v>158</v>
      </c>
      <c r="AFF122" s="128" t="s">
        <v>158</v>
      </c>
      <c r="AFG122" s="128" t="s">
        <v>158</v>
      </c>
      <c r="AFH122" s="128" t="s">
        <v>158</v>
      </c>
      <c r="AFI122" s="128" t="s">
        <v>158</v>
      </c>
      <c r="AFJ122" s="128" t="s">
        <v>158</v>
      </c>
      <c r="AFK122" s="128" t="s">
        <v>158</v>
      </c>
      <c r="AFL122" s="134" t="s">
        <v>158</v>
      </c>
      <c r="AFM122" s="135">
        <v>1.1014519906323181</v>
      </c>
      <c r="AFN122" s="135">
        <v>1.0975135135135132</v>
      </c>
      <c r="AFO122" s="135">
        <v>0.89649999999999996</v>
      </c>
      <c r="AFP122" s="135">
        <v>0.74418269230769263</v>
      </c>
      <c r="AFQ122" s="135">
        <v>0.79688888888888898</v>
      </c>
      <c r="AFR122" s="135">
        <v>0.64748307692307694</v>
      </c>
      <c r="AFS122" s="135">
        <v>0.65335344827586217</v>
      </c>
      <c r="AFT122" s="135">
        <v>1.032</v>
      </c>
      <c r="AFU122" s="135" t="s">
        <v>5</v>
      </c>
      <c r="AFV122" s="135" t="s">
        <v>1307</v>
      </c>
      <c r="AFW122" s="135" t="s">
        <v>158</v>
      </c>
      <c r="AFX122" s="135" t="s">
        <v>158</v>
      </c>
      <c r="AFY122" s="135" t="s">
        <v>158</v>
      </c>
      <c r="AFZ122" s="135" t="s">
        <v>158</v>
      </c>
      <c r="AGA122" s="135" t="s">
        <v>158</v>
      </c>
      <c r="AGB122" s="135" t="s">
        <v>158</v>
      </c>
      <c r="AGC122" s="135" t="s">
        <v>158</v>
      </c>
      <c r="AGD122" s="135" t="s">
        <v>158</v>
      </c>
      <c r="AGE122" s="135" t="s">
        <v>158</v>
      </c>
      <c r="AGF122" s="135" t="s">
        <v>158</v>
      </c>
      <c r="AGG122" s="135" t="s">
        <v>158</v>
      </c>
      <c r="AGH122" s="135" t="s">
        <v>158</v>
      </c>
      <c r="AGI122" s="135" t="s">
        <v>158</v>
      </c>
      <c r="AGJ122" s="135" t="s">
        <v>158</v>
      </c>
      <c r="AGK122" s="135" t="s">
        <v>158</v>
      </c>
      <c r="AGL122" s="135" t="s">
        <v>158</v>
      </c>
    </row>
    <row r="123" spans="1:870" x14ac:dyDescent="0.2">
      <c r="A123" s="7">
        <v>121</v>
      </c>
      <c r="B123" s="1" t="s">
        <v>417</v>
      </c>
      <c r="C123" s="1" t="s">
        <v>418</v>
      </c>
      <c r="D123" s="94">
        <v>0.15</v>
      </c>
      <c r="E123" s="95">
        <v>0.15417</v>
      </c>
      <c r="F123" s="57">
        <v>1.8500399999999999</v>
      </c>
      <c r="G123" s="58" t="s">
        <v>159</v>
      </c>
      <c r="H123" s="58">
        <v>1.8500399999999999</v>
      </c>
      <c r="I123" s="226" t="s">
        <v>5</v>
      </c>
      <c r="J123" s="58" t="s">
        <v>159</v>
      </c>
      <c r="K123" s="58" t="s">
        <v>1280</v>
      </c>
      <c r="L123" s="226" t="s">
        <v>2341</v>
      </c>
      <c r="M123" s="150">
        <v>1.8500399999999997</v>
      </c>
      <c r="N123" s="123">
        <v>1.8500399999999997</v>
      </c>
      <c r="O123" s="123">
        <v>1.8500399999999997</v>
      </c>
      <c r="P123" s="123">
        <v>1.8125099999999996</v>
      </c>
      <c r="Q123" s="123">
        <v>1.7624699999999995</v>
      </c>
      <c r="R123" s="123">
        <v>1.7125199999999996</v>
      </c>
      <c r="S123" s="123">
        <v>1.6625100000000002</v>
      </c>
      <c r="T123" s="124">
        <v>1.6131</v>
      </c>
      <c r="U123" s="124">
        <v>1.5611999999999999</v>
      </c>
      <c r="V123" s="124">
        <v>1.548</v>
      </c>
      <c r="W123" s="124">
        <v>1.548</v>
      </c>
      <c r="X123" s="124">
        <v>1.548</v>
      </c>
      <c r="Y123" s="124">
        <v>1.548</v>
      </c>
      <c r="Z123" s="124">
        <v>1.548</v>
      </c>
      <c r="AA123" s="124">
        <v>1.548</v>
      </c>
      <c r="AB123" s="124">
        <v>1.52</v>
      </c>
      <c r="AC123" s="124">
        <v>1.4708100000000002</v>
      </c>
      <c r="AD123" s="124">
        <v>1.3724700000000001</v>
      </c>
      <c r="AE123" s="124">
        <v>1.2177000000000002</v>
      </c>
      <c r="AF123" s="124">
        <v>1.1508</v>
      </c>
      <c r="AG123" s="124">
        <v>0.1918</v>
      </c>
      <c r="AH123" s="136" t="s">
        <v>1328</v>
      </c>
      <c r="AI123" s="136" t="s">
        <v>5</v>
      </c>
      <c r="AJ123" s="136" t="s">
        <v>5</v>
      </c>
      <c r="AK123" s="140" t="s">
        <v>5</v>
      </c>
      <c r="AL123" s="136" t="s">
        <v>5</v>
      </c>
      <c r="AM123" s="136" t="s">
        <v>5</v>
      </c>
      <c r="AN123" s="136" t="s">
        <v>5</v>
      </c>
      <c r="AO123" s="136" t="s">
        <v>5</v>
      </c>
      <c r="AP123" s="136" t="s">
        <v>5</v>
      </c>
      <c r="AQ123" s="136" t="s">
        <v>5</v>
      </c>
      <c r="AR123" s="136" t="s">
        <v>5</v>
      </c>
      <c r="AS123" s="136" t="s">
        <v>5</v>
      </c>
      <c r="AT123" s="136" t="s">
        <v>5</v>
      </c>
      <c r="AU123" s="136" t="s">
        <v>5</v>
      </c>
      <c r="AV123" s="136" t="s">
        <v>5</v>
      </c>
      <c r="AW123" s="136" t="s">
        <v>5</v>
      </c>
      <c r="AX123" s="136" t="s">
        <v>5</v>
      </c>
      <c r="AY123" s="136" t="s">
        <v>5</v>
      </c>
      <c r="AZ123" s="136" t="s">
        <v>5</v>
      </c>
      <c r="BA123" s="136" t="s">
        <v>5</v>
      </c>
      <c r="BB123" s="136" t="s">
        <v>5</v>
      </c>
      <c r="BC123" s="136" t="s">
        <v>5</v>
      </c>
      <c r="BD123" s="136" t="s">
        <v>5</v>
      </c>
      <c r="BE123" s="136" t="s">
        <v>5</v>
      </c>
      <c r="BF123" s="136" t="s">
        <v>5</v>
      </c>
      <c r="BG123" s="136" t="s">
        <v>5</v>
      </c>
      <c r="BH123" s="136" t="s">
        <v>5</v>
      </c>
      <c r="BI123" s="136" t="s">
        <v>5</v>
      </c>
      <c r="BJ123" s="136" t="s">
        <v>5</v>
      </c>
      <c r="BK123" s="136" t="s">
        <v>5</v>
      </c>
      <c r="BL123" s="136" t="s">
        <v>5</v>
      </c>
      <c r="BM123" s="126">
        <v>0</v>
      </c>
      <c r="BN123" s="125">
        <v>0</v>
      </c>
      <c r="BO123" s="125">
        <v>2.0706092656040509E-2</v>
      </c>
      <c r="BP123" s="125">
        <v>2.839197262932136E-2</v>
      </c>
      <c r="BQ123" s="125">
        <v>2.9167542568845795E-2</v>
      </c>
      <c r="BR123" s="125">
        <v>3.0081022069039953E-2</v>
      </c>
      <c r="BS123" s="125">
        <v>3.0630463083503923E-2</v>
      </c>
      <c r="BT123" s="125">
        <v>3.3243658724058545E-2</v>
      </c>
      <c r="BU123" s="125">
        <v>8.5271317829456184E-3</v>
      </c>
      <c r="BV123" s="125">
        <v>0</v>
      </c>
      <c r="BW123" s="125">
        <v>0</v>
      </c>
      <c r="BX123" s="125">
        <v>0</v>
      </c>
      <c r="BY123" s="125">
        <v>0</v>
      </c>
      <c r="BZ123" s="125">
        <v>0</v>
      </c>
      <c r="CA123" s="125">
        <v>1.8421052631578894E-2</v>
      </c>
      <c r="CB123" s="125">
        <v>3.3444156621181387E-2</v>
      </c>
      <c r="CC123" s="125">
        <v>7.1651839384467397E-2</v>
      </c>
      <c r="CD123" s="125">
        <v>0.12710027100270982</v>
      </c>
      <c r="CE123" s="125">
        <v>5.8133472367049244E-2</v>
      </c>
      <c r="CF123" s="125">
        <v>5</v>
      </c>
      <c r="CG123" s="125" t="s">
        <v>158</v>
      </c>
      <c r="CH123" s="125" t="s">
        <v>158</v>
      </c>
      <c r="CI123" s="125" t="s">
        <v>158</v>
      </c>
      <c r="CJ123" s="125" t="s">
        <v>158</v>
      </c>
      <c r="CK123" s="125" t="s">
        <v>158</v>
      </c>
      <c r="CL123" s="125" t="s">
        <v>158</v>
      </c>
      <c r="CM123" s="125" t="s">
        <v>158</v>
      </c>
      <c r="CN123" s="125" t="s">
        <v>158</v>
      </c>
      <c r="CO123" s="125" t="s">
        <v>158</v>
      </c>
      <c r="CP123" s="125" t="s">
        <v>158</v>
      </c>
      <c r="CQ123" s="125" t="s">
        <v>158</v>
      </c>
      <c r="CR123" s="125" t="s">
        <v>158</v>
      </c>
      <c r="CS123" s="125" t="s">
        <v>158</v>
      </c>
      <c r="CT123" s="125" t="s">
        <v>158</v>
      </c>
      <c r="CU123" s="125" t="s">
        <v>158</v>
      </c>
      <c r="CV123" s="125" t="s">
        <v>158</v>
      </c>
      <c r="CW123" s="125" t="s">
        <v>158</v>
      </c>
      <c r="CX123" s="125" t="s">
        <v>158</v>
      </c>
      <c r="CY123" s="125" t="s">
        <v>158</v>
      </c>
      <c r="CZ123" s="125" t="s">
        <v>158</v>
      </c>
      <c r="DA123" s="125" t="s">
        <v>158</v>
      </c>
      <c r="DB123" s="125" t="s">
        <v>158</v>
      </c>
      <c r="DC123" s="125" t="s">
        <v>158</v>
      </c>
      <c r="DD123" s="125" t="s">
        <v>158</v>
      </c>
      <c r="DE123" s="125" t="s">
        <v>158</v>
      </c>
      <c r="DF123" s="125" t="s">
        <v>158</v>
      </c>
      <c r="DG123" s="125" t="s">
        <v>158</v>
      </c>
      <c r="DH123" s="125" t="s">
        <v>158</v>
      </c>
      <c r="DI123" s="125" t="s">
        <v>158</v>
      </c>
      <c r="DJ123" s="125" t="s">
        <v>158</v>
      </c>
      <c r="DK123" s="125" t="s">
        <v>158</v>
      </c>
      <c r="DL123" s="127">
        <v>5.797081547428376E-2</v>
      </c>
      <c r="DM123" s="128">
        <v>5.6924307692307684E-2</v>
      </c>
      <c r="DN123" s="128">
        <v>5.6941828254847629E-2</v>
      </c>
      <c r="DO123" s="128">
        <v>5.1447913709906326E-2</v>
      </c>
      <c r="DP123" s="128">
        <v>5.4363664404688448E-2</v>
      </c>
      <c r="DQ123" s="128">
        <v>5.0383053839364506E-2</v>
      </c>
      <c r="DR123" s="128">
        <v>4.2727062451811883E-2</v>
      </c>
      <c r="DS123" s="128">
        <v>4.9254961832061066E-2</v>
      </c>
      <c r="DT123" s="128">
        <v>5.5088214537755822E-2</v>
      </c>
      <c r="DU123" s="128">
        <v>5.0870851133749589E-2</v>
      </c>
      <c r="DV123" s="128">
        <v>4.9536000000000004E-2</v>
      </c>
      <c r="DW123" s="128">
        <v>5.6661786237188871E-2</v>
      </c>
      <c r="DX123" s="128">
        <v>6.1306930693069306E-2</v>
      </c>
      <c r="DY123" s="128">
        <v>7.7555110220440884E-2</v>
      </c>
      <c r="DZ123" s="128">
        <v>6.2799188640973641E-2</v>
      </c>
      <c r="EA123" s="128">
        <v>5.1023833501174891E-2</v>
      </c>
      <c r="EB123" s="128">
        <v>4.8397828232971375E-2</v>
      </c>
      <c r="EC123" s="128">
        <v>5.3011587485515647E-2</v>
      </c>
      <c r="ED123" s="128">
        <v>6.3753926701570693E-2</v>
      </c>
      <c r="EE123" s="128">
        <v>8.1732954545454553E-2</v>
      </c>
      <c r="EF123" s="128">
        <v>1.9276381909547741E-2</v>
      </c>
      <c r="EG123" s="128" t="s">
        <v>158</v>
      </c>
      <c r="EH123" s="128" t="s">
        <v>158</v>
      </c>
      <c r="EI123" s="128" t="s">
        <v>158</v>
      </c>
      <c r="EJ123" s="128" t="s">
        <v>158</v>
      </c>
      <c r="EK123" s="128" t="s">
        <v>158</v>
      </c>
      <c r="EL123" s="128" t="s">
        <v>158</v>
      </c>
      <c r="EM123" s="127">
        <v>6.3513272191865047E-2</v>
      </c>
      <c r="EN123" s="128">
        <v>6.3970161290831926E-2</v>
      </c>
      <c r="EO123" s="128">
        <v>7.9984435797665357E-2</v>
      </c>
      <c r="EP123" s="128">
        <v>5.5074749316317222E-2</v>
      </c>
      <c r="EQ123" s="128">
        <v>5.8437334217506617E-2</v>
      </c>
      <c r="ER123" s="128">
        <v>5.4748081841432213E-2</v>
      </c>
      <c r="ES123" s="128">
        <v>4.9128546099290779E-2</v>
      </c>
      <c r="ET123" s="128">
        <v>5.3573563600132844E-2</v>
      </c>
      <c r="EU123" s="128">
        <v>5.9113971980310487E-2</v>
      </c>
      <c r="EV123" s="128">
        <v>5.7503714710252597E-2</v>
      </c>
      <c r="EW123" s="128">
        <v>5.4699646643109542E-2</v>
      </c>
      <c r="EX123" s="128">
        <v>6.1404204680682271E-2</v>
      </c>
      <c r="EY123" s="128">
        <v>7.0652670013692381E-2</v>
      </c>
      <c r="EZ123" s="128">
        <v>0.10802512212142359</v>
      </c>
      <c r="FA123" s="128">
        <v>8.3450134770889486E-2</v>
      </c>
      <c r="FB123" s="128">
        <v>5.8506543494996149E-2</v>
      </c>
      <c r="FC123" s="128">
        <v>5.6591381300500204E-2</v>
      </c>
      <c r="FD123" s="128">
        <v>6.4647668393782387E-2</v>
      </c>
      <c r="FE123" s="128">
        <v>7.6681360201511339E-2</v>
      </c>
      <c r="FF123" s="128">
        <v>0.11044145873320538</v>
      </c>
      <c r="FG123" s="128">
        <v>2.8712574850299401E-2</v>
      </c>
      <c r="FH123" s="128" t="s">
        <v>158</v>
      </c>
      <c r="FI123" s="128" t="s">
        <v>158</v>
      </c>
      <c r="FJ123" s="128" t="s">
        <v>158</v>
      </c>
      <c r="FK123" s="128" t="s">
        <v>158</v>
      </c>
      <c r="FL123" s="128" t="s">
        <v>158</v>
      </c>
      <c r="FM123" s="128" t="s">
        <v>158</v>
      </c>
      <c r="FN123" s="127">
        <v>7.5281381182700627E-2</v>
      </c>
      <c r="FO123" s="128">
        <v>8.1284710017574674E-2</v>
      </c>
      <c r="FP123" s="128">
        <v>0.12688888888888886</v>
      </c>
      <c r="FQ123" s="128">
        <v>5.9661290322580635E-2</v>
      </c>
      <c r="FR123" s="128">
        <v>6.2632196162046891E-2</v>
      </c>
      <c r="FS123" s="128">
        <v>5.9524504692387889E-2</v>
      </c>
      <c r="FT123" s="128">
        <v>5.8313223430375309E-2</v>
      </c>
      <c r="FU123" s="128">
        <v>5.9196330275229359E-2</v>
      </c>
      <c r="FV123" s="128">
        <v>6.4167694204685571E-2</v>
      </c>
      <c r="FW123" s="128">
        <v>6.4851277754503556E-2</v>
      </c>
      <c r="FX123" s="128">
        <v>5.9129106187929721E-2</v>
      </c>
      <c r="FY123" s="128">
        <v>8.6000000000000007E-2</v>
      </c>
      <c r="FZ123" s="128">
        <v>8.6000000000000007E-2</v>
      </c>
      <c r="GA123" s="128">
        <v>0.17373737373737375</v>
      </c>
      <c r="GB123" s="128">
        <v>0.19922779922779923</v>
      </c>
      <c r="GC123" s="128">
        <v>7.0370370370370361E-2</v>
      </c>
      <c r="GD123" s="128">
        <v>6.5896505376344089E-2</v>
      </c>
      <c r="GE123" s="128">
        <v>8.0733529411764704E-2</v>
      </c>
      <c r="GF123" s="128">
        <v>9.2530395136778132E-2</v>
      </c>
      <c r="GG123" s="128">
        <v>0.12786666666666668</v>
      </c>
      <c r="GH123" s="128">
        <v>0.12216560509554139</v>
      </c>
      <c r="GI123" s="128" t="s">
        <v>158</v>
      </c>
      <c r="GJ123" s="128" t="s">
        <v>158</v>
      </c>
      <c r="GK123" s="128" t="s">
        <v>158</v>
      </c>
      <c r="GL123" s="128" t="s">
        <v>158</v>
      </c>
      <c r="GM123" s="128" t="s">
        <v>158</v>
      </c>
      <c r="GN123" s="128" t="s">
        <v>158</v>
      </c>
      <c r="GO123" s="109" t="s">
        <v>158</v>
      </c>
      <c r="GP123" s="110">
        <v>4.7699999999999996</v>
      </c>
      <c r="GQ123" s="110">
        <v>0.44</v>
      </c>
      <c r="GR123" s="110">
        <v>1.86</v>
      </c>
      <c r="GS123" s="110">
        <v>2.1</v>
      </c>
      <c r="GT123" s="110">
        <v>1.88</v>
      </c>
      <c r="GU123" s="129">
        <v>2.08</v>
      </c>
      <c r="GV123" s="129">
        <v>1.75</v>
      </c>
      <c r="GW123" s="129">
        <v>1.67</v>
      </c>
      <c r="GX123" s="129">
        <v>2.0299999999999998</v>
      </c>
      <c r="GY123" s="129">
        <v>6.81</v>
      </c>
      <c r="GZ123" s="129">
        <v>1.43</v>
      </c>
      <c r="HA123" s="129">
        <v>4.6500000000000004</v>
      </c>
      <c r="HB123" s="129">
        <v>0.24</v>
      </c>
      <c r="HC123" s="129">
        <v>0.95</v>
      </c>
      <c r="HD123" s="129">
        <v>0.33</v>
      </c>
      <c r="HE123" s="129">
        <v>0.26</v>
      </c>
      <c r="HF123" s="231" t="s">
        <v>158</v>
      </c>
      <c r="HG123" s="231" t="s">
        <v>158</v>
      </c>
      <c r="HH123" s="231" t="s">
        <v>158</v>
      </c>
      <c r="HI123" s="231" t="s">
        <v>158</v>
      </c>
      <c r="HJ123" s="231" t="s">
        <v>158</v>
      </c>
      <c r="HK123" s="231" t="s">
        <v>158</v>
      </c>
      <c r="HL123" s="231" t="s">
        <v>158</v>
      </c>
      <c r="HM123" s="231" t="s">
        <v>158</v>
      </c>
      <c r="HN123" s="231" t="s">
        <v>158</v>
      </c>
      <c r="HO123" s="231" t="s">
        <v>158</v>
      </c>
      <c r="HP123" s="232" t="s">
        <v>158</v>
      </c>
      <c r="HQ123" s="131">
        <v>4.7714884696016782</v>
      </c>
      <c r="HR123" s="131">
        <v>33.136363636363633</v>
      </c>
      <c r="HS123" s="131">
        <v>16.333333333333332</v>
      </c>
      <c r="HT123" s="131">
        <v>13.4</v>
      </c>
      <c r="HU123" s="131">
        <v>15.303191489361703</v>
      </c>
      <c r="HV123" s="131">
        <v>13.70673076923077</v>
      </c>
      <c r="HW123" s="131">
        <v>15.571428571428571</v>
      </c>
      <c r="HX123" s="131">
        <v>14.568862275449101</v>
      </c>
      <c r="HY123" s="131">
        <v>11.758620689655174</v>
      </c>
      <c r="HZ123" s="131">
        <v>3.8443465491923643</v>
      </c>
      <c r="IA123" s="131">
        <v>12.587412587412588</v>
      </c>
      <c r="IB123" s="131">
        <v>3.8709677419354835</v>
      </c>
      <c r="IC123" s="131">
        <v>37.125</v>
      </c>
      <c r="ID123" s="131">
        <v>8.1789473684210527</v>
      </c>
      <c r="IE123" s="131">
        <v>65.454545454545453</v>
      </c>
      <c r="IF123" s="131">
        <v>85.84615384615384</v>
      </c>
      <c r="IG123" s="131" t="s">
        <v>158</v>
      </c>
      <c r="IH123" s="131" t="s">
        <v>158</v>
      </c>
      <c r="II123" s="131" t="s">
        <v>158</v>
      </c>
      <c r="IJ123" s="131" t="s">
        <v>158</v>
      </c>
      <c r="IK123" s="131" t="s">
        <v>158</v>
      </c>
      <c r="IL123" s="131" t="s">
        <v>158</v>
      </c>
      <c r="IM123" s="131" t="s">
        <v>158</v>
      </c>
      <c r="IN123" s="131" t="s">
        <v>158</v>
      </c>
      <c r="IO123" s="131" t="s">
        <v>158</v>
      </c>
      <c r="IP123" s="131" t="s">
        <v>158</v>
      </c>
      <c r="IQ123" s="130" t="s">
        <v>158</v>
      </c>
      <c r="IR123" s="131">
        <v>6.0629682460931873</v>
      </c>
      <c r="IS123" s="131">
        <v>52.568181818181813</v>
      </c>
      <c r="IT123" s="131">
        <v>17.693548387096772</v>
      </c>
      <c r="IU123" s="131">
        <v>14.361904761904761</v>
      </c>
      <c r="IV123" s="131">
        <v>16.638297872340427</v>
      </c>
      <c r="IW123" s="131">
        <v>16.26923076923077</v>
      </c>
      <c r="IX123" s="131">
        <v>17.205714285714286</v>
      </c>
      <c r="IY123" s="131">
        <v>15.81437125748503</v>
      </c>
      <c r="IZ123" s="131">
        <v>13.261083743842367</v>
      </c>
      <c r="JA123" s="131">
        <v>4.1556534508076366</v>
      </c>
      <c r="JB123" s="131">
        <v>17.62937062937063</v>
      </c>
      <c r="JC123" s="131">
        <v>4.7118279569892474</v>
      </c>
      <c r="JD123" s="131">
        <v>59.708333333333336</v>
      </c>
      <c r="JE123" s="131">
        <v>19.526315789473685</v>
      </c>
      <c r="JF123" s="131">
        <v>78.72727272727272</v>
      </c>
      <c r="JG123" s="131">
        <v>99.961538461538453</v>
      </c>
      <c r="JH123" s="131" t="s">
        <v>158</v>
      </c>
      <c r="JI123" s="131" t="s">
        <v>158</v>
      </c>
      <c r="JJ123" s="131" t="s">
        <v>158</v>
      </c>
      <c r="JK123" s="131" t="s">
        <v>158</v>
      </c>
      <c r="JL123" s="131" t="s">
        <v>158</v>
      </c>
      <c r="JM123" s="131" t="s">
        <v>158</v>
      </c>
      <c r="JN123" s="131" t="s">
        <v>158</v>
      </c>
      <c r="JO123" s="131" t="s">
        <v>158</v>
      </c>
      <c r="JP123" s="131" t="s">
        <v>158</v>
      </c>
      <c r="JQ123" s="131" t="s">
        <v>158</v>
      </c>
      <c r="JR123" s="130" t="s">
        <v>158</v>
      </c>
      <c r="JS123" s="131">
        <v>6.8134171907756818</v>
      </c>
      <c r="JT123" s="131">
        <v>73.840909090909093</v>
      </c>
      <c r="JU123" s="131">
        <v>18.94086021505376</v>
      </c>
      <c r="JV123" s="131">
        <v>15.438095238095238</v>
      </c>
      <c r="JW123" s="131">
        <v>18.079787234042556</v>
      </c>
      <c r="JX123" s="131">
        <v>18.706730769230766</v>
      </c>
      <c r="JY123" s="131">
        <v>18.714285714285715</v>
      </c>
      <c r="JZ123" s="131">
        <v>16.970059880239521</v>
      </c>
      <c r="KA123" s="131">
        <v>14.990147783251233</v>
      </c>
      <c r="KB123" s="131">
        <v>4.5888399412628491</v>
      </c>
      <c r="KC123" s="131">
        <v>19.104895104895107</v>
      </c>
      <c r="KD123" s="131">
        <v>5.43010752688172</v>
      </c>
      <c r="KE123" s="131">
        <v>83.166666666666671</v>
      </c>
      <c r="KF123" s="131">
        <v>25.94736842105263</v>
      </c>
      <c r="KG123" s="131">
        <v>90.272727272727266</v>
      </c>
      <c r="KH123" s="131">
        <v>116.88461538461539</v>
      </c>
      <c r="KI123" s="131" t="s">
        <v>158</v>
      </c>
      <c r="KJ123" s="131" t="s">
        <v>158</v>
      </c>
      <c r="KK123" s="131" t="s">
        <v>158</v>
      </c>
      <c r="KL123" s="131" t="s">
        <v>158</v>
      </c>
      <c r="KM123" s="131" t="s">
        <v>158</v>
      </c>
      <c r="KN123" s="131" t="s">
        <v>158</v>
      </c>
      <c r="KO123" s="131" t="s">
        <v>158</v>
      </c>
      <c r="KP123" s="131" t="s">
        <v>158</v>
      </c>
      <c r="KQ123" s="131" t="s">
        <v>158</v>
      </c>
      <c r="KR123" s="131" t="s">
        <v>158</v>
      </c>
      <c r="KS123" s="116" t="s">
        <v>158</v>
      </c>
      <c r="KT123" s="132">
        <v>4.527515629786425</v>
      </c>
      <c r="KU123" s="132">
        <v>4.5941176470588232</v>
      </c>
      <c r="KV123" s="132">
        <v>4.7692307692307692</v>
      </c>
      <c r="KW123" s="132">
        <v>4.9375</v>
      </c>
      <c r="KX123" s="132">
        <v>4.6455696202531644</v>
      </c>
      <c r="KY123" s="132">
        <v>4.67741935483871</v>
      </c>
      <c r="KZ123" s="132">
        <v>4.3441558441558445</v>
      </c>
      <c r="LA123" s="132">
        <v>4.4705882352941178</v>
      </c>
      <c r="LB123" s="132">
        <v>4.2611940298507465</v>
      </c>
      <c r="LC123" s="132">
        <v>4.1363636363636367</v>
      </c>
      <c r="LD123" s="132">
        <v>4.129032258064516</v>
      </c>
      <c r="LE123" s="132">
        <v>4.2956521739130435</v>
      </c>
      <c r="LF123" s="132" t="s">
        <v>158</v>
      </c>
      <c r="LG123" s="132" t="s">
        <v>158</v>
      </c>
      <c r="LH123" s="132" t="s">
        <v>158</v>
      </c>
      <c r="LI123" s="132" t="s">
        <v>158</v>
      </c>
      <c r="LJ123" s="132" t="s">
        <v>158</v>
      </c>
      <c r="LK123" s="132" t="s">
        <v>158</v>
      </c>
      <c r="LL123" s="132" t="s">
        <v>158</v>
      </c>
      <c r="LM123" s="132" t="s">
        <v>158</v>
      </c>
      <c r="LN123" s="132" t="s">
        <v>158</v>
      </c>
      <c r="LO123" s="132" t="s">
        <v>158</v>
      </c>
      <c r="LP123" s="132" t="s">
        <v>158</v>
      </c>
      <c r="LQ123" s="132" t="s">
        <v>158</v>
      </c>
      <c r="LR123" s="132" t="s">
        <v>158</v>
      </c>
      <c r="LS123" s="132" t="s">
        <v>158</v>
      </c>
      <c r="LT123" s="130" t="s">
        <v>158</v>
      </c>
      <c r="LU123" s="131">
        <v>5.0270395203635445</v>
      </c>
      <c r="LV123" s="131">
        <v>3.173623559539053</v>
      </c>
      <c r="LW123" s="131">
        <v>6.37</v>
      </c>
      <c r="LX123" s="131">
        <v>5.6992405063291143</v>
      </c>
      <c r="LY123" s="131">
        <v>6.1929972752043598</v>
      </c>
      <c r="LZ123" s="131">
        <v>6.0952413793103446</v>
      </c>
      <c r="MA123" s="131">
        <v>6.2727952167414047</v>
      </c>
      <c r="MB123" s="131">
        <v>5.4422368421052623</v>
      </c>
      <c r="MC123" s="131">
        <v>5.6017162872154111</v>
      </c>
      <c r="MD123" s="131">
        <v>6.3292307692307688</v>
      </c>
      <c r="ME123" s="131">
        <v>4.359375</v>
      </c>
      <c r="MF123" s="131">
        <v>4.190283400809717</v>
      </c>
      <c r="MG123" s="131" t="s">
        <v>158</v>
      </c>
      <c r="MH123" s="131" t="s">
        <v>158</v>
      </c>
      <c r="MI123" s="131" t="s">
        <v>158</v>
      </c>
      <c r="MJ123" s="131" t="s">
        <v>158</v>
      </c>
      <c r="MK123" s="131" t="s">
        <v>158</v>
      </c>
      <c r="ML123" s="131" t="s">
        <v>158</v>
      </c>
      <c r="MM123" s="131" t="s">
        <v>158</v>
      </c>
      <c r="MN123" s="131" t="s">
        <v>158</v>
      </c>
      <c r="MO123" s="131" t="s">
        <v>158</v>
      </c>
      <c r="MP123" s="131" t="s">
        <v>158</v>
      </c>
      <c r="MQ123" s="131" t="s">
        <v>158</v>
      </c>
      <c r="MR123" s="131" t="s">
        <v>158</v>
      </c>
      <c r="MS123" s="131" t="s">
        <v>158</v>
      </c>
      <c r="MT123" s="131" t="s">
        <v>158</v>
      </c>
      <c r="MU123" s="130" t="s">
        <v>158</v>
      </c>
      <c r="MV123" s="131">
        <v>6.3876882817583454</v>
      </c>
      <c r="MW123" s="131">
        <v>5.0346991037131881</v>
      </c>
      <c r="MX123" s="131">
        <v>6.900483870967741</v>
      </c>
      <c r="MY123" s="131">
        <v>6.1083544303797472</v>
      </c>
      <c r="MZ123" s="131">
        <v>6.7332970027247958</v>
      </c>
      <c r="NA123" s="131">
        <v>7.2347586206896555</v>
      </c>
      <c r="NB123" s="131">
        <v>6.9311509715994015</v>
      </c>
      <c r="NC123" s="131">
        <v>5.9074999999999998</v>
      </c>
      <c r="ND123" s="131">
        <v>6.3174781085814358</v>
      </c>
      <c r="NE123" s="131">
        <v>6.8417582417582414</v>
      </c>
      <c r="NF123" s="131">
        <v>6.1055468750000008</v>
      </c>
      <c r="NG123" s="131">
        <v>5.1005060728744942</v>
      </c>
      <c r="NH123" s="131" t="s">
        <v>158</v>
      </c>
      <c r="NI123" s="131" t="s">
        <v>158</v>
      </c>
      <c r="NJ123" s="131" t="s">
        <v>158</v>
      </c>
      <c r="NK123" s="131" t="s">
        <v>158</v>
      </c>
      <c r="NL123" s="131" t="s">
        <v>158</v>
      </c>
      <c r="NM123" s="131" t="s">
        <v>158</v>
      </c>
      <c r="NN123" s="131" t="s">
        <v>158</v>
      </c>
      <c r="NO123" s="131" t="s">
        <v>158</v>
      </c>
      <c r="NP123" s="131" t="s">
        <v>158</v>
      </c>
      <c r="NQ123" s="131" t="s">
        <v>158</v>
      </c>
      <c r="NR123" s="131" t="s">
        <v>158</v>
      </c>
      <c r="NS123" s="131" t="s">
        <v>158</v>
      </c>
      <c r="NT123" s="131" t="s">
        <v>158</v>
      </c>
      <c r="NU123" s="131" t="s">
        <v>158</v>
      </c>
      <c r="NV123" s="130" t="s">
        <v>158</v>
      </c>
      <c r="NW123" s="131">
        <v>7.1783297193240418</v>
      </c>
      <c r="NX123" s="131">
        <v>7.0720870678617169</v>
      </c>
      <c r="NY123" s="131">
        <v>7.3869354838709675</v>
      </c>
      <c r="NZ123" s="131">
        <v>6.5660759493670886</v>
      </c>
      <c r="OA123" s="131">
        <v>7.3166485013623985</v>
      </c>
      <c r="OB123" s="131">
        <v>8.3186896551724132</v>
      </c>
      <c r="OC123" s="131">
        <v>7.5388639760837064</v>
      </c>
      <c r="OD123" s="131">
        <v>6.3392105263157896</v>
      </c>
      <c r="OE123" s="131">
        <v>7.1411908931698767</v>
      </c>
      <c r="OF123" s="131">
        <v>7.5549450549450547</v>
      </c>
      <c r="OG123" s="131">
        <v>6.6165625000000006</v>
      </c>
      <c r="OH123" s="131">
        <v>5.8780364372469638</v>
      </c>
      <c r="OI123" s="131" t="s">
        <v>158</v>
      </c>
      <c r="OJ123" s="131" t="s">
        <v>158</v>
      </c>
      <c r="OK123" s="131" t="s">
        <v>158</v>
      </c>
      <c r="OL123" s="131" t="s">
        <v>158</v>
      </c>
      <c r="OM123" s="131" t="s">
        <v>158</v>
      </c>
      <c r="ON123" s="131" t="s">
        <v>158</v>
      </c>
      <c r="OO123" s="131" t="s">
        <v>158</v>
      </c>
      <c r="OP123" s="131" t="s">
        <v>158</v>
      </c>
      <c r="OQ123" s="131" t="s">
        <v>158</v>
      </c>
      <c r="OR123" s="131" t="s">
        <v>158</v>
      </c>
      <c r="OS123" s="131" t="s">
        <v>158</v>
      </c>
      <c r="OT123" s="131" t="s">
        <v>158</v>
      </c>
      <c r="OU123" s="131" t="s">
        <v>158</v>
      </c>
      <c r="OV123" s="131" t="s">
        <v>158</v>
      </c>
      <c r="OW123" s="378" t="s">
        <v>158</v>
      </c>
      <c r="OX123" s="132">
        <v>2.1549999723393811</v>
      </c>
      <c r="OY123" s="132">
        <v>1.7411764705882353</v>
      </c>
      <c r="OZ123" s="132">
        <v>2.0473372781065087</v>
      </c>
      <c r="PA123" s="132">
        <v>2.1937500000000001</v>
      </c>
      <c r="PB123" s="132">
        <v>2.2341772151898733</v>
      </c>
      <c r="PC123" s="132">
        <v>2.0387096774193547</v>
      </c>
      <c r="PD123" s="132">
        <v>1.9220779220779221</v>
      </c>
      <c r="PE123" s="132">
        <v>1.6470588235294117</v>
      </c>
      <c r="PF123" s="132">
        <v>1.7611940298507462</v>
      </c>
      <c r="PG123" s="132">
        <v>1.6212121212121211</v>
      </c>
      <c r="PH123" s="132">
        <v>1.6129032258064515</v>
      </c>
      <c r="PI123" s="132">
        <v>1.2173913043478262</v>
      </c>
      <c r="PJ123" s="132" t="s">
        <v>158</v>
      </c>
      <c r="PK123" s="132" t="s">
        <v>158</v>
      </c>
      <c r="PL123" s="132" t="s">
        <v>158</v>
      </c>
      <c r="PM123" s="132" t="s">
        <v>158</v>
      </c>
      <c r="PN123" s="132" t="s">
        <v>158</v>
      </c>
      <c r="PO123" s="132" t="s">
        <v>158</v>
      </c>
      <c r="PP123" s="132" t="s">
        <v>158</v>
      </c>
      <c r="PQ123" s="132" t="s">
        <v>158</v>
      </c>
      <c r="PR123" s="132" t="s">
        <v>158</v>
      </c>
      <c r="PS123" s="132" t="s">
        <v>158</v>
      </c>
      <c r="PT123" s="132" t="s">
        <v>158</v>
      </c>
      <c r="PU123" s="132" t="s">
        <v>158</v>
      </c>
      <c r="PV123" s="132" t="s">
        <v>158</v>
      </c>
      <c r="PW123" s="132" t="s">
        <v>158</v>
      </c>
      <c r="PX123" s="130" t="s">
        <v>158</v>
      </c>
      <c r="PY123" s="131">
        <v>10.561485054356016</v>
      </c>
      <c r="PZ123" s="131">
        <v>8.3736486486486488</v>
      </c>
      <c r="QA123" s="131">
        <v>14.838786127167632</v>
      </c>
      <c r="QB123" s="131">
        <v>12.827350427350428</v>
      </c>
      <c r="QC123" s="131">
        <v>12.877223796033995</v>
      </c>
      <c r="QD123" s="131">
        <v>13.984335443037976</v>
      </c>
      <c r="QE123" s="131">
        <v>14.177364864864865</v>
      </c>
      <c r="QF123" s="131">
        <v>14.771785714285715</v>
      </c>
      <c r="QG123" s="131">
        <v>13.553305084745764</v>
      </c>
      <c r="QH123" s="131">
        <v>16.148411214953271</v>
      </c>
      <c r="QI123" s="131">
        <v>11.16</v>
      </c>
      <c r="QJ123" s="131">
        <v>14.785714285714285</v>
      </c>
      <c r="QK123" s="131" t="s">
        <v>158</v>
      </c>
      <c r="QL123" s="131" t="s">
        <v>158</v>
      </c>
      <c r="QM123" s="131" t="s">
        <v>158</v>
      </c>
      <c r="QN123" s="131" t="s">
        <v>158</v>
      </c>
      <c r="QO123" s="131" t="s">
        <v>158</v>
      </c>
      <c r="QP123" s="131" t="s">
        <v>158</v>
      </c>
      <c r="QQ123" s="131" t="s">
        <v>158</v>
      </c>
      <c r="QR123" s="131" t="s">
        <v>158</v>
      </c>
      <c r="QS123" s="131" t="s">
        <v>158</v>
      </c>
      <c r="QT123" s="131" t="s">
        <v>158</v>
      </c>
      <c r="QU123" s="131" t="s">
        <v>158</v>
      </c>
      <c r="QV123" s="131" t="s">
        <v>158</v>
      </c>
      <c r="QW123" s="131" t="s">
        <v>158</v>
      </c>
      <c r="QX123" s="131" t="s">
        <v>158</v>
      </c>
      <c r="QY123" s="130" t="s">
        <v>158</v>
      </c>
      <c r="QZ123" s="131">
        <v>13.42012014156535</v>
      </c>
      <c r="RA123" s="131">
        <v>13.284121621621621</v>
      </c>
      <c r="RB123" s="131">
        <v>16.074537572254336</v>
      </c>
      <c r="RC123" s="131">
        <v>13.748148148148148</v>
      </c>
      <c r="RD123" s="131">
        <v>14.000679886685553</v>
      </c>
      <c r="RE123" s="131">
        <v>16.598734177215192</v>
      </c>
      <c r="RF123" s="131">
        <v>15.665337837837837</v>
      </c>
      <c r="RG123" s="131">
        <v>16.03464285714286</v>
      </c>
      <c r="RH123" s="131">
        <v>15.285084745762713</v>
      </c>
      <c r="RI123" s="131">
        <v>17.45607476635514</v>
      </c>
      <c r="RJ123" s="131">
        <v>15.630200000000002</v>
      </c>
      <c r="RK123" s="131">
        <v>17.997499999999999</v>
      </c>
      <c r="RL123" s="131" t="s">
        <v>158</v>
      </c>
      <c r="RM123" s="131" t="s">
        <v>158</v>
      </c>
      <c r="RN123" s="131" t="s">
        <v>158</v>
      </c>
      <c r="RO123" s="131" t="s">
        <v>158</v>
      </c>
      <c r="RP123" s="131" t="s">
        <v>158</v>
      </c>
      <c r="RQ123" s="131" t="s">
        <v>158</v>
      </c>
      <c r="RR123" s="131" t="s">
        <v>158</v>
      </c>
      <c r="RS123" s="131" t="s">
        <v>158</v>
      </c>
      <c r="RT123" s="131" t="s">
        <v>158</v>
      </c>
      <c r="RU123" s="131" t="s">
        <v>158</v>
      </c>
      <c r="RV123" s="131" t="s">
        <v>158</v>
      </c>
      <c r="RW123" s="131" t="s">
        <v>158</v>
      </c>
      <c r="RX123" s="131" t="s">
        <v>158</v>
      </c>
      <c r="RY123" s="131" t="s">
        <v>158</v>
      </c>
      <c r="RZ123" s="130" t="s">
        <v>158</v>
      </c>
      <c r="SA123" s="131">
        <v>15.081206690095364</v>
      </c>
      <c r="SB123" s="131">
        <v>18.659797297297299</v>
      </c>
      <c r="SC123" s="131">
        <v>17.207716763005781</v>
      </c>
      <c r="SD123" s="131">
        <v>14.778347578347578</v>
      </c>
      <c r="SE123" s="131">
        <v>15.213654390934845</v>
      </c>
      <c r="SF123" s="131">
        <v>19.085601265822785</v>
      </c>
      <c r="SG123" s="131">
        <v>17.038851351351351</v>
      </c>
      <c r="SH123" s="131">
        <v>17.206428571428571</v>
      </c>
      <c r="SI123" s="131">
        <v>17.278050847457628</v>
      </c>
      <c r="SJ123" s="131">
        <v>19.27570093457944</v>
      </c>
      <c r="SK123" s="131">
        <v>16.938400000000001</v>
      </c>
      <c r="SL123" s="131">
        <v>20.741071428571427</v>
      </c>
      <c r="SM123" s="131" t="s">
        <v>158</v>
      </c>
      <c r="SN123" s="131" t="s">
        <v>158</v>
      </c>
      <c r="SO123" s="131" t="s">
        <v>158</v>
      </c>
      <c r="SP123" s="131" t="s">
        <v>158</v>
      </c>
      <c r="SQ123" s="131" t="s">
        <v>158</v>
      </c>
      <c r="SR123" s="131" t="s">
        <v>158</v>
      </c>
      <c r="SS123" s="131" t="s">
        <v>158</v>
      </c>
      <c r="ST123" s="131" t="s">
        <v>158</v>
      </c>
      <c r="SU123" s="131" t="s">
        <v>158</v>
      </c>
      <c r="SV123" s="131" t="s">
        <v>158</v>
      </c>
      <c r="SW123" s="131" t="s">
        <v>158</v>
      </c>
      <c r="SX123" s="131" t="s">
        <v>158</v>
      </c>
      <c r="SY123" s="131" t="s">
        <v>158</v>
      </c>
      <c r="SZ123" s="131" t="s">
        <v>158</v>
      </c>
      <c r="TA123" s="378" t="s">
        <v>158</v>
      </c>
      <c r="TB123" s="132">
        <v>2.1529761660449904</v>
      </c>
      <c r="TC123" s="132">
        <v>1.7411764705882353</v>
      </c>
      <c r="TD123" s="132">
        <v>2.0355029585798818</v>
      </c>
      <c r="TE123" s="132">
        <v>2.1875</v>
      </c>
      <c r="TF123" s="132">
        <v>2.2341772151898733</v>
      </c>
      <c r="TG123" s="132">
        <v>2.0387096774193547</v>
      </c>
      <c r="TH123" s="132">
        <v>1.9220779220779221</v>
      </c>
      <c r="TI123" s="132">
        <v>1.6470588235294117</v>
      </c>
      <c r="TJ123" s="132">
        <v>1.7611940298507462</v>
      </c>
      <c r="TK123" s="132">
        <v>1.6136363636363635</v>
      </c>
      <c r="TL123" s="132">
        <v>-0.93548387096774188</v>
      </c>
      <c r="TM123" s="132">
        <v>-0.46086956521739131</v>
      </c>
      <c r="TN123" s="132" t="s">
        <v>158</v>
      </c>
      <c r="TO123" s="132" t="s">
        <v>158</v>
      </c>
      <c r="TP123" s="132" t="s">
        <v>158</v>
      </c>
      <c r="TQ123" s="132" t="s">
        <v>158</v>
      </c>
      <c r="TR123" s="132" t="s">
        <v>158</v>
      </c>
      <c r="TS123" s="132" t="s">
        <v>158</v>
      </c>
      <c r="TT123" s="132" t="s">
        <v>158</v>
      </c>
      <c r="TU123" s="132" t="s">
        <v>158</v>
      </c>
      <c r="TV123" s="132" t="s">
        <v>158</v>
      </c>
      <c r="TW123" s="132" t="s">
        <v>158</v>
      </c>
      <c r="TX123" s="132" t="s">
        <v>158</v>
      </c>
      <c r="TY123" s="132" t="s">
        <v>158</v>
      </c>
      <c r="TZ123" s="132" t="s">
        <v>158</v>
      </c>
      <c r="UA123" s="132" t="s">
        <v>158</v>
      </c>
      <c r="UB123" s="235" t="s">
        <v>158</v>
      </c>
      <c r="UC123" s="236">
        <v>25.84</v>
      </c>
      <c r="UD123" s="236">
        <v>25.53</v>
      </c>
      <c r="UE123" s="236">
        <v>26.33</v>
      </c>
      <c r="UF123" s="236">
        <v>25.74</v>
      </c>
      <c r="UG123" s="236">
        <v>24.93</v>
      </c>
      <c r="UH123" s="236">
        <v>24.26</v>
      </c>
      <c r="UI123" s="236">
        <v>23.81</v>
      </c>
      <c r="UJ123" s="236">
        <v>24.17</v>
      </c>
      <c r="UK123" s="236">
        <v>24.06</v>
      </c>
      <c r="UL123" s="236">
        <v>23.38</v>
      </c>
      <c r="UM123" s="236">
        <v>17.05</v>
      </c>
      <c r="UN123" s="236">
        <v>13.52</v>
      </c>
      <c r="UO123" s="231" t="s">
        <v>5</v>
      </c>
      <c r="UP123" s="231" t="s">
        <v>5</v>
      </c>
      <c r="UQ123" s="231" t="s">
        <v>5</v>
      </c>
      <c r="UR123" s="231" t="s">
        <v>5</v>
      </c>
      <c r="US123" s="231" t="s">
        <v>5</v>
      </c>
      <c r="UT123" s="231" t="s">
        <v>5</v>
      </c>
      <c r="UU123" s="231" t="s">
        <v>5</v>
      </c>
      <c r="UV123" s="231" t="s">
        <v>5</v>
      </c>
      <c r="UW123" s="231" t="s">
        <v>5</v>
      </c>
      <c r="UX123" s="231" t="s">
        <v>5</v>
      </c>
      <c r="UY123" s="231" t="s">
        <v>5</v>
      </c>
      <c r="UZ123" s="231" t="s">
        <v>5</v>
      </c>
      <c r="VA123" s="231" t="s">
        <v>5</v>
      </c>
      <c r="VB123" s="231" t="s">
        <v>5</v>
      </c>
      <c r="VC123" s="130" t="s">
        <v>158</v>
      </c>
      <c r="VD123" s="131">
        <v>0.88080495356037158</v>
      </c>
      <c r="VE123" s="131">
        <v>0.57109283196239713</v>
      </c>
      <c r="VF123" s="131">
        <v>1.1538169388530195</v>
      </c>
      <c r="VG123" s="131">
        <v>1.0932400932400934</v>
      </c>
      <c r="VH123" s="131">
        <v>1.1540312876052947</v>
      </c>
      <c r="VI123" s="131">
        <v>1.1751854905193735</v>
      </c>
      <c r="VJ123" s="131">
        <v>1.1444771104577909</v>
      </c>
      <c r="VK123" s="131">
        <v>1.0066197765825402</v>
      </c>
      <c r="VL123" s="131">
        <v>0.99210307564422284</v>
      </c>
      <c r="VM123" s="131">
        <v>1.1197604790419162</v>
      </c>
      <c r="VN123" s="131">
        <v>1.0557184750733137</v>
      </c>
      <c r="VO123" s="131">
        <v>1.3313609467455623</v>
      </c>
      <c r="VP123" s="131" t="s">
        <v>158</v>
      </c>
      <c r="VQ123" s="131" t="s">
        <v>158</v>
      </c>
      <c r="VR123" s="131" t="s">
        <v>158</v>
      </c>
      <c r="VS123" s="131" t="s">
        <v>158</v>
      </c>
      <c r="VT123" s="131" t="s">
        <v>158</v>
      </c>
      <c r="VU123" s="131" t="s">
        <v>158</v>
      </c>
      <c r="VV123" s="131" t="s">
        <v>158</v>
      </c>
      <c r="VW123" s="131" t="s">
        <v>158</v>
      </c>
      <c r="VX123" s="131" t="s">
        <v>158</v>
      </c>
      <c r="VY123" s="131" t="s">
        <v>158</v>
      </c>
      <c r="VZ123" s="131" t="s">
        <v>158</v>
      </c>
      <c r="WA123" s="131" t="s">
        <v>158</v>
      </c>
      <c r="WB123" s="131" t="s">
        <v>158</v>
      </c>
      <c r="WC123" s="131" t="s">
        <v>158</v>
      </c>
      <c r="WD123" s="130" t="s">
        <v>158</v>
      </c>
      <c r="WE123" s="131">
        <v>1.1192089215891834</v>
      </c>
      <c r="WF123" s="131">
        <v>0.90599294947121023</v>
      </c>
      <c r="WG123" s="131">
        <v>1.2499050512723129</v>
      </c>
      <c r="WH123" s="131">
        <v>1.1717171717171717</v>
      </c>
      <c r="WI123" s="131">
        <v>1.2547131969514642</v>
      </c>
      <c r="WJ123" s="131">
        <v>1.3948887056883761</v>
      </c>
      <c r="WK123" s="131">
        <v>1.264594708105838</v>
      </c>
      <c r="WL123" s="131">
        <v>1.0926768721555646</v>
      </c>
      <c r="WM123" s="131">
        <v>1.118869492934331</v>
      </c>
      <c r="WN123" s="131">
        <v>1.2104362703165099</v>
      </c>
      <c r="WO123" s="131">
        <v>1.4785923753665688</v>
      </c>
      <c r="WP123" s="131">
        <v>1.6205621301775148</v>
      </c>
      <c r="WQ123" s="131" t="s">
        <v>158</v>
      </c>
      <c r="WR123" s="131" t="s">
        <v>158</v>
      </c>
      <c r="WS123" s="131" t="s">
        <v>158</v>
      </c>
      <c r="WT123" s="131" t="s">
        <v>158</v>
      </c>
      <c r="WU123" s="131" t="s">
        <v>158</v>
      </c>
      <c r="WV123" s="131" t="s">
        <v>158</v>
      </c>
      <c r="WW123" s="131" t="s">
        <v>158</v>
      </c>
      <c r="WX123" s="131" t="s">
        <v>158</v>
      </c>
      <c r="WY123" s="131" t="s">
        <v>158</v>
      </c>
      <c r="WZ123" s="131" t="s">
        <v>158</v>
      </c>
      <c r="XA123" s="131" t="s">
        <v>158</v>
      </c>
      <c r="XB123" s="131" t="s">
        <v>158</v>
      </c>
      <c r="XC123" s="131" t="s">
        <v>158</v>
      </c>
      <c r="XD123" s="131" t="s">
        <v>158</v>
      </c>
      <c r="XE123" s="130" t="s">
        <v>158</v>
      </c>
      <c r="XF123" s="131">
        <v>1.2577399380804954</v>
      </c>
      <c r="XG123" s="131">
        <v>1.27262044653349</v>
      </c>
      <c r="XH123" s="131">
        <v>1.3380174705658945</v>
      </c>
      <c r="XI123" s="131">
        <v>1.2595182595182597</v>
      </c>
      <c r="XJ123" s="131">
        <v>1.3634175691937427</v>
      </c>
      <c r="XK123" s="131">
        <v>1.6038746908491341</v>
      </c>
      <c r="XL123" s="131">
        <v>1.3754724905501892</v>
      </c>
      <c r="XM123" s="131">
        <v>1.1725279271824576</v>
      </c>
      <c r="XN123" s="131">
        <v>1.2647547797173733</v>
      </c>
      <c r="XO123" s="131">
        <v>1.3366124893071001</v>
      </c>
      <c r="XP123" s="131">
        <v>1.6023460410557184</v>
      </c>
      <c r="XQ123" s="131">
        <v>1.8676035502958581</v>
      </c>
      <c r="XR123" s="131" t="s">
        <v>158</v>
      </c>
      <c r="XS123" s="131" t="s">
        <v>158</v>
      </c>
      <c r="XT123" s="131" t="s">
        <v>158</v>
      </c>
      <c r="XU123" s="131" t="s">
        <v>158</v>
      </c>
      <c r="XV123" s="131" t="s">
        <v>158</v>
      </c>
      <c r="XW123" s="131" t="s">
        <v>158</v>
      </c>
      <c r="XX123" s="131" t="s">
        <v>158</v>
      </c>
      <c r="XY123" s="131" t="s">
        <v>158</v>
      </c>
      <c r="XZ123" s="131" t="s">
        <v>158</v>
      </c>
      <c r="YA123" s="131" t="s">
        <v>158</v>
      </c>
      <c r="YB123" s="131" t="s">
        <v>158</v>
      </c>
      <c r="YC123" s="131" t="s">
        <v>158</v>
      </c>
      <c r="YD123" s="131" t="s">
        <v>158</v>
      </c>
      <c r="YE123" s="131" t="s">
        <v>158</v>
      </c>
      <c r="YF123" s="235" t="s">
        <v>158</v>
      </c>
      <c r="YG123" s="8">
        <v>172.44733400000001</v>
      </c>
      <c r="YH123" s="8">
        <v>170</v>
      </c>
      <c r="YI123" s="8">
        <v>169</v>
      </c>
      <c r="YJ123" s="8">
        <v>160</v>
      </c>
      <c r="YK123" s="8">
        <v>158</v>
      </c>
      <c r="YL123" s="8">
        <v>155</v>
      </c>
      <c r="YM123" s="8">
        <v>154</v>
      </c>
      <c r="YN123" s="8">
        <v>136</v>
      </c>
      <c r="YO123" s="8">
        <v>134</v>
      </c>
      <c r="YP123" s="8">
        <v>132</v>
      </c>
      <c r="YQ123" s="8">
        <v>124</v>
      </c>
      <c r="YR123" s="8">
        <v>115</v>
      </c>
      <c r="YS123" s="231" t="s">
        <v>5</v>
      </c>
      <c r="YT123" s="231" t="s">
        <v>5</v>
      </c>
      <c r="YU123" s="231" t="s">
        <v>5</v>
      </c>
      <c r="YV123" s="231" t="s">
        <v>5</v>
      </c>
      <c r="YW123" s="231" t="s">
        <v>5</v>
      </c>
      <c r="YX123" s="231" t="s">
        <v>5</v>
      </c>
      <c r="YY123" s="231" t="s">
        <v>5</v>
      </c>
      <c r="YZ123" s="231" t="s">
        <v>5</v>
      </c>
      <c r="ZA123" s="231" t="s">
        <v>5</v>
      </c>
      <c r="ZB123" s="231" t="s">
        <v>5</v>
      </c>
      <c r="ZC123" s="231" t="s">
        <v>5</v>
      </c>
      <c r="ZD123" s="231" t="s">
        <v>5</v>
      </c>
      <c r="ZE123" s="231" t="s">
        <v>5</v>
      </c>
      <c r="ZF123" s="231" t="s">
        <v>5</v>
      </c>
      <c r="ZG123" s="235" t="s">
        <v>158</v>
      </c>
      <c r="ZH123" s="133">
        <v>0.18010000000000001</v>
      </c>
      <c r="ZI123" s="133">
        <v>1.7100000000000001E-2</v>
      </c>
      <c r="ZJ123" s="133">
        <v>7.2700000000000001E-2</v>
      </c>
      <c r="ZK123" s="133">
        <v>8.2200000000000009E-2</v>
      </c>
      <c r="ZL123" s="133">
        <v>7.5700000000000003E-2</v>
      </c>
      <c r="ZM123" s="133">
        <v>8.5500000000000007E-2</v>
      </c>
      <c r="ZN123" s="133">
        <v>7.6999999999999999E-2</v>
      </c>
      <c r="ZO123" s="133">
        <v>6.9500000000000006E-2</v>
      </c>
      <c r="ZP123" s="133">
        <v>8.6500000000000007E-2</v>
      </c>
      <c r="ZQ123" s="133">
        <v>0.34240000000000004</v>
      </c>
      <c r="ZR123" s="133">
        <v>9.5199999999999993E-2</v>
      </c>
      <c r="ZS123" s="133">
        <v>8.0000000000000002E-3</v>
      </c>
      <c r="ZT123" s="379" t="s">
        <v>158</v>
      </c>
      <c r="ZU123" s="133">
        <v>9.5799999999999996E-2</v>
      </c>
      <c r="ZV123" s="133">
        <v>1.8200000000000001E-2</v>
      </c>
      <c r="ZW123" s="133">
        <v>4.7199999999999999E-2</v>
      </c>
      <c r="ZX123" s="133">
        <v>5.1699999999999996E-2</v>
      </c>
      <c r="ZY123" s="133">
        <v>4.8399999999999999E-2</v>
      </c>
      <c r="ZZ123" s="133">
        <v>5.3899999999999997E-2</v>
      </c>
      <c r="AAA123" s="133">
        <v>5.1500000000000004E-2</v>
      </c>
      <c r="AAB123" s="133">
        <v>5.0700000000000002E-2</v>
      </c>
      <c r="AAC123" s="133">
        <v>6.5199999999999994E-2</v>
      </c>
      <c r="AAD123" s="133">
        <v>0.18710000000000002</v>
      </c>
      <c r="AAE123" s="133">
        <v>5.8700000000000002E-2</v>
      </c>
      <c r="AAF123" s="133">
        <v>2.87E-2</v>
      </c>
      <c r="AAG123" s="235" t="s">
        <v>158</v>
      </c>
      <c r="AAH123" s="8">
        <v>780.75800000000004</v>
      </c>
      <c r="AAI123" s="8">
        <v>781</v>
      </c>
      <c r="AAJ123" s="8">
        <v>806</v>
      </c>
      <c r="AAK123" s="8">
        <v>790</v>
      </c>
      <c r="AAL123" s="8">
        <v>734</v>
      </c>
      <c r="AAM123" s="8">
        <v>725</v>
      </c>
      <c r="AAN123" s="8">
        <v>669</v>
      </c>
      <c r="AAO123" s="8">
        <v>608</v>
      </c>
      <c r="AAP123" s="8">
        <v>571</v>
      </c>
      <c r="AAQ123" s="8">
        <v>546</v>
      </c>
      <c r="AAR123" s="8">
        <v>512</v>
      </c>
      <c r="AAS123" s="8">
        <v>494</v>
      </c>
      <c r="AAT123" s="231" t="s">
        <v>5</v>
      </c>
      <c r="AAU123" s="231" t="s">
        <v>5</v>
      </c>
      <c r="AAV123" s="231" t="s">
        <v>5</v>
      </c>
      <c r="AAW123" s="231" t="s">
        <v>5</v>
      </c>
      <c r="AAX123" s="231" t="s">
        <v>5</v>
      </c>
      <c r="AAY123" s="231" t="s">
        <v>5</v>
      </c>
      <c r="AAZ123" s="231" t="s">
        <v>5</v>
      </c>
      <c r="ABA123" s="231" t="s">
        <v>5</v>
      </c>
      <c r="ABB123" s="231" t="s">
        <v>5</v>
      </c>
      <c r="ABC123" s="231" t="s">
        <v>5</v>
      </c>
      <c r="ABD123" s="231" t="s">
        <v>5</v>
      </c>
      <c r="ABE123" s="231" t="s">
        <v>5</v>
      </c>
      <c r="ABF123" s="231" t="s">
        <v>5</v>
      </c>
      <c r="ABG123" s="231" t="s">
        <v>5</v>
      </c>
      <c r="ABH123" s="235" t="s">
        <v>158</v>
      </c>
      <c r="ABI123" s="8">
        <v>371.62400000000002</v>
      </c>
      <c r="ABJ123" s="8">
        <v>296</v>
      </c>
      <c r="ABK123" s="8">
        <v>346</v>
      </c>
      <c r="ABL123" s="8">
        <v>351</v>
      </c>
      <c r="ABM123" s="8">
        <v>353</v>
      </c>
      <c r="ABN123" s="8">
        <v>316</v>
      </c>
      <c r="ABO123" s="8">
        <v>296</v>
      </c>
      <c r="ABP123" s="8">
        <v>224</v>
      </c>
      <c r="ABQ123" s="8">
        <v>236</v>
      </c>
      <c r="ABR123" s="8">
        <v>214</v>
      </c>
      <c r="ABS123" s="8">
        <v>200</v>
      </c>
      <c r="ABT123" s="8">
        <v>140</v>
      </c>
      <c r="ABU123" s="231" t="s">
        <v>5</v>
      </c>
      <c r="ABV123" s="231" t="s">
        <v>5</v>
      </c>
      <c r="ABW123" s="231" t="s">
        <v>5</v>
      </c>
      <c r="ABX123" s="231" t="s">
        <v>5</v>
      </c>
      <c r="ABY123" s="231" t="s">
        <v>5</v>
      </c>
      <c r="ABZ123" s="231" t="s">
        <v>5</v>
      </c>
      <c r="ACA123" s="231" t="s">
        <v>5</v>
      </c>
      <c r="ACB123" s="231" t="s">
        <v>5</v>
      </c>
      <c r="ACC123" s="231" t="s">
        <v>5</v>
      </c>
      <c r="ACD123" s="231" t="s">
        <v>5</v>
      </c>
      <c r="ACE123" s="231" t="s">
        <v>5</v>
      </c>
      <c r="ACF123" s="231" t="s">
        <v>5</v>
      </c>
      <c r="ACG123" s="231" t="s">
        <v>5</v>
      </c>
      <c r="ACH123" s="231" t="s">
        <v>5</v>
      </c>
      <c r="ACI123" s="235" t="s">
        <v>158</v>
      </c>
      <c r="ACJ123" s="8">
        <v>371.27499999999998</v>
      </c>
      <c r="ACK123" s="8">
        <v>296</v>
      </c>
      <c r="ACL123" s="8">
        <v>344</v>
      </c>
      <c r="ACM123" s="8">
        <v>350</v>
      </c>
      <c r="ACN123" s="8">
        <v>353</v>
      </c>
      <c r="ACO123" s="8">
        <v>316</v>
      </c>
      <c r="ACP123" s="8">
        <v>296</v>
      </c>
      <c r="ACQ123" s="8">
        <v>224</v>
      </c>
      <c r="ACR123" s="8">
        <v>236</v>
      </c>
      <c r="ACS123" s="8">
        <v>213</v>
      </c>
      <c r="ACT123" s="8">
        <v>-116</v>
      </c>
      <c r="ACU123" s="8">
        <v>-53</v>
      </c>
      <c r="ACV123" s="238" t="s">
        <v>5</v>
      </c>
      <c r="ACW123" s="238" t="s">
        <v>5</v>
      </c>
      <c r="ACX123" s="238" t="s">
        <v>5</v>
      </c>
      <c r="ACY123" s="238" t="s">
        <v>5</v>
      </c>
      <c r="ACZ123" s="238" t="s">
        <v>5</v>
      </c>
      <c r="ADA123" s="238" t="s">
        <v>5</v>
      </c>
      <c r="ADB123" s="238" t="s">
        <v>5</v>
      </c>
      <c r="ADC123" s="238" t="s">
        <v>5</v>
      </c>
      <c r="ADD123" s="238" t="s">
        <v>5</v>
      </c>
      <c r="ADE123" s="238" t="s">
        <v>5</v>
      </c>
      <c r="ADF123" s="238" t="s">
        <v>5</v>
      </c>
      <c r="ADG123" s="238" t="s">
        <v>5</v>
      </c>
      <c r="ADH123" s="238" t="s">
        <v>5</v>
      </c>
      <c r="ADI123" s="238" t="s">
        <v>5</v>
      </c>
      <c r="ADJ123" s="127" t="s">
        <v>158</v>
      </c>
      <c r="ADK123" s="128">
        <v>0.38784905660377356</v>
      </c>
      <c r="ADL123" s="128">
        <v>4.2046363636363626</v>
      </c>
      <c r="ADM123" s="128">
        <v>0.97446774193548358</v>
      </c>
      <c r="ADN123" s="128">
        <v>0.83927142857142834</v>
      </c>
      <c r="ADO123" s="128">
        <v>0.91091489361702116</v>
      </c>
      <c r="ADP123" s="128">
        <v>0.79928365384615385</v>
      </c>
      <c r="ADQ123" s="128">
        <v>0.92177142857142857</v>
      </c>
      <c r="ADR123" s="128">
        <v>0.93485029940119757</v>
      </c>
      <c r="ADS123" s="128">
        <v>0.76256157635467992</v>
      </c>
      <c r="ADT123" s="128">
        <v>0.22731277533039648</v>
      </c>
      <c r="ADU123" s="128">
        <v>1.0825174825174826</v>
      </c>
      <c r="ADV123" s="128">
        <v>0.3329032258064516</v>
      </c>
      <c r="ADW123" s="128">
        <v>6.45</v>
      </c>
      <c r="ADX123" s="128">
        <v>1.6294736842105264</v>
      </c>
      <c r="ADY123" s="128">
        <v>4.6060606060606055</v>
      </c>
      <c r="ADZ123" s="128">
        <v>5.6569615384615393</v>
      </c>
      <c r="AEA123" s="128" t="s">
        <v>158</v>
      </c>
      <c r="AEB123" s="128" t="s">
        <v>158</v>
      </c>
      <c r="AEC123" s="128" t="s">
        <v>158</v>
      </c>
      <c r="AED123" s="128" t="s">
        <v>158</v>
      </c>
      <c r="AEE123" s="128" t="s">
        <v>158</v>
      </c>
      <c r="AEF123" s="128" t="s">
        <v>158</v>
      </c>
      <c r="AEG123" s="128" t="s">
        <v>158</v>
      </c>
      <c r="AEH123" s="128" t="s">
        <v>158</v>
      </c>
      <c r="AEI123" s="128" t="s">
        <v>158</v>
      </c>
      <c r="AEJ123" s="128" t="s">
        <v>158</v>
      </c>
      <c r="AEK123" s="127" t="s">
        <v>158</v>
      </c>
      <c r="AEL123" s="128">
        <v>0.85848724999827764</v>
      </c>
      <c r="AEM123" s="128">
        <v>1.0625229729729728</v>
      </c>
      <c r="AEN123" s="128">
        <v>0.88530112716762999</v>
      </c>
      <c r="AEO123" s="128">
        <v>0.80340512820512799</v>
      </c>
      <c r="AEP123" s="128">
        <v>0.76651036827195451</v>
      </c>
      <c r="AEQ123" s="128">
        <v>0.81547167721518998</v>
      </c>
      <c r="AER123" s="128">
        <v>0.83924797297297293</v>
      </c>
      <c r="AES123" s="128">
        <v>0.94787142857142859</v>
      </c>
      <c r="AET123" s="128">
        <v>0.87894915254237294</v>
      </c>
      <c r="AEU123" s="128">
        <v>0.95484112149532718</v>
      </c>
      <c r="AEV123" s="128">
        <v>0.95976000000000006</v>
      </c>
      <c r="AEW123" s="128">
        <v>1.2715714285714286</v>
      </c>
      <c r="AEX123" s="128" t="s">
        <v>158</v>
      </c>
      <c r="AEY123" s="128" t="s">
        <v>158</v>
      </c>
      <c r="AEZ123" s="128" t="s">
        <v>158</v>
      </c>
      <c r="AFA123" s="128" t="s">
        <v>158</v>
      </c>
      <c r="AFB123" s="128" t="s">
        <v>158</v>
      </c>
      <c r="AFC123" s="128" t="s">
        <v>158</v>
      </c>
      <c r="AFD123" s="128" t="s">
        <v>158</v>
      </c>
      <c r="AFE123" s="128" t="s">
        <v>158</v>
      </c>
      <c r="AFF123" s="128" t="s">
        <v>158</v>
      </c>
      <c r="AFG123" s="128" t="s">
        <v>158</v>
      </c>
      <c r="AFH123" s="128" t="s">
        <v>158</v>
      </c>
      <c r="AFI123" s="128" t="s">
        <v>158</v>
      </c>
      <c r="AFJ123" s="128" t="s">
        <v>158</v>
      </c>
      <c r="AFK123" s="128" t="s">
        <v>158</v>
      </c>
      <c r="AFL123" s="134" t="s">
        <v>158</v>
      </c>
      <c r="AFM123" s="135">
        <v>0.85929423148167805</v>
      </c>
      <c r="AFN123" s="135">
        <v>1.0625229729729728</v>
      </c>
      <c r="AFO123" s="135">
        <v>0.89044822674418578</v>
      </c>
      <c r="AFP123" s="135">
        <v>0.80570057142857121</v>
      </c>
      <c r="AFQ123" s="135">
        <v>0.76651036827195451</v>
      </c>
      <c r="AFR123" s="135">
        <v>0.81547167721518998</v>
      </c>
      <c r="AFS123" s="135">
        <v>0.83924797297297293</v>
      </c>
      <c r="AFT123" s="135">
        <v>0.94787142857142859</v>
      </c>
      <c r="AFU123" s="135">
        <v>0.87894915254237294</v>
      </c>
      <c r="AFV123" s="135">
        <v>0.95932394366197193</v>
      </c>
      <c r="AFW123" s="135" t="s">
        <v>1282</v>
      </c>
      <c r="AFX123" s="135" t="s">
        <v>1282</v>
      </c>
      <c r="AFY123" s="135" t="s">
        <v>158</v>
      </c>
      <c r="AFZ123" s="135" t="s">
        <v>158</v>
      </c>
      <c r="AGA123" s="135" t="s">
        <v>158</v>
      </c>
      <c r="AGB123" s="135" t="s">
        <v>158</v>
      </c>
      <c r="AGC123" s="135" t="s">
        <v>158</v>
      </c>
      <c r="AGD123" s="135" t="s">
        <v>158</v>
      </c>
      <c r="AGE123" s="135" t="s">
        <v>158</v>
      </c>
      <c r="AGF123" s="135" t="s">
        <v>158</v>
      </c>
      <c r="AGG123" s="135" t="s">
        <v>158</v>
      </c>
      <c r="AGH123" s="135" t="s">
        <v>158</v>
      </c>
      <c r="AGI123" s="135" t="s">
        <v>158</v>
      </c>
      <c r="AGJ123" s="135" t="s">
        <v>158</v>
      </c>
      <c r="AGK123" s="135" t="s">
        <v>158</v>
      </c>
      <c r="AGL123" s="135" t="s">
        <v>158</v>
      </c>
    </row>
    <row r="124" spans="1:870" x14ac:dyDescent="0.2">
      <c r="A124" s="7">
        <v>122</v>
      </c>
      <c r="B124" s="1" t="s">
        <v>444</v>
      </c>
      <c r="C124" s="1" t="s">
        <v>445</v>
      </c>
      <c r="D124" s="94">
        <v>7.0000000000000007E-2</v>
      </c>
      <c r="E124" s="95">
        <v>7.4999999999999997E-2</v>
      </c>
      <c r="F124" s="57">
        <v>0.3</v>
      </c>
      <c r="G124" s="58" t="s">
        <v>159</v>
      </c>
      <c r="H124" s="58">
        <v>0.3</v>
      </c>
      <c r="I124" s="226" t="s">
        <v>5</v>
      </c>
      <c r="J124" s="58" t="s">
        <v>159</v>
      </c>
      <c r="K124" s="58" t="s">
        <v>1294</v>
      </c>
      <c r="L124" s="226" t="s">
        <v>5</v>
      </c>
      <c r="M124" s="150">
        <v>0.3</v>
      </c>
      <c r="N124" s="123">
        <v>0.3</v>
      </c>
      <c r="O124" s="123">
        <v>0.3</v>
      </c>
      <c r="P124" s="123">
        <v>0.27</v>
      </c>
      <c r="Q124" s="123">
        <v>0.22999999999999998</v>
      </c>
      <c r="R124" s="123">
        <v>0.19</v>
      </c>
      <c r="S124" s="123">
        <v>0.15000000000000002</v>
      </c>
      <c r="T124" s="124">
        <v>0.06</v>
      </c>
      <c r="U124" s="124" t="s">
        <v>1348</v>
      </c>
      <c r="V124" s="124" t="s">
        <v>5</v>
      </c>
      <c r="W124" s="124" t="s">
        <v>5</v>
      </c>
      <c r="X124" s="124" t="s">
        <v>5</v>
      </c>
      <c r="Y124" s="124" t="s">
        <v>5</v>
      </c>
      <c r="Z124" s="124" t="s">
        <v>5</v>
      </c>
      <c r="AA124" s="124" t="s">
        <v>5</v>
      </c>
      <c r="AB124" s="124" t="s">
        <v>5</v>
      </c>
      <c r="AC124" s="124" t="s">
        <v>5</v>
      </c>
      <c r="AD124" s="124" t="s">
        <v>5</v>
      </c>
      <c r="AE124" s="124" t="s">
        <v>5</v>
      </c>
      <c r="AF124" s="124" t="s">
        <v>5</v>
      </c>
      <c r="AG124" s="124" t="s">
        <v>5</v>
      </c>
      <c r="AH124" s="140" t="s">
        <v>5</v>
      </c>
      <c r="AI124" s="136" t="s">
        <v>5</v>
      </c>
      <c r="AJ124" s="136" t="s">
        <v>5</v>
      </c>
      <c r="AK124" s="136" t="s">
        <v>5</v>
      </c>
      <c r="AL124" s="136" t="s">
        <v>5</v>
      </c>
      <c r="AM124" s="136" t="s">
        <v>5</v>
      </c>
      <c r="AN124" s="136" t="s">
        <v>5</v>
      </c>
      <c r="AO124" s="136" t="s">
        <v>5</v>
      </c>
      <c r="AP124" s="136" t="s">
        <v>5</v>
      </c>
      <c r="AQ124" s="136" t="s">
        <v>5</v>
      </c>
      <c r="AR124" s="136" t="s">
        <v>5</v>
      </c>
      <c r="AS124" s="136" t="s">
        <v>5</v>
      </c>
      <c r="AT124" s="136" t="s">
        <v>5</v>
      </c>
      <c r="AU124" s="136" t="s">
        <v>5</v>
      </c>
      <c r="AV124" s="136" t="s">
        <v>5</v>
      </c>
      <c r="AW124" s="136" t="s">
        <v>5</v>
      </c>
      <c r="AX124" s="137" t="s">
        <v>5</v>
      </c>
      <c r="AY124" s="137" t="s">
        <v>5</v>
      </c>
      <c r="AZ124" s="137" t="s">
        <v>5</v>
      </c>
      <c r="BA124" s="137" t="s">
        <v>5</v>
      </c>
      <c r="BB124" s="137" t="s">
        <v>5</v>
      </c>
      <c r="BC124" s="137" t="s">
        <v>5</v>
      </c>
      <c r="BD124" s="137" t="s">
        <v>5</v>
      </c>
      <c r="BE124" s="137" t="s">
        <v>5</v>
      </c>
      <c r="BF124" s="137" t="s">
        <v>5</v>
      </c>
      <c r="BG124" s="137" t="s">
        <v>5</v>
      </c>
      <c r="BH124" s="137" t="s">
        <v>5</v>
      </c>
      <c r="BI124" s="137" t="s">
        <v>5</v>
      </c>
      <c r="BJ124" s="137" t="s">
        <v>5</v>
      </c>
      <c r="BK124" s="137" t="s">
        <v>5</v>
      </c>
      <c r="BL124" s="137" t="s">
        <v>5</v>
      </c>
      <c r="BM124" s="126">
        <v>0</v>
      </c>
      <c r="BN124" s="125">
        <v>0</v>
      </c>
      <c r="BO124" s="125">
        <v>0.11111111111111094</v>
      </c>
      <c r="BP124" s="125">
        <v>0.17391304347826098</v>
      </c>
      <c r="BQ124" s="125">
        <v>0.21052631578947367</v>
      </c>
      <c r="BR124" s="125">
        <v>0.26666666666666639</v>
      </c>
      <c r="BS124" s="125">
        <v>1.5000000000000004</v>
      </c>
      <c r="BT124" s="125" t="s">
        <v>158</v>
      </c>
      <c r="BU124" s="125" t="s">
        <v>158</v>
      </c>
      <c r="BV124" s="125" t="s">
        <v>158</v>
      </c>
      <c r="BW124" s="125" t="s">
        <v>158</v>
      </c>
      <c r="BX124" s="125" t="s">
        <v>158</v>
      </c>
      <c r="BY124" s="125" t="s">
        <v>158</v>
      </c>
      <c r="BZ124" s="125" t="s">
        <v>158</v>
      </c>
      <c r="CA124" s="125" t="s">
        <v>158</v>
      </c>
      <c r="CB124" s="125" t="s">
        <v>158</v>
      </c>
      <c r="CC124" s="125" t="s">
        <v>158</v>
      </c>
      <c r="CD124" s="125" t="s">
        <v>158</v>
      </c>
      <c r="CE124" s="125" t="s">
        <v>158</v>
      </c>
      <c r="CF124" s="125" t="s">
        <v>158</v>
      </c>
      <c r="CG124" s="125" t="s">
        <v>158</v>
      </c>
      <c r="CH124" s="125" t="s">
        <v>158</v>
      </c>
      <c r="CI124" s="125" t="s">
        <v>158</v>
      </c>
      <c r="CJ124" s="125" t="s">
        <v>158</v>
      </c>
      <c r="CK124" s="125" t="s">
        <v>158</v>
      </c>
      <c r="CL124" s="125" t="s">
        <v>158</v>
      </c>
      <c r="CM124" s="125" t="s">
        <v>158</v>
      </c>
      <c r="CN124" s="125" t="s">
        <v>158</v>
      </c>
      <c r="CO124" s="125" t="s">
        <v>158</v>
      </c>
      <c r="CP124" s="125" t="s">
        <v>158</v>
      </c>
      <c r="CQ124" s="125" t="s">
        <v>158</v>
      </c>
      <c r="CR124" s="125" t="s">
        <v>158</v>
      </c>
      <c r="CS124" s="125" t="s">
        <v>158</v>
      </c>
      <c r="CT124" s="125" t="s">
        <v>158</v>
      </c>
      <c r="CU124" s="125" t="s">
        <v>158</v>
      </c>
      <c r="CV124" s="125" t="s">
        <v>158</v>
      </c>
      <c r="CW124" s="125" t="s">
        <v>158</v>
      </c>
      <c r="CX124" s="125" t="s">
        <v>158</v>
      </c>
      <c r="CY124" s="125" t="s">
        <v>158</v>
      </c>
      <c r="CZ124" s="125" t="s">
        <v>158</v>
      </c>
      <c r="DA124" s="125" t="s">
        <v>158</v>
      </c>
      <c r="DB124" s="125" t="s">
        <v>158</v>
      </c>
      <c r="DC124" s="125" t="s">
        <v>158</v>
      </c>
      <c r="DD124" s="125" t="s">
        <v>158</v>
      </c>
      <c r="DE124" s="125" t="s">
        <v>158</v>
      </c>
      <c r="DF124" s="125" t="s">
        <v>158</v>
      </c>
      <c r="DG124" s="125" t="s">
        <v>158</v>
      </c>
      <c r="DH124" s="125" t="s">
        <v>158</v>
      </c>
      <c r="DI124" s="125" t="s">
        <v>158</v>
      </c>
      <c r="DJ124" s="125" t="s">
        <v>158</v>
      </c>
      <c r="DK124" s="125" t="s">
        <v>158</v>
      </c>
      <c r="DL124" s="127">
        <v>3.9850162594107605E-2</v>
      </c>
      <c r="DM124" s="128">
        <v>3.614457831325301E-2</v>
      </c>
      <c r="DN124" s="128">
        <v>4.189944134078212E-2</v>
      </c>
      <c r="DO124" s="128">
        <v>3.4005037783375318E-2</v>
      </c>
      <c r="DP124" s="128">
        <v>2.0814479638009045E-2</v>
      </c>
      <c r="DQ124" s="128">
        <v>1.9E-2</v>
      </c>
      <c r="DR124" s="128">
        <v>1.7045454545454548E-2</v>
      </c>
      <c r="DS124" s="128">
        <v>6.993006993006993E-3</v>
      </c>
      <c r="DT124" s="128" t="s">
        <v>158</v>
      </c>
      <c r="DU124" s="128" t="s">
        <v>158</v>
      </c>
      <c r="DV124" s="128" t="s">
        <v>158</v>
      </c>
      <c r="DW124" s="128" t="s">
        <v>158</v>
      </c>
      <c r="DX124" s="128" t="s">
        <v>158</v>
      </c>
      <c r="DY124" s="128" t="s">
        <v>158</v>
      </c>
      <c r="DZ124" s="128" t="s">
        <v>158</v>
      </c>
      <c r="EA124" s="128" t="s">
        <v>158</v>
      </c>
      <c r="EB124" s="128" t="s">
        <v>158</v>
      </c>
      <c r="EC124" s="128" t="s">
        <v>158</v>
      </c>
      <c r="ED124" s="128" t="s">
        <v>158</v>
      </c>
      <c r="EE124" s="128" t="s">
        <v>158</v>
      </c>
      <c r="EF124" s="128" t="s">
        <v>158</v>
      </c>
      <c r="EG124" s="128" t="s">
        <v>158</v>
      </c>
      <c r="EH124" s="128" t="s">
        <v>158</v>
      </c>
      <c r="EI124" s="128" t="s">
        <v>158</v>
      </c>
      <c r="EJ124" s="128" t="s">
        <v>158</v>
      </c>
      <c r="EK124" s="128" t="s">
        <v>158</v>
      </c>
      <c r="EL124" s="128" t="s">
        <v>158</v>
      </c>
      <c r="EM124" s="127">
        <v>4.9095979366596397E-2</v>
      </c>
      <c r="EN124" s="128">
        <v>4.1153837745665993E-2</v>
      </c>
      <c r="EO124" s="128">
        <v>5.4844606946983544E-2</v>
      </c>
      <c r="EP124" s="128">
        <v>3.9940828402366867E-2</v>
      </c>
      <c r="EQ124" s="128">
        <v>2.5470653377630121E-2</v>
      </c>
      <c r="ER124" s="128">
        <v>2.20162224797219E-2</v>
      </c>
      <c r="ES124" s="128">
        <v>2.0380434782608699E-2</v>
      </c>
      <c r="ET124" s="128">
        <v>8.4745762711864406E-3</v>
      </c>
      <c r="EU124" s="128" t="s">
        <v>158</v>
      </c>
      <c r="EV124" s="128" t="s">
        <v>158</v>
      </c>
      <c r="EW124" s="128" t="s">
        <v>158</v>
      </c>
      <c r="EX124" s="128" t="s">
        <v>158</v>
      </c>
      <c r="EY124" s="128" t="s">
        <v>158</v>
      </c>
      <c r="EZ124" s="128" t="s">
        <v>158</v>
      </c>
      <c r="FA124" s="128" t="s">
        <v>158</v>
      </c>
      <c r="FB124" s="128" t="s">
        <v>158</v>
      </c>
      <c r="FC124" s="128" t="s">
        <v>158</v>
      </c>
      <c r="FD124" s="128" t="s">
        <v>158</v>
      </c>
      <c r="FE124" s="128" t="s">
        <v>158</v>
      </c>
      <c r="FF124" s="128" t="s">
        <v>158</v>
      </c>
      <c r="FG124" s="128" t="s">
        <v>158</v>
      </c>
      <c r="FH124" s="128" t="s">
        <v>158</v>
      </c>
      <c r="FI124" s="128" t="s">
        <v>158</v>
      </c>
      <c r="FJ124" s="128" t="s">
        <v>158</v>
      </c>
      <c r="FK124" s="128" t="s">
        <v>158</v>
      </c>
      <c r="FL124" s="128" t="s">
        <v>158</v>
      </c>
      <c r="FM124" s="128" t="s">
        <v>158</v>
      </c>
      <c r="FN124" s="127">
        <v>7.3170733409294017E-2</v>
      </c>
      <c r="FO124" s="128">
        <v>4.6153846153846149E-2</v>
      </c>
      <c r="FP124" s="128">
        <v>9.4339622641509427E-2</v>
      </c>
      <c r="FQ124" s="128">
        <v>4.9001814882032674E-2</v>
      </c>
      <c r="FR124" s="128">
        <v>3.885135135135135E-2</v>
      </c>
      <c r="FS124" s="128">
        <v>2.6425591098748261E-2</v>
      </c>
      <c r="FT124" s="128">
        <v>2.4390243902439025E-2</v>
      </c>
      <c r="FU124" s="128">
        <v>0.01</v>
      </c>
      <c r="FV124" s="128" t="s">
        <v>158</v>
      </c>
      <c r="FW124" s="128" t="s">
        <v>158</v>
      </c>
      <c r="FX124" s="128" t="s">
        <v>158</v>
      </c>
      <c r="FY124" s="128" t="s">
        <v>158</v>
      </c>
      <c r="FZ124" s="128" t="s">
        <v>158</v>
      </c>
      <c r="GA124" s="128" t="s">
        <v>158</v>
      </c>
      <c r="GB124" s="128" t="s">
        <v>158</v>
      </c>
      <c r="GC124" s="128" t="s">
        <v>158</v>
      </c>
      <c r="GD124" s="128" t="s">
        <v>158</v>
      </c>
      <c r="GE124" s="128" t="s">
        <v>158</v>
      </c>
      <c r="GF124" s="128" t="s">
        <v>158</v>
      </c>
      <c r="GG124" s="128" t="s">
        <v>158</v>
      </c>
      <c r="GH124" s="128" t="s">
        <v>158</v>
      </c>
      <c r="GI124" s="128" t="s">
        <v>158</v>
      </c>
      <c r="GJ124" s="128" t="s">
        <v>158</v>
      </c>
      <c r="GK124" s="128" t="s">
        <v>158</v>
      </c>
      <c r="GL124" s="128" t="s">
        <v>158</v>
      </c>
      <c r="GM124" s="128" t="s">
        <v>158</v>
      </c>
      <c r="GN124" s="128" t="s">
        <v>158</v>
      </c>
      <c r="GO124" s="109">
        <v>0.47</v>
      </c>
      <c r="GP124" s="141">
        <v>0.61</v>
      </c>
      <c r="GQ124" s="141">
        <v>0.18</v>
      </c>
      <c r="GR124" s="141">
        <v>-0.19</v>
      </c>
      <c r="GS124" s="141">
        <v>0.04</v>
      </c>
      <c r="GT124" s="141">
        <v>0.21</v>
      </c>
      <c r="GU124" s="129">
        <v>0.28999999999999998</v>
      </c>
      <c r="GV124" s="129">
        <v>0.19</v>
      </c>
      <c r="GW124" s="129" t="s">
        <v>158</v>
      </c>
      <c r="GX124" s="129" t="s">
        <v>158</v>
      </c>
      <c r="GY124" s="129" t="s">
        <v>158</v>
      </c>
      <c r="GZ124" s="129" t="s">
        <v>158</v>
      </c>
      <c r="HA124" s="129" t="s">
        <v>158</v>
      </c>
      <c r="HB124" s="129" t="s">
        <v>158</v>
      </c>
      <c r="HC124" s="129" t="s">
        <v>158</v>
      </c>
      <c r="HD124" s="129" t="s">
        <v>158</v>
      </c>
      <c r="HE124" s="129" t="s">
        <v>158</v>
      </c>
      <c r="HF124" s="231" t="s">
        <v>158</v>
      </c>
      <c r="HG124" s="231" t="s">
        <v>158</v>
      </c>
      <c r="HH124" s="231" t="s">
        <v>158</v>
      </c>
      <c r="HI124" s="231" t="s">
        <v>158</v>
      </c>
      <c r="HJ124" s="231" t="s">
        <v>158</v>
      </c>
      <c r="HK124" s="231" t="s">
        <v>158</v>
      </c>
      <c r="HL124" s="231" t="s">
        <v>158</v>
      </c>
      <c r="HM124" s="231" t="s">
        <v>158</v>
      </c>
      <c r="HN124" s="231" t="s">
        <v>158</v>
      </c>
      <c r="HO124" s="231" t="s">
        <v>158</v>
      </c>
      <c r="HP124" s="232">
        <v>13.829787234042554</v>
      </c>
      <c r="HQ124" s="131">
        <v>5.9836065573770494</v>
      </c>
      <c r="HR124" s="131">
        <v>17.666666666666668</v>
      </c>
      <c r="HS124" s="131" t="s">
        <v>1288</v>
      </c>
      <c r="HT124" s="131">
        <v>179.75</v>
      </c>
      <c r="HU124" s="131">
        <v>31.761904761904763</v>
      </c>
      <c r="HV124" s="131">
        <v>20.689655172413794</v>
      </c>
      <c r="HW124" s="131" t="s">
        <v>158</v>
      </c>
      <c r="HX124" s="131" t="s">
        <v>158</v>
      </c>
      <c r="HY124" s="131" t="s">
        <v>158</v>
      </c>
      <c r="HZ124" s="131" t="s">
        <v>158</v>
      </c>
      <c r="IA124" s="131" t="s">
        <v>158</v>
      </c>
      <c r="IB124" s="131" t="s">
        <v>158</v>
      </c>
      <c r="IC124" s="131" t="s">
        <v>158</v>
      </c>
      <c r="ID124" s="131" t="s">
        <v>158</v>
      </c>
      <c r="IE124" s="131" t="s">
        <v>158</v>
      </c>
      <c r="IF124" s="131" t="s">
        <v>158</v>
      </c>
      <c r="IG124" s="131" t="s">
        <v>158</v>
      </c>
      <c r="IH124" s="131" t="s">
        <v>158</v>
      </c>
      <c r="II124" s="131" t="s">
        <v>158</v>
      </c>
      <c r="IJ124" s="131" t="s">
        <v>158</v>
      </c>
      <c r="IK124" s="131" t="s">
        <v>158</v>
      </c>
      <c r="IL124" s="131" t="s">
        <v>158</v>
      </c>
      <c r="IM124" s="131" t="s">
        <v>158</v>
      </c>
      <c r="IN124" s="131" t="s">
        <v>158</v>
      </c>
      <c r="IO124" s="131" t="s">
        <v>158</v>
      </c>
      <c r="IP124" s="131" t="s">
        <v>158</v>
      </c>
      <c r="IQ124" s="130">
        <v>15.59828770026278</v>
      </c>
      <c r="IR124" s="131">
        <v>9.5264189145059177</v>
      </c>
      <c r="IS124" s="131">
        <v>36.103064372222221</v>
      </c>
      <c r="IT124" s="131" t="s">
        <v>1288</v>
      </c>
      <c r="IU124" s="131">
        <v>224.55873495</v>
      </c>
      <c r="IV124" s="131">
        <v>37.222789114285717</v>
      </c>
      <c r="IW124" s="131">
        <v>24.166279841379314</v>
      </c>
      <c r="IX124" s="131" t="s">
        <v>158</v>
      </c>
      <c r="IY124" s="131" t="s">
        <v>158</v>
      </c>
      <c r="IZ124" s="131" t="s">
        <v>158</v>
      </c>
      <c r="JA124" s="131" t="s">
        <v>158</v>
      </c>
      <c r="JB124" s="131" t="s">
        <v>158</v>
      </c>
      <c r="JC124" s="131" t="s">
        <v>158</v>
      </c>
      <c r="JD124" s="131" t="s">
        <v>158</v>
      </c>
      <c r="JE124" s="131" t="s">
        <v>158</v>
      </c>
      <c r="JF124" s="131" t="s">
        <v>158</v>
      </c>
      <c r="JG124" s="131" t="s">
        <v>158</v>
      </c>
      <c r="JH124" s="131" t="s">
        <v>158</v>
      </c>
      <c r="JI124" s="131" t="s">
        <v>158</v>
      </c>
      <c r="JJ124" s="131" t="s">
        <v>158</v>
      </c>
      <c r="JK124" s="131" t="s">
        <v>158</v>
      </c>
      <c r="JL124" s="131" t="s">
        <v>158</v>
      </c>
      <c r="JM124" s="131" t="s">
        <v>158</v>
      </c>
      <c r="JN124" s="131" t="s">
        <v>158</v>
      </c>
      <c r="JO124" s="131" t="s">
        <v>158</v>
      </c>
      <c r="JP124" s="131" t="s">
        <v>158</v>
      </c>
      <c r="JQ124" s="131" t="s">
        <v>158</v>
      </c>
      <c r="JR124" s="130">
        <v>17.659574468085108</v>
      </c>
      <c r="JS124" s="131">
        <v>13.196721311475411</v>
      </c>
      <c r="JT124" s="131">
        <v>44.111111111111114</v>
      </c>
      <c r="JU124" s="131" t="s">
        <v>1288</v>
      </c>
      <c r="JV124" s="131">
        <v>264.75</v>
      </c>
      <c r="JW124" s="131">
        <v>43.80952380952381</v>
      </c>
      <c r="JX124" s="131">
        <v>29.586206896551726</v>
      </c>
      <c r="JY124" s="131" t="s">
        <v>158</v>
      </c>
      <c r="JZ124" s="131" t="s">
        <v>158</v>
      </c>
      <c r="KA124" s="131" t="s">
        <v>158</v>
      </c>
      <c r="KB124" s="131" t="s">
        <v>158</v>
      </c>
      <c r="KC124" s="131" t="s">
        <v>158</v>
      </c>
      <c r="KD124" s="131" t="s">
        <v>158</v>
      </c>
      <c r="KE124" s="131" t="s">
        <v>158</v>
      </c>
      <c r="KF124" s="131" t="s">
        <v>158</v>
      </c>
      <c r="KG124" s="131" t="s">
        <v>158</v>
      </c>
      <c r="KH124" s="131" t="s">
        <v>158</v>
      </c>
      <c r="KI124" s="131" t="s">
        <v>158</v>
      </c>
      <c r="KJ124" s="131" t="s">
        <v>158</v>
      </c>
      <c r="KK124" s="131" t="s">
        <v>158</v>
      </c>
      <c r="KL124" s="131" t="s">
        <v>158</v>
      </c>
      <c r="KM124" s="131" t="s">
        <v>158</v>
      </c>
      <c r="KN124" s="131" t="s">
        <v>158</v>
      </c>
      <c r="KO124" s="131" t="s">
        <v>158</v>
      </c>
      <c r="KP124" s="131" t="s">
        <v>158</v>
      </c>
      <c r="KQ124" s="131" t="s">
        <v>158</v>
      </c>
      <c r="KR124" s="131" t="s">
        <v>158</v>
      </c>
      <c r="KS124" s="116" t="s">
        <v>158</v>
      </c>
      <c r="KT124" s="132">
        <v>3.5085764403403776</v>
      </c>
      <c r="KU124" s="132">
        <v>4.0394736842105265</v>
      </c>
      <c r="KV124" s="132">
        <v>3.2769230769230768</v>
      </c>
      <c r="KW124" s="132">
        <v>2.3518518518518516</v>
      </c>
      <c r="KX124" s="132">
        <v>2</v>
      </c>
      <c r="KY124" s="132">
        <v>1.875</v>
      </c>
      <c r="KZ124" s="132">
        <v>1.5106382978723405</v>
      </c>
      <c r="LA124" s="132" t="s">
        <v>158</v>
      </c>
      <c r="LB124" s="132" t="s">
        <v>158</v>
      </c>
      <c r="LC124" s="132" t="s">
        <v>158</v>
      </c>
      <c r="LD124" s="132" t="s">
        <v>158</v>
      </c>
      <c r="LE124" s="132" t="s">
        <v>158</v>
      </c>
      <c r="LF124" s="132" t="s">
        <v>158</v>
      </c>
      <c r="LG124" s="132" t="s">
        <v>158</v>
      </c>
      <c r="LH124" s="132" t="s">
        <v>158</v>
      </c>
      <c r="LI124" s="132" t="s">
        <v>158</v>
      </c>
      <c r="LJ124" s="132" t="s">
        <v>158</v>
      </c>
      <c r="LK124" s="132" t="s">
        <v>158</v>
      </c>
      <c r="LL124" s="132" t="s">
        <v>158</v>
      </c>
      <c r="LM124" s="132" t="s">
        <v>158</v>
      </c>
      <c r="LN124" s="132" t="s">
        <v>158</v>
      </c>
      <c r="LO124" s="132" t="s">
        <v>158</v>
      </c>
      <c r="LP124" s="132" t="s">
        <v>158</v>
      </c>
      <c r="LQ124" s="132" t="s">
        <v>158</v>
      </c>
      <c r="LR124" s="132" t="s">
        <v>158</v>
      </c>
      <c r="LS124" s="132" t="s">
        <v>158</v>
      </c>
      <c r="LT124" s="130" t="s">
        <v>158</v>
      </c>
      <c r="LU124" s="131">
        <v>1.0403079602409637</v>
      </c>
      <c r="LV124" s="131">
        <v>0.7872312703583062</v>
      </c>
      <c r="LW124" s="131">
        <v>1.8065727699530516</v>
      </c>
      <c r="LX124" s="131">
        <v>3.0571653543307091</v>
      </c>
      <c r="LY124" s="131">
        <v>3.335</v>
      </c>
      <c r="LZ124" s="131">
        <v>3.2</v>
      </c>
      <c r="MA124" s="131" t="s">
        <v>158</v>
      </c>
      <c r="MB124" s="131" t="s">
        <v>158</v>
      </c>
      <c r="MC124" s="131" t="s">
        <v>158</v>
      </c>
      <c r="MD124" s="131" t="s">
        <v>158</v>
      </c>
      <c r="ME124" s="131" t="s">
        <v>158</v>
      </c>
      <c r="MF124" s="131" t="s">
        <v>158</v>
      </c>
      <c r="MG124" s="131" t="s">
        <v>158</v>
      </c>
      <c r="MH124" s="131" t="s">
        <v>158</v>
      </c>
      <c r="MI124" s="131" t="s">
        <v>158</v>
      </c>
      <c r="MJ124" s="131" t="s">
        <v>158</v>
      </c>
      <c r="MK124" s="131" t="s">
        <v>158</v>
      </c>
      <c r="ML124" s="131" t="s">
        <v>158</v>
      </c>
      <c r="MM124" s="131" t="s">
        <v>158</v>
      </c>
      <c r="MN124" s="131" t="s">
        <v>158</v>
      </c>
      <c r="MO124" s="131" t="s">
        <v>158</v>
      </c>
      <c r="MP124" s="131" t="s">
        <v>158</v>
      </c>
      <c r="MQ124" s="131" t="s">
        <v>158</v>
      </c>
      <c r="MR124" s="131" t="s">
        <v>158</v>
      </c>
      <c r="MS124" s="131" t="s">
        <v>158</v>
      </c>
      <c r="MT124" s="131" t="s">
        <v>158</v>
      </c>
      <c r="MU124" s="130" t="s">
        <v>158</v>
      </c>
      <c r="MV124" s="131">
        <v>1.6562602060010574</v>
      </c>
      <c r="MW124" s="131">
        <v>1.6087619563908793</v>
      </c>
      <c r="MX124" s="131">
        <v>2.511465873568075</v>
      </c>
      <c r="MY124" s="131">
        <v>3.8192666731653548</v>
      </c>
      <c r="MZ124" s="131">
        <v>3.9083928569999999</v>
      </c>
      <c r="NA124" s="131">
        <v>3.7377179487999999</v>
      </c>
      <c r="NB124" s="131" t="s">
        <v>158</v>
      </c>
      <c r="NC124" s="131" t="s">
        <v>158</v>
      </c>
      <c r="ND124" s="131" t="s">
        <v>158</v>
      </c>
      <c r="NE124" s="131" t="s">
        <v>158</v>
      </c>
      <c r="NF124" s="131" t="s">
        <v>158</v>
      </c>
      <c r="NG124" s="131" t="s">
        <v>158</v>
      </c>
      <c r="NH124" s="131" t="s">
        <v>158</v>
      </c>
      <c r="NI124" s="131" t="s">
        <v>158</v>
      </c>
      <c r="NJ124" s="131" t="s">
        <v>158</v>
      </c>
      <c r="NK124" s="131" t="s">
        <v>158</v>
      </c>
      <c r="NL124" s="131" t="s">
        <v>158</v>
      </c>
      <c r="NM124" s="131" t="s">
        <v>158</v>
      </c>
      <c r="NN124" s="131" t="s">
        <v>158</v>
      </c>
      <c r="NO124" s="131" t="s">
        <v>158</v>
      </c>
      <c r="NP124" s="131" t="s">
        <v>158</v>
      </c>
      <c r="NQ124" s="131" t="s">
        <v>158</v>
      </c>
      <c r="NR124" s="131" t="s">
        <v>158</v>
      </c>
      <c r="NS124" s="131" t="s">
        <v>158</v>
      </c>
      <c r="NT124" s="131" t="s">
        <v>158</v>
      </c>
      <c r="NU124" s="131" t="s">
        <v>158</v>
      </c>
      <c r="NV124" s="130" t="s">
        <v>158</v>
      </c>
      <c r="NW124" s="131">
        <v>2.294377830120482</v>
      </c>
      <c r="NX124" s="131">
        <v>1.9656026058631921</v>
      </c>
      <c r="NY124" s="131">
        <v>3.3720657276995309</v>
      </c>
      <c r="NZ124" s="131">
        <v>4.5028346456692914</v>
      </c>
      <c r="OA124" s="131">
        <v>4.5999999999999996</v>
      </c>
      <c r="OB124" s="131">
        <v>4.5759999999999996</v>
      </c>
      <c r="OC124" s="131" t="s">
        <v>158</v>
      </c>
      <c r="OD124" s="131" t="s">
        <v>158</v>
      </c>
      <c r="OE124" s="131" t="s">
        <v>158</v>
      </c>
      <c r="OF124" s="131" t="s">
        <v>158</v>
      </c>
      <c r="OG124" s="131" t="s">
        <v>158</v>
      </c>
      <c r="OH124" s="131" t="s">
        <v>158</v>
      </c>
      <c r="OI124" s="131" t="s">
        <v>158</v>
      </c>
      <c r="OJ124" s="131" t="s">
        <v>158</v>
      </c>
      <c r="OK124" s="131" t="s">
        <v>158</v>
      </c>
      <c r="OL124" s="131" t="s">
        <v>158</v>
      </c>
      <c r="OM124" s="131" t="s">
        <v>158</v>
      </c>
      <c r="ON124" s="131" t="s">
        <v>158</v>
      </c>
      <c r="OO124" s="131" t="s">
        <v>158</v>
      </c>
      <c r="OP124" s="131" t="s">
        <v>158</v>
      </c>
      <c r="OQ124" s="131" t="s">
        <v>158</v>
      </c>
      <c r="OR124" s="131" t="s">
        <v>158</v>
      </c>
      <c r="OS124" s="131" t="s">
        <v>158</v>
      </c>
      <c r="OT124" s="131" t="s">
        <v>158</v>
      </c>
      <c r="OU124" s="131" t="s">
        <v>158</v>
      </c>
      <c r="OV124" s="131" t="s">
        <v>158</v>
      </c>
      <c r="OW124" s="378" t="s">
        <v>158</v>
      </c>
      <c r="OX124" s="132">
        <v>1.4654295172505996</v>
      </c>
      <c r="OY124" s="132">
        <v>1.1578947368421053</v>
      </c>
      <c r="OZ124" s="132">
        <v>0.53846153846153844</v>
      </c>
      <c r="PA124" s="132">
        <v>0.35185185185185186</v>
      </c>
      <c r="PB124" s="132">
        <v>0.45098039215686275</v>
      </c>
      <c r="PC124" s="132">
        <v>0.39583333333333331</v>
      </c>
      <c r="PD124" s="132">
        <v>0.21276595744680851</v>
      </c>
      <c r="PE124" s="132" t="s">
        <v>158</v>
      </c>
      <c r="PF124" s="132" t="s">
        <v>158</v>
      </c>
      <c r="PG124" s="132" t="s">
        <v>158</v>
      </c>
      <c r="PH124" s="132" t="s">
        <v>158</v>
      </c>
      <c r="PI124" s="132" t="s">
        <v>158</v>
      </c>
      <c r="PJ124" s="132" t="s">
        <v>158</v>
      </c>
      <c r="PK124" s="132" t="s">
        <v>158</v>
      </c>
      <c r="PL124" s="132" t="s">
        <v>158</v>
      </c>
      <c r="PM124" s="132" t="s">
        <v>158</v>
      </c>
      <c r="PN124" s="132" t="s">
        <v>158</v>
      </c>
      <c r="PO124" s="132" t="s">
        <v>158</v>
      </c>
      <c r="PP124" s="132" t="s">
        <v>158</v>
      </c>
      <c r="PQ124" s="132" t="s">
        <v>158</v>
      </c>
      <c r="PR124" s="132" t="s">
        <v>158</v>
      </c>
      <c r="PS124" s="132" t="s">
        <v>158</v>
      </c>
      <c r="PT124" s="132" t="s">
        <v>158</v>
      </c>
      <c r="PU124" s="132" t="s">
        <v>158</v>
      </c>
      <c r="PV124" s="132" t="s">
        <v>158</v>
      </c>
      <c r="PW124" s="132" t="s">
        <v>158</v>
      </c>
      <c r="PX124" s="130" t="s">
        <v>158</v>
      </c>
      <c r="PY124" s="131">
        <v>2.4907373278846152</v>
      </c>
      <c r="PZ124" s="131">
        <v>2.7463636363636366</v>
      </c>
      <c r="QA124" s="131">
        <v>10.994285714285715</v>
      </c>
      <c r="QB124" s="131">
        <v>20.434736842105263</v>
      </c>
      <c r="QC124" s="131">
        <v>14.79</v>
      </c>
      <c r="QD124" s="131">
        <v>15.157894736842106</v>
      </c>
      <c r="QE124" s="131" t="s">
        <v>158</v>
      </c>
      <c r="QF124" s="131" t="s">
        <v>158</v>
      </c>
      <c r="QG124" s="131" t="s">
        <v>158</v>
      </c>
      <c r="QH124" s="131" t="s">
        <v>158</v>
      </c>
      <c r="QI124" s="131" t="s">
        <v>158</v>
      </c>
      <c r="QJ124" s="131" t="s">
        <v>158</v>
      </c>
      <c r="QK124" s="131" t="s">
        <v>158</v>
      </c>
      <c r="QL124" s="131" t="s">
        <v>158</v>
      </c>
      <c r="QM124" s="131" t="s">
        <v>158</v>
      </c>
      <c r="QN124" s="131" t="s">
        <v>158</v>
      </c>
      <c r="QO124" s="131" t="s">
        <v>158</v>
      </c>
      <c r="QP124" s="131" t="s">
        <v>158</v>
      </c>
      <c r="QQ124" s="131" t="s">
        <v>158</v>
      </c>
      <c r="QR124" s="131" t="s">
        <v>158</v>
      </c>
      <c r="QS124" s="131" t="s">
        <v>158</v>
      </c>
      <c r="QT124" s="131" t="s">
        <v>158</v>
      </c>
      <c r="QU124" s="131" t="s">
        <v>158</v>
      </c>
      <c r="QV124" s="131" t="s">
        <v>158</v>
      </c>
      <c r="QW124" s="131" t="s">
        <v>158</v>
      </c>
      <c r="QX124" s="131" t="s">
        <v>158</v>
      </c>
      <c r="QY124" s="130" t="s">
        <v>158</v>
      </c>
      <c r="QZ124" s="131">
        <v>3.9654691470602237</v>
      </c>
      <c r="RA124" s="131">
        <v>5.6123854614999997</v>
      </c>
      <c r="RB124" s="131">
        <v>15.284063744857145</v>
      </c>
      <c r="RC124" s="131">
        <v>25.528782499578949</v>
      </c>
      <c r="RD124" s="131">
        <v>17.332872670173913</v>
      </c>
      <c r="RE124" s="131">
        <v>17.704979757473684</v>
      </c>
      <c r="RF124" s="131" t="s">
        <v>158</v>
      </c>
      <c r="RG124" s="131" t="s">
        <v>158</v>
      </c>
      <c r="RH124" s="131" t="s">
        <v>158</v>
      </c>
      <c r="RI124" s="131" t="s">
        <v>158</v>
      </c>
      <c r="RJ124" s="131" t="s">
        <v>158</v>
      </c>
      <c r="RK124" s="131" t="s">
        <v>158</v>
      </c>
      <c r="RL124" s="131" t="s">
        <v>158</v>
      </c>
      <c r="RM124" s="131" t="s">
        <v>158</v>
      </c>
      <c r="RN124" s="131" t="s">
        <v>158</v>
      </c>
      <c r="RO124" s="131" t="s">
        <v>158</v>
      </c>
      <c r="RP124" s="131" t="s">
        <v>158</v>
      </c>
      <c r="RQ124" s="131" t="s">
        <v>158</v>
      </c>
      <c r="RR124" s="131" t="s">
        <v>158</v>
      </c>
      <c r="RS124" s="131" t="s">
        <v>158</v>
      </c>
      <c r="RT124" s="131" t="s">
        <v>158</v>
      </c>
      <c r="RU124" s="131" t="s">
        <v>158</v>
      </c>
      <c r="RV124" s="131" t="s">
        <v>158</v>
      </c>
      <c r="RW124" s="131" t="s">
        <v>158</v>
      </c>
      <c r="RX124" s="131" t="s">
        <v>158</v>
      </c>
      <c r="RY124" s="131" t="s">
        <v>158</v>
      </c>
      <c r="RZ124" s="130" t="s">
        <v>158</v>
      </c>
      <c r="SA124" s="131">
        <v>5.4932699971153847</v>
      </c>
      <c r="SB124" s="131">
        <v>6.8572727272727274</v>
      </c>
      <c r="SC124" s="131">
        <v>20.521428571428572</v>
      </c>
      <c r="SD124" s="131">
        <v>30.097894736842104</v>
      </c>
      <c r="SE124" s="131">
        <v>20.399999999999999</v>
      </c>
      <c r="SF124" s="131">
        <v>21.675789473684212</v>
      </c>
      <c r="SG124" s="131" t="s">
        <v>158</v>
      </c>
      <c r="SH124" s="131" t="s">
        <v>158</v>
      </c>
      <c r="SI124" s="131" t="s">
        <v>158</v>
      </c>
      <c r="SJ124" s="131" t="s">
        <v>158</v>
      </c>
      <c r="SK124" s="131" t="s">
        <v>158</v>
      </c>
      <c r="SL124" s="131" t="s">
        <v>158</v>
      </c>
      <c r="SM124" s="131" t="s">
        <v>158</v>
      </c>
      <c r="SN124" s="131" t="s">
        <v>158</v>
      </c>
      <c r="SO124" s="131" t="s">
        <v>158</v>
      </c>
      <c r="SP124" s="131" t="s">
        <v>158</v>
      </c>
      <c r="SQ124" s="131" t="s">
        <v>158</v>
      </c>
      <c r="SR124" s="131" t="s">
        <v>158</v>
      </c>
      <c r="SS124" s="131" t="s">
        <v>158</v>
      </c>
      <c r="ST124" s="131" t="s">
        <v>158</v>
      </c>
      <c r="SU124" s="131" t="s">
        <v>158</v>
      </c>
      <c r="SV124" s="131" t="s">
        <v>158</v>
      </c>
      <c r="SW124" s="131" t="s">
        <v>158</v>
      </c>
      <c r="SX124" s="131" t="s">
        <v>158</v>
      </c>
      <c r="SY124" s="131" t="s">
        <v>158</v>
      </c>
      <c r="SZ124" s="131" t="s">
        <v>158</v>
      </c>
      <c r="TA124" s="378" t="s">
        <v>158</v>
      </c>
      <c r="TB124" s="132">
        <v>1.2822508275942746</v>
      </c>
      <c r="TC124" s="132">
        <v>0.97368421052631582</v>
      </c>
      <c r="TD124" s="132">
        <v>0.2153846153846154</v>
      </c>
      <c r="TE124" s="132">
        <v>0.18518518518518517</v>
      </c>
      <c r="TF124" s="132">
        <v>0.27450980392156865</v>
      </c>
      <c r="TG124" s="132">
        <v>0.33333333333333331</v>
      </c>
      <c r="TH124" s="132">
        <v>0.14893617021276595</v>
      </c>
      <c r="TI124" s="132" t="s">
        <v>158</v>
      </c>
      <c r="TJ124" s="132" t="s">
        <v>158</v>
      </c>
      <c r="TK124" s="132" t="s">
        <v>158</v>
      </c>
      <c r="TL124" s="132" t="s">
        <v>158</v>
      </c>
      <c r="TM124" s="132" t="s">
        <v>158</v>
      </c>
      <c r="TN124" s="132" t="s">
        <v>158</v>
      </c>
      <c r="TO124" s="132" t="s">
        <v>158</v>
      </c>
      <c r="TP124" s="132" t="s">
        <v>158</v>
      </c>
      <c r="TQ124" s="132" t="s">
        <v>158</v>
      </c>
      <c r="TR124" s="132" t="s">
        <v>158</v>
      </c>
      <c r="TS124" s="132" t="s">
        <v>158</v>
      </c>
      <c r="TT124" s="132" t="s">
        <v>158</v>
      </c>
      <c r="TU124" s="132" t="s">
        <v>158</v>
      </c>
      <c r="TV124" s="132" t="s">
        <v>158</v>
      </c>
      <c r="TW124" s="132" t="s">
        <v>158</v>
      </c>
      <c r="TX124" s="132" t="s">
        <v>158</v>
      </c>
      <c r="TY124" s="132" t="s">
        <v>158</v>
      </c>
      <c r="TZ124" s="132" t="s">
        <v>158</v>
      </c>
      <c r="UA124" s="132" t="s">
        <v>158</v>
      </c>
      <c r="UB124" s="235">
        <v>4</v>
      </c>
      <c r="UC124" s="236">
        <v>3.96</v>
      </c>
      <c r="UD124" s="236">
        <v>3.95</v>
      </c>
      <c r="UE124" s="236">
        <v>3.86</v>
      </c>
      <c r="UF124" s="236">
        <v>2.2799999999999998</v>
      </c>
      <c r="UG124" s="236">
        <v>1.81</v>
      </c>
      <c r="UH124" s="236">
        <v>1.75</v>
      </c>
      <c r="UI124" s="236">
        <v>0</v>
      </c>
      <c r="UJ124" s="236">
        <v>0</v>
      </c>
      <c r="UK124" s="236">
        <v>0</v>
      </c>
      <c r="UL124" s="236">
        <v>0</v>
      </c>
      <c r="UM124" s="236">
        <v>0</v>
      </c>
      <c r="UN124" s="236" t="s">
        <v>5</v>
      </c>
      <c r="UO124" s="231" t="s">
        <v>5</v>
      </c>
      <c r="UP124" s="231" t="s">
        <v>5</v>
      </c>
      <c r="UQ124" s="231" t="s">
        <v>5</v>
      </c>
      <c r="UR124" s="231" t="s">
        <v>5</v>
      </c>
      <c r="US124" s="231" t="s">
        <v>5</v>
      </c>
      <c r="UT124" s="231" t="s">
        <v>5</v>
      </c>
      <c r="UU124" s="231" t="s">
        <v>5</v>
      </c>
      <c r="UV124" s="231" t="s">
        <v>5</v>
      </c>
      <c r="UW124" s="231" t="s">
        <v>5</v>
      </c>
      <c r="UX124" s="231" t="s">
        <v>5</v>
      </c>
      <c r="UY124" s="231" t="s">
        <v>5</v>
      </c>
      <c r="UZ124" s="231" t="s">
        <v>5</v>
      </c>
      <c r="VA124" s="231" t="s">
        <v>5</v>
      </c>
      <c r="VB124" s="231" t="s">
        <v>5</v>
      </c>
      <c r="VC124" s="130">
        <v>1.0249999761581401</v>
      </c>
      <c r="VD124" s="131">
        <v>1.6414141414141414</v>
      </c>
      <c r="VE124" s="131">
        <v>0.80506329113924047</v>
      </c>
      <c r="VF124" s="131">
        <v>1.427461139896373</v>
      </c>
      <c r="VG124" s="131">
        <v>2.5964912280701755</v>
      </c>
      <c r="VH124" s="131">
        <v>3.972375690607735</v>
      </c>
      <c r="VI124" s="131">
        <v>3.5142857142857147</v>
      </c>
      <c r="VJ124" s="131" t="s">
        <v>2188</v>
      </c>
      <c r="VK124" s="131" t="s">
        <v>2188</v>
      </c>
      <c r="VL124" s="131" t="s">
        <v>2188</v>
      </c>
      <c r="VM124" s="131" t="s">
        <v>2188</v>
      </c>
      <c r="VN124" s="131" t="s">
        <v>2188</v>
      </c>
      <c r="VO124" s="131" t="s">
        <v>158</v>
      </c>
      <c r="VP124" s="131" t="s">
        <v>158</v>
      </c>
      <c r="VQ124" s="131" t="s">
        <v>158</v>
      </c>
      <c r="VR124" s="131" t="s">
        <v>158</v>
      </c>
      <c r="VS124" s="131" t="s">
        <v>158</v>
      </c>
      <c r="VT124" s="131" t="s">
        <v>158</v>
      </c>
      <c r="VU124" s="131" t="s">
        <v>158</v>
      </c>
      <c r="VV124" s="131" t="s">
        <v>158</v>
      </c>
      <c r="VW124" s="131" t="s">
        <v>158</v>
      </c>
      <c r="VX124" s="131" t="s">
        <v>158</v>
      </c>
      <c r="VY124" s="131" t="s">
        <v>158</v>
      </c>
      <c r="VZ124" s="131" t="s">
        <v>158</v>
      </c>
      <c r="WA124" s="131" t="s">
        <v>158</v>
      </c>
      <c r="WB124" s="131" t="s">
        <v>158</v>
      </c>
      <c r="WC124" s="131" t="s">
        <v>158</v>
      </c>
      <c r="WD124" s="130">
        <v>1.5276200000000002</v>
      </c>
      <c r="WE124" s="131">
        <v>1.840838665539861</v>
      </c>
      <c r="WF124" s="131">
        <v>1.3848101265822783</v>
      </c>
      <c r="WG124" s="131">
        <v>1.7512953367875648</v>
      </c>
      <c r="WH124" s="131">
        <v>3.9605263157894739</v>
      </c>
      <c r="WI124" s="131">
        <v>4.7679558011049723</v>
      </c>
      <c r="WJ124" s="131">
        <v>4.2057142857142855</v>
      </c>
      <c r="WK124" s="131" t="s">
        <v>2188</v>
      </c>
      <c r="WL124" s="131" t="s">
        <v>2188</v>
      </c>
      <c r="WM124" s="131" t="s">
        <v>2188</v>
      </c>
      <c r="WN124" s="131" t="s">
        <v>2188</v>
      </c>
      <c r="WO124" s="131" t="s">
        <v>2188</v>
      </c>
      <c r="WP124" s="131" t="s">
        <v>158</v>
      </c>
      <c r="WQ124" s="131" t="s">
        <v>158</v>
      </c>
      <c r="WR124" s="131" t="s">
        <v>158</v>
      </c>
      <c r="WS124" s="131" t="s">
        <v>158</v>
      </c>
      <c r="WT124" s="131" t="s">
        <v>158</v>
      </c>
      <c r="WU124" s="131" t="s">
        <v>158</v>
      </c>
      <c r="WV124" s="131" t="s">
        <v>158</v>
      </c>
      <c r="WW124" s="131" t="s">
        <v>158</v>
      </c>
      <c r="WX124" s="131" t="s">
        <v>158</v>
      </c>
      <c r="WY124" s="131" t="s">
        <v>158</v>
      </c>
      <c r="WZ124" s="131" t="s">
        <v>158</v>
      </c>
      <c r="XA124" s="131" t="s">
        <v>158</v>
      </c>
      <c r="XB124" s="131" t="s">
        <v>158</v>
      </c>
      <c r="XC124" s="131" t="s">
        <v>158</v>
      </c>
      <c r="XD124" s="131" t="s">
        <v>158</v>
      </c>
      <c r="XE124" s="130">
        <v>1.8820500373840325</v>
      </c>
      <c r="XF124" s="131">
        <v>2.095959595959596</v>
      </c>
      <c r="XG124" s="131">
        <v>1.8126582278481012</v>
      </c>
      <c r="XH124" s="131">
        <v>2.0569948186528499</v>
      </c>
      <c r="XI124" s="131">
        <v>4.8464912280701764</v>
      </c>
      <c r="XJ124" s="131">
        <v>5.5248618784530388</v>
      </c>
      <c r="XK124" s="131">
        <v>5.0285714285714294</v>
      </c>
      <c r="XL124" s="131" t="s">
        <v>2188</v>
      </c>
      <c r="XM124" s="131" t="s">
        <v>2188</v>
      </c>
      <c r="XN124" s="131" t="s">
        <v>2188</v>
      </c>
      <c r="XO124" s="131" t="s">
        <v>2188</v>
      </c>
      <c r="XP124" s="131" t="s">
        <v>2188</v>
      </c>
      <c r="XQ124" s="131" t="s">
        <v>158</v>
      </c>
      <c r="XR124" s="131" t="s">
        <v>158</v>
      </c>
      <c r="XS124" s="131" t="s">
        <v>158</v>
      </c>
      <c r="XT124" s="131" t="s">
        <v>158</v>
      </c>
      <c r="XU124" s="131" t="s">
        <v>158</v>
      </c>
      <c r="XV124" s="131" t="s">
        <v>158</v>
      </c>
      <c r="XW124" s="131" t="s">
        <v>158</v>
      </c>
      <c r="XX124" s="131" t="s">
        <v>158</v>
      </c>
      <c r="XY124" s="131" t="s">
        <v>158</v>
      </c>
      <c r="XZ124" s="131" t="s">
        <v>158</v>
      </c>
      <c r="YA124" s="131" t="s">
        <v>158</v>
      </c>
      <c r="YB124" s="131" t="s">
        <v>158</v>
      </c>
      <c r="YC124" s="131" t="s">
        <v>158</v>
      </c>
      <c r="YD124" s="131" t="s">
        <v>158</v>
      </c>
      <c r="YE124" s="131" t="s">
        <v>158</v>
      </c>
      <c r="YF124" s="235" t="s">
        <v>158</v>
      </c>
      <c r="YG124" s="8">
        <v>70.968953999999997</v>
      </c>
      <c r="YH124" s="8">
        <v>76</v>
      </c>
      <c r="YI124" s="8">
        <v>65</v>
      </c>
      <c r="YJ124" s="8">
        <v>54</v>
      </c>
      <c r="YK124" s="8">
        <v>51</v>
      </c>
      <c r="YL124" s="8">
        <v>48</v>
      </c>
      <c r="YM124" s="8">
        <v>47</v>
      </c>
      <c r="YN124" s="8" t="s">
        <v>5</v>
      </c>
      <c r="YO124" s="8" t="s">
        <v>5</v>
      </c>
      <c r="YP124" s="8" t="s">
        <v>5</v>
      </c>
      <c r="YQ124" s="8" t="s">
        <v>5</v>
      </c>
      <c r="YR124" s="8" t="s">
        <v>5</v>
      </c>
      <c r="YS124" s="231" t="s">
        <v>5</v>
      </c>
      <c r="YT124" s="231" t="s">
        <v>5</v>
      </c>
      <c r="YU124" s="231" t="s">
        <v>5</v>
      </c>
      <c r="YV124" s="231" t="s">
        <v>5</v>
      </c>
      <c r="YW124" s="231" t="s">
        <v>5</v>
      </c>
      <c r="YX124" s="231" t="s">
        <v>5</v>
      </c>
      <c r="YY124" s="231" t="s">
        <v>5</v>
      </c>
      <c r="YZ124" s="231" t="s">
        <v>5</v>
      </c>
      <c r="ZA124" s="231" t="s">
        <v>5</v>
      </c>
      <c r="ZB124" s="231" t="s">
        <v>5</v>
      </c>
      <c r="ZC124" s="231" t="s">
        <v>5</v>
      </c>
      <c r="ZD124" s="231" t="s">
        <v>5</v>
      </c>
      <c r="ZE124" s="231" t="s">
        <v>5</v>
      </c>
      <c r="ZF124" s="231" t="s">
        <v>5</v>
      </c>
      <c r="ZG124" s="235" t="s">
        <v>158</v>
      </c>
      <c r="ZH124" s="133">
        <v>0.12140000000000001</v>
      </c>
      <c r="ZI124" s="133">
        <v>4.9800000000000004E-2</v>
      </c>
      <c r="ZJ124" s="133">
        <v>-5.7500000000000002E-2</v>
      </c>
      <c r="ZK124" s="133">
        <v>2.0400000000000001E-2</v>
      </c>
      <c r="ZL124" s="133">
        <v>0.11560000000000001</v>
      </c>
      <c r="ZM124" s="133">
        <v>0.38270000000000004</v>
      </c>
      <c r="ZN124" s="133">
        <v>0</v>
      </c>
      <c r="ZO124" s="133">
        <v>0</v>
      </c>
      <c r="ZP124" s="133">
        <v>0</v>
      </c>
      <c r="ZQ124" s="133">
        <v>0</v>
      </c>
      <c r="ZR124" s="133">
        <v>0</v>
      </c>
      <c r="ZS124" s="133" t="s">
        <v>5</v>
      </c>
      <c r="ZT124" s="379">
        <v>6.7199999999999996E-2</v>
      </c>
      <c r="ZU124" s="133">
        <v>8.900000000000001E-2</v>
      </c>
      <c r="ZV124" s="133">
        <v>4.4800000000000006E-2</v>
      </c>
      <c r="ZW124" s="133">
        <v>-9.300000000000001E-3</v>
      </c>
      <c r="ZX124" s="133">
        <v>2.2099999999999998E-2</v>
      </c>
      <c r="ZY124" s="133">
        <v>8.8599999999999998E-2</v>
      </c>
      <c r="ZZ124" s="133">
        <v>0.17329999999999998</v>
      </c>
      <c r="AAA124" s="133">
        <v>0</v>
      </c>
      <c r="AAB124" s="133">
        <v>0</v>
      </c>
      <c r="AAC124" s="133">
        <v>0</v>
      </c>
      <c r="AAD124" s="133">
        <v>0</v>
      </c>
      <c r="AAE124" s="133">
        <v>0</v>
      </c>
      <c r="AAF124" s="133" t="s">
        <v>5</v>
      </c>
      <c r="AAG124" s="235">
        <v>282.62599999999998</v>
      </c>
      <c r="AAH124" s="8">
        <v>249</v>
      </c>
      <c r="AAI124" s="8">
        <v>307</v>
      </c>
      <c r="AAJ124" s="8">
        <v>213</v>
      </c>
      <c r="AAK124" s="8">
        <v>127</v>
      </c>
      <c r="AAL124" s="8">
        <v>102</v>
      </c>
      <c r="AAM124" s="8">
        <v>90</v>
      </c>
      <c r="AAN124" s="8">
        <v>71</v>
      </c>
      <c r="AAO124" s="8">
        <v>0</v>
      </c>
      <c r="AAP124" s="8">
        <v>0</v>
      </c>
      <c r="AAQ124" s="8">
        <v>0</v>
      </c>
      <c r="AAR124" s="8">
        <v>0</v>
      </c>
      <c r="AAS124" s="8" t="s">
        <v>5</v>
      </c>
      <c r="AAT124" s="231" t="s">
        <v>5</v>
      </c>
      <c r="AAU124" s="231" t="s">
        <v>5</v>
      </c>
      <c r="AAV124" s="231" t="s">
        <v>5</v>
      </c>
      <c r="AAW124" s="231" t="s">
        <v>5</v>
      </c>
      <c r="AAX124" s="231" t="s">
        <v>5</v>
      </c>
      <c r="AAY124" s="231" t="s">
        <v>5</v>
      </c>
      <c r="AAZ124" s="231" t="s">
        <v>5</v>
      </c>
      <c r="ABA124" s="231" t="s">
        <v>5</v>
      </c>
      <c r="ABB124" s="231" t="s">
        <v>5</v>
      </c>
      <c r="ABC124" s="231" t="s">
        <v>5</v>
      </c>
      <c r="ABD124" s="231" t="s">
        <v>5</v>
      </c>
      <c r="ABE124" s="231" t="s">
        <v>5</v>
      </c>
      <c r="ABF124" s="231" t="s">
        <v>5</v>
      </c>
      <c r="ABG124" s="231" t="s">
        <v>5</v>
      </c>
      <c r="ABH124" s="235">
        <v>83.662999999999997</v>
      </c>
      <c r="ABI124" s="8">
        <v>104</v>
      </c>
      <c r="ABJ124" s="8">
        <v>88</v>
      </c>
      <c r="ABK124" s="8">
        <v>35</v>
      </c>
      <c r="ABL124" s="8">
        <v>19</v>
      </c>
      <c r="ABM124" s="8">
        <v>23</v>
      </c>
      <c r="ABN124" s="8">
        <v>19</v>
      </c>
      <c r="ABO124" s="8">
        <v>10</v>
      </c>
      <c r="ABP124" s="8">
        <v>0</v>
      </c>
      <c r="ABQ124" s="8">
        <v>0</v>
      </c>
      <c r="ABR124" s="8">
        <v>0</v>
      </c>
      <c r="ABS124" s="8">
        <v>0</v>
      </c>
      <c r="ABT124" s="8" t="s">
        <v>5</v>
      </c>
      <c r="ABU124" s="231" t="s">
        <v>5</v>
      </c>
      <c r="ABV124" s="231" t="s">
        <v>5</v>
      </c>
      <c r="ABW124" s="231" t="s">
        <v>5</v>
      </c>
      <c r="ABX124" s="231" t="s">
        <v>5</v>
      </c>
      <c r="ABY124" s="231" t="s">
        <v>5</v>
      </c>
      <c r="ABZ124" s="231" t="s">
        <v>5</v>
      </c>
      <c r="ACA124" s="231" t="s">
        <v>5</v>
      </c>
      <c r="ACB124" s="231" t="s">
        <v>5</v>
      </c>
      <c r="ACC124" s="231" t="s">
        <v>5</v>
      </c>
      <c r="ACD124" s="231" t="s">
        <v>5</v>
      </c>
      <c r="ACE124" s="231" t="s">
        <v>5</v>
      </c>
      <c r="ACF124" s="231" t="s">
        <v>5</v>
      </c>
      <c r="ACG124" s="231" t="s">
        <v>5</v>
      </c>
      <c r="ACH124" s="231" t="s">
        <v>5</v>
      </c>
      <c r="ACI124" s="235">
        <v>66.614000000000004</v>
      </c>
      <c r="ACJ124" s="8">
        <v>91</v>
      </c>
      <c r="ACK124" s="8">
        <v>74</v>
      </c>
      <c r="ACL124" s="8">
        <v>14</v>
      </c>
      <c r="ACM124" s="8">
        <v>10</v>
      </c>
      <c r="ACN124" s="8">
        <v>14</v>
      </c>
      <c r="ACO124" s="8">
        <v>16</v>
      </c>
      <c r="ACP124" s="8">
        <v>7</v>
      </c>
      <c r="ACQ124" s="8" t="s">
        <v>5</v>
      </c>
      <c r="ACR124" s="8" t="s">
        <v>5</v>
      </c>
      <c r="ACS124" s="8" t="s">
        <v>5</v>
      </c>
      <c r="ACT124" s="8" t="s">
        <v>5</v>
      </c>
      <c r="ACU124" s="8" t="s">
        <v>5</v>
      </c>
      <c r="ACV124" s="237" t="s">
        <v>5</v>
      </c>
      <c r="ACW124" s="237" t="s">
        <v>5</v>
      </c>
      <c r="ACX124" s="237" t="s">
        <v>5</v>
      </c>
      <c r="ACY124" s="237" t="s">
        <v>5</v>
      </c>
      <c r="ACZ124" s="237" t="s">
        <v>5</v>
      </c>
      <c r="ADA124" s="237" t="s">
        <v>5</v>
      </c>
      <c r="ADB124" s="237" t="s">
        <v>5</v>
      </c>
      <c r="ADC124" s="237" t="s">
        <v>5</v>
      </c>
      <c r="ADD124" s="237" t="s">
        <v>5</v>
      </c>
      <c r="ADE124" s="237" t="s">
        <v>5</v>
      </c>
      <c r="ADF124" s="237" t="s">
        <v>5</v>
      </c>
      <c r="ADG124" s="237" t="s">
        <v>5</v>
      </c>
      <c r="ADH124" s="237" t="s">
        <v>5</v>
      </c>
      <c r="ADI124" s="237" t="s">
        <v>5</v>
      </c>
      <c r="ADJ124" s="127">
        <v>0.63829787234042556</v>
      </c>
      <c r="ADK124" s="128">
        <v>0.49180327868852458</v>
      </c>
      <c r="ADL124" s="128">
        <v>1.6111111111111112</v>
      </c>
      <c r="ADM124" s="128" t="s">
        <v>1282</v>
      </c>
      <c r="ADN124" s="128">
        <v>5.25</v>
      </c>
      <c r="ADO124" s="128">
        <v>0.80952380952380965</v>
      </c>
      <c r="ADP124" s="128">
        <v>0.44827586206896558</v>
      </c>
      <c r="ADQ124" s="128" t="s">
        <v>5</v>
      </c>
      <c r="ADR124" s="128" t="s">
        <v>158</v>
      </c>
      <c r="ADS124" s="128" t="s">
        <v>158</v>
      </c>
      <c r="ADT124" s="128" t="s">
        <v>158</v>
      </c>
      <c r="ADU124" s="128" t="s">
        <v>158</v>
      </c>
      <c r="ADV124" s="128" t="s">
        <v>158</v>
      </c>
      <c r="ADW124" s="128" t="s">
        <v>158</v>
      </c>
      <c r="ADX124" s="128" t="s">
        <v>158</v>
      </c>
      <c r="ADY124" s="128" t="s">
        <v>158</v>
      </c>
      <c r="ADZ124" s="128" t="s">
        <v>158</v>
      </c>
      <c r="AEA124" s="128" t="s">
        <v>158</v>
      </c>
      <c r="AEB124" s="128" t="s">
        <v>158</v>
      </c>
      <c r="AEC124" s="128" t="s">
        <v>158</v>
      </c>
      <c r="AED124" s="128" t="s">
        <v>158</v>
      </c>
      <c r="AEE124" s="128" t="s">
        <v>158</v>
      </c>
      <c r="AEF124" s="128" t="s">
        <v>158</v>
      </c>
      <c r="AEG124" s="128" t="s">
        <v>158</v>
      </c>
      <c r="AEH124" s="128" t="s">
        <v>158</v>
      </c>
      <c r="AEI124" s="128" t="s">
        <v>158</v>
      </c>
      <c r="AEJ124" s="128" t="s">
        <v>158</v>
      </c>
      <c r="AEK124" s="127" t="s">
        <v>158</v>
      </c>
      <c r="AEL124" s="128">
        <v>0.20471813653846152</v>
      </c>
      <c r="AEM124" s="128">
        <v>0.25045454545454543</v>
      </c>
      <c r="AEN124" s="128">
        <v>0.4642857142857143</v>
      </c>
      <c r="AEO124" s="128">
        <v>0.59684210526315784</v>
      </c>
      <c r="AEP124" s="128">
        <v>0.37695652173913047</v>
      </c>
      <c r="AEQ124" s="128">
        <v>0.32842105263157895</v>
      </c>
      <c r="AER124" s="128" t="s">
        <v>5</v>
      </c>
      <c r="AES124" s="128" t="s">
        <v>158</v>
      </c>
      <c r="AET124" s="128" t="s">
        <v>158</v>
      </c>
      <c r="AEU124" s="128" t="s">
        <v>158</v>
      </c>
      <c r="AEV124" s="128" t="s">
        <v>158</v>
      </c>
      <c r="AEW124" s="128" t="s">
        <v>158</v>
      </c>
      <c r="AEX124" s="128" t="s">
        <v>158</v>
      </c>
      <c r="AEY124" s="128" t="s">
        <v>158</v>
      </c>
      <c r="AEZ124" s="128" t="s">
        <v>158</v>
      </c>
      <c r="AFA124" s="128" t="s">
        <v>158</v>
      </c>
      <c r="AFB124" s="128" t="s">
        <v>158</v>
      </c>
      <c r="AFC124" s="128" t="s">
        <v>158</v>
      </c>
      <c r="AFD124" s="128" t="s">
        <v>158</v>
      </c>
      <c r="AFE124" s="128" t="s">
        <v>158</v>
      </c>
      <c r="AFF124" s="128" t="s">
        <v>158</v>
      </c>
      <c r="AFG124" s="128" t="s">
        <v>158</v>
      </c>
      <c r="AFH124" s="128" t="s">
        <v>158</v>
      </c>
      <c r="AFI124" s="128" t="s">
        <v>158</v>
      </c>
      <c r="AFJ124" s="128" t="s">
        <v>158</v>
      </c>
      <c r="AFK124" s="128" t="s">
        <v>158</v>
      </c>
      <c r="AFL124" s="134" t="s">
        <v>158</v>
      </c>
      <c r="AFM124" s="135">
        <v>0.23396358461538461</v>
      </c>
      <c r="AFN124" s="135">
        <v>0.29783783783783779</v>
      </c>
      <c r="AFO124" s="135">
        <v>1.1607142857142856</v>
      </c>
      <c r="AFP124" s="135">
        <v>1.1340000000000001</v>
      </c>
      <c r="AFQ124" s="135">
        <v>0.61928571428571433</v>
      </c>
      <c r="AFR124" s="135">
        <v>0.39</v>
      </c>
      <c r="AFS124" s="135" t="s">
        <v>5</v>
      </c>
      <c r="AFT124" s="135" t="s">
        <v>158</v>
      </c>
      <c r="AFU124" s="135" t="s">
        <v>158</v>
      </c>
      <c r="AFV124" s="135" t="s">
        <v>158</v>
      </c>
      <c r="AFW124" s="135" t="s">
        <v>158</v>
      </c>
      <c r="AFX124" s="135" t="s">
        <v>158</v>
      </c>
      <c r="AFY124" s="135" t="s">
        <v>158</v>
      </c>
      <c r="AFZ124" s="135" t="s">
        <v>158</v>
      </c>
      <c r="AGA124" s="135" t="s">
        <v>158</v>
      </c>
      <c r="AGB124" s="135" t="s">
        <v>158</v>
      </c>
      <c r="AGC124" s="135" t="s">
        <v>158</v>
      </c>
      <c r="AGD124" s="135" t="s">
        <v>158</v>
      </c>
      <c r="AGE124" s="135" t="s">
        <v>158</v>
      </c>
      <c r="AGF124" s="135" t="s">
        <v>158</v>
      </c>
      <c r="AGG124" s="135" t="s">
        <v>158</v>
      </c>
      <c r="AGH124" s="135" t="s">
        <v>158</v>
      </c>
      <c r="AGI124" s="135" t="s">
        <v>158</v>
      </c>
      <c r="AGJ124" s="135" t="s">
        <v>158</v>
      </c>
      <c r="AGK124" s="135" t="s">
        <v>158</v>
      </c>
      <c r="AGL124" s="135" t="s">
        <v>158</v>
      </c>
    </row>
    <row r="125" spans="1:870" x14ac:dyDescent="0.2">
      <c r="A125" s="7">
        <v>123</v>
      </c>
      <c r="B125" s="1" t="s">
        <v>549</v>
      </c>
      <c r="C125" s="1" t="s">
        <v>550</v>
      </c>
      <c r="D125" s="94">
        <v>7.3330000000000006E-2</v>
      </c>
      <c r="E125" s="95">
        <v>7.8329999999999997E-2</v>
      </c>
      <c r="F125" s="57">
        <v>0.93995999999999991</v>
      </c>
      <c r="G125" s="58" t="s">
        <v>159</v>
      </c>
      <c r="H125" s="58">
        <v>0.93995999999999991</v>
      </c>
      <c r="I125" s="226" t="s">
        <v>5</v>
      </c>
      <c r="J125" s="58" t="s">
        <v>159</v>
      </c>
      <c r="K125" s="58" t="s">
        <v>1280</v>
      </c>
      <c r="L125" s="226" t="s">
        <v>5</v>
      </c>
      <c r="M125" s="151">
        <v>0.93996000000000002</v>
      </c>
      <c r="N125" s="124">
        <v>0.93996000000000002</v>
      </c>
      <c r="O125" s="124">
        <v>0.93996000000000002</v>
      </c>
      <c r="P125" s="124">
        <v>0.93996000000000002</v>
      </c>
      <c r="Q125" s="124">
        <v>0.93996000000000002</v>
      </c>
      <c r="R125" s="124">
        <v>0.89995999999999998</v>
      </c>
      <c r="S125" s="124">
        <v>0.87663000000000002</v>
      </c>
      <c r="T125" s="124">
        <v>0.81079999999999997</v>
      </c>
      <c r="U125" s="124">
        <v>0.76825999999999994</v>
      </c>
      <c r="V125" s="124">
        <v>0.23476</v>
      </c>
      <c r="W125" s="124" t="s">
        <v>1336</v>
      </c>
      <c r="X125" s="124" t="s">
        <v>5</v>
      </c>
      <c r="Y125" s="124" t="s">
        <v>5</v>
      </c>
      <c r="Z125" s="124" t="s">
        <v>5</v>
      </c>
      <c r="AA125" s="124" t="s">
        <v>5</v>
      </c>
      <c r="AB125" s="124" t="s">
        <v>5</v>
      </c>
      <c r="AC125" s="124" t="s">
        <v>5</v>
      </c>
      <c r="AD125" s="124" t="s">
        <v>5</v>
      </c>
      <c r="AE125" s="124" t="s">
        <v>5</v>
      </c>
      <c r="AF125" s="124" t="s">
        <v>5</v>
      </c>
      <c r="AG125" s="124" t="s">
        <v>5</v>
      </c>
      <c r="AH125" s="124" t="s">
        <v>5</v>
      </c>
      <c r="AI125" s="124" t="s">
        <v>5</v>
      </c>
      <c r="AJ125" s="136" t="s">
        <v>5</v>
      </c>
      <c r="AK125" s="136" t="s">
        <v>5</v>
      </c>
      <c r="AL125" s="136" t="s">
        <v>5</v>
      </c>
      <c r="AM125" s="136" t="s">
        <v>5</v>
      </c>
      <c r="AN125" s="136" t="s">
        <v>5</v>
      </c>
      <c r="AO125" s="136" t="s">
        <v>5</v>
      </c>
      <c r="AP125" s="136" t="s">
        <v>5</v>
      </c>
      <c r="AQ125" s="136" t="s">
        <v>5</v>
      </c>
      <c r="AR125" s="136" t="s">
        <v>5</v>
      </c>
      <c r="AS125" s="136" t="s">
        <v>5</v>
      </c>
      <c r="AT125" s="136" t="s">
        <v>5</v>
      </c>
      <c r="AU125" s="136" t="s">
        <v>5</v>
      </c>
      <c r="AV125" s="140" t="s">
        <v>5</v>
      </c>
      <c r="AW125" s="137" t="s">
        <v>5</v>
      </c>
      <c r="AX125" s="137" t="s">
        <v>5</v>
      </c>
      <c r="AY125" s="137" t="s">
        <v>5</v>
      </c>
      <c r="AZ125" s="137" t="s">
        <v>5</v>
      </c>
      <c r="BA125" s="137" t="s">
        <v>5</v>
      </c>
      <c r="BB125" s="137" t="s">
        <v>5</v>
      </c>
      <c r="BC125" s="137" t="s">
        <v>5</v>
      </c>
      <c r="BD125" s="137" t="s">
        <v>5</v>
      </c>
      <c r="BE125" s="137" t="s">
        <v>5</v>
      </c>
      <c r="BF125" s="137" t="s">
        <v>5</v>
      </c>
      <c r="BG125" s="137" t="s">
        <v>5</v>
      </c>
      <c r="BH125" s="137" t="s">
        <v>5</v>
      </c>
      <c r="BI125" s="137" t="s">
        <v>5</v>
      </c>
      <c r="BJ125" s="137" t="s">
        <v>5</v>
      </c>
      <c r="BK125" s="137" t="s">
        <v>5</v>
      </c>
      <c r="BL125" s="137" t="s">
        <v>5</v>
      </c>
      <c r="BM125" s="126">
        <v>0</v>
      </c>
      <c r="BN125" s="125">
        <v>0</v>
      </c>
      <c r="BO125" s="125">
        <v>0</v>
      </c>
      <c r="BP125" s="125">
        <v>0</v>
      </c>
      <c r="BQ125" s="125">
        <v>4.4446419840881823E-2</v>
      </c>
      <c r="BR125" s="125">
        <v>2.6613280403362749E-2</v>
      </c>
      <c r="BS125" s="125">
        <v>8.1191415885545126E-2</v>
      </c>
      <c r="BT125" s="125">
        <v>5.5371879311691297E-2</v>
      </c>
      <c r="BU125" s="125">
        <v>2.272533651388652</v>
      </c>
      <c r="BV125" s="125" t="s">
        <v>158</v>
      </c>
      <c r="BW125" s="125" t="s">
        <v>158</v>
      </c>
      <c r="BX125" s="125" t="s">
        <v>158</v>
      </c>
      <c r="BY125" s="125" t="s">
        <v>158</v>
      </c>
      <c r="BZ125" s="125" t="s">
        <v>158</v>
      </c>
      <c r="CA125" s="125" t="s">
        <v>158</v>
      </c>
      <c r="CB125" s="125" t="s">
        <v>158</v>
      </c>
      <c r="CC125" s="125" t="s">
        <v>158</v>
      </c>
      <c r="CD125" s="125" t="s">
        <v>158</v>
      </c>
      <c r="CE125" s="125" t="s">
        <v>158</v>
      </c>
      <c r="CF125" s="125" t="s">
        <v>158</v>
      </c>
      <c r="CG125" s="125" t="s">
        <v>158</v>
      </c>
      <c r="CH125" s="125" t="s">
        <v>158</v>
      </c>
      <c r="CI125" s="125" t="s">
        <v>158</v>
      </c>
      <c r="CJ125" s="125" t="s">
        <v>158</v>
      </c>
      <c r="CK125" s="125" t="s">
        <v>158</v>
      </c>
      <c r="CL125" s="125" t="s">
        <v>158</v>
      </c>
      <c r="CM125" s="125" t="s">
        <v>158</v>
      </c>
      <c r="CN125" s="125" t="s">
        <v>158</v>
      </c>
      <c r="CO125" s="125" t="s">
        <v>158</v>
      </c>
      <c r="CP125" s="125" t="s">
        <v>158</v>
      </c>
      <c r="CQ125" s="125" t="s">
        <v>158</v>
      </c>
      <c r="CR125" s="125" t="s">
        <v>158</v>
      </c>
      <c r="CS125" s="125" t="s">
        <v>158</v>
      </c>
      <c r="CT125" s="125" t="s">
        <v>158</v>
      </c>
      <c r="CU125" s="125" t="s">
        <v>158</v>
      </c>
      <c r="CV125" s="125" t="s">
        <v>158</v>
      </c>
      <c r="CW125" s="125" t="s">
        <v>158</v>
      </c>
      <c r="CX125" s="125" t="s">
        <v>158</v>
      </c>
      <c r="CY125" s="125" t="s">
        <v>158</v>
      </c>
      <c r="CZ125" s="125" t="s">
        <v>158</v>
      </c>
      <c r="DA125" s="125" t="s">
        <v>158</v>
      </c>
      <c r="DB125" s="125" t="s">
        <v>158</v>
      </c>
      <c r="DC125" s="125" t="s">
        <v>158</v>
      </c>
      <c r="DD125" s="125" t="s">
        <v>158</v>
      </c>
      <c r="DE125" s="125" t="s">
        <v>158</v>
      </c>
      <c r="DF125" s="125" t="s">
        <v>158</v>
      </c>
      <c r="DG125" s="125" t="s">
        <v>158</v>
      </c>
      <c r="DH125" s="125" t="s">
        <v>158</v>
      </c>
      <c r="DI125" s="125" t="s">
        <v>158</v>
      </c>
      <c r="DJ125" s="125" t="s">
        <v>158</v>
      </c>
      <c r="DK125" s="125" t="s">
        <v>158</v>
      </c>
      <c r="DL125" s="127">
        <v>5.0201617287269643E-2</v>
      </c>
      <c r="DM125" s="128">
        <v>3.8412751876287364E-2</v>
      </c>
      <c r="DN125" s="128">
        <v>4.1536014140521431E-2</v>
      </c>
      <c r="DO125" s="128">
        <v>5.9528815706143136E-2</v>
      </c>
      <c r="DP125" s="128">
        <v>6.962666666666667E-2</v>
      </c>
      <c r="DQ125" s="128">
        <v>5.5382153846153845E-2</v>
      </c>
      <c r="DR125" s="128">
        <v>5.8093439363817098E-2</v>
      </c>
      <c r="DS125" s="128">
        <v>6.0059259259259257E-2</v>
      </c>
      <c r="DT125" s="128">
        <v>6.1608660785886116E-2</v>
      </c>
      <c r="DU125" s="128" t="s">
        <v>158</v>
      </c>
      <c r="DV125" s="128" t="s">
        <v>158</v>
      </c>
      <c r="DW125" s="128" t="s">
        <v>158</v>
      </c>
      <c r="DX125" s="128" t="s">
        <v>158</v>
      </c>
      <c r="DY125" s="128" t="s">
        <v>158</v>
      </c>
      <c r="DZ125" s="128" t="s">
        <v>158</v>
      </c>
      <c r="EA125" s="128" t="s">
        <v>158</v>
      </c>
      <c r="EB125" s="128" t="s">
        <v>158</v>
      </c>
      <c r="EC125" s="128" t="s">
        <v>158</v>
      </c>
      <c r="ED125" s="128" t="s">
        <v>158</v>
      </c>
      <c r="EE125" s="128" t="s">
        <v>158</v>
      </c>
      <c r="EF125" s="128" t="s">
        <v>158</v>
      </c>
      <c r="EG125" s="128" t="s">
        <v>158</v>
      </c>
      <c r="EH125" s="128" t="s">
        <v>158</v>
      </c>
      <c r="EI125" s="128" t="s">
        <v>158</v>
      </c>
      <c r="EJ125" s="128" t="s">
        <v>158</v>
      </c>
      <c r="EK125" s="128" t="s">
        <v>158</v>
      </c>
      <c r="EL125" s="128" t="s">
        <v>158</v>
      </c>
      <c r="EM125" s="127">
        <v>5.7131951123556728E-2</v>
      </c>
      <c r="EN125" s="128">
        <v>4.6831291861008442E-2</v>
      </c>
      <c r="EO125" s="128">
        <v>5.9042713567839196E-2</v>
      </c>
      <c r="EP125" s="128">
        <v>6.9678280207561158E-2</v>
      </c>
      <c r="EQ125" s="128">
        <v>7.9522842639593902E-2</v>
      </c>
      <c r="ER125" s="128">
        <v>6.1346966598500342E-2</v>
      </c>
      <c r="ES125" s="128">
        <v>6.7641203703703703E-2</v>
      </c>
      <c r="ET125" s="128">
        <v>6.8828522920203736E-2</v>
      </c>
      <c r="EU125" s="128">
        <v>6.6863359442993903E-2</v>
      </c>
      <c r="EV125" s="128" t="s">
        <v>158</v>
      </c>
      <c r="EW125" s="128" t="s">
        <v>158</v>
      </c>
      <c r="EX125" s="128" t="s">
        <v>158</v>
      </c>
      <c r="EY125" s="128" t="s">
        <v>158</v>
      </c>
      <c r="EZ125" s="128" t="s">
        <v>158</v>
      </c>
      <c r="FA125" s="128" t="s">
        <v>158</v>
      </c>
      <c r="FB125" s="128" t="s">
        <v>158</v>
      </c>
      <c r="FC125" s="128" t="s">
        <v>158</v>
      </c>
      <c r="FD125" s="128" t="s">
        <v>158</v>
      </c>
      <c r="FE125" s="128" t="s">
        <v>158</v>
      </c>
      <c r="FF125" s="128" t="s">
        <v>158</v>
      </c>
      <c r="FG125" s="128" t="s">
        <v>158</v>
      </c>
      <c r="FH125" s="128" t="s">
        <v>158</v>
      </c>
      <c r="FI125" s="128" t="s">
        <v>158</v>
      </c>
      <c r="FJ125" s="128" t="s">
        <v>158</v>
      </c>
      <c r="FK125" s="128" t="s">
        <v>158</v>
      </c>
      <c r="FL125" s="128" t="s">
        <v>158</v>
      </c>
      <c r="FM125" s="128" t="s">
        <v>158</v>
      </c>
      <c r="FN125" s="127">
        <v>8.8425210713126937E-2</v>
      </c>
      <c r="FO125" s="128">
        <v>5.1788429752066122E-2</v>
      </c>
      <c r="FP125" s="128">
        <v>8.6872458410351197E-2</v>
      </c>
      <c r="FQ125" s="128">
        <v>9.1435797665369661E-2</v>
      </c>
      <c r="FR125" s="128">
        <v>9.6307377049180326E-2</v>
      </c>
      <c r="FS125" s="128">
        <v>7.0419405320813769E-2</v>
      </c>
      <c r="FT125" s="128">
        <v>9.7511679644048943E-2</v>
      </c>
      <c r="FU125" s="128">
        <v>8.2988741044012285E-2</v>
      </c>
      <c r="FV125" s="128">
        <v>7.0807373271889393E-2</v>
      </c>
      <c r="FW125" s="128" t="s">
        <v>158</v>
      </c>
      <c r="FX125" s="128" t="s">
        <v>158</v>
      </c>
      <c r="FY125" s="128" t="s">
        <v>158</v>
      </c>
      <c r="FZ125" s="128" t="s">
        <v>158</v>
      </c>
      <c r="GA125" s="128" t="s">
        <v>158</v>
      </c>
      <c r="GB125" s="128" t="s">
        <v>158</v>
      </c>
      <c r="GC125" s="128" t="s">
        <v>158</v>
      </c>
      <c r="GD125" s="128" t="s">
        <v>158</v>
      </c>
      <c r="GE125" s="128" t="s">
        <v>158</v>
      </c>
      <c r="GF125" s="128" t="s">
        <v>158</v>
      </c>
      <c r="GG125" s="128" t="s">
        <v>158</v>
      </c>
      <c r="GH125" s="128" t="s">
        <v>158</v>
      </c>
      <c r="GI125" s="128" t="s">
        <v>158</v>
      </c>
      <c r="GJ125" s="128" t="s">
        <v>158</v>
      </c>
      <c r="GK125" s="128" t="s">
        <v>158</v>
      </c>
      <c r="GL125" s="128" t="s">
        <v>158</v>
      </c>
      <c r="GM125" s="128" t="s">
        <v>158</v>
      </c>
      <c r="GN125" s="128" t="s">
        <v>158</v>
      </c>
      <c r="GO125" s="109" t="s">
        <v>158</v>
      </c>
      <c r="GP125" s="141">
        <v>0.52</v>
      </c>
      <c r="GQ125" s="141">
        <v>0.35</v>
      </c>
      <c r="GR125" s="141">
        <v>0.68</v>
      </c>
      <c r="GS125" s="141">
        <v>0.92</v>
      </c>
      <c r="GT125" s="141">
        <v>0.04</v>
      </c>
      <c r="GU125" s="141">
        <v>-0.01</v>
      </c>
      <c r="GV125" s="129">
        <v>1.18</v>
      </c>
      <c r="GW125" s="129">
        <v>0.42</v>
      </c>
      <c r="GX125" s="129">
        <v>0.44</v>
      </c>
      <c r="GY125" s="129">
        <v>0.28000000000000003</v>
      </c>
      <c r="GZ125" s="129" t="s">
        <v>158</v>
      </c>
      <c r="HA125" s="129" t="s">
        <v>158</v>
      </c>
      <c r="HB125" s="129" t="s">
        <v>158</v>
      </c>
      <c r="HC125" s="129" t="s">
        <v>158</v>
      </c>
      <c r="HD125" s="129" t="s">
        <v>158</v>
      </c>
      <c r="HE125" s="129" t="s">
        <v>158</v>
      </c>
      <c r="HF125" s="231" t="s">
        <v>158</v>
      </c>
      <c r="HG125" s="231" t="s">
        <v>158</v>
      </c>
      <c r="HH125" s="231" t="s">
        <v>158</v>
      </c>
      <c r="HI125" s="231" t="s">
        <v>158</v>
      </c>
      <c r="HJ125" s="231" t="s">
        <v>158</v>
      </c>
      <c r="HK125" s="231" t="s">
        <v>158</v>
      </c>
      <c r="HL125" s="231" t="s">
        <v>158</v>
      </c>
      <c r="HM125" s="231" t="s">
        <v>158</v>
      </c>
      <c r="HN125" s="231" t="s">
        <v>158</v>
      </c>
      <c r="HO125" s="231" t="s">
        <v>158</v>
      </c>
      <c r="HP125" s="232" t="s">
        <v>158</v>
      </c>
      <c r="HQ125" s="131">
        <v>34.903846153846153</v>
      </c>
      <c r="HR125" s="131">
        <v>30.914285714285718</v>
      </c>
      <c r="HS125" s="131">
        <v>15.117647058823527</v>
      </c>
      <c r="HT125" s="131">
        <v>10.608695652173912</v>
      </c>
      <c r="HU125" s="131">
        <v>319.5</v>
      </c>
      <c r="HV125" s="131" t="s">
        <v>1288</v>
      </c>
      <c r="HW125" s="131">
        <v>8.2796610169491522</v>
      </c>
      <c r="HX125" s="131">
        <v>25.833333333333332</v>
      </c>
      <c r="HY125" s="131" t="s">
        <v>158</v>
      </c>
      <c r="HZ125" s="131" t="s">
        <v>158</v>
      </c>
      <c r="IA125" s="131" t="s">
        <v>158</v>
      </c>
      <c r="IB125" s="131" t="s">
        <v>158</v>
      </c>
      <c r="IC125" s="131" t="s">
        <v>158</v>
      </c>
      <c r="ID125" s="131" t="s">
        <v>158</v>
      </c>
      <c r="IE125" s="131" t="s">
        <v>158</v>
      </c>
      <c r="IF125" s="131" t="s">
        <v>158</v>
      </c>
      <c r="IG125" s="131" t="s">
        <v>158</v>
      </c>
      <c r="IH125" s="131" t="s">
        <v>158</v>
      </c>
      <c r="II125" s="131" t="s">
        <v>158</v>
      </c>
      <c r="IJ125" s="131" t="s">
        <v>158</v>
      </c>
      <c r="IK125" s="131" t="s">
        <v>158</v>
      </c>
      <c r="IL125" s="131" t="s">
        <v>158</v>
      </c>
      <c r="IM125" s="131" t="s">
        <v>158</v>
      </c>
      <c r="IN125" s="131" t="s">
        <v>158</v>
      </c>
      <c r="IO125" s="131" t="s">
        <v>158</v>
      </c>
      <c r="IP125" s="131" t="s">
        <v>158</v>
      </c>
      <c r="IQ125" s="130" t="s">
        <v>158</v>
      </c>
      <c r="IR125" s="131">
        <v>38.598452290836725</v>
      </c>
      <c r="IS125" s="131">
        <v>45.485714285714288</v>
      </c>
      <c r="IT125" s="131">
        <v>19.838235294117645</v>
      </c>
      <c r="IU125" s="131">
        <v>12.847826086956522</v>
      </c>
      <c r="IV125" s="131">
        <v>366.75</v>
      </c>
      <c r="IW125" s="131" t="s">
        <v>1288</v>
      </c>
      <c r="IX125" s="131">
        <v>9.9830508474576263</v>
      </c>
      <c r="IY125" s="131">
        <v>27.357142857142858</v>
      </c>
      <c r="IZ125" s="131" t="s">
        <v>158</v>
      </c>
      <c r="JA125" s="131" t="s">
        <v>158</v>
      </c>
      <c r="JB125" s="131" t="s">
        <v>158</v>
      </c>
      <c r="JC125" s="131" t="s">
        <v>158</v>
      </c>
      <c r="JD125" s="131" t="s">
        <v>158</v>
      </c>
      <c r="JE125" s="131" t="s">
        <v>158</v>
      </c>
      <c r="JF125" s="131" t="s">
        <v>158</v>
      </c>
      <c r="JG125" s="131" t="s">
        <v>158</v>
      </c>
      <c r="JH125" s="131" t="s">
        <v>158</v>
      </c>
      <c r="JI125" s="131" t="s">
        <v>158</v>
      </c>
      <c r="JJ125" s="131" t="s">
        <v>158</v>
      </c>
      <c r="JK125" s="131" t="s">
        <v>158</v>
      </c>
      <c r="JL125" s="131" t="s">
        <v>158</v>
      </c>
      <c r="JM125" s="131" t="s">
        <v>158</v>
      </c>
      <c r="JN125" s="131" t="s">
        <v>158</v>
      </c>
      <c r="JO125" s="131" t="s">
        <v>158</v>
      </c>
      <c r="JP125" s="131" t="s">
        <v>158</v>
      </c>
      <c r="JQ125" s="131" t="s">
        <v>158</v>
      </c>
      <c r="JR125" s="130" t="s">
        <v>158</v>
      </c>
      <c r="JS125" s="131">
        <v>47.057690384615384</v>
      </c>
      <c r="JT125" s="131">
        <v>64.657142857142858</v>
      </c>
      <c r="JU125" s="131">
        <v>23.220588235294116</v>
      </c>
      <c r="JV125" s="131">
        <v>14.67391304347826</v>
      </c>
      <c r="JW125" s="131">
        <v>406.25</v>
      </c>
      <c r="JX125" s="131" t="s">
        <v>1288</v>
      </c>
      <c r="JY125" s="131">
        <v>11.440677966101696</v>
      </c>
      <c r="JZ125" s="131">
        <v>29.690476190476193</v>
      </c>
      <c r="KA125" s="131" t="s">
        <v>158</v>
      </c>
      <c r="KB125" s="131" t="s">
        <v>158</v>
      </c>
      <c r="KC125" s="131" t="s">
        <v>158</v>
      </c>
      <c r="KD125" s="131" t="s">
        <v>158</v>
      </c>
      <c r="KE125" s="131" t="s">
        <v>158</v>
      </c>
      <c r="KF125" s="131" t="s">
        <v>158</v>
      </c>
      <c r="KG125" s="131" t="s">
        <v>158</v>
      </c>
      <c r="KH125" s="131" t="s">
        <v>158</v>
      </c>
      <c r="KI125" s="131" t="s">
        <v>158</v>
      </c>
      <c r="KJ125" s="131" t="s">
        <v>158</v>
      </c>
      <c r="KK125" s="131" t="s">
        <v>158</v>
      </c>
      <c r="KL125" s="131" t="s">
        <v>158</v>
      </c>
      <c r="KM125" s="131" t="s">
        <v>158</v>
      </c>
      <c r="KN125" s="131" t="s">
        <v>158</v>
      </c>
      <c r="KO125" s="131" t="s">
        <v>158</v>
      </c>
      <c r="KP125" s="131" t="s">
        <v>158</v>
      </c>
      <c r="KQ125" s="131" t="s">
        <v>158</v>
      </c>
      <c r="KR125" s="131" t="s">
        <v>158</v>
      </c>
      <c r="KS125" s="116" t="s">
        <v>158</v>
      </c>
      <c r="KT125" s="132">
        <v>1.7609591607343575</v>
      </c>
      <c r="KU125" s="132">
        <v>1.6390977443609023</v>
      </c>
      <c r="KV125" s="132">
        <v>1.6893939393939394</v>
      </c>
      <c r="KW125" s="132">
        <v>1.7976653696498055</v>
      </c>
      <c r="KX125" s="132">
        <v>1.9531914893617022</v>
      </c>
      <c r="KY125" s="132">
        <v>1.1614349775784754</v>
      </c>
      <c r="KZ125" s="132">
        <v>1.4303030303030304</v>
      </c>
      <c r="LA125" s="132">
        <v>2.026086956521739</v>
      </c>
      <c r="LB125" s="132">
        <v>2.1304347826086958</v>
      </c>
      <c r="LC125" s="132">
        <v>1.9130434782608696</v>
      </c>
      <c r="LD125" s="132" t="s">
        <v>158</v>
      </c>
      <c r="LE125" s="132" t="s">
        <v>158</v>
      </c>
      <c r="LF125" s="132" t="s">
        <v>158</v>
      </c>
      <c r="LG125" s="132" t="s">
        <v>158</v>
      </c>
      <c r="LH125" s="132" t="s">
        <v>158</v>
      </c>
      <c r="LI125" s="132" t="s">
        <v>158</v>
      </c>
      <c r="LJ125" s="132" t="s">
        <v>158</v>
      </c>
      <c r="LK125" s="132" t="s">
        <v>158</v>
      </c>
      <c r="LL125" s="132" t="s">
        <v>158</v>
      </c>
      <c r="LM125" s="132" t="s">
        <v>158</v>
      </c>
      <c r="LN125" s="132" t="s">
        <v>158</v>
      </c>
      <c r="LO125" s="132" t="s">
        <v>158</v>
      </c>
      <c r="LP125" s="132" t="s">
        <v>158</v>
      </c>
      <c r="LQ125" s="132" t="s">
        <v>158</v>
      </c>
      <c r="LR125" s="132" t="s">
        <v>158</v>
      </c>
      <c r="LS125" s="132" t="s">
        <v>158</v>
      </c>
      <c r="LT125" s="130" t="s">
        <v>158</v>
      </c>
      <c r="LU125" s="131">
        <v>10.306882978723403</v>
      </c>
      <c r="LV125" s="131">
        <v>6.6011926605504589</v>
      </c>
      <c r="LW125" s="131">
        <v>6.0850224215246627</v>
      </c>
      <c r="LX125" s="131">
        <v>5.429264069264069</v>
      </c>
      <c r="LY125" s="131">
        <v>6.5431372549019606</v>
      </c>
      <c r="LZ125" s="131">
        <v>7.7404247104247101</v>
      </c>
      <c r="MA125" s="131">
        <v>6.83072033898305</v>
      </c>
      <c r="MB125" s="131">
        <v>5.3551502145922747</v>
      </c>
      <c r="MC125" s="131" t="s">
        <v>158</v>
      </c>
      <c r="MD125" s="131" t="s">
        <v>158</v>
      </c>
      <c r="ME125" s="131" t="s">
        <v>158</v>
      </c>
      <c r="MF125" s="131" t="s">
        <v>158</v>
      </c>
      <c r="MG125" s="131" t="s">
        <v>158</v>
      </c>
      <c r="MH125" s="131" t="s">
        <v>158</v>
      </c>
      <c r="MI125" s="131" t="s">
        <v>158</v>
      </c>
      <c r="MJ125" s="131" t="s">
        <v>158</v>
      </c>
      <c r="MK125" s="131" t="s">
        <v>158</v>
      </c>
      <c r="ML125" s="131" t="s">
        <v>158</v>
      </c>
      <c r="MM125" s="131" t="s">
        <v>158</v>
      </c>
      <c r="MN125" s="131" t="s">
        <v>158</v>
      </c>
      <c r="MO125" s="131" t="s">
        <v>158</v>
      </c>
      <c r="MP125" s="131" t="s">
        <v>158</v>
      </c>
      <c r="MQ125" s="131" t="s">
        <v>158</v>
      </c>
      <c r="MR125" s="131" t="s">
        <v>158</v>
      </c>
      <c r="MS125" s="131" t="s">
        <v>158</v>
      </c>
      <c r="MT125" s="131" t="s">
        <v>158</v>
      </c>
      <c r="MU125" s="130" t="s">
        <v>158</v>
      </c>
      <c r="MV125" s="131">
        <v>11.397876588384356</v>
      </c>
      <c r="MW125" s="131">
        <v>9.7126605504587147</v>
      </c>
      <c r="MX125" s="131">
        <v>7.9851121076233182</v>
      </c>
      <c r="MY125" s="131">
        <v>6.5751948051948048</v>
      </c>
      <c r="MZ125" s="131">
        <v>7.5107843137254902</v>
      </c>
      <c r="NA125" s="131">
        <v>11.158610038610039</v>
      </c>
      <c r="NB125" s="131">
        <v>8.2360169491525408</v>
      </c>
      <c r="NC125" s="131">
        <v>5.6710300429184555</v>
      </c>
      <c r="ND125" s="131" t="s">
        <v>158</v>
      </c>
      <c r="NE125" s="131" t="s">
        <v>158</v>
      </c>
      <c r="NF125" s="131" t="s">
        <v>158</v>
      </c>
      <c r="NG125" s="131" t="s">
        <v>158</v>
      </c>
      <c r="NH125" s="131" t="s">
        <v>158</v>
      </c>
      <c r="NI125" s="131" t="s">
        <v>158</v>
      </c>
      <c r="NJ125" s="131" t="s">
        <v>158</v>
      </c>
      <c r="NK125" s="131" t="s">
        <v>158</v>
      </c>
      <c r="NL125" s="131" t="s">
        <v>158</v>
      </c>
      <c r="NM125" s="131" t="s">
        <v>158</v>
      </c>
      <c r="NN125" s="131" t="s">
        <v>158</v>
      </c>
      <c r="NO125" s="131" t="s">
        <v>158</v>
      </c>
      <c r="NP125" s="131" t="s">
        <v>158</v>
      </c>
      <c r="NQ125" s="131" t="s">
        <v>158</v>
      </c>
      <c r="NR125" s="131" t="s">
        <v>158</v>
      </c>
      <c r="NS125" s="131" t="s">
        <v>158</v>
      </c>
      <c r="NT125" s="131" t="s">
        <v>158</v>
      </c>
      <c r="NU125" s="131" t="s">
        <v>158</v>
      </c>
      <c r="NV125" s="130" t="s">
        <v>158</v>
      </c>
      <c r="NW125" s="131">
        <v>13.895835602340426</v>
      </c>
      <c r="NX125" s="131">
        <v>13.80637614678899</v>
      </c>
      <c r="NY125" s="131">
        <v>9.3465470852017933</v>
      </c>
      <c r="NZ125" s="131">
        <v>7.5097402597402594</v>
      </c>
      <c r="OA125" s="131">
        <v>8.3197167755991277</v>
      </c>
      <c r="OB125" s="131">
        <v>12.992548262548262</v>
      </c>
      <c r="OC125" s="131">
        <v>9.4385593220338979</v>
      </c>
      <c r="OD125" s="131">
        <v>6.1547210300429196</v>
      </c>
      <c r="OE125" s="131" t="s">
        <v>158</v>
      </c>
      <c r="OF125" s="131" t="s">
        <v>158</v>
      </c>
      <c r="OG125" s="131" t="s">
        <v>158</v>
      </c>
      <c r="OH125" s="131" t="s">
        <v>158</v>
      </c>
      <c r="OI125" s="131" t="s">
        <v>158</v>
      </c>
      <c r="OJ125" s="131" t="s">
        <v>158</v>
      </c>
      <c r="OK125" s="131" t="s">
        <v>158</v>
      </c>
      <c r="OL125" s="131" t="s">
        <v>158</v>
      </c>
      <c r="OM125" s="131" t="s">
        <v>158</v>
      </c>
      <c r="ON125" s="131" t="s">
        <v>158</v>
      </c>
      <c r="OO125" s="131" t="s">
        <v>158</v>
      </c>
      <c r="OP125" s="131" t="s">
        <v>158</v>
      </c>
      <c r="OQ125" s="131" t="s">
        <v>158</v>
      </c>
      <c r="OR125" s="131" t="s">
        <v>158</v>
      </c>
      <c r="OS125" s="131" t="s">
        <v>158</v>
      </c>
      <c r="OT125" s="131" t="s">
        <v>158</v>
      </c>
      <c r="OU125" s="131" t="s">
        <v>158</v>
      </c>
      <c r="OV125" s="131" t="s">
        <v>158</v>
      </c>
      <c r="OW125" s="378" t="s">
        <v>158</v>
      </c>
      <c r="OX125" s="132">
        <v>1.2588984638441365</v>
      </c>
      <c r="OY125" s="132">
        <v>1.0037593984962405</v>
      </c>
      <c r="OZ125" s="132">
        <v>1.2537878787878789</v>
      </c>
      <c r="PA125" s="132">
        <v>1.4980544747081712</v>
      </c>
      <c r="PB125" s="132">
        <v>1.2340425531914894</v>
      </c>
      <c r="PC125" s="132">
        <v>1.2645739910313902</v>
      </c>
      <c r="PD125" s="132">
        <v>1.1454545454545455</v>
      </c>
      <c r="PE125" s="132">
        <v>1.2434782608695651</v>
      </c>
      <c r="PF125" s="132">
        <v>1.4086956521739131</v>
      </c>
      <c r="PG125" s="132">
        <v>1.017391304347826</v>
      </c>
      <c r="PH125" s="132" t="s">
        <v>158</v>
      </c>
      <c r="PI125" s="132" t="s">
        <v>158</v>
      </c>
      <c r="PJ125" s="132" t="s">
        <v>158</v>
      </c>
      <c r="PK125" s="132" t="s">
        <v>158</v>
      </c>
      <c r="PL125" s="132" t="s">
        <v>158</v>
      </c>
      <c r="PM125" s="132" t="s">
        <v>158</v>
      </c>
      <c r="PN125" s="132" t="s">
        <v>158</v>
      </c>
      <c r="PO125" s="132" t="s">
        <v>158</v>
      </c>
      <c r="PP125" s="132" t="s">
        <v>158</v>
      </c>
      <c r="PQ125" s="132" t="s">
        <v>158</v>
      </c>
      <c r="PR125" s="132" t="s">
        <v>158</v>
      </c>
      <c r="PS125" s="132" t="s">
        <v>158</v>
      </c>
      <c r="PT125" s="132" t="s">
        <v>158</v>
      </c>
      <c r="PU125" s="132" t="s">
        <v>158</v>
      </c>
      <c r="PV125" s="132" t="s">
        <v>158</v>
      </c>
      <c r="PW125" s="132" t="s">
        <v>158</v>
      </c>
      <c r="PX125" s="130" t="s">
        <v>158</v>
      </c>
      <c r="PY125" s="131">
        <v>14.417366071428569</v>
      </c>
      <c r="PZ125" s="131">
        <v>10.779475655430712</v>
      </c>
      <c r="QA125" s="131">
        <v>8.1991540785498476</v>
      </c>
      <c r="QB125" s="131">
        <v>6.5151168831168826</v>
      </c>
      <c r="QC125" s="131">
        <v>10.356206896551724</v>
      </c>
      <c r="QD125" s="131">
        <v>7.1091134751773044</v>
      </c>
      <c r="QE125" s="131">
        <v>8.5293650793650784</v>
      </c>
      <c r="QF125" s="131">
        <v>8.725524475524475</v>
      </c>
      <c r="QG125" s="131" t="s">
        <v>158</v>
      </c>
      <c r="QH125" s="131" t="s">
        <v>158</v>
      </c>
      <c r="QI125" s="131" t="s">
        <v>158</v>
      </c>
      <c r="QJ125" s="131" t="s">
        <v>158</v>
      </c>
      <c r="QK125" s="131" t="s">
        <v>158</v>
      </c>
      <c r="QL125" s="131" t="s">
        <v>158</v>
      </c>
      <c r="QM125" s="131" t="s">
        <v>158</v>
      </c>
      <c r="QN125" s="131" t="s">
        <v>158</v>
      </c>
      <c r="QO125" s="131" t="s">
        <v>158</v>
      </c>
      <c r="QP125" s="131" t="s">
        <v>158</v>
      </c>
      <c r="QQ125" s="131" t="s">
        <v>158</v>
      </c>
      <c r="QR125" s="131" t="s">
        <v>158</v>
      </c>
      <c r="QS125" s="131" t="s">
        <v>158</v>
      </c>
      <c r="QT125" s="131" t="s">
        <v>158</v>
      </c>
      <c r="QU125" s="131" t="s">
        <v>158</v>
      </c>
      <c r="QV125" s="131" t="s">
        <v>158</v>
      </c>
      <c r="QW125" s="131" t="s">
        <v>158</v>
      </c>
      <c r="QX125" s="131" t="s">
        <v>158</v>
      </c>
      <c r="QY125" s="130" t="s">
        <v>158</v>
      </c>
      <c r="QZ125" s="131">
        <v>15.943458323037641</v>
      </c>
      <c r="RA125" s="131">
        <v>15.860374531835207</v>
      </c>
      <c r="RB125" s="131">
        <v>10.759395770392748</v>
      </c>
      <c r="RC125" s="131">
        <v>7.8902337662337665</v>
      </c>
      <c r="RD125" s="131">
        <v>11.887758620689656</v>
      </c>
      <c r="RE125" s="131">
        <v>10.248510638297873</v>
      </c>
      <c r="RF125" s="131">
        <v>10.284126984126983</v>
      </c>
      <c r="RG125" s="131">
        <v>9.2402097902097911</v>
      </c>
      <c r="RH125" s="131" t="s">
        <v>158</v>
      </c>
      <c r="RI125" s="131" t="s">
        <v>158</v>
      </c>
      <c r="RJ125" s="131" t="s">
        <v>158</v>
      </c>
      <c r="RK125" s="131" t="s">
        <v>158</v>
      </c>
      <c r="RL125" s="131" t="s">
        <v>158</v>
      </c>
      <c r="RM125" s="131" t="s">
        <v>158</v>
      </c>
      <c r="RN125" s="131" t="s">
        <v>158</v>
      </c>
      <c r="RO125" s="131" t="s">
        <v>158</v>
      </c>
      <c r="RP125" s="131" t="s">
        <v>158</v>
      </c>
      <c r="RQ125" s="131" t="s">
        <v>158</v>
      </c>
      <c r="RR125" s="131" t="s">
        <v>158</v>
      </c>
      <c r="RS125" s="131" t="s">
        <v>158</v>
      </c>
      <c r="RT125" s="131" t="s">
        <v>158</v>
      </c>
      <c r="RU125" s="131" t="s">
        <v>158</v>
      </c>
      <c r="RV125" s="131" t="s">
        <v>158</v>
      </c>
      <c r="RW125" s="131" t="s">
        <v>158</v>
      </c>
      <c r="RX125" s="131" t="s">
        <v>158</v>
      </c>
      <c r="RY125" s="131" t="s">
        <v>158</v>
      </c>
      <c r="RZ125" s="130" t="s">
        <v>158</v>
      </c>
      <c r="SA125" s="131">
        <v>19.437627181845237</v>
      </c>
      <c r="SB125" s="131">
        <v>22.545243445692886</v>
      </c>
      <c r="SC125" s="131">
        <v>12.593836858006041</v>
      </c>
      <c r="SD125" s="131">
        <v>9.011688311688312</v>
      </c>
      <c r="SE125" s="131">
        <v>13.168103448275861</v>
      </c>
      <c r="SF125" s="131">
        <v>11.932872340425531</v>
      </c>
      <c r="SG125" s="131">
        <v>11.785714285714285</v>
      </c>
      <c r="SH125" s="131">
        <v>10.02832167832168</v>
      </c>
      <c r="SI125" s="131" t="s">
        <v>158</v>
      </c>
      <c r="SJ125" s="131" t="s">
        <v>158</v>
      </c>
      <c r="SK125" s="131" t="s">
        <v>158</v>
      </c>
      <c r="SL125" s="131" t="s">
        <v>158</v>
      </c>
      <c r="SM125" s="131" t="s">
        <v>158</v>
      </c>
      <c r="SN125" s="131" t="s">
        <v>158</v>
      </c>
      <c r="SO125" s="131" t="s">
        <v>158</v>
      </c>
      <c r="SP125" s="131" t="s">
        <v>158</v>
      </c>
      <c r="SQ125" s="131" t="s">
        <v>158</v>
      </c>
      <c r="SR125" s="131" t="s">
        <v>158</v>
      </c>
      <c r="SS125" s="131" t="s">
        <v>158</v>
      </c>
      <c r="ST125" s="131" t="s">
        <v>158</v>
      </c>
      <c r="SU125" s="131" t="s">
        <v>158</v>
      </c>
      <c r="SV125" s="131" t="s">
        <v>158</v>
      </c>
      <c r="SW125" s="131" t="s">
        <v>158</v>
      </c>
      <c r="SX125" s="131" t="s">
        <v>158</v>
      </c>
      <c r="SY125" s="131" t="s">
        <v>158</v>
      </c>
      <c r="SZ125" s="131" t="s">
        <v>158</v>
      </c>
      <c r="TA125" s="378" t="s">
        <v>158</v>
      </c>
      <c r="TB125" s="132">
        <v>0.95541401273885362</v>
      </c>
      <c r="TC125" s="132">
        <v>0.89849624060150379</v>
      </c>
      <c r="TD125" s="132">
        <v>1.1363636363636365</v>
      </c>
      <c r="TE125" s="132">
        <v>1.2529182879377432</v>
      </c>
      <c r="TF125" s="132">
        <v>1.0723404255319149</v>
      </c>
      <c r="TG125" s="132">
        <v>1.1973094170403586</v>
      </c>
      <c r="TH125" s="132">
        <v>1.0909090909090908</v>
      </c>
      <c r="TI125" s="132">
        <v>1.173913043478261</v>
      </c>
      <c r="TJ125" s="132">
        <v>1</v>
      </c>
      <c r="TK125" s="132">
        <v>-0.42608695652173911</v>
      </c>
      <c r="TL125" s="132" t="s">
        <v>158</v>
      </c>
      <c r="TM125" s="132" t="s">
        <v>158</v>
      </c>
      <c r="TN125" s="132" t="s">
        <v>158</v>
      </c>
      <c r="TO125" s="132" t="s">
        <v>158</v>
      </c>
      <c r="TP125" s="132" t="s">
        <v>158</v>
      </c>
      <c r="TQ125" s="132" t="s">
        <v>158</v>
      </c>
      <c r="TR125" s="132" t="s">
        <v>158</v>
      </c>
      <c r="TS125" s="132" t="s">
        <v>158</v>
      </c>
      <c r="TT125" s="132" t="s">
        <v>158</v>
      </c>
      <c r="TU125" s="132" t="s">
        <v>158</v>
      </c>
      <c r="TV125" s="132" t="s">
        <v>158</v>
      </c>
      <c r="TW125" s="132" t="s">
        <v>158</v>
      </c>
      <c r="TX125" s="132" t="s">
        <v>158</v>
      </c>
      <c r="TY125" s="132" t="s">
        <v>158</v>
      </c>
      <c r="TZ125" s="132" t="s">
        <v>158</v>
      </c>
      <c r="UA125" s="132" t="s">
        <v>158</v>
      </c>
      <c r="UB125" s="235" t="s">
        <v>158</v>
      </c>
      <c r="UC125" s="236">
        <v>7.82</v>
      </c>
      <c r="UD125" s="236">
        <v>8.49</v>
      </c>
      <c r="UE125" s="236">
        <v>8.6</v>
      </c>
      <c r="UF125" s="236">
        <v>8.65</v>
      </c>
      <c r="UG125" s="236">
        <v>8.84</v>
      </c>
      <c r="UH125" s="236">
        <v>9.58</v>
      </c>
      <c r="UI125" s="236">
        <v>10.08</v>
      </c>
      <c r="UJ125" s="236">
        <v>8.75</v>
      </c>
      <c r="UK125" s="236">
        <v>9.14</v>
      </c>
      <c r="UL125" s="236">
        <v>0</v>
      </c>
      <c r="UM125" s="236">
        <v>0</v>
      </c>
      <c r="UN125" s="236" t="s">
        <v>5</v>
      </c>
      <c r="UO125" s="231" t="s">
        <v>5</v>
      </c>
      <c r="UP125" s="231" t="s">
        <v>5</v>
      </c>
      <c r="UQ125" s="231" t="s">
        <v>5</v>
      </c>
      <c r="UR125" s="231" t="s">
        <v>5</v>
      </c>
      <c r="US125" s="231" t="s">
        <v>5</v>
      </c>
      <c r="UT125" s="231" t="s">
        <v>5</v>
      </c>
      <c r="UU125" s="231" t="s">
        <v>5</v>
      </c>
      <c r="UV125" s="231" t="s">
        <v>5</v>
      </c>
      <c r="UW125" s="231" t="s">
        <v>5</v>
      </c>
      <c r="UX125" s="231" t="s">
        <v>5</v>
      </c>
      <c r="UY125" s="231" t="s">
        <v>5</v>
      </c>
      <c r="UZ125" s="231" t="s">
        <v>5</v>
      </c>
      <c r="VA125" s="231" t="s">
        <v>5</v>
      </c>
      <c r="VB125" s="231" t="s">
        <v>5</v>
      </c>
      <c r="VC125" s="130" t="s">
        <v>158</v>
      </c>
      <c r="VD125" s="131">
        <v>2.3209718670076724</v>
      </c>
      <c r="VE125" s="131">
        <v>1.2744405182567726</v>
      </c>
      <c r="VF125" s="131">
        <v>1.1953488372093024</v>
      </c>
      <c r="VG125" s="131">
        <v>1.1283236994219652</v>
      </c>
      <c r="VH125" s="131">
        <v>1.4457013574660633</v>
      </c>
      <c r="VI125" s="131">
        <v>0.93841336116910234</v>
      </c>
      <c r="VJ125" s="131">
        <v>0.96924603174603174</v>
      </c>
      <c r="VK125" s="131">
        <v>1.24</v>
      </c>
      <c r="VL125" s="131" t="s">
        <v>158</v>
      </c>
      <c r="VM125" s="131" t="s">
        <v>2188</v>
      </c>
      <c r="VN125" s="131" t="s">
        <v>2188</v>
      </c>
      <c r="VO125" s="131" t="s">
        <v>158</v>
      </c>
      <c r="VP125" s="131" t="s">
        <v>158</v>
      </c>
      <c r="VQ125" s="131" t="s">
        <v>158</v>
      </c>
      <c r="VR125" s="131" t="s">
        <v>158</v>
      </c>
      <c r="VS125" s="131" t="s">
        <v>158</v>
      </c>
      <c r="VT125" s="131" t="s">
        <v>158</v>
      </c>
      <c r="VU125" s="131" t="s">
        <v>158</v>
      </c>
      <c r="VV125" s="131" t="s">
        <v>158</v>
      </c>
      <c r="VW125" s="131" t="s">
        <v>158</v>
      </c>
      <c r="VX125" s="131" t="s">
        <v>158</v>
      </c>
      <c r="VY125" s="131" t="s">
        <v>158</v>
      </c>
      <c r="VZ125" s="131" t="s">
        <v>158</v>
      </c>
      <c r="WA125" s="131" t="s">
        <v>158</v>
      </c>
      <c r="WB125" s="131" t="s">
        <v>158</v>
      </c>
      <c r="WC125" s="131" t="s">
        <v>158</v>
      </c>
      <c r="WD125" s="130" t="s">
        <v>158</v>
      </c>
      <c r="WE125" s="131">
        <v>2.5666490014367134</v>
      </c>
      <c r="WF125" s="131">
        <v>1.8751472320376914</v>
      </c>
      <c r="WG125" s="131">
        <v>1.5686046511627907</v>
      </c>
      <c r="WH125" s="131">
        <v>1.3664739884393062</v>
      </c>
      <c r="WI125" s="131">
        <v>1.659502262443439</v>
      </c>
      <c r="WJ125" s="131">
        <v>1.3528183716075157</v>
      </c>
      <c r="WK125" s="131">
        <v>1.1686507936507935</v>
      </c>
      <c r="WL125" s="131">
        <v>1.3131428571428572</v>
      </c>
      <c r="WM125" s="131" t="s">
        <v>158</v>
      </c>
      <c r="WN125" s="131" t="s">
        <v>2188</v>
      </c>
      <c r="WO125" s="131" t="s">
        <v>2188</v>
      </c>
      <c r="WP125" s="131" t="s">
        <v>158</v>
      </c>
      <c r="WQ125" s="131" t="s">
        <v>158</v>
      </c>
      <c r="WR125" s="131" t="s">
        <v>158</v>
      </c>
      <c r="WS125" s="131" t="s">
        <v>158</v>
      </c>
      <c r="WT125" s="131" t="s">
        <v>158</v>
      </c>
      <c r="WU125" s="131" t="s">
        <v>158</v>
      </c>
      <c r="WV125" s="131" t="s">
        <v>158</v>
      </c>
      <c r="WW125" s="131" t="s">
        <v>158</v>
      </c>
      <c r="WX125" s="131" t="s">
        <v>158</v>
      </c>
      <c r="WY125" s="131" t="s">
        <v>158</v>
      </c>
      <c r="WZ125" s="131" t="s">
        <v>158</v>
      </c>
      <c r="XA125" s="131" t="s">
        <v>158</v>
      </c>
      <c r="XB125" s="131" t="s">
        <v>158</v>
      </c>
      <c r="XC125" s="131" t="s">
        <v>158</v>
      </c>
      <c r="XD125" s="131" t="s">
        <v>158</v>
      </c>
      <c r="XE125" s="130" t="s">
        <v>158</v>
      </c>
      <c r="XF125" s="131">
        <v>3.1291558823529413</v>
      </c>
      <c r="XG125" s="131">
        <v>2.6654888103651353</v>
      </c>
      <c r="XH125" s="131">
        <v>1.836046511627907</v>
      </c>
      <c r="XI125" s="131">
        <v>1.5606936416184971</v>
      </c>
      <c r="XJ125" s="131">
        <v>1.8382352941176472</v>
      </c>
      <c r="XK125" s="131">
        <v>1.5751565762004176</v>
      </c>
      <c r="XL125" s="131">
        <v>1.3392857142857142</v>
      </c>
      <c r="XM125" s="131">
        <v>1.4251428571428573</v>
      </c>
      <c r="XN125" s="131" t="s">
        <v>158</v>
      </c>
      <c r="XO125" s="131" t="s">
        <v>2188</v>
      </c>
      <c r="XP125" s="131" t="s">
        <v>2188</v>
      </c>
      <c r="XQ125" s="131" t="s">
        <v>158</v>
      </c>
      <c r="XR125" s="131" t="s">
        <v>158</v>
      </c>
      <c r="XS125" s="131" t="s">
        <v>158</v>
      </c>
      <c r="XT125" s="131" t="s">
        <v>158</v>
      </c>
      <c r="XU125" s="131" t="s">
        <v>158</v>
      </c>
      <c r="XV125" s="131" t="s">
        <v>158</v>
      </c>
      <c r="XW125" s="131" t="s">
        <v>158</v>
      </c>
      <c r="XX125" s="131" t="s">
        <v>158</v>
      </c>
      <c r="XY125" s="131" t="s">
        <v>158</v>
      </c>
      <c r="XZ125" s="131" t="s">
        <v>158</v>
      </c>
      <c r="YA125" s="131" t="s">
        <v>158</v>
      </c>
      <c r="YB125" s="131" t="s">
        <v>158</v>
      </c>
      <c r="YC125" s="131" t="s">
        <v>158</v>
      </c>
      <c r="YD125" s="131" t="s">
        <v>158</v>
      </c>
      <c r="YE125" s="131" t="s">
        <v>158</v>
      </c>
      <c r="YF125" s="235" t="s">
        <v>158</v>
      </c>
      <c r="YG125" s="8">
        <v>266.89999999999998</v>
      </c>
      <c r="YH125" s="8">
        <v>266</v>
      </c>
      <c r="YI125" s="8">
        <v>264</v>
      </c>
      <c r="YJ125" s="8">
        <v>257</v>
      </c>
      <c r="YK125" s="8">
        <v>235</v>
      </c>
      <c r="YL125" s="8">
        <v>223</v>
      </c>
      <c r="YM125" s="8">
        <v>165</v>
      </c>
      <c r="YN125" s="8">
        <v>115</v>
      </c>
      <c r="YO125" s="8">
        <v>115</v>
      </c>
      <c r="YP125" s="8">
        <v>115</v>
      </c>
      <c r="YQ125" s="8" t="s">
        <v>5</v>
      </c>
      <c r="YR125" s="8" t="s">
        <v>5</v>
      </c>
      <c r="YS125" s="231" t="s">
        <v>5</v>
      </c>
      <c r="YT125" s="231" t="s">
        <v>5</v>
      </c>
      <c r="YU125" s="231" t="s">
        <v>5</v>
      </c>
      <c r="YV125" s="231" t="s">
        <v>5</v>
      </c>
      <c r="YW125" s="231" t="s">
        <v>5</v>
      </c>
      <c r="YX125" s="231" t="s">
        <v>5</v>
      </c>
      <c r="YY125" s="231" t="s">
        <v>5</v>
      </c>
      <c r="YZ125" s="231" t="s">
        <v>5</v>
      </c>
      <c r="ZA125" s="231" t="s">
        <v>5</v>
      </c>
      <c r="ZB125" s="231" t="s">
        <v>5</v>
      </c>
      <c r="ZC125" s="231" t="s">
        <v>5</v>
      </c>
      <c r="ZD125" s="231" t="s">
        <v>5</v>
      </c>
      <c r="ZE125" s="231" t="s">
        <v>5</v>
      </c>
      <c r="ZF125" s="231" t="s">
        <v>5</v>
      </c>
      <c r="ZG125" s="235" t="s">
        <v>158</v>
      </c>
      <c r="ZH125" s="133">
        <v>6.4699999999999994E-2</v>
      </c>
      <c r="ZI125" s="133">
        <v>4.07E-2</v>
      </c>
      <c r="ZJ125" s="133">
        <v>7.7399999999999997E-2</v>
      </c>
      <c r="ZK125" s="133">
        <v>0.1045</v>
      </c>
      <c r="ZL125" s="133">
        <v>4.3E-3</v>
      </c>
      <c r="ZM125" s="133">
        <v>-1E-3</v>
      </c>
      <c r="ZN125" s="133">
        <v>0.1303</v>
      </c>
      <c r="ZO125" s="133">
        <v>4.7899999999999998E-2</v>
      </c>
      <c r="ZP125" s="133">
        <v>3.7400000000000003E-2</v>
      </c>
      <c r="ZQ125" s="133">
        <v>1.9299999999999998E-2</v>
      </c>
      <c r="ZR125" s="133">
        <v>0</v>
      </c>
      <c r="ZS125" s="133" t="s">
        <v>5</v>
      </c>
      <c r="ZT125" s="379" t="s">
        <v>158</v>
      </c>
      <c r="ZU125" s="133">
        <v>5.57E-2</v>
      </c>
      <c r="ZV125" s="133">
        <v>3.8899999999999997E-2</v>
      </c>
      <c r="ZW125" s="133">
        <v>6.4600000000000005E-2</v>
      </c>
      <c r="ZX125" s="133">
        <v>7.3499999999999996E-2</v>
      </c>
      <c r="ZY125" s="133">
        <v>1.46E-2</v>
      </c>
      <c r="ZZ125" s="133">
        <v>1.11E-2</v>
      </c>
      <c r="AAA125" s="133">
        <v>0.1012</v>
      </c>
      <c r="AAB125" s="133">
        <v>4.53E-2</v>
      </c>
      <c r="AAC125" s="133">
        <v>3.78E-2</v>
      </c>
      <c r="AAD125" s="133">
        <v>2.5099999999999997E-2</v>
      </c>
      <c r="AAE125" s="133">
        <v>0</v>
      </c>
      <c r="AAF125" s="133" t="s">
        <v>5</v>
      </c>
      <c r="AAG125" s="235" t="s">
        <v>158</v>
      </c>
      <c r="AAH125" s="8">
        <v>470</v>
      </c>
      <c r="AAI125" s="8">
        <v>436</v>
      </c>
      <c r="AAJ125" s="8">
        <v>446</v>
      </c>
      <c r="AAK125" s="8">
        <v>462</v>
      </c>
      <c r="AAL125" s="8">
        <v>459</v>
      </c>
      <c r="AAM125" s="8">
        <v>259</v>
      </c>
      <c r="AAN125" s="8">
        <v>236</v>
      </c>
      <c r="AAO125" s="8">
        <v>233</v>
      </c>
      <c r="AAP125" s="8">
        <v>245</v>
      </c>
      <c r="AAQ125" s="8">
        <v>220</v>
      </c>
      <c r="AAR125" s="8">
        <v>0</v>
      </c>
      <c r="AAS125" s="8" t="s">
        <v>5</v>
      </c>
      <c r="AAT125" s="231" t="s">
        <v>5</v>
      </c>
      <c r="AAU125" s="231" t="s">
        <v>5</v>
      </c>
      <c r="AAV125" s="231" t="s">
        <v>5</v>
      </c>
      <c r="AAW125" s="231" t="s">
        <v>5</v>
      </c>
      <c r="AAX125" s="231" t="s">
        <v>5</v>
      </c>
      <c r="AAY125" s="231" t="s">
        <v>5</v>
      </c>
      <c r="AAZ125" s="231" t="s">
        <v>5</v>
      </c>
      <c r="ABA125" s="231" t="s">
        <v>5</v>
      </c>
      <c r="ABB125" s="231" t="s">
        <v>5</v>
      </c>
      <c r="ABC125" s="231" t="s">
        <v>5</v>
      </c>
      <c r="ABD125" s="231" t="s">
        <v>5</v>
      </c>
      <c r="ABE125" s="231" t="s">
        <v>5</v>
      </c>
      <c r="ABF125" s="231" t="s">
        <v>5</v>
      </c>
      <c r="ABG125" s="231" t="s">
        <v>5</v>
      </c>
      <c r="ABH125" s="235" t="s">
        <v>158</v>
      </c>
      <c r="ABI125" s="8">
        <v>336</v>
      </c>
      <c r="ABJ125" s="8">
        <v>267</v>
      </c>
      <c r="ABK125" s="8">
        <v>331</v>
      </c>
      <c r="ABL125" s="8">
        <v>385</v>
      </c>
      <c r="ABM125" s="8">
        <v>290</v>
      </c>
      <c r="ABN125" s="8">
        <v>282</v>
      </c>
      <c r="ABO125" s="8">
        <v>189</v>
      </c>
      <c r="ABP125" s="8">
        <v>143</v>
      </c>
      <c r="ABQ125" s="8">
        <v>162</v>
      </c>
      <c r="ABR125" s="8">
        <v>117</v>
      </c>
      <c r="ABS125" s="8">
        <v>0</v>
      </c>
      <c r="ABT125" s="8" t="s">
        <v>5</v>
      </c>
      <c r="ABU125" s="231" t="s">
        <v>5</v>
      </c>
      <c r="ABV125" s="231" t="s">
        <v>5</v>
      </c>
      <c r="ABW125" s="231" t="s">
        <v>5</v>
      </c>
      <c r="ABX125" s="231" t="s">
        <v>5</v>
      </c>
      <c r="ABY125" s="231" t="s">
        <v>5</v>
      </c>
      <c r="ABZ125" s="231" t="s">
        <v>5</v>
      </c>
      <c r="ACA125" s="231" t="s">
        <v>5</v>
      </c>
      <c r="ACB125" s="231" t="s">
        <v>5</v>
      </c>
      <c r="ACC125" s="231" t="s">
        <v>5</v>
      </c>
      <c r="ACD125" s="231" t="s">
        <v>5</v>
      </c>
      <c r="ACE125" s="231" t="s">
        <v>5</v>
      </c>
      <c r="ACF125" s="231" t="s">
        <v>5</v>
      </c>
      <c r="ACG125" s="231" t="s">
        <v>5</v>
      </c>
      <c r="ACH125" s="231" t="s">
        <v>5</v>
      </c>
      <c r="ACI125" s="235" t="s">
        <v>158</v>
      </c>
      <c r="ACJ125" s="8">
        <v>255</v>
      </c>
      <c r="ACK125" s="8">
        <v>239</v>
      </c>
      <c r="ACL125" s="8">
        <v>300</v>
      </c>
      <c r="ACM125" s="8">
        <v>322</v>
      </c>
      <c r="ACN125" s="8">
        <v>252</v>
      </c>
      <c r="ACO125" s="8">
        <v>267</v>
      </c>
      <c r="ACP125" s="8">
        <v>180</v>
      </c>
      <c r="ACQ125" s="8">
        <v>135</v>
      </c>
      <c r="ACR125" s="8">
        <v>115</v>
      </c>
      <c r="ACS125" s="8">
        <v>-49</v>
      </c>
      <c r="ACT125" s="8" t="s">
        <v>5</v>
      </c>
      <c r="ACU125" s="8" t="s">
        <v>5</v>
      </c>
      <c r="ACV125" s="237" t="s">
        <v>5</v>
      </c>
      <c r="ACW125" s="237" t="s">
        <v>5</v>
      </c>
      <c r="ACX125" s="237" t="s">
        <v>5</v>
      </c>
      <c r="ACY125" s="237" t="s">
        <v>5</v>
      </c>
      <c r="ACZ125" s="237" t="s">
        <v>5</v>
      </c>
      <c r="ADA125" s="237" t="s">
        <v>5</v>
      </c>
      <c r="ADB125" s="237" t="s">
        <v>5</v>
      </c>
      <c r="ADC125" s="237" t="s">
        <v>5</v>
      </c>
      <c r="ADD125" s="237" t="s">
        <v>5</v>
      </c>
      <c r="ADE125" s="237" t="s">
        <v>5</v>
      </c>
      <c r="ADF125" s="237" t="s">
        <v>5</v>
      </c>
      <c r="ADG125" s="237" t="s">
        <v>5</v>
      </c>
      <c r="ADH125" s="237" t="s">
        <v>5</v>
      </c>
      <c r="ADI125" s="237" t="s">
        <v>5</v>
      </c>
      <c r="ADJ125" s="127" t="s">
        <v>158</v>
      </c>
      <c r="ADK125" s="128">
        <v>1.8076153846153846</v>
      </c>
      <c r="ADL125" s="128">
        <v>2.6856000000000004</v>
      </c>
      <c r="ADM125" s="128">
        <v>1.3822941176470587</v>
      </c>
      <c r="ADN125" s="128">
        <v>1.0216956521739131</v>
      </c>
      <c r="ADO125" s="128">
        <v>22.498999999999999</v>
      </c>
      <c r="ADP125" s="128" t="s">
        <v>1282</v>
      </c>
      <c r="ADQ125" s="128">
        <v>0.68711864406779666</v>
      </c>
      <c r="ADR125" s="128">
        <v>1.829190476190476</v>
      </c>
      <c r="ADS125" s="128">
        <v>0.53354545454545454</v>
      </c>
      <c r="ADT125" s="128" t="s">
        <v>5</v>
      </c>
      <c r="ADU125" s="128" t="s">
        <v>158</v>
      </c>
      <c r="ADV125" s="128" t="s">
        <v>158</v>
      </c>
      <c r="ADW125" s="128" t="s">
        <v>158</v>
      </c>
      <c r="ADX125" s="128" t="s">
        <v>158</v>
      </c>
      <c r="ADY125" s="128" t="s">
        <v>158</v>
      </c>
      <c r="ADZ125" s="128" t="s">
        <v>158</v>
      </c>
      <c r="AEA125" s="128" t="s">
        <v>158</v>
      </c>
      <c r="AEB125" s="128" t="s">
        <v>158</v>
      </c>
      <c r="AEC125" s="128" t="s">
        <v>158</v>
      </c>
      <c r="AED125" s="128" t="s">
        <v>158</v>
      </c>
      <c r="AEE125" s="128" t="s">
        <v>158</v>
      </c>
      <c r="AEF125" s="128" t="s">
        <v>158</v>
      </c>
      <c r="AEG125" s="128" t="s">
        <v>158</v>
      </c>
      <c r="AEH125" s="128" t="s">
        <v>158</v>
      </c>
      <c r="AEI125" s="128" t="s">
        <v>158</v>
      </c>
      <c r="AEJ125" s="128" t="s">
        <v>158</v>
      </c>
      <c r="AEK125" s="127" t="s">
        <v>158</v>
      </c>
      <c r="AEL125" s="128">
        <v>0.74665274999999998</v>
      </c>
      <c r="AEM125" s="128">
        <v>0.93643955056179784</v>
      </c>
      <c r="AEN125" s="128">
        <v>0.74969619335347426</v>
      </c>
      <c r="AEO125" s="128">
        <v>0.62745381818181822</v>
      </c>
      <c r="AEP125" s="128">
        <v>0.7292779310344828</v>
      </c>
      <c r="AEQ125" s="128">
        <v>0.69322159574468079</v>
      </c>
      <c r="AER125" s="128">
        <v>0.70784126984126983</v>
      </c>
      <c r="AES125" s="128">
        <v>0.61783146853146853</v>
      </c>
      <c r="AET125" s="128">
        <v>0.16665061728395061</v>
      </c>
      <c r="AEU125" s="128" t="s">
        <v>5</v>
      </c>
      <c r="AEV125" s="128" t="s">
        <v>158</v>
      </c>
      <c r="AEW125" s="128" t="s">
        <v>158</v>
      </c>
      <c r="AEX125" s="128" t="s">
        <v>158</v>
      </c>
      <c r="AEY125" s="128" t="s">
        <v>158</v>
      </c>
      <c r="AEZ125" s="128" t="s">
        <v>158</v>
      </c>
      <c r="AFA125" s="128" t="s">
        <v>158</v>
      </c>
      <c r="AFB125" s="128" t="s">
        <v>158</v>
      </c>
      <c r="AFC125" s="128" t="s">
        <v>158</v>
      </c>
      <c r="AFD125" s="128" t="s">
        <v>158</v>
      </c>
      <c r="AFE125" s="128" t="s">
        <v>158</v>
      </c>
      <c r="AFF125" s="128" t="s">
        <v>158</v>
      </c>
      <c r="AFG125" s="128" t="s">
        <v>158</v>
      </c>
      <c r="AFH125" s="128" t="s">
        <v>158</v>
      </c>
      <c r="AFI125" s="128" t="s">
        <v>158</v>
      </c>
      <c r="AFJ125" s="128" t="s">
        <v>158</v>
      </c>
      <c r="AFK125" s="128" t="s">
        <v>158</v>
      </c>
      <c r="AFL125" s="134" t="s">
        <v>158</v>
      </c>
      <c r="AFM125" s="135">
        <v>0.98382479999999994</v>
      </c>
      <c r="AFN125" s="135">
        <v>1.0461479497907951</v>
      </c>
      <c r="AFO125" s="135">
        <v>0.82716479999999992</v>
      </c>
      <c r="AFP125" s="135">
        <v>0.75021652173913045</v>
      </c>
      <c r="AFQ125" s="135">
        <v>0.83924841269841266</v>
      </c>
      <c r="AFR125" s="135">
        <v>0.73216662921348319</v>
      </c>
      <c r="AFS125" s="135">
        <v>0.7432333333333333</v>
      </c>
      <c r="AFT125" s="135">
        <v>0.65444370370370364</v>
      </c>
      <c r="AFU125" s="135">
        <v>0.23476</v>
      </c>
      <c r="AFV125" s="135" t="s">
        <v>1282</v>
      </c>
      <c r="AFW125" s="135" t="s">
        <v>158</v>
      </c>
      <c r="AFX125" s="135" t="s">
        <v>158</v>
      </c>
      <c r="AFY125" s="135" t="s">
        <v>158</v>
      </c>
      <c r="AFZ125" s="135" t="s">
        <v>158</v>
      </c>
      <c r="AGA125" s="135" t="s">
        <v>158</v>
      </c>
      <c r="AGB125" s="135" t="s">
        <v>158</v>
      </c>
      <c r="AGC125" s="135" t="s">
        <v>158</v>
      </c>
      <c r="AGD125" s="135" t="s">
        <v>158</v>
      </c>
      <c r="AGE125" s="135" t="s">
        <v>158</v>
      </c>
      <c r="AGF125" s="135" t="s">
        <v>158</v>
      </c>
      <c r="AGG125" s="135" t="s">
        <v>158</v>
      </c>
      <c r="AGH125" s="135" t="s">
        <v>158</v>
      </c>
      <c r="AGI125" s="135" t="s">
        <v>158</v>
      </c>
      <c r="AGJ125" s="135" t="s">
        <v>158</v>
      </c>
      <c r="AGK125" s="135" t="s">
        <v>158</v>
      </c>
      <c r="AGL125" s="135" t="s">
        <v>158</v>
      </c>
    </row>
    <row r="126" spans="1:870" x14ac:dyDescent="0.2">
      <c r="A126" s="7">
        <v>124</v>
      </c>
      <c r="B126" s="1" t="s">
        <v>221</v>
      </c>
      <c r="C126" s="1" t="s">
        <v>222</v>
      </c>
      <c r="D126" s="94">
        <v>0.22</v>
      </c>
      <c r="E126" s="95">
        <v>0.22500000000000001</v>
      </c>
      <c r="F126" s="57">
        <v>0.9</v>
      </c>
      <c r="G126" s="58" t="s">
        <v>159</v>
      </c>
      <c r="H126" s="58">
        <v>0.9</v>
      </c>
      <c r="I126" s="226" t="s">
        <v>5</v>
      </c>
      <c r="J126" s="58" t="s">
        <v>159</v>
      </c>
      <c r="K126" s="58" t="s">
        <v>1284</v>
      </c>
      <c r="L126" s="226" t="s">
        <v>5</v>
      </c>
      <c r="M126" s="150">
        <v>0.9</v>
      </c>
      <c r="N126" s="123">
        <v>0.9</v>
      </c>
      <c r="O126" s="123">
        <v>0.89500000000000002</v>
      </c>
      <c r="P126" s="123">
        <v>0.87</v>
      </c>
      <c r="Q126" s="123">
        <v>0.83000000000000007</v>
      </c>
      <c r="R126" s="123">
        <v>0.78500000000000014</v>
      </c>
      <c r="S126" s="123">
        <v>0.72499999999999998</v>
      </c>
      <c r="T126" s="124">
        <v>0.67</v>
      </c>
      <c r="U126" s="124">
        <v>0.625</v>
      </c>
      <c r="V126" s="124">
        <v>0.57999999999999996</v>
      </c>
      <c r="W126" s="124">
        <v>0.56999999999999995</v>
      </c>
      <c r="X126" s="124">
        <v>0.49</v>
      </c>
      <c r="Y126" s="124">
        <v>0.35</v>
      </c>
      <c r="Z126" s="124">
        <v>0.32</v>
      </c>
      <c r="AA126" s="124">
        <v>0.31</v>
      </c>
      <c r="AB126" s="124">
        <v>0.27500000000000002</v>
      </c>
      <c r="AC126" s="124">
        <v>0.25</v>
      </c>
      <c r="AD126" s="124">
        <v>0.21</v>
      </c>
      <c r="AE126" s="124">
        <v>0.17</v>
      </c>
      <c r="AF126" s="124">
        <v>0.14000000000000001</v>
      </c>
      <c r="AG126" s="124">
        <v>0.12</v>
      </c>
      <c r="AH126" s="124">
        <v>0.1</v>
      </c>
      <c r="AI126" s="124">
        <v>0.1</v>
      </c>
      <c r="AJ126" s="124">
        <v>0.08</v>
      </c>
      <c r="AK126" s="124">
        <v>0.08</v>
      </c>
      <c r="AL126" s="124">
        <v>0.06</v>
      </c>
      <c r="AM126" s="124">
        <v>0.06</v>
      </c>
      <c r="AN126" s="124">
        <v>0.06</v>
      </c>
      <c r="AO126" s="124">
        <v>0.06</v>
      </c>
      <c r="AP126" s="124">
        <v>0.06</v>
      </c>
      <c r="AQ126" s="124" t="s">
        <v>1298</v>
      </c>
      <c r="AR126" s="124" t="s">
        <v>5</v>
      </c>
      <c r="AS126" s="124" t="s">
        <v>5</v>
      </c>
      <c r="AT126" s="136" t="s">
        <v>5</v>
      </c>
      <c r="AU126" s="140" t="s">
        <v>5</v>
      </c>
      <c r="AV126" s="137" t="s">
        <v>5</v>
      </c>
      <c r="AW126" s="137" t="s">
        <v>5</v>
      </c>
      <c r="AX126" s="137" t="s">
        <v>5</v>
      </c>
      <c r="AY126" s="137" t="s">
        <v>5</v>
      </c>
      <c r="AZ126" s="137" t="s">
        <v>5</v>
      </c>
      <c r="BA126" s="137" t="s">
        <v>5</v>
      </c>
      <c r="BB126" s="137" t="s">
        <v>5</v>
      </c>
      <c r="BC126" s="137" t="s">
        <v>5</v>
      </c>
      <c r="BD126" s="137" t="s">
        <v>5</v>
      </c>
      <c r="BE126" s="137" t="s">
        <v>5</v>
      </c>
      <c r="BF126" s="137" t="s">
        <v>5</v>
      </c>
      <c r="BG126" s="137" t="s">
        <v>5</v>
      </c>
      <c r="BH126" s="137" t="s">
        <v>5</v>
      </c>
      <c r="BI126" s="137" t="s">
        <v>5</v>
      </c>
      <c r="BJ126" s="137" t="s">
        <v>5</v>
      </c>
      <c r="BK126" s="137" t="s">
        <v>5</v>
      </c>
      <c r="BL126" s="137" t="s">
        <v>5</v>
      </c>
      <c r="BM126" s="126">
        <v>0</v>
      </c>
      <c r="BN126" s="125">
        <v>5.5865921787709993E-3</v>
      </c>
      <c r="BO126" s="125">
        <v>2.8735632183908066E-2</v>
      </c>
      <c r="BP126" s="125">
        <v>4.8192771084337283E-2</v>
      </c>
      <c r="BQ126" s="125">
        <v>5.7324840764331197E-2</v>
      </c>
      <c r="BR126" s="125">
        <v>8.2758620689655338E-2</v>
      </c>
      <c r="BS126" s="125">
        <v>8.2089552238805874E-2</v>
      </c>
      <c r="BT126" s="125">
        <v>7.2000000000000064E-2</v>
      </c>
      <c r="BU126" s="125">
        <v>7.7586206896551824E-2</v>
      </c>
      <c r="BV126" s="125">
        <v>1.7543859649122862E-2</v>
      </c>
      <c r="BW126" s="125">
        <v>0.16326530612244894</v>
      </c>
      <c r="BX126" s="125">
        <v>0.40000000000000013</v>
      </c>
      <c r="BY126" s="125">
        <v>9.375E-2</v>
      </c>
      <c r="BZ126" s="125">
        <v>3.2258064516129004E-2</v>
      </c>
      <c r="CA126" s="125">
        <v>0.1272727272727272</v>
      </c>
      <c r="CB126" s="125">
        <v>0.10000000000000009</v>
      </c>
      <c r="CC126" s="125">
        <v>0.19047619047619047</v>
      </c>
      <c r="CD126" s="125">
        <v>0.23529411764705865</v>
      </c>
      <c r="CE126" s="125">
        <v>0.21428571428571419</v>
      </c>
      <c r="CF126" s="125">
        <v>0.16666666666666674</v>
      </c>
      <c r="CG126" s="125">
        <v>0.19999999999999996</v>
      </c>
      <c r="CH126" s="125">
        <v>0</v>
      </c>
      <c r="CI126" s="125">
        <v>0.25</v>
      </c>
      <c r="CJ126" s="125">
        <v>0</v>
      </c>
      <c r="CK126" s="125">
        <v>0.33333333333333348</v>
      </c>
      <c r="CL126" s="125">
        <v>0</v>
      </c>
      <c r="CM126" s="125">
        <v>0</v>
      </c>
      <c r="CN126" s="125">
        <v>0</v>
      </c>
      <c r="CO126" s="125">
        <v>0</v>
      </c>
      <c r="CP126" s="125" t="s">
        <v>158</v>
      </c>
      <c r="CQ126" s="125" t="s">
        <v>158</v>
      </c>
      <c r="CR126" s="125" t="s">
        <v>158</v>
      </c>
      <c r="CS126" s="125" t="s">
        <v>158</v>
      </c>
      <c r="CT126" s="125" t="s">
        <v>158</v>
      </c>
      <c r="CU126" s="125" t="s">
        <v>158</v>
      </c>
      <c r="CV126" s="125" t="s">
        <v>158</v>
      </c>
      <c r="CW126" s="125" t="s">
        <v>158</v>
      </c>
      <c r="CX126" s="125" t="s">
        <v>158</v>
      </c>
      <c r="CY126" s="125" t="s">
        <v>158</v>
      </c>
      <c r="CZ126" s="125" t="s">
        <v>158</v>
      </c>
      <c r="DA126" s="125" t="s">
        <v>158</v>
      </c>
      <c r="DB126" s="125" t="s">
        <v>158</v>
      </c>
      <c r="DC126" s="125" t="s">
        <v>158</v>
      </c>
      <c r="DD126" s="125" t="s">
        <v>158</v>
      </c>
      <c r="DE126" s="125" t="s">
        <v>158</v>
      </c>
      <c r="DF126" s="125" t="s">
        <v>158</v>
      </c>
      <c r="DG126" s="125" t="s">
        <v>158</v>
      </c>
      <c r="DH126" s="125" t="s">
        <v>158</v>
      </c>
      <c r="DI126" s="125" t="s">
        <v>158</v>
      </c>
      <c r="DJ126" s="125" t="s">
        <v>158</v>
      </c>
      <c r="DK126" s="125" t="s">
        <v>158</v>
      </c>
      <c r="DL126" s="127">
        <v>4.3378091369936943E-2</v>
      </c>
      <c r="DM126" s="128">
        <v>3.4026463741910637E-2</v>
      </c>
      <c r="DN126" s="128">
        <v>3.9031836022677714E-2</v>
      </c>
      <c r="DO126" s="128">
        <v>3.9101123595505619E-2</v>
      </c>
      <c r="DP126" s="128">
        <v>2.5235633931286108E-2</v>
      </c>
      <c r="DQ126" s="128">
        <v>2.4561952440550691E-2</v>
      </c>
      <c r="DR126" s="128">
        <v>3.1590413943355121E-2</v>
      </c>
      <c r="DS126" s="128">
        <v>3.0663615560640733E-2</v>
      </c>
      <c r="DT126" s="128">
        <v>3.7180249851279004E-2</v>
      </c>
      <c r="DU126" s="128">
        <v>3.3740546829552062E-2</v>
      </c>
      <c r="DV126" s="128">
        <v>4.2632759910246822E-2</v>
      </c>
      <c r="DW126" s="128">
        <v>2.8405797101449276E-2</v>
      </c>
      <c r="DX126" s="128">
        <v>2.0820939916716241E-2</v>
      </c>
      <c r="DY126" s="128">
        <v>2.2662889518413599E-2</v>
      </c>
      <c r="DZ126" s="128">
        <v>1.489668428640077E-2</v>
      </c>
      <c r="EA126" s="128">
        <v>1.2135922330097089E-2</v>
      </c>
      <c r="EB126" s="128">
        <v>1.0917030567685591E-2</v>
      </c>
      <c r="EC126" s="128">
        <v>7.481296758104738E-3</v>
      </c>
      <c r="ED126" s="128">
        <v>5.99647266313933E-3</v>
      </c>
      <c r="EE126" s="128">
        <v>5.7142857142857151E-3</v>
      </c>
      <c r="EF126" s="128">
        <v>5.5813953488372094E-3</v>
      </c>
      <c r="EG126" s="128">
        <v>7.3367571533382242E-3</v>
      </c>
      <c r="EH126" s="128">
        <v>0.01</v>
      </c>
      <c r="EI126" s="128">
        <v>7.6555023923444987E-3</v>
      </c>
      <c r="EJ126" s="128">
        <v>9.2699884125144842E-3</v>
      </c>
      <c r="EK126" s="128">
        <v>9.0497737556561077E-3</v>
      </c>
      <c r="EL126" s="128">
        <v>0.01</v>
      </c>
      <c r="EM126" s="127">
        <v>5.2888909733544334E-2</v>
      </c>
      <c r="EN126" s="128">
        <v>4.0885101660837794E-2</v>
      </c>
      <c r="EO126" s="128">
        <v>5.8344198174706652E-2</v>
      </c>
      <c r="EP126" s="128">
        <v>5.3736874613959228E-2</v>
      </c>
      <c r="EQ126" s="128">
        <v>3.1947652040030798E-2</v>
      </c>
      <c r="ER126" s="128">
        <v>3.1551446945337625E-2</v>
      </c>
      <c r="ES126" s="128">
        <v>3.8604898828540998E-2</v>
      </c>
      <c r="ET126" s="128">
        <v>3.8461538461538457E-2</v>
      </c>
      <c r="EU126" s="128">
        <v>4.1528239202657809E-2</v>
      </c>
      <c r="EV126" s="128">
        <v>4.331590739357729E-2</v>
      </c>
      <c r="EW126" s="128">
        <v>5.3521126760563371E-2</v>
      </c>
      <c r="EX126" s="128">
        <v>3.47764371894961E-2</v>
      </c>
      <c r="EY126" s="128">
        <v>2.5380710659898477E-2</v>
      </c>
      <c r="EZ126" s="128">
        <v>3.3755274261603373E-2</v>
      </c>
      <c r="FA126" s="128">
        <v>2.0516214427531435E-2</v>
      </c>
      <c r="FB126" s="128">
        <v>1.331719128329298E-2</v>
      </c>
      <c r="FC126" s="128">
        <v>1.2906556530717603E-2</v>
      </c>
      <c r="FD126" s="128">
        <v>8.8644997889404803E-3</v>
      </c>
      <c r="FE126" s="128">
        <v>6.9190069190069193E-3</v>
      </c>
      <c r="FF126" s="128">
        <v>7.1138211382113826E-3</v>
      </c>
      <c r="FG126" s="128">
        <v>6.7643742953776781E-3</v>
      </c>
      <c r="FH126" s="128">
        <v>9.5510983763132766E-3</v>
      </c>
      <c r="FI126" s="128">
        <v>1.1299435028248589E-2</v>
      </c>
      <c r="FJ126" s="128">
        <v>9.3567251461988306E-3</v>
      </c>
      <c r="FK126" s="128">
        <v>1.0989010989010988E-2</v>
      </c>
      <c r="FL126" s="128">
        <v>1.0830324909747292E-2</v>
      </c>
      <c r="FM126" s="128" t="s">
        <v>158</v>
      </c>
      <c r="FN126" s="127">
        <v>6.3522983132442826E-2</v>
      </c>
      <c r="FO126" s="128">
        <v>4.9315068493150684E-2</v>
      </c>
      <c r="FP126" s="128">
        <v>9.4210526315789481E-2</v>
      </c>
      <c r="FQ126" s="128">
        <v>6.9267515923566877E-2</v>
      </c>
      <c r="FR126" s="128">
        <v>4.6059933407325199E-2</v>
      </c>
      <c r="FS126" s="128">
        <v>3.8822947576656781E-2</v>
      </c>
      <c r="FT126" s="128">
        <v>4.5369211514392986E-2</v>
      </c>
      <c r="FU126" s="128">
        <v>5.083459787556905E-2</v>
      </c>
      <c r="FV126" s="128">
        <v>4.7063253012048195E-2</v>
      </c>
      <c r="FW126" s="128">
        <v>5.3259871441689616E-2</v>
      </c>
      <c r="FX126" s="128">
        <v>7.1518193224592214E-2</v>
      </c>
      <c r="FY126" s="128">
        <v>4.9196787148594372E-2</v>
      </c>
      <c r="FZ126" s="128">
        <v>3.0594405594405592E-2</v>
      </c>
      <c r="GA126" s="128">
        <v>5.9040590405904064E-2</v>
      </c>
      <c r="GB126" s="128">
        <v>4.3909348441926351E-2</v>
      </c>
      <c r="GC126" s="128">
        <v>1.7810880829015545E-2</v>
      </c>
      <c r="GD126" s="128">
        <v>1.427755568246716E-2</v>
      </c>
      <c r="GE126" s="128">
        <v>1.1339092872570193E-2</v>
      </c>
      <c r="GF126" s="128">
        <v>8.3950617283950618E-3</v>
      </c>
      <c r="GG126" s="128">
        <v>9.1803278688524607E-3</v>
      </c>
      <c r="GH126" s="128">
        <v>9.4117647058823521E-3</v>
      </c>
      <c r="GI126" s="128">
        <v>1.3020833333333334E-2</v>
      </c>
      <c r="GJ126" s="128">
        <v>1.3280212483399735E-2</v>
      </c>
      <c r="GK126" s="128">
        <v>1.2307692307692308E-2</v>
      </c>
      <c r="GL126" s="128">
        <v>1.4545454545454545E-2</v>
      </c>
      <c r="GM126" s="128">
        <v>1.2631578947368421E-2</v>
      </c>
      <c r="GN126" s="128">
        <v>1.3714285714285714E-2</v>
      </c>
      <c r="GO126" s="109">
        <v>1.63</v>
      </c>
      <c r="GP126" s="110">
        <v>1.5</v>
      </c>
      <c r="GQ126" s="110">
        <v>1.51</v>
      </c>
      <c r="GR126" s="111">
        <v>1.9</v>
      </c>
      <c r="GS126" s="110">
        <v>2.58</v>
      </c>
      <c r="GT126" s="141">
        <v>2.73</v>
      </c>
      <c r="GU126" s="141">
        <v>1.88</v>
      </c>
      <c r="GV126" s="141">
        <v>3.35</v>
      </c>
      <c r="GW126" s="141">
        <v>1.34</v>
      </c>
      <c r="GX126" s="141">
        <v>-0.3</v>
      </c>
      <c r="GY126" s="141">
        <v>-2.27</v>
      </c>
      <c r="GZ126" s="141">
        <v>1.49</v>
      </c>
      <c r="HA126" s="141">
        <v>2.06</v>
      </c>
      <c r="HB126" s="141">
        <v>-1.02</v>
      </c>
      <c r="HC126" s="141">
        <v>0.08</v>
      </c>
      <c r="HD126" s="129">
        <v>1.42</v>
      </c>
      <c r="HE126" s="129" t="s">
        <v>158</v>
      </c>
      <c r="HF126" s="231" t="s">
        <v>158</v>
      </c>
      <c r="HG126" s="231" t="s">
        <v>158</v>
      </c>
      <c r="HH126" s="231" t="s">
        <v>158</v>
      </c>
      <c r="HI126" s="231" t="s">
        <v>158</v>
      </c>
      <c r="HJ126" s="231" t="s">
        <v>158</v>
      </c>
      <c r="HK126" s="231" t="s">
        <v>158</v>
      </c>
      <c r="HL126" s="231" t="s">
        <v>158</v>
      </c>
      <c r="HM126" s="231" t="s">
        <v>158</v>
      </c>
      <c r="HN126" s="231" t="s">
        <v>158</v>
      </c>
      <c r="HO126" s="231" t="s">
        <v>158</v>
      </c>
      <c r="HP126" s="232">
        <v>8.8588957055214728</v>
      </c>
      <c r="HQ126" s="131">
        <v>10.353333333333333</v>
      </c>
      <c r="HR126" s="131">
        <v>6.2913907284768209</v>
      </c>
      <c r="HS126" s="131">
        <v>6.9</v>
      </c>
      <c r="HT126" s="131">
        <v>7.7829457364341073</v>
      </c>
      <c r="HU126" s="131">
        <v>6.2930402930402929</v>
      </c>
      <c r="HV126" s="131">
        <v>8.5</v>
      </c>
      <c r="HW126" s="131">
        <v>3.9343283582089552</v>
      </c>
      <c r="HX126" s="131">
        <v>9.9104477611940283</v>
      </c>
      <c r="HY126" s="131" t="s">
        <v>1288</v>
      </c>
      <c r="HZ126" s="131" t="s">
        <v>1288</v>
      </c>
      <c r="IA126" s="131">
        <v>6.6845637583892623</v>
      </c>
      <c r="IB126" s="131">
        <v>5.5533980582524265</v>
      </c>
      <c r="IC126" s="131" t="s">
        <v>1288</v>
      </c>
      <c r="ID126" s="131">
        <v>127.875</v>
      </c>
      <c r="IE126" s="131">
        <v>13.056338028169014</v>
      </c>
      <c r="IF126" s="131" t="s">
        <v>158</v>
      </c>
      <c r="IG126" s="131" t="s">
        <v>158</v>
      </c>
      <c r="IH126" s="131" t="s">
        <v>158</v>
      </c>
      <c r="II126" s="131" t="s">
        <v>158</v>
      </c>
      <c r="IJ126" s="131" t="s">
        <v>158</v>
      </c>
      <c r="IK126" s="131" t="s">
        <v>158</v>
      </c>
      <c r="IL126" s="131" t="s">
        <v>158</v>
      </c>
      <c r="IM126" s="131" t="s">
        <v>158</v>
      </c>
      <c r="IN126" s="131" t="s">
        <v>158</v>
      </c>
      <c r="IO126" s="131" t="s">
        <v>158</v>
      </c>
      <c r="IP126" s="131" t="s">
        <v>158</v>
      </c>
      <c r="IQ126" s="130">
        <v>10.832742663701023</v>
      </c>
      <c r="IR126" s="131">
        <v>14.627573392</v>
      </c>
      <c r="IS126" s="131">
        <v>9.7039735099337747</v>
      </c>
      <c r="IT126" s="131">
        <v>8.9873977789473685</v>
      </c>
      <c r="IU126" s="131">
        <v>10.507782821705426</v>
      </c>
      <c r="IV126" s="131">
        <v>8.647351985347985</v>
      </c>
      <c r="IW126" s="131">
        <v>9.9942358244680847</v>
      </c>
      <c r="IX126" s="131">
        <v>4.9951283582089552</v>
      </c>
      <c r="IY126" s="131">
        <v>11.275108522388059</v>
      </c>
      <c r="IZ126" s="131" t="s">
        <v>1288</v>
      </c>
      <c r="JA126" s="131" t="s">
        <v>1288</v>
      </c>
      <c r="JB126" s="131">
        <v>9.8654776845637588</v>
      </c>
      <c r="JC126" s="131">
        <v>6.4508543689320383</v>
      </c>
      <c r="JD126" s="131" t="s">
        <v>1288</v>
      </c>
      <c r="JE126" s="131">
        <v>204.83978175000001</v>
      </c>
      <c r="JF126" s="131">
        <v>14.863067295774648</v>
      </c>
      <c r="JG126" s="131" t="s">
        <v>158</v>
      </c>
      <c r="JH126" s="131" t="s">
        <v>158</v>
      </c>
      <c r="JI126" s="131" t="s">
        <v>158</v>
      </c>
      <c r="JJ126" s="131" t="s">
        <v>158</v>
      </c>
      <c r="JK126" s="131" t="s">
        <v>158</v>
      </c>
      <c r="JL126" s="131" t="s">
        <v>158</v>
      </c>
      <c r="JM126" s="131" t="s">
        <v>158</v>
      </c>
      <c r="JN126" s="131" t="s">
        <v>158</v>
      </c>
      <c r="JO126" s="131" t="s">
        <v>158</v>
      </c>
      <c r="JP126" s="131" t="s">
        <v>158</v>
      </c>
      <c r="JQ126" s="131" t="s">
        <v>158</v>
      </c>
      <c r="JR126" s="130">
        <v>13.263804294478527</v>
      </c>
      <c r="JS126" s="131">
        <v>17.633334000000001</v>
      </c>
      <c r="JT126" s="131">
        <v>11.655629139072849</v>
      </c>
      <c r="JU126" s="131">
        <v>11.857894736842107</v>
      </c>
      <c r="JV126" s="131">
        <v>12.748062015503876</v>
      </c>
      <c r="JW126" s="131">
        <v>10.553113553113553</v>
      </c>
      <c r="JX126" s="131">
        <v>11.622340425531917</v>
      </c>
      <c r="JY126" s="131">
        <v>6.2686567164179099</v>
      </c>
      <c r="JZ126" s="131">
        <v>12.828358208955224</v>
      </c>
      <c r="KA126" s="131" t="s">
        <v>1288</v>
      </c>
      <c r="KB126" s="131" t="s">
        <v>1288</v>
      </c>
      <c r="KC126" s="131">
        <v>11.577181208053691</v>
      </c>
      <c r="KD126" s="131">
        <v>7.6407766990291259</v>
      </c>
      <c r="KE126" s="131" t="s">
        <v>1288</v>
      </c>
      <c r="KF126" s="131">
        <v>264.25</v>
      </c>
      <c r="KG126" s="131">
        <v>16.12676056338028</v>
      </c>
      <c r="KH126" s="131" t="s">
        <v>158</v>
      </c>
      <c r="KI126" s="131" t="s">
        <v>158</v>
      </c>
      <c r="KJ126" s="131" t="s">
        <v>158</v>
      </c>
      <c r="KK126" s="131" t="s">
        <v>158</v>
      </c>
      <c r="KL126" s="131" t="s">
        <v>158</v>
      </c>
      <c r="KM126" s="131" t="s">
        <v>158</v>
      </c>
      <c r="KN126" s="131" t="s">
        <v>158</v>
      </c>
      <c r="KO126" s="131" t="s">
        <v>158</v>
      </c>
      <c r="KP126" s="131" t="s">
        <v>158</v>
      </c>
      <c r="KQ126" s="131" t="s">
        <v>158</v>
      </c>
      <c r="KR126" s="131" t="s">
        <v>158</v>
      </c>
      <c r="KS126" s="116">
        <v>34.056451612903224</v>
      </c>
      <c r="KT126" s="132">
        <v>30.379310344827587</v>
      </c>
      <c r="KU126" s="132">
        <v>29.586206896551722</v>
      </c>
      <c r="KV126" s="132">
        <v>34.931034482758619</v>
      </c>
      <c r="KW126" s="132">
        <v>32</v>
      </c>
      <c r="KX126" s="132">
        <v>25.73076923076923</v>
      </c>
      <c r="KY126" s="132">
        <v>26.233766233766232</v>
      </c>
      <c r="KZ126" s="132">
        <v>25.666666666666668</v>
      </c>
      <c r="LA126" s="132">
        <v>26.525641025641026</v>
      </c>
      <c r="LB126" s="132">
        <v>27.051282051282051</v>
      </c>
      <c r="LC126" s="132">
        <v>26.074074074074073</v>
      </c>
      <c r="LD126" s="132">
        <v>25.222222222222221</v>
      </c>
      <c r="LE126" s="132" t="s">
        <v>158</v>
      </c>
      <c r="LF126" s="132" t="s">
        <v>158</v>
      </c>
      <c r="LG126" s="132" t="s">
        <v>158</v>
      </c>
      <c r="LH126" s="132" t="s">
        <v>158</v>
      </c>
      <c r="LI126" s="132" t="s">
        <v>158</v>
      </c>
      <c r="LJ126" s="132" t="s">
        <v>158</v>
      </c>
      <c r="LK126" s="132" t="s">
        <v>158</v>
      </c>
      <c r="LL126" s="132" t="s">
        <v>158</v>
      </c>
      <c r="LM126" s="132" t="s">
        <v>158</v>
      </c>
      <c r="LN126" s="132" t="s">
        <v>158</v>
      </c>
      <c r="LO126" s="132" t="s">
        <v>158</v>
      </c>
      <c r="LP126" s="132" t="s">
        <v>158</v>
      </c>
      <c r="LQ126" s="132" t="s">
        <v>158</v>
      </c>
      <c r="LR126" s="132" t="s">
        <v>158</v>
      </c>
      <c r="LS126" s="132" t="s">
        <v>158</v>
      </c>
      <c r="LT126" s="130">
        <v>0.42400189438787594</v>
      </c>
      <c r="LU126" s="131">
        <v>0.51120317820658334</v>
      </c>
      <c r="LV126" s="131">
        <v>0.32109557109557113</v>
      </c>
      <c r="LW126" s="131">
        <v>0.37531095755182625</v>
      </c>
      <c r="LX126" s="131">
        <v>0.62749999999999995</v>
      </c>
      <c r="LY126" s="131">
        <v>0.6676831091180867</v>
      </c>
      <c r="LZ126" s="131">
        <v>0.60913861386138624</v>
      </c>
      <c r="MA126" s="131">
        <v>0.51350649350649347</v>
      </c>
      <c r="MB126" s="131">
        <v>0.50064765587240212</v>
      </c>
      <c r="MC126" s="131">
        <v>0.34231279620853078</v>
      </c>
      <c r="MD126" s="131">
        <v>0.30566761363636363</v>
      </c>
      <c r="ME126" s="131">
        <v>0.39488986784140973</v>
      </c>
      <c r="MF126" s="131" t="s">
        <v>158</v>
      </c>
      <c r="MG126" s="131" t="s">
        <v>158</v>
      </c>
      <c r="MH126" s="131" t="s">
        <v>158</v>
      </c>
      <c r="MI126" s="131" t="s">
        <v>158</v>
      </c>
      <c r="MJ126" s="131" t="s">
        <v>158</v>
      </c>
      <c r="MK126" s="131" t="s">
        <v>158</v>
      </c>
      <c r="ML126" s="131" t="s">
        <v>158</v>
      </c>
      <c r="MM126" s="131" t="s">
        <v>158</v>
      </c>
      <c r="MN126" s="131" t="s">
        <v>158</v>
      </c>
      <c r="MO126" s="131" t="s">
        <v>158</v>
      </c>
      <c r="MP126" s="131" t="s">
        <v>158</v>
      </c>
      <c r="MQ126" s="131" t="s">
        <v>158</v>
      </c>
      <c r="MR126" s="131" t="s">
        <v>158</v>
      </c>
      <c r="MS126" s="131" t="s">
        <v>158</v>
      </c>
      <c r="MT126" s="131" t="s">
        <v>158</v>
      </c>
      <c r="MU126" s="130">
        <v>0.5184735844630004</v>
      </c>
      <c r="MV126" s="131">
        <v>0.72224681333938701</v>
      </c>
      <c r="MW126" s="131">
        <v>0.49526456876456881</v>
      </c>
      <c r="MX126" s="131">
        <v>0.48885056033563679</v>
      </c>
      <c r="MY126" s="131">
        <v>0.84718998999999995</v>
      </c>
      <c r="MZ126" s="131">
        <v>0.91747241243647237</v>
      </c>
      <c r="NA126" s="131">
        <v>0.7162205831435644</v>
      </c>
      <c r="NB126" s="131">
        <v>0.65196155844155845</v>
      </c>
      <c r="NC126" s="131">
        <v>0.56958643922667962</v>
      </c>
      <c r="ND126" s="131">
        <v>0.46028262307109008</v>
      </c>
      <c r="NE126" s="131">
        <v>0.42012327528409094</v>
      </c>
      <c r="NF126" s="131">
        <v>0.58280200770925117</v>
      </c>
      <c r="NG126" s="131" t="s">
        <v>158</v>
      </c>
      <c r="NH126" s="131" t="s">
        <v>158</v>
      </c>
      <c r="NI126" s="131" t="s">
        <v>158</v>
      </c>
      <c r="NJ126" s="131" t="s">
        <v>158</v>
      </c>
      <c r="NK126" s="131" t="s">
        <v>158</v>
      </c>
      <c r="NL126" s="131" t="s">
        <v>158</v>
      </c>
      <c r="NM126" s="131" t="s">
        <v>158</v>
      </c>
      <c r="NN126" s="131" t="s">
        <v>158</v>
      </c>
      <c r="NO126" s="131" t="s">
        <v>158</v>
      </c>
      <c r="NP126" s="131" t="s">
        <v>158</v>
      </c>
      <c r="NQ126" s="131" t="s">
        <v>158</v>
      </c>
      <c r="NR126" s="131" t="s">
        <v>158</v>
      </c>
      <c r="NS126" s="131" t="s">
        <v>158</v>
      </c>
      <c r="NT126" s="131" t="s">
        <v>158</v>
      </c>
      <c r="NU126" s="131" t="s">
        <v>158</v>
      </c>
      <c r="NV126" s="130">
        <v>0.63482835046175701</v>
      </c>
      <c r="NW126" s="131">
        <v>0.87065837570942106</v>
      </c>
      <c r="NX126" s="131">
        <v>0.59487179487179498</v>
      </c>
      <c r="NY126" s="131">
        <v>0.64498519249753217</v>
      </c>
      <c r="NZ126" s="131">
        <v>1.0278125</v>
      </c>
      <c r="OA126" s="131">
        <v>1.1196711509715993</v>
      </c>
      <c r="OB126" s="131">
        <v>0.83289603960396053</v>
      </c>
      <c r="OC126" s="131">
        <v>0.81818181818181812</v>
      </c>
      <c r="OD126" s="131">
        <v>0.64805219913001455</v>
      </c>
      <c r="OE126" s="131">
        <v>0.62473933649289093</v>
      </c>
      <c r="OF126" s="131">
        <v>0.51276988636363641</v>
      </c>
      <c r="OG126" s="131">
        <v>0.68392070484581502</v>
      </c>
      <c r="OH126" s="131" t="s">
        <v>158</v>
      </c>
      <c r="OI126" s="131" t="s">
        <v>158</v>
      </c>
      <c r="OJ126" s="131" t="s">
        <v>158</v>
      </c>
      <c r="OK126" s="131" t="s">
        <v>158</v>
      </c>
      <c r="OL126" s="131" t="s">
        <v>158</v>
      </c>
      <c r="OM126" s="131" t="s">
        <v>158</v>
      </c>
      <c r="ON126" s="131" t="s">
        <v>158</v>
      </c>
      <c r="OO126" s="131" t="s">
        <v>158</v>
      </c>
      <c r="OP126" s="131" t="s">
        <v>158</v>
      </c>
      <c r="OQ126" s="131" t="s">
        <v>158</v>
      </c>
      <c r="OR126" s="131" t="s">
        <v>158</v>
      </c>
      <c r="OS126" s="131" t="s">
        <v>158</v>
      </c>
      <c r="OT126" s="131" t="s">
        <v>158</v>
      </c>
      <c r="OU126" s="131" t="s">
        <v>158</v>
      </c>
      <c r="OV126" s="131" t="s">
        <v>158</v>
      </c>
      <c r="OW126" s="378">
        <v>2.5437788018433181</v>
      </c>
      <c r="OX126" s="132">
        <v>3.6206896551724137</v>
      </c>
      <c r="OY126" s="132">
        <v>4.9080459770114944</v>
      </c>
      <c r="OZ126" s="132">
        <v>4.9655172413793105</v>
      </c>
      <c r="PA126" s="132">
        <v>3.8170731707317072</v>
      </c>
      <c r="PB126" s="132">
        <v>4.1538461538461542</v>
      </c>
      <c r="PC126" s="132">
        <v>3.5454545454545454</v>
      </c>
      <c r="PD126" s="132">
        <v>3.7051282051282053</v>
      </c>
      <c r="PE126" s="132">
        <v>4.2948717948717947</v>
      </c>
      <c r="PF126" s="132">
        <v>5.333333333333333</v>
      </c>
      <c r="PG126" s="132">
        <v>2.8395061728395063</v>
      </c>
      <c r="PH126" s="132">
        <v>3.8024691358024691</v>
      </c>
      <c r="PI126" s="132" t="s">
        <v>158</v>
      </c>
      <c r="PJ126" s="132" t="s">
        <v>158</v>
      </c>
      <c r="PK126" s="132" t="s">
        <v>158</v>
      </c>
      <c r="PL126" s="132" t="s">
        <v>158</v>
      </c>
      <c r="PM126" s="132" t="s">
        <v>158</v>
      </c>
      <c r="PN126" s="132" t="s">
        <v>158</v>
      </c>
      <c r="PO126" s="132" t="s">
        <v>158</v>
      </c>
      <c r="PP126" s="132" t="s">
        <v>158</v>
      </c>
      <c r="PQ126" s="132" t="s">
        <v>158</v>
      </c>
      <c r="PR126" s="132" t="s">
        <v>158</v>
      </c>
      <c r="PS126" s="132" t="s">
        <v>158</v>
      </c>
      <c r="PT126" s="132" t="s">
        <v>158</v>
      </c>
      <c r="PU126" s="132" t="s">
        <v>158</v>
      </c>
      <c r="PV126" s="132" t="s">
        <v>158</v>
      </c>
      <c r="PW126" s="132" t="s">
        <v>158</v>
      </c>
      <c r="PX126" s="130">
        <v>5.6765942028985501</v>
      </c>
      <c r="PY126" s="131">
        <v>4.2892380952380949</v>
      </c>
      <c r="PZ126" s="131">
        <v>1.9355971896955504</v>
      </c>
      <c r="QA126" s="131">
        <v>2.6402083333333333</v>
      </c>
      <c r="QB126" s="131">
        <v>5.2605750798722042</v>
      </c>
      <c r="QC126" s="131">
        <v>4.1359259259259256</v>
      </c>
      <c r="QD126" s="131">
        <v>4.5071794871794877</v>
      </c>
      <c r="QE126" s="131">
        <v>3.5572318339100342</v>
      </c>
      <c r="QF126" s="131">
        <v>3.0920597014925373</v>
      </c>
      <c r="QG126" s="131">
        <v>1.7362500000000001</v>
      </c>
      <c r="QH126" s="131">
        <v>2.8068260869565216</v>
      </c>
      <c r="QI126" s="131">
        <v>2.6193506493506495</v>
      </c>
      <c r="QJ126" s="131" t="s">
        <v>158</v>
      </c>
      <c r="QK126" s="131" t="s">
        <v>158</v>
      </c>
      <c r="QL126" s="131" t="s">
        <v>158</v>
      </c>
      <c r="QM126" s="131" t="s">
        <v>158</v>
      </c>
      <c r="QN126" s="131" t="s">
        <v>158</v>
      </c>
      <c r="QO126" s="131" t="s">
        <v>158</v>
      </c>
      <c r="QP126" s="131" t="s">
        <v>158</v>
      </c>
      <c r="QQ126" s="131" t="s">
        <v>158</v>
      </c>
      <c r="QR126" s="131" t="s">
        <v>158</v>
      </c>
      <c r="QS126" s="131" t="s">
        <v>158</v>
      </c>
      <c r="QT126" s="131" t="s">
        <v>158</v>
      </c>
      <c r="QU126" s="131" t="s">
        <v>158</v>
      </c>
      <c r="QV126" s="131" t="s">
        <v>158</v>
      </c>
      <c r="QW126" s="131" t="s">
        <v>158</v>
      </c>
      <c r="QX126" s="131" t="s">
        <v>158</v>
      </c>
      <c r="QY126" s="130">
        <v>6.9413938543074067</v>
      </c>
      <c r="QZ126" s="131">
        <v>6.0599946909714291</v>
      </c>
      <c r="RA126" s="131">
        <v>2.985505854800937</v>
      </c>
      <c r="RB126" s="131">
        <v>3.4389279001388888</v>
      </c>
      <c r="RC126" s="131">
        <v>7.1023211941214059</v>
      </c>
      <c r="RD126" s="131">
        <v>5.6832318881481481</v>
      </c>
      <c r="RE126" s="131">
        <v>5.2995076115384609</v>
      </c>
      <c r="RF126" s="131">
        <v>4.5163565397923868</v>
      </c>
      <c r="RG126" s="131">
        <v>3.5178338589850746</v>
      </c>
      <c r="RH126" s="131">
        <v>2.3346065737500004</v>
      </c>
      <c r="RI126" s="131">
        <v>3.8578276408695649</v>
      </c>
      <c r="RJ126" s="131">
        <v>3.8657938368506497</v>
      </c>
      <c r="RK126" s="131" t="s">
        <v>158</v>
      </c>
      <c r="RL126" s="131" t="s">
        <v>158</v>
      </c>
      <c r="RM126" s="131" t="s">
        <v>158</v>
      </c>
      <c r="RN126" s="131" t="s">
        <v>158</v>
      </c>
      <c r="RO126" s="131" t="s">
        <v>158</v>
      </c>
      <c r="RP126" s="131" t="s">
        <v>158</v>
      </c>
      <c r="RQ126" s="131" t="s">
        <v>158</v>
      </c>
      <c r="RR126" s="131" t="s">
        <v>158</v>
      </c>
      <c r="RS126" s="131" t="s">
        <v>158</v>
      </c>
      <c r="RT126" s="131" t="s">
        <v>158</v>
      </c>
      <c r="RU126" s="131" t="s">
        <v>158</v>
      </c>
      <c r="RV126" s="131" t="s">
        <v>158</v>
      </c>
      <c r="RW126" s="131" t="s">
        <v>158</v>
      </c>
      <c r="RX126" s="131" t="s">
        <v>158</v>
      </c>
      <c r="RY126" s="131" t="s">
        <v>158</v>
      </c>
      <c r="RZ126" s="130">
        <v>8.4991670597826072</v>
      </c>
      <c r="SA126" s="131">
        <v>7.3052383714285716</v>
      </c>
      <c r="SB126" s="131">
        <v>3.5859484777517565</v>
      </c>
      <c r="SC126" s="131">
        <v>4.5372916666666665</v>
      </c>
      <c r="SD126" s="131">
        <v>8.6165495207667728</v>
      </c>
      <c r="SE126" s="131">
        <v>6.9357407407407399</v>
      </c>
      <c r="SF126" s="131">
        <v>6.1628205128205131</v>
      </c>
      <c r="SG126" s="131">
        <v>5.6678200692041516</v>
      </c>
      <c r="SH126" s="131">
        <v>4.0024477611940306</v>
      </c>
      <c r="SI126" s="131">
        <v>3.1687499999999997</v>
      </c>
      <c r="SJ126" s="131">
        <v>4.7085652173913042</v>
      </c>
      <c r="SK126" s="131">
        <v>4.5365259740259738</v>
      </c>
      <c r="SL126" s="131" t="s">
        <v>158</v>
      </c>
      <c r="SM126" s="131" t="s">
        <v>158</v>
      </c>
      <c r="SN126" s="131" t="s">
        <v>158</v>
      </c>
      <c r="SO126" s="131" t="s">
        <v>158</v>
      </c>
      <c r="SP126" s="131" t="s">
        <v>158</v>
      </c>
      <c r="SQ126" s="131" t="s">
        <v>158</v>
      </c>
      <c r="SR126" s="131" t="s">
        <v>158</v>
      </c>
      <c r="SS126" s="131" t="s">
        <v>158</v>
      </c>
      <c r="ST126" s="131" t="s">
        <v>158</v>
      </c>
      <c r="SU126" s="131" t="s">
        <v>158</v>
      </c>
      <c r="SV126" s="131" t="s">
        <v>158</v>
      </c>
      <c r="SW126" s="131" t="s">
        <v>158</v>
      </c>
      <c r="SX126" s="131" t="s">
        <v>158</v>
      </c>
      <c r="SY126" s="131" t="s">
        <v>158</v>
      </c>
      <c r="SZ126" s="131" t="s">
        <v>158</v>
      </c>
      <c r="TA126" s="378">
        <v>0.90322580645161299</v>
      </c>
      <c r="TB126" s="132">
        <v>2.0344827586206895</v>
      </c>
      <c r="TC126" s="132">
        <v>3.7931034482758621</v>
      </c>
      <c r="TD126" s="132">
        <v>3.5172413793103448</v>
      </c>
      <c r="TE126" s="132">
        <v>2.8414634146341462</v>
      </c>
      <c r="TF126" s="132">
        <v>3.5256410256410255</v>
      </c>
      <c r="TG126" s="132">
        <v>2.5454545454545454</v>
      </c>
      <c r="TH126" s="132">
        <v>2.5769230769230771</v>
      </c>
      <c r="TI126" s="132">
        <v>3.5</v>
      </c>
      <c r="TJ126" s="132">
        <v>4.384615384615385</v>
      </c>
      <c r="TK126" s="132">
        <v>2.0987654320987654</v>
      </c>
      <c r="TL126" s="132">
        <v>2.9506172839506171</v>
      </c>
      <c r="TM126" s="132" t="s">
        <v>158</v>
      </c>
      <c r="TN126" s="132" t="s">
        <v>158</v>
      </c>
      <c r="TO126" s="132" t="s">
        <v>158</v>
      </c>
      <c r="TP126" s="132" t="s">
        <v>158</v>
      </c>
      <c r="TQ126" s="132" t="s">
        <v>158</v>
      </c>
      <c r="TR126" s="132" t="s">
        <v>158</v>
      </c>
      <c r="TS126" s="132" t="s">
        <v>158</v>
      </c>
      <c r="TT126" s="132" t="s">
        <v>158</v>
      </c>
      <c r="TU126" s="132" t="s">
        <v>158</v>
      </c>
      <c r="TV126" s="132" t="s">
        <v>158</v>
      </c>
      <c r="TW126" s="132" t="s">
        <v>158</v>
      </c>
      <c r="TX126" s="132" t="s">
        <v>158</v>
      </c>
      <c r="TY126" s="132" t="s">
        <v>158</v>
      </c>
      <c r="TZ126" s="132" t="s">
        <v>158</v>
      </c>
      <c r="UA126" s="132" t="s">
        <v>158</v>
      </c>
      <c r="UB126" s="235">
        <v>20.98</v>
      </c>
      <c r="UC126" s="236">
        <v>20.04</v>
      </c>
      <c r="UD126" s="236">
        <v>19.670000000000002</v>
      </c>
      <c r="UE126" s="236">
        <v>18.57</v>
      </c>
      <c r="UF126" s="236">
        <v>18.3</v>
      </c>
      <c r="UG126" s="236">
        <v>14.87</v>
      </c>
      <c r="UH126" s="236">
        <v>13.55</v>
      </c>
      <c r="UI126" s="236">
        <v>11.97</v>
      </c>
      <c r="UJ126" s="236">
        <v>11.29</v>
      </c>
      <c r="UK126" s="236">
        <v>11.45</v>
      </c>
      <c r="UL126" s="236">
        <v>11.38</v>
      </c>
      <c r="UM126" s="236">
        <v>16.41</v>
      </c>
      <c r="UN126" s="236" t="s">
        <v>5</v>
      </c>
      <c r="UO126" s="231" t="s">
        <v>5</v>
      </c>
      <c r="UP126" s="231" t="s">
        <v>5</v>
      </c>
      <c r="UQ126" s="231" t="s">
        <v>5</v>
      </c>
      <c r="UR126" s="231" t="s">
        <v>5</v>
      </c>
      <c r="US126" s="231" t="s">
        <v>5</v>
      </c>
      <c r="UT126" s="231" t="s">
        <v>5</v>
      </c>
      <c r="UU126" s="231" t="s">
        <v>5</v>
      </c>
      <c r="UV126" s="231" t="s">
        <v>5</v>
      </c>
      <c r="UW126" s="231" t="s">
        <v>5</v>
      </c>
      <c r="UX126" s="231" t="s">
        <v>5</v>
      </c>
      <c r="UY126" s="231" t="s">
        <v>5</v>
      </c>
      <c r="UZ126" s="231" t="s">
        <v>5</v>
      </c>
      <c r="VA126" s="231" t="s">
        <v>5</v>
      </c>
      <c r="VB126" s="231" t="s">
        <v>5</v>
      </c>
      <c r="VC126" s="130">
        <v>0.67531460233820784</v>
      </c>
      <c r="VD126" s="131">
        <v>0.91067864271457089</v>
      </c>
      <c r="VE126" s="131">
        <v>0.48296898830706658</v>
      </c>
      <c r="VF126" s="131">
        <v>0.67635971997845989</v>
      </c>
      <c r="VG126" s="131">
        <v>0.98469945355191246</v>
      </c>
      <c r="VH126" s="131">
        <v>1.359784801613988</v>
      </c>
      <c r="VI126" s="131">
        <v>1.1793357933579336</v>
      </c>
      <c r="VJ126" s="131">
        <v>1.1010860484544693</v>
      </c>
      <c r="VK126" s="131">
        <v>1.1762621789193977</v>
      </c>
      <c r="VL126" s="131">
        <v>0.95109170305676871</v>
      </c>
      <c r="VM126" s="131">
        <v>0.70035149384885753</v>
      </c>
      <c r="VN126" s="131">
        <v>0.60694698354661791</v>
      </c>
      <c r="VO126" s="131" t="s">
        <v>158</v>
      </c>
      <c r="VP126" s="131" t="s">
        <v>158</v>
      </c>
      <c r="VQ126" s="131" t="s">
        <v>158</v>
      </c>
      <c r="VR126" s="131" t="s">
        <v>158</v>
      </c>
      <c r="VS126" s="131" t="s">
        <v>158</v>
      </c>
      <c r="VT126" s="131" t="s">
        <v>158</v>
      </c>
      <c r="VU126" s="131" t="s">
        <v>158</v>
      </c>
      <c r="VV126" s="131" t="s">
        <v>158</v>
      </c>
      <c r="VW126" s="131" t="s">
        <v>158</v>
      </c>
      <c r="VX126" s="131" t="s">
        <v>158</v>
      </c>
      <c r="VY126" s="131" t="s">
        <v>158</v>
      </c>
      <c r="VZ126" s="131" t="s">
        <v>158</v>
      </c>
      <c r="WA126" s="131" t="s">
        <v>158</v>
      </c>
      <c r="WB126" s="131" t="s">
        <v>158</v>
      </c>
      <c r="WC126" s="131" t="s">
        <v>158</v>
      </c>
      <c r="WD126" s="130">
        <v>0.8110962829361299</v>
      </c>
      <c r="WE126" s="131">
        <v>1.0984485256578493</v>
      </c>
      <c r="WF126" s="131">
        <v>0.77986781901372637</v>
      </c>
      <c r="WG126" s="131">
        <v>0.87183629509962313</v>
      </c>
      <c r="WH126" s="131">
        <v>1.4196721311475409</v>
      </c>
      <c r="WI126" s="131">
        <v>1.6731674512441157</v>
      </c>
      <c r="WJ126" s="131">
        <v>1.3859778597785979</v>
      </c>
      <c r="WK126" s="131">
        <v>1.4553049289891395</v>
      </c>
      <c r="WL126" s="131">
        <v>1.3330380868024803</v>
      </c>
      <c r="WM126" s="131">
        <v>1.1694323144104806</v>
      </c>
      <c r="WN126" s="131">
        <v>0.93585237258347975</v>
      </c>
      <c r="WO126" s="131">
        <v>0.85862279098110905</v>
      </c>
      <c r="WP126" s="131" t="s">
        <v>158</v>
      </c>
      <c r="WQ126" s="131" t="s">
        <v>158</v>
      </c>
      <c r="WR126" s="131" t="s">
        <v>158</v>
      </c>
      <c r="WS126" s="131" t="s">
        <v>158</v>
      </c>
      <c r="WT126" s="131" t="s">
        <v>158</v>
      </c>
      <c r="WU126" s="131" t="s">
        <v>158</v>
      </c>
      <c r="WV126" s="131" t="s">
        <v>158</v>
      </c>
      <c r="WW126" s="131" t="s">
        <v>158</v>
      </c>
      <c r="WX126" s="131" t="s">
        <v>158</v>
      </c>
      <c r="WY126" s="131" t="s">
        <v>158</v>
      </c>
      <c r="WZ126" s="131" t="s">
        <v>158</v>
      </c>
      <c r="XA126" s="131" t="s">
        <v>158</v>
      </c>
      <c r="XB126" s="131" t="s">
        <v>158</v>
      </c>
      <c r="XC126" s="131" t="s">
        <v>158</v>
      </c>
      <c r="XD126" s="131" t="s">
        <v>158</v>
      </c>
      <c r="XE126" s="130">
        <v>0.98893235591164441</v>
      </c>
      <c r="XF126" s="131">
        <v>1.3198603293413174</v>
      </c>
      <c r="XG126" s="131">
        <v>1.1657346212506354</v>
      </c>
      <c r="XH126" s="131">
        <v>1.1981690899299946</v>
      </c>
      <c r="XI126" s="131">
        <v>1.7972677595628415</v>
      </c>
      <c r="XJ126" s="131">
        <v>2.1492938802958981</v>
      </c>
      <c r="XK126" s="131">
        <v>1.6937269372693726</v>
      </c>
      <c r="XL126" s="131">
        <v>1.8253968253968254</v>
      </c>
      <c r="XM126" s="131">
        <v>1.4889282550930028</v>
      </c>
      <c r="XN126" s="131">
        <v>1.5013100436681224</v>
      </c>
      <c r="XO126" s="131">
        <v>1.1748681898066782</v>
      </c>
      <c r="XP126" s="131">
        <v>1.0511882998171846</v>
      </c>
      <c r="XQ126" s="131" t="s">
        <v>158</v>
      </c>
      <c r="XR126" s="131" t="s">
        <v>158</v>
      </c>
      <c r="XS126" s="131" t="s">
        <v>158</v>
      </c>
      <c r="XT126" s="131" t="s">
        <v>158</v>
      </c>
      <c r="XU126" s="131" t="s">
        <v>158</v>
      </c>
      <c r="XV126" s="131" t="s">
        <v>158</v>
      </c>
      <c r="XW126" s="131" t="s">
        <v>158</v>
      </c>
      <c r="XX126" s="131" t="s">
        <v>158</v>
      </c>
      <c r="XY126" s="131" t="s">
        <v>158</v>
      </c>
      <c r="XZ126" s="131" t="s">
        <v>158</v>
      </c>
      <c r="YA126" s="131" t="s">
        <v>158</v>
      </c>
      <c r="YB126" s="131" t="s">
        <v>158</v>
      </c>
      <c r="YC126" s="131" t="s">
        <v>158</v>
      </c>
      <c r="YD126" s="131" t="s">
        <v>158</v>
      </c>
      <c r="YE126" s="131" t="s">
        <v>158</v>
      </c>
      <c r="YF126" s="235">
        <v>86.8</v>
      </c>
      <c r="YG126" s="8">
        <v>87</v>
      </c>
      <c r="YH126" s="8">
        <v>87</v>
      </c>
      <c r="YI126" s="8">
        <v>87</v>
      </c>
      <c r="YJ126" s="8">
        <v>82</v>
      </c>
      <c r="YK126" s="8">
        <v>78</v>
      </c>
      <c r="YL126" s="8">
        <v>77</v>
      </c>
      <c r="YM126" s="8">
        <v>78</v>
      </c>
      <c r="YN126" s="8">
        <v>78</v>
      </c>
      <c r="YO126" s="8">
        <v>78</v>
      </c>
      <c r="YP126" s="8">
        <v>81</v>
      </c>
      <c r="YQ126" s="8">
        <v>81</v>
      </c>
      <c r="YR126" s="8" t="s">
        <v>5</v>
      </c>
      <c r="YS126" s="231" t="s">
        <v>5</v>
      </c>
      <c r="YT126" s="231" t="s">
        <v>5</v>
      </c>
      <c r="YU126" s="231" t="s">
        <v>5</v>
      </c>
      <c r="YV126" s="231" t="s">
        <v>5</v>
      </c>
      <c r="YW126" s="231" t="s">
        <v>5</v>
      </c>
      <c r="YX126" s="231" t="s">
        <v>5</v>
      </c>
      <c r="YY126" s="231" t="s">
        <v>5</v>
      </c>
      <c r="YZ126" s="231" t="s">
        <v>5</v>
      </c>
      <c r="ZA126" s="231" t="s">
        <v>5</v>
      </c>
      <c r="ZB126" s="231" t="s">
        <v>5</v>
      </c>
      <c r="ZC126" s="231" t="s">
        <v>5</v>
      </c>
      <c r="ZD126" s="231" t="s">
        <v>5</v>
      </c>
      <c r="ZE126" s="231" t="s">
        <v>5</v>
      </c>
      <c r="ZF126" s="231" t="s">
        <v>5</v>
      </c>
      <c r="ZG126" s="235">
        <v>7.7699999999999991E-2</v>
      </c>
      <c r="ZH126" s="133">
        <v>7.4800000000000005E-2</v>
      </c>
      <c r="ZI126" s="133">
        <v>7.6999999999999999E-2</v>
      </c>
      <c r="ZJ126" s="133">
        <v>0.1</v>
      </c>
      <c r="ZK126" s="133">
        <v>0.14960000000000001</v>
      </c>
      <c r="ZL126" s="133">
        <v>0.18489999999999998</v>
      </c>
      <c r="ZM126" s="133">
        <v>0.14029999999999998</v>
      </c>
      <c r="ZN126" s="133">
        <v>0.29039999999999999</v>
      </c>
      <c r="ZO126" s="133">
        <v>0.1308</v>
      </c>
      <c r="ZP126" s="133">
        <v>-1.6899999999999998E-2</v>
      </c>
      <c r="ZQ126" s="133">
        <v>-0.16449999999999998</v>
      </c>
      <c r="ZR126" s="133">
        <v>6.0400000000000002E-2</v>
      </c>
      <c r="ZS126" s="133" t="s">
        <v>5</v>
      </c>
      <c r="ZT126" s="379">
        <v>5.8099999999999999E-2</v>
      </c>
      <c r="ZU126" s="133">
        <v>5.4699999999999999E-2</v>
      </c>
      <c r="ZV126" s="133">
        <v>5.5300000000000002E-2</v>
      </c>
      <c r="ZW126" s="133">
        <v>6.7900000000000002E-2</v>
      </c>
      <c r="ZX126" s="133">
        <v>9.8000000000000004E-2</v>
      </c>
      <c r="ZY126" s="133">
        <v>0.15140000000000001</v>
      </c>
      <c r="ZZ126" s="133">
        <v>0.1134</v>
      </c>
      <c r="AAA126" s="133">
        <v>0.20199999999999999</v>
      </c>
      <c r="AAB126" s="133">
        <v>9.9399999999999988E-2</v>
      </c>
      <c r="AAC126" s="133">
        <v>5.0000000000000001E-4</v>
      </c>
      <c r="AAD126" s="133">
        <v>-9.2100000000000015E-2</v>
      </c>
      <c r="AAE126" s="133">
        <v>5.8400000000000001E-2</v>
      </c>
      <c r="AAF126" s="133" t="s">
        <v>5</v>
      </c>
      <c r="AAG126" s="235">
        <v>2956.1</v>
      </c>
      <c r="AAH126" s="8">
        <v>2643</v>
      </c>
      <c r="AAI126" s="8">
        <v>2574</v>
      </c>
      <c r="AAJ126" s="8">
        <v>3039</v>
      </c>
      <c r="AAK126" s="8">
        <v>2624</v>
      </c>
      <c r="AAL126" s="8">
        <v>2007</v>
      </c>
      <c r="AAM126" s="8">
        <v>2020</v>
      </c>
      <c r="AAN126" s="8">
        <v>2002</v>
      </c>
      <c r="AAO126" s="8">
        <v>2069</v>
      </c>
      <c r="AAP126" s="8">
        <v>2110</v>
      </c>
      <c r="AAQ126" s="8">
        <v>2112</v>
      </c>
      <c r="AAR126" s="8">
        <v>2043</v>
      </c>
      <c r="AAS126" s="8" t="s">
        <v>5</v>
      </c>
      <c r="AAT126" s="231" t="s">
        <v>5</v>
      </c>
      <c r="AAU126" s="231" t="s">
        <v>5</v>
      </c>
      <c r="AAV126" s="231" t="s">
        <v>5</v>
      </c>
      <c r="AAW126" s="231" t="s">
        <v>5</v>
      </c>
      <c r="AAX126" s="231" t="s">
        <v>5</v>
      </c>
      <c r="AAY126" s="231" t="s">
        <v>5</v>
      </c>
      <c r="AAZ126" s="231" t="s">
        <v>5</v>
      </c>
      <c r="ABA126" s="231" t="s">
        <v>5</v>
      </c>
      <c r="ABB126" s="231" t="s">
        <v>5</v>
      </c>
      <c r="ABC126" s="231" t="s">
        <v>5</v>
      </c>
      <c r="ABD126" s="231" t="s">
        <v>5</v>
      </c>
      <c r="ABE126" s="231" t="s">
        <v>5</v>
      </c>
      <c r="ABF126" s="231" t="s">
        <v>5</v>
      </c>
      <c r="ABG126" s="231" t="s">
        <v>5</v>
      </c>
      <c r="ABH126" s="235">
        <v>220.8</v>
      </c>
      <c r="ABI126" s="8">
        <v>315</v>
      </c>
      <c r="ABJ126" s="8">
        <v>427</v>
      </c>
      <c r="ABK126" s="8">
        <v>432</v>
      </c>
      <c r="ABL126" s="8">
        <v>313</v>
      </c>
      <c r="ABM126" s="8">
        <v>324</v>
      </c>
      <c r="ABN126" s="8">
        <v>273</v>
      </c>
      <c r="ABO126" s="8">
        <v>289</v>
      </c>
      <c r="ABP126" s="8">
        <v>335</v>
      </c>
      <c r="ABQ126" s="8">
        <v>416</v>
      </c>
      <c r="ABR126" s="8">
        <v>230</v>
      </c>
      <c r="ABS126" s="8">
        <v>308</v>
      </c>
      <c r="ABT126" s="8" t="s">
        <v>5</v>
      </c>
      <c r="ABU126" s="231" t="s">
        <v>5</v>
      </c>
      <c r="ABV126" s="231" t="s">
        <v>5</v>
      </c>
      <c r="ABW126" s="231" t="s">
        <v>5</v>
      </c>
      <c r="ABX126" s="231" t="s">
        <v>5</v>
      </c>
      <c r="ABY126" s="231" t="s">
        <v>5</v>
      </c>
      <c r="ABZ126" s="231" t="s">
        <v>5</v>
      </c>
      <c r="ACA126" s="231" t="s">
        <v>5</v>
      </c>
      <c r="ACB126" s="231" t="s">
        <v>5</v>
      </c>
      <c r="ACC126" s="231" t="s">
        <v>5</v>
      </c>
      <c r="ACD126" s="231" t="s">
        <v>5</v>
      </c>
      <c r="ACE126" s="231" t="s">
        <v>5</v>
      </c>
      <c r="ACF126" s="231" t="s">
        <v>5</v>
      </c>
      <c r="ACG126" s="231" t="s">
        <v>5</v>
      </c>
      <c r="ACH126" s="231" t="s">
        <v>5</v>
      </c>
      <c r="ACI126" s="235">
        <v>78.400000000000006</v>
      </c>
      <c r="ACJ126" s="8">
        <v>177</v>
      </c>
      <c r="ACK126" s="8">
        <v>330</v>
      </c>
      <c r="ACL126" s="8">
        <v>306</v>
      </c>
      <c r="ACM126" s="8">
        <v>233</v>
      </c>
      <c r="ACN126" s="8">
        <v>275</v>
      </c>
      <c r="ACO126" s="8">
        <v>196</v>
      </c>
      <c r="ACP126" s="8">
        <v>201</v>
      </c>
      <c r="ACQ126" s="8">
        <v>273</v>
      </c>
      <c r="ACR126" s="8">
        <v>342</v>
      </c>
      <c r="ACS126" s="8">
        <v>170</v>
      </c>
      <c r="ACT126" s="8">
        <v>239</v>
      </c>
      <c r="ACU126" s="8" t="s">
        <v>5</v>
      </c>
      <c r="ACV126" s="237" t="s">
        <v>5</v>
      </c>
      <c r="ACW126" s="237" t="s">
        <v>5</v>
      </c>
      <c r="ACX126" s="237" t="s">
        <v>5</v>
      </c>
      <c r="ACY126" s="237" t="s">
        <v>5</v>
      </c>
      <c r="ACZ126" s="237" t="s">
        <v>5</v>
      </c>
      <c r="ADA126" s="237" t="s">
        <v>5</v>
      </c>
      <c r="ADB126" s="237" t="s">
        <v>5</v>
      </c>
      <c r="ADC126" s="237" t="s">
        <v>5</v>
      </c>
      <c r="ADD126" s="237" t="s">
        <v>5</v>
      </c>
      <c r="ADE126" s="237" t="s">
        <v>5</v>
      </c>
      <c r="ADF126" s="237" t="s">
        <v>5</v>
      </c>
      <c r="ADG126" s="237" t="s">
        <v>5</v>
      </c>
      <c r="ADH126" s="237" t="s">
        <v>5</v>
      </c>
      <c r="ADI126" s="237" t="s">
        <v>5</v>
      </c>
      <c r="ADJ126" s="127">
        <v>0.55214723926380371</v>
      </c>
      <c r="ADK126" s="128">
        <v>0.6</v>
      </c>
      <c r="ADL126" s="128">
        <v>0.59602649006622521</v>
      </c>
      <c r="ADM126" s="128">
        <v>0.4578947368421053</v>
      </c>
      <c r="ADN126" s="128">
        <v>0.32170542635658911</v>
      </c>
      <c r="ADO126" s="128">
        <v>0.2893772893772894</v>
      </c>
      <c r="ADP126" s="128">
        <v>0.38297872340425532</v>
      </c>
      <c r="ADQ126" s="128">
        <v>0.2</v>
      </c>
      <c r="ADR126" s="128">
        <v>0.47014925373134325</v>
      </c>
      <c r="ADS126" s="128" t="s">
        <v>1282</v>
      </c>
      <c r="ADT126" s="128" t="s">
        <v>1282</v>
      </c>
      <c r="ADU126" s="128">
        <v>0.32885906040268453</v>
      </c>
      <c r="ADV126" s="128">
        <v>0.1699029126213592</v>
      </c>
      <c r="ADW126" s="128" t="s">
        <v>1282</v>
      </c>
      <c r="ADX126" s="128">
        <v>3.875</v>
      </c>
      <c r="ADY126" s="128">
        <v>0.19718309859154931</v>
      </c>
      <c r="ADZ126" s="128" t="s">
        <v>158</v>
      </c>
      <c r="AEA126" s="128" t="s">
        <v>158</v>
      </c>
      <c r="AEB126" s="128" t="s">
        <v>158</v>
      </c>
      <c r="AEC126" s="128" t="s">
        <v>158</v>
      </c>
      <c r="AED126" s="128" t="s">
        <v>158</v>
      </c>
      <c r="AEE126" s="128" t="s">
        <v>158</v>
      </c>
      <c r="AEF126" s="128" t="s">
        <v>158</v>
      </c>
      <c r="AEG126" s="128" t="s">
        <v>158</v>
      </c>
      <c r="AEH126" s="128" t="s">
        <v>158</v>
      </c>
      <c r="AEI126" s="128" t="s">
        <v>158</v>
      </c>
      <c r="AEJ126" s="128" t="s">
        <v>158</v>
      </c>
      <c r="AEK126" s="127">
        <v>0.35380434782608694</v>
      </c>
      <c r="AEL126" s="128">
        <v>0.24857142857142858</v>
      </c>
      <c r="AEM126" s="128">
        <v>0.18337236533957846</v>
      </c>
      <c r="AEN126" s="128">
        <v>0.17520833333333333</v>
      </c>
      <c r="AEO126" s="128">
        <v>0.21744408945686902</v>
      </c>
      <c r="AEP126" s="128">
        <v>0.19018518518518518</v>
      </c>
      <c r="AEQ126" s="128">
        <v>0.20307692307692307</v>
      </c>
      <c r="AER126" s="128">
        <v>0.18083044982698962</v>
      </c>
      <c r="AES126" s="128">
        <v>0.1466865671641791</v>
      </c>
      <c r="AET126" s="128">
        <v>0.10875</v>
      </c>
      <c r="AEU126" s="128">
        <v>0.20073913043478259</v>
      </c>
      <c r="AEV126" s="128">
        <v>0.12886363636363637</v>
      </c>
      <c r="AEW126" s="128" t="s">
        <v>158</v>
      </c>
      <c r="AEX126" s="128" t="s">
        <v>158</v>
      </c>
      <c r="AEY126" s="128" t="s">
        <v>158</v>
      </c>
      <c r="AEZ126" s="128" t="s">
        <v>158</v>
      </c>
      <c r="AFA126" s="128" t="s">
        <v>158</v>
      </c>
      <c r="AFB126" s="128" t="s">
        <v>158</v>
      </c>
      <c r="AFC126" s="128" t="s">
        <v>158</v>
      </c>
      <c r="AFD126" s="128" t="s">
        <v>158</v>
      </c>
      <c r="AFE126" s="128" t="s">
        <v>158</v>
      </c>
      <c r="AFF126" s="128" t="s">
        <v>158</v>
      </c>
      <c r="AFG126" s="128" t="s">
        <v>158</v>
      </c>
      <c r="AFH126" s="128" t="s">
        <v>158</v>
      </c>
      <c r="AFI126" s="128" t="s">
        <v>158</v>
      </c>
      <c r="AFJ126" s="128" t="s">
        <v>158</v>
      </c>
      <c r="AFK126" s="128" t="s">
        <v>158</v>
      </c>
      <c r="AFL126" s="134">
        <v>0.99642857142857133</v>
      </c>
      <c r="AFM126" s="135">
        <v>0.44237288135593222</v>
      </c>
      <c r="AFN126" s="135">
        <v>0.23727272727272727</v>
      </c>
      <c r="AFO126" s="135">
        <v>0.24735294117647058</v>
      </c>
      <c r="AFP126" s="135">
        <v>0.29210300429184549</v>
      </c>
      <c r="AFQ126" s="135">
        <v>0.22407272727272728</v>
      </c>
      <c r="AFR126" s="135">
        <v>0.28285714285714286</v>
      </c>
      <c r="AFS126" s="135">
        <v>0.26</v>
      </c>
      <c r="AFT126" s="135">
        <v>0.18</v>
      </c>
      <c r="AFU126" s="135">
        <v>0.13228070175438594</v>
      </c>
      <c r="AFV126" s="135">
        <v>0.27158823529411763</v>
      </c>
      <c r="AFW126" s="135">
        <v>0.16606694560669458</v>
      </c>
      <c r="AFX126" s="135" t="s">
        <v>158</v>
      </c>
      <c r="AFY126" s="135" t="s">
        <v>158</v>
      </c>
      <c r="AFZ126" s="135" t="s">
        <v>158</v>
      </c>
      <c r="AGA126" s="135" t="s">
        <v>158</v>
      </c>
      <c r="AGB126" s="135" t="s">
        <v>158</v>
      </c>
      <c r="AGC126" s="135" t="s">
        <v>158</v>
      </c>
      <c r="AGD126" s="135" t="s">
        <v>158</v>
      </c>
      <c r="AGE126" s="135" t="s">
        <v>158</v>
      </c>
      <c r="AGF126" s="135" t="s">
        <v>158</v>
      </c>
      <c r="AGG126" s="135" t="s">
        <v>158</v>
      </c>
      <c r="AGH126" s="135" t="s">
        <v>158</v>
      </c>
      <c r="AGI126" s="135" t="s">
        <v>158</v>
      </c>
      <c r="AGJ126" s="135" t="s">
        <v>158</v>
      </c>
      <c r="AGK126" s="135" t="s">
        <v>158</v>
      </c>
      <c r="AGL126" s="135" t="s">
        <v>158</v>
      </c>
    </row>
  </sheetData>
  <phoneticPr fontId="83" type="noConversion"/>
  <conditionalFormatting sqref="BM3:DK126">
    <cfRule type="cellIs" dxfId="21" priority="3" operator="equal">
      <formula>0</formula>
    </cfRule>
    <cfRule type="cellIs" dxfId="20" priority="4" operator="lessThan">
      <formula>0</formula>
    </cfRule>
  </conditionalFormatting>
  <pageMargins left="0.7" right="0.7" top="0.75" bottom="0.75" header="0.3" footer="0.3"/>
  <pageSetup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34010-1518-4570-B8E6-73E303D6BEDB}">
  <dimension ref="A1:GB126"/>
  <sheetViews>
    <sheetView workbookViewId="0">
      <pane xSplit="3" ySplit="2" topLeftCell="D3" activePane="bottomRight" state="frozen"/>
      <selection activeCell="L13" sqref="L13"/>
      <selection pane="topRight" activeCell="L13" sqref="L13"/>
      <selection pane="bottomLeft" activeCell="L13" sqref="L13"/>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7.7109375" style="8" customWidth="1"/>
    <col min="24" max="24" width="13.8554687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43" width="7.7109375" style="373" customWidth="1"/>
    <col min="44"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19" width="9" style="63" customWidth="1"/>
    <col min="120" max="120" width="9" style="63" hidden="1"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1387</v>
      </c>
      <c r="B1" s="187"/>
      <c r="C1" s="188"/>
      <c r="D1" s="189" t="s">
        <v>3</v>
      </c>
      <c r="E1" s="188"/>
      <c r="F1" s="190"/>
      <c r="G1" s="251" t="str">
        <f>'Canadian Dividend All-Star List'!G1</f>
        <v>Mar 31/2023</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370"/>
      <c r="AO1" s="370"/>
      <c r="AP1" s="370"/>
      <c r="AQ1" s="370"/>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1383</v>
      </c>
      <c r="C2" s="160" t="s">
        <v>24</v>
      </c>
      <c r="D2" s="160" t="s">
        <v>25</v>
      </c>
      <c r="E2" s="160" t="s">
        <v>26</v>
      </c>
      <c r="F2" s="161" t="s">
        <v>27</v>
      </c>
      <c r="G2" s="162" t="s">
        <v>28</v>
      </c>
      <c r="H2" s="163" t="s">
        <v>29</v>
      </c>
      <c r="I2" s="163" t="s">
        <v>1384</v>
      </c>
      <c r="J2" s="163" t="s">
        <v>2360</v>
      </c>
      <c r="K2" s="164" t="s">
        <v>2895</v>
      </c>
      <c r="L2" s="161" t="s">
        <v>30</v>
      </c>
      <c r="M2" s="161" t="s">
        <v>31</v>
      </c>
      <c r="N2" s="165" t="s">
        <v>2841</v>
      </c>
      <c r="O2" s="163" t="s">
        <v>2842</v>
      </c>
      <c r="P2" s="163" t="s">
        <v>2843</v>
      </c>
      <c r="Q2" s="163" t="s">
        <v>2844</v>
      </c>
      <c r="R2" s="163" t="s">
        <v>2845</v>
      </c>
      <c r="S2" s="163" t="s">
        <v>2846</v>
      </c>
      <c r="T2" s="165" t="s">
        <v>32</v>
      </c>
      <c r="U2" s="161" t="s">
        <v>33</v>
      </c>
      <c r="V2" s="161" t="s">
        <v>34</v>
      </c>
      <c r="W2" s="161" t="s">
        <v>35</v>
      </c>
      <c r="X2" s="161" t="s">
        <v>2363</v>
      </c>
      <c r="Y2" s="161" t="s">
        <v>2847</v>
      </c>
      <c r="Z2" s="161" t="s">
        <v>2848</v>
      </c>
      <c r="AA2" s="161" t="s">
        <v>2849</v>
      </c>
      <c r="AB2" s="161" t="s">
        <v>2850</v>
      </c>
      <c r="AC2" s="161" t="s">
        <v>36</v>
      </c>
      <c r="AD2" s="166" t="s">
        <v>37</v>
      </c>
      <c r="AE2" s="167" t="s">
        <v>38</v>
      </c>
      <c r="AF2" s="167" t="s">
        <v>39</v>
      </c>
      <c r="AG2" s="167" t="s">
        <v>40</v>
      </c>
      <c r="AH2" s="163" t="s">
        <v>41</v>
      </c>
      <c r="AI2" s="163" t="s">
        <v>42</v>
      </c>
      <c r="AJ2" s="163" t="s">
        <v>43</v>
      </c>
      <c r="AK2" s="164" t="s">
        <v>2896</v>
      </c>
      <c r="AL2" s="168" t="s">
        <v>44</v>
      </c>
      <c r="AM2" s="168" t="s">
        <v>45</v>
      </c>
      <c r="AN2" s="367" t="s">
        <v>2867</v>
      </c>
      <c r="AO2" s="367" t="s">
        <v>2854</v>
      </c>
      <c r="AP2" s="367" t="s">
        <v>2859</v>
      </c>
      <c r="AQ2" s="367" t="s">
        <v>2868</v>
      </c>
      <c r="AR2" s="163" t="s">
        <v>2855</v>
      </c>
      <c r="AS2" s="163" t="s">
        <v>2860</v>
      </c>
      <c r="AT2" s="163" t="s">
        <v>2869</v>
      </c>
      <c r="AU2" s="163" t="s">
        <v>2861</v>
      </c>
      <c r="AV2" s="163" t="s">
        <v>2862</v>
      </c>
      <c r="AW2" s="163" t="s">
        <v>2863</v>
      </c>
      <c r="AX2" s="163" t="s">
        <v>2870</v>
      </c>
      <c r="AY2" s="163" t="s">
        <v>2871</v>
      </c>
      <c r="AZ2" s="163" t="s">
        <v>2872</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2361</v>
      </c>
      <c r="BO2" s="172" t="s">
        <v>59</v>
      </c>
      <c r="BP2" s="173" t="s">
        <v>60</v>
      </c>
      <c r="BQ2" s="163" t="s">
        <v>2364</v>
      </c>
      <c r="BR2" s="171" t="s">
        <v>2365</v>
      </c>
      <c r="BS2" s="163" t="s">
        <v>2366</v>
      </c>
      <c r="BT2" s="163" t="s">
        <v>2367</v>
      </c>
      <c r="BU2" s="163" t="s">
        <v>2368</v>
      </c>
      <c r="BV2" s="163" t="s">
        <v>2369</v>
      </c>
      <c r="BW2" s="163" t="s">
        <v>2370</v>
      </c>
      <c r="BX2" s="163" t="s">
        <v>2371</v>
      </c>
      <c r="BY2" s="163" t="s">
        <v>2372</v>
      </c>
      <c r="BZ2" s="163" t="s">
        <v>2373</v>
      </c>
      <c r="CA2" s="163" t="s">
        <v>2362</v>
      </c>
      <c r="CB2" s="165" t="s">
        <v>71</v>
      </c>
      <c r="CC2" s="163" t="s">
        <v>72</v>
      </c>
      <c r="CD2" s="171" t="s">
        <v>73</v>
      </c>
      <c r="CE2" s="163" t="s">
        <v>74</v>
      </c>
      <c r="CF2" s="163" t="s">
        <v>75</v>
      </c>
      <c r="CG2" s="163" t="s">
        <v>76</v>
      </c>
      <c r="CH2" s="163" t="s">
        <v>77</v>
      </c>
      <c r="CI2" s="163" t="s">
        <v>78</v>
      </c>
      <c r="CJ2" s="163" t="s">
        <v>79</v>
      </c>
      <c r="CK2" s="163" t="s">
        <v>80</v>
      </c>
      <c r="CL2" s="163" t="s">
        <v>81</v>
      </c>
      <c r="CM2" s="163" t="s">
        <v>1368</v>
      </c>
      <c r="CN2" s="169" t="s">
        <v>82</v>
      </c>
      <c r="CO2" s="163" t="s">
        <v>83</v>
      </c>
      <c r="CP2" s="171" t="s">
        <v>84</v>
      </c>
      <c r="CQ2" s="163" t="s">
        <v>85</v>
      </c>
      <c r="CR2" s="163" t="s">
        <v>86</v>
      </c>
      <c r="CS2" s="163" t="s">
        <v>87</v>
      </c>
      <c r="CT2" s="163" t="s">
        <v>88</v>
      </c>
      <c r="CU2" s="163" t="s">
        <v>89</v>
      </c>
      <c r="CV2" s="163" t="s">
        <v>90</v>
      </c>
      <c r="CW2" s="163" t="s">
        <v>91</v>
      </c>
      <c r="CX2" s="163" t="s">
        <v>92</v>
      </c>
      <c r="CY2" s="163" t="s">
        <v>1369</v>
      </c>
      <c r="CZ2" s="172" t="s">
        <v>1385</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1382</v>
      </c>
      <c r="DQ2" s="163" t="s">
        <v>1370</v>
      </c>
      <c r="DR2" s="165" t="s">
        <v>108</v>
      </c>
      <c r="DS2" s="163" t="s">
        <v>109</v>
      </c>
      <c r="DT2" s="163" t="s">
        <v>110</v>
      </c>
      <c r="DU2" s="163" t="s">
        <v>111</v>
      </c>
      <c r="DV2" s="163" t="s">
        <v>1371</v>
      </c>
      <c r="DW2" s="169" t="s">
        <v>112</v>
      </c>
      <c r="DX2" s="163" t="s">
        <v>113</v>
      </c>
      <c r="DY2" s="163" t="s">
        <v>114</v>
      </c>
      <c r="DZ2" s="163" t="s">
        <v>115</v>
      </c>
      <c r="EA2" s="163" t="s">
        <v>116</v>
      </c>
      <c r="EB2" s="163" t="s">
        <v>1372</v>
      </c>
      <c r="EC2" s="169" t="s">
        <v>117</v>
      </c>
      <c r="ED2" s="169" t="s">
        <v>118</v>
      </c>
      <c r="EE2" s="168" t="s">
        <v>119</v>
      </c>
      <c r="EF2" s="173" t="s">
        <v>120</v>
      </c>
      <c r="EG2" s="173" t="s">
        <v>121</v>
      </c>
      <c r="EH2" s="173" t="s">
        <v>122</v>
      </c>
      <c r="EI2" s="174" t="s">
        <v>123</v>
      </c>
      <c r="EJ2" s="176" t="s">
        <v>124</v>
      </c>
      <c r="EK2" s="168" t="s">
        <v>125</v>
      </c>
      <c r="EL2" s="176" t="s">
        <v>126</v>
      </c>
      <c r="EM2" s="176" t="s">
        <v>127</v>
      </c>
      <c r="EN2" s="165" t="s">
        <v>2851</v>
      </c>
      <c r="EO2" s="163" t="s">
        <v>2856</v>
      </c>
      <c r="EP2" s="163" t="s">
        <v>2864</v>
      </c>
      <c r="EQ2" s="163" t="s">
        <v>2873</v>
      </c>
      <c r="ER2" s="165" t="s">
        <v>2852</v>
      </c>
      <c r="ES2" s="163" t="s">
        <v>2857</v>
      </c>
      <c r="ET2" s="163" t="s">
        <v>2865</v>
      </c>
      <c r="EU2" s="163" t="s">
        <v>2874</v>
      </c>
      <c r="EV2" s="165" t="s">
        <v>2853</v>
      </c>
      <c r="EW2" s="163" t="s">
        <v>2858</v>
      </c>
      <c r="EX2" s="163" t="s">
        <v>2866</v>
      </c>
      <c r="EY2" s="163" t="s">
        <v>2875</v>
      </c>
      <c r="EZ2" s="177" t="s">
        <v>128</v>
      </c>
      <c r="FA2" s="178" t="s">
        <v>129</v>
      </c>
      <c r="FB2" s="178" t="s">
        <v>130</v>
      </c>
      <c r="FC2" s="178" t="s">
        <v>131</v>
      </c>
      <c r="FD2" s="179" t="s">
        <v>132</v>
      </c>
      <c r="FE2" s="178" t="s">
        <v>133</v>
      </c>
      <c r="FF2" s="178" t="s">
        <v>134</v>
      </c>
      <c r="FG2" s="178" t="s">
        <v>1373</v>
      </c>
      <c r="FH2" s="172" t="s">
        <v>135</v>
      </c>
      <c r="FI2" s="180" t="s">
        <v>136</v>
      </c>
      <c r="FJ2" s="180" t="s">
        <v>137</v>
      </c>
      <c r="FK2" s="180" t="s">
        <v>138</v>
      </c>
      <c r="FL2" s="181" t="s">
        <v>1548</v>
      </c>
      <c r="FM2" s="161" t="s">
        <v>1550</v>
      </c>
      <c r="FN2" s="182" t="s">
        <v>139</v>
      </c>
      <c r="FO2" s="183" t="s">
        <v>140</v>
      </c>
      <c r="FP2" s="161" t="s">
        <v>141</v>
      </c>
      <c r="FQ2" s="161" t="s">
        <v>142</v>
      </c>
      <c r="FR2" s="161" t="s">
        <v>2897</v>
      </c>
      <c r="FS2" s="161" t="s">
        <v>143</v>
      </c>
      <c r="FT2" s="181" t="s">
        <v>144</v>
      </c>
      <c r="FU2" s="161" t="s">
        <v>145</v>
      </c>
      <c r="FV2" s="161" t="s">
        <v>146</v>
      </c>
      <c r="FW2" s="184" t="s">
        <v>147</v>
      </c>
      <c r="FX2" s="185" t="s">
        <v>148</v>
      </c>
      <c r="FY2" s="161" t="s">
        <v>149</v>
      </c>
      <c r="FZ2" s="161" t="s">
        <v>150</v>
      </c>
      <c r="GA2" s="161" t="s">
        <v>151</v>
      </c>
      <c r="GB2" s="5"/>
    </row>
    <row r="3" spans="1:184" ht="12" customHeight="1" x14ac:dyDescent="0.2">
      <c r="A3" s="7">
        <v>1</v>
      </c>
      <c r="B3" s="1" t="s">
        <v>152</v>
      </c>
      <c r="C3" s="1" t="s">
        <v>153</v>
      </c>
      <c r="D3" s="8" t="s">
        <v>154</v>
      </c>
      <c r="E3" s="8" t="s">
        <v>155</v>
      </c>
      <c r="F3" s="9">
        <v>51</v>
      </c>
      <c r="G3" s="10">
        <v>37.659999999999997</v>
      </c>
      <c r="H3" s="11">
        <v>2.7557980900409174E-2</v>
      </c>
      <c r="I3" s="11">
        <v>1.8332561047102347E-2</v>
      </c>
      <c r="J3" s="11">
        <v>-6.6414197715864987E-3</v>
      </c>
      <c r="K3" s="12">
        <v>4.7647371216144457E-2</v>
      </c>
      <c r="L3" s="13">
        <v>58</v>
      </c>
      <c r="M3" s="14">
        <v>9.9054479963980313E-3</v>
      </c>
      <c r="N3" s="15">
        <v>1.0004547521600626E-2</v>
      </c>
      <c r="O3" s="16">
        <v>1.667490103374103E-2</v>
      </c>
      <c r="P3" s="16">
        <v>4.4384701764255796E-2</v>
      </c>
      <c r="Q3" s="17">
        <v>7.2184507192837755E-2</v>
      </c>
      <c r="R3" s="17">
        <v>7.2137702463372255E-2</v>
      </c>
      <c r="S3" s="17">
        <v>6.6527660190302873E-2</v>
      </c>
      <c r="T3" s="18">
        <v>0.61487850357811558</v>
      </c>
      <c r="U3" s="19" t="s">
        <v>156</v>
      </c>
      <c r="V3" s="9">
        <v>1963</v>
      </c>
      <c r="W3" s="227">
        <v>1972</v>
      </c>
      <c r="X3" s="227">
        <v>6</v>
      </c>
      <c r="Y3" s="21" t="s">
        <v>157</v>
      </c>
      <c r="Z3" s="22">
        <v>25</v>
      </c>
      <c r="AA3" s="22">
        <v>0</v>
      </c>
      <c r="AB3" s="22">
        <v>0</v>
      </c>
      <c r="AC3" s="228" t="s">
        <v>5</v>
      </c>
      <c r="AD3" s="23">
        <v>0.86860130212745346</v>
      </c>
      <c r="AE3" s="24">
        <v>0.77983485441112554</v>
      </c>
      <c r="AF3" s="24">
        <v>0.40122711458137689</v>
      </c>
      <c r="AG3" s="24">
        <v>2.0503445044962691</v>
      </c>
      <c r="AH3" s="25" t="s">
        <v>2607</v>
      </c>
      <c r="AI3" s="9" t="s">
        <v>2608</v>
      </c>
      <c r="AJ3" s="26" t="s">
        <v>2563</v>
      </c>
      <c r="AK3" s="27">
        <v>4.7647371216144457E-2</v>
      </c>
      <c r="AL3" s="28">
        <v>4.88315E-2</v>
      </c>
      <c r="AM3" s="29">
        <v>-2.4249281383032284E-2</v>
      </c>
      <c r="AN3" s="371">
        <v>0.18974046640135867</v>
      </c>
      <c r="AO3" s="371">
        <v>-0.21090202592999741</v>
      </c>
      <c r="AP3" s="371">
        <v>-0.17812995733712234</v>
      </c>
      <c r="AQ3" s="371">
        <v>8.5536188475128228E-3</v>
      </c>
      <c r="AR3" s="30">
        <v>6.0382072672660991E-2</v>
      </c>
      <c r="AS3" s="30">
        <v>5.7974337477694024E-2</v>
      </c>
      <c r="AT3" s="30">
        <v>4.7243270288982474E-2</v>
      </c>
      <c r="AU3" s="14">
        <v>4.0530602746101936E-2</v>
      </c>
      <c r="AV3" s="14">
        <v>4.8586429671324691E-2</v>
      </c>
      <c r="AW3" s="14">
        <v>6.8974257425742577E-2</v>
      </c>
      <c r="AX3" s="14">
        <v>2.3272552783109406E-2</v>
      </c>
      <c r="AY3" s="14">
        <v>4.0048542149923504E-2</v>
      </c>
      <c r="AZ3" s="14">
        <v>6.8974257425742577E-2</v>
      </c>
      <c r="BA3" s="31">
        <v>18.20074</v>
      </c>
      <c r="BB3" s="32">
        <v>16.366797044763143</v>
      </c>
      <c r="BC3" s="33">
        <v>20.971828082172671</v>
      </c>
      <c r="BD3" s="16">
        <v>-0.13213383551089974</v>
      </c>
      <c r="BE3" s="16">
        <v>-0.21958176556501929</v>
      </c>
      <c r="BF3" s="33">
        <v>17.809747029214705</v>
      </c>
      <c r="BG3" s="33">
        <v>17.772595205480631</v>
      </c>
      <c r="BH3" s="33">
        <v>17.48773690644364</v>
      </c>
      <c r="BI3" s="33">
        <v>9.5401234567901234</v>
      </c>
      <c r="BJ3" s="33">
        <v>32.553030303030297</v>
      </c>
      <c r="BK3" s="33">
        <v>9.5401234567901234</v>
      </c>
      <c r="BL3" s="33">
        <v>20.591397662838165</v>
      </c>
      <c r="BM3" s="33">
        <v>39.882882882882882</v>
      </c>
      <c r="BN3" s="34" t="s">
        <v>2563</v>
      </c>
      <c r="BO3" s="31">
        <v>1.6666399999999999</v>
      </c>
      <c r="BP3" s="32">
        <v>1.91191</v>
      </c>
      <c r="BQ3" s="35">
        <v>1.9289866649855256</v>
      </c>
      <c r="BR3" s="16">
        <v>-8.8526609828346592E-3</v>
      </c>
      <c r="BS3" s="36">
        <v>1.5227413353298143</v>
      </c>
      <c r="BT3" s="36">
        <v>1.6447183158581047</v>
      </c>
      <c r="BU3" s="36">
        <v>1.795880890572527</v>
      </c>
      <c r="BV3" s="36">
        <v>1.3409453000531069</v>
      </c>
      <c r="BW3" s="36">
        <v>2.3696259073143495</v>
      </c>
      <c r="BX3" s="36">
        <v>1.3409453000531069</v>
      </c>
      <c r="BY3" s="36">
        <v>2.0901097950291669</v>
      </c>
      <c r="BZ3" s="36">
        <v>2.6017478152309614</v>
      </c>
      <c r="CA3" s="37" t="s">
        <v>2609</v>
      </c>
      <c r="CB3" s="31">
        <v>2.5087533241314621</v>
      </c>
      <c r="CC3" s="35">
        <v>2.6147617860949053</v>
      </c>
      <c r="CD3" s="16">
        <v>-4.0542301989874407E-2</v>
      </c>
      <c r="CE3" s="36">
        <v>2.2139485327643547</v>
      </c>
      <c r="CF3" s="36">
        <v>2.2153343150082714</v>
      </c>
      <c r="CG3" s="36">
        <v>2.4485303284287263</v>
      </c>
      <c r="CH3" s="36">
        <v>1.899434052757794</v>
      </c>
      <c r="CI3" s="36">
        <v>3.6284596350139187</v>
      </c>
      <c r="CJ3" s="36">
        <v>1.899434052757794</v>
      </c>
      <c r="CK3" s="36">
        <v>2.8624491059711716</v>
      </c>
      <c r="CL3" s="36">
        <v>3.8501969149983593</v>
      </c>
      <c r="CM3" s="37" t="s">
        <v>2563</v>
      </c>
      <c r="CN3" s="31">
        <v>8.3746799999999997</v>
      </c>
      <c r="CO3" s="33">
        <v>7.3599031159627035</v>
      </c>
      <c r="CP3" s="16">
        <v>0.13787910901114619</v>
      </c>
      <c r="CQ3" s="33">
        <v>5.0487435223154113</v>
      </c>
      <c r="CR3" s="33">
        <v>6.3145036267057595</v>
      </c>
      <c r="CS3" s="33">
        <v>5.7756244733213897</v>
      </c>
      <c r="CT3" s="33">
        <v>4.2263948497854074</v>
      </c>
      <c r="CU3" s="33">
        <v>11.714758620689654</v>
      </c>
      <c r="CV3" s="33">
        <v>4.2263948497854074</v>
      </c>
      <c r="CW3" s="33">
        <v>6.714314205656521</v>
      </c>
      <c r="CX3" s="33">
        <v>11.714758620689654</v>
      </c>
      <c r="CY3" s="37" t="s">
        <v>2563</v>
      </c>
      <c r="CZ3" s="376">
        <v>0.24460983618017296</v>
      </c>
      <c r="DA3" s="39" t="s">
        <v>5</v>
      </c>
      <c r="DB3" s="39">
        <v>17.378908523606292</v>
      </c>
      <c r="DC3" s="17">
        <v>9.2032072980400254E-2</v>
      </c>
      <c r="DD3" s="40">
        <v>-8.9975327019599742</v>
      </c>
      <c r="DE3" s="41">
        <v>2.0658500000000002</v>
      </c>
      <c r="DF3" s="42">
        <v>2.3010000000000002</v>
      </c>
      <c r="DG3" s="42" t="s">
        <v>5</v>
      </c>
      <c r="DH3" s="42" t="s">
        <v>5</v>
      </c>
      <c r="DI3" s="42" t="s">
        <v>5</v>
      </c>
      <c r="DJ3" s="43">
        <v>-0.2201236</v>
      </c>
      <c r="DK3" s="43">
        <v>4.5284000000000005E-2</v>
      </c>
      <c r="DL3" s="15">
        <v>-8.333333333333337E-2</v>
      </c>
      <c r="DM3" s="17">
        <v>-0.16521620129816694</v>
      </c>
      <c r="DN3" s="17">
        <v>-0.10095044586942192</v>
      </c>
      <c r="DO3" s="17">
        <v>-3.9999634842570853E-2</v>
      </c>
      <c r="DP3" s="17">
        <v>1.2974908501896865E-2</v>
      </c>
      <c r="DQ3" s="44" t="s">
        <v>2563</v>
      </c>
      <c r="DR3" s="15">
        <v>9.9896390273767066E-2</v>
      </c>
      <c r="DS3" s="17">
        <v>-5.2870796352108451E-2</v>
      </c>
      <c r="DT3" s="17">
        <v>1.9984453994288387E-2</v>
      </c>
      <c r="DU3" s="17">
        <v>1.0266273631393874E-2</v>
      </c>
      <c r="DV3" s="44" t="s">
        <v>2563</v>
      </c>
      <c r="DW3" s="31">
        <v>4.4722799999999996</v>
      </c>
      <c r="DX3" s="17">
        <v>6.5617515739105903E-2</v>
      </c>
      <c r="DY3" s="17">
        <v>0.25790382763078146</v>
      </c>
      <c r="DZ3" s="17">
        <v>1.0171988779698715E-2</v>
      </c>
      <c r="EA3" s="17">
        <v>1.846384259385303E-2</v>
      </c>
      <c r="EB3" s="44" t="s">
        <v>2563</v>
      </c>
      <c r="EC3" s="31">
        <v>0.87517</v>
      </c>
      <c r="ED3" s="45">
        <v>10099860000</v>
      </c>
      <c r="EE3" s="42">
        <v>0.55193999999999999</v>
      </c>
      <c r="EF3" s="42" t="s">
        <v>5</v>
      </c>
      <c r="EG3" s="43">
        <v>0.14719838486773407</v>
      </c>
      <c r="EH3" s="43">
        <v>-8.1573220081998188E-2</v>
      </c>
      <c r="EI3" s="46">
        <v>3.222</v>
      </c>
      <c r="EJ3" s="47">
        <v>9</v>
      </c>
      <c r="EK3" s="42">
        <v>38.17</v>
      </c>
      <c r="EL3" s="48">
        <v>9</v>
      </c>
      <c r="EM3" s="49">
        <v>-1.3361278490961581E-2</v>
      </c>
      <c r="EN3" s="15">
        <v>-1.0901880918557927E-3</v>
      </c>
      <c r="EO3" s="16">
        <v>-2.1922047849567861E-2</v>
      </c>
      <c r="EP3" s="16">
        <v>-4.0965103213818077E-3</v>
      </c>
      <c r="EQ3" s="17">
        <v>1.8745718797004152E-3</v>
      </c>
      <c r="ER3" s="15">
        <v>4.8427365724376337E-2</v>
      </c>
      <c r="ES3" s="17">
        <v>4.30334778882695E-2</v>
      </c>
      <c r="ET3" s="17">
        <v>4.1987684390641267E-2</v>
      </c>
      <c r="EU3" s="17">
        <v>3.4432264321657691E-2</v>
      </c>
      <c r="EV3" s="15">
        <v>4.7337177632520544E-2</v>
      </c>
      <c r="EW3" s="17">
        <v>2.111143003870164E-2</v>
      </c>
      <c r="EX3" s="17">
        <v>3.7891174069259459E-2</v>
      </c>
      <c r="EY3" s="17">
        <v>3.6306836201358106E-2</v>
      </c>
      <c r="EZ3" s="50">
        <v>0.1074046</v>
      </c>
      <c r="FA3" s="16">
        <v>0.10246000000000002</v>
      </c>
      <c r="FB3" s="16">
        <v>0.1129</v>
      </c>
      <c r="FC3" s="51">
        <v>3.7836358175701884E-2</v>
      </c>
      <c r="FD3" s="15">
        <v>5.7759999999999999E-2</v>
      </c>
      <c r="FE3" s="16">
        <v>6.2859999999999999E-2</v>
      </c>
      <c r="FF3" s="51">
        <v>1.7072269913517617E-2</v>
      </c>
      <c r="FG3" s="52" t="s">
        <v>2563</v>
      </c>
      <c r="FH3" s="41">
        <v>1.4176200000000001</v>
      </c>
      <c r="FI3" s="42">
        <v>1.3993899999999999</v>
      </c>
      <c r="FJ3" s="43">
        <v>1.3778159999999999</v>
      </c>
      <c r="FK3" s="43">
        <v>1.3942429999999999</v>
      </c>
      <c r="FL3" s="53">
        <v>0.44419999999999998</v>
      </c>
      <c r="FM3" s="54">
        <v>0.4486</v>
      </c>
      <c r="FN3" s="55">
        <v>44959</v>
      </c>
      <c r="FO3" s="56" t="s">
        <v>2826</v>
      </c>
      <c r="FP3" s="57">
        <v>1.7944</v>
      </c>
      <c r="FQ3" s="58" t="s">
        <v>159</v>
      </c>
      <c r="FR3" s="58">
        <v>1.7944</v>
      </c>
      <c r="FS3" s="9" t="s">
        <v>159</v>
      </c>
      <c r="FT3" s="59" t="s">
        <v>165</v>
      </c>
      <c r="FU3" s="9" t="s">
        <v>166</v>
      </c>
      <c r="FV3" s="9" t="s">
        <v>158</v>
      </c>
      <c r="FW3" s="60">
        <v>0.02</v>
      </c>
      <c r="FX3" s="61" t="s">
        <v>158</v>
      </c>
      <c r="FY3" s="9" t="s">
        <v>158</v>
      </c>
      <c r="FZ3" s="9" t="s">
        <v>158</v>
      </c>
      <c r="GA3" s="9" t="s">
        <v>425</v>
      </c>
      <c r="GB3" s="63"/>
    </row>
    <row r="4" spans="1:184" ht="12" customHeight="1" x14ac:dyDescent="0.2">
      <c r="A4" s="7">
        <v>2</v>
      </c>
      <c r="B4" s="2" t="s">
        <v>161</v>
      </c>
      <c r="C4" s="1" t="s">
        <v>162</v>
      </c>
      <c r="D4" s="1" t="s">
        <v>154</v>
      </c>
      <c r="E4" s="1" t="s">
        <v>163</v>
      </c>
      <c r="F4" s="9">
        <v>49</v>
      </c>
      <c r="G4" s="64">
        <v>57.45</v>
      </c>
      <c r="H4" s="65">
        <v>6.0354374307862724E-2</v>
      </c>
      <c r="I4" s="65">
        <v>5.7255908954057633E-2</v>
      </c>
      <c r="J4" s="65">
        <v>5.3391791838189429E-2</v>
      </c>
      <c r="K4" s="66">
        <v>3.9338555265448209E-2</v>
      </c>
      <c r="L4" s="67">
        <v>135</v>
      </c>
      <c r="M4" s="68">
        <v>5.6074766355139971E-2</v>
      </c>
      <c r="N4" s="69">
        <v>5.8536585365853933E-2</v>
      </c>
      <c r="O4" s="70">
        <v>5.8930480715562616E-2</v>
      </c>
      <c r="P4" s="70">
        <v>5.9549555698669154E-2</v>
      </c>
      <c r="Q4" s="70">
        <v>6.1030452669094792E-2</v>
      </c>
      <c r="R4" s="70">
        <v>6.702941556688069E-2</v>
      </c>
      <c r="S4" s="70">
        <v>7.7794342925667781E-2</v>
      </c>
      <c r="T4" s="18">
        <v>0.9757351141002506</v>
      </c>
      <c r="U4" s="71" t="s">
        <v>156</v>
      </c>
      <c r="V4" s="9">
        <v>1966</v>
      </c>
      <c r="W4" s="227">
        <v>1974</v>
      </c>
      <c r="X4" s="227">
        <v>5</v>
      </c>
      <c r="Y4" s="72" t="s">
        <v>157</v>
      </c>
      <c r="Z4" s="73">
        <v>25</v>
      </c>
      <c r="AA4" s="73">
        <v>0</v>
      </c>
      <c r="AB4" s="73">
        <v>0</v>
      </c>
      <c r="AC4" s="228" t="s">
        <v>164</v>
      </c>
      <c r="AD4" s="74">
        <v>0.81388355703126969</v>
      </c>
      <c r="AE4" s="75">
        <v>0.76688157448252448</v>
      </c>
      <c r="AF4" s="75">
        <v>0.34713635546762794</v>
      </c>
      <c r="AG4" s="75" t="s">
        <v>158</v>
      </c>
      <c r="AH4" s="76" t="s">
        <v>2610</v>
      </c>
      <c r="AI4" s="9" t="s">
        <v>2611</v>
      </c>
      <c r="AJ4" s="77" t="s">
        <v>2563</v>
      </c>
      <c r="AK4" s="78">
        <v>3.9338555265448209E-2</v>
      </c>
      <c r="AL4" s="79">
        <v>3.6421599999999998E-2</v>
      </c>
      <c r="AM4" s="80">
        <v>8.0088608557784768E-2</v>
      </c>
      <c r="AN4" s="372">
        <v>5.6040437130094656E-2</v>
      </c>
      <c r="AO4" s="372">
        <v>-0.11476120469573703</v>
      </c>
      <c r="AP4" s="372">
        <v>-0.10043460383888447</v>
      </c>
      <c r="AQ4" s="372">
        <v>-7.9687586494447182E-2</v>
      </c>
      <c r="AR4" s="81">
        <v>4.4438354344747466E-2</v>
      </c>
      <c r="AS4" s="81">
        <v>4.3730623069012015E-2</v>
      </c>
      <c r="AT4" s="81">
        <v>4.274478393223461E-2</v>
      </c>
      <c r="AU4" s="68">
        <v>3.2095187917105722E-2</v>
      </c>
      <c r="AV4" s="68">
        <v>3.7178802248886443E-2</v>
      </c>
      <c r="AW4" s="68">
        <v>4.6664258188824657E-2</v>
      </c>
      <c r="AX4" s="68">
        <v>3.1349497918197404E-2</v>
      </c>
      <c r="AY4" s="68">
        <v>3.7250993316463366E-2</v>
      </c>
      <c r="AZ4" s="68">
        <v>4.6664258188824657E-2</v>
      </c>
      <c r="BA4" s="31">
        <v>20.786439999999999</v>
      </c>
      <c r="BB4" s="32">
        <v>19.494401085850019</v>
      </c>
      <c r="BC4" s="82">
        <v>18.283474314261362</v>
      </c>
      <c r="BD4" s="70">
        <v>0.13689770569405879</v>
      </c>
      <c r="BE4" s="70">
        <v>6.6230670975051975E-2</v>
      </c>
      <c r="BF4" s="82">
        <v>15.457298299954623</v>
      </c>
      <c r="BG4" s="82">
        <v>15.829591335185128</v>
      </c>
      <c r="BH4" s="82">
        <v>16.86774409158145</v>
      </c>
      <c r="BI4" s="82">
        <v>11.640211640211641</v>
      </c>
      <c r="BJ4" s="82">
        <v>23.578544444444443</v>
      </c>
      <c r="BK4" s="82">
        <v>11.640211640211641</v>
      </c>
      <c r="BL4" s="82">
        <v>19.055575824639867</v>
      </c>
      <c r="BM4" s="82">
        <v>29.164285714285715</v>
      </c>
      <c r="BN4" s="34" t="s">
        <v>2563</v>
      </c>
      <c r="BO4" s="31">
        <v>3.9733499999999999</v>
      </c>
      <c r="BP4" s="32">
        <v>1.43415</v>
      </c>
      <c r="BQ4" s="35">
        <v>1.4241220453786128</v>
      </c>
      <c r="BR4" s="70">
        <v>7.0414994655330077E-3</v>
      </c>
      <c r="BS4" s="83">
        <v>1.2425379534747789</v>
      </c>
      <c r="BT4" s="83">
        <v>1.2336996987006847</v>
      </c>
      <c r="BU4" s="83">
        <v>1.369089453560925</v>
      </c>
      <c r="BV4" s="83">
        <v>1.107495332088557</v>
      </c>
      <c r="BW4" s="83">
        <v>1.6742134666274626</v>
      </c>
      <c r="BX4" s="83">
        <v>1.107495332088557</v>
      </c>
      <c r="BY4" s="83">
        <v>1.5463574468817627</v>
      </c>
      <c r="BZ4" s="83">
        <v>2.2695942190105614</v>
      </c>
      <c r="CA4" s="37" t="s">
        <v>2609</v>
      </c>
      <c r="CB4" s="31">
        <v>2.4915549514721427</v>
      </c>
      <c r="CC4" s="35">
        <v>2.5070620937812054</v>
      </c>
      <c r="CD4" s="70">
        <v>-6.1853842182562069E-3</v>
      </c>
      <c r="CE4" s="83">
        <v>2.265256692964122</v>
      </c>
      <c r="CF4" s="83">
        <v>2.1649461237701151</v>
      </c>
      <c r="CG4" s="83">
        <v>1.8372398241017145</v>
      </c>
      <c r="CH4" s="83">
        <v>1.9948152562574495</v>
      </c>
      <c r="CI4" s="83">
        <v>3.0850811415780637</v>
      </c>
      <c r="CJ4" s="83">
        <v>1.2461173856693204</v>
      </c>
      <c r="CK4" s="83">
        <v>2.0882404016040192</v>
      </c>
      <c r="CL4" s="83">
        <v>3.0850811415780637</v>
      </c>
      <c r="CM4" s="37" t="s">
        <v>2563</v>
      </c>
      <c r="CN4" s="31">
        <v>8.9432100000000005</v>
      </c>
      <c r="CO4" s="82">
        <v>8.0860620619351504</v>
      </c>
      <c r="CP4" s="70">
        <v>0.10600313619899659</v>
      </c>
      <c r="CQ4" s="82">
        <v>7.4391791576464179</v>
      </c>
      <c r="CR4" s="82">
        <v>6.9743114536638728</v>
      </c>
      <c r="CS4" s="82">
        <v>6.6685802867937429</v>
      </c>
      <c r="CT4" s="82">
        <v>6.1267924528301894</v>
      </c>
      <c r="CU4" s="82">
        <v>10.205553498704184</v>
      </c>
      <c r="CV4" s="82">
        <v>5.7988284518828452</v>
      </c>
      <c r="CW4" s="82">
        <v>7.5643429830749156</v>
      </c>
      <c r="CX4" s="82">
        <v>10.205553498704184</v>
      </c>
      <c r="CY4" s="37" t="s">
        <v>2563</v>
      </c>
      <c r="CZ4" s="376">
        <v>0.14835975442182336</v>
      </c>
      <c r="DA4" s="39" t="s">
        <v>5</v>
      </c>
      <c r="DB4" s="39">
        <v>23.977315190522077</v>
      </c>
      <c r="DC4" s="17">
        <v>9.8888110964117371E-2</v>
      </c>
      <c r="DD4" s="40">
        <v>-10.897628903588261</v>
      </c>
      <c r="DE4" s="84">
        <v>2.7768099999999998</v>
      </c>
      <c r="DF4" s="85">
        <v>2.9470000000000001</v>
      </c>
      <c r="DG4" s="85" t="s">
        <v>5</v>
      </c>
      <c r="DH4" s="85" t="s">
        <v>5</v>
      </c>
      <c r="DI4" s="85" t="s">
        <v>5</v>
      </c>
      <c r="DJ4" s="86">
        <v>0.1109361</v>
      </c>
      <c r="DK4" s="86">
        <v>4.3181000000000001E-3</v>
      </c>
      <c r="DL4" s="69">
        <v>3.8461538461538325E-3</v>
      </c>
      <c r="DM4" s="70">
        <v>2.5674053626287829E-3</v>
      </c>
      <c r="DN4" s="70">
        <v>6.6683901275273794E-2</v>
      </c>
      <c r="DO4" s="70">
        <v>4.3804485009545813E-2</v>
      </c>
      <c r="DP4" s="70">
        <v>5.5564708840137866E-2</v>
      </c>
      <c r="DQ4" s="87" t="s">
        <v>2563</v>
      </c>
      <c r="DR4" s="69">
        <v>4.4166102296344656E-2</v>
      </c>
      <c r="DS4" s="70">
        <v>5.4166070869738903E-3</v>
      </c>
      <c r="DT4" s="70">
        <v>-1.6882816438619108E-2</v>
      </c>
      <c r="DU4" s="70">
        <v>1.724071905397917E-3</v>
      </c>
      <c r="DV4" s="87" t="s">
        <v>2563</v>
      </c>
      <c r="DW4" s="31">
        <v>6.5104100000000003</v>
      </c>
      <c r="DX4" s="70">
        <v>6.278327187283228E-2</v>
      </c>
      <c r="DY4" s="70">
        <v>2.5085775301405544E-3</v>
      </c>
      <c r="DZ4" s="70">
        <v>5.0691807837370817E-3</v>
      </c>
      <c r="EA4" s="70">
        <v>2.6384656654536487E-2</v>
      </c>
      <c r="EB4" s="87" t="s">
        <v>2563</v>
      </c>
      <c r="EC4" s="31">
        <v>-3.19048</v>
      </c>
      <c r="ED4" s="88">
        <v>27884940000</v>
      </c>
      <c r="EE4" s="85">
        <v>0.15584999999999999</v>
      </c>
      <c r="EF4" s="85" t="s">
        <v>5</v>
      </c>
      <c r="EG4" s="86">
        <v>0.1985705181139672</v>
      </c>
      <c r="EH4" s="86">
        <v>-0.10254563050213261</v>
      </c>
      <c r="EI4" s="89">
        <v>2.8239999999999998</v>
      </c>
      <c r="EJ4" s="90">
        <v>17</v>
      </c>
      <c r="EK4" s="85">
        <v>58.4</v>
      </c>
      <c r="EL4" s="91">
        <v>15</v>
      </c>
      <c r="EM4" s="79">
        <v>-1.6267123287671215E-2</v>
      </c>
      <c r="EN4" s="69">
        <v>-0.11223986747894255</v>
      </c>
      <c r="EO4" s="70">
        <v>1.8525422116040247E-3</v>
      </c>
      <c r="EP4" s="70">
        <v>3.2782274760701835E-2</v>
      </c>
      <c r="EQ4" s="70">
        <v>4.7022222738479336E-2</v>
      </c>
      <c r="ER4" s="69">
        <v>3.5556284377458391E-2</v>
      </c>
      <c r="ES4" s="70">
        <v>3.6728420278773655E-2</v>
      </c>
      <c r="ET4" s="70">
        <v>3.8960273826478709E-2</v>
      </c>
      <c r="EU4" s="70">
        <v>4.0698093816252667E-2</v>
      </c>
      <c r="EV4" s="69">
        <v>-7.6683583101484154E-2</v>
      </c>
      <c r="EW4" s="70">
        <v>3.8580962490377679E-2</v>
      </c>
      <c r="EX4" s="70">
        <v>7.1742548587180544E-2</v>
      </c>
      <c r="EY4" s="70">
        <v>8.7720316554732003E-2</v>
      </c>
      <c r="EZ4" s="92">
        <v>7.1752300000000005E-2</v>
      </c>
      <c r="FA4" s="70">
        <v>7.9399999999999998E-2</v>
      </c>
      <c r="FB4" s="70">
        <v>7.6530000000000015E-2</v>
      </c>
      <c r="FC4" s="87">
        <v>1.490141268470878E-2</v>
      </c>
      <c r="FD4" s="69">
        <v>5.1540000000000009E-2</v>
      </c>
      <c r="FE4" s="70">
        <v>5.3770000000000005E-2</v>
      </c>
      <c r="FF4" s="87">
        <v>7.9373862196568945E-3</v>
      </c>
      <c r="FG4" s="93" t="s">
        <v>2563</v>
      </c>
      <c r="FH4" s="84">
        <v>0.64515999999999996</v>
      </c>
      <c r="FI4" s="85">
        <v>0.54525999999999997</v>
      </c>
      <c r="FJ4" s="86">
        <v>1.2490250000000001</v>
      </c>
      <c r="FK4" s="86">
        <v>1.37903</v>
      </c>
      <c r="FL4" s="94">
        <v>0.53500000000000003</v>
      </c>
      <c r="FM4" s="95">
        <v>0.56499999999999995</v>
      </c>
      <c r="FN4" s="96">
        <v>44882</v>
      </c>
      <c r="FO4" s="97" t="s">
        <v>2827</v>
      </c>
      <c r="FP4" s="57">
        <v>2.2599999999999998</v>
      </c>
      <c r="FQ4" s="58" t="s">
        <v>159</v>
      </c>
      <c r="FR4" s="58">
        <v>2.2599999999999998</v>
      </c>
      <c r="FS4" s="98" t="s">
        <v>159</v>
      </c>
      <c r="FT4" s="59" t="s">
        <v>165</v>
      </c>
      <c r="FU4" s="9" t="s">
        <v>166</v>
      </c>
      <c r="FV4" s="9" t="s">
        <v>166</v>
      </c>
      <c r="FW4" s="99">
        <v>0.02</v>
      </c>
      <c r="FX4" s="100">
        <v>100</v>
      </c>
      <c r="FY4" s="100" t="s">
        <v>167</v>
      </c>
      <c r="FZ4" s="100" t="s">
        <v>168</v>
      </c>
      <c r="GA4" s="9" t="s">
        <v>169</v>
      </c>
      <c r="GB4" s="63"/>
    </row>
    <row r="5" spans="1:184" ht="12" customHeight="1" x14ac:dyDescent="0.2">
      <c r="A5" s="7">
        <v>3</v>
      </c>
      <c r="B5" s="2" t="s">
        <v>170</v>
      </c>
      <c r="C5" s="1" t="s">
        <v>171</v>
      </c>
      <c r="D5" s="1" t="s">
        <v>172</v>
      </c>
      <c r="E5" s="1" t="s">
        <v>173</v>
      </c>
      <c r="F5" s="9">
        <v>33</v>
      </c>
      <c r="G5" s="64">
        <v>110.93</v>
      </c>
      <c r="H5" s="65">
        <v>0.13529833179817841</v>
      </c>
      <c r="I5" s="65">
        <v>0.14678192377207</v>
      </c>
      <c r="J5" s="65">
        <v>0.1688281856081475</v>
      </c>
      <c r="K5" s="66">
        <v>1.5505273595961416E-2</v>
      </c>
      <c r="L5" s="67">
        <v>23</v>
      </c>
      <c r="M5" s="68">
        <v>0.10256410256410242</v>
      </c>
      <c r="N5" s="69">
        <v>0.14705882352941191</v>
      </c>
      <c r="O5" s="70">
        <v>0.13040381433805548</v>
      </c>
      <c r="P5" s="70">
        <v>0.15468148270605053</v>
      </c>
      <c r="Q5" s="70">
        <v>0.125092775800282</v>
      </c>
      <c r="R5" s="70">
        <v>0.1238463785636843</v>
      </c>
      <c r="S5" s="70">
        <v>0.14638012883005924</v>
      </c>
      <c r="T5" s="18">
        <v>1.2365340981241686</v>
      </c>
      <c r="U5" s="71" t="s">
        <v>156</v>
      </c>
      <c r="V5" s="9">
        <v>1969</v>
      </c>
      <c r="W5" s="227">
        <v>1990</v>
      </c>
      <c r="X5" s="227">
        <v>4</v>
      </c>
      <c r="Y5" s="72" t="s">
        <v>157</v>
      </c>
      <c r="Z5" s="73">
        <v>25</v>
      </c>
      <c r="AA5" s="73">
        <v>0</v>
      </c>
      <c r="AB5" s="73">
        <v>0</v>
      </c>
      <c r="AC5" s="228" t="s">
        <v>2326</v>
      </c>
      <c r="AD5" s="74">
        <v>0.31415123459608735</v>
      </c>
      <c r="AE5" s="75">
        <v>0.32113517550410753</v>
      </c>
      <c r="AF5" s="75">
        <v>0.23141420990883357</v>
      </c>
      <c r="AG5" s="75">
        <v>6.3717863228865665</v>
      </c>
      <c r="AH5" s="76" t="s">
        <v>2612</v>
      </c>
      <c r="AI5" s="9" t="s">
        <v>2145</v>
      </c>
      <c r="AJ5" s="77" t="s">
        <v>2563</v>
      </c>
      <c r="AK5" s="78">
        <v>1.5505273595961416E-2</v>
      </c>
      <c r="AL5" s="79">
        <v>1.3986700000000001E-2</v>
      </c>
      <c r="AM5" s="80">
        <v>0.10857268662096242</v>
      </c>
      <c r="AN5" s="372">
        <v>-0.1308470477188205</v>
      </c>
      <c r="AO5" s="372">
        <v>-0.17744076369280171</v>
      </c>
      <c r="AP5" s="372">
        <v>-0.20022960490660191</v>
      </c>
      <c r="AQ5" s="372">
        <v>-0.28365056175620351</v>
      </c>
      <c r="AR5" s="81">
        <v>1.8850038892725674E-2</v>
      </c>
      <c r="AS5" s="81">
        <v>1.9387156227695442E-2</v>
      </c>
      <c r="AT5" s="81">
        <v>2.1644846450880412E-2</v>
      </c>
      <c r="AU5" s="68">
        <v>1.1802481685260392E-2</v>
      </c>
      <c r="AV5" s="68">
        <v>1.5448659986741197E-2</v>
      </c>
      <c r="AW5" s="68">
        <v>2.3682200152788387E-2</v>
      </c>
      <c r="AX5" s="68">
        <v>1.1802481685260392E-2</v>
      </c>
      <c r="AY5" s="68">
        <v>1.7839522439941396E-2</v>
      </c>
      <c r="AZ5" s="68">
        <v>2.6422018348623851E-2</v>
      </c>
      <c r="BA5" s="31">
        <v>19.857279999999999</v>
      </c>
      <c r="BB5" s="32">
        <v>20.711351755041076</v>
      </c>
      <c r="BC5" s="82">
        <v>21.863594441253966</v>
      </c>
      <c r="BD5" s="70">
        <v>-9.1765077633725767E-2</v>
      </c>
      <c r="BE5" s="70">
        <v>-5.2701429735576677E-2</v>
      </c>
      <c r="BF5" s="82">
        <v>17.733545310411468</v>
      </c>
      <c r="BG5" s="82">
        <v>17.388868672773384</v>
      </c>
      <c r="BH5" s="82">
        <v>15.466706829068258</v>
      </c>
      <c r="BI5" s="82">
        <v>15.061889250814334</v>
      </c>
      <c r="BJ5" s="82">
        <v>30.699029126213592</v>
      </c>
      <c r="BK5" s="82">
        <v>12.006451612903225</v>
      </c>
      <c r="BL5" s="82">
        <v>18.912604443963922</v>
      </c>
      <c r="BM5" s="82">
        <v>30.699029126213592</v>
      </c>
      <c r="BN5" s="34" t="s">
        <v>2563</v>
      </c>
      <c r="BO5" s="31">
        <v>4.8178700000000001</v>
      </c>
      <c r="BP5" s="32">
        <v>3.8487100000000001</v>
      </c>
      <c r="BQ5" s="35">
        <v>3.9426578413750724</v>
      </c>
      <c r="BR5" s="70">
        <v>-2.3828555546759334E-2</v>
      </c>
      <c r="BS5" s="83">
        <v>3.1178586875206915</v>
      </c>
      <c r="BT5" s="83">
        <v>3.146259672228692</v>
      </c>
      <c r="BU5" s="83">
        <v>2.9997410267996796</v>
      </c>
      <c r="BV5" s="83">
        <v>2.6497975708502022</v>
      </c>
      <c r="BW5" s="83">
        <v>5.0672824538258574</v>
      </c>
      <c r="BX5" s="83">
        <v>2.5231481481481479</v>
      </c>
      <c r="BY5" s="83">
        <v>3.6430743676488566</v>
      </c>
      <c r="BZ5" s="83">
        <v>5.0672824538258574</v>
      </c>
      <c r="CA5" s="37" t="s">
        <v>2609</v>
      </c>
      <c r="CB5" s="31">
        <v>2.1766353412743671</v>
      </c>
      <c r="CC5" s="35">
        <v>1.6824853731917648</v>
      </c>
      <c r="CD5" s="70">
        <v>0.29370238574209617</v>
      </c>
      <c r="CE5" s="83">
        <v>1.4070272122650327</v>
      </c>
      <c r="CF5" s="83">
        <v>1.3404662059172632</v>
      </c>
      <c r="CG5" s="83">
        <v>1.2133107189754344</v>
      </c>
      <c r="CH5" s="83">
        <v>1.0821004566210046</v>
      </c>
      <c r="CI5" s="83">
        <v>2.4474234501495502</v>
      </c>
      <c r="CJ5" s="83">
        <v>0.95087591240875902</v>
      </c>
      <c r="CK5" s="83">
        <v>1.4824694196918922</v>
      </c>
      <c r="CL5" s="83">
        <v>2.4474234501495502</v>
      </c>
      <c r="CM5" s="37" t="s">
        <v>2563</v>
      </c>
      <c r="CN5" s="31">
        <v>14.46743</v>
      </c>
      <c r="CO5" s="82">
        <v>18.752365475194633</v>
      </c>
      <c r="CP5" s="70">
        <v>-0.22850106461836428</v>
      </c>
      <c r="CQ5" s="82">
        <v>18.308583306974082</v>
      </c>
      <c r="CR5" s="82">
        <v>14.993761395342158</v>
      </c>
      <c r="CS5" s="82">
        <v>16.470710485712964</v>
      </c>
      <c r="CT5" s="82">
        <v>7.4934387351778655</v>
      </c>
      <c r="CU5" s="82">
        <v>39.960958904109589</v>
      </c>
      <c r="CV5" s="82">
        <v>7.4934387351778655</v>
      </c>
      <c r="CW5" s="82">
        <v>19.887516033256908</v>
      </c>
      <c r="CX5" s="82">
        <v>52.027027027027025</v>
      </c>
      <c r="CY5" s="37" t="s">
        <v>2563</v>
      </c>
      <c r="CZ5" s="376">
        <v>0.86164129329373118</v>
      </c>
      <c r="DA5" s="39" t="s">
        <v>5</v>
      </c>
      <c r="DB5" s="39">
        <v>43.237692233429783</v>
      </c>
      <c r="DC5" s="17">
        <v>0.17018675630201194</v>
      </c>
      <c r="DD5" s="40">
        <v>-2.838604369798805</v>
      </c>
      <c r="DE5" s="84">
        <v>5.4750699999999997</v>
      </c>
      <c r="DF5" s="85">
        <v>5.3559999999999999</v>
      </c>
      <c r="DG5" s="85" t="s">
        <v>5</v>
      </c>
      <c r="DH5" s="85" t="s">
        <v>5</v>
      </c>
      <c r="DI5" s="85" t="s">
        <v>5</v>
      </c>
      <c r="DJ5" s="86">
        <v>0.51842180000000004</v>
      </c>
      <c r="DK5" s="86">
        <v>0.19973649999999998</v>
      </c>
      <c r="DL5" s="69">
        <v>0.29449838187702282</v>
      </c>
      <c r="DM5" s="70">
        <v>9.2212657693111488E-2</v>
      </c>
      <c r="DN5" s="70">
        <v>0.15100963798828038</v>
      </c>
      <c r="DO5" s="70">
        <v>2.3206492378368804E-2</v>
      </c>
      <c r="DP5" s="70" t="s">
        <v>158</v>
      </c>
      <c r="DQ5" s="87" t="s">
        <v>2563</v>
      </c>
      <c r="DR5" s="69">
        <v>0.12325955053652105</v>
      </c>
      <c r="DS5" s="70">
        <v>3.28455999654238E-2</v>
      </c>
      <c r="DT5" s="70">
        <v>0.14780429607286072</v>
      </c>
      <c r="DU5" s="70">
        <v>0.10124490934300345</v>
      </c>
      <c r="DV5" s="87" t="s">
        <v>2563</v>
      </c>
      <c r="DW5" s="31">
        <v>7.4325599999999996</v>
      </c>
      <c r="DX5" s="70">
        <v>0.56359884949959627</v>
      </c>
      <c r="DY5" s="70">
        <v>2.1359589388468603E-2</v>
      </c>
      <c r="DZ5" s="70">
        <v>0.22407377282471153</v>
      </c>
      <c r="EA5" s="70">
        <v>0.1263782819517083</v>
      </c>
      <c r="EB5" s="87" t="s">
        <v>2563</v>
      </c>
      <c r="EC5" s="31">
        <v>0.26994000000000001</v>
      </c>
      <c r="ED5" s="88">
        <v>8926521000</v>
      </c>
      <c r="EE5" s="85">
        <v>0.77498</v>
      </c>
      <c r="EF5" s="85" t="s">
        <v>5</v>
      </c>
      <c r="EG5" s="86">
        <v>0.19878446012796003</v>
      </c>
      <c r="EH5" s="86">
        <v>-9.7256671288882379E-2</v>
      </c>
      <c r="EI5" s="89">
        <v>2.1110000000000002</v>
      </c>
      <c r="EJ5" s="90">
        <v>9</v>
      </c>
      <c r="EK5" s="85">
        <v>125.11</v>
      </c>
      <c r="EL5" s="91">
        <v>9</v>
      </c>
      <c r="EM5" s="79">
        <v>-0.11334026057069768</v>
      </c>
      <c r="EN5" s="69">
        <v>-0.14559287210919147</v>
      </c>
      <c r="EO5" s="70">
        <v>0.11446203149577094</v>
      </c>
      <c r="EP5" s="70">
        <v>0.12139207582539679</v>
      </c>
      <c r="EQ5" s="70">
        <v>0.16564325720773843</v>
      </c>
      <c r="ER5" s="69">
        <v>1.3641133144096429E-2</v>
      </c>
      <c r="ES5" s="70">
        <v>1.9270226439501492E-2</v>
      </c>
      <c r="ET5" s="70">
        <v>2.1421696623082465E-2</v>
      </c>
      <c r="EU5" s="70">
        <v>3.7668558479463599E-2</v>
      </c>
      <c r="EV5" s="69">
        <v>-0.13195173896509504</v>
      </c>
      <c r="EW5" s="70">
        <v>0.13373225793527244</v>
      </c>
      <c r="EX5" s="70">
        <v>0.14281377244847926</v>
      </c>
      <c r="EY5" s="70">
        <v>0.20331181568720202</v>
      </c>
      <c r="EZ5" s="92">
        <v>0.21230709999999997</v>
      </c>
      <c r="FA5" s="70">
        <v>0.18418000000000001</v>
      </c>
      <c r="FB5" s="70">
        <v>0.20316999999999999</v>
      </c>
      <c r="FC5" s="87">
        <v>3.0958780660743139E-2</v>
      </c>
      <c r="FD5" s="69">
        <v>0.13218000000000002</v>
      </c>
      <c r="FE5" s="70">
        <v>0.15796000000000002</v>
      </c>
      <c r="FF5" s="87">
        <v>2.9448877737530056E-2</v>
      </c>
      <c r="FG5" s="93" t="s">
        <v>2563</v>
      </c>
      <c r="FH5" s="84">
        <v>2.4312499999999999</v>
      </c>
      <c r="FI5" s="85">
        <v>1.4605699999999999</v>
      </c>
      <c r="FJ5" s="86">
        <v>0.28521190000000002</v>
      </c>
      <c r="FK5" s="86">
        <v>0.28521190000000002</v>
      </c>
      <c r="FL5" s="94">
        <v>0.39</v>
      </c>
      <c r="FM5" s="95">
        <v>0.43</v>
      </c>
      <c r="FN5" s="96">
        <v>44994</v>
      </c>
      <c r="FO5" s="97" t="s">
        <v>2876</v>
      </c>
      <c r="FP5" s="57">
        <v>1.72</v>
      </c>
      <c r="FQ5" s="58" t="s">
        <v>159</v>
      </c>
      <c r="FR5" s="58">
        <v>1.72</v>
      </c>
      <c r="FS5" s="98" t="s">
        <v>159</v>
      </c>
      <c r="FT5" s="59" t="s">
        <v>160</v>
      </c>
      <c r="FU5" s="9" t="s">
        <v>158</v>
      </c>
      <c r="FV5" s="9" t="s">
        <v>158</v>
      </c>
      <c r="FW5" s="99" t="s">
        <v>158</v>
      </c>
      <c r="FX5" s="100" t="s">
        <v>158</v>
      </c>
      <c r="FY5" s="100" t="s">
        <v>158</v>
      </c>
      <c r="FZ5" s="100" t="s">
        <v>158</v>
      </c>
      <c r="GA5" s="9" t="s">
        <v>158</v>
      </c>
      <c r="GB5" s="63"/>
    </row>
    <row r="6" spans="1:184" ht="12" customHeight="1" x14ac:dyDescent="0.2">
      <c r="A6" s="7">
        <v>4</v>
      </c>
      <c r="B6" s="2" t="s">
        <v>174</v>
      </c>
      <c r="C6" s="1" t="s">
        <v>175</v>
      </c>
      <c r="D6" s="1" t="s">
        <v>176</v>
      </c>
      <c r="E6" s="1" t="s">
        <v>177</v>
      </c>
      <c r="F6" s="9">
        <v>31</v>
      </c>
      <c r="G6" s="64">
        <v>24.76</v>
      </c>
      <c r="H6" s="65">
        <v>2.9093931837074205E-2</v>
      </c>
      <c r="I6" s="65">
        <v>-5.6122055847553809E-2</v>
      </c>
      <c r="J6" s="65">
        <v>-1.3448508008792048E-2</v>
      </c>
      <c r="K6" s="66">
        <v>5.1696284329563809E-2</v>
      </c>
      <c r="L6" s="67">
        <v>107</v>
      </c>
      <c r="M6" s="68">
        <v>3.2258064516129004E-2</v>
      </c>
      <c r="N6" s="69">
        <v>5.9829059829059839E-2</v>
      </c>
      <c r="O6" s="70">
        <v>4.0741805351937943E-2</v>
      </c>
      <c r="P6" s="70">
        <v>5.6960521553572674E-2</v>
      </c>
      <c r="Q6" s="70">
        <v>6.837611722221415E-2</v>
      </c>
      <c r="R6" s="70">
        <v>8.5945289022001603E-2</v>
      </c>
      <c r="S6" s="70">
        <v>0.13005780982357051</v>
      </c>
      <c r="T6" s="18">
        <v>0.83304703261312474</v>
      </c>
      <c r="U6" s="71" t="s">
        <v>156</v>
      </c>
      <c r="V6" s="9">
        <v>1992</v>
      </c>
      <c r="W6" s="227">
        <v>1992</v>
      </c>
      <c r="X6" s="227">
        <v>3</v>
      </c>
      <c r="Y6" s="72" t="s">
        <v>157</v>
      </c>
      <c r="Z6" s="73">
        <v>25</v>
      </c>
      <c r="AA6" s="73">
        <v>0</v>
      </c>
      <c r="AB6" s="73">
        <v>0</v>
      </c>
      <c r="AC6" s="228" t="s">
        <v>2327</v>
      </c>
      <c r="AD6" s="74">
        <v>0.37538968675490281</v>
      </c>
      <c r="AE6" s="75">
        <v>0.35213204951856947</v>
      </c>
      <c r="AF6" s="75">
        <v>0.29834117644316716</v>
      </c>
      <c r="AG6" s="75">
        <v>0.22544221017906804</v>
      </c>
      <c r="AH6" s="76" t="s">
        <v>2613</v>
      </c>
      <c r="AI6" s="9" t="s">
        <v>2614</v>
      </c>
      <c r="AJ6" s="77" t="s">
        <v>2615</v>
      </c>
      <c r="AK6" s="78">
        <v>5.1696284329563809E-2</v>
      </c>
      <c r="AL6" s="79">
        <v>3.6966300000000001E-2</v>
      </c>
      <c r="AM6" s="80">
        <v>0.39847061592758282</v>
      </c>
      <c r="AN6" s="372">
        <v>0.56243075566522616</v>
      </c>
      <c r="AO6" s="372">
        <v>-0.10845795995860208</v>
      </c>
      <c r="AP6" s="372">
        <v>-1.2869208954091604E-3</v>
      </c>
      <c r="AQ6" s="372">
        <v>0.16840916916369331</v>
      </c>
      <c r="AR6" s="81">
        <v>5.7985245796332095E-2</v>
      </c>
      <c r="AS6" s="81">
        <v>5.1762899086004545E-2</v>
      </c>
      <c r="AT6" s="81">
        <v>4.4245017664972804E-2</v>
      </c>
      <c r="AU6" s="68">
        <v>2.3924662764062101E-2</v>
      </c>
      <c r="AV6" s="68">
        <v>3.7141207890460735E-2</v>
      </c>
      <c r="AW6" s="68">
        <v>7.3885350318471335E-2</v>
      </c>
      <c r="AX6" s="68">
        <v>1.8475750577367209E-2</v>
      </c>
      <c r="AY6" s="68">
        <v>3.3087088270707658E-2</v>
      </c>
      <c r="AZ6" s="68">
        <v>7.3885350318471335E-2</v>
      </c>
      <c r="BA6" s="31">
        <v>7.1939900000000003</v>
      </c>
      <c r="BB6" s="32">
        <v>6.8115543328748291</v>
      </c>
      <c r="BC6" s="82">
        <v>10.058458509606366</v>
      </c>
      <c r="BD6" s="70">
        <v>-0.28478205749625007</v>
      </c>
      <c r="BE6" s="70">
        <v>-0.32280335735645471</v>
      </c>
      <c r="BF6" s="82">
        <v>6.0932198983688366</v>
      </c>
      <c r="BG6" s="82">
        <v>7.3935073964821587</v>
      </c>
      <c r="BH6" s="82">
        <v>8.4678823337812119</v>
      </c>
      <c r="BI6" s="82">
        <v>5.4895104895104891</v>
      </c>
      <c r="BJ6" s="82">
        <v>14.634408602150536</v>
      </c>
      <c r="BK6" s="82">
        <v>5.2997481108312341</v>
      </c>
      <c r="BL6" s="82">
        <v>10.75478246415614</v>
      </c>
      <c r="BM6" s="82">
        <v>16.037037037037035</v>
      </c>
      <c r="BN6" s="34" t="s">
        <v>2615</v>
      </c>
      <c r="BO6" s="31">
        <v>0.67029000000000005</v>
      </c>
      <c r="BP6" s="32">
        <v>0.71596000000000004</v>
      </c>
      <c r="BQ6" s="35">
        <v>0.99770870542374135</v>
      </c>
      <c r="BR6" s="70">
        <v>-0.28239575729078015</v>
      </c>
      <c r="BS6" s="83">
        <v>0.61790162773601687</v>
      </c>
      <c r="BT6" s="83">
        <v>0.73682469667254602</v>
      </c>
      <c r="BU6" s="83">
        <v>0.95548674575167514</v>
      </c>
      <c r="BV6" s="83">
        <v>0.49841269841269836</v>
      </c>
      <c r="BW6" s="83">
        <v>1.5788863109048723</v>
      </c>
      <c r="BX6" s="83">
        <v>0.49841269841269836</v>
      </c>
      <c r="BY6" s="83">
        <v>1.232321736617316</v>
      </c>
      <c r="BZ6" s="83">
        <v>2.2868900646678423</v>
      </c>
      <c r="CA6" s="37" t="s">
        <v>2609</v>
      </c>
      <c r="CB6" s="31">
        <v>2.1231804832036358</v>
      </c>
      <c r="CC6" s="35">
        <v>3.0480719902809179</v>
      </c>
      <c r="CD6" s="70">
        <v>-0.30343492871112987</v>
      </c>
      <c r="CE6" s="83">
        <v>1.8135519836292617</v>
      </c>
      <c r="CF6" s="83">
        <v>2.2523362362164603</v>
      </c>
      <c r="CG6" s="83">
        <v>2.7601678685667266</v>
      </c>
      <c r="CH6" s="83">
        <v>1.5381756756756755</v>
      </c>
      <c r="CI6" s="83">
        <v>4.5709056603773579</v>
      </c>
      <c r="CJ6" s="83">
        <v>1.5381756756756755</v>
      </c>
      <c r="CK6" s="83">
        <v>3.4936239607596917</v>
      </c>
      <c r="CL6" s="83">
        <v>5.666074313408723</v>
      </c>
      <c r="CM6" s="37" t="s">
        <v>2615</v>
      </c>
      <c r="CN6" s="31">
        <v>5.9082999999999997</v>
      </c>
      <c r="CO6" s="82">
        <v>34.973683784975314</v>
      </c>
      <c r="CP6" s="70">
        <v>-0.83106440727475772</v>
      </c>
      <c r="CQ6" s="82">
        <v>1.9598635286254709</v>
      </c>
      <c r="CR6" s="82">
        <v>28.232897646469102</v>
      </c>
      <c r="CS6" s="82">
        <v>23.453615827098947</v>
      </c>
      <c r="CT6" s="82">
        <v>1.5882558139534884</v>
      </c>
      <c r="CU6" s="82">
        <v>149.11600000000001</v>
      </c>
      <c r="CV6" s="82">
        <v>1.5882558139534884</v>
      </c>
      <c r="CW6" s="82">
        <v>29.142726997445902</v>
      </c>
      <c r="CX6" s="82">
        <v>149.11600000000001</v>
      </c>
      <c r="CY6" s="37" t="s">
        <v>2615</v>
      </c>
      <c r="CZ6" s="376">
        <v>-0.51931051244668136</v>
      </c>
      <c r="DA6" s="39" t="s">
        <v>5</v>
      </c>
      <c r="DB6" s="39">
        <v>8.6413548245287135</v>
      </c>
      <c r="DC6" s="17">
        <v>0.10865680588313648</v>
      </c>
      <c r="DD6" s="40">
        <v>3.6716905883136475</v>
      </c>
      <c r="DE6" s="84">
        <v>3.4097900000000001</v>
      </c>
      <c r="DF6" s="85">
        <v>3.6349999999999998</v>
      </c>
      <c r="DG6" s="85" t="s">
        <v>5</v>
      </c>
      <c r="DH6" s="85" t="s">
        <v>5</v>
      </c>
      <c r="DI6" s="85" t="s">
        <v>5</v>
      </c>
      <c r="DJ6" s="86">
        <v>1.7519199999999999E-2</v>
      </c>
      <c r="DK6" s="86">
        <v>6.9956599999999994E-2</v>
      </c>
      <c r="DL6" s="69">
        <v>-9.1152815013404775E-2</v>
      </c>
      <c r="DM6" s="70">
        <v>3.6991917733711022E-2</v>
      </c>
      <c r="DN6" s="70">
        <v>6.9736628133653333E-2</v>
      </c>
      <c r="DO6" s="70">
        <v>4.3241061536235303E-2</v>
      </c>
      <c r="DP6" s="70">
        <v>9.6711243305283912E-2</v>
      </c>
      <c r="DQ6" s="87" t="s">
        <v>2615</v>
      </c>
      <c r="DR6" s="69">
        <v>1.470779753900664E-2</v>
      </c>
      <c r="DS6" s="70">
        <v>6.3172194264206505E-2</v>
      </c>
      <c r="DT6" s="70">
        <v>7.8199951183784533E-2</v>
      </c>
      <c r="DU6" s="70">
        <v>5.7956094312954898E-2</v>
      </c>
      <c r="DV6" s="87" t="s">
        <v>2615</v>
      </c>
      <c r="DW6" s="31">
        <v>4.2903900000000004</v>
      </c>
      <c r="DX6" s="70">
        <v>0.42552474528033701</v>
      </c>
      <c r="DY6" s="70">
        <v>2.8567387682618688</v>
      </c>
      <c r="DZ6" s="70" t="s">
        <v>158</v>
      </c>
      <c r="EA6" s="70">
        <v>0.14553378242999471</v>
      </c>
      <c r="EB6" s="87" t="s">
        <v>2615</v>
      </c>
      <c r="EC6" s="31">
        <v>5.6777300000000004</v>
      </c>
      <c r="ED6" s="88">
        <v>2354534000</v>
      </c>
      <c r="EE6" s="85">
        <v>1.7149799999999999</v>
      </c>
      <c r="EF6" s="85" t="s">
        <v>5</v>
      </c>
      <c r="EG6" s="86">
        <v>0.18300783063012549</v>
      </c>
      <c r="EH6" s="86">
        <v>-0.28980162829429046</v>
      </c>
      <c r="EI6" s="89">
        <v>2.286</v>
      </c>
      <c r="EJ6" s="90">
        <v>14</v>
      </c>
      <c r="EK6" s="85">
        <v>31.57</v>
      </c>
      <c r="EL6" s="91">
        <v>14</v>
      </c>
      <c r="EM6" s="79">
        <v>-0.21571111815014254</v>
      </c>
      <c r="EN6" s="69">
        <v>-0.33719006438540122</v>
      </c>
      <c r="EO6" s="70">
        <v>-8.9638880425280454E-2</v>
      </c>
      <c r="EP6" s="70">
        <v>-9.3242424903826504E-2</v>
      </c>
      <c r="EQ6" s="70">
        <v>-1.6585509921586916E-2</v>
      </c>
      <c r="ER6" s="69">
        <v>3.4159780555365948E-2</v>
      </c>
      <c r="ES6" s="70">
        <v>3.6003932702218133E-2</v>
      </c>
      <c r="ET6" s="70">
        <v>2.7445232747870918E-2</v>
      </c>
      <c r="EU6" s="70">
        <v>3.0454575591884137E-2</v>
      </c>
      <c r="EV6" s="69">
        <v>-0.30303028383003527</v>
      </c>
      <c r="EW6" s="70">
        <v>-5.3634947723062321E-2</v>
      </c>
      <c r="EX6" s="70">
        <v>-6.5797192155955586E-2</v>
      </c>
      <c r="EY6" s="70">
        <v>1.386906567029722E-2</v>
      </c>
      <c r="EZ6" s="92">
        <v>0.10014250000000001</v>
      </c>
      <c r="FA6" s="70">
        <v>0.10588</v>
      </c>
      <c r="FB6" s="70">
        <v>0.12008999999999999</v>
      </c>
      <c r="FC6" s="87">
        <v>2.9376094022180787E-2</v>
      </c>
      <c r="FD6" s="69">
        <v>5.5160000000000001E-2</v>
      </c>
      <c r="FE6" s="70">
        <v>6.4939999999999998E-2</v>
      </c>
      <c r="FF6" s="87">
        <v>1.4747081067112949E-2</v>
      </c>
      <c r="FG6" s="93" t="s">
        <v>2615</v>
      </c>
      <c r="FH6" s="84" t="s">
        <v>158</v>
      </c>
      <c r="FI6" s="85" t="s">
        <v>158</v>
      </c>
      <c r="FJ6" s="86">
        <v>0.98354399999999997</v>
      </c>
      <c r="FK6" s="86">
        <v>0.99200529999999998</v>
      </c>
      <c r="FL6" s="94">
        <v>0.31</v>
      </c>
      <c r="FM6" s="95">
        <v>0.32</v>
      </c>
      <c r="FN6" s="96">
        <v>44910</v>
      </c>
      <c r="FO6" s="97" t="s">
        <v>2877</v>
      </c>
      <c r="FP6" s="57">
        <v>1.28</v>
      </c>
      <c r="FQ6" s="58" t="s">
        <v>159</v>
      </c>
      <c r="FR6" s="58">
        <v>1.28</v>
      </c>
      <c r="FS6" s="98" t="s">
        <v>159</v>
      </c>
      <c r="FT6" s="59" t="s">
        <v>165</v>
      </c>
      <c r="FU6" s="9" t="s">
        <v>166</v>
      </c>
      <c r="FV6" s="9" t="s">
        <v>158</v>
      </c>
      <c r="FW6" s="99">
        <v>0</v>
      </c>
      <c r="FX6" s="100" t="s">
        <v>158</v>
      </c>
      <c r="FY6" s="100" t="s">
        <v>158</v>
      </c>
      <c r="FZ6" s="100" t="s">
        <v>158</v>
      </c>
      <c r="GA6" s="9" t="s">
        <v>178</v>
      </c>
      <c r="GB6" s="63"/>
    </row>
    <row r="7" spans="1:184" ht="12" customHeight="1" x14ac:dyDescent="0.2">
      <c r="A7" s="7">
        <v>5</v>
      </c>
      <c r="B7" s="2" t="s">
        <v>179</v>
      </c>
      <c r="C7" s="1" t="s">
        <v>180</v>
      </c>
      <c r="D7" s="1" t="s">
        <v>154</v>
      </c>
      <c r="E7" s="1" t="s">
        <v>155</v>
      </c>
      <c r="F7" s="9">
        <v>29</v>
      </c>
      <c r="G7" s="64">
        <v>43.32</v>
      </c>
      <c r="H7" s="65">
        <v>2.2180273714015986E-2</v>
      </c>
      <c r="I7" s="65">
        <v>9.2054571073889591E-3</v>
      </c>
      <c r="J7" s="65">
        <v>-5.8982376032165051E-3</v>
      </c>
      <c r="K7" s="66">
        <v>4.3915050784856878E-2</v>
      </c>
      <c r="L7" s="67">
        <v>30</v>
      </c>
      <c r="M7" s="68">
        <v>3.0106129521334291E-2</v>
      </c>
      <c r="N7" s="69">
        <v>2.9890698193174359E-2</v>
      </c>
      <c r="O7" s="70">
        <v>4.4815941303745221E-2</v>
      </c>
      <c r="P7" s="70">
        <v>7.1099247123089571E-2</v>
      </c>
      <c r="Q7" s="70">
        <v>0.10922042138109589</v>
      </c>
      <c r="R7" s="70">
        <v>0.1003507554653158</v>
      </c>
      <c r="S7" s="70">
        <v>9.6986021116272303E-2</v>
      </c>
      <c r="T7" s="18">
        <v>0.65097026933276037</v>
      </c>
      <c r="U7" s="71" t="s">
        <v>156</v>
      </c>
      <c r="V7" s="9">
        <v>1973</v>
      </c>
      <c r="W7" s="227">
        <v>1994</v>
      </c>
      <c r="X7" s="227">
        <v>3</v>
      </c>
      <c r="Y7" s="72" t="s">
        <v>157</v>
      </c>
      <c r="Z7" s="73">
        <v>25</v>
      </c>
      <c r="AA7" s="73">
        <v>0</v>
      </c>
      <c r="AB7" s="73">
        <v>0</v>
      </c>
      <c r="AC7" s="228" t="s">
        <v>5</v>
      </c>
      <c r="AD7" s="74">
        <v>0.58730188131710725</v>
      </c>
      <c r="AE7" s="75">
        <v>0.53169368362213532</v>
      </c>
      <c r="AF7" s="75">
        <v>0.15450650748208158</v>
      </c>
      <c r="AG7" s="75">
        <v>0.36111416932731477</v>
      </c>
      <c r="AH7" s="76" t="s">
        <v>2616</v>
      </c>
      <c r="AI7" s="9" t="s">
        <v>2529</v>
      </c>
      <c r="AJ7" s="77" t="s">
        <v>2563</v>
      </c>
      <c r="AK7" s="78">
        <v>4.3915050784856878E-2</v>
      </c>
      <c r="AL7" s="79">
        <v>4.0516300000000005E-2</v>
      </c>
      <c r="AM7" s="80">
        <v>8.3886010935274813E-2</v>
      </c>
      <c r="AN7" s="372">
        <v>0.40726311843485519</v>
      </c>
      <c r="AO7" s="372">
        <v>-0.17676301751568657</v>
      </c>
      <c r="AP7" s="372">
        <v>-0.10755819839740333</v>
      </c>
      <c r="AQ7" s="372">
        <v>0.15929496591325942</v>
      </c>
      <c r="AR7" s="81">
        <v>5.3344361003234773E-2</v>
      </c>
      <c r="AS7" s="81">
        <v>4.9207747447504932E-2</v>
      </c>
      <c r="AT7" s="81">
        <v>3.7880825912378444E-2</v>
      </c>
      <c r="AU7" s="68">
        <v>2.4545624882893014E-2</v>
      </c>
      <c r="AV7" s="68">
        <v>4.0079891211965514E-2</v>
      </c>
      <c r="AW7" s="68">
        <v>6.2799422799422799E-2</v>
      </c>
      <c r="AX7" s="68">
        <v>1.4398157035899403E-2</v>
      </c>
      <c r="AY7" s="68">
        <v>3.1205998515543266E-2</v>
      </c>
      <c r="AZ7" s="68">
        <v>6.2799422799422799E-2</v>
      </c>
      <c r="BA7" s="31">
        <v>13.364330000000001</v>
      </c>
      <c r="BB7" s="32">
        <v>12.107322526551146</v>
      </c>
      <c r="BC7" s="82">
        <v>17.456785749357003</v>
      </c>
      <c r="BD7" s="70">
        <v>-0.23443352104540449</v>
      </c>
      <c r="BE7" s="70">
        <v>-0.30644033212144439</v>
      </c>
      <c r="BF7" s="82">
        <v>12.549201549347069</v>
      </c>
      <c r="BG7" s="82">
        <v>14.58300095743382</v>
      </c>
      <c r="BH7" s="82">
        <v>14.098774340740064</v>
      </c>
      <c r="BI7" s="82">
        <v>8.4429530201342295</v>
      </c>
      <c r="BJ7" s="82">
        <v>27.94240837696335</v>
      </c>
      <c r="BK7" s="82">
        <v>8.4429530201342295</v>
      </c>
      <c r="BL7" s="82">
        <v>17.056364664000792</v>
      </c>
      <c r="BM7" s="82">
        <v>37.89473684210526</v>
      </c>
      <c r="BN7" s="34" t="s">
        <v>2563</v>
      </c>
      <c r="BO7" s="31">
        <v>1.44902</v>
      </c>
      <c r="BP7" s="32">
        <v>1.1268899999999999</v>
      </c>
      <c r="BQ7" s="35">
        <v>1.2877205031359309</v>
      </c>
      <c r="BR7" s="70">
        <v>-0.12489550546432027</v>
      </c>
      <c r="BS7" s="83">
        <v>0.96010259628793693</v>
      </c>
      <c r="BT7" s="83">
        <v>1.0758431002104556</v>
      </c>
      <c r="BU7" s="83">
        <v>1.2314881385997478</v>
      </c>
      <c r="BV7" s="83">
        <v>0.78727634194831009</v>
      </c>
      <c r="BW7" s="83">
        <v>1.692136968928345</v>
      </c>
      <c r="BX7" s="83">
        <v>0.78727634194831009</v>
      </c>
      <c r="BY7" s="83">
        <v>1.479800229020519</v>
      </c>
      <c r="BZ7" s="83">
        <v>2.1524793388429755</v>
      </c>
      <c r="CA7" s="37" t="s">
        <v>2609</v>
      </c>
      <c r="CB7" s="31">
        <v>0.99442598068720067</v>
      </c>
      <c r="CC7" s="35">
        <v>1.0880419535095911</v>
      </c>
      <c r="CD7" s="70">
        <v>-8.6040774917200968E-2</v>
      </c>
      <c r="CE7" s="83">
        <v>0.85411278277318392</v>
      </c>
      <c r="CF7" s="83">
        <v>0.89988113449119245</v>
      </c>
      <c r="CG7" s="83">
        <v>0.92865469745357121</v>
      </c>
      <c r="CH7" s="83">
        <v>0.80826572008113595</v>
      </c>
      <c r="CI7" s="83">
        <v>1.6028270791075052</v>
      </c>
      <c r="CJ7" s="83">
        <v>0.77253553415864284</v>
      </c>
      <c r="CK7" s="83">
        <v>1.1232828373658048</v>
      </c>
      <c r="CL7" s="83">
        <v>1.6028270791075052</v>
      </c>
      <c r="CM7" s="37" t="s">
        <v>2563</v>
      </c>
      <c r="CN7" s="31">
        <v>3.5190399999999999</v>
      </c>
      <c r="CO7" s="82">
        <v>3.4541107167831866</v>
      </c>
      <c r="CP7" s="70">
        <v>1.8797684423179639E-2</v>
      </c>
      <c r="CQ7" s="82">
        <v>2.2436447513621376</v>
      </c>
      <c r="CR7" s="82">
        <v>2.9115176887927485</v>
      </c>
      <c r="CS7" s="82">
        <v>2.6420815229470831</v>
      </c>
      <c r="CT7" s="82">
        <v>1.7296798697775366</v>
      </c>
      <c r="CU7" s="82">
        <v>5.1847847847847843</v>
      </c>
      <c r="CV7" s="82">
        <v>1.7296798697775366</v>
      </c>
      <c r="CW7" s="82">
        <v>3.1610551244788918</v>
      </c>
      <c r="CX7" s="82">
        <v>5.1847847847847843</v>
      </c>
      <c r="CY7" s="37" t="s">
        <v>2563</v>
      </c>
      <c r="CZ7" s="376">
        <v>-0.18158514280913562</v>
      </c>
      <c r="DA7" s="39" t="s">
        <v>5</v>
      </c>
      <c r="DB7" s="39">
        <v>13.70165509470216</v>
      </c>
      <c r="DC7" s="17">
        <v>0.11501429790794646</v>
      </c>
      <c r="DD7" s="40">
        <v>-1.862900209205355</v>
      </c>
      <c r="DE7" s="84">
        <v>3.23922</v>
      </c>
      <c r="DF7" s="85">
        <v>3.5779999999999998</v>
      </c>
      <c r="DG7" s="85" t="s">
        <v>5</v>
      </c>
      <c r="DH7" s="85" t="s">
        <v>5</v>
      </c>
      <c r="DI7" s="85" t="s">
        <v>5</v>
      </c>
      <c r="DJ7" s="86">
        <v>-0.17646110000000001</v>
      </c>
      <c r="DK7" s="86">
        <v>0.1117962</v>
      </c>
      <c r="DL7" s="69">
        <v>-2.2727272727272818E-2</v>
      </c>
      <c r="DM7" s="70">
        <v>-9.0734299343720126E-2</v>
      </c>
      <c r="DN7" s="70">
        <v>-6.1942738289293198E-2</v>
      </c>
      <c r="DO7" s="70">
        <v>-2.6762274346703863E-2</v>
      </c>
      <c r="DP7" s="70" t="s">
        <v>158</v>
      </c>
      <c r="DQ7" s="87" t="s">
        <v>2563</v>
      </c>
      <c r="DR7" s="69">
        <v>0.25140385629209083</v>
      </c>
      <c r="DS7" s="70">
        <v>3.2312830530463188E-3</v>
      </c>
      <c r="DT7" s="70">
        <v>4.0598448054330216E-2</v>
      </c>
      <c r="DU7" s="70">
        <v>2.2353955531668301E-2</v>
      </c>
      <c r="DV7" s="87" t="s">
        <v>2563</v>
      </c>
      <c r="DW7" s="31">
        <v>12.312749999999999</v>
      </c>
      <c r="DX7" s="70">
        <v>1.8729512925757197E-2</v>
      </c>
      <c r="DY7" s="70">
        <v>0.23406938480616502</v>
      </c>
      <c r="DZ7" s="70">
        <v>9.5927854585369232E-3</v>
      </c>
      <c r="EA7" s="70">
        <v>2.4755651471981999E-2</v>
      </c>
      <c r="EB7" s="87" t="s">
        <v>2563</v>
      </c>
      <c r="EC7" s="31">
        <v>5.2681399999999998</v>
      </c>
      <c r="ED7" s="88">
        <v>4951286000</v>
      </c>
      <c r="EE7" s="85">
        <v>0.67364999999999997</v>
      </c>
      <c r="EF7" s="85" t="s">
        <v>5</v>
      </c>
      <c r="EG7" s="86">
        <v>0.10037213174608195</v>
      </c>
      <c r="EH7" s="86">
        <v>-8.974195451963185E-2</v>
      </c>
      <c r="EI7" s="89">
        <v>2.625</v>
      </c>
      <c r="EJ7" s="90">
        <v>8</v>
      </c>
      <c r="EK7" s="85">
        <v>49.81</v>
      </c>
      <c r="EL7" s="91">
        <v>8</v>
      </c>
      <c r="EM7" s="79">
        <v>-0.13029512146155398</v>
      </c>
      <c r="EN7" s="69">
        <v>-7.494168442759519E-3</v>
      </c>
      <c r="EO7" s="70">
        <v>-5.2168574122502642E-2</v>
      </c>
      <c r="EP7" s="70">
        <v>-1.192550806986159E-2</v>
      </c>
      <c r="EQ7" s="70">
        <v>4.8956806101287942E-3</v>
      </c>
      <c r="ER7" s="69">
        <v>4.3250584467199538E-2</v>
      </c>
      <c r="ES7" s="70">
        <v>3.4811846674707825E-2</v>
      </c>
      <c r="ET7" s="70">
        <v>3.5234277969678818E-2</v>
      </c>
      <c r="EU7" s="70">
        <v>2.9382955433284286E-2</v>
      </c>
      <c r="EV7" s="69">
        <v>3.5756416024440019E-2</v>
      </c>
      <c r="EW7" s="70">
        <v>-1.7356727447794817E-2</v>
      </c>
      <c r="EX7" s="70">
        <v>2.3308769899817228E-2</v>
      </c>
      <c r="EY7" s="70">
        <v>3.427863604341308E-2</v>
      </c>
      <c r="EZ7" s="92">
        <v>8.7192199999999997E-2</v>
      </c>
      <c r="FA7" s="70">
        <v>8.027999999999999E-2</v>
      </c>
      <c r="FB7" s="70">
        <v>0.1012</v>
      </c>
      <c r="FC7" s="87">
        <v>4.2672778208127038E-2</v>
      </c>
      <c r="FD7" s="69">
        <v>4.8280000000000003E-2</v>
      </c>
      <c r="FE7" s="70">
        <v>5.3370000000000008E-2</v>
      </c>
      <c r="FF7" s="87">
        <v>1.4458564935705027E-2</v>
      </c>
      <c r="FG7" s="93" t="s">
        <v>2563</v>
      </c>
      <c r="FH7" s="84">
        <v>1.54718</v>
      </c>
      <c r="FI7" s="85">
        <v>1.4947600000000001</v>
      </c>
      <c r="FJ7" s="86">
        <v>2.3027880000000001</v>
      </c>
      <c r="FK7" s="86">
        <v>2.331353</v>
      </c>
      <c r="FL7" s="94">
        <v>0.4617</v>
      </c>
      <c r="FM7" s="95">
        <v>0.47560000000000002</v>
      </c>
      <c r="FN7" s="96">
        <v>44987</v>
      </c>
      <c r="FO7" s="97" t="s">
        <v>2828</v>
      </c>
      <c r="FP7" s="57">
        <v>1.9024000000000001</v>
      </c>
      <c r="FQ7" s="58" t="s">
        <v>159</v>
      </c>
      <c r="FR7" s="58">
        <v>1.9024000000000001</v>
      </c>
      <c r="FS7" s="98" t="s">
        <v>159</v>
      </c>
      <c r="FT7" s="59" t="s">
        <v>160</v>
      </c>
      <c r="FU7" s="9" t="s">
        <v>158</v>
      </c>
      <c r="FV7" s="9" t="s">
        <v>158</v>
      </c>
      <c r="FW7" s="99" t="s">
        <v>158</v>
      </c>
      <c r="FX7" s="100" t="s">
        <v>158</v>
      </c>
      <c r="FY7" s="100" t="s">
        <v>158</v>
      </c>
      <c r="FZ7" s="100" t="s">
        <v>158</v>
      </c>
      <c r="GA7" s="9" t="s">
        <v>158</v>
      </c>
      <c r="GB7" s="63"/>
    </row>
    <row r="8" spans="1:184" ht="12" customHeight="1" x14ac:dyDescent="0.2">
      <c r="A8" s="7">
        <v>6</v>
      </c>
      <c r="B8" s="2" t="s">
        <v>181</v>
      </c>
      <c r="C8" s="1" t="s">
        <v>182</v>
      </c>
      <c r="D8" s="1" t="s">
        <v>183</v>
      </c>
      <c r="E8" s="1" t="s">
        <v>184</v>
      </c>
      <c r="F8" s="9">
        <v>29</v>
      </c>
      <c r="G8" s="64">
        <v>175.84</v>
      </c>
      <c r="H8" s="65">
        <v>0.13841771332383779</v>
      </c>
      <c r="I8" s="65">
        <v>0.26241664069804083</v>
      </c>
      <c r="J8" s="65">
        <v>0.17089202607327136</v>
      </c>
      <c r="K8" s="66">
        <v>1.5066942675159236E-2</v>
      </c>
      <c r="L8" s="67">
        <v>37</v>
      </c>
      <c r="M8" s="68">
        <v>0.101123595505618</v>
      </c>
      <c r="N8" s="69">
        <v>9.8765432098765427E-2</v>
      </c>
      <c r="O8" s="70">
        <v>7.3212782606484783E-2</v>
      </c>
      <c r="P8" s="70">
        <v>5.2223951198590024E-2</v>
      </c>
      <c r="Q8" s="70">
        <v>3.3525040455574251E-2</v>
      </c>
      <c r="R8" s="70">
        <v>4.0589873173612734E-2</v>
      </c>
      <c r="S8" s="70">
        <v>4.7397527259566807E-2</v>
      </c>
      <c r="T8" s="18">
        <v>1.5577595280696128</v>
      </c>
      <c r="U8" s="71" t="s">
        <v>156</v>
      </c>
      <c r="V8" s="9">
        <v>1989</v>
      </c>
      <c r="W8" s="227">
        <v>1994</v>
      </c>
      <c r="X8" s="227">
        <v>3</v>
      </c>
      <c r="Y8" s="72" t="s">
        <v>157</v>
      </c>
      <c r="Z8" s="73">
        <v>25</v>
      </c>
      <c r="AA8" s="73">
        <v>0</v>
      </c>
      <c r="AB8" s="73">
        <v>0</v>
      </c>
      <c r="AC8" s="228" t="s">
        <v>2328</v>
      </c>
      <c r="AD8" s="74">
        <v>0.68623606520643099</v>
      </c>
      <c r="AE8" s="75">
        <v>0.60400616332819723</v>
      </c>
      <c r="AF8" s="75">
        <v>0.37354109333191027</v>
      </c>
      <c r="AG8" s="75">
        <v>1.9674764103593656</v>
      </c>
      <c r="AH8" s="76" t="s">
        <v>2617</v>
      </c>
      <c r="AI8" s="9" t="s">
        <v>2618</v>
      </c>
      <c r="AJ8" s="77" t="s">
        <v>2563</v>
      </c>
      <c r="AK8" s="78">
        <v>1.5066942675159236E-2</v>
      </c>
      <c r="AL8" s="79">
        <v>1.6041099999999999E-2</v>
      </c>
      <c r="AM8" s="80">
        <v>-6.0728835606084552E-2</v>
      </c>
      <c r="AN8" s="372">
        <v>-0.42525477260132738</v>
      </c>
      <c r="AO8" s="372">
        <v>-0.32480423979210904</v>
      </c>
      <c r="AP8" s="372">
        <v>-0.43016930055008762</v>
      </c>
      <c r="AQ8" s="372">
        <v>-0.51256618601416903</v>
      </c>
      <c r="AR8" s="81">
        <v>2.2314924890109149E-2</v>
      </c>
      <c r="AS8" s="81">
        <v>2.6441086255451225E-2</v>
      </c>
      <c r="AT8" s="81">
        <v>3.0910745711205851E-2</v>
      </c>
      <c r="AU8" s="68">
        <v>1.2965585907469863E-2</v>
      </c>
      <c r="AV8" s="68">
        <v>2.1071953541811784E-2</v>
      </c>
      <c r="AW8" s="68">
        <v>3.4892951584678207E-2</v>
      </c>
      <c r="AX8" s="68">
        <v>1.2965585907469863E-2</v>
      </c>
      <c r="AY8" s="68">
        <v>2.6214993978032695E-2</v>
      </c>
      <c r="AZ8" s="68">
        <v>4.2276262709188508E-2</v>
      </c>
      <c r="BA8" s="31">
        <v>45.232059999999997</v>
      </c>
      <c r="BB8" s="32">
        <v>54.187981510015405</v>
      </c>
      <c r="BC8" s="82">
        <v>32.257938951789122</v>
      </c>
      <c r="BD8" s="70">
        <v>0.40219931805318554</v>
      </c>
      <c r="BE8" s="70">
        <v>0.67983396555501185</v>
      </c>
      <c r="BF8" s="82">
        <v>27.635803760282368</v>
      </c>
      <c r="BG8" s="82">
        <v>26.09416653815623</v>
      </c>
      <c r="BH8" s="82">
        <v>39.156578799107479</v>
      </c>
      <c r="BI8" s="82">
        <v>10.802990109000001</v>
      </c>
      <c r="BJ8" s="82">
        <v>68.959062222222215</v>
      </c>
      <c r="BK8" s="82">
        <v>10.802990109000001</v>
      </c>
      <c r="BL8" s="82">
        <v>46.955671932357426</v>
      </c>
      <c r="BM8" s="82">
        <v>256.50600268888888</v>
      </c>
      <c r="BN8" s="34" t="s">
        <v>2563</v>
      </c>
      <c r="BO8" s="31">
        <v>33.20702</v>
      </c>
      <c r="BP8" s="32">
        <v>5.2231100000000001</v>
      </c>
      <c r="BQ8" s="35">
        <v>3.1313231045553587</v>
      </c>
      <c r="BR8" s="70">
        <v>0.66802013896348478</v>
      </c>
      <c r="BS8" s="83">
        <v>2.849633250100331</v>
      </c>
      <c r="BT8" s="83">
        <v>2.5057189184538857</v>
      </c>
      <c r="BU8" s="83">
        <v>2.1026518049806993</v>
      </c>
      <c r="BV8" s="83">
        <v>1.5751914241960185</v>
      </c>
      <c r="BW8" s="83">
        <v>4.7169657422512232</v>
      </c>
      <c r="BX8" s="83">
        <v>1.2919805050952591</v>
      </c>
      <c r="BY8" s="83">
        <v>2.5214956636715318</v>
      </c>
      <c r="BZ8" s="83">
        <v>4.7169657422512232</v>
      </c>
      <c r="CA8" s="37" t="s">
        <v>2609</v>
      </c>
      <c r="CB8" s="31">
        <v>12.864709841678616</v>
      </c>
      <c r="CC8" s="35">
        <v>9.4872217255496096</v>
      </c>
      <c r="CD8" s="70">
        <v>0.35600391914876894</v>
      </c>
      <c r="CE8" s="83">
        <v>8.4140981518185463</v>
      </c>
      <c r="CF8" s="83">
        <v>7.5631298096968447</v>
      </c>
      <c r="CG8" s="83">
        <v>5.1968288293689762</v>
      </c>
      <c r="CH8" s="83">
        <v>4.4813559622341828</v>
      </c>
      <c r="CI8" s="83">
        <v>15.260632213427506</v>
      </c>
      <c r="CJ8" s="83">
        <v>1.6529793353666515</v>
      </c>
      <c r="CK8" s="83">
        <v>6.3364298989339529</v>
      </c>
      <c r="CL8" s="83">
        <v>15.260632213427506</v>
      </c>
      <c r="CM8" s="37" t="s">
        <v>2563</v>
      </c>
      <c r="CN8" s="31">
        <v>24.304829999999999</v>
      </c>
      <c r="CO8" s="82">
        <v>42.95712460997315</v>
      </c>
      <c r="CP8" s="70">
        <v>-0.43420724220546958</v>
      </c>
      <c r="CQ8" s="82">
        <v>41.153046065611449</v>
      </c>
      <c r="CR8" s="82">
        <v>34.015523404172527</v>
      </c>
      <c r="CS8" s="82">
        <v>23.565323365066241</v>
      </c>
      <c r="CT8" s="82">
        <v>21.587819819592632</v>
      </c>
      <c r="CU8" s="82">
        <v>91.595831393162385</v>
      </c>
      <c r="CV8" s="82">
        <v>8.1169599167893498</v>
      </c>
      <c r="CW8" s="82">
        <v>28.874291485095519</v>
      </c>
      <c r="CX8" s="82">
        <v>91.595831393162385</v>
      </c>
      <c r="CY8" s="37" t="s">
        <v>2563</v>
      </c>
      <c r="CZ8" s="376">
        <v>2.7804273659908296</v>
      </c>
      <c r="DA8" s="39" t="s">
        <v>5</v>
      </c>
      <c r="DB8" s="39">
        <v>71.086615518551113</v>
      </c>
      <c r="DC8" s="17">
        <v>6.7290893873749258E-2</v>
      </c>
      <c r="DD8" s="40">
        <v>-38.50297061262507</v>
      </c>
      <c r="DE8" s="84">
        <v>2.85616</v>
      </c>
      <c r="DF8" s="85">
        <v>3.2450000000000001</v>
      </c>
      <c r="DG8" s="85" t="s">
        <v>5</v>
      </c>
      <c r="DH8" s="85" t="s">
        <v>5</v>
      </c>
      <c r="DI8" s="85" t="s">
        <v>5</v>
      </c>
      <c r="DJ8" s="86">
        <v>2.019104</v>
      </c>
      <c r="DK8" s="86">
        <v>0.41297729999999999</v>
      </c>
      <c r="DL8" s="69">
        <v>4.1111111111111107</v>
      </c>
      <c r="DM8" s="70">
        <v>0.24844702799214335</v>
      </c>
      <c r="DN8" s="70">
        <v>0.2037527401607202</v>
      </c>
      <c r="DO8" s="70" t="s">
        <v>158</v>
      </c>
      <c r="DP8" s="70" t="s">
        <v>158</v>
      </c>
      <c r="DQ8" s="87" t="s">
        <v>2563</v>
      </c>
      <c r="DR8" s="69">
        <v>7.0623510589518323E-2</v>
      </c>
      <c r="DS8" s="70">
        <v>0.16032044664338807</v>
      </c>
      <c r="DT8" s="70">
        <v>-4.7637993199722839E-2</v>
      </c>
      <c r="DU8" s="70">
        <v>-3.4305946165581136E-2</v>
      </c>
      <c r="DV8" s="87" t="s">
        <v>2563</v>
      </c>
      <c r="DW8" s="31">
        <v>5.2470800000000004</v>
      </c>
      <c r="DX8" s="70">
        <v>2.5426997100627124E-2</v>
      </c>
      <c r="DY8" s="70">
        <v>5.1928477654918481E-2</v>
      </c>
      <c r="DZ8" s="70">
        <v>-3.91929392621303E-2</v>
      </c>
      <c r="EA8" s="70">
        <v>4.6377118276204055E-3</v>
      </c>
      <c r="EB8" s="87" t="s">
        <v>2563</v>
      </c>
      <c r="EC8" s="31">
        <v>0.99619999999999997</v>
      </c>
      <c r="ED8" s="88">
        <v>61831480000</v>
      </c>
      <c r="EE8" s="85">
        <v>0.57533999999999996</v>
      </c>
      <c r="EF8" s="85" t="s">
        <v>5</v>
      </c>
      <c r="EG8" s="86">
        <v>0.4934728710963614</v>
      </c>
      <c r="EH8" s="86">
        <v>-2.7223644752655263E-3</v>
      </c>
      <c r="EI8" s="89">
        <v>2.5289999999999999</v>
      </c>
      <c r="EJ8" s="90">
        <v>17</v>
      </c>
      <c r="EK8" s="85">
        <v>122.68</v>
      </c>
      <c r="EL8" s="91">
        <v>15</v>
      </c>
      <c r="EM8" s="79">
        <v>0.43332246494946203</v>
      </c>
      <c r="EN8" s="69">
        <v>2.1088093578684797E-2</v>
      </c>
      <c r="EO8" s="70">
        <v>0.18471991568757029</v>
      </c>
      <c r="EP8" s="70">
        <v>0.2067790197432231</v>
      </c>
      <c r="EQ8" s="70">
        <v>0.17159005579939479</v>
      </c>
      <c r="ER8" s="69">
        <v>1.531244753586436E-2</v>
      </c>
      <c r="ES8" s="70">
        <v>2.2410252453813229E-2</v>
      </c>
      <c r="ET8" s="70">
        <v>3.1406994956877377E-2</v>
      </c>
      <c r="EU8" s="70">
        <v>4.6405781125199219E-2</v>
      </c>
      <c r="EV8" s="69">
        <v>3.6400541114549156E-2</v>
      </c>
      <c r="EW8" s="70">
        <v>0.20713016814138352</v>
      </c>
      <c r="EX8" s="70">
        <v>0.23818601470010048</v>
      </c>
      <c r="EY8" s="70">
        <v>0.21799583692459401</v>
      </c>
      <c r="EZ8" s="92">
        <v>0.10886699999999999</v>
      </c>
      <c r="FA8" s="70">
        <v>0.24645999999999998</v>
      </c>
      <c r="FB8" s="70">
        <v>0.18314</v>
      </c>
      <c r="FC8" s="87">
        <v>0.13381008332707964</v>
      </c>
      <c r="FD8" s="69">
        <v>0.19024000000000002</v>
      </c>
      <c r="FE8" s="70">
        <v>0.14203000000000002</v>
      </c>
      <c r="FF8" s="87">
        <v>9.8099602955363685E-2</v>
      </c>
      <c r="FG8" s="93" t="s">
        <v>2563</v>
      </c>
      <c r="FH8" s="84">
        <v>0.57472999999999996</v>
      </c>
      <c r="FI8" s="85" t="s">
        <v>158</v>
      </c>
      <c r="FJ8" s="86">
        <v>0.27707189999999998</v>
      </c>
      <c r="FK8" s="86">
        <v>0.42036180000000001</v>
      </c>
      <c r="FL8" s="94">
        <v>0.44500000000000001</v>
      </c>
      <c r="FM8" s="95">
        <v>0.49</v>
      </c>
      <c r="FN8" s="96">
        <v>44980</v>
      </c>
      <c r="FO8" s="97" t="s">
        <v>2829</v>
      </c>
      <c r="FP8" s="57">
        <v>1.96</v>
      </c>
      <c r="FQ8" s="58" t="s">
        <v>185</v>
      </c>
      <c r="FR8" s="58">
        <v>2.6493712</v>
      </c>
      <c r="FS8" s="98" t="s">
        <v>185</v>
      </c>
      <c r="FT8" s="59" t="s">
        <v>165</v>
      </c>
      <c r="FU8" s="9" t="s">
        <v>166</v>
      </c>
      <c r="FV8" s="9" t="s">
        <v>158</v>
      </c>
      <c r="FW8" s="99">
        <v>0</v>
      </c>
      <c r="FX8" s="100" t="s">
        <v>158</v>
      </c>
      <c r="FY8" s="100" t="s">
        <v>158</v>
      </c>
      <c r="FZ8" s="100" t="s">
        <v>158</v>
      </c>
      <c r="GA8" s="9" t="s">
        <v>169</v>
      </c>
      <c r="GB8" s="63"/>
    </row>
    <row r="9" spans="1:184" ht="12" customHeight="1" x14ac:dyDescent="0.2">
      <c r="A9" s="7">
        <v>7</v>
      </c>
      <c r="B9" s="2" t="s">
        <v>186</v>
      </c>
      <c r="C9" s="1" t="s">
        <v>187</v>
      </c>
      <c r="D9" s="1" t="s">
        <v>188</v>
      </c>
      <c r="E9" s="1" t="s">
        <v>189</v>
      </c>
      <c r="F9" s="9">
        <v>28</v>
      </c>
      <c r="G9" s="64">
        <v>36.229999999999997</v>
      </c>
      <c r="H9" s="65">
        <v>1.5984296130117759E-2</v>
      </c>
      <c r="I9" s="65">
        <v>6.9763952052804834E-2</v>
      </c>
      <c r="J9" s="65">
        <v>5.0911092252495571E-2</v>
      </c>
      <c r="K9" s="66">
        <v>1.8216947281258628E-2</v>
      </c>
      <c r="L9" s="67">
        <v>260</v>
      </c>
      <c r="M9" s="68">
        <v>0.10000000000000009</v>
      </c>
      <c r="N9" s="69">
        <v>0.125</v>
      </c>
      <c r="O9" s="70">
        <v>0.11052303824457699</v>
      </c>
      <c r="P9" s="70">
        <v>8.7072452803623301E-2</v>
      </c>
      <c r="Q9" s="70">
        <v>7.348970932152854E-2</v>
      </c>
      <c r="R9" s="70">
        <v>7.5989624725345761E-2</v>
      </c>
      <c r="S9" s="70">
        <v>0.10067712515585026</v>
      </c>
      <c r="T9" s="18">
        <v>1.1848251082701691</v>
      </c>
      <c r="U9" s="71" t="s">
        <v>156</v>
      </c>
      <c r="V9" s="9">
        <v>1982</v>
      </c>
      <c r="W9" s="227">
        <v>1995</v>
      </c>
      <c r="X9" s="227">
        <v>3</v>
      </c>
      <c r="Y9" s="72" t="s">
        <v>157</v>
      </c>
      <c r="Z9" s="73">
        <v>25</v>
      </c>
      <c r="AA9" s="73">
        <v>0</v>
      </c>
      <c r="AB9" s="73">
        <v>0</v>
      </c>
      <c r="AC9" s="228" t="s">
        <v>5</v>
      </c>
      <c r="AD9" s="74">
        <v>0.25363934023027379</v>
      </c>
      <c r="AE9" s="75">
        <v>0.2281368821292776</v>
      </c>
      <c r="AF9" s="75">
        <v>9.8944294362274046E-2</v>
      </c>
      <c r="AG9" s="75">
        <v>0.28840733603387475</v>
      </c>
      <c r="AH9" s="76" t="s">
        <v>2619</v>
      </c>
      <c r="AI9" s="9" t="s">
        <v>190</v>
      </c>
      <c r="AJ9" s="77" t="s">
        <v>2620</v>
      </c>
      <c r="AK9" s="78">
        <v>1.8216947281258628E-2</v>
      </c>
      <c r="AL9" s="79">
        <v>1.4759700000000001E-2</v>
      </c>
      <c r="AM9" s="80">
        <v>0.23423560650003905</v>
      </c>
      <c r="AN9" s="372">
        <v>0.15491192525828845</v>
      </c>
      <c r="AO9" s="372">
        <v>-2.780031087469037E-2</v>
      </c>
      <c r="AP9" s="372">
        <v>-1.1169520180275727E-2</v>
      </c>
      <c r="AQ9" s="372">
        <v>-6.9804489174299489E-2</v>
      </c>
      <c r="AR9" s="81">
        <v>1.8737865774929901E-2</v>
      </c>
      <c r="AS9" s="81">
        <v>1.8422720226605269E-2</v>
      </c>
      <c r="AT9" s="81">
        <v>1.9583998276973096E-2</v>
      </c>
      <c r="AU9" s="68">
        <v>1.223391240518718E-2</v>
      </c>
      <c r="AV9" s="68">
        <v>1.5426847422141432E-2</v>
      </c>
      <c r="AW9" s="68">
        <v>2.0938023450586266E-2</v>
      </c>
      <c r="AX9" s="68">
        <v>1.1882426516572859E-2</v>
      </c>
      <c r="AY9" s="68">
        <v>1.5773451535868874E-2</v>
      </c>
      <c r="AZ9" s="68">
        <v>2.7476255088195387E-2</v>
      </c>
      <c r="BA9" s="31">
        <v>13.804130000000001</v>
      </c>
      <c r="BB9" s="32">
        <v>12.523332181126857</v>
      </c>
      <c r="BC9" s="82">
        <v>20.056360144492707</v>
      </c>
      <c r="BD9" s="70">
        <v>-0.31173304126220092</v>
      </c>
      <c r="BE9" s="70">
        <v>-0.3755929744527623</v>
      </c>
      <c r="BF9" s="82">
        <v>11.536483328648094</v>
      </c>
      <c r="BG9" s="82">
        <v>16.365528096974007</v>
      </c>
      <c r="BH9" s="82">
        <v>17.009710072086161</v>
      </c>
      <c r="BI9" s="82">
        <v>11.106976744186046</v>
      </c>
      <c r="BJ9" s="82">
        <v>44.644067796610173</v>
      </c>
      <c r="BK9" s="82">
        <v>9.5788709677419348</v>
      </c>
      <c r="BL9" s="82">
        <v>20.774119410383296</v>
      </c>
      <c r="BM9" s="82">
        <v>44.644067796610173</v>
      </c>
      <c r="BN9" s="34" t="s">
        <v>2620</v>
      </c>
      <c r="BO9" s="31">
        <v>5.3671300000000004</v>
      </c>
      <c r="BP9" s="32">
        <v>1.7878000000000001</v>
      </c>
      <c r="BQ9" s="35">
        <v>2.2097707006745892</v>
      </c>
      <c r="BR9" s="70">
        <v>-0.19095678141889194</v>
      </c>
      <c r="BS9" s="83">
        <v>1.8887377547416488</v>
      </c>
      <c r="BT9" s="83">
        <v>1.8526800649406294</v>
      </c>
      <c r="BU9" s="83">
        <v>1.4275606199295232</v>
      </c>
      <c r="BV9" s="83">
        <v>1.6555555555555557</v>
      </c>
      <c r="BW9" s="83">
        <v>2.9172019985724482</v>
      </c>
      <c r="BX9" s="83">
        <v>0.76983559685489633</v>
      </c>
      <c r="BY9" s="83">
        <v>1.7424242516056014</v>
      </c>
      <c r="BZ9" s="83">
        <v>2.9172019985724482</v>
      </c>
      <c r="CA9" s="37" t="s">
        <v>2609</v>
      </c>
      <c r="CB9" s="31">
        <v>0.30674560942300833</v>
      </c>
      <c r="CC9" s="35">
        <v>0.28665811293049448</v>
      </c>
      <c r="CD9" s="70">
        <v>7.0074753116736055E-2</v>
      </c>
      <c r="CE9" s="83">
        <v>0.25306455601041783</v>
      </c>
      <c r="CF9" s="83">
        <v>0.22721788485937205</v>
      </c>
      <c r="CG9" s="83">
        <v>0.22834547060574478</v>
      </c>
      <c r="CH9" s="83">
        <v>0.16841327049256075</v>
      </c>
      <c r="CI9" s="83">
        <v>0.38554238418206987</v>
      </c>
      <c r="CJ9" s="83">
        <v>0.16841327049256075</v>
      </c>
      <c r="CK9" s="83">
        <v>0.27930461271673029</v>
      </c>
      <c r="CL9" s="83">
        <v>0.38554238418206987</v>
      </c>
      <c r="CM9" s="37" t="s">
        <v>2620</v>
      </c>
      <c r="CN9" s="31">
        <v>5.2493800000000004</v>
      </c>
      <c r="CO9" s="82">
        <v>6.396147276884169</v>
      </c>
      <c r="CP9" s="70">
        <v>-0.17929031763052317</v>
      </c>
      <c r="CQ9" s="82">
        <v>4.7147636097403103</v>
      </c>
      <c r="CR9" s="82">
        <v>5.1083605964620533</v>
      </c>
      <c r="CS9" s="82">
        <v>5.2435637758527278</v>
      </c>
      <c r="CT9" s="82">
        <v>3.0972910883507225</v>
      </c>
      <c r="CU9" s="82">
        <v>9.6641260162601625</v>
      </c>
      <c r="CV9" s="82">
        <v>3.0972910883507225</v>
      </c>
      <c r="CW9" s="82">
        <v>6.4003787455059911</v>
      </c>
      <c r="CX9" s="82">
        <v>9.6641260162601625</v>
      </c>
      <c r="CY9" s="37" t="s">
        <v>2620</v>
      </c>
      <c r="CZ9" s="376">
        <v>5.1813435581606893E-2</v>
      </c>
      <c r="DA9" s="39" t="s">
        <v>5</v>
      </c>
      <c r="DB9" s="39">
        <v>66.05480166374997</v>
      </c>
      <c r="DC9" s="17">
        <v>0.10528940008488193</v>
      </c>
      <c r="DD9" s="40">
        <v>-3.2751899915118088</v>
      </c>
      <c r="DE9" s="84">
        <v>2.6021200000000002</v>
      </c>
      <c r="DF9" s="85">
        <v>2.8929999999999998</v>
      </c>
      <c r="DG9" s="85" t="s">
        <v>5</v>
      </c>
      <c r="DH9" s="85" t="s">
        <v>5</v>
      </c>
      <c r="DI9" s="85" t="s">
        <v>5</v>
      </c>
      <c r="DJ9" s="86">
        <v>-0.36647429999999998</v>
      </c>
      <c r="DK9" s="86">
        <v>0.36898449999999999</v>
      </c>
      <c r="DL9" s="69">
        <v>7.6923076923076872E-2</v>
      </c>
      <c r="DM9" s="70">
        <v>0.25397793770924437</v>
      </c>
      <c r="DN9" s="70">
        <v>0.37008025514840703</v>
      </c>
      <c r="DO9" s="70">
        <v>5.367092023897202E-2</v>
      </c>
      <c r="DP9" s="70" t="s">
        <v>158</v>
      </c>
      <c r="DQ9" s="87" t="s">
        <v>2620</v>
      </c>
      <c r="DR9" s="69">
        <v>8.6550775185923579E-2</v>
      </c>
      <c r="DS9" s="70">
        <v>6.1908488106468873E-2</v>
      </c>
      <c r="DT9" s="70">
        <v>3.4786301597652614E-2</v>
      </c>
      <c r="DU9" s="70">
        <v>3.1279406284312916E-2</v>
      </c>
      <c r="DV9" s="87" t="s">
        <v>2620</v>
      </c>
      <c r="DW9" s="31">
        <v>6.67042</v>
      </c>
      <c r="DX9" s="70">
        <v>-9.07115393962169E-2</v>
      </c>
      <c r="DY9" s="70">
        <v>0.29418421080892632</v>
      </c>
      <c r="DZ9" s="70">
        <v>0.16455978409866612</v>
      </c>
      <c r="EA9" s="70">
        <v>7.6454260384156481E-2</v>
      </c>
      <c r="EB9" s="87" t="s">
        <v>2620</v>
      </c>
      <c r="EC9" s="31">
        <v>2.28843</v>
      </c>
      <c r="ED9" s="88">
        <v>9163843000</v>
      </c>
      <c r="EE9" s="85">
        <v>0.44074000000000002</v>
      </c>
      <c r="EF9" s="85" t="s">
        <v>5</v>
      </c>
      <c r="EG9" s="86">
        <v>0.1002593386148225</v>
      </c>
      <c r="EH9" s="86">
        <v>-0.20346493211844174</v>
      </c>
      <c r="EI9" s="89">
        <v>2.444</v>
      </c>
      <c r="EJ9" s="90">
        <v>9</v>
      </c>
      <c r="EK9" s="85">
        <v>42.11</v>
      </c>
      <c r="EL9" s="91">
        <v>9</v>
      </c>
      <c r="EM9" s="79">
        <v>-0.13963429114224657</v>
      </c>
      <c r="EN9" s="69">
        <v>-7.4727579794302557E-2</v>
      </c>
      <c r="EO9" s="70">
        <v>5.3943055538135276E-2</v>
      </c>
      <c r="EP9" s="70">
        <v>7.8049024035049097E-2</v>
      </c>
      <c r="EQ9" s="70">
        <v>6.1406831192716949E-2</v>
      </c>
      <c r="ER9" s="69">
        <v>1.6346652404082729E-2</v>
      </c>
      <c r="ES9" s="70">
        <v>1.8162332645124124E-2</v>
      </c>
      <c r="ET9" s="70">
        <v>2.0234238512776948E-2</v>
      </c>
      <c r="EU9" s="70">
        <v>2.0693790265954526E-2</v>
      </c>
      <c r="EV9" s="69">
        <v>-5.8380927390219828E-2</v>
      </c>
      <c r="EW9" s="70">
        <v>7.21053881832594E-2</v>
      </c>
      <c r="EX9" s="70">
        <v>9.8283262547826045E-2</v>
      </c>
      <c r="EY9" s="70">
        <v>8.2100621458671474E-2</v>
      </c>
      <c r="EZ9" s="92">
        <v>0.13712080000000001</v>
      </c>
      <c r="FA9" s="70">
        <v>9.8799999999999999E-2</v>
      </c>
      <c r="FB9" s="70">
        <v>9.1766666666666649E-2</v>
      </c>
      <c r="FC9" s="87">
        <v>0.16521272832321365</v>
      </c>
      <c r="FD9" s="69">
        <v>7.4719999999999995E-2</v>
      </c>
      <c r="FE9" s="70">
        <v>6.8266666666666656E-2</v>
      </c>
      <c r="FF9" s="87">
        <v>0.10787035783754499</v>
      </c>
      <c r="FG9" s="93" t="s">
        <v>2620</v>
      </c>
      <c r="FH9" s="84">
        <v>0.78839000000000004</v>
      </c>
      <c r="FI9" s="85">
        <v>0.32352999999999998</v>
      </c>
      <c r="FJ9" s="86">
        <v>1.273774</v>
      </c>
      <c r="FK9" s="86">
        <v>1.3995769999999998</v>
      </c>
      <c r="FL9" s="94">
        <v>0.15</v>
      </c>
      <c r="FM9" s="95">
        <v>0.16500000000000001</v>
      </c>
      <c r="FN9" s="96">
        <v>44757</v>
      </c>
      <c r="FO9" s="97" t="s">
        <v>2758</v>
      </c>
      <c r="FP9" s="57">
        <v>0.66</v>
      </c>
      <c r="FQ9" s="58" t="s">
        <v>159</v>
      </c>
      <c r="FR9" s="58">
        <v>0.66</v>
      </c>
      <c r="FS9" s="98" t="s">
        <v>159</v>
      </c>
      <c r="FT9" s="59" t="s">
        <v>160</v>
      </c>
      <c r="FU9" s="9" t="s">
        <v>158</v>
      </c>
      <c r="FV9" s="9" t="s">
        <v>158</v>
      </c>
      <c r="FW9" s="99" t="s">
        <v>158</v>
      </c>
      <c r="FX9" s="100" t="s">
        <v>158</v>
      </c>
      <c r="FY9" s="100" t="s">
        <v>158</v>
      </c>
      <c r="FZ9" s="100" t="s">
        <v>158</v>
      </c>
      <c r="GA9" s="9" t="s">
        <v>158</v>
      </c>
      <c r="GB9" s="63"/>
    </row>
    <row r="10" spans="1:184" ht="12" customHeight="1" x14ac:dyDescent="0.2">
      <c r="A10" s="7">
        <v>8</v>
      </c>
      <c r="B10" s="2" t="s">
        <v>191</v>
      </c>
      <c r="C10" s="1" t="s">
        <v>192</v>
      </c>
      <c r="D10" s="1" t="s">
        <v>193</v>
      </c>
      <c r="E10" s="1" t="s">
        <v>194</v>
      </c>
      <c r="F10" s="9">
        <v>28</v>
      </c>
      <c r="G10" s="64">
        <v>68.73</v>
      </c>
      <c r="H10" s="65">
        <v>4.2153146322972068E-2</v>
      </c>
      <c r="I10" s="65">
        <v>0.15034329861743867</v>
      </c>
      <c r="J10" s="65">
        <v>5.169279807113103E-2</v>
      </c>
      <c r="K10" s="66">
        <v>2.5607449439837043E-2</v>
      </c>
      <c r="L10" s="67">
        <v>120</v>
      </c>
      <c r="M10" s="68">
        <v>0.29411764705882337</v>
      </c>
      <c r="N10" s="69">
        <v>0.41747572815533984</v>
      </c>
      <c r="O10" s="70">
        <v>0.19759868377771483</v>
      </c>
      <c r="P10" s="70">
        <v>0.18304826036575395</v>
      </c>
      <c r="Q10" s="70">
        <v>0.11766374091429688</v>
      </c>
      <c r="R10" s="70">
        <v>9.9897768048881508E-2</v>
      </c>
      <c r="S10" s="70">
        <v>8.6074810671097346E-2</v>
      </c>
      <c r="T10" s="18">
        <v>1.5556896197876404</v>
      </c>
      <c r="U10" s="71" t="s">
        <v>156</v>
      </c>
      <c r="V10" s="9">
        <v>1891</v>
      </c>
      <c r="W10" s="227">
        <v>1995</v>
      </c>
      <c r="X10" s="227">
        <v>3</v>
      </c>
      <c r="Y10" s="72" t="s">
        <v>157</v>
      </c>
      <c r="Z10" s="73">
        <v>25</v>
      </c>
      <c r="AA10" s="73">
        <v>0</v>
      </c>
      <c r="AB10" s="73">
        <v>0</v>
      </c>
      <c r="AC10" s="228" t="s">
        <v>195</v>
      </c>
      <c r="AD10" s="74">
        <v>0.15335899772924119</v>
      </c>
      <c r="AE10" s="75">
        <v>0.21307506053268765</v>
      </c>
      <c r="AF10" s="75">
        <v>0.12223020113812985</v>
      </c>
      <c r="AG10" s="75">
        <v>0.13930167122431131</v>
      </c>
      <c r="AH10" s="76" t="s">
        <v>2621</v>
      </c>
      <c r="AI10" s="9" t="s">
        <v>2739</v>
      </c>
      <c r="AJ10" s="77" t="s">
        <v>2563</v>
      </c>
      <c r="AK10" s="78">
        <v>2.5607449439837043E-2</v>
      </c>
      <c r="AL10" s="79">
        <v>2.2817199999999999E-2</v>
      </c>
      <c r="AM10" s="80">
        <v>0.12228710971710122</v>
      </c>
      <c r="AN10" s="372">
        <v>0.30560104242774044</v>
      </c>
      <c r="AO10" s="372">
        <v>-0.5217631400441417</v>
      </c>
      <c r="AP10" s="372">
        <v>-0.3886944301739057</v>
      </c>
      <c r="AQ10" s="372">
        <v>-8.9384770455793738E-2</v>
      </c>
      <c r="AR10" s="81">
        <v>5.3545536917000987E-2</v>
      </c>
      <c r="AS10" s="81">
        <v>4.1889769542132443E-2</v>
      </c>
      <c r="AT10" s="81">
        <v>2.8121042355786691E-2</v>
      </c>
      <c r="AU10" s="68">
        <v>1.3238075225887791E-2</v>
      </c>
      <c r="AV10" s="68">
        <v>2.6693230567527908E-2</v>
      </c>
      <c r="AW10" s="68">
        <v>8.5686465433300885E-2</v>
      </c>
      <c r="AX10" s="68">
        <v>8.9717046238785379E-3</v>
      </c>
      <c r="AY10" s="68">
        <v>1.9613533236937736E-2</v>
      </c>
      <c r="AZ10" s="68">
        <v>8.5686465433300885E-2</v>
      </c>
      <c r="BA10" s="31">
        <v>5.9243600000000001</v>
      </c>
      <c r="BB10" s="32">
        <v>8.3208232445520594</v>
      </c>
      <c r="BC10" s="82">
        <v>26.24530878606852</v>
      </c>
      <c r="BD10" s="70">
        <v>-0.77426975432863809</v>
      </c>
      <c r="BE10" s="70">
        <v>-0.68295959813706208</v>
      </c>
      <c r="BF10" s="82">
        <v>8.920198754789272</v>
      </c>
      <c r="BG10" s="82">
        <v>22.53316424356295</v>
      </c>
      <c r="BH10" s="82">
        <v>18.360173247561828</v>
      </c>
      <c r="BI10" s="82">
        <v>6.8994252873563227</v>
      </c>
      <c r="BJ10" s="82">
        <v>82.051724137931046</v>
      </c>
      <c r="BK10" s="82">
        <v>6.8994252873563227</v>
      </c>
      <c r="BL10" s="82">
        <v>21.318584167997432</v>
      </c>
      <c r="BM10" s="82">
        <v>82.051724137931046</v>
      </c>
      <c r="BN10" s="34" t="s">
        <v>2563</v>
      </c>
      <c r="BO10" s="31">
        <v>1.78064</v>
      </c>
      <c r="BP10" s="32">
        <v>1.77203</v>
      </c>
      <c r="BQ10" s="35">
        <v>1.1089600165127578</v>
      </c>
      <c r="BR10" s="70">
        <v>0.59792055043818082</v>
      </c>
      <c r="BS10" s="83">
        <v>0.67908511315062869</v>
      </c>
      <c r="BT10" s="83">
        <v>0.8592173734167774</v>
      </c>
      <c r="BU10" s="83">
        <v>1.2641011949114407</v>
      </c>
      <c r="BV10" s="83">
        <v>0.33075684380032205</v>
      </c>
      <c r="BW10" s="83">
        <v>1.5810631229235881</v>
      </c>
      <c r="BX10" s="83">
        <v>0.33075684380032205</v>
      </c>
      <c r="BY10" s="83">
        <v>1.5086279721580471</v>
      </c>
      <c r="BZ10" s="83">
        <v>2.5496894409937885</v>
      </c>
      <c r="CA10" s="37" t="s">
        <v>2609</v>
      </c>
      <c r="CB10" s="31">
        <v>0.74209848131645872</v>
      </c>
      <c r="CC10" s="35">
        <v>0.91150357289441852</v>
      </c>
      <c r="CD10" s="70">
        <v>-0.18585236154371321</v>
      </c>
      <c r="CE10" s="83">
        <v>0.53210119375001019</v>
      </c>
      <c r="CF10" s="83">
        <v>0.69855431184548367</v>
      </c>
      <c r="CG10" s="83">
        <v>0.94675785752969399</v>
      </c>
      <c r="CH10" s="83">
        <v>0.3673569203815456</v>
      </c>
      <c r="CI10" s="83">
        <v>1.4666013405216378</v>
      </c>
      <c r="CJ10" s="83">
        <v>0.3673569203815456</v>
      </c>
      <c r="CK10" s="83">
        <v>1.1410579139935266</v>
      </c>
      <c r="CL10" s="83">
        <v>1.8707269334603778</v>
      </c>
      <c r="CM10" s="37" t="s">
        <v>2563</v>
      </c>
      <c r="CN10" s="31">
        <v>4.2886199999999999</v>
      </c>
      <c r="CO10" s="82">
        <v>10.393356705298451</v>
      </c>
      <c r="CP10" s="70">
        <v>-0.58736911263579605</v>
      </c>
      <c r="CQ10" s="82">
        <v>6.0072848428285219</v>
      </c>
      <c r="CR10" s="82">
        <v>7.1377204564647698</v>
      </c>
      <c r="CS10" s="82">
        <v>9.2750365285293377</v>
      </c>
      <c r="CT10" s="82">
        <v>3.1200723155588026</v>
      </c>
      <c r="CU10" s="82">
        <v>32.973684210526315</v>
      </c>
      <c r="CV10" s="82">
        <v>3.1200723155588026</v>
      </c>
      <c r="CW10" s="82">
        <v>11.755813361109762</v>
      </c>
      <c r="CX10" s="82">
        <v>32.973684210526315</v>
      </c>
      <c r="CY10" s="37" t="s">
        <v>2563</v>
      </c>
      <c r="CZ10" s="376">
        <v>-0.31322299602273562</v>
      </c>
      <c r="DA10" s="39" t="s">
        <v>5</v>
      </c>
      <c r="DB10" s="39">
        <v>25.80535088583062</v>
      </c>
      <c r="DC10" s="17">
        <v>0.20865570980559098</v>
      </c>
      <c r="DD10" s="40">
        <v>14.941210980559099</v>
      </c>
      <c r="DE10" s="84">
        <v>11.47634</v>
      </c>
      <c r="DF10" s="85">
        <v>8.26</v>
      </c>
      <c r="DG10" s="85" t="s">
        <v>5</v>
      </c>
      <c r="DH10" s="85" t="s">
        <v>5</v>
      </c>
      <c r="DI10" s="85" t="s">
        <v>5</v>
      </c>
      <c r="DJ10" s="86">
        <v>1.447721</v>
      </c>
      <c r="DK10" s="86">
        <v>0.81595110000000004</v>
      </c>
      <c r="DL10" s="69" t="s">
        <v>158</v>
      </c>
      <c r="DM10" s="70">
        <v>6.7589770060238363E-2</v>
      </c>
      <c r="DN10" s="70">
        <v>6.4162161704081511E-2</v>
      </c>
      <c r="DO10" s="70">
        <v>-1.2588423017945716E-2</v>
      </c>
      <c r="DP10" s="70" t="s">
        <v>158</v>
      </c>
      <c r="DQ10" s="87" t="s">
        <v>2563</v>
      </c>
      <c r="DR10" s="69">
        <v>0.78849523067938487</v>
      </c>
      <c r="DS10" s="70">
        <v>6.7455974685932008E-2</v>
      </c>
      <c r="DT10" s="70">
        <v>0.12704291547217883</v>
      </c>
      <c r="DU10" s="70">
        <v>3.3496831514428393E-2</v>
      </c>
      <c r="DV10" s="87" t="s">
        <v>2563</v>
      </c>
      <c r="DW10" s="31">
        <v>14.39906</v>
      </c>
      <c r="DX10" s="70">
        <v>6.0878080530161833</v>
      </c>
      <c r="DY10" s="70">
        <v>0.16699315813774485</v>
      </c>
      <c r="DZ10" s="70">
        <v>0.26583296642168186</v>
      </c>
      <c r="EA10" s="70">
        <v>3.8851751973874249E-2</v>
      </c>
      <c r="EB10" s="87" t="s">
        <v>2563</v>
      </c>
      <c r="EC10" s="31">
        <v>12.634449999999999</v>
      </c>
      <c r="ED10" s="88">
        <v>39613990000</v>
      </c>
      <c r="EE10" s="85">
        <v>1.90011</v>
      </c>
      <c r="EF10" s="85" t="s">
        <v>5</v>
      </c>
      <c r="EG10" s="86">
        <v>0.31972583753369599</v>
      </c>
      <c r="EH10" s="86">
        <v>-0.13413312328823734</v>
      </c>
      <c r="EI10" s="89">
        <v>2.7650000000000001</v>
      </c>
      <c r="EJ10" s="90">
        <v>17</v>
      </c>
      <c r="EK10" s="85">
        <v>77.63</v>
      </c>
      <c r="EL10" s="91">
        <v>16</v>
      </c>
      <c r="EM10" s="79">
        <v>-0.11464639958778811</v>
      </c>
      <c r="EN10" s="69">
        <v>0.44563790981231732</v>
      </c>
      <c r="EO10" s="70">
        <v>0.24288043864260001</v>
      </c>
      <c r="EP10" s="70">
        <v>0.10947954145005112</v>
      </c>
      <c r="EQ10" s="70">
        <v>4.4355097099997742E-2</v>
      </c>
      <c r="ER10" s="69">
        <v>3.2003507935193021E-2</v>
      </c>
      <c r="ES10" s="70">
        <v>3.1687845862985897E-2</v>
      </c>
      <c r="ET10" s="70">
        <v>2.4050751656908176E-2</v>
      </c>
      <c r="EU10" s="70">
        <v>1.6746831719586464E-2</v>
      </c>
      <c r="EV10" s="69">
        <v>0.47764141774751034</v>
      </c>
      <c r="EW10" s="70">
        <v>0.2745682845055859</v>
      </c>
      <c r="EX10" s="70">
        <v>0.1335302931069593</v>
      </c>
      <c r="EY10" s="70">
        <v>6.1101928819584206E-2</v>
      </c>
      <c r="EZ10" s="92">
        <v>0.33251789999999998</v>
      </c>
      <c r="FA10" s="70">
        <v>7.9875000000000002E-2</v>
      </c>
      <c r="FB10" s="70">
        <v>0.11653333333333332</v>
      </c>
      <c r="FC10" s="87">
        <v>8.6934644992661014E-2</v>
      </c>
      <c r="FD10" s="69">
        <v>6.7424999999999999E-2</v>
      </c>
      <c r="FE10" s="70">
        <v>9.7399999999999987E-2</v>
      </c>
      <c r="FF10" s="87">
        <v>7.4319542517429435E-2</v>
      </c>
      <c r="FG10" s="93" t="s">
        <v>2563</v>
      </c>
      <c r="FH10" s="84">
        <v>1.2065600000000001</v>
      </c>
      <c r="FI10" s="85">
        <v>1.0364100000000001</v>
      </c>
      <c r="FJ10" s="86">
        <v>0.17994019999999999</v>
      </c>
      <c r="FK10" s="86">
        <v>0.18538350000000001</v>
      </c>
      <c r="FL10" s="94">
        <v>0.34</v>
      </c>
      <c r="FM10" s="95">
        <v>0.44</v>
      </c>
      <c r="FN10" s="96">
        <v>44897</v>
      </c>
      <c r="FO10" s="97" t="s">
        <v>2878</v>
      </c>
      <c r="FP10" s="57">
        <v>1.76</v>
      </c>
      <c r="FQ10" s="58" t="s">
        <v>159</v>
      </c>
      <c r="FR10" s="58">
        <v>1.76</v>
      </c>
      <c r="FS10" s="98" t="s">
        <v>159</v>
      </c>
      <c r="FT10" s="59" t="s">
        <v>165</v>
      </c>
      <c r="FU10" s="9" t="s">
        <v>166</v>
      </c>
      <c r="FV10" s="9" t="s">
        <v>166</v>
      </c>
      <c r="FW10" s="99">
        <v>0</v>
      </c>
      <c r="FX10" s="100">
        <v>50</v>
      </c>
      <c r="FY10" s="100" t="s">
        <v>167</v>
      </c>
      <c r="FZ10" s="100" t="s">
        <v>166</v>
      </c>
      <c r="GA10" s="9" t="s">
        <v>425</v>
      </c>
      <c r="GB10" s="63"/>
    </row>
    <row r="11" spans="1:184" ht="12" customHeight="1" x14ac:dyDescent="0.2">
      <c r="A11" s="7">
        <v>9</v>
      </c>
      <c r="B11" s="2" t="s">
        <v>196</v>
      </c>
      <c r="C11" s="1" t="s">
        <v>197</v>
      </c>
      <c r="D11" s="1" t="s">
        <v>188</v>
      </c>
      <c r="E11" s="1" t="s">
        <v>189</v>
      </c>
      <c r="F11" s="9">
        <v>28</v>
      </c>
      <c r="G11" s="64">
        <v>74.34</v>
      </c>
      <c r="H11" s="65">
        <v>-8.4033613445377853E-3</v>
      </c>
      <c r="I11" s="65">
        <v>0.12583864302537995</v>
      </c>
      <c r="J11" s="65">
        <v>0.1335861723045213</v>
      </c>
      <c r="K11" s="66">
        <v>1.6276567124024751E-2</v>
      </c>
      <c r="L11" s="67">
        <v>51</v>
      </c>
      <c r="M11" s="68">
        <v>9.9999999999999867E-2</v>
      </c>
      <c r="N11" s="69">
        <v>0.10000000000000009</v>
      </c>
      <c r="O11" s="70">
        <v>0.11199004528465784</v>
      </c>
      <c r="P11" s="70">
        <v>0.1109534595426207</v>
      </c>
      <c r="Q11" s="70">
        <v>0.14697225466743968</v>
      </c>
      <c r="R11" s="70">
        <v>0.14205432213467128</v>
      </c>
      <c r="S11" s="70">
        <v>0.1476639296554485</v>
      </c>
      <c r="T11" s="18">
        <v>0.75492792700009792</v>
      </c>
      <c r="U11" s="71" t="s">
        <v>156</v>
      </c>
      <c r="V11" s="9">
        <v>1995</v>
      </c>
      <c r="W11" s="227">
        <v>1995</v>
      </c>
      <c r="X11" s="227">
        <v>3</v>
      </c>
      <c r="Y11" s="72" t="s">
        <v>157</v>
      </c>
      <c r="Z11" s="73">
        <v>25</v>
      </c>
      <c r="AA11" s="73">
        <v>0</v>
      </c>
      <c r="AB11" s="73">
        <v>0</v>
      </c>
      <c r="AC11" s="228" t="s">
        <v>5</v>
      </c>
      <c r="AD11" s="74">
        <v>0.33307824861400909</v>
      </c>
      <c r="AE11" s="75">
        <v>0.28002777134922474</v>
      </c>
      <c r="AF11" s="75">
        <v>0.20932734991575006</v>
      </c>
      <c r="AG11" s="75">
        <v>0.4643737095400014</v>
      </c>
      <c r="AH11" s="76" t="s">
        <v>2622</v>
      </c>
      <c r="AI11" s="9" t="s">
        <v>2530</v>
      </c>
      <c r="AJ11" s="77" t="s">
        <v>2623</v>
      </c>
      <c r="AK11" s="78">
        <v>1.6276567124024751E-2</v>
      </c>
      <c r="AL11" s="79">
        <v>1.41461E-2</v>
      </c>
      <c r="AM11" s="80">
        <v>0.15060455701746434</v>
      </c>
      <c r="AN11" s="372">
        <v>5.7739733167624374E-2</v>
      </c>
      <c r="AO11" s="372">
        <v>-0.11329304330687229</v>
      </c>
      <c r="AP11" s="372">
        <v>-0.10797619601182851</v>
      </c>
      <c r="AQ11" s="372">
        <v>-7.100580317909666E-2</v>
      </c>
      <c r="AR11" s="81">
        <v>1.8356196487649482E-2</v>
      </c>
      <c r="AS11" s="81">
        <v>1.8246785625286501E-2</v>
      </c>
      <c r="AT11" s="81">
        <v>1.7520633799139478E-2</v>
      </c>
      <c r="AU11" s="68">
        <v>1.3552430967304761E-2</v>
      </c>
      <c r="AV11" s="68">
        <v>1.6022501159855315E-2</v>
      </c>
      <c r="AW11" s="68">
        <v>1.900056965607886E-2</v>
      </c>
      <c r="AX11" s="68">
        <v>1.1620668188420835E-2</v>
      </c>
      <c r="AY11" s="68">
        <v>1.5388064392060932E-2</v>
      </c>
      <c r="AZ11" s="68">
        <v>1.968503937007874E-2</v>
      </c>
      <c r="BA11" s="31">
        <v>20.155360000000002</v>
      </c>
      <c r="BB11" s="32">
        <v>17.204350844711875</v>
      </c>
      <c r="BC11" s="82">
        <v>15.756490563649823</v>
      </c>
      <c r="BD11" s="70">
        <v>0.27917824839106986</v>
      </c>
      <c r="BE11" s="70">
        <v>9.1889769185167447E-2</v>
      </c>
      <c r="BF11" s="82">
        <v>16.22054000959967</v>
      </c>
      <c r="BG11" s="82">
        <v>13.611348160737496</v>
      </c>
      <c r="BH11" s="82">
        <v>12.942779530968897</v>
      </c>
      <c r="BI11" s="82">
        <v>5.3519553072625694</v>
      </c>
      <c r="BJ11" s="82">
        <v>21.201438848920866</v>
      </c>
      <c r="BK11" s="82">
        <v>5.3519553072625694</v>
      </c>
      <c r="BL11" s="82">
        <v>15.103830021367353</v>
      </c>
      <c r="BM11" s="82">
        <v>21.201438848920866</v>
      </c>
      <c r="BN11" s="34" t="s">
        <v>2623</v>
      </c>
      <c r="BO11" s="31">
        <v>26.467680000000001</v>
      </c>
      <c r="BP11" s="32">
        <v>2.57456</v>
      </c>
      <c r="BQ11" s="35">
        <v>2.2899509119752492</v>
      </c>
      <c r="BR11" s="70">
        <v>0.12428610872678258</v>
      </c>
      <c r="BS11" s="83">
        <v>2.0890662000631379</v>
      </c>
      <c r="BT11" s="83">
        <v>2.0078244908941856</v>
      </c>
      <c r="BU11" s="83">
        <v>2.2998068325603569</v>
      </c>
      <c r="BV11" s="83">
        <v>1.7831549557933923</v>
      </c>
      <c r="BW11" s="83">
        <v>2.8269438024320639</v>
      </c>
      <c r="BX11" s="83">
        <v>1.7831549557933923</v>
      </c>
      <c r="BY11" s="83">
        <v>2.6202282136409436</v>
      </c>
      <c r="BZ11" s="83">
        <v>4.1940818102697994</v>
      </c>
      <c r="CA11" s="37" t="s">
        <v>2609</v>
      </c>
      <c r="CB11" s="31">
        <v>0.92455625901206062</v>
      </c>
      <c r="CC11" s="35">
        <v>0.78122993271469521</v>
      </c>
      <c r="CD11" s="70">
        <v>0.18346241009906117</v>
      </c>
      <c r="CE11" s="83">
        <v>0.72219919592071269</v>
      </c>
      <c r="CF11" s="83">
        <v>0.68040993052184229</v>
      </c>
      <c r="CG11" s="83">
        <v>0.61600911874348863</v>
      </c>
      <c r="CH11" s="83">
        <v>0.59604830773818396</v>
      </c>
      <c r="CI11" s="83">
        <v>0.93400072211192808</v>
      </c>
      <c r="CJ11" s="83">
        <v>0.45554942020982886</v>
      </c>
      <c r="CK11" s="83">
        <v>0.71479814482798731</v>
      </c>
      <c r="CL11" s="83">
        <v>0.93400072211192808</v>
      </c>
      <c r="CM11" s="37" t="s">
        <v>2623</v>
      </c>
      <c r="CN11" s="31">
        <v>12.31357</v>
      </c>
      <c r="CO11" s="82">
        <v>12.338814759874044</v>
      </c>
      <c r="CP11" s="70">
        <v>-2.0459631143940893E-3</v>
      </c>
      <c r="CQ11" s="82">
        <v>8.845086307254709</v>
      </c>
      <c r="CR11" s="82">
        <v>10.66479421741281</v>
      </c>
      <c r="CS11" s="82">
        <v>10.866229911160211</v>
      </c>
      <c r="CT11" s="82">
        <v>8.1854113999999996</v>
      </c>
      <c r="CU11" s="82">
        <v>21.940729969463426</v>
      </c>
      <c r="CV11" s="82">
        <v>8.1854113999999996</v>
      </c>
      <c r="CW11" s="82">
        <v>12.638447516574605</v>
      </c>
      <c r="CX11" s="82">
        <v>21.940729969463426</v>
      </c>
      <c r="CY11" s="37" t="s">
        <v>2623</v>
      </c>
      <c r="CZ11" s="376">
        <v>0.53021332378870101</v>
      </c>
      <c r="DA11" s="39" t="s">
        <v>5</v>
      </c>
      <c r="DB11" s="39">
        <v>25.625057342826231</v>
      </c>
      <c r="DC11" s="17">
        <v>0.12723002666664546</v>
      </c>
      <c r="DD11" s="40">
        <v>-7.4323573333354567</v>
      </c>
      <c r="DE11" s="84">
        <v>3.6327799999999999</v>
      </c>
      <c r="DF11" s="85">
        <v>4.3209999999999997</v>
      </c>
      <c r="DG11" s="85" t="s">
        <v>5</v>
      </c>
      <c r="DH11" s="85" t="s">
        <v>5</v>
      </c>
      <c r="DI11" s="85" t="s">
        <v>5</v>
      </c>
      <c r="DJ11" s="86">
        <v>0.1418625</v>
      </c>
      <c r="DK11" s="86">
        <v>6.45506E-2</v>
      </c>
      <c r="DL11" s="69">
        <v>5.4054054054053946E-2</v>
      </c>
      <c r="DM11" s="70">
        <v>8.0821827619007802E-2</v>
      </c>
      <c r="DN11" s="70">
        <v>6.4326311576547113E-2</v>
      </c>
      <c r="DO11" s="70">
        <v>8.1055832055317634E-2</v>
      </c>
      <c r="DP11" s="70" t="s">
        <v>158</v>
      </c>
      <c r="DQ11" s="87" t="s">
        <v>2623</v>
      </c>
      <c r="DR11" s="69">
        <v>6.0271307141161579E-2</v>
      </c>
      <c r="DS11" s="70">
        <v>6.3284190465091594E-2</v>
      </c>
      <c r="DT11" s="70">
        <v>6.5684743811480928E-2</v>
      </c>
      <c r="DU11" s="70">
        <v>6.9615203232103573E-2</v>
      </c>
      <c r="DV11" s="87" t="s">
        <v>2623</v>
      </c>
      <c r="DW11" s="31">
        <v>5.7804200000000003</v>
      </c>
      <c r="DX11" s="70">
        <v>-5.2572494803978409E-2</v>
      </c>
      <c r="DY11" s="70">
        <v>0.31379195660667469</v>
      </c>
      <c r="DZ11" s="70">
        <v>0.15012894780057517</v>
      </c>
      <c r="EA11" s="70">
        <v>0.12801217377844187</v>
      </c>
      <c r="EB11" s="87" t="s">
        <v>2623</v>
      </c>
      <c r="EC11" s="31">
        <v>2.6056599999999999</v>
      </c>
      <c r="ED11" s="88">
        <v>17034599999.999901</v>
      </c>
      <c r="EE11" s="85">
        <v>1.3639999999999999E-2</v>
      </c>
      <c r="EF11" s="85" t="s">
        <v>5</v>
      </c>
      <c r="EG11" s="86">
        <v>0.14754805233837942</v>
      </c>
      <c r="EH11" s="86">
        <v>-5.7794695027771792E-2</v>
      </c>
      <c r="EI11" s="89">
        <v>2.9089999999999998</v>
      </c>
      <c r="EJ11" s="90">
        <v>11</v>
      </c>
      <c r="EK11" s="85">
        <v>78.099999999999994</v>
      </c>
      <c r="EL11" s="91">
        <v>10</v>
      </c>
      <c r="EM11" s="79">
        <v>-4.8143405889884638E-2</v>
      </c>
      <c r="EN11" s="69">
        <v>0.11363636363636376</v>
      </c>
      <c r="EO11" s="70">
        <v>0.11841054004362483</v>
      </c>
      <c r="EP11" s="70">
        <v>0.13246379178490453</v>
      </c>
      <c r="EQ11" s="70">
        <v>0.13511517001627782</v>
      </c>
      <c r="ER11" s="69">
        <v>1.6339869281045694E-2</v>
      </c>
      <c r="ES11" s="70">
        <v>1.8322435792970992E-2</v>
      </c>
      <c r="ET11" s="70">
        <v>2.15138091411049E-2</v>
      </c>
      <c r="EU11" s="70">
        <v>2.8795314371315106E-2</v>
      </c>
      <c r="EV11" s="69">
        <v>0.12997623291740945</v>
      </c>
      <c r="EW11" s="70">
        <v>0.13673297583659583</v>
      </c>
      <c r="EX11" s="70">
        <v>0.15397760092600943</v>
      </c>
      <c r="EY11" s="70">
        <v>0.16391048438759293</v>
      </c>
      <c r="EZ11" s="92">
        <v>0.13252319999999998</v>
      </c>
      <c r="FA11" s="70">
        <v>0.18336000000000002</v>
      </c>
      <c r="FB11" s="70">
        <v>0.19635</v>
      </c>
      <c r="FC11" s="87">
        <v>8.1782397250264038E-2</v>
      </c>
      <c r="FD11" s="69">
        <v>0.12720000000000001</v>
      </c>
      <c r="FE11" s="70">
        <v>0.14406000000000002</v>
      </c>
      <c r="FF11" s="87">
        <v>6.0058707944810129E-2</v>
      </c>
      <c r="FG11" s="93" t="s">
        <v>2623</v>
      </c>
      <c r="FH11" s="84">
        <v>1.1939299999999999</v>
      </c>
      <c r="FI11" s="85">
        <v>0.45635999999999999</v>
      </c>
      <c r="FJ11" s="86">
        <v>0.58789659999999999</v>
      </c>
      <c r="FK11" s="86">
        <v>0.63444690000000004</v>
      </c>
      <c r="FL11" s="94">
        <v>0.27500000000000002</v>
      </c>
      <c r="FM11" s="95">
        <v>0.30249999999999999</v>
      </c>
      <c r="FN11" s="96">
        <v>44966</v>
      </c>
      <c r="FO11" s="97" t="s">
        <v>2829</v>
      </c>
      <c r="FP11" s="57">
        <v>1.21</v>
      </c>
      <c r="FQ11" s="58" t="s">
        <v>159</v>
      </c>
      <c r="FR11" s="58">
        <v>1.21</v>
      </c>
      <c r="FS11" s="98" t="s">
        <v>159</v>
      </c>
      <c r="FT11" s="59" t="s">
        <v>160</v>
      </c>
      <c r="FU11" s="9" t="s">
        <v>158</v>
      </c>
      <c r="FV11" s="9" t="s">
        <v>158</v>
      </c>
      <c r="FW11" s="99" t="s">
        <v>158</v>
      </c>
      <c r="FX11" s="100" t="s">
        <v>158</v>
      </c>
      <c r="FY11" s="100" t="s">
        <v>158</v>
      </c>
      <c r="FZ11" s="100" t="s">
        <v>158</v>
      </c>
      <c r="GA11" s="9" t="s">
        <v>158</v>
      </c>
      <c r="GB11" s="63"/>
    </row>
    <row r="12" spans="1:184" ht="12" customHeight="1" x14ac:dyDescent="0.2">
      <c r="A12" s="7">
        <v>10</v>
      </c>
      <c r="B12" s="2" t="s">
        <v>198</v>
      </c>
      <c r="C12" s="1" t="s">
        <v>199</v>
      </c>
      <c r="D12" s="1" t="s">
        <v>172</v>
      </c>
      <c r="E12" s="1" t="s">
        <v>200</v>
      </c>
      <c r="F12" s="9">
        <v>27</v>
      </c>
      <c r="G12" s="64">
        <v>159.47</v>
      </c>
      <c r="H12" s="65">
        <v>-8.5177816463566369E-3</v>
      </c>
      <c r="I12" s="65">
        <v>0.111123940749146</v>
      </c>
      <c r="J12" s="65">
        <v>0.12064569118299828</v>
      </c>
      <c r="K12" s="66">
        <v>1.981563930519847E-2</v>
      </c>
      <c r="L12" s="67">
        <v>22</v>
      </c>
      <c r="M12" s="68">
        <v>7.8498293515358419E-2</v>
      </c>
      <c r="N12" s="69">
        <v>0.19105691056910579</v>
      </c>
      <c r="O12" s="70">
        <v>0.10868895278378665</v>
      </c>
      <c r="P12" s="70">
        <v>0.12170003965687037</v>
      </c>
      <c r="Q12" s="70">
        <v>0.14598949266700445</v>
      </c>
      <c r="R12" s="70">
        <v>0.13825933841146631</v>
      </c>
      <c r="S12" s="70">
        <v>0.16319529756180584</v>
      </c>
      <c r="T12" s="18">
        <v>0.83362190958812876</v>
      </c>
      <c r="U12" s="71" t="s">
        <v>156</v>
      </c>
      <c r="V12" s="9">
        <v>1996</v>
      </c>
      <c r="W12" s="227">
        <v>1996</v>
      </c>
      <c r="X12" s="227">
        <v>3</v>
      </c>
      <c r="Y12" s="72" t="s">
        <v>157</v>
      </c>
      <c r="Z12" s="73">
        <v>25</v>
      </c>
      <c r="AA12" s="73">
        <v>0</v>
      </c>
      <c r="AB12" s="73">
        <v>0</v>
      </c>
      <c r="AC12" s="228" t="s">
        <v>5</v>
      </c>
      <c r="AD12" s="74">
        <v>0.42412236198575165</v>
      </c>
      <c r="AE12" s="75">
        <v>0.40224032586558045</v>
      </c>
      <c r="AF12" s="75">
        <v>0.31764987344266121</v>
      </c>
      <c r="AG12" s="75">
        <v>1.1369319387927654</v>
      </c>
      <c r="AH12" s="76" t="s">
        <v>2624</v>
      </c>
      <c r="AI12" s="9" t="s">
        <v>2740</v>
      </c>
      <c r="AJ12" s="77" t="s">
        <v>2563</v>
      </c>
      <c r="AK12" s="78">
        <v>1.981563930519847E-2</v>
      </c>
      <c r="AL12" s="79">
        <v>1.72807E-2</v>
      </c>
      <c r="AM12" s="80">
        <v>0.14669193407665615</v>
      </c>
      <c r="AN12" s="372">
        <v>0.15950623428575383</v>
      </c>
      <c r="AO12" s="372">
        <v>-0.10100946205056793</v>
      </c>
      <c r="AP12" s="372">
        <v>-8.2571811113316018E-2</v>
      </c>
      <c r="AQ12" s="372">
        <v>-2.6269791337713344E-2</v>
      </c>
      <c r="AR12" s="81">
        <v>2.204209996514234E-2</v>
      </c>
      <c r="AS12" s="81">
        <v>2.1599117560629037E-2</v>
      </c>
      <c r="AT12" s="81">
        <v>2.0350235752078855E-2</v>
      </c>
      <c r="AU12" s="68">
        <v>1.4585556395456983E-2</v>
      </c>
      <c r="AV12" s="68">
        <v>1.7852295799985964E-2</v>
      </c>
      <c r="AW12" s="68">
        <v>2.4997282904032168E-2</v>
      </c>
      <c r="AX12" s="68">
        <v>1.1627906976744186E-2</v>
      </c>
      <c r="AY12" s="68">
        <v>1.7089722089683061E-2</v>
      </c>
      <c r="AZ12" s="68">
        <v>2.4997282904032168E-2</v>
      </c>
      <c r="BA12" s="31">
        <v>21.112169999999999</v>
      </c>
      <c r="BB12" s="32">
        <v>20.299134419551937</v>
      </c>
      <c r="BC12" s="82">
        <v>19.697117796010055</v>
      </c>
      <c r="BD12" s="70">
        <v>7.1840571734641534E-2</v>
      </c>
      <c r="BE12" s="70">
        <v>3.0563691082957867E-2</v>
      </c>
      <c r="BF12" s="82">
        <v>17.811486035976603</v>
      </c>
      <c r="BG12" s="82">
        <v>16.248525832434268</v>
      </c>
      <c r="BH12" s="82">
        <v>15.299362732011328</v>
      </c>
      <c r="BI12" s="82">
        <v>12.332872928176796</v>
      </c>
      <c r="BJ12" s="82">
        <v>29.822000000000003</v>
      </c>
      <c r="BK12" s="82">
        <v>12.173202614379084</v>
      </c>
      <c r="BL12" s="82">
        <v>18.260049322514753</v>
      </c>
      <c r="BM12" s="82">
        <v>29.822000000000003</v>
      </c>
      <c r="BN12" s="34" t="s">
        <v>2563</v>
      </c>
      <c r="BO12" s="31">
        <v>4.9500599999999997</v>
      </c>
      <c r="BP12" s="32">
        <v>4.9358500000000003</v>
      </c>
      <c r="BQ12" s="35">
        <v>4.6412830852049467</v>
      </c>
      <c r="BR12" s="70">
        <v>6.3466698623500628E-2</v>
      </c>
      <c r="BS12" s="83">
        <v>3.7428088468221232</v>
      </c>
      <c r="BT12" s="83">
        <v>3.8753903081024261</v>
      </c>
      <c r="BU12" s="83">
        <v>3.6043110448116744</v>
      </c>
      <c r="BV12" s="83">
        <v>3.3839646929018024</v>
      </c>
      <c r="BW12" s="83">
        <v>5.4840014711290914</v>
      </c>
      <c r="BX12" s="83">
        <v>2.8965785381026441</v>
      </c>
      <c r="BY12" s="83">
        <v>4.2737034850590527</v>
      </c>
      <c r="BZ12" s="83">
        <v>5.4840014711290914</v>
      </c>
      <c r="CA12" s="37" t="s">
        <v>2609</v>
      </c>
      <c r="CB12" s="31">
        <v>6.4160412699472813</v>
      </c>
      <c r="CC12" s="35">
        <v>6.1220039460376192</v>
      </c>
      <c r="CD12" s="70">
        <v>4.8029587452319999E-2</v>
      </c>
      <c r="CE12" s="83">
        <v>5.2124795861480377</v>
      </c>
      <c r="CF12" s="83">
        <v>5.1003498535264837</v>
      </c>
      <c r="CG12" s="83">
        <v>4.5037132137871279</v>
      </c>
      <c r="CH12" s="83">
        <v>4.6812317575588303</v>
      </c>
      <c r="CI12" s="83">
        <v>8.2541695678662705</v>
      </c>
      <c r="CJ12" s="83">
        <v>3.2856602822580649</v>
      </c>
      <c r="CK12" s="83">
        <v>5.3524175921503838</v>
      </c>
      <c r="CL12" s="83">
        <v>8.2541695678662705</v>
      </c>
      <c r="CM12" s="37" t="s">
        <v>2563</v>
      </c>
      <c r="CN12" s="31">
        <v>15.459630000000001</v>
      </c>
      <c r="CO12" s="82">
        <v>14.146809579300344</v>
      </c>
      <c r="CP12" s="70">
        <v>9.2799752010557901E-2</v>
      </c>
      <c r="CQ12" s="82">
        <v>11.788509991303741</v>
      </c>
      <c r="CR12" s="82">
        <v>11.78951420980991</v>
      </c>
      <c r="CS12" s="82">
        <v>11.198922738349376</v>
      </c>
      <c r="CT12" s="82">
        <v>10.641221411192216</v>
      </c>
      <c r="CU12" s="82">
        <v>17.24500081103001</v>
      </c>
      <c r="CV12" s="82">
        <v>9.9763514033064222</v>
      </c>
      <c r="CW12" s="82">
        <v>13.284527843796088</v>
      </c>
      <c r="CX12" s="82">
        <v>17.24500081103001</v>
      </c>
      <c r="CY12" s="37" t="s">
        <v>2563</v>
      </c>
      <c r="CZ12" s="376">
        <v>1.1668620273955672</v>
      </c>
      <c r="DA12" s="39" t="s">
        <v>5</v>
      </c>
      <c r="DB12" s="39">
        <v>32.400290216387233</v>
      </c>
      <c r="DC12" s="17">
        <v>0.14151567896206885</v>
      </c>
      <c r="DD12" s="40">
        <v>-6.9606021037931143</v>
      </c>
      <c r="DE12" s="84">
        <v>7.4506800000000002</v>
      </c>
      <c r="DF12" s="85">
        <v>7.8559999999999999</v>
      </c>
      <c r="DG12" s="85" t="s">
        <v>5</v>
      </c>
      <c r="DH12" s="85" t="s">
        <v>5</v>
      </c>
      <c r="DI12" s="85" t="s">
        <v>5</v>
      </c>
      <c r="DJ12" s="86">
        <v>0.23750869999999999</v>
      </c>
      <c r="DK12" s="86">
        <v>-4.9232199999999997E-2</v>
      </c>
      <c r="DL12" s="69">
        <v>0.37799999999999989</v>
      </c>
      <c r="DM12" s="70">
        <v>5.4857285878147088E-2</v>
      </c>
      <c r="DN12" s="70">
        <v>8.0887434857986218E-2</v>
      </c>
      <c r="DO12" s="70">
        <v>9.8210383902264109E-2</v>
      </c>
      <c r="DP12" s="70" t="s">
        <v>158</v>
      </c>
      <c r="DQ12" s="87" t="s">
        <v>2563</v>
      </c>
      <c r="DR12" s="69">
        <v>5.4269476383425275E-2</v>
      </c>
      <c r="DS12" s="70">
        <v>1.7358252500546456E-2</v>
      </c>
      <c r="DT12" s="70">
        <v>5.7478590245761074E-2</v>
      </c>
      <c r="DU12" s="70">
        <v>7.4690232637462328E-2</v>
      </c>
      <c r="DV12" s="87" t="s">
        <v>2563</v>
      </c>
      <c r="DW12" s="31">
        <v>9.9480599999999999</v>
      </c>
      <c r="DX12" s="70">
        <v>0.13791985970382825</v>
      </c>
      <c r="DY12" s="70">
        <v>7.0562951123635198E-2</v>
      </c>
      <c r="DZ12" s="70">
        <v>8.0598766836986524E-2</v>
      </c>
      <c r="EA12" s="70">
        <v>0.11619690760366197</v>
      </c>
      <c r="EB12" s="87" t="s">
        <v>2563</v>
      </c>
      <c r="EC12" s="31">
        <v>2.7794099999999999</v>
      </c>
      <c r="ED12" s="88">
        <v>105852100000</v>
      </c>
      <c r="EE12" s="85">
        <v>0.68696999999999997</v>
      </c>
      <c r="EF12" s="85" t="s">
        <v>5</v>
      </c>
      <c r="EG12" s="86">
        <v>0.17244422097271372</v>
      </c>
      <c r="EH12" s="86">
        <v>-9.0769139888529193E-2</v>
      </c>
      <c r="EI12" s="89">
        <v>2.8</v>
      </c>
      <c r="EJ12" s="90">
        <v>25</v>
      </c>
      <c r="EK12" s="85">
        <v>160.69</v>
      </c>
      <c r="EL12" s="91">
        <v>13</v>
      </c>
      <c r="EM12" s="79">
        <v>-7.5922583857116477E-3</v>
      </c>
      <c r="EN12" s="69">
        <v>3.5139624303654804E-2</v>
      </c>
      <c r="EO12" s="70">
        <v>0.11042449120883768</v>
      </c>
      <c r="EP12" s="70">
        <v>9.185496069986776E-2</v>
      </c>
      <c r="EQ12" s="70">
        <v>0.13541439864569638</v>
      </c>
      <c r="ER12" s="69">
        <v>1.8856995145546618E-2</v>
      </c>
      <c r="ES12" s="70">
        <v>2.1361606728217852E-2</v>
      </c>
      <c r="ET12" s="70">
        <v>2.1549776563097645E-2</v>
      </c>
      <c r="EU12" s="70">
        <v>3.39773936832104E-2</v>
      </c>
      <c r="EV12" s="69">
        <v>5.3996619449201422E-2</v>
      </c>
      <c r="EW12" s="70">
        <v>0.13178609793705554</v>
      </c>
      <c r="EX12" s="70">
        <v>0.1134047372629654</v>
      </c>
      <c r="EY12" s="70">
        <v>0.16939179232890678</v>
      </c>
      <c r="EZ12" s="92">
        <v>0.23196159999999999</v>
      </c>
      <c r="FA12" s="70">
        <v>0.25134000000000001</v>
      </c>
      <c r="FB12" s="70">
        <v>0.24546999999999999</v>
      </c>
      <c r="FC12" s="87">
        <v>3.8599198178200511E-2</v>
      </c>
      <c r="FD12" s="69">
        <v>0.1618</v>
      </c>
      <c r="FE12" s="70">
        <v>0.16045000000000004</v>
      </c>
      <c r="FF12" s="87">
        <v>2.2982003829083102E-2</v>
      </c>
      <c r="FG12" s="93" t="s">
        <v>2563</v>
      </c>
      <c r="FH12" s="84">
        <v>0.83731999999999995</v>
      </c>
      <c r="FI12" s="85">
        <v>0.65720999999999996</v>
      </c>
      <c r="FJ12" s="86">
        <v>0.67209130000000006</v>
      </c>
      <c r="FK12" s="86">
        <v>0.72152079999999996</v>
      </c>
      <c r="FL12" s="94">
        <v>0.73250000000000004</v>
      </c>
      <c r="FM12" s="95">
        <v>0.79</v>
      </c>
      <c r="FN12" s="96">
        <v>44995</v>
      </c>
      <c r="FO12" s="97" t="s">
        <v>2876</v>
      </c>
      <c r="FP12" s="57">
        <v>3.16</v>
      </c>
      <c r="FQ12" s="58" t="s">
        <v>159</v>
      </c>
      <c r="FR12" s="58">
        <v>3.16</v>
      </c>
      <c r="FS12" s="98" t="s">
        <v>159</v>
      </c>
      <c r="FT12" s="59" t="s">
        <v>160</v>
      </c>
      <c r="FU12" s="9" t="s">
        <v>158</v>
      </c>
      <c r="FV12" s="9" t="s">
        <v>158</v>
      </c>
      <c r="FW12" s="99" t="s">
        <v>158</v>
      </c>
      <c r="FX12" s="100" t="s">
        <v>158</v>
      </c>
      <c r="FY12" s="100" t="s">
        <v>158</v>
      </c>
      <c r="FZ12" s="100" t="s">
        <v>158</v>
      </c>
      <c r="GA12" s="9" t="s">
        <v>158</v>
      </c>
      <c r="GB12" s="63"/>
    </row>
    <row r="13" spans="1:184" ht="12" customHeight="1" x14ac:dyDescent="0.2">
      <c r="A13" s="7">
        <v>11</v>
      </c>
      <c r="B13" s="2" t="s">
        <v>201</v>
      </c>
      <c r="C13" s="1" t="s">
        <v>202</v>
      </c>
      <c r="D13" s="1" t="s">
        <v>193</v>
      </c>
      <c r="E13" s="1" t="s">
        <v>203</v>
      </c>
      <c r="F13" s="9">
        <v>27</v>
      </c>
      <c r="G13" s="64">
        <v>51.53</v>
      </c>
      <c r="H13" s="65">
        <v>-2.6266061980347755E-2</v>
      </c>
      <c r="I13" s="65">
        <v>4.9247978475312371E-2</v>
      </c>
      <c r="J13" s="65">
        <v>8.6021767002364413E-3</v>
      </c>
      <c r="K13" s="66">
        <v>6.8891907626625268E-2</v>
      </c>
      <c r="L13" s="67">
        <v>45</v>
      </c>
      <c r="M13" s="68">
        <v>3.1976744186046568E-2</v>
      </c>
      <c r="N13" s="69">
        <v>2.9940119760479167E-2</v>
      </c>
      <c r="O13" s="70">
        <v>5.2318882062958982E-2</v>
      </c>
      <c r="P13" s="70">
        <v>7.349548981922438E-2</v>
      </c>
      <c r="Q13" s="70">
        <v>0.11775854828753674</v>
      </c>
      <c r="R13" s="70">
        <v>0.12161951025872941</v>
      </c>
      <c r="S13" s="70">
        <v>0.11644862273747658</v>
      </c>
      <c r="T13" s="18">
        <v>0.62412020942859192</v>
      </c>
      <c r="U13" s="71" t="s">
        <v>156</v>
      </c>
      <c r="V13" s="9">
        <v>1952</v>
      </c>
      <c r="W13" s="227">
        <v>1996</v>
      </c>
      <c r="X13" s="227">
        <v>3</v>
      </c>
      <c r="Y13" s="72" t="s">
        <v>157</v>
      </c>
      <c r="Z13" s="73">
        <v>25</v>
      </c>
      <c r="AA13" s="73">
        <v>0</v>
      </c>
      <c r="AB13" s="73">
        <v>0</v>
      </c>
      <c r="AC13" s="228" t="s">
        <v>5</v>
      </c>
      <c r="AD13" s="74">
        <v>2.7856901841694328</v>
      </c>
      <c r="AE13" s="75">
        <v>1.164316169235815</v>
      </c>
      <c r="AF13" s="75">
        <v>1.0572556027101481</v>
      </c>
      <c r="AG13" s="75" t="s">
        <v>158</v>
      </c>
      <c r="AH13" s="76" t="s">
        <v>2625</v>
      </c>
      <c r="AI13" s="9" t="s">
        <v>2741</v>
      </c>
      <c r="AJ13" s="77" t="s">
        <v>2563</v>
      </c>
      <c r="AK13" s="78">
        <v>6.8891907626625268E-2</v>
      </c>
      <c r="AL13" s="79">
        <v>6.6036799999999993E-2</v>
      </c>
      <c r="AM13" s="80">
        <v>4.3235099620594575E-2</v>
      </c>
      <c r="AN13" s="372">
        <v>0.36476190169347822</v>
      </c>
      <c r="AO13" s="372">
        <v>-0.18327018929179395</v>
      </c>
      <c r="AP13" s="372">
        <v>-0.12968601164797922</v>
      </c>
      <c r="AQ13" s="372">
        <v>0.12753743156300823</v>
      </c>
      <c r="AR13" s="81">
        <v>8.4350915961898629E-2</v>
      </c>
      <c r="AS13" s="81">
        <v>7.9157532279901924E-2</v>
      </c>
      <c r="AT13" s="81">
        <v>6.1099441755229654E-2</v>
      </c>
      <c r="AU13" s="68">
        <v>4.1403568977350723E-2</v>
      </c>
      <c r="AV13" s="68">
        <v>6.6073447391570464E-2</v>
      </c>
      <c r="AW13" s="68">
        <v>9.8003629764065334E-2</v>
      </c>
      <c r="AX13" s="68">
        <v>2.1495470597267006E-2</v>
      </c>
      <c r="AY13" s="68">
        <v>5.0479067111369437E-2</v>
      </c>
      <c r="AZ13" s="68">
        <v>9.8003629764065334E-2</v>
      </c>
      <c r="BA13" s="31">
        <v>40.427819999999997</v>
      </c>
      <c r="BB13" s="32">
        <v>16.900623155132831</v>
      </c>
      <c r="BC13" s="82">
        <v>25.157522569666344</v>
      </c>
      <c r="BD13" s="70">
        <v>0.60698732906020703</v>
      </c>
      <c r="BE13" s="70">
        <v>-0.32820797006813629</v>
      </c>
      <c r="BF13" s="82">
        <v>17.442444077042957</v>
      </c>
      <c r="BG13" s="82">
        <v>20.9056989078281</v>
      </c>
      <c r="BH13" s="82">
        <v>31.144061968369712</v>
      </c>
      <c r="BI13" s="82">
        <v>14.156794773519163</v>
      </c>
      <c r="BJ13" s="82">
        <v>38.729729729729733</v>
      </c>
      <c r="BK13" s="82">
        <v>14.156794773519163</v>
      </c>
      <c r="BL13" s="82">
        <v>35.948542882446326</v>
      </c>
      <c r="BM13" s="82">
        <v>89.399999999999991</v>
      </c>
      <c r="BN13" s="34" t="s">
        <v>2563</v>
      </c>
      <c r="BO13" s="31">
        <v>4.4412399999999996</v>
      </c>
      <c r="BP13" s="32">
        <v>1.9658899999999999</v>
      </c>
      <c r="BQ13" s="35">
        <v>1.6643401809292757</v>
      </c>
      <c r="BR13" s="70">
        <v>0.18118280296661182</v>
      </c>
      <c r="BS13" s="83">
        <v>1.3502760724206671</v>
      </c>
      <c r="BT13" s="83">
        <v>1.3912191723918186</v>
      </c>
      <c r="BU13" s="83">
        <v>2.4833084522814315</v>
      </c>
      <c r="BV13" s="83">
        <v>1.1657263751763047</v>
      </c>
      <c r="BW13" s="83">
        <v>2.0211565585331455</v>
      </c>
      <c r="BX13" s="83">
        <v>1.1657263751763047</v>
      </c>
      <c r="BY13" s="83">
        <v>2.9602325842682449</v>
      </c>
      <c r="BZ13" s="83">
        <v>5.1731532962668778</v>
      </c>
      <c r="CA13" s="37" t="s">
        <v>2609</v>
      </c>
      <c r="CB13" s="31">
        <v>1.9595979800891461</v>
      </c>
      <c r="CC13" s="35">
        <v>1.9338696422130959</v>
      </c>
      <c r="CD13" s="70">
        <v>1.3304070406011004E-2</v>
      </c>
      <c r="CE13" s="83">
        <v>1.7118305848027102</v>
      </c>
      <c r="CF13" s="83">
        <v>1.6085056033427971</v>
      </c>
      <c r="CG13" s="83">
        <v>1.3260661120559445</v>
      </c>
      <c r="CH13" s="83">
        <v>1.3911923756953728</v>
      </c>
      <c r="CI13" s="83">
        <v>2.9637403740374038</v>
      </c>
      <c r="CJ13" s="83">
        <v>1.006805645972658</v>
      </c>
      <c r="CK13" s="83">
        <v>1.5968695276318088</v>
      </c>
      <c r="CL13" s="83">
        <v>2.9637403740374038</v>
      </c>
      <c r="CM13" s="37" t="s">
        <v>2563</v>
      </c>
      <c r="CN13" s="31">
        <v>15.28631</v>
      </c>
      <c r="CO13" s="82">
        <v>9.8226335372033891</v>
      </c>
      <c r="CP13" s="70">
        <v>0.55623336064639339</v>
      </c>
      <c r="CQ13" s="82">
        <v>8.2204102953429743</v>
      </c>
      <c r="CR13" s="82">
        <v>8.2044205125693193</v>
      </c>
      <c r="CS13" s="82">
        <v>9.0380233406547106</v>
      </c>
      <c r="CT13" s="82">
        <v>6.1436602551894879</v>
      </c>
      <c r="CU13" s="82">
        <v>13.560899149453221</v>
      </c>
      <c r="CV13" s="82">
        <v>6.1436602551894879</v>
      </c>
      <c r="CW13" s="82">
        <v>10.759666272723686</v>
      </c>
      <c r="CX13" s="82">
        <v>21.479858657243817</v>
      </c>
      <c r="CY13" s="37" t="s">
        <v>2563</v>
      </c>
      <c r="CZ13" s="376">
        <v>0.87962256170677766</v>
      </c>
      <c r="DA13" s="39" t="s">
        <v>5</v>
      </c>
      <c r="DB13" s="39">
        <v>37.359017406850271</v>
      </c>
      <c r="DC13" s="17">
        <v>0.14238739744584966</v>
      </c>
      <c r="DD13" s="40">
        <v>-26.189080255415028</v>
      </c>
      <c r="DE13" s="84">
        <v>1.27437</v>
      </c>
      <c r="DF13" s="85">
        <v>3.0489999999999999</v>
      </c>
      <c r="DG13" s="85" t="s">
        <v>5</v>
      </c>
      <c r="DH13" s="85" t="s">
        <v>5</v>
      </c>
      <c r="DI13" s="85" t="s">
        <v>5</v>
      </c>
      <c r="DJ13" s="86">
        <v>-1.5807579999999999</v>
      </c>
      <c r="DK13" s="86">
        <v>0.32206240000000003</v>
      </c>
      <c r="DL13" s="69">
        <v>0.93918918918918926</v>
      </c>
      <c r="DM13" s="70">
        <v>0.25268827831013407</v>
      </c>
      <c r="DN13" s="70">
        <v>8.2592259427070269E-2</v>
      </c>
      <c r="DO13" s="70">
        <v>0.10578134712319121</v>
      </c>
      <c r="DP13" s="70" t="s">
        <v>158</v>
      </c>
      <c r="DQ13" s="87" t="s">
        <v>2563</v>
      </c>
      <c r="DR13" s="69">
        <v>0.20307171597041074</v>
      </c>
      <c r="DS13" s="70">
        <v>-4.6664085110407649E-2</v>
      </c>
      <c r="DT13" s="70">
        <v>-9.1750227232728077E-2</v>
      </c>
      <c r="DU13" s="70">
        <v>-9.1005899351729314E-3</v>
      </c>
      <c r="DV13" s="87" t="s">
        <v>2563</v>
      </c>
      <c r="DW13" s="31">
        <v>3.3577499999999998</v>
      </c>
      <c r="DX13" s="70">
        <v>-5.4611058806750656E-2</v>
      </c>
      <c r="DY13" s="70">
        <v>-9.0472302657679471E-2</v>
      </c>
      <c r="DZ13" s="70">
        <v>-4.2211067739323926E-2</v>
      </c>
      <c r="EA13" s="70">
        <v>2.5643914203873353E-2</v>
      </c>
      <c r="EB13" s="87" t="s">
        <v>2563</v>
      </c>
      <c r="EC13" s="31">
        <v>-0.44246999999999997</v>
      </c>
      <c r="ED13" s="88">
        <v>104053900000</v>
      </c>
      <c r="EE13" s="85">
        <v>0.87163999999999997</v>
      </c>
      <c r="EF13" s="85" t="s">
        <v>5</v>
      </c>
      <c r="EG13" s="86">
        <v>7.120734965582276E-2</v>
      </c>
      <c r="EH13" s="86">
        <v>-0.10965131523746519</v>
      </c>
      <c r="EI13" s="89">
        <v>2.4550000000000001</v>
      </c>
      <c r="EJ13" s="90">
        <v>22</v>
      </c>
      <c r="EK13" s="85">
        <v>58.25</v>
      </c>
      <c r="EL13" s="91">
        <v>20</v>
      </c>
      <c r="EM13" s="79">
        <v>-0.11536480686695272</v>
      </c>
      <c r="EN13" s="69">
        <v>7.1038251366120297E-2</v>
      </c>
      <c r="EO13" s="70">
        <v>8.2600744981706775E-3</v>
      </c>
      <c r="EP13" s="70">
        <v>1.4849383568408925E-2</v>
      </c>
      <c r="EQ13" s="70">
        <v>2.0927595655113596E-2</v>
      </c>
      <c r="ER13" s="69">
        <v>6.9621534102408456E-2</v>
      </c>
      <c r="ES13" s="70">
        <v>6.0906194708500117E-2</v>
      </c>
      <c r="ET13" s="70">
        <v>5.6851748669463742E-2</v>
      </c>
      <c r="EU13" s="70">
        <v>4.643058751055662E-2</v>
      </c>
      <c r="EV13" s="69">
        <v>0.14065978546852875</v>
      </c>
      <c r="EW13" s="70">
        <v>6.9166269206670794E-2</v>
      </c>
      <c r="EX13" s="70">
        <v>7.1701132237872667E-2</v>
      </c>
      <c r="EY13" s="70">
        <v>6.7358183165670216E-2</v>
      </c>
      <c r="EZ13" s="92">
        <v>4.8780900000000002E-2</v>
      </c>
      <c r="FA13" s="70">
        <v>7.4859999999999996E-2</v>
      </c>
      <c r="FB13" s="70">
        <v>8.6088888888888881E-2</v>
      </c>
      <c r="FC13" s="87">
        <v>3.8760708197864487E-2</v>
      </c>
      <c r="FD13" s="69">
        <v>5.2799999999999993E-2</v>
      </c>
      <c r="FE13" s="70">
        <v>4.7839999999999994E-2</v>
      </c>
      <c r="FF13" s="87">
        <v>1.1770913303563162E-2</v>
      </c>
      <c r="FG13" s="93" t="s">
        <v>2563</v>
      </c>
      <c r="FH13" s="84">
        <v>0.59833999999999998</v>
      </c>
      <c r="FI13" s="85">
        <v>0.48726999999999998</v>
      </c>
      <c r="FJ13" s="86">
        <v>1.2179439999999999</v>
      </c>
      <c r="FK13" s="86">
        <v>1.3522130000000001</v>
      </c>
      <c r="FL13" s="94">
        <v>0.86</v>
      </c>
      <c r="FM13" s="95">
        <v>0.88749999999999996</v>
      </c>
      <c r="FN13" s="96">
        <v>44972</v>
      </c>
      <c r="FO13" s="97" t="s">
        <v>2830</v>
      </c>
      <c r="FP13" s="57">
        <v>3.55</v>
      </c>
      <c r="FQ13" s="58" t="s">
        <v>159</v>
      </c>
      <c r="FR13" s="58">
        <v>3.55</v>
      </c>
      <c r="FS13" s="98" t="s">
        <v>159</v>
      </c>
      <c r="FT13" s="59" t="s">
        <v>160</v>
      </c>
      <c r="FU13" s="9" t="s">
        <v>158</v>
      </c>
      <c r="FV13" s="9" t="s">
        <v>158</v>
      </c>
      <c r="FW13" s="99" t="s">
        <v>158</v>
      </c>
      <c r="FX13" s="100" t="s">
        <v>158</v>
      </c>
      <c r="FY13" s="100" t="s">
        <v>158</v>
      </c>
      <c r="FZ13" s="100" t="s">
        <v>158</v>
      </c>
      <c r="GA13" s="9" t="s">
        <v>425</v>
      </c>
      <c r="GB13" s="63"/>
    </row>
    <row r="14" spans="1:184" ht="12" customHeight="1" x14ac:dyDescent="0.2">
      <c r="A14" s="7">
        <v>12</v>
      </c>
      <c r="B14" s="2" t="s">
        <v>204</v>
      </c>
      <c r="C14" s="1" t="s">
        <v>205</v>
      </c>
      <c r="D14" s="1" t="s">
        <v>188</v>
      </c>
      <c r="E14" s="1" t="s">
        <v>206</v>
      </c>
      <c r="F14" s="9">
        <v>25</v>
      </c>
      <c r="G14" s="64">
        <v>34.97</v>
      </c>
      <c r="H14" s="65">
        <v>4.3257756563245708E-2</v>
      </c>
      <c r="I14" s="65">
        <v>-3.2960913917688961E-2</v>
      </c>
      <c r="J14" s="65">
        <v>3.091872350008229E-2</v>
      </c>
      <c r="K14" s="66">
        <v>2.0589076351158135E-2</v>
      </c>
      <c r="L14" s="67">
        <v>571</v>
      </c>
      <c r="M14" s="68">
        <v>2.8571428571428692E-2</v>
      </c>
      <c r="N14" s="69">
        <v>1.4084507042253502E-2</v>
      </c>
      <c r="O14" s="70">
        <v>2.4281269904770308E-2</v>
      </c>
      <c r="P14" s="70">
        <v>3.0358033101851145E-2</v>
      </c>
      <c r="Q14" s="70">
        <v>6.0540481614018704E-2</v>
      </c>
      <c r="R14" s="70">
        <v>8.2249318583756503E-2</v>
      </c>
      <c r="S14" s="70">
        <v>0.11789635396212472</v>
      </c>
      <c r="T14" s="18">
        <v>0.50145014199592131</v>
      </c>
      <c r="U14" s="71" t="s">
        <v>156</v>
      </c>
      <c r="V14" s="9">
        <v>1998</v>
      </c>
      <c r="W14" s="227">
        <v>1998</v>
      </c>
      <c r="X14" s="227">
        <v>3</v>
      </c>
      <c r="Y14" s="72" t="s">
        <v>157</v>
      </c>
      <c r="Z14" s="73">
        <v>24</v>
      </c>
      <c r="AA14" s="73">
        <v>0</v>
      </c>
      <c r="AB14" s="73">
        <v>0</v>
      </c>
      <c r="AC14" s="228" t="s">
        <v>2329</v>
      </c>
      <c r="AD14" s="74">
        <v>0.60280808097721883</v>
      </c>
      <c r="AE14" s="75">
        <v>0.36108324974924771</v>
      </c>
      <c r="AF14" s="75">
        <v>0.27709039689350878</v>
      </c>
      <c r="AG14" s="75">
        <v>2.5719797099378434</v>
      </c>
      <c r="AH14" s="76" t="s">
        <v>2626</v>
      </c>
      <c r="AI14" s="9" t="s">
        <v>2531</v>
      </c>
      <c r="AJ14" s="77" t="s">
        <v>2627</v>
      </c>
      <c r="AK14" s="78">
        <v>2.0589076351158135E-2</v>
      </c>
      <c r="AL14" s="79">
        <v>1.79122E-2</v>
      </c>
      <c r="AM14" s="80">
        <v>0.14944430897143479</v>
      </c>
      <c r="AN14" s="372">
        <v>0.18965807512013222</v>
      </c>
      <c r="AO14" s="372">
        <v>-0.21747749184853604</v>
      </c>
      <c r="AP14" s="372">
        <v>-0.10588384355692959</v>
      </c>
      <c r="AQ14" s="372">
        <v>-8.1808809209124034E-3</v>
      </c>
      <c r="AR14" s="81">
        <v>2.6311161834558939E-2</v>
      </c>
      <c r="AS14" s="81">
        <v>2.3027294835007345E-2</v>
      </c>
      <c r="AT14" s="81">
        <v>2.0758902460234145E-2</v>
      </c>
      <c r="AU14" s="68">
        <v>1.2658227848101267E-2</v>
      </c>
      <c r="AV14" s="68">
        <v>1.9045937072859211E-2</v>
      </c>
      <c r="AW14" s="68">
        <v>2.9611350367502912E-2</v>
      </c>
      <c r="AX14" s="68">
        <v>1.1706715958102281E-2</v>
      </c>
      <c r="AY14" s="68">
        <v>1.7306717603777909E-2</v>
      </c>
      <c r="AZ14" s="68">
        <v>2.9611350367502912E-2</v>
      </c>
      <c r="BA14" s="31">
        <v>29.47062</v>
      </c>
      <c r="BB14" s="32">
        <v>17.537612838515546</v>
      </c>
      <c r="BC14" s="82">
        <v>28.507080458461068</v>
      </c>
      <c r="BD14" s="70">
        <v>3.3800007789045461E-2</v>
      </c>
      <c r="BE14" s="70">
        <v>-0.38479800258499364</v>
      </c>
      <c r="BF14" s="82">
        <v>26.859075977332306</v>
      </c>
      <c r="BG14" s="82">
        <v>23.439869220948037</v>
      </c>
      <c r="BH14" s="82">
        <v>20.721163472580486</v>
      </c>
      <c r="BI14" s="82">
        <v>18.197247706422019</v>
      </c>
      <c r="BJ14" s="82">
        <v>64.272724242424232</v>
      </c>
      <c r="BK14" s="82">
        <v>16.429752066115704</v>
      </c>
      <c r="BL14" s="82">
        <v>24.692523314729016</v>
      </c>
      <c r="BM14" s="82">
        <v>64.272724242424232</v>
      </c>
      <c r="BN14" s="34" t="s">
        <v>2627</v>
      </c>
      <c r="BO14" s="31">
        <v>6.0271600000000003</v>
      </c>
      <c r="BP14" s="32">
        <v>2.0836700000000001</v>
      </c>
      <c r="BQ14" s="35">
        <v>2.5842060963918003</v>
      </c>
      <c r="BR14" s="70">
        <v>-0.19369047116275828</v>
      </c>
      <c r="BS14" s="83">
        <v>1.7432899399126447</v>
      </c>
      <c r="BT14" s="83">
        <v>2.1768820867958185</v>
      </c>
      <c r="BU14" s="83">
        <v>2.8521182720961828</v>
      </c>
      <c r="BV14" s="83">
        <v>1.5360076142803285</v>
      </c>
      <c r="BW14" s="83">
        <v>3.8357082984073765</v>
      </c>
      <c r="BX14" s="83">
        <v>1.5360076142803285</v>
      </c>
      <c r="BY14" s="83">
        <v>3.3803360525652693</v>
      </c>
      <c r="BZ14" s="83">
        <v>5.3404255319148932</v>
      </c>
      <c r="CA14" s="37" t="s">
        <v>2609</v>
      </c>
      <c r="CB14" s="31">
        <v>0.84326852520123785</v>
      </c>
      <c r="CC14" s="35">
        <v>1.2595375085904355</v>
      </c>
      <c r="CD14" s="70">
        <v>-0.33049351889095346</v>
      </c>
      <c r="CE14" s="83">
        <v>0.90927286378843541</v>
      </c>
      <c r="CF14" s="83">
        <v>1.0725679805918908</v>
      </c>
      <c r="CG14" s="83">
        <v>1.0549705201342294</v>
      </c>
      <c r="CH14" s="83">
        <v>0.78845155246252674</v>
      </c>
      <c r="CI14" s="83">
        <v>1.7375329212577264</v>
      </c>
      <c r="CJ14" s="83">
        <v>0.78845155246252674</v>
      </c>
      <c r="CK14" s="83">
        <v>1.2278534101002483</v>
      </c>
      <c r="CL14" s="83">
        <v>1.7375329212577264</v>
      </c>
      <c r="CM14" s="37" t="s">
        <v>2627</v>
      </c>
      <c r="CN14" s="31">
        <v>13.59163</v>
      </c>
      <c r="CO14" s="82">
        <v>16.838310083119005</v>
      </c>
      <c r="CP14" s="70">
        <v>-0.19281507865649272</v>
      </c>
      <c r="CQ14" s="82">
        <v>13.044022412393838</v>
      </c>
      <c r="CR14" s="82">
        <v>14.347764098372821</v>
      </c>
      <c r="CS14" s="82">
        <v>13.946793036986596</v>
      </c>
      <c r="CT14" s="82">
        <v>11.362217936354869</v>
      </c>
      <c r="CU14" s="82">
        <v>23.000852904820768</v>
      </c>
      <c r="CV14" s="82">
        <v>11.362217936354869</v>
      </c>
      <c r="CW14" s="82">
        <v>16.227912504771531</v>
      </c>
      <c r="CX14" s="82">
        <v>23.000852904820768</v>
      </c>
      <c r="CY14" s="37" t="s">
        <v>2627</v>
      </c>
      <c r="CZ14" s="376">
        <v>0.64662350745134822</v>
      </c>
      <c r="DA14" s="39" t="s">
        <v>5</v>
      </c>
      <c r="DB14" s="39">
        <v>21.594798023387664</v>
      </c>
      <c r="DC14" s="17">
        <v>5.094710945300928E-2</v>
      </c>
      <c r="DD14" s="40">
        <v>-24.375909054699072</v>
      </c>
      <c r="DE14" s="84">
        <v>1.19441</v>
      </c>
      <c r="DF14" s="85">
        <v>1.994</v>
      </c>
      <c r="DG14" s="85" t="s">
        <v>5</v>
      </c>
      <c r="DH14" s="85" t="s">
        <v>5</v>
      </c>
      <c r="DI14" s="85" t="s">
        <v>5</v>
      </c>
      <c r="DJ14" s="86">
        <v>1.0577559999999999</v>
      </c>
      <c r="DK14" s="86">
        <v>-0.18507409999999999</v>
      </c>
      <c r="DL14" s="69">
        <v>-0.56578947368421051</v>
      </c>
      <c r="DM14" s="70">
        <v>-0.30070212448451128</v>
      </c>
      <c r="DN14" s="70">
        <v>-0.18539846802000004</v>
      </c>
      <c r="DO14" s="70">
        <v>-3.3713084710940922E-2</v>
      </c>
      <c r="DP14" s="70" t="s">
        <v>158</v>
      </c>
      <c r="DQ14" s="87" t="s">
        <v>2627</v>
      </c>
      <c r="DR14" s="69">
        <v>-7.1593718321615096E-2</v>
      </c>
      <c r="DS14" s="70">
        <v>5.3446082885437951E-2</v>
      </c>
      <c r="DT14" s="70">
        <v>4.5579466198853558E-2</v>
      </c>
      <c r="DU14" s="70">
        <v>9.1238828475615819E-2</v>
      </c>
      <c r="DV14" s="87" t="s">
        <v>2627</v>
      </c>
      <c r="DW14" s="31">
        <v>2.59843</v>
      </c>
      <c r="DX14" s="70">
        <v>9.0705698655870748E-3</v>
      </c>
      <c r="DY14" s="70">
        <v>7.9528617545389535E-2</v>
      </c>
      <c r="DZ14" s="70">
        <v>4.1105596360173413E-2</v>
      </c>
      <c r="EA14" s="70">
        <v>6.3114034228713756E-2</v>
      </c>
      <c r="EB14" s="87" t="s">
        <v>2627</v>
      </c>
      <c r="EC14" s="31">
        <v>0.27994000000000002</v>
      </c>
      <c r="ED14" s="88">
        <v>14760510000</v>
      </c>
      <c r="EE14" s="85">
        <v>0.43428</v>
      </c>
      <c r="EF14" s="85" t="s">
        <v>5</v>
      </c>
      <c r="EG14" s="86">
        <v>0.44611699393895421</v>
      </c>
      <c r="EH14" s="86">
        <v>-6.7466666666666675E-2</v>
      </c>
      <c r="EI14" s="89">
        <v>2.222</v>
      </c>
      <c r="EJ14" s="90">
        <v>9</v>
      </c>
      <c r="EK14" s="85">
        <v>42.5</v>
      </c>
      <c r="EL14" s="91">
        <v>8</v>
      </c>
      <c r="EM14" s="79">
        <v>-0.17717647058823527</v>
      </c>
      <c r="EN14" s="69">
        <v>0.17614035087719304</v>
      </c>
      <c r="EO14" s="70">
        <v>-5.8776737522928113E-2</v>
      </c>
      <c r="EP14" s="70">
        <v>-5.7955199938737545E-2</v>
      </c>
      <c r="EQ14" s="70">
        <v>2.910416839677854E-2</v>
      </c>
      <c r="ER14" s="69">
        <v>2.5263157894736876E-2</v>
      </c>
      <c r="ES14" s="70">
        <v>1.7278506533740856E-2</v>
      </c>
      <c r="ET14" s="70">
        <v>1.47843141816979E-2</v>
      </c>
      <c r="EU14" s="70">
        <v>2.1913034212212912E-2</v>
      </c>
      <c r="EV14" s="69">
        <v>0.20140350877192992</v>
      </c>
      <c r="EW14" s="70">
        <v>-4.1498230989187257E-2</v>
      </c>
      <c r="EX14" s="70">
        <v>-4.3170885757039645E-2</v>
      </c>
      <c r="EY14" s="70">
        <v>5.1017202608991452E-2</v>
      </c>
      <c r="EZ14" s="92">
        <v>7.3051400000000002E-2</v>
      </c>
      <c r="FA14" s="70">
        <v>0.12984000000000001</v>
      </c>
      <c r="FB14" s="70">
        <v>0.16083</v>
      </c>
      <c r="FC14" s="87">
        <v>5.1172923504525313E-2</v>
      </c>
      <c r="FD14" s="69">
        <v>8.566E-2</v>
      </c>
      <c r="FE14" s="70">
        <v>0.10901000000000001</v>
      </c>
      <c r="FF14" s="87">
        <v>3.7464742091732041E-2</v>
      </c>
      <c r="FG14" s="93" t="s">
        <v>2627</v>
      </c>
      <c r="FH14" s="84">
        <v>1.6625799999999999</v>
      </c>
      <c r="FI14" s="85">
        <v>0.66837000000000002</v>
      </c>
      <c r="FJ14" s="86">
        <v>0.47384749999999998</v>
      </c>
      <c r="FK14" s="86">
        <v>0.57493300000000003</v>
      </c>
      <c r="FL14" s="94">
        <v>0.17499999999999999</v>
      </c>
      <c r="FM14" s="95">
        <v>0.18</v>
      </c>
      <c r="FN14" s="96">
        <v>44446</v>
      </c>
      <c r="FO14" s="97" t="s">
        <v>2879</v>
      </c>
      <c r="FP14" s="57">
        <v>0.72</v>
      </c>
      <c r="FQ14" s="58" t="s">
        <v>159</v>
      </c>
      <c r="FR14" s="58">
        <v>0.72</v>
      </c>
      <c r="FS14" s="98" t="s">
        <v>159</v>
      </c>
      <c r="FT14" s="59" t="s">
        <v>165</v>
      </c>
      <c r="FU14" s="9" t="s">
        <v>166</v>
      </c>
      <c r="FV14" s="9" t="s">
        <v>158</v>
      </c>
      <c r="FW14" s="99">
        <v>0.02</v>
      </c>
      <c r="FX14" s="100" t="s">
        <v>158</v>
      </c>
      <c r="FY14" s="100" t="s">
        <v>158</v>
      </c>
      <c r="FZ14" s="100" t="s">
        <v>158</v>
      </c>
      <c r="GA14" s="9" t="s">
        <v>169</v>
      </c>
      <c r="GB14" s="63"/>
    </row>
    <row r="15" spans="1:184" ht="12" customHeight="1" x14ac:dyDescent="0.2">
      <c r="A15" s="7">
        <v>13</v>
      </c>
      <c r="B15" s="2" t="s">
        <v>207</v>
      </c>
      <c r="C15" s="1" t="s">
        <v>208</v>
      </c>
      <c r="D15" s="1" t="s">
        <v>193</v>
      </c>
      <c r="E15" s="1" t="s">
        <v>209</v>
      </c>
      <c r="F15" s="9">
        <v>22</v>
      </c>
      <c r="G15" s="64">
        <v>74.790000000000006</v>
      </c>
      <c r="H15" s="65">
        <v>-5.319856363878106E-3</v>
      </c>
      <c r="I15" s="65">
        <v>0.13051857390845423</v>
      </c>
      <c r="J15" s="65">
        <v>8.6682260424611579E-2</v>
      </c>
      <c r="K15" s="66">
        <v>4.8134777376654628E-2</v>
      </c>
      <c r="L15" s="67">
        <v>-260</v>
      </c>
      <c r="M15" s="68">
        <v>5.8823529411764719E-2</v>
      </c>
      <c r="N15" s="69">
        <v>0.55193992490613275</v>
      </c>
      <c r="O15" s="70">
        <v>0.2737674448553733</v>
      </c>
      <c r="P15" s="70">
        <v>0.23025121250227842</v>
      </c>
      <c r="Q15" s="70">
        <v>0.22126873844775452</v>
      </c>
      <c r="R15" s="70">
        <v>0.21355887726527856</v>
      </c>
      <c r="S15" s="70">
        <v>0.21555351589020866</v>
      </c>
      <c r="T15" s="18">
        <v>1.0405953146275331</v>
      </c>
      <c r="U15" s="71" t="s">
        <v>156</v>
      </c>
      <c r="V15" s="9">
        <v>2001</v>
      </c>
      <c r="W15" s="227">
        <v>2001</v>
      </c>
      <c r="X15" s="227">
        <v>3</v>
      </c>
      <c r="Y15" s="72" t="s">
        <v>157</v>
      </c>
      <c r="Z15" s="73">
        <v>21</v>
      </c>
      <c r="AA15" s="73">
        <v>0</v>
      </c>
      <c r="AB15" s="73">
        <v>0</v>
      </c>
      <c r="AC15" s="228" t="s">
        <v>5</v>
      </c>
      <c r="AD15" s="74">
        <v>0.37996367125120983</v>
      </c>
      <c r="AE15" s="75">
        <v>0.40811699353814762</v>
      </c>
      <c r="AF15" s="75">
        <v>0.22511635701703317</v>
      </c>
      <c r="AG15" s="75">
        <v>0.44352454169130695</v>
      </c>
      <c r="AH15" s="76" t="s">
        <v>2628</v>
      </c>
      <c r="AI15" s="9" t="s">
        <v>2742</v>
      </c>
      <c r="AJ15" s="77" t="s">
        <v>2563</v>
      </c>
      <c r="AK15" s="78">
        <v>4.8134777376654628E-2</v>
      </c>
      <c r="AL15" s="79">
        <v>4.1743200000000001E-2</v>
      </c>
      <c r="AM15" s="80">
        <v>0.15311661244597019</v>
      </c>
      <c r="AN15" s="372">
        <v>0.3944651076028094</v>
      </c>
      <c r="AO15" s="372">
        <v>-0.52406187920981373</v>
      </c>
      <c r="AP15" s="372">
        <v>-0.39513477218481863</v>
      </c>
      <c r="AQ15" s="372">
        <v>-0.13855311316499441</v>
      </c>
      <c r="AR15" s="81">
        <v>0.10113662947766792</v>
      </c>
      <c r="AS15" s="81">
        <v>7.9579342906718337E-2</v>
      </c>
      <c r="AT15" s="81">
        <v>5.5876662986738455E-2</v>
      </c>
      <c r="AU15" s="68">
        <v>2.3404255319148939E-2</v>
      </c>
      <c r="AV15" s="68">
        <v>4.541459487006512E-2</v>
      </c>
      <c r="AW15" s="68">
        <v>0.17346938775510201</v>
      </c>
      <c r="AX15" s="68">
        <v>1.0214007782101167E-2</v>
      </c>
      <c r="AY15" s="68">
        <v>3.4518452354395539E-2</v>
      </c>
      <c r="AZ15" s="68">
        <v>0.17346938775510201</v>
      </c>
      <c r="BA15" s="31">
        <v>7.8420300000000003</v>
      </c>
      <c r="BB15" s="32">
        <v>8.4786305407550167</v>
      </c>
      <c r="BC15" s="82">
        <v>13.644686782043081</v>
      </c>
      <c r="BD15" s="70">
        <v>-0.42526859536853523</v>
      </c>
      <c r="BE15" s="70">
        <v>-0.37861303258985668</v>
      </c>
      <c r="BF15" s="82">
        <v>5.5241063269731736</v>
      </c>
      <c r="BG15" s="82">
        <v>10.733942976666251</v>
      </c>
      <c r="BH15" s="82">
        <v>11.448594247156104</v>
      </c>
      <c r="BI15" s="82">
        <v>4.4380804953560373</v>
      </c>
      <c r="BJ15" s="82">
        <v>23.152709359605915</v>
      </c>
      <c r="BK15" s="82">
        <v>4.4380804953560373</v>
      </c>
      <c r="BL15" s="82">
        <v>14.290612571177368</v>
      </c>
      <c r="BM15" s="82">
        <v>23.906976744186046</v>
      </c>
      <c r="BN15" s="34" t="s">
        <v>2563</v>
      </c>
      <c r="BO15" s="31">
        <v>2.1495799999999998</v>
      </c>
      <c r="BP15" s="32">
        <v>2.1460599999999999</v>
      </c>
      <c r="BQ15" s="35">
        <v>1.3450009613140432</v>
      </c>
      <c r="BR15" s="70">
        <v>0.59558250270939239</v>
      </c>
      <c r="BS15" s="83">
        <v>0.77566911451168108</v>
      </c>
      <c r="BT15" s="83">
        <v>0.96231658713233759</v>
      </c>
      <c r="BU15" s="83">
        <v>1.0301454488281085</v>
      </c>
      <c r="BV15" s="83">
        <v>0.36069193963930807</v>
      </c>
      <c r="BW15" s="83">
        <v>1.8337885290674991</v>
      </c>
      <c r="BX15" s="83">
        <v>0.36069193963930807</v>
      </c>
      <c r="BY15" s="83">
        <v>1.4136493068306755</v>
      </c>
      <c r="BZ15" s="83">
        <v>2.0251299826689779</v>
      </c>
      <c r="CA15" s="37" t="s">
        <v>2609</v>
      </c>
      <c r="CB15" s="31">
        <v>2.0322347925443967</v>
      </c>
      <c r="CC15" s="35">
        <v>2.0303890870270984</v>
      </c>
      <c r="CD15" s="70">
        <v>9.0904030616156817E-4</v>
      </c>
      <c r="CE15" s="83">
        <v>1.0535766551473118</v>
      </c>
      <c r="CF15" s="83">
        <v>1.4436734605177151</v>
      </c>
      <c r="CG15" s="83">
        <v>1.6467589364004909</v>
      </c>
      <c r="CH15" s="83">
        <v>0.66226059116116864</v>
      </c>
      <c r="CI15" s="83">
        <v>3.1468107985737732</v>
      </c>
      <c r="CJ15" s="83">
        <v>0.66226059116116864</v>
      </c>
      <c r="CK15" s="83">
        <v>2.2968498187563959</v>
      </c>
      <c r="CL15" s="83">
        <v>4.632726617408542</v>
      </c>
      <c r="CM15" s="37" t="s">
        <v>2563</v>
      </c>
      <c r="CN15" s="31">
        <v>4.4646499999999998</v>
      </c>
      <c r="CO15" s="82">
        <v>5.3590750242486473</v>
      </c>
      <c r="CP15" s="70">
        <v>-0.16689914214702517</v>
      </c>
      <c r="CQ15" s="82">
        <v>2.9504931998785291</v>
      </c>
      <c r="CR15" s="82">
        <v>3.6682184965190148</v>
      </c>
      <c r="CS15" s="82">
        <v>4.2827750958888604</v>
      </c>
      <c r="CT15" s="82">
        <v>2.3391654579361791</v>
      </c>
      <c r="CU15" s="82">
        <v>10.67410691557064</v>
      </c>
      <c r="CV15" s="82">
        <v>2.3391654579361791</v>
      </c>
      <c r="CW15" s="82">
        <v>6.1305687119470509</v>
      </c>
      <c r="CX15" s="82">
        <v>14.893974507531865</v>
      </c>
      <c r="CY15" s="37" t="s">
        <v>2563</v>
      </c>
      <c r="CZ15" s="376">
        <v>-0.13229674876309638</v>
      </c>
      <c r="DA15" s="39" t="s">
        <v>5</v>
      </c>
      <c r="DB15" s="39">
        <v>39.433966385346793</v>
      </c>
      <c r="DC15" s="17">
        <v>0.27838598987893304</v>
      </c>
      <c r="DD15" s="40">
        <v>19.996568987893301</v>
      </c>
      <c r="DE15" s="84">
        <v>9.4745899999999992</v>
      </c>
      <c r="DF15" s="85">
        <v>8.8209999999999997</v>
      </c>
      <c r="DG15" s="85" t="s">
        <v>5</v>
      </c>
      <c r="DH15" s="85" t="s">
        <v>5</v>
      </c>
      <c r="DI15" s="85" t="s">
        <v>5</v>
      </c>
      <c r="DJ15" s="86">
        <v>-0.36491319999999999</v>
      </c>
      <c r="DK15" s="86">
        <v>0.36254890000000001</v>
      </c>
      <c r="DL15" s="69" t="s">
        <v>158</v>
      </c>
      <c r="DM15" s="70">
        <v>0.44976925560461267</v>
      </c>
      <c r="DN15" s="70" t="s">
        <v>158</v>
      </c>
      <c r="DO15" s="70">
        <v>0.10408402884651502</v>
      </c>
      <c r="DP15" s="70" t="s">
        <v>158</v>
      </c>
      <c r="DQ15" s="87" t="s">
        <v>2563</v>
      </c>
      <c r="DR15" s="69">
        <v>0.87953002587271634</v>
      </c>
      <c r="DS15" s="70">
        <v>0.15174913052295902</v>
      </c>
      <c r="DT15" s="70">
        <v>0.22483864167461731</v>
      </c>
      <c r="DU15" s="70">
        <v>7.0605365744069504E-2</v>
      </c>
      <c r="DV15" s="87" t="s">
        <v>2563</v>
      </c>
      <c r="DW15" s="31">
        <v>15.99173</v>
      </c>
      <c r="DX15" s="70">
        <v>2.0732270642665211</v>
      </c>
      <c r="DY15" s="70">
        <v>0.14018392712529826</v>
      </c>
      <c r="DZ15" s="70">
        <v>0.31322073018170382</v>
      </c>
      <c r="EA15" s="70">
        <v>8.0326160518969125E-2</v>
      </c>
      <c r="EB15" s="87" t="s">
        <v>2563</v>
      </c>
      <c r="EC15" s="31">
        <v>8.1167999999999996</v>
      </c>
      <c r="ED15" s="88">
        <v>82060320000</v>
      </c>
      <c r="EE15" s="85">
        <v>2.0169000000000001</v>
      </c>
      <c r="EF15" s="85" t="s">
        <v>5</v>
      </c>
      <c r="EG15" s="86">
        <v>0.32971344262090607</v>
      </c>
      <c r="EH15" s="86">
        <v>-0.10624554974714551</v>
      </c>
      <c r="EI15" s="89">
        <v>2.1819999999999999</v>
      </c>
      <c r="EJ15" s="90">
        <v>22</v>
      </c>
      <c r="EK15" s="85">
        <v>91.9</v>
      </c>
      <c r="EL15" s="91">
        <v>20</v>
      </c>
      <c r="EM15" s="79">
        <v>-0.18618063112078342</v>
      </c>
      <c r="EN15" s="69">
        <v>0.40673524028558949</v>
      </c>
      <c r="EO15" s="70">
        <v>0.21423737930303854</v>
      </c>
      <c r="EP15" s="70">
        <v>0.10852136391590173</v>
      </c>
      <c r="EQ15" s="70">
        <v>0.1013331385505758</v>
      </c>
      <c r="ER15" s="69">
        <v>5.7998128007518579E-2</v>
      </c>
      <c r="ES15" s="70">
        <v>5.1274412705377692E-2</v>
      </c>
      <c r="ET15" s="70">
        <v>3.9639909466177015E-2</v>
      </c>
      <c r="EU15" s="70">
        <v>4.0778225982706973E-2</v>
      </c>
      <c r="EV15" s="69">
        <v>0.46473336829310807</v>
      </c>
      <c r="EW15" s="70">
        <v>0.26551179200841624</v>
      </c>
      <c r="EX15" s="70">
        <v>0.14816127338207874</v>
      </c>
      <c r="EY15" s="70">
        <v>0.14211136453328277</v>
      </c>
      <c r="EZ15" s="92">
        <v>0.29118739999999999</v>
      </c>
      <c r="FA15" s="70">
        <v>0.13677500000000001</v>
      </c>
      <c r="FB15" s="70">
        <v>0.12311428571428573</v>
      </c>
      <c r="FC15" s="87">
        <v>7.5888853595241515E-2</v>
      </c>
      <c r="FD15" s="69">
        <v>7.6819999999999999E-2</v>
      </c>
      <c r="FE15" s="70">
        <v>7.0222222222222228E-2</v>
      </c>
      <c r="FF15" s="87">
        <v>5.0311632849670072E-2</v>
      </c>
      <c r="FG15" s="93" t="s">
        <v>2563</v>
      </c>
      <c r="FH15" s="84">
        <v>0.81574000000000002</v>
      </c>
      <c r="FI15" s="85">
        <v>0.60594000000000003</v>
      </c>
      <c r="FJ15" s="86">
        <v>0.3231696</v>
      </c>
      <c r="FK15" s="86">
        <v>0.3401441</v>
      </c>
      <c r="FL15" s="94">
        <v>0.85</v>
      </c>
      <c r="FM15" s="95">
        <v>0.9</v>
      </c>
      <c r="FN15" s="96">
        <v>45277</v>
      </c>
      <c r="FO15" s="97" t="s">
        <v>2880</v>
      </c>
      <c r="FP15" s="57">
        <v>3.6</v>
      </c>
      <c r="FQ15" s="58" t="s">
        <v>159</v>
      </c>
      <c r="FR15" s="58">
        <v>3.6</v>
      </c>
      <c r="FS15" s="98" t="s">
        <v>159</v>
      </c>
      <c r="FT15" s="59" t="s">
        <v>160</v>
      </c>
      <c r="FU15" s="9" t="s">
        <v>158</v>
      </c>
      <c r="FV15" s="9" t="s">
        <v>158</v>
      </c>
      <c r="FW15" s="99" t="s">
        <v>158</v>
      </c>
      <c r="FX15" s="100" t="s">
        <v>158</v>
      </c>
      <c r="FY15" s="100" t="s">
        <v>158</v>
      </c>
      <c r="FZ15" s="100" t="s">
        <v>158</v>
      </c>
      <c r="GA15" s="9" t="s">
        <v>158</v>
      </c>
      <c r="GB15" s="63"/>
    </row>
    <row r="16" spans="1:184" ht="12" customHeight="1" x14ac:dyDescent="0.2">
      <c r="A16" s="7">
        <v>14</v>
      </c>
      <c r="B16" s="2" t="s">
        <v>210</v>
      </c>
      <c r="C16" s="1" t="s">
        <v>211</v>
      </c>
      <c r="D16" s="1" t="s">
        <v>193</v>
      </c>
      <c r="E16" s="1" t="s">
        <v>203</v>
      </c>
      <c r="F16" s="9">
        <v>22</v>
      </c>
      <c r="G16" s="64">
        <v>52.57</v>
      </c>
      <c r="H16" s="65">
        <v>-2.6120785476102193E-2</v>
      </c>
      <c r="I16" s="65">
        <v>-2.6794822882609814E-3</v>
      </c>
      <c r="J16" s="65">
        <v>8.0907362195468124E-3</v>
      </c>
      <c r="K16" s="66">
        <v>7.0762792467186614E-2</v>
      </c>
      <c r="L16" s="67">
        <v>1</v>
      </c>
      <c r="M16" s="68">
        <v>3.3333333333333437E-2</v>
      </c>
      <c r="N16" s="69">
        <v>3.4482758620689724E-2</v>
      </c>
      <c r="O16" s="70">
        <v>6.2658569182611146E-2</v>
      </c>
      <c r="P16" s="70">
        <v>7.5653756932570149E-2</v>
      </c>
      <c r="Q16" s="70">
        <v>7.4184752002476984E-2</v>
      </c>
      <c r="R16" s="70">
        <v>6.704869621127485E-2</v>
      </c>
      <c r="S16" s="70">
        <v>6.6142178201090029E-2</v>
      </c>
      <c r="T16" s="18">
        <v>1.0198019793884883</v>
      </c>
      <c r="U16" s="71" t="s">
        <v>156</v>
      </c>
      <c r="V16" s="9">
        <v>1964</v>
      </c>
      <c r="W16" s="227">
        <v>2001</v>
      </c>
      <c r="X16" s="227">
        <v>3</v>
      </c>
      <c r="Y16" s="72" t="s">
        <v>212</v>
      </c>
      <c r="Z16" s="73">
        <v>22</v>
      </c>
      <c r="AA16" s="73">
        <v>1</v>
      </c>
      <c r="AB16" s="73">
        <v>2</v>
      </c>
      <c r="AC16" s="228" t="s">
        <v>213</v>
      </c>
      <c r="AD16" s="74">
        <v>5.4321636658343193</v>
      </c>
      <c r="AE16" s="75">
        <v>0.86875291919663711</v>
      </c>
      <c r="AF16" s="75">
        <v>1.135271229114214</v>
      </c>
      <c r="AG16" s="75" t="s">
        <v>158</v>
      </c>
      <c r="AH16" s="76" t="s">
        <v>2629</v>
      </c>
      <c r="AI16" s="9" t="s">
        <v>2743</v>
      </c>
      <c r="AJ16" s="77" t="s">
        <v>2563</v>
      </c>
      <c r="AK16" s="78">
        <v>7.0762792467186614E-2</v>
      </c>
      <c r="AL16" s="79">
        <v>5.9138999999999997E-2</v>
      </c>
      <c r="AM16" s="80">
        <v>0.1965503722955515</v>
      </c>
      <c r="AN16" s="372">
        <v>0.53867962295426497</v>
      </c>
      <c r="AO16" s="372">
        <v>3.9516544936239129E-2</v>
      </c>
      <c r="AP16" s="372">
        <v>9.079137251121594E-2</v>
      </c>
      <c r="AQ16" s="372">
        <v>0.27528256421057096</v>
      </c>
      <c r="AR16" s="81">
        <v>6.8072790964117835E-2</v>
      </c>
      <c r="AS16" s="81">
        <v>6.4872893433578202E-2</v>
      </c>
      <c r="AT16" s="81">
        <v>5.548793220660897E-2</v>
      </c>
      <c r="AU16" s="68">
        <v>3.832004904966279E-2</v>
      </c>
      <c r="AV16" s="68">
        <v>5.250609528935557E-2</v>
      </c>
      <c r="AW16" s="68">
        <v>6.8862911795961754E-2</v>
      </c>
      <c r="AX16" s="68">
        <v>3.0065768869401814E-2</v>
      </c>
      <c r="AY16" s="68">
        <v>4.598929589469837E-2</v>
      </c>
      <c r="AZ16" s="68">
        <v>6.8862911795961754E-2</v>
      </c>
      <c r="BA16" s="31">
        <v>76.780420000000007</v>
      </c>
      <c r="BB16" s="32">
        <v>12.276973376926669</v>
      </c>
      <c r="BC16" s="82">
        <v>18.516645020198439</v>
      </c>
      <c r="BD16" s="70">
        <v>3.1465621831733515</v>
      </c>
      <c r="BE16" s="70">
        <v>-0.33697636026749844</v>
      </c>
      <c r="BF16" s="82">
        <v>16.240611001691864</v>
      </c>
      <c r="BG16" s="82">
        <v>15.64188846690433</v>
      </c>
      <c r="BH16" s="82">
        <v>44.098942421933849</v>
      </c>
      <c r="BI16" s="82">
        <v>9.9261603375527407</v>
      </c>
      <c r="BJ16" s="82">
        <v>36.666665053763438</v>
      </c>
      <c r="BK16" s="82">
        <v>9.9261603375527407</v>
      </c>
      <c r="BL16" s="82">
        <v>56.125755575808711</v>
      </c>
      <c r="BM16" s="82">
        <v>396.31249999999994</v>
      </c>
      <c r="BN16" s="34" t="s">
        <v>2563</v>
      </c>
      <c r="BO16" s="31">
        <v>2.5246200000000001</v>
      </c>
      <c r="BP16" s="32">
        <v>1.69967</v>
      </c>
      <c r="BQ16" s="35">
        <v>2.2298702092096465</v>
      </c>
      <c r="BR16" s="70">
        <v>-0.23777178017799083</v>
      </c>
      <c r="BS16" s="83">
        <v>1.6669644806536308</v>
      </c>
      <c r="BT16" s="83">
        <v>1.8773754913858398</v>
      </c>
      <c r="BU16" s="83">
        <v>1.8511735845976169</v>
      </c>
      <c r="BV16" s="83">
        <v>1.5672884743504329</v>
      </c>
      <c r="BW16" s="83">
        <v>2.8072289156626504</v>
      </c>
      <c r="BX16" s="83">
        <v>1.5672884743504329</v>
      </c>
      <c r="BY16" s="83">
        <v>2.1807736743621069</v>
      </c>
      <c r="BZ16" s="83">
        <v>2.8072289156626504</v>
      </c>
      <c r="CA16" s="37" t="s">
        <v>2609</v>
      </c>
      <c r="CB16" s="31">
        <v>3.49425379037136</v>
      </c>
      <c r="CC16" s="35">
        <v>4.2018839351111774</v>
      </c>
      <c r="CD16" s="70">
        <v>-0.16840782745730321</v>
      </c>
      <c r="CE16" s="83">
        <v>3.4993477688710826</v>
      </c>
      <c r="CF16" s="83">
        <v>3.5018459755691453</v>
      </c>
      <c r="CG16" s="83">
        <v>3.2957571745238092</v>
      </c>
      <c r="CH16" s="83">
        <v>3.1620513195409021</v>
      </c>
      <c r="CI16" s="83">
        <v>5.5377490576198172</v>
      </c>
      <c r="CJ16" s="83">
        <v>2.5227988804478207</v>
      </c>
      <c r="CK16" s="83">
        <v>3.8891972928943268</v>
      </c>
      <c r="CL16" s="83">
        <v>5.5377490576198172</v>
      </c>
      <c r="CM16" s="37" t="s">
        <v>2563</v>
      </c>
      <c r="CN16" s="31">
        <v>16.366720000000001</v>
      </c>
      <c r="CO16" s="82">
        <v>8.624865137900013</v>
      </c>
      <c r="CP16" s="70">
        <v>0.89762039618221534</v>
      </c>
      <c r="CQ16" s="82">
        <v>6.6041897299571728</v>
      </c>
      <c r="CR16" s="82">
        <v>7.2618484407544273</v>
      </c>
      <c r="CS16" s="82">
        <v>7.4172810311122843</v>
      </c>
      <c r="CT16" s="82">
        <v>6.2662227259846972</v>
      </c>
      <c r="CU16" s="82">
        <v>10.902439770554492</v>
      </c>
      <c r="CV16" s="82">
        <v>6.2236338528309325</v>
      </c>
      <c r="CW16" s="82">
        <v>8.7082657387331004</v>
      </c>
      <c r="CX16" s="82">
        <v>11.115616572689385</v>
      </c>
      <c r="CY16" s="37" t="s">
        <v>2563</v>
      </c>
      <c r="CZ16" s="376">
        <v>1.4081026031614847</v>
      </c>
      <c r="DA16" s="39" t="s">
        <v>5</v>
      </c>
      <c r="DB16" s="39">
        <v>20.762735503921881</v>
      </c>
      <c r="DC16" s="17">
        <v>0.14641654939975676</v>
      </c>
      <c r="DD16" s="40">
        <v>-62.138765060024326</v>
      </c>
      <c r="DE16" s="84">
        <v>0.68481000000000003</v>
      </c>
      <c r="DF16" s="85">
        <v>4.282</v>
      </c>
      <c r="DG16" s="85" t="s">
        <v>5</v>
      </c>
      <c r="DH16" s="85" t="s">
        <v>5</v>
      </c>
      <c r="DI16" s="85" t="s">
        <v>5</v>
      </c>
      <c r="DJ16" s="86">
        <v>-2.2560609999999999</v>
      </c>
      <c r="DK16" s="86">
        <v>-0.2382476</v>
      </c>
      <c r="DL16" s="69">
        <v>-0.60759493670886078</v>
      </c>
      <c r="DM16" s="70">
        <v>-0.22003408218262421</v>
      </c>
      <c r="DN16" s="70">
        <v>0.63334750067692358</v>
      </c>
      <c r="DO16" s="70">
        <v>-1.5296863975959973E-2</v>
      </c>
      <c r="DP16" s="70" t="s">
        <v>158</v>
      </c>
      <c r="DQ16" s="87" t="s">
        <v>2563</v>
      </c>
      <c r="DR16" s="69">
        <v>-5.0796064872410396E-3</v>
      </c>
      <c r="DS16" s="70">
        <v>-3.1570653909968605E-2</v>
      </c>
      <c r="DT16" s="70">
        <v>-3.5149416406941247E-2</v>
      </c>
      <c r="DU16" s="70">
        <v>5.6867008575005595E-3</v>
      </c>
      <c r="DV16" s="87" t="s">
        <v>2563</v>
      </c>
      <c r="DW16" s="31">
        <v>3.2767499999999998</v>
      </c>
      <c r="DX16" s="70">
        <v>-5.6911213125601323E-2</v>
      </c>
      <c r="DY16" s="70">
        <v>-8.2387277702423711E-3</v>
      </c>
      <c r="DZ16" s="70">
        <v>1.2044331085142135E-2</v>
      </c>
      <c r="EA16" s="70">
        <v>2.2808466105429304E-2</v>
      </c>
      <c r="EB16" s="87" t="s">
        <v>2563</v>
      </c>
      <c r="EC16" s="31">
        <v>-3.6665000000000001</v>
      </c>
      <c r="ED16" s="88">
        <v>53388230000</v>
      </c>
      <c r="EE16" s="85">
        <v>0.86573999999999995</v>
      </c>
      <c r="EF16" s="85" t="s">
        <v>5</v>
      </c>
      <c r="EG16" s="86">
        <v>3.6883613588178266E-2</v>
      </c>
      <c r="EH16" s="86">
        <v>-0.26132530714616786</v>
      </c>
      <c r="EI16" s="89">
        <v>2.5710000000000002</v>
      </c>
      <c r="EJ16" s="90">
        <v>21</v>
      </c>
      <c r="EK16" s="85">
        <v>61.03</v>
      </c>
      <c r="EL16" s="91">
        <v>19</v>
      </c>
      <c r="EM16" s="79">
        <v>-0.13862035064722267</v>
      </c>
      <c r="EN16" s="69">
        <v>-8.2440962691111341E-2</v>
      </c>
      <c r="EO16" s="70">
        <v>-7.9283417172135939E-2</v>
      </c>
      <c r="EP16" s="70">
        <v>-2.4730412522635747E-2</v>
      </c>
      <c r="EQ16" s="70">
        <v>1.3899772350474349E-2</v>
      </c>
      <c r="ER16" s="69">
        <v>6.1193266660096279E-2</v>
      </c>
      <c r="ES16" s="70">
        <v>4.7452388165844628E-2</v>
      </c>
      <c r="ET16" s="70">
        <v>4.7777447092802072E-2</v>
      </c>
      <c r="EU16" s="70">
        <v>4.5968212507037309E-2</v>
      </c>
      <c r="EV16" s="69">
        <v>-2.1247696031015062E-2</v>
      </c>
      <c r="EW16" s="70">
        <v>-3.1831029006291311E-2</v>
      </c>
      <c r="EX16" s="70">
        <v>2.3047034570166325E-2</v>
      </c>
      <c r="EY16" s="70">
        <v>5.9867984857511658E-2</v>
      </c>
      <c r="EZ16" s="92">
        <v>2.0922100000000003E-2</v>
      </c>
      <c r="FA16" s="70">
        <v>0.1356</v>
      </c>
      <c r="FB16" s="70">
        <v>0.10851111111111111</v>
      </c>
      <c r="FC16" s="87">
        <v>7.3184684190068086E-2</v>
      </c>
      <c r="FD16" s="69">
        <v>6.8940000000000001E-2</v>
      </c>
      <c r="FE16" s="70">
        <v>5.9755555555555562E-2</v>
      </c>
      <c r="FF16" s="87">
        <v>2.6145737702348352E-2</v>
      </c>
      <c r="FG16" s="93" t="s">
        <v>2563</v>
      </c>
      <c r="FH16" s="84">
        <v>0.43367</v>
      </c>
      <c r="FI16" s="85">
        <v>0.37830000000000003</v>
      </c>
      <c r="FJ16" s="86">
        <v>1.4751400000000001</v>
      </c>
      <c r="FK16" s="86">
        <v>1.7152099999999999</v>
      </c>
      <c r="FL16" s="94">
        <v>0.9</v>
      </c>
      <c r="FM16" s="95">
        <v>0.93</v>
      </c>
      <c r="FN16" s="96">
        <v>45016</v>
      </c>
      <c r="FO16" s="97" t="s">
        <v>2881</v>
      </c>
      <c r="FP16" s="57">
        <v>3.72</v>
      </c>
      <c r="FQ16" s="58" t="s">
        <v>159</v>
      </c>
      <c r="FR16" s="58">
        <v>3.72</v>
      </c>
      <c r="FS16" s="98" t="s">
        <v>159</v>
      </c>
      <c r="FT16" s="59" t="s">
        <v>165</v>
      </c>
      <c r="FU16" s="9" t="s">
        <v>166</v>
      </c>
      <c r="FV16" s="9" t="s">
        <v>166</v>
      </c>
      <c r="FW16" s="99">
        <v>0</v>
      </c>
      <c r="FX16" s="100">
        <v>50</v>
      </c>
      <c r="FY16" s="100" t="s">
        <v>167</v>
      </c>
      <c r="FZ16" s="100" t="s">
        <v>168</v>
      </c>
      <c r="GA16" s="9" t="s">
        <v>169</v>
      </c>
      <c r="GB16" s="63"/>
    </row>
    <row r="17" spans="1:184" ht="12" customHeight="1" x14ac:dyDescent="0.2">
      <c r="A17" s="7">
        <v>15</v>
      </c>
      <c r="B17" s="2" t="s">
        <v>214</v>
      </c>
      <c r="C17" s="1" t="s">
        <v>215</v>
      </c>
      <c r="D17" s="1" t="s">
        <v>183</v>
      </c>
      <c r="E17" s="1" t="s">
        <v>216</v>
      </c>
      <c r="F17" s="9">
        <v>21</v>
      </c>
      <c r="G17" s="64">
        <v>67.14</v>
      </c>
      <c r="H17" s="65">
        <v>0.16078838174273846</v>
      </c>
      <c r="I17" s="65">
        <v>6.3757412452039031E-3</v>
      </c>
      <c r="J17" s="65">
        <v>0.18809851179204484</v>
      </c>
      <c r="K17" s="66">
        <v>1.5787905868334822E-2</v>
      </c>
      <c r="L17" s="67">
        <v>15</v>
      </c>
      <c r="M17" s="68">
        <v>0.10416666666666674</v>
      </c>
      <c r="N17" s="69">
        <v>0.14285714285714279</v>
      </c>
      <c r="O17" s="70">
        <v>0.12181378776036711</v>
      </c>
      <c r="P17" s="70">
        <v>0.15851771835666173</v>
      </c>
      <c r="Q17" s="70">
        <v>0.19926363113816481</v>
      </c>
      <c r="R17" s="70">
        <v>0.16591440117983169</v>
      </c>
      <c r="S17" s="70">
        <v>0.14153206744167779</v>
      </c>
      <c r="T17" s="18">
        <v>0.79551756359769032</v>
      </c>
      <c r="U17" s="71" t="s">
        <v>156</v>
      </c>
      <c r="V17" s="9">
        <v>1980</v>
      </c>
      <c r="W17" s="227">
        <v>2002</v>
      </c>
      <c r="X17" s="227">
        <v>2</v>
      </c>
      <c r="Y17" s="72" t="s">
        <v>157</v>
      </c>
      <c r="Z17" s="73">
        <v>23</v>
      </c>
      <c r="AA17" s="73">
        <v>2</v>
      </c>
      <c r="AB17" s="73">
        <v>0</v>
      </c>
      <c r="AC17" s="228" t="s">
        <v>5</v>
      </c>
      <c r="AD17" s="74">
        <v>0.30421568317945569</v>
      </c>
      <c r="AE17" s="75">
        <v>0.28859243125510481</v>
      </c>
      <c r="AF17" s="75">
        <v>0.1917281945353847</v>
      </c>
      <c r="AG17" s="75">
        <v>0.50473546623748289</v>
      </c>
      <c r="AH17" s="76" t="s">
        <v>2147</v>
      </c>
      <c r="AI17" s="9" t="s">
        <v>2744</v>
      </c>
      <c r="AJ17" s="77" t="s">
        <v>2563</v>
      </c>
      <c r="AK17" s="78">
        <v>1.5787905868334822E-2</v>
      </c>
      <c r="AL17" s="79">
        <v>1.2879100000000001E-2</v>
      </c>
      <c r="AM17" s="80">
        <v>0.22585474670860695</v>
      </c>
      <c r="AN17" s="372">
        <v>0.41072204003418133</v>
      </c>
      <c r="AO17" s="372">
        <v>-0.11610023094138666</v>
      </c>
      <c r="AP17" s="372">
        <v>4.1301731928733432E-3</v>
      </c>
      <c r="AQ17" s="372">
        <v>7.58409630251764E-2</v>
      </c>
      <c r="AR17" s="81">
        <v>1.7861647237615571E-2</v>
      </c>
      <c r="AS17" s="81">
        <v>1.5722967290319918E-2</v>
      </c>
      <c r="AT17" s="81">
        <v>1.467494398423028E-2</v>
      </c>
      <c r="AU17" s="68">
        <v>6.4498037016264727E-3</v>
      </c>
      <c r="AV17" s="68">
        <v>1.2579736784328398E-2</v>
      </c>
      <c r="AW17" s="68">
        <v>2.0827306913508821E-2</v>
      </c>
      <c r="AX17" s="68">
        <v>6.4498037016264727E-3</v>
      </c>
      <c r="AY17" s="68">
        <v>1.1191365428693725E-2</v>
      </c>
      <c r="AZ17" s="68">
        <v>2.0827306913508821E-2</v>
      </c>
      <c r="BA17" s="31">
        <v>18.999130000000001</v>
      </c>
      <c r="BB17" s="32">
        <v>18.27933569289409</v>
      </c>
      <c r="BC17" s="82">
        <v>20.885569812624247</v>
      </c>
      <c r="BD17" s="70">
        <v>-9.0322640442588753E-2</v>
      </c>
      <c r="BE17" s="70">
        <v>-0.12478635455542242</v>
      </c>
      <c r="BF17" s="82">
        <v>15.771907830286404</v>
      </c>
      <c r="BG17" s="82">
        <v>16.854611871853173</v>
      </c>
      <c r="BH17" s="82">
        <v>15.353540251985596</v>
      </c>
      <c r="BI17" s="82">
        <v>11.758503401360544</v>
      </c>
      <c r="BJ17" s="82">
        <v>26.812030075187966</v>
      </c>
      <c r="BK17" s="82">
        <v>10.716783216783217</v>
      </c>
      <c r="BL17" s="82">
        <v>20.009221725288295</v>
      </c>
      <c r="BM17" s="82">
        <v>29.728813559322035</v>
      </c>
      <c r="BN17" s="34" t="s">
        <v>2563</v>
      </c>
      <c r="BO17" s="31">
        <v>11.10144</v>
      </c>
      <c r="BP17" s="32">
        <v>2.7472099999999999</v>
      </c>
      <c r="BQ17" s="35">
        <v>3.9005333017821</v>
      </c>
      <c r="BR17" s="70">
        <v>-0.29568349057683019</v>
      </c>
      <c r="BS17" s="83">
        <v>2.6239829699087327</v>
      </c>
      <c r="BT17" s="83">
        <v>3.1565137585534266</v>
      </c>
      <c r="BU17" s="83">
        <v>2.6899006069017131</v>
      </c>
      <c r="BV17" s="83">
        <v>1.9509029345372462</v>
      </c>
      <c r="BW17" s="83">
        <v>6.3395555555555552</v>
      </c>
      <c r="BX17" s="83">
        <v>1.1676190476190476</v>
      </c>
      <c r="BY17" s="83">
        <v>3.481485758029816</v>
      </c>
      <c r="BZ17" s="83">
        <v>6.3395555555555552</v>
      </c>
      <c r="CA17" s="37" t="s">
        <v>2609</v>
      </c>
      <c r="CB17" s="31">
        <v>1.8799555687593608</v>
      </c>
      <c r="CC17" s="35">
        <v>2.0132987381931153</v>
      </c>
      <c r="CD17" s="70">
        <v>-6.623118909488146E-2</v>
      </c>
      <c r="CE17" s="83">
        <v>1.5388208965815948</v>
      </c>
      <c r="CF17" s="83">
        <v>1.6245791110661838</v>
      </c>
      <c r="CG17" s="83">
        <v>1.3624744326458262</v>
      </c>
      <c r="CH17" s="83">
        <v>1.1870660053414728</v>
      </c>
      <c r="CI17" s="83">
        <v>2.6698128286014722</v>
      </c>
      <c r="CJ17" s="83">
        <v>0.78755955532027533</v>
      </c>
      <c r="CK17" s="83">
        <v>1.7618658434062282</v>
      </c>
      <c r="CL17" s="83">
        <v>2.6871997367555118</v>
      </c>
      <c r="CM17" s="37" t="s">
        <v>2563</v>
      </c>
      <c r="CN17" s="31">
        <v>11.83629</v>
      </c>
      <c r="CO17" s="82">
        <v>13.322382057188459</v>
      </c>
      <c r="CP17" s="70">
        <v>-0.11154852419103212</v>
      </c>
      <c r="CQ17" s="82">
        <v>10.158042464311103</v>
      </c>
      <c r="CR17" s="82">
        <v>10.781638352606635</v>
      </c>
      <c r="CS17" s="82">
        <v>8.9663152052947073</v>
      </c>
      <c r="CT17" s="82">
        <v>7.0551020408163261</v>
      </c>
      <c r="CU17" s="82">
        <v>17.855077355836848</v>
      </c>
      <c r="CV17" s="82">
        <v>4.4541916167664679</v>
      </c>
      <c r="CW17" s="82">
        <v>11.553454153373421</v>
      </c>
      <c r="CX17" s="82">
        <v>17.855077355836848</v>
      </c>
      <c r="CY17" s="37" t="s">
        <v>2563</v>
      </c>
      <c r="CZ17" s="376">
        <v>0.53385111300863497</v>
      </c>
      <c r="DA17" s="39" t="s">
        <v>5</v>
      </c>
      <c r="DB17" s="39">
        <v>36.313057499522237</v>
      </c>
      <c r="DC17" s="17">
        <v>0.17430562422499654</v>
      </c>
      <c r="DD17" s="40">
        <v>-1.568567577500346</v>
      </c>
      <c r="DE17" s="84">
        <v>3.4843700000000002</v>
      </c>
      <c r="DF17" s="85">
        <v>3.673</v>
      </c>
      <c r="DG17" s="85" t="s">
        <v>5</v>
      </c>
      <c r="DH17" s="85" t="s">
        <v>5</v>
      </c>
      <c r="DI17" s="85" t="s">
        <v>5</v>
      </c>
      <c r="DJ17" s="86">
        <v>1.5677399999999998E-2</v>
      </c>
      <c r="DK17" s="86">
        <v>7.0715600000000003E-2</v>
      </c>
      <c r="DL17" s="69">
        <v>0.12585034013605445</v>
      </c>
      <c r="DM17" s="70">
        <v>8.2420051440445397E-2</v>
      </c>
      <c r="DN17" s="70">
        <v>0.11162595002291731</v>
      </c>
      <c r="DO17" s="70">
        <v>0.20805247361823298</v>
      </c>
      <c r="DP17" s="70" t="s">
        <v>158</v>
      </c>
      <c r="DQ17" s="87" t="s">
        <v>2563</v>
      </c>
      <c r="DR17" s="69">
        <v>9.5454143017199566E-2</v>
      </c>
      <c r="DS17" s="70">
        <v>3.2302324503576951E-2</v>
      </c>
      <c r="DT17" s="70">
        <v>7.2731341563860186E-2</v>
      </c>
      <c r="DU17" s="70">
        <v>0.15505023867570622</v>
      </c>
      <c r="DV17" s="87" t="s">
        <v>2563</v>
      </c>
      <c r="DW17" s="31">
        <v>5.5286600000000004</v>
      </c>
      <c r="DX17" s="70">
        <v>-4.7505479654299188E-2</v>
      </c>
      <c r="DY17" s="70">
        <v>2.431380237312708E-2</v>
      </c>
      <c r="DZ17" s="70">
        <v>7.9320797670448195E-2</v>
      </c>
      <c r="EA17" s="70">
        <v>0.16449378154920735</v>
      </c>
      <c r="EB17" s="87" t="s">
        <v>2563</v>
      </c>
      <c r="EC17" s="31">
        <v>2.1001099999999999</v>
      </c>
      <c r="ED17" s="88">
        <v>11694260000</v>
      </c>
      <c r="EE17" s="85">
        <v>0.60531000000000001</v>
      </c>
      <c r="EF17" s="85" t="s">
        <v>5</v>
      </c>
      <c r="EG17" s="86">
        <v>0.27320897655338006</v>
      </c>
      <c r="EH17" s="86">
        <v>-2.4999506415763872E-2</v>
      </c>
      <c r="EI17" s="89">
        <v>2</v>
      </c>
      <c r="EJ17" s="90">
        <v>11</v>
      </c>
      <c r="EK17" s="85">
        <v>75</v>
      </c>
      <c r="EL17" s="91">
        <v>10</v>
      </c>
      <c r="EM17" s="79">
        <v>-0.1048</v>
      </c>
      <c r="EN17" s="69">
        <v>-0.14727998976028323</v>
      </c>
      <c r="EO17" s="70">
        <v>1.495947983426138E-2</v>
      </c>
      <c r="EP17" s="70">
        <v>-8.2781570457357567E-4</v>
      </c>
      <c r="EQ17" s="70">
        <v>0.20996548869122122</v>
      </c>
      <c r="ER17" s="69">
        <v>1.4153029215596913E-2</v>
      </c>
      <c r="ES17" s="70">
        <v>1.495947983426138E-2</v>
      </c>
      <c r="ET17" s="70">
        <v>1.2493802294718304E-2</v>
      </c>
      <c r="EU17" s="70">
        <v>4.8972403547635768E-2</v>
      </c>
      <c r="EV17" s="69">
        <v>-0.13312696054468631</v>
      </c>
      <c r="EW17" s="70">
        <v>2.991895966852276E-2</v>
      </c>
      <c r="EX17" s="70">
        <v>1.1665986590144728E-2</v>
      </c>
      <c r="EY17" s="70">
        <v>0.25893789223885699</v>
      </c>
      <c r="EZ17" s="92">
        <v>0.15543799999999999</v>
      </c>
      <c r="FA17" s="70">
        <v>0.18951999999999997</v>
      </c>
      <c r="FB17" s="70">
        <v>0.17765999999999998</v>
      </c>
      <c r="FC17" s="87">
        <v>3.8774636039555534E-2</v>
      </c>
      <c r="FD17" s="69">
        <v>0.11457999999999999</v>
      </c>
      <c r="FE17" s="70">
        <v>0.11411</v>
      </c>
      <c r="FF17" s="87">
        <v>1.7736033942231829E-2</v>
      </c>
      <c r="FG17" s="93" t="s">
        <v>2563</v>
      </c>
      <c r="FH17" s="84">
        <v>1.87805</v>
      </c>
      <c r="FI17" s="85">
        <v>1.35514</v>
      </c>
      <c r="FJ17" s="86">
        <v>0.54281159999999995</v>
      </c>
      <c r="FK17" s="86">
        <v>0.55373720000000004</v>
      </c>
      <c r="FL17" s="94">
        <v>0.24</v>
      </c>
      <c r="FM17" s="95">
        <v>0.26500000000000001</v>
      </c>
      <c r="FN17" s="96">
        <v>45002</v>
      </c>
      <c r="FO17" s="97" t="s">
        <v>2880</v>
      </c>
      <c r="FP17" s="57">
        <v>1.06</v>
      </c>
      <c r="FQ17" s="58" t="s">
        <v>159</v>
      </c>
      <c r="FR17" s="58">
        <v>1.06</v>
      </c>
      <c r="FS17" s="98" t="s">
        <v>159</v>
      </c>
      <c r="FT17" s="59" t="s">
        <v>160</v>
      </c>
      <c r="FU17" s="9" t="s">
        <v>158</v>
      </c>
      <c r="FV17" s="9" t="s">
        <v>158</v>
      </c>
      <c r="FW17" s="99" t="s">
        <v>158</v>
      </c>
      <c r="FX17" s="100" t="s">
        <v>158</v>
      </c>
      <c r="FY17" s="100" t="s">
        <v>158</v>
      </c>
      <c r="FZ17" s="100" t="s">
        <v>158</v>
      </c>
      <c r="GA17" s="9" t="s">
        <v>158</v>
      </c>
      <c r="GB17" s="63"/>
    </row>
    <row r="18" spans="1:184" ht="12" customHeight="1" x14ac:dyDescent="0.2">
      <c r="A18" s="7">
        <v>16</v>
      </c>
      <c r="B18" s="2" t="s">
        <v>218</v>
      </c>
      <c r="C18" s="1" t="s">
        <v>219</v>
      </c>
      <c r="D18" s="1" t="s">
        <v>172</v>
      </c>
      <c r="E18" s="1" t="s">
        <v>173</v>
      </c>
      <c r="F18" s="9">
        <v>21</v>
      </c>
      <c r="G18" s="64">
        <v>33.69</v>
      </c>
      <c r="H18" s="65">
        <v>8.9126559714802767E-4</v>
      </c>
      <c r="I18" s="65">
        <v>1.6323462207886497E-2</v>
      </c>
      <c r="J18" s="65">
        <v>2.9013063634333536E-2</v>
      </c>
      <c r="K18" s="66">
        <v>2.8020184030869696E-2</v>
      </c>
      <c r="L18" s="67">
        <v>310</v>
      </c>
      <c r="M18" s="68">
        <v>4.888888888888876E-2</v>
      </c>
      <c r="N18" s="69">
        <v>8.4883720930232442E-2</v>
      </c>
      <c r="O18" s="70">
        <v>4.61035558756E-2</v>
      </c>
      <c r="P18" s="70">
        <v>4.6032249567101946E-2</v>
      </c>
      <c r="Q18" s="70">
        <v>5.4270113824423927E-2</v>
      </c>
      <c r="R18" s="70">
        <v>6.5545361506085476E-2</v>
      </c>
      <c r="S18" s="70">
        <v>9.5694594824804469E-2</v>
      </c>
      <c r="T18" s="18">
        <v>0.84820624692306101</v>
      </c>
      <c r="U18" s="71" t="s">
        <v>156</v>
      </c>
      <c r="V18" s="9">
        <v>1970</v>
      </c>
      <c r="W18" s="227">
        <v>2002</v>
      </c>
      <c r="X18" s="227">
        <v>2</v>
      </c>
      <c r="Y18" s="72" t="s">
        <v>220</v>
      </c>
      <c r="Z18" s="73">
        <v>21</v>
      </c>
      <c r="AA18" s="73">
        <v>4</v>
      </c>
      <c r="AB18" s="73">
        <v>0</v>
      </c>
      <c r="AC18" s="228" t="s">
        <v>5</v>
      </c>
      <c r="AD18" s="74">
        <v>0.29167220246500086</v>
      </c>
      <c r="AE18" s="75">
        <v>0.28745432399512788</v>
      </c>
      <c r="AF18" s="75">
        <v>0.17555539851447399</v>
      </c>
      <c r="AG18" s="75" t="s">
        <v>158</v>
      </c>
      <c r="AH18" s="76" t="s">
        <v>2630</v>
      </c>
      <c r="AI18" s="9" t="s">
        <v>2148</v>
      </c>
      <c r="AJ18" s="77" t="s">
        <v>2563</v>
      </c>
      <c r="AK18" s="78">
        <v>2.8020184030869696E-2</v>
      </c>
      <c r="AL18" s="79">
        <v>2.9773399999999998E-2</v>
      </c>
      <c r="AM18" s="80">
        <v>-5.8885312699601067E-2</v>
      </c>
      <c r="AN18" s="372">
        <v>-5.6395432244908505E-2</v>
      </c>
      <c r="AO18" s="372">
        <v>-0.43805793734705645</v>
      </c>
      <c r="AP18" s="372">
        <v>-0.37247885071693654</v>
      </c>
      <c r="AQ18" s="372">
        <v>-0.2999114045293787</v>
      </c>
      <c r="AR18" s="81">
        <v>4.9863119159625914E-2</v>
      </c>
      <c r="AS18" s="81">
        <v>4.4652174771929953E-2</v>
      </c>
      <c r="AT18" s="81">
        <v>4.0023768723205178E-2</v>
      </c>
      <c r="AU18" s="68">
        <v>2.1382396285867817E-2</v>
      </c>
      <c r="AV18" s="68">
        <v>3.1143120924308366E-2</v>
      </c>
      <c r="AW18" s="68">
        <v>7.7431539187913123E-2</v>
      </c>
      <c r="AX18" s="68">
        <v>1.8351685018351688E-2</v>
      </c>
      <c r="AY18" s="68">
        <v>2.9694837210815849E-2</v>
      </c>
      <c r="AZ18" s="68">
        <v>7.7431539187913123E-2</v>
      </c>
      <c r="BA18" s="31">
        <v>10.177630000000001</v>
      </c>
      <c r="BB18" s="32">
        <v>10.258830694275273</v>
      </c>
      <c r="BC18" s="82">
        <v>17.709894026167078</v>
      </c>
      <c r="BD18" s="70">
        <v>-0.42531389600851677</v>
      </c>
      <c r="BE18" s="70">
        <v>-0.42072884913272546</v>
      </c>
      <c r="BF18" s="82">
        <v>11.171364153216155</v>
      </c>
      <c r="BG18" s="82">
        <v>13.670390955697808</v>
      </c>
      <c r="BH18" s="82">
        <v>16.200979974116379</v>
      </c>
      <c r="BI18" s="82">
        <v>7.4055944055944058</v>
      </c>
      <c r="BJ18" s="82">
        <v>26.434782608695652</v>
      </c>
      <c r="BK18" s="82">
        <v>7.4055944055944058</v>
      </c>
      <c r="BL18" s="82">
        <v>20.894185767208953</v>
      </c>
      <c r="BM18" s="82">
        <v>73.73684210526315</v>
      </c>
      <c r="BN18" s="34" t="s">
        <v>2563</v>
      </c>
      <c r="BO18" s="31">
        <v>2.7707600000000001</v>
      </c>
      <c r="BP18" s="32">
        <v>2.0365500000000001</v>
      </c>
      <c r="BQ18" s="35">
        <v>2.0762068588021196</v>
      </c>
      <c r="BR18" s="70">
        <v>-1.9100629898217258E-2</v>
      </c>
      <c r="BS18" s="83">
        <v>1.4180086430283978</v>
      </c>
      <c r="BT18" s="83">
        <v>1.6151271753991694</v>
      </c>
      <c r="BU18" s="83">
        <v>1.7117564857163305</v>
      </c>
      <c r="BV18" s="83">
        <v>0.78619153674832953</v>
      </c>
      <c r="BW18" s="83">
        <v>2.8759825327510917</v>
      </c>
      <c r="BX18" s="83">
        <v>0.78619153674832953</v>
      </c>
      <c r="BY18" s="83">
        <v>2.1539125823605789</v>
      </c>
      <c r="BZ18" s="83">
        <v>3.2897914379802415</v>
      </c>
      <c r="CA18" s="37" t="s">
        <v>2609</v>
      </c>
      <c r="CB18" s="31">
        <v>0.56312941496219304</v>
      </c>
      <c r="CC18" s="35">
        <v>0.64621150967649021</v>
      </c>
      <c r="CD18" s="70">
        <v>-0.12856795874138816</v>
      </c>
      <c r="CE18" s="83">
        <v>0.43496659457556502</v>
      </c>
      <c r="CF18" s="83">
        <v>0.49767811029060971</v>
      </c>
      <c r="CG18" s="83">
        <v>0.51111715027898619</v>
      </c>
      <c r="CH18" s="83">
        <v>0.27688508715300197</v>
      </c>
      <c r="CI18" s="83">
        <v>0.88829529130087781</v>
      </c>
      <c r="CJ18" s="83">
        <v>0.27688508715300197</v>
      </c>
      <c r="CK18" s="83">
        <v>0.6497120621091147</v>
      </c>
      <c r="CL18" s="83">
        <v>0.88829529130087781</v>
      </c>
      <c r="CM18" s="37" t="s">
        <v>2563</v>
      </c>
      <c r="CN18" s="31">
        <v>5.9302299999999999</v>
      </c>
      <c r="CO18" s="82">
        <v>14.480165958859391</v>
      </c>
      <c r="CP18" s="70">
        <v>-0.5904584231390172</v>
      </c>
      <c r="CQ18" s="82">
        <v>9.9723172674015661</v>
      </c>
      <c r="CR18" s="82">
        <v>11.740957144893237</v>
      </c>
      <c r="CS18" s="82">
        <v>11.488323837561714</v>
      </c>
      <c r="CT18" s="82">
        <v>1.7833471933471934</v>
      </c>
      <c r="CU18" s="82">
        <v>23.711999999999996</v>
      </c>
      <c r="CV18" s="82">
        <v>1.7833471933471934</v>
      </c>
      <c r="CW18" s="82">
        <v>14.044278379599046</v>
      </c>
      <c r="CX18" s="82">
        <v>38.758195488721803</v>
      </c>
      <c r="CY18" s="37" t="s">
        <v>2563</v>
      </c>
      <c r="CZ18" s="376">
        <v>-2.9337373311625115E-2</v>
      </c>
      <c r="DA18" s="39" t="s">
        <v>5</v>
      </c>
      <c r="DB18" s="39">
        <v>25.25108083184967</v>
      </c>
      <c r="DC18" s="17">
        <v>7.4052433597971645E-2</v>
      </c>
      <c r="DD18" s="40">
        <v>-2.7723866402028357</v>
      </c>
      <c r="DE18" s="84">
        <v>3.23651</v>
      </c>
      <c r="DF18" s="85">
        <v>3.2839999999999998</v>
      </c>
      <c r="DG18" s="85" t="s">
        <v>5</v>
      </c>
      <c r="DH18" s="85" t="s">
        <v>5</v>
      </c>
      <c r="DI18" s="85" t="s">
        <v>5</v>
      </c>
      <c r="DJ18" s="86">
        <v>0.34474629999999995</v>
      </c>
      <c r="DK18" s="86">
        <v>0.2031316</v>
      </c>
      <c r="DL18" s="69">
        <v>0.57342657342657355</v>
      </c>
      <c r="DM18" s="70">
        <v>0.17697655133840029</v>
      </c>
      <c r="DN18" s="70">
        <v>0.42718339555512408</v>
      </c>
      <c r="DO18" s="70">
        <v>4.0688024606279294E-2</v>
      </c>
      <c r="DP18" s="70" t="s">
        <v>158</v>
      </c>
      <c r="DQ18" s="87" t="s">
        <v>2563</v>
      </c>
      <c r="DR18" s="69">
        <v>0.18387493865522497</v>
      </c>
      <c r="DS18" s="70">
        <v>3.0337978907490015E-2</v>
      </c>
      <c r="DT18" s="70">
        <v>6.21148547393644E-2</v>
      </c>
      <c r="DU18" s="70">
        <v>2.8240453114225295E-2</v>
      </c>
      <c r="DV18" s="87" t="s">
        <v>2563</v>
      </c>
      <c r="DW18" s="31">
        <v>5.3772200000000003</v>
      </c>
      <c r="DX18" s="70">
        <v>-0.55571123077823703</v>
      </c>
      <c r="DY18" s="70">
        <v>0.19695985041553121</v>
      </c>
      <c r="DZ18" s="70">
        <v>1.4664383904297029E-3</v>
      </c>
      <c r="EA18" s="70" t="s">
        <v>158</v>
      </c>
      <c r="EB18" s="87" t="s">
        <v>2563</v>
      </c>
      <c r="EC18" s="31">
        <v>-2.0245199999999999</v>
      </c>
      <c r="ED18" s="88">
        <v>4945808000</v>
      </c>
      <c r="EE18" s="85">
        <v>1.7158500000000001</v>
      </c>
      <c r="EF18" s="85" t="s">
        <v>5</v>
      </c>
      <c r="EG18" s="86">
        <v>0.44705926997138468</v>
      </c>
      <c r="EH18" s="86">
        <v>-0.1466565250600389</v>
      </c>
      <c r="EI18" s="89">
        <v>2</v>
      </c>
      <c r="EJ18" s="90">
        <v>9</v>
      </c>
      <c r="EK18" s="85">
        <v>43</v>
      </c>
      <c r="EL18" s="91">
        <v>9</v>
      </c>
      <c r="EM18" s="79">
        <v>-0.21651162790697676</v>
      </c>
      <c r="EN18" s="69">
        <v>5.583441203997519E-2</v>
      </c>
      <c r="EO18" s="70">
        <v>9.9844270683781433E-2</v>
      </c>
      <c r="EP18" s="70">
        <v>1.1943316971828821E-2</v>
      </c>
      <c r="EQ18" s="70">
        <v>3.1979084836763816E-2</v>
      </c>
      <c r="ER18" s="69">
        <v>2.9265998408594784E-2</v>
      </c>
      <c r="ES18" s="70">
        <v>3.330531864273012E-2</v>
      </c>
      <c r="ET18" s="70">
        <v>2.5283917530364075E-2</v>
      </c>
      <c r="EU18" s="70">
        <v>2.7637759973090148E-2</v>
      </c>
      <c r="EV18" s="69">
        <v>8.5100410448569974E-2</v>
      </c>
      <c r="EW18" s="70">
        <v>0.13314958932651155</v>
      </c>
      <c r="EX18" s="70">
        <v>3.7227234502192896E-2</v>
      </c>
      <c r="EY18" s="70">
        <v>5.9616844809853964E-2</v>
      </c>
      <c r="EZ18" s="92">
        <v>0.21023920000000001</v>
      </c>
      <c r="FA18" s="70">
        <v>0.1222</v>
      </c>
      <c r="FB18" s="70">
        <v>0.1368</v>
      </c>
      <c r="FC18" s="87">
        <v>8.2422106257969405E-2</v>
      </c>
      <c r="FD18" s="69">
        <v>8.3460000000000006E-2</v>
      </c>
      <c r="FE18" s="70">
        <v>9.0522222222222226E-2</v>
      </c>
      <c r="FF18" s="87">
        <v>4.4018491568884981E-2</v>
      </c>
      <c r="FG18" s="93" t="s">
        <v>2563</v>
      </c>
      <c r="FH18" s="84">
        <v>1.4057599999999999</v>
      </c>
      <c r="FI18" s="85">
        <v>0.68215000000000003</v>
      </c>
      <c r="FJ18" s="86">
        <v>0.43798609999999999</v>
      </c>
      <c r="FK18" s="86">
        <v>0.92181740000000001</v>
      </c>
      <c r="FL18" s="94">
        <v>0.22500000000000001</v>
      </c>
      <c r="FM18" s="95">
        <v>0.23599999999999999</v>
      </c>
      <c r="FN18" s="96">
        <v>44707</v>
      </c>
      <c r="FO18" s="97" t="s">
        <v>2829</v>
      </c>
      <c r="FP18" s="57">
        <v>0.94399999999999995</v>
      </c>
      <c r="FQ18" s="58" t="s">
        <v>159</v>
      </c>
      <c r="FR18" s="58">
        <v>0.94399999999999995</v>
      </c>
      <c r="FS18" s="98" t="s">
        <v>159</v>
      </c>
      <c r="FT18" s="59" t="s">
        <v>160</v>
      </c>
      <c r="FU18" s="9" t="s">
        <v>158</v>
      </c>
      <c r="FV18" s="9" t="s">
        <v>158</v>
      </c>
      <c r="FW18" s="99" t="s">
        <v>158</v>
      </c>
      <c r="FX18" s="100" t="s">
        <v>158</v>
      </c>
      <c r="FY18" s="100" t="s">
        <v>158</v>
      </c>
      <c r="FZ18" s="100" t="s">
        <v>158</v>
      </c>
      <c r="GA18" s="9" t="s">
        <v>158</v>
      </c>
      <c r="GB18" s="63"/>
    </row>
    <row r="19" spans="1:184" ht="12" customHeight="1" x14ac:dyDescent="0.2">
      <c r="A19" s="7">
        <v>17</v>
      </c>
      <c r="B19" s="2" t="s">
        <v>224</v>
      </c>
      <c r="C19" s="1" t="s">
        <v>225</v>
      </c>
      <c r="D19" s="1" t="s">
        <v>172</v>
      </c>
      <c r="E19" s="1" t="s">
        <v>226</v>
      </c>
      <c r="F19" s="9">
        <v>20</v>
      </c>
      <c r="G19" s="64">
        <v>76.040000000000006</v>
      </c>
      <c r="H19" s="65">
        <v>-2.7745812555938998E-2</v>
      </c>
      <c r="I19" s="65">
        <v>0.13427253679549622</v>
      </c>
      <c r="J19" s="65">
        <v>0.13142480695111369</v>
      </c>
      <c r="K19" s="66">
        <v>1.9198548132561808E-2</v>
      </c>
      <c r="L19" s="67">
        <v>220</v>
      </c>
      <c r="M19" s="68">
        <v>8.0000000000000071E-2</v>
      </c>
      <c r="N19" s="69">
        <v>0.1063829787234043</v>
      </c>
      <c r="O19" s="70">
        <v>0.11021370033491196</v>
      </c>
      <c r="P19" s="70">
        <v>8.8691633250776114E-2</v>
      </c>
      <c r="Q19" s="70">
        <v>8.2663630994641801E-2</v>
      </c>
      <c r="R19" s="70">
        <v>8.6410961841789646E-2</v>
      </c>
      <c r="S19" s="70" t="s">
        <v>158</v>
      </c>
      <c r="T19" s="18">
        <v>1.0729220599628033</v>
      </c>
      <c r="U19" s="71" t="s">
        <v>156</v>
      </c>
      <c r="V19" s="9">
        <v>2003</v>
      </c>
      <c r="W19" s="227">
        <v>2003</v>
      </c>
      <c r="X19" s="227">
        <v>2</v>
      </c>
      <c r="Y19" s="72" t="s">
        <v>157</v>
      </c>
      <c r="Z19" s="73">
        <v>19</v>
      </c>
      <c r="AA19" s="73">
        <v>0</v>
      </c>
      <c r="AB19" s="73">
        <v>0</v>
      </c>
      <c r="AC19" s="228" t="s">
        <v>5</v>
      </c>
      <c r="AD19" s="74">
        <v>0.2793418911963334</v>
      </c>
      <c r="AE19" s="75">
        <v>0.44831880448318812</v>
      </c>
      <c r="AF19" s="75">
        <v>0.21437503721788845</v>
      </c>
      <c r="AG19" s="75">
        <v>0.32394298603445798</v>
      </c>
      <c r="AH19" s="76" t="s">
        <v>2631</v>
      </c>
      <c r="AI19" s="9" t="s">
        <v>2149</v>
      </c>
      <c r="AJ19" s="77" t="s">
        <v>2563</v>
      </c>
      <c r="AK19" s="78">
        <v>1.9198548132561808E-2</v>
      </c>
      <c r="AL19" s="79">
        <v>1.6061700000000002E-2</v>
      </c>
      <c r="AM19" s="80">
        <v>0.19529988311086655</v>
      </c>
      <c r="AN19" s="372">
        <v>-6.057436568449448E-2</v>
      </c>
      <c r="AO19" s="372">
        <v>-0.17957656004930134</v>
      </c>
      <c r="AP19" s="372">
        <v>-0.18865352101603383</v>
      </c>
      <c r="AQ19" s="372">
        <v>-0.24916047290410237</v>
      </c>
      <c r="AR19" s="81">
        <v>2.3400779643394268E-2</v>
      </c>
      <c r="AS19" s="81">
        <v>2.3662576506899725E-2</v>
      </c>
      <c r="AT19" s="81">
        <v>2.5569442523648279E-2</v>
      </c>
      <c r="AU19" s="68">
        <v>1.1055233984106738E-2</v>
      </c>
      <c r="AV19" s="68">
        <v>1.8066119858708235E-2</v>
      </c>
      <c r="AW19" s="68">
        <v>2.9842690677966102E-2</v>
      </c>
      <c r="AX19" s="68">
        <v>1.1055233984106738E-2</v>
      </c>
      <c r="AY19" s="68">
        <v>2.0436474619463053E-2</v>
      </c>
      <c r="AZ19" s="68">
        <v>2.9842690677966102E-2</v>
      </c>
      <c r="BA19" s="31">
        <v>19.378029999999999</v>
      </c>
      <c r="BB19" s="32">
        <v>31.564964715649651</v>
      </c>
      <c r="BC19" s="82">
        <v>60.511440551466038</v>
      </c>
      <c r="BD19" s="70">
        <v>-0.6797625403824481</v>
      </c>
      <c r="BE19" s="70">
        <v>-0.47836368746166114</v>
      </c>
      <c r="BF19" s="82">
        <v>44.546673904892408</v>
      </c>
      <c r="BG19" s="82">
        <v>46.913990664909598</v>
      </c>
      <c r="BH19" s="82">
        <v>38.74147967729715</v>
      </c>
      <c r="BI19" s="82">
        <v>32.892883116883112</v>
      </c>
      <c r="BJ19" s="82">
        <v>88.791620129870125</v>
      </c>
      <c r="BK19" s="82">
        <v>22.208277756321841</v>
      </c>
      <c r="BL19" s="82">
        <v>48.823186356211615</v>
      </c>
      <c r="BM19" s="82">
        <v>88.791620129870125</v>
      </c>
      <c r="BN19" s="34" t="s">
        <v>2563</v>
      </c>
      <c r="BO19" s="31">
        <v>339.50220000000002</v>
      </c>
      <c r="BP19" s="32">
        <v>4.7645499999999998</v>
      </c>
      <c r="BQ19" s="35">
        <v>5.2436032322735358</v>
      </c>
      <c r="BR19" s="70">
        <v>-9.135955011337249E-2</v>
      </c>
      <c r="BS19" s="83">
        <v>4.2973247429245713</v>
      </c>
      <c r="BT19" s="83">
        <v>4.035930495159592</v>
      </c>
      <c r="BU19" s="83">
        <v>3.5648882374670263</v>
      </c>
      <c r="BV19" s="83">
        <v>3.3895870736086171</v>
      </c>
      <c r="BW19" s="83">
        <v>9.1499102333931788</v>
      </c>
      <c r="BX19" s="83">
        <v>2.791666666666667</v>
      </c>
      <c r="BY19" s="83">
        <v>4.4728242103986346</v>
      </c>
      <c r="BZ19" s="83">
        <v>9.1499102333931788</v>
      </c>
      <c r="CA19" s="37" t="s">
        <v>2609</v>
      </c>
      <c r="CB19" s="31">
        <v>3.6294141006842624</v>
      </c>
      <c r="CC19" s="35">
        <v>6.8901727566284432</v>
      </c>
      <c r="CD19" s="70">
        <v>-0.47324773574179035</v>
      </c>
      <c r="CE19" s="83">
        <v>5.0090993877023298</v>
      </c>
      <c r="CF19" s="83">
        <v>5.3068094320321997</v>
      </c>
      <c r="CG19" s="83">
        <v>5.6405465525865042</v>
      </c>
      <c r="CH19" s="83">
        <v>4.0465173565722576</v>
      </c>
      <c r="CI19" s="83">
        <v>10.923239251997094</v>
      </c>
      <c r="CJ19" s="83">
        <v>4.0465173565722576</v>
      </c>
      <c r="CK19" s="83">
        <v>7.0362002847357505</v>
      </c>
      <c r="CL19" s="83">
        <v>13.243757208876325</v>
      </c>
      <c r="CM19" s="37" t="s">
        <v>2563</v>
      </c>
      <c r="CN19" s="31">
        <v>14.772650000000001</v>
      </c>
      <c r="CO19" s="82">
        <v>34.819716280154005</v>
      </c>
      <c r="CP19" s="70">
        <v>-0.575738932473155</v>
      </c>
      <c r="CQ19" s="82">
        <v>22.74242597054695</v>
      </c>
      <c r="CR19" s="82">
        <v>26.803553483013104</v>
      </c>
      <c r="CS19" s="82">
        <v>22.225488292774283</v>
      </c>
      <c r="CT19" s="82">
        <v>18.689765045045046</v>
      </c>
      <c r="CU19" s="82">
        <v>58.299614147286825</v>
      </c>
      <c r="CV19" s="82">
        <v>10.938458075851852</v>
      </c>
      <c r="CW19" s="82">
        <v>28.063950288671442</v>
      </c>
      <c r="CX19" s="82">
        <v>58.299614147286825</v>
      </c>
      <c r="CY19" s="37" t="s">
        <v>2563</v>
      </c>
      <c r="CZ19" s="376">
        <v>1.0407833213424489</v>
      </c>
      <c r="DA19" s="39" t="s">
        <v>5</v>
      </c>
      <c r="DB19" s="39">
        <v>70.539064217574278</v>
      </c>
      <c r="DC19" s="17">
        <v>0.10789018138333792</v>
      </c>
      <c r="DD19" s="40">
        <v>-8.5890118616662079</v>
      </c>
      <c r="DE19" s="84">
        <v>3.8662299999999998</v>
      </c>
      <c r="DF19" s="85">
        <v>2.4089999999999998</v>
      </c>
      <c r="DG19" s="85" t="s">
        <v>5</v>
      </c>
      <c r="DH19" s="85" t="s">
        <v>5</v>
      </c>
      <c r="DI19" s="85" t="s">
        <v>5</v>
      </c>
      <c r="DJ19" s="86">
        <v>0.47577350000000002</v>
      </c>
      <c r="DK19" s="86">
        <v>0.32713039999999999</v>
      </c>
      <c r="DL19" s="69">
        <v>-0.11688311688311681</v>
      </c>
      <c r="DM19" s="70">
        <v>7.005305155927255E-2</v>
      </c>
      <c r="DN19" s="70">
        <v>9.8560543306117854E-2</v>
      </c>
      <c r="DO19" s="70">
        <v>6.5664849986184715E-2</v>
      </c>
      <c r="DP19" s="70" t="s">
        <v>158</v>
      </c>
      <c r="DQ19" s="87" t="s">
        <v>2563</v>
      </c>
      <c r="DR19" s="69">
        <v>2.6081976054924016E-2</v>
      </c>
      <c r="DS19" s="70">
        <v>6.166618132635171E-2</v>
      </c>
      <c r="DT19" s="70">
        <v>0.19414793539716402</v>
      </c>
      <c r="DU19" s="70">
        <v>0.1325077706345259</v>
      </c>
      <c r="DV19" s="87" t="s">
        <v>2563</v>
      </c>
      <c r="DW19" s="31">
        <v>5.0378999999999996</v>
      </c>
      <c r="DX19" s="70">
        <v>0.22742984971026403</v>
      </c>
      <c r="DY19" s="70">
        <v>0.29647029058215502</v>
      </c>
      <c r="DZ19" s="70">
        <v>0.11593139347438841</v>
      </c>
      <c r="EA19" s="70">
        <v>8.1281659540770157E-2</v>
      </c>
      <c r="EB19" s="87" t="s">
        <v>2563</v>
      </c>
      <c r="EC19" s="31">
        <v>3.33392</v>
      </c>
      <c r="ED19" s="88">
        <v>8326844999.9999905</v>
      </c>
      <c r="EE19" s="85">
        <v>0.61419000000000001</v>
      </c>
      <c r="EF19" s="85" t="s">
        <v>5</v>
      </c>
      <c r="EG19" s="86">
        <v>0.17495090045404527</v>
      </c>
      <c r="EH19" s="86">
        <v>-0.18527055194819242</v>
      </c>
      <c r="EI19" s="89">
        <v>2.5</v>
      </c>
      <c r="EJ19" s="90">
        <v>2</v>
      </c>
      <c r="EK19" s="85">
        <v>63</v>
      </c>
      <c r="EL19" s="91">
        <v>1</v>
      </c>
      <c r="EM19" s="79">
        <v>0.20698412698412705</v>
      </c>
      <c r="EN19" s="69">
        <v>1.0334529888410771E-2</v>
      </c>
      <c r="EO19" s="70">
        <v>0.11965371660813462</v>
      </c>
      <c r="EP19" s="70">
        <v>0.15750408991890175</v>
      </c>
      <c r="EQ19" s="70">
        <v>0.14189039125820346</v>
      </c>
      <c r="ER19" s="69">
        <v>1.7482908281467147E-2</v>
      </c>
      <c r="ES19" s="70">
        <v>2.1423964729610612E-2</v>
      </c>
      <c r="ET19" s="70">
        <v>2.8004088557149531E-2</v>
      </c>
      <c r="EU19" s="70">
        <v>3.7432299567551119E-2</v>
      </c>
      <c r="EV19" s="69">
        <v>2.7817438169877917E-2</v>
      </c>
      <c r="EW19" s="70">
        <v>0.14107768133774523</v>
      </c>
      <c r="EX19" s="70">
        <v>0.18550817847605128</v>
      </c>
      <c r="EY19" s="70">
        <v>0.17932269082575458</v>
      </c>
      <c r="EZ19" s="92">
        <v>0.27086320000000003</v>
      </c>
      <c r="FA19" s="70">
        <v>0.15128</v>
      </c>
      <c r="FB19" s="70">
        <v>0.14757000000000001</v>
      </c>
      <c r="FC19" s="87">
        <v>2.5643870612682477E-2</v>
      </c>
      <c r="FD19" s="69">
        <v>9.4640000000000002E-2</v>
      </c>
      <c r="FE19" s="70">
        <v>0.10499</v>
      </c>
      <c r="FF19" s="87">
        <v>2.5125065174044767E-2</v>
      </c>
      <c r="FG19" s="93" t="s">
        <v>2563</v>
      </c>
      <c r="FH19" s="84">
        <v>1.2110300000000001</v>
      </c>
      <c r="FI19" s="85">
        <v>1.08145</v>
      </c>
      <c r="FJ19" s="86">
        <v>0.4594106</v>
      </c>
      <c r="FK19" s="86">
        <v>0.48539050000000006</v>
      </c>
      <c r="FL19" s="94">
        <v>0.25</v>
      </c>
      <c r="FM19" s="95">
        <v>0.27</v>
      </c>
      <c r="FN19" s="96">
        <v>44797</v>
      </c>
      <c r="FO19" s="97" t="s">
        <v>2831</v>
      </c>
      <c r="FP19" s="57">
        <v>1.08</v>
      </c>
      <c r="FQ19" s="58" t="s">
        <v>185</v>
      </c>
      <c r="FR19" s="58">
        <v>1.4598576000000001</v>
      </c>
      <c r="FS19" s="98" t="s">
        <v>185</v>
      </c>
      <c r="FT19" s="59" t="s">
        <v>160</v>
      </c>
      <c r="FU19" s="9" t="s">
        <v>158</v>
      </c>
      <c r="FV19" s="9" t="s">
        <v>158</v>
      </c>
      <c r="FW19" s="99" t="s">
        <v>158</v>
      </c>
      <c r="FX19" s="100" t="s">
        <v>158</v>
      </c>
      <c r="FY19" s="100" t="s">
        <v>158</v>
      </c>
      <c r="FZ19" s="100" t="s">
        <v>158</v>
      </c>
      <c r="GA19" s="9" t="s">
        <v>158</v>
      </c>
      <c r="GB19" s="63"/>
    </row>
    <row r="20" spans="1:184" ht="12" customHeight="1" x14ac:dyDescent="0.2">
      <c r="A20" s="7">
        <v>18</v>
      </c>
      <c r="B20" s="2" t="s">
        <v>227</v>
      </c>
      <c r="C20" s="1" t="s">
        <v>228</v>
      </c>
      <c r="D20" s="1" t="s">
        <v>229</v>
      </c>
      <c r="E20" s="1" t="s">
        <v>230</v>
      </c>
      <c r="F20" s="9">
        <v>19</v>
      </c>
      <c r="G20" s="64">
        <v>65.83</v>
      </c>
      <c r="H20" s="65">
        <v>-0.14272691756739164</v>
      </c>
      <c r="I20" s="65">
        <v>-1.3725785962265702E-2</v>
      </c>
      <c r="J20" s="65">
        <v>3.7353695355752503E-2</v>
      </c>
      <c r="K20" s="66">
        <v>4.7151754519216167E-2</v>
      </c>
      <c r="L20" s="67">
        <v>142</v>
      </c>
      <c r="M20" s="68">
        <v>0.10070921985815606</v>
      </c>
      <c r="N20" s="69">
        <v>0.10133333333333328</v>
      </c>
      <c r="O20" s="70">
        <v>0.10289357249715692</v>
      </c>
      <c r="P20" s="70">
        <v>0.1037244833540627</v>
      </c>
      <c r="Q20" s="70">
        <v>0.11089412958950851</v>
      </c>
      <c r="R20" s="70">
        <v>0.16840301960715354</v>
      </c>
      <c r="S20" s="70" t="s">
        <v>158</v>
      </c>
      <c r="T20" s="18">
        <v>0.93534692718194068</v>
      </c>
      <c r="U20" s="71" t="s">
        <v>156</v>
      </c>
      <c r="V20" s="9">
        <v>1993</v>
      </c>
      <c r="W20" s="227">
        <v>2004</v>
      </c>
      <c r="X20" s="227">
        <v>2</v>
      </c>
      <c r="Y20" s="72" t="s">
        <v>231</v>
      </c>
      <c r="Z20" s="73">
        <v>18</v>
      </c>
      <c r="AA20" s="73">
        <v>2</v>
      </c>
      <c r="AB20" s="73">
        <v>2</v>
      </c>
      <c r="AC20" s="228" t="s">
        <v>232</v>
      </c>
      <c r="AD20" s="74">
        <v>0.33536997120615425</v>
      </c>
      <c r="AE20" s="75">
        <v>0.35132993774759474</v>
      </c>
      <c r="AF20" s="75">
        <v>0.13263857611804833</v>
      </c>
      <c r="AG20" s="75" t="s">
        <v>158</v>
      </c>
      <c r="AH20" s="76" t="s">
        <v>2632</v>
      </c>
      <c r="AI20" s="9" t="s">
        <v>2532</v>
      </c>
      <c r="AJ20" s="77" t="s">
        <v>2633</v>
      </c>
      <c r="AK20" s="78">
        <v>4.7151754519216167E-2</v>
      </c>
      <c r="AL20" s="79">
        <v>2.4643600000000002E-2</v>
      </c>
      <c r="AM20" s="80">
        <v>0.91334685351231815</v>
      </c>
      <c r="AN20" s="372">
        <v>0.9532233363626299</v>
      </c>
      <c r="AO20" s="372">
        <v>0.40093357911831795</v>
      </c>
      <c r="AP20" s="372">
        <v>0.42337179475281683</v>
      </c>
      <c r="AQ20" s="372">
        <v>0.57719305999110437</v>
      </c>
      <c r="AR20" s="81">
        <v>3.3657380494006912E-2</v>
      </c>
      <c r="AS20" s="81">
        <v>3.3126801228630889E-2</v>
      </c>
      <c r="AT20" s="81">
        <v>2.9895994165408075E-2</v>
      </c>
      <c r="AU20" s="68">
        <v>1.7928452579034939E-2</v>
      </c>
      <c r="AV20" s="68">
        <v>2.593325308236643E-2</v>
      </c>
      <c r="AW20" s="68">
        <v>4.6367282610278469E-2</v>
      </c>
      <c r="AX20" s="68">
        <v>1.7208149779735681E-2</v>
      </c>
      <c r="AY20" s="68">
        <v>2.4140482883551882E-2</v>
      </c>
      <c r="AZ20" s="68">
        <v>4.6367282610278469E-2</v>
      </c>
      <c r="BA20" s="31">
        <v>6.8889100000000001</v>
      </c>
      <c r="BB20" s="32">
        <v>7.4510469722693822</v>
      </c>
      <c r="BC20" s="82">
        <v>11.723249617874831</v>
      </c>
      <c r="BD20" s="70">
        <v>-0.41237197666624381</v>
      </c>
      <c r="BE20" s="70">
        <v>-0.36442136650331824</v>
      </c>
      <c r="BF20" s="82">
        <v>10.315991312498449</v>
      </c>
      <c r="BG20" s="82">
        <v>9.4686597736740286</v>
      </c>
      <c r="BH20" s="82">
        <v>9.8215482937676235</v>
      </c>
      <c r="BI20" s="82">
        <v>7.3868263473053899</v>
      </c>
      <c r="BJ20" s="82">
        <v>15.714285714285714</v>
      </c>
      <c r="BK20" s="82">
        <v>7.3868263473053899</v>
      </c>
      <c r="BL20" s="82">
        <v>11.98186102130664</v>
      </c>
      <c r="BM20" s="82">
        <v>15.714285714285714</v>
      </c>
      <c r="BN20" s="34" t="s">
        <v>2633</v>
      </c>
      <c r="BO20" s="31" t="s">
        <v>158</v>
      </c>
      <c r="BP20" s="32">
        <v>1.0145900000000001</v>
      </c>
      <c r="BQ20" s="35">
        <v>2.1917780865043781</v>
      </c>
      <c r="BR20" s="70">
        <v>-0.53709273477674513</v>
      </c>
      <c r="BS20" s="83">
        <v>1.7442963860447616</v>
      </c>
      <c r="BT20" s="83">
        <v>1.7844741030830118</v>
      </c>
      <c r="BU20" s="83">
        <v>1.7098594021346158</v>
      </c>
      <c r="BV20" s="83">
        <v>1.4773448119619392</v>
      </c>
      <c r="BW20" s="83">
        <v>3.0215804506505868</v>
      </c>
      <c r="BX20" s="83">
        <v>1.3759286775631498</v>
      </c>
      <c r="BY20" s="83">
        <v>2.0687171468179293</v>
      </c>
      <c r="BZ20" s="83">
        <v>3.0215804506505868</v>
      </c>
      <c r="CA20" s="37" t="s">
        <v>2609</v>
      </c>
      <c r="CB20" s="31">
        <v>1.0339695840483136</v>
      </c>
      <c r="CC20" s="35">
        <v>1.8377217625515072</v>
      </c>
      <c r="CD20" s="70">
        <v>-0.4373633674486489</v>
      </c>
      <c r="CE20" s="83">
        <v>1.5920904727601641</v>
      </c>
      <c r="CF20" s="83">
        <v>1.482124517849329</v>
      </c>
      <c r="CG20" s="83">
        <v>1.3618195481431001</v>
      </c>
      <c r="CH20" s="83">
        <v>1.2789752140379378</v>
      </c>
      <c r="CI20" s="83">
        <v>2.4923030438247014</v>
      </c>
      <c r="CJ20" s="83">
        <v>1.0390780141843972</v>
      </c>
      <c r="CK20" s="83">
        <v>1.6531520437343716</v>
      </c>
      <c r="CL20" s="83">
        <v>2.4923030438247014</v>
      </c>
      <c r="CM20" s="37" t="s">
        <v>2633</v>
      </c>
      <c r="CN20" s="31">
        <v>2.6113599999999999</v>
      </c>
      <c r="CO20" s="82">
        <v>4.9503827870801107</v>
      </c>
      <c r="CP20" s="70">
        <v>-0.47249331772578718</v>
      </c>
      <c r="CQ20" s="82">
        <v>3.9488064519297041</v>
      </c>
      <c r="CR20" s="82">
        <v>3.9954917420087463</v>
      </c>
      <c r="CS20" s="82">
        <v>3.7136698569895508</v>
      </c>
      <c r="CT20" s="82">
        <v>2.9911460220336989</v>
      </c>
      <c r="CU20" s="82">
        <v>6.8595100864553302</v>
      </c>
      <c r="CV20" s="82">
        <v>2.9911460220336989</v>
      </c>
      <c r="CW20" s="82">
        <v>4.5040614845053346</v>
      </c>
      <c r="CX20" s="82">
        <v>6.8595100864553302</v>
      </c>
      <c r="CY20" s="37" t="s">
        <v>2633</v>
      </c>
      <c r="CZ20" s="376">
        <v>-0.43367310385302427</v>
      </c>
      <c r="DA20" s="39" t="s">
        <v>5</v>
      </c>
      <c r="DB20" s="39">
        <v>14.682570679333303</v>
      </c>
      <c r="DC20" s="17">
        <v>0.15087623787327886</v>
      </c>
      <c r="DD20" s="40">
        <v>8.1987137873278861</v>
      </c>
      <c r="DE20" s="84">
        <v>9.2554499999999997</v>
      </c>
      <c r="DF20" s="85">
        <v>8.8350000000000009</v>
      </c>
      <c r="DG20" s="85" t="s">
        <v>5</v>
      </c>
      <c r="DH20" s="85" t="s">
        <v>5</v>
      </c>
      <c r="DI20" s="85" t="s">
        <v>5</v>
      </c>
      <c r="DJ20" s="86">
        <v>7.3075899999999999E-2</v>
      </c>
      <c r="DK20" s="86">
        <v>8.5418299999999989E-2</v>
      </c>
      <c r="DL20" s="69">
        <v>8.2142857142857073E-2</v>
      </c>
      <c r="DM20" s="70">
        <v>2.8708833780436871E-2</v>
      </c>
      <c r="DN20" s="70">
        <v>8.5548706559206211E-2</v>
      </c>
      <c r="DO20" s="70">
        <v>7.0485046741510793E-2</v>
      </c>
      <c r="DP20" s="70" t="s">
        <v>158</v>
      </c>
      <c r="DQ20" s="87" t="s">
        <v>2633</v>
      </c>
      <c r="DR20" s="69">
        <v>0.18470393132925977</v>
      </c>
      <c r="DS20" s="70">
        <v>0.10392980003748375</v>
      </c>
      <c r="DT20" s="70">
        <v>7.0943452610775948E-2</v>
      </c>
      <c r="DU20" s="70">
        <v>9.1754055652644384E-2</v>
      </c>
      <c r="DV20" s="87" t="s">
        <v>2633</v>
      </c>
      <c r="DW20" s="31">
        <v>23.40194</v>
      </c>
      <c r="DX20" s="70">
        <v>0.24776810527512971</v>
      </c>
      <c r="DY20" s="70">
        <v>0.15571979355305721</v>
      </c>
      <c r="DZ20" s="70">
        <v>6.9875145708073294E-2</v>
      </c>
      <c r="EA20" s="70">
        <v>0.11316386296772207</v>
      </c>
      <c r="EB20" s="87" t="s">
        <v>2633</v>
      </c>
      <c r="EC20" s="31">
        <v>-1.88279</v>
      </c>
      <c r="ED20" s="88">
        <v>2826189000</v>
      </c>
      <c r="EE20" s="85">
        <v>0.48060000000000003</v>
      </c>
      <c r="EF20" s="85" t="s">
        <v>5</v>
      </c>
      <c r="EG20" s="86">
        <v>9.7166666666666623E-2</v>
      </c>
      <c r="EH20" s="86">
        <v>-0.41114380657741334</v>
      </c>
      <c r="EI20" s="89">
        <v>3.1</v>
      </c>
      <c r="EJ20" s="90">
        <v>10</v>
      </c>
      <c r="EK20" s="85">
        <v>86.34</v>
      </c>
      <c r="EL20" s="91">
        <v>11</v>
      </c>
      <c r="EM20" s="79">
        <v>-0.23754922399814693</v>
      </c>
      <c r="EN20" s="69">
        <v>-0.23766506787456354</v>
      </c>
      <c r="EO20" s="70">
        <v>-0.12134291846331535</v>
      </c>
      <c r="EP20" s="70">
        <v>-2.3487521551258883E-2</v>
      </c>
      <c r="EQ20" s="70">
        <v>7.2741298975032676E-2</v>
      </c>
      <c r="ER20" s="69">
        <v>2.8700485594148173E-2</v>
      </c>
      <c r="ES20" s="70">
        <v>2.2730302095965715E-2</v>
      </c>
      <c r="ET20" s="70">
        <v>2.6330780120606301E-2</v>
      </c>
      <c r="EU20" s="70">
        <v>4.1582095482584513E-2</v>
      </c>
      <c r="EV20" s="69">
        <v>-0.20896458228041537</v>
      </c>
      <c r="EW20" s="70">
        <v>-9.8612616367349637E-2</v>
      </c>
      <c r="EX20" s="70">
        <v>2.8432585693474177E-3</v>
      </c>
      <c r="EY20" s="70">
        <v>0.11432339445761719</v>
      </c>
      <c r="EZ20" s="92">
        <v>0.1607218</v>
      </c>
      <c r="FA20" s="70">
        <v>0.17946000000000001</v>
      </c>
      <c r="FB20" s="70">
        <v>0.17127777777777778</v>
      </c>
      <c r="FC20" s="87">
        <v>8.8217900677810296E-2</v>
      </c>
      <c r="FD20" s="69">
        <v>9.2399999999999996E-2</v>
      </c>
      <c r="FE20" s="70">
        <v>9.1355555555555551E-2</v>
      </c>
      <c r="FF20" s="87">
        <v>3.5974485402851857E-2</v>
      </c>
      <c r="FG20" s="93" t="s">
        <v>2633</v>
      </c>
      <c r="FH20" s="84">
        <v>0.68308000000000002</v>
      </c>
      <c r="FI20" s="85" t="s">
        <v>158</v>
      </c>
      <c r="FJ20" s="86">
        <v>1.6204429999999999</v>
      </c>
      <c r="FK20" s="86">
        <v>1.7401669999999998</v>
      </c>
      <c r="FL20" s="94">
        <v>0.70499999999999996</v>
      </c>
      <c r="FM20" s="95">
        <v>0.77600000000000002</v>
      </c>
      <c r="FN20" s="96">
        <v>44875</v>
      </c>
      <c r="FO20" s="97" t="s">
        <v>2822</v>
      </c>
      <c r="FP20" s="57">
        <v>3.1040000000000001</v>
      </c>
      <c r="FQ20" s="58" t="s">
        <v>159</v>
      </c>
      <c r="FR20" s="58">
        <v>3.1040000000000001</v>
      </c>
      <c r="FS20" s="98" t="s">
        <v>159</v>
      </c>
      <c r="FT20" s="59" t="s">
        <v>160</v>
      </c>
      <c r="FU20" s="9" t="s">
        <v>158</v>
      </c>
      <c r="FV20" s="9" t="s">
        <v>158</v>
      </c>
      <c r="FW20" s="99" t="s">
        <v>158</v>
      </c>
      <c r="FX20" s="100" t="s">
        <v>158</v>
      </c>
      <c r="FY20" s="100" t="s">
        <v>158</v>
      </c>
      <c r="FZ20" s="100" t="s">
        <v>158</v>
      </c>
      <c r="GA20" s="9" t="s">
        <v>158</v>
      </c>
      <c r="GB20" s="63"/>
    </row>
    <row r="21" spans="1:184" ht="12" customHeight="1" x14ac:dyDescent="0.2">
      <c r="A21" s="7">
        <v>19</v>
      </c>
      <c r="B21" s="2" t="s">
        <v>233</v>
      </c>
      <c r="C21" s="1" t="s">
        <v>234</v>
      </c>
      <c r="D21" s="1" t="s">
        <v>229</v>
      </c>
      <c r="E21" s="1" t="s">
        <v>235</v>
      </c>
      <c r="F21" s="9">
        <v>19</v>
      </c>
      <c r="G21" s="64">
        <v>26.83</v>
      </c>
      <c r="H21" s="65">
        <v>2.6789131266743205E-2</v>
      </c>
      <c r="I21" s="65">
        <v>3.4726592420821545E-2</v>
      </c>
      <c r="J21" s="65">
        <v>4.341987742045661E-2</v>
      </c>
      <c r="K21" s="66">
        <v>5.2344390607528893E-2</v>
      </c>
      <c r="L21" s="67">
        <v>113</v>
      </c>
      <c r="M21" s="68">
        <v>3.691671588895451E-2</v>
      </c>
      <c r="N21" s="69">
        <v>6.6640440597954598E-2</v>
      </c>
      <c r="O21" s="70">
        <v>6.3758224041346345E-2</v>
      </c>
      <c r="P21" s="70">
        <v>6.5971204572498721E-2</v>
      </c>
      <c r="Q21" s="70">
        <v>8.3136961344761895E-2</v>
      </c>
      <c r="R21" s="70">
        <v>8.5915924574923919E-2</v>
      </c>
      <c r="S21" s="70">
        <v>0.11635832876916385</v>
      </c>
      <c r="T21" s="18">
        <v>0.79352436636361723</v>
      </c>
      <c r="U21" s="71" t="s">
        <v>156</v>
      </c>
      <c r="V21" s="9">
        <v>1999</v>
      </c>
      <c r="W21" s="227">
        <v>2004</v>
      </c>
      <c r="X21" s="227">
        <v>2</v>
      </c>
      <c r="Y21" s="72" t="s">
        <v>236</v>
      </c>
      <c r="Z21" s="73">
        <v>19</v>
      </c>
      <c r="AA21" s="73">
        <v>2</v>
      </c>
      <c r="AB21" s="73">
        <v>2</v>
      </c>
      <c r="AC21" s="228" t="s">
        <v>237</v>
      </c>
      <c r="AD21" s="74">
        <v>1.2159833759037189</v>
      </c>
      <c r="AE21" s="75">
        <v>1.2276223776223778</v>
      </c>
      <c r="AF21" s="75">
        <v>0.380844942089549</v>
      </c>
      <c r="AG21" s="75" t="s">
        <v>158</v>
      </c>
      <c r="AH21" s="76" t="s">
        <v>2634</v>
      </c>
      <c r="AI21" s="9" t="s">
        <v>2745</v>
      </c>
      <c r="AJ21" s="77" t="s">
        <v>2563</v>
      </c>
      <c r="AK21" s="78">
        <v>5.2344390607528893E-2</v>
      </c>
      <c r="AL21" s="79">
        <v>4.5690700000000001E-2</v>
      </c>
      <c r="AM21" s="80">
        <v>0.14562461523961967</v>
      </c>
      <c r="AN21" s="372">
        <v>0.19491780058854169</v>
      </c>
      <c r="AO21" s="372">
        <v>-6.0381375548603233E-2</v>
      </c>
      <c r="AP21" s="372">
        <v>-1.4517237683022377E-2</v>
      </c>
      <c r="AQ21" s="372">
        <v>5.1214594823181026E-2</v>
      </c>
      <c r="AR21" s="81">
        <v>5.5708123748707671E-2</v>
      </c>
      <c r="AS21" s="81">
        <v>5.3115480664990541E-2</v>
      </c>
      <c r="AT21" s="81">
        <v>4.979420078954807E-2</v>
      </c>
      <c r="AU21" s="68">
        <v>4.025337147527585E-2</v>
      </c>
      <c r="AV21" s="68">
        <v>4.6495681550784256E-2</v>
      </c>
      <c r="AW21" s="68">
        <v>6.3878706199460913E-2</v>
      </c>
      <c r="AX21" s="68">
        <v>3.4482758620689655E-2</v>
      </c>
      <c r="AY21" s="68">
        <v>4.3805850562898409E-2</v>
      </c>
      <c r="AZ21" s="68">
        <v>6.3878706199460913E-2</v>
      </c>
      <c r="BA21" s="31">
        <v>23.550799999999999</v>
      </c>
      <c r="BB21" s="32">
        <v>23.452797202797203</v>
      </c>
      <c r="BC21" s="82">
        <v>19.854155054112606</v>
      </c>
      <c r="BD21" s="70">
        <v>0.1861899907506599</v>
      </c>
      <c r="BE21" s="70">
        <v>0.18125385537065064</v>
      </c>
      <c r="BF21" s="82">
        <v>18.506730973543576</v>
      </c>
      <c r="BG21" s="82">
        <v>17.589311837630486</v>
      </c>
      <c r="BH21" s="82">
        <v>16.654721854890987</v>
      </c>
      <c r="BI21" s="82">
        <v>15.351724137931036</v>
      </c>
      <c r="BJ21" s="82">
        <v>29.51063829787234</v>
      </c>
      <c r="BK21" s="82">
        <v>14.686567164179106</v>
      </c>
      <c r="BL21" s="82">
        <v>18.868157101946402</v>
      </c>
      <c r="BM21" s="82">
        <v>29.51063829787234</v>
      </c>
      <c r="BN21" s="34" t="s">
        <v>2563</v>
      </c>
      <c r="BO21" s="31" t="s">
        <v>158</v>
      </c>
      <c r="BP21" s="32">
        <v>2.3491599999999999</v>
      </c>
      <c r="BQ21" s="35">
        <v>2.7518668037548162</v>
      </c>
      <c r="BR21" s="70">
        <v>-0.14633949695724313</v>
      </c>
      <c r="BS21" s="83">
        <v>2.2506587665631717</v>
      </c>
      <c r="BT21" s="83">
        <v>2.4735192175979037</v>
      </c>
      <c r="BU21" s="83">
        <v>2.541777326151613</v>
      </c>
      <c r="BV21" s="83">
        <v>1.9734042553191489</v>
      </c>
      <c r="BW21" s="83">
        <v>3.4416315049226438</v>
      </c>
      <c r="BX21" s="83">
        <v>1.9734042553191489</v>
      </c>
      <c r="BY21" s="83">
        <v>2.8604101097846679</v>
      </c>
      <c r="BZ21" s="83">
        <v>3.6217948717948718</v>
      </c>
      <c r="CA21" s="37" t="s">
        <v>2609</v>
      </c>
      <c r="CB21" s="31">
        <v>2.0563988264040689</v>
      </c>
      <c r="CC21" s="35">
        <v>2.0380077969710158</v>
      </c>
      <c r="CD21" s="70">
        <v>9.0240230976479374E-3</v>
      </c>
      <c r="CE21" s="83">
        <v>1.7917538242436224</v>
      </c>
      <c r="CF21" s="83">
        <v>1.8260465174967955</v>
      </c>
      <c r="CG21" s="83">
        <v>1.7781609786966466</v>
      </c>
      <c r="CH21" s="83">
        <v>1.5453295091584642</v>
      </c>
      <c r="CI21" s="83">
        <v>2.4013446576790591</v>
      </c>
      <c r="CJ21" s="83">
        <v>1.5453295091584642</v>
      </c>
      <c r="CK21" s="83">
        <v>2.001898545963543</v>
      </c>
      <c r="CL21" s="83">
        <v>2.4013446576790591</v>
      </c>
      <c r="CM21" s="37" t="s">
        <v>2563</v>
      </c>
      <c r="CN21" s="31">
        <v>7.4859200000000001</v>
      </c>
      <c r="CO21" s="82">
        <v>7.2356621273566217</v>
      </c>
      <c r="CP21" s="70">
        <v>3.4586727273679951E-2</v>
      </c>
      <c r="CQ21" s="82">
        <v>6.5516504475048967</v>
      </c>
      <c r="CR21" s="82">
        <v>6.4907197396886076</v>
      </c>
      <c r="CS21" s="82">
        <v>6.3274009735938677</v>
      </c>
      <c r="CT21" s="82">
        <v>5.1829689549628339</v>
      </c>
      <c r="CU21" s="82">
        <v>9.214640233819507</v>
      </c>
      <c r="CV21" s="82">
        <v>5.1829689549628339</v>
      </c>
      <c r="CW21" s="82">
        <v>7.1224356279053413</v>
      </c>
      <c r="CX21" s="82">
        <v>9.214640233819507</v>
      </c>
      <c r="CY21" s="37" t="s">
        <v>2563</v>
      </c>
      <c r="CZ21" s="376">
        <v>0.55737709966075277</v>
      </c>
      <c r="DA21" s="39" t="s">
        <v>5</v>
      </c>
      <c r="DB21" s="39">
        <v>22.018672655803517</v>
      </c>
      <c r="DC21" s="17">
        <v>0.11831559518002761</v>
      </c>
      <c r="DD21" s="40">
        <v>-11.719240481997238</v>
      </c>
      <c r="DE21" s="84">
        <v>1.1549499999999999</v>
      </c>
      <c r="DF21" s="85">
        <v>1.1439999999999999</v>
      </c>
      <c r="DG21" s="85" t="s">
        <v>5</v>
      </c>
      <c r="DH21" s="85" t="s">
        <v>5</v>
      </c>
      <c r="DI21" s="85" t="s">
        <v>5</v>
      </c>
      <c r="DJ21" s="86">
        <v>-0.63126649999999995</v>
      </c>
      <c r="DK21" s="86">
        <v>-2.61984E-2</v>
      </c>
      <c r="DL21" s="69">
        <v>0.2978723404255319</v>
      </c>
      <c r="DM21" s="70">
        <v>-3.0788978549776247E-2</v>
      </c>
      <c r="DN21" s="70">
        <v>3.4438131609215938E-2</v>
      </c>
      <c r="DO21" s="70">
        <v>2.696305936905441E-2</v>
      </c>
      <c r="DP21" s="70" t="s">
        <v>158</v>
      </c>
      <c r="DQ21" s="87" t="s">
        <v>2563</v>
      </c>
      <c r="DR21" s="69">
        <v>4.2131754072572747E-2</v>
      </c>
      <c r="DS21" s="70">
        <v>1.9517998751762633E-2</v>
      </c>
      <c r="DT21" s="70">
        <v>3.1179970293118364E-2</v>
      </c>
      <c r="DU21" s="70">
        <v>4.6798996497360301E-2</v>
      </c>
      <c r="DV21" s="87" t="s">
        <v>2563</v>
      </c>
      <c r="DW21" s="31">
        <v>3.6875900000000001</v>
      </c>
      <c r="DX21" s="70">
        <v>-8.9130306253252578E-2</v>
      </c>
      <c r="DY21" s="70">
        <v>-1.3785732760477787E-2</v>
      </c>
      <c r="DZ21" s="70">
        <v>3.7330277604688877E-2</v>
      </c>
      <c r="EA21" s="70">
        <v>5.2436488780718271E-2</v>
      </c>
      <c r="EB21" s="87" t="s">
        <v>2563</v>
      </c>
      <c r="EC21" s="31">
        <v>-0.49143999999999999</v>
      </c>
      <c r="ED21" s="88">
        <v>38702180000</v>
      </c>
      <c r="EE21" s="85">
        <v>0.65605999999999998</v>
      </c>
      <c r="EF21" s="85" t="s">
        <v>5</v>
      </c>
      <c r="EG21" s="86">
        <v>3.4309924734730934E-2</v>
      </c>
      <c r="EH21" s="86">
        <v>-0.19828604107281167</v>
      </c>
      <c r="EI21" s="89">
        <v>2.0590000000000002</v>
      </c>
      <c r="EJ21" s="90">
        <v>17</v>
      </c>
      <c r="EK21" s="85">
        <v>31.47</v>
      </c>
      <c r="EL21" s="91">
        <v>15</v>
      </c>
      <c r="EM21" s="79">
        <v>-0.14744200826183673</v>
      </c>
      <c r="EN21" s="69">
        <v>-0.122860049585094</v>
      </c>
      <c r="EO21" s="70">
        <v>1.2957860269242172E-2</v>
      </c>
      <c r="EP21" s="70">
        <v>1.8769660265402166E-2</v>
      </c>
      <c r="EQ21" s="70">
        <v>4.8451875516422271E-2</v>
      </c>
      <c r="ER21" s="69">
        <v>4.5508558391790688E-2</v>
      </c>
      <c r="ES21" s="70">
        <v>4.8180354083742438E-2</v>
      </c>
      <c r="ET21" s="70">
        <v>4.5888174460526399E-2</v>
      </c>
      <c r="EU21" s="70">
        <v>4.9740345150370624E-2</v>
      </c>
      <c r="EV21" s="69">
        <v>-7.7351491193303312E-2</v>
      </c>
      <c r="EW21" s="70">
        <v>6.113821435298461E-2</v>
      </c>
      <c r="EX21" s="70">
        <v>6.4657834725928565E-2</v>
      </c>
      <c r="EY21" s="70">
        <v>9.8192220666792895E-2</v>
      </c>
      <c r="EZ21" s="92">
        <v>0.101941</v>
      </c>
      <c r="FA21" s="70">
        <v>0.15006</v>
      </c>
      <c r="FB21" s="70">
        <v>0.16123000000000004</v>
      </c>
      <c r="FC21" s="87">
        <v>2.5055300836349693E-2</v>
      </c>
      <c r="FD21" s="69">
        <v>7.6539999999999997E-2</v>
      </c>
      <c r="FE21" s="70">
        <v>8.7550000000000003E-2</v>
      </c>
      <c r="FF21" s="87">
        <v>1.6567634109914416E-2</v>
      </c>
      <c r="FG21" s="93" t="s">
        <v>2563</v>
      </c>
      <c r="FH21" s="84">
        <v>0.73565999999999998</v>
      </c>
      <c r="FI21" s="85">
        <v>0.67081000000000002</v>
      </c>
      <c r="FJ21" s="86">
        <v>1.3577160000000001</v>
      </c>
      <c r="FK21" s="86">
        <v>1.5173519999999998</v>
      </c>
      <c r="FL21" s="94">
        <v>0.33860000000000001</v>
      </c>
      <c r="FM21" s="95">
        <v>0.35110000000000002</v>
      </c>
      <c r="FN21" s="96">
        <v>44904</v>
      </c>
      <c r="FO21" s="97" t="s">
        <v>2876</v>
      </c>
      <c r="FP21" s="57">
        <v>1.4044000000000001</v>
      </c>
      <c r="FQ21" s="58" t="s">
        <v>159</v>
      </c>
      <c r="FR21" s="58">
        <v>1.4044000000000001</v>
      </c>
      <c r="FS21" s="98" t="s">
        <v>159</v>
      </c>
      <c r="FT21" s="59" t="s">
        <v>165</v>
      </c>
      <c r="FU21" s="9" t="s">
        <v>166</v>
      </c>
      <c r="FV21" s="9" t="s">
        <v>166</v>
      </c>
      <c r="FW21" s="99">
        <v>0.02</v>
      </c>
      <c r="FX21" s="100">
        <v>100</v>
      </c>
      <c r="FY21" s="100" t="s">
        <v>238</v>
      </c>
      <c r="FZ21" s="100" t="s">
        <v>168</v>
      </c>
      <c r="GA21" s="9" t="s">
        <v>169</v>
      </c>
      <c r="GB21" s="63"/>
    </row>
    <row r="22" spans="1:184" ht="12" customHeight="1" x14ac:dyDescent="0.2">
      <c r="A22" s="7">
        <v>20</v>
      </c>
      <c r="B22" s="2" t="s">
        <v>239</v>
      </c>
      <c r="C22" s="1" t="s">
        <v>240</v>
      </c>
      <c r="D22" s="1" t="s">
        <v>229</v>
      </c>
      <c r="E22" s="1" t="s">
        <v>230</v>
      </c>
      <c r="F22" s="9">
        <v>18</v>
      </c>
      <c r="G22" s="64">
        <v>60.83</v>
      </c>
      <c r="H22" s="65">
        <v>-4.3102092181846796E-2</v>
      </c>
      <c r="I22" s="65">
        <v>-2.3441796590016106E-2</v>
      </c>
      <c r="J22" s="65">
        <v>3.6875092783139163E-2</v>
      </c>
      <c r="K22" s="66">
        <v>4.8068387308893637E-2</v>
      </c>
      <c r="L22" s="67">
        <v>142</v>
      </c>
      <c r="M22" s="68">
        <v>0.16959999999999997</v>
      </c>
      <c r="N22" s="69">
        <v>0.15309734513274331</v>
      </c>
      <c r="O22" s="70">
        <v>0.13870152047453033</v>
      </c>
      <c r="P22" s="70">
        <v>0.13070954869265305</v>
      </c>
      <c r="Q22" s="70">
        <v>0.13570399930505483</v>
      </c>
      <c r="R22" s="70">
        <v>0.16034666580219459</v>
      </c>
      <c r="S22" s="70">
        <v>0.13419507162881028</v>
      </c>
      <c r="T22" s="18">
        <v>0.96319599541665279</v>
      </c>
      <c r="U22" s="71" t="s">
        <v>156</v>
      </c>
      <c r="V22" s="9">
        <v>1985</v>
      </c>
      <c r="W22" s="227">
        <v>2005</v>
      </c>
      <c r="X22" s="227">
        <v>2</v>
      </c>
      <c r="Y22" s="72" t="s">
        <v>241</v>
      </c>
      <c r="Z22" s="73">
        <v>20</v>
      </c>
      <c r="AA22" s="73">
        <v>5</v>
      </c>
      <c r="AB22" s="73">
        <v>0</v>
      </c>
      <c r="AC22" s="228" t="s">
        <v>5</v>
      </c>
      <c r="AD22" s="74">
        <v>0.30424834323042238</v>
      </c>
      <c r="AE22" s="75" t="s">
        <v>158</v>
      </c>
      <c r="AF22" s="75">
        <v>4.2561051601490561E-2</v>
      </c>
      <c r="AG22" s="75">
        <v>1.7336756413829086</v>
      </c>
      <c r="AH22" s="76" t="s">
        <v>2146</v>
      </c>
      <c r="AI22" s="9" t="s">
        <v>242</v>
      </c>
      <c r="AJ22" s="77" t="s">
        <v>2633</v>
      </c>
      <c r="AK22" s="78">
        <v>4.8068387308893637E-2</v>
      </c>
      <c r="AL22" s="79">
        <v>2.53601E-2</v>
      </c>
      <c r="AM22" s="80">
        <v>0.8954336658330857</v>
      </c>
      <c r="AN22" s="372">
        <v>1.1242778760537333</v>
      </c>
      <c r="AO22" s="372">
        <v>0.33823866797929192</v>
      </c>
      <c r="AP22" s="372">
        <v>0.43413743830295548</v>
      </c>
      <c r="AQ22" s="372">
        <v>0.69830416343570123</v>
      </c>
      <c r="AR22" s="81">
        <v>3.5919143915842562E-2</v>
      </c>
      <c r="AS22" s="81">
        <v>3.3517280858223711E-2</v>
      </c>
      <c r="AT22" s="81">
        <v>2.8303756384633942E-2</v>
      </c>
      <c r="AU22" s="68">
        <v>1.4555589965933726E-2</v>
      </c>
      <c r="AV22" s="68">
        <v>2.6019785982534498E-2</v>
      </c>
      <c r="AW22" s="68">
        <v>5.0057624495895403E-2</v>
      </c>
      <c r="AX22" s="68">
        <v>1.3396953569462286E-2</v>
      </c>
      <c r="AY22" s="68">
        <v>2.2628107109127448E-2</v>
      </c>
      <c r="AZ22" s="68">
        <v>5.0057624495895403E-2</v>
      </c>
      <c r="BA22" s="31">
        <v>6.0017300000000002</v>
      </c>
      <c r="BB22" s="32" t="s">
        <v>158</v>
      </c>
      <c r="BC22" s="82">
        <v>9.6081542269291607</v>
      </c>
      <c r="BD22" s="70">
        <v>-0.37535036821341705</v>
      </c>
      <c r="BE22" s="70" t="s">
        <v>158</v>
      </c>
      <c r="BF22" s="82">
        <v>8.0995908204701088</v>
      </c>
      <c r="BG22" s="82">
        <v>7.601750945645577</v>
      </c>
      <c r="BH22" s="82">
        <v>8.2087106668812666</v>
      </c>
      <c r="BI22" s="82">
        <v>6.2491467576791813</v>
      </c>
      <c r="BJ22" s="82">
        <v>13.518796992481201</v>
      </c>
      <c r="BK22" s="82">
        <v>6.2491467576791813</v>
      </c>
      <c r="BL22" s="82">
        <v>10.153782815200596</v>
      </c>
      <c r="BM22" s="82">
        <v>14.92537313432836</v>
      </c>
      <c r="BN22" s="34" t="s">
        <v>2633</v>
      </c>
      <c r="BO22" s="31" t="s">
        <v>158</v>
      </c>
      <c r="BP22" s="32">
        <v>0.94952000000000003</v>
      </c>
      <c r="BQ22" s="35">
        <v>1.6571338163576779</v>
      </c>
      <c r="BR22" s="70">
        <v>-0.42701066707635493</v>
      </c>
      <c r="BS22" s="83">
        <v>1.3104823421148337</v>
      </c>
      <c r="BT22" s="83">
        <v>1.2946821787358425</v>
      </c>
      <c r="BU22" s="83">
        <v>1.3907006400510693</v>
      </c>
      <c r="BV22" s="83">
        <v>0.92485346195222962</v>
      </c>
      <c r="BW22" s="83">
        <v>2.3075935828877006</v>
      </c>
      <c r="BX22" s="83">
        <v>0.92485346195222962</v>
      </c>
      <c r="BY22" s="83">
        <v>1.7225133745671795</v>
      </c>
      <c r="BZ22" s="83">
        <v>2.8209085614443796</v>
      </c>
      <c r="CA22" s="37" t="s">
        <v>2609</v>
      </c>
      <c r="CB22" s="31">
        <v>0.31805122386717455</v>
      </c>
      <c r="CC22" s="35">
        <v>0.50669575102410735</v>
      </c>
      <c r="CD22" s="70">
        <v>-0.37230335319697117</v>
      </c>
      <c r="CE22" s="83">
        <v>0.42030837194478715</v>
      </c>
      <c r="CF22" s="83">
        <v>0.40066674711668132</v>
      </c>
      <c r="CG22" s="83">
        <v>0.37388794458529251</v>
      </c>
      <c r="CH22" s="83">
        <v>0.33287323108555156</v>
      </c>
      <c r="CI22" s="83">
        <v>0.69628075837031056</v>
      </c>
      <c r="CJ22" s="83">
        <v>0.2892039258451472</v>
      </c>
      <c r="CK22" s="83">
        <v>0.46001907322682961</v>
      </c>
      <c r="CL22" s="83">
        <v>0.69628075837031056</v>
      </c>
      <c r="CM22" s="37" t="s">
        <v>2633</v>
      </c>
      <c r="CN22" s="31">
        <v>0.73938000000000004</v>
      </c>
      <c r="CO22" s="82">
        <v>1.4048585749261018</v>
      </c>
      <c r="CP22" s="70">
        <v>-0.47369791294551278</v>
      </c>
      <c r="CQ22" s="82">
        <v>1.0619573050576001</v>
      </c>
      <c r="CR22" s="82">
        <v>1.1075828100008522</v>
      </c>
      <c r="CS22" s="82">
        <v>1.061076928820625</v>
      </c>
      <c r="CT22" s="82">
        <v>0.79222658253518086</v>
      </c>
      <c r="CU22" s="82">
        <v>2.3129073033707868</v>
      </c>
      <c r="CV22" s="82">
        <v>0.79222658253518086</v>
      </c>
      <c r="CW22" s="82">
        <v>1.3046997792398929</v>
      </c>
      <c r="CX22" s="82">
        <v>2.3129073033707868</v>
      </c>
      <c r="CY22" s="37" t="s">
        <v>2633</v>
      </c>
      <c r="CZ22" s="376">
        <v>-0.48317307079430794</v>
      </c>
      <c r="DA22" s="39" t="s">
        <v>5</v>
      </c>
      <c r="DB22" s="39">
        <v>12.439912486816876</v>
      </c>
      <c r="DC22" s="17">
        <v>0.17877793600154668</v>
      </c>
      <c r="DD22" s="40">
        <v>11.876063600154668</v>
      </c>
      <c r="DE22" s="84">
        <v>9.6105699999999992</v>
      </c>
      <c r="DF22" s="85" t="s">
        <v>158</v>
      </c>
      <c r="DG22" s="85" t="s">
        <v>5</v>
      </c>
      <c r="DH22" s="85" t="s">
        <v>5</v>
      </c>
      <c r="DI22" s="85" t="s">
        <v>5</v>
      </c>
      <c r="DJ22" s="86">
        <v>0.1083813</v>
      </c>
      <c r="DK22" s="86">
        <v>7.5473200000000004E-2</v>
      </c>
      <c r="DL22" s="69">
        <v>5.6369785794813998E-2</v>
      </c>
      <c r="DM22" s="70">
        <v>2.1527914137808635E-2</v>
      </c>
      <c r="DN22" s="70">
        <v>7.5222636720219116E-2</v>
      </c>
      <c r="DO22" s="70">
        <v>7.4205598017969887E-2</v>
      </c>
      <c r="DP22" s="70" t="s">
        <v>158</v>
      </c>
      <c r="DQ22" s="87" t="s">
        <v>2633</v>
      </c>
      <c r="DR22" s="69">
        <v>0.15575562950104116</v>
      </c>
      <c r="DS22" s="70">
        <v>7.4169382772293568E-2</v>
      </c>
      <c r="DT22" s="70">
        <v>6.5099231214243103E-2</v>
      </c>
      <c r="DU22" s="70">
        <v>8.6341355397309361E-2</v>
      </c>
      <c r="DV22" s="87" t="s">
        <v>2633</v>
      </c>
      <c r="DW22" s="31">
        <v>68.701310000000007</v>
      </c>
      <c r="DX22" s="70">
        <v>0.22771972530733642</v>
      </c>
      <c r="DY22" s="70">
        <v>0.12664299654475242</v>
      </c>
      <c r="DZ22" s="70">
        <v>6.717752211693595E-2</v>
      </c>
      <c r="EA22" s="70">
        <v>0.1165628058612338</v>
      </c>
      <c r="EB22" s="87" t="s">
        <v>2633</v>
      </c>
      <c r="EC22" s="31">
        <v>1.68659</v>
      </c>
      <c r="ED22" s="88">
        <v>807244400</v>
      </c>
      <c r="EE22" s="85">
        <v>0.28687000000000001</v>
      </c>
      <c r="EF22" s="85" t="s">
        <v>5</v>
      </c>
      <c r="EG22" s="86">
        <v>0.18383613902199381</v>
      </c>
      <c r="EH22" s="86">
        <v>-0.26309449469939905</v>
      </c>
      <c r="EI22" s="89">
        <v>2.5</v>
      </c>
      <c r="EJ22" s="90">
        <v>2</v>
      </c>
      <c r="EK22" s="85">
        <v>88.5</v>
      </c>
      <c r="EL22" s="91">
        <v>2</v>
      </c>
      <c r="EM22" s="79">
        <v>-0.31265536723163845</v>
      </c>
      <c r="EN22" s="69">
        <v>-0.21740739071497994</v>
      </c>
      <c r="EO22" s="70">
        <v>-0.15157315611568711</v>
      </c>
      <c r="EP22" s="70">
        <v>-6.8224838268990506E-2</v>
      </c>
      <c r="EQ22" s="70">
        <v>6.5268920668735353E-2</v>
      </c>
      <c r="ER22" s="69">
        <v>3.2081742013477355E-2</v>
      </c>
      <c r="ES22" s="70">
        <v>2.1428836947412044E-2</v>
      </c>
      <c r="ET22" s="70">
        <v>2.1588672274168941E-2</v>
      </c>
      <c r="EU22" s="70">
        <v>3.8699741460316073E-2</v>
      </c>
      <c r="EV22" s="69">
        <v>-0.18532564870150259</v>
      </c>
      <c r="EW22" s="70">
        <v>-0.13014431916827507</v>
      </c>
      <c r="EX22" s="70">
        <v>-4.6636165994821566E-2</v>
      </c>
      <c r="EY22" s="70">
        <v>0.10396866212905143</v>
      </c>
      <c r="EZ22" s="92">
        <v>0.16998930000000001</v>
      </c>
      <c r="FA22" s="70">
        <v>0.18253999999999998</v>
      </c>
      <c r="FB22" s="70">
        <v>0.17287777777777777</v>
      </c>
      <c r="FC22" s="87">
        <v>6.9633015876091484E-2</v>
      </c>
      <c r="FD22" s="69">
        <v>6.5339999999999995E-2</v>
      </c>
      <c r="FE22" s="70">
        <v>5.7319999999999996E-2</v>
      </c>
      <c r="FF22" s="87">
        <v>1.4648740560198365E-2</v>
      </c>
      <c r="FG22" s="93" t="s">
        <v>2633</v>
      </c>
      <c r="FH22" s="84">
        <v>0.69655999999999996</v>
      </c>
      <c r="FI22" s="85" t="s">
        <v>158</v>
      </c>
      <c r="FJ22" s="86">
        <v>4.8822399999999995</v>
      </c>
      <c r="FK22" s="86">
        <v>5.2405059999999999</v>
      </c>
      <c r="FL22" s="94">
        <v>0.625</v>
      </c>
      <c r="FM22" s="95">
        <v>0.73099999999999998</v>
      </c>
      <c r="FN22" s="96">
        <v>44875</v>
      </c>
      <c r="FO22" s="97" t="s">
        <v>2822</v>
      </c>
      <c r="FP22" s="57">
        <v>2.9239999999999999</v>
      </c>
      <c r="FQ22" s="58" t="s">
        <v>159</v>
      </c>
      <c r="FR22" s="58">
        <v>2.9239999999999999</v>
      </c>
      <c r="FS22" s="98" t="s">
        <v>159</v>
      </c>
      <c r="FT22" s="59" t="s">
        <v>160</v>
      </c>
      <c r="FU22" s="9" t="s">
        <v>158</v>
      </c>
      <c r="FV22" s="9" t="s">
        <v>158</v>
      </c>
      <c r="FW22" s="99" t="s">
        <v>158</v>
      </c>
      <c r="FX22" s="100" t="s">
        <v>158</v>
      </c>
      <c r="FY22" s="100" t="s">
        <v>158</v>
      </c>
      <c r="FZ22" s="100" t="s">
        <v>158</v>
      </c>
      <c r="GA22" s="9" t="s">
        <v>158</v>
      </c>
      <c r="GB22" s="63"/>
    </row>
    <row r="23" spans="1:184" ht="12" customHeight="1" x14ac:dyDescent="0.2">
      <c r="A23" s="7">
        <v>21</v>
      </c>
      <c r="B23" s="2" t="s">
        <v>243</v>
      </c>
      <c r="C23" s="1" t="s">
        <v>244</v>
      </c>
      <c r="D23" s="1" t="s">
        <v>176</v>
      </c>
      <c r="E23" s="1" t="s">
        <v>245</v>
      </c>
      <c r="F23" s="9">
        <v>18</v>
      </c>
      <c r="G23" s="64">
        <v>193.42</v>
      </c>
      <c r="H23" s="65">
        <v>-7.6445538966702919E-3</v>
      </c>
      <c r="I23" s="65">
        <v>0.148460951774257</v>
      </c>
      <c r="J23" s="65">
        <v>0.12004688439117239</v>
      </c>
      <c r="K23" s="66">
        <v>2.2748423120670047E-2</v>
      </c>
      <c r="L23" s="67">
        <v>17</v>
      </c>
      <c r="M23" s="68">
        <v>0.10000000000000009</v>
      </c>
      <c r="N23" s="69">
        <v>0.17647058823529416</v>
      </c>
      <c r="O23" s="70">
        <v>9.5793708422175161E-2</v>
      </c>
      <c r="P23" s="70">
        <v>9.3362073943278112E-2</v>
      </c>
      <c r="Q23" s="70">
        <v>9.5958226385217227E-2</v>
      </c>
      <c r="R23" s="70">
        <v>9.1211872202578315E-2</v>
      </c>
      <c r="S23" s="70" t="s">
        <v>158</v>
      </c>
      <c r="T23" s="18">
        <v>0.97294497262259672</v>
      </c>
      <c r="U23" s="71" t="s">
        <v>156</v>
      </c>
      <c r="V23" s="9">
        <v>2005</v>
      </c>
      <c r="W23" s="227">
        <v>2005</v>
      </c>
      <c r="X23" s="227">
        <v>2</v>
      </c>
      <c r="Y23" s="72" t="s">
        <v>157</v>
      </c>
      <c r="Z23" s="73">
        <v>17</v>
      </c>
      <c r="AA23" s="73">
        <v>0</v>
      </c>
      <c r="AB23" s="73">
        <v>0</v>
      </c>
      <c r="AC23" s="228" t="s">
        <v>5</v>
      </c>
      <c r="AD23" s="74">
        <v>0.32662272106419626</v>
      </c>
      <c r="AE23" s="75">
        <v>0.3396896471859801</v>
      </c>
      <c r="AF23" s="75">
        <v>0.26431236435219146</v>
      </c>
      <c r="AG23" s="75">
        <v>0.3100261760737299</v>
      </c>
      <c r="AH23" s="76" t="s">
        <v>2635</v>
      </c>
      <c r="AI23" s="9" t="s">
        <v>2746</v>
      </c>
      <c r="AJ23" s="77" t="s">
        <v>2563</v>
      </c>
      <c r="AK23" s="78">
        <v>2.2748423120670047E-2</v>
      </c>
      <c r="AL23" s="79">
        <v>2.0756100000000003E-2</v>
      </c>
      <c r="AM23" s="80">
        <v>9.5987354111323642E-2</v>
      </c>
      <c r="AN23" s="372">
        <v>-8.5083991828615591E-2</v>
      </c>
      <c r="AO23" s="372">
        <v>-0.16057398912639287</v>
      </c>
      <c r="AP23" s="372">
        <v>-0.20679725205257793</v>
      </c>
      <c r="AQ23" s="372">
        <v>-0.20911921513708021</v>
      </c>
      <c r="AR23" s="81">
        <v>2.7099974060841071E-2</v>
      </c>
      <c r="AS23" s="81">
        <v>2.8679203620431658E-2</v>
      </c>
      <c r="AT23" s="81">
        <v>2.876340348136406E-2</v>
      </c>
      <c r="AU23" s="68">
        <v>1.9071124181462441E-2</v>
      </c>
      <c r="AV23" s="68">
        <v>2.38367341218736E-2</v>
      </c>
      <c r="AW23" s="68">
        <v>3.1676366758897047E-2</v>
      </c>
      <c r="AX23" s="68">
        <v>1.9071124181462441E-2</v>
      </c>
      <c r="AY23" s="68">
        <v>2.4863946982561436E-2</v>
      </c>
      <c r="AZ23" s="68">
        <v>3.1676366758897047E-2</v>
      </c>
      <c r="BA23" s="31">
        <v>14.271929999999999</v>
      </c>
      <c r="BB23" s="32">
        <v>14.932448081525514</v>
      </c>
      <c r="BC23" s="82">
        <v>18.866889102713277</v>
      </c>
      <c r="BD23" s="70">
        <v>-0.24354619766395236</v>
      </c>
      <c r="BE23" s="70">
        <v>-0.20853681811390645</v>
      </c>
      <c r="BF23" s="82">
        <v>14.952687348893216</v>
      </c>
      <c r="BG23" s="82">
        <v>15.977465182323133</v>
      </c>
      <c r="BH23" s="82">
        <v>15.794977562907548</v>
      </c>
      <c r="BI23" s="82">
        <v>11.330645161290322</v>
      </c>
      <c r="BJ23" s="82">
        <v>27.748031496062993</v>
      </c>
      <c r="BK23" s="82">
        <v>11.330645161290322</v>
      </c>
      <c r="BL23" s="82">
        <v>18.201085695549239</v>
      </c>
      <c r="BM23" s="82">
        <v>27.748031496062993</v>
      </c>
      <c r="BN23" s="34" t="s">
        <v>2563</v>
      </c>
      <c r="BO23" s="31">
        <v>4.5724999999999998</v>
      </c>
      <c r="BP23" s="32">
        <v>2.39344</v>
      </c>
      <c r="BQ23" s="35">
        <v>2.2213772833934371</v>
      </c>
      <c r="BR23" s="70">
        <v>7.7457673621166734E-2</v>
      </c>
      <c r="BS23" s="83">
        <v>1.8573415428830131</v>
      </c>
      <c r="BT23" s="83">
        <v>1.8790482718477342</v>
      </c>
      <c r="BU23" s="83">
        <v>1.8603972343020412</v>
      </c>
      <c r="BV23" s="83">
        <v>1.7737659386441107</v>
      </c>
      <c r="BW23" s="83">
        <v>2.8288179811358622</v>
      </c>
      <c r="BX23" s="83">
        <v>1.6848319709355131</v>
      </c>
      <c r="BY23" s="83">
        <v>2.1411959573484842</v>
      </c>
      <c r="BZ23" s="83">
        <v>2.8288179811358622</v>
      </c>
      <c r="CA23" s="37" t="s">
        <v>2609</v>
      </c>
      <c r="CB23" s="31">
        <v>1.5956652551356709</v>
      </c>
      <c r="CC23" s="35">
        <v>1.4637626797678116</v>
      </c>
      <c r="CD23" s="70">
        <v>9.0111995059733552E-2</v>
      </c>
      <c r="CE23" s="83">
        <v>1.2322248717053481</v>
      </c>
      <c r="CF23" s="83">
        <v>1.2404454836583239</v>
      </c>
      <c r="CG23" s="83">
        <v>1.1871128419019765</v>
      </c>
      <c r="CH23" s="83">
        <v>1.1888095867477311</v>
      </c>
      <c r="CI23" s="83">
        <v>1.8100481463649496</v>
      </c>
      <c r="CJ23" s="83">
        <v>1.0107285307285307</v>
      </c>
      <c r="CK23" s="83">
        <v>1.3665098892968928</v>
      </c>
      <c r="CL23" s="83">
        <v>1.8100481463649496</v>
      </c>
      <c r="CM23" s="37" t="s">
        <v>2563</v>
      </c>
      <c r="CN23" s="31">
        <v>11.49774</v>
      </c>
      <c r="CO23" s="82">
        <v>12.701055463467565</v>
      </c>
      <c r="CP23" s="70">
        <v>-9.474137538637617E-2</v>
      </c>
      <c r="CQ23" s="82">
        <v>8.04110213765804</v>
      </c>
      <c r="CR23" s="82">
        <v>10.996312104255114</v>
      </c>
      <c r="CS23" s="82">
        <v>13.475155431060301</v>
      </c>
      <c r="CT23" s="82">
        <v>6.372376700680273</v>
      </c>
      <c r="CU23" s="82">
        <v>18.618297055057617</v>
      </c>
      <c r="CV23" s="82">
        <v>6.3049637155297527</v>
      </c>
      <c r="CW23" s="82">
        <v>15.283995500665757</v>
      </c>
      <c r="CX23" s="82">
        <v>49.760432432432424</v>
      </c>
      <c r="CY23" s="37" t="s">
        <v>2563</v>
      </c>
      <c r="CZ23" s="376">
        <v>0.23585511921851499</v>
      </c>
      <c r="DA23" s="39" t="s">
        <v>5</v>
      </c>
      <c r="DB23" s="39">
        <v>36.474450029911267</v>
      </c>
      <c r="DC23" s="17">
        <v>0.11611049706394816</v>
      </c>
      <c r="DD23" s="40">
        <v>-2.6608802936051834</v>
      </c>
      <c r="DE23" s="84">
        <v>13.4712</v>
      </c>
      <c r="DF23" s="85">
        <v>12.952999999999999</v>
      </c>
      <c r="DG23" s="85" t="s">
        <v>5</v>
      </c>
      <c r="DH23" s="85" t="s">
        <v>5</v>
      </c>
      <c r="DI23" s="85" t="s">
        <v>5</v>
      </c>
      <c r="DJ23" s="86">
        <v>-0.41379699999999997</v>
      </c>
      <c r="DK23" s="86">
        <v>0.19412269999999998</v>
      </c>
      <c r="DL23" s="69">
        <v>0.72222222222222232</v>
      </c>
      <c r="DM23" s="70">
        <v>0.37307857484177864</v>
      </c>
      <c r="DN23" s="70">
        <v>0.25581664685009731</v>
      </c>
      <c r="DO23" s="70">
        <v>0.12091492005121185</v>
      </c>
      <c r="DP23" s="70" t="s">
        <v>158</v>
      </c>
      <c r="DQ23" s="87" t="s">
        <v>2563</v>
      </c>
      <c r="DR23" s="69">
        <v>0.23524578758835735</v>
      </c>
      <c r="DS23" s="70">
        <v>0.12180748401643959</v>
      </c>
      <c r="DT23" s="70">
        <v>0.10626496643293337</v>
      </c>
      <c r="DU23" s="70">
        <v>8.4452019513639343E-2</v>
      </c>
      <c r="DV23" s="87" t="s">
        <v>2563</v>
      </c>
      <c r="DW23" s="31">
        <v>16.64697</v>
      </c>
      <c r="DX23" s="70">
        <v>0.17143516889514432</v>
      </c>
      <c r="DY23" s="70">
        <v>0.47592100087238176</v>
      </c>
      <c r="DZ23" s="70">
        <v>0.22233379770387729</v>
      </c>
      <c r="EA23" s="70">
        <v>0.15400096146556064</v>
      </c>
      <c r="EB23" s="87" t="s">
        <v>2563</v>
      </c>
      <c r="EC23" s="31">
        <v>14.192349999999999</v>
      </c>
      <c r="ED23" s="88">
        <v>33607900000</v>
      </c>
      <c r="EE23" s="85">
        <v>0.56071000000000004</v>
      </c>
      <c r="EF23" s="85" t="s">
        <v>5</v>
      </c>
      <c r="EG23" s="86">
        <v>0.15028252762871119</v>
      </c>
      <c r="EH23" s="86">
        <v>-7.2406243020709748E-2</v>
      </c>
      <c r="EI23" s="89">
        <v>2.286</v>
      </c>
      <c r="EJ23" s="90">
        <v>14</v>
      </c>
      <c r="EK23" s="85">
        <v>222.23</v>
      </c>
      <c r="EL23" s="91">
        <v>13</v>
      </c>
      <c r="EM23" s="79">
        <v>-0.12964046258380957</v>
      </c>
      <c r="EN23" s="69">
        <v>0.18543974194671864</v>
      </c>
      <c r="EO23" s="70">
        <v>0.11549694253027587</v>
      </c>
      <c r="EP23" s="70">
        <v>0.13171542994854479</v>
      </c>
      <c r="EQ23" s="70">
        <v>0.11646733809478405</v>
      </c>
      <c r="ER23" s="69">
        <v>2.4327940935749304E-2</v>
      </c>
      <c r="ES23" s="70">
        <v>2.4826034760605964E-2</v>
      </c>
      <c r="ET23" s="70">
        <v>2.9725352521293713E-2</v>
      </c>
      <c r="EU23" s="70">
        <v>3.5728944850580424E-2</v>
      </c>
      <c r="EV23" s="69">
        <v>0.20976768288246794</v>
      </c>
      <c r="EW23" s="70">
        <v>0.14032297729088183</v>
      </c>
      <c r="EX23" s="70">
        <v>0.16144078246983851</v>
      </c>
      <c r="EY23" s="70">
        <v>0.15219628294536447</v>
      </c>
      <c r="EZ23" s="92">
        <v>0.1654477</v>
      </c>
      <c r="FA23" s="70">
        <v>0.12706000000000001</v>
      </c>
      <c r="FB23" s="70">
        <v>0.12786999999999998</v>
      </c>
      <c r="FC23" s="87">
        <v>2.6850178770354713E-2</v>
      </c>
      <c r="FD23" s="69" t="s">
        <v>158</v>
      </c>
      <c r="FE23" s="70" t="s">
        <v>158</v>
      </c>
      <c r="FF23" s="87" t="s">
        <v>158</v>
      </c>
      <c r="FG23" s="93" t="s">
        <v>2563</v>
      </c>
      <c r="FH23" s="84" t="s">
        <v>158</v>
      </c>
      <c r="FI23" s="85" t="s">
        <v>158</v>
      </c>
      <c r="FJ23" s="86">
        <v>0.33402599999999999</v>
      </c>
      <c r="FK23" s="86">
        <v>0.33402599999999999</v>
      </c>
      <c r="FL23" s="94">
        <v>1</v>
      </c>
      <c r="FM23" s="95">
        <v>1.1000000000000001</v>
      </c>
      <c r="FN23" s="96">
        <v>45000</v>
      </c>
      <c r="FO23" s="97" t="s">
        <v>2882</v>
      </c>
      <c r="FP23" s="57">
        <v>4.4000000000000004</v>
      </c>
      <c r="FQ23" s="58" t="s">
        <v>159</v>
      </c>
      <c r="FR23" s="58">
        <v>4.4000000000000004</v>
      </c>
      <c r="FS23" s="98" t="s">
        <v>159</v>
      </c>
      <c r="FT23" s="59" t="s">
        <v>165</v>
      </c>
      <c r="FU23" s="9" t="s">
        <v>166</v>
      </c>
      <c r="FV23" s="9" t="s">
        <v>158</v>
      </c>
      <c r="FW23" s="99">
        <v>0</v>
      </c>
      <c r="FX23" s="100" t="s">
        <v>158</v>
      </c>
      <c r="FY23" s="100" t="s">
        <v>158</v>
      </c>
      <c r="FZ23" s="100" t="s">
        <v>158</v>
      </c>
      <c r="GA23" s="9" t="s">
        <v>169</v>
      </c>
      <c r="GB23" s="63"/>
    </row>
    <row r="24" spans="1:184" ht="12" customHeight="1" x14ac:dyDescent="0.2">
      <c r="A24" s="7">
        <v>22</v>
      </c>
      <c r="B24" s="2" t="s">
        <v>246</v>
      </c>
      <c r="C24" s="1" t="s">
        <v>247</v>
      </c>
      <c r="D24" s="1" t="s">
        <v>248</v>
      </c>
      <c r="E24" s="1" t="s">
        <v>249</v>
      </c>
      <c r="F24" s="9">
        <v>18</v>
      </c>
      <c r="G24" s="64">
        <v>51.79</v>
      </c>
      <c r="H24" s="65">
        <v>6.7394888705688327E-2</v>
      </c>
      <c r="I24" s="65">
        <v>2.619009613515022E-2</v>
      </c>
      <c r="J24" s="65">
        <v>0.1057379422826763</v>
      </c>
      <c r="K24" s="66">
        <v>1.7764047113342344E-2</v>
      </c>
      <c r="L24" s="67">
        <v>-2</v>
      </c>
      <c r="M24" s="68">
        <v>0.14999999999999991</v>
      </c>
      <c r="N24" s="69">
        <v>0.11111111111111116</v>
      </c>
      <c r="O24" s="70">
        <v>0.12624788044360602</v>
      </c>
      <c r="P24" s="70">
        <v>0.12700920209792543</v>
      </c>
      <c r="Q24" s="70">
        <v>0.17835413156499835</v>
      </c>
      <c r="R24" s="70">
        <v>0.18849105048402759</v>
      </c>
      <c r="S24" s="70" t="s">
        <v>158</v>
      </c>
      <c r="T24" s="18">
        <v>0.71211808206214122</v>
      </c>
      <c r="U24" s="71" t="s">
        <v>156</v>
      </c>
      <c r="V24" s="9">
        <v>1995</v>
      </c>
      <c r="W24" s="227">
        <v>2005</v>
      </c>
      <c r="X24" s="227">
        <v>2</v>
      </c>
      <c r="Y24" s="72" t="s">
        <v>236</v>
      </c>
      <c r="Z24" s="73">
        <v>18</v>
      </c>
      <c r="AA24" s="73">
        <v>3</v>
      </c>
      <c r="AB24" s="73">
        <v>1</v>
      </c>
      <c r="AC24" s="228" t="s">
        <v>1394</v>
      </c>
      <c r="AD24" s="74">
        <v>0.23508668821627976</v>
      </c>
      <c r="AE24" s="75">
        <v>0.23741935483870968</v>
      </c>
      <c r="AF24" s="75">
        <v>0.1711758478321137</v>
      </c>
      <c r="AG24" s="75">
        <v>0.45925142018509829</v>
      </c>
      <c r="AH24" s="76" t="s">
        <v>2636</v>
      </c>
      <c r="AI24" s="9" t="s">
        <v>2150</v>
      </c>
      <c r="AJ24" s="77" t="s">
        <v>2563</v>
      </c>
      <c r="AK24" s="78">
        <v>1.7764047113342344E-2</v>
      </c>
      <c r="AL24" s="79">
        <v>1.5428900000000001E-2</v>
      </c>
      <c r="AM24" s="80">
        <v>0.15134890454551808</v>
      </c>
      <c r="AN24" s="372">
        <v>0.48880250271780579</v>
      </c>
      <c r="AO24" s="372">
        <v>-0.24618331256487802</v>
      </c>
      <c r="AP24" s="372">
        <v>-0.1036064034355908</v>
      </c>
      <c r="AQ24" s="372">
        <v>0.15733043744737008</v>
      </c>
      <c r="AR24" s="81">
        <v>2.3565473422702949E-2</v>
      </c>
      <c r="AS24" s="81">
        <v>1.9817240084518978E-2</v>
      </c>
      <c r="AT24" s="81">
        <v>1.5349157456294903E-2</v>
      </c>
      <c r="AU24" s="68">
        <v>8.5453486113808499E-3</v>
      </c>
      <c r="AV24" s="68">
        <v>1.5112859359018019E-2</v>
      </c>
      <c r="AW24" s="68">
        <v>2.6326960921419586E-2</v>
      </c>
      <c r="AX24" s="68">
        <v>5.9259259259259256E-3</v>
      </c>
      <c r="AY24" s="68">
        <v>1.1931768707343058E-2</v>
      </c>
      <c r="AZ24" s="68">
        <v>2.6326960921419586E-2</v>
      </c>
      <c r="BA24" s="31">
        <v>13.04731</v>
      </c>
      <c r="BB24" s="32">
        <v>13.365161290322581</v>
      </c>
      <c r="BC24" s="82">
        <v>16.877333069790836</v>
      </c>
      <c r="BD24" s="70">
        <v>-0.22693295522183488</v>
      </c>
      <c r="BE24" s="70">
        <v>-0.20809992698163793</v>
      </c>
      <c r="BF24" s="82">
        <v>11.24169482743388</v>
      </c>
      <c r="BG24" s="82">
        <v>13.594695500684386</v>
      </c>
      <c r="BH24" s="82">
        <v>14.029239252424897</v>
      </c>
      <c r="BI24" s="82">
        <v>7.4807692307692308</v>
      </c>
      <c r="BJ24" s="82">
        <v>26.373737373737374</v>
      </c>
      <c r="BK24" s="82">
        <v>7.4807692307692308</v>
      </c>
      <c r="BL24" s="82">
        <v>17.589131629334027</v>
      </c>
      <c r="BM24" s="82">
        <v>26.470588235294116</v>
      </c>
      <c r="BN24" s="34" t="s">
        <v>2563</v>
      </c>
      <c r="BO24" s="31">
        <v>2.94075</v>
      </c>
      <c r="BP24" s="32">
        <v>1.9386399999999999</v>
      </c>
      <c r="BQ24" s="35">
        <v>2.2669981269282546</v>
      </c>
      <c r="BR24" s="70">
        <v>-0.14484269882180034</v>
      </c>
      <c r="BS24" s="83">
        <v>1.5283515556636609</v>
      </c>
      <c r="BT24" s="83">
        <v>1.8196551266809577</v>
      </c>
      <c r="BU24" s="83">
        <v>2.076284420378161</v>
      </c>
      <c r="BV24" s="83">
        <v>1.0750806080147397</v>
      </c>
      <c r="BW24" s="83">
        <v>3.3543973941368082</v>
      </c>
      <c r="BX24" s="83">
        <v>1.0750806080147397</v>
      </c>
      <c r="BY24" s="83">
        <v>2.6116945039617554</v>
      </c>
      <c r="BZ24" s="83">
        <v>4.3338683788121983</v>
      </c>
      <c r="CA24" s="37" t="s">
        <v>2609</v>
      </c>
      <c r="CB24" s="31">
        <v>1.0374896556531967</v>
      </c>
      <c r="CC24" s="35">
        <v>1.3018177241524478</v>
      </c>
      <c r="CD24" s="70">
        <v>-0.20304537539719136</v>
      </c>
      <c r="CE24" s="83">
        <v>0.8845094419370465</v>
      </c>
      <c r="CF24" s="83">
        <v>1.0456756252008115</v>
      </c>
      <c r="CG24" s="83">
        <v>1.1688570539064325</v>
      </c>
      <c r="CH24" s="83">
        <v>0.6130066640533125</v>
      </c>
      <c r="CI24" s="83">
        <v>1.8837804878048783</v>
      </c>
      <c r="CJ24" s="83">
        <v>0.6130066640533125</v>
      </c>
      <c r="CK24" s="83">
        <v>1.4712171709055881</v>
      </c>
      <c r="CL24" s="83">
        <v>2.3899935856318151</v>
      </c>
      <c r="CM24" s="37" t="s">
        <v>2563</v>
      </c>
      <c r="CN24" s="31">
        <v>9.0628499999999992</v>
      </c>
      <c r="CO24" s="82">
        <v>18.494521328053576</v>
      </c>
      <c r="CP24" s="70">
        <v>-0.5099710968862472</v>
      </c>
      <c r="CQ24" s="82">
        <v>15.325372690063716</v>
      </c>
      <c r="CR24" s="82">
        <v>14.93155064892195</v>
      </c>
      <c r="CS24" s="82">
        <v>51.438983250155971</v>
      </c>
      <c r="CT24" s="82">
        <v>8.5206976744186047</v>
      </c>
      <c r="CU24" s="82">
        <v>36.478222222222222</v>
      </c>
      <c r="CV24" s="82">
        <v>8.5206976744186047</v>
      </c>
      <c r="CW24" s="82">
        <v>67.939945983018134</v>
      </c>
      <c r="CX24" s="82">
        <v>621</v>
      </c>
      <c r="CY24" s="37" t="s">
        <v>2563</v>
      </c>
      <c r="CZ24" s="376">
        <v>6.7825742551822943E-2</v>
      </c>
      <c r="DA24" s="39" t="s">
        <v>5</v>
      </c>
      <c r="DB24" s="39">
        <v>25.424638069356835</v>
      </c>
      <c r="DC24" s="17">
        <v>0.14477324921126777</v>
      </c>
      <c r="DD24" s="40">
        <v>1.4300149211267783</v>
      </c>
      <c r="DE24" s="84">
        <v>3.9134500000000001</v>
      </c>
      <c r="DF24" s="85">
        <v>3.875</v>
      </c>
      <c r="DG24" s="85" t="s">
        <v>5</v>
      </c>
      <c r="DH24" s="85" t="s">
        <v>5</v>
      </c>
      <c r="DI24" s="85" t="s">
        <v>5</v>
      </c>
      <c r="DJ24" s="86">
        <v>0.77711429999999992</v>
      </c>
      <c r="DK24" s="86">
        <v>0.1458055</v>
      </c>
      <c r="DL24" s="69">
        <v>0.11858974358974361</v>
      </c>
      <c r="DM24" s="70">
        <v>0.20796238868812544</v>
      </c>
      <c r="DN24" s="70">
        <v>9.4698418091393899E-2</v>
      </c>
      <c r="DO24" s="70">
        <v>0.14902801467142068</v>
      </c>
      <c r="DP24" s="70" t="s">
        <v>158</v>
      </c>
      <c r="DQ24" s="87" t="s">
        <v>2563</v>
      </c>
      <c r="DR24" s="69">
        <v>0.11117812019419238</v>
      </c>
      <c r="DS24" s="70">
        <v>0.11182893400374683</v>
      </c>
      <c r="DT24" s="70">
        <v>9.6944321199313288E-2</v>
      </c>
      <c r="DU24" s="70">
        <v>0.15515944582245589</v>
      </c>
      <c r="DV24" s="87" t="s">
        <v>2563</v>
      </c>
      <c r="DW24" s="31">
        <v>5.3745900000000004</v>
      </c>
      <c r="DX24" s="70">
        <v>0.45350043215211744</v>
      </c>
      <c r="DY24" s="70">
        <v>0.27683024637708087</v>
      </c>
      <c r="DZ24" s="70">
        <v>7.921410679015195E-2</v>
      </c>
      <c r="EA24" s="70">
        <v>0.22304557277393022</v>
      </c>
      <c r="EB24" s="87" t="s">
        <v>2563</v>
      </c>
      <c r="EC24" s="31">
        <v>2.00326</v>
      </c>
      <c r="ED24" s="88">
        <v>2990742000</v>
      </c>
      <c r="EE24" s="85">
        <v>0.74785999999999997</v>
      </c>
      <c r="EF24" s="85" t="s">
        <v>5</v>
      </c>
      <c r="EG24" s="86">
        <v>0.71164175898047222</v>
      </c>
      <c r="EH24" s="86">
        <v>-6.9696394764922065E-2</v>
      </c>
      <c r="EI24" s="89">
        <v>2.1429999999999998</v>
      </c>
      <c r="EJ24" s="90">
        <v>7</v>
      </c>
      <c r="EK24" s="85">
        <v>56.57</v>
      </c>
      <c r="EL24" s="91">
        <v>7</v>
      </c>
      <c r="EM24" s="79">
        <v>-8.4497083259678307E-2</v>
      </c>
      <c r="EN24" s="69">
        <v>0.21269688641324103</v>
      </c>
      <c r="EO24" s="70">
        <v>8.9480147213902406E-2</v>
      </c>
      <c r="EP24" s="70">
        <v>-7.9675399828146309E-3</v>
      </c>
      <c r="EQ24" s="70">
        <v>9.7368598908570858E-2</v>
      </c>
      <c r="ER24" s="69">
        <v>1.999500224918771E-2</v>
      </c>
      <c r="ES24" s="70">
        <v>1.8490397379294699E-2</v>
      </c>
      <c r="ET24" s="70">
        <v>1.2212877235037611E-2</v>
      </c>
      <c r="EU24" s="70">
        <v>2.2607870375769501E-2</v>
      </c>
      <c r="EV24" s="69">
        <v>0.23269188866242874</v>
      </c>
      <c r="EW24" s="70">
        <v>0.1079705445931971</v>
      </c>
      <c r="EX24" s="70">
        <v>4.2453372522229804E-3</v>
      </c>
      <c r="EY24" s="70">
        <v>0.11997646928434036</v>
      </c>
      <c r="EZ24" s="92">
        <v>0.16039929999999999</v>
      </c>
      <c r="FA24" s="70">
        <v>0.14344000000000001</v>
      </c>
      <c r="FB24" s="70">
        <v>0.15765999999999999</v>
      </c>
      <c r="FC24" s="87">
        <v>2.049942438216262E-2</v>
      </c>
      <c r="FD24" s="69">
        <v>0.1036</v>
      </c>
      <c r="FE24" s="70">
        <v>0.10708999999999999</v>
      </c>
      <c r="FF24" s="87">
        <v>8.349784428355024E-3</v>
      </c>
      <c r="FG24" s="93" t="s">
        <v>2563</v>
      </c>
      <c r="FH24" s="84">
        <v>6.1119700000000003</v>
      </c>
      <c r="FI24" s="85">
        <v>1.33205</v>
      </c>
      <c r="FJ24" s="86">
        <v>0.68464999999999998</v>
      </c>
      <c r="FK24" s="86">
        <v>0.7116249</v>
      </c>
      <c r="FL24" s="94">
        <v>0.2</v>
      </c>
      <c r="FM24" s="95">
        <v>0.23</v>
      </c>
      <c r="FN24" s="96">
        <v>45019</v>
      </c>
      <c r="FO24" s="97" t="s">
        <v>2883</v>
      </c>
      <c r="FP24" s="57">
        <v>0.92</v>
      </c>
      <c r="FQ24" s="58" t="s">
        <v>159</v>
      </c>
      <c r="FR24" s="58">
        <v>0.92</v>
      </c>
      <c r="FS24" s="98" t="s">
        <v>159</v>
      </c>
      <c r="FT24" s="59" t="s">
        <v>160</v>
      </c>
      <c r="FU24" s="9" t="s">
        <v>158</v>
      </c>
      <c r="FV24" s="9" t="s">
        <v>158</v>
      </c>
      <c r="FW24" s="99" t="s">
        <v>158</v>
      </c>
      <c r="FX24" s="100" t="s">
        <v>158</v>
      </c>
      <c r="FY24" s="100" t="s">
        <v>158</v>
      </c>
      <c r="FZ24" s="100" t="s">
        <v>158</v>
      </c>
      <c r="GA24" s="9" t="s">
        <v>158</v>
      </c>
      <c r="GB24" s="63"/>
    </row>
    <row r="25" spans="1:184" ht="12" customHeight="1" x14ac:dyDescent="0.2">
      <c r="A25" s="7">
        <v>23</v>
      </c>
      <c r="B25" s="2" t="s">
        <v>250</v>
      </c>
      <c r="C25" s="1" t="s">
        <v>251</v>
      </c>
      <c r="D25" s="1" t="s">
        <v>188</v>
      </c>
      <c r="E25" s="1" t="s">
        <v>252</v>
      </c>
      <c r="F25" s="9">
        <v>17</v>
      </c>
      <c r="G25" s="64">
        <v>4.6900000000000004</v>
      </c>
      <c r="H25" s="65">
        <v>-6.1999999999999944E-2</v>
      </c>
      <c r="I25" s="65">
        <v>-0.23703060615656923</v>
      </c>
      <c r="J25" s="65">
        <v>2.2619706288894648E-2</v>
      </c>
      <c r="K25" s="66">
        <v>5.2452025586353937E-2</v>
      </c>
      <c r="L25" s="67">
        <v>640</v>
      </c>
      <c r="M25" s="68">
        <v>9.0425531914893664E-2</v>
      </c>
      <c r="N25" s="69">
        <v>2.1170610211705965E-2</v>
      </c>
      <c r="O25" s="70">
        <v>5.0006669292038897E-2</v>
      </c>
      <c r="P25" s="70">
        <v>6.9465906441697145E-2</v>
      </c>
      <c r="Q25" s="70">
        <v>7.4423221352840185E-2</v>
      </c>
      <c r="R25" s="70">
        <v>6.4680345435536468E-2</v>
      </c>
      <c r="S25" s="70">
        <v>6.3688472239976202E-2</v>
      </c>
      <c r="T25" s="18">
        <v>0.9333902131481191</v>
      </c>
      <c r="U25" s="71" t="s">
        <v>156</v>
      </c>
      <c r="V25" s="9">
        <v>1974</v>
      </c>
      <c r="W25" s="227">
        <v>2006</v>
      </c>
      <c r="X25" s="227">
        <v>2</v>
      </c>
      <c r="Y25" s="72" t="s">
        <v>157</v>
      </c>
      <c r="Z25" s="73">
        <v>17</v>
      </c>
      <c r="AA25" s="73">
        <v>8</v>
      </c>
      <c r="AB25" s="73">
        <v>0</v>
      </c>
      <c r="AC25" s="228" t="s">
        <v>5</v>
      </c>
      <c r="AD25" s="74" t="s">
        <v>158</v>
      </c>
      <c r="AE25" s="75" t="s">
        <v>158</v>
      </c>
      <c r="AF25" s="75">
        <v>0.4847099621689786</v>
      </c>
      <c r="AG25" s="75" t="s">
        <v>158</v>
      </c>
      <c r="AH25" s="76" t="s">
        <v>2637</v>
      </c>
      <c r="AI25" s="9" t="s">
        <v>2638</v>
      </c>
      <c r="AJ25" s="77" t="s">
        <v>2627</v>
      </c>
      <c r="AK25" s="78">
        <v>5.2452025586353937E-2</v>
      </c>
      <c r="AL25" s="79">
        <v>1.3843099999999999E-2</v>
      </c>
      <c r="AM25" s="80">
        <v>2.7890375411832569</v>
      </c>
      <c r="AN25" s="372">
        <v>1.2605734702789508</v>
      </c>
      <c r="AO25" s="372">
        <v>0.30348322977438791</v>
      </c>
      <c r="AP25" s="372">
        <v>0.6787376804614389</v>
      </c>
      <c r="AQ25" s="372">
        <v>0.75594548793247429</v>
      </c>
      <c r="AR25" s="81">
        <v>4.0239892917864804E-2</v>
      </c>
      <c r="AS25" s="81">
        <v>3.1244920631040052E-2</v>
      </c>
      <c r="AT25" s="81">
        <v>2.9871101322235923E-2</v>
      </c>
      <c r="AU25" s="68">
        <v>1.0438550420168068E-2</v>
      </c>
      <c r="AV25" s="68">
        <v>2.2886993623642451E-2</v>
      </c>
      <c r="AW25" s="68">
        <v>5.3478261978279332E-2</v>
      </c>
      <c r="AX25" s="68">
        <v>1.0438550420168068E-2</v>
      </c>
      <c r="AY25" s="68">
        <v>2.3202973172945115E-2</v>
      </c>
      <c r="AZ25" s="68">
        <v>5.3478261978279332E-2</v>
      </c>
      <c r="BA25" s="31" t="s">
        <v>158</v>
      </c>
      <c r="BB25" s="32" t="s">
        <v>158</v>
      </c>
      <c r="BC25" s="82">
        <v>23.461226980860118</v>
      </c>
      <c r="BD25" s="70" t="s">
        <v>158</v>
      </c>
      <c r="BE25" s="70" t="s">
        <v>158</v>
      </c>
      <c r="BF25" s="82">
        <v>15.316823406478578</v>
      </c>
      <c r="BG25" s="82">
        <v>16.740715419197834</v>
      </c>
      <c r="BH25" s="82">
        <v>14.039959817067237</v>
      </c>
      <c r="BI25" s="82">
        <v>10.799999999999999</v>
      </c>
      <c r="BJ25" s="82">
        <v>40</v>
      </c>
      <c r="BK25" s="82">
        <v>8.9904857142857146</v>
      </c>
      <c r="BL25" s="82">
        <v>18.421232374177713</v>
      </c>
      <c r="BM25" s="82">
        <v>40</v>
      </c>
      <c r="BN25" s="34" t="s">
        <v>2627</v>
      </c>
      <c r="BO25" s="31">
        <v>1.20608</v>
      </c>
      <c r="BP25" s="32">
        <v>0.99097999999999997</v>
      </c>
      <c r="BQ25" s="35">
        <v>1.9919387901767933</v>
      </c>
      <c r="BR25" s="70">
        <v>-0.50250479337668497</v>
      </c>
      <c r="BS25" s="83">
        <v>0.99721279473469793</v>
      </c>
      <c r="BT25" s="83">
        <v>1.4913746190680524</v>
      </c>
      <c r="BU25" s="83">
        <v>1.5470111626825407</v>
      </c>
      <c r="BV25" s="83">
        <v>0.72440943380040324</v>
      </c>
      <c r="BW25" s="83">
        <v>3.7852882703777331</v>
      </c>
      <c r="BX25" s="83">
        <v>0.72440943380040324</v>
      </c>
      <c r="BY25" s="83">
        <v>1.9731680176599926</v>
      </c>
      <c r="BZ25" s="83">
        <v>3.7852882703777331</v>
      </c>
      <c r="CA25" s="37" t="s">
        <v>2609</v>
      </c>
      <c r="CB25" s="31">
        <v>0.53078376050674569</v>
      </c>
      <c r="CC25" s="35">
        <v>1.2575583652784705</v>
      </c>
      <c r="CD25" s="70">
        <v>-0.57792514831770037</v>
      </c>
      <c r="CE25" s="83">
        <v>0.81222176351704567</v>
      </c>
      <c r="CF25" s="83">
        <v>0.90137349183976312</v>
      </c>
      <c r="CG25" s="83">
        <v>0.72193943878721767</v>
      </c>
      <c r="CH25" s="83">
        <v>0.56544502617801051</v>
      </c>
      <c r="CI25" s="83">
        <v>1.8307692307692307</v>
      </c>
      <c r="CJ25" s="83">
        <v>0.45018050541516247</v>
      </c>
      <c r="CK25" s="83">
        <v>0.94034481493625266</v>
      </c>
      <c r="CL25" s="83">
        <v>1.8307692307692307</v>
      </c>
      <c r="CM25" s="37" t="s">
        <v>2627</v>
      </c>
      <c r="CN25" s="31">
        <v>9.2354900000000004</v>
      </c>
      <c r="CO25" s="82">
        <v>14.756955748928897</v>
      </c>
      <c r="CP25" s="70">
        <v>-0.37416021589206572</v>
      </c>
      <c r="CQ25" s="82">
        <v>7.5744575053857632</v>
      </c>
      <c r="CR25" s="82">
        <v>10.690349391343346</v>
      </c>
      <c r="CS25" s="82">
        <v>10.535801284582762</v>
      </c>
      <c r="CT25" s="82">
        <v>6.75</v>
      </c>
      <c r="CU25" s="82">
        <v>30.290909090909089</v>
      </c>
      <c r="CV25" s="82">
        <v>6.4155999999999995</v>
      </c>
      <c r="CW25" s="82">
        <v>13.229169968989618</v>
      </c>
      <c r="CX25" s="82">
        <v>30.290909090909089</v>
      </c>
      <c r="CY25" s="37" t="s">
        <v>2627</v>
      </c>
      <c r="CZ25" s="376" t="s">
        <v>158</v>
      </c>
      <c r="DA25" s="39" t="s">
        <v>5</v>
      </c>
      <c r="DB25" s="39">
        <v>9.7531731881964649</v>
      </c>
      <c r="DC25" s="17">
        <v>0.12191793202805108</v>
      </c>
      <c r="DD25" s="40" t="s">
        <v>158</v>
      </c>
      <c r="DE25" s="84">
        <v>-5.2300000000000003E-3</v>
      </c>
      <c r="DF25" s="85" t="s">
        <v>158</v>
      </c>
      <c r="DG25" s="85" t="s">
        <v>5</v>
      </c>
      <c r="DH25" s="85" t="s">
        <v>5</v>
      </c>
      <c r="DI25" s="85" t="s">
        <v>5</v>
      </c>
      <c r="DJ25" s="86">
        <v>0.25079809999999997</v>
      </c>
      <c r="DK25" s="86">
        <v>-0.14200989999999999</v>
      </c>
      <c r="DL25" s="69">
        <v>-0.55384615384615388</v>
      </c>
      <c r="DM25" s="70">
        <v>-0.17153161396021632</v>
      </c>
      <c r="DN25" s="70">
        <v>-0.14642123020207087</v>
      </c>
      <c r="DO25" s="70">
        <v>-6.6469481080305703E-3</v>
      </c>
      <c r="DP25" s="70" t="s">
        <v>158</v>
      </c>
      <c r="DQ25" s="87" t="s">
        <v>2627</v>
      </c>
      <c r="DR25" s="69">
        <v>-0.14554113884155517</v>
      </c>
      <c r="DS25" s="70">
        <v>-4.4700478357496687E-2</v>
      </c>
      <c r="DT25" s="70">
        <v>3.1418226721460663E-2</v>
      </c>
      <c r="DU25" s="70">
        <v>4.4099447613971332E-2</v>
      </c>
      <c r="DV25" s="87" t="s">
        <v>2627</v>
      </c>
      <c r="DW25" s="31">
        <v>0.50751999999999997</v>
      </c>
      <c r="DX25" s="70">
        <v>6.4132846967522639E-2</v>
      </c>
      <c r="DY25" s="70">
        <v>0.14594268496723695</v>
      </c>
      <c r="DZ25" s="70">
        <v>0.13077922327659519</v>
      </c>
      <c r="EA25" s="70">
        <v>6.3488505849966348E-2</v>
      </c>
      <c r="EB25" s="87" t="s">
        <v>2627</v>
      </c>
      <c r="EC25" s="31">
        <v>-0.73160999999999998</v>
      </c>
      <c r="ED25" s="88">
        <v>203310200</v>
      </c>
      <c r="EE25" s="85">
        <v>1.00041</v>
      </c>
      <c r="EF25" s="85" t="s">
        <v>5</v>
      </c>
      <c r="EG25" s="86">
        <v>7.568804045416444E-2</v>
      </c>
      <c r="EH25" s="86">
        <v>-0.33547192125042791</v>
      </c>
      <c r="EI25" s="89">
        <v>2</v>
      </c>
      <c r="EJ25" s="90">
        <v>1</v>
      </c>
      <c r="EK25" s="85">
        <v>8</v>
      </c>
      <c r="EL25" s="91">
        <v>1</v>
      </c>
      <c r="EM25" s="79">
        <v>-0.41374999999999995</v>
      </c>
      <c r="EN25" s="69">
        <v>-0.38725490196078427</v>
      </c>
      <c r="EO25" s="70">
        <v>-0.24911510348731569</v>
      </c>
      <c r="EP25" s="70">
        <v>-0.203530625419444</v>
      </c>
      <c r="EQ25" s="70">
        <v>4.0241103743134499E-2</v>
      </c>
      <c r="ER25" s="69">
        <v>3.0147058823529305E-2</v>
      </c>
      <c r="ES25" s="70">
        <v>1.9430889804517237E-2</v>
      </c>
      <c r="ET25" s="70">
        <v>1.3880435077759268E-2</v>
      </c>
      <c r="EU25" s="70">
        <v>4.5026135476982976E-2</v>
      </c>
      <c r="EV25" s="69">
        <v>-0.35710784313725497</v>
      </c>
      <c r="EW25" s="70">
        <v>-0.22968421368279845</v>
      </c>
      <c r="EX25" s="70">
        <v>-0.18965019034168473</v>
      </c>
      <c r="EY25" s="70">
        <v>8.5267239220117474E-2</v>
      </c>
      <c r="EZ25" s="92">
        <v>-1.3412999999999999E-3</v>
      </c>
      <c r="FA25" s="70">
        <v>0.11002000000000001</v>
      </c>
      <c r="FB25" s="70">
        <v>0.11200000000000002</v>
      </c>
      <c r="FC25" s="87">
        <v>2.9265269518663262E-2</v>
      </c>
      <c r="FD25" s="69">
        <v>7.2399999999999992E-2</v>
      </c>
      <c r="FE25" s="70">
        <v>8.022E-2</v>
      </c>
      <c r="FF25" s="87">
        <v>1.8639356212058391E-2</v>
      </c>
      <c r="FG25" s="93" t="s">
        <v>2627</v>
      </c>
      <c r="FH25" s="84">
        <v>4.2016900000000001</v>
      </c>
      <c r="FI25" s="85">
        <v>0.79559000000000002</v>
      </c>
      <c r="FJ25" s="86">
        <v>0.77195809999999998</v>
      </c>
      <c r="FK25" s="86">
        <v>0.85096149999999993</v>
      </c>
      <c r="FL25" s="94">
        <v>5.6399999999999999E-2</v>
      </c>
      <c r="FM25" s="95">
        <v>6.1499999999999999E-2</v>
      </c>
      <c r="FN25" s="96">
        <v>44377</v>
      </c>
      <c r="FO25" s="97" t="s">
        <v>2881</v>
      </c>
      <c r="FP25" s="57">
        <v>0.246</v>
      </c>
      <c r="FQ25" s="58" t="s">
        <v>159</v>
      </c>
      <c r="FR25" s="58">
        <v>0.246</v>
      </c>
      <c r="FS25" s="98" t="s">
        <v>159</v>
      </c>
      <c r="FT25" s="59" t="s">
        <v>160</v>
      </c>
      <c r="FU25" s="9" t="s">
        <v>158</v>
      </c>
      <c r="FV25" s="9" t="s">
        <v>158</v>
      </c>
      <c r="FW25" s="99" t="s">
        <v>158</v>
      </c>
      <c r="FX25" s="100" t="s">
        <v>158</v>
      </c>
      <c r="FY25" s="100" t="s">
        <v>158</v>
      </c>
      <c r="FZ25" s="100" t="s">
        <v>158</v>
      </c>
      <c r="GA25" s="9" t="s">
        <v>169</v>
      </c>
      <c r="GB25" s="63"/>
    </row>
    <row r="26" spans="1:184" ht="12" customHeight="1" x14ac:dyDescent="0.2">
      <c r="A26" s="7">
        <v>24</v>
      </c>
      <c r="B26" s="2" t="s">
        <v>254</v>
      </c>
      <c r="C26" s="1" t="s">
        <v>255</v>
      </c>
      <c r="D26" s="1" t="s">
        <v>183</v>
      </c>
      <c r="E26" s="1" t="s">
        <v>256</v>
      </c>
      <c r="F26" s="9">
        <v>17</v>
      </c>
      <c r="G26" s="64">
        <v>7.65</v>
      </c>
      <c r="H26" s="65">
        <v>-6.4935064935064402E-3</v>
      </c>
      <c r="I26" s="65">
        <v>-3.3905720851946763E-2</v>
      </c>
      <c r="J26" s="65">
        <v>2.0418072590455916E-2</v>
      </c>
      <c r="K26" s="66">
        <v>5.4901960784313718E-2</v>
      </c>
      <c r="L26" s="67">
        <v>380</v>
      </c>
      <c r="M26" s="68">
        <v>4.9999999999999822E-2</v>
      </c>
      <c r="N26" s="69">
        <v>4.9999999999999822E-2</v>
      </c>
      <c r="O26" s="70">
        <v>5.2726599609396629E-2</v>
      </c>
      <c r="P26" s="70">
        <v>5.5892882483376871E-2</v>
      </c>
      <c r="Q26" s="70">
        <v>0.11414943045338477</v>
      </c>
      <c r="R26" s="70">
        <v>0.13851791642936417</v>
      </c>
      <c r="S26" s="70" t="s">
        <v>158</v>
      </c>
      <c r="T26" s="18">
        <v>0.48964661725755926</v>
      </c>
      <c r="U26" s="71" t="s">
        <v>156</v>
      </c>
      <c r="V26" s="9">
        <v>2003</v>
      </c>
      <c r="W26" s="227">
        <v>2006</v>
      </c>
      <c r="X26" s="227">
        <v>2</v>
      </c>
      <c r="Y26" s="72" t="s">
        <v>157</v>
      </c>
      <c r="Z26" s="73">
        <v>17</v>
      </c>
      <c r="AA26" s="73">
        <v>2</v>
      </c>
      <c r="AB26" s="73">
        <v>0</v>
      </c>
      <c r="AC26" s="228" t="s">
        <v>5</v>
      </c>
      <c r="AD26" s="74">
        <v>0.77939429928741089</v>
      </c>
      <c r="AE26" s="75" t="s">
        <v>158</v>
      </c>
      <c r="AF26" s="75">
        <v>0.33663017168138754</v>
      </c>
      <c r="AG26" s="75" t="s">
        <v>158</v>
      </c>
      <c r="AH26" s="76" t="s">
        <v>2639</v>
      </c>
      <c r="AI26" s="9" t="s">
        <v>2747</v>
      </c>
      <c r="AJ26" s="77" t="s">
        <v>2623</v>
      </c>
      <c r="AK26" s="78">
        <v>5.4901960784313718E-2</v>
      </c>
      <c r="AL26" s="79">
        <v>4.5742900000000003E-2</v>
      </c>
      <c r="AM26" s="80">
        <v>0.20022912373972157</v>
      </c>
      <c r="AN26" s="372">
        <v>0.63338967635075671</v>
      </c>
      <c r="AO26" s="372">
        <v>-0.1164951377758795</v>
      </c>
      <c r="AP26" s="372">
        <v>-1.2028195895735561E-2</v>
      </c>
      <c r="AQ26" s="372">
        <v>0.29885842534661045</v>
      </c>
      <c r="AR26" s="81">
        <v>6.2141096367148936E-2</v>
      </c>
      <c r="AS26" s="81">
        <v>5.557037210600365E-2</v>
      </c>
      <c r="AT26" s="81">
        <v>4.2269395734691177E-2</v>
      </c>
      <c r="AU26" s="68">
        <v>2.5019546520719315E-2</v>
      </c>
      <c r="AV26" s="68">
        <v>4.4112440076834313E-2</v>
      </c>
      <c r="AW26" s="68">
        <v>8.0508474576271194E-2</v>
      </c>
      <c r="AX26" s="68">
        <v>1.3208585580627406E-2</v>
      </c>
      <c r="AY26" s="68">
        <v>3.3612285897981875E-2</v>
      </c>
      <c r="AZ26" s="68">
        <v>8.0508474576271194E-2</v>
      </c>
      <c r="BA26" s="31">
        <v>13.82497</v>
      </c>
      <c r="BB26" s="32" t="s">
        <v>158</v>
      </c>
      <c r="BC26" s="82">
        <v>12.392328382397242</v>
      </c>
      <c r="BD26" s="70">
        <v>0.11560713801272104</v>
      </c>
      <c r="BE26" s="70" t="s">
        <v>158</v>
      </c>
      <c r="BF26" s="82">
        <v>9.6543428965789229</v>
      </c>
      <c r="BG26" s="82">
        <v>9.6864518917935065</v>
      </c>
      <c r="BH26" s="82">
        <v>9.4226366840439706</v>
      </c>
      <c r="BI26" s="82">
        <v>6.6122448979591839</v>
      </c>
      <c r="BJ26" s="82">
        <v>23.469387755102041</v>
      </c>
      <c r="BK26" s="82">
        <v>6.6122448979591839</v>
      </c>
      <c r="BL26" s="82">
        <v>12.26686855300018</v>
      </c>
      <c r="BM26" s="82">
        <v>23.469387755102041</v>
      </c>
      <c r="BN26" s="34" t="s">
        <v>2623</v>
      </c>
      <c r="BO26" s="31">
        <v>1.24824</v>
      </c>
      <c r="BP26" s="32">
        <v>0.81118000000000001</v>
      </c>
      <c r="BQ26" s="35">
        <v>1.051046416228925</v>
      </c>
      <c r="BR26" s="70">
        <v>-0.2282167680943602</v>
      </c>
      <c r="BS26" s="83">
        <v>0.80125708486495861</v>
      </c>
      <c r="BT26" s="83">
        <v>0.86742411648769602</v>
      </c>
      <c r="BU26" s="83">
        <v>1.2257594346056095</v>
      </c>
      <c r="BV26" s="83">
        <v>0.5632458233890214</v>
      </c>
      <c r="BW26" s="83">
        <v>1.3372093023255816</v>
      </c>
      <c r="BX26" s="83">
        <v>0.5632458233890214</v>
      </c>
      <c r="BY26" s="83">
        <v>1.5325386756353783</v>
      </c>
      <c r="BZ26" s="83">
        <v>3.3096539162112935</v>
      </c>
      <c r="CA26" s="37" t="s">
        <v>2609</v>
      </c>
      <c r="CB26" s="31">
        <v>0.55866003382631735</v>
      </c>
      <c r="CC26" s="35">
        <v>0.73211919675111004</v>
      </c>
      <c r="CD26" s="70">
        <v>-0.23692748898614324</v>
      </c>
      <c r="CE26" s="83">
        <v>0.53884438059967354</v>
      </c>
      <c r="CF26" s="83">
        <v>0.56339661849787115</v>
      </c>
      <c r="CG26" s="83">
        <v>0.66277710485860086</v>
      </c>
      <c r="CH26" s="83">
        <v>0.45825242718446596</v>
      </c>
      <c r="CI26" s="83">
        <v>0.97876752475054229</v>
      </c>
      <c r="CJ26" s="83">
        <v>0.45825242718446596</v>
      </c>
      <c r="CK26" s="83">
        <v>0.87177715143909429</v>
      </c>
      <c r="CL26" s="83">
        <v>1.5688955823293176</v>
      </c>
      <c r="CM26" s="37" t="s">
        <v>2623</v>
      </c>
      <c r="CN26" s="31">
        <v>6.0098000000000003</v>
      </c>
      <c r="CO26" s="82">
        <v>8.2672566345295344</v>
      </c>
      <c r="CP26" s="70">
        <v>-0.27305994410538814</v>
      </c>
      <c r="CQ26" s="82">
        <v>6.96874396294956</v>
      </c>
      <c r="CR26" s="82">
        <v>6.5557518722752306</v>
      </c>
      <c r="CS26" s="82">
        <v>7.0898078433078577</v>
      </c>
      <c r="CT26" s="82">
        <v>2.9499999999999997</v>
      </c>
      <c r="CU26" s="82">
        <v>19.148691496613132</v>
      </c>
      <c r="CV26" s="82">
        <v>2.9499999999999997</v>
      </c>
      <c r="CW26" s="82">
        <v>9.2391073687676961</v>
      </c>
      <c r="CX26" s="82">
        <v>19.148691496613132</v>
      </c>
      <c r="CY26" s="37" t="s">
        <v>2623</v>
      </c>
      <c r="CZ26" s="376">
        <v>-0.28459488164193181</v>
      </c>
      <c r="DA26" s="39" t="s">
        <v>5</v>
      </c>
      <c r="DB26" s="39">
        <v>9.2602887088698047</v>
      </c>
      <c r="DC26" s="17">
        <v>0.1107948432676906</v>
      </c>
      <c r="DD26" s="40">
        <v>-2.7454856732309416</v>
      </c>
      <c r="DE26" s="84">
        <v>0.53888000000000003</v>
      </c>
      <c r="DF26" s="85" t="s">
        <v>158</v>
      </c>
      <c r="DG26" s="85" t="s">
        <v>5</v>
      </c>
      <c r="DH26" s="85" t="s">
        <v>5</v>
      </c>
      <c r="DI26" s="85" t="s">
        <v>5</v>
      </c>
      <c r="DJ26" s="86">
        <v>0.669875</v>
      </c>
      <c r="DK26" s="86">
        <v>-0.13433429999999999</v>
      </c>
      <c r="DL26" s="69">
        <v>-0.5</v>
      </c>
      <c r="DM26" s="70">
        <v>-8.9889256384627192E-2</v>
      </c>
      <c r="DN26" s="70">
        <v>-0.13295983561887659</v>
      </c>
      <c r="DO26" s="70">
        <v>-2.0048723500501242E-2</v>
      </c>
      <c r="DP26" s="70" t="s">
        <v>158</v>
      </c>
      <c r="DQ26" s="87" t="s">
        <v>2623</v>
      </c>
      <c r="DR26" s="69">
        <v>6.7813036904584179E-2</v>
      </c>
      <c r="DS26" s="70">
        <v>4.5476251071621121E-3</v>
      </c>
      <c r="DT26" s="70">
        <v>-1.5902199884627044E-2</v>
      </c>
      <c r="DU26" s="70">
        <v>7.7782997061775161E-2</v>
      </c>
      <c r="DV26" s="87" t="s">
        <v>2623</v>
      </c>
      <c r="DW26" s="31">
        <v>1.24766</v>
      </c>
      <c r="DX26" s="70">
        <v>-0.50866472109870164</v>
      </c>
      <c r="DY26" s="70">
        <v>-0.2764368967674008</v>
      </c>
      <c r="DZ26" s="70">
        <v>-0.17111047444038896</v>
      </c>
      <c r="EA26" s="70">
        <v>-2.2767076654882423E-2</v>
      </c>
      <c r="EB26" s="87" t="s">
        <v>2623</v>
      </c>
      <c r="EC26" s="31">
        <v>-1.0407500000000001</v>
      </c>
      <c r="ED26" s="88">
        <v>289149300</v>
      </c>
      <c r="EE26" s="85">
        <v>1.17797</v>
      </c>
      <c r="EF26" s="85" t="s">
        <v>5</v>
      </c>
      <c r="EG26" s="86">
        <v>0.14087664928197485</v>
      </c>
      <c r="EH26" s="86">
        <v>-0.14810876069018242</v>
      </c>
      <c r="EI26" s="89">
        <v>2.5</v>
      </c>
      <c r="EJ26" s="90">
        <v>2</v>
      </c>
      <c r="EK26" s="85">
        <v>8.8800000000000008</v>
      </c>
      <c r="EL26" s="91">
        <v>2</v>
      </c>
      <c r="EM26" s="79">
        <v>-0.1385135135135136</v>
      </c>
      <c r="EN26" s="69">
        <v>-0.25315227934044615</v>
      </c>
      <c r="EO26" s="70">
        <v>-9.7629323649376376E-3</v>
      </c>
      <c r="EP26" s="70">
        <v>-5.3565519694332653E-2</v>
      </c>
      <c r="EQ26" s="70">
        <v>2.2399329769070109E-2</v>
      </c>
      <c r="ER26" s="69">
        <v>4.0737148399611955E-2</v>
      </c>
      <c r="ES26" s="70">
        <v>4.8091494835117654E-2</v>
      </c>
      <c r="ET26" s="70">
        <v>3.4946038189864748E-2</v>
      </c>
      <c r="EU26" s="70">
        <v>4.1772898094185384E-2</v>
      </c>
      <c r="EV26" s="69">
        <v>-0.2124151309408342</v>
      </c>
      <c r="EW26" s="70">
        <v>3.8328562470180016E-2</v>
      </c>
      <c r="EX26" s="70">
        <v>-1.8619481504467905E-2</v>
      </c>
      <c r="EY26" s="70">
        <v>6.4172227863255493E-2</v>
      </c>
      <c r="EZ26" s="92">
        <v>5.9504299999999996E-2</v>
      </c>
      <c r="FA26" s="70">
        <v>9.3200000000000005E-2</v>
      </c>
      <c r="FB26" s="70">
        <v>0.12966</v>
      </c>
      <c r="FC26" s="87">
        <v>4.2598830969875254E-2</v>
      </c>
      <c r="FD26" s="69">
        <v>8.7540000000000007E-2</v>
      </c>
      <c r="FE26" s="70">
        <v>0.11978</v>
      </c>
      <c r="FF26" s="87">
        <v>3.9135094225004788E-2</v>
      </c>
      <c r="FG26" s="93" t="s">
        <v>2623</v>
      </c>
      <c r="FH26" s="84">
        <v>2.54047</v>
      </c>
      <c r="FI26" s="85">
        <v>1.47035</v>
      </c>
      <c r="FJ26" s="86">
        <v>0.3135252</v>
      </c>
      <c r="FK26" s="86">
        <v>0.32949150000000005</v>
      </c>
      <c r="FL26" s="94">
        <v>0.1</v>
      </c>
      <c r="FM26" s="95">
        <v>0.105</v>
      </c>
      <c r="FN26" s="96">
        <v>44637</v>
      </c>
      <c r="FO26" s="97" t="s">
        <v>2880</v>
      </c>
      <c r="FP26" s="57">
        <v>0.42</v>
      </c>
      <c r="FQ26" s="58" t="s">
        <v>159</v>
      </c>
      <c r="FR26" s="58">
        <v>0.42</v>
      </c>
      <c r="FS26" s="98" t="s">
        <v>159</v>
      </c>
      <c r="FT26" s="59" t="s">
        <v>160</v>
      </c>
      <c r="FU26" s="9" t="s">
        <v>158</v>
      </c>
      <c r="FV26" s="9" t="s">
        <v>158</v>
      </c>
      <c r="FW26" s="99" t="s">
        <v>158</v>
      </c>
      <c r="FX26" s="100" t="s">
        <v>158</v>
      </c>
      <c r="FY26" s="100" t="s">
        <v>158</v>
      </c>
      <c r="FZ26" s="100" t="s">
        <v>158</v>
      </c>
      <c r="GA26" s="9" t="s">
        <v>158</v>
      </c>
      <c r="GB26" s="63"/>
    </row>
    <row r="27" spans="1:184" ht="12" customHeight="1" x14ac:dyDescent="0.2">
      <c r="A27" s="7">
        <v>25</v>
      </c>
      <c r="B27" s="2" t="s">
        <v>257</v>
      </c>
      <c r="C27" s="1" t="s">
        <v>258</v>
      </c>
      <c r="D27" s="1" t="s">
        <v>183</v>
      </c>
      <c r="E27" s="1" t="s">
        <v>259</v>
      </c>
      <c r="F27" s="9">
        <v>16</v>
      </c>
      <c r="G27" s="64">
        <v>216.04</v>
      </c>
      <c r="H27" s="65">
        <v>3.2893478676611076E-2</v>
      </c>
      <c r="I27" s="65">
        <v>0.15704423581339455</v>
      </c>
      <c r="J27" s="65">
        <v>0.27439666358224102</v>
      </c>
      <c r="K27" s="66">
        <v>2.7217182003332714E-3</v>
      </c>
      <c r="L27" s="67">
        <v>91</v>
      </c>
      <c r="M27" s="68">
        <v>2.0833333333333259E-2</v>
      </c>
      <c r="N27" s="69">
        <v>2.1164021164021163E-2</v>
      </c>
      <c r="O27" s="70">
        <v>2.225621371286568E-2</v>
      </c>
      <c r="P27" s="70">
        <v>2.2515172098322545E-2</v>
      </c>
      <c r="Q27" s="70">
        <v>2.4844644958542883E-2</v>
      </c>
      <c r="R27" s="70">
        <v>0.21815855791508798</v>
      </c>
      <c r="S27" s="70" t="s">
        <v>158</v>
      </c>
      <c r="T27" s="18">
        <v>0.90623843230171242</v>
      </c>
      <c r="U27" s="71" t="s">
        <v>156</v>
      </c>
      <c r="V27" s="9">
        <v>2003</v>
      </c>
      <c r="W27" s="227">
        <v>2007</v>
      </c>
      <c r="X27" s="227">
        <v>2</v>
      </c>
      <c r="Y27" s="72" t="s">
        <v>260</v>
      </c>
      <c r="Z27" s="73">
        <v>16</v>
      </c>
      <c r="AA27" s="73">
        <v>0</v>
      </c>
      <c r="AB27" s="73">
        <v>2</v>
      </c>
      <c r="AC27" s="228" t="s">
        <v>2330</v>
      </c>
      <c r="AD27" s="74">
        <v>0.16865877202705101</v>
      </c>
      <c r="AE27" s="75">
        <v>0.11165331920860612</v>
      </c>
      <c r="AF27" s="75">
        <v>3.189846870489163E-2</v>
      </c>
      <c r="AG27" s="75">
        <v>3.125032016298461E-2</v>
      </c>
      <c r="AH27" s="76" t="s">
        <v>2640</v>
      </c>
      <c r="AI27" s="9" t="s">
        <v>2748</v>
      </c>
      <c r="AJ27" s="77" t="s">
        <v>2563</v>
      </c>
      <c r="AK27" s="78">
        <v>2.7217182003332714E-3</v>
      </c>
      <c r="AL27" s="79">
        <v>2.833E-3</v>
      </c>
      <c r="AM27" s="80">
        <v>-3.9280550535378933E-2</v>
      </c>
      <c r="AN27" s="372">
        <v>-0.61048541606334727</v>
      </c>
      <c r="AO27" s="372">
        <v>-0.34553123133983699</v>
      </c>
      <c r="AP27" s="372">
        <v>-0.40734300883048191</v>
      </c>
      <c r="AQ27" s="372">
        <v>-0.71341443489035283</v>
      </c>
      <c r="AR27" s="81">
        <v>4.1586678091686613E-3</v>
      </c>
      <c r="AS27" s="81">
        <v>4.5924003949778368E-3</v>
      </c>
      <c r="AT27" s="81">
        <v>9.4970526491519082E-3</v>
      </c>
      <c r="AU27" s="68">
        <v>2.1235955056179774E-3</v>
      </c>
      <c r="AV27" s="68">
        <v>3.3152352224125057E-3</v>
      </c>
      <c r="AW27" s="68">
        <v>5.4087151750178584E-3</v>
      </c>
      <c r="AX27" s="68">
        <v>2.1235955056179774E-3</v>
      </c>
      <c r="AY27" s="68">
        <v>6.9874616062537672E-3</v>
      </c>
      <c r="AZ27" s="68">
        <v>2.8887523048555627E-2</v>
      </c>
      <c r="BA27" s="31">
        <v>82.913839999999993</v>
      </c>
      <c r="BB27" s="32">
        <v>55.451745379876797</v>
      </c>
      <c r="BC27" s="82">
        <v>90.293408700402153</v>
      </c>
      <c r="BD27" s="70">
        <v>-8.1728764110433838E-2</v>
      </c>
      <c r="BE27" s="70">
        <v>-0.38587161368701517</v>
      </c>
      <c r="BF27" s="82">
        <v>96.944110334110334</v>
      </c>
      <c r="BG27" s="82">
        <v>69.148156739478651</v>
      </c>
      <c r="BH27" s="82">
        <v>57.633600028055312</v>
      </c>
      <c r="BI27" s="82">
        <v>25.854881266490764</v>
      </c>
      <c r="BJ27" s="82">
        <v>304.25863636363636</v>
      </c>
      <c r="BK27" s="82">
        <v>19.553571428571427</v>
      </c>
      <c r="BL27" s="82">
        <v>75.703397706380969</v>
      </c>
      <c r="BM27" s="82">
        <v>304.25863636363636</v>
      </c>
      <c r="BN27" s="34" t="s">
        <v>2563</v>
      </c>
      <c r="BO27" s="31" t="s">
        <v>158</v>
      </c>
      <c r="BP27" s="32">
        <v>4.5490700000000004</v>
      </c>
      <c r="BQ27" s="35">
        <v>5.153078577273722</v>
      </c>
      <c r="BR27" s="70">
        <v>-0.11721315097688212</v>
      </c>
      <c r="BS27" s="83">
        <v>3.6854886245945497</v>
      </c>
      <c r="BT27" s="83">
        <v>3.9345473532440862</v>
      </c>
      <c r="BU27" s="83">
        <v>4.2131859768447537</v>
      </c>
      <c r="BV27" s="83">
        <v>3.0767905488555254</v>
      </c>
      <c r="BW27" s="83">
        <v>7.2816852367688023</v>
      </c>
      <c r="BX27" s="83">
        <v>3.0767905488555254</v>
      </c>
      <c r="BY27" s="83">
        <v>5.6337069937689481</v>
      </c>
      <c r="BZ27" s="83">
        <v>16.183574879227056</v>
      </c>
      <c r="CA27" s="37" t="s">
        <v>2609</v>
      </c>
      <c r="CB27" s="31">
        <v>1.410631186284413</v>
      </c>
      <c r="CC27" s="35">
        <v>1.8100342416063249</v>
      </c>
      <c r="CD27" s="70">
        <v>-0.22066049699007872</v>
      </c>
      <c r="CE27" s="83">
        <v>1.6073555620953144</v>
      </c>
      <c r="CF27" s="83">
        <v>1.3716031389956296</v>
      </c>
      <c r="CG27" s="83">
        <v>0.93840655133712025</v>
      </c>
      <c r="CH27" s="83">
        <v>0.93517301795882601</v>
      </c>
      <c r="CI27" s="83">
        <v>3.837521032959891</v>
      </c>
      <c r="CJ27" s="83">
        <v>0.32799539170506908</v>
      </c>
      <c r="CK27" s="83">
        <v>1.2462904118159954</v>
      </c>
      <c r="CL27" s="83">
        <v>3.837521032959891</v>
      </c>
      <c r="CM27" s="37" t="s">
        <v>2563</v>
      </c>
      <c r="CN27" s="31">
        <v>15.64105</v>
      </c>
      <c r="CO27" s="82">
        <v>18.031555728846392</v>
      </c>
      <c r="CP27" s="70">
        <v>-0.1325734598164553</v>
      </c>
      <c r="CQ27" s="82">
        <v>15.123772535968934</v>
      </c>
      <c r="CR27" s="82">
        <v>13.815871716793145</v>
      </c>
      <c r="CS27" s="82">
        <v>11.309289400778075</v>
      </c>
      <c r="CT27" s="82">
        <v>9.4275886127093607</v>
      </c>
      <c r="CU27" s="82">
        <v>36.532277889692651</v>
      </c>
      <c r="CV27" s="82">
        <v>7.492105263157895</v>
      </c>
      <c r="CW27" s="82">
        <v>14.967514683592849</v>
      </c>
      <c r="CX27" s="82">
        <v>36.532277889692651</v>
      </c>
      <c r="CY27" s="37" t="s">
        <v>2563</v>
      </c>
      <c r="CZ27" s="376">
        <v>3.1152508081803667</v>
      </c>
      <c r="DA27" s="39" t="s">
        <v>5</v>
      </c>
      <c r="DB27" s="39">
        <v>184.4410442142082</v>
      </c>
      <c r="DC27" s="17">
        <v>2.5236890298655817E-2</v>
      </c>
      <c r="DD27" s="40">
        <v>-80.390150970134414</v>
      </c>
      <c r="DE27" s="84">
        <v>2.57918</v>
      </c>
      <c r="DF27" s="85">
        <v>3.8959999999999999</v>
      </c>
      <c r="DG27" s="85" t="s">
        <v>5</v>
      </c>
      <c r="DH27" s="85" t="s">
        <v>5</v>
      </c>
      <c r="DI27" s="85" t="s">
        <v>5</v>
      </c>
      <c r="DJ27" s="86">
        <v>1.894107</v>
      </c>
      <c r="DK27" s="86">
        <v>6.5593000000000005E-3</v>
      </c>
      <c r="DL27" s="69">
        <v>-0.57692307692307687</v>
      </c>
      <c r="DM27" s="70">
        <v>-0.33790878559732529</v>
      </c>
      <c r="DN27" s="70">
        <v>-4.9787217949485596E-2</v>
      </c>
      <c r="DO27" s="70">
        <v>0.15515944582245589</v>
      </c>
      <c r="DP27" s="70" t="s">
        <v>158</v>
      </c>
      <c r="DQ27" s="87" t="s">
        <v>2563</v>
      </c>
      <c r="DR27" s="69">
        <v>-0.12327036723995999</v>
      </c>
      <c r="DS27" s="70">
        <v>-2.2060480409561767E-2</v>
      </c>
      <c r="DT27" s="70">
        <v>2.5076258295042786E-2</v>
      </c>
      <c r="DU27" s="70">
        <v>0.10390304166967446</v>
      </c>
      <c r="DV27" s="87" t="s">
        <v>2563</v>
      </c>
      <c r="DW27" s="31">
        <v>13.63706</v>
      </c>
      <c r="DX27" s="70">
        <v>-0.20084708916437732</v>
      </c>
      <c r="DY27" s="70">
        <v>4.0840985446628508E-3</v>
      </c>
      <c r="DZ27" s="70">
        <v>0.12625826741396096</v>
      </c>
      <c r="EA27" s="70">
        <v>0.20205172207859823</v>
      </c>
      <c r="EB27" s="87" t="s">
        <v>2563</v>
      </c>
      <c r="EC27" s="31">
        <v>13.9199</v>
      </c>
      <c r="ED27" s="88">
        <v>4579972000</v>
      </c>
      <c r="EE27" s="85">
        <v>1.1000700000000001</v>
      </c>
      <c r="EF27" s="85" t="s">
        <v>5</v>
      </c>
      <c r="EG27" s="86">
        <v>0.84380097796325226</v>
      </c>
      <c r="EH27" s="86">
        <v>-2.940013498075178E-2</v>
      </c>
      <c r="EI27" s="89">
        <v>2.1669999999999998</v>
      </c>
      <c r="EJ27" s="90">
        <v>12</v>
      </c>
      <c r="EK27" s="85">
        <v>171.97</v>
      </c>
      <c r="EL27" s="91">
        <v>12</v>
      </c>
      <c r="EM27" s="79">
        <v>0.256265627725766</v>
      </c>
      <c r="EN27" s="69">
        <v>4.7790828769432636E-2</v>
      </c>
      <c r="EO27" s="70">
        <v>1.1678268657594471E-2</v>
      </c>
      <c r="EP27" s="70">
        <v>0.15698066758054141</v>
      </c>
      <c r="EQ27" s="70">
        <v>0.29079048357971704</v>
      </c>
      <c r="ER27" s="69">
        <v>2.900511043495424E-3</v>
      </c>
      <c r="ES27" s="70">
        <v>2.799088486524548E-3</v>
      </c>
      <c r="ET27" s="70">
        <v>5.4376182089808101E-3</v>
      </c>
      <c r="EU27" s="70">
        <v>2.8296471598252104E-2</v>
      </c>
      <c r="EV27" s="69">
        <v>5.069133981292806E-2</v>
      </c>
      <c r="EW27" s="70">
        <v>1.4477357144119019E-2</v>
      </c>
      <c r="EX27" s="70">
        <v>0.16241828578952222</v>
      </c>
      <c r="EY27" s="70">
        <v>0.31908695517796914</v>
      </c>
      <c r="EZ27" s="92">
        <v>5.5615899999999996E-2</v>
      </c>
      <c r="FA27" s="70">
        <v>0.10651999999999999</v>
      </c>
      <c r="FB27" s="70">
        <v>0.11907142857142858</v>
      </c>
      <c r="FC27" s="87">
        <v>0.13148957411141005</v>
      </c>
      <c r="FD27" s="69">
        <v>7.7699999999999991E-2</v>
      </c>
      <c r="FE27" s="70">
        <v>8.0657142857142858E-2</v>
      </c>
      <c r="FF27" s="87">
        <v>5.9783509431949558E-2</v>
      </c>
      <c r="FG27" s="93" t="s">
        <v>2563</v>
      </c>
      <c r="FH27" s="84">
        <v>0.64885000000000004</v>
      </c>
      <c r="FI27" s="85">
        <v>0.46317000000000003</v>
      </c>
      <c r="FJ27" s="86">
        <v>1.1570659999999999</v>
      </c>
      <c r="FK27" s="86">
        <v>1.310074</v>
      </c>
      <c r="FL27" s="94">
        <v>0.14399999999999999</v>
      </c>
      <c r="FM27" s="95">
        <v>0.14699999999999999</v>
      </c>
      <c r="FN27" s="96">
        <v>44926</v>
      </c>
      <c r="FO27" s="97" t="s">
        <v>2881</v>
      </c>
      <c r="FP27" s="57">
        <v>0.58799999999999997</v>
      </c>
      <c r="FQ27" s="58" t="s">
        <v>159</v>
      </c>
      <c r="FR27" s="58">
        <v>0.58799999999999997</v>
      </c>
      <c r="FS27" s="98" t="s">
        <v>185</v>
      </c>
      <c r="FT27" s="59" t="s">
        <v>160</v>
      </c>
      <c r="FU27" s="9" t="s">
        <v>158</v>
      </c>
      <c r="FV27" s="9" t="s">
        <v>158</v>
      </c>
      <c r="FW27" s="99" t="s">
        <v>158</v>
      </c>
      <c r="FX27" s="100" t="s">
        <v>158</v>
      </c>
      <c r="FY27" s="100" t="s">
        <v>158</v>
      </c>
      <c r="FZ27" s="100" t="s">
        <v>158</v>
      </c>
      <c r="GA27" s="9" t="s">
        <v>158</v>
      </c>
      <c r="GB27" s="63"/>
    </row>
    <row r="28" spans="1:184" ht="12" customHeight="1" x14ac:dyDescent="0.2">
      <c r="A28" s="7">
        <v>26</v>
      </c>
      <c r="B28" s="2" t="s">
        <v>261</v>
      </c>
      <c r="C28" s="1" t="s">
        <v>262</v>
      </c>
      <c r="D28" s="1" t="s">
        <v>154</v>
      </c>
      <c r="E28" s="1" t="s">
        <v>155</v>
      </c>
      <c r="F28" s="9">
        <v>16</v>
      </c>
      <c r="G28" s="64">
        <v>55.52</v>
      </c>
      <c r="H28" s="65">
        <v>7.2850241545893812E-2</v>
      </c>
      <c r="I28" s="65">
        <v>6.3758542454103395E-2</v>
      </c>
      <c r="J28" s="65">
        <v>4.6921784045946158E-2</v>
      </c>
      <c r="K28" s="66">
        <v>4.9711815561959645E-2</v>
      </c>
      <c r="L28" s="67">
        <v>151</v>
      </c>
      <c r="M28" s="68">
        <v>4.1509433962264142E-2</v>
      </c>
      <c r="N28" s="69">
        <v>3.9805825242718695E-2</v>
      </c>
      <c r="O28" s="70">
        <v>4.0771253918925554E-2</v>
      </c>
      <c r="P28" s="70">
        <v>4.6569533535693042E-2</v>
      </c>
      <c r="Q28" s="70">
        <v>6.9890415253939908E-2</v>
      </c>
      <c r="R28" s="70">
        <v>7.5389515481537384E-2</v>
      </c>
      <c r="S28" s="70">
        <v>5.8428563251693211E-2</v>
      </c>
      <c r="T28" s="18">
        <v>0.66632217545835504</v>
      </c>
      <c r="U28" s="71" t="s">
        <v>156</v>
      </c>
      <c r="V28" s="9">
        <v>1992</v>
      </c>
      <c r="W28" s="227">
        <v>2007</v>
      </c>
      <c r="X28" s="227">
        <v>2</v>
      </c>
      <c r="Y28" s="72" t="s">
        <v>157</v>
      </c>
      <c r="Z28" s="73">
        <v>23</v>
      </c>
      <c r="AA28" s="73">
        <v>2</v>
      </c>
      <c r="AB28" s="73">
        <v>0</v>
      </c>
      <c r="AC28" s="228" t="s">
        <v>5</v>
      </c>
      <c r="AD28" s="74">
        <v>0.78102892070858565</v>
      </c>
      <c r="AE28" s="75">
        <v>0.86249999999999993</v>
      </c>
      <c r="AF28" s="75">
        <v>0.38709786002204771</v>
      </c>
      <c r="AG28" s="75" t="s">
        <v>158</v>
      </c>
      <c r="AH28" s="76" t="s">
        <v>2641</v>
      </c>
      <c r="AI28" s="9" t="s">
        <v>2749</v>
      </c>
      <c r="AJ28" s="77" t="s">
        <v>2563</v>
      </c>
      <c r="AK28" s="78">
        <v>4.9711815561959645E-2</v>
      </c>
      <c r="AL28" s="79">
        <v>4.6114599999999999E-2</v>
      </c>
      <c r="AM28" s="80">
        <v>7.8006001612496823E-2</v>
      </c>
      <c r="AN28" s="372">
        <v>0.10796657803881193</v>
      </c>
      <c r="AO28" s="372">
        <v>-9.9814396554051887E-2</v>
      </c>
      <c r="AP28" s="372">
        <v>-0.11563848489668593</v>
      </c>
      <c r="AQ28" s="372">
        <v>-3.9379446617455738E-2</v>
      </c>
      <c r="AR28" s="81">
        <v>5.5223962004791828E-2</v>
      </c>
      <c r="AS28" s="81">
        <v>5.6212097330074505E-2</v>
      </c>
      <c r="AT28" s="81">
        <v>5.1749689705174462E-2</v>
      </c>
      <c r="AU28" s="68">
        <v>4.0329427746646287E-2</v>
      </c>
      <c r="AV28" s="68">
        <v>4.7127502154292164E-2</v>
      </c>
      <c r="AW28" s="68">
        <v>5.9923864531373064E-2</v>
      </c>
      <c r="AX28" s="68">
        <v>3.4992633129867397E-2</v>
      </c>
      <c r="AY28" s="68">
        <v>4.4867612929221631E-2</v>
      </c>
      <c r="AZ28" s="68">
        <v>5.9923864531373064E-2</v>
      </c>
      <c r="BA28" s="31">
        <v>15.80452</v>
      </c>
      <c r="BB28" s="32">
        <v>17.350000000000001</v>
      </c>
      <c r="BC28" s="82">
        <v>22.813334141880667</v>
      </c>
      <c r="BD28" s="70">
        <v>-0.30722445471106752</v>
      </c>
      <c r="BE28" s="70">
        <v>-0.23947986330727034</v>
      </c>
      <c r="BF28" s="82">
        <v>17.246052659096136</v>
      </c>
      <c r="BG28" s="82">
        <v>20.060004260992486</v>
      </c>
      <c r="BH28" s="82">
        <v>19.269842030950372</v>
      </c>
      <c r="BI28" s="82">
        <v>11.142857142857142</v>
      </c>
      <c r="BJ28" s="82">
        <v>39.903225806451609</v>
      </c>
      <c r="BK28" s="82">
        <v>10.75177304964539</v>
      </c>
      <c r="BL28" s="82">
        <v>21.656348479867578</v>
      </c>
      <c r="BM28" s="82">
        <v>39.903225806451609</v>
      </c>
      <c r="BN28" s="34" t="s">
        <v>2563</v>
      </c>
      <c r="BO28" s="31">
        <v>2.7918400000000001</v>
      </c>
      <c r="BP28" s="32">
        <v>1.50692</v>
      </c>
      <c r="BQ28" s="35">
        <v>1.6998551675635025</v>
      </c>
      <c r="BR28" s="70">
        <v>-0.11350094481287321</v>
      </c>
      <c r="BS28" s="83">
        <v>1.418052241485638</v>
      </c>
      <c r="BT28" s="83">
        <v>1.4671614957999137</v>
      </c>
      <c r="BU28" s="83">
        <v>1.7127700567905069</v>
      </c>
      <c r="BV28" s="83">
        <v>1.2814116215393976</v>
      </c>
      <c r="BW28" s="83">
        <v>1.9971786520376178</v>
      </c>
      <c r="BX28" s="83">
        <v>1.2814116215393976</v>
      </c>
      <c r="BY28" s="83">
        <v>1.9354255991445892</v>
      </c>
      <c r="BZ28" s="83">
        <v>2.8214849921011056</v>
      </c>
      <c r="CA28" s="37" t="s">
        <v>2609</v>
      </c>
      <c r="CB28" s="31">
        <v>1.9477366682476827</v>
      </c>
      <c r="CC28" s="35">
        <v>2.0388014492095072</v>
      </c>
      <c r="CD28" s="70">
        <v>-4.466584080422964E-2</v>
      </c>
      <c r="CE28" s="83">
        <v>1.9314606528188849</v>
      </c>
      <c r="CF28" s="83">
        <v>1.7392635974578572</v>
      </c>
      <c r="CG28" s="83">
        <v>1.7551123717125372</v>
      </c>
      <c r="CH28" s="83">
        <v>1.3661955855303496</v>
      </c>
      <c r="CI28" s="83">
        <v>2.8423611002254989</v>
      </c>
      <c r="CJ28" s="83">
        <v>1.3661955855303496</v>
      </c>
      <c r="CK28" s="83">
        <v>2.0014270940110706</v>
      </c>
      <c r="CL28" s="83">
        <v>2.8423611002254989</v>
      </c>
      <c r="CM28" s="37" t="s">
        <v>2563</v>
      </c>
      <c r="CN28" s="31">
        <v>7.9651300000000003</v>
      </c>
      <c r="CO28" s="82">
        <v>8.6350346367909907</v>
      </c>
      <c r="CP28" s="70">
        <v>-7.7579843621790601E-2</v>
      </c>
      <c r="CQ28" s="82">
        <v>7.9661495418166686</v>
      </c>
      <c r="CR28" s="82">
        <v>7.4374268583674539</v>
      </c>
      <c r="CS28" s="82">
        <v>7.5030306456303393</v>
      </c>
      <c r="CT28" s="82">
        <v>5.274</v>
      </c>
      <c r="CU28" s="82">
        <v>13.828026787172996</v>
      </c>
      <c r="CV28" s="82">
        <v>5.274</v>
      </c>
      <c r="CW28" s="82">
        <v>8.5026821334653633</v>
      </c>
      <c r="CX28" s="82">
        <v>13.828026787172996</v>
      </c>
      <c r="CY28" s="37" t="s">
        <v>2563</v>
      </c>
      <c r="CZ28" s="376">
        <v>2.5787930752566801E-2</v>
      </c>
      <c r="DA28" s="39" t="s">
        <v>5</v>
      </c>
      <c r="DB28" s="39">
        <v>22.321412337240041</v>
      </c>
      <c r="DC28" s="17">
        <v>9.628134909765268E-2</v>
      </c>
      <c r="DD28" s="40">
        <v>-6.1763850902347315</v>
      </c>
      <c r="DE28" s="84">
        <v>3.5337999999999998</v>
      </c>
      <c r="DF28" s="85">
        <v>3.2</v>
      </c>
      <c r="DG28" s="85" t="s">
        <v>5</v>
      </c>
      <c r="DH28" s="85" t="s">
        <v>5</v>
      </c>
      <c r="DI28" s="85" t="s">
        <v>5</v>
      </c>
      <c r="DJ28" s="86">
        <v>0.44509599999999999</v>
      </c>
      <c r="DK28" s="86">
        <v>5.4530200000000001E-2</v>
      </c>
      <c r="DL28" s="69">
        <v>-0.47619047619047616</v>
      </c>
      <c r="DM28" s="70">
        <v>-0.13317678180148829</v>
      </c>
      <c r="DN28" s="70">
        <v>8.4471771197698553E-2</v>
      </c>
      <c r="DO28" s="70">
        <v>5.0645840242569129E-4</v>
      </c>
      <c r="DP28" s="70" t="s">
        <v>158</v>
      </c>
      <c r="DQ28" s="87" t="s">
        <v>2563</v>
      </c>
      <c r="DR28" s="69">
        <v>9.5871660436599448E-3</v>
      </c>
      <c r="DS28" s="70">
        <v>-7.0156019068556841E-2</v>
      </c>
      <c r="DT28" s="70">
        <v>-2.0547207448928906E-2</v>
      </c>
      <c r="DU28" s="70">
        <v>3.1855586875090713E-2</v>
      </c>
      <c r="DV28" s="87" t="s">
        <v>2563</v>
      </c>
      <c r="DW28" s="31">
        <v>7.1299799999999998</v>
      </c>
      <c r="DX28" s="70">
        <v>-0.30200809241196247</v>
      </c>
      <c r="DY28" s="70">
        <v>-0.13915390654986626</v>
      </c>
      <c r="DZ28" s="70">
        <v>-5.5266115474572164E-2</v>
      </c>
      <c r="EA28" s="70">
        <v>3.7948472219954121E-2</v>
      </c>
      <c r="EB28" s="87" t="s">
        <v>2563</v>
      </c>
      <c r="EC28" s="31">
        <v>-8.3320799999999995</v>
      </c>
      <c r="ED28" s="88">
        <v>15117810000</v>
      </c>
      <c r="EE28" s="85">
        <v>0.22708999999999999</v>
      </c>
      <c r="EF28" s="85" t="s">
        <v>5</v>
      </c>
      <c r="EG28" s="86">
        <v>0.15742139200539751</v>
      </c>
      <c r="EH28" s="86">
        <v>-0.12395721773206092</v>
      </c>
      <c r="EI28" s="89">
        <v>2.5630000000000002</v>
      </c>
      <c r="EJ28" s="90">
        <v>16</v>
      </c>
      <c r="EK28" s="85">
        <v>58.8</v>
      </c>
      <c r="EL28" s="91">
        <v>15</v>
      </c>
      <c r="EM28" s="79">
        <v>-5.5782312925169997E-2</v>
      </c>
      <c r="EN28" s="69">
        <v>-0.1814299401861762</v>
      </c>
      <c r="EO28" s="70">
        <v>-2.4745422141649098E-2</v>
      </c>
      <c r="EP28" s="70">
        <v>1.952872945659534E-2</v>
      </c>
      <c r="EQ28" s="70">
        <v>4.0658064247806713E-2</v>
      </c>
      <c r="ER28" s="69">
        <v>4.2352103094715154E-2</v>
      </c>
      <c r="ES28" s="70">
        <v>4.4188754249788076E-2</v>
      </c>
      <c r="ET28" s="70">
        <v>4.7908810862646867E-2</v>
      </c>
      <c r="EU28" s="70">
        <v>4.8533678029502925E-2</v>
      </c>
      <c r="EV28" s="69">
        <v>-0.13907783709146104</v>
      </c>
      <c r="EW28" s="70">
        <v>1.9443332108138978E-2</v>
      </c>
      <c r="EX28" s="70">
        <v>6.7437540319242206E-2</v>
      </c>
      <c r="EY28" s="70">
        <v>8.9191742277309638E-2</v>
      </c>
      <c r="EZ28" s="92">
        <v>0.10107490000000001</v>
      </c>
      <c r="FA28" s="70">
        <v>8.3019999999999997E-2</v>
      </c>
      <c r="FB28" s="70">
        <v>0.10192999999999999</v>
      </c>
      <c r="FC28" s="87">
        <v>3.9633017800818578E-2</v>
      </c>
      <c r="FD28" s="69">
        <v>5.0559999999999994E-2</v>
      </c>
      <c r="FE28" s="70">
        <v>5.8499999999999983E-2</v>
      </c>
      <c r="FF28" s="87">
        <v>1.5420181581291492E-2</v>
      </c>
      <c r="FG28" s="93" t="s">
        <v>2563</v>
      </c>
      <c r="FH28" s="84">
        <v>0.67188000000000003</v>
      </c>
      <c r="FI28" s="85">
        <v>0.56635000000000002</v>
      </c>
      <c r="FJ28" s="86">
        <v>1.3777889999999999</v>
      </c>
      <c r="FK28" s="86">
        <v>1.666579</v>
      </c>
      <c r="FL28" s="94">
        <v>0.66249999999999998</v>
      </c>
      <c r="FM28" s="95">
        <v>0.69</v>
      </c>
      <c r="FN28" s="96">
        <v>44866</v>
      </c>
      <c r="FO28" s="97" t="s">
        <v>2823</v>
      </c>
      <c r="FP28" s="57">
        <v>2.76</v>
      </c>
      <c r="FQ28" s="58" t="s">
        <v>159</v>
      </c>
      <c r="FR28" s="58">
        <v>2.76</v>
      </c>
      <c r="FS28" s="98" t="s">
        <v>159</v>
      </c>
      <c r="FT28" s="59" t="s">
        <v>165</v>
      </c>
      <c r="FU28" s="9" t="s">
        <v>166</v>
      </c>
      <c r="FV28" s="9" t="s">
        <v>166</v>
      </c>
      <c r="FW28" s="99">
        <v>0.02</v>
      </c>
      <c r="FX28" s="100">
        <v>25</v>
      </c>
      <c r="FY28" s="100" t="s">
        <v>167</v>
      </c>
      <c r="FZ28" s="100" t="s">
        <v>166</v>
      </c>
      <c r="GA28" s="9" t="s">
        <v>169</v>
      </c>
      <c r="GB28" s="63"/>
    </row>
    <row r="29" spans="1:184" ht="12" customHeight="1" x14ac:dyDescent="0.2">
      <c r="A29" s="7">
        <v>27</v>
      </c>
      <c r="B29" s="2" t="s">
        <v>263</v>
      </c>
      <c r="C29" s="1" t="s">
        <v>264</v>
      </c>
      <c r="D29" s="1" t="s">
        <v>265</v>
      </c>
      <c r="E29" s="1" t="s">
        <v>266</v>
      </c>
      <c r="F29" s="9">
        <v>16</v>
      </c>
      <c r="G29" s="64">
        <v>38.25</v>
      </c>
      <c r="H29" s="65">
        <v>6.338615512927448E-2</v>
      </c>
      <c r="I29" s="65">
        <v>2.3385153930159497E-2</v>
      </c>
      <c r="J29" s="65">
        <v>0.14362822184142043</v>
      </c>
      <c r="K29" s="66">
        <v>2.3006535947712417E-2</v>
      </c>
      <c r="L29" s="67">
        <v>15</v>
      </c>
      <c r="M29" s="68">
        <v>0.18918918918918926</v>
      </c>
      <c r="N29" s="69">
        <v>0.16260162601626016</v>
      </c>
      <c r="O29" s="70">
        <v>0.19404011370295038</v>
      </c>
      <c r="P29" s="70">
        <v>0.18192214429400844</v>
      </c>
      <c r="Q29" s="70">
        <v>0.19293558946792366</v>
      </c>
      <c r="R29" s="70">
        <v>0.21717115465803527</v>
      </c>
      <c r="S29" s="70" t="s">
        <v>158</v>
      </c>
      <c r="T29" s="18">
        <v>0.94291646655607697</v>
      </c>
      <c r="U29" s="71" t="s">
        <v>156</v>
      </c>
      <c r="V29" s="9">
        <v>2007</v>
      </c>
      <c r="W29" s="227">
        <v>2007</v>
      </c>
      <c r="X29" s="227">
        <v>2</v>
      </c>
      <c r="Y29" s="72" t="s">
        <v>157</v>
      </c>
      <c r="Z29" s="73">
        <v>15</v>
      </c>
      <c r="AA29" s="73">
        <v>0</v>
      </c>
      <c r="AB29" s="73">
        <v>0</v>
      </c>
      <c r="AC29" s="228" t="s">
        <v>5</v>
      </c>
      <c r="AD29" s="74">
        <v>0.54390822784810122</v>
      </c>
      <c r="AE29" s="75">
        <v>0.59945504087193457</v>
      </c>
      <c r="AF29" s="75">
        <v>0.36102564102564105</v>
      </c>
      <c r="AG29" s="75">
        <v>0.72057318321392017</v>
      </c>
      <c r="AH29" s="76" t="s">
        <v>2642</v>
      </c>
      <c r="AI29" s="9" t="s">
        <v>2750</v>
      </c>
      <c r="AJ29" s="77" t="s">
        <v>2615</v>
      </c>
      <c r="AK29" s="78">
        <v>2.3006535947712417E-2</v>
      </c>
      <c r="AL29" s="79">
        <v>1.08734E-2</v>
      </c>
      <c r="AM29" s="80">
        <v>1.1158548336042466</v>
      </c>
      <c r="AN29" s="372">
        <v>1.0125663824651543</v>
      </c>
      <c r="AO29" s="372">
        <v>0.17843022075707271</v>
      </c>
      <c r="AP29" s="372">
        <v>0.37204646189094759</v>
      </c>
      <c r="AQ29" s="372">
        <v>0.53420380222233366</v>
      </c>
      <c r="AR29" s="81">
        <v>1.9523036275268007E-2</v>
      </c>
      <c r="AS29" s="81">
        <v>1.6768044367830609E-2</v>
      </c>
      <c r="AT29" s="81">
        <v>1.4995749531051128E-2</v>
      </c>
      <c r="AU29" s="68">
        <v>6.3650970213817827E-3</v>
      </c>
      <c r="AV29" s="68">
        <v>1.2265072580120964E-2</v>
      </c>
      <c r="AW29" s="68">
        <v>3.001175360391951E-2</v>
      </c>
      <c r="AX29" s="68">
        <v>5.5455248903791598E-3</v>
      </c>
      <c r="AY29" s="68">
        <v>1.143144203747066E-2</v>
      </c>
      <c r="AZ29" s="68">
        <v>3.001175360391951E-2</v>
      </c>
      <c r="BA29" s="31">
        <v>23.332429999999999</v>
      </c>
      <c r="BB29" s="32">
        <v>26.055858310626704</v>
      </c>
      <c r="BC29" s="82">
        <v>30.185699478036859</v>
      </c>
      <c r="BD29" s="70">
        <v>-0.22703696109554483</v>
      </c>
      <c r="BE29" s="70">
        <v>-0.13681449291625769</v>
      </c>
      <c r="BF29" s="82">
        <v>21.266470738574103</v>
      </c>
      <c r="BG29" s="82">
        <v>22.585129513205818</v>
      </c>
      <c r="BH29" s="82">
        <v>23.912292828240318</v>
      </c>
      <c r="BI29" s="82">
        <v>14.09411705882353</v>
      </c>
      <c r="BJ29" s="82">
        <v>45.711864406779661</v>
      </c>
      <c r="BK29" s="82">
        <v>14.09411705882353</v>
      </c>
      <c r="BL29" s="82">
        <v>30.758021044204082</v>
      </c>
      <c r="BM29" s="82">
        <v>52.957264957264961</v>
      </c>
      <c r="BN29" s="34" t="s">
        <v>2615</v>
      </c>
      <c r="BO29" s="31">
        <v>9.7553699999999992</v>
      </c>
      <c r="BP29" s="32">
        <v>3.9683799999999998</v>
      </c>
      <c r="BQ29" s="35">
        <v>5.8914963912670304</v>
      </c>
      <c r="BR29" s="70">
        <v>-0.32642239993860767</v>
      </c>
      <c r="BS29" s="83">
        <v>4.1505954495917541</v>
      </c>
      <c r="BT29" s="83">
        <v>4.3470580227531004</v>
      </c>
      <c r="BU29" s="83">
        <v>4.2353496014591387</v>
      </c>
      <c r="BV29" s="83">
        <v>2.8395708468304171</v>
      </c>
      <c r="BW29" s="83">
        <v>9.3000000000000007</v>
      </c>
      <c r="BX29" s="83">
        <v>2.5784615384615388</v>
      </c>
      <c r="BY29" s="83">
        <v>5.4755539027833384</v>
      </c>
      <c r="BZ29" s="83">
        <v>9.3000000000000007</v>
      </c>
      <c r="CA29" s="37" t="s">
        <v>2609</v>
      </c>
      <c r="CB29" s="31">
        <v>5.0223741846027794</v>
      </c>
      <c r="CC29" s="35">
        <v>5.7953716523833929</v>
      </c>
      <c r="CD29" s="70">
        <v>-0.13338186300143706</v>
      </c>
      <c r="CE29" s="83">
        <v>4.2987435502925608</v>
      </c>
      <c r="CF29" s="83">
        <v>4.3116651244201636</v>
      </c>
      <c r="CG29" s="83">
        <v>3.895365648657684</v>
      </c>
      <c r="CH29" s="83">
        <v>3.1080167558146337</v>
      </c>
      <c r="CI29" s="83">
        <v>8.99</v>
      </c>
      <c r="CJ29" s="83">
        <v>2.0964444444444443</v>
      </c>
      <c r="CK29" s="83">
        <v>5.0429582153250578</v>
      </c>
      <c r="CL29" s="83">
        <v>8.99</v>
      </c>
      <c r="CM29" s="37" t="s">
        <v>2615</v>
      </c>
      <c r="CN29" s="31">
        <v>15.374750000000001</v>
      </c>
      <c r="CO29" s="82">
        <v>22.174850683918606</v>
      </c>
      <c r="CP29" s="70">
        <v>-0.30665824004172881</v>
      </c>
      <c r="CQ29" s="82">
        <v>15.933711515192593</v>
      </c>
      <c r="CR29" s="82">
        <v>16.740519174169727</v>
      </c>
      <c r="CS29" s="82">
        <v>16.892809918410162</v>
      </c>
      <c r="CT29" s="82">
        <v>11.956666666666665</v>
      </c>
      <c r="CU29" s="82">
        <v>33.363983050847459</v>
      </c>
      <c r="CV29" s="82">
        <v>11.7925</v>
      </c>
      <c r="CW29" s="82">
        <v>21.689915931383926</v>
      </c>
      <c r="CX29" s="82">
        <v>34.893000000000001</v>
      </c>
      <c r="CY29" s="37" t="s">
        <v>2615</v>
      </c>
      <c r="CZ29" s="376">
        <v>1.0419850821085341</v>
      </c>
      <c r="DA29" s="39" t="s">
        <v>5</v>
      </c>
      <c r="DB29" s="39">
        <v>42.88744291383702</v>
      </c>
      <c r="DC29" s="17">
        <v>0.20492868024172084</v>
      </c>
      <c r="DD29" s="40">
        <v>-2.839561975827916</v>
      </c>
      <c r="DE29" s="84">
        <v>1.61792</v>
      </c>
      <c r="DF29" s="85">
        <v>1.468</v>
      </c>
      <c r="DG29" s="85" t="s">
        <v>5</v>
      </c>
      <c r="DH29" s="85" t="s">
        <v>5</v>
      </c>
      <c r="DI29" s="85" t="s">
        <v>5</v>
      </c>
      <c r="DJ29" s="86">
        <v>-0.20760880000000001</v>
      </c>
      <c r="DK29" s="86">
        <v>0.12737600000000002</v>
      </c>
      <c r="DL29" s="69">
        <v>2.4096385542168752E-2</v>
      </c>
      <c r="DM29" s="70">
        <v>9.6359717669736389E-2</v>
      </c>
      <c r="DN29" s="70">
        <v>0.12700920209792543</v>
      </c>
      <c r="DO29" s="70">
        <v>0.15568344736764761</v>
      </c>
      <c r="DP29" s="70" t="s">
        <v>158</v>
      </c>
      <c r="DQ29" s="87" t="s">
        <v>2615</v>
      </c>
      <c r="DR29" s="69">
        <v>-8.4648043763154046E-2</v>
      </c>
      <c r="DS29" s="70">
        <v>3.17938691017563E-2</v>
      </c>
      <c r="DT29" s="70">
        <v>5.0758153336869283E-2</v>
      </c>
      <c r="DU29" s="70">
        <v>0.11415801268012715</v>
      </c>
      <c r="DV29" s="87" t="s">
        <v>2615</v>
      </c>
      <c r="DW29" s="31">
        <v>2.4375</v>
      </c>
      <c r="DX29" s="70">
        <v>-0.12582122333980661</v>
      </c>
      <c r="DY29" s="70">
        <v>8.0984488110267927E-2</v>
      </c>
      <c r="DZ29" s="70">
        <v>3.8913229369423652E-2</v>
      </c>
      <c r="EA29" s="70">
        <v>0.15447789625940422</v>
      </c>
      <c r="EB29" s="87" t="s">
        <v>2615</v>
      </c>
      <c r="EC29" s="31">
        <v>1.2212499999999999</v>
      </c>
      <c r="ED29" s="88">
        <v>2081063999.99999</v>
      </c>
      <c r="EE29" s="85">
        <v>0.88444999999999996</v>
      </c>
      <c r="EF29" s="85" t="s">
        <v>5</v>
      </c>
      <c r="EG29" s="86">
        <v>0.61544406470986623</v>
      </c>
      <c r="EH29" s="86">
        <v>-0.14218434920143985</v>
      </c>
      <c r="EI29" s="89">
        <v>2.5</v>
      </c>
      <c r="EJ29" s="90">
        <v>4</v>
      </c>
      <c r="EK29" s="85">
        <v>39.380000000000003</v>
      </c>
      <c r="EL29" s="91">
        <v>4</v>
      </c>
      <c r="EM29" s="79">
        <v>-2.8694768918232638E-2</v>
      </c>
      <c r="EN29" s="69">
        <v>-0.2572785463555648</v>
      </c>
      <c r="EO29" s="70">
        <v>-9.2824706183037731E-2</v>
      </c>
      <c r="EP29" s="70">
        <v>3.1855928029334901E-2</v>
      </c>
      <c r="EQ29" s="70">
        <v>0.15184287038303412</v>
      </c>
      <c r="ER29" s="69">
        <v>1.4763576295684588E-2</v>
      </c>
      <c r="ES29" s="70">
        <v>1.2605077061559333E-2</v>
      </c>
      <c r="ET29" s="70">
        <v>1.6457446474590576E-2</v>
      </c>
      <c r="EU29" s="70">
        <v>3.6331934269388411E-2</v>
      </c>
      <c r="EV29" s="69">
        <v>-0.24251497005988021</v>
      </c>
      <c r="EW29" s="70">
        <v>-8.0219629121478397E-2</v>
      </c>
      <c r="EX29" s="70">
        <v>4.8313374503925477E-2</v>
      </c>
      <c r="EY29" s="70">
        <v>0.18817480465242253</v>
      </c>
      <c r="EZ29" s="92">
        <v>0.18033000000000002</v>
      </c>
      <c r="FA29" s="70">
        <v>0.19508</v>
      </c>
      <c r="FB29" s="70">
        <v>0.17711000000000002</v>
      </c>
      <c r="FC29" s="87">
        <v>2.4329095749739692E-2</v>
      </c>
      <c r="FD29" s="69">
        <v>0.18759999999999999</v>
      </c>
      <c r="FE29" s="70">
        <v>0.17207999999999996</v>
      </c>
      <c r="FF29" s="87">
        <v>2.1779476577732663E-2</v>
      </c>
      <c r="FG29" s="93" t="s">
        <v>2615</v>
      </c>
      <c r="FH29" s="84">
        <v>2.0441500000000001</v>
      </c>
      <c r="FI29" s="85" t="s">
        <v>158</v>
      </c>
      <c r="FJ29" s="86">
        <v>2.02998E-2</v>
      </c>
      <c r="FK29" s="86">
        <v>3.4555099999999998E-2</v>
      </c>
      <c r="FL29" s="94">
        <v>0.185</v>
      </c>
      <c r="FM29" s="95">
        <v>0.22</v>
      </c>
      <c r="FN29" s="96">
        <v>45002</v>
      </c>
      <c r="FO29" s="97" t="s">
        <v>2827</v>
      </c>
      <c r="FP29" s="57">
        <v>0.88</v>
      </c>
      <c r="FQ29" s="58" t="s">
        <v>159</v>
      </c>
      <c r="FR29" s="58">
        <v>0.88</v>
      </c>
      <c r="FS29" s="98" t="s">
        <v>159</v>
      </c>
      <c r="FT29" s="59" t="s">
        <v>160</v>
      </c>
      <c r="FU29" s="9" t="s">
        <v>158</v>
      </c>
      <c r="FV29" s="9" t="s">
        <v>158</v>
      </c>
      <c r="FW29" s="99" t="s">
        <v>158</v>
      </c>
      <c r="FX29" s="100" t="s">
        <v>158</v>
      </c>
      <c r="FY29" s="100" t="s">
        <v>158</v>
      </c>
      <c r="FZ29" s="100" t="s">
        <v>158</v>
      </c>
      <c r="GA29" s="9" t="s">
        <v>158</v>
      </c>
      <c r="GB29" s="63"/>
    </row>
    <row r="30" spans="1:184" ht="12" customHeight="1" x14ac:dyDescent="0.2">
      <c r="A30" s="7">
        <v>28</v>
      </c>
      <c r="B30" s="2" t="s">
        <v>267</v>
      </c>
      <c r="C30" s="1" t="s">
        <v>268</v>
      </c>
      <c r="D30" s="1" t="s">
        <v>154</v>
      </c>
      <c r="E30" s="1" t="s">
        <v>155</v>
      </c>
      <c r="F30" s="9">
        <v>15</v>
      </c>
      <c r="G30" s="64">
        <v>45.67</v>
      </c>
      <c r="H30" s="65">
        <v>8.8936576061039663E-2</v>
      </c>
      <c r="I30" s="65">
        <v>5.0570029308303122E-2</v>
      </c>
      <c r="J30" s="65">
        <v>0.11319507682292662</v>
      </c>
      <c r="K30" s="66">
        <v>4.5284247865119337E-2</v>
      </c>
      <c r="L30" s="67">
        <v>32</v>
      </c>
      <c r="M30" s="68">
        <v>6.25E-2</v>
      </c>
      <c r="N30" s="69">
        <v>5.8823529411764719E-2</v>
      </c>
      <c r="O30" s="70">
        <v>6.0893352362600073E-2</v>
      </c>
      <c r="P30" s="70">
        <v>6.6430110168431922E-2</v>
      </c>
      <c r="Q30" s="70">
        <v>9.1493425617896973E-2</v>
      </c>
      <c r="R30" s="70" t="s">
        <v>158</v>
      </c>
      <c r="S30" s="70" t="s">
        <v>158</v>
      </c>
      <c r="T30" s="18">
        <v>0.72606430155827029</v>
      </c>
      <c r="U30" s="71" t="s">
        <v>156</v>
      </c>
      <c r="V30" s="9">
        <v>2008</v>
      </c>
      <c r="W30" s="227">
        <v>2008</v>
      </c>
      <c r="X30" s="227">
        <v>2</v>
      </c>
      <c r="Y30" s="72" t="s">
        <v>157</v>
      </c>
      <c r="Z30" s="73">
        <v>14</v>
      </c>
      <c r="AA30" s="73">
        <v>0</v>
      </c>
      <c r="AB30" s="73">
        <v>0</v>
      </c>
      <c r="AC30" s="228" t="s">
        <v>5</v>
      </c>
      <c r="AD30" s="74">
        <v>8.0539032478812445</v>
      </c>
      <c r="AE30" s="75">
        <v>1.7687861271676302</v>
      </c>
      <c r="AF30" s="75">
        <v>0.21534555219948034</v>
      </c>
      <c r="AG30" s="75" t="s">
        <v>158</v>
      </c>
      <c r="AH30" s="76" t="s">
        <v>2562</v>
      </c>
      <c r="AI30" s="9" t="s">
        <v>2643</v>
      </c>
      <c r="AJ30" s="77" t="s">
        <v>2563</v>
      </c>
      <c r="AK30" s="78">
        <v>4.5284247865119337E-2</v>
      </c>
      <c r="AL30" s="79">
        <v>4.3444000000000003E-2</v>
      </c>
      <c r="AM30" s="80">
        <v>4.2359079852668513E-2</v>
      </c>
      <c r="AN30" s="372">
        <v>3.9780019356461471E-2</v>
      </c>
      <c r="AO30" s="372">
        <v>-0.13457809848027436</v>
      </c>
      <c r="AP30" s="372">
        <v>-0.12410263746724504</v>
      </c>
      <c r="AQ30" s="372">
        <v>-0.15473220244426511</v>
      </c>
      <c r="AR30" s="81">
        <v>5.2326209662128788E-2</v>
      </c>
      <c r="AS30" s="81">
        <v>5.17004044105977E-2</v>
      </c>
      <c r="AT30" s="81">
        <v>5.357384724233908E-2</v>
      </c>
      <c r="AU30" s="68">
        <v>3.2935858229467527E-2</v>
      </c>
      <c r="AV30" s="68">
        <v>3.9974110494605308E-2</v>
      </c>
      <c r="AW30" s="68">
        <v>6.9448147530040041E-2</v>
      </c>
      <c r="AX30" s="68">
        <v>3.2935858229467527E-2</v>
      </c>
      <c r="AY30" s="68">
        <v>4.3551758085471355E-2</v>
      </c>
      <c r="AZ30" s="68">
        <v>6.9448147530040041E-2</v>
      </c>
      <c r="BA30" s="31">
        <v>174.5539</v>
      </c>
      <c r="BB30" s="32">
        <v>52.797687861271676</v>
      </c>
      <c r="BC30" s="82">
        <v>289.19576629042075</v>
      </c>
      <c r="BD30" s="70">
        <v>-0.39641612932636527</v>
      </c>
      <c r="BE30" s="70">
        <v>-0.81743270816679126</v>
      </c>
      <c r="BF30" s="82">
        <v>274.62320086340998</v>
      </c>
      <c r="BG30" s="82">
        <v>223.91162328906691</v>
      </c>
      <c r="BH30" s="82">
        <v>128.57586521024834</v>
      </c>
      <c r="BI30" s="82">
        <v>44.232702590229891</v>
      </c>
      <c r="BJ30" s="82">
        <v>1036.8986333333332</v>
      </c>
      <c r="BK30" s="82">
        <v>21.087478862536877</v>
      </c>
      <c r="BL30" s="82">
        <v>163.80488782598388</v>
      </c>
      <c r="BM30" s="82">
        <v>1036.8986333333332</v>
      </c>
      <c r="BN30" s="34" t="s">
        <v>2563</v>
      </c>
      <c r="BO30" s="31" t="s">
        <v>158</v>
      </c>
      <c r="BP30" s="32">
        <v>1.9308799999999999</v>
      </c>
      <c r="BQ30" s="35">
        <v>2.3995555353122837</v>
      </c>
      <c r="BR30" s="70">
        <v>-0.19531764462842038</v>
      </c>
      <c r="BS30" s="83">
        <v>2.0279945562860724</v>
      </c>
      <c r="BT30" s="83">
        <v>1.8794355688067561</v>
      </c>
      <c r="BU30" s="83">
        <v>1.5600309391441598</v>
      </c>
      <c r="BV30" s="83">
        <v>1.6055555555555554</v>
      </c>
      <c r="BW30" s="83">
        <v>3.5722488038277516</v>
      </c>
      <c r="BX30" s="83">
        <v>1.0023668639053256</v>
      </c>
      <c r="BY30" s="83">
        <v>1.9171992780362139</v>
      </c>
      <c r="BZ30" s="83">
        <v>3.5722488038277516</v>
      </c>
      <c r="CA30" s="37" t="s">
        <v>2609</v>
      </c>
      <c r="CB30" s="31">
        <v>1.4502745105760164</v>
      </c>
      <c r="CC30" s="35">
        <v>2.0714680400015717</v>
      </c>
      <c r="CD30" s="70">
        <v>-0.29988081757953844</v>
      </c>
      <c r="CE30" s="83">
        <v>1.0785176904017761</v>
      </c>
      <c r="CF30" s="83">
        <v>1.6236747155541031</v>
      </c>
      <c r="CG30" s="83">
        <v>1.9075581853418999</v>
      </c>
      <c r="CH30" s="83">
        <v>0.34823332849661087</v>
      </c>
      <c r="CI30" s="83">
        <v>3.847235666195191</v>
      </c>
      <c r="CJ30" s="83">
        <v>0.34823332849661087</v>
      </c>
      <c r="CK30" s="83">
        <v>2.3123440317563828</v>
      </c>
      <c r="CL30" s="83">
        <v>4.2896583966461783</v>
      </c>
      <c r="CM30" s="37" t="s">
        <v>2563</v>
      </c>
      <c r="CN30" s="31">
        <v>4.6697100000000002</v>
      </c>
      <c r="CO30" s="82">
        <v>6.3452838841238144</v>
      </c>
      <c r="CP30" s="70">
        <v>-0.26406602363625931</v>
      </c>
      <c r="CQ30" s="82">
        <v>3.6060127114856293</v>
      </c>
      <c r="CR30" s="82">
        <v>4.9589066183487116</v>
      </c>
      <c r="CS30" s="82">
        <v>5.6017090065062476</v>
      </c>
      <c r="CT30" s="82">
        <v>1.4493390731837661</v>
      </c>
      <c r="CU30" s="82">
        <v>9.9056930925110134</v>
      </c>
      <c r="CV30" s="82">
        <v>1.4493390731837661</v>
      </c>
      <c r="CW30" s="82">
        <v>6.8099475053527003</v>
      </c>
      <c r="CX30" s="82">
        <v>12.048642110101815</v>
      </c>
      <c r="CY30" s="37" t="s">
        <v>2563</v>
      </c>
      <c r="CZ30" s="376">
        <v>3.5421280911875481</v>
      </c>
      <c r="DA30" s="39" t="s">
        <v>5</v>
      </c>
      <c r="DB30" s="39">
        <v>158.65123713878791</v>
      </c>
      <c r="DC30" s="17">
        <v>0.11171435803355126</v>
      </c>
      <c r="DD30" s="40">
        <v>-163.38246419664486</v>
      </c>
      <c r="DE30" s="84">
        <v>0.18997</v>
      </c>
      <c r="DF30" s="85">
        <v>0.86499999999999999</v>
      </c>
      <c r="DG30" s="85" t="s">
        <v>5</v>
      </c>
      <c r="DH30" s="85" t="s">
        <v>5</v>
      </c>
      <c r="DI30" s="85" t="s">
        <v>5</v>
      </c>
      <c r="DJ30" s="86">
        <v>-1.333758</v>
      </c>
      <c r="DK30" s="86" t="s">
        <v>158</v>
      </c>
      <c r="DL30" s="69">
        <v>3.9714285714285715</v>
      </c>
      <c r="DM30" s="70">
        <v>0.4862474627721991</v>
      </c>
      <c r="DN30" s="70">
        <v>9.0169835076526983E-2</v>
      </c>
      <c r="DO30" s="70">
        <v>8.7799358808551942E-2</v>
      </c>
      <c r="DP30" s="70" t="s">
        <v>158</v>
      </c>
      <c r="DQ30" s="87" t="s">
        <v>2563</v>
      </c>
      <c r="DR30" s="69">
        <v>6.3132814571892455</v>
      </c>
      <c r="DS30" s="70">
        <v>1.3581092500633893</v>
      </c>
      <c r="DT30" s="70">
        <v>0.9111746174082902</v>
      </c>
      <c r="DU30" s="70">
        <v>0.37204297305240197</v>
      </c>
      <c r="DV30" s="87" t="s">
        <v>2563</v>
      </c>
      <c r="DW30" s="31">
        <v>7.1048600000000004</v>
      </c>
      <c r="DX30" s="70">
        <v>5.170914542728636</v>
      </c>
      <c r="DY30" s="70">
        <v>1.2077585015675019</v>
      </c>
      <c r="DZ30" s="70">
        <v>0.76662151246790988</v>
      </c>
      <c r="EA30" s="70">
        <v>0.39209279417642984</v>
      </c>
      <c r="EB30" s="87" t="s">
        <v>2563</v>
      </c>
      <c r="EC30" s="31">
        <v>-1.86625</v>
      </c>
      <c r="ED30" s="88">
        <v>15199890000</v>
      </c>
      <c r="EE30" s="85">
        <v>0.88629000000000002</v>
      </c>
      <c r="EF30" s="85" t="s">
        <v>5</v>
      </c>
      <c r="EG30" s="86">
        <v>0.11826640130671384</v>
      </c>
      <c r="EH30" s="86">
        <v>-0.18118760018761504</v>
      </c>
      <c r="EI30" s="89">
        <v>1.857</v>
      </c>
      <c r="EJ30" s="90">
        <v>7</v>
      </c>
      <c r="EK30" s="85">
        <v>45.13</v>
      </c>
      <c r="EL30" s="91">
        <v>5</v>
      </c>
      <c r="EM30" s="79">
        <v>1.1965433192997921E-2</v>
      </c>
      <c r="EN30" s="69">
        <v>-0.18288087239591821</v>
      </c>
      <c r="EO30" s="70">
        <v>-1.0123728980728663E-2</v>
      </c>
      <c r="EP30" s="70">
        <v>2.2160096367474624E-2</v>
      </c>
      <c r="EQ30" s="70">
        <v>0.11543360119123203</v>
      </c>
      <c r="ER30" s="69">
        <v>3.6508742343388523E-2</v>
      </c>
      <c r="ES30" s="70">
        <v>3.9382417153237537E-2</v>
      </c>
      <c r="ET30" s="70">
        <v>4.1048806441033481E-2</v>
      </c>
      <c r="EU30" s="70">
        <v>6.9984659560615059E-2</v>
      </c>
      <c r="EV30" s="69">
        <v>-0.14637213005252969</v>
      </c>
      <c r="EW30" s="70">
        <v>2.9258688172508873E-2</v>
      </c>
      <c r="EX30" s="70">
        <v>6.3208902808508105E-2</v>
      </c>
      <c r="EY30" s="70">
        <v>0.18541826075184709</v>
      </c>
      <c r="EZ30" s="92">
        <v>1.08202E-2</v>
      </c>
      <c r="FA30" s="70">
        <v>3.882E-2</v>
      </c>
      <c r="FB30" s="70">
        <v>3.8044444444444443E-2</v>
      </c>
      <c r="FC30" s="87">
        <v>3.6682700282285645E-2</v>
      </c>
      <c r="FD30" s="69">
        <v>3.0620000000000001E-2</v>
      </c>
      <c r="FE30" s="70">
        <v>3.4380000000000001E-2</v>
      </c>
      <c r="FF30" s="87">
        <v>8.9544179040292795E-3</v>
      </c>
      <c r="FG30" s="93" t="s">
        <v>2563</v>
      </c>
      <c r="FH30" s="84">
        <v>0.79813999999999996</v>
      </c>
      <c r="FI30" s="85">
        <v>0.73475000000000001</v>
      </c>
      <c r="FJ30" s="86">
        <v>3.8307380000000002</v>
      </c>
      <c r="FK30" s="86">
        <v>4.2630710000000001</v>
      </c>
      <c r="FL30" s="94">
        <v>0.36000000000000004</v>
      </c>
      <c r="FM30" s="95">
        <v>0.38250000000000001</v>
      </c>
      <c r="FN30" s="96">
        <v>44985</v>
      </c>
      <c r="FO30" s="97" t="s">
        <v>2831</v>
      </c>
      <c r="FP30" s="57">
        <v>1.53</v>
      </c>
      <c r="FQ30" s="58" t="s">
        <v>185</v>
      </c>
      <c r="FR30" s="58">
        <v>2.0681316000000001</v>
      </c>
      <c r="FS30" s="98" t="s">
        <v>185</v>
      </c>
      <c r="FT30" s="59" t="s">
        <v>165</v>
      </c>
      <c r="FU30" s="9" t="s">
        <v>166</v>
      </c>
      <c r="FV30" s="9" t="s">
        <v>158</v>
      </c>
      <c r="FW30" s="99">
        <v>0</v>
      </c>
      <c r="FX30" s="100" t="s">
        <v>158</v>
      </c>
      <c r="FY30" s="100" t="s">
        <v>158</v>
      </c>
      <c r="FZ30" s="100" t="s">
        <v>158</v>
      </c>
      <c r="GA30" s="9" t="s">
        <v>169</v>
      </c>
      <c r="GB30" s="63"/>
    </row>
    <row r="31" spans="1:184" ht="12" customHeight="1" x14ac:dyDescent="0.2">
      <c r="A31" s="7">
        <v>29</v>
      </c>
      <c r="B31" s="2" t="s">
        <v>269</v>
      </c>
      <c r="C31" s="1" t="s">
        <v>270</v>
      </c>
      <c r="D31" s="1" t="s">
        <v>248</v>
      </c>
      <c r="E31" s="1" t="s">
        <v>271</v>
      </c>
      <c r="F31" s="9">
        <v>15</v>
      </c>
      <c r="G31" s="64">
        <v>197.13</v>
      </c>
      <c r="H31" s="65">
        <v>6.8050062306983738E-2</v>
      </c>
      <c r="I31" s="65">
        <v>0.17531090950262684</v>
      </c>
      <c r="J31" s="65">
        <v>0.15571716490140863</v>
      </c>
      <c r="K31" s="66">
        <v>9.3255171714097321E-3</v>
      </c>
      <c r="L31" s="67">
        <v>16</v>
      </c>
      <c r="M31" s="68">
        <v>6.25E-2</v>
      </c>
      <c r="N31" s="69">
        <v>0.10344827586206917</v>
      </c>
      <c r="O31" s="70">
        <v>8.9410587524324958E-2</v>
      </c>
      <c r="P31" s="70">
        <v>7.061596544519233E-2</v>
      </c>
      <c r="Q31" s="70">
        <v>9.0138357569351069E-2</v>
      </c>
      <c r="R31" s="70" t="s">
        <v>158</v>
      </c>
      <c r="S31" s="70" t="s">
        <v>158</v>
      </c>
      <c r="T31" s="18">
        <v>0.78341748562327074</v>
      </c>
      <c r="U31" s="71" t="s">
        <v>156</v>
      </c>
      <c r="V31" s="9">
        <v>2008</v>
      </c>
      <c r="W31" s="227">
        <v>2008</v>
      </c>
      <c r="X31" s="227">
        <v>2</v>
      </c>
      <c r="Y31" s="72" t="s">
        <v>157</v>
      </c>
      <c r="Z31" s="73">
        <v>14</v>
      </c>
      <c r="AA31" s="73">
        <v>0</v>
      </c>
      <c r="AB31" s="73">
        <v>0</v>
      </c>
      <c r="AC31" s="228" t="s">
        <v>272</v>
      </c>
      <c r="AD31" s="74">
        <v>0.2754541956129869</v>
      </c>
      <c r="AE31" s="75">
        <v>0.36776636019469988</v>
      </c>
      <c r="AF31" s="75">
        <v>0.19556667601360339</v>
      </c>
      <c r="AG31" s="75">
        <v>0.29222488423812032</v>
      </c>
      <c r="AH31" s="76" t="s">
        <v>2644</v>
      </c>
      <c r="AI31" s="9" t="s">
        <v>2751</v>
      </c>
      <c r="AJ31" s="77" t="s">
        <v>2563</v>
      </c>
      <c r="AK31" s="78">
        <v>9.3255171714097321E-3</v>
      </c>
      <c r="AL31" s="79">
        <v>9.4330000000000004E-3</v>
      </c>
      <c r="AM31" s="80">
        <v>-1.1394342053457907E-2</v>
      </c>
      <c r="AN31" s="372">
        <v>-0.25943994834649153</v>
      </c>
      <c r="AO31" s="372">
        <v>-0.19954003641437901</v>
      </c>
      <c r="AP31" s="372">
        <v>-0.28919429598699575</v>
      </c>
      <c r="AQ31" s="372">
        <v>-0.43000907345073336</v>
      </c>
      <c r="AR31" s="81">
        <v>1.1650198130630465E-2</v>
      </c>
      <c r="AS31" s="81">
        <v>1.3119643129986928E-2</v>
      </c>
      <c r="AT31" s="81">
        <v>1.6360816878027425E-2</v>
      </c>
      <c r="AU31" s="68">
        <v>6.2198739590366868E-3</v>
      </c>
      <c r="AV31" s="68">
        <v>1.018933232355889E-2</v>
      </c>
      <c r="AW31" s="68">
        <v>1.6084084672677381E-2</v>
      </c>
      <c r="AX31" s="68">
        <v>6.2198739590366868E-3</v>
      </c>
      <c r="AY31" s="68">
        <v>1.2592519878148833E-2</v>
      </c>
      <c r="AZ31" s="68">
        <v>2.2436873101361575E-2</v>
      </c>
      <c r="BA31" s="31">
        <v>39.953000000000003</v>
      </c>
      <c r="BB31" s="32">
        <v>53.3071930773391</v>
      </c>
      <c r="BC31" s="82">
        <v>109.58472908985296</v>
      </c>
      <c r="BD31" s="70">
        <v>-0.6354145296354119</v>
      </c>
      <c r="BE31" s="70">
        <v>-0.51355272290146947</v>
      </c>
      <c r="BF31" s="82">
        <v>64.079943428620638</v>
      </c>
      <c r="BG31" s="82">
        <v>84.421065619436547</v>
      </c>
      <c r="BH31" s="82">
        <v>148.1443205526171</v>
      </c>
      <c r="BI31" s="82">
        <v>43.735042106396868</v>
      </c>
      <c r="BJ31" s="82">
        <v>175.31684800000002</v>
      </c>
      <c r="BK31" s="82">
        <v>43.735042106396868</v>
      </c>
      <c r="BL31" s="82">
        <v>194.37054106705497</v>
      </c>
      <c r="BM31" s="82">
        <v>747.84688415000005</v>
      </c>
      <c r="BN31" s="34" t="s">
        <v>2563</v>
      </c>
      <c r="BO31" s="31">
        <v>4.34619</v>
      </c>
      <c r="BP31" s="32">
        <v>4.3626300000000002</v>
      </c>
      <c r="BQ31" s="35">
        <v>3.6801777684239645</v>
      </c>
      <c r="BR31" s="70">
        <v>0.18544001798812437</v>
      </c>
      <c r="BS31" s="83">
        <v>3.0465050495540189</v>
      </c>
      <c r="BT31" s="83">
        <v>2.7757915261562385</v>
      </c>
      <c r="BU31" s="83">
        <v>2.2633546230234574</v>
      </c>
      <c r="BV31" s="83">
        <v>2.2105719237435011</v>
      </c>
      <c r="BW31" s="83">
        <v>6.3616838487972505</v>
      </c>
      <c r="BX31" s="83">
        <v>1.4682363394047089</v>
      </c>
      <c r="BY31" s="83">
        <v>2.9977076576141686</v>
      </c>
      <c r="BZ31" s="83">
        <v>6.3616838487972505</v>
      </c>
      <c r="CA31" s="37" t="s">
        <v>2609</v>
      </c>
      <c r="CB31" s="31">
        <v>21.260876880400691</v>
      </c>
      <c r="CC31" s="35">
        <v>35.108742940591632</v>
      </c>
      <c r="CD31" s="70">
        <v>-0.39442785187789997</v>
      </c>
      <c r="CE31" s="83">
        <v>25.917940768193365</v>
      </c>
      <c r="CF31" s="83">
        <v>26.812309506412703</v>
      </c>
      <c r="CG31" s="83">
        <v>22.095426280699904</v>
      </c>
      <c r="CH31" s="83">
        <v>24.6232660563225</v>
      </c>
      <c r="CI31" s="83">
        <v>55.512453676470585</v>
      </c>
      <c r="CJ31" s="83">
        <v>12.594313131799998</v>
      </c>
      <c r="CK31" s="83">
        <v>29.084323591616215</v>
      </c>
      <c r="CL31" s="83">
        <v>55.512453676470585</v>
      </c>
      <c r="CM31" s="37" t="s">
        <v>2563</v>
      </c>
      <c r="CN31" s="31">
        <v>28.265219999999999</v>
      </c>
      <c r="CO31" s="82">
        <v>47.235108481258472</v>
      </c>
      <c r="CP31" s="70">
        <v>-0.4016056931209373</v>
      </c>
      <c r="CQ31" s="82">
        <v>34.512622742445046</v>
      </c>
      <c r="CR31" s="82">
        <v>36.22084061021485</v>
      </c>
      <c r="CS31" s="82">
        <v>31.501362868808986</v>
      </c>
      <c r="CT31" s="82">
        <v>33.504548747351109</v>
      </c>
      <c r="CU31" s="82">
        <v>70.513951120797017</v>
      </c>
      <c r="CV31" s="82">
        <v>17.870139877270589</v>
      </c>
      <c r="CW31" s="82">
        <v>41.286282441463904</v>
      </c>
      <c r="CX31" s="82">
        <v>70.513951120797017</v>
      </c>
      <c r="CY31" s="37" t="s">
        <v>2563</v>
      </c>
      <c r="CZ31" s="376">
        <v>1.7823677724341809</v>
      </c>
      <c r="DA31" s="39" t="s">
        <v>5</v>
      </c>
      <c r="DB31" s="39">
        <v>244.39194607475551</v>
      </c>
      <c r="DC31" s="17">
        <v>7.9941482616602055E-2</v>
      </c>
      <c r="DD31" s="40">
        <v>-31.958851738339796</v>
      </c>
      <c r="DE31" s="84">
        <v>4.9372999999999996</v>
      </c>
      <c r="DF31" s="85">
        <v>3.698</v>
      </c>
      <c r="DG31" s="85" t="s">
        <v>5</v>
      </c>
      <c r="DH31" s="85" t="s">
        <v>5</v>
      </c>
      <c r="DI31" s="85" t="s">
        <v>5</v>
      </c>
      <c r="DJ31" s="86">
        <v>-0.254612</v>
      </c>
      <c r="DK31" s="86">
        <v>0.27094600000000002</v>
      </c>
      <c r="DL31" s="69">
        <v>1.2397660818713452</v>
      </c>
      <c r="DM31" s="70">
        <v>0.72205031621340665</v>
      </c>
      <c r="DN31" s="70">
        <v>0.40886680507214623</v>
      </c>
      <c r="DO31" s="70" t="s">
        <v>158</v>
      </c>
      <c r="DP31" s="70" t="s">
        <v>158</v>
      </c>
      <c r="DQ31" s="87" t="s">
        <v>2563</v>
      </c>
      <c r="DR31" s="69">
        <v>0.26717353608109917</v>
      </c>
      <c r="DS31" s="70">
        <v>0.24669669854903176</v>
      </c>
      <c r="DT31" s="70">
        <v>0.14438748470521134</v>
      </c>
      <c r="DU31" s="70">
        <v>7.5412513542816306E-2</v>
      </c>
      <c r="DV31" s="87" t="s">
        <v>2563</v>
      </c>
      <c r="DW31" s="31">
        <v>6.9541500000000003</v>
      </c>
      <c r="DX31" s="70">
        <v>0.18293969565985235</v>
      </c>
      <c r="DY31" s="70">
        <v>0.25097307248723322</v>
      </c>
      <c r="DZ31" s="70">
        <v>0.13313919544753117</v>
      </c>
      <c r="EA31" s="70">
        <v>8.0548357479560906E-2</v>
      </c>
      <c r="EB31" s="87" t="s">
        <v>2563</v>
      </c>
      <c r="EC31" s="31">
        <v>4.65395</v>
      </c>
      <c r="ED31" s="88">
        <v>37710150000</v>
      </c>
      <c r="EE31" s="85">
        <v>0.59838999999999998</v>
      </c>
      <c r="EF31" s="85" t="s">
        <v>5</v>
      </c>
      <c r="EG31" s="86">
        <v>0.30779181478613427</v>
      </c>
      <c r="EH31" s="86">
        <v>-6.9540250696916606E-2</v>
      </c>
      <c r="EI31" s="89">
        <v>2.4380000000000002</v>
      </c>
      <c r="EJ31" s="90">
        <v>16</v>
      </c>
      <c r="EK31" s="85">
        <v>156.44999999999999</v>
      </c>
      <c r="EL31" s="91">
        <v>15</v>
      </c>
      <c r="EM31" s="79">
        <v>0.26001917545541708</v>
      </c>
      <c r="EN31" s="69">
        <v>5.5047432776409888E-2</v>
      </c>
      <c r="EO31" s="70">
        <v>0.11238444463889019</v>
      </c>
      <c r="EP31" s="70">
        <v>0.12936308406688335</v>
      </c>
      <c r="EQ31" s="70">
        <v>0.12511411315451637</v>
      </c>
      <c r="ER31" s="69">
        <v>9.5213443521053875E-3</v>
      </c>
      <c r="ES31" s="70">
        <v>1.1067232801386551E-2</v>
      </c>
      <c r="ET31" s="70">
        <v>1.3649750947953621E-2</v>
      </c>
      <c r="EU31" s="70">
        <v>1.9424056933476486E-2</v>
      </c>
      <c r="EV31" s="69">
        <v>6.4568777128515276E-2</v>
      </c>
      <c r="EW31" s="70">
        <v>0.12345167744027674</v>
      </c>
      <c r="EX31" s="70">
        <v>0.14301283501483697</v>
      </c>
      <c r="EY31" s="70">
        <v>0.14453817008799286</v>
      </c>
      <c r="EZ31" s="92">
        <v>0.1126113</v>
      </c>
      <c r="FA31" s="70">
        <v>6.6959999999999992E-2</v>
      </c>
      <c r="FB31" s="70">
        <v>4.4730000000000006E-2</v>
      </c>
      <c r="FC31" s="87">
        <v>3.3995765912830975E-2</v>
      </c>
      <c r="FD31" s="69">
        <v>6.6159999999999997E-2</v>
      </c>
      <c r="FE31" s="70">
        <v>4.3920000000000001E-2</v>
      </c>
      <c r="FF31" s="87">
        <v>3.4061614759139075E-2</v>
      </c>
      <c r="FG31" s="93" t="s">
        <v>2563</v>
      </c>
      <c r="FH31" s="84">
        <v>27.55179</v>
      </c>
      <c r="FI31" s="85" t="s">
        <v>158</v>
      </c>
      <c r="FJ31" s="86">
        <v>0</v>
      </c>
      <c r="FK31" s="86">
        <v>0</v>
      </c>
      <c r="FL31" s="94">
        <v>0.32</v>
      </c>
      <c r="FM31" s="95">
        <v>0.34</v>
      </c>
      <c r="FN31" s="96">
        <v>45001</v>
      </c>
      <c r="FO31" s="97" t="s">
        <v>2877</v>
      </c>
      <c r="FP31" s="57">
        <v>1.36</v>
      </c>
      <c r="FQ31" s="58" t="s">
        <v>185</v>
      </c>
      <c r="FR31" s="58">
        <v>1.8383392000000003</v>
      </c>
      <c r="FS31" s="98" t="s">
        <v>185</v>
      </c>
      <c r="FT31" s="59" t="s">
        <v>165</v>
      </c>
      <c r="FU31" s="9" t="s">
        <v>166</v>
      </c>
      <c r="FV31" s="9" t="s">
        <v>158</v>
      </c>
      <c r="FW31" s="99">
        <v>0.03</v>
      </c>
      <c r="FX31" s="100" t="s">
        <v>158</v>
      </c>
      <c r="FY31" s="100" t="s">
        <v>158</v>
      </c>
      <c r="FZ31" s="100" t="s">
        <v>158</v>
      </c>
      <c r="GA31" s="9" t="s">
        <v>169</v>
      </c>
      <c r="GB31" s="63"/>
    </row>
    <row r="32" spans="1:184" ht="12" customHeight="1" x14ac:dyDescent="0.2">
      <c r="A32" s="7">
        <v>30</v>
      </c>
      <c r="B32" s="2" t="s">
        <v>273</v>
      </c>
      <c r="C32" s="1" t="s">
        <v>274</v>
      </c>
      <c r="D32" s="1" t="s">
        <v>265</v>
      </c>
      <c r="E32" s="1" t="s">
        <v>266</v>
      </c>
      <c r="F32" s="9">
        <v>15</v>
      </c>
      <c r="G32" s="64">
        <v>27.36</v>
      </c>
      <c r="H32" s="65">
        <v>3.1285337353938791E-2</v>
      </c>
      <c r="I32" s="65">
        <v>0.11677866091500255</v>
      </c>
      <c r="J32" s="65">
        <v>0.23150497720035634</v>
      </c>
      <c r="K32" s="66">
        <v>1.0964912280701754E-2</v>
      </c>
      <c r="L32" s="67">
        <v>107</v>
      </c>
      <c r="M32" s="68">
        <v>7.1428571428571397E-2</v>
      </c>
      <c r="N32" s="69">
        <v>7.547169811320753E-2</v>
      </c>
      <c r="O32" s="70">
        <v>8.1983855523197757E-2</v>
      </c>
      <c r="P32" s="70">
        <v>9.0271416315252928E-2</v>
      </c>
      <c r="Q32" s="70">
        <v>0.15929283130870009</v>
      </c>
      <c r="R32" s="70" t="s">
        <v>158</v>
      </c>
      <c r="S32" s="70" t="s">
        <v>158</v>
      </c>
      <c r="T32" s="18">
        <v>0.56670105976277274</v>
      </c>
      <c r="U32" s="71" t="s">
        <v>156</v>
      </c>
      <c r="V32" s="9">
        <v>2008</v>
      </c>
      <c r="W32" s="227">
        <v>2008</v>
      </c>
      <c r="X32" s="227">
        <v>2</v>
      </c>
      <c r="Y32" s="72" t="s">
        <v>157</v>
      </c>
      <c r="Z32" s="73">
        <v>14</v>
      </c>
      <c r="AA32" s="73">
        <v>0</v>
      </c>
      <c r="AB32" s="73">
        <v>0</v>
      </c>
      <c r="AC32" s="228" t="s">
        <v>275</v>
      </c>
      <c r="AD32" s="74">
        <v>1.050456948772716</v>
      </c>
      <c r="AE32" s="75">
        <v>0.92592592592592582</v>
      </c>
      <c r="AF32" s="75">
        <v>0.57870370370370372</v>
      </c>
      <c r="AG32" s="75">
        <v>1.6452780519907864</v>
      </c>
      <c r="AH32" s="76" t="s">
        <v>2645</v>
      </c>
      <c r="AI32" s="9" t="s">
        <v>2533</v>
      </c>
      <c r="AJ32" s="77" t="s">
        <v>2620</v>
      </c>
      <c r="AK32" s="78">
        <v>1.0964912280701754E-2</v>
      </c>
      <c r="AL32" s="79">
        <v>9.0311000000000002E-3</v>
      </c>
      <c r="AM32" s="80">
        <v>0.21412809964475565</v>
      </c>
      <c r="AN32" s="372">
        <v>-9.6787821153693776E-2</v>
      </c>
      <c r="AO32" s="372">
        <v>-0.11155493621854062</v>
      </c>
      <c r="AP32" s="372">
        <v>-0.28516878069340401</v>
      </c>
      <c r="AQ32" s="372">
        <v>-0.35758502982979834</v>
      </c>
      <c r="AR32" s="81">
        <v>1.2341688560947325E-2</v>
      </c>
      <c r="AS32" s="81">
        <v>1.5339162566707693E-2</v>
      </c>
      <c r="AT32" s="81">
        <v>1.7068270183362485E-2</v>
      </c>
      <c r="AU32" s="68">
        <v>3.9801741069337912E-3</v>
      </c>
      <c r="AV32" s="68">
        <v>1.0285459311179156E-2</v>
      </c>
      <c r="AW32" s="68">
        <v>2.1844660194174755E-2</v>
      </c>
      <c r="AX32" s="68">
        <v>3.9801741069337912E-3</v>
      </c>
      <c r="AY32" s="68">
        <v>1.2139907474130265E-2</v>
      </c>
      <c r="AZ32" s="68">
        <v>2.3333333333333334E-2</v>
      </c>
      <c r="BA32" s="31">
        <v>95.381489999999999</v>
      </c>
      <c r="BB32" s="32">
        <v>84.444444444444443</v>
      </c>
      <c r="BC32" s="82">
        <v>96.761263399429083</v>
      </c>
      <c r="BD32" s="70">
        <v>-1.4259563703022393E-2</v>
      </c>
      <c r="BE32" s="70">
        <v>-0.12729080338834553</v>
      </c>
      <c r="BF32" s="82">
        <v>77.537563915343924</v>
      </c>
      <c r="BG32" s="82">
        <v>67.511506269841277</v>
      </c>
      <c r="BH32" s="82">
        <v>43.728466272845324</v>
      </c>
      <c r="BI32" s="82">
        <v>37.433333333333337</v>
      </c>
      <c r="BJ32" s="82">
        <v>221.93333999999999</v>
      </c>
      <c r="BK32" s="82">
        <v>15.204081632653061</v>
      </c>
      <c r="BL32" s="82">
        <v>61.803666631113998</v>
      </c>
      <c r="BM32" s="82">
        <v>221.93333999999999</v>
      </c>
      <c r="BN32" s="34" t="s">
        <v>2620</v>
      </c>
      <c r="BO32" s="31">
        <v>9.0741700000000005</v>
      </c>
      <c r="BP32" s="32">
        <v>5.6313399999999998</v>
      </c>
      <c r="BQ32" s="35">
        <v>7.599050705817592</v>
      </c>
      <c r="BR32" s="70">
        <v>-0.25894164705483214</v>
      </c>
      <c r="BS32" s="83">
        <v>6.2583210194227519</v>
      </c>
      <c r="BT32" s="83">
        <v>5.1425737804848195</v>
      </c>
      <c r="BU32" s="83">
        <v>4.4740251325418132</v>
      </c>
      <c r="BV32" s="83">
        <v>3.3441558441558441</v>
      </c>
      <c r="BW32" s="83">
        <v>18.959107806691449</v>
      </c>
      <c r="BX32" s="83">
        <v>2.2222222222222219</v>
      </c>
      <c r="BY32" s="83">
        <v>6.3432266684583798</v>
      </c>
      <c r="BZ32" s="83">
        <v>18.959107806691449</v>
      </c>
      <c r="CA32" s="37" t="s">
        <v>2609</v>
      </c>
      <c r="CB32" s="31">
        <v>2.7789063134801335</v>
      </c>
      <c r="CC32" s="35">
        <v>2.7350689158065222</v>
      </c>
      <c r="CD32" s="70">
        <v>1.6027895099924638E-2</v>
      </c>
      <c r="CE32" s="83">
        <v>1.9085068453509793</v>
      </c>
      <c r="CF32" s="83">
        <v>1.8192847203008942</v>
      </c>
      <c r="CG32" s="83">
        <v>1.3355848914621267</v>
      </c>
      <c r="CH32" s="83">
        <v>1.3147058823529412</v>
      </c>
      <c r="CI32" s="83">
        <v>7.8711977205083405</v>
      </c>
      <c r="CJ32" s="83">
        <v>0.52500000000000002</v>
      </c>
      <c r="CK32" s="83">
        <v>1.9420343768984947</v>
      </c>
      <c r="CL32" s="83">
        <v>7.8711977205083405</v>
      </c>
      <c r="CM32" s="37" t="s">
        <v>2620</v>
      </c>
      <c r="CN32" s="31">
        <v>51.665439999999997</v>
      </c>
      <c r="CO32" s="82">
        <v>32.171468580811023</v>
      </c>
      <c r="CP32" s="70">
        <v>0.60593974347867774</v>
      </c>
      <c r="CQ32" s="82">
        <v>21.776970247894738</v>
      </c>
      <c r="CR32" s="82">
        <v>22.153682148736841</v>
      </c>
      <c r="CS32" s="82">
        <v>23.998017860409355</v>
      </c>
      <c r="CT32" s="82">
        <v>8.94</v>
      </c>
      <c r="CU32" s="82">
        <v>60.059999999999995</v>
      </c>
      <c r="CV32" s="82">
        <v>4.7437500000000004</v>
      </c>
      <c r="CW32" s="82">
        <v>33.418802818714461</v>
      </c>
      <c r="CX32" s="82">
        <v>124.2</v>
      </c>
      <c r="CY32" s="37" t="s">
        <v>2620</v>
      </c>
      <c r="CZ32" s="376">
        <v>3.8966736888165645</v>
      </c>
      <c r="DA32" s="39" t="s">
        <v>5</v>
      </c>
      <c r="DB32" s="39">
        <v>133.70680056010534</v>
      </c>
      <c r="DC32" s="17">
        <v>0.10123632859595469</v>
      </c>
      <c r="DD32" s="40">
        <v>-85.257857140404525</v>
      </c>
      <c r="DE32" s="84">
        <v>0.28559000000000001</v>
      </c>
      <c r="DF32" s="85">
        <v>0.32400000000000001</v>
      </c>
      <c r="DG32" s="85" t="s">
        <v>5</v>
      </c>
      <c r="DH32" s="85" t="s">
        <v>5</v>
      </c>
      <c r="DI32" s="85" t="s">
        <v>5</v>
      </c>
      <c r="DJ32" s="86">
        <v>-2.9767600000000002E-2</v>
      </c>
      <c r="DK32" s="86">
        <v>-9.2183399999999999E-2</v>
      </c>
      <c r="DL32" s="69">
        <v>-0.38775510204081631</v>
      </c>
      <c r="DM32" s="70" t="s">
        <v>158</v>
      </c>
      <c r="DN32" s="70">
        <v>-9.3464042513351608E-2</v>
      </c>
      <c r="DO32" s="70">
        <v>0.1279448730054995</v>
      </c>
      <c r="DP32" s="70" t="s">
        <v>158</v>
      </c>
      <c r="DQ32" s="87" t="s">
        <v>2620</v>
      </c>
      <c r="DR32" s="69">
        <v>4.726607507005598E-2</v>
      </c>
      <c r="DS32" s="70">
        <v>0.15698926270460212</v>
      </c>
      <c r="DT32" s="70">
        <v>8.6630485628730325E-2</v>
      </c>
      <c r="DU32" s="70">
        <v>0.10922122884392627</v>
      </c>
      <c r="DV32" s="87" t="s">
        <v>2620</v>
      </c>
      <c r="DW32" s="31">
        <v>0.51839999999999997</v>
      </c>
      <c r="DX32" s="70">
        <v>0.6986144876136271</v>
      </c>
      <c r="DY32" s="70">
        <v>0.61936572983257365</v>
      </c>
      <c r="DZ32" s="70">
        <v>0.31417906713427768</v>
      </c>
      <c r="EA32" s="70">
        <v>0.22865590487682219</v>
      </c>
      <c r="EB32" s="87" t="s">
        <v>2620</v>
      </c>
      <c r="EC32" s="31">
        <v>0.18234</v>
      </c>
      <c r="ED32" s="88">
        <v>395860600</v>
      </c>
      <c r="EE32" s="85">
        <v>0.54430999999999996</v>
      </c>
      <c r="EF32" s="85" t="s">
        <v>5</v>
      </c>
      <c r="EG32" s="86">
        <v>0.12731765488071733</v>
      </c>
      <c r="EH32" s="86">
        <v>-0.33136686241096913</v>
      </c>
      <c r="EI32" s="89">
        <v>2.1429999999999998</v>
      </c>
      <c r="EJ32" s="90">
        <v>7</v>
      </c>
      <c r="EK32" s="85">
        <v>45.14</v>
      </c>
      <c r="EL32" s="91">
        <v>7</v>
      </c>
      <c r="EM32" s="79">
        <v>-0.39388568896765619</v>
      </c>
      <c r="EN32" s="69">
        <v>-0.49572325611626578</v>
      </c>
      <c r="EO32" s="70">
        <v>7.47585513310558E-2</v>
      </c>
      <c r="EP32" s="70">
        <v>9.594575470878719E-2</v>
      </c>
      <c r="EQ32" s="70">
        <v>0.22452292598363299</v>
      </c>
      <c r="ER32" s="69">
        <v>5.4172209576655028E-3</v>
      </c>
      <c r="ES32" s="70">
        <v>1.2249889015418125E-2</v>
      </c>
      <c r="ET32" s="70">
        <v>1.4192124598787714E-2</v>
      </c>
      <c r="EU32" s="70">
        <v>4.2268930847408015E-2</v>
      </c>
      <c r="EV32" s="69">
        <v>-0.49030603515860027</v>
      </c>
      <c r="EW32" s="70">
        <v>8.7008440346473925E-2</v>
      </c>
      <c r="EX32" s="70">
        <v>0.1101378793075749</v>
      </c>
      <c r="EY32" s="70">
        <v>0.26679185683104101</v>
      </c>
      <c r="EZ32" s="92">
        <v>6.1430499999999999E-2</v>
      </c>
      <c r="FA32" s="70">
        <v>0.106475</v>
      </c>
      <c r="FB32" s="70">
        <v>0.10292222222222222</v>
      </c>
      <c r="FC32" s="87">
        <v>6.3336611844966875E-2</v>
      </c>
      <c r="FD32" s="69">
        <v>7.2649999999999992E-2</v>
      </c>
      <c r="FE32" s="70">
        <v>9.5266666666666666E-2</v>
      </c>
      <c r="FF32" s="87">
        <v>5.7491652437549577E-2</v>
      </c>
      <c r="FG32" s="93" t="s">
        <v>2620</v>
      </c>
      <c r="FH32" s="84">
        <v>1.49892</v>
      </c>
      <c r="FI32" s="85">
        <v>1.4330700000000001</v>
      </c>
      <c r="FJ32" s="86">
        <v>6.8177299999999996E-2</v>
      </c>
      <c r="FK32" s="86">
        <v>7.8506800000000002E-2</v>
      </c>
      <c r="FL32" s="94">
        <v>7.0000000000000007E-2</v>
      </c>
      <c r="FM32" s="95">
        <v>7.4999999999999997E-2</v>
      </c>
      <c r="FN32" s="96">
        <v>44910</v>
      </c>
      <c r="FO32" s="97" t="s">
        <v>2884</v>
      </c>
      <c r="FP32" s="57">
        <v>0.3</v>
      </c>
      <c r="FQ32" s="58" t="s">
        <v>159</v>
      </c>
      <c r="FR32" s="58">
        <v>0.3</v>
      </c>
      <c r="FS32" s="98" t="s">
        <v>159</v>
      </c>
      <c r="FT32" s="59" t="s">
        <v>160</v>
      </c>
      <c r="FU32" s="9" t="s">
        <v>158</v>
      </c>
      <c r="FV32" s="9" t="s">
        <v>158</v>
      </c>
      <c r="FW32" s="99" t="s">
        <v>158</v>
      </c>
      <c r="FX32" s="100" t="s">
        <v>158</v>
      </c>
      <c r="FY32" s="100" t="s">
        <v>158</v>
      </c>
      <c r="FZ32" s="100" t="s">
        <v>158</v>
      </c>
      <c r="GA32" s="9" t="s">
        <v>158</v>
      </c>
      <c r="GB32" s="63"/>
    </row>
    <row r="33" spans="1:184" ht="12" customHeight="1" x14ac:dyDescent="0.2">
      <c r="A33" s="7">
        <v>31</v>
      </c>
      <c r="B33" s="2" t="s">
        <v>276</v>
      </c>
      <c r="C33" s="1" t="s">
        <v>277</v>
      </c>
      <c r="D33" s="1" t="s">
        <v>229</v>
      </c>
      <c r="E33" s="1" t="s">
        <v>235</v>
      </c>
      <c r="F33" s="9">
        <v>14</v>
      </c>
      <c r="G33" s="64">
        <v>60.54</v>
      </c>
      <c r="H33" s="65">
        <v>1.7650025214321685E-2</v>
      </c>
      <c r="I33" s="65">
        <v>1.7756396526881879E-2</v>
      </c>
      <c r="J33" s="65">
        <v>2.4640385243681617E-2</v>
      </c>
      <c r="K33" s="66">
        <v>6.3924677898909821E-2</v>
      </c>
      <c r="L33" s="67">
        <v>17</v>
      </c>
      <c r="M33" s="68">
        <v>5.1630434782608647E-2</v>
      </c>
      <c r="N33" s="69">
        <v>5.1428571428571379E-2</v>
      </c>
      <c r="O33" s="70">
        <v>5.0984196094215006E-2</v>
      </c>
      <c r="P33" s="70">
        <v>5.0976933522113077E-2</v>
      </c>
      <c r="Q33" s="70">
        <v>5.1839520504064485E-2</v>
      </c>
      <c r="R33" s="70">
        <v>6.3570617439038246E-2</v>
      </c>
      <c r="S33" s="70">
        <v>5.762894654226014E-2</v>
      </c>
      <c r="T33" s="18">
        <v>0.98336043671770124</v>
      </c>
      <c r="U33" s="71" t="s">
        <v>156</v>
      </c>
      <c r="V33" s="9">
        <v>1881</v>
      </c>
      <c r="W33" s="227">
        <v>2009</v>
      </c>
      <c r="X33" s="227">
        <v>1</v>
      </c>
      <c r="Y33" s="72" t="s">
        <v>278</v>
      </c>
      <c r="Z33" s="73">
        <v>16</v>
      </c>
      <c r="AA33" s="73">
        <v>8</v>
      </c>
      <c r="AB33" s="73">
        <v>1</v>
      </c>
      <c r="AC33" s="228" t="s">
        <v>279</v>
      </c>
      <c r="AD33" s="74">
        <v>1.2991852396442851</v>
      </c>
      <c r="AE33" s="75">
        <v>1.2097530478274461</v>
      </c>
      <c r="AF33" s="75">
        <v>0.47072847359906589</v>
      </c>
      <c r="AG33" s="75" t="s">
        <v>158</v>
      </c>
      <c r="AH33" s="76" t="s">
        <v>2646</v>
      </c>
      <c r="AI33" s="9" t="s">
        <v>2752</v>
      </c>
      <c r="AJ33" s="77" t="s">
        <v>2563</v>
      </c>
      <c r="AK33" s="78">
        <v>6.3924677898909821E-2</v>
      </c>
      <c r="AL33" s="79">
        <v>5.6148300000000005E-2</v>
      </c>
      <c r="AM33" s="80">
        <v>0.13849712099760492</v>
      </c>
      <c r="AN33" s="372">
        <v>0.22152725424176212</v>
      </c>
      <c r="AO33" s="372">
        <v>-5.557625309948222E-2</v>
      </c>
      <c r="AP33" s="372">
        <v>-8.4795925082703505E-3</v>
      </c>
      <c r="AQ33" s="372">
        <v>8.8497860095076764E-2</v>
      </c>
      <c r="AR33" s="81">
        <v>6.768643642083623E-2</v>
      </c>
      <c r="AS33" s="81">
        <v>6.4471368835081713E-2</v>
      </c>
      <c r="AT33" s="81">
        <v>5.872742633901569E-2</v>
      </c>
      <c r="AU33" s="68">
        <v>4.5555555555555544E-2</v>
      </c>
      <c r="AV33" s="68">
        <v>5.5904611492508152E-2</v>
      </c>
      <c r="AW33" s="68">
        <v>7.2344123397784052E-2</v>
      </c>
      <c r="AX33" s="68">
        <v>4.3053146191452486E-2</v>
      </c>
      <c r="AY33" s="68">
        <v>5.2331765563912655E-2</v>
      </c>
      <c r="AZ33" s="68">
        <v>7.2344123397784052E-2</v>
      </c>
      <c r="BA33" s="31">
        <v>20.471399999999999</v>
      </c>
      <c r="BB33" s="32">
        <v>18.924663957486715</v>
      </c>
      <c r="BC33" s="82">
        <v>19.081221269175909</v>
      </c>
      <c r="BD33" s="70">
        <v>7.2855857138966584E-2</v>
      </c>
      <c r="BE33" s="70">
        <v>-8.2047846665925794E-3</v>
      </c>
      <c r="BF33" s="82">
        <v>16.84659244409599</v>
      </c>
      <c r="BG33" s="82">
        <v>16.955213530973722</v>
      </c>
      <c r="BH33" s="82">
        <v>16.130670094830037</v>
      </c>
      <c r="BI33" s="82">
        <v>15.741839762611274</v>
      </c>
      <c r="BJ33" s="82">
        <v>23.65217391304348</v>
      </c>
      <c r="BK33" s="82">
        <v>12.340694006309148</v>
      </c>
      <c r="BL33" s="82">
        <v>17.905944630479919</v>
      </c>
      <c r="BM33" s="82">
        <v>23.65217391304348</v>
      </c>
      <c r="BN33" s="34" t="s">
        <v>2563</v>
      </c>
      <c r="BO33" s="31" t="s">
        <v>158</v>
      </c>
      <c r="BP33" s="32">
        <v>3.03762</v>
      </c>
      <c r="BQ33" s="35">
        <v>3.1316824069536291</v>
      </c>
      <c r="BR33" s="70">
        <v>-3.0035742687308131E-2</v>
      </c>
      <c r="BS33" s="83">
        <v>2.6315832838615427</v>
      </c>
      <c r="BT33" s="83">
        <v>2.793771488667856</v>
      </c>
      <c r="BU33" s="83">
        <v>3.0465325226749758</v>
      </c>
      <c r="BV33" s="83">
        <v>2.4894537587885348</v>
      </c>
      <c r="BW33" s="83">
        <v>3.7058823529411766</v>
      </c>
      <c r="BX33" s="83">
        <v>2.4894537587885348</v>
      </c>
      <c r="BY33" s="83">
        <v>3.3683680806682537</v>
      </c>
      <c r="BZ33" s="83">
        <v>4.4404761904761907</v>
      </c>
      <c r="CA33" s="37" t="s">
        <v>2609</v>
      </c>
      <c r="CB33" s="31">
        <v>2.2837104750034798</v>
      </c>
      <c r="CC33" s="35">
        <v>2.2674468810044361</v>
      </c>
      <c r="CD33" s="70">
        <v>7.1726460872323372E-3</v>
      </c>
      <c r="CE33" s="83">
        <v>1.9690182629088702</v>
      </c>
      <c r="CF33" s="83">
        <v>2.0197375133990354</v>
      </c>
      <c r="CG33" s="83">
        <v>1.8994177107213226</v>
      </c>
      <c r="CH33" s="83">
        <v>1.8184294017392826</v>
      </c>
      <c r="CI33" s="83">
        <v>2.5926310636956797</v>
      </c>
      <c r="CJ33" s="83">
        <v>1.5177972465581977</v>
      </c>
      <c r="CK33" s="83">
        <v>2.1064192050290496</v>
      </c>
      <c r="CL33" s="83">
        <v>2.5926310636956797</v>
      </c>
      <c r="CM33" s="37" t="s">
        <v>2563</v>
      </c>
      <c r="CN33" s="31">
        <v>7.4002699999999999</v>
      </c>
      <c r="CO33" s="82">
        <v>6.8673242832830725</v>
      </c>
      <c r="CP33" s="70">
        <v>7.7606021607900644E-2</v>
      </c>
      <c r="CQ33" s="82">
        <v>5.8348270831430824</v>
      </c>
      <c r="CR33" s="82">
        <v>6.1245163854860776</v>
      </c>
      <c r="CS33" s="82">
        <v>6.0518460613757616</v>
      </c>
      <c r="CT33" s="82">
        <v>5.3664070157338148</v>
      </c>
      <c r="CU33" s="82">
        <v>7.6545256863278057</v>
      </c>
      <c r="CV33" s="82">
        <v>4.8625818406423713</v>
      </c>
      <c r="CW33" s="82">
        <v>6.7001108317643041</v>
      </c>
      <c r="CX33" s="82">
        <v>8.3044859250338696</v>
      </c>
      <c r="CY33" s="37" t="s">
        <v>2563</v>
      </c>
      <c r="CZ33" s="376">
        <v>0.6564438829832413</v>
      </c>
      <c r="DA33" s="39" t="s">
        <v>5</v>
      </c>
      <c r="DB33" s="39">
        <v>18.36853578651192</v>
      </c>
      <c r="DC33" s="17">
        <v>0.1149016114210229</v>
      </c>
      <c r="DD33" s="40">
        <v>-8.9812388578977096</v>
      </c>
      <c r="DE33" s="84">
        <v>2.97879</v>
      </c>
      <c r="DF33" s="85">
        <v>3.1989999999999998</v>
      </c>
      <c r="DG33" s="85" t="s">
        <v>5</v>
      </c>
      <c r="DH33" s="85" t="s">
        <v>5</v>
      </c>
      <c r="DI33" s="85" t="s">
        <v>5</v>
      </c>
      <c r="DJ33" s="86">
        <v>-0.16058119999999998</v>
      </c>
      <c r="DK33" s="86">
        <v>-1.4323900000000001E-2</v>
      </c>
      <c r="DL33" s="69">
        <v>8.3333333333333481E-2</v>
      </c>
      <c r="DM33" s="70">
        <v>-1.1970682438718905E-2</v>
      </c>
      <c r="DN33" s="70">
        <v>-2.1309458862329711E-2</v>
      </c>
      <c r="DO33" s="70">
        <v>3.7553430222851958E-3</v>
      </c>
      <c r="DP33" s="70" t="s">
        <v>158</v>
      </c>
      <c r="DQ33" s="87" t="s">
        <v>2563</v>
      </c>
      <c r="DR33" s="69">
        <v>2.2133957016515104E-2</v>
      </c>
      <c r="DS33" s="70">
        <v>-3.3311891574547836E-3</v>
      </c>
      <c r="DT33" s="70">
        <v>7.178287503411207E-3</v>
      </c>
      <c r="DU33" s="70">
        <v>2.2911445677942233E-3</v>
      </c>
      <c r="DV33" s="87" t="s">
        <v>2563</v>
      </c>
      <c r="DW33" s="31">
        <v>8.2212999999999994</v>
      </c>
      <c r="DX33" s="70">
        <v>3.0136364395723536E-2</v>
      </c>
      <c r="DY33" s="70">
        <v>2.4264791546635633E-2</v>
      </c>
      <c r="DZ33" s="70">
        <v>2.9630542799574222E-2</v>
      </c>
      <c r="EA33" s="70">
        <v>3.4157459214652963E-2</v>
      </c>
      <c r="EB33" s="87" t="s">
        <v>2563</v>
      </c>
      <c r="EC33" s="31">
        <v>-0.29170000000000001</v>
      </c>
      <c r="ED33" s="88">
        <v>55479840000</v>
      </c>
      <c r="EE33" s="85">
        <v>0.47696</v>
      </c>
      <c r="EF33" s="85" t="s">
        <v>5</v>
      </c>
      <c r="EG33" s="86">
        <v>0.10390448027301469</v>
      </c>
      <c r="EH33" s="86">
        <v>-0.14661720155230862</v>
      </c>
      <c r="EI33" s="89">
        <v>2.6110000000000002</v>
      </c>
      <c r="EJ33" s="90">
        <v>18</v>
      </c>
      <c r="EK33" s="85">
        <v>65.53</v>
      </c>
      <c r="EL33" s="91">
        <v>15</v>
      </c>
      <c r="EM33" s="79">
        <v>-7.6148329009613991E-2</v>
      </c>
      <c r="EN33" s="69">
        <v>-9.6034009908342322E-2</v>
      </c>
      <c r="EO33" s="70">
        <v>-3.7261899410950816E-3</v>
      </c>
      <c r="EP33" s="70">
        <v>-2.965532710919927E-3</v>
      </c>
      <c r="EQ33" s="70">
        <v>3.388649780056241E-2</v>
      </c>
      <c r="ER33" s="69">
        <v>5.5918555110729518E-2</v>
      </c>
      <c r="ES33" s="70">
        <v>5.5137571923014272E-2</v>
      </c>
      <c r="ET33" s="70">
        <v>5.0049371828980505E-2</v>
      </c>
      <c r="EU33" s="70">
        <v>5.4290548672638606E-2</v>
      </c>
      <c r="EV33" s="69">
        <v>-4.0115454797612804E-2</v>
      </c>
      <c r="EW33" s="70">
        <v>5.1411381981919191E-2</v>
      </c>
      <c r="EX33" s="70">
        <v>4.7083839118060578E-2</v>
      </c>
      <c r="EY33" s="70">
        <v>8.8177046473201015E-2</v>
      </c>
      <c r="EZ33" s="92">
        <v>0.14704929999999999</v>
      </c>
      <c r="FA33" s="70">
        <v>0.17032</v>
      </c>
      <c r="FB33" s="70">
        <v>0.19169000000000003</v>
      </c>
      <c r="FC33" s="87">
        <v>2.9415045469963073E-2</v>
      </c>
      <c r="FD33" s="69">
        <v>8.6959999999999996E-2</v>
      </c>
      <c r="FE33" s="70">
        <v>9.9760000000000015E-2</v>
      </c>
      <c r="FF33" s="87">
        <v>2.0857765939812384E-2</v>
      </c>
      <c r="FG33" s="93" t="s">
        <v>2563</v>
      </c>
      <c r="FH33" s="84">
        <v>0.56560999999999995</v>
      </c>
      <c r="FI33" s="85">
        <v>0.50841000000000003</v>
      </c>
      <c r="FJ33" s="86">
        <v>1.2527280000000001</v>
      </c>
      <c r="FK33" s="86">
        <v>1.4392640000000001</v>
      </c>
      <c r="FL33" s="94">
        <v>0.92</v>
      </c>
      <c r="FM33" s="95">
        <v>0.96750000000000003</v>
      </c>
      <c r="FN33" s="96">
        <v>45000</v>
      </c>
      <c r="FO33" s="97" t="s">
        <v>2882</v>
      </c>
      <c r="FP33" s="57">
        <v>3.87</v>
      </c>
      <c r="FQ33" s="58" t="s">
        <v>159</v>
      </c>
      <c r="FR33" s="58">
        <v>3.87</v>
      </c>
      <c r="FS33" s="98" t="s">
        <v>159</v>
      </c>
      <c r="FT33" s="59" t="s">
        <v>165</v>
      </c>
      <c r="FU33" s="9" t="s">
        <v>166</v>
      </c>
      <c r="FV33" s="9" t="s">
        <v>166</v>
      </c>
      <c r="FW33" s="99">
        <v>0</v>
      </c>
      <c r="FX33" s="100">
        <v>0</v>
      </c>
      <c r="FY33" s="100" t="s">
        <v>238</v>
      </c>
      <c r="FZ33" s="100" t="s">
        <v>166</v>
      </c>
      <c r="GA33" s="9" t="s">
        <v>425</v>
      </c>
      <c r="GB33" s="63"/>
    </row>
    <row r="34" spans="1:184" ht="12" customHeight="1" x14ac:dyDescent="0.2">
      <c r="A34" s="7">
        <v>32</v>
      </c>
      <c r="B34" s="2" t="s">
        <v>2527</v>
      </c>
      <c r="C34" s="1" t="s">
        <v>282</v>
      </c>
      <c r="D34" s="1" t="s">
        <v>188</v>
      </c>
      <c r="E34" s="1" t="s">
        <v>189</v>
      </c>
      <c r="F34" s="9">
        <v>13</v>
      </c>
      <c r="G34" s="64">
        <v>67.95</v>
      </c>
      <c r="H34" s="65">
        <v>0.14201680672268902</v>
      </c>
      <c r="I34" s="65">
        <v>0.18700870550706306</v>
      </c>
      <c r="J34" s="65">
        <v>0.22166022607721536</v>
      </c>
      <c r="K34" s="66">
        <v>8.2413539367181751E-3</v>
      </c>
      <c r="L34" s="67">
        <v>129</v>
      </c>
      <c r="M34" s="68">
        <v>0.27272727272727293</v>
      </c>
      <c r="N34" s="69">
        <v>0.26174496644295275</v>
      </c>
      <c r="O34" s="70">
        <v>0.23420115855534362</v>
      </c>
      <c r="P34" s="70">
        <v>0.21161619749413418</v>
      </c>
      <c r="Q34" s="70">
        <v>0.25115980974759688</v>
      </c>
      <c r="R34" s="70">
        <v>0.2308339114255229</v>
      </c>
      <c r="S34" s="70" t="s">
        <v>158</v>
      </c>
      <c r="T34" s="18">
        <v>0.84255597146214567</v>
      </c>
      <c r="U34" s="71" t="s">
        <v>156</v>
      </c>
      <c r="V34" s="9">
        <v>2005</v>
      </c>
      <c r="W34" s="227">
        <v>2010</v>
      </c>
      <c r="X34" s="227">
        <v>1</v>
      </c>
      <c r="Y34" s="72" t="s">
        <v>157</v>
      </c>
      <c r="Z34" s="73">
        <v>16</v>
      </c>
      <c r="AA34" s="73">
        <v>1</v>
      </c>
      <c r="AB34" s="73">
        <v>0</v>
      </c>
      <c r="AC34" s="228" t="s">
        <v>5</v>
      </c>
      <c r="AD34" s="74">
        <v>0.14636892009736011</v>
      </c>
      <c r="AE34" s="75">
        <v>0.15175347344731538</v>
      </c>
      <c r="AF34" s="75">
        <v>9.6626250725634161E-2</v>
      </c>
      <c r="AG34" s="75">
        <v>0.17590235372267057</v>
      </c>
      <c r="AH34" s="76" t="s">
        <v>2534</v>
      </c>
      <c r="AI34" s="9" t="s">
        <v>2535</v>
      </c>
      <c r="AJ34" s="77" t="s">
        <v>2620</v>
      </c>
      <c r="AK34" s="78">
        <v>8.2413539367181751E-3</v>
      </c>
      <c r="AL34" s="79">
        <v>7.0326999999999994E-3</v>
      </c>
      <c r="AM34" s="80">
        <v>0.17186200701269438</v>
      </c>
      <c r="AN34" s="372">
        <v>0.33331147602992584</v>
      </c>
      <c r="AO34" s="372">
        <v>-0.18500465540585109</v>
      </c>
      <c r="AP34" s="372">
        <v>-9.4089631088725034E-2</v>
      </c>
      <c r="AQ34" s="372">
        <v>7.7010692506914502E-2</v>
      </c>
      <c r="AR34" s="81">
        <v>1.0112148482053234E-2</v>
      </c>
      <c r="AS34" s="81">
        <v>9.0973171513895491E-3</v>
      </c>
      <c r="AT34" s="81">
        <v>7.6520632469628562E-3</v>
      </c>
      <c r="AU34" s="68">
        <v>5.2972336668628611E-3</v>
      </c>
      <c r="AV34" s="68">
        <v>7.2231444093823708E-3</v>
      </c>
      <c r="AW34" s="68">
        <v>1.0455410834270264E-2</v>
      </c>
      <c r="AX34" s="68">
        <v>3.3191056910569102E-3</v>
      </c>
      <c r="AY34" s="68">
        <v>6.1811167794472658E-3</v>
      </c>
      <c r="AZ34" s="68">
        <v>1.0455410834270264E-2</v>
      </c>
      <c r="BA34" s="31">
        <v>17.658090000000001</v>
      </c>
      <c r="BB34" s="32">
        <v>24.890109890109891</v>
      </c>
      <c r="BC34" s="82">
        <v>25.281429939478762</v>
      </c>
      <c r="BD34" s="70">
        <v>-0.30153911221510343</v>
      </c>
      <c r="BE34" s="70">
        <v>-1.5478556802588028E-2</v>
      </c>
      <c r="BF34" s="82">
        <v>19.295189447363253</v>
      </c>
      <c r="BG34" s="82">
        <v>20.419527378399117</v>
      </c>
      <c r="BH34" s="82">
        <v>21.136473774343823</v>
      </c>
      <c r="BI34" s="82">
        <v>18.956619879918033</v>
      </c>
      <c r="BJ34" s="82">
        <v>33.561560185185186</v>
      </c>
      <c r="BK34" s="82">
        <v>13.005198650980393</v>
      </c>
      <c r="BL34" s="82">
        <v>26.5630937110346</v>
      </c>
      <c r="BM34" s="82">
        <v>42.039112264150944</v>
      </c>
      <c r="BN34" s="34" t="s">
        <v>2620</v>
      </c>
      <c r="BO34" s="31">
        <v>9.4375300000000006</v>
      </c>
      <c r="BP34" s="32">
        <v>4.0994599999999997</v>
      </c>
      <c r="BQ34" s="35">
        <v>3.5414658256606524</v>
      </c>
      <c r="BR34" s="70">
        <v>0.15756023121732499</v>
      </c>
      <c r="BS34" s="83">
        <v>2.6462834538681541</v>
      </c>
      <c r="BT34" s="83">
        <v>2.8272298335255819</v>
      </c>
      <c r="BU34" s="83">
        <v>3.4576063596320852</v>
      </c>
      <c r="BV34" s="83">
        <v>2.439807383627608</v>
      </c>
      <c r="BW34" s="83">
        <v>4.2407231208372975</v>
      </c>
      <c r="BX34" s="83">
        <v>2.439807383627608</v>
      </c>
      <c r="BY34" s="83">
        <v>4.2337072682223642</v>
      </c>
      <c r="BZ34" s="83">
        <v>7.6610978520286395</v>
      </c>
      <c r="CA34" s="37" t="s">
        <v>2609</v>
      </c>
      <c r="CB34" s="31">
        <v>0.96794540873364543</v>
      </c>
      <c r="CC34" s="35">
        <v>1.0594598289683024</v>
      </c>
      <c r="CD34" s="70">
        <v>-8.6378376727858863E-2</v>
      </c>
      <c r="CE34" s="83">
        <v>0.86049041372958845</v>
      </c>
      <c r="CF34" s="83">
        <v>0.86507352589767594</v>
      </c>
      <c r="CG34" s="83">
        <v>0.66200230473952149</v>
      </c>
      <c r="CH34" s="83">
        <v>0.66045803880440479</v>
      </c>
      <c r="CI34" s="83">
        <v>1.3838722178758742</v>
      </c>
      <c r="CJ34" s="83">
        <v>0.19819392311317915</v>
      </c>
      <c r="CK34" s="83">
        <v>0.82838713044746481</v>
      </c>
      <c r="CL34" s="83">
        <v>1.4171560063936268</v>
      </c>
      <c r="CM34" s="37" t="s">
        <v>2620</v>
      </c>
      <c r="CN34" s="31">
        <v>11.15873</v>
      </c>
      <c r="CO34" s="82">
        <v>18.189619961891648</v>
      </c>
      <c r="CP34" s="70">
        <v>-0.38653308736640934</v>
      </c>
      <c r="CQ34" s="82">
        <v>12.339844736232161</v>
      </c>
      <c r="CR34" s="82">
        <v>14.875816337692475</v>
      </c>
      <c r="CS34" s="82">
        <v>12.474068084584625</v>
      </c>
      <c r="CT34" s="82">
        <v>12.022004396092511</v>
      </c>
      <c r="CU34" s="82">
        <v>26.352804673416408</v>
      </c>
      <c r="CV34" s="82">
        <v>5.9738713548583142</v>
      </c>
      <c r="CW34" s="82">
        <v>15.619813727421112</v>
      </c>
      <c r="CX34" s="82">
        <v>26.352804673416408</v>
      </c>
      <c r="CY34" s="37" t="s">
        <v>2620</v>
      </c>
      <c r="CZ34" s="376">
        <v>1.0914167826794796</v>
      </c>
      <c r="DA34" s="39" t="s">
        <v>5</v>
      </c>
      <c r="DB34" s="39">
        <v>63.501305794315087</v>
      </c>
      <c r="DC34" s="17">
        <v>0.21985755143085237</v>
      </c>
      <c r="DD34" s="40">
        <v>4.327665143085234</v>
      </c>
      <c r="DE34" s="84">
        <v>2.8304299999999998</v>
      </c>
      <c r="DF34" s="85">
        <v>2.73</v>
      </c>
      <c r="DG34" s="85" t="s">
        <v>5</v>
      </c>
      <c r="DH34" s="85" t="s">
        <v>5</v>
      </c>
      <c r="DI34" s="85" t="s">
        <v>5</v>
      </c>
      <c r="DJ34" s="86">
        <v>4.2744200000000003E-2</v>
      </c>
      <c r="DK34" s="86">
        <v>0.18899750000000001</v>
      </c>
      <c r="DL34" s="69">
        <v>3.2786885245901676E-2</v>
      </c>
      <c r="DM34" s="70">
        <v>0.15867554829548314</v>
      </c>
      <c r="DN34" s="70">
        <v>0.18910152230876331</v>
      </c>
      <c r="DO34" s="70">
        <v>0.19766468640336687</v>
      </c>
      <c r="DP34" s="70" t="s">
        <v>158</v>
      </c>
      <c r="DQ34" s="87" t="s">
        <v>2620</v>
      </c>
      <c r="DR34" s="69">
        <v>-0.10451163320796497</v>
      </c>
      <c r="DS34" s="70">
        <v>-1.6696969131888562E-2</v>
      </c>
      <c r="DT34" s="70">
        <v>7.5072796506463257E-2</v>
      </c>
      <c r="DU34" s="70">
        <v>9.8772975848252953E-2</v>
      </c>
      <c r="DV34" s="87" t="s">
        <v>2620</v>
      </c>
      <c r="DW34" s="31">
        <v>4.2875199999999998</v>
      </c>
      <c r="DX34" s="70">
        <v>0.16354565336249327</v>
      </c>
      <c r="DY34" s="70">
        <v>0.26350450159402072</v>
      </c>
      <c r="DZ34" s="70">
        <v>0.18321270278134039</v>
      </c>
      <c r="EA34" s="70">
        <v>0.21531240600632029</v>
      </c>
      <c r="EB34" s="87" t="s">
        <v>2620</v>
      </c>
      <c r="EC34" s="31">
        <v>2.35521</v>
      </c>
      <c r="ED34" s="88">
        <v>49088390000</v>
      </c>
      <c r="EE34" s="85">
        <v>1.06473</v>
      </c>
      <c r="EF34" s="85" t="s">
        <v>5</v>
      </c>
      <c r="EG34" s="86">
        <v>0.3792893556824557</v>
      </c>
      <c r="EH34" s="86">
        <v>-3.3003746488573515E-3</v>
      </c>
      <c r="EI34" s="89">
        <v>2</v>
      </c>
      <c r="EJ34" s="90">
        <v>18</v>
      </c>
      <c r="EK34" s="85">
        <v>51.74</v>
      </c>
      <c r="EL34" s="91">
        <v>16</v>
      </c>
      <c r="EM34" s="79">
        <v>0.31329725550831089</v>
      </c>
      <c r="EN34" s="69">
        <v>0.12264150943396235</v>
      </c>
      <c r="EO34" s="70">
        <v>0.1302420225816654</v>
      </c>
      <c r="EP34" s="70">
        <v>0.12649332949746483</v>
      </c>
      <c r="EQ34" s="70">
        <v>0.21978329309607036</v>
      </c>
      <c r="ER34" s="69">
        <v>8.8679245283018737E-3</v>
      </c>
      <c r="ES34" s="70">
        <v>9.1373179757088252E-3</v>
      </c>
      <c r="ET34" s="70">
        <v>9.4830634633631394E-3</v>
      </c>
      <c r="EU34" s="70">
        <v>2.3865001606171887E-2</v>
      </c>
      <c r="EV34" s="69">
        <v>0.13150943396226422</v>
      </c>
      <c r="EW34" s="70">
        <v>0.13937934055737422</v>
      </c>
      <c r="EX34" s="70">
        <v>0.13597639296082797</v>
      </c>
      <c r="EY34" s="70">
        <v>0.24364829470224225</v>
      </c>
      <c r="EZ34" s="92">
        <v>0.2328192</v>
      </c>
      <c r="FA34" s="70">
        <v>0.23074000000000003</v>
      </c>
      <c r="FB34" s="70">
        <v>0.23194000000000004</v>
      </c>
      <c r="FC34" s="87">
        <v>1.6419330071595489E-2</v>
      </c>
      <c r="FD34" s="69">
        <v>0.13904</v>
      </c>
      <c r="FE34" s="70">
        <v>0.14365000000000003</v>
      </c>
      <c r="FF34" s="87">
        <v>1.1381586005473924E-2</v>
      </c>
      <c r="FG34" s="93" t="s">
        <v>2620</v>
      </c>
      <c r="FH34" s="84">
        <v>1.1617599999999999</v>
      </c>
      <c r="FI34" s="85">
        <v>0.68210999999999999</v>
      </c>
      <c r="FJ34" s="86">
        <v>0.73243390000000008</v>
      </c>
      <c r="FK34" s="86">
        <v>0.76971109999999998</v>
      </c>
      <c r="FL34" s="94">
        <v>0.11</v>
      </c>
      <c r="FM34" s="95">
        <v>0.14000000000000001</v>
      </c>
      <c r="FN34" s="96">
        <v>44888</v>
      </c>
      <c r="FO34" s="97" t="s">
        <v>2885</v>
      </c>
      <c r="FP34" s="57">
        <v>0.56000000000000005</v>
      </c>
      <c r="FQ34" s="58" t="s">
        <v>159</v>
      </c>
      <c r="FR34" s="58">
        <v>0.56000000000000005</v>
      </c>
      <c r="FS34" s="98" t="s">
        <v>185</v>
      </c>
      <c r="FT34" s="59" t="s">
        <v>160</v>
      </c>
      <c r="FU34" s="9" t="s">
        <v>158</v>
      </c>
      <c r="FV34" s="9" t="s">
        <v>158</v>
      </c>
      <c r="FW34" s="99" t="s">
        <v>158</v>
      </c>
      <c r="FX34" s="100" t="s">
        <v>158</v>
      </c>
      <c r="FY34" s="100" t="s">
        <v>158</v>
      </c>
      <c r="FZ34" s="100" t="s">
        <v>158</v>
      </c>
      <c r="GA34" s="9" t="s">
        <v>158</v>
      </c>
      <c r="GB34" s="63"/>
    </row>
    <row r="35" spans="1:184" ht="12" customHeight="1" x14ac:dyDescent="0.2">
      <c r="A35" s="7">
        <v>33</v>
      </c>
      <c r="B35" s="2" t="s">
        <v>283</v>
      </c>
      <c r="C35" s="1" t="s">
        <v>284</v>
      </c>
      <c r="D35" s="1" t="s">
        <v>154</v>
      </c>
      <c r="E35" s="1" t="s">
        <v>285</v>
      </c>
      <c r="F35" s="9">
        <v>13</v>
      </c>
      <c r="G35" s="64">
        <v>42.6</v>
      </c>
      <c r="H35" s="65">
        <v>0.24270711785297561</v>
      </c>
      <c r="I35" s="65">
        <v>5.874456942589612E-2</v>
      </c>
      <c r="J35" s="65">
        <v>5.995836449920855E-2</v>
      </c>
      <c r="K35" s="66">
        <v>4.2836197183098591E-2</v>
      </c>
      <c r="L35" s="67">
        <v>32</v>
      </c>
      <c r="M35" s="68">
        <v>5.46875E-2</v>
      </c>
      <c r="N35" s="69">
        <v>5.3497942386831143E-2</v>
      </c>
      <c r="O35" s="70">
        <v>5.2239676968420579E-2</v>
      </c>
      <c r="P35" s="70">
        <v>5.1172345971549849E-2</v>
      </c>
      <c r="Q35" s="70">
        <v>5.6898339384503061E-2</v>
      </c>
      <c r="R35" s="70">
        <v>4.9481420723982206E-2</v>
      </c>
      <c r="S35" s="70">
        <v>5.9557676927672665E-2</v>
      </c>
      <c r="T35" s="18">
        <v>0.89936448980947314</v>
      </c>
      <c r="U35" s="71" t="s">
        <v>156</v>
      </c>
      <c r="V35" s="9">
        <v>1999</v>
      </c>
      <c r="W35" s="227">
        <v>2010</v>
      </c>
      <c r="X35" s="227">
        <v>1</v>
      </c>
      <c r="Y35" s="72" t="s">
        <v>157</v>
      </c>
      <c r="Z35" s="73">
        <v>20</v>
      </c>
      <c r="AA35" s="73">
        <v>3</v>
      </c>
      <c r="AB35" s="73">
        <v>0</v>
      </c>
      <c r="AC35" s="228" t="s">
        <v>2331</v>
      </c>
      <c r="AD35" s="74" t="s">
        <v>158</v>
      </c>
      <c r="AE35" s="75">
        <v>15.340909090909093</v>
      </c>
      <c r="AF35" s="75">
        <v>0.16722905177411443</v>
      </c>
      <c r="AG35" s="75" t="s">
        <v>158</v>
      </c>
      <c r="AH35" s="76" t="s">
        <v>2536</v>
      </c>
      <c r="AI35" s="9" t="s">
        <v>2753</v>
      </c>
      <c r="AJ35" s="77" t="s">
        <v>2563</v>
      </c>
      <c r="AK35" s="78">
        <v>4.2836197183098591E-2</v>
      </c>
      <c r="AL35" s="79">
        <v>4.5301600000000004E-2</v>
      </c>
      <c r="AM35" s="80">
        <v>-5.4421981053680457E-2</v>
      </c>
      <c r="AN35" s="372">
        <v>-0.16416889989990624</v>
      </c>
      <c r="AO35" s="372">
        <v>-0.16697886680015717</v>
      </c>
      <c r="AP35" s="372">
        <v>-0.30498393445400518</v>
      </c>
      <c r="AQ35" s="372">
        <v>-0.33218313260929011</v>
      </c>
      <c r="AR35" s="81">
        <v>5.142270162889389E-2</v>
      </c>
      <c r="AS35" s="81">
        <v>6.163339137987707E-2</v>
      </c>
      <c r="AT35" s="81">
        <v>6.4143628702383521E-2</v>
      </c>
      <c r="AU35" s="68">
        <v>2.4025911405993243E-2</v>
      </c>
      <c r="AV35" s="68">
        <v>4.5947391809230985E-2</v>
      </c>
      <c r="AW35" s="68">
        <v>7.7420116834838029E-2</v>
      </c>
      <c r="AX35" s="68">
        <v>2.4025911405993243E-2</v>
      </c>
      <c r="AY35" s="68">
        <v>5.1249824489623327E-2</v>
      </c>
      <c r="AZ35" s="68">
        <v>7.97010694381073E-2</v>
      </c>
      <c r="BA35" s="31" t="s">
        <v>158</v>
      </c>
      <c r="BB35" s="32">
        <v>484.09090909090912</v>
      </c>
      <c r="BC35" s="82" t="e">
        <v>#DIV/0!</v>
      </c>
      <c r="BD35" s="70" t="e">
        <v>#DIV/0!</v>
      </c>
      <c r="BE35" s="70" t="e">
        <v>#DIV/0!</v>
      </c>
      <c r="BF35" s="82" t="e">
        <v>#DIV/0!</v>
      </c>
      <c r="BG35" s="82" t="e">
        <v>#DIV/0!</v>
      </c>
      <c r="BH35" s="82">
        <v>735.89482248522052</v>
      </c>
      <c r="BI35" s="82">
        <v>0</v>
      </c>
      <c r="BJ35" s="82">
        <v>0</v>
      </c>
      <c r="BK35" s="82">
        <v>40.196103337142858</v>
      </c>
      <c r="BL35" s="82">
        <v>876.88667473467387</v>
      </c>
      <c r="BM35" s="82">
        <v>2866.8696135999999</v>
      </c>
      <c r="BN35" s="34" t="s">
        <v>2563</v>
      </c>
      <c r="BO35" s="31">
        <v>2.7441399999999998</v>
      </c>
      <c r="BP35" s="32">
        <v>1.7682500000000001</v>
      </c>
      <c r="BQ35" s="35">
        <v>1.5721180227535965</v>
      </c>
      <c r="BR35" s="70">
        <v>0.12475652235248513</v>
      </c>
      <c r="BS35" s="83">
        <v>1.3983566320345309</v>
      </c>
      <c r="BT35" s="83">
        <v>1.2153542950149547</v>
      </c>
      <c r="BU35" s="83">
        <v>1.0559216095950843</v>
      </c>
      <c r="BV35" s="83">
        <v>0.78393005828476259</v>
      </c>
      <c r="BW35" s="83">
        <v>3.3575211334745765</v>
      </c>
      <c r="BX35" s="83">
        <v>0.77352941176470591</v>
      </c>
      <c r="BY35" s="83">
        <v>1.3122086332280429</v>
      </c>
      <c r="BZ35" s="83">
        <v>3.3575211334745765</v>
      </c>
      <c r="CA35" s="37" t="s">
        <v>2609</v>
      </c>
      <c r="CB35" s="31">
        <v>1.9385639063973974</v>
      </c>
      <c r="CC35" s="35">
        <v>3.1785495812667346</v>
      </c>
      <c r="CD35" s="70">
        <v>-0.39011053411825991</v>
      </c>
      <c r="CE35" s="83">
        <v>2.6301376443975868</v>
      </c>
      <c r="CF35" s="83">
        <v>2.4535338320529045</v>
      </c>
      <c r="CG35" s="83">
        <v>2.2944335959893123</v>
      </c>
      <c r="CH35" s="83">
        <v>1.6852312183098594</v>
      </c>
      <c r="CI35" s="83">
        <v>5.9291905721784763</v>
      </c>
      <c r="CJ35" s="83">
        <v>1.6410660008393902</v>
      </c>
      <c r="CK35" s="83">
        <v>2.8488998322005421</v>
      </c>
      <c r="CL35" s="83">
        <v>5.9291905721784763</v>
      </c>
      <c r="CM35" s="37" t="s">
        <v>2563</v>
      </c>
      <c r="CN35" s="31">
        <v>5.1070099999999998</v>
      </c>
      <c r="CO35" s="82">
        <v>11.160968826113962</v>
      </c>
      <c r="CP35" s="70">
        <v>-0.54242233989124367</v>
      </c>
      <c r="CQ35" s="82">
        <v>10.529404648856977</v>
      </c>
      <c r="CR35" s="82">
        <v>8.751826113642819</v>
      </c>
      <c r="CS35" s="82">
        <v>7.528909930713704</v>
      </c>
      <c r="CT35" s="82">
        <v>4.5560829492293751</v>
      </c>
      <c r="CU35" s="82">
        <v>29.759372062551567</v>
      </c>
      <c r="CV35" s="82">
        <v>3.7528935622412867</v>
      </c>
      <c r="CW35" s="82">
        <v>9.323573577997907</v>
      </c>
      <c r="CX35" s="82">
        <v>29.759372062551567</v>
      </c>
      <c r="CY35" s="37" t="s">
        <v>2563</v>
      </c>
      <c r="CZ35" s="376" t="s">
        <v>158</v>
      </c>
      <c r="DA35" s="39" t="s">
        <v>5</v>
      </c>
      <c r="DB35" s="39" t="s">
        <v>2151</v>
      </c>
      <c r="DC35" s="17">
        <v>9.4008543154648433E-2</v>
      </c>
      <c r="DD35" s="40" t="s">
        <v>158</v>
      </c>
      <c r="DE35" s="84">
        <v>-0.81496999999999997</v>
      </c>
      <c r="DF35" s="85">
        <v>8.7999999999999995E-2</v>
      </c>
      <c r="DG35" s="85" t="s">
        <v>5</v>
      </c>
      <c r="DH35" s="85" t="s">
        <v>5</v>
      </c>
      <c r="DI35" s="85" t="s">
        <v>5</v>
      </c>
      <c r="DJ35" s="86">
        <v>-0.41384399999999999</v>
      </c>
      <c r="DK35" s="86" t="s">
        <v>158</v>
      </c>
      <c r="DL35" s="69" t="s">
        <v>158</v>
      </c>
      <c r="DM35" s="70" t="s">
        <v>158</v>
      </c>
      <c r="DN35" s="70" t="s">
        <v>158</v>
      </c>
      <c r="DO35" s="70" t="s">
        <v>158</v>
      </c>
      <c r="DP35" s="70" t="s">
        <v>158</v>
      </c>
      <c r="DQ35" s="87" t="s">
        <v>2563</v>
      </c>
      <c r="DR35" s="69">
        <v>0.18104698535091268</v>
      </c>
      <c r="DS35" s="70">
        <v>3.0482358676228616E-2</v>
      </c>
      <c r="DT35" s="70">
        <v>8.7228805328172676E-2</v>
      </c>
      <c r="DU35" s="70">
        <v>9.3677843954571349E-2</v>
      </c>
      <c r="DV35" s="87" t="s">
        <v>2563</v>
      </c>
      <c r="DW35" s="31">
        <v>8.0727600000000006</v>
      </c>
      <c r="DX35" s="70">
        <v>-0.37780966367118896</v>
      </c>
      <c r="DY35" s="70">
        <v>-0.19066192114863645</v>
      </c>
      <c r="DZ35" s="70">
        <v>1.099463301297976E-2</v>
      </c>
      <c r="EA35" s="70">
        <v>4.2929367905467863E-2</v>
      </c>
      <c r="EB35" s="87" t="s">
        <v>2563</v>
      </c>
      <c r="EC35" s="31">
        <v>-4.3420500000000004</v>
      </c>
      <c r="ED35" s="88">
        <v>11579150000</v>
      </c>
      <c r="EE35" s="85">
        <v>0.74023000000000005</v>
      </c>
      <c r="EF35" s="85" t="s">
        <v>5</v>
      </c>
      <c r="EG35" s="86">
        <v>0.30755057108052508</v>
      </c>
      <c r="EH35" s="86">
        <v>-0.18175114226816302</v>
      </c>
      <c r="EI35" s="89">
        <v>2.2000000000000002</v>
      </c>
      <c r="EJ35" s="90">
        <v>10</v>
      </c>
      <c r="EK35" s="85">
        <v>35.36</v>
      </c>
      <c r="EL35" s="91">
        <v>10</v>
      </c>
      <c r="EM35" s="79">
        <v>0.20475113122171962</v>
      </c>
      <c r="EN35" s="69">
        <v>-0.24343413720074736</v>
      </c>
      <c r="EO35" s="70">
        <v>2.2674890934686109E-2</v>
      </c>
      <c r="EP35" s="70">
        <v>8.0374350560854513E-2</v>
      </c>
      <c r="EQ35" s="70">
        <v>8.1772603195722215E-2</v>
      </c>
      <c r="ER35" s="69">
        <v>3.6761508789196373E-2</v>
      </c>
      <c r="ES35" s="70">
        <v>4.706125124750371E-2</v>
      </c>
      <c r="ET35" s="70">
        <v>5.7788400633539849E-2</v>
      </c>
      <c r="EU35" s="70">
        <v>6.2232801940137694E-2</v>
      </c>
      <c r="EV35" s="69">
        <v>-0.20667262841155098</v>
      </c>
      <c r="EW35" s="70">
        <v>6.973614218218982E-2</v>
      </c>
      <c r="EX35" s="70">
        <v>0.13816275119439436</v>
      </c>
      <c r="EY35" s="70">
        <v>0.14400540513585991</v>
      </c>
      <c r="EZ35" s="92">
        <v>-3.3777599999999998E-2</v>
      </c>
      <c r="FA35" s="70">
        <v>5.0000000000000001E-3</v>
      </c>
      <c r="FB35" s="70">
        <v>8.8750000000000009E-3</v>
      </c>
      <c r="FC35" s="87">
        <v>1.7381472895010942E-2</v>
      </c>
      <c r="FD35" s="69">
        <v>2.6000000000000002E-2</v>
      </c>
      <c r="FE35" s="70">
        <v>2.7570000000000001E-2</v>
      </c>
      <c r="FF35" s="87">
        <v>6.9974352444306361E-3</v>
      </c>
      <c r="FG35" s="93" t="s">
        <v>2563</v>
      </c>
      <c r="FH35" s="84">
        <v>0.84624999999999995</v>
      </c>
      <c r="FI35" s="85">
        <v>0.83774999999999999</v>
      </c>
      <c r="FJ35" s="86">
        <v>4.648682</v>
      </c>
      <c r="FK35" s="86">
        <v>5.1241760000000003</v>
      </c>
      <c r="FL35" s="94">
        <v>0.32</v>
      </c>
      <c r="FM35" s="95">
        <v>0.33750000000000002</v>
      </c>
      <c r="FN35" s="96">
        <v>44985</v>
      </c>
      <c r="FO35" s="97" t="s">
        <v>2831</v>
      </c>
      <c r="FP35" s="57">
        <v>1.35</v>
      </c>
      <c r="FQ35" s="58" t="s">
        <v>185</v>
      </c>
      <c r="FR35" s="58">
        <v>1.8248220000000002</v>
      </c>
      <c r="FS35" s="98" t="s">
        <v>185</v>
      </c>
      <c r="FT35" s="59" t="s">
        <v>165</v>
      </c>
      <c r="FU35" s="9" t="s">
        <v>166</v>
      </c>
      <c r="FV35" s="9" t="s">
        <v>158</v>
      </c>
      <c r="FW35" s="99">
        <v>0</v>
      </c>
      <c r="FX35" s="100" t="s">
        <v>158</v>
      </c>
      <c r="FY35" s="100" t="s">
        <v>158</v>
      </c>
      <c r="FZ35" s="100" t="s">
        <v>158</v>
      </c>
      <c r="GA35" s="9" t="s">
        <v>169</v>
      </c>
      <c r="GB35" s="63"/>
    </row>
    <row r="36" spans="1:184" ht="12" customHeight="1" x14ac:dyDescent="0.2">
      <c r="A36" s="7">
        <v>34</v>
      </c>
      <c r="B36" s="2" t="s">
        <v>286</v>
      </c>
      <c r="C36" s="1" t="s">
        <v>287</v>
      </c>
      <c r="D36" s="1" t="s">
        <v>172</v>
      </c>
      <c r="E36" s="1" t="s">
        <v>288</v>
      </c>
      <c r="F36" s="9">
        <v>13</v>
      </c>
      <c r="G36" s="64">
        <v>44.24</v>
      </c>
      <c r="H36" s="65">
        <v>6.6795273691825585E-2</v>
      </c>
      <c r="I36" s="65">
        <v>-2.0230744075581009E-2</v>
      </c>
      <c r="J36" s="65">
        <v>0.12602526486280285</v>
      </c>
      <c r="K36" s="66">
        <v>1.1716998191681736E-2</v>
      </c>
      <c r="L36" s="67">
        <v>190</v>
      </c>
      <c r="M36" s="68">
        <v>0.20001852023335509</v>
      </c>
      <c r="N36" s="69">
        <v>8.8875018005473816E-2</v>
      </c>
      <c r="O36" s="70">
        <v>4.0764752430601181E-2</v>
      </c>
      <c r="P36" s="70">
        <v>6.0423609196973649E-2</v>
      </c>
      <c r="Q36" s="70">
        <v>8.8707697632329552E-2</v>
      </c>
      <c r="R36" s="70">
        <v>7.2775748617524894E-2</v>
      </c>
      <c r="S36" s="70">
        <v>6.8298131550959429E-2</v>
      </c>
      <c r="T36" s="18">
        <v>0.68115406903484155</v>
      </c>
      <c r="U36" s="71" t="s">
        <v>156</v>
      </c>
      <c r="V36" s="9">
        <v>1986</v>
      </c>
      <c r="W36" s="227">
        <v>2010</v>
      </c>
      <c r="X36" s="227">
        <v>1</v>
      </c>
      <c r="Y36" s="72" t="s">
        <v>157</v>
      </c>
      <c r="Z36" s="73">
        <v>19</v>
      </c>
      <c r="AA36" s="73">
        <v>6</v>
      </c>
      <c r="AB36" s="73">
        <v>0</v>
      </c>
      <c r="AC36" s="228" t="s">
        <v>5</v>
      </c>
      <c r="AD36" s="74">
        <v>0.12533639605875599</v>
      </c>
      <c r="AE36" s="75" t="s">
        <v>158</v>
      </c>
      <c r="AF36" s="75">
        <v>6.1094505784625254E-2</v>
      </c>
      <c r="AG36" s="75">
        <v>0.16572670886885352</v>
      </c>
      <c r="AH36" s="76" t="s">
        <v>2647</v>
      </c>
      <c r="AI36" s="9" t="s">
        <v>2754</v>
      </c>
      <c r="AJ36" s="77" t="s">
        <v>2563</v>
      </c>
      <c r="AK36" s="78">
        <v>1.1716998191681736E-2</v>
      </c>
      <c r="AL36" s="79">
        <v>1.0083E-2</v>
      </c>
      <c r="AM36" s="80">
        <v>0.16205476462181245</v>
      </c>
      <c r="AN36" s="372">
        <v>0.23837054173714822</v>
      </c>
      <c r="AO36" s="372">
        <v>-0.17353657812398759</v>
      </c>
      <c r="AP36" s="372">
        <v>-6.5652442693849955E-2</v>
      </c>
      <c r="AQ36" s="372">
        <v>-7.1504540303611863E-3</v>
      </c>
      <c r="AR36" s="81">
        <v>1.4177273768613975E-2</v>
      </c>
      <c r="AS36" s="81">
        <v>1.2540299484983319E-2</v>
      </c>
      <c r="AT36" s="81">
        <v>1.1801383441474666E-2</v>
      </c>
      <c r="AU36" s="68">
        <v>6.5276315789473682E-3</v>
      </c>
      <c r="AV36" s="68">
        <v>1.0075474729175672E-2</v>
      </c>
      <c r="AW36" s="68">
        <v>1.7671821305841922E-2</v>
      </c>
      <c r="AX36" s="68">
        <v>5.6279069767441866E-3</v>
      </c>
      <c r="AY36" s="68">
        <v>9.4616254156413386E-3</v>
      </c>
      <c r="AZ36" s="68">
        <v>1.7671821305841922E-2</v>
      </c>
      <c r="BA36" s="31">
        <v>10.63894</v>
      </c>
      <c r="BB36" s="32" t="s">
        <v>158</v>
      </c>
      <c r="BC36" s="82">
        <v>19.104739660514433</v>
      </c>
      <c r="BD36" s="70">
        <v>-0.44312562280089585</v>
      </c>
      <c r="BE36" s="70" t="s">
        <v>158</v>
      </c>
      <c r="BF36" s="82">
        <v>12.096530948182915</v>
      </c>
      <c r="BG36" s="82">
        <v>15.80344202339872</v>
      </c>
      <c r="BH36" s="82">
        <v>13.665187098308653</v>
      </c>
      <c r="BI36" s="82">
        <v>8.8517110266159698</v>
      </c>
      <c r="BJ36" s="82">
        <v>39.310344827586206</v>
      </c>
      <c r="BK36" s="82">
        <v>5.315555555555556</v>
      </c>
      <c r="BL36" s="82">
        <v>16.51932465139441</v>
      </c>
      <c r="BM36" s="82">
        <v>39.310344827586206</v>
      </c>
      <c r="BN36" s="34" t="s">
        <v>2563</v>
      </c>
      <c r="BO36" s="31">
        <v>4.1044900000000002</v>
      </c>
      <c r="BP36" s="32">
        <v>1.56871</v>
      </c>
      <c r="BQ36" s="35">
        <v>1.9808502186867034</v>
      </c>
      <c r="BR36" s="70">
        <v>-0.20806228295239348</v>
      </c>
      <c r="BS36" s="83">
        <v>1.3997119294292635</v>
      </c>
      <c r="BT36" s="83">
        <v>1.6400037945842318</v>
      </c>
      <c r="BU36" s="83">
        <v>1.6686641308157923</v>
      </c>
      <c r="BV36" s="83">
        <v>1.0192644483362523</v>
      </c>
      <c r="BW36" s="83">
        <v>2.9718456725755997</v>
      </c>
      <c r="BX36" s="83">
        <v>0.94774590163934425</v>
      </c>
      <c r="BY36" s="83">
        <v>2.0335991719108213</v>
      </c>
      <c r="BZ36" s="83">
        <v>3.4262948207171311</v>
      </c>
      <c r="CA36" s="37" t="s">
        <v>2609</v>
      </c>
      <c r="CB36" s="31">
        <v>0.6401671611900106</v>
      </c>
      <c r="CC36" s="35">
        <v>0.88381172833594079</v>
      </c>
      <c r="CD36" s="70">
        <v>-0.27567473856074443</v>
      </c>
      <c r="CE36" s="83">
        <v>0.61843877093043931</v>
      </c>
      <c r="CF36" s="83">
        <v>0.7300563531278248</v>
      </c>
      <c r="CG36" s="83">
        <v>0.81048992208372472</v>
      </c>
      <c r="CH36" s="83">
        <v>0.50047874900157274</v>
      </c>
      <c r="CI36" s="83">
        <v>1.2666666666666666</v>
      </c>
      <c r="CJ36" s="83">
        <v>0.47908366533864544</v>
      </c>
      <c r="CK36" s="83">
        <v>0.98797740535132728</v>
      </c>
      <c r="CL36" s="83">
        <v>1.7360248447204969</v>
      </c>
      <c r="CM36" s="37" t="s">
        <v>2563</v>
      </c>
      <c r="CN36" s="31">
        <v>5.0375899999999998</v>
      </c>
      <c r="CO36" s="82">
        <v>8.0836250742301026</v>
      </c>
      <c r="CP36" s="70">
        <v>-0.37681548145281984</v>
      </c>
      <c r="CQ36" s="82">
        <v>5.0685091520474224</v>
      </c>
      <c r="CR36" s="82">
        <v>6.7617896206583454</v>
      </c>
      <c r="CS36" s="82">
        <v>7.8238797065788761</v>
      </c>
      <c r="CT36" s="82">
        <v>2.7904660919275281</v>
      </c>
      <c r="CU36" s="82">
        <v>13.590909090909092</v>
      </c>
      <c r="CV36" s="82">
        <v>2.7904660919275281</v>
      </c>
      <c r="CW36" s="82">
        <v>9.3834547137344053</v>
      </c>
      <c r="CX36" s="82">
        <v>21.411481481481481</v>
      </c>
      <c r="CY36" s="37" t="s">
        <v>2563</v>
      </c>
      <c r="CZ36" s="376">
        <v>-0.13640425591973326</v>
      </c>
      <c r="DA36" s="39" t="s">
        <v>5</v>
      </c>
      <c r="DB36" s="39">
        <v>20.41954174053868</v>
      </c>
      <c r="DC36" s="17">
        <v>7.2140607388655381E-2</v>
      </c>
      <c r="DD36" s="40">
        <v>-3.4248792611344614</v>
      </c>
      <c r="DE36" s="84">
        <v>4.1357499999999998</v>
      </c>
      <c r="DF36" s="85" t="s">
        <v>158</v>
      </c>
      <c r="DG36" s="85" t="s">
        <v>5</v>
      </c>
      <c r="DH36" s="85" t="s">
        <v>5</v>
      </c>
      <c r="DI36" s="85" t="s">
        <v>5</v>
      </c>
      <c r="DJ36" s="86">
        <v>6.8878000000000009E-2</v>
      </c>
      <c r="DK36" s="86">
        <v>0.1433538</v>
      </c>
      <c r="DL36" s="69">
        <v>0.31558935361216744</v>
      </c>
      <c r="DM36" s="70">
        <v>0.33629609365449209</v>
      </c>
      <c r="DN36" s="70">
        <v>0.17270911317712101</v>
      </c>
      <c r="DO36" s="70">
        <v>9.31475240233961E-2</v>
      </c>
      <c r="DP36" s="70" t="s">
        <v>158</v>
      </c>
      <c r="DQ36" s="87" t="s">
        <v>2563</v>
      </c>
      <c r="DR36" s="69">
        <v>0.2286392976530649</v>
      </c>
      <c r="DS36" s="70">
        <v>8.2936705790477294E-2</v>
      </c>
      <c r="DT36" s="70">
        <v>0.16717020821797557</v>
      </c>
      <c r="DU36" s="70">
        <v>0.12688152056674462</v>
      </c>
      <c r="DV36" s="87" t="s">
        <v>2563</v>
      </c>
      <c r="DW36" s="31">
        <v>8.4845600000000001</v>
      </c>
      <c r="DX36" s="70">
        <v>-0.26691783413367232</v>
      </c>
      <c r="DY36" s="70">
        <v>0.10454498234251131</v>
      </c>
      <c r="DZ36" s="70">
        <v>0.24110262383027248</v>
      </c>
      <c r="EA36" s="70">
        <v>0.19852166259894943</v>
      </c>
      <c r="EB36" s="87" t="s">
        <v>2563</v>
      </c>
      <c r="EC36" s="31">
        <v>3.1278000000000001</v>
      </c>
      <c r="ED36" s="88">
        <v>555132900</v>
      </c>
      <c r="EE36" s="85">
        <v>0.94611000000000001</v>
      </c>
      <c r="EF36" s="85" t="s">
        <v>5</v>
      </c>
      <c r="EG36" s="86">
        <v>0.2680940947696453</v>
      </c>
      <c r="EH36" s="86">
        <v>-3.3005464480874269E-2</v>
      </c>
      <c r="EI36" s="89" t="s">
        <v>158</v>
      </c>
      <c r="EJ36" s="90" t="s">
        <v>158</v>
      </c>
      <c r="EK36" s="85" t="s">
        <v>158</v>
      </c>
      <c r="EL36" s="91" t="s">
        <v>158</v>
      </c>
      <c r="EM36" s="79" t="e">
        <v>#VALUE!</v>
      </c>
      <c r="EN36" s="69">
        <v>-5.7499999999999996E-2</v>
      </c>
      <c r="EO36" s="70">
        <v>1.2102928180310224E-2</v>
      </c>
      <c r="EP36" s="70">
        <v>-1.5108931314419483E-2</v>
      </c>
      <c r="EQ36" s="70">
        <v>0.12969132729928812</v>
      </c>
      <c r="ER36" s="69">
        <v>1.0308181818181827E-2</v>
      </c>
      <c r="ES36" s="70">
        <v>1.0567109541390396E-2</v>
      </c>
      <c r="ET36" s="70">
        <v>9.02403704260335E-3</v>
      </c>
      <c r="EU36" s="70">
        <v>2.519667418505489E-2</v>
      </c>
      <c r="EV36" s="69">
        <v>-4.7191818181818168E-2</v>
      </c>
      <c r="EW36" s="70">
        <v>2.267003772170062E-2</v>
      </c>
      <c r="EX36" s="70">
        <v>-6.0848942718161325E-3</v>
      </c>
      <c r="EY36" s="70">
        <v>0.15488800148434301</v>
      </c>
      <c r="EZ36" s="92">
        <v>0.15887000000000001</v>
      </c>
      <c r="FA36" s="70">
        <v>0.11148</v>
      </c>
      <c r="FB36" s="70">
        <v>0.13459000000000002</v>
      </c>
      <c r="FC36" s="87">
        <v>4.0137574665143824E-2</v>
      </c>
      <c r="FD36" s="69">
        <v>7.8099999999999989E-2</v>
      </c>
      <c r="FE36" s="70">
        <v>0.10876000000000001</v>
      </c>
      <c r="FF36" s="87">
        <v>4.1385026277628439E-2</v>
      </c>
      <c r="FG36" s="93" t="s">
        <v>2563</v>
      </c>
      <c r="FH36" s="84">
        <v>1.64899</v>
      </c>
      <c r="FI36" s="85">
        <v>1.53495</v>
      </c>
      <c r="FJ36" s="86">
        <v>1.0615410000000001</v>
      </c>
      <c r="FK36" s="86">
        <v>1.1438440000000001</v>
      </c>
      <c r="FL36" s="94">
        <v>0.10799</v>
      </c>
      <c r="FM36" s="95">
        <v>0.12959000000000001</v>
      </c>
      <c r="FN36" s="96">
        <v>44827</v>
      </c>
      <c r="FO36" s="97" t="s">
        <v>2886</v>
      </c>
      <c r="FP36" s="57">
        <v>0.51836000000000004</v>
      </c>
      <c r="FQ36" s="58" t="s">
        <v>159</v>
      </c>
      <c r="FR36" s="58">
        <v>0.51836000000000004</v>
      </c>
      <c r="FS36" s="98" t="s">
        <v>159</v>
      </c>
      <c r="FT36" s="59" t="s">
        <v>160</v>
      </c>
      <c r="FU36" s="9" t="s">
        <v>158</v>
      </c>
      <c r="FV36" s="9" t="s">
        <v>158</v>
      </c>
      <c r="FW36" s="99" t="s">
        <v>158</v>
      </c>
      <c r="FX36" s="100" t="s">
        <v>158</v>
      </c>
      <c r="FY36" s="100" t="s">
        <v>158</v>
      </c>
      <c r="FZ36" s="100" t="s">
        <v>158</v>
      </c>
      <c r="GA36" s="9" t="s">
        <v>169</v>
      </c>
      <c r="GB36" s="63"/>
    </row>
    <row r="37" spans="1:184" ht="12" customHeight="1" x14ac:dyDescent="0.2">
      <c r="A37" s="7">
        <v>35</v>
      </c>
      <c r="B37" s="2" t="s">
        <v>289</v>
      </c>
      <c r="C37" s="1" t="s">
        <v>290</v>
      </c>
      <c r="D37" s="1" t="s">
        <v>183</v>
      </c>
      <c r="E37" s="1" t="s">
        <v>256</v>
      </c>
      <c r="F37" s="9">
        <v>13</v>
      </c>
      <c r="G37" s="64">
        <v>72.39</v>
      </c>
      <c r="H37" s="65">
        <v>-4.8251380489087614E-2</v>
      </c>
      <c r="I37" s="65">
        <v>-4.9656566743883079E-4</v>
      </c>
      <c r="J37" s="65">
        <v>9.2612463196626527E-2</v>
      </c>
      <c r="K37" s="66">
        <v>3.4357850531841413E-2</v>
      </c>
      <c r="L37" s="67">
        <v>36</v>
      </c>
      <c r="M37" s="68">
        <v>2.2222222222222143E-2</v>
      </c>
      <c r="N37" s="69">
        <v>4.6511627906976827E-2</v>
      </c>
      <c r="O37" s="70">
        <v>7.2275911569341433E-2</v>
      </c>
      <c r="P37" s="70">
        <v>0.10350921459993478</v>
      </c>
      <c r="Q37" s="70">
        <v>0.12587708899995609</v>
      </c>
      <c r="R37" s="70">
        <v>0.12942735041273945</v>
      </c>
      <c r="S37" s="70">
        <v>8.6900226865072039E-2</v>
      </c>
      <c r="T37" s="18">
        <v>0.82230384752519092</v>
      </c>
      <c r="U37" s="71" t="s">
        <v>156</v>
      </c>
      <c r="V37" s="9">
        <v>1967</v>
      </c>
      <c r="W37" s="227">
        <v>2010</v>
      </c>
      <c r="X37" s="227">
        <v>1</v>
      </c>
      <c r="Y37" s="72" t="s">
        <v>291</v>
      </c>
      <c r="Z37" s="73">
        <v>20</v>
      </c>
      <c r="AA37" s="73">
        <v>3</v>
      </c>
      <c r="AB37" s="73">
        <v>2</v>
      </c>
      <c r="AC37" s="228" t="s">
        <v>5</v>
      </c>
      <c r="AD37" s="74">
        <v>0.67420259055017129</v>
      </c>
      <c r="AE37" s="75">
        <v>0.41144901610017887</v>
      </c>
      <c r="AF37" s="75">
        <v>0.1922666989897639</v>
      </c>
      <c r="AG37" s="75" t="s">
        <v>158</v>
      </c>
      <c r="AH37" s="76" t="s">
        <v>2648</v>
      </c>
      <c r="AI37" s="9" t="s">
        <v>2755</v>
      </c>
      <c r="AJ37" s="77" t="s">
        <v>2563</v>
      </c>
      <c r="AK37" s="78">
        <v>3.4357850531841413E-2</v>
      </c>
      <c r="AL37" s="79">
        <v>2.56323E-2</v>
      </c>
      <c r="AM37" s="80">
        <v>0.34041231305194675</v>
      </c>
      <c r="AN37" s="372">
        <v>0.46831627132207765</v>
      </c>
      <c r="AO37" s="372">
        <v>-0.18281644688483978</v>
      </c>
      <c r="AP37" s="372">
        <v>-9.1231734940916853E-2</v>
      </c>
      <c r="AQ37" s="372">
        <v>9.2794727971987179E-2</v>
      </c>
      <c r="AR37" s="81">
        <v>4.2044226662255879E-2</v>
      </c>
      <c r="AS37" s="81">
        <v>3.7807053627260688E-2</v>
      </c>
      <c r="AT37" s="81">
        <v>3.144035165286975E-2</v>
      </c>
      <c r="AU37" s="68">
        <v>1.7111269841269844E-2</v>
      </c>
      <c r="AV37" s="68">
        <v>2.6995410784359446E-2</v>
      </c>
      <c r="AW37" s="68">
        <v>6.4611679711017458E-2</v>
      </c>
      <c r="AX37" s="68">
        <v>1.3119638386995936E-2</v>
      </c>
      <c r="AY37" s="68">
        <v>2.3399489063010568E-2</v>
      </c>
      <c r="AZ37" s="68">
        <v>6.4611679711017458E-2</v>
      </c>
      <c r="BA37" s="31">
        <v>25.773620000000001</v>
      </c>
      <c r="BB37" s="32">
        <v>16.187388193202146</v>
      </c>
      <c r="BC37" s="82">
        <v>20.941624482474516</v>
      </c>
      <c r="BD37" s="70">
        <v>0.23073642264807348</v>
      </c>
      <c r="BE37" s="70">
        <v>-0.22702328051250575</v>
      </c>
      <c r="BF37" s="82">
        <v>17.737127906883948</v>
      </c>
      <c r="BG37" s="82">
        <v>15.273764504093464</v>
      </c>
      <c r="BH37" s="82">
        <v>12.547542455981844</v>
      </c>
      <c r="BI37" s="82">
        <v>11.514284114977308</v>
      </c>
      <c r="BJ37" s="82">
        <v>51.16331944444444</v>
      </c>
      <c r="BK37" s="82">
        <v>5.5930451186842101</v>
      </c>
      <c r="BL37" s="82">
        <v>16.760373439580885</v>
      </c>
      <c r="BM37" s="82">
        <v>51.16331944444444</v>
      </c>
      <c r="BN37" s="34" t="s">
        <v>2563</v>
      </c>
      <c r="BO37" s="31">
        <v>1.76006</v>
      </c>
      <c r="BP37" s="32">
        <v>1.3604099999999999</v>
      </c>
      <c r="BQ37" s="35">
        <v>1.649882041737595</v>
      </c>
      <c r="BR37" s="70">
        <v>-0.17545014395861525</v>
      </c>
      <c r="BS37" s="83">
        <v>1.253177971866996</v>
      </c>
      <c r="BT37" s="83">
        <v>1.28102517178155</v>
      </c>
      <c r="BU37" s="83">
        <v>1.3004329200167155</v>
      </c>
      <c r="BV37" s="83">
        <v>0.76720554272517327</v>
      </c>
      <c r="BW37" s="83">
        <v>2.4985127900059489</v>
      </c>
      <c r="BX37" s="83">
        <v>0.76720554272517327</v>
      </c>
      <c r="BY37" s="83">
        <v>1.6734182705001193</v>
      </c>
      <c r="BZ37" s="83">
        <v>2.5041095890410956</v>
      </c>
      <c r="CA37" s="37" t="s">
        <v>2609</v>
      </c>
      <c r="CB37" s="31">
        <v>0.4117948887146925</v>
      </c>
      <c r="CC37" s="35">
        <v>0.83610404412301487</v>
      </c>
      <c r="CD37" s="70">
        <v>-0.507483677887694</v>
      </c>
      <c r="CE37" s="83">
        <v>0.64271518264255267</v>
      </c>
      <c r="CF37" s="83">
        <v>0.64629055129429225</v>
      </c>
      <c r="CG37" s="83">
        <v>0.58808861561140835</v>
      </c>
      <c r="CH37" s="83">
        <v>0.40951355407847573</v>
      </c>
      <c r="CI37" s="83">
        <v>1.3100012306164122</v>
      </c>
      <c r="CJ37" s="83">
        <v>0.25914786994766026</v>
      </c>
      <c r="CK37" s="83">
        <v>0.7552188894919013</v>
      </c>
      <c r="CL37" s="83">
        <v>1.3100012306164122</v>
      </c>
      <c r="CM37" s="37" t="s">
        <v>2563</v>
      </c>
      <c r="CN37" s="31">
        <v>7.2213900000000004</v>
      </c>
      <c r="CO37" s="82">
        <v>9.3733891496048329</v>
      </c>
      <c r="CP37" s="70">
        <v>-0.22958602435657516</v>
      </c>
      <c r="CQ37" s="82">
        <v>7.2497263231717355</v>
      </c>
      <c r="CR37" s="82">
        <v>7.3061436910144932</v>
      </c>
      <c r="CS37" s="82">
        <v>7.0841039397283909</v>
      </c>
      <c r="CT37" s="82">
        <v>4.0785201342281878</v>
      </c>
      <c r="CU37" s="82">
        <v>16.14866142857143</v>
      </c>
      <c r="CV37" s="82">
        <v>3.6225488964533099</v>
      </c>
      <c r="CW37" s="82">
        <v>9.0551646916150439</v>
      </c>
      <c r="CX37" s="82">
        <v>16.830509989365353</v>
      </c>
      <c r="CY37" s="37" t="s">
        <v>2563</v>
      </c>
      <c r="CZ37" s="376">
        <v>0.26639513666863346</v>
      </c>
      <c r="DA37" s="39" t="s">
        <v>5</v>
      </c>
      <c r="DB37" s="39">
        <v>15.401865636856391</v>
      </c>
      <c r="DC37" s="17">
        <v>0.13786706513177621</v>
      </c>
      <c r="DD37" s="40">
        <v>-11.986913486822379</v>
      </c>
      <c r="DE37" s="84">
        <v>2.7291500000000002</v>
      </c>
      <c r="DF37" s="85">
        <v>4.4720000000000004</v>
      </c>
      <c r="DG37" s="85" t="s">
        <v>5</v>
      </c>
      <c r="DH37" s="85" t="s">
        <v>5</v>
      </c>
      <c r="DI37" s="85" t="s">
        <v>5</v>
      </c>
      <c r="DJ37" s="86">
        <v>-0.78439480000000006</v>
      </c>
      <c r="DK37" s="86">
        <v>-0.1894769</v>
      </c>
      <c r="DL37" s="69">
        <v>0.98412698412698418</v>
      </c>
      <c r="DM37" s="70">
        <v>-8.8850764843066421E-2</v>
      </c>
      <c r="DN37" s="70">
        <v>-6.2799316950100659E-3</v>
      </c>
      <c r="DO37" s="70">
        <v>9.0624051551269513E-2</v>
      </c>
      <c r="DP37" s="70" t="s">
        <v>158</v>
      </c>
      <c r="DQ37" s="87" t="s">
        <v>2563</v>
      </c>
      <c r="DR37" s="69">
        <v>0.10790151250169111</v>
      </c>
      <c r="DS37" s="70">
        <v>9.1405360363041588E-3</v>
      </c>
      <c r="DT37" s="70">
        <v>5.3890658739183417E-2</v>
      </c>
      <c r="DU37" s="70">
        <v>7.3804405187854139E-2</v>
      </c>
      <c r="DV37" s="87" t="s">
        <v>2563</v>
      </c>
      <c r="DW37" s="31">
        <v>9.5700400000000005</v>
      </c>
      <c r="DX37" s="70">
        <v>-0.10490184974772843</v>
      </c>
      <c r="DY37" s="70">
        <v>-2.9021968115299668E-2</v>
      </c>
      <c r="DZ37" s="70">
        <v>2.5682132571147598E-2</v>
      </c>
      <c r="EA37" s="70">
        <v>0.14662372952263003</v>
      </c>
      <c r="EB37" s="87" t="s">
        <v>2563</v>
      </c>
      <c r="EC37" s="31">
        <v>-0.46455999999999997</v>
      </c>
      <c r="ED37" s="88">
        <v>20112440000</v>
      </c>
      <c r="EE37" s="85">
        <v>1.6430899999999999</v>
      </c>
      <c r="EF37" s="85" t="s">
        <v>5</v>
      </c>
      <c r="EG37" s="86">
        <v>0.14756673284800348</v>
      </c>
      <c r="EH37" s="86">
        <v>-0.21092215297959271</v>
      </c>
      <c r="EI37" s="89">
        <v>2.4</v>
      </c>
      <c r="EJ37" s="90">
        <v>10</v>
      </c>
      <c r="EK37" s="85">
        <v>68.400000000000006</v>
      </c>
      <c r="EL37" s="91">
        <v>9</v>
      </c>
      <c r="EM37" s="79">
        <v>5.8333333333333348E-2</v>
      </c>
      <c r="EN37" s="69">
        <v>-0.25686368845849905</v>
      </c>
      <c r="EO37" s="70">
        <v>2.2253899309983005E-2</v>
      </c>
      <c r="EP37" s="70">
        <v>1.3179705473249648E-2</v>
      </c>
      <c r="EQ37" s="70">
        <v>0.11840853571290255</v>
      </c>
      <c r="ER37" s="69">
        <v>2.2885589113543547E-2</v>
      </c>
      <c r="ES37" s="70">
        <v>3.0187944746116413E-2</v>
      </c>
      <c r="ET37" s="70">
        <v>2.7356607331326943E-2</v>
      </c>
      <c r="EU37" s="70">
        <v>5.0123685083868219E-2</v>
      </c>
      <c r="EV37" s="69">
        <v>-0.2339780993449555</v>
      </c>
      <c r="EW37" s="70">
        <v>5.2441844056099418E-2</v>
      </c>
      <c r="EX37" s="70">
        <v>4.0536312804576591E-2</v>
      </c>
      <c r="EY37" s="70">
        <v>0.16853222079677077</v>
      </c>
      <c r="EZ37" s="92">
        <v>5.1996000000000001E-2</v>
      </c>
      <c r="FA37" s="70">
        <v>0.15642</v>
      </c>
      <c r="FB37" s="70">
        <v>0.17599000000000001</v>
      </c>
      <c r="FC37" s="87">
        <v>4.6627169118444278E-2</v>
      </c>
      <c r="FD37" s="69">
        <v>0.11574</v>
      </c>
      <c r="FE37" s="70">
        <v>0.14515000000000003</v>
      </c>
      <c r="FF37" s="87">
        <v>4.3568641245739982E-2</v>
      </c>
      <c r="FG37" s="93" t="s">
        <v>2563</v>
      </c>
      <c r="FH37" s="84">
        <v>1.1388400000000001</v>
      </c>
      <c r="FI37" s="85">
        <v>0.75876999999999994</v>
      </c>
      <c r="FJ37" s="86">
        <v>0.2603567</v>
      </c>
      <c r="FK37" s="86">
        <v>0.32089619999999996</v>
      </c>
      <c r="FL37" s="94">
        <v>0.45</v>
      </c>
      <c r="FM37" s="95">
        <v>0.46</v>
      </c>
      <c r="FN37" s="96">
        <v>44981</v>
      </c>
      <c r="FO37" s="97" t="s">
        <v>2832</v>
      </c>
      <c r="FP37" s="57">
        <v>1.84</v>
      </c>
      <c r="FQ37" s="58" t="s">
        <v>185</v>
      </c>
      <c r="FR37" s="58">
        <v>2.4871648</v>
      </c>
      <c r="FS37" s="98" t="s">
        <v>185</v>
      </c>
      <c r="FT37" s="59" t="s">
        <v>160</v>
      </c>
      <c r="FU37" s="9" t="s">
        <v>158</v>
      </c>
      <c r="FV37" s="9" t="s">
        <v>158</v>
      </c>
      <c r="FW37" s="99" t="s">
        <v>158</v>
      </c>
      <c r="FX37" s="100" t="s">
        <v>158</v>
      </c>
      <c r="FY37" s="100" t="s">
        <v>158</v>
      </c>
      <c r="FZ37" s="100" t="s">
        <v>158</v>
      </c>
      <c r="GA37" s="9" t="s">
        <v>158</v>
      </c>
      <c r="GB37" s="63"/>
    </row>
    <row r="38" spans="1:184" ht="12" customHeight="1" x14ac:dyDescent="0.2">
      <c r="A38" s="7">
        <v>36</v>
      </c>
      <c r="B38" s="2" t="s">
        <v>292</v>
      </c>
      <c r="C38" s="1" t="s">
        <v>293</v>
      </c>
      <c r="D38" s="1" t="s">
        <v>176</v>
      </c>
      <c r="E38" s="1" t="s">
        <v>177</v>
      </c>
      <c r="F38" s="9">
        <v>13</v>
      </c>
      <c r="G38" s="64">
        <v>96.67</v>
      </c>
      <c r="H38" s="65">
        <v>5.9629507837334117E-2</v>
      </c>
      <c r="I38" s="65">
        <v>9.7757736823200547E-2</v>
      </c>
      <c r="J38" s="65">
        <v>9.98981394925329E-2</v>
      </c>
      <c r="K38" s="66">
        <v>4.0136547015620153E-2</v>
      </c>
      <c r="L38" s="67">
        <v>96</v>
      </c>
      <c r="M38" s="68">
        <v>5.4347826086956541E-2</v>
      </c>
      <c r="N38" s="69">
        <v>0.22666666666666679</v>
      </c>
      <c r="O38" s="70">
        <v>0.1060114886613992</v>
      </c>
      <c r="P38" s="70">
        <v>9.6659908140676709E-2</v>
      </c>
      <c r="Q38" s="70">
        <v>8.8225938039835361E-2</v>
      </c>
      <c r="R38" s="70">
        <v>7.8775448909534473E-2</v>
      </c>
      <c r="S38" s="70">
        <v>0.10606993337734805</v>
      </c>
      <c r="T38" s="18">
        <v>1.0955951309583503</v>
      </c>
      <c r="U38" s="71" t="s">
        <v>156</v>
      </c>
      <c r="V38" s="9">
        <v>1890</v>
      </c>
      <c r="W38" s="227">
        <v>2010</v>
      </c>
      <c r="X38" s="227">
        <v>1</v>
      </c>
      <c r="Y38" s="72" t="s">
        <v>294</v>
      </c>
      <c r="Z38" s="73">
        <v>24</v>
      </c>
      <c r="AA38" s="73">
        <v>1</v>
      </c>
      <c r="AB38" s="73">
        <v>0</v>
      </c>
      <c r="AC38" s="228" t="s">
        <v>5</v>
      </c>
      <c r="AD38" s="74">
        <v>0.41070022270960532</v>
      </c>
      <c r="AE38" s="75">
        <v>0.4006195147134744</v>
      </c>
      <c r="AF38" s="75">
        <v>0.35712740704332557</v>
      </c>
      <c r="AG38" s="75">
        <v>0.36103266508172083</v>
      </c>
      <c r="AH38" s="76" t="s">
        <v>2649</v>
      </c>
      <c r="AI38" s="9" t="s">
        <v>2537</v>
      </c>
      <c r="AJ38" s="77" t="s">
        <v>2615</v>
      </c>
      <c r="AK38" s="78">
        <v>4.0136547015620153E-2</v>
      </c>
      <c r="AL38" s="79">
        <v>3.6233000000000001E-2</v>
      </c>
      <c r="AM38" s="80">
        <v>0.10773457940607045</v>
      </c>
      <c r="AN38" s="372">
        <v>-3.851169715237901E-2</v>
      </c>
      <c r="AO38" s="372">
        <v>-0.25195007045563667</v>
      </c>
      <c r="AP38" s="372">
        <v>-0.21554398299592337</v>
      </c>
      <c r="AQ38" s="372">
        <v>-0.21619785152024806</v>
      </c>
      <c r="AR38" s="81">
        <v>5.3654903811122999E-2</v>
      </c>
      <c r="AS38" s="81">
        <v>5.1164815038204456E-2</v>
      </c>
      <c r="AT38" s="81">
        <v>5.120749808286218E-2</v>
      </c>
      <c r="AU38" s="68">
        <v>2.8275212597082235E-2</v>
      </c>
      <c r="AV38" s="68">
        <v>3.9674110037162813E-2</v>
      </c>
      <c r="AW38" s="68">
        <v>7.3441944659943095E-2</v>
      </c>
      <c r="AX38" s="68">
        <v>2.8275212597082235E-2</v>
      </c>
      <c r="AY38" s="68">
        <v>4.1744186483338934E-2</v>
      </c>
      <c r="AZ38" s="68">
        <v>7.3441944659943095E-2</v>
      </c>
      <c r="BA38" s="31">
        <v>10.170120000000001</v>
      </c>
      <c r="BB38" s="32">
        <v>9.9814145585957661</v>
      </c>
      <c r="BC38" s="82">
        <v>10.252813228420434</v>
      </c>
      <c r="BD38" s="70">
        <v>-8.0654183957248327E-3</v>
      </c>
      <c r="BE38" s="70">
        <v>-2.6470653836974334E-2</v>
      </c>
      <c r="BF38" s="82">
        <v>7.4877010064569438</v>
      </c>
      <c r="BG38" s="82">
        <v>8.1801531321007008</v>
      </c>
      <c r="BH38" s="82">
        <v>8.6779476504960904</v>
      </c>
      <c r="BI38" s="82">
        <v>6.7842105263157899</v>
      </c>
      <c r="BJ38" s="82">
        <v>13.159649122807018</v>
      </c>
      <c r="BK38" s="82">
        <v>6.7842105263157899</v>
      </c>
      <c r="BL38" s="82">
        <v>10.497169655316441</v>
      </c>
      <c r="BM38" s="82">
        <v>14.589665653495441</v>
      </c>
      <c r="BN38" s="34" t="s">
        <v>2615</v>
      </c>
      <c r="BO38" s="31">
        <v>1.68723</v>
      </c>
      <c r="BP38" s="32">
        <v>1.7181500000000001</v>
      </c>
      <c r="BQ38" s="35">
        <v>1.7542741958730048</v>
      </c>
      <c r="BR38" s="70">
        <v>-2.0592103536601236E-2</v>
      </c>
      <c r="BS38" s="83">
        <v>1.2840805092516108</v>
      </c>
      <c r="BT38" s="83">
        <v>1.398855732562907</v>
      </c>
      <c r="BU38" s="83">
        <v>1.4579213959643162</v>
      </c>
      <c r="BV38" s="83">
        <v>0.99408740359897185</v>
      </c>
      <c r="BW38" s="83">
        <v>2.1688470564186426</v>
      </c>
      <c r="BX38" s="83">
        <v>0.99408740359897185</v>
      </c>
      <c r="BY38" s="83">
        <v>1.757052305835622</v>
      </c>
      <c r="BZ38" s="83">
        <v>2.2093949044585988</v>
      </c>
      <c r="CA38" s="37" t="s">
        <v>2609</v>
      </c>
      <c r="CB38" s="31">
        <v>3.3685602898069953</v>
      </c>
      <c r="CC38" s="35">
        <v>3.0455045189825745</v>
      </c>
      <c r="CD38" s="70">
        <v>0.10607627367183992</v>
      </c>
      <c r="CE38" s="83">
        <v>2.3177555049448273</v>
      </c>
      <c r="CF38" s="83">
        <v>2.4504500235636124</v>
      </c>
      <c r="CG38" s="83">
        <v>2.3832879993523632</v>
      </c>
      <c r="CH38" s="83">
        <v>1.6546980630459551</v>
      </c>
      <c r="CI38" s="83">
        <v>3.9651948998611855</v>
      </c>
      <c r="CJ38" s="83">
        <v>1.6546980630459551</v>
      </c>
      <c r="CK38" s="83">
        <v>2.8728553243008248</v>
      </c>
      <c r="CL38" s="83">
        <v>3.9651948998611855</v>
      </c>
      <c r="CM38" s="37" t="s">
        <v>2615</v>
      </c>
      <c r="CN38" s="31">
        <v>8.7404499999999992</v>
      </c>
      <c r="CO38" s="82">
        <v>3.0231888061316274</v>
      </c>
      <c r="CP38" s="70">
        <v>1.8911360025786781</v>
      </c>
      <c r="CQ38" s="82">
        <v>2.0889815018738314</v>
      </c>
      <c r="CR38" s="82">
        <v>2.4559762861933896</v>
      </c>
      <c r="CS38" s="82">
        <v>4.9947882950362157</v>
      </c>
      <c r="CT38" s="82">
        <v>0.65414443721535465</v>
      </c>
      <c r="CU38" s="82">
        <v>5.7755758855494843</v>
      </c>
      <c r="CV38" s="82">
        <v>0.65414443721535465</v>
      </c>
      <c r="CW38" s="82">
        <v>5.7882807937488048</v>
      </c>
      <c r="CX38" s="82">
        <v>21.534608695652175</v>
      </c>
      <c r="CY38" s="37" t="s">
        <v>2615</v>
      </c>
      <c r="CZ38" s="376">
        <v>-0.11604176750682671</v>
      </c>
      <c r="DA38" s="39" t="s">
        <v>5</v>
      </c>
      <c r="DB38" s="39">
        <v>18.664265189126532</v>
      </c>
      <c r="DC38" s="17">
        <v>0.13679645515629685</v>
      </c>
      <c r="DD38" s="40">
        <v>3.5095255156296847</v>
      </c>
      <c r="DE38" s="84">
        <v>9.4472799999999992</v>
      </c>
      <c r="DF38" s="85">
        <v>9.6850000000000005</v>
      </c>
      <c r="DG38" s="85" t="s">
        <v>5</v>
      </c>
      <c r="DH38" s="85" t="s">
        <v>5</v>
      </c>
      <c r="DI38" s="85" t="s">
        <v>5</v>
      </c>
      <c r="DJ38" s="86">
        <v>-6.1080800000000005E-2</v>
      </c>
      <c r="DK38" s="86">
        <v>0.12311279999999999</v>
      </c>
      <c r="DL38" s="69">
        <v>7.2544642857142794E-2</v>
      </c>
      <c r="DM38" s="70">
        <v>0.14871257834359275</v>
      </c>
      <c r="DN38" s="70">
        <v>0.12302189198143965</v>
      </c>
      <c r="DO38" s="70">
        <v>7.5062583919373482E-2</v>
      </c>
      <c r="DP38" s="70" t="s">
        <v>158</v>
      </c>
      <c r="DQ38" s="87" t="s">
        <v>2615</v>
      </c>
      <c r="DR38" s="69">
        <v>8.0663119360530056E-2</v>
      </c>
      <c r="DS38" s="70">
        <v>9.242495202428902E-2</v>
      </c>
      <c r="DT38" s="70">
        <v>8.410755550461313E-2</v>
      </c>
      <c r="DU38" s="70">
        <v>5.7608723772124337E-2</v>
      </c>
      <c r="DV38" s="87" t="s">
        <v>2615</v>
      </c>
      <c r="DW38" s="31">
        <v>10.864470000000001</v>
      </c>
      <c r="DX38" s="70" t="s">
        <v>158</v>
      </c>
      <c r="DY38" s="70" t="s">
        <v>158</v>
      </c>
      <c r="DZ38" s="70" t="s">
        <v>158</v>
      </c>
      <c r="EA38" s="70" t="s">
        <v>158</v>
      </c>
      <c r="EB38" s="87" t="s">
        <v>2615</v>
      </c>
      <c r="EC38" s="31">
        <v>10.74695</v>
      </c>
      <c r="ED38" s="88">
        <v>32322190000</v>
      </c>
      <c r="EE38" s="85">
        <v>1.10355</v>
      </c>
      <c r="EF38" s="85" t="s">
        <v>5</v>
      </c>
      <c r="EG38" s="86">
        <v>0.19887694696282976</v>
      </c>
      <c r="EH38" s="86">
        <v>-7.7840328994793095E-2</v>
      </c>
      <c r="EI38" s="89">
        <v>2.6920000000000002</v>
      </c>
      <c r="EJ38" s="90">
        <v>13</v>
      </c>
      <c r="EK38" s="85">
        <v>104.58</v>
      </c>
      <c r="EL38" s="91">
        <v>12</v>
      </c>
      <c r="EM38" s="79">
        <v>-7.5635876840696059E-2</v>
      </c>
      <c r="EN38" s="69">
        <v>-5.4023246494748101E-2</v>
      </c>
      <c r="EO38" s="70">
        <v>8.1701999017693705E-2</v>
      </c>
      <c r="EP38" s="70">
        <v>7.7820215779075497E-2</v>
      </c>
      <c r="EQ38" s="70">
        <v>8.9764209560117436E-2</v>
      </c>
      <c r="ER38" s="69">
        <v>3.8158439689787604E-2</v>
      </c>
      <c r="ES38" s="70">
        <v>4.2217737766512498E-2</v>
      </c>
      <c r="ET38" s="70">
        <v>4.3093104573061813E-2</v>
      </c>
      <c r="EU38" s="70">
        <v>5.1174280300682051E-2</v>
      </c>
      <c r="EV38" s="69">
        <v>-1.5864806804960496E-2</v>
      </c>
      <c r="EW38" s="70">
        <v>0.1239197367842062</v>
      </c>
      <c r="EX38" s="70">
        <v>0.12091332035213731</v>
      </c>
      <c r="EY38" s="70">
        <v>0.14093848986079949</v>
      </c>
      <c r="EZ38" s="92">
        <v>0.17936920000000001</v>
      </c>
      <c r="FA38" s="70">
        <v>0.18134</v>
      </c>
      <c r="FB38" s="70">
        <v>0.17585000000000001</v>
      </c>
      <c r="FC38" s="87">
        <v>2.5405166797326816E-2</v>
      </c>
      <c r="FD38" s="69" t="s">
        <v>158</v>
      </c>
      <c r="FE38" s="70" t="s">
        <v>158</v>
      </c>
      <c r="FF38" s="87" t="s">
        <v>158</v>
      </c>
      <c r="FG38" s="93" t="s">
        <v>2615</v>
      </c>
      <c r="FH38" s="84" t="s">
        <v>158</v>
      </c>
      <c r="FI38" s="85" t="s">
        <v>158</v>
      </c>
      <c r="FJ38" s="86">
        <v>1.287784</v>
      </c>
      <c r="FK38" s="86">
        <v>2.7084449999999998</v>
      </c>
      <c r="FL38" s="94">
        <v>0.92</v>
      </c>
      <c r="FM38" s="95">
        <v>0.97</v>
      </c>
      <c r="FN38" s="96">
        <v>44921</v>
      </c>
      <c r="FO38" s="97" t="s">
        <v>2880</v>
      </c>
      <c r="FP38" s="57">
        <v>3.88</v>
      </c>
      <c r="FQ38" s="58" t="s">
        <v>159</v>
      </c>
      <c r="FR38" s="58">
        <v>3.88</v>
      </c>
      <c r="FS38" s="98" t="s">
        <v>159</v>
      </c>
      <c r="FT38" s="59" t="s">
        <v>165</v>
      </c>
      <c r="FU38" s="9" t="s">
        <v>166</v>
      </c>
      <c r="FV38" s="9" t="s">
        <v>166</v>
      </c>
      <c r="FW38" s="99">
        <v>0</v>
      </c>
      <c r="FX38" s="100">
        <v>1</v>
      </c>
      <c r="FY38" s="100" t="s">
        <v>238</v>
      </c>
      <c r="FZ38" s="100" t="s">
        <v>168</v>
      </c>
      <c r="GA38" s="9" t="s">
        <v>169</v>
      </c>
      <c r="GB38" s="63"/>
    </row>
    <row r="39" spans="1:184" ht="12" customHeight="1" x14ac:dyDescent="0.2">
      <c r="A39" s="7">
        <v>37</v>
      </c>
      <c r="B39" s="2" t="s">
        <v>295</v>
      </c>
      <c r="C39" s="1" t="s">
        <v>296</v>
      </c>
      <c r="D39" s="1" t="s">
        <v>172</v>
      </c>
      <c r="E39" s="1" t="s">
        <v>297</v>
      </c>
      <c r="F39" s="9">
        <v>13</v>
      </c>
      <c r="G39" s="64">
        <v>188.1</v>
      </c>
      <c r="H39" s="65">
        <v>4.8027635391129975E-2</v>
      </c>
      <c r="I39" s="65">
        <v>0.15267206952773593</v>
      </c>
      <c r="J39" s="65">
        <v>0.20238512332721625</v>
      </c>
      <c r="K39" s="66">
        <v>7.3299011164274326E-3</v>
      </c>
      <c r="L39" s="67">
        <v>136</v>
      </c>
      <c r="M39" s="68">
        <v>0.10869565217391308</v>
      </c>
      <c r="N39" s="69">
        <v>0.11834319526627213</v>
      </c>
      <c r="O39" s="70">
        <v>0.12426853035294627</v>
      </c>
      <c r="P39" s="70">
        <v>0.13577514596160523</v>
      </c>
      <c r="Q39" s="70">
        <v>0.14375270541660501</v>
      </c>
      <c r="R39" s="70" t="s">
        <v>158</v>
      </c>
      <c r="S39" s="70" t="s">
        <v>158</v>
      </c>
      <c r="T39" s="18">
        <v>0.94450497865845184</v>
      </c>
      <c r="U39" s="71" t="s">
        <v>156</v>
      </c>
      <c r="V39" s="9">
        <v>2010</v>
      </c>
      <c r="W39" s="227">
        <v>2010</v>
      </c>
      <c r="X39" s="227">
        <v>1</v>
      </c>
      <c r="Y39" s="72" t="s">
        <v>157</v>
      </c>
      <c r="Z39" s="73">
        <v>12</v>
      </c>
      <c r="AA39" s="73">
        <v>0</v>
      </c>
      <c r="AB39" s="73">
        <v>0</v>
      </c>
      <c r="AC39" s="228" t="s">
        <v>298</v>
      </c>
      <c r="AD39" s="74">
        <v>0.31518934536409005</v>
      </c>
      <c r="AE39" s="75">
        <v>0.23759608665269041</v>
      </c>
      <c r="AF39" s="75">
        <v>0.15012075890458942</v>
      </c>
      <c r="AG39" s="75">
        <v>0.30394049917757276</v>
      </c>
      <c r="AH39" s="76" t="s">
        <v>2650</v>
      </c>
      <c r="AI39" s="9" t="s">
        <v>2153</v>
      </c>
      <c r="AJ39" s="77" t="s">
        <v>2563</v>
      </c>
      <c r="AK39" s="78">
        <v>7.3299011164274326E-3</v>
      </c>
      <c r="AL39" s="79">
        <v>6.8600000000000006E-3</v>
      </c>
      <c r="AM39" s="80">
        <v>6.8498705018576134E-2</v>
      </c>
      <c r="AN39" s="372">
        <v>-9.3869391849162209E-2</v>
      </c>
      <c r="AO39" s="372">
        <v>-0.18975824815722808</v>
      </c>
      <c r="AP39" s="372">
        <v>-0.19125669832489423</v>
      </c>
      <c r="AQ39" s="372">
        <v>-0.26402163401034306</v>
      </c>
      <c r="AR39" s="81">
        <v>9.0465606095423805E-3</v>
      </c>
      <c r="AS39" s="81">
        <v>9.063322195368307E-3</v>
      </c>
      <c r="AT39" s="81">
        <v>9.9593975246419723E-3</v>
      </c>
      <c r="AU39" s="68">
        <v>6.0141240635397481E-3</v>
      </c>
      <c r="AV39" s="68">
        <v>7.4376918307353327E-3</v>
      </c>
      <c r="AW39" s="68">
        <v>1.0139632023868722E-2</v>
      </c>
      <c r="AX39" s="68">
        <v>6.0141240635397481E-3</v>
      </c>
      <c r="AY39" s="68">
        <v>8.0892324467283314E-3</v>
      </c>
      <c r="AZ39" s="68">
        <v>1.235320955196725E-2</v>
      </c>
      <c r="BA39" s="31">
        <v>42.649439999999998</v>
      </c>
      <c r="BB39" s="32">
        <v>43.815513626834381</v>
      </c>
      <c r="BC39" s="82">
        <v>97.187922038163634</v>
      </c>
      <c r="BD39" s="70">
        <v>-0.56116522397451329</v>
      </c>
      <c r="BE39" s="70">
        <v>-0.54916709084870696</v>
      </c>
      <c r="BF39" s="82">
        <v>99.625445061555027</v>
      </c>
      <c r="BG39" s="82">
        <v>78.123681840815479</v>
      </c>
      <c r="BH39" s="82">
        <v>58.018694152661816</v>
      </c>
      <c r="BI39" s="82">
        <v>40.71527981651375</v>
      </c>
      <c r="BJ39" s="82">
        <v>247.38635897435896</v>
      </c>
      <c r="BK39" s="82">
        <v>20.296054597849459</v>
      </c>
      <c r="BL39" s="82">
        <v>72.303308848443635</v>
      </c>
      <c r="BM39" s="82">
        <v>247.38635897435896</v>
      </c>
      <c r="BN39" s="34" t="s">
        <v>2563</v>
      </c>
      <c r="BO39" s="31" t="s">
        <v>158</v>
      </c>
      <c r="BP39" s="32">
        <v>4.9926500000000003</v>
      </c>
      <c r="BQ39" s="35">
        <v>3.5535195773550803</v>
      </c>
      <c r="BR39" s="70">
        <v>0.40498733475842541</v>
      </c>
      <c r="BS39" s="83">
        <v>3.2204096228533454</v>
      </c>
      <c r="BT39" s="83">
        <v>2.8955483480116437</v>
      </c>
      <c r="BU39" s="83">
        <v>2.6674129751948885</v>
      </c>
      <c r="BV39" s="83">
        <v>2.3932072829131652</v>
      </c>
      <c r="BW39" s="83">
        <v>5.2245622960545823</v>
      </c>
      <c r="BX39" s="83">
        <v>1.5267361111111111</v>
      </c>
      <c r="BY39" s="83">
        <v>3.3165903885366408</v>
      </c>
      <c r="BZ39" s="83">
        <v>5.2245622960545823</v>
      </c>
      <c r="CA39" s="37" t="s">
        <v>2609</v>
      </c>
      <c r="CB39" s="31">
        <v>6.736746498843722</v>
      </c>
      <c r="CC39" s="35">
        <v>7.4040907448526907</v>
      </c>
      <c r="CD39" s="70">
        <v>-9.0131829687920217E-2</v>
      </c>
      <c r="CE39" s="83">
        <v>6.4885237660071384</v>
      </c>
      <c r="CF39" s="83">
        <v>6.0381662643898597</v>
      </c>
      <c r="CG39" s="83">
        <v>4.6218207498809596</v>
      </c>
      <c r="CH39" s="83">
        <v>5.0610060129589627</v>
      </c>
      <c r="CI39" s="83">
        <v>9.3730218114298953</v>
      </c>
      <c r="CJ39" s="83">
        <v>2.2697607955747956</v>
      </c>
      <c r="CK39" s="83">
        <v>5.6965736409276913</v>
      </c>
      <c r="CL39" s="83">
        <v>9.3730218114298953</v>
      </c>
      <c r="CM39" s="37" t="s">
        <v>2563</v>
      </c>
      <c r="CN39" s="31">
        <v>20.23217</v>
      </c>
      <c r="CO39" s="82">
        <v>27.192310427332387</v>
      </c>
      <c r="CP39" s="70">
        <v>-0.25595987681636623</v>
      </c>
      <c r="CQ39" s="82">
        <v>23.764265786545025</v>
      </c>
      <c r="CR39" s="82">
        <v>22.159274388483116</v>
      </c>
      <c r="CS39" s="82">
        <v>17.403099269427926</v>
      </c>
      <c r="CT39" s="82">
        <v>19.740908037068237</v>
      </c>
      <c r="CU39" s="82">
        <v>36.154577033356993</v>
      </c>
      <c r="CV39" s="82">
        <v>8.6584086128440365</v>
      </c>
      <c r="CW39" s="82">
        <v>21.480279403938358</v>
      </c>
      <c r="CX39" s="82">
        <v>36.154577033356993</v>
      </c>
      <c r="CY39" s="37" t="s">
        <v>2563</v>
      </c>
      <c r="CZ39" s="376">
        <v>2.591322263416294</v>
      </c>
      <c r="DA39" s="39" t="s">
        <v>5</v>
      </c>
      <c r="DB39" s="39">
        <v>139.69540742727511</v>
      </c>
      <c r="DC39" s="17">
        <v>0.14310504707803265</v>
      </c>
      <c r="DD39" s="40">
        <v>-28.338935292196734</v>
      </c>
      <c r="DE39" s="84">
        <v>3.2361499999999999</v>
      </c>
      <c r="DF39" s="85">
        <v>4.2930000000000001</v>
      </c>
      <c r="DG39" s="85" t="s">
        <v>5</v>
      </c>
      <c r="DH39" s="85" t="s">
        <v>5</v>
      </c>
      <c r="DI39" s="85" t="s">
        <v>5</v>
      </c>
      <c r="DJ39" s="86">
        <v>0.18355479999999999</v>
      </c>
      <c r="DK39" s="86">
        <v>0.22760239999999998</v>
      </c>
      <c r="DL39" s="69">
        <v>2.0256410256410255</v>
      </c>
      <c r="DM39" s="70">
        <v>4.4673438205091065E-2</v>
      </c>
      <c r="DN39" s="70">
        <v>0.17140114731563605</v>
      </c>
      <c r="DO39" s="70">
        <v>9.29845597984571E-2</v>
      </c>
      <c r="DP39" s="70" t="s">
        <v>158</v>
      </c>
      <c r="DQ39" s="87" t="s">
        <v>2563</v>
      </c>
      <c r="DR39" s="69">
        <v>0.14177272691187159</v>
      </c>
      <c r="DS39" s="70">
        <v>8.095883476171295E-2</v>
      </c>
      <c r="DT39" s="70">
        <v>0.10015172336196954</v>
      </c>
      <c r="DU39" s="70">
        <v>0.10279954856843476</v>
      </c>
      <c r="DV39" s="87" t="s">
        <v>2563</v>
      </c>
      <c r="DW39" s="31">
        <v>6.79453</v>
      </c>
      <c r="DX39" s="70">
        <v>0.21834797804592077</v>
      </c>
      <c r="DY39" s="70">
        <v>6.7542340177389582E-2</v>
      </c>
      <c r="DZ39" s="70">
        <v>0.13570268588548284</v>
      </c>
      <c r="EA39" s="70">
        <v>0.11037470795446813</v>
      </c>
      <c r="EB39" s="87" t="s">
        <v>2563</v>
      </c>
      <c r="EC39" s="31">
        <v>3.3559199999999998</v>
      </c>
      <c r="ED39" s="88">
        <v>35506680000</v>
      </c>
      <c r="EE39" s="85">
        <v>0.67567999999999995</v>
      </c>
      <c r="EF39" s="85" t="s">
        <v>5</v>
      </c>
      <c r="EG39" s="86">
        <v>0.27497765201516655</v>
      </c>
      <c r="EH39" s="86">
        <v>-4.3308014420395113E-2</v>
      </c>
      <c r="EI39" s="89">
        <v>1.6</v>
      </c>
      <c r="EJ39" s="90">
        <v>5</v>
      </c>
      <c r="EK39" s="85">
        <v>158.76</v>
      </c>
      <c r="EL39" s="91">
        <v>5</v>
      </c>
      <c r="EM39" s="79">
        <v>0.18480725623582761</v>
      </c>
      <c r="EN39" s="69">
        <v>4.1067321614872032E-2</v>
      </c>
      <c r="EO39" s="70">
        <v>0.15019825720353785</v>
      </c>
      <c r="EP39" s="70">
        <v>0.15018897448927038</v>
      </c>
      <c r="EQ39" s="70">
        <v>0.1969265751978504</v>
      </c>
      <c r="ER39" s="69">
        <v>7.1329961879234016E-3</v>
      </c>
      <c r="ES39" s="70">
        <v>9.263855221258277E-3</v>
      </c>
      <c r="ET39" s="70">
        <v>1.0848569375584205E-2</v>
      </c>
      <c r="EU39" s="70">
        <v>2.1987740009458134E-2</v>
      </c>
      <c r="EV39" s="69">
        <v>4.8200317802795434E-2</v>
      </c>
      <c r="EW39" s="70">
        <v>0.15946211242479613</v>
      </c>
      <c r="EX39" s="70">
        <v>0.16103754386485458</v>
      </c>
      <c r="EY39" s="70">
        <v>0.21891431520730853</v>
      </c>
      <c r="EZ39" s="92">
        <v>0.11855349999999999</v>
      </c>
      <c r="FA39" s="70">
        <v>7.7299999999999994E-2</v>
      </c>
      <c r="FB39" s="70">
        <v>8.4111111111111095E-2</v>
      </c>
      <c r="FC39" s="87">
        <v>4.4366862634177773E-2</v>
      </c>
      <c r="FD39" s="69">
        <v>5.6780000000000011E-2</v>
      </c>
      <c r="FE39" s="70">
        <v>5.6766666666666681E-2</v>
      </c>
      <c r="FF39" s="87">
        <v>2.3291039049385495E-2</v>
      </c>
      <c r="FG39" s="93" t="s">
        <v>2563</v>
      </c>
      <c r="FH39" s="84">
        <v>0.73887000000000003</v>
      </c>
      <c r="FI39" s="85" t="s">
        <v>158</v>
      </c>
      <c r="FJ39" s="86">
        <v>0.96925610000000006</v>
      </c>
      <c r="FK39" s="86">
        <v>0.97240769999999999</v>
      </c>
      <c r="FL39" s="94">
        <v>0.23</v>
      </c>
      <c r="FM39" s="95">
        <v>0.255</v>
      </c>
      <c r="FN39" s="96">
        <v>44881</v>
      </c>
      <c r="FO39" s="97" t="s">
        <v>2827</v>
      </c>
      <c r="FP39" s="57">
        <v>1.02</v>
      </c>
      <c r="FQ39" s="58" t="s">
        <v>185</v>
      </c>
      <c r="FR39" s="58">
        <v>1.3787544</v>
      </c>
      <c r="FS39" s="98" t="s">
        <v>185</v>
      </c>
      <c r="FT39" s="59" t="s">
        <v>160</v>
      </c>
      <c r="FU39" s="9" t="s">
        <v>158</v>
      </c>
      <c r="FV39" s="9" t="s">
        <v>158</v>
      </c>
      <c r="FW39" s="99" t="s">
        <v>158</v>
      </c>
      <c r="FX39" s="100" t="s">
        <v>158</v>
      </c>
      <c r="FY39" s="100" t="s">
        <v>158</v>
      </c>
      <c r="FZ39" s="100" t="s">
        <v>158</v>
      </c>
      <c r="GA39" s="9" t="s">
        <v>169</v>
      </c>
      <c r="GB39" s="63"/>
    </row>
    <row r="40" spans="1:184" ht="12" customHeight="1" x14ac:dyDescent="0.2">
      <c r="A40" s="7">
        <v>38</v>
      </c>
      <c r="B40" s="2" t="s">
        <v>304</v>
      </c>
      <c r="C40" s="1" t="s">
        <v>305</v>
      </c>
      <c r="D40" s="1" t="s">
        <v>176</v>
      </c>
      <c r="E40" s="1" t="s">
        <v>306</v>
      </c>
      <c r="F40" s="9">
        <v>12</v>
      </c>
      <c r="G40" s="64">
        <v>57.31</v>
      </c>
      <c r="H40" s="65">
        <v>4.6375753149534349E-2</v>
      </c>
      <c r="I40" s="65">
        <v>1.5778462009161665E-3</v>
      </c>
      <c r="J40" s="65">
        <v>3.7029493049210105E-2</v>
      </c>
      <c r="K40" s="66">
        <v>5.932647007503053E-2</v>
      </c>
      <c r="L40" s="67">
        <v>94</v>
      </c>
      <c r="M40" s="68">
        <v>2.4096385542168752E-2</v>
      </c>
      <c r="N40" s="69">
        <v>0.10684474123539234</v>
      </c>
      <c r="O40" s="70">
        <v>5.2903083535520867E-2</v>
      </c>
      <c r="P40" s="70">
        <v>5.2228551446702243E-2</v>
      </c>
      <c r="Q40" s="70">
        <v>6.0636505929591022E-2</v>
      </c>
      <c r="R40" s="70">
        <v>4.8035464453265453E-2</v>
      </c>
      <c r="S40" s="70">
        <v>7.2342414458041793E-2</v>
      </c>
      <c r="T40" s="18">
        <v>0.86133840738363454</v>
      </c>
      <c r="U40" s="71" t="s">
        <v>156</v>
      </c>
      <c r="V40" s="9">
        <v>1868</v>
      </c>
      <c r="W40" s="227">
        <v>2011</v>
      </c>
      <c r="X40" s="227">
        <v>1</v>
      </c>
      <c r="Y40" s="72" t="s">
        <v>157</v>
      </c>
      <c r="Z40" s="73">
        <v>22</v>
      </c>
      <c r="AA40" s="73">
        <v>3</v>
      </c>
      <c r="AB40" s="73">
        <v>0</v>
      </c>
      <c r="AC40" s="228" t="s">
        <v>307</v>
      </c>
      <c r="AD40" s="74">
        <v>0.67224764021306294</v>
      </c>
      <c r="AE40" s="75">
        <v>0.49875311720698251</v>
      </c>
      <c r="AF40" s="75">
        <v>0.54253645366259973</v>
      </c>
      <c r="AG40" s="75">
        <v>0.15500645784257452</v>
      </c>
      <c r="AH40" s="76" t="s">
        <v>2539</v>
      </c>
      <c r="AI40" s="9" t="s">
        <v>2756</v>
      </c>
      <c r="AJ40" s="77" t="s">
        <v>2615</v>
      </c>
      <c r="AK40" s="78">
        <v>5.932647007503053E-2</v>
      </c>
      <c r="AL40" s="79">
        <v>4.8591599999999999E-2</v>
      </c>
      <c r="AM40" s="80">
        <v>0.22092028406207098</v>
      </c>
      <c r="AN40" s="372">
        <v>0.23484325080808532</v>
      </c>
      <c r="AO40" s="372">
        <v>-0.12804360978248375</v>
      </c>
      <c r="AP40" s="372">
        <v>-6.2496042868081636E-2</v>
      </c>
      <c r="AQ40" s="372">
        <v>2.8471972092377618E-2</v>
      </c>
      <c r="AR40" s="81">
        <v>6.8038345427150412E-2</v>
      </c>
      <c r="AS40" s="81">
        <v>6.3281300973412918E-2</v>
      </c>
      <c r="AT40" s="81">
        <v>5.7684090266780563E-2</v>
      </c>
      <c r="AU40" s="68">
        <v>3.9183621350939411E-2</v>
      </c>
      <c r="AV40" s="68">
        <v>5.0264085933753033E-2</v>
      </c>
      <c r="AW40" s="68">
        <v>8.6492890995260668E-2</v>
      </c>
      <c r="AX40" s="68">
        <v>3.7347489987892328E-2</v>
      </c>
      <c r="AY40" s="68">
        <v>4.8043725417138652E-2</v>
      </c>
      <c r="AZ40" s="68">
        <v>8.6492890995260668E-2</v>
      </c>
      <c r="BA40" s="31">
        <v>11.2384</v>
      </c>
      <c r="BB40" s="32">
        <v>8.4069238668035791</v>
      </c>
      <c r="BC40" s="82">
        <v>10.297384308440693</v>
      </c>
      <c r="BD40" s="70">
        <v>9.138395376658548E-2</v>
      </c>
      <c r="BE40" s="70">
        <v>-0.18358647060375488</v>
      </c>
      <c r="BF40" s="82">
        <v>7.869240391162557</v>
      </c>
      <c r="BG40" s="82">
        <v>8.3534772527585694</v>
      </c>
      <c r="BH40" s="82">
        <v>8.7422549921538515</v>
      </c>
      <c r="BI40" s="82">
        <v>7.1076814070351757</v>
      </c>
      <c r="BJ40" s="82">
        <v>14.107055961070557</v>
      </c>
      <c r="BK40" s="82">
        <v>7.1076814070351757</v>
      </c>
      <c r="BL40" s="82">
        <v>10.324338922737102</v>
      </c>
      <c r="BM40" s="82">
        <v>14.107055961070557</v>
      </c>
      <c r="BN40" s="34" t="s">
        <v>2615</v>
      </c>
      <c r="BO40" s="31">
        <v>1.2277800000000001</v>
      </c>
      <c r="BP40" s="32">
        <v>1.1571499999999999</v>
      </c>
      <c r="BQ40" s="35">
        <v>1.412044592879687</v>
      </c>
      <c r="BR40" s="70">
        <v>-0.18051454901991559</v>
      </c>
      <c r="BS40" s="83">
        <v>1.0346261266218011</v>
      </c>
      <c r="BT40" s="83">
        <v>1.1433156633118116</v>
      </c>
      <c r="BU40" s="83">
        <v>1.4336860627426857</v>
      </c>
      <c r="BV40" s="83">
        <v>0.81320004817535829</v>
      </c>
      <c r="BW40" s="83">
        <v>1.7258442453480358</v>
      </c>
      <c r="BX40" s="83">
        <v>0.81320004817535829</v>
      </c>
      <c r="BY40" s="83">
        <v>1.6846652191479605</v>
      </c>
      <c r="BZ40" s="83">
        <v>2.4963961869332714</v>
      </c>
      <c r="CA40" s="37" t="s">
        <v>2609</v>
      </c>
      <c r="CB40" s="31">
        <v>2.331212828626366</v>
      </c>
      <c r="CC40" s="35">
        <v>2.7443358849800084</v>
      </c>
      <c r="CD40" s="70">
        <v>-0.15053662294571923</v>
      </c>
      <c r="CE40" s="83">
        <v>2.0459798282938984</v>
      </c>
      <c r="CF40" s="83">
        <v>2.2491024135826478</v>
      </c>
      <c r="CG40" s="83">
        <v>2.3254379616038561</v>
      </c>
      <c r="CH40" s="83">
        <v>1.613649126567356</v>
      </c>
      <c r="CI40" s="83">
        <v>3.4760328983642714</v>
      </c>
      <c r="CJ40" s="83">
        <v>1.613649126567356</v>
      </c>
      <c r="CK40" s="83">
        <v>2.7345848722911352</v>
      </c>
      <c r="CL40" s="83">
        <v>3.4760328983642714</v>
      </c>
      <c r="CM40" s="37" t="s">
        <v>2615</v>
      </c>
      <c r="CN40" s="31">
        <v>9.0509799999999991</v>
      </c>
      <c r="CO40" s="82">
        <v>2.8489494211980846</v>
      </c>
      <c r="CP40" s="70">
        <v>2.1769535579167076</v>
      </c>
      <c r="CQ40" s="82">
        <v>1.3502788193698123</v>
      </c>
      <c r="CR40" s="82">
        <v>2.4977531986346859</v>
      </c>
      <c r="CS40" s="82">
        <v>4.6276791184931847</v>
      </c>
      <c r="CT40" s="82">
        <v>0.49944307156480633</v>
      </c>
      <c r="CU40" s="82">
        <v>5.6469494273842091</v>
      </c>
      <c r="CV40" s="82">
        <v>0.49944307156480633</v>
      </c>
      <c r="CW40" s="82">
        <v>5.2312850877753565</v>
      </c>
      <c r="CX40" s="82">
        <v>20.359633699633697</v>
      </c>
      <c r="CY40" s="37" t="s">
        <v>2615</v>
      </c>
      <c r="CZ40" s="376">
        <v>-0.23661440659786526</v>
      </c>
      <c r="DA40" s="39" t="s">
        <v>5</v>
      </c>
      <c r="DB40" s="39">
        <v>11.468214969595977</v>
      </c>
      <c r="DC40" s="17">
        <v>0.11155502152173277</v>
      </c>
      <c r="DD40" s="40">
        <v>-8.2897847826723492E-2</v>
      </c>
      <c r="DE40" s="84">
        <v>5.0576600000000003</v>
      </c>
      <c r="DF40" s="85">
        <v>6.8170000000000002</v>
      </c>
      <c r="DG40" s="85" t="s">
        <v>5</v>
      </c>
      <c r="DH40" s="85" t="s">
        <v>5</v>
      </c>
      <c r="DI40" s="85" t="s">
        <v>5</v>
      </c>
      <c r="DJ40" s="86">
        <v>-0.80803160000000007</v>
      </c>
      <c r="DK40" s="86">
        <v>3.5192599999999997E-2</v>
      </c>
      <c r="DL40" s="69">
        <v>-4.0918880114860001E-2</v>
      </c>
      <c r="DM40" s="70">
        <v>6.0861748997799392E-2</v>
      </c>
      <c r="DN40" s="70">
        <v>3.5161304910044322E-2</v>
      </c>
      <c r="DO40" s="70">
        <v>5.5831157100783901E-2</v>
      </c>
      <c r="DP40" s="70" t="s">
        <v>158</v>
      </c>
      <c r="DQ40" s="87" t="s">
        <v>2615</v>
      </c>
      <c r="DR40" s="69">
        <v>8.3855221735250174E-2</v>
      </c>
      <c r="DS40" s="70">
        <v>5.0085038768311829E-2</v>
      </c>
      <c r="DT40" s="70">
        <v>4.2787747987254487E-2</v>
      </c>
      <c r="DU40" s="70">
        <v>4.4889386664665798E-2</v>
      </c>
      <c r="DV40" s="87" t="s">
        <v>2615</v>
      </c>
      <c r="DW40" s="31">
        <v>6.2668600000000003</v>
      </c>
      <c r="DX40" s="70" t="s">
        <v>158</v>
      </c>
      <c r="DY40" s="70">
        <v>6.294760327045501E-2</v>
      </c>
      <c r="DZ40" s="70">
        <v>0.53327490746438522</v>
      </c>
      <c r="EA40" s="70">
        <v>0.28776652260323154</v>
      </c>
      <c r="EB40" s="87" t="s">
        <v>2615</v>
      </c>
      <c r="EC40" s="31">
        <v>21.934570000000001</v>
      </c>
      <c r="ED40" s="88">
        <v>51364300000</v>
      </c>
      <c r="EE40" s="85">
        <v>1.04935</v>
      </c>
      <c r="EF40" s="85" t="s">
        <v>5</v>
      </c>
      <c r="EG40" s="86">
        <v>7.5512954787784414E-2</v>
      </c>
      <c r="EH40" s="86">
        <v>-0.21510032795162193</v>
      </c>
      <c r="EI40" s="89">
        <v>3</v>
      </c>
      <c r="EJ40" s="90">
        <v>17</v>
      </c>
      <c r="EK40" s="85">
        <v>64.75</v>
      </c>
      <c r="EL40" s="91">
        <v>16</v>
      </c>
      <c r="EM40" s="79">
        <v>-0.11490347490347486</v>
      </c>
      <c r="EN40" s="69">
        <v>-0.25710408797092066</v>
      </c>
      <c r="EO40" s="70">
        <v>4.544679520010364E-3</v>
      </c>
      <c r="EP40" s="70">
        <v>-2.21798734917934E-2</v>
      </c>
      <c r="EQ40" s="70">
        <v>3.196404001047104E-2</v>
      </c>
      <c r="ER40" s="69">
        <v>4.4964395624911502E-2</v>
      </c>
      <c r="ES40" s="70">
        <v>5.397766234533119E-2</v>
      </c>
      <c r="ET40" s="70">
        <v>4.4112805115781084E-2</v>
      </c>
      <c r="EU40" s="70">
        <v>5.1168801444300804E-2</v>
      </c>
      <c r="EV40" s="69">
        <v>-0.21213969234600916</v>
      </c>
      <c r="EW40" s="70">
        <v>5.8522341865341554E-2</v>
      </c>
      <c r="EX40" s="70">
        <v>2.1932931623987684E-2</v>
      </c>
      <c r="EY40" s="70">
        <v>8.3132841454771844E-2</v>
      </c>
      <c r="EZ40" s="92">
        <v>0.1045478</v>
      </c>
      <c r="FA40" s="70">
        <v>0.14246</v>
      </c>
      <c r="FB40" s="70">
        <v>0.16677999999999998</v>
      </c>
      <c r="FC40" s="87">
        <v>3.0258050168508924E-2</v>
      </c>
      <c r="FD40" s="69" t="s">
        <v>158</v>
      </c>
      <c r="FE40" s="70" t="s">
        <v>158</v>
      </c>
      <c r="FF40" s="87" t="s">
        <v>158</v>
      </c>
      <c r="FG40" s="93" t="s">
        <v>2615</v>
      </c>
      <c r="FH40" s="84" t="s">
        <v>158</v>
      </c>
      <c r="FI40" s="85" t="s">
        <v>158</v>
      </c>
      <c r="FJ40" s="86">
        <v>0.14720849999999999</v>
      </c>
      <c r="FK40" s="86">
        <v>2.0215270000000003</v>
      </c>
      <c r="FL40" s="94">
        <v>0.83</v>
      </c>
      <c r="FM40" s="95">
        <v>0.85</v>
      </c>
      <c r="FN40" s="96">
        <v>44923</v>
      </c>
      <c r="FO40" s="97" t="s">
        <v>2887</v>
      </c>
      <c r="FP40" s="57">
        <v>3.4</v>
      </c>
      <c r="FQ40" s="58" t="s">
        <v>159</v>
      </c>
      <c r="FR40" s="58">
        <v>3.4</v>
      </c>
      <c r="FS40" s="98" t="s">
        <v>159</v>
      </c>
      <c r="FT40" s="59" t="s">
        <v>165</v>
      </c>
      <c r="FU40" s="9" t="s">
        <v>166</v>
      </c>
      <c r="FV40" s="9" t="s">
        <v>166</v>
      </c>
      <c r="FW40" s="99">
        <v>0</v>
      </c>
      <c r="FX40" s="100">
        <v>100</v>
      </c>
      <c r="FY40" s="100" t="s">
        <v>238</v>
      </c>
      <c r="FZ40" s="100" t="s">
        <v>166</v>
      </c>
      <c r="GA40" s="9" t="s">
        <v>425</v>
      </c>
      <c r="GB40" s="63"/>
    </row>
    <row r="41" spans="1:184" ht="12" customHeight="1" x14ac:dyDescent="0.2">
      <c r="A41" s="7">
        <v>39</v>
      </c>
      <c r="B41" s="2" t="s">
        <v>308</v>
      </c>
      <c r="C41" s="1" t="s">
        <v>309</v>
      </c>
      <c r="D41" s="1" t="s">
        <v>183</v>
      </c>
      <c r="E41" s="1" t="s">
        <v>310</v>
      </c>
      <c r="F41" s="9">
        <v>12</v>
      </c>
      <c r="G41" s="64">
        <v>176.37</v>
      </c>
      <c r="H41" s="65">
        <v>0.24643109540636043</v>
      </c>
      <c r="I41" s="65">
        <v>8.0968666072094297E-3</v>
      </c>
      <c r="J41" s="65">
        <v>9.1757416205736186E-2</v>
      </c>
      <c r="K41" s="66">
        <v>3.9122299710835175E-2</v>
      </c>
      <c r="L41" s="67">
        <v>244</v>
      </c>
      <c r="M41" s="68">
        <v>6.1538461538461542E-2</v>
      </c>
      <c r="N41" s="69">
        <v>0.24468085106382964</v>
      </c>
      <c r="O41" s="70">
        <v>0.12125034528097434</v>
      </c>
      <c r="P41" s="70">
        <v>0.17607902252467356</v>
      </c>
      <c r="Q41" s="70">
        <v>0.17164882683060823</v>
      </c>
      <c r="R41" s="70">
        <v>0.149886277721754</v>
      </c>
      <c r="S41" s="70">
        <v>0.14354904024938042</v>
      </c>
      <c r="T41" s="18">
        <v>1.0258096473821943</v>
      </c>
      <c r="U41" s="71" t="s">
        <v>156</v>
      </c>
      <c r="V41" s="9">
        <v>1945</v>
      </c>
      <c r="W41" s="227">
        <v>2011</v>
      </c>
      <c r="X41" s="227">
        <v>1</v>
      </c>
      <c r="Y41" s="72" t="s">
        <v>157</v>
      </c>
      <c r="Z41" s="73">
        <v>18</v>
      </c>
      <c r="AA41" s="73">
        <v>7</v>
      </c>
      <c r="AB41" s="73">
        <v>0</v>
      </c>
      <c r="AC41" s="228" t="s">
        <v>311</v>
      </c>
      <c r="AD41" s="74">
        <v>0.3901439461533503</v>
      </c>
      <c r="AE41" s="75">
        <v>0.39730523406460527</v>
      </c>
      <c r="AF41" s="75">
        <v>0.21387496807373665</v>
      </c>
      <c r="AG41" s="75" t="s">
        <v>158</v>
      </c>
      <c r="AH41" s="76" t="s">
        <v>2651</v>
      </c>
      <c r="AI41" s="9" t="s">
        <v>2757</v>
      </c>
      <c r="AJ41" s="77" t="s">
        <v>2563</v>
      </c>
      <c r="AK41" s="78">
        <v>3.9122299710835175E-2</v>
      </c>
      <c r="AL41" s="79">
        <v>2.9560900000000001E-2</v>
      </c>
      <c r="AM41" s="80">
        <v>0.32344751718774378</v>
      </c>
      <c r="AN41" s="372">
        <v>0.69352935234408553</v>
      </c>
      <c r="AO41" s="372">
        <v>-0.15715403311809883</v>
      </c>
      <c r="AP41" s="372">
        <v>-7.6200595662637705E-3</v>
      </c>
      <c r="AQ41" s="372">
        <v>0.30700249779447386</v>
      </c>
      <c r="AR41" s="81">
        <v>4.6416903263555576E-2</v>
      </c>
      <c r="AS41" s="81">
        <v>3.9422703056387981E-2</v>
      </c>
      <c r="AT41" s="81">
        <v>2.9932842344871445E-2</v>
      </c>
      <c r="AU41" s="68">
        <v>1.5124192891629341E-2</v>
      </c>
      <c r="AV41" s="68">
        <v>2.9201576320635685E-2</v>
      </c>
      <c r="AW41" s="68">
        <v>6.7758749069247948E-2</v>
      </c>
      <c r="AX41" s="68">
        <v>1.3854527461652647E-2</v>
      </c>
      <c r="AY41" s="68">
        <v>2.3101046141706577E-2</v>
      </c>
      <c r="AZ41" s="68">
        <v>6.7758749069247948E-2</v>
      </c>
      <c r="BA41" s="31">
        <v>9.8197500000000009</v>
      </c>
      <c r="BB41" s="32">
        <v>10.155467265503541</v>
      </c>
      <c r="BC41" s="82">
        <v>12.372319956693811</v>
      </c>
      <c r="BD41" s="70">
        <v>-0.20631296035249969</v>
      </c>
      <c r="BE41" s="70">
        <v>-0.17917841592763561</v>
      </c>
      <c r="BF41" s="82">
        <v>8.1891859957967306</v>
      </c>
      <c r="BG41" s="82">
        <v>10.059838873023979</v>
      </c>
      <c r="BH41" s="82">
        <v>10.596434382831712</v>
      </c>
      <c r="BI41" s="82">
        <v>5.4549147034930954</v>
      </c>
      <c r="BJ41" s="82">
        <v>17.286654135338345</v>
      </c>
      <c r="BK41" s="82">
        <v>5.4549147034930954</v>
      </c>
      <c r="BL41" s="82">
        <v>12.840674739438352</v>
      </c>
      <c r="BM41" s="82">
        <v>17.286654135338345</v>
      </c>
      <c r="BN41" s="34" t="s">
        <v>2563</v>
      </c>
      <c r="BO41" s="31">
        <v>3.1776499999999999</v>
      </c>
      <c r="BP41" s="32">
        <v>1.7835399999999999</v>
      </c>
      <c r="BQ41" s="35">
        <v>2.1935402193598246</v>
      </c>
      <c r="BR41" s="70">
        <v>-0.18691256068214768</v>
      </c>
      <c r="BS41" s="83">
        <v>1.652986451867313</v>
      </c>
      <c r="BT41" s="83">
        <v>1.7810316049751898</v>
      </c>
      <c r="BU41" s="83">
        <v>1.5558111466266848</v>
      </c>
      <c r="BV41" s="83">
        <v>0.98982900943396235</v>
      </c>
      <c r="BW41" s="83">
        <v>2.6898215852588478</v>
      </c>
      <c r="BX41" s="83">
        <v>0.98982900943396235</v>
      </c>
      <c r="BY41" s="83">
        <v>1.8950929833331229</v>
      </c>
      <c r="BZ41" s="83">
        <v>2.6898215852588478</v>
      </c>
      <c r="CA41" s="37" t="s">
        <v>2609</v>
      </c>
      <c r="CB41" s="31">
        <v>0.58748797510012984</v>
      </c>
      <c r="CC41" s="35">
        <v>0.67684843732903421</v>
      </c>
      <c r="CD41" s="70">
        <v>-0.13202433115091006</v>
      </c>
      <c r="CE41" s="83">
        <v>0.47668704331399431</v>
      </c>
      <c r="CF41" s="83">
        <v>0.5535894886383893</v>
      </c>
      <c r="CG41" s="83">
        <v>0.55318825153072626</v>
      </c>
      <c r="CH41" s="83">
        <v>0.27544549794902834</v>
      </c>
      <c r="CI41" s="83">
        <v>0.8829678427869585</v>
      </c>
      <c r="CJ41" s="83">
        <v>0.27544549794902834</v>
      </c>
      <c r="CK41" s="83">
        <v>0.66962953461547781</v>
      </c>
      <c r="CL41" s="83">
        <v>0.8829678427869585</v>
      </c>
      <c r="CM41" s="37" t="s">
        <v>2563</v>
      </c>
      <c r="CN41" s="31">
        <v>5.4403499999999996</v>
      </c>
      <c r="CO41" s="82">
        <v>8.3486744920616811</v>
      </c>
      <c r="CP41" s="70">
        <v>-0.34835763387673757</v>
      </c>
      <c r="CQ41" s="82">
        <v>4.8347385510542766</v>
      </c>
      <c r="CR41" s="82">
        <v>7.055448872061727</v>
      </c>
      <c r="CS41" s="82">
        <v>7.7925042626148553</v>
      </c>
      <c r="CT41" s="82">
        <v>1.6766884977486698</v>
      </c>
      <c r="CU41" s="82">
        <v>14.814684014869888</v>
      </c>
      <c r="CV41" s="82">
        <v>1.6766884977486698</v>
      </c>
      <c r="CW41" s="82">
        <v>9.2639693824586118</v>
      </c>
      <c r="CX41" s="82">
        <v>18.168641114982581</v>
      </c>
      <c r="CY41" s="37" t="s">
        <v>2563</v>
      </c>
      <c r="CZ41" s="376">
        <v>-0.11090039738357171</v>
      </c>
      <c r="DA41" s="39" t="s">
        <v>5</v>
      </c>
      <c r="DB41" s="39">
        <v>18.142595535289118</v>
      </c>
      <c r="DC41" s="17">
        <v>0.21520132223550872</v>
      </c>
      <c r="DD41" s="40">
        <v>11.700382223550873</v>
      </c>
      <c r="DE41" s="84">
        <v>17.685780000000001</v>
      </c>
      <c r="DF41" s="85">
        <v>17.367000000000001</v>
      </c>
      <c r="DG41" s="85" t="s">
        <v>5</v>
      </c>
      <c r="DH41" s="85" t="s">
        <v>5</v>
      </c>
      <c r="DI41" s="85" t="s">
        <v>5</v>
      </c>
      <c r="DJ41" s="86">
        <v>9.205809999999999E-2</v>
      </c>
      <c r="DK41" s="86">
        <v>0.1051834</v>
      </c>
      <c r="DL41" s="69">
        <v>0.49309504467912246</v>
      </c>
      <c r="DM41" s="70">
        <v>0.19987119196649528</v>
      </c>
      <c r="DN41" s="70">
        <v>0.14794985412989359</v>
      </c>
      <c r="DO41" s="70">
        <v>0.12401197949225407</v>
      </c>
      <c r="DP41" s="70" t="s">
        <v>158</v>
      </c>
      <c r="DQ41" s="87" t="s">
        <v>2563</v>
      </c>
      <c r="DR41" s="69">
        <v>0.10017100720555949</v>
      </c>
      <c r="DS41" s="70">
        <v>7.4343482125890592E-2</v>
      </c>
      <c r="DT41" s="70">
        <v>9.0756923696870384E-2</v>
      </c>
      <c r="DU41" s="70">
        <v>7.7902366781563037E-2</v>
      </c>
      <c r="DV41" s="87" t="s">
        <v>2563</v>
      </c>
      <c r="DW41" s="31">
        <v>32.261839999999999</v>
      </c>
      <c r="DX41" s="70">
        <v>-0.2541819795479332</v>
      </c>
      <c r="DY41" s="70">
        <v>0.3399505628948889</v>
      </c>
      <c r="DZ41" s="70">
        <v>0.17201856202670274</v>
      </c>
      <c r="EA41" s="70">
        <v>5.7074274209862885E-2</v>
      </c>
      <c r="EB41" s="87" t="s">
        <v>2563</v>
      </c>
      <c r="EC41" s="31">
        <v>-10.01904</v>
      </c>
      <c r="ED41" s="88">
        <v>10412830000</v>
      </c>
      <c r="EE41" s="85">
        <v>1.25041</v>
      </c>
      <c r="EF41" s="85" t="s">
        <v>5</v>
      </c>
      <c r="EG41" s="86">
        <v>0.26666182879933098</v>
      </c>
      <c r="EH41" s="86">
        <v>-7.0234503351102595E-2</v>
      </c>
      <c r="EI41" s="89">
        <v>2.1819999999999999</v>
      </c>
      <c r="EJ41" s="90">
        <v>11</v>
      </c>
      <c r="EK41" s="85">
        <v>198.9</v>
      </c>
      <c r="EL41" s="91">
        <v>10</v>
      </c>
      <c r="EM41" s="79">
        <v>-0.11327300150829567</v>
      </c>
      <c r="EN41" s="69">
        <v>-0.22012787455767335</v>
      </c>
      <c r="EO41" s="70">
        <v>4.1568173803925301E-3</v>
      </c>
      <c r="EP41" s="70">
        <v>-2.8963628613077552E-2</v>
      </c>
      <c r="EQ41" s="70">
        <v>7.3871247434222909E-2</v>
      </c>
      <c r="ER41" s="69">
        <v>3.2242063136661558E-2</v>
      </c>
      <c r="ES41" s="70">
        <v>3.4792163280518151E-2</v>
      </c>
      <c r="ET41" s="70">
        <v>2.6446531188037969E-2</v>
      </c>
      <c r="EU41" s="70">
        <v>3.980302235571509E-2</v>
      </c>
      <c r="EV41" s="69">
        <v>-0.18788581142101179</v>
      </c>
      <c r="EW41" s="70">
        <v>3.8948980660910681E-2</v>
      </c>
      <c r="EX41" s="70">
        <v>-2.5170974250395828E-3</v>
      </c>
      <c r="EY41" s="70">
        <v>0.113674269789938</v>
      </c>
      <c r="EZ41" s="92">
        <v>0.19439039999999999</v>
      </c>
      <c r="FA41" s="70">
        <v>0.17855999999999997</v>
      </c>
      <c r="FB41" s="70">
        <v>0.15037</v>
      </c>
      <c r="FC41" s="87">
        <v>3.6200443367450652E-2</v>
      </c>
      <c r="FD41" s="69">
        <v>8.8719999999999993E-2</v>
      </c>
      <c r="FE41" s="70">
        <v>8.4049999999999986E-2</v>
      </c>
      <c r="FF41" s="87">
        <v>7.2944156722797174E-3</v>
      </c>
      <c r="FG41" s="93" t="s">
        <v>2563</v>
      </c>
      <c r="FH41" s="84">
        <v>1.6133200000000001</v>
      </c>
      <c r="FI41" s="85">
        <v>1.16333</v>
      </c>
      <c r="FJ41" s="86">
        <v>0.93332740000000003</v>
      </c>
      <c r="FK41" s="86">
        <v>1.3739250000000001</v>
      </c>
      <c r="FL41" s="94">
        <v>1.625</v>
      </c>
      <c r="FM41" s="95">
        <v>1.7250000000000001</v>
      </c>
      <c r="FN41" s="96">
        <v>44773</v>
      </c>
      <c r="FO41" s="97" t="s">
        <v>2698</v>
      </c>
      <c r="FP41" s="57">
        <v>6.9</v>
      </c>
      <c r="FQ41" s="58" t="s">
        <v>159</v>
      </c>
      <c r="FR41" s="58">
        <v>6.9</v>
      </c>
      <c r="FS41" s="98" t="s">
        <v>159</v>
      </c>
      <c r="FT41" s="59" t="s">
        <v>165</v>
      </c>
      <c r="FU41" s="9" t="s">
        <v>166</v>
      </c>
      <c r="FV41" s="9" t="s">
        <v>158</v>
      </c>
      <c r="FW41" s="99">
        <v>0</v>
      </c>
      <c r="FX41" s="100" t="s">
        <v>158</v>
      </c>
      <c r="FY41" s="100" t="s">
        <v>158</v>
      </c>
      <c r="FZ41" s="100" t="s">
        <v>158</v>
      </c>
      <c r="GA41" s="9" t="s">
        <v>169</v>
      </c>
      <c r="GB41" s="63"/>
    </row>
    <row r="42" spans="1:184" ht="12" customHeight="1" x14ac:dyDescent="0.2">
      <c r="A42" s="7">
        <v>40</v>
      </c>
      <c r="B42" s="2" t="s">
        <v>312</v>
      </c>
      <c r="C42" s="1" t="s">
        <v>313</v>
      </c>
      <c r="D42" s="1" t="s">
        <v>188</v>
      </c>
      <c r="E42" s="1" t="s">
        <v>314</v>
      </c>
      <c r="F42" s="9">
        <v>12</v>
      </c>
      <c r="G42" s="64">
        <v>80.77</v>
      </c>
      <c r="H42" s="65">
        <v>1.9952014143199914E-2</v>
      </c>
      <c r="I42" s="65">
        <v>9.1256919020686444E-2</v>
      </c>
      <c r="J42" s="65">
        <v>0.22206806176206895</v>
      </c>
      <c r="K42" s="66">
        <v>3.5062523214064631E-3</v>
      </c>
      <c r="L42" s="67">
        <v>-13</v>
      </c>
      <c r="M42" s="68">
        <v>0.28028933092224229</v>
      </c>
      <c r="N42" s="69">
        <v>9.2470944921677845E-2</v>
      </c>
      <c r="O42" s="70">
        <v>7.9217753222520448E-2</v>
      </c>
      <c r="P42" s="70">
        <v>8.56796506783295E-2</v>
      </c>
      <c r="Q42" s="70">
        <v>0.11937541694793996</v>
      </c>
      <c r="R42" s="70" t="s">
        <v>158</v>
      </c>
      <c r="S42" s="70" t="s">
        <v>158</v>
      </c>
      <c r="T42" s="18">
        <v>0.71773278677380203</v>
      </c>
      <c r="U42" s="71" t="s">
        <v>156</v>
      </c>
      <c r="V42" s="9">
        <v>2011</v>
      </c>
      <c r="W42" s="227">
        <v>2011</v>
      </c>
      <c r="X42" s="227">
        <v>1</v>
      </c>
      <c r="Y42" s="72" t="s">
        <v>157</v>
      </c>
      <c r="Z42" s="73">
        <v>11</v>
      </c>
      <c r="AA42" s="73">
        <v>0</v>
      </c>
      <c r="AB42" s="73">
        <v>0</v>
      </c>
      <c r="AC42" s="228" t="s">
        <v>5</v>
      </c>
      <c r="AD42" s="74">
        <v>0.10258936722066857</v>
      </c>
      <c r="AE42" s="75">
        <v>9.4589178356713419E-2</v>
      </c>
      <c r="AF42" s="75">
        <v>7.2694603093114291E-2</v>
      </c>
      <c r="AG42" s="75">
        <v>0.12693347198006355</v>
      </c>
      <c r="AH42" s="76" t="s">
        <v>217</v>
      </c>
      <c r="AI42" s="9" t="s">
        <v>2540</v>
      </c>
      <c r="AJ42" s="77" t="s">
        <v>2652</v>
      </c>
      <c r="AK42" s="78">
        <v>3.5062523214064631E-3</v>
      </c>
      <c r="AL42" s="79">
        <v>3.3467999999999996E-3</v>
      </c>
      <c r="AM42" s="80">
        <v>4.7643217821938366E-2</v>
      </c>
      <c r="AN42" s="372">
        <v>-0.19938171560131313</v>
      </c>
      <c r="AO42" s="372">
        <v>-0.18528157939610568</v>
      </c>
      <c r="AP42" s="372">
        <v>-0.25484120887242478</v>
      </c>
      <c r="AQ42" s="372">
        <v>-0.38188873308013926</v>
      </c>
      <c r="AR42" s="81">
        <v>4.3036369778008962E-3</v>
      </c>
      <c r="AS42" s="81">
        <v>4.7053760395160847E-3</v>
      </c>
      <c r="AT42" s="81">
        <v>5.6725261438424083E-3</v>
      </c>
      <c r="AU42" s="68">
        <v>2.5807226023286524E-3</v>
      </c>
      <c r="AV42" s="68">
        <v>3.5205912095286605E-3</v>
      </c>
      <c r="AW42" s="68">
        <v>5.5128205128205134E-3</v>
      </c>
      <c r="AX42" s="68">
        <v>2.5807226023286524E-3</v>
      </c>
      <c r="AY42" s="68">
        <v>4.3794307346351358E-3</v>
      </c>
      <c r="AZ42" s="68">
        <v>9.2787114845938375E-3</v>
      </c>
      <c r="BA42" s="31">
        <v>29.287960000000002</v>
      </c>
      <c r="BB42" s="32">
        <v>26.977287909151634</v>
      </c>
      <c r="BC42" s="82">
        <v>26.392359598953743</v>
      </c>
      <c r="BD42" s="70">
        <v>0.10971358548634846</v>
      </c>
      <c r="BE42" s="70">
        <v>2.216278949992323E-2</v>
      </c>
      <c r="BF42" s="82">
        <v>19.689465245756026</v>
      </c>
      <c r="BG42" s="82">
        <v>19.744711380356229</v>
      </c>
      <c r="BH42" s="82">
        <v>18.652562489398179</v>
      </c>
      <c r="BI42" s="82">
        <v>18.383233532934131</v>
      </c>
      <c r="BJ42" s="82">
        <v>37.280703947368423</v>
      </c>
      <c r="BK42" s="82">
        <v>14.115646938775511</v>
      </c>
      <c r="BL42" s="82">
        <v>24.571617632599089</v>
      </c>
      <c r="BM42" s="82">
        <v>37.280703947368423</v>
      </c>
      <c r="BN42" s="34" t="s">
        <v>2652</v>
      </c>
      <c r="BO42" s="31" t="s">
        <v>158</v>
      </c>
      <c r="BP42" s="32">
        <v>809.65440000000001</v>
      </c>
      <c r="BQ42" s="35">
        <v>650.68969007757937</v>
      </c>
      <c r="BR42" s="70">
        <v>0.24430187283813853</v>
      </c>
      <c r="BS42" s="83">
        <v>529.46406697773045</v>
      </c>
      <c r="BT42" s="83">
        <v>529.46406697773045</v>
      </c>
      <c r="BU42" s="83">
        <v>164.25178024203868</v>
      </c>
      <c r="BV42" s="83">
        <v>54.776471764705882</v>
      </c>
      <c r="BW42" s="83">
        <v>1431.3332875569649</v>
      </c>
      <c r="BX42" s="83">
        <v>4.5550239234449759</v>
      </c>
      <c r="BY42" s="83">
        <v>202.56824916177962</v>
      </c>
      <c r="BZ42" s="83">
        <v>1431.3332875569649</v>
      </c>
      <c r="CA42" s="37" t="s">
        <v>2609</v>
      </c>
      <c r="CB42" s="31">
        <v>4.6517092454233033</v>
      </c>
      <c r="CC42" s="35">
        <v>3.9425870557242009</v>
      </c>
      <c r="CD42" s="70">
        <v>0.17986215134286909</v>
      </c>
      <c r="CE42" s="83">
        <v>2.7369607486894769</v>
      </c>
      <c r="CF42" s="83">
        <v>2.8931319124269561</v>
      </c>
      <c r="CG42" s="83">
        <v>2.4651833402593604</v>
      </c>
      <c r="CH42" s="83">
        <v>2.611231098599851</v>
      </c>
      <c r="CI42" s="83">
        <v>5.9512148836497252</v>
      </c>
      <c r="CJ42" s="83">
        <v>1.2909886768558951</v>
      </c>
      <c r="CK42" s="83">
        <v>3.2766663390368316</v>
      </c>
      <c r="CL42" s="83">
        <v>5.9512148836497252</v>
      </c>
      <c r="CM42" s="37" t="s">
        <v>2652</v>
      </c>
      <c r="CN42" s="31">
        <v>20.23798</v>
      </c>
      <c r="CO42" s="82">
        <v>21.64487792432724</v>
      </c>
      <c r="CP42" s="70">
        <v>-6.499911569129202E-2</v>
      </c>
      <c r="CQ42" s="82">
        <v>14.996411668390115</v>
      </c>
      <c r="CR42" s="82">
        <v>15.834934704309012</v>
      </c>
      <c r="CS42" s="82">
        <v>14.903454620583029</v>
      </c>
      <c r="CT42" s="82">
        <v>11.825440273299213</v>
      </c>
      <c r="CU42" s="82">
        <v>34.566153846153846</v>
      </c>
      <c r="CV42" s="82">
        <v>11.825440273299213</v>
      </c>
      <c r="CW42" s="82">
        <v>19.774430084673337</v>
      </c>
      <c r="CX42" s="82">
        <v>34.566153846153846</v>
      </c>
      <c r="CY42" s="37" t="s">
        <v>2652</v>
      </c>
      <c r="CZ42" s="376">
        <v>31.448017951505243</v>
      </c>
      <c r="DA42" s="39" t="s">
        <v>5</v>
      </c>
      <c r="DB42" s="39">
        <v>78.759616195180939</v>
      </c>
      <c r="DC42" s="17">
        <v>8.9185902999735958E-2</v>
      </c>
      <c r="DD42" s="40">
        <v>-20.369369700026404</v>
      </c>
      <c r="DE42" s="84">
        <v>2.7605200000000001</v>
      </c>
      <c r="DF42" s="85">
        <v>2.9940000000000002</v>
      </c>
      <c r="DG42" s="85" t="s">
        <v>5</v>
      </c>
      <c r="DH42" s="85" t="s">
        <v>5</v>
      </c>
      <c r="DI42" s="85" t="s">
        <v>5</v>
      </c>
      <c r="DJ42" s="86">
        <v>0.23049620000000001</v>
      </c>
      <c r="DK42" s="86">
        <v>0.12687470000000001</v>
      </c>
      <c r="DL42" s="69">
        <v>0.20441988950276246</v>
      </c>
      <c r="DM42" s="70">
        <v>9.2898946907882252E-2</v>
      </c>
      <c r="DN42" s="70">
        <v>0.12005865869454024</v>
      </c>
      <c r="DO42" s="70">
        <v>0.18983842704111398</v>
      </c>
      <c r="DP42" s="70" t="s">
        <v>158</v>
      </c>
      <c r="DQ42" s="87" t="s">
        <v>2652</v>
      </c>
      <c r="DR42" s="69">
        <v>0.11236709898248587</v>
      </c>
      <c r="DS42" s="70">
        <v>0.11751674455050454</v>
      </c>
      <c r="DT42" s="70">
        <v>0.14061691224958706</v>
      </c>
      <c r="DU42" s="70">
        <v>0.15513681899152432</v>
      </c>
      <c r="DV42" s="87" t="s">
        <v>2652</v>
      </c>
      <c r="DW42" s="31">
        <v>3.89575</v>
      </c>
      <c r="DX42" s="70">
        <v>0.269017046503218</v>
      </c>
      <c r="DY42" s="70">
        <v>0.16472201765281769</v>
      </c>
      <c r="DZ42" s="70">
        <v>0.20266676974873499</v>
      </c>
      <c r="EA42" s="70">
        <v>0.28387401940705592</v>
      </c>
      <c r="EB42" s="87" t="s">
        <v>2652</v>
      </c>
      <c r="EC42" s="31">
        <v>2.23109</v>
      </c>
      <c r="ED42" s="88">
        <v>22942890000</v>
      </c>
      <c r="EE42" s="85">
        <v>0.71343000000000001</v>
      </c>
      <c r="EF42" s="85" t="s">
        <v>5</v>
      </c>
      <c r="EG42" s="86">
        <v>0.2484214952800452</v>
      </c>
      <c r="EH42" s="86">
        <v>-5.9501600102980112E-2</v>
      </c>
      <c r="EI42" s="89">
        <v>2.3330000000000002</v>
      </c>
      <c r="EJ42" s="90">
        <v>15</v>
      </c>
      <c r="EK42" s="85">
        <v>89.93</v>
      </c>
      <c r="EL42" s="91">
        <v>14</v>
      </c>
      <c r="EM42" s="79">
        <v>-0.10185699988880248</v>
      </c>
      <c r="EN42" s="69">
        <v>0.25082923312542671</v>
      </c>
      <c r="EO42" s="70">
        <v>0.21063851228223829</v>
      </c>
      <c r="EP42" s="70">
        <v>8.6302380871941642E-2</v>
      </c>
      <c r="EQ42" s="70">
        <v>0.23200276497453842</v>
      </c>
      <c r="ER42" s="69">
        <v>3.4149422932405749E-3</v>
      </c>
      <c r="ES42" s="70">
        <v>4.3880660288784235E-3</v>
      </c>
      <c r="ET42" s="70">
        <v>3.4857071668876749E-3</v>
      </c>
      <c r="EU42" s="70">
        <v>1.4306713947216831E-2</v>
      </c>
      <c r="EV42" s="69">
        <v>0.25424417541866728</v>
      </c>
      <c r="EW42" s="70">
        <v>0.21502657831111671</v>
      </c>
      <c r="EX42" s="70">
        <v>8.9788088038829317E-2</v>
      </c>
      <c r="EY42" s="70">
        <v>0.24630947892175525</v>
      </c>
      <c r="EZ42" s="92" t="e">
        <v>#VALUE!</v>
      </c>
      <c r="FA42" s="70">
        <v>1.24458</v>
      </c>
      <c r="FB42" s="70">
        <v>0.79620999999999997</v>
      </c>
      <c r="FC42" s="87">
        <v>1.3597625354818392</v>
      </c>
      <c r="FD42" s="69">
        <v>7.5399999999999995E-2</v>
      </c>
      <c r="FE42" s="70">
        <v>0.16500999999999999</v>
      </c>
      <c r="FF42" s="87">
        <v>0.1169484198268622</v>
      </c>
      <c r="FG42" s="93" t="s">
        <v>2652</v>
      </c>
      <c r="FH42" s="84">
        <v>0.99490000000000001</v>
      </c>
      <c r="FI42" s="85">
        <v>0.17179</v>
      </c>
      <c r="FJ42" s="86">
        <v>122.6161</v>
      </c>
      <c r="FK42" s="86">
        <v>148.28040000000001</v>
      </c>
      <c r="FL42" s="94">
        <v>5.5300000000000002E-2</v>
      </c>
      <c r="FM42" s="95">
        <v>7.0800000000000002E-2</v>
      </c>
      <c r="FN42" s="96">
        <v>45030</v>
      </c>
      <c r="FO42" s="97" t="s">
        <v>2758</v>
      </c>
      <c r="FP42" s="57">
        <v>0.28320000000000001</v>
      </c>
      <c r="FQ42" s="58" t="s">
        <v>159</v>
      </c>
      <c r="FR42" s="58">
        <v>0.28320000000000001</v>
      </c>
      <c r="FS42" s="98" t="s">
        <v>159</v>
      </c>
      <c r="FT42" s="59" t="s">
        <v>160</v>
      </c>
      <c r="FU42" s="9" t="s">
        <v>158</v>
      </c>
      <c r="FV42" s="9" t="s">
        <v>158</v>
      </c>
      <c r="FW42" s="99" t="s">
        <v>158</v>
      </c>
      <c r="FX42" s="100" t="s">
        <v>158</v>
      </c>
      <c r="FY42" s="100" t="s">
        <v>158</v>
      </c>
      <c r="FZ42" s="100" t="s">
        <v>158</v>
      </c>
      <c r="GA42" s="9" t="s">
        <v>169</v>
      </c>
      <c r="GB42" s="63"/>
    </row>
    <row r="43" spans="1:184" ht="12" customHeight="1" x14ac:dyDescent="0.2">
      <c r="A43" s="7">
        <v>41</v>
      </c>
      <c r="B43" s="2" t="s">
        <v>322</v>
      </c>
      <c r="C43" s="1" t="s">
        <v>323</v>
      </c>
      <c r="D43" s="1" t="s">
        <v>324</v>
      </c>
      <c r="E43" s="1" t="s">
        <v>325</v>
      </c>
      <c r="F43" s="9">
        <v>12</v>
      </c>
      <c r="G43" s="64">
        <v>83.69</v>
      </c>
      <c r="H43" s="65">
        <v>0.21149392009264623</v>
      </c>
      <c r="I43" s="65">
        <v>0.1049557160033634</v>
      </c>
      <c r="J43" s="65">
        <v>7.9734743000086317E-2</v>
      </c>
      <c r="K43" s="66">
        <v>3.8241127972278653E-2</v>
      </c>
      <c r="L43" s="67">
        <v>91</v>
      </c>
      <c r="M43" s="68">
        <v>3.2520325203252209E-2</v>
      </c>
      <c r="N43" s="69">
        <v>3.3141641458631188E-2</v>
      </c>
      <c r="O43" s="70">
        <v>3.4783229319091946E-2</v>
      </c>
      <c r="P43" s="70">
        <v>3.5225796155682332E-2</v>
      </c>
      <c r="Q43" s="70">
        <v>4.5080299138634317E-2</v>
      </c>
      <c r="R43" s="70">
        <v>0.11053941751776497</v>
      </c>
      <c r="S43" s="70" t="s">
        <v>158</v>
      </c>
      <c r="T43" s="18">
        <v>0.78140111819917879</v>
      </c>
      <c r="U43" s="71" t="s">
        <v>321</v>
      </c>
      <c r="V43" s="9">
        <v>2004</v>
      </c>
      <c r="W43" s="227">
        <v>2011</v>
      </c>
      <c r="X43" s="227">
        <v>1</v>
      </c>
      <c r="Y43" s="72" t="s">
        <v>326</v>
      </c>
      <c r="Z43" s="73">
        <v>14</v>
      </c>
      <c r="AA43" s="73">
        <v>3</v>
      </c>
      <c r="AB43" s="73">
        <v>1</v>
      </c>
      <c r="AC43" s="228" t="s">
        <v>327</v>
      </c>
      <c r="AD43" s="74">
        <v>1.8792829082965843</v>
      </c>
      <c r="AE43" s="75" t="s">
        <v>158</v>
      </c>
      <c r="AF43" s="75">
        <v>1.7928106076308168</v>
      </c>
      <c r="AG43" s="75">
        <v>14.493908790362756</v>
      </c>
      <c r="AH43" s="76" t="s">
        <v>2653</v>
      </c>
      <c r="AI43" s="9" t="s">
        <v>2759</v>
      </c>
      <c r="AJ43" s="77" t="s">
        <v>2563</v>
      </c>
      <c r="AK43" s="78">
        <v>3.8241127972278653E-2</v>
      </c>
      <c r="AL43" s="79">
        <v>3.9252200000000001E-2</v>
      </c>
      <c r="AM43" s="80">
        <v>-2.5758353104318954E-2</v>
      </c>
      <c r="AN43" s="372">
        <v>-0.22212442183946979</v>
      </c>
      <c r="AO43" s="372">
        <v>-0.29555836821760539</v>
      </c>
      <c r="AP43" s="372">
        <v>-0.29933070085059699</v>
      </c>
      <c r="AQ43" s="372">
        <v>-0.34796951030073742</v>
      </c>
      <c r="AR43" s="81">
        <v>5.4285729643093437E-2</v>
      </c>
      <c r="AS43" s="81">
        <v>5.4577998520418315E-2</v>
      </c>
      <c r="AT43" s="81">
        <v>5.8649294130274011E-2</v>
      </c>
      <c r="AU43" s="68">
        <v>2.8436524922615326E-2</v>
      </c>
      <c r="AV43" s="68">
        <v>4.1914211432756407E-2</v>
      </c>
      <c r="AW43" s="68">
        <v>7.1425067451557508E-2</v>
      </c>
      <c r="AX43" s="68">
        <v>2.8436524922615326E-2</v>
      </c>
      <c r="AY43" s="68">
        <v>4.9160982869148294E-2</v>
      </c>
      <c r="AZ43" s="68">
        <v>7.1425067451557508E-2</v>
      </c>
      <c r="BA43" s="31">
        <v>35.202829999999999</v>
      </c>
      <c r="BB43" s="32" t="s">
        <v>158</v>
      </c>
      <c r="BC43" s="82">
        <v>6.9987736619225371</v>
      </c>
      <c r="BD43" s="70">
        <v>4.0298569007202198</v>
      </c>
      <c r="BE43" s="70" t="s">
        <v>158</v>
      </c>
      <c r="BF43" s="82">
        <v>5.6394611484276922</v>
      </c>
      <c r="BG43" s="82">
        <v>5.4653007714323065</v>
      </c>
      <c r="BH43" s="82">
        <v>8.7881480287312215</v>
      </c>
      <c r="BI43" s="82">
        <v>3.5937815446339014</v>
      </c>
      <c r="BJ43" s="82">
        <v>11.486370157819225</v>
      </c>
      <c r="BK43" s="82">
        <v>3.5937815446339014</v>
      </c>
      <c r="BL43" s="82">
        <v>10.160368501875213</v>
      </c>
      <c r="BM43" s="82">
        <v>28.859060402684563</v>
      </c>
      <c r="BN43" s="34" t="s">
        <v>2563</v>
      </c>
      <c r="BO43" s="31">
        <v>0.94386999999999999</v>
      </c>
      <c r="BP43" s="32">
        <v>0.94306999999999996</v>
      </c>
      <c r="BQ43" s="35">
        <v>1.1448967293471237</v>
      </c>
      <c r="BR43" s="70">
        <v>-0.17628378540500789</v>
      </c>
      <c r="BS43" s="83">
        <v>0.8782995984665366</v>
      </c>
      <c r="BT43" s="83">
        <v>0.9210017285194585</v>
      </c>
      <c r="BU43" s="83">
        <v>0.93725632142869841</v>
      </c>
      <c r="BV43" s="83">
        <v>0.69466689384903735</v>
      </c>
      <c r="BW43" s="83">
        <v>1.3821531356153645</v>
      </c>
      <c r="BX43" s="83">
        <v>0.69466689384903735</v>
      </c>
      <c r="BY43" s="83">
        <v>1.1071609606527901</v>
      </c>
      <c r="BZ43" s="83">
        <v>1.3821531356153645</v>
      </c>
      <c r="CA43" s="37" t="s">
        <v>2609</v>
      </c>
      <c r="CB43" s="31">
        <v>16.199464986005243</v>
      </c>
      <c r="CC43" s="35">
        <v>11.897710518007283</v>
      </c>
      <c r="CD43" s="70">
        <v>0.3615615341697227</v>
      </c>
      <c r="CE43" s="83">
        <v>9.8351908586952312</v>
      </c>
      <c r="CF43" s="83">
        <v>9.5195722411117316</v>
      </c>
      <c r="CG43" s="83">
        <v>8.7558390093582794</v>
      </c>
      <c r="CH43" s="83">
        <v>7.4345294117647072</v>
      </c>
      <c r="CI43" s="83">
        <v>17.206522343756355</v>
      </c>
      <c r="CJ43" s="83">
        <v>7.4345294117647072</v>
      </c>
      <c r="CK43" s="83">
        <v>10.37353073272924</v>
      </c>
      <c r="CL43" s="83">
        <v>17.206522343756355</v>
      </c>
      <c r="CM43" s="37" t="s">
        <v>2563</v>
      </c>
      <c r="CN43" s="31">
        <v>32.829740000000001</v>
      </c>
      <c r="CO43" s="82">
        <v>17.488194358397234</v>
      </c>
      <c r="CP43" s="70">
        <v>0.87725155194402804</v>
      </c>
      <c r="CQ43" s="82">
        <v>14.480595110020538</v>
      </c>
      <c r="CR43" s="82">
        <v>14.050324743744989</v>
      </c>
      <c r="CS43" s="82">
        <v>13.533478968856915</v>
      </c>
      <c r="CT43" s="82">
        <v>10.359590163934428</v>
      </c>
      <c r="CU43" s="82">
        <v>25.815819418601105</v>
      </c>
      <c r="CV43" s="82">
        <v>10.359590163934428</v>
      </c>
      <c r="CW43" s="82">
        <v>15.930767140901242</v>
      </c>
      <c r="CX43" s="82">
        <v>25.815819418601105</v>
      </c>
      <c r="CY43" s="37" t="s">
        <v>2563</v>
      </c>
      <c r="CZ43" s="376">
        <v>0.43519674539371112</v>
      </c>
      <c r="DA43" s="39" t="s">
        <v>5</v>
      </c>
      <c r="DB43" s="39">
        <v>14.77574668633495</v>
      </c>
      <c r="DC43" s="17">
        <v>7.3466924127960992E-2</v>
      </c>
      <c r="DD43" s="40">
        <v>-27.8561375872039</v>
      </c>
      <c r="DE43" s="84">
        <v>1.70299</v>
      </c>
      <c r="DF43" s="85" t="s">
        <v>158</v>
      </c>
      <c r="DG43" s="85" t="s">
        <v>5</v>
      </c>
      <c r="DH43" s="85" t="s">
        <v>5</v>
      </c>
      <c r="DI43" s="85" t="s">
        <v>5</v>
      </c>
      <c r="DJ43" s="86">
        <v>-1.3807660000000002</v>
      </c>
      <c r="DK43" s="86">
        <v>-0.20674479999999998</v>
      </c>
      <c r="DL43" s="69">
        <v>1.8608321377331425</v>
      </c>
      <c r="DM43" s="70">
        <v>0.25119728113892581</v>
      </c>
      <c r="DN43" s="70">
        <v>0.27448313270412283</v>
      </c>
      <c r="DO43" s="70">
        <v>0.19927288439427659</v>
      </c>
      <c r="DP43" s="70" t="s">
        <v>158</v>
      </c>
      <c r="DQ43" s="87" t="s">
        <v>2563</v>
      </c>
      <c r="DR43" s="69">
        <v>0.12115147058823528</v>
      </c>
      <c r="DS43" s="70">
        <v>4.6174505280823341E-2</v>
      </c>
      <c r="DT43" s="70">
        <v>5.3195276520212165E-2</v>
      </c>
      <c r="DU43" s="70">
        <v>4.448155984854596E-2</v>
      </c>
      <c r="DV43" s="87" t="s">
        <v>2563</v>
      </c>
      <c r="DW43" s="31">
        <v>1.7851300000000001</v>
      </c>
      <c r="DX43" s="70">
        <v>4.126331967213126E-2</v>
      </c>
      <c r="DY43" s="70">
        <v>6.0603730832057945E-2</v>
      </c>
      <c r="DZ43" s="70">
        <v>3.7784826102124747E-2</v>
      </c>
      <c r="EA43" s="70">
        <v>5.2009974492264854E-2</v>
      </c>
      <c r="EB43" s="87" t="s">
        <v>2563</v>
      </c>
      <c r="EC43" s="31">
        <v>0.22081000000000001</v>
      </c>
      <c r="ED43" s="88">
        <v>3822528000</v>
      </c>
      <c r="EE43" s="85">
        <v>1.06975</v>
      </c>
      <c r="EF43" s="85" t="s">
        <v>5</v>
      </c>
      <c r="EG43" s="86">
        <v>0.34569091967232679</v>
      </c>
      <c r="EH43" s="86">
        <v>-0.14007284449188095</v>
      </c>
      <c r="EI43" s="89">
        <v>1.667</v>
      </c>
      <c r="EJ43" s="90">
        <v>9</v>
      </c>
      <c r="EK43" s="85">
        <v>93.22</v>
      </c>
      <c r="EL43" s="91">
        <v>9</v>
      </c>
      <c r="EM43" s="79">
        <v>-0.10223128084102129</v>
      </c>
      <c r="EN43" s="69">
        <v>-0.34459204279711497</v>
      </c>
      <c r="EO43" s="70">
        <v>1.5422243218489617E-2</v>
      </c>
      <c r="EP43" s="70">
        <v>7.001340574831727E-2</v>
      </c>
      <c r="EQ43" s="70">
        <v>6.2262950167684128E-2</v>
      </c>
      <c r="ER43" s="69">
        <v>2.9487665474617453E-2</v>
      </c>
      <c r="ES43" s="70">
        <v>4.3675936990366981E-2</v>
      </c>
      <c r="ET43" s="70">
        <v>5.3176097214100881E-2</v>
      </c>
      <c r="EU43" s="70">
        <v>5.4150905672650795E-2</v>
      </c>
      <c r="EV43" s="69">
        <v>-0.31510437732249752</v>
      </c>
      <c r="EW43" s="70">
        <v>5.9098180208856599E-2</v>
      </c>
      <c r="EX43" s="70">
        <v>0.12318950296241815</v>
      </c>
      <c r="EY43" s="70">
        <v>0.11641385584033492</v>
      </c>
      <c r="EZ43" s="92">
        <v>2.8861899999999999E-2</v>
      </c>
      <c r="FA43" s="70">
        <v>0.18331999999999998</v>
      </c>
      <c r="FB43" s="70">
        <v>0.14107999999999996</v>
      </c>
      <c r="FC43" s="87">
        <v>6.372471733950659E-2</v>
      </c>
      <c r="FD43" s="69">
        <v>0.13297999999999999</v>
      </c>
      <c r="FE43" s="70">
        <v>0.10818999999999998</v>
      </c>
      <c r="FF43" s="87">
        <v>4.0727446519515549E-2</v>
      </c>
      <c r="FG43" s="93" t="s">
        <v>2563</v>
      </c>
      <c r="FH43" s="84">
        <v>0.44177</v>
      </c>
      <c r="FI43" s="85" t="s">
        <v>158</v>
      </c>
      <c r="FJ43" s="86">
        <v>0.47794110000000001</v>
      </c>
      <c r="FK43" s="86">
        <v>0.56046079999999998</v>
      </c>
      <c r="FL43" s="94">
        <v>0.25829999999999997</v>
      </c>
      <c r="FM43" s="95">
        <v>0.26669999999999999</v>
      </c>
      <c r="FN43" s="96">
        <v>44926</v>
      </c>
      <c r="FO43" s="97" t="s">
        <v>2698</v>
      </c>
      <c r="FP43" s="57">
        <v>3.2004000000000001</v>
      </c>
      <c r="FQ43" s="58" t="s">
        <v>159</v>
      </c>
      <c r="FR43" s="58">
        <v>3.2004000000000001</v>
      </c>
      <c r="FS43" s="98" t="s">
        <v>159</v>
      </c>
      <c r="FT43" s="59" t="s">
        <v>160</v>
      </c>
      <c r="FU43" s="9" t="s">
        <v>158</v>
      </c>
      <c r="FV43" s="9" t="s">
        <v>158</v>
      </c>
      <c r="FW43" s="99" t="s">
        <v>158</v>
      </c>
      <c r="FX43" s="100" t="s">
        <v>158</v>
      </c>
      <c r="FY43" s="100" t="s">
        <v>158</v>
      </c>
      <c r="FZ43" s="100" t="s">
        <v>158</v>
      </c>
      <c r="GA43" s="9" t="s">
        <v>169</v>
      </c>
      <c r="GB43" s="63"/>
    </row>
    <row r="44" spans="1:184" ht="12" customHeight="1" x14ac:dyDescent="0.2">
      <c r="A44" s="7">
        <v>42</v>
      </c>
      <c r="B44" s="2" t="s">
        <v>328</v>
      </c>
      <c r="C44" s="1" t="s">
        <v>329</v>
      </c>
      <c r="D44" s="1" t="s">
        <v>176</v>
      </c>
      <c r="E44" s="1" t="s">
        <v>330</v>
      </c>
      <c r="F44" s="9">
        <v>12</v>
      </c>
      <c r="G44" s="64">
        <v>43.3</v>
      </c>
      <c r="H44" s="65">
        <v>0.11511717744012362</v>
      </c>
      <c r="I44" s="65">
        <v>0.11972289376581724</v>
      </c>
      <c r="J44" s="65">
        <v>0.1236095267172066</v>
      </c>
      <c r="K44" s="66">
        <v>3.1408775981524251E-2</v>
      </c>
      <c r="L44" s="67">
        <v>-11</v>
      </c>
      <c r="M44" s="68">
        <v>0.41666666666666674</v>
      </c>
      <c r="N44" s="69">
        <v>0.28571428571428537</v>
      </c>
      <c r="O44" s="70">
        <v>0.1610695128458397</v>
      </c>
      <c r="P44" s="70">
        <v>0.18510370533357379</v>
      </c>
      <c r="Q44" s="70">
        <v>0.18135210315934502</v>
      </c>
      <c r="R44" s="70">
        <v>0.13482070087734477</v>
      </c>
      <c r="S44" s="70">
        <v>0.14042428691842113</v>
      </c>
      <c r="T44" s="18">
        <v>1.02068684128208</v>
      </c>
      <c r="U44" s="71" t="s">
        <v>156</v>
      </c>
      <c r="V44" s="9">
        <v>1984</v>
      </c>
      <c r="W44" s="227">
        <v>2011</v>
      </c>
      <c r="X44" s="227">
        <v>1</v>
      </c>
      <c r="Y44" s="72" t="s">
        <v>331</v>
      </c>
      <c r="Z44" s="73">
        <v>22</v>
      </c>
      <c r="AA44" s="73">
        <v>3</v>
      </c>
      <c r="AB44" s="73">
        <v>0</v>
      </c>
      <c r="AC44" s="228" t="s">
        <v>332</v>
      </c>
      <c r="AD44" s="74" t="s">
        <v>158</v>
      </c>
      <c r="AE44" s="75">
        <v>0.86075949367088611</v>
      </c>
      <c r="AF44" s="75" t="s">
        <v>158</v>
      </c>
      <c r="AG44" s="75">
        <v>0.82082480822273329</v>
      </c>
      <c r="AH44" s="76" t="s">
        <v>2654</v>
      </c>
      <c r="AI44" s="9" t="s">
        <v>2760</v>
      </c>
      <c r="AJ44" s="77" t="s">
        <v>2563</v>
      </c>
      <c r="AK44" s="78">
        <v>3.1408775981524251E-2</v>
      </c>
      <c r="AL44" s="79" t="s">
        <v>158</v>
      </c>
      <c r="AM44" s="80" t="s">
        <v>158</v>
      </c>
      <c r="AN44" s="372">
        <v>0.60220279090410123</v>
      </c>
      <c r="AO44" s="372">
        <v>-0.11235708084984497</v>
      </c>
      <c r="AP44" s="372">
        <v>3.592043527154809E-3</v>
      </c>
      <c r="AQ44" s="372">
        <v>0.26751954834957536</v>
      </c>
      <c r="AR44" s="81">
        <v>3.538447195815584E-2</v>
      </c>
      <c r="AS44" s="81">
        <v>3.1296358100984092E-2</v>
      </c>
      <c r="AT44" s="81">
        <v>2.4779717222050978E-2</v>
      </c>
      <c r="AU44" s="68">
        <v>1.327586206896552E-2</v>
      </c>
      <c r="AV44" s="68">
        <v>2.399601875364096E-2</v>
      </c>
      <c r="AW44" s="68">
        <v>4.2000000000000003E-2</v>
      </c>
      <c r="AX44" s="68">
        <v>1.1771630370806358E-2</v>
      </c>
      <c r="AY44" s="68">
        <v>1.9603495986797469E-2</v>
      </c>
      <c r="AZ44" s="68">
        <v>4.2000000000000003E-2</v>
      </c>
      <c r="BA44" s="31" t="s">
        <v>158</v>
      </c>
      <c r="BB44" s="32">
        <v>27.405063291139239</v>
      </c>
      <c r="BC44" s="82">
        <v>8.1432684902880492</v>
      </c>
      <c r="BD44" s="70" t="s">
        <v>158</v>
      </c>
      <c r="BE44" s="70">
        <v>2.3653640824717361</v>
      </c>
      <c r="BF44" s="82">
        <v>6.0167658260630388</v>
      </c>
      <c r="BG44" s="82">
        <v>6.2739380059109155</v>
      </c>
      <c r="BH44" s="82">
        <v>8.5811424975349535</v>
      </c>
      <c r="BI44" s="82">
        <v>3.7161573508005818</v>
      </c>
      <c r="BJ44" s="82">
        <v>18.076433121019107</v>
      </c>
      <c r="BK44" s="82">
        <v>3.7161573508005818</v>
      </c>
      <c r="BL44" s="82">
        <v>10.451709841885414</v>
      </c>
      <c r="BM44" s="82">
        <v>18.076433121019107</v>
      </c>
      <c r="BN44" s="34" t="s">
        <v>2563</v>
      </c>
      <c r="BO44" s="31">
        <v>1.7629600000000001</v>
      </c>
      <c r="BP44" s="32">
        <v>1.44794</v>
      </c>
      <c r="BQ44" s="35">
        <v>1.070880696863604</v>
      </c>
      <c r="BR44" s="70">
        <v>0.3521020635078469</v>
      </c>
      <c r="BS44" s="83">
        <v>0.80383628008613117</v>
      </c>
      <c r="BT44" s="83">
        <v>0.87512420705504057</v>
      </c>
      <c r="BU44" s="83">
        <v>0.89766772448531484</v>
      </c>
      <c r="BV44" s="83">
        <v>0.64683053040103489</v>
      </c>
      <c r="BW44" s="83">
        <v>1.408450704225352</v>
      </c>
      <c r="BX44" s="83">
        <v>0.64683053040103489</v>
      </c>
      <c r="BY44" s="83">
        <v>1.0841507963805743</v>
      </c>
      <c r="BZ44" s="83">
        <v>1.408450704225352</v>
      </c>
      <c r="CA44" s="37" t="s">
        <v>2609</v>
      </c>
      <c r="CB44" s="31">
        <v>3.0877337104219214</v>
      </c>
      <c r="CC44" s="35">
        <v>2.3095789176532593</v>
      </c>
      <c r="CD44" s="70">
        <v>0.33692496360303537</v>
      </c>
      <c r="CE44" s="83">
        <v>1.592515646696798</v>
      </c>
      <c r="CF44" s="83">
        <v>1.9034533224443084</v>
      </c>
      <c r="CG44" s="83">
        <v>2.0373100676983187</v>
      </c>
      <c r="CH44" s="83">
        <v>1.2461538461538462</v>
      </c>
      <c r="CI44" s="83">
        <v>3.4467213114754101</v>
      </c>
      <c r="CJ44" s="83">
        <v>1.2461538461538462</v>
      </c>
      <c r="CK44" s="83">
        <v>2.4501967525642705</v>
      </c>
      <c r="CL44" s="83">
        <v>3.4467213114754101</v>
      </c>
      <c r="CM44" s="37" t="s">
        <v>2563</v>
      </c>
      <c r="CN44" s="31" t="s">
        <v>158</v>
      </c>
      <c r="CO44" s="82">
        <v>12.089389927783504</v>
      </c>
      <c r="CP44" s="70" t="s">
        <v>158</v>
      </c>
      <c r="CQ44" s="82">
        <v>7.8998077940346718</v>
      </c>
      <c r="CR44" s="82">
        <v>10.049359853725768</v>
      </c>
      <c r="CS44" s="82">
        <v>11.088180245760753</v>
      </c>
      <c r="CT44" s="82">
        <v>5.625</v>
      </c>
      <c r="CU44" s="82">
        <v>18.68888888888889</v>
      </c>
      <c r="CV44" s="82">
        <v>5.625</v>
      </c>
      <c r="CW44" s="82">
        <v>13.248316472058537</v>
      </c>
      <c r="CX44" s="82">
        <v>18.68888888888889</v>
      </c>
      <c r="CY44" s="37" t="s">
        <v>2563</v>
      </c>
      <c r="CZ44" s="376" t="s">
        <v>158</v>
      </c>
      <c r="DA44" s="39" t="s">
        <v>5</v>
      </c>
      <c r="DB44" s="39">
        <v>25.619193161552328</v>
      </c>
      <c r="DC44" s="17">
        <v>0.21651248131509804</v>
      </c>
      <c r="DD44" s="40" t="s">
        <v>158</v>
      </c>
      <c r="DE44" s="84">
        <v>-2.6868300000000001</v>
      </c>
      <c r="DF44" s="85">
        <v>1.58</v>
      </c>
      <c r="DG44" s="85" t="s">
        <v>5</v>
      </c>
      <c r="DH44" s="85" t="s">
        <v>5</v>
      </c>
      <c r="DI44" s="85" t="s">
        <v>5</v>
      </c>
      <c r="DJ44" s="86">
        <v>-0.79361199999999998</v>
      </c>
      <c r="DK44" s="86" t="s">
        <v>158</v>
      </c>
      <c r="DL44" s="69">
        <v>3.3757961783439487</v>
      </c>
      <c r="DM44" s="70" t="s">
        <v>158</v>
      </c>
      <c r="DN44" s="70">
        <v>0.24249242713786012</v>
      </c>
      <c r="DO44" s="70">
        <v>0.36319977054729424</v>
      </c>
      <c r="DP44" s="70" t="s">
        <v>158</v>
      </c>
      <c r="DQ44" s="87" t="s">
        <v>2563</v>
      </c>
      <c r="DR44" s="69">
        <v>0.37505099974223954</v>
      </c>
      <c r="DS44" s="70">
        <v>0.17568187913073197</v>
      </c>
      <c r="DT44" s="70">
        <v>0.16843608835050805</v>
      </c>
      <c r="DU44" s="70">
        <v>0.15259794562528883</v>
      </c>
      <c r="DV44" s="87" t="s">
        <v>2563</v>
      </c>
      <c r="DW44" s="31">
        <v>-1.4163399999999999</v>
      </c>
      <c r="DX44" s="70">
        <v>0.53869973671613214</v>
      </c>
      <c r="DY44" s="70">
        <v>0.33085121673154116</v>
      </c>
      <c r="DZ44" s="70">
        <v>0.23411344054978778</v>
      </c>
      <c r="EA44" s="70">
        <v>0.20117235827852253</v>
      </c>
      <c r="EB44" s="87" t="s">
        <v>2563</v>
      </c>
      <c r="EC44" s="31">
        <v>1.6568700000000001</v>
      </c>
      <c r="ED44" s="88">
        <v>1107947000</v>
      </c>
      <c r="EE44" s="85">
        <v>1.12601</v>
      </c>
      <c r="EF44" s="85" t="s">
        <v>5</v>
      </c>
      <c r="EG44" s="86">
        <v>0.76734693877551008</v>
      </c>
      <c r="EH44" s="86">
        <v>-6.4250073265273988E-3</v>
      </c>
      <c r="EI44" s="89" t="s">
        <v>253</v>
      </c>
      <c r="EJ44" s="90">
        <v>2</v>
      </c>
      <c r="EK44" s="85">
        <v>52</v>
      </c>
      <c r="EL44" s="91">
        <v>2</v>
      </c>
      <c r="EM44" s="79">
        <v>-0.16730769230769238</v>
      </c>
      <c r="EN44" s="69">
        <v>0.11260738609699783</v>
      </c>
      <c r="EO44" s="70">
        <v>0.1308570247706653</v>
      </c>
      <c r="EP44" s="70">
        <v>7.8510811912857914E-2</v>
      </c>
      <c r="EQ44" s="70">
        <v>0.14081022512946229</v>
      </c>
      <c r="ER44" s="69">
        <v>2.5787964138225483E-2</v>
      </c>
      <c r="ES44" s="70">
        <v>2.6951745440579433E-2</v>
      </c>
      <c r="ET44" s="70">
        <v>2.3519704757059445E-2</v>
      </c>
      <c r="EU44" s="70">
        <v>3.8164572409426389E-2</v>
      </c>
      <c r="EV44" s="69">
        <v>0.13839535023522331</v>
      </c>
      <c r="EW44" s="70">
        <v>0.15780877021124473</v>
      </c>
      <c r="EX44" s="70">
        <v>0.10203051666991736</v>
      </c>
      <c r="EY44" s="70">
        <v>0.17897479753888867</v>
      </c>
      <c r="EZ44" s="92">
        <v>-8.1336699999999998E-2</v>
      </c>
      <c r="FA44" s="70">
        <v>0.16059999999999999</v>
      </c>
      <c r="FB44" s="70">
        <v>0.12194444444444444</v>
      </c>
      <c r="FC44" s="87">
        <v>7.0720747309399964E-2</v>
      </c>
      <c r="FD44" s="69">
        <v>0.1399</v>
      </c>
      <c r="FE44" s="70">
        <v>0.10831111111111111</v>
      </c>
      <c r="FF44" s="87">
        <v>5.987909818960202E-2</v>
      </c>
      <c r="FG44" s="93" t="s">
        <v>2563</v>
      </c>
      <c r="FH44" s="84">
        <v>1.05768</v>
      </c>
      <c r="FI44" s="85" t="s">
        <v>158</v>
      </c>
      <c r="FJ44" s="86">
        <v>2.9006400000000002E-2</v>
      </c>
      <c r="FK44" s="86">
        <v>0.20249159999999999</v>
      </c>
      <c r="FL44" s="94">
        <v>0.24</v>
      </c>
      <c r="FM44" s="95">
        <v>0.34</v>
      </c>
      <c r="FN44" s="96">
        <v>45028</v>
      </c>
      <c r="FO44" s="97" t="s">
        <v>2888</v>
      </c>
      <c r="FP44" s="57">
        <v>1.36</v>
      </c>
      <c r="FQ44" s="58" t="s">
        <v>159</v>
      </c>
      <c r="FR44" s="58">
        <v>1.36</v>
      </c>
      <c r="FS44" s="98" t="s">
        <v>159</v>
      </c>
      <c r="FT44" s="59" t="s">
        <v>160</v>
      </c>
      <c r="FU44" s="9" t="s">
        <v>158</v>
      </c>
      <c r="FV44" s="9" t="s">
        <v>158</v>
      </c>
      <c r="FW44" s="99" t="s">
        <v>158</v>
      </c>
      <c r="FX44" s="100" t="s">
        <v>158</v>
      </c>
      <c r="FY44" s="100" t="s">
        <v>158</v>
      </c>
      <c r="FZ44" s="100" t="s">
        <v>158</v>
      </c>
      <c r="GA44" s="9" t="s">
        <v>169</v>
      </c>
      <c r="GB44" s="63"/>
    </row>
    <row r="45" spans="1:184" ht="12" customHeight="1" x14ac:dyDescent="0.2">
      <c r="A45" s="7">
        <v>43</v>
      </c>
      <c r="B45" s="2" t="s">
        <v>2655</v>
      </c>
      <c r="C45" s="1" t="s">
        <v>2656</v>
      </c>
      <c r="D45" s="1" t="s">
        <v>172</v>
      </c>
      <c r="E45" s="1" t="s">
        <v>173</v>
      </c>
      <c r="F45" s="9">
        <v>12</v>
      </c>
      <c r="G45" s="64">
        <v>25.78</v>
      </c>
      <c r="H45" s="65">
        <v>-9.0331686661961896E-2</v>
      </c>
      <c r="I45" s="65">
        <v>6.5184939473417414E-2</v>
      </c>
      <c r="J45" s="65">
        <v>0.15149810279162113</v>
      </c>
      <c r="K45" s="66">
        <v>2.0170674941815361E-2</v>
      </c>
      <c r="L45" s="67">
        <v>75</v>
      </c>
      <c r="M45" s="68">
        <v>8.3333333333333481E-2</v>
      </c>
      <c r="N45" s="69">
        <v>0.19999999999999996</v>
      </c>
      <c r="O45" s="70">
        <v>0.14471424255333187</v>
      </c>
      <c r="P45" s="70">
        <v>0.13045577778664774</v>
      </c>
      <c r="Q45" s="70">
        <v>0.16983368811009347</v>
      </c>
      <c r="R45" s="70">
        <v>-3.7410324883923152E-2</v>
      </c>
      <c r="S45" s="70" t="s">
        <v>158</v>
      </c>
      <c r="T45" s="18">
        <v>0.76813840197641303</v>
      </c>
      <c r="U45" s="71" t="s">
        <v>156</v>
      </c>
      <c r="V45" s="9">
        <v>2004</v>
      </c>
      <c r="W45" s="227">
        <v>2011</v>
      </c>
      <c r="X45" s="227">
        <v>1</v>
      </c>
      <c r="Y45" s="72" t="s">
        <v>291</v>
      </c>
      <c r="Z45" s="73">
        <v>12</v>
      </c>
      <c r="AA45" s="73">
        <v>0</v>
      </c>
      <c r="AB45" s="73">
        <v>4</v>
      </c>
      <c r="AC45" s="228" t="s">
        <v>5</v>
      </c>
      <c r="AD45" s="74">
        <v>5.2221875258967154E-2</v>
      </c>
      <c r="AE45" s="75">
        <v>0.11876969903950123</v>
      </c>
      <c r="AF45" s="75">
        <v>3.4408263741250868E-2</v>
      </c>
      <c r="AG45" s="75">
        <v>3.4965729616903057E-2</v>
      </c>
      <c r="AH45" s="76" t="s">
        <v>2657</v>
      </c>
      <c r="AI45" s="9" t="s">
        <v>2761</v>
      </c>
      <c r="AJ45" s="77" t="s">
        <v>2563</v>
      </c>
      <c r="AK45" s="78">
        <v>2.0170674941815361E-2</v>
      </c>
      <c r="AL45" s="79" t="s">
        <v>158</v>
      </c>
      <c r="AM45" s="80" t="s">
        <v>158</v>
      </c>
      <c r="AN45" s="372">
        <v>0.24605925126230388</v>
      </c>
      <c r="AO45" s="372">
        <v>-0.27578863617933835</v>
      </c>
      <c r="AP45" s="372">
        <v>-0.29450799737023559</v>
      </c>
      <c r="AQ45" s="372">
        <v>-0.15424440935555328</v>
      </c>
      <c r="AR45" s="81">
        <v>2.7851917201909965E-2</v>
      </c>
      <c r="AS45" s="81">
        <v>2.8590933513956134E-2</v>
      </c>
      <c r="AT45" s="81">
        <v>2.3849295428772468E-2</v>
      </c>
      <c r="AU45" s="68">
        <v>8.1070125658694765E-3</v>
      </c>
      <c r="AV45" s="68">
        <v>1.7497572491533036E-2</v>
      </c>
      <c r="AW45" s="68">
        <v>4.5945945945945948E-2</v>
      </c>
      <c r="AX45" s="68">
        <v>8.1070125658694765E-3</v>
      </c>
      <c r="AY45" s="68">
        <v>1.6187572879364866E-2</v>
      </c>
      <c r="AZ45" s="68">
        <v>4.5945945945945948E-2</v>
      </c>
      <c r="BA45" s="31">
        <v>3.4507300000000001</v>
      </c>
      <c r="BB45" s="32">
        <v>7.959246681074406</v>
      </c>
      <c r="BC45" s="82">
        <v>10.718848732749862</v>
      </c>
      <c r="BD45" s="70">
        <v>-0.67806897120799892</v>
      </c>
      <c r="BE45" s="70">
        <v>-0.2574532135381199</v>
      </c>
      <c r="BF45" s="82">
        <v>6.1133604667300325</v>
      </c>
      <c r="BG45" s="82">
        <v>7.3361609479771372</v>
      </c>
      <c r="BH45" s="82">
        <v>8.3671820507151971</v>
      </c>
      <c r="BI45" s="82">
        <v>4.204545454545455</v>
      </c>
      <c r="BJ45" s="82">
        <v>16.477272727272727</v>
      </c>
      <c r="BK45" s="82">
        <v>4.204545454545455</v>
      </c>
      <c r="BL45" s="82">
        <v>11.387072835649382</v>
      </c>
      <c r="BM45" s="82">
        <v>16.477272727272727</v>
      </c>
      <c r="BN45" s="34" t="s">
        <v>2563</v>
      </c>
      <c r="BO45" s="31">
        <v>9.4190000000000005</v>
      </c>
      <c r="BP45" s="32">
        <v>0.84164000000000005</v>
      </c>
      <c r="BQ45" s="35">
        <v>1.4903470960596623</v>
      </c>
      <c r="BR45" s="70">
        <v>-0.43527249308217053</v>
      </c>
      <c r="BS45" s="83">
        <v>0.94017975484315075</v>
      </c>
      <c r="BT45" s="83">
        <v>1.0184544494491801</v>
      </c>
      <c r="BU45" s="83">
        <v>1.1042744065431918</v>
      </c>
      <c r="BV45" s="83">
        <v>0.52631578947368418</v>
      </c>
      <c r="BW45" s="83">
        <v>2.9884918231374922</v>
      </c>
      <c r="BX45" s="83">
        <v>0.52631578947368418</v>
      </c>
      <c r="BY45" s="83">
        <v>1.5119861096570812</v>
      </c>
      <c r="BZ45" s="83">
        <v>2.9884918231374922</v>
      </c>
      <c r="CA45" s="37" t="s">
        <v>2609</v>
      </c>
      <c r="CB45" s="31">
        <v>0.17352218398332356</v>
      </c>
      <c r="CC45" s="35">
        <v>0.3647383225301114</v>
      </c>
      <c r="CD45" s="70">
        <v>-0.52425568341808049</v>
      </c>
      <c r="CE45" s="83">
        <v>0.24075893676177698</v>
      </c>
      <c r="CF45" s="83">
        <v>0.24821358471467811</v>
      </c>
      <c r="CG45" s="83">
        <v>0.2668971853512887</v>
      </c>
      <c r="CH45" s="83">
        <v>0.12481927710843374</v>
      </c>
      <c r="CI45" s="83">
        <v>0.82031666654179969</v>
      </c>
      <c r="CJ45" s="83">
        <v>0.12481927710843374</v>
      </c>
      <c r="CK45" s="83">
        <v>0.36639022874004828</v>
      </c>
      <c r="CL45" s="83">
        <v>0.82031666654179969</v>
      </c>
      <c r="CM45" s="37" t="s">
        <v>2563</v>
      </c>
      <c r="CN45" s="31">
        <v>2.1699700000000002</v>
      </c>
      <c r="CO45" s="82">
        <v>30.990328666783473</v>
      </c>
      <c r="CP45" s="70">
        <v>-0.92997912273431771</v>
      </c>
      <c r="CQ45" s="82">
        <v>2.7991752527598113</v>
      </c>
      <c r="CR45" s="82">
        <v>19.871254293046572</v>
      </c>
      <c r="CS45" s="82">
        <v>17.142106313189956</v>
      </c>
      <c r="CT45" s="82">
        <v>2.4207869894382652</v>
      </c>
      <c r="CU45" s="82">
        <v>117.755</v>
      </c>
      <c r="CV45" s="82">
        <v>2.4207869894382652</v>
      </c>
      <c r="CW45" s="82">
        <v>24.815143500058401</v>
      </c>
      <c r="CX45" s="82">
        <v>117.755</v>
      </c>
      <c r="CY45" s="37" t="s">
        <v>2563</v>
      </c>
      <c r="CZ45" s="376">
        <v>-0.63818937954785548</v>
      </c>
      <c r="DA45" s="39" t="s">
        <v>5</v>
      </c>
      <c r="DB45" s="39">
        <v>22.218885716042585</v>
      </c>
      <c r="DC45" s="17">
        <v>0.15062645272846309</v>
      </c>
      <c r="DD45" s="40">
        <v>11.611915272846309</v>
      </c>
      <c r="DE45" s="84">
        <v>7.3665500000000002</v>
      </c>
      <c r="DF45" s="85">
        <v>3.2389999999999999</v>
      </c>
      <c r="DG45" s="85" t="s">
        <v>5</v>
      </c>
      <c r="DH45" s="85" t="s">
        <v>5</v>
      </c>
      <c r="DI45" s="85" t="s">
        <v>5</v>
      </c>
      <c r="DJ45" s="86">
        <v>-0.605796</v>
      </c>
      <c r="DK45" s="86">
        <v>0.38435780000000003</v>
      </c>
      <c r="DL45" s="69">
        <v>1.7329545454545454</v>
      </c>
      <c r="DM45" s="70">
        <v>0.48459928552310805</v>
      </c>
      <c r="DN45" s="70">
        <v>0.30932365050423538</v>
      </c>
      <c r="DO45" s="70">
        <v>0.28560646267145029</v>
      </c>
      <c r="DP45" s="70" t="s">
        <v>158</v>
      </c>
      <c r="DQ45" s="87" t="s">
        <v>2563</v>
      </c>
      <c r="DR45" s="69">
        <v>0.27172114226404509</v>
      </c>
      <c r="DS45" s="70">
        <v>0.1351428678657538</v>
      </c>
      <c r="DT45" s="70">
        <v>0.12668810473830372</v>
      </c>
      <c r="DU45" s="70">
        <v>0.18024837044807263</v>
      </c>
      <c r="DV45" s="87" t="s">
        <v>2563</v>
      </c>
      <c r="DW45" s="31">
        <v>11.18031</v>
      </c>
      <c r="DX45" s="70" t="s">
        <v>158</v>
      </c>
      <c r="DY45" s="70" t="s">
        <v>158</v>
      </c>
      <c r="DZ45" s="70" t="s">
        <v>158</v>
      </c>
      <c r="EA45" s="70" t="s">
        <v>158</v>
      </c>
      <c r="EB45" s="87" t="s">
        <v>2563</v>
      </c>
      <c r="EC45" s="31">
        <v>11.00206</v>
      </c>
      <c r="ED45" s="88">
        <v>569511800</v>
      </c>
      <c r="EE45" s="85">
        <v>1.65815</v>
      </c>
      <c r="EF45" s="85" t="s">
        <v>5</v>
      </c>
      <c r="EG45" s="86">
        <v>0.13768756282424355</v>
      </c>
      <c r="EH45" s="86">
        <v>-0.28149388983966817</v>
      </c>
      <c r="EI45" s="89">
        <v>2.1429999999999998</v>
      </c>
      <c r="EJ45" s="90">
        <v>7</v>
      </c>
      <c r="EK45" s="85">
        <v>35.799999999999997</v>
      </c>
      <c r="EL45" s="91">
        <v>7</v>
      </c>
      <c r="EM45" s="79">
        <v>-0.27988826815642454</v>
      </c>
      <c r="EN45" s="69">
        <v>-0.36741070016541744</v>
      </c>
      <c r="EO45" s="70">
        <v>0.20246030110245594</v>
      </c>
      <c r="EP45" s="70">
        <v>7.0063856827457416E-2</v>
      </c>
      <c r="EQ45" s="70">
        <v>0.18593056337315117</v>
      </c>
      <c r="ER45" s="69">
        <v>1.0714285953443925E-2</v>
      </c>
      <c r="ES45" s="70">
        <v>2.4351086636627439E-2</v>
      </c>
      <c r="ET45" s="70">
        <v>1.7565071540157184E-2</v>
      </c>
      <c r="EU45" s="70">
        <v>4.4767287968893177E-2</v>
      </c>
      <c r="EV45" s="69">
        <v>-0.35669641421197351</v>
      </c>
      <c r="EW45" s="70">
        <v>0.22681138773908338</v>
      </c>
      <c r="EX45" s="70">
        <v>8.76289283676146E-2</v>
      </c>
      <c r="EY45" s="70">
        <v>0.23069785134204435</v>
      </c>
      <c r="EZ45" s="92">
        <v>0.27940599999999999</v>
      </c>
      <c r="FA45" s="70">
        <v>0.15892000000000001</v>
      </c>
      <c r="FB45" s="70">
        <v>0.14652999999999999</v>
      </c>
      <c r="FC45" s="87">
        <v>5.9034228207032545E-2</v>
      </c>
      <c r="FD45" s="69">
        <v>0.10262</v>
      </c>
      <c r="FE45" s="70">
        <v>0.10378000000000001</v>
      </c>
      <c r="FF45" s="87">
        <v>2.560600710770811E-2</v>
      </c>
      <c r="FG45" s="93" t="s">
        <v>2563</v>
      </c>
      <c r="FH45" s="84">
        <v>1.75163</v>
      </c>
      <c r="FI45" s="85">
        <v>0.63090000000000002</v>
      </c>
      <c r="FJ45" s="86">
        <v>0.96218130000000002</v>
      </c>
      <c r="FK45" s="86">
        <v>1.5579890000000001</v>
      </c>
      <c r="FL45" s="94">
        <v>0.12</v>
      </c>
      <c r="FM45" s="95">
        <v>0.13</v>
      </c>
      <c r="FN45" s="96">
        <v>44942</v>
      </c>
      <c r="FO45" s="97" t="s">
        <v>2824</v>
      </c>
      <c r="FP45" s="57">
        <v>0.52</v>
      </c>
      <c r="FQ45" s="58" t="s">
        <v>159</v>
      </c>
      <c r="FR45" s="58">
        <v>0.52</v>
      </c>
      <c r="FS45" s="98" t="s">
        <v>185</v>
      </c>
      <c r="FT45" s="59" t="s">
        <v>160</v>
      </c>
      <c r="FU45" s="9" t="s">
        <v>158</v>
      </c>
      <c r="FV45" s="9" t="s">
        <v>158</v>
      </c>
      <c r="FW45" s="99" t="s">
        <v>158</v>
      </c>
      <c r="FX45" s="100" t="s">
        <v>158</v>
      </c>
      <c r="FY45" s="100" t="s">
        <v>158</v>
      </c>
      <c r="FZ45" s="100" t="s">
        <v>158</v>
      </c>
      <c r="GA45" s="9" t="s">
        <v>169</v>
      </c>
      <c r="GB45" s="63"/>
    </row>
    <row r="46" spans="1:184" ht="12" customHeight="1" x14ac:dyDescent="0.2">
      <c r="A46" s="7">
        <v>44</v>
      </c>
      <c r="B46" s="2" t="s">
        <v>337</v>
      </c>
      <c r="C46" s="1" t="s">
        <v>338</v>
      </c>
      <c r="D46" s="1" t="s">
        <v>176</v>
      </c>
      <c r="E46" s="1" t="s">
        <v>177</v>
      </c>
      <c r="F46" s="9">
        <v>12</v>
      </c>
      <c r="G46" s="64">
        <v>129.25</v>
      </c>
      <c r="H46" s="65">
        <v>1.531814611154747E-2</v>
      </c>
      <c r="I46" s="65">
        <v>5.3668603669295489E-2</v>
      </c>
      <c r="J46" s="65">
        <v>7.7625630631816156E-2</v>
      </c>
      <c r="K46" s="66">
        <v>4.0851063829787239E-2</v>
      </c>
      <c r="L46" s="67">
        <v>65</v>
      </c>
      <c r="M46" s="68">
        <v>3.125E-2</v>
      </c>
      <c r="N46" s="69">
        <v>0.14814814814814814</v>
      </c>
      <c r="O46" s="70">
        <v>6.8142238472890693E-2</v>
      </c>
      <c r="P46" s="70">
        <v>7.3446703178892792E-2</v>
      </c>
      <c r="Q46" s="70">
        <v>8.0823261350258635E-2</v>
      </c>
      <c r="R46" s="70">
        <v>6.9122212143734041E-2</v>
      </c>
      <c r="S46" s="70">
        <v>9.8331411290748294E-2</v>
      </c>
      <c r="T46" s="18">
        <v>0.90873223811894299</v>
      </c>
      <c r="U46" s="71" t="s">
        <v>156</v>
      </c>
      <c r="V46" s="9">
        <v>1870</v>
      </c>
      <c r="W46" s="227">
        <v>2011</v>
      </c>
      <c r="X46" s="227">
        <v>1</v>
      </c>
      <c r="Y46" s="72" t="s">
        <v>157</v>
      </c>
      <c r="Z46" s="73">
        <v>23</v>
      </c>
      <c r="AA46" s="73">
        <v>2</v>
      </c>
      <c r="AB46" s="73">
        <v>0</v>
      </c>
      <c r="AC46" s="228" t="s">
        <v>5</v>
      </c>
      <c r="AD46" s="74">
        <v>0.50238824715979369</v>
      </c>
      <c r="AE46" s="75">
        <v>0.44970615790818502</v>
      </c>
      <c r="AF46" s="75">
        <v>0.42433905976751363</v>
      </c>
      <c r="AG46" s="75">
        <v>0.34167879475393625</v>
      </c>
      <c r="AH46" s="76" t="s">
        <v>2541</v>
      </c>
      <c r="AI46" s="9" t="s">
        <v>2762</v>
      </c>
      <c r="AJ46" s="77" t="s">
        <v>2615</v>
      </c>
      <c r="AK46" s="78">
        <v>4.0851063829787239E-2</v>
      </c>
      <c r="AL46" s="79">
        <v>3.8913799999999998E-2</v>
      </c>
      <c r="AM46" s="80">
        <v>4.9783465757321066E-2</v>
      </c>
      <c r="AN46" s="372">
        <v>5.094754272331703E-2</v>
      </c>
      <c r="AO46" s="372">
        <v>-0.14846088818494962</v>
      </c>
      <c r="AP46" s="372">
        <v>-0.11145622242253717</v>
      </c>
      <c r="AQ46" s="372">
        <v>-9.0494608830056222E-2</v>
      </c>
      <c r="AR46" s="81">
        <v>4.7973209055205281E-2</v>
      </c>
      <c r="AS46" s="81">
        <v>4.5975296727825951E-2</v>
      </c>
      <c r="AT46" s="81">
        <v>4.4915691788520798E-2</v>
      </c>
      <c r="AU46" s="68">
        <v>3.1919610814825201E-2</v>
      </c>
      <c r="AV46" s="68">
        <v>3.8899160590813456E-2</v>
      </c>
      <c r="AW46" s="68">
        <v>5.9583333333333335E-2</v>
      </c>
      <c r="AX46" s="68">
        <v>3.1919610814825201E-2</v>
      </c>
      <c r="AY46" s="68">
        <v>3.8870697317517869E-2</v>
      </c>
      <c r="AZ46" s="68">
        <v>5.9583333333333335E-2</v>
      </c>
      <c r="BA46" s="31">
        <v>12.22288</v>
      </c>
      <c r="BB46" s="32">
        <v>11.008431990460778</v>
      </c>
      <c r="BC46" s="82">
        <v>11.72945561857264</v>
      </c>
      <c r="BD46" s="70">
        <v>4.2067116963728779E-2</v>
      </c>
      <c r="BE46" s="70">
        <v>-6.147119282928859E-2</v>
      </c>
      <c r="BF46" s="82">
        <v>9.3767692298383309</v>
      </c>
      <c r="BG46" s="82">
        <v>9.9134805399535786</v>
      </c>
      <c r="BH46" s="82">
        <v>10.122178126752166</v>
      </c>
      <c r="BI46" s="82">
        <v>8.3670886980108499</v>
      </c>
      <c r="BJ46" s="82">
        <v>14.025575447570333</v>
      </c>
      <c r="BK46" s="82">
        <v>8.3670886980108499</v>
      </c>
      <c r="BL46" s="82">
        <v>11.764650927899934</v>
      </c>
      <c r="BM46" s="82">
        <v>14.025575447570333</v>
      </c>
      <c r="BN46" s="34" t="s">
        <v>2615</v>
      </c>
      <c r="BO46" s="31">
        <v>1.9833099999999999</v>
      </c>
      <c r="BP46" s="32">
        <v>1.7699400000000001</v>
      </c>
      <c r="BQ46" s="35">
        <v>1.908431077221957</v>
      </c>
      <c r="BR46" s="70">
        <v>-7.2568026624023618E-2</v>
      </c>
      <c r="BS46" s="83">
        <v>1.543754051181492</v>
      </c>
      <c r="BT46" s="83">
        <v>1.6336863958876666</v>
      </c>
      <c r="BU46" s="83">
        <v>1.7537233047826608</v>
      </c>
      <c r="BV46" s="83">
        <v>1.2994044396318354</v>
      </c>
      <c r="BW46" s="83">
        <v>2.1848198107509562</v>
      </c>
      <c r="BX46" s="83">
        <v>1.2994044396318354</v>
      </c>
      <c r="BY46" s="83">
        <v>2.0062657500737098</v>
      </c>
      <c r="BZ46" s="83">
        <v>2.5758599508599507</v>
      </c>
      <c r="CA46" s="37" t="s">
        <v>2609</v>
      </c>
      <c r="CB46" s="31">
        <v>3.5359276235967427</v>
      </c>
      <c r="CC46" s="35">
        <v>3.4079797769833839</v>
      </c>
      <c r="CD46" s="70">
        <v>3.7543605005371683E-2</v>
      </c>
      <c r="CE46" s="83">
        <v>2.8105834129440779</v>
      </c>
      <c r="CF46" s="83">
        <v>2.8864096775439436</v>
      </c>
      <c r="CG46" s="83">
        <v>2.8233856382943725</v>
      </c>
      <c r="CH46" s="83">
        <v>2.1842730978260869</v>
      </c>
      <c r="CI46" s="83">
        <v>4.3052105960414968</v>
      </c>
      <c r="CJ46" s="83">
        <v>2.1842730978260869</v>
      </c>
      <c r="CK46" s="83">
        <v>3.2807245194253221</v>
      </c>
      <c r="CL46" s="83">
        <v>4.3052105960414968</v>
      </c>
      <c r="CM46" s="37" t="s">
        <v>2615</v>
      </c>
      <c r="CN46" s="31">
        <v>10.22606</v>
      </c>
      <c r="CO46" s="82">
        <v>6.1679344161175989</v>
      </c>
      <c r="CP46" s="70">
        <v>0.65793915922290003</v>
      </c>
      <c r="CQ46" s="82">
        <v>3.4563446858279838</v>
      </c>
      <c r="CR46" s="82">
        <v>5.4397171240733524</v>
      </c>
      <c r="CS46" s="82">
        <v>5.5586141134431255</v>
      </c>
      <c r="CT46" s="82">
        <v>0.74116655501048123</v>
      </c>
      <c r="CU46" s="82">
        <v>10.935033298282509</v>
      </c>
      <c r="CV46" s="82">
        <v>0.74116655501048123</v>
      </c>
      <c r="CW46" s="82">
        <v>6.3186333442821603</v>
      </c>
      <c r="CX46" s="82">
        <v>14.331710853355428</v>
      </c>
      <c r="CY46" s="37" t="s">
        <v>2615</v>
      </c>
      <c r="CZ46" s="376">
        <v>-1.6428212217612925E-2</v>
      </c>
      <c r="DA46" s="39" t="s">
        <v>5</v>
      </c>
      <c r="DB46" s="39">
        <v>17.994890831395743</v>
      </c>
      <c r="DC46" s="17">
        <v>0.11429776700868002</v>
      </c>
      <c r="DD46" s="40">
        <v>-0.79310329913199773</v>
      </c>
      <c r="DE46" s="84">
        <v>10.5098</v>
      </c>
      <c r="DF46" s="85">
        <v>11.741</v>
      </c>
      <c r="DG46" s="85" t="s">
        <v>5</v>
      </c>
      <c r="DH46" s="85" t="s">
        <v>5</v>
      </c>
      <c r="DI46" s="85" t="s">
        <v>5</v>
      </c>
      <c r="DJ46" s="86">
        <v>-0.19349469999999999</v>
      </c>
      <c r="DK46" s="86">
        <v>7.9080999999999999E-2</v>
      </c>
      <c r="DL46" s="69">
        <v>0</v>
      </c>
      <c r="DM46" s="70">
        <v>8.122403515004506E-2</v>
      </c>
      <c r="DN46" s="70">
        <v>7.9062664641615266E-2</v>
      </c>
      <c r="DO46" s="70">
        <v>8.459441432867032E-2</v>
      </c>
      <c r="DP46" s="70" t="s">
        <v>158</v>
      </c>
      <c r="DQ46" s="87" t="s">
        <v>2615</v>
      </c>
      <c r="DR46" s="69">
        <v>8.4299032064165891E-2</v>
      </c>
      <c r="DS46" s="70">
        <v>2.9234155346588686E-2</v>
      </c>
      <c r="DT46" s="70">
        <v>4.8944910274766107E-2</v>
      </c>
      <c r="DU46" s="70">
        <v>5.657920711551756E-2</v>
      </c>
      <c r="DV46" s="87" t="s">
        <v>2615</v>
      </c>
      <c r="DW46" s="31">
        <v>12.442880000000001</v>
      </c>
      <c r="DX46" s="70">
        <v>-0.63525634563501976</v>
      </c>
      <c r="DY46" s="70">
        <v>0.16449094536230979</v>
      </c>
      <c r="DZ46" s="70">
        <v>-9.3898445168582367E-2</v>
      </c>
      <c r="EA46" s="70" t="s">
        <v>158</v>
      </c>
      <c r="EB46" s="87" t="s">
        <v>2615</v>
      </c>
      <c r="EC46" s="31">
        <v>15.453110000000001</v>
      </c>
      <c r="ED46" s="88">
        <v>177575500000</v>
      </c>
      <c r="EE46" s="85">
        <v>0.74331999999999998</v>
      </c>
      <c r="EF46" s="85" t="s">
        <v>5</v>
      </c>
      <c r="EG46" s="86">
        <v>0.11867954912496659</v>
      </c>
      <c r="EH46" s="86">
        <v>-7.7971131736757293E-2</v>
      </c>
      <c r="EI46" s="89">
        <v>2.3889999999999998</v>
      </c>
      <c r="EJ46" s="90">
        <v>18</v>
      </c>
      <c r="EK46" s="85">
        <v>142.65</v>
      </c>
      <c r="EL46" s="91">
        <v>16</v>
      </c>
      <c r="EM46" s="79">
        <v>-9.3936207500876279E-2</v>
      </c>
      <c r="EN46" s="69">
        <v>-5.1769087523277468E-2</v>
      </c>
      <c r="EO46" s="70">
        <v>7.4027804045758927E-2</v>
      </c>
      <c r="EP46" s="70">
        <v>4.3984113530315838E-2</v>
      </c>
      <c r="EQ46" s="70">
        <v>7.8337382823830515E-2</v>
      </c>
      <c r="ER46" s="69">
        <v>3.6945996275605131E-2</v>
      </c>
      <c r="ES46" s="70">
        <v>4.221548370867656E-2</v>
      </c>
      <c r="ET46" s="70">
        <v>3.86149380709635E-2</v>
      </c>
      <c r="EU46" s="70">
        <v>4.8833490859929052E-2</v>
      </c>
      <c r="EV46" s="69">
        <v>-1.4823091247672338E-2</v>
      </c>
      <c r="EW46" s="70">
        <v>0.11624328775443549</v>
      </c>
      <c r="EX46" s="70">
        <v>8.2599051601279339E-2</v>
      </c>
      <c r="EY46" s="70">
        <v>0.12717087368375957</v>
      </c>
      <c r="EZ46" s="92">
        <v>0.15065289999999998</v>
      </c>
      <c r="FA46" s="70">
        <v>0.16464000000000001</v>
      </c>
      <c r="FB46" s="70">
        <v>0.17246999999999998</v>
      </c>
      <c r="FC46" s="87">
        <v>1.4652238736793773E-2</v>
      </c>
      <c r="FD46" s="69" t="s">
        <v>158</v>
      </c>
      <c r="FE46" s="70" t="s">
        <v>158</v>
      </c>
      <c r="FF46" s="87" t="s">
        <v>158</v>
      </c>
      <c r="FG46" s="93" t="s">
        <v>2615</v>
      </c>
      <c r="FH46" s="84" t="s">
        <v>158</v>
      </c>
      <c r="FI46" s="85" t="s">
        <v>158</v>
      </c>
      <c r="FJ46" s="86">
        <v>0.10706060000000001</v>
      </c>
      <c r="FK46" s="86">
        <v>3.1305149999999999</v>
      </c>
      <c r="FL46" s="94">
        <v>1.28</v>
      </c>
      <c r="FM46" s="95">
        <v>1.32</v>
      </c>
      <c r="FN46" s="96">
        <v>44952</v>
      </c>
      <c r="FO46" s="97" t="s">
        <v>2889</v>
      </c>
      <c r="FP46" s="57">
        <v>5.28</v>
      </c>
      <c r="FQ46" s="58" t="s">
        <v>159</v>
      </c>
      <c r="FR46" s="58">
        <v>5.28</v>
      </c>
      <c r="FS46" s="98" t="s">
        <v>159</v>
      </c>
      <c r="FT46" s="59" t="s">
        <v>165</v>
      </c>
      <c r="FU46" s="9" t="s">
        <v>166</v>
      </c>
      <c r="FV46" s="9" t="s">
        <v>158</v>
      </c>
      <c r="FW46" s="99">
        <v>0</v>
      </c>
      <c r="FX46" s="100" t="s">
        <v>158</v>
      </c>
      <c r="FY46" s="100" t="s">
        <v>158</v>
      </c>
      <c r="FZ46" s="100" t="s">
        <v>158</v>
      </c>
      <c r="GA46" s="9" t="s">
        <v>169</v>
      </c>
      <c r="GB46" s="63"/>
    </row>
    <row r="47" spans="1:184" ht="12" customHeight="1" x14ac:dyDescent="0.2">
      <c r="A47" s="7">
        <v>45</v>
      </c>
      <c r="B47" s="2" t="s">
        <v>343</v>
      </c>
      <c r="C47" s="1" t="s">
        <v>344</v>
      </c>
      <c r="D47" s="1" t="s">
        <v>172</v>
      </c>
      <c r="E47" s="1" t="s">
        <v>345</v>
      </c>
      <c r="F47" s="9">
        <v>12</v>
      </c>
      <c r="G47" s="64">
        <v>161.27000000000001</v>
      </c>
      <c r="H47" s="65">
        <v>0.18921908413833788</v>
      </c>
      <c r="I47" s="65">
        <v>0.37252062202868363</v>
      </c>
      <c r="J47" s="65">
        <v>0.22098673889898612</v>
      </c>
      <c r="K47" s="66">
        <v>1.1734408135425062E-2</v>
      </c>
      <c r="L47" s="67">
        <v>92</v>
      </c>
      <c r="M47" s="68">
        <v>0.29629629629629606</v>
      </c>
      <c r="N47" s="69">
        <v>0.20833333333333348</v>
      </c>
      <c r="O47" s="70">
        <v>0.16240294753018203</v>
      </c>
      <c r="P47" s="70">
        <v>0.14069032239938895</v>
      </c>
      <c r="Q47" s="70">
        <v>8.667185872120986E-2</v>
      </c>
      <c r="R47" s="70">
        <v>-1.5668463546912093E-2</v>
      </c>
      <c r="S47" s="70">
        <v>0.15914209312469652</v>
      </c>
      <c r="T47" s="18">
        <v>1.6232526274985721</v>
      </c>
      <c r="U47" s="71" t="s">
        <v>156</v>
      </c>
      <c r="V47" s="9">
        <v>2002</v>
      </c>
      <c r="W47" s="227">
        <v>2011</v>
      </c>
      <c r="X47" s="227">
        <v>1</v>
      </c>
      <c r="Y47" s="72" t="s">
        <v>291</v>
      </c>
      <c r="Z47" s="73">
        <v>17</v>
      </c>
      <c r="AA47" s="73">
        <v>1</v>
      </c>
      <c r="AB47" s="73">
        <v>2</v>
      </c>
      <c r="AC47" s="228" t="s">
        <v>2333</v>
      </c>
      <c r="AD47" s="74">
        <v>0.11472118654484369</v>
      </c>
      <c r="AE47" s="75">
        <v>0.18472093943792056</v>
      </c>
      <c r="AF47" s="75">
        <v>7.5341688008993643E-2</v>
      </c>
      <c r="AG47" s="75">
        <v>0.18258408649269012</v>
      </c>
      <c r="AH47" s="76" t="s">
        <v>2658</v>
      </c>
      <c r="AI47" s="9" t="s">
        <v>2763</v>
      </c>
      <c r="AJ47" s="77" t="s">
        <v>2563</v>
      </c>
      <c r="AK47" s="78">
        <v>1.1734408135425062E-2</v>
      </c>
      <c r="AL47" s="79">
        <v>1.35616E-2</v>
      </c>
      <c r="AM47" s="80">
        <v>-0.13473276490789721</v>
      </c>
      <c r="AN47" s="372">
        <v>-0.45793506153293606</v>
      </c>
      <c r="AO47" s="372">
        <v>-0.56493514493199881</v>
      </c>
      <c r="AP47" s="372">
        <v>-0.58150757372192363</v>
      </c>
      <c r="AQ47" s="372">
        <v>-0.60526150929403411</v>
      </c>
      <c r="AR47" s="81">
        <v>2.6971629628853744E-2</v>
      </c>
      <c r="AS47" s="81">
        <v>2.8039714457407838E-2</v>
      </c>
      <c r="AT47" s="81">
        <v>2.9727043122748896E-2</v>
      </c>
      <c r="AU47" s="68">
        <v>8.0963463602117206E-3</v>
      </c>
      <c r="AV47" s="68">
        <v>1.8008789751663305E-2</v>
      </c>
      <c r="AW47" s="68">
        <v>4.6100818612666954E-2</v>
      </c>
      <c r="AX47" s="68">
        <v>8.0963463602117206E-3</v>
      </c>
      <c r="AY47" s="68">
        <v>2.1647605854400873E-2</v>
      </c>
      <c r="AZ47" s="68">
        <v>4.6100818612666954E-2</v>
      </c>
      <c r="BA47" s="31">
        <v>13.245380000000001</v>
      </c>
      <c r="BB47" s="32">
        <v>21.278532787966753</v>
      </c>
      <c r="BC47" s="82">
        <v>15.815279284524584</v>
      </c>
      <c r="BD47" s="70">
        <v>-0.16249471402248683</v>
      </c>
      <c r="BE47" s="70">
        <v>0.34544148131408714</v>
      </c>
      <c r="BF47" s="82">
        <v>9.497710358300548</v>
      </c>
      <c r="BG47" s="82">
        <v>10.616046748411092</v>
      </c>
      <c r="BH47" s="82">
        <v>12.198102879972341</v>
      </c>
      <c r="BI47" s="82">
        <v>7.6600660066006609</v>
      </c>
      <c r="BJ47" s="82">
        <v>26.729944227761841</v>
      </c>
      <c r="BK47" s="82">
        <v>2.8268656716417913</v>
      </c>
      <c r="BL47" s="82">
        <v>16.392002180135002</v>
      </c>
      <c r="BM47" s="82">
        <v>39.212121212121211</v>
      </c>
      <c r="BN47" s="34" t="s">
        <v>2563</v>
      </c>
      <c r="BO47" s="31">
        <v>11.88852</v>
      </c>
      <c r="BP47" s="32">
        <v>4.20059</v>
      </c>
      <c r="BQ47" s="35">
        <v>2.5269831443826485</v>
      </c>
      <c r="BR47" s="70">
        <v>0.66229442777950154</v>
      </c>
      <c r="BS47" s="83">
        <v>1.6829660491345979</v>
      </c>
      <c r="BT47" s="83">
        <v>1.6856018772024821</v>
      </c>
      <c r="BU47" s="83">
        <v>1.7835891617640844</v>
      </c>
      <c r="BV47" s="83">
        <v>1.0108885017421603</v>
      </c>
      <c r="BW47" s="83">
        <v>5.0761613729508195</v>
      </c>
      <c r="BX47" s="83">
        <v>1.0108885017421603</v>
      </c>
      <c r="BY47" s="83">
        <v>2.4474660879178929</v>
      </c>
      <c r="BZ47" s="83">
        <v>5.0761613729508195</v>
      </c>
      <c r="CA47" s="37" t="s">
        <v>2609</v>
      </c>
      <c r="CB47" s="31">
        <v>1.2348070570903975</v>
      </c>
      <c r="CC47" s="35">
        <v>1.0116547533666906</v>
      </c>
      <c r="CD47" s="70">
        <v>0.22058148096579111</v>
      </c>
      <c r="CE47" s="83">
        <v>0.71732741609067707</v>
      </c>
      <c r="CF47" s="83">
        <v>0.63747176990429111</v>
      </c>
      <c r="CG47" s="83">
        <v>0.57451934122485904</v>
      </c>
      <c r="CH47" s="83">
        <v>0.51672652742533665</v>
      </c>
      <c r="CI47" s="83">
        <v>2.4010655612949323</v>
      </c>
      <c r="CJ47" s="83">
        <v>0.44713375796178345</v>
      </c>
      <c r="CK47" s="83">
        <v>0.8294156081795363</v>
      </c>
      <c r="CL47" s="83">
        <v>2.4010655612949323</v>
      </c>
      <c r="CM47" s="37" t="s">
        <v>2563</v>
      </c>
      <c r="CN47" s="31">
        <v>8.2582699999999996</v>
      </c>
      <c r="CO47" s="82">
        <v>8.8439987965821825</v>
      </c>
      <c r="CP47" s="70">
        <v>-6.6228954803628115E-2</v>
      </c>
      <c r="CQ47" s="82">
        <v>5.5515103064556373</v>
      </c>
      <c r="CR47" s="82">
        <v>5.8409628015204422</v>
      </c>
      <c r="CS47" s="82">
        <v>5.8528388535344815</v>
      </c>
      <c r="CT47" s="82">
        <v>3.456808510638298</v>
      </c>
      <c r="CU47" s="82">
        <v>20.268548712370954</v>
      </c>
      <c r="CV47" s="82">
        <v>3.456808510638298</v>
      </c>
      <c r="CW47" s="82">
        <v>8.1123036077553188</v>
      </c>
      <c r="CX47" s="82">
        <v>20.268548712370954</v>
      </c>
      <c r="CY47" s="37" t="s">
        <v>2563</v>
      </c>
      <c r="CZ47" s="376">
        <v>0.57071893162052167</v>
      </c>
      <c r="DA47" s="39" t="s">
        <v>5</v>
      </c>
      <c r="DB47" s="39">
        <v>61.684030658608265</v>
      </c>
      <c r="DC47" s="17">
        <v>0.15242473053481401</v>
      </c>
      <c r="DD47" s="40">
        <v>1.9970930534814002</v>
      </c>
      <c r="DE47" s="84">
        <v>12.2035</v>
      </c>
      <c r="DF47" s="85">
        <v>7.5789999999999997</v>
      </c>
      <c r="DG47" s="85" t="s">
        <v>5</v>
      </c>
      <c r="DH47" s="85" t="s">
        <v>5</v>
      </c>
      <c r="DI47" s="85" t="s">
        <v>5</v>
      </c>
      <c r="DJ47" s="86">
        <v>0.14261779999999999</v>
      </c>
      <c r="DK47" s="86">
        <v>0.67709790000000003</v>
      </c>
      <c r="DL47" s="69">
        <v>1.3003300330033003</v>
      </c>
      <c r="DM47" s="70">
        <v>0.29357705060716954</v>
      </c>
      <c r="DN47" s="70">
        <v>7.9328392236182044E-3</v>
      </c>
      <c r="DO47" s="70">
        <v>0.20723742763518938</v>
      </c>
      <c r="DP47" s="70" t="s">
        <v>158</v>
      </c>
      <c r="DQ47" s="87" t="s">
        <v>2563</v>
      </c>
      <c r="DR47" s="69">
        <v>0.86750394103342177</v>
      </c>
      <c r="DS47" s="70">
        <v>0.11287900545393925</v>
      </c>
      <c r="DT47" s="70">
        <v>0.13100996679315835</v>
      </c>
      <c r="DU47" s="70">
        <v>0.11714678839046266</v>
      </c>
      <c r="DV47" s="87" t="s">
        <v>2563</v>
      </c>
      <c r="DW47" s="31">
        <v>18.58201</v>
      </c>
      <c r="DX47" s="70">
        <v>0.36901548261081007</v>
      </c>
      <c r="DY47" s="70">
        <v>0.15420660900838756</v>
      </c>
      <c r="DZ47" s="70">
        <v>0.21302018206747531</v>
      </c>
      <c r="EA47" s="70">
        <v>0.15124709512200973</v>
      </c>
      <c r="EB47" s="87" t="s">
        <v>2563</v>
      </c>
      <c r="EC47" s="31">
        <v>7.6677</v>
      </c>
      <c r="ED47" s="88">
        <v>13999180000</v>
      </c>
      <c r="EE47" s="85">
        <v>1.4776199999999999</v>
      </c>
      <c r="EF47" s="85" t="s">
        <v>5</v>
      </c>
      <c r="EG47" s="86">
        <v>0.73967538540699351</v>
      </c>
      <c r="EH47" s="86">
        <v>-7.262791454726647E-2</v>
      </c>
      <c r="EI47" s="89">
        <v>1.9379999999999999</v>
      </c>
      <c r="EJ47" s="90">
        <v>16</v>
      </c>
      <c r="EK47" s="85">
        <v>114.03</v>
      </c>
      <c r="EL47" s="91">
        <v>11</v>
      </c>
      <c r="EM47" s="79">
        <v>0.41427694466368514</v>
      </c>
      <c r="EN47" s="69">
        <v>-4.4124869391868105E-2</v>
      </c>
      <c r="EO47" s="70">
        <v>0.45782386826843369</v>
      </c>
      <c r="EP47" s="70">
        <v>0.32777605200882265</v>
      </c>
      <c r="EQ47" s="70">
        <v>0.21180083434825514</v>
      </c>
      <c r="ER47" s="69">
        <v>1.0640079320507478E-2</v>
      </c>
      <c r="ES47" s="70">
        <v>2.8016431110436946E-2</v>
      </c>
      <c r="ET47" s="70">
        <v>3.2149347288934038E-2</v>
      </c>
      <c r="EU47" s="70">
        <v>3.7840389829612242E-2</v>
      </c>
      <c r="EV47" s="69">
        <v>-3.3484790071360626E-2</v>
      </c>
      <c r="EW47" s="70">
        <v>0.48584029937887063</v>
      </c>
      <c r="EX47" s="70">
        <v>0.35992539929775669</v>
      </c>
      <c r="EY47" s="70">
        <v>0.24964122417786738</v>
      </c>
      <c r="EZ47" s="92">
        <v>0.34492299999999998</v>
      </c>
      <c r="FA47" s="70">
        <v>0.20504000000000003</v>
      </c>
      <c r="FB47" s="70">
        <v>0.21397000000000005</v>
      </c>
      <c r="FC47" s="87">
        <v>0.1191378869209959</v>
      </c>
      <c r="FD47" s="69">
        <v>0.11657999999999999</v>
      </c>
      <c r="FE47" s="70">
        <v>0.11541000000000001</v>
      </c>
      <c r="FF47" s="87">
        <v>5.3915071176805419E-2</v>
      </c>
      <c r="FG47" s="93" t="s">
        <v>2563</v>
      </c>
      <c r="FH47" s="84">
        <v>1.30711</v>
      </c>
      <c r="FI47" s="85">
        <v>1.2821</v>
      </c>
      <c r="FJ47" s="86">
        <v>0.63976049999999995</v>
      </c>
      <c r="FK47" s="86">
        <v>0.70188669999999997</v>
      </c>
      <c r="FL47" s="94">
        <v>0.27</v>
      </c>
      <c r="FM47" s="95">
        <v>0.35</v>
      </c>
      <c r="FN47" s="96">
        <v>44925</v>
      </c>
      <c r="FO47" s="97" t="s">
        <v>2881</v>
      </c>
      <c r="FP47" s="57">
        <v>1.4</v>
      </c>
      <c r="FQ47" s="58" t="s">
        <v>185</v>
      </c>
      <c r="FR47" s="58">
        <v>1.8924079999999999</v>
      </c>
      <c r="FS47" s="98" t="s">
        <v>185</v>
      </c>
      <c r="FT47" s="59" t="s">
        <v>160</v>
      </c>
      <c r="FU47" s="9" t="s">
        <v>158</v>
      </c>
      <c r="FV47" s="9" t="s">
        <v>158</v>
      </c>
      <c r="FW47" s="99" t="s">
        <v>158</v>
      </c>
      <c r="FX47" s="100" t="s">
        <v>158</v>
      </c>
      <c r="FY47" s="100" t="s">
        <v>158</v>
      </c>
      <c r="FZ47" s="100" t="s">
        <v>158</v>
      </c>
      <c r="GA47" s="9" t="s">
        <v>169</v>
      </c>
      <c r="GB47" s="63"/>
    </row>
    <row r="48" spans="1:184" ht="12" customHeight="1" x14ac:dyDescent="0.2">
      <c r="A48" s="7">
        <v>46</v>
      </c>
      <c r="B48" s="2" t="s">
        <v>341</v>
      </c>
      <c r="C48" s="1" t="s">
        <v>342</v>
      </c>
      <c r="D48" s="1" t="s">
        <v>176</v>
      </c>
      <c r="E48" s="1" t="s">
        <v>306</v>
      </c>
      <c r="F48" s="9">
        <v>12</v>
      </c>
      <c r="G48" s="64">
        <v>80.95</v>
      </c>
      <c r="H48" s="65">
        <v>-7.6651077905783072E-2</v>
      </c>
      <c r="I48" s="65">
        <v>2.058225434965899E-2</v>
      </c>
      <c r="J48" s="65">
        <v>6.7082298941465002E-2</v>
      </c>
      <c r="K48" s="66">
        <v>4.7436689314391593E-2</v>
      </c>
      <c r="L48" s="67">
        <v>85</v>
      </c>
      <c r="M48" s="68">
        <v>7.8651685393258397E-2</v>
      </c>
      <c r="N48" s="69">
        <v>0.12658227848101267</v>
      </c>
      <c r="O48" s="70">
        <v>7.1973505773710977E-2</v>
      </c>
      <c r="P48" s="70">
        <v>8.6616829615283164E-2</v>
      </c>
      <c r="Q48" s="70">
        <v>9.4354971229673845E-2</v>
      </c>
      <c r="R48" s="70">
        <v>8.4459079598433906E-2</v>
      </c>
      <c r="S48" s="70">
        <v>9.6890053981885327E-2</v>
      </c>
      <c r="T48" s="18">
        <v>0.91798904166315831</v>
      </c>
      <c r="U48" s="71" t="s">
        <v>156</v>
      </c>
      <c r="V48" s="9">
        <v>1857</v>
      </c>
      <c r="W48" s="227">
        <v>2011</v>
      </c>
      <c r="X48" s="227">
        <v>1</v>
      </c>
      <c r="Y48" s="72" t="s">
        <v>157</v>
      </c>
      <c r="Z48" s="73">
        <v>24</v>
      </c>
      <c r="AA48" s="73">
        <v>1</v>
      </c>
      <c r="AB48" s="73">
        <v>0</v>
      </c>
      <c r="AC48" s="228" t="s">
        <v>5</v>
      </c>
      <c r="AD48" s="74">
        <v>0.4645805708533764</v>
      </c>
      <c r="AE48" s="75">
        <v>0.43606631841925964</v>
      </c>
      <c r="AF48" s="75">
        <v>0.4436085708872633</v>
      </c>
      <c r="AG48" s="75">
        <v>0.78287461773700295</v>
      </c>
      <c r="AH48" s="76" t="s">
        <v>2659</v>
      </c>
      <c r="AI48" s="9" t="s">
        <v>2542</v>
      </c>
      <c r="AJ48" s="77" t="s">
        <v>2615</v>
      </c>
      <c r="AK48" s="78">
        <v>4.7436689314391593E-2</v>
      </c>
      <c r="AL48" s="79">
        <v>3.9916699999999999E-2</v>
      </c>
      <c r="AM48" s="80">
        <v>0.18839205932333059</v>
      </c>
      <c r="AN48" s="372">
        <v>0.24934352296065665</v>
      </c>
      <c r="AO48" s="372">
        <v>-7.3694734289724062E-2</v>
      </c>
      <c r="AP48" s="372">
        <v>2.8898221445543548E-3</v>
      </c>
      <c r="AQ48" s="372">
        <v>7.6450306747458008E-2</v>
      </c>
      <c r="AR48" s="81">
        <v>5.1210644126067774E-2</v>
      </c>
      <c r="AS48" s="81">
        <v>4.7300000724859459E-2</v>
      </c>
      <c r="AT48" s="81">
        <v>4.4067700122380607E-2</v>
      </c>
      <c r="AU48" s="68">
        <v>3.1295778399254223E-2</v>
      </c>
      <c r="AV48" s="68">
        <v>3.9687888546066634E-2</v>
      </c>
      <c r="AW48" s="68">
        <v>6.345643746174251E-2</v>
      </c>
      <c r="AX48" s="68">
        <v>3.1295778399254223E-2</v>
      </c>
      <c r="AY48" s="68">
        <v>3.7969292226350648E-2</v>
      </c>
      <c r="AZ48" s="68">
        <v>6.345643746174251E-2</v>
      </c>
      <c r="BA48" s="31">
        <v>9.7235300000000002</v>
      </c>
      <c r="BB48" s="32">
        <v>9.1925959573018403</v>
      </c>
      <c r="BC48" s="82">
        <v>10.921274733328119</v>
      </c>
      <c r="BD48" s="70">
        <v>-0.1096707813487191</v>
      </c>
      <c r="BE48" s="70">
        <v>-0.15828543995426858</v>
      </c>
      <c r="BF48" s="82">
        <v>7.789008973210616</v>
      </c>
      <c r="BG48" s="82">
        <v>9.074486781596919</v>
      </c>
      <c r="BH48" s="82">
        <v>10.060508698046643</v>
      </c>
      <c r="BI48" s="82">
        <v>7.5854923575129538</v>
      </c>
      <c r="BJ48" s="82">
        <v>13.319467554076539</v>
      </c>
      <c r="BK48" s="82">
        <v>7.5854923575129538</v>
      </c>
      <c r="BL48" s="82">
        <v>11.630226891284051</v>
      </c>
      <c r="BM48" s="82">
        <v>14.057971014492756</v>
      </c>
      <c r="BN48" s="34" t="s">
        <v>2615</v>
      </c>
      <c r="BO48" s="31">
        <v>1.58352</v>
      </c>
      <c r="BP48" s="32">
        <v>1.46112</v>
      </c>
      <c r="BQ48" s="35">
        <v>1.6657166229009284</v>
      </c>
      <c r="BR48" s="70">
        <v>-0.12282798891963576</v>
      </c>
      <c r="BS48" s="83">
        <v>1.3014937064204506</v>
      </c>
      <c r="BT48" s="83">
        <v>1.4168942411067409</v>
      </c>
      <c r="BU48" s="83">
        <v>1.48912485447863</v>
      </c>
      <c r="BV48" s="83">
        <v>1.0268175151896082</v>
      </c>
      <c r="BW48" s="83">
        <v>2.0448671930539475</v>
      </c>
      <c r="BX48" s="83">
        <v>1.0268175151896082</v>
      </c>
      <c r="BY48" s="83">
        <v>1.7106046997686779</v>
      </c>
      <c r="BZ48" s="83">
        <v>2.1233126596132799</v>
      </c>
      <c r="CA48" s="37" t="s">
        <v>2609</v>
      </c>
      <c r="CB48" s="31">
        <v>2.9370030088407599</v>
      </c>
      <c r="CC48" s="35">
        <v>3.3650691266034007</v>
      </c>
      <c r="CD48" s="70">
        <v>-0.12720871448923776</v>
      </c>
      <c r="CE48" s="83">
        <v>2.5572767817644824</v>
      </c>
      <c r="CF48" s="83">
        <v>2.787781345475723</v>
      </c>
      <c r="CG48" s="83">
        <v>2.810688673314087</v>
      </c>
      <c r="CH48" s="83">
        <v>2.0471786341373255</v>
      </c>
      <c r="CI48" s="83">
        <v>4.315575010292382</v>
      </c>
      <c r="CJ48" s="83">
        <v>2.0471786341373255</v>
      </c>
      <c r="CK48" s="83">
        <v>3.2655032084601601</v>
      </c>
      <c r="CL48" s="83">
        <v>4.315575010292382</v>
      </c>
      <c r="CM48" s="37" t="s">
        <v>2615</v>
      </c>
      <c r="CN48" s="31">
        <v>9.3036100000000008</v>
      </c>
      <c r="CO48" s="82">
        <v>106.84492459506355</v>
      </c>
      <c r="CP48" s="70">
        <v>-0.91292417458985364</v>
      </c>
      <c r="CQ48" s="82">
        <v>2.0325041666594283</v>
      </c>
      <c r="CR48" s="82">
        <v>94.719416824766853</v>
      </c>
      <c r="CS48" s="82">
        <v>48.691815046533364</v>
      </c>
      <c r="CT48" s="82">
        <v>0.38229263199675567</v>
      </c>
      <c r="CU48" s="82">
        <v>529.32250922509218</v>
      </c>
      <c r="CV48" s="82">
        <v>0.38229263199675567</v>
      </c>
      <c r="CW48" s="82">
        <v>54.909999987986737</v>
      </c>
      <c r="CX48" s="82">
        <v>529.32250922509218</v>
      </c>
      <c r="CY48" s="37" t="s">
        <v>2615</v>
      </c>
      <c r="CZ48" s="376">
        <v>-0.20251041557129601</v>
      </c>
      <c r="DA48" s="39" t="s">
        <v>5</v>
      </c>
      <c r="DB48" s="39">
        <v>15.914038065670219</v>
      </c>
      <c r="DC48" s="17">
        <v>0.13405351892967476</v>
      </c>
      <c r="DD48" s="40">
        <v>3.6818218929674771</v>
      </c>
      <c r="DE48" s="84">
        <v>8.2655200000000004</v>
      </c>
      <c r="DF48" s="85">
        <v>8.8059999999999992</v>
      </c>
      <c r="DG48" s="85" t="s">
        <v>5</v>
      </c>
      <c r="DH48" s="85" t="s">
        <v>5</v>
      </c>
      <c r="DI48" s="85" t="s">
        <v>5</v>
      </c>
      <c r="DJ48" s="86">
        <v>-0.59354300000000004</v>
      </c>
      <c r="DK48" s="86">
        <v>0.11470430000000001</v>
      </c>
      <c r="DL48" s="69">
        <v>0.22668393782383434</v>
      </c>
      <c r="DM48" s="70">
        <v>0.14856784543347734</v>
      </c>
      <c r="DN48" s="70">
        <v>0.11480127796983508</v>
      </c>
      <c r="DO48" s="70">
        <v>0.10851947617919588</v>
      </c>
      <c r="DP48" s="70" t="s">
        <v>158</v>
      </c>
      <c r="DQ48" s="87" t="s">
        <v>2615</v>
      </c>
      <c r="DR48" s="69">
        <v>0.10823229882994934</v>
      </c>
      <c r="DS48" s="70">
        <v>4.5217921983067955E-2</v>
      </c>
      <c r="DT48" s="70">
        <v>5.5119763063739002E-2</v>
      </c>
      <c r="DU48" s="70">
        <v>7.1798675577630089E-2</v>
      </c>
      <c r="DV48" s="87" t="s">
        <v>2615</v>
      </c>
      <c r="DW48" s="31">
        <v>8.6562800000000006</v>
      </c>
      <c r="DX48" s="70">
        <v>-0.21993471921150953</v>
      </c>
      <c r="DY48" s="70">
        <v>4.2664193558661703</v>
      </c>
      <c r="DZ48" s="70">
        <v>2.7238086099987235E-2</v>
      </c>
      <c r="EA48" s="70">
        <v>0.10856106409128508</v>
      </c>
      <c r="EB48" s="87" t="s">
        <v>2615</v>
      </c>
      <c r="EC48" s="31">
        <v>4.9050000000000002</v>
      </c>
      <c r="ED48" s="88">
        <v>146029500000</v>
      </c>
      <c r="EE48" s="85">
        <v>0.84946999999999995</v>
      </c>
      <c r="EF48" s="85" t="s">
        <v>5</v>
      </c>
      <c r="EG48" s="86">
        <v>5.955495266030697E-2</v>
      </c>
      <c r="EH48" s="86">
        <v>-0.17669734403790049</v>
      </c>
      <c r="EI48" s="89">
        <v>2.375</v>
      </c>
      <c r="EJ48" s="90">
        <v>16</v>
      </c>
      <c r="EK48" s="85">
        <v>99.61</v>
      </c>
      <c r="EL48" s="91">
        <v>15</v>
      </c>
      <c r="EM48" s="79">
        <v>-0.18733058929826318</v>
      </c>
      <c r="EN48" s="69">
        <v>-9.5999203052200333E-2</v>
      </c>
      <c r="EO48" s="70">
        <v>6.376794371835337E-2</v>
      </c>
      <c r="EP48" s="70">
        <v>3.546554191352147E-2</v>
      </c>
      <c r="EQ48" s="70">
        <v>7.6674514942122407E-2</v>
      </c>
      <c r="ER48" s="69">
        <v>3.6708598575729168E-2</v>
      </c>
      <c r="ES48" s="70">
        <v>4.3105808259275014E-2</v>
      </c>
      <c r="ET48" s="70">
        <v>3.8541678084284658E-2</v>
      </c>
      <c r="EU48" s="70">
        <v>4.8391117312488463E-2</v>
      </c>
      <c r="EV48" s="69">
        <v>-5.9290604476471165E-2</v>
      </c>
      <c r="EW48" s="70">
        <v>0.10687375197762838</v>
      </c>
      <c r="EX48" s="70">
        <v>7.4007219997806128E-2</v>
      </c>
      <c r="EY48" s="70">
        <v>0.12506563225461087</v>
      </c>
      <c r="EZ48" s="92">
        <v>0.1521614</v>
      </c>
      <c r="FA48" s="70">
        <v>0.15306</v>
      </c>
      <c r="FB48" s="70">
        <v>0.14748</v>
      </c>
      <c r="FC48" s="87">
        <v>1.2386024382343186E-2</v>
      </c>
      <c r="FD48" s="69" t="s">
        <v>158</v>
      </c>
      <c r="FE48" s="70" t="s">
        <v>158</v>
      </c>
      <c r="FF48" s="87" t="s">
        <v>158</v>
      </c>
      <c r="FG48" s="93" t="s">
        <v>2615</v>
      </c>
      <c r="FH48" s="84" t="s">
        <v>158</v>
      </c>
      <c r="FI48" s="85" t="s">
        <v>158</v>
      </c>
      <c r="FJ48" s="86">
        <v>0.54142380000000001</v>
      </c>
      <c r="FK48" s="86">
        <v>3.4846929999999996</v>
      </c>
      <c r="FL48" s="94">
        <v>0.89</v>
      </c>
      <c r="FM48" s="95">
        <v>0.96</v>
      </c>
      <c r="FN48" s="96">
        <v>44932</v>
      </c>
      <c r="FO48" s="97" t="s">
        <v>2764</v>
      </c>
      <c r="FP48" s="57">
        <v>3.84</v>
      </c>
      <c r="FQ48" s="58" t="s">
        <v>159</v>
      </c>
      <c r="FR48" s="58">
        <v>3.84</v>
      </c>
      <c r="FS48" s="98" t="s">
        <v>159</v>
      </c>
      <c r="FT48" s="59" t="s">
        <v>165</v>
      </c>
      <c r="FU48" s="9" t="s">
        <v>166</v>
      </c>
      <c r="FV48" s="9" t="s">
        <v>158</v>
      </c>
      <c r="FW48" s="99">
        <v>0</v>
      </c>
      <c r="FX48" s="100" t="s">
        <v>158</v>
      </c>
      <c r="FY48" s="100" t="s">
        <v>158</v>
      </c>
      <c r="FZ48" s="100" t="s">
        <v>158</v>
      </c>
      <c r="GA48" s="9" t="s">
        <v>425</v>
      </c>
      <c r="GB48" s="63"/>
    </row>
    <row r="49" spans="1:184" ht="12" customHeight="1" x14ac:dyDescent="0.2">
      <c r="A49" s="7">
        <v>47</v>
      </c>
      <c r="B49" s="2" t="s">
        <v>346</v>
      </c>
      <c r="C49" s="1" t="s">
        <v>347</v>
      </c>
      <c r="D49" s="1" t="s">
        <v>324</v>
      </c>
      <c r="E49" s="1" t="s">
        <v>348</v>
      </c>
      <c r="F49" s="9">
        <v>11</v>
      </c>
      <c r="G49" s="64">
        <v>24.36</v>
      </c>
      <c r="H49" s="65">
        <v>-4.8437500000000022E-2</v>
      </c>
      <c r="I49" s="65">
        <v>-9.6941540284374184E-2</v>
      </c>
      <c r="J49" s="65">
        <v>-2.9988524001640315E-2</v>
      </c>
      <c r="K49" s="66">
        <v>7.389162561576354E-2</v>
      </c>
      <c r="L49" s="67">
        <v>60</v>
      </c>
      <c r="M49" s="68">
        <v>2.8806584362139898E-2</v>
      </c>
      <c r="N49" s="69">
        <v>2.8934368383909836E-2</v>
      </c>
      <c r="O49" s="70">
        <v>3.0242818297998575E-2</v>
      </c>
      <c r="P49" s="70">
        <v>2.6851536688821787E-2</v>
      </c>
      <c r="Q49" s="70">
        <v>2.8319439275269254E-2</v>
      </c>
      <c r="R49" s="70">
        <v>2.2487462078914611E-2</v>
      </c>
      <c r="S49" s="70" t="s">
        <v>158</v>
      </c>
      <c r="T49" s="18">
        <v>0.9481662552644764</v>
      </c>
      <c r="U49" s="71" t="s">
        <v>321</v>
      </c>
      <c r="V49" s="9">
        <v>2003</v>
      </c>
      <c r="W49" s="227">
        <v>2012</v>
      </c>
      <c r="X49" s="227">
        <v>1</v>
      </c>
      <c r="Y49" s="72" t="s">
        <v>157</v>
      </c>
      <c r="Z49" s="73">
        <v>17</v>
      </c>
      <c r="AA49" s="73">
        <v>2</v>
      </c>
      <c r="AB49" s="73">
        <v>0</v>
      </c>
      <c r="AC49" s="228" t="s">
        <v>5</v>
      </c>
      <c r="AD49" s="74">
        <v>1.3606882058570067</v>
      </c>
      <c r="AE49" s="75" t="s">
        <v>158</v>
      </c>
      <c r="AF49" s="75">
        <v>1.400418569550232</v>
      </c>
      <c r="AG49" s="75">
        <v>2.5403277022735931</v>
      </c>
      <c r="AH49" s="76" t="s">
        <v>2660</v>
      </c>
      <c r="AI49" s="9" t="s">
        <v>2765</v>
      </c>
      <c r="AJ49" s="77" t="s">
        <v>2563</v>
      </c>
      <c r="AK49" s="78">
        <v>7.389162561576354E-2</v>
      </c>
      <c r="AL49" s="79">
        <v>4.0453500000000003E-2</v>
      </c>
      <c r="AM49" s="80">
        <v>0.82658176958145857</v>
      </c>
      <c r="AN49" s="372">
        <v>0.84274018243493565</v>
      </c>
      <c r="AO49" s="372">
        <v>0.29584936984821408</v>
      </c>
      <c r="AP49" s="372">
        <v>0.48610392096046251</v>
      </c>
      <c r="AQ49" s="372">
        <v>0.52458703962609032</v>
      </c>
      <c r="AR49" s="81">
        <v>5.702177068961236E-2</v>
      </c>
      <c r="AS49" s="81">
        <v>4.9721708269235776E-2</v>
      </c>
      <c r="AT49" s="81">
        <v>4.8466649456685454E-2</v>
      </c>
      <c r="AU49" s="68">
        <v>2.7435982707016957E-2</v>
      </c>
      <c r="AV49" s="68">
        <v>3.9323203642561554E-2</v>
      </c>
      <c r="AW49" s="68">
        <v>7.063382994212368E-2</v>
      </c>
      <c r="AX49" s="68">
        <v>2.7435982707016957E-2</v>
      </c>
      <c r="AY49" s="68">
        <v>4.0098775899120843E-2</v>
      </c>
      <c r="AZ49" s="68">
        <v>7.063382994212368E-2</v>
      </c>
      <c r="BA49" s="31">
        <v>18.2559</v>
      </c>
      <c r="BB49" s="32" t="s">
        <v>158</v>
      </c>
      <c r="BC49" s="82">
        <v>9.7753013739779639</v>
      </c>
      <c r="BD49" s="70">
        <v>0.86755367446752585</v>
      </c>
      <c r="BE49" s="70" t="s">
        <v>158</v>
      </c>
      <c r="BF49" s="82">
        <v>8.5741978597618758</v>
      </c>
      <c r="BG49" s="82">
        <v>8.1844898204380296</v>
      </c>
      <c r="BH49" s="82">
        <v>8.4839892326242747</v>
      </c>
      <c r="BI49" s="82">
        <v>7.0254083484573506</v>
      </c>
      <c r="BJ49" s="82">
        <v>14.960199004975125</v>
      </c>
      <c r="BK49" s="82">
        <v>3.8966049382716048</v>
      </c>
      <c r="BL49" s="82">
        <v>9.9102674511202409</v>
      </c>
      <c r="BM49" s="82">
        <v>18.023474178403756</v>
      </c>
      <c r="BN49" s="34" t="s">
        <v>2563</v>
      </c>
      <c r="BO49" s="31">
        <v>0.46954000000000001</v>
      </c>
      <c r="BP49" s="32">
        <v>0.46954000000000001</v>
      </c>
      <c r="BQ49" s="35">
        <v>0.99535358166819576</v>
      </c>
      <c r="BR49" s="70">
        <v>-0.52826813642137205</v>
      </c>
      <c r="BS49" s="83">
        <v>0.79789210604472804</v>
      </c>
      <c r="BT49" s="83">
        <v>0.84272433811150171</v>
      </c>
      <c r="BU49" s="83">
        <v>0.89765019430827753</v>
      </c>
      <c r="BV49" s="83">
        <v>0.65223695111847546</v>
      </c>
      <c r="BW49" s="83">
        <v>1.3068695032089375</v>
      </c>
      <c r="BX49" s="83">
        <v>0.65223695111847546</v>
      </c>
      <c r="BY49" s="83">
        <v>1.0454299343385256</v>
      </c>
      <c r="BZ49" s="83">
        <v>1.3068695032089375</v>
      </c>
      <c r="CA49" s="37" t="s">
        <v>2609</v>
      </c>
      <c r="CB49" s="31">
        <v>6.4210026885971843</v>
      </c>
      <c r="CC49" s="35">
        <v>9.4061104581359825</v>
      </c>
      <c r="CD49" s="70">
        <v>-0.31735835793388711</v>
      </c>
      <c r="CE49" s="83">
        <v>7.9774511940983208</v>
      </c>
      <c r="CF49" s="83">
        <v>7.9241438350681745</v>
      </c>
      <c r="CG49" s="83">
        <v>7.1124657320823257</v>
      </c>
      <c r="CH49" s="83">
        <v>6.9874940334128883</v>
      </c>
      <c r="CI49" s="83">
        <v>13.400178253119428</v>
      </c>
      <c r="CJ49" s="83">
        <v>5.5784883720930232</v>
      </c>
      <c r="CK49" s="83">
        <v>8.3324229446296627</v>
      </c>
      <c r="CL49" s="83">
        <v>13.400178253119428</v>
      </c>
      <c r="CM49" s="37" t="s">
        <v>2563</v>
      </c>
      <c r="CN49" s="31">
        <v>17.558199999999999</v>
      </c>
      <c r="CO49" s="82">
        <v>19.107175302125611</v>
      </c>
      <c r="CP49" s="70">
        <v>-8.1067728621995405E-2</v>
      </c>
      <c r="CQ49" s="82">
        <v>16.759462703876626</v>
      </c>
      <c r="CR49" s="82">
        <v>16.172693917189413</v>
      </c>
      <c r="CS49" s="82">
        <v>15.52579860207465</v>
      </c>
      <c r="CT49" s="82">
        <v>11.05688202247191</v>
      </c>
      <c r="CU49" s="82">
        <v>26.214092827004219</v>
      </c>
      <c r="CV49" s="82">
        <v>11.05688202247191</v>
      </c>
      <c r="CW49" s="82">
        <v>18.100010772980362</v>
      </c>
      <c r="CX49" s="82">
        <v>26.214092827004219</v>
      </c>
      <c r="CY49" s="37" t="s">
        <v>2563</v>
      </c>
      <c r="CZ49" s="376">
        <v>-0.38009271743171358</v>
      </c>
      <c r="DA49" s="39" t="s">
        <v>5</v>
      </c>
      <c r="DB49" s="39">
        <v>5.356560001679374</v>
      </c>
      <c r="DC49" s="17">
        <v>0.10074316230458533</v>
      </c>
      <c r="DD49" s="40">
        <v>-8.1815837695414686</v>
      </c>
      <c r="DE49" s="84">
        <v>1.3228599999999999</v>
      </c>
      <c r="DF49" s="85" t="s">
        <v>158</v>
      </c>
      <c r="DG49" s="85" t="s">
        <v>5</v>
      </c>
      <c r="DH49" s="85" t="s">
        <v>5</v>
      </c>
      <c r="DI49" s="85" t="s">
        <v>5</v>
      </c>
      <c r="DJ49" s="86">
        <v>-4.0611680000000003</v>
      </c>
      <c r="DK49" s="86">
        <v>-0.21295900000000001</v>
      </c>
      <c r="DL49" s="69">
        <v>-0.13432835820895517</v>
      </c>
      <c r="DM49" s="70">
        <v>-0.1420225339003196</v>
      </c>
      <c r="DN49" s="70">
        <v>-2.7953649060034946E-2</v>
      </c>
      <c r="DO49" s="70">
        <v>4.4157196641052554E-3</v>
      </c>
      <c r="DP49" s="70" t="s">
        <v>158</v>
      </c>
      <c r="DQ49" s="87" t="s">
        <v>2563</v>
      </c>
      <c r="DR49" s="69">
        <v>-4.3066039942414314E-3</v>
      </c>
      <c r="DS49" s="70">
        <v>1.4732506416177404E-3</v>
      </c>
      <c r="DT49" s="70">
        <v>-1.4810493639599076E-2</v>
      </c>
      <c r="DU49" s="70">
        <v>9.0585440860970756E-3</v>
      </c>
      <c r="DV49" s="87" t="s">
        <v>2563</v>
      </c>
      <c r="DW49" s="31">
        <v>1.2853300000000001</v>
      </c>
      <c r="DX49" s="70">
        <v>-0.33497852214371726</v>
      </c>
      <c r="DY49" s="70">
        <v>-8.0818495247937605E-2</v>
      </c>
      <c r="DZ49" s="70">
        <v>-9.6083733653554715E-3</v>
      </c>
      <c r="EA49" s="70">
        <v>1.5435235106765033E-2</v>
      </c>
      <c r="EB49" s="87" t="s">
        <v>2563</v>
      </c>
      <c r="EC49" s="31">
        <v>0.70857000000000003</v>
      </c>
      <c r="ED49" s="88">
        <v>3090137000</v>
      </c>
      <c r="EE49" s="85">
        <v>1.0261499999999999</v>
      </c>
      <c r="EF49" s="85" t="s">
        <v>5</v>
      </c>
      <c r="EG49" s="86">
        <v>4.0580955095261162E-2</v>
      </c>
      <c r="EH49" s="86">
        <v>-0.4567943965802127</v>
      </c>
      <c r="EI49" s="89">
        <v>1.9</v>
      </c>
      <c r="EJ49" s="90">
        <v>10</v>
      </c>
      <c r="EK49" s="85">
        <v>35.65</v>
      </c>
      <c r="EL49" s="91">
        <v>10</v>
      </c>
      <c r="EM49" s="79">
        <v>-0.31669004207573637</v>
      </c>
      <c r="EN49" s="69">
        <v>-0.41751992224072987</v>
      </c>
      <c r="EO49" s="70">
        <v>-0.21074478068753622</v>
      </c>
      <c r="EP49" s="70">
        <v>-9.4615934364245646E-2</v>
      </c>
      <c r="EQ49" s="70">
        <v>-2.5071867539642301E-2</v>
      </c>
      <c r="ER49" s="69">
        <v>3.9808872814360186E-2</v>
      </c>
      <c r="ES49" s="70">
        <v>3.163690891009785E-2</v>
      </c>
      <c r="ET49" s="70">
        <v>3.6509405453502453E-2</v>
      </c>
      <c r="EU49" s="70">
        <v>3.9339754739926791E-2</v>
      </c>
      <c r="EV49" s="69">
        <v>-0.37771104942636968</v>
      </c>
      <c r="EW49" s="70">
        <v>-0.17910787177743837</v>
      </c>
      <c r="EX49" s="70">
        <v>-5.8106528910743194E-2</v>
      </c>
      <c r="EY49" s="70">
        <v>1.426788720028449E-2</v>
      </c>
      <c r="EZ49" s="92">
        <v>2.5857100000000001E-2</v>
      </c>
      <c r="FA49" s="70">
        <v>0.10491999999999999</v>
      </c>
      <c r="FB49" s="70">
        <v>0.11900999999999999</v>
      </c>
      <c r="FC49" s="87">
        <v>4.9862078777363476E-2</v>
      </c>
      <c r="FD49" s="69">
        <v>7.4740000000000001E-2</v>
      </c>
      <c r="FE49" s="70">
        <v>7.8909999999999994E-2</v>
      </c>
      <c r="FF49" s="87">
        <v>2.759863945921975E-2</v>
      </c>
      <c r="FG49" s="93" t="s">
        <v>2563</v>
      </c>
      <c r="FH49" s="84">
        <v>2.1973500000000001</v>
      </c>
      <c r="FI49" s="85" t="s">
        <v>158</v>
      </c>
      <c r="FJ49" s="86">
        <v>0.59489559999999997</v>
      </c>
      <c r="FK49" s="86">
        <v>0.66390230000000006</v>
      </c>
      <c r="FL49" s="94">
        <v>0.14580000000000001</v>
      </c>
      <c r="FM49" s="95">
        <v>0.15</v>
      </c>
      <c r="FN49" s="96">
        <v>44957</v>
      </c>
      <c r="FO49" s="97" t="s">
        <v>2698</v>
      </c>
      <c r="FP49" s="57">
        <v>1.7999999999999998</v>
      </c>
      <c r="FQ49" s="58" t="s">
        <v>159</v>
      </c>
      <c r="FR49" s="58">
        <v>1.7999999999999998</v>
      </c>
      <c r="FS49" s="98" t="s">
        <v>159</v>
      </c>
      <c r="FT49" s="59" t="s">
        <v>160</v>
      </c>
      <c r="FU49" s="9" t="s">
        <v>158</v>
      </c>
      <c r="FV49" s="9" t="s">
        <v>158</v>
      </c>
      <c r="FW49" s="99" t="s">
        <v>158</v>
      </c>
      <c r="FX49" s="100" t="s">
        <v>158</v>
      </c>
      <c r="FY49" s="100" t="s">
        <v>158</v>
      </c>
      <c r="FZ49" s="100" t="s">
        <v>158</v>
      </c>
      <c r="GA49" s="9" t="s">
        <v>425</v>
      </c>
      <c r="GB49" s="63"/>
    </row>
    <row r="50" spans="1:184" ht="12" customHeight="1" x14ac:dyDescent="0.2">
      <c r="A50" s="7">
        <v>48</v>
      </c>
      <c r="B50" s="2" t="s">
        <v>2661</v>
      </c>
      <c r="C50" s="1" t="s">
        <v>2662</v>
      </c>
      <c r="D50" s="1" t="s">
        <v>176</v>
      </c>
      <c r="E50" s="1" t="s">
        <v>330</v>
      </c>
      <c r="F50" s="9">
        <v>11</v>
      </c>
      <c r="G50" s="64">
        <v>44.03</v>
      </c>
      <c r="H50" s="65">
        <v>3.4053546265852663E-2</v>
      </c>
      <c r="I50" s="65">
        <v>5.6313054873673885E-2</v>
      </c>
      <c r="J50" s="65">
        <v>0.10886597182449997</v>
      </c>
      <c r="K50" s="66">
        <v>8.5959936406995226E-3</v>
      </c>
      <c r="L50" s="67">
        <v>32</v>
      </c>
      <c r="M50" s="68">
        <v>7.1428571428571397E-2</v>
      </c>
      <c r="N50" s="69">
        <v>7.6923076923077094E-2</v>
      </c>
      <c r="O50" s="70">
        <v>9.4879784971972247E-2</v>
      </c>
      <c r="P50" s="70">
        <v>8.4471771197698553E-2</v>
      </c>
      <c r="Q50" s="70">
        <v>8.6427588771710084E-2</v>
      </c>
      <c r="R50" s="70">
        <v>6.8453229953074457E-2</v>
      </c>
      <c r="S50" s="70">
        <v>9.95935255036553E-2</v>
      </c>
      <c r="T50" s="18">
        <v>0.97737044846666232</v>
      </c>
      <c r="U50" s="71" t="s">
        <v>156</v>
      </c>
      <c r="V50" s="9">
        <v>1965</v>
      </c>
      <c r="W50" s="227">
        <v>2012</v>
      </c>
      <c r="X50" s="227">
        <v>1</v>
      </c>
      <c r="Y50" s="72" t="s">
        <v>353</v>
      </c>
      <c r="Z50" s="73">
        <v>19</v>
      </c>
      <c r="AA50" s="73">
        <v>6</v>
      </c>
      <c r="AB50" s="73">
        <v>0</v>
      </c>
      <c r="AC50" s="228" t="s">
        <v>2663</v>
      </c>
      <c r="AD50" s="74">
        <v>0.17648467734819168</v>
      </c>
      <c r="AE50" s="75">
        <v>9.2014459415050945E-2</v>
      </c>
      <c r="AF50" s="75">
        <v>2.616663473714214E-2</v>
      </c>
      <c r="AG50" s="75">
        <v>0.51715858298548267</v>
      </c>
      <c r="AH50" s="76" t="s">
        <v>2664</v>
      </c>
      <c r="AI50" s="9" t="s">
        <v>2766</v>
      </c>
      <c r="AJ50" s="77" t="s">
        <v>2563</v>
      </c>
      <c r="AK50" s="78">
        <v>8.5959936406995226E-3</v>
      </c>
      <c r="AL50" s="79">
        <v>1.3612200000000001E-2</v>
      </c>
      <c r="AM50" s="80">
        <v>-0.36850812942070188</v>
      </c>
      <c r="AN50" s="372">
        <v>-0.39385609887230544</v>
      </c>
      <c r="AO50" s="372">
        <v>-0.5010295655485395</v>
      </c>
      <c r="AP50" s="372">
        <v>-0.49500987004140273</v>
      </c>
      <c r="AQ50" s="372">
        <v>-0.50427501234706507</v>
      </c>
      <c r="AR50" s="81">
        <v>1.722746088182452E-2</v>
      </c>
      <c r="AS50" s="81">
        <v>1.7022102276344063E-2</v>
      </c>
      <c r="AT50" s="81">
        <v>1.7340246819911601E-2</v>
      </c>
      <c r="AU50" s="68">
        <v>8.2854965879114433E-3</v>
      </c>
      <c r="AV50" s="68">
        <v>1.3110769734779468E-2</v>
      </c>
      <c r="AW50" s="68">
        <v>2.0539712918660285E-2</v>
      </c>
      <c r="AX50" s="68">
        <v>8.2854965879114433E-3</v>
      </c>
      <c r="AY50" s="68">
        <v>1.4181440454497998E-2</v>
      </c>
      <c r="AZ50" s="68">
        <v>2.0539712918660285E-2</v>
      </c>
      <c r="BA50" s="31">
        <v>26.96425</v>
      </c>
      <c r="BB50" s="32">
        <v>14.469273743016759</v>
      </c>
      <c r="BC50" s="82">
        <v>33.983806673411699</v>
      </c>
      <c r="BD50" s="70">
        <v>-0.2065559264996546</v>
      </c>
      <c r="BE50" s="70">
        <v>-0.57423034205472778</v>
      </c>
      <c r="BF50" s="82">
        <v>25.611966301061745</v>
      </c>
      <c r="BG50" s="82">
        <v>27.795259649070694</v>
      </c>
      <c r="BH50" s="82">
        <v>21.869072480833267</v>
      </c>
      <c r="BI50" s="82">
        <v>17.774492511013218</v>
      </c>
      <c r="BJ50" s="82">
        <v>55.489615730337079</v>
      </c>
      <c r="BK50" s="82">
        <v>9.3479475014492746</v>
      </c>
      <c r="BL50" s="82">
        <v>26.357071010416245</v>
      </c>
      <c r="BM50" s="82">
        <v>55.489615730337079</v>
      </c>
      <c r="BN50" s="34" t="s">
        <v>2563</v>
      </c>
      <c r="BO50" s="31" t="s">
        <v>158</v>
      </c>
      <c r="BP50" s="32">
        <v>1.2569300000000001</v>
      </c>
      <c r="BQ50" s="35">
        <v>1.8164965464091953</v>
      </c>
      <c r="BR50" s="70">
        <v>-0.3080471292474144</v>
      </c>
      <c r="BS50" s="83">
        <v>1.4025751674929385</v>
      </c>
      <c r="BT50" s="83">
        <v>1.4183711328872608</v>
      </c>
      <c r="BU50" s="83">
        <v>1.2711903101509197</v>
      </c>
      <c r="BV50" s="83">
        <v>1.2806372549019609</v>
      </c>
      <c r="BW50" s="83">
        <v>2.6084216843501329</v>
      </c>
      <c r="BX50" s="83">
        <v>0.81542056074766356</v>
      </c>
      <c r="BY50" s="83">
        <v>1.5721222338092165</v>
      </c>
      <c r="BZ50" s="83">
        <v>2.6084216843501329</v>
      </c>
      <c r="CA50" s="37" t="s">
        <v>2609</v>
      </c>
      <c r="CB50" s="31">
        <v>0.56454124516796678</v>
      </c>
      <c r="CC50" s="35">
        <v>1.4361222154478481</v>
      </c>
      <c r="CD50" s="70">
        <v>-0.60689888430427408</v>
      </c>
      <c r="CE50" s="83">
        <v>1.0746467837348386</v>
      </c>
      <c r="CF50" s="83">
        <v>1.1237900931921421</v>
      </c>
      <c r="CG50" s="83">
        <v>1.3342755152563821</v>
      </c>
      <c r="CH50" s="83">
        <v>0.98188643670568809</v>
      </c>
      <c r="CI50" s="83">
        <v>2.0007478112066988</v>
      </c>
      <c r="CJ50" s="83">
        <v>0.81723169593496281</v>
      </c>
      <c r="CK50" s="83">
        <v>1.6278060347574457</v>
      </c>
      <c r="CL50" s="83">
        <v>2.9923566521617033</v>
      </c>
      <c r="CM50" s="37" t="s">
        <v>2563</v>
      </c>
      <c r="CN50" s="31">
        <v>4.0728499999999999</v>
      </c>
      <c r="CO50" s="82">
        <v>13.956869480602901</v>
      </c>
      <c r="CP50" s="70">
        <v>-0.70818312762325386</v>
      </c>
      <c r="CQ50" s="82">
        <v>9.9889788943700157</v>
      </c>
      <c r="CR50" s="82">
        <v>11.042410220958246</v>
      </c>
      <c r="CS50" s="82">
        <v>11.839904711399814</v>
      </c>
      <c r="CT50" s="82">
        <v>7.618589350797266</v>
      </c>
      <c r="CU50" s="82">
        <v>19.242904812102427</v>
      </c>
      <c r="CV50" s="82">
        <v>7.618589350797266</v>
      </c>
      <c r="CW50" s="82">
        <v>14.46585640940199</v>
      </c>
      <c r="CX50" s="82">
        <v>21.372596131454809</v>
      </c>
      <c r="CY50" s="37" t="s">
        <v>2563</v>
      </c>
      <c r="CZ50" s="376">
        <v>0.24512546881846475</v>
      </c>
      <c r="DA50" s="39" t="s">
        <v>5</v>
      </c>
      <c r="DB50" s="39">
        <v>31.133519023651395</v>
      </c>
      <c r="DC50" s="17">
        <v>9.306776483839807E-2</v>
      </c>
      <c r="DD50" s="40">
        <v>-17.657473516160195</v>
      </c>
      <c r="DE50" s="84">
        <v>1.5865400000000001</v>
      </c>
      <c r="DF50" s="85">
        <v>3.0430000000000001</v>
      </c>
      <c r="DG50" s="85" t="s">
        <v>5</v>
      </c>
      <c r="DH50" s="85" t="s">
        <v>5</v>
      </c>
      <c r="DI50" s="85" t="s">
        <v>5</v>
      </c>
      <c r="DJ50" s="86">
        <v>-1.3342420000000002</v>
      </c>
      <c r="DK50" s="86">
        <v>5.8109599999999997E-2</v>
      </c>
      <c r="DL50" s="69" t="s">
        <v>158</v>
      </c>
      <c r="DM50" s="70">
        <v>1.731945028285975E-2</v>
      </c>
      <c r="DN50" s="70">
        <v>0.18334705761962611</v>
      </c>
      <c r="DO50" s="70">
        <v>6.388132400935298E-2</v>
      </c>
      <c r="DP50" s="70" t="s">
        <v>158</v>
      </c>
      <c r="DQ50" s="87" t="s">
        <v>2563</v>
      </c>
      <c r="DR50" s="69">
        <v>0.18680131627922503</v>
      </c>
      <c r="DS50" s="70">
        <v>8.3717744257404192E-2</v>
      </c>
      <c r="DT50" s="70">
        <v>0.24222034035373219</v>
      </c>
      <c r="DU50" s="70">
        <v>0.16353448110480873</v>
      </c>
      <c r="DV50" s="87" t="s">
        <v>2563</v>
      </c>
      <c r="DW50" s="31">
        <v>10.70065</v>
      </c>
      <c r="DX50" s="70">
        <v>-7.1655456738992984E-2</v>
      </c>
      <c r="DY50" s="70">
        <v>0.13347104255776765</v>
      </c>
      <c r="DZ50" s="70">
        <v>0.19482799370314607</v>
      </c>
      <c r="EA50" s="70">
        <v>0.27254689193398662</v>
      </c>
      <c r="EB50" s="87" t="s">
        <v>2563</v>
      </c>
      <c r="EC50" s="31">
        <v>0.54142000000000001</v>
      </c>
      <c r="ED50" s="88">
        <v>70086660000</v>
      </c>
      <c r="EE50" s="85">
        <v>1.51311</v>
      </c>
      <c r="EF50" s="85" t="s">
        <v>5</v>
      </c>
      <c r="EG50" s="86">
        <v>0.13129501725239101</v>
      </c>
      <c r="EH50" s="86">
        <v>-0.25367819501111011</v>
      </c>
      <c r="EI50" s="89">
        <v>1.75</v>
      </c>
      <c r="EJ50" s="90">
        <v>4</v>
      </c>
      <c r="EK50" s="85">
        <v>51.95</v>
      </c>
      <c r="EL50" s="91">
        <v>4</v>
      </c>
      <c r="EM50" s="79">
        <v>-0.1524542829643889</v>
      </c>
      <c r="EN50" s="69">
        <v>-0.44259719128939912</v>
      </c>
      <c r="EO50" s="70">
        <v>-5.2264118914231217E-2</v>
      </c>
      <c r="EP50" s="70">
        <v>3.1407215923578535E-2</v>
      </c>
      <c r="EQ50" s="70">
        <v>0.10712511737058383</v>
      </c>
      <c r="ER50" s="69">
        <v>9.5395733674508154E-3</v>
      </c>
      <c r="ES50" s="70">
        <v>1.3313033528737472E-2</v>
      </c>
      <c r="ET50" s="70">
        <v>1.649138788733584E-2</v>
      </c>
      <c r="EU50" s="70">
        <v>2.8836062434882459E-2</v>
      </c>
      <c r="EV50" s="69">
        <v>-0.4330576179219483</v>
      </c>
      <c r="EW50" s="70">
        <v>-3.8951085385493744E-2</v>
      </c>
      <c r="EX50" s="70">
        <v>4.7898603810914375E-2</v>
      </c>
      <c r="EY50" s="70">
        <v>0.13596117980546629</v>
      </c>
      <c r="EZ50" s="92">
        <v>4.6591199999999999E-2</v>
      </c>
      <c r="FA50" s="70">
        <v>9.6274999999999999E-2</v>
      </c>
      <c r="FB50" s="70">
        <v>9.9944444444444461E-2</v>
      </c>
      <c r="FC50" s="87">
        <v>4.2609671437362634E-2</v>
      </c>
      <c r="FD50" s="69">
        <v>4.8400000000000006E-2</v>
      </c>
      <c r="FE50" s="70">
        <v>5.5590000000000007E-2</v>
      </c>
      <c r="FF50" s="87">
        <v>1.1379318960289292E-2</v>
      </c>
      <c r="FG50" s="93" t="s">
        <v>2563</v>
      </c>
      <c r="FH50" s="84" t="s">
        <v>158</v>
      </c>
      <c r="FI50" s="85" t="s">
        <v>158</v>
      </c>
      <c r="FJ50" s="86">
        <v>4.8927839999999998</v>
      </c>
      <c r="FK50" s="86">
        <v>4.8927839999999998</v>
      </c>
      <c r="FL50" s="94">
        <v>6.533333333333334E-2</v>
      </c>
      <c r="FM50" s="95">
        <v>7.0000000000000007E-2</v>
      </c>
      <c r="FN50" s="96">
        <v>44985</v>
      </c>
      <c r="FO50" s="97" t="s">
        <v>2831</v>
      </c>
      <c r="FP50" s="57">
        <v>0.28000000000000003</v>
      </c>
      <c r="FQ50" s="58" t="s">
        <v>185</v>
      </c>
      <c r="FR50" s="58">
        <v>0.37848160000000003</v>
      </c>
      <c r="FS50" s="98" t="s">
        <v>185</v>
      </c>
      <c r="FT50" s="59" t="s">
        <v>165</v>
      </c>
      <c r="FU50" s="9" t="s">
        <v>166</v>
      </c>
      <c r="FV50" s="9" t="s">
        <v>158</v>
      </c>
      <c r="FW50" s="99">
        <v>0</v>
      </c>
      <c r="FX50" s="100" t="s">
        <v>158</v>
      </c>
      <c r="FY50" s="100" t="s">
        <v>158</v>
      </c>
      <c r="FZ50" s="100" t="s">
        <v>158</v>
      </c>
      <c r="GA50" s="9" t="s">
        <v>169</v>
      </c>
      <c r="GB50" s="63"/>
    </row>
    <row r="51" spans="1:184" ht="12" customHeight="1" x14ac:dyDescent="0.2">
      <c r="A51" s="7">
        <v>49</v>
      </c>
      <c r="B51" s="2" t="s">
        <v>354</v>
      </c>
      <c r="C51" s="1" t="s">
        <v>355</v>
      </c>
      <c r="D51" s="1" t="s">
        <v>324</v>
      </c>
      <c r="E51" s="1" t="s">
        <v>356</v>
      </c>
      <c r="F51" s="9">
        <v>11</v>
      </c>
      <c r="G51" s="64">
        <v>47.41</v>
      </c>
      <c r="H51" s="65">
        <v>0.11082474226804107</v>
      </c>
      <c r="I51" s="65">
        <v>4.9982891663512996E-2</v>
      </c>
      <c r="J51" s="65">
        <v>6.5154211918997396E-2</v>
      </c>
      <c r="K51" s="66">
        <v>3.0575827884412574E-2</v>
      </c>
      <c r="L51" s="67">
        <v>578</v>
      </c>
      <c r="M51" s="68">
        <v>5.0434782608695716E-2</v>
      </c>
      <c r="N51" s="69">
        <v>2.8814762242725278E-2</v>
      </c>
      <c r="O51" s="70">
        <v>1.8591071820177607E-2</v>
      </c>
      <c r="P51" s="70">
        <v>2.593619866859731E-2</v>
      </c>
      <c r="Q51" s="70">
        <v>2.8356654232453371E-2</v>
      </c>
      <c r="R51" s="70">
        <v>1.9815546669454731E-2</v>
      </c>
      <c r="S51" s="70">
        <v>1.6014219337141311E-2</v>
      </c>
      <c r="T51" s="18">
        <v>0.91464241359314102</v>
      </c>
      <c r="U51" s="71" t="s">
        <v>321</v>
      </c>
      <c r="V51" s="9">
        <v>1997</v>
      </c>
      <c r="W51" s="227">
        <v>2012</v>
      </c>
      <c r="X51" s="227">
        <v>1</v>
      </c>
      <c r="Y51" s="72" t="s">
        <v>157</v>
      </c>
      <c r="Z51" s="73">
        <v>18</v>
      </c>
      <c r="AA51" s="73">
        <v>7</v>
      </c>
      <c r="AB51" s="73">
        <v>0</v>
      </c>
      <c r="AC51" s="228" t="s">
        <v>5</v>
      </c>
      <c r="AD51" s="74">
        <v>16.035398230088497</v>
      </c>
      <c r="AE51" s="75" t="s">
        <v>158</v>
      </c>
      <c r="AF51" s="75">
        <v>6.3548288106615232</v>
      </c>
      <c r="AG51" s="75">
        <v>0.67081607626275475</v>
      </c>
      <c r="AH51" s="76" t="s">
        <v>2665</v>
      </c>
      <c r="AI51" s="9" t="s">
        <v>2155</v>
      </c>
      <c r="AJ51" s="77" t="s">
        <v>2563</v>
      </c>
      <c r="AK51" s="78">
        <v>3.0575827884412574E-2</v>
      </c>
      <c r="AL51" s="79">
        <v>2.7692100000000001E-2</v>
      </c>
      <c r="AM51" s="80">
        <v>0.10413539906372482</v>
      </c>
      <c r="AN51" s="372">
        <v>-0.16073154820079627</v>
      </c>
      <c r="AO51" s="372">
        <v>-0.12054688241238432</v>
      </c>
      <c r="AP51" s="372">
        <v>-0.12302974192486005</v>
      </c>
      <c r="AQ51" s="372">
        <v>-0.28023657018897496</v>
      </c>
      <c r="AR51" s="81">
        <v>3.4766865081203663E-2</v>
      </c>
      <c r="AS51" s="81">
        <v>3.4865296288979504E-2</v>
      </c>
      <c r="AT51" s="81">
        <v>4.248038538501505E-2</v>
      </c>
      <c r="AU51" s="68">
        <v>2.2447028835430937E-2</v>
      </c>
      <c r="AV51" s="68">
        <v>2.8306855522914502E-2</v>
      </c>
      <c r="AW51" s="68">
        <v>3.8148901152096043E-2</v>
      </c>
      <c r="AX51" s="68">
        <v>2.2447028835430937E-2</v>
      </c>
      <c r="AY51" s="68">
        <v>3.6431522975592427E-2</v>
      </c>
      <c r="AZ51" s="68">
        <v>5.6600298656047772E-2</v>
      </c>
      <c r="BA51" s="31">
        <v>525.4425</v>
      </c>
      <c r="BB51" s="32" t="s">
        <v>158</v>
      </c>
      <c r="BC51" s="82">
        <v>6.7053696387640382</v>
      </c>
      <c r="BD51" s="70">
        <v>77.361451837404118</v>
      </c>
      <c r="BE51" s="70" t="s">
        <v>158</v>
      </c>
      <c r="BF51" s="82">
        <v>6.1797302066415059</v>
      </c>
      <c r="BG51" s="82">
        <v>5.542518724084335</v>
      </c>
      <c r="BH51" s="82">
        <v>6.3899889162873773</v>
      </c>
      <c r="BI51" s="82">
        <v>4.0745562130177522</v>
      </c>
      <c r="BJ51" s="82">
        <v>11.371057513914657</v>
      </c>
      <c r="BK51" s="82">
        <v>4.0745562130177522</v>
      </c>
      <c r="BL51" s="82">
        <v>7.4388770060282408</v>
      </c>
      <c r="BM51" s="82">
        <v>11.371057513914657</v>
      </c>
      <c r="BN51" s="34" t="s">
        <v>2563</v>
      </c>
      <c r="BO51" s="31">
        <v>0.80174999999999996</v>
      </c>
      <c r="BP51" s="32">
        <v>0.80437000000000003</v>
      </c>
      <c r="BQ51" s="35">
        <v>1.0474207271772813</v>
      </c>
      <c r="BR51" s="70">
        <v>-0.23204689469176765</v>
      </c>
      <c r="BS51" s="83">
        <v>0.84746258477947356</v>
      </c>
      <c r="BT51" s="83">
        <v>0.87595626375778957</v>
      </c>
      <c r="BU51" s="83">
        <v>0.86995101885720616</v>
      </c>
      <c r="BV51" s="83">
        <v>0.7092751363990647</v>
      </c>
      <c r="BW51" s="83">
        <v>1.3040611814345993</v>
      </c>
      <c r="BX51" s="83">
        <v>0.7092751363990647</v>
      </c>
      <c r="BY51" s="83">
        <v>1.0108171419609095</v>
      </c>
      <c r="BZ51" s="83">
        <v>1.3040611814345993</v>
      </c>
      <c r="CA51" s="37" t="s">
        <v>2609</v>
      </c>
      <c r="CB51" s="31">
        <v>8.2390560102879586</v>
      </c>
      <c r="CC51" s="35">
        <v>9.3207656601790667</v>
      </c>
      <c r="CD51" s="70">
        <v>-0.11605373306535061</v>
      </c>
      <c r="CE51" s="83">
        <v>8.2977473462777613</v>
      </c>
      <c r="CF51" s="83">
        <v>7.7546199253092611</v>
      </c>
      <c r="CG51" s="83">
        <v>6.3735209601504765</v>
      </c>
      <c r="CH51" s="83">
        <v>6.6840375586854464</v>
      </c>
      <c r="CI51" s="83">
        <v>11.938708946772367</v>
      </c>
      <c r="CJ51" s="83">
        <v>4.3380922431865825</v>
      </c>
      <c r="CK51" s="83">
        <v>7.4772176252890343</v>
      </c>
      <c r="CL51" s="83">
        <v>11.938708946772367</v>
      </c>
      <c r="CM51" s="37" t="s">
        <v>2563</v>
      </c>
      <c r="CN51" s="31">
        <v>200.86349999999999</v>
      </c>
      <c r="CO51" s="82">
        <v>16.048080299954744</v>
      </c>
      <c r="CP51" s="70">
        <v>11.516356862980453</v>
      </c>
      <c r="CQ51" s="82">
        <v>14.432610534807734</v>
      </c>
      <c r="CR51" s="82">
        <v>13.339668150535193</v>
      </c>
      <c r="CS51" s="82">
        <v>11.17457337529517</v>
      </c>
      <c r="CT51" s="82">
        <v>11.503294663573087</v>
      </c>
      <c r="CU51" s="82">
        <v>21.916590436590436</v>
      </c>
      <c r="CV51" s="82">
        <v>7.9587307692307689</v>
      </c>
      <c r="CW51" s="82">
        <v>13.103562630528533</v>
      </c>
      <c r="CX51" s="82">
        <v>21.916590436590436</v>
      </c>
      <c r="CY51" s="37" t="s">
        <v>2563</v>
      </c>
      <c r="CZ51" s="376">
        <v>3.3299954071748576</v>
      </c>
      <c r="DA51" s="39" t="s">
        <v>5</v>
      </c>
      <c r="DB51" s="39">
        <v>9.2378284591622091</v>
      </c>
      <c r="DC51" s="17">
        <v>5.6512026553009881E-2</v>
      </c>
      <c r="DD51" s="40">
        <v>-519.79129734469905</v>
      </c>
      <c r="DE51" s="84">
        <v>9.0399999999999994E-2</v>
      </c>
      <c r="DF51" s="85" t="s">
        <v>158</v>
      </c>
      <c r="DG51" s="85" t="s">
        <v>5</v>
      </c>
      <c r="DH51" s="85" t="s">
        <v>5</v>
      </c>
      <c r="DI51" s="85" t="s">
        <v>5</v>
      </c>
      <c r="DJ51" s="86">
        <v>-0.75701149999999995</v>
      </c>
      <c r="DK51" s="86">
        <v>-0.58214779999999999</v>
      </c>
      <c r="DL51" s="69">
        <v>0.4842300556586272</v>
      </c>
      <c r="DM51" s="70">
        <v>-1.8076261713860342E-2</v>
      </c>
      <c r="DN51" s="70">
        <v>0.19231327862406111</v>
      </c>
      <c r="DO51" s="70">
        <v>6.9653169555305539E-2</v>
      </c>
      <c r="DP51" s="70" t="s">
        <v>158</v>
      </c>
      <c r="DQ51" s="87" t="s">
        <v>2563</v>
      </c>
      <c r="DR51" s="69">
        <v>4.7595561273985121E-2</v>
      </c>
      <c r="DS51" s="70">
        <v>3.9735946151163715E-2</v>
      </c>
      <c r="DT51" s="70">
        <v>3.5249671280482842E-2</v>
      </c>
      <c r="DU51" s="70">
        <v>1.3539797006003385E-2</v>
      </c>
      <c r="DV51" s="87" t="s">
        <v>2563</v>
      </c>
      <c r="DW51" s="31">
        <v>0.22811000000000001</v>
      </c>
      <c r="DX51" s="70">
        <v>0.13646644990444678</v>
      </c>
      <c r="DY51" s="70">
        <v>2.0201967824051259E-2</v>
      </c>
      <c r="DZ51" s="70">
        <v>3.0499998791638561E-2</v>
      </c>
      <c r="EA51" s="70">
        <v>2.6172133728761038E-2</v>
      </c>
      <c r="EB51" s="87" t="s">
        <v>2563</v>
      </c>
      <c r="EC51" s="31">
        <v>2.1609500000000001</v>
      </c>
      <c r="ED51" s="88">
        <v>8020479000</v>
      </c>
      <c r="EE51" s="85">
        <v>1.0669500000000001</v>
      </c>
      <c r="EF51" s="85" t="s">
        <v>5</v>
      </c>
      <c r="EG51" s="86">
        <v>0.22973564375500333</v>
      </c>
      <c r="EH51" s="86">
        <v>-0.10085210150301049</v>
      </c>
      <c r="EI51" s="89">
        <v>2</v>
      </c>
      <c r="EJ51" s="90">
        <v>15</v>
      </c>
      <c r="EK51" s="85">
        <v>55.85</v>
      </c>
      <c r="EL51" s="91">
        <v>15</v>
      </c>
      <c r="EM51" s="79">
        <v>-0.15111906893464644</v>
      </c>
      <c r="EN51" s="69">
        <v>-0.28819211621401131</v>
      </c>
      <c r="EO51" s="70">
        <v>-6.9701753906360797E-2</v>
      </c>
      <c r="EP51" s="70">
        <v>2.7203652870752437E-2</v>
      </c>
      <c r="EQ51" s="70">
        <v>5.5364560586884215E-2</v>
      </c>
      <c r="ER51" s="69">
        <v>2.4176117814811882E-2</v>
      </c>
      <c r="ES51" s="70">
        <v>2.5972425848105996E-2</v>
      </c>
      <c r="ET51" s="70">
        <v>3.4622755847627751E-2</v>
      </c>
      <c r="EU51" s="70">
        <v>4.2760080795194E-2</v>
      </c>
      <c r="EV51" s="69">
        <v>-0.26401599839919943</v>
      </c>
      <c r="EW51" s="70">
        <v>-4.3729328058254802E-2</v>
      </c>
      <c r="EX51" s="70">
        <v>6.1826408718380188E-2</v>
      </c>
      <c r="EY51" s="70">
        <v>9.8124641382078215E-2</v>
      </c>
      <c r="EZ51" s="92">
        <v>1.3367000000000001E-3</v>
      </c>
      <c r="FA51" s="70">
        <v>0.16195999999999999</v>
      </c>
      <c r="FB51" s="70">
        <v>0.14379999999999998</v>
      </c>
      <c r="FC51" s="87">
        <v>4.1268729081472784E-2</v>
      </c>
      <c r="FD51" s="69">
        <v>0.10722000000000001</v>
      </c>
      <c r="FE51" s="70">
        <v>9.2560000000000003E-2</v>
      </c>
      <c r="FF51" s="87">
        <v>2.4074268420867958E-2</v>
      </c>
      <c r="FG51" s="93" t="s">
        <v>2563</v>
      </c>
      <c r="FH51" s="84">
        <v>0.2581</v>
      </c>
      <c r="FI51" s="85">
        <v>0.24134</v>
      </c>
      <c r="FJ51" s="86">
        <v>0.6397891</v>
      </c>
      <c r="FK51" s="86">
        <v>0.70837729999999999</v>
      </c>
      <c r="FL51" s="94">
        <v>0.115</v>
      </c>
      <c r="FM51" s="95">
        <v>0.1208</v>
      </c>
      <c r="FN51" s="96">
        <v>44439</v>
      </c>
      <c r="FO51" s="97" t="s">
        <v>2698</v>
      </c>
      <c r="FP51" s="57">
        <v>1.4496</v>
      </c>
      <c r="FQ51" s="58" t="s">
        <v>159</v>
      </c>
      <c r="FR51" s="58">
        <v>1.4496</v>
      </c>
      <c r="FS51" s="98" t="s">
        <v>159</v>
      </c>
      <c r="FT51" s="59" t="s">
        <v>165</v>
      </c>
      <c r="FU51" s="9" t="s">
        <v>166</v>
      </c>
      <c r="FV51" s="9" t="s">
        <v>158</v>
      </c>
      <c r="FW51" s="99">
        <v>0.05</v>
      </c>
      <c r="FX51" s="100" t="s">
        <v>158</v>
      </c>
      <c r="FY51" s="100" t="s">
        <v>158</v>
      </c>
      <c r="FZ51" s="100" t="s">
        <v>158</v>
      </c>
      <c r="GA51" s="9" t="s">
        <v>169</v>
      </c>
      <c r="GB51" s="63"/>
    </row>
    <row r="52" spans="1:184" ht="12" customHeight="1" x14ac:dyDescent="0.2">
      <c r="A52" s="7">
        <v>50</v>
      </c>
      <c r="B52" s="2" t="s">
        <v>2350</v>
      </c>
      <c r="C52" s="1" t="s">
        <v>2351</v>
      </c>
      <c r="D52" s="1" t="s">
        <v>324</v>
      </c>
      <c r="E52" s="1" t="s">
        <v>358</v>
      </c>
      <c r="F52" s="9">
        <v>11</v>
      </c>
      <c r="G52" s="64">
        <v>5.6</v>
      </c>
      <c r="H52" s="65">
        <v>-9.8228663446054854E-2</v>
      </c>
      <c r="I52" s="65">
        <v>0</v>
      </c>
      <c r="J52" s="65">
        <v>5.7557050338252314E-2</v>
      </c>
      <c r="K52" s="66">
        <v>6.1714285714285722E-2</v>
      </c>
      <c r="L52" s="67">
        <v>78</v>
      </c>
      <c r="M52" s="68">
        <v>1.7667844522968323E-2</v>
      </c>
      <c r="N52" s="69">
        <v>0.1319999999999999</v>
      </c>
      <c r="O52" s="70">
        <v>0.15222749858603857</v>
      </c>
      <c r="P52" s="70">
        <v>0.13537423687969929</v>
      </c>
      <c r="Q52" s="70">
        <v>0.10511065664217467</v>
      </c>
      <c r="R52" s="70" t="s">
        <v>158</v>
      </c>
      <c r="S52" s="70" t="s">
        <v>158</v>
      </c>
      <c r="T52" s="18">
        <v>1.2879211414362113</v>
      </c>
      <c r="U52" s="71" t="s">
        <v>321</v>
      </c>
      <c r="V52" s="9">
        <v>2012</v>
      </c>
      <c r="W52" s="227">
        <v>2012</v>
      </c>
      <c r="X52" s="227">
        <v>1</v>
      </c>
      <c r="Y52" s="72" t="s">
        <v>157</v>
      </c>
      <c r="Z52" s="73">
        <v>10</v>
      </c>
      <c r="AA52" s="73">
        <v>0</v>
      </c>
      <c r="AB52" s="73">
        <v>0</v>
      </c>
      <c r="AC52" s="228" t="s">
        <v>5</v>
      </c>
      <c r="AD52" s="74" t="s">
        <v>158</v>
      </c>
      <c r="AE52" s="75" t="s">
        <v>158</v>
      </c>
      <c r="AF52" s="75" t="s">
        <v>158</v>
      </c>
      <c r="AG52" s="75">
        <v>1.6278083933870284</v>
      </c>
      <c r="AH52" s="76" t="s">
        <v>2666</v>
      </c>
      <c r="AI52" s="9" t="s">
        <v>2767</v>
      </c>
      <c r="AJ52" s="77" t="s">
        <v>2563</v>
      </c>
      <c r="AK52" s="78">
        <v>6.1714285714285722E-2</v>
      </c>
      <c r="AL52" s="79">
        <v>3.8922999999999999E-2</v>
      </c>
      <c r="AM52" s="80">
        <v>0.58554802338683354</v>
      </c>
      <c r="AN52" s="372">
        <v>0.56334578518303191</v>
      </c>
      <c r="AO52" s="372">
        <v>0.15407850161022996</v>
      </c>
      <c r="AP52" s="372">
        <v>0.24046696024053182</v>
      </c>
      <c r="AQ52" s="372">
        <v>0.24756455784372799</v>
      </c>
      <c r="AR52" s="81">
        <v>5.3474946139433988E-2</v>
      </c>
      <c r="AS52" s="81">
        <v>4.9750850036601582E-2</v>
      </c>
      <c r="AT52" s="81">
        <v>4.946780936206762E-2</v>
      </c>
      <c r="AU52" s="68">
        <v>2.9032258064516127E-2</v>
      </c>
      <c r="AV52" s="68">
        <v>4.0214910692485548E-2</v>
      </c>
      <c r="AW52" s="68">
        <v>5.7438202247190998E-2</v>
      </c>
      <c r="AX52" s="68">
        <v>2.8245614035087713E-2</v>
      </c>
      <c r="AY52" s="68">
        <v>3.9475774521028559E-2</v>
      </c>
      <c r="AZ52" s="68">
        <v>5.7438202247190998E-2</v>
      </c>
      <c r="BA52" s="31" t="s">
        <v>158</v>
      </c>
      <c r="BB52" s="32" t="s">
        <v>158</v>
      </c>
      <c r="BC52" s="82">
        <v>10.193111294121813</v>
      </c>
      <c r="BD52" s="70" t="s">
        <v>158</v>
      </c>
      <c r="BE52" s="70" t="s">
        <v>158</v>
      </c>
      <c r="BF52" s="82">
        <v>8.6067426400759732</v>
      </c>
      <c r="BG52" s="82">
        <v>8.2834151890122047</v>
      </c>
      <c r="BH52" s="82">
        <v>7.7014754710112667</v>
      </c>
      <c r="BI52" s="82">
        <v>4.8074074074074069</v>
      </c>
      <c r="BJ52" s="82">
        <v>20.277777777777779</v>
      </c>
      <c r="BK52" s="82">
        <v>4.166666666666667</v>
      </c>
      <c r="BL52" s="82">
        <v>9.6609324300052855</v>
      </c>
      <c r="BM52" s="82">
        <v>20.277777777777779</v>
      </c>
      <c r="BN52" s="34" t="s">
        <v>2563</v>
      </c>
      <c r="BO52" s="31">
        <v>0.95572999999999997</v>
      </c>
      <c r="BP52" s="32">
        <v>0.95774000000000004</v>
      </c>
      <c r="BQ52" s="35">
        <v>1.4001443612253124</v>
      </c>
      <c r="BR52" s="70">
        <v>-0.31597053380849227</v>
      </c>
      <c r="BS52" s="83">
        <v>1.0793024537806142</v>
      </c>
      <c r="BT52" s="83">
        <v>1.1473100134486713</v>
      </c>
      <c r="BU52" s="83">
        <v>1.0461839761333545</v>
      </c>
      <c r="BV52" s="83">
        <v>0.99557522123893816</v>
      </c>
      <c r="BW52" s="83">
        <v>1.9018404907975461</v>
      </c>
      <c r="BX52" s="83">
        <v>0.68965517241379315</v>
      </c>
      <c r="BY52" s="83">
        <v>1.3212781132070099</v>
      </c>
      <c r="BZ52" s="83">
        <v>2.0361990950226243</v>
      </c>
      <c r="CA52" s="37" t="s">
        <v>2609</v>
      </c>
      <c r="CB52" s="31">
        <v>4.8308762001708052</v>
      </c>
      <c r="CC52" s="35">
        <v>8.0496090330993013</v>
      </c>
      <c r="CD52" s="70">
        <v>-0.39986200816627782</v>
      </c>
      <c r="CE52" s="83">
        <v>5.9094569802328438</v>
      </c>
      <c r="CF52" s="83">
        <v>6.6106741881397069</v>
      </c>
      <c r="CG52" s="83">
        <v>7.0003370940698542</v>
      </c>
      <c r="CH52" s="83">
        <v>5.134615384615385</v>
      </c>
      <c r="CI52" s="83">
        <v>10.850000000000001</v>
      </c>
      <c r="CJ52" s="83">
        <v>2</v>
      </c>
      <c r="CK52" s="83">
        <v>8.8141792817814153</v>
      </c>
      <c r="CL52" s="83">
        <v>18</v>
      </c>
      <c r="CM52" s="37" t="s">
        <v>2563</v>
      </c>
      <c r="CN52" s="31" t="s">
        <v>158</v>
      </c>
      <c r="CO52" s="82">
        <v>16.784370984903909</v>
      </c>
      <c r="CP52" s="70" t="s">
        <v>158</v>
      </c>
      <c r="CQ52" s="82">
        <v>12.721576624203822</v>
      </c>
      <c r="CR52" s="82">
        <v>13.762945974522292</v>
      </c>
      <c r="CS52" s="82">
        <v>14.239341234076434</v>
      </c>
      <c r="CT52" s="82">
        <v>11.125</v>
      </c>
      <c r="CU52" s="82">
        <v>21.700000000000003</v>
      </c>
      <c r="CV52" s="82">
        <v>11</v>
      </c>
      <c r="CW52" s="82">
        <v>18.091006131209898</v>
      </c>
      <c r="CX52" s="82">
        <v>34.200000000000003</v>
      </c>
      <c r="CY52" s="37" t="s">
        <v>2563</v>
      </c>
      <c r="CZ52" s="376" t="s">
        <v>158</v>
      </c>
      <c r="DA52" s="39" t="s">
        <v>5</v>
      </c>
      <c r="DB52" s="39">
        <v>18.195631371743779</v>
      </c>
      <c r="DC52" s="17">
        <v>0.19708852259398502</v>
      </c>
      <c r="DD52" s="40" t="s">
        <v>158</v>
      </c>
      <c r="DE52" s="84">
        <v>-0.31474999999999997</v>
      </c>
      <c r="DF52" s="85" t="s">
        <v>158</v>
      </c>
      <c r="DG52" s="85" t="s">
        <v>5</v>
      </c>
      <c r="DH52" s="85" t="s">
        <v>5</v>
      </c>
      <c r="DI52" s="85" t="s">
        <v>5</v>
      </c>
      <c r="DJ52" s="86">
        <v>-2.270994</v>
      </c>
      <c r="DK52" s="86" t="s">
        <v>158</v>
      </c>
      <c r="DL52" s="69">
        <v>1.0769230769230771</v>
      </c>
      <c r="DM52" s="70" t="s">
        <v>158</v>
      </c>
      <c r="DN52" s="70">
        <v>0.18003897418980763</v>
      </c>
      <c r="DO52" s="70" t="s">
        <v>158</v>
      </c>
      <c r="DP52" s="70" t="e">
        <v>#DIV/0!</v>
      </c>
      <c r="DQ52" s="87" t="s">
        <v>2563</v>
      </c>
      <c r="DR52" s="69">
        <v>0.17735289831498569</v>
      </c>
      <c r="DS52" s="70">
        <v>0.15243561115691318</v>
      </c>
      <c r="DT52" s="70">
        <v>0.15334104844292207</v>
      </c>
      <c r="DU52" s="70">
        <v>2.0188118965274171E-3</v>
      </c>
      <c r="DV52" s="87" t="s">
        <v>2563</v>
      </c>
      <c r="DW52" s="31" t="s">
        <v>158</v>
      </c>
      <c r="DX52" s="70">
        <v>0.24666436866617647</v>
      </c>
      <c r="DY52" s="70">
        <v>0.14369511024293868</v>
      </c>
      <c r="DZ52" s="70">
        <v>0.24506538095228225</v>
      </c>
      <c r="EA52" s="70" t="e">
        <v>#DIV/0!</v>
      </c>
      <c r="EB52" s="87" t="s">
        <v>2563</v>
      </c>
      <c r="EC52" s="31">
        <v>0.21231</v>
      </c>
      <c r="ED52" s="88">
        <v>113433400</v>
      </c>
      <c r="EE52" s="85">
        <v>0.48596</v>
      </c>
      <c r="EF52" s="85" t="s">
        <v>5</v>
      </c>
      <c r="EG52" s="86">
        <v>4.8689108611000398E-2</v>
      </c>
      <c r="EH52" s="86">
        <v>-0.27689124686335009</v>
      </c>
      <c r="EI52" s="89">
        <v>1.6</v>
      </c>
      <c r="EJ52" s="90">
        <v>5</v>
      </c>
      <c r="EK52" s="85">
        <v>8.0500000000000007</v>
      </c>
      <c r="EL52" s="91">
        <v>5</v>
      </c>
      <c r="EM52" s="79">
        <v>-0.30434782608695665</v>
      </c>
      <c r="EN52" s="69">
        <v>-0.2276119402985074</v>
      </c>
      <c r="EO52" s="70">
        <v>-2.0098201250107417E-2</v>
      </c>
      <c r="EP52" s="70">
        <v>2.8346722100213606E-2</v>
      </c>
      <c r="EQ52" s="70">
        <v>7.9119052226595432E-2</v>
      </c>
      <c r="ER52" s="69">
        <v>4.2238805970149285E-2</v>
      </c>
      <c r="ES52" s="70">
        <v>4.3309343540029355E-2</v>
      </c>
      <c r="ET52" s="70">
        <v>4.4671124741428869E-2</v>
      </c>
      <c r="EU52" s="70">
        <v>5.5900213811737487E-2</v>
      </c>
      <c r="EV52" s="69">
        <v>-0.18537313432835811</v>
      </c>
      <c r="EW52" s="70">
        <v>2.3211142289921938E-2</v>
      </c>
      <c r="EX52" s="70">
        <v>7.3017846841642475E-2</v>
      </c>
      <c r="EY52" s="70">
        <v>0.13501926603833292</v>
      </c>
      <c r="EZ52" s="92">
        <v>-5.2262099999999999E-2</v>
      </c>
      <c r="FA52" s="70">
        <v>0.15184999999999998</v>
      </c>
      <c r="FB52" s="70">
        <v>0.14497499999999999</v>
      </c>
      <c r="FC52" s="87">
        <v>8.4840137317192046E-2</v>
      </c>
      <c r="FD52" s="69">
        <v>7.0800000000000002E-2</v>
      </c>
      <c r="FE52" s="70">
        <v>8.1077777777777776E-2</v>
      </c>
      <c r="FF52" s="87">
        <v>4.3640875334942583E-2</v>
      </c>
      <c r="FG52" s="93" t="s">
        <v>2563</v>
      </c>
      <c r="FH52" s="84">
        <v>0.21368999999999999</v>
      </c>
      <c r="FI52" s="85" t="s">
        <v>158</v>
      </c>
      <c r="FJ52" s="86">
        <v>1.2163120000000001</v>
      </c>
      <c r="FK52" s="86">
        <v>1.487968</v>
      </c>
      <c r="FL52" s="94">
        <v>2.8299999999999999E-2</v>
      </c>
      <c r="FM52" s="95">
        <v>2.8799999999999999E-2</v>
      </c>
      <c r="FN52" s="96">
        <v>44939</v>
      </c>
      <c r="FO52" s="97" t="s">
        <v>2758</v>
      </c>
      <c r="FP52" s="57">
        <v>0.34560000000000002</v>
      </c>
      <c r="FQ52" s="58" t="s">
        <v>159</v>
      </c>
      <c r="FR52" s="58">
        <v>0.34560000000000002</v>
      </c>
      <c r="FS52" s="98" t="s">
        <v>159</v>
      </c>
      <c r="FT52" s="59" t="s">
        <v>160</v>
      </c>
      <c r="FU52" s="9" t="s">
        <v>158</v>
      </c>
      <c r="FV52" s="9" t="s">
        <v>158</v>
      </c>
      <c r="FW52" s="99" t="s">
        <v>158</v>
      </c>
      <c r="FX52" s="100" t="s">
        <v>158</v>
      </c>
      <c r="FY52" s="100" t="s">
        <v>158</v>
      </c>
      <c r="FZ52" s="100" t="s">
        <v>158</v>
      </c>
      <c r="GA52" s="9" t="s">
        <v>425</v>
      </c>
      <c r="GB52" s="63"/>
    </row>
    <row r="53" spans="1:184" ht="12" customHeight="1" x14ac:dyDescent="0.2">
      <c r="A53" s="7">
        <v>51</v>
      </c>
      <c r="B53" s="2" t="s">
        <v>2559</v>
      </c>
      <c r="C53" s="1" t="s">
        <v>357</v>
      </c>
      <c r="D53" s="1" t="s">
        <v>324</v>
      </c>
      <c r="E53" s="1" t="s">
        <v>358</v>
      </c>
      <c r="F53" s="9">
        <v>11</v>
      </c>
      <c r="G53" s="64">
        <v>5.6</v>
      </c>
      <c r="H53" s="65">
        <v>-1.5817223198594133E-2</v>
      </c>
      <c r="I53" s="65">
        <v>-2.1723543174080651E-2</v>
      </c>
      <c r="J53" s="65">
        <v>1.159983104672424E-2</v>
      </c>
      <c r="K53" s="66">
        <v>9.285714285714286E-2</v>
      </c>
      <c r="L53" s="67">
        <v>425</v>
      </c>
      <c r="M53" s="68">
        <v>1.9607843137254832E-2</v>
      </c>
      <c r="N53" s="69">
        <v>1.8823529411764905E-2</v>
      </c>
      <c r="O53" s="70">
        <v>2.6776613475911981E-2</v>
      </c>
      <c r="P53" s="70">
        <v>3.3820803680192357E-2</v>
      </c>
      <c r="Q53" s="70">
        <v>0.33376167620046227</v>
      </c>
      <c r="R53" s="70" t="s">
        <v>158</v>
      </c>
      <c r="S53" s="70" t="s">
        <v>158</v>
      </c>
      <c r="T53" s="18">
        <v>0.10133219627012861</v>
      </c>
      <c r="U53" s="71" t="s">
        <v>321</v>
      </c>
      <c r="V53" s="9">
        <v>2012</v>
      </c>
      <c r="W53" s="227">
        <v>2012</v>
      </c>
      <c r="X53" s="227">
        <v>1</v>
      </c>
      <c r="Y53" s="72" t="s">
        <v>157</v>
      </c>
      <c r="Z53" s="73">
        <v>10</v>
      </c>
      <c r="AA53" s="73">
        <v>0</v>
      </c>
      <c r="AB53" s="73">
        <v>0</v>
      </c>
      <c r="AC53" s="228" t="s">
        <v>5</v>
      </c>
      <c r="AD53" s="74" t="s">
        <v>158</v>
      </c>
      <c r="AE53" s="75" t="s">
        <v>158</v>
      </c>
      <c r="AF53" s="75" t="s">
        <v>158</v>
      </c>
      <c r="AG53" s="75">
        <v>1.6743407283382168</v>
      </c>
      <c r="AH53" s="76" t="s">
        <v>2667</v>
      </c>
      <c r="AI53" s="9" t="s">
        <v>2156</v>
      </c>
      <c r="AJ53" s="77" t="s">
        <v>2563</v>
      </c>
      <c r="AK53" s="78">
        <v>9.285714285714286E-2</v>
      </c>
      <c r="AL53" s="79">
        <v>6.6135200000000005E-2</v>
      </c>
      <c r="AM53" s="80">
        <v>0.40405023130107498</v>
      </c>
      <c r="AN53" s="372">
        <v>0.24840738588269784</v>
      </c>
      <c r="AO53" s="372">
        <v>-9.9512913981917195E-2</v>
      </c>
      <c r="AP53" s="372">
        <v>-3.7158439875641269E-2</v>
      </c>
      <c r="AQ53" s="372">
        <v>5.4347589300027144E-2</v>
      </c>
      <c r="AR53" s="81">
        <v>0.10311879459343871</v>
      </c>
      <c r="AS53" s="81">
        <v>9.6440729921493634E-2</v>
      </c>
      <c r="AT53" s="81">
        <v>8.8070711973448873E-2</v>
      </c>
      <c r="AU53" s="68">
        <v>5.3332121212121213E-2</v>
      </c>
      <c r="AV53" s="68">
        <v>7.7085811455379419E-2</v>
      </c>
      <c r="AW53" s="68">
        <v>0.12541353383458648</v>
      </c>
      <c r="AX53" s="68">
        <v>5.3030303030303025E-3</v>
      </c>
      <c r="AY53" s="68">
        <v>7.4380481810020188E-2</v>
      </c>
      <c r="AZ53" s="68">
        <v>0.12541353383458648</v>
      </c>
      <c r="BA53" s="31" t="s">
        <v>158</v>
      </c>
      <c r="BB53" s="32" t="s">
        <v>158</v>
      </c>
      <c r="BC53" s="82">
        <v>6.473528589638569</v>
      </c>
      <c r="BD53" s="70" t="s">
        <v>158</v>
      </c>
      <c r="BE53" s="70" t="s">
        <v>158</v>
      </c>
      <c r="BF53" s="82">
        <v>5.2376101504008483</v>
      </c>
      <c r="BG53" s="82">
        <v>5.3187192181583427</v>
      </c>
      <c r="BH53" s="82">
        <v>12.313831862775864</v>
      </c>
      <c r="BI53" s="82">
        <v>3.5290697674418605</v>
      </c>
      <c r="BJ53" s="82">
        <v>12.87037037037037</v>
      </c>
      <c r="BK53" s="82">
        <v>3.5290697674418605</v>
      </c>
      <c r="BL53" s="82">
        <v>13.926587557102295</v>
      </c>
      <c r="BM53" s="82">
        <v>78.571428571428569</v>
      </c>
      <c r="BN53" s="34" t="s">
        <v>2563</v>
      </c>
      <c r="BO53" s="31">
        <v>0.69081999999999999</v>
      </c>
      <c r="BP53" s="32">
        <v>0.69316999999999995</v>
      </c>
      <c r="BQ53" s="35">
        <v>0.91326703931763187</v>
      </c>
      <c r="BR53" s="70">
        <v>-0.24099965272159873</v>
      </c>
      <c r="BS53" s="83">
        <v>0.72750563569362026</v>
      </c>
      <c r="BT53" s="83">
        <v>0.77706124061450443</v>
      </c>
      <c r="BU53" s="83">
        <v>0.83086215715342426</v>
      </c>
      <c r="BV53" s="83">
        <v>0.54807692307692313</v>
      </c>
      <c r="BW53" s="83">
        <v>1.3178913738019169</v>
      </c>
      <c r="BX53" s="83">
        <v>0.54807692307692313</v>
      </c>
      <c r="BY53" s="83">
        <v>0.9616695383978846</v>
      </c>
      <c r="BZ53" s="83">
        <v>1.3916083916083914</v>
      </c>
      <c r="CA53" s="37" t="s">
        <v>2609</v>
      </c>
      <c r="CB53" s="31">
        <v>3.7619997715928708</v>
      </c>
      <c r="CC53" s="35">
        <v>4.8358943911053069</v>
      </c>
      <c r="CD53" s="70">
        <v>-0.22206742593214146</v>
      </c>
      <c r="CE53" s="83">
        <v>3.9494816450092132</v>
      </c>
      <c r="CF53" s="83">
        <v>4.1133157812639016</v>
      </c>
      <c r="CG53" s="83">
        <v>4.1738955195055869</v>
      </c>
      <c r="CH53" s="83">
        <v>2.5713333333333335</v>
      </c>
      <c r="CI53" s="83">
        <v>6.0789473684210522</v>
      </c>
      <c r="CJ53" s="83">
        <v>2.5713333333333335</v>
      </c>
      <c r="CK53" s="83">
        <v>4.8123451745456833</v>
      </c>
      <c r="CL53" s="83">
        <v>6.14</v>
      </c>
      <c r="CM53" s="37" t="s">
        <v>2563</v>
      </c>
      <c r="CN53" s="31" t="s">
        <v>158</v>
      </c>
      <c r="CO53" s="82">
        <v>9.3481846046114931</v>
      </c>
      <c r="CP53" s="70" t="s">
        <v>158</v>
      </c>
      <c r="CQ53" s="82">
        <v>6.9750607575700627</v>
      </c>
      <c r="CR53" s="82">
        <v>7.942680898986481</v>
      </c>
      <c r="CS53" s="82">
        <v>8.1227512930877275</v>
      </c>
      <c r="CT53" s="82">
        <v>5.2595454545454547</v>
      </c>
      <c r="CU53" s="82">
        <v>12.833333333333332</v>
      </c>
      <c r="CV53" s="82">
        <v>5.2595454545454547</v>
      </c>
      <c r="CW53" s="82">
        <v>9.371173986688925</v>
      </c>
      <c r="CX53" s="82">
        <v>12.833333333333332</v>
      </c>
      <c r="CY53" s="37" t="s">
        <v>2563</v>
      </c>
      <c r="CZ53" s="376" t="s">
        <v>158</v>
      </c>
      <c r="DA53" s="39" t="s">
        <v>5</v>
      </c>
      <c r="DB53" s="39">
        <v>7.2241516089425302</v>
      </c>
      <c r="DC53" s="17">
        <v>0.12667794653733522</v>
      </c>
      <c r="DD53" s="40" t="s">
        <v>158</v>
      </c>
      <c r="DE53" s="84">
        <v>-7.5700000000000003E-3</v>
      </c>
      <c r="DF53" s="85" t="s">
        <v>158</v>
      </c>
      <c r="DG53" s="85" t="s">
        <v>5</v>
      </c>
      <c r="DH53" s="85" t="s">
        <v>5</v>
      </c>
      <c r="DI53" s="85" t="s">
        <v>5</v>
      </c>
      <c r="DJ53" s="86">
        <v>0.23987359999999999</v>
      </c>
      <c r="DK53" s="86" t="s">
        <v>158</v>
      </c>
      <c r="DL53" s="69">
        <v>2.1851851851851851</v>
      </c>
      <c r="DM53" s="70">
        <v>0.24097199004256376</v>
      </c>
      <c r="DN53" s="70">
        <v>0.22246822484759265</v>
      </c>
      <c r="DO53" s="70" t="s">
        <v>158</v>
      </c>
      <c r="DP53" s="70" t="s">
        <v>158</v>
      </c>
      <c r="DQ53" s="87" t="s">
        <v>2563</v>
      </c>
      <c r="DR53" s="69">
        <v>-0.1202130092456466</v>
      </c>
      <c r="DS53" s="70">
        <v>3.7561763584778474E-2</v>
      </c>
      <c r="DT53" s="70">
        <v>2.0946734251609644E-2</v>
      </c>
      <c r="DU53" s="70" t="s">
        <v>158</v>
      </c>
      <c r="DV53" s="87" t="s">
        <v>2563</v>
      </c>
      <c r="DW53" s="31" t="s">
        <v>158</v>
      </c>
      <c r="DX53" s="70">
        <v>3.1018951645237935E-2</v>
      </c>
      <c r="DY53" s="70">
        <v>0.12078233888172218</v>
      </c>
      <c r="DZ53" s="70">
        <v>4.9129114408644758E-2</v>
      </c>
      <c r="EA53" s="70" t="s">
        <v>158</v>
      </c>
      <c r="EB53" s="87" t="s">
        <v>2563</v>
      </c>
      <c r="EC53" s="31">
        <v>0.31057000000000001</v>
      </c>
      <c r="ED53" s="88">
        <v>204839200</v>
      </c>
      <c r="EE53" s="85">
        <v>1.1182799999999999</v>
      </c>
      <c r="EF53" s="85" t="s">
        <v>5</v>
      </c>
      <c r="EG53" s="86">
        <v>0.10123932956346904</v>
      </c>
      <c r="EH53" s="86">
        <v>-0.25441791014454407</v>
      </c>
      <c r="EI53" s="89" t="s">
        <v>253</v>
      </c>
      <c r="EJ53" s="90">
        <v>2</v>
      </c>
      <c r="EK53" s="85">
        <v>6.38</v>
      </c>
      <c r="EL53" s="91">
        <v>2</v>
      </c>
      <c r="EM53" s="79">
        <v>-0.12225705329153613</v>
      </c>
      <c r="EN53" s="69">
        <v>-0.28337531486146095</v>
      </c>
      <c r="EO53" s="70">
        <v>-5.4886159174598603E-2</v>
      </c>
      <c r="EP53" s="70">
        <v>-3.7828175667174668E-2</v>
      </c>
      <c r="EQ53" s="70">
        <v>1.1007108166276813E-2</v>
      </c>
      <c r="ER53" s="69">
        <v>6.5440806045339972E-2</v>
      </c>
      <c r="ES53" s="70">
        <v>7.0570333078670222E-2</v>
      </c>
      <c r="ET53" s="70">
        <v>6.3109656434294781E-2</v>
      </c>
      <c r="EU53" s="70">
        <v>6.4934104831451123E-2</v>
      </c>
      <c r="EV53" s="69">
        <v>-0.21793450881612098</v>
      </c>
      <c r="EW53" s="70">
        <v>1.5684173904071619E-2</v>
      </c>
      <c r="EX53" s="70">
        <v>2.5281480767120112E-2</v>
      </c>
      <c r="EY53" s="70">
        <v>7.5941212997727936E-2</v>
      </c>
      <c r="EZ53" s="92">
        <v>-3.9979999999999998E-3</v>
      </c>
      <c r="FA53" s="70">
        <v>0.16654000000000002</v>
      </c>
      <c r="FB53" s="70">
        <v>0.13781000000000002</v>
      </c>
      <c r="FC53" s="87">
        <v>6.3186493018682399E-2</v>
      </c>
      <c r="FD53" s="69">
        <v>9.6120000000000011E-2</v>
      </c>
      <c r="FE53" s="70">
        <v>8.1669999999999993E-2</v>
      </c>
      <c r="FF53" s="87">
        <v>3.5258390490775386E-2</v>
      </c>
      <c r="FG53" s="93" t="s">
        <v>2563</v>
      </c>
      <c r="FH53" s="84">
        <v>0.15828999999999999</v>
      </c>
      <c r="FI53" s="85" t="s">
        <v>158</v>
      </c>
      <c r="FJ53" s="86">
        <v>0.78977310000000001</v>
      </c>
      <c r="FK53" s="86">
        <v>1.09853</v>
      </c>
      <c r="FL53" s="94">
        <v>4.2500000000000003E-2</v>
      </c>
      <c r="FM53" s="95">
        <v>4.3333333333333335E-2</v>
      </c>
      <c r="FN53" s="96">
        <v>44592</v>
      </c>
      <c r="FO53" s="97" t="s">
        <v>2698</v>
      </c>
      <c r="FP53" s="57">
        <v>0.52</v>
      </c>
      <c r="FQ53" s="58" t="s">
        <v>159</v>
      </c>
      <c r="FR53" s="58">
        <v>0.52</v>
      </c>
      <c r="FS53" s="98" t="s">
        <v>159</v>
      </c>
      <c r="FT53" s="59" t="s">
        <v>165</v>
      </c>
      <c r="FU53" s="9" t="s">
        <v>166</v>
      </c>
      <c r="FV53" s="9" t="s">
        <v>166</v>
      </c>
      <c r="FW53" s="99">
        <v>0</v>
      </c>
      <c r="FX53" s="100">
        <v>1000</v>
      </c>
      <c r="FY53" s="100" t="s">
        <v>238</v>
      </c>
      <c r="FZ53" s="100" t="s">
        <v>158</v>
      </c>
      <c r="GA53" s="9" t="s">
        <v>425</v>
      </c>
      <c r="GB53" s="63"/>
    </row>
    <row r="54" spans="1:184" ht="12" customHeight="1" x14ac:dyDescent="0.2">
      <c r="A54" s="7">
        <v>52</v>
      </c>
      <c r="B54" s="2" t="s">
        <v>359</v>
      </c>
      <c r="C54" s="1" t="s">
        <v>360</v>
      </c>
      <c r="D54" s="1" t="s">
        <v>176</v>
      </c>
      <c r="E54" s="1" t="s">
        <v>317</v>
      </c>
      <c r="F54" s="9">
        <v>11</v>
      </c>
      <c r="G54" s="64">
        <v>38.119999999999997</v>
      </c>
      <c r="H54" s="65">
        <v>4.667764964305321E-2</v>
      </c>
      <c r="I54" s="65">
        <v>8.1201502548434279E-2</v>
      </c>
      <c r="J54" s="65">
        <v>8.2835391814848114E-2</v>
      </c>
      <c r="K54" s="66">
        <v>6.2959076600209871E-2</v>
      </c>
      <c r="L54" s="67">
        <v>122</v>
      </c>
      <c r="M54" s="68">
        <v>2.1276595744680771E-2</v>
      </c>
      <c r="N54" s="69">
        <v>4.0441176470588314E-2</v>
      </c>
      <c r="O54" s="70">
        <v>7.312501290618445E-2</v>
      </c>
      <c r="P54" s="70">
        <v>5.261197268925466E-2</v>
      </c>
      <c r="Q54" s="70">
        <v>6.3793555995332207E-2</v>
      </c>
      <c r="R54" s="70">
        <v>4.9041855184594363E-2</v>
      </c>
      <c r="S54" s="70" t="s">
        <v>158</v>
      </c>
      <c r="T54" s="18">
        <v>0.82472236996953574</v>
      </c>
      <c r="U54" s="71" t="s">
        <v>321</v>
      </c>
      <c r="V54" s="9">
        <v>2006</v>
      </c>
      <c r="W54" s="227">
        <v>2012</v>
      </c>
      <c r="X54" s="227">
        <v>1</v>
      </c>
      <c r="Y54" s="72" t="s">
        <v>361</v>
      </c>
      <c r="Z54" s="73">
        <v>15</v>
      </c>
      <c r="AA54" s="73">
        <v>0</v>
      </c>
      <c r="AB54" s="73">
        <v>1</v>
      </c>
      <c r="AC54" s="228" t="s">
        <v>362</v>
      </c>
      <c r="AD54" s="74">
        <v>0.73922578419535268</v>
      </c>
      <c r="AE54" s="75">
        <v>0.87082728592162562</v>
      </c>
      <c r="AF54" s="75">
        <v>0.69088606137371167</v>
      </c>
      <c r="AG54" s="75">
        <v>0.4079821711791195</v>
      </c>
      <c r="AH54" s="76" t="s">
        <v>2668</v>
      </c>
      <c r="AI54" s="9" t="s">
        <v>2157</v>
      </c>
      <c r="AJ54" s="77" t="s">
        <v>2563</v>
      </c>
      <c r="AK54" s="78">
        <v>6.2959076600209871E-2</v>
      </c>
      <c r="AL54" s="79">
        <v>5.8172499999999995E-2</v>
      </c>
      <c r="AM54" s="80">
        <v>8.2282463366880831E-2</v>
      </c>
      <c r="AN54" s="372">
        <v>-4.2378808403614743E-3</v>
      </c>
      <c r="AO54" s="372">
        <v>-0.20995965963806529</v>
      </c>
      <c r="AP54" s="372">
        <v>-0.17843735349440548</v>
      </c>
      <c r="AQ54" s="372">
        <v>-0.2284037988588401</v>
      </c>
      <c r="AR54" s="81">
        <v>7.9690964351727844E-2</v>
      </c>
      <c r="AS54" s="81">
        <v>7.663332415123518E-2</v>
      </c>
      <c r="AT54" s="81">
        <v>8.1595887210299783E-2</v>
      </c>
      <c r="AU54" s="68">
        <v>4.2454579162031873E-2</v>
      </c>
      <c r="AV54" s="68">
        <v>5.8640066768642571E-2</v>
      </c>
      <c r="AW54" s="68">
        <v>0.10533333333333336</v>
      </c>
      <c r="AX54" s="68">
        <v>4.2454579162031873E-2</v>
      </c>
      <c r="AY54" s="68">
        <v>6.3227025198893311E-2</v>
      </c>
      <c r="AZ54" s="68">
        <v>0.10533333333333336</v>
      </c>
      <c r="BA54" s="31">
        <v>11.50112</v>
      </c>
      <c r="BB54" s="32">
        <v>13.831640058055152</v>
      </c>
      <c r="BC54" s="82">
        <v>11.004071524244523</v>
      </c>
      <c r="BD54" s="70">
        <v>4.5169506092391787E-2</v>
      </c>
      <c r="BE54" s="70">
        <v>0.25695657535311711</v>
      </c>
      <c r="BF54" s="82">
        <v>9.1854966907051274</v>
      </c>
      <c r="BG54" s="82">
        <v>8.6647842942251465</v>
      </c>
      <c r="BH54" s="82">
        <v>8.4028217173838193</v>
      </c>
      <c r="BI54" s="82">
        <v>6.0096153846153841</v>
      </c>
      <c r="BJ54" s="82">
        <v>16.640625</v>
      </c>
      <c r="BK54" s="82">
        <v>5.5090909090909088</v>
      </c>
      <c r="BL54" s="82">
        <v>10.598600214951798</v>
      </c>
      <c r="BM54" s="82">
        <v>16.640625</v>
      </c>
      <c r="BN54" s="34" t="s">
        <v>2563</v>
      </c>
      <c r="BO54" s="31">
        <v>3.3460399999999999</v>
      </c>
      <c r="BP54" s="32">
        <v>3.7221299999999999</v>
      </c>
      <c r="BQ54" s="35">
        <v>4.0664179792642274</v>
      </c>
      <c r="BR54" s="70">
        <v>-8.4666156066554366E-2</v>
      </c>
      <c r="BS54" s="83">
        <v>3.399954018510833</v>
      </c>
      <c r="BT54" s="83">
        <v>3.1750137569861692</v>
      </c>
      <c r="BU54" s="83">
        <v>3.2798033251918475</v>
      </c>
      <c r="BV54" s="83">
        <v>2.4224806201550386</v>
      </c>
      <c r="BW54" s="83">
        <v>5.8452250274423712</v>
      </c>
      <c r="BX54" s="83">
        <v>2.4224806201550386</v>
      </c>
      <c r="BY54" s="83">
        <v>4.1717865458996668</v>
      </c>
      <c r="BZ54" s="83">
        <v>5.8452250274423712</v>
      </c>
      <c r="CA54" s="37" t="s">
        <v>2609</v>
      </c>
      <c r="CB54" s="31">
        <v>1.452053844838219</v>
      </c>
      <c r="CC54" s="35">
        <v>4.5545637899791336</v>
      </c>
      <c r="CD54" s="70">
        <v>-0.68118706602968193</v>
      </c>
      <c r="CE54" s="83">
        <v>3.665691356257089</v>
      </c>
      <c r="CF54" s="83">
        <v>3.5881689063435864</v>
      </c>
      <c r="CG54" s="83">
        <v>3.4769883865574558</v>
      </c>
      <c r="CH54" s="83">
        <v>2.4456521739130435</v>
      </c>
      <c r="CI54" s="83">
        <v>6.6265356265356274</v>
      </c>
      <c r="CJ54" s="83">
        <v>2.4456521739130435</v>
      </c>
      <c r="CK54" s="83">
        <v>4.3900973495141544</v>
      </c>
      <c r="CL54" s="83">
        <v>6.6265356265356274</v>
      </c>
      <c r="CM54" s="37" t="s">
        <v>2563</v>
      </c>
      <c r="CN54" s="31">
        <v>10.749029999999999</v>
      </c>
      <c r="CO54" s="82">
        <v>6.3830368573546252</v>
      </c>
      <c r="CP54" s="70">
        <v>0.68399936271945783</v>
      </c>
      <c r="CQ54" s="82">
        <v>3.5254901960784313</v>
      </c>
      <c r="CR54" s="82">
        <v>5.1926420052557098</v>
      </c>
      <c r="CS54" s="82">
        <v>22.335570307539808</v>
      </c>
      <c r="CT54" s="82">
        <v>3.5254901960784313</v>
      </c>
      <c r="CU54" s="82">
        <v>9.2845360824742258</v>
      </c>
      <c r="CV54" s="82">
        <v>3.5254901960784313</v>
      </c>
      <c r="CW54" s="82">
        <v>28.987903970845984</v>
      </c>
      <c r="CX54" s="82">
        <v>110.72307692307692</v>
      </c>
      <c r="CY54" s="37" t="s">
        <v>2563</v>
      </c>
      <c r="CZ54" s="376">
        <v>0.39368263248583579</v>
      </c>
      <c r="DA54" s="39" t="s">
        <v>5</v>
      </c>
      <c r="DB54" s="39">
        <v>14.512681265118115</v>
      </c>
      <c r="DC54" s="17">
        <v>0.11557104928946453</v>
      </c>
      <c r="DD54" s="40">
        <v>5.5984928946452683E-2</v>
      </c>
      <c r="DE54" s="84">
        <v>3.2466400000000002</v>
      </c>
      <c r="DF54" s="85">
        <v>2.7559999999999998</v>
      </c>
      <c r="DG54" s="85" t="s">
        <v>5</v>
      </c>
      <c r="DH54" s="85" t="s">
        <v>5</v>
      </c>
      <c r="DI54" s="85" t="s">
        <v>5</v>
      </c>
      <c r="DJ54" s="86">
        <v>1.2055400000000001E-2</v>
      </c>
      <c r="DK54" s="86">
        <v>-1.0583100000000002E-2</v>
      </c>
      <c r="DL54" s="69">
        <v>2.5641025641025772E-2</v>
      </c>
      <c r="DM54" s="70">
        <v>5.4376644001945085E-2</v>
      </c>
      <c r="DN54" s="70">
        <v>-4.9263480652584901E-3</v>
      </c>
      <c r="DO54" s="70">
        <v>0.11269395674088711</v>
      </c>
      <c r="DP54" s="70" t="s">
        <v>158</v>
      </c>
      <c r="DQ54" s="87" t="s">
        <v>2563</v>
      </c>
      <c r="DR54" s="69">
        <v>0.11719777516007146</v>
      </c>
      <c r="DS54" s="70">
        <v>9.6329488275091801E-2</v>
      </c>
      <c r="DT54" s="70">
        <v>4.5196954386977461E-2</v>
      </c>
      <c r="DU54" s="70">
        <v>6.2607767593045205E-2</v>
      </c>
      <c r="DV54" s="87" t="s">
        <v>2563</v>
      </c>
      <c r="DW54" s="31">
        <v>3.4738000000000002</v>
      </c>
      <c r="DX54" s="70" t="s">
        <v>158</v>
      </c>
      <c r="DY54" s="70" t="s">
        <v>158</v>
      </c>
      <c r="DZ54" s="70" t="s">
        <v>158</v>
      </c>
      <c r="EA54" s="70" t="s">
        <v>158</v>
      </c>
      <c r="EB54" s="87" t="s">
        <v>2563</v>
      </c>
      <c r="EC54" s="31">
        <v>5.8826099999999997</v>
      </c>
      <c r="ED54" s="88">
        <v>2239184000</v>
      </c>
      <c r="EE54" s="85">
        <v>1.13317</v>
      </c>
      <c r="EF54" s="85" t="s">
        <v>5</v>
      </c>
      <c r="EG54" s="86">
        <v>0.24675395087370422</v>
      </c>
      <c r="EH54" s="86">
        <v>-5.8765432098765502E-2</v>
      </c>
      <c r="EI54" s="89">
        <v>3</v>
      </c>
      <c r="EJ54" s="90">
        <v>6</v>
      </c>
      <c r="EK54" s="85">
        <v>36.33</v>
      </c>
      <c r="EL54" s="91">
        <v>6</v>
      </c>
      <c r="EM54" s="79">
        <v>4.9270575282135853E-2</v>
      </c>
      <c r="EN54" s="69">
        <v>-0.12367663321278544</v>
      </c>
      <c r="EO54" s="70">
        <v>-1.4747223858027736E-2</v>
      </c>
      <c r="EP54" s="70">
        <v>4.8068071416877078E-2</v>
      </c>
      <c r="EQ54" s="70">
        <v>6.8361450892531872E-2</v>
      </c>
      <c r="ER54" s="69">
        <v>5.674526652040579E-2</v>
      </c>
      <c r="ES54" s="70">
        <v>5.4723789159161873E-2</v>
      </c>
      <c r="ET54" s="70">
        <v>6.342002027581084E-2</v>
      </c>
      <c r="EU54" s="70">
        <v>7.0099952523712705E-2</v>
      </c>
      <c r="EV54" s="69">
        <v>-6.6931366692379646E-2</v>
      </c>
      <c r="EW54" s="70">
        <v>3.9976565301134137E-2</v>
      </c>
      <c r="EX54" s="70">
        <v>0.11148809169268792</v>
      </c>
      <c r="EY54" s="70">
        <v>0.13846140341624458</v>
      </c>
      <c r="EZ54" s="92">
        <v>0.36000860000000001</v>
      </c>
      <c r="FA54" s="70">
        <v>0.40649999999999997</v>
      </c>
      <c r="FB54" s="70">
        <v>0.43081999999999993</v>
      </c>
      <c r="FC54" s="87">
        <v>9.2158914924168278E-2</v>
      </c>
      <c r="FD54" s="69" t="s">
        <v>158</v>
      </c>
      <c r="FE54" s="70" t="s">
        <v>158</v>
      </c>
      <c r="FF54" s="87" t="s">
        <v>158</v>
      </c>
      <c r="FG54" s="93" t="s">
        <v>2563</v>
      </c>
      <c r="FH54" s="84" t="s">
        <v>158</v>
      </c>
      <c r="FI54" s="85" t="s">
        <v>158</v>
      </c>
      <c r="FJ54" s="86">
        <v>54.943860000000001</v>
      </c>
      <c r="FK54" s="86">
        <v>61.117600000000003</v>
      </c>
      <c r="FL54" s="94">
        <v>0.19583333333333333</v>
      </c>
      <c r="FM54" s="95">
        <v>0.19999999999999998</v>
      </c>
      <c r="FN54" s="96">
        <v>44895</v>
      </c>
      <c r="FO54" s="97" t="s">
        <v>2698</v>
      </c>
      <c r="FP54" s="57">
        <v>2.4</v>
      </c>
      <c r="FQ54" s="58" t="s">
        <v>159</v>
      </c>
      <c r="FR54" s="58">
        <v>2.4</v>
      </c>
      <c r="FS54" s="98" t="s">
        <v>159</v>
      </c>
      <c r="FT54" s="59" t="s">
        <v>160</v>
      </c>
      <c r="FU54" s="9" t="s">
        <v>158</v>
      </c>
      <c r="FV54" s="9" t="s">
        <v>158</v>
      </c>
      <c r="FW54" s="99" t="s">
        <v>158</v>
      </c>
      <c r="FX54" s="100" t="s">
        <v>158</v>
      </c>
      <c r="FY54" s="100" t="s">
        <v>158</v>
      </c>
      <c r="FZ54" s="100" t="s">
        <v>158</v>
      </c>
      <c r="GA54" s="9" t="s">
        <v>158</v>
      </c>
      <c r="GB54" s="63"/>
    </row>
    <row r="55" spans="1:184" ht="12" customHeight="1" x14ac:dyDescent="0.2">
      <c r="A55" s="7">
        <v>53</v>
      </c>
      <c r="B55" s="2" t="s">
        <v>363</v>
      </c>
      <c r="C55" s="1" t="s">
        <v>364</v>
      </c>
      <c r="D55" s="1" t="s">
        <v>188</v>
      </c>
      <c r="E55" s="1" t="s">
        <v>189</v>
      </c>
      <c r="F55" s="9">
        <v>11</v>
      </c>
      <c r="G55" s="64">
        <v>179.1</v>
      </c>
      <c r="H55" s="65">
        <v>6.6134888981487006E-2</v>
      </c>
      <c r="I55" s="65">
        <v>0.11544102826475955</v>
      </c>
      <c r="J55" s="65">
        <v>9.0178494654431285E-2</v>
      </c>
      <c r="K55" s="66">
        <v>1.4740368509212731E-2</v>
      </c>
      <c r="L55" s="67">
        <v>290</v>
      </c>
      <c r="M55" s="68">
        <v>0.10000000000000009</v>
      </c>
      <c r="N55" s="69">
        <v>0.12173913043478279</v>
      </c>
      <c r="O55" s="70">
        <v>7.2731762792952015E-2</v>
      </c>
      <c r="P55" s="70">
        <v>7.4059893648429576E-2</v>
      </c>
      <c r="Q55" s="70">
        <v>5.8587313686138565E-2</v>
      </c>
      <c r="R55" s="70">
        <v>3.9641995737469848E-2</v>
      </c>
      <c r="S55" s="70">
        <v>5.0672641136974228E-2</v>
      </c>
      <c r="T55" s="18">
        <v>1.2640943745122033</v>
      </c>
      <c r="U55" s="71" t="s">
        <v>156</v>
      </c>
      <c r="V55" s="9">
        <v>1930</v>
      </c>
      <c r="W55" s="227">
        <v>2012</v>
      </c>
      <c r="X55" s="227">
        <v>1</v>
      </c>
      <c r="Y55" s="72" t="s">
        <v>365</v>
      </c>
      <c r="Z55" s="73">
        <v>18</v>
      </c>
      <c r="AA55" s="73">
        <v>7</v>
      </c>
      <c r="AB55" s="73">
        <v>0</v>
      </c>
      <c r="AC55" s="228" t="s">
        <v>5</v>
      </c>
      <c r="AD55" s="74">
        <v>0.21697322353173235</v>
      </c>
      <c r="AE55" s="75">
        <v>0.24553571428571427</v>
      </c>
      <c r="AF55" s="75">
        <v>7.3911837176702216E-2</v>
      </c>
      <c r="AG55" s="75">
        <v>0.14857051528081516</v>
      </c>
      <c r="AH55" s="76" t="s">
        <v>2669</v>
      </c>
      <c r="AI55" s="9" t="s">
        <v>2160</v>
      </c>
      <c r="AJ55" s="77" t="s">
        <v>2563</v>
      </c>
      <c r="AK55" s="78">
        <v>1.4740368509212731E-2</v>
      </c>
      <c r="AL55" s="79">
        <v>1.7982700000000001E-2</v>
      </c>
      <c r="AM55" s="80">
        <v>-0.18030281830799988</v>
      </c>
      <c r="AN55" s="372">
        <v>-0.20266268928461784</v>
      </c>
      <c r="AO55" s="372">
        <v>-0.3708243827270673</v>
      </c>
      <c r="AP55" s="372">
        <v>-0.36735959865129941</v>
      </c>
      <c r="AQ55" s="372">
        <v>-0.3157810155932248</v>
      </c>
      <c r="AR55" s="81">
        <v>2.3428066988836354E-2</v>
      </c>
      <c r="AS55" s="81">
        <v>2.3299758405862687E-2</v>
      </c>
      <c r="AT55" s="81">
        <v>2.1543349198345878E-2</v>
      </c>
      <c r="AU55" s="68">
        <v>1.4363014243654014E-2</v>
      </c>
      <c r="AV55" s="68">
        <v>1.9372529668468041E-2</v>
      </c>
      <c r="AW55" s="68">
        <v>2.5294607784787523E-2</v>
      </c>
      <c r="AX55" s="68">
        <v>1.4363014243654014E-2</v>
      </c>
      <c r="AY55" s="68">
        <v>1.8486992030998108E-2</v>
      </c>
      <c r="AZ55" s="68">
        <v>2.5294607784787523E-2</v>
      </c>
      <c r="BA55" s="31">
        <v>14.50187</v>
      </c>
      <c r="BB55" s="32">
        <v>16.657366071428569</v>
      </c>
      <c r="BC55" s="82">
        <v>38.297533926088171</v>
      </c>
      <c r="BD55" s="70">
        <v>-0.62133671510056765</v>
      </c>
      <c r="BE55" s="70">
        <v>-0.56505382034320439</v>
      </c>
      <c r="BF55" s="82">
        <v>40.162831178757848</v>
      </c>
      <c r="BG55" s="82">
        <v>32.189727165497089</v>
      </c>
      <c r="BH55" s="82">
        <v>36.103701003939371</v>
      </c>
      <c r="BI55" s="82">
        <v>14.095637583892618</v>
      </c>
      <c r="BJ55" s="82">
        <v>90.428571428571431</v>
      </c>
      <c r="BK55" s="82">
        <v>14.030674846625768</v>
      </c>
      <c r="BL55" s="82">
        <v>41.691033361688866</v>
      </c>
      <c r="BM55" s="82">
        <v>162.5</v>
      </c>
      <c r="BN55" s="34" t="s">
        <v>2563</v>
      </c>
      <c r="BO55" s="31" t="s">
        <v>158</v>
      </c>
      <c r="BP55" s="32">
        <v>4.1223799999999997</v>
      </c>
      <c r="BQ55" s="35">
        <v>2.3495298640301647</v>
      </c>
      <c r="BR55" s="70">
        <v>0.75455526789042504</v>
      </c>
      <c r="BS55" s="83">
        <v>2.0350755940465421</v>
      </c>
      <c r="BT55" s="83">
        <v>1.9783673432964917</v>
      </c>
      <c r="BU55" s="83">
        <v>1.8158751692600208</v>
      </c>
      <c r="BV55" s="83">
        <v>1.8191857947163275</v>
      </c>
      <c r="BW55" s="83">
        <v>3.6053136668262327</v>
      </c>
      <c r="BX55" s="83">
        <v>1.499210941609679</v>
      </c>
      <c r="BY55" s="83">
        <v>2.1051359223917485</v>
      </c>
      <c r="BZ55" s="83">
        <v>3.6053136668262327</v>
      </c>
      <c r="CA55" s="37" t="s">
        <v>2609</v>
      </c>
      <c r="CB55" s="31">
        <v>0.45459402672078814</v>
      </c>
      <c r="CC55" s="35">
        <v>0.30132128748497411</v>
      </c>
      <c r="CD55" s="70">
        <v>0.5086688050324264</v>
      </c>
      <c r="CE55" s="83">
        <v>0.25395585390321646</v>
      </c>
      <c r="CF55" s="83">
        <v>0.25490274818543679</v>
      </c>
      <c r="CG55" s="83">
        <v>0.24977961297661314</v>
      </c>
      <c r="CH55" s="83">
        <v>0.23569098995223192</v>
      </c>
      <c r="CI55" s="83">
        <v>0.42008091398543523</v>
      </c>
      <c r="CJ55" s="83">
        <v>0.21902636732091627</v>
      </c>
      <c r="CK55" s="83">
        <v>0.28838059497854551</v>
      </c>
      <c r="CL55" s="83">
        <v>0.42008091398543523</v>
      </c>
      <c r="CM55" s="37" t="s">
        <v>2563</v>
      </c>
      <c r="CN55" s="31">
        <v>4.7616199999999997</v>
      </c>
      <c r="CO55" s="82">
        <v>3.7868655332785308</v>
      </c>
      <c r="CP55" s="70">
        <v>0.25740403459152184</v>
      </c>
      <c r="CQ55" s="82">
        <v>2.6668952979325637</v>
      </c>
      <c r="CR55" s="82">
        <v>3.2231464040275228</v>
      </c>
      <c r="CS55" s="82">
        <v>3.5411297351077318</v>
      </c>
      <c r="CT55" s="82">
        <v>2.3433327295779751</v>
      </c>
      <c r="CU55" s="82">
        <v>5.4198161088635528</v>
      </c>
      <c r="CV55" s="82">
        <v>2.3433327295779751</v>
      </c>
      <c r="CW55" s="82">
        <v>4.0686001651228256</v>
      </c>
      <c r="CX55" s="82">
        <v>6.5743325661680085</v>
      </c>
      <c r="CY55" s="37" t="s">
        <v>2563</v>
      </c>
      <c r="CZ55" s="376">
        <v>0.64222119245839759</v>
      </c>
      <c r="DA55" s="39" t="s">
        <v>5</v>
      </c>
      <c r="DB55" s="39">
        <v>43.732305854308727</v>
      </c>
      <c r="DC55" s="17">
        <v>8.8800262157642307E-2</v>
      </c>
      <c r="DD55" s="40">
        <v>-5.6218437842357698</v>
      </c>
      <c r="DE55" s="84">
        <v>12.167400000000001</v>
      </c>
      <c r="DF55" s="85">
        <v>10.752000000000001</v>
      </c>
      <c r="DG55" s="85" t="s">
        <v>5</v>
      </c>
      <c r="DH55" s="85" t="s">
        <v>5</v>
      </c>
      <c r="DI55" s="85" t="s">
        <v>5</v>
      </c>
      <c r="DJ55" s="86">
        <v>-1.292368</v>
      </c>
      <c r="DK55" s="86">
        <v>0.17017499999999999</v>
      </c>
      <c r="DL55" s="69">
        <v>-0.57718120805369133</v>
      </c>
      <c r="DM55" s="70">
        <v>-0.1420225339003196</v>
      </c>
      <c r="DN55" s="70">
        <v>-8.3637756661344986E-2</v>
      </c>
      <c r="DO55" s="70">
        <v>-5.7375085481592425E-2</v>
      </c>
      <c r="DP55" s="70" t="s">
        <v>158</v>
      </c>
      <c r="DQ55" s="87" t="s">
        <v>2563</v>
      </c>
      <c r="DR55" s="69">
        <v>9.4207750798427359E-3</v>
      </c>
      <c r="DS55" s="70">
        <v>-8.5577615656082795E-3</v>
      </c>
      <c r="DT55" s="70">
        <v>-8.9141763453399747E-3</v>
      </c>
      <c r="DU55" s="70">
        <v>3.6321494281605249E-2</v>
      </c>
      <c r="DV55" s="87" t="s">
        <v>2563</v>
      </c>
      <c r="DW55" s="31">
        <v>35.718229999999998</v>
      </c>
      <c r="DX55" s="70">
        <v>-4.964675189830281E-2</v>
      </c>
      <c r="DY55" s="70">
        <v>0.18263012562651459</v>
      </c>
      <c r="DZ55" s="70">
        <v>3.0103452792339613E-2</v>
      </c>
      <c r="EA55" s="70">
        <v>8.3334228612004457E-2</v>
      </c>
      <c r="EB55" s="87" t="s">
        <v>2563</v>
      </c>
      <c r="EC55" s="31">
        <v>17.76934</v>
      </c>
      <c r="ED55" s="88">
        <v>24627110000</v>
      </c>
      <c r="EE55" s="85">
        <v>0.37428</v>
      </c>
      <c r="EF55" s="85" t="s">
        <v>5</v>
      </c>
      <c r="EG55" s="86">
        <v>0.29545103723847488</v>
      </c>
      <c r="EH55" s="86">
        <v>-9.325918630422092E-3</v>
      </c>
      <c r="EI55" s="89">
        <v>2.286</v>
      </c>
      <c r="EJ55" s="90">
        <v>7</v>
      </c>
      <c r="EK55" s="85">
        <v>192.14</v>
      </c>
      <c r="EL55" s="91">
        <v>7</v>
      </c>
      <c r="EM55" s="79">
        <v>-6.7867180181117925E-2</v>
      </c>
      <c r="EN55" s="69">
        <v>0.14543839777885204</v>
      </c>
      <c r="EO55" s="70">
        <v>0.1770293566490202</v>
      </c>
      <c r="EP55" s="70">
        <v>9.0043879220506717E-2</v>
      </c>
      <c r="EQ55" s="70">
        <v>9.043225367690777E-2</v>
      </c>
      <c r="ER55" s="69">
        <v>1.7591708234236725E-2</v>
      </c>
      <c r="ES55" s="70">
        <v>2.2170345216818266E-2</v>
      </c>
      <c r="ET55" s="70">
        <v>1.9463781391239499E-2</v>
      </c>
      <c r="EU55" s="70">
        <v>2.4765958334197258E-2</v>
      </c>
      <c r="EV55" s="69">
        <v>0.16303010601308876</v>
      </c>
      <c r="EW55" s="70">
        <v>0.19919970186583846</v>
      </c>
      <c r="EX55" s="70">
        <v>0.10950766061174622</v>
      </c>
      <c r="EY55" s="70">
        <v>0.11519821201110503</v>
      </c>
      <c r="EZ55" s="92">
        <v>0.29228999999999999</v>
      </c>
      <c r="FA55" s="70">
        <v>8.9120000000000005E-2</v>
      </c>
      <c r="FB55" s="70">
        <v>8.005000000000001E-2</v>
      </c>
      <c r="FC55" s="87">
        <v>3.5006406556514741E-2</v>
      </c>
      <c r="FD55" s="69">
        <v>4.82E-2</v>
      </c>
      <c r="FE55" s="70">
        <v>4.9529999999999998E-2</v>
      </c>
      <c r="FF55" s="87">
        <v>1.0006902617693469E-2</v>
      </c>
      <c r="FG55" s="93" t="s">
        <v>2563</v>
      </c>
      <c r="FH55" s="84">
        <v>1.3621799999999999</v>
      </c>
      <c r="FI55" s="85">
        <v>0.81789000000000001</v>
      </c>
      <c r="FJ55" s="86">
        <v>2.590849</v>
      </c>
      <c r="FK55" s="86">
        <v>3.018564</v>
      </c>
      <c r="FL55" s="94">
        <v>0.6</v>
      </c>
      <c r="FM55" s="95">
        <v>0.66</v>
      </c>
      <c r="FN55" s="96">
        <v>44727</v>
      </c>
      <c r="FO55" s="97" t="s">
        <v>2882</v>
      </c>
      <c r="FP55" s="57">
        <v>2.64</v>
      </c>
      <c r="FQ55" s="58" t="s">
        <v>159</v>
      </c>
      <c r="FR55" s="58">
        <v>2.64</v>
      </c>
      <c r="FS55" s="98" t="s">
        <v>159</v>
      </c>
      <c r="FT55" s="59" t="s">
        <v>160</v>
      </c>
      <c r="FU55" s="9" t="s">
        <v>158</v>
      </c>
      <c r="FV55" s="9" t="s">
        <v>158</v>
      </c>
      <c r="FW55" s="99" t="s">
        <v>158</v>
      </c>
      <c r="FX55" s="100" t="s">
        <v>158</v>
      </c>
      <c r="FY55" s="100" t="s">
        <v>158</v>
      </c>
      <c r="FZ55" s="100" t="s">
        <v>158</v>
      </c>
      <c r="GA55" s="9" t="s">
        <v>169</v>
      </c>
      <c r="GB55" s="63"/>
    </row>
    <row r="56" spans="1:184" ht="12" customHeight="1" x14ac:dyDescent="0.2">
      <c r="A56" s="7">
        <v>54</v>
      </c>
      <c r="B56" s="2" t="s">
        <v>366</v>
      </c>
      <c r="C56" s="1" t="s">
        <v>367</v>
      </c>
      <c r="D56" s="1" t="s">
        <v>324</v>
      </c>
      <c r="E56" s="1" t="s">
        <v>356</v>
      </c>
      <c r="F56" s="9">
        <v>11</v>
      </c>
      <c r="G56" s="64">
        <v>13.39</v>
      </c>
      <c r="H56" s="65">
        <v>4.6093750000000044E-2</v>
      </c>
      <c r="I56" s="65">
        <v>5.7596519500674459E-2</v>
      </c>
      <c r="J56" s="65">
        <v>7.8482228679499055E-2</v>
      </c>
      <c r="K56" s="66">
        <v>2.6885735623599701E-2</v>
      </c>
      <c r="L56" s="67">
        <v>122</v>
      </c>
      <c r="M56" s="68">
        <v>5.2631578947368363E-2</v>
      </c>
      <c r="N56" s="69">
        <v>5.1028179741051227E-2</v>
      </c>
      <c r="O56" s="70">
        <v>5.5568013699048624E-2</v>
      </c>
      <c r="P56" s="70">
        <v>6.8682698374176177E-2</v>
      </c>
      <c r="Q56" s="70">
        <v>9.7156661630744656E-2</v>
      </c>
      <c r="R56" s="70">
        <v>-7.1091628920116889E-4</v>
      </c>
      <c r="S56" s="70" t="s">
        <v>158</v>
      </c>
      <c r="T56" s="18">
        <v>0.7069273194586787</v>
      </c>
      <c r="U56" s="71" t="s">
        <v>321</v>
      </c>
      <c r="V56" s="9">
        <v>2007</v>
      </c>
      <c r="W56" s="227">
        <v>2012</v>
      </c>
      <c r="X56" s="227">
        <v>1</v>
      </c>
      <c r="Y56" s="72" t="s">
        <v>291</v>
      </c>
      <c r="Z56" s="73">
        <v>11</v>
      </c>
      <c r="AA56" s="73">
        <v>2</v>
      </c>
      <c r="AB56" s="73">
        <v>2</v>
      </c>
      <c r="AC56" s="228" t="s">
        <v>5</v>
      </c>
      <c r="AD56" s="74">
        <v>0.49661337269454131</v>
      </c>
      <c r="AE56" s="75" t="s">
        <v>158</v>
      </c>
      <c r="AF56" s="75">
        <v>0.49445115921327326</v>
      </c>
      <c r="AG56" s="75">
        <v>0.85306035402004687</v>
      </c>
      <c r="AH56" s="76" t="s">
        <v>2670</v>
      </c>
      <c r="AI56" s="9" t="s">
        <v>2161</v>
      </c>
      <c r="AJ56" s="77" t="s">
        <v>2563</v>
      </c>
      <c r="AK56" s="78">
        <v>2.6885735623599701E-2</v>
      </c>
      <c r="AL56" s="79">
        <v>2.0920999999999999E-2</v>
      </c>
      <c r="AM56" s="80">
        <v>0.28510757724772717</v>
      </c>
      <c r="AN56" s="372">
        <v>-3.0586402671305302E-2</v>
      </c>
      <c r="AO56" s="372">
        <v>-7.8687764026303064E-2</v>
      </c>
      <c r="AP56" s="372">
        <v>-6.0173534934414019E-2</v>
      </c>
      <c r="AQ56" s="372">
        <v>-0.18552920367759806</v>
      </c>
      <c r="AR56" s="81">
        <v>2.9182002120253264E-2</v>
      </c>
      <c r="AS56" s="81">
        <v>2.8607127616611088E-2</v>
      </c>
      <c r="AT56" s="81">
        <v>3.3010067082819249E-2</v>
      </c>
      <c r="AU56" s="68">
        <v>1.6408398950131232E-2</v>
      </c>
      <c r="AV56" s="68">
        <v>2.2523265037901231E-2</v>
      </c>
      <c r="AW56" s="68">
        <v>3.2133377438125256E-2</v>
      </c>
      <c r="AX56" s="68">
        <v>1.6408398950131232E-2</v>
      </c>
      <c r="AY56" s="68">
        <v>2.7734019512090334E-2</v>
      </c>
      <c r="AZ56" s="68">
        <v>3.8854961832061066E-2</v>
      </c>
      <c r="BA56" s="31">
        <v>18.457460000000001</v>
      </c>
      <c r="BB56" s="32" t="s">
        <v>158</v>
      </c>
      <c r="BC56" s="82">
        <v>6.8156409801964815</v>
      </c>
      <c r="BD56" s="70">
        <v>1.7081033249301094</v>
      </c>
      <c r="BE56" s="70" t="s">
        <v>158</v>
      </c>
      <c r="BF56" s="82">
        <v>6.0818724682065053</v>
      </c>
      <c r="BG56" s="82">
        <v>5.3472681350119533</v>
      </c>
      <c r="BH56" s="82">
        <v>7.0266323269277207</v>
      </c>
      <c r="BI56" s="82">
        <v>2.9750000000000001</v>
      </c>
      <c r="BJ56" s="82">
        <v>17.477064220183486</v>
      </c>
      <c r="BK56" s="82">
        <v>1.679144385026738</v>
      </c>
      <c r="BL56" s="82">
        <v>8.4290851294379188</v>
      </c>
      <c r="BM56" s="82">
        <v>17.477064220183486</v>
      </c>
      <c r="BN56" s="34" t="s">
        <v>2563</v>
      </c>
      <c r="BO56" s="31">
        <v>0.75417999999999996</v>
      </c>
      <c r="BP56" s="32">
        <v>0.77846000000000004</v>
      </c>
      <c r="BQ56" s="35">
        <v>1.0176980059706222</v>
      </c>
      <c r="BR56" s="70">
        <v>-0.23507760118135501</v>
      </c>
      <c r="BS56" s="83">
        <v>0.83257416289101727</v>
      </c>
      <c r="BT56" s="83">
        <v>0.82111202103789027</v>
      </c>
      <c r="BU56" s="83">
        <v>0.78315949734125501</v>
      </c>
      <c r="BV56" s="83">
        <v>0.71262002743484232</v>
      </c>
      <c r="BW56" s="83">
        <v>1.3807148794679966</v>
      </c>
      <c r="BX56" s="83">
        <v>0.50320512820512819</v>
      </c>
      <c r="BY56" s="83">
        <v>0.95060445728317011</v>
      </c>
      <c r="BZ56" s="83">
        <v>1.3807148794679966</v>
      </c>
      <c r="CA56" s="37" t="s">
        <v>2609</v>
      </c>
      <c r="CB56" s="31">
        <v>8.9418678419980644</v>
      </c>
      <c r="CC56" s="35">
        <v>10.429772544962505</v>
      </c>
      <c r="CD56" s="70">
        <v>-0.14265936256520628</v>
      </c>
      <c r="CE56" s="83">
        <v>9.6125215014381808</v>
      </c>
      <c r="CF56" s="83">
        <v>8.3319584690200994</v>
      </c>
      <c r="CG56" s="83">
        <v>6.3400677596275372</v>
      </c>
      <c r="CH56" s="83">
        <v>5.5023853211009168</v>
      </c>
      <c r="CI56" s="83">
        <v>16.430624999999999</v>
      </c>
      <c r="CJ56" s="83">
        <v>2.8783333333333339</v>
      </c>
      <c r="CK56" s="83">
        <v>7.7874824433636096</v>
      </c>
      <c r="CL56" s="83">
        <v>16.430624999999999</v>
      </c>
      <c r="CM56" s="37" t="s">
        <v>2563</v>
      </c>
      <c r="CN56" s="31">
        <v>17.9011</v>
      </c>
      <c r="CO56" s="82">
        <v>24.891979375740899</v>
      </c>
      <c r="CP56" s="70">
        <v>-0.28084867298877947</v>
      </c>
      <c r="CQ56" s="82">
        <v>20.67878343488427</v>
      </c>
      <c r="CR56" s="82">
        <v>19.8449514562794</v>
      </c>
      <c r="CS56" s="82">
        <v>14.641042633044858</v>
      </c>
      <c r="CT56" s="82">
        <v>13.947906976744187</v>
      </c>
      <c r="CU56" s="82">
        <v>42.401612903225811</v>
      </c>
      <c r="CV56" s="82">
        <v>4.4567741935483873</v>
      </c>
      <c r="CW56" s="82">
        <v>17.966128050438137</v>
      </c>
      <c r="CX56" s="82">
        <v>42.401612903225811</v>
      </c>
      <c r="CY56" s="37" t="s">
        <v>2563</v>
      </c>
      <c r="CZ56" s="376">
        <v>-0.20057976861751681</v>
      </c>
      <c r="DA56" s="39" t="s">
        <v>5</v>
      </c>
      <c r="DB56" s="39">
        <v>9.4400629041266626</v>
      </c>
      <c r="DC56" s="17">
        <v>9.556843399777587E-2</v>
      </c>
      <c r="DD56" s="40">
        <v>-8.9006166002224134</v>
      </c>
      <c r="DE56" s="84">
        <v>0.72491000000000005</v>
      </c>
      <c r="DF56" s="85" t="s">
        <v>158</v>
      </c>
      <c r="DG56" s="85" t="s">
        <v>5</v>
      </c>
      <c r="DH56" s="85" t="s">
        <v>5</v>
      </c>
      <c r="DI56" s="85" t="s">
        <v>5</v>
      </c>
      <c r="DJ56" s="86">
        <v>-2.0032869999999998</v>
      </c>
      <c r="DK56" s="86">
        <v>-0.21382490000000001</v>
      </c>
      <c r="DL56" s="69">
        <v>1.4220183486238533</v>
      </c>
      <c r="DM56" s="70">
        <v>0.18413786175354208</v>
      </c>
      <c r="DN56" s="70">
        <v>0.37354228352311902</v>
      </c>
      <c r="DO56" s="70">
        <v>0.11361774277778713</v>
      </c>
      <c r="DP56" s="70" t="s">
        <v>158</v>
      </c>
      <c r="DQ56" s="87" t="s">
        <v>2563</v>
      </c>
      <c r="DR56" s="69">
        <v>0.13917926951062909</v>
      </c>
      <c r="DS56" s="70">
        <v>3.3027075772987802E-2</v>
      </c>
      <c r="DT56" s="70">
        <v>-3.9554894233818638E-3</v>
      </c>
      <c r="DU56" s="70">
        <v>4.1002524825262565E-2</v>
      </c>
      <c r="DV56" s="87" t="s">
        <v>2563</v>
      </c>
      <c r="DW56" s="31">
        <v>0.72807999999999995</v>
      </c>
      <c r="DX56" s="70">
        <v>0.5246250212859962</v>
      </c>
      <c r="DY56" s="70">
        <v>0.21985208632322695</v>
      </c>
      <c r="DZ56" s="70">
        <v>7.7223564364070629E-2</v>
      </c>
      <c r="EA56" s="70">
        <v>0.10350712507744464</v>
      </c>
      <c r="EB56" s="87" t="s">
        <v>2563</v>
      </c>
      <c r="EC56" s="31">
        <v>0.42201</v>
      </c>
      <c r="ED56" s="88">
        <v>1883482000</v>
      </c>
      <c r="EE56" s="85">
        <v>0.99768999999999997</v>
      </c>
      <c r="EF56" s="85" t="s">
        <v>5</v>
      </c>
      <c r="EG56" s="86">
        <v>0.25534388880499481</v>
      </c>
      <c r="EH56" s="86">
        <v>-0.13637978238794213</v>
      </c>
      <c r="EI56" s="89">
        <v>2.0830000000000002</v>
      </c>
      <c r="EJ56" s="90">
        <v>12</v>
      </c>
      <c r="EK56" s="85">
        <v>14.94</v>
      </c>
      <c r="EL56" s="91">
        <v>12</v>
      </c>
      <c r="EM56" s="79">
        <v>-0.10374832663989286</v>
      </c>
      <c r="EN56" s="69">
        <v>-0.26054299598746367</v>
      </c>
      <c r="EO56" s="70">
        <v>-6.4613551702817573E-2</v>
      </c>
      <c r="EP56" s="70">
        <v>6.991145772884777E-2</v>
      </c>
      <c r="EQ56" s="70">
        <v>9.3631039933210758E-2</v>
      </c>
      <c r="ER56" s="69">
        <v>1.9930677061275492E-2</v>
      </c>
      <c r="ES56" s="70">
        <v>2.0584250918833202E-2</v>
      </c>
      <c r="ET56" s="70">
        <v>3.1906604962751661E-2</v>
      </c>
      <c r="EU56" s="70">
        <v>4.1770625956461416E-2</v>
      </c>
      <c r="EV56" s="69">
        <v>-0.24061231892618817</v>
      </c>
      <c r="EW56" s="70">
        <v>-4.4029300783984371E-2</v>
      </c>
      <c r="EX56" s="70">
        <v>0.10181806269159943</v>
      </c>
      <c r="EY56" s="70">
        <v>0.13540166588967217</v>
      </c>
      <c r="EZ56" s="92">
        <v>4.2282300000000002E-2</v>
      </c>
      <c r="FA56" s="70">
        <v>0.19638</v>
      </c>
      <c r="FB56" s="70">
        <v>0.16712000000000002</v>
      </c>
      <c r="FC56" s="87">
        <v>9.8445180684480424E-2</v>
      </c>
      <c r="FD56" s="69">
        <v>0.12079999999999999</v>
      </c>
      <c r="FE56" s="70">
        <v>9.9009999999999987E-2</v>
      </c>
      <c r="FF56" s="87">
        <v>5.1255545065875575E-2</v>
      </c>
      <c r="FG56" s="93" t="s">
        <v>2563</v>
      </c>
      <c r="FH56" s="84" t="s">
        <v>158</v>
      </c>
      <c r="FI56" s="85" t="s">
        <v>158</v>
      </c>
      <c r="FJ56" s="86">
        <v>0.6807185</v>
      </c>
      <c r="FK56" s="86">
        <v>0.6807185</v>
      </c>
      <c r="FL56" s="94">
        <v>2.8500000000000001E-2</v>
      </c>
      <c r="FM56" s="95">
        <v>0.03</v>
      </c>
      <c r="FN56" s="96">
        <v>44895</v>
      </c>
      <c r="FO56" s="97" t="s">
        <v>2698</v>
      </c>
      <c r="FP56" s="57">
        <v>0.36</v>
      </c>
      <c r="FQ56" s="58" t="s">
        <v>159</v>
      </c>
      <c r="FR56" s="58">
        <v>0.36</v>
      </c>
      <c r="FS56" s="98" t="s">
        <v>159</v>
      </c>
      <c r="FT56" s="59" t="s">
        <v>165</v>
      </c>
      <c r="FU56" s="9" t="s">
        <v>166</v>
      </c>
      <c r="FV56" s="9" t="s">
        <v>166</v>
      </c>
      <c r="FW56" s="99">
        <v>0.04</v>
      </c>
      <c r="FX56" s="100">
        <v>250</v>
      </c>
      <c r="FY56" s="100" t="s">
        <v>238</v>
      </c>
      <c r="FZ56" s="100" t="s">
        <v>166</v>
      </c>
      <c r="GA56" s="9" t="s">
        <v>425</v>
      </c>
      <c r="GB56" s="63"/>
    </row>
    <row r="57" spans="1:184" ht="12" customHeight="1" x14ac:dyDescent="0.2">
      <c r="A57" s="7">
        <v>55</v>
      </c>
      <c r="B57" s="2" t="s">
        <v>368</v>
      </c>
      <c r="C57" s="1" t="s">
        <v>369</v>
      </c>
      <c r="D57" s="1" t="s">
        <v>188</v>
      </c>
      <c r="E57" s="1" t="s">
        <v>189</v>
      </c>
      <c r="F57" s="9">
        <v>11</v>
      </c>
      <c r="G57" s="64">
        <v>123.17</v>
      </c>
      <c r="H57" s="65">
        <v>2.8817240227196894E-2</v>
      </c>
      <c r="I57" s="65">
        <v>0.18675811546009746</v>
      </c>
      <c r="J57" s="65">
        <v>0.13618506987251822</v>
      </c>
      <c r="K57" s="66">
        <v>1.3152553381505238E-2</v>
      </c>
      <c r="L57" s="67">
        <v>290</v>
      </c>
      <c r="M57" s="68">
        <v>0.1095890410958904</v>
      </c>
      <c r="N57" s="69">
        <v>0.12857142857142878</v>
      </c>
      <c r="O57" s="70">
        <v>8.4122772976263249E-2</v>
      </c>
      <c r="P57" s="70">
        <v>8.1072106246226738E-2</v>
      </c>
      <c r="Q57" s="70">
        <v>6.3956362780060561E-2</v>
      </c>
      <c r="R57" s="70">
        <v>4.3018120120199344E-2</v>
      </c>
      <c r="S57" s="70">
        <v>6.1379737742933038E-2</v>
      </c>
      <c r="T57" s="18">
        <v>1.2676159606672051</v>
      </c>
      <c r="U57" s="71" t="s">
        <v>156</v>
      </c>
      <c r="V57" s="9">
        <v>1956</v>
      </c>
      <c r="W57" s="227">
        <v>2012</v>
      </c>
      <c r="X57" s="227">
        <v>1</v>
      </c>
      <c r="Y57" s="72" t="s">
        <v>365</v>
      </c>
      <c r="Z57" s="73">
        <v>19</v>
      </c>
      <c r="AA57" s="73">
        <v>6</v>
      </c>
      <c r="AB57" s="73">
        <v>0</v>
      </c>
      <c r="AC57" s="228" t="s">
        <v>5</v>
      </c>
      <c r="AD57" s="74">
        <v>0.28280691096295751</v>
      </c>
      <c r="AE57" s="75">
        <v>0.21355127867123649</v>
      </c>
      <c r="AF57" s="75">
        <v>0.113115142137555</v>
      </c>
      <c r="AG57" s="75">
        <v>0.19437092211005233</v>
      </c>
      <c r="AH57" s="76" t="s">
        <v>2671</v>
      </c>
      <c r="AI57" s="9" t="s">
        <v>2744</v>
      </c>
      <c r="AJ57" s="77" t="s">
        <v>2563</v>
      </c>
      <c r="AK57" s="78">
        <v>1.3152553381505238E-2</v>
      </c>
      <c r="AL57" s="79">
        <v>1.6053599999999998E-2</v>
      </c>
      <c r="AM57" s="80">
        <v>-0.18071003503854344</v>
      </c>
      <c r="AN57" s="372">
        <v>-0.32926078192969466</v>
      </c>
      <c r="AO57" s="372">
        <v>-0.36708778514211327</v>
      </c>
      <c r="AP57" s="372">
        <v>-0.37879674950764286</v>
      </c>
      <c r="AQ57" s="372">
        <v>-0.4230244225741322</v>
      </c>
      <c r="AR57" s="81">
        <v>2.0781007338369184E-2</v>
      </c>
      <c r="AS57" s="81">
        <v>2.1172705344153796E-2</v>
      </c>
      <c r="AT57" s="81">
        <v>2.2795684767428707E-2</v>
      </c>
      <c r="AU57" s="68">
        <v>1.3314312633108651E-2</v>
      </c>
      <c r="AV57" s="68">
        <v>1.7935716021844315E-2</v>
      </c>
      <c r="AW57" s="68">
        <v>2.3003614475786815E-2</v>
      </c>
      <c r="AX57" s="68">
        <v>1.3314312633108651E-2</v>
      </c>
      <c r="AY57" s="68">
        <v>1.9609041826038891E-2</v>
      </c>
      <c r="AZ57" s="68">
        <v>2.9907731466751509E-2</v>
      </c>
      <c r="BA57" s="31">
        <v>21.41826</v>
      </c>
      <c r="BB57" s="32">
        <v>16.236488267861851</v>
      </c>
      <c r="BC57" s="82">
        <v>20.56372394044989</v>
      </c>
      <c r="BD57" s="70">
        <v>4.1555511152782776E-2</v>
      </c>
      <c r="BE57" s="70">
        <v>-0.21043054677835593</v>
      </c>
      <c r="BF57" s="82">
        <v>17.089509255117001</v>
      </c>
      <c r="BG57" s="82">
        <v>18.047442045559031</v>
      </c>
      <c r="BH57" s="82">
        <v>40.658837459136748</v>
      </c>
      <c r="BI57" s="82">
        <v>11.166972660550458</v>
      </c>
      <c r="BJ57" s="82">
        <v>31.753768844221103</v>
      </c>
      <c r="BK57" s="82">
        <v>11.166972660550458</v>
      </c>
      <c r="BL57" s="82">
        <v>48.359005826061122</v>
      </c>
      <c r="BM57" s="82">
        <v>363.28571428571422</v>
      </c>
      <c r="BN57" s="34" t="s">
        <v>2563</v>
      </c>
      <c r="BO57" s="31">
        <v>83.765159999999995</v>
      </c>
      <c r="BP57" s="32">
        <v>3.5767799999999998</v>
      </c>
      <c r="BQ57" s="35">
        <v>2.0307968069067881</v>
      </c>
      <c r="BR57" s="70">
        <v>0.76126926526341099</v>
      </c>
      <c r="BS57" s="83">
        <v>1.9089906906319201</v>
      </c>
      <c r="BT57" s="83">
        <v>1.7522712258149831</v>
      </c>
      <c r="BU57" s="83">
        <v>1.524025882777182</v>
      </c>
      <c r="BV57" s="83">
        <v>1.5156815440289506</v>
      </c>
      <c r="BW57" s="83">
        <v>3.1757777710661435</v>
      </c>
      <c r="BX57" s="83">
        <v>1.0881100556829348</v>
      </c>
      <c r="BY57" s="83">
        <v>1.7570477841697141</v>
      </c>
      <c r="BZ57" s="83">
        <v>3.1757777710661435</v>
      </c>
      <c r="CA57" s="37" t="s">
        <v>2609</v>
      </c>
      <c r="CB57" s="31">
        <v>0.72708747658674422</v>
      </c>
      <c r="CC57" s="35">
        <v>0.48376337260379942</v>
      </c>
      <c r="CD57" s="70">
        <v>0.50298165955244079</v>
      </c>
      <c r="CE57" s="83">
        <v>0.41712676961375866</v>
      </c>
      <c r="CF57" s="83">
        <v>0.42022296586308017</v>
      </c>
      <c r="CG57" s="83">
        <v>0.37608399203576787</v>
      </c>
      <c r="CH57" s="83">
        <v>0.38814170501180795</v>
      </c>
      <c r="CI57" s="83">
        <v>0.67060631593277531</v>
      </c>
      <c r="CJ57" s="83">
        <v>0.2239536134666498</v>
      </c>
      <c r="CK57" s="83">
        <v>0.43215904375996372</v>
      </c>
      <c r="CL57" s="83">
        <v>0.67060631593277531</v>
      </c>
      <c r="CM57" s="37" t="s">
        <v>2563</v>
      </c>
      <c r="CN57" s="31">
        <v>8.2590299999999992</v>
      </c>
      <c r="CO57" s="82">
        <v>6.3830629409504533</v>
      </c>
      <c r="CP57" s="70">
        <v>0.29389762820828613</v>
      </c>
      <c r="CQ57" s="82">
        <v>4.6517417705116921</v>
      </c>
      <c r="CR57" s="82">
        <v>5.6002080147639264</v>
      </c>
      <c r="CS57" s="82">
        <v>5.5287561574340547</v>
      </c>
      <c r="CT57" s="82">
        <v>4.0696551724137926</v>
      </c>
      <c r="CU57" s="82">
        <v>9.5757736905237909</v>
      </c>
      <c r="CV57" s="82">
        <v>4.0696551724137926</v>
      </c>
      <c r="CW57" s="82">
        <v>6.3203481731190996</v>
      </c>
      <c r="CX57" s="82">
        <v>9.5757736905237909</v>
      </c>
      <c r="CY57" s="37" t="s">
        <v>2563</v>
      </c>
      <c r="CZ57" s="376">
        <v>0.84882083909803852</v>
      </c>
      <c r="DA57" s="39" t="s">
        <v>5</v>
      </c>
      <c r="DB57" s="39">
        <v>49.880957661139192</v>
      </c>
      <c r="DC57" s="17">
        <v>9.422465962773198E-2</v>
      </c>
      <c r="DD57" s="40">
        <v>-11.995794037226801</v>
      </c>
      <c r="DE57" s="84">
        <v>5.7282900000000003</v>
      </c>
      <c r="DF57" s="85">
        <v>7.5860000000000003</v>
      </c>
      <c r="DG57" s="85" t="s">
        <v>5</v>
      </c>
      <c r="DH57" s="85" t="s">
        <v>5</v>
      </c>
      <c r="DI57" s="85" t="s">
        <v>5</v>
      </c>
      <c r="DJ57" s="86">
        <v>-0.27959469999999997</v>
      </c>
      <c r="DK57" s="86">
        <v>0.12409249999999999</v>
      </c>
      <c r="DL57" s="69">
        <v>0.78104575163398704</v>
      </c>
      <c r="DM57" s="70">
        <v>0.3990969460793059</v>
      </c>
      <c r="DN57" s="70">
        <v>0.1812168438171069</v>
      </c>
      <c r="DO57" s="70">
        <v>7.2365222630510262E-2</v>
      </c>
      <c r="DP57" s="70" t="s">
        <v>158</v>
      </c>
      <c r="DQ57" s="87" t="s">
        <v>2563</v>
      </c>
      <c r="DR57" s="69">
        <v>6.487516926602388E-2</v>
      </c>
      <c r="DS57" s="70">
        <v>8.3701545207821137E-2</v>
      </c>
      <c r="DT57" s="70">
        <v>6.6933812242267576E-2</v>
      </c>
      <c r="DU57" s="70">
        <v>3.7860412227604723E-2</v>
      </c>
      <c r="DV57" s="87" t="s">
        <v>2563</v>
      </c>
      <c r="DW57" s="31">
        <v>14.32169</v>
      </c>
      <c r="DX57" s="70">
        <v>-1.8287587452267995E-2</v>
      </c>
      <c r="DY57" s="70">
        <v>0.29208951075811207</v>
      </c>
      <c r="DZ57" s="70">
        <v>0.10593923365297098</v>
      </c>
      <c r="EA57" s="70">
        <v>8.5328692426461128E-2</v>
      </c>
      <c r="EB57" s="87" t="s">
        <v>2563</v>
      </c>
      <c r="EC57" s="31">
        <v>8.3345800000000008</v>
      </c>
      <c r="ED57" s="88">
        <v>39453390000</v>
      </c>
      <c r="EE57" s="85">
        <v>6.5089999999999995E-2</v>
      </c>
      <c r="EF57" s="85" t="s">
        <v>5</v>
      </c>
      <c r="EG57" s="86">
        <v>0.17055045562909843</v>
      </c>
      <c r="EH57" s="86">
        <v>-2.1559551870347526E-2</v>
      </c>
      <c r="EI57" s="89">
        <v>2.3639999999999999</v>
      </c>
      <c r="EJ57" s="90">
        <v>11</v>
      </c>
      <c r="EK57" s="85">
        <v>139.15</v>
      </c>
      <c r="EL57" s="91">
        <v>10</v>
      </c>
      <c r="EM57" s="79">
        <v>-0.11484010061085159</v>
      </c>
      <c r="EN57" s="69">
        <v>0.15515246193701704</v>
      </c>
      <c r="EO57" s="70">
        <v>0.21347444599773291</v>
      </c>
      <c r="EP57" s="70">
        <v>0.16899822682490706</v>
      </c>
      <c r="EQ57" s="70">
        <v>0.1351174382151874</v>
      </c>
      <c r="ER57" s="69">
        <v>1.5245079267127259E-2</v>
      </c>
      <c r="ES57" s="70">
        <v>2.0760067072013166E-2</v>
      </c>
      <c r="ET57" s="70">
        <v>2.3171588092517403E-2</v>
      </c>
      <c r="EU57" s="70">
        <v>3.0162623151784418E-2</v>
      </c>
      <c r="EV57" s="69">
        <v>0.1703975412041443</v>
      </c>
      <c r="EW57" s="70">
        <v>0.23423451306974608</v>
      </c>
      <c r="EX57" s="70">
        <v>0.19216981491742446</v>
      </c>
      <c r="EY57" s="70">
        <v>0.16528006136697182</v>
      </c>
      <c r="EZ57" s="92">
        <v>0.17024880000000001</v>
      </c>
      <c r="FA57" s="70">
        <v>0.10791999999999999</v>
      </c>
      <c r="FB57" s="70">
        <v>8.6689999999999989E-2</v>
      </c>
      <c r="FC57" s="87">
        <v>4.1144317955217127E-2</v>
      </c>
      <c r="FD57" s="69">
        <v>6.5860000000000002E-2</v>
      </c>
      <c r="FE57" s="70">
        <v>5.6899999999999992E-2</v>
      </c>
      <c r="FF57" s="87">
        <v>1.7748577407781182E-2</v>
      </c>
      <c r="FG57" s="93" t="s">
        <v>2563</v>
      </c>
      <c r="FH57" s="84">
        <v>1.3246199999999999</v>
      </c>
      <c r="FI57" s="85">
        <v>0.74480000000000002</v>
      </c>
      <c r="FJ57" s="86">
        <v>1.3071950000000001</v>
      </c>
      <c r="FK57" s="86">
        <v>1.5581909999999999</v>
      </c>
      <c r="FL57" s="94">
        <v>0.36499999999999999</v>
      </c>
      <c r="FM57" s="95">
        <v>0.40500000000000003</v>
      </c>
      <c r="FN57" s="96">
        <v>44727</v>
      </c>
      <c r="FO57" s="97" t="s">
        <v>2882</v>
      </c>
      <c r="FP57" s="57">
        <v>1.62</v>
      </c>
      <c r="FQ57" s="58" t="s">
        <v>159</v>
      </c>
      <c r="FR57" s="58">
        <v>1.62</v>
      </c>
      <c r="FS57" s="98" t="s">
        <v>159</v>
      </c>
      <c r="FT57" s="59" t="s">
        <v>160</v>
      </c>
      <c r="FU57" s="9" t="s">
        <v>158</v>
      </c>
      <c r="FV57" s="9" t="s">
        <v>158</v>
      </c>
      <c r="FW57" s="99" t="s">
        <v>158</v>
      </c>
      <c r="FX57" s="100" t="s">
        <v>158</v>
      </c>
      <c r="FY57" s="100" t="s">
        <v>158</v>
      </c>
      <c r="FZ57" s="100" t="s">
        <v>158</v>
      </c>
      <c r="GA57" s="9" t="s">
        <v>169</v>
      </c>
      <c r="GB57" s="63"/>
    </row>
    <row r="58" spans="1:184" ht="12" customHeight="1" x14ac:dyDescent="0.2">
      <c r="A58" s="7">
        <v>56</v>
      </c>
      <c r="B58" s="2" t="s">
        <v>372</v>
      </c>
      <c r="C58" s="1" t="s">
        <v>373</v>
      </c>
      <c r="D58" s="1" t="s">
        <v>172</v>
      </c>
      <c r="E58" s="1" t="s">
        <v>374</v>
      </c>
      <c r="F58" s="9">
        <v>11</v>
      </c>
      <c r="G58" s="64">
        <v>79.010000000000005</v>
      </c>
      <c r="H58" s="65">
        <v>0.21778668310727523</v>
      </c>
      <c r="I58" s="65">
        <v>0.19971559444061771</v>
      </c>
      <c r="J58" s="65">
        <v>0.13431508947038107</v>
      </c>
      <c r="K58" s="66">
        <v>9.8721680799898747E-3</v>
      </c>
      <c r="L58" s="67">
        <v>1</v>
      </c>
      <c r="M58" s="68">
        <v>8.3333333333333481E-2</v>
      </c>
      <c r="N58" s="69">
        <v>9.0909090909090828E-2</v>
      </c>
      <c r="O58" s="70">
        <v>7.4735268605483851E-2</v>
      </c>
      <c r="P58" s="70">
        <v>7.5653756932570149E-2</v>
      </c>
      <c r="Q58" s="70">
        <v>9.1493425617896973E-2</v>
      </c>
      <c r="R58" s="70" t="s">
        <v>158</v>
      </c>
      <c r="S58" s="70" t="s">
        <v>158</v>
      </c>
      <c r="T58" s="18">
        <v>0.82687642769571368</v>
      </c>
      <c r="U58" s="71" t="s">
        <v>156</v>
      </c>
      <c r="V58" s="9">
        <v>2012</v>
      </c>
      <c r="W58" s="227">
        <v>2012</v>
      </c>
      <c r="X58" s="227">
        <v>1</v>
      </c>
      <c r="Y58" s="72" t="s">
        <v>157</v>
      </c>
      <c r="Z58" s="73">
        <v>10</v>
      </c>
      <c r="AA58" s="73">
        <v>0</v>
      </c>
      <c r="AB58" s="73">
        <v>0</v>
      </c>
      <c r="AC58" s="228" t="s">
        <v>2335</v>
      </c>
      <c r="AD58" s="74">
        <v>0.4741007281700928</v>
      </c>
      <c r="AE58" s="75">
        <v>0.2227934875749786</v>
      </c>
      <c r="AF58" s="75">
        <v>0.22084680593228498</v>
      </c>
      <c r="AG58" s="75">
        <v>0.7433952193968969</v>
      </c>
      <c r="AH58" s="76" t="s">
        <v>2163</v>
      </c>
      <c r="AI58" s="9" t="s">
        <v>223</v>
      </c>
      <c r="AJ58" s="77" t="s">
        <v>2563</v>
      </c>
      <c r="AK58" s="78">
        <v>9.8721680799898747E-3</v>
      </c>
      <c r="AL58" s="79">
        <v>1.26068E-2</v>
      </c>
      <c r="AM58" s="80">
        <v>-0.21691721293350608</v>
      </c>
      <c r="AN58" s="372">
        <v>-0.28906458476828678</v>
      </c>
      <c r="AO58" s="372">
        <v>-0.40572085347971432</v>
      </c>
      <c r="AP58" s="372">
        <v>-0.45475236014137554</v>
      </c>
      <c r="AQ58" s="372">
        <v>-0.41116508721071998</v>
      </c>
      <c r="AR58" s="81">
        <v>1.6612004876487601E-2</v>
      </c>
      <c r="AS58" s="81">
        <v>1.810584284702195E-2</v>
      </c>
      <c r="AT58" s="81">
        <v>1.6765595696807335E-2</v>
      </c>
      <c r="AU58" s="68">
        <v>9.0287280172018612E-3</v>
      </c>
      <c r="AV58" s="68">
        <v>1.4644940867315947E-2</v>
      </c>
      <c r="AW58" s="68">
        <v>2.1747281589801271E-2</v>
      </c>
      <c r="AX58" s="68">
        <v>9.0287280172018612E-3</v>
      </c>
      <c r="AY58" s="68">
        <v>1.3886167250188635E-2</v>
      </c>
      <c r="AZ58" s="68">
        <v>2.1747281589801271E-2</v>
      </c>
      <c r="BA58" s="31">
        <v>35.478499999999997</v>
      </c>
      <c r="BB58" s="32">
        <v>22.567837760639819</v>
      </c>
      <c r="BC58" s="82">
        <v>39.101662920729851</v>
      </c>
      <c r="BD58" s="70">
        <v>-9.2660072490395873E-2</v>
      </c>
      <c r="BE58" s="70">
        <v>-0.42284199507342646</v>
      </c>
      <c r="BF58" s="82">
        <v>19.409304334760723</v>
      </c>
      <c r="BG58" s="82">
        <v>32.584686242313019</v>
      </c>
      <c r="BH58" s="82">
        <v>24.208241966232151</v>
      </c>
      <c r="BI58" s="82">
        <v>15.327586206896553</v>
      </c>
      <c r="BJ58" s="82">
        <v>87.69047619047619</v>
      </c>
      <c r="BK58" s="82">
        <v>9.8181818181818183</v>
      </c>
      <c r="BL58" s="82">
        <v>28.914577451309576</v>
      </c>
      <c r="BM58" s="82">
        <v>87.69047619047619</v>
      </c>
      <c r="BN58" s="34" t="s">
        <v>2563</v>
      </c>
      <c r="BO58" s="31" t="s">
        <v>158</v>
      </c>
      <c r="BP58" s="32">
        <v>3.8252999999999999</v>
      </c>
      <c r="BQ58" s="35">
        <v>2.2858383909606452</v>
      </c>
      <c r="BR58" s="70">
        <v>0.6734778867688811</v>
      </c>
      <c r="BS58" s="83">
        <v>1.8732167982724091</v>
      </c>
      <c r="BT58" s="83">
        <v>1.8318041637264191</v>
      </c>
      <c r="BU58" s="83">
        <v>1.93610842317898</v>
      </c>
      <c r="BV58" s="83">
        <v>1.5715969357690043</v>
      </c>
      <c r="BW58" s="83">
        <v>4.2524722513088999</v>
      </c>
      <c r="BX58" s="83">
        <v>1.5715969357690043</v>
      </c>
      <c r="BY58" s="83">
        <v>2.3612721517675164</v>
      </c>
      <c r="BZ58" s="83">
        <v>4.2524722513088999</v>
      </c>
      <c r="CA58" s="37" t="s">
        <v>2609</v>
      </c>
      <c r="CB58" s="31">
        <v>2.6625760296714969</v>
      </c>
      <c r="CC58" s="35">
        <v>0.94678727157946641</v>
      </c>
      <c r="CD58" s="70">
        <v>1.812222037194994</v>
      </c>
      <c r="CE58" s="83">
        <v>0.78110580420594344</v>
      </c>
      <c r="CF58" s="83">
        <v>0.75730340448456834</v>
      </c>
      <c r="CG58" s="83">
        <v>0.79464905357690396</v>
      </c>
      <c r="CH58" s="83">
        <v>0.61881914232442514</v>
      </c>
      <c r="CI58" s="83">
        <v>1.7767518959348636</v>
      </c>
      <c r="CJ58" s="83">
        <v>0.61881914232442514</v>
      </c>
      <c r="CK58" s="83">
        <v>0.96890748189238796</v>
      </c>
      <c r="CL58" s="83">
        <v>1.7767518959348636</v>
      </c>
      <c r="CM58" s="37" t="s">
        <v>2563</v>
      </c>
      <c r="CN58" s="31">
        <v>16.44811</v>
      </c>
      <c r="CO58" s="82">
        <v>15.522193812243826</v>
      </c>
      <c r="CP58" s="70">
        <v>5.9651116263334858E-2</v>
      </c>
      <c r="CQ58" s="82">
        <v>11.418484416876574</v>
      </c>
      <c r="CR58" s="82">
        <v>12.263158558248172</v>
      </c>
      <c r="CS58" s="82">
        <v>10.663873226021854</v>
      </c>
      <c r="CT58" s="82">
        <v>11.418484416876574</v>
      </c>
      <c r="CU58" s="82">
        <v>20.48321933832414</v>
      </c>
      <c r="CV58" s="82">
        <v>6.5476102941176464</v>
      </c>
      <c r="CW58" s="82">
        <v>12.888009720230174</v>
      </c>
      <c r="CX58" s="82">
        <v>20.48321933832414</v>
      </c>
      <c r="CY58" s="37" t="s">
        <v>2563</v>
      </c>
      <c r="CZ58" s="376">
        <v>1.8573966544508083</v>
      </c>
      <c r="DA58" s="39" t="s">
        <v>5</v>
      </c>
      <c r="DB58" s="39">
        <v>60.307054600626635</v>
      </c>
      <c r="DC58" s="17">
        <v>8.5525925012560025E-2</v>
      </c>
      <c r="DD58" s="40">
        <v>-26.925907498743996</v>
      </c>
      <c r="DE58" s="84">
        <v>1.6452199999999999</v>
      </c>
      <c r="DF58" s="85">
        <v>3.5009999999999999</v>
      </c>
      <c r="DG58" s="85" t="s">
        <v>5</v>
      </c>
      <c r="DH58" s="85" t="s">
        <v>5</v>
      </c>
      <c r="DI58" s="85" t="s">
        <v>5</v>
      </c>
      <c r="DJ58" s="86">
        <v>3.4533980000000004</v>
      </c>
      <c r="DK58" s="86">
        <v>0.17078679999999999</v>
      </c>
      <c r="DL58" s="69">
        <v>0.17647058823529416</v>
      </c>
      <c r="DM58" s="70">
        <v>0.62433052162942038</v>
      </c>
      <c r="DN58" s="70">
        <v>8.0892578340571841E-2</v>
      </c>
      <c r="DO58" s="70">
        <v>0.38362196081545719</v>
      </c>
      <c r="DP58" s="70" t="s">
        <v>158</v>
      </c>
      <c r="DQ58" s="87" t="s">
        <v>2563</v>
      </c>
      <c r="DR58" s="69">
        <v>-2.5801493437521028E-2</v>
      </c>
      <c r="DS58" s="70">
        <v>3.0659764743538931E-2</v>
      </c>
      <c r="DT58" s="70">
        <v>4.7110527536362579E-3</v>
      </c>
      <c r="DU58" s="70">
        <v>0.1849983349302442</v>
      </c>
      <c r="DV58" s="87" t="s">
        <v>2563</v>
      </c>
      <c r="DW58" s="31">
        <v>3.53186</v>
      </c>
      <c r="DX58" s="70" t="e">
        <v>#DIV/0!</v>
      </c>
      <c r="DY58" s="70" t="e">
        <v>#DIV/0!</v>
      </c>
      <c r="DZ58" s="70">
        <v>5.951565684201876E-2</v>
      </c>
      <c r="EA58" s="70">
        <v>0.18967199916949617</v>
      </c>
      <c r="EB58" s="87" t="s">
        <v>2563</v>
      </c>
      <c r="EC58" s="31">
        <v>1.04924</v>
      </c>
      <c r="ED58" s="88">
        <v>6453938000</v>
      </c>
      <c r="EE58" s="85">
        <v>0.90754999999999997</v>
      </c>
      <c r="EF58" s="85" t="s">
        <v>5</v>
      </c>
      <c r="EG58" s="86">
        <v>0.50097553566107433</v>
      </c>
      <c r="EH58" s="86">
        <v>-5.4112281160682785E-2</v>
      </c>
      <c r="EI58" s="89">
        <v>1.8</v>
      </c>
      <c r="EJ58" s="90">
        <v>10</v>
      </c>
      <c r="EK58" s="85">
        <v>87.1</v>
      </c>
      <c r="EL58" s="91">
        <v>10</v>
      </c>
      <c r="EM58" s="79">
        <v>-9.2881745120550918E-2</v>
      </c>
      <c r="EN58" s="69">
        <v>-8.7097228084986655E-2</v>
      </c>
      <c r="EO58" s="70">
        <v>0.20915393155757034</v>
      </c>
      <c r="EP58" s="70">
        <v>0.13034858493645651</v>
      </c>
      <c r="EQ58" s="70">
        <v>0.12556206121061875</v>
      </c>
      <c r="ER58" s="69">
        <v>1.0130856901646279E-2</v>
      </c>
      <c r="ES58" s="70">
        <v>1.7844967213237029E-2</v>
      </c>
      <c r="ET58" s="70">
        <v>1.7202221535304041E-2</v>
      </c>
      <c r="EU58" s="70">
        <v>2.3507702208761749E-2</v>
      </c>
      <c r="EV58" s="69">
        <v>-7.6966371183340376E-2</v>
      </c>
      <c r="EW58" s="70">
        <v>0.22699889877080737</v>
      </c>
      <c r="EX58" s="70">
        <v>0.14755080647176055</v>
      </c>
      <c r="EY58" s="70">
        <v>0.1490697634193805</v>
      </c>
      <c r="EZ58" s="92">
        <v>0.1152133</v>
      </c>
      <c r="FA58" s="70">
        <v>7.397999999999999E-2</v>
      </c>
      <c r="FB58" s="70">
        <v>0.11042</v>
      </c>
      <c r="FC58" s="87">
        <v>5.0532421275850191E-2</v>
      </c>
      <c r="FD58" s="69">
        <v>5.4120000000000001E-2</v>
      </c>
      <c r="FE58" s="70">
        <v>8.4900000000000003E-2</v>
      </c>
      <c r="FF58" s="87">
        <v>3.8949813863483361E-2</v>
      </c>
      <c r="FG58" s="93" t="s">
        <v>2563</v>
      </c>
      <c r="FH58" s="84">
        <v>1.3743300000000001</v>
      </c>
      <c r="FI58" s="85" t="s">
        <v>158</v>
      </c>
      <c r="FJ58" s="86">
        <v>0.74628169999999994</v>
      </c>
      <c r="FK58" s="86">
        <v>0.84103240000000001</v>
      </c>
      <c r="FL58" s="94">
        <v>0.18</v>
      </c>
      <c r="FM58" s="95">
        <v>0.19500000000000001</v>
      </c>
      <c r="FN58" s="96">
        <v>45016</v>
      </c>
      <c r="FO58" s="97" t="s">
        <v>2881</v>
      </c>
      <c r="FP58" s="57">
        <v>0.78</v>
      </c>
      <c r="FQ58" s="58" t="s">
        <v>159</v>
      </c>
      <c r="FR58" s="58">
        <v>0.78</v>
      </c>
      <c r="FS58" s="98" t="s">
        <v>159</v>
      </c>
      <c r="FT58" s="59" t="s">
        <v>160</v>
      </c>
      <c r="FU58" s="9" t="s">
        <v>158</v>
      </c>
      <c r="FV58" s="9" t="s">
        <v>158</v>
      </c>
      <c r="FW58" s="99" t="s">
        <v>158</v>
      </c>
      <c r="FX58" s="100" t="s">
        <v>158</v>
      </c>
      <c r="FY58" s="100" t="s">
        <v>158</v>
      </c>
      <c r="FZ58" s="100" t="s">
        <v>158</v>
      </c>
      <c r="GA58" s="9" t="s">
        <v>169</v>
      </c>
      <c r="GB58" s="63"/>
    </row>
    <row r="59" spans="1:184" ht="12" customHeight="1" x14ac:dyDescent="0.2">
      <c r="A59" s="7">
        <v>57</v>
      </c>
      <c r="B59" s="2" t="s">
        <v>378</v>
      </c>
      <c r="C59" s="1" t="s">
        <v>379</v>
      </c>
      <c r="D59" s="1" t="s">
        <v>176</v>
      </c>
      <c r="E59" s="1" t="s">
        <v>330</v>
      </c>
      <c r="F59" s="9">
        <v>10</v>
      </c>
      <c r="G59" s="64">
        <v>33.28</v>
      </c>
      <c r="H59" s="65">
        <v>2.5261860751694343E-2</v>
      </c>
      <c r="I59" s="65">
        <v>7.2984607999767359E-2</v>
      </c>
      <c r="J59" s="65">
        <v>7.5918062658534513E-2</v>
      </c>
      <c r="K59" s="66">
        <v>2.8846153846153844E-2</v>
      </c>
      <c r="L59" s="67">
        <v>32</v>
      </c>
      <c r="M59" s="68">
        <v>4.3478260869565188E-2</v>
      </c>
      <c r="N59" s="69">
        <v>4.5454545454545414E-2</v>
      </c>
      <c r="O59" s="70">
        <v>4.7689553171647248E-2</v>
      </c>
      <c r="P59" s="70">
        <v>5.0246072638682637E-2</v>
      </c>
      <c r="Q59" s="70">
        <v>0.14381992765281604</v>
      </c>
      <c r="R59" s="70">
        <v>9.3717360533795979E-2</v>
      </c>
      <c r="S59" s="70">
        <v>6.949517420735285E-2</v>
      </c>
      <c r="T59" s="18">
        <v>0.3493679454489616</v>
      </c>
      <c r="U59" s="71" t="s">
        <v>156</v>
      </c>
      <c r="V59" s="9">
        <v>1931</v>
      </c>
      <c r="W59" s="227">
        <v>2013</v>
      </c>
      <c r="X59" s="227">
        <v>1</v>
      </c>
      <c r="Y59" s="72" t="s">
        <v>380</v>
      </c>
      <c r="Z59" s="73">
        <v>11</v>
      </c>
      <c r="AA59" s="73">
        <v>12</v>
      </c>
      <c r="AB59" s="73">
        <v>2</v>
      </c>
      <c r="AC59" s="228" t="s">
        <v>2336</v>
      </c>
      <c r="AD59" s="74" t="s">
        <v>158</v>
      </c>
      <c r="AE59" s="75" t="s">
        <v>158</v>
      </c>
      <c r="AF59" s="75" t="s">
        <v>158</v>
      </c>
      <c r="AG59" s="75">
        <v>1.4117231846122174</v>
      </c>
      <c r="AH59" s="76" t="e">
        <v>#N/A</v>
      </c>
      <c r="AI59" s="9" t="e">
        <v>#N/A</v>
      </c>
      <c r="AJ59" s="77" t="e">
        <v>#N/A</v>
      </c>
      <c r="AK59" s="78">
        <v>2.8846153846153844E-2</v>
      </c>
      <c r="AL59" s="79">
        <v>2.5097999999999999E-2</v>
      </c>
      <c r="AM59" s="80">
        <v>0.14934073815259574</v>
      </c>
      <c r="AN59" s="372">
        <v>1.3127741039673069E-2</v>
      </c>
      <c r="AO59" s="372">
        <v>-0.22429438569184135</v>
      </c>
      <c r="AP59" s="372">
        <v>-0.2390046278165735</v>
      </c>
      <c r="AQ59" s="372">
        <v>-0.16861120189356893</v>
      </c>
      <c r="AR59" s="81">
        <v>3.718698603449111E-2</v>
      </c>
      <c r="AS59" s="81">
        <v>3.7905820325016264E-2</v>
      </c>
      <c r="AT59" s="81">
        <v>3.4696346537088023E-2</v>
      </c>
      <c r="AU59" s="68">
        <v>1.9298246460449406E-2</v>
      </c>
      <c r="AV59" s="68">
        <v>2.9041811737318613E-2</v>
      </c>
      <c r="AW59" s="68">
        <v>5.1787916152897656E-2</v>
      </c>
      <c r="AX59" s="68">
        <v>1.3422818791946308E-2</v>
      </c>
      <c r="AY59" s="68">
        <v>2.8472375868961876E-2</v>
      </c>
      <c r="AZ59" s="68">
        <v>5.1787916152897656E-2</v>
      </c>
      <c r="BA59" s="31" t="s">
        <v>158</v>
      </c>
      <c r="BB59" s="32" t="s">
        <v>158</v>
      </c>
      <c r="BC59" s="82" t="e">
        <v>#N/A</v>
      </c>
      <c r="BD59" s="70" t="e">
        <v>#N/A</v>
      </c>
      <c r="BE59" s="70" t="e">
        <v>#N/A</v>
      </c>
      <c r="BF59" s="82" t="e">
        <v>#N/A</v>
      </c>
      <c r="BG59" s="82" t="e">
        <v>#N/A</v>
      </c>
      <c r="BH59" s="82" t="e">
        <v>#N/A</v>
      </c>
      <c r="BI59" s="82" t="e">
        <v>#N/A</v>
      </c>
      <c r="BJ59" s="82" t="e">
        <v>#N/A</v>
      </c>
      <c r="BK59" s="82" t="e">
        <v>#N/A</v>
      </c>
      <c r="BL59" s="82" t="e">
        <v>#N/A</v>
      </c>
      <c r="BM59" s="82" t="e">
        <v>#N/A</v>
      </c>
      <c r="BN59" s="34" t="e">
        <v>#N/A</v>
      </c>
      <c r="BO59" s="31">
        <v>0.67861000000000005</v>
      </c>
      <c r="BP59" s="32">
        <v>0.68037000000000003</v>
      </c>
      <c r="BQ59" s="35" t="e">
        <v>#N/A</v>
      </c>
      <c r="BR59" s="70" t="e">
        <v>#N/A</v>
      </c>
      <c r="BS59" s="83" t="e">
        <v>#N/A</v>
      </c>
      <c r="BT59" s="83" t="e">
        <v>#N/A</v>
      </c>
      <c r="BU59" s="83" t="e">
        <v>#N/A</v>
      </c>
      <c r="BV59" s="83" t="e">
        <v>#N/A</v>
      </c>
      <c r="BW59" s="83" t="e">
        <v>#N/A</v>
      </c>
      <c r="BX59" s="83" t="e">
        <v>#N/A</v>
      </c>
      <c r="BY59" s="83" t="e">
        <v>#N/A</v>
      </c>
      <c r="BZ59" s="83" t="e">
        <v>#N/A</v>
      </c>
      <c r="CA59" s="37" t="s">
        <v>2609</v>
      </c>
      <c r="CB59" s="31">
        <v>33.331330248582816</v>
      </c>
      <c r="CC59" s="35" t="e">
        <v>#N/A</v>
      </c>
      <c r="CD59" s="70" t="e">
        <v>#N/A</v>
      </c>
      <c r="CE59" s="83" t="e">
        <v>#N/A</v>
      </c>
      <c r="CF59" s="83" t="e">
        <v>#N/A</v>
      </c>
      <c r="CG59" s="83" t="e">
        <v>#N/A</v>
      </c>
      <c r="CH59" s="83" t="e">
        <v>#N/A</v>
      </c>
      <c r="CI59" s="83" t="e">
        <v>#N/A</v>
      </c>
      <c r="CJ59" s="83" t="e">
        <v>#N/A</v>
      </c>
      <c r="CK59" s="83" t="e">
        <v>#N/A</v>
      </c>
      <c r="CL59" s="83" t="e">
        <v>#N/A</v>
      </c>
      <c r="CM59" s="37" t="e">
        <v>#N/A</v>
      </c>
      <c r="CN59" s="31" t="s">
        <v>158</v>
      </c>
      <c r="CO59" s="82" t="e">
        <v>#N/A</v>
      </c>
      <c r="CP59" s="70" t="e">
        <v>#N/A</v>
      </c>
      <c r="CQ59" s="82" t="e">
        <v>#N/A</v>
      </c>
      <c r="CR59" s="82" t="e">
        <v>#N/A</v>
      </c>
      <c r="CS59" s="82" t="e">
        <v>#N/A</v>
      </c>
      <c r="CT59" s="82" t="e">
        <v>#N/A</v>
      </c>
      <c r="CU59" s="82" t="e">
        <v>#N/A</v>
      </c>
      <c r="CV59" s="82" t="e">
        <v>#N/A</v>
      </c>
      <c r="CW59" s="82" t="e">
        <v>#N/A</v>
      </c>
      <c r="CX59" s="82" t="e">
        <v>#N/A</v>
      </c>
      <c r="CY59" s="37" t="e">
        <v>#N/A</v>
      </c>
      <c r="CZ59" s="376" t="s">
        <v>158</v>
      </c>
      <c r="DA59" s="39" t="s">
        <v>5</v>
      </c>
      <c r="DB59" s="39">
        <v>5.1372439033783808</v>
      </c>
      <c r="DC59" s="17">
        <v>7.9092226484836478E-2</v>
      </c>
      <c r="DD59" s="40" t="s">
        <v>158</v>
      </c>
      <c r="DE59" s="84">
        <v>-12.19449</v>
      </c>
      <c r="DF59" s="85" t="s">
        <v>158</v>
      </c>
      <c r="DG59" s="85" t="s">
        <v>5</v>
      </c>
      <c r="DH59" s="85" t="s">
        <v>5</v>
      </c>
      <c r="DI59" s="85" t="s">
        <v>5</v>
      </c>
      <c r="DJ59" s="86">
        <v>-0.29590230000000001</v>
      </c>
      <c r="DK59" s="86" t="s">
        <v>158</v>
      </c>
      <c r="DL59" s="69">
        <v>-0.11968276856524862</v>
      </c>
      <c r="DM59" s="70" t="s">
        <v>158</v>
      </c>
      <c r="DN59" s="70" t="s">
        <v>158</v>
      </c>
      <c r="DO59" s="70" t="s">
        <v>158</v>
      </c>
      <c r="DP59" s="70" t="s">
        <v>158</v>
      </c>
      <c r="DQ59" s="87" t="s">
        <v>2563</v>
      </c>
      <c r="DR59" s="69" t="e">
        <v>#N/A</v>
      </c>
      <c r="DS59" s="70" t="e">
        <v>#N/A</v>
      </c>
      <c r="DT59" s="70" t="e">
        <v>#N/A</v>
      </c>
      <c r="DU59" s="70" t="e">
        <v>#N/A</v>
      </c>
      <c r="DV59" s="87" t="s">
        <v>2563</v>
      </c>
      <c r="DW59" s="31" t="s">
        <v>158</v>
      </c>
      <c r="DX59" s="70" t="e">
        <v>#N/A</v>
      </c>
      <c r="DY59" s="70" t="e">
        <v>#N/A</v>
      </c>
      <c r="DZ59" s="70" t="e">
        <v>#N/A</v>
      </c>
      <c r="EA59" s="70" t="e">
        <v>#N/A</v>
      </c>
      <c r="EB59" s="87" t="s">
        <v>2563</v>
      </c>
      <c r="EC59" s="31">
        <v>0.68001999999999996</v>
      </c>
      <c r="ED59" s="88">
        <v>682894800</v>
      </c>
      <c r="EE59" s="85">
        <v>1.24211</v>
      </c>
      <c r="EF59" s="85" t="s">
        <v>5</v>
      </c>
      <c r="EG59" s="86">
        <v>0.18760436040849027</v>
      </c>
      <c r="EH59" s="86">
        <v>-0.19574675831404331</v>
      </c>
      <c r="EI59" s="89" t="s">
        <v>158</v>
      </c>
      <c r="EJ59" s="90" t="s">
        <v>158</v>
      </c>
      <c r="EK59" s="85" t="s">
        <v>158</v>
      </c>
      <c r="EL59" s="91" t="s">
        <v>158</v>
      </c>
      <c r="EM59" s="79" t="e">
        <v>#VALUE!</v>
      </c>
      <c r="EN59" s="69">
        <v>-0.26311008542815173</v>
      </c>
      <c r="EO59" s="70">
        <v>7.3891730681468371E-2</v>
      </c>
      <c r="EP59" s="70">
        <v>6.4658082510113291E-2</v>
      </c>
      <c r="EQ59" s="70">
        <v>7.4995869967426909E-2</v>
      </c>
      <c r="ER59" s="69">
        <v>2.0885358022369127E-2</v>
      </c>
      <c r="ES59" s="70">
        <v>3.2506827621434198E-2</v>
      </c>
      <c r="ET59" s="70">
        <v>3.3129207212524214E-2</v>
      </c>
      <c r="EU59" s="70">
        <v>3.6816739774969021E-2</v>
      </c>
      <c r="EV59" s="69">
        <v>-0.2422247274057826</v>
      </c>
      <c r="EW59" s="70">
        <v>0.10639855830290257</v>
      </c>
      <c r="EX59" s="70">
        <v>9.7787289722637505E-2</v>
      </c>
      <c r="EY59" s="70">
        <v>0.11181260974239593</v>
      </c>
      <c r="EZ59" s="92">
        <v>-0.22254409999999999</v>
      </c>
      <c r="FA59" s="70">
        <v>0.25074999999999997</v>
      </c>
      <c r="FB59" s="70">
        <v>0.20658571428571429</v>
      </c>
      <c r="FC59" s="87">
        <v>0.13969139620191182</v>
      </c>
      <c r="FD59" s="69" t="s">
        <v>158</v>
      </c>
      <c r="FE59" s="70" t="s">
        <v>158</v>
      </c>
      <c r="FF59" s="87" t="s">
        <v>158</v>
      </c>
      <c r="FG59" s="93" t="s">
        <v>2563</v>
      </c>
      <c r="FH59" s="84" t="s">
        <v>158</v>
      </c>
      <c r="FI59" s="85" t="s">
        <v>158</v>
      </c>
      <c r="FJ59" s="86">
        <v>0</v>
      </c>
      <c r="FK59" s="86">
        <v>7.4529600000000001E-2</v>
      </c>
      <c r="FL59" s="94">
        <v>0.23</v>
      </c>
      <c r="FM59" s="95">
        <v>0.24</v>
      </c>
      <c r="FN59" s="96">
        <v>44985</v>
      </c>
      <c r="FO59" s="97" t="s">
        <v>2831</v>
      </c>
      <c r="FP59" s="57">
        <v>0.96</v>
      </c>
      <c r="FQ59" s="58" t="s">
        <v>159</v>
      </c>
      <c r="FR59" s="58">
        <v>0.96</v>
      </c>
      <c r="FS59" s="98" t="s">
        <v>159</v>
      </c>
      <c r="FT59" s="59" t="s">
        <v>165</v>
      </c>
      <c r="FU59" s="9" t="s">
        <v>166</v>
      </c>
      <c r="FV59" s="9" t="s">
        <v>166</v>
      </c>
      <c r="FW59" s="99">
        <v>0</v>
      </c>
      <c r="FX59" s="100">
        <v>100</v>
      </c>
      <c r="FY59" s="100" t="s">
        <v>167</v>
      </c>
      <c r="FZ59" s="100" t="s">
        <v>166</v>
      </c>
      <c r="GA59" s="9" t="s">
        <v>169</v>
      </c>
      <c r="GB59" s="63"/>
    </row>
    <row r="60" spans="1:184" ht="12" customHeight="1" x14ac:dyDescent="0.2">
      <c r="A60" s="7">
        <v>58</v>
      </c>
      <c r="B60" s="2" t="s">
        <v>381</v>
      </c>
      <c r="C60" s="1" t="s">
        <v>382</v>
      </c>
      <c r="D60" s="1" t="s">
        <v>324</v>
      </c>
      <c r="E60" s="1" t="s">
        <v>383</v>
      </c>
      <c r="F60" s="9">
        <v>10</v>
      </c>
      <c r="G60" s="64">
        <v>16.03</v>
      </c>
      <c r="H60" s="65">
        <v>2.8223220012828731E-2</v>
      </c>
      <c r="I60" s="65">
        <v>3.8045466989140575E-2</v>
      </c>
      <c r="J60" s="65" t="s">
        <v>158</v>
      </c>
      <c r="K60" s="66">
        <v>5.4138490330630062E-2</v>
      </c>
      <c r="L60" s="67">
        <v>275</v>
      </c>
      <c r="M60" s="68">
        <v>3.4029167858164122E-2</v>
      </c>
      <c r="N60" s="69">
        <v>3.8472271089380117E-2</v>
      </c>
      <c r="O60" s="70">
        <v>4.0634434841979372E-2</v>
      </c>
      <c r="P60" s="70">
        <v>4.0361161365354503E-2</v>
      </c>
      <c r="Q60" s="70" t="s">
        <v>158</v>
      </c>
      <c r="R60" s="70" t="s">
        <v>158</v>
      </c>
      <c r="S60" s="70" t="s">
        <v>158</v>
      </c>
      <c r="T60" s="18" t="s">
        <v>158</v>
      </c>
      <c r="U60" s="71" t="s">
        <v>321</v>
      </c>
      <c r="V60" s="9">
        <v>2013</v>
      </c>
      <c r="W60" s="227">
        <v>2013</v>
      </c>
      <c r="X60" s="227">
        <v>1</v>
      </c>
      <c r="Y60" s="72" t="s">
        <v>157</v>
      </c>
      <c r="Z60" s="73">
        <v>9</v>
      </c>
      <c r="AA60" s="73">
        <v>0</v>
      </c>
      <c r="AB60" s="73">
        <v>0</v>
      </c>
      <c r="AC60" s="228" t="s">
        <v>5</v>
      </c>
      <c r="AD60" s="74">
        <v>1.8975401771072482</v>
      </c>
      <c r="AE60" s="75" t="s">
        <v>158</v>
      </c>
      <c r="AF60" s="75">
        <v>0.86839577329490869</v>
      </c>
      <c r="AG60" s="75">
        <v>0.86143950448170081</v>
      </c>
      <c r="AH60" s="76" t="s">
        <v>2672</v>
      </c>
      <c r="AI60" s="9" t="s">
        <v>2768</v>
      </c>
      <c r="AJ60" s="77" t="s">
        <v>2563</v>
      </c>
      <c r="AK60" s="78">
        <v>5.4138490330630062E-2</v>
      </c>
      <c r="AL60" s="79">
        <v>5.1838699999999995E-2</v>
      </c>
      <c r="AM60" s="80">
        <v>4.4364351934559787E-2</v>
      </c>
      <c r="AN60" s="372">
        <v>3.6724541502187291E-2</v>
      </c>
      <c r="AO60" s="372">
        <v>-0.19682574413675824</v>
      </c>
      <c r="AP60" s="372">
        <v>-0.18786070993976556</v>
      </c>
      <c r="AQ60" s="372">
        <v>-0.13090438458194398</v>
      </c>
      <c r="AR60" s="81">
        <v>6.7405659401324661E-2</v>
      </c>
      <c r="AS60" s="81">
        <v>6.6661582555148563E-2</v>
      </c>
      <c r="AT60" s="81">
        <v>6.2292904681826217E-2</v>
      </c>
      <c r="AU60" s="68">
        <v>4.4746471226927265E-2</v>
      </c>
      <c r="AV60" s="68">
        <v>5.3202507996317969E-2</v>
      </c>
      <c r="AW60" s="68">
        <v>8.6869803063457332E-2</v>
      </c>
      <c r="AX60" s="68">
        <v>4.3255076142131976E-2</v>
      </c>
      <c r="AY60" s="68">
        <v>5.2220708745048881E-2</v>
      </c>
      <c r="AZ60" s="68">
        <v>8.6869803063457332E-2</v>
      </c>
      <c r="BA60" s="31">
        <v>34.87482</v>
      </c>
      <c r="BB60" s="32" t="s">
        <v>158</v>
      </c>
      <c r="BC60" s="82">
        <v>12.530299153688677</v>
      </c>
      <c r="BD60" s="70">
        <v>1.783239216577964</v>
      </c>
      <c r="BE60" s="70" t="s">
        <v>158</v>
      </c>
      <c r="BF60" s="82">
        <v>9.7262786979120222</v>
      </c>
      <c r="BG60" s="82">
        <v>10.096048076101241</v>
      </c>
      <c r="BH60" s="82">
        <v>10.31041845203384</v>
      </c>
      <c r="BI60" s="82">
        <v>7.6700507614213196</v>
      </c>
      <c r="BJ60" s="82">
        <v>22.363636363636363</v>
      </c>
      <c r="BK60" s="82">
        <v>7.6700507614213196</v>
      </c>
      <c r="BL60" s="82">
        <v>12.373992853124987</v>
      </c>
      <c r="BM60" s="82">
        <v>22.363636363636363</v>
      </c>
      <c r="BN60" s="34" t="s">
        <v>2563</v>
      </c>
      <c r="BO60" s="31">
        <v>1.0087999999999999</v>
      </c>
      <c r="BP60" s="32">
        <v>2.2042700000000002</v>
      </c>
      <c r="BQ60" s="35">
        <v>2.4005720773856938</v>
      </c>
      <c r="BR60" s="70">
        <v>-8.1773040366058702E-2</v>
      </c>
      <c r="BS60" s="83">
        <v>1.816446771920015</v>
      </c>
      <c r="BT60" s="83">
        <v>2.0058863829370388</v>
      </c>
      <c r="BU60" s="83">
        <v>2.0722084140144772</v>
      </c>
      <c r="BV60" s="83">
        <v>1.4148606811145512</v>
      </c>
      <c r="BW60" s="83">
        <v>2.91588785046729</v>
      </c>
      <c r="BX60" s="83">
        <v>1.4148606811145512</v>
      </c>
      <c r="BY60" s="83">
        <v>2.4538690375888268</v>
      </c>
      <c r="BZ60" s="83">
        <v>3.0191570881226055</v>
      </c>
      <c r="CA60" s="37" t="s">
        <v>2609</v>
      </c>
      <c r="CB60" s="31">
        <v>9.7727217304362686</v>
      </c>
      <c r="CC60" s="35">
        <v>8.2729675620091889</v>
      </c>
      <c r="CD60" s="70">
        <v>0.18128369985568349</v>
      </c>
      <c r="CE60" s="83">
        <v>5.4580039618408307</v>
      </c>
      <c r="CF60" s="83">
        <v>6.8011399827975776</v>
      </c>
      <c r="CG60" s="83">
        <v>7.8875593163127045</v>
      </c>
      <c r="CH60" s="83">
        <v>3.1044452441126684</v>
      </c>
      <c r="CI60" s="83">
        <v>11.079800796812748</v>
      </c>
      <c r="CJ60" s="83">
        <v>3.1044452441126684</v>
      </c>
      <c r="CK60" s="83">
        <v>9.2811925621153168</v>
      </c>
      <c r="CL60" s="83">
        <v>12.077101449275363</v>
      </c>
      <c r="CM60" s="37" t="s">
        <v>2563</v>
      </c>
      <c r="CN60" s="31">
        <v>5.2776300000000003</v>
      </c>
      <c r="CO60" s="82">
        <v>11.347317557698194</v>
      </c>
      <c r="CP60" s="70">
        <v>-0.53490065179152624</v>
      </c>
      <c r="CQ60" s="82">
        <v>7.2870092584134243</v>
      </c>
      <c r="CR60" s="82">
        <v>9.3389910820139637</v>
      </c>
      <c r="CS60" s="82">
        <v>11.16076855543144</v>
      </c>
      <c r="CT60" s="82">
        <v>3.9227603629902679</v>
      </c>
      <c r="CU60" s="82">
        <v>15.403154574132493</v>
      </c>
      <c r="CV60" s="82">
        <v>3.9227603629902679</v>
      </c>
      <c r="CW60" s="82">
        <v>13.110582441009019</v>
      </c>
      <c r="CX60" s="82">
        <v>17.805982905982908</v>
      </c>
      <c r="CY60" s="37" t="s">
        <v>2563</v>
      </c>
      <c r="CZ60" s="376">
        <v>0.85303471443570289</v>
      </c>
      <c r="DA60" s="39" t="s">
        <v>5</v>
      </c>
      <c r="DB60" s="39">
        <v>13.984442519150631</v>
      </c>
      <c r="DC60" s="17">
        <v>9.4499651695984566E-2</v>
      </c>
      <c r="DD60" s="40">
        <v>-25.424854830401543</v>
      </c>
      <c r="DE60" s="84">
        <v>0.45734999999999998</v>
      </c>
      <c r="DF60" s="85" t="s">
        <v>158</v>
      </c>
      <c r="DG60" s="85" t="s">
        <v>5</v>
      </c>
      <c r="DH60" s="85" t="s">
        <v>5</v>
      </c>
      <c r="DI60" s="85" t="s">
        <v>5</v>
      </c>
      <c r="DJ60" s="86">
        <v>-0.40424300000000002</v>
      </c>
      <c r="DK60" s="86">
        <v>-0.21327190000000001</v>
      </c>
      <c r="DL60" s="69">
        <v>1.5584415584415585</v>
      </c>
      <c r="DM60" s="70">
        <v>0.21438906234025668</v>
      </c>
      <c r="DN60" s="70">
        <v>0.12983881262526764</v>
      </c>
      <c r="DO60" s="70" t="s">
        <v>158</v>
      </c>
      <c r="DP60" s="70" t="s">
        <v>158</v>
      </c>
      <c r="DQ60" s="87" t="s">
        <v>2563</v>
      </c>
      <c r="DR60" s="69">
        <v>2.1316936039308003</v>
      </c>
      <c r="DS60" s="70">
        <v>0.51318692361327267</v>
      </c>
      <c r="DT60" s="70">
        <v>0.29707439226278809</v>
      </c>
      <c r="DU60" s="70" t="s">
        <v>158</v>
      </c>
      <c r="DV60" s="87" t="s">
        <v>2563</v>
      </c>
      <c r="DW60" s="31">
        <v>0.99936000000000003</v>
      </c>
      <c r="DX60" s="70">
        <v>2.3535230725684229</v>
      </c>
      <c r="DY60" s="70">
        <v>0.57383050880472419</v>
      </c>
      <c r="DZ60" s="70">
        <v>0.34069405275909315</v>
      </c>
      <c r="EA60" s="70" t="s">
        <v>158</v>
      </c>
      <c r="EB60" s="87" t="s">
        <v>2563</v>
      </c>
      <c r="EC60" s="31">
        <v>1.00743</v>
      </c>
      <c r="ED60" s="88">
        <v>1713187000</v>
      </c>
      <c r="EE60" s="85">
        <v>0.89548000000000005</v>
      </c>
      <c r="EF60" s="85" t="s">
        <v>5</v>
      </c>
      <c r="EG60" s="86">
        <v>0.15402612726391229</v>
      </c>
      <c r="EH60" s="86">
        <v>-8.888879782477721E-2</v>
      </c>
      <c r="EI60" s="89">
        <v>2.6669999999999998</v>
      </c>
      <c r="EJ60" s="90">
        <v>6</v>
      </c>
      <c r="EK60" s="85">
        <v>17.329999999999998</v>
      </c>
      <c r="EL60" s="91">
        <v>6</v>
      </c>
      <c r="EM60" s="79">
        <v>-7.5014425851125055E-2</v>
      </c>
      <c r="EN60" s="69">
        <v>-9.9884526558891462E-2</v>
      </c>
      <c r="EO60" s="70">
        <v>-1.1490467735758902E-2</v>
      </c>
      <c r="EP60" s="70">
        <v>1.4601786284192508E-2</v>
      </c>
      <c r="EQ60" s="70" t="s">
        <v>158</v>
      </c>
      <c r="ER60" s="69">
        <v>4.9419168591223972E-2</v>
      </c>
      <c r="ES60" s="70">
        <v>4.8688818467419903E-2</v>
      </c>
      <c r="ET60" s="70">
        <v>4.9523732273931254E-2</v>
      </c>
      <c r="EU60" s="70" t="s">
        <v>158</v>
      </c>
      <c r="EV60" s="69">
        <v>-5.046535796766749E-2</v>
      </c>
      <c r="EW60" s="70">
        <v>3.7198350731661001E-2</v>
      </c>
      <c r="EX60" s="70">
        <v>6.4125518558123762E-2</v>
      </c>
      <c r="EY60" s="70" t="s">
        <v>158</v>
      </c>
      <c r="EZ60" s="92">
        <v>8.9299099999999992E-2</v>
      </c>
      <c r="FA60" s="70">
        <v>0.20074</v>
      </c>
      <c r="FB60" s="70">
        <v>0.18207000000000001</v>
      </c>
      <c r="FC60" s="87">
        <v>0.10890790650820537</v>
      </c>
      <c r="FD60" s="69">
        <v>0.15664000000000003</v>
      </c>
      <c r="FE60" s="70">
        <v>0.15605000000000002</v>
      </c>
      <c r="FF60" s="87">
        <v>0.10038659522067674</v>
      </c>
      <c r="FG60" s="93" t="s">
        <v>2563</v>
      </c>
      <c r="FH60" s="84">
        <v>3.5619999999999999E-2</v>
      </c>
      <c r="FI60" s="85" t="s">
        <v>158</v>
      </c>
      <c r="FJ60" s="86">
        <v>1.6097779999999999</v>
      </c>
      <c r="FK60" s="86">
        <v>1.7020500000000001</v>
      </c>
      <c r="FL60" s="94">
        <v>6.9940000000000002E-2</v>
      </c>
      <c r="FM60" s="95">
        <v>7.2319999999999995E-2</v>
      </c>
      <c r="FN60" s="96">
        <v>44742</v>
      </c>
      <c r="FO60" s="97" t="s">
        <v>2698</v>
      </c>
      <c r="FP60" s="57">
        <v>0.86783999999999994</v>
      </c>
      <c r="FQ60" s="58" t="s">
        <v>159</v>
      </c>
      <c r="FR60" s="58">
        <v>0.86783999999999994</v>
      </c>
      <c r="FS60" s="98" t="s">
        <v>159</v>
      </c>
      <c r="FT60" s="59" t="s">
        <v>165</v>
      </c>
      <c r="FU60" s="9" t="s">
        <v>166</v>
      </c>
      <c r="FV60" s="9" t="s">
        <v>158</v>
      </c>
      <c r="FW60" s="99">
        <v>0.03</v>
      </c>
      <c r="FX60" s="100" t="s">
        <v>158</v>
      </c>
      <c r="FY60" s="100" t="s">
        <v>158</v>
      </c>
      <c r="FZ60" s="100" t="s">
        <v>158</v>
      </c>
      <c r="GA60" s="9" t="s">
        <v>169</v>
      </c>
      <c r="GB60" s="63"/>
    </row>
    <row r="61" spans="1:184" ht="12" customHeight="1" x14ac:dyDescent="0.2">
      <c r="A61" s="7">
        <v>59</v>
      </c>
      <c r="B61" s="2" t="s">
        <v>422</v>
      </c>
      <c r="C61" s="1" t="s">
        <v>423</v>
      </c>
      <c r="D61" s="1" t="s">
        <v>324</v>
      </c>
      <c r="E61" s="1" t="s">
        <v>377</v>
      </c>
      <c r="F61" s="9">
        <v>10</v>
      </c>
      <c r="G61" s="64">
        <v>190.43</v>
      </c>
      <c r="H61" s="65">
        <v>0.14848320366684753</v>
      </c>
      <c r="I61" s="65">
        <v>0.15065060533446051</v>
      </c>
      <c r="J61" s="65" t="s">
        <v>158</v>
      </c>
      <c r="K61" s="66">
        <v>6.3884261933518875E-3</v>
      </c>
      <c r="L61" s="67">
        <v>1</v>
      </c>
      <c r="M61" s="68">
        <v>0.11111111111111116</v>
      </c>
      <c r="N61" s="69">
        <v>0.1095890410958904</v>
      </c>
      <c r="O61" s="70">
        <v>0.10520944959211609</v>
      </c>
      <c r="P61" s="70">
        <v>0.10575213802062655</v>
      </c>
      <c r="Q61" s="70" t="s">
        <v>158</v>
      </c>
      <c r="R61" s="70" t="s">
        <v>158</v>
      </c>
      <c r="S61" s="70" t="s">
        <v>158</v>
      </c>
      <c r="T61" s="18" t="s">
        <v>158</v>
      </c>
      <c r="U61" s="71" t="s">
        <v>156</v>
      </c>
      <c r="V61" s="9">
        <v>2013</v>
      </c>
      <c r="W61" s="227">
        <v>2013</v>
      </c>
      <c r="X61" s="227">
        <v>1</v>
      </c>
      <c r="Y61" s="72" t="s">
        <v>157</v>
      </c>
      <c r="Z61" s="73">
        <v>9</v>
      </c>
      <c r="AA61" s="73">
        <v>0</v>
      </c>
      <c r="AB61" s="73">
        <v>0</v>
      </c>
      <c r="AC61" s="228" t="s">
        <v>424</v>
      </c>
      <c r="AD61" s="74">
        <v>0.24452867098667319</v>
      </c>
      <c r="AE61" s="75">
        <v>0.18991348385735388</v>
      </c>
      <c r="AF61" s="75">
        <v>0.11604742471423322</v>
      </c>
      <c r="AG61" s="75" t="s">
        <v>158</v>
      </c>
      <c r="AH61" s="76" t="s">
        <v>2673</v>
      </c>
      <c r="AI61" s="9" t="s">
        <v>2164</v>
      </c>
      <c r="AJ61" s="77" t="s">
        <v>2563</v>
      </c>
      <c r="AK61" s="78">
        <v>6.3884261933518875E-3</v>
      </c>
      <c r="AL61" s="79">
        <v>5.0785000000000005E-3</v>
      </c>
      <c r="AM61" s="80">
        <v>0.25793564898136978</v>
      </c>
      <c r="AN61" s="372">
        <v>-0.10649671278944373</v>
      </c>
      <c r="AO61" s="372">
        <v>-0.17829020200250079</v>
      </c>
      <c r="AP61" s="372">
        <v>-0.22622199958749045</v>
      </c>
      <c r="AQ61" s="372">
        <v>-0.33602883373837777</v>
      </c>
      <c r="AR61" s="81">
        <v>7.7745527787552683E-3</v>
      </c>
      <c r="AS61" s="81">
        <v>8.2561486498015542E-3</v>
      </c>
      <c r="AT61" s="81">
        <v>9.6215415939231892E-3</v>
      </c>
      <c r="AU61" s="68">
        <v>3.5742938332762849E-3</v>
      </c>
      <c r="AV61" s="68">
        <v>6.0370459137701563E-3</v>
      </c>
      <c r="AW61" s="68">
        <v>1.0621281190019195E-2</v>
      </c>
      <c r="AX61" s="68">
        <v>3.5742938332762849E-3</v>
      </c>
      <c r="AY61" s="68">
        <v>7.1498631116355803E-3</v>
      </c>
      <c r="AZ61" s="68">
        <v>1.2867876732891833E-2</v>
      </c>
      <c r="BA61" s="31">
        <v>50.9788</v>
      </c>
      <c r="BB61" s="32">
        <v>40.183583034395447</v>
      </c>
      <c r="BC61" s="82">
        <v>82.45229557401737</v>
      </c>
      <c r="BD61" s="70">
        <v>-0.3817176387255784</v>
      </c>
      <c r="BE61" s="70">
        <v>-0.51264445999174546</v>
      </c>
      <c r="BF61" s="82">
        <v>62.206793014793064</v>
      </c>
      <c r="BG61" s="82">
        <v>59.672778555268877</v>
      </c>
      <c r="BH61" s="82">
        <v>61.544619756325154</v>
      </c>
      <c r="BI61" s="82">
        <v>55.360118811881186</v>
      </c>
      <c r="BJ61" s="82">
        <v>125.62948267326732</v>
      </c>
      <c r="BK61" s="82">
        <v>55.360118811881186</v>
      </c>
      <c r="BL61" s="82">
        <v>84.138029917780187</v>
      </c>
      <c r="BM61" s="82">
        <v>126.4840038779661</v>
      </c>
      <c r="BN61" s="34" t="s">
        <v>2563</v>
      </c>
      <c r="BO61" s="31" t="s">
        <v>158</v>
      </c>
      <c r="BP61" s="32">
        <v>6.7636000000000003</v>
      </c>
      <c r="BQ61" s="35">
        <v>11.440420400951336</v>
      </c>
      <c r="BR61" s="70">
        <v>-0.4087979494671744</v>
      </c>
      <c r="BS61" s="83">
        <v>8.0827898336384276</v>
      </c>
      <c r="BT61" s="83">
        <v>8.4585845949336758</v>
      </c>
      <c r="BU61" s="83">
        <v>7.6594579449362286</v>
      </c>
      <c r="BV61" s="83">
        <v>4.467309753483387</v>
      </c>
      <c r="BW61" s="83">
        <v>19.814661134163206</v>
      </c>
      <c r="BX61" s="83">
        <v>4.467309753483387</v>
      </c>
      <c r="BY61" s="83">
        <v>10.323135949439518</v>
      </c>
      <c r="BZ61" s="83">
        <v>19.814661134163206</v>
      </c>
      <c r="CA61" s="37" t="s">
        <v>2609</v>
      </c>
      <c r="CB61" s="31">
        <v>1.6725145685214542</v>
      </c>
      <c r="CC61" s="35">
        <v>2.7998566174911139</v>
      </c>
      <c r="CD61" s="70">
        <v>-0.40264277889338651</v>
      </c>
      <c r="CE61" s="83">
        <v>2.1591831317452281</v>
      </c>
      <c r="CF61" s="83">
        <v>2.0386331965979481</v>
      </c>
      <c r="CG61" s="83">
        <v>1.8211483656947443</v>
      </c>
      <c r="CH61" s="83">
        <v>1.734696940836941</v>
      </c>
      <c r="CI61" s="83">
        <v>4.3301282217393293</v>
      </c>
      <c r="CJ61" s="83">
        <v>1.0980322012025316</v>
      </c>
      <c r="CK61" s="83">
        <v>2.4855105392720844</v>
      </c>
      <c r="CL61" s="83">
        <v>4.3301282217393293</v>
      </c>
      <c r="CM61" s="37" t="s">
        <v>2563</v>
      </c>
      <c r="CN61" s="31">
        <v>24.166989999999998</v>
      </c>
      <c r="CO61" s="82">
        <v>47.739714640929975</v>
      </c>
      <c r="CP61" s="70">
        <v>-0.4937759854291156</v>
      </c>
      <c r="CQ61" s="82">
        <v>38.012046411998853</v>
      </c>
      <c r="CR61" s="82">
        <v>35.595107649707145</v>
      </c>
      <c r="CS61" s="82">
        <v>30.535658032768179</v>
      </c>
      <c r="CT61" s="82">
        <v>16.467739452054794</v>
      </c>
      <c r="CU61" s="82">
        <v>84.109418730685576</v>
      </c>
      <c r="CV61" s="82">
        <v>15.953019566896552</v>
      </c>
      <c r="CW61" s="82">
        <v>40.910993938358487</v>
      </c>
      <c r="CX61" s="82">
        <v>84.109418730685576</v>
      </c>
      <c r="CY61" s="37" t="s">
        <v>2563</v>
      </c>
      <c r="CZ61" s="376">
        <v>2.9437467745908883</v>
      </c>
      <c r="DA61" s="39" t="s">
        <v>5</v>
      </c>
      <c r="DB61" s="39">
        <v>604.661396169868</v>
      </c>
      <c r="DC61" s="17">
        <v>0.11214056421397844</v>
      </c>
      <c r="DD61" s="40">
        <v>-39.764743578602157</v>
      </c>
      <c r="DE61" s="84">
        <v>3.6805500000000002</v>
      </c>
      <c r="DF61" s="85">
        <v>4.7389999999999999</v>
      </c>
      <c r="DG61" s="85" t="s">
        <v>5</v>
      </c>
      <c r="DH61" s="85" t="s">
        <v>5</v>
      </c>
      <c r="DI61" s="85" t="s">
        <v>5</v>
      </c>
      <c r="DJ61" s="86">
        <v>0.23645450000000001</v>
      </c>
      <c r="DK61" s="86">
        <v>0.15244540000000001</v>
      </c>
      <c r="DL61" s="69">
        <v>0.50990099009900991</v>
      </c>
      <c r="DM61" s="70">
        <v>0.19218168250677814</v>
      </c>
      <c r="DN61" s="70">
        <v>0.27087372950497368</v>
      </c>
      <c r="DO61" s="70">
        <v>3.8025576474517653E-2</v>
      </c>
      <c r="DP61" s="70" t="s">
        <v>158</v>
      </c>
      <c r="DQ61" s="87" t="s">
        <v>2563</v>
      </c>
      <c r="DR61" s="69">
        <v>0.1496238308894291</v>
      </c>
      <c r="DS61" s="70">
        <v>0.12400090133901465</v>
      </c>
      <c r="DT61" s="70">
        <v>0.12462666274790735</v>
      </c>
      <c r="DU61" s="70">
        <v>3.2536395340196922E-3</v>
      </c>
      <c r="DV61" s="87" t="s">
        <v>2563</v>
      </c>
      <c r="DW61" s="31">
        <v>7.7554499999999997</v>
      </c>
      <c r="DX61" s="70">
        <v>-0.43814757796069093</v>
      </c>
      <c r="DY61" s="70">
        <v>0.12555760725865417</v>
      </c>
      <c r="DZ61" s="70">
        <v>4.7327558178693163E-2</v>
      </c>
      <c r="EA61" s="70">
        <v>3.9874278572242572E-2</v>
      </c>
      <c r="EB61" s="87" t="s">
        <v>2563</v>
      </c>
      <c r="EC61" s="31">
        <v>-0.20061000000000001</v>
      </c>
      <c r="ED61" s="88">
        <v>8336616000</v>
      </c>
      <c r="EE61" s="85">
        <v>0.98989000000000005</v>
      </c>
      <c r="EF61" s="85" t="s">
        <v>5</v>
      </c>
      <c r="EG61" s="86">
        <v>0.31313830385529307</v>
      </c>
      <c r="EH61" s="86">
        <v>-4.1524023454358905E-2</v>
      </c>
      <c r="EI61" s="89">
        <v>2.4289999999999998</v>
      </c>
      <c r="EJ61" s="90">
        <v>7</v>
      </c>
      <c r="EK61" s="85">
        <v>148.19999999999999</v>
      </c>
      <c r="EL61" s="91">
        <v>5</v>
      </c>
      <c r="EM61" s="79">
        <v>0.28495276653171397</v>
      </c>
      <c r="EN61" s="69">
        <v>-0.33302495575965518</v>
      </c>
      <c r="EO61" s="70">
        <v>0.11106665508415436</v>
      </c>
      <c r="EP61" s="70">
        <v>0.13525841362838964</v>
      </c>
      <c r="EQ61" s="70" t="s">
        <v>158</v>
      </c>
      <c r="ER61" s="69">
        <v>4.2399556498804447E-3</v>
      </c>
      <c r="ES61" s="70">
        <v>7.8096369143301203E-3</v>
      </c>
      <c r="ET61" s="70">
        <v>9.7047514834354143E-3</v>
      </c>
      <c r="EU61" s="70" t="s">
        <v>158</v>
      </c>
      <c r="EV61" s="69">
        <v>-0.32878500010977474</v>
      </c>
      <c r="EW61" s="70">
        <v>0.11887629199848448</v>
      </c>
      <c r="EX61" s="70">
        <v>0.14496316511182505</v>
      </c>
      <c r="EY61" s="70" t="s">
        <v>158</v>
      </c>
      <c r="EZ61" s="92">
        <v>0.1418403</v>
      </c>
      <c r="FA61" s="70">
        <v>0.23049999999999998</v>
      </c>
      <c r="FB61" s="70">
        <v>0.18851428571428569</v>
      </c>
      <c r="FC61" s="87">
        <v>0.29412136695588781</v>
      </c>
      <c r="FD61" s="69">
        <v>0.11325</v>
      </c>
      <c r="FE61" s="70">
        <v>8.4725000000000009E-2</v>
      </c>
      <c r="FF61" s="87">
        <v>0.1050052327267551</v>
      </c>
      <c r="FG61" s="93" t="s">
        <v>2563</v>
      </c>
      <c r="FH61" s="84">
        <v>1.7407999999999999</v>
      </c>
      <c r="FI61" s="85">
        <v>1.3603499999999999</v>
      </c>
      <c r="FJ61" s="86">
        <v>0.77005420000000002</v>
      </c>
      <c r="FK61" s="86">
        <v>0.80935590000000002</v>
      </c>
      <c r="FL61" s="94">
        <v>0.20250000000000001</v>
      </c>
      <c r="FM61" s="95">
        <v>0.22500000000000001</v>
      </c>
      <c r="FN61" s="96">
        <v>45016</v>
      </c>
      <c r="FO61" s="97" t="s">
        <v>2881</v>
      </c>
      <c r="FP61" s="57">
        <v>0.9</v>
      </c>
      <c r="FQ61" s="58" t="s">
        <v>185</v>
      </c>
      <c r="FR61" s="58">
        <v>1.216548</v>
      </c>
      <c r="FS61" s="98" t="s">
        <v>185</v>
      </c>
      <c r="FT61" s="59" t="s">
        <v>160</v>
      </c>
      <c r="FU61" s="9" t="s">
        <v>158</v>
      </c>
      <c r="FV61" s="9" t="s">
        <v>158</v>
      </c>
      <c r="FW61" s="99" t="s">
        <v>158</v>
      </c>
      <c r="FX61" s="100" t="s">
        <v>158</v>
      </c>
      <c r="FY61" s="100" t="s">
        <v>158</v>
      </c>
      <c r="FZ61" s="100" t="s">
        <v>158</v>
      </c>
      <c r="GA61" s="9" t="s">
        <v>425</v>
      </c>
      <c r="GB61" s="63"/>
    </row>
    <row r="62" spans="1:184" ht="12" customHeight="1" x14ac:dyDescent="0.2">
      <c r="A62" s="7">
        <v>60</v>
      </c>
      <c r="B62" s="2" t="s">
        <v>389</v>
      </c>
      <c r="C62" s="1" t="s">
        <v>390</v>
      </c>
      <c r="D62" s="1" t="s">
        <v>265</v>
      </c>
      <c r="E62" s="1" t="s">
        <v>266</v>
      </c>
      <c r="F62" s="9">
        <v>10</v>
      </c>
      <c r="G62" s="64">
        <v>52.13</v>
      </c>
      <c r="H62" s="65">
        <v>0.29935194416749766</v>
      </c>
      <c r="I62" s="65">
        <v>3.0678399867913875E-2</v>
      </c>
      <c r="J62" s="65">
        <v>0.13258473335245746</v>
      </c>
      <c r="K62" s="66">
        <v>2.5202719570305007E-2</v>
      </c>
      <c r="L62" s="67">
        <v>211</v>
      </c>
      <c r="M62" s="68">
        <v>0.10000000000000009</v>
      </c>
      <c r="N62" s="69">
        <v>0.10004742708086312</v>
      </c>
      <c r="O62" s="70">
        <v>0.11152300366249723</v>
      </c>
      <c r="P62" s="70">
        <v>0.12669098971963155</v>
      </c>
      <c r="Q62" s="70" t="s">
        <v>158</v>
      </c>
      <c r="R62" s="70" t="s">
        <v>158</v>
      </c>
      <c r="S62" s="70" t="s">
        <v>158</v>
      </c>
      <c r="T62" s="18" t="s">
        <v>158</v>
      </c>
      <c r="U62" s="71" t="s">
        <v>156</v>
      </c>
      <c r="V62" s="9">
        <v>2013</v>
      </c>
      <c r="W62" s="227">
        <v>2013</v>
      </c>
      <c r="X62" s="227">
        <v>1</v>
      </c>
      <c r="Y62" s="72" t="s">
        <v>157</v>
      </c>
      <c r="Z62" s="73">
        <v>9</v>
      </c>
      <c r="AA62" s="73">
        <v>0</v>
      </c>
      <c r="AB62" s="73">
        <v>0</v>
      </c>
      <c r="AC62" s="228" t="s">
        <v>5</v>
      </c>
      <c r="AD62" s="74">
        <v>0.6109344161313438</v>
      </c>
      <c r="AE62" s="75">
        <v>0.28018449120784089</v>
      </c>
      <c r="AF62" s="75">
        <v>0.24102026190954429</v>
      </c>
      <c r="AG62" s="75">
        <v>0.3663059986960176</v>
      </c>
      <c r="AH62" s="76" t="s">
        <v>2674</v>
      </c>
      <c r="AI62" s="9" t="s">
        <v>2543</v>
      </c>
      <c r="AJ62" s="77" t="s">
        <v>2675</v>
      </c>
      <c r="AK62" s="78">
        <v>2.5202719570305007E-2</v>
      </c>
      <c r="AL62" s="79">
        <v>1.7035399999999999E-2</v>
      </c>
      <c r="AM62" s="80">
        <v>0.47943221587429741</v>
      </c>
      <c r="AN62" s="372">
        <v>0.51850145715721352</v>
      </c>
      <c r="AO62" s="372">
        <v>-1.9233050806183316E-2</v>
      </c>
      <c r="AP62" s="372">
        <v>8.023195920610604E-2</v>
      </c>
      <c r="AQ62" s="372">
        <v>0.21729318710223677</v>
      </c>
      <c r="AR62" s="81">
        <v>2.5696950321400472E-2</v>
      </c>
      <c r="AS62" s="81">
        <v>2.3330840525054658E-2</v>
      </c>
      <c r="AT62" s="81">
        <v>2.0703902590878714E-2</v>
      </c>
      <c r="AU62" s="68">
        <v>1.3744502899751449E-2</v>
      </c>
      <c r="AV62" s="68">
        <v>1.8634871493746867E-2</v>
      </c>
      <c r="AW62" s="68">
        <v>3.4773043535496491E-2</v>
      </c>
      <c r="AX62" s="68">
        <v>9.3326955296012901E-3</v>
      </c>
      <c r="AY62" s="68">
        <v>1.6597099364979877E-2</v>
      </c>
      <c r="AZ62" s="68">
        <v>3.4773043535496491E-2</v>
      </c>
      <c r="BA62" s="31">
        <v>32.270249999999997</v>
      </c>
      <c r="BB62" s="32">
        <v>15.027385413663881</v>
      </c>
      <c r="BC62" s="82">
        <v>65.047768643906309</v>
      </c>
      <c r="BD62" s="70">
        <v>-0.50389920096016882</v>
      </c>
      <c r="BE62" s="70">
        <v>-0.76897923284764902</v>
      </c>
      <c r="BF62" s="82">
        <v>53.176217880526828</v>
      </c>
      <c r="BG62" s="82">
        <v>53.452153950377053</v>
      </c>
      <c r="BH62" s="82">
        <v>37.84559230165496</v>
      </c>
      <c r="BI62" s="82">
        <v>40.821601848424656</v>
      </c>
      <c r="BJ62" s="82">
        <v>98.94342441860465</v>
      </c>
      <c r="BK62" s="82">
        <v>12.160206982543642</v>
      </c>
      <c r="BL62" s="82">
        <v>46.999032575438378</v>
      </c>
      <c r="BM62" s="82">
        <v>98.94342441860465</v>
      </c>
      <c r="BN62" s="34" t="s">
        <v>2675</v>
      </c>
      <c r="BO62" s="31" t="s">
        <v>158</v>
      </c>
      <c r="BP62" s="32">
        <v>2.4906199999999998</v>
      </c>
      <c r="BQ62" s="35">
        <v>2.7789990097323387</v>
      </c>
      <c r="BR62" s="70">
        <v>-0.10377082133617399</v>
      </c>
      <c r="BS62" s="83">
        <v>2.2736340813156239</v>
      </c>
      <c r="BT62" s="83">
        <v>2.2684999792143143</v>
      </c>
      <c r="BU62" s="83">
        <v>2.4889633206158877</v>
      </c>
      <c r="BV62" s="83">
        <v>1.7660224425586519</v>
      </c>
      <c r="BW62" s="83">
        <v>3.7703944354403025</v>
      </c>
      <c r="BX62" s="83">
        <v>1.7660224425586519</v>
      </c>
      <c r="BY62" s="83">
        <v>3.0710013590376359</v>
      </c>
      <c r="BZ62" s="83">
        <v>5.0289855072463769</v>
      </c>
      <c r="CA62" s="37" t="s">
        <v>2609</v>
      </c>
      <c r="CB62" s="31">
        <v>2.9498107775323219</v>
      </c>
      <c r="CC62" s="35">
        <v>5.9888230097462607</v>
      </c>
      <c r="CD62" s="70">
        <v>-0.50744732767494127</v>
      </c>
      <c r="CE62" s="83">
        <v>5.0118336254491318</v>
      </c>
      <c r="CF62" s="83">
        <v>5.0468436874074074</v>
      </c>
      <c r="CG62" s="83">
        <v>4.0643728238673917</v>
      </c>
      <c r="CH62" s="83">
        <v>4.7499257317939616</v>
      </c>
      <c r="CI62" s="83">
        <v>7.442072617363344</v>
      </c>
      <c r="CJ62" s="83">
        <v>1.9954807046456344</v>
      </c>
      <c r="CK62" s="83">
        <v>5.0118846102974963</v>
      </c>
      <c r="CL62" s="83">
        <v>7.442072617363344</v>
      </c>
      <c r="CM62" s="37" t="s">
        <v>2675</v>
      </c>
      <c r="CN62" s="31">
        <v>12.734830000000001</v>
      </c>
      <c r="CO62" s="82">
        <v>23.417068267154722</v>
      </c>
      <c r="CP62" s="70">
        <v>-0.45617317015460279</v>
      </c>
      <c r="CQ62" s="82">
        <v>17.330922497508947</v>
      </c>
      <c r="CR62" s="82">
        <v>19.852142800225021</v>
      </c>
      <c r="CS62" s="82">
        <v>15.818908026188353</v>
      </c>
      <c r="CT62" s="82">
        <v>16.162054869109944</v>
      </c>
      <c r="CU62" s="82">
        <v>36.561003298405467</v>
      </c>
      <c r="CV62" s="82">
        <v>8.5261448289404385</v>
      </c>
      <c r="CW62" s="82">
        <v>19.404602498190208</v>
      </c>
      <c r="CX62" s="82">
        <v>36.561003298405467</v>
      </c>
      <c r="CY62" s="37" t="s">
        <v>2675</v>
      </c>
      <c r="CZ62" s="376">
        <v>0.9044932529864611</v>
      </c>
      <c r="DA62" s="39" t="s">
        <v>5</v>
      </c>
      <c r="DB62" s="39">
        <v>41.895297832225964</v>
      </c>
      <c r="DC62" s="17">
        <v>0.15189370928993656</v>
      </c>
      <c r="DD62" s="40">
        <v>-17.080879071006343</v>
      </c>
      <c r="DE62" s="84">
        <v>1.59094</v>
      </c>
      <c r="DF62" s="85">
        <v>3.4689999999999999</v>
      </c>
      <c r="DG62" s="85" t="s">
        <v>5</v>
      </c>
      <c r="DH62" s="85" t="s">
        <v>5</v>
      </c>
      <c r="DI62" s="85" t="s">
        <v>5</v>
      </c>
      <c r="DJ62" s="86">
        <v>1.957128</v>
      </c>
      <c r="DK62" s="86">
        <v>-0.18290140000000002</v>
      </c>
      <c r="DL62" s="69">
        <v>0.2807017543859649</v>
      </c>
      <c r="DM62" s="70">
        <v>0.11262546830596132</v>
      </c>
      <c r="DN62" s="70">
        <v>-0.18296305197152352</v>
      </c>
      <c r="DO62" s="70">
        <v>0.10560477924203227</v>
      </c>
      <c r="DP62" s="70" t="s">
        <v>158</v>
      </c>
      <c r="DQ62" s="87" t="s">
        <v>2675</v>
      </c>
      <c r="DR62" s="69">
        <v>9.1671821729604419E-2</v>
      </c>
      <c r="DS62" s="70">
        <v>5.788586876314894E-2</v>
      </c>
      <c r="DT62" s="70">
        <v>0.1079743732566123</v>
      </c>
      <c r="DU62" s="70">
        <v>0.10905713074637657</v>
      </c>
      <c r="DV62" s="87" t="s">
        <v>2675</v>
      </c>
      <c r="DW62" s="31">
        <v>4.0326899999999997</v>
      </c>
      <c r="DX62" s="70">
        <v>-8.02574678465795E-2</v>
      </c>
      <c r="DY62" s="70">
        <v>6.6885673920409117E-2</v>
      </c>
      <c r="DZ62" s="70">
        <v>8.4178932693510067E-2</v>
      </c>
      <c r="EA62" s="70">
        <v>0.12931521565313586</v>
      </c>
      <c r="EB62" s="87" t="s">
        <v>2675</v>
      </c>
      <c r="EC62" s="31">
        <v>2.65341</v>
      </c>
      <c r="ED62" s="88">
        <v>13885580000</v>
      </c>
      <c r="EE62" s="85">
        <v>0.90064999999999995</v>
      </c>
      <c r="EF62" s="85" t="s">
        <v>5</v>
      </c>
      <c r="EG62" s="86">
        <v>0.51394144541124387</v>
      </c>
      <c r="EH62" s="86">
        <v>-1.8542795074200646E-2</v>
      </c>
      <c r="EI62" s="89">
        <v>2.3330000000000002</v>
      </c>
      <c r="EJ62" s="90">
        <v>6</v>
      </c>
      <c r="EK62" s="85">
        <v>42.3</v>
      </c>
      <c r="EL62" s="91">
        <v>3</v>
      </c>
      <c r="EM62" s="79">
        <v>0.23238770685579202</v>
      </c>
      <c r="EN62" s="69">
        <v>-0.33177882525351721</v>
      </c>
      <c r="EO62" s="70">
        <v>-0.11160857705863525</v>
      </c>
      <c r="EP62" s="70">
        <v>-2.1431456888227784E-2</v>
      </c>
      <c r="EQ62" s="70">
        <v>0.11174037818688265</v>
      </c>
      <c r="ER62" s="69">
        <v>2.010859583430058E-2</v>
      </c>
      <c r="ES62" s="70">
        <v>1.8509827398524692E-2</v>
      </c>
      <c r="ET62" s="70">
        <v>2.0992653612055046E-2</v>
      </c>
      <c r="EU62" s="70">
        <v>4.2800880545747599E-2</v>
      </c>
      <c r="EV62" s="69">
        <v>-0.31167022941921663</v>
      </c>
      <c r="EW62" s="70">
        <v>-9.3098749660110558E-2</v>
      </c>
      <c r="EX62" s="70">
        <v>-4.3880327617273895E-4</v>
      </c>
      <c r="EY62" s="70">
        <v>0.15454125873263025</v>
      </c>
      <c r="EZ62" s="92">
        <v>7.7206200000000003E-2</v>
      </c>
      <c r="FA62" s="70">
        <v>0.13424</v>
      </c>
      <c r="FB62" s="70">
        <v>0.13328000000000001</v>
      </c>
      <c r="FC62" s="87">
        <v>8.5263893882463457E-2</v>
      </c>
      <c r="FD62" s="69">
        <v>5.3620000000000001E-2</v>
      </c>
      <c r="FE62" s="70">
        <v>8.5690000000000002E-2</v>
      </c>
      <c r="FF62" s="87">
        <v>4.8002113495136868E-2</v>
      </c>
      <c r="FG62" s="93" t="s">
        <v>2675</v>
      </c>
      <c r="FH62" s="84">
        <v>2.31446</v>
      </c>
      <c r="FI62" s="85" t="s">
        <v>158</v>
      </c>
      <c r="FJ62" s="86">
        <v>1.2604259999999998</v>
      </c>
      <c r="FK62" s="86">
        <v>1.262853</v>
      </c>
      <c r="FL62" s="94">
        <v>0.22090000000000001</v>
      </c>
      <c r="FM62" s="95">
        <v>0.24299000000000001</v>
      </c>
      <c r="FN62" s="96">
        <v>44806</v>
      </c>
      <c r="FO62" s="97" t="s">
        <v>2878</v>
      </c>
      <c r="FP62" s="57">
        <v>0.97196000000000005</v>
      </c>
      <c r="FQ62" s="58" t="s">
        <v>185</v>
      </c>
      <c r="FR62" s="58">
        <v>1.3138177712000001</v>
      </c>
      <c r="FS62" s="98" t="s">
        <v>185</v>
      </c>
      <c r="FT62" s="59" t="s">
        <v>160</v>
      </c>
      <c r="FU62" s="9" t="s">
        <v>158</v>
      </c>
      <c r="FV62" s="9" t="s">
        <v>158</v>
      </c>
      <c r="FW62" s="99" t="s">
        <v>158</v>
      </c>
      <c r="FX62" s="100" t="s">
        <v>158</v>
      </c>
      <c r="FY62" s="100" t="s">
        <v>158</v>
      </c>
      <c r="FZ62" s="100" t="s">
        <v>158</v>
      </c>
      <c r="GA62" s="9" t="s">
        <v>169</v>
      </c>
      <c r="GB62" s="63"/>
    </row>
    <row r="63" spans="1:184" ht="12" customHeight="1" x14ac:dyDescent="0.2">
      <c r="A63" s="7">
        <v>61</v>
      </c>
      <c r="B63" s="2" t="s">
        <v>391</v>
      </c>
      <c r="C63" s="1" t="s">
        <v>392</v>
      </c>
      <c r="D63" s="1" t="s">
        <v>193</v>
      </c>
      <c r="E63" s="1" t="s">
        <v>393</v>
      </c>
      <c r="F63" s="9">
        <v>10</v>
      </c>
      <c r="G63" s="64">
        <v>32.4</v>
      </c>
      <c r="H63" s="65">
        <v>9.0541905082463847E-2</v>
      </c>
      <c r="I63" s="65">
        <v>2.2490682038939225E-2</v>
      </c>
      <c r="J63" s="65">
        <v>6.5994318432685661E-2</v>
      </c>
      <c r="K63" s="66">
        <v>4.1975308641975316E-2</v>
      </c>
      <c r="L63" s="67">
        <v>10</v>
      </c>
      <c r="M63" s="68">
        <v>4.6153846153846212E-2</v>
      </c>
      <c r="N63" s="69">
        <v>4.6857235666720953E-2</v>
      </c>
      <c r="O63" s="70">
        <v>2.684976975214548E-2</v>
      </c>
      <c r="P63" s="70">
        <v>2.2921382582016703E-2</v>
      </c>
      <c r="Q63" s="70">
        <v>2.3690430879462099E-2</v>
      </c>
      <c r="R63" s="70">
        <v>1.0515458749416062E-2</v>
      </c>
      <c r="S63" s="70">
        <v>6.787083669393601E-2</v>
      </c>
      <c r="T63" s="18">
        <v>0.96753759771789949</v>
      </c>
      <c r="U63" s="71" t="s">
        <v>156</v>
      </c>
      <c r="V63" s="9">
        <v>1988</v>
      </c>
      <c r="W63" s="227">
        <v>2013</v>
      </c>
      <c r="X63" s="227">
        <v>1</v>
      </c>
      <c r="Y63" s="72" t="s">
        <v>361</v>
      </c>
      <c r="Z63" s="73">
        <v>19</v>
      </c>
      <c r="AA63" s="73">
        <v>5</v>
      </c>
      <c r="AB63" s="73">
        <v>1</v>
      </c>
      <c r="AC63" s="228" t="s">
        <v>2337</v>
      </c>
      <c r="AD63" s="74">
        <v>0.70353318503957374</v>
      </c>
      <c r="AE63" s="75">
        <v>0.51967902178066494</v>
      </c>
      <c r="AF63" s="75">
        <v>0.20091059773857395</v>
      </c>
      <c r="AG63" s="75">
        <v>0.31166926391053262</v>
      </c>
      <c r="AH63" s="76" t="s">
        <v>2676</v>
      </c>
      <c r="AI63" s="9" t="s">
        <v>2769</v>
      </c>
      <c r="AJ63" s="77" t="s">
        <v>2563</v>
      </c>
      <c r="AK63" s="78">
        <v>4.1975308641975316E-2</v>
      </c>
      <c r="AL63" s="79">
        <v>3.2932599999999999E-2</v>
      </c>
      <c r="AM63" s="80">
        <v>0.27458228751982272</v>
      </c>
      <c r="AN63" s="372">
        <v>2.8124261844930443E-2</v>
      </c>
      <c r="AO63" s="372">
        <v>-0.21123090290645885</v>
      </c>
      <c r="AP63" s="372">
        <v>-0.11990614440394276</v>
      </c>
      <c r="AQ63" s="372">
        <v>-0.20970321087359112</v>
      </c>
      <c r="AR63" s="81">
        <v>5.3216218531692054E-2</v>
      </c>
      <c r="AS63" s="81">
        <v>4.7694127592274677E-2</v>
      </c>
      <c r="AT63" s="81">
        <v>5.3113348326234079E-2</v>
      </c>
      <c r="AU63" s="68">
        <v>2.459409212972527E-2</v>
      </c>
      <c r="AV63" s="68">
        <v>3.3307231437347644E-2</v>
      </c>
      <c r="AW63" s="68">
        <v>6.8924302788844594E-2</v>
      </c>
      <c r="AX63" s="68">
        <v>2.459409212972527E-2</v>
      </c>
      <c r="AY63" s="68">
        <v>4.0827077231551948E-2</v>
      </c>
      <c r="AZ63" s="68">
        <v>6.8924302788844594E-2</v>
      </c>
      <c r="BA63" s="31">
        <v>16.69857</v>
      </c>
      <c r="BB63" s="32">
        <v>12.380588460068781</v>
      </c>
      <c r="BC63" s="82">
        <v>41.46891992838065</v>
      </c>
      <c r="BD63" s="70">
        <v>-0.59732324765536582</v>
      </c>
      <c r="BE63" s="70">
        <v>-0.7014489771749346</v>
      </c>
      <c r="BF63" s="82">
        <v>32.366961171250907</v>
      </c>
      <c r="BG63" s="82">
        <v>29.695880027558729</v>
      </c>
      <c r="BH63" s="82">
        <v>27.83228067701932</v>
      </c>
      <c r="BI63" s="82">
        <v>13.345098039215687</v>
      </c>
      <c r="BJ63" s="82">
        <v>91.148148148148138</v>
      </c>
      <c r="BK63" s="82">
        <v>10.377049180327869</v>
      </c>
      <c r="BL63" s="82">
        <v>36.835741430577173</v>
      </c>
      <c r="BM63" s="82">
        <v>91.148148148148138</v>
      </c>
      <c r="BN63" s="34" t="s">
        <v>2563</v>
      </c>
      <c r="BO63" s="31" t="s">
        <v>158</v>
      </c>
      <c r="BP63" s="32">
        <v>1.8646100000000001</v>
      </c>
      <c r="BQ63" s="35">
        <v>2.9045005946513145</v>
      </c>
      <c r="BR63" s="70">
        <v>-0.35802733060764047</v>
      </c>
      <c r="BS63" s="83">
        <v>2.2689721962880611</v>
      </c>
      <c r="BT63" s="83">
        <v>2.1842649657053053</v>
      </c>
      <c r="BU63" s="83">
        <v>2.357445035117574</v>
      </c>
      <c r="BV63" s="83">
        <v>1.3966613672496027</v>
      </c>
      <c r="BW63" s="83">
        <v>3.9778142974527526</v>
      </c>
      <c r="BX63" s="83">
        <v>1.3966613672496027</v>
      </c>
      <c r="BY63" s="83">
        <v>2.988144642137827</v>
      </c>
      <c r="BZ63" s="83">
        <v>3.9778142974527526</v>
      </c>
      <c r="CA63" s="37" t="s">
        <v>2609</v>
      </c>
      <c r="CB63" s="31">
        <v>0.14698523751045114</v>
      </c>
      <c r="CC63" s="35">
        <v>0.33520226377176432</v>
      </c>
      <c r="CD63" s="70">
        <v>-0.56150284948394069</v>
      </c>
      <c r="CE63" s="83">
        <v>0.23241067868198126</v>
      </c>
      <c r="CF63" s="83">
        <v>0.2476373461377496</v>
      </c>
      <c r="CG63" s="83">
        <v>0.24173477209101182</v>
      </c>
      <c r="CH63" s="83">
        <v>0.18935622011276854</v>
      </c>
      <c r="CI63" s="83">
        <v>0.53045607023053309</v>
      </c>
      <c r="CJ63" s="83">
        <v>0.17566418703506906</v>
      </c>
      <c r="CK63" s="83">
        <v>0.31198748867416187</v>
      </c>
      <c r="CL63" s="83">
        <v>0.53045607023053309</v>
      </c>
      <c r="CM63" s="37" t="s">
        <v>2563</v>
      </c>
      <c r="CN63" s="31">
        <v>5.1886799999999997</v>
      </c>
      <c r="CO63" s="82">
        <v>8.4181725511306116</v>
      </c>
      <c r="CP63" s="70">
        <v>-0.38363344675049116</v>
      </c>
      <c r="CQ63" s="82">
        <v>4.6743184718116586</v>
      </c>
      <c r="CR63" s="82">
        <v>6.5030704674006232</v>
      </c>
      <c r="CS63" s="82">
        <v>7.5139714220345084</v>
      </c>
      <c r="CT63" s="82">
        <v>2.8405460385438972</v>
      </c>
      <c r="CU63" s="82">
        <v>14.795210727969348</v>
      </c>
      <c r="CV63" s="82">
        <v>2.8405460385438972</v>
      </c>
      <c r="CW63" s="82">
        <v>9.4051178480738713</v>
      </c>
      <c r="CX63" s="82">
        <v>18.484363636363636</v>
      </c>
      <c r="CY63" s="37" t="s">
        <v>2563</v>
      </c>
      <c r="CZ63" s="376">
        <v>0.17855021153408224</v>
      </c>
      <c r="DA63" s="39" t="s">
        <v>5</v>
      </c>
      <c r="DB63" s="39">
        <v>29.626162393050905</v>
      </c>
      <c r="DC63" s="17">
        <v>6.4896691223992026E-2</v>
      </c>
      <c r="DD63" s="40">
        <v>-10.208900877600797</v>
      </c>
      <c r="DE63" s="84">
        <v>1.9331</v>
      </c>
      <c r="DF63" s="85">
        <v>2.617</v>
      </c>
      <c r="DG63" s="85" t="s">
        <v>5</v>
      </c>
      <c r="DH63" s="85" t="s">
        <v>5</v>
      </c>
      <c r="DI63" s="85" t="s">
        <v>5</v>
      </c>
      <c r="DJ63" s="86">
        <v>6.6868020000000001</v>
      </c>
      <c r="DK63" s="86">
        <v>0.24431049999999999</v>
      </c>
      <c r="DL63" s="69">
        <v>0.18518518518518512</v>
      </c>
      <c r="DM63" s="70">
        <v>-0.25212414149308859</v>
      </c>
      <c r="DN63" s="70">
        <v>5.4864747249031787E-2</v>
      </c>
      <c r="DO63" s="70">
        <v>-1.3071452492746882E-2</v>
      </c>
      <c r="DP63" s="70" t="s">
        <v>158</v>
      </c>
      <c r="DQ63" s="87" t="s">
        <v>2563</v>
      </c>
      <c r="DR63" s="69">
        <v>0.52766192875466089</v>
      </c>
      <c r="DS63" s="70">
        <v>9.835304001703693E-2</v>
      </c>
      <c r="DT63" s="70">
        <v>0.16777737494088596</v>
      </c>
      <c r="DU63" s="70">
        <v>9.8744936265295902E-2</v>
      </c>
      <c r="DV63" s="87" t="s">
        <v>2563</v>
      </c>
      <c r="DW63" s="31">
        <v>6.7691800000000004</v>
      </c>
      <c r="DX63" s="70">
        <v>-3.5002126538491996E-2</v>
      </c>
      <c r="DY63" s="70">
        <v>0.20460051021278991</v>
      </c>
      <c r="DZ63" s="70">
        <v>0.28273432064981896</v>
      </c>
      <c r="EA63" s="70">
        <v>0.16922643897864509</v>
      </c>
      <c r="EB63" s="87" t="s">
        <v>2563</v>
      </c>
      <c r="EC63" s="31">
        <v>4.3635999999999999</v>
      </c>
      <c r="ED63" s="88">
        <v>5650477000</v>
      </c>
      <c r="EE63" s="85">
        <v>1.4557800000000001</v>
      </c>
      <c r="EF63" s="85" t="s">
        <v>5</v>
      </c>
      <c r="EG63" s="86">
        <v>0.35131190826665804</v>
      </c>
      <c r="EH63" s="86">
        <v>-0.15333736056700231</v>
      </c>
      <c r="EI63" s="89">
        <v>1.9330000000000001</v>
      </c>
      <c r="EJ63" s="90">
        <v>15</v>
      </c>
      <c r="EK63" s="85">
        <v>39.229999999999997</v>
      </c>
      <c r="EL63" s="91">
        <v>13</v>
      </c>
      <c r="EM63" s="79">
        <v>-0.17410145296966606</v>
      </c>
      <c r="EN63" s="69">
        <v>-0.14552775381075644</v>
      </c>
      <c r="EO63" s="70">
        <v>-0.14605268290819617</v>
      </c>
      <c r="EP63" s="70">
        <v>2.0449864511684845E-2</v>
      </c>
      <c r="EQ63" s="70">
        <v>4.6104821546424146E-2</v>
      </c>
      <c r="ER63" s="69">
        <v>3.7075064710957673E-2</v>
      </c>
      <c r="ES63" s="70">
        <v>2.5419099640734188E-2</v>
      </c>
      <c r="ET63" s="70">
        <v>4.1747466442134673E-2</v>
      </c>
      <c r="EU63" s="70">
        <v>4.8745344590439332E-2</v>
      </c>
      <c r="EV63" s="69">
        <v>-0.10845268909979877</v>
      </c>
      <c r="EW63" s="70">
        <v>-0.12063358326746199</v>
      </c>
      <c r="EX63" s="70">
        <v>6.2197330953819518E-2</v>
      </c>
      <c r="EY63" s="70">
        <v>9.4850166136863479E-2</v>
      </c>
      <c r="EZ63" s="92">
        <v>0.1238266</v>
      </c>
      <c r="FA63" s="70">
        <v>9.6439999999999998E-2</v>
      </c>
      <c r="FB63" s="70">
        <v>0.11953</v>
      </c>
      <c r="FC63" s="87">
        <v>7.9241959213537855E-2</v>
      </c>
      <c r="FD63" s="69">
        <v>6.4479999999999996E-2</v>
      </c>
      <c r="FE63" s="70">
        <v>7.7949999999999992E-2</v>
      </c>
      <c r="FF63" s="87">
        <v>3.9514661835830016E-2</v>
      </c>
      <c r="FG63" s="93" t="s">
        <v>2563</v>
      </c>
      <c r="FH63" s="84">
        <v>1.3919699999999999</v>
      </c>
      <c r="FI63" s="85">
        <v>0.86092999999999997</v>
      </c>
      <c r="FJ63" s="86">
        <v>2.2387220000000001</v>
      </c>
      <c r="FK63" s="86">
        <v>2.2956859999999999</v>
      </c>
      <c r="FL63" s="94">
        <v>0.32500000000000001</v>
      </c>
      <c r="FM63" s="95">
        <v>0.34</v>
      </c>
      <c r="FN63" s="96">
        <v>45007</v>
      </c>
      <c r="FO63" s="97" t="s">
        <v>2890</v>
      </c>
      <c r="FP63" s="57">
        <v>1.36</v>
      </c>
      <c r="FQ63" s="58" t="s">
        <v>159</v>
      </c>
      <c r="FR63" s="58">
        <v>1.36</v>
      </c>
      <c r="FS63" s="98" t="s">
        <v>159</v>
      </c>
      <c r="FT63" s="59" t="s">
        <v>165</v>
      </c>
      <c r="FU63" s="9" t="s">
        <v>166</v>
      </c>
      <c r="FV63" s="9" t="s">
        <v>158</v>
      </c>
      <c r="FW63" s="99">
        <v>0.02</v>
      </c>
      <c r="FX63" s="100" t="s">
        <v>158</v>
      </c>
      <c r="FY63" s="100" t="s">
        <v>158</v>
      </c>
      <c r="FZ63" s="100" t="s">
        <v>158</v>
      </c>
      <c r="GA63" s="9" t="s">
        <v>169</v>
      </c>
      <c r="GB63" s="63"/>
    </row>
    <row r="64" spans="1:184" ht="12" customHeight="1" x14ac:dyDescent="0.2">
      <c r="A64" s="7">
        <v>62</v>
      </c>
      <c r="B64" s="2" t="s">
        <v>394</v>
      </c>
      <c r="C64" s="1" t="s">
        <v>395</v>
      </c>
      <c r="D64" s="1" t="s">
        <v>188</v>
      </c>
      <c r="E64" s="1" t="s">
        <v>206</v>
      </c>
      <c r="F64" s="9">
        <v>10</v>
      </c>
      <c r="G64" s="64">
        <v>99.99</v>
      </c>
      <c r="H64" s="65">
        <v>0.21524064171122981</v>
      </c>
      <c r="I64" s="65">
        <v>-3.3398101930501189E-2</v>
      </c>
      <c r="J64" s="65">
        <v>0.18070977940718636</v>
      </c>
      <c r="K64" s="66">
        <v>3.0803080308030806E-2</v>
      </c>
      <c r="L64" s="67">
        <v>1</v>
      </c>
      <c r="M64" s="68">
        <v>0.10000000000000009</v>
      </c>
      <c r="N64" s="69">
        <v>0.10236220472440927</v>
      </c>
      <c r="O64" s="70">
        <v>0.10064241629820891</v>
      </c>
      <c r="P64" s="70">
        <v>0.10756634324828984</v>
      </c>
      <c r="Q64" s="70">
        <v>9.0624051551269513E-2</v>
      </c>
      <c r="R64" s="70">
        <v>5.9538431362112787E-2</v>
      </c>
      <c r="S64" s="70" t="s">
        <v>158</v>
      </c>
      <c r="T64" s="18">
        <v>1.1869513821883744</v>
      </c>
      <c r="U64" s="71" t="s">
        <v>156</v>
      </c>
      <c r="V64" s="9">
        <v>2005</v>
      </c>
      <c r="W64" s="227">
        <v>2013</v>
      </c>
      <c r="X64" s="227">
        <v>1</v>
      </c>
      <c r="Y64" s="72" t="s">
        <v>157</v>
      </c>
      <c r="Z64" s="73">
        <v>11</v>
      </c>
      <c r="AA64" s="73">
        <v>6</v>
      </c>
      <c r="AB64" s="73">
        <v>0</v>
      </c>
      <c r="AC64" s="228" t="s">
        <v>2338</v>
      </c>
      <c r="AD64" s="74">
        <v>0.86186150892922109</v>
      </c>
      <c r="AE64" s="75">
        <v>0.58981233243967823</v>
      </c>
      <c r="AF64" s="75">
        <v>0.43066141483460785</v>
      </c>
      <c r="AG64" s="75" t="s">
        <v>158</v>
      </c>
      <c r="AH64" s="76" t="s">
        <v>2677</v>
      </c>
      <c r="AI64" s="9" t="s">
        <v>2770</v>
      </c>
      <c r="AJ64" s="77" t="s">
        <v>2563</v>
      </c>
      <c r="AK64" s="78">
        <v>3.0803080308030806E-2</v>
      </c>
      <c r="AL64" s="79">
        <v>2.5314100000000003E-2</v>
      </c>
      <c r="AM64" s="80">
        <v>0.21683489865453653</v>
      </c>
      <c r="AN64" s="372">
        <v>-5.5818448716056679E-2</v>
      </c>
      <c r="AO64" s="372">
        <v>-6.1284930742475097E-2</v>
      </c>
      <c r="AP64" s="372">
        <v>-2.0476864927496563E-2</v>
      </c>
      <c r="AQ64" s="372">
        <v>-0.2711516709376478</v>
      </c>
      <c r="AR64" s="81">
        <v>3.2814089511095684E-2</v>
      </c>
      <c r="AS64" s="81">
        <v>3.1447016619725668E-2</v>
      </c>
      <c r="AT64" s="81">
        <v>4.2262675346540629E-2</v>
      </c>
      <c r="AU64" s="68">
        <v>1.5233949945593035E-2</v>
      </c>
      <c r="AV64" s="68">
        <v>2.3420563420052005E-2</v>
      </c>
      <c r="AW64" s="68">
        <v>3.678929765886288E-2</v>
      </c>
      <c r="AX64" s="68">
        <v>1.5233949945593035E-2</v>
      </c>
      <c r="AY64" s="68">
        <v>3.262410737229858E-2</v>
      </c>
      <c r="AZ64" s="68">
        <v>7.3522388059701502E-2</v>
      </c>
      <c r="BA64" s="31">
        <v>27.76145</v>
      </c>
      <c r="BB64" s="32">
        <v>19.147836078130982</v>
      </c>
      <c r="BC64" s="82">
        <v>37.421248748942709</v>
      </c>
      <c r="BD64" s="70">
        <v>-0.25813672904797536</v>
      </c>
      <c r="BE64" s="70">
        <v>-0.48831648546544082</v>
      </c>
      <c r="BF64" s="82">
        <v>30.505060704923334</v>
      </c>
      <c r="BG64" s="82">
        <v>27.435371044682746</v>
      </c>
      <c r="BH64" s="82">
        <v>28.918769380318849</v>
      </c>
      <c r="BI64" s="82">
        <v>22.182119205298012</v>
      </c>
      <c r="BJ64" s="82">
        <v>49.413953488372094</v>
      </c>
      <c r="BK64" s="82">
        <v>15.033613445378153</v>
      </c>
      <c r="BL64" s="82">
        <v>37.637475599860871</v>
      </c>
      <c r="BM64" s="82">
        <v>83.854166666666671</v>
      </c>
      <c r="BN64" s="34" t="s">
        <v>2563</v>
      </c>
      <c r="BO64" s="31">
        <v>27.345189999999999</v>
      </c>
      <c r="BP64" s="32">
        <v>2.42963</v>
      </c>
      <c r="BQ64" s="35">
        <v>3.989672367315424</v>
      </c>
      <c r="BR64" s="70">
        <v>-0.39102017000086331</v>
      </c>
      <c r="BS64" s="83">
        <v>2.4067200385175549</v>
      </c>
      <c r="BT64" s="83">
        <v>2.886888423083422</v>
      </c>
      <c r="BU64" s="83">
        <v>2.5016217397036371</v>
      </c>
      <c r="BV64" s="83">
        <v>2.0452768729641693</v>
      </c>
      <c r="BW64" s="83">
        <v>7.7064989517819704</v>
      </c>
      <c r="BX64" s="83">
        <v>1.68</v>
      </c>
      <c r="BY64" s="83">
        <v>3.3589196415675304</v>
      </c>
      <c r="BZ64" s="83">
        <v>7.7064989517819704</v>
      </c>
      <c r="CA64" s="37" t="s">
        <v>2609</v>
      </c>
      <c r="CB64" s="31">
        <v>0.74290197616829312</v>
      </c>
      <c r="CC64" s="35">
        <v>1.022254188979365</v>
      </c>
      <c r="CD64" s="70">
        <v>-0.27327079294239098</v>
      </c>
      <c r="CE64" s="83">
        <v>0.72089141299151349</v>
      </c>
      <c r="CF64" s="83">
        <v>0.74531078662531747</v>
      </c>
      <c r="CG64" s="83">
        <v>0.56870236106838201</v>
      </c>
      <c r="CH64" s="83">
        <v>0.60182108626198083</v>
      </c>
      <c r="CI64" s="83">
        <v>1.4550136487716105</v>
      </c>
      <c r="CJ64" s="83">
        <v>0.32781919850885366</v>
      </c>
      <c r="CK64" s="83">
        <v>0.76464981352654693</v>
      </c>
      <c r="CL64" s="83">
        <v>1.4550136487716105</v>
      </c>
      <c r="CM64" s="37" t="s">
        <v>2563</v>
      </c>
      <c r="CN64" s="31">
        <v>13.78355</v>
      </c>
      <c r="CO64" s="82">
        <v>34.047612725939025</v>
      </c>
      <c r="CP64" s="70">
        <v>-0.5951683863726791</v>
      </c>
      <c r="CQ64" s="82">
        <v>30.465399539757538</v>
      </c>
      <c r="CR64" s="82">
        <v>25.78985292494891</v>
      </c>
      <c r="CS64" s="82">
        <v>19.53163295689312</v>
      </c>
      <c r="CT64" s="82">
        <v>10.787709251101322</v>
      </c>
      <c r="CU64" s="82">
        <v>90.378959276018108</v>
      </c>
      <c r="CV64" s="82">
        <v>6.6789333333333341</v>
      </c>
      <c r="CW64" s="82">
        <v>25.025981835188254</v>
      </c>
      <c r="CX64" s="82">
        <v>90.378959276018108</v>
      </c>
      <c r="CY64" s="37" t="s">
        <v>2563</v>
      </c>
      <c r="CZ64" s="376">
        <v>0.73820294052675495</v>
      </c>
      <c r="DA64" s="39" t="s">
        <v>5</v>
      </c>
      <c r="DB64" s="39">
        <v>60.268314977609208</v>
      </c>
      <c r="DC64" s="17">
        <v>0.13836942355632065</v>
      </c>
      <c r="DD64" s="40">
        <v>-13.924507644367935</v>
      </c>
      <c r="DE64" s="84">
        <v>3.5736599999999998</v>
      </c>
      <c r="DF64" s="85">
        <v>5.2220000000000004</v>
      </c>
      <c r="DG64" s="85" t="s">
        <v>5</v>
      </c>
      <c r="DH64" s="85" t="s">
        <v>5</v>
      </c>
      <c r="DI64" s="85" t="s">
        <v>5</v>
      </c>
      <c r="DJ64" s="86">
        <v>-0.20136859999999998</v>
      </c>
      <c r="DK64" s="86">
        <v>5.82728E-2</v>
      </c>
      <c r="DL64" s="69">
        <v>0.413953488372093</v>
      </c>
      <c r="DM64" s="70">
        <v>2.2026502882950272E-3</v>
      </c>
      <c r="DN64" s="70">
        <v>5.016931709648742E-2</v>
      </c>
      <c r="DO64" s="70">
        <v>0.1615461431239702</v>
      </c>
      <c r="DP64" s="70" t="s">
        <v>158</v>
      </c>
      <c r="DQ64" s="87" t="s">
        <v>2563</v>
      </c>
      <c r="DR64" s="69">
        <v>8.663655392750913E-2</v>
      </c>
      <c r="DS64" s="70">
        <v>7.3290955944020242E-2</v>
      </c>
      <c r="DT64" s="70">
        <v>0.11259511706117409</v>
      </c>
      <c r="DU64" s="70">
        <v>0.10495362029023969</v>
      </c>
      <c r="DV64" s="87" t="s">
        <v>2563</v>
      </c>
      <c r="DW64" s="31">
        <v>7.1517900000000001</v>
      </c>
      <c r="DX64" s="70">
        <v>-0.7381437034786571</v>
      </c>
      <c r="DY64" s="70">
        <v>-0.28220609274823394</v>
      </c>
      <c r="DZ64" s="70">
        <v>-0.22228905899332474</v>
      </c>
      <c r="EA64" s="70">
        <v>-3.5267108350353071E-3</v>
      </c>
      <c r="EB64" s="87" t="s">
        <v>2563</v>
      </c>
      <c r="EC64" s="31">
        <v>-5.6785699999999997</v>
      </c>
      <c r="ED64" s="88">
        <v>4416249000</v>
      </c>
      <c r="EE64" s="85">
        <v>0.97065999999999997</v>
      </c>
      <c r="EF64" s="85" t="s">
        <v>5</v>
      </c>
      <c r="EG64" s="86">
        <v>0.30377980757694956</v>
      </c>
      <c r="EH64" s="86">
        <v>-5.8705006746261779E-2</v>
      </c>
      <c r="EI64" s="89">
        <v>2.2000000000000002</v>
      </c>
      <c r="EJ64" s="90">
        <v>10</v>
      </c>
      <c r="EK64" s="85">
        <v>114.6</v>
      </c>
      <c r="EL64" s="91">
        <v>10</v>
      </c>
      <c r="EM64" s="79">
        <v>-0.12748691099476439</v>
      </c>
      <c r="EN64" s="69">
        <v>-0.34925657467167714</v>
      </c>
      <c r="EO64" s="70">
        <v>-3.2877967882846026E-2</v>
      </c>
      <c r="EP64" s="70">
        <v>-4.4222967987616268E-2</v>
      </c>
      <c r="EQ64" s="70">
        <v>0.16977683244627451</v>
      </c>
      <c r="ER64" s="69">
        <v>2.2144890507040715E-2</v>
      </c>
      <c r="ES64" s="70">
        <v>2.7283160356212033E-2</v>
      </c>
      <c r="ET64" s="70">
        <v>2.1630092368254417E-2</v>
      </c>
      <c r="EU64" s="70">
        <v>7.6555521359850554E-2</v>
      </c>
      <c r="EV64" s="69">
        <v>-0.32711168416463643</v>
      </c>
      <c r="EW64" s="70">
        <v>-5.5948075266339936E-3</v>
      </c>
      <c r="EX64" s="70">
        <v>-2.2592875619361852E-2</v>
      </c>
      <c r="EY64" s="70">
        <v>0.24633235380612506</v>
      </c>
      <c r="EZ64" s="92">
        <v>8.926930000000001E-2</v>
      </c>
      <c r="FA64" s="70">
        <v>0.11058000000000001</v>
      </c>
      <c r="FB64" s="70">
        <v>9.7290000000000001E-2</v>
      </c>
      <c r="FC64" s="87">
        <v>4.9161030298397926E-2</v>
      </c>
      <c r="FD64" s="69">
        <v>6.5379999999999994E-2</v>
      </c>
      <c r="FE64" s="70">
        <v>6.2839999999999993E-2</v>
      </c>
      <c r="FF64" s="87">
        <v>2.377671970646918E-2</v>
      </c>
      <c r="FG64" s="93" t="s">
        <v>2563</v>
      </c>
      <c r="FH64" s="84">
        <v>2.5253199999999998</v>
      </c>
      <c r="FI64" s="85">
        <v>1.1335</v>
      </c>
      <c r="FJ64" s="86">
        <v>1.3730279999999999</v>
      </c>
      <c r="FK64" s="86">
        <v>1.422228</v>
      </c>
      <c r="FL64" s="94">
        <v>0.7</v>
      </c>
      <c r="FM64" s="95">
        <v>0.77</v>
      </c>
      <c r="FN64" s="96">
        <v>45016</v>
      </c>
      <c r="FO64" s="97" t="s">
        <v>2881</v>
      </c>
      <c r="FP64" s="57">
        <v>3.08</v>
      </c>
      <c r="FQ64" s="58" t="s">
        <v>159</v>
      </c>
      <c r="FR64" s="58">
        <v>3.08</v>
      </c>
      <c r="FS64" s="98" t="s">
        <v>159</v>
      </c>
      <c r="FT64" s="59" t="s">
        <v>160</v>
      </c>
      <c r="FU64" s="9" t="s">
        <v>158</v>
      </c>
      <c r="FV64" s="9" t="s">
        <v>158</v>
      </c>
      <c r="FW64" s="99" t="s">
        <v>158</v>
      </c>
      <c r="FX64" s="100" t="s">
        <v>158</v>
      </c>
      <c r="FY64" s="100" t="s">
        <v>158</v>
      </c>
      <c r="FZ64" s="100" t="s">
        <v>158</v>
      </c>
      <c r="GA64" s="9" t="s">
        <v>158</v>
      </c>
      <c r="GB64" s="63"/>
    </row>
    <row r="65" spans="1:184" ht="12" customHeight="1" x14ac:dyDescent="0.2">
      <c r="A65" s="7">
        <v>63</v>
      </c>
      <c r="B65" s="2" t="s">
        <v>396</v>
      </c>
      <c r="C65" s="1" t="s">
        <v>397</v>
      </c>
      <c r="D65" s="1" t="s">
        <v>172</v>
      </c>
      <c r="E65" s="1" t="s">
        <v>398</v>
      </c>
      <c r="F65" s="9">
        <v>10</v>
      </c>
      <c r="G65" s="64">
        <v>15.84</v>
      </c>
      <c r="H65" s="65">
        <v>0.13223731236597569</v>
      </c>
      <c r="I65" s="65">
        <v>-1.6910142402569273E-2</v>
      </c>
      <c r="J65" s="65">
        <v>0.26166003955811679</v>
      </c>
      <c r="K65" s="66">
        <v>3.2803030303030299E-2</v>
      </c>
      <c r="L65" s="67">
        <v>184</v>
      </c>
      <c r="M65" s="68">
        <v>3.83693045563549E-2</v>
      </c>
      <c r="N65" s="69">
        <v>4.1084634346754578E-2</v>
      </c>
      <c r="O65" s="70">
        <v>5.3697750159763524E-2</v>
      </c>
      <c r="P65" s="70">
        <v>0.1220141895021758</v>
      </c>
      <c r="Q65" s="70">
        <v>0.18350712072172159</v>
      </c>
      <c r="R65" s="70">
        <v>0.12929018481647447</v>
      </c>
      <c r="S65" s="70" t="s">
        <v>158</v>
      </c>
      <c r="T65" s="18">
        <v>0.66490166170283693</v>
      </c>
      <c r="U65" s="71" t="s">
        <v>321</v>
      </c>
      <c r="V65" s="9">
        <v>2005</v>
      </c>
      <c r="W65" s="227">
        <v>2013</v>
      </c>
      <c r="X65" s="227">
        <v>1</v>
      </c>
      <c r="Y65" s="72" t="s">
        <v>399</v>
      </c>
      <c r="Z65" s="73">
        <v>13</v>
      </c>
      <c r="AA65" s="73">
        <v>0</v>
      </c>
      <c r="AB65" s="73">
        <v>4</v>
      </c>
      <c r="AC65" s="228" t="s">
        <v>2339</v>
      </c>
      <c r="AD65" s="74">
        <v>0.951038711448705</v>
      </c>
      <c r="AE65" s="75">
        <v>0.63365853658536586</v>
      </c>
      <c r="AF65" s="75">
        <v>0.39766726362676219</v>
      </c>
      <c r="AG65" s="75">
        <v>1.139248832467276</v>
      </c>
      <c r="AH65" s="76" t="s">
        <v>2678</v>
      </c>
      <c r="AI65" s="9" t="s">
        <v>2771</v>
      </c>
      <c r="AJ65" s="77" t="s">
        <v>2563</v>
      </c>
      <c r="AK65" s="78">
        <v>3.2803030303030299E-2</v>
      </c>
      <c r="AL65" s="79">
        <v>3.0865699999999999E-2</v>
      </c>
      <c r="AM65" s="80">
        <v>6.2766446347573446E-2</v>
      </c>
      <c r="AN65" s="372">
        <v>2.437733767591177E-2</v>
      </c>
      <c r="AO65" s="372">
        <v>-0.30052994385565412</v>
      </c>
      <c r="AP65" s="372">
        <v>-0.23578259629997167</v>
      </c>
      <c r="AQ65" s="372">
        <v>-0.30026457537035089</v>
      </c>
      <c r="AR65" s="81">
        <v>4.6896975810299613E-2</v>
      </c>
      <c r="AS65" s="81">
        <v>4.2923689180868474E-2</v>
      </c>
      <c r="AT65" s="81">
        <v>4.6879190546043954E-2</v>
      </c>
      <c r="AU65" s="68">
        <v>1.5430427720628049E-2</v>
      </c>
      <c r="AV65" s="68">
        <v>2.9800014625586867E-2</v>
      </c>
      <c r="AW65" s="68">
        <v>6.38030095759234E-2</v>
      </c>
      <c r="AX65" s="68">
        <v>1.5430427720628049E-2</v>
      </c>
      <c r="AY65" s="68">
        <v>3.2022409220271511E-2</v>
      </c>
      <c r="AZ65" s="68">
        <v>8.5106382978723402E-2</v>
      </c>
      <c r="BA65" s="31">
        <v>28.864280000000001</v>
      </c>
      <c r="BB65" s="32">
        <v>19.317073170731707</v>
      </c>
      <c r="BC65" s="82">
        <v>44.697771045243684</v>
      </c>
      <c r="BD65" s="70">
        <v>-0.35423446572351025</v>
      </c>
      <c r="BE65" s="70">
        <v>-0.56782916196920186</v>
      </c>
      <c r="BF65" s="82">
        <v>36.391293000280086</v>
      </c>
      <c r="BG65" s="82">
        <v>31.871690693785077</v>
      </c>
      <c r="BH65" s="82">
        <v>21.986046296837735</v>
      </c>
      <c r="BI65" s="82">
        <v>14.057692307692307</v>
      </c>
      <c r="BJ65" s="82">
        <v>119.10525789473685</v>
      </c>
      <c r="BK65" s="82">
        <v>6.1304347826086953</v>
      </c>
      <c r="BL65" s="82">
        <v>31.263034225581283</v>
      </c>
      <c r="BM65" s="82">
        <v>119.10525789473685</v>
      </c>
      <c r="BN65" s="34" t="s">
        <v>2563</v>
      </c>
      <c r="BO65" s="31" t="s">
        <v>158</v>
      </c>
      <c r="BP65" s="32">
        <v>2.2432500000000002</v>
      </c>
      <c r="BQ65" s="35">
        <v>3.1851434955203808</v>
      </c>
      <c r="BR65" s="70">
        <v>-0.2957146190886123</v>
      </c>
      <c r="BS65" s="83">
        <v>1.7797079901559185</v>
      </c>
      <c r="BT65" s="83">
        <v>2.2219104745198957</v>
      </c>
      <c r="BU65" s="83">
        <v>2.0858739263696</v>
      </c>
      <c r="BV65" s="83">
        <v>1.3290909090909091</v>
      </c>
      <c r="BW65" s="83">
        <v>5.7538940809968846</v>
      </c>
      <c r="BX65" s="83">
        <v>1.3095238095238098</v>
      </c>
      <c r="BY65" s="83">
        <v>3.0374852389565752</v>
      </c>
      <c r="BZ65" s="83">
        <v>5.8976744186046517</v>
      </c>
      <c r="CA65" s="37" t="s">
        <v>2609</v>
      </c>
      <c r="CB65" s="31">
        <v>1.2968448354628115</v>
      </c>
      <c r="CC65" s="35">
        <v>2.2562294983364177</v>
      </c>
      <c r="CD65" s="70">
        <v>-0.42521590271778109</v>
      </c>
      <c r="CE65" s="83">
        <v>1.2573790235603519</v>
      </c>
      <c r="CF65" s="83">
        <v>1.5666977073788799</v>
      </c>
      <c r="CG65" s="83">
        <v>1.2193498384612058</v>
      </c>
      <c r="CH65" s="83">
        <v>1.053135593220339</v>
      </c>
      <c r="CI65" s="83">
        <v>4.183812154696132</v>
      </c>
      <c r="CJ65" s="83">
        <v>0.37761194029850748</v>
      </c>
      <c r="CK65" s="83">
        <v>1.7941630626105092</v>
      </c>
      <c r="CL65" s="83">
        <v>4.183812154696132</v>
      </c>
      <c r="CM65" s="37" t="s">
        <v>2563</v>
      </c>
      <c r="CN65" s="31">
        <v>12.0198</v>
      </c>
      <c r="CO65" s="82">
        <v>23.340527671825175</v>
      </c>
      <c r="CP65" s="70">
        <v>-0.48502449606101472</v>
      </c>
      <c r="CQ65" s="82">
        <v>13.422216912939335</v>
      </c>
      <c r="CR65" s="82">
        <v>16.463123831974126</v>
      </c>
      <c r="CS65" s="82">
        <v>11.966403185828334</v>
      </c>
      <c r="CT65" s="82">
        <v>7.6083673469387749</v>
      </c>
      <c r="CU65" s="82">
        <v>39.856315789473683</v>
      </c>
      <c r="CV65" s="82">
        <v>4.6328571428571426</v>
      </c>
      <c r="CW65" s="82">
        <v>17.240422566071317</v>
      </c>
      <c r="CX65" s="82">
        <v>39.856315789473683</v>
      </c>
      <c r="CY65" s="37" t="s">
        <v>2563</v>
      </c>
      <c r="CZ65" s="376">
        <v>0.70015960792311738</v>
      </c>
      <c r="DA65" s="39" t="s">
        <v>5</v>
      </c>
      <c r="DB65" s="39">
        <v>47.065766222244633</v>
      </c>
      <c r="DC65" s="17">
        <v>0.1548172198052061</v>
      </c>
      <c r="DD65" s="40">
        <v>-13.38255801947939</v>
      </c>
      <c r="DE65" s="84">
        <v>0.54635</v>
      </c>
      <c r="DF65" s="85">
        <v>0.82</v>
      </c>
      <c r="DG65" s="85" t="s">
        <v>5</v>
      </c>
      <c r="DH65" s="85" t="s">
        <v>5</v>
      </c>
      <c r="DI65" s="85" t="s">
        <v>5</v>
      </c>
      <c r="DJ65" s="86">
        <v>2.1343680000000003</v>
      </c>
      <c r="DK65" s="86">
        <v>2.9218500000000001E-2</v>
      </c>
      <c r="DL65" s="69">
        <v>-0.63461538461538458</v>
      </c>
      <c r="DM65" s="70">
        <v>-0.21975462464605766</v>
      </c>
      <c r="DN65" s="70">
        <v>-0.10986692867494297</v>
      </c>
      <c r="DO65" s="70">
        <v>7.7583937488473254E-2</v>
      </c>
      <c r="DP65" s="70" t="s">
        <v>158</v>
      </c>
      <c r="DQ65" s="87" t="s">
        <v>2563</v>
      </c>
      <c r="DR65" s="69">
        <v>0.54006297609812282</v>
      </c>
      <c r="DS65" s="70">
        <v>0.18037337063673342</v>
      </c>
      <c r="DT65" s="70">
        <v>0.2624627250878544</v>
      </c>
      <c r="DU65" s="70">
        <v>0.14229586465587496</v>
      </c>
      <c r="DV65" s="87" t="s">
        <v>2563</v>
      </c>
      <c r="DW65" s="31">
        <v>1.3066199999999999</v>
      </c>
      <c r="DX65" s="70">
        <v>-3.5869914249295087E-2</v>
      </c>
      <c r="DY65" s="70">
        <v>0.17695015112387535</v>
      </c>
      <c r="DZ65" s="70">
        <v>0.13124925700324708</v>
      </c>
      <c r="EA65" s="70">
        <v>0.1820693003990379</v>
      </c>
      <c r="EB65" s="87" t="s">
        <v>2563</v>
      </c>
      <c r="EC65" s="31">
        <v>0.45609</v>
      </c>
      <c r="ED65" s="88">
        <v>1014628000</v>
      </c>
      <c r="EE65" s="85">
        <v>0.73377000000000003</v>
      </c>
      <c r="EF65" s="85" t="s">
        <v>5</v>
      </c>
      <c r="EG65" s="86">
        <v>0.3502225332291069</v>
      </c>
      <c r="EH65" s="86">
        <v>-8.5180941956996548E-2</v>
      </c>
      <c r="EI65" s="89">
        <v>2</v>
      </c>
      <c r="EJ65" s="90">
        <v>7</v>
      </c>
      <c r="EK65" s="85">
        <v>21.07</v>
      </c>
      <c r="EL65" s="91">
        <v>7</v>
      </c>
      <c r="EM65" s="79">
        <v>-0.24822021831988617</v>
      </c>
      <c r="EN65" s="69">
        <v>-0.26983298538622125</v>
      </c>
      <c r="EO65" s="70">
        <v>9.5488241353725023E-4</v>
      </c>
      <c r="EP65" s="70">
        <v>-5.1463890888775676E-2</v>
      </c>
      <c r="EQ65" s="70">
        <v>0.24528659067759762</v>
      </c>
      <c r="ER65" s="69">
        <v>2.645093945720256E-2</v>
      </c>
      <c r="ES65" s="70">
        <v>3.3735609954663515E-2</v>
      </c>
      <c r="ET65" s="70">
        <v>2.3743332932522065E-2</v>
      </c>
      <c r="EU65" s="70">
        <v>0.11773909263274351</v>
      </c>
      <c r="EV65" s="69">
        <v>-0.24338204592901869</v>
      </c>
      <c r="EW65" s="70">
        <v>3.4690492368200765E-2</v>
      </c>
      <c r="EX65" s="70">
        <v>-2.7720557956253611E-2</v>
      </c>
      <c r="EY65" s="70">
        <v>0.36302568331034113</v>
      </c>
      <c r="EZ65" s="92">
        <v>7.9567899999999997E-2</v>
      </c>
      <c r="FA65" s="70">
        <v>0.10336000000000001</v>
      </c>
      <c r="FB65" s="70">
        <v>0.14860000000000001</v>
      </c>
      <c r="FC65" s="87">
        <v>7.0945993544385536E-2</v>
      </c>
      <c r="FD65" s="69">
        <v>8.652E-2</v>
      </c>
      <c r="FE65" s="70">
        <v>0.11155</v>
      </c>
      <c r="FF65" s="87">
        <v>4.4469545758867371E-2</v>
      </c>
      <c r="FG65" s="93" t="s">
        <v>2563</v>
      </c>
      <c r="FH65" s="84">
        <v>1.7941</v>
      </c>
      <c r="FI65" s="85">
        <v>1.0033700000000001</v>
      </c>
      <c r="FJ65" s="86">
        <v>0.884714</v>
      </c>
      <c r="FK65" s="86">
        <v>0.90529820000000005</v>
      </c>
      <c r="FL65" s="94">
        <v>4.1700000000000001E-2</v>
      </c>
      <c r="FM65" s="95">
        <v>4.3299999999999998E-2</v>
      </c>
      <c r="FN65" s="96">
        <v>44833</v>
      </c>
      <c r="FO65" s="97" t="s">
        <v>2698</v>
      </c>
      <c r="FP65" s="57">
        <v>0.51959999999999995</v>
      </c>
      <c r="FQ65" s="58" t="s">
        <v>159</v>
      </c>
      <c r="FR65" s="58">
        <v>0.51959999999999995</v>
      </c>
      <c r="FS65" s="98" t="s">
        <v>159</v>
      </c>
      <c r="FT65" s="59" t="s">
        <v>160</v>
      </c>
      <c r="FU65" s="9" t="s">
        <v>158</v>
      </c>
      <c r="FV65" s="9" t="s">
        <v>158</v>
      </c>
      <c r="FW65" s="99" t="s">
        <v>158</v>
      </c>
      <c r="FX65" s="100" t="s">
        <v>158</v>
      </c>
      <c r="FY65" s="100" t="s">
        <v>158</v>
      </c>
      <c r="FZ65" s="100" t="s">
        <v>158</v>
      </c>
      <c r="GA65" s="9" t="s">
        <v>169</v>
      </c>
      <c r="GB65" s="63"/>
    </row>
    <row r="66" spans="1:184" ht="12" customHeight="1" x14ac:dyDescent="0.2">
      <c r="A66" s="7">
        <v>64</v>
      </c>
      <c r="B66" s="2" t="s">
        <v>400</v>
      </c>
      <c r="C66" s="1" t="s">
        <v>401</v>
      </c>
      <c r="D66" s="1" t="s">
        <v>154</v>
      </c>
      <c r="E66" s="1" t="s">
        <v>163</v>
      </c>
      <c r="F66" s="9">
        <v>9</v>
      </c>
      <c r="G66" s="64">
        <v>41.64</v>
      </c>
      <c r="H66" s="65">
        <v>-0.1012303043384416</v>
      </c>
      <c r="I66" s="65">
        <v>0.11428329837081974</v>
      </c>
      <c r="J66" s="65">
        <v>6.9836680192665312E-2</v>
      </c>
      <c r="K66" s="66">
        <v>5.571565802113352E-2</v>
      </c>
      <c r="L66" s="67">
        <v>183</v>
      </c>
      <c r="M66" s="68">
        <v>5.9360730593607247E-2</v>
      </c>
      <c r="N66" s="69">
        <v>6.3679245283018826E-2</v>
      </c>
      <c r="O66" s="70">
        <v>6.7253392767329556E-2</v>
      </c>
      <c r="P66" s="70">
        <v>6.9042088655335121E-2</v>
      </c>
      <c r="Q66" s="70">
        <v>5.993101434457726E-2</v>
      </c>
      <c r="R66" s="70" t="s">
        <v>158</v>
      </c>
      <c r="S66" s="70" t="s">
        <v>158</v>
      </c>
      <c r="T66" s="18">
        <v>1.152026032103731</v>
      </c>
      <c r="U66" s="71" t="s">
        <v>156</v>
      </c>
      <c r="V66" s="9">
        <v>2009</v>
      </c>
      <c r="W66" s="227">
        <v>2014</v>
      </c>
      <c r="X66" s="227">
        <v>1</v>
      </c>
      <c r="Y66" s="72" t="s">
        <v>157</v>
      </c>
      <c r="Z66" s="73">
        <v>10</v>
      </c>
      <c r="AA66" s="73">
        <v>3</v>
      </c>
      <c r="AB66" s="73">
        <v>0</v>
      </c>
      <c r="AC66" s="228" t="s">
        <v>5</v>
      </c>
      <c r="AD66" s="74">
        <v>2.7466022635791068</v>
      </c>
      <c r="AE66" s="75">
        <v>0.54678293660146116</v>
      </c>
      <c r="AF66" s="75">
        <v>0.42308204326743337</v>
      </c>
      <c r="AG66" s="75" t="s">
        <v>158</v>
      </c>
      <c r="AH66" s="76" t="s">
        <v>2679</v>
      </c>
      <c r="AI66" s="9" t="s">
        <v>2166</v>
      </c>
      <c r="AJ66" s="77" t="s">
        <v>2563</v>
      </c>
      <c r="AK66" s="78">
        <v>5.571565802113352E-2</v>
      </c>
      <c r="AL66" s="79">
        <v>5.4718000000000003E-2</v>
      </c>
      <c r="AM66" s="80">
        <v>1.8232720880396069E-2</v>
      </c>
      <c r="AN66" s="372">
        <v>-8.9738382359746738E-2</v>
      </c>
      <c r="AO66" s="372">
        <v>-0.25925694672167521</v>
      </c>
      <c r="AP66" s="372">
        <v>-0.25613088741273937</v>
      </c>
      <c r="AQ66" s="372">
        <v>-0.26266819870124547</v>
      </c>
      <c r="AR66" s="81">
        <v>7.5215903510065144E-2</v>
      </c>
      <c r="AS66" s="81">
        <v>7.4899813795666528E-2</v>
      </c>
      <c r="AT66" s="81">
        <v>7.5563888500393681E-2</v>
      </c>
      <c r="AU66" s="68">
        <v>4.7058824574002768E-2</v>
      </c>
      <c r="AV66" s="68">
        <v>5.9339581949603301E-2</v>
      </c>
      <c r="AW66" s="68">
        <v>9.8121601581809187E-2</v>
      </c>
      <c r="AX66" s="68">
        <v>4.5628700801114593E-2</v>
      </c>
      <c r="AY66" s="68">
        <v>6.1208400905192341E-2</v>
      </c>
      <c r="AZ66" s="68">
        <v>9.8121601581809187E-2</v>
      </c>
      <c r="BA66" s="31">
        <v>49.202060000000003</v>
      </c>
      <c r="BB66" s="32">
        <v>9.8138109827951912</v>
      </c>
      <c r="BC66" s="82">
        <v>43.832382063436967</v>
      </c>
      <c r="BD66" s="70">
        <v>0.12250481684503711</v>
      </c>
      <c r="BE66" s="70">
        <v>-0.77610591711415478</v>
      </c>
      <c r="BF66" s="82">
        <v>49.366550971250966</v>
      </c>
      <c r="BG66" s="82">
        <v>35.997959312414821</v>
      </c>
      <c r="BH66" s="82">
        <v>32.744547421775181</v>
      </c>
      <c r="BI66" s="82">
        <v>10.254629629629628</v>
      </c>
      <c r="BJ66" s="82">
        <v>115.51281794871794</v>
      </c>
      <c r="BK66" s="82">
        <v>9.5</v>
      </c>
      <c r="BL66" s="82">
        <v>40.146099456626914</v>
      </c>
      <c r="BM66" s="82">
        <v>115.51281794871794</v>
      </c>
      <c r="BN66" s="34" t="s">
        <v>2563</v>
      </c>
      <c r="BO66" s="31">
        <v>2.95994</v>
      </c>
      <c r="BP66" s="32">
        <v>2.6244200000000002</v>
      </c>
      <c r="BQ66" s="35">
        <v>1.0723468803734564</v>
      </c>
      <c r="BR66" s="70">
        <v>1.4473610620156956</v>
      </c>
      <c r="BS66" s="83">
        <v>0.95829990267948706</v>
      </c>
      <c r="BT66" s="83">
        <v>0.8837928358499394</v>
      </c>
      <c r="BU66" s="83">
        <v>0.84122845673218816</v>
      </c>
      <c r="BV66" s="83">
        <v>0.7148409893992933</v>
      </c>
      <c r="BW66" s="83">
        <v>1.6562499632352941</v>
      </c>
      <c r="BX66" s="83">
        <v>0.53899965022735219</v>
      </c>
      <c r="BY66" s="83">
        <v>1.0126164314786099</v>
      </c>
      <c r="BZ66" s="83">
        <v>1.6562499632352941</v>
      </c>
      <c r="CA66" s="37" t="s">
        <v>2609</v>
      </c>
      <c r="CB66" s="31">
        <v>1.6644202589204771</v>
      </c>
      <c r="CC66" s="35">
        <v>2.1238386699501839</v>
      </c>
      <c r="CD66" s="70">
        <v>-0.21631511730619479</v>
      </c>
      <c r="CE66" s="83">
        <v>1.6048237707423472</v>
      </c>
      <c r="CF66" s="83">
        <v>1.7752835314131636</v>
      </c>
      <c r="CG66" s="83">
        <v>1.5220933721694556</v>
      </c>
      <c r="CH66" s="83">
        <v>1.1973087660524846</v>
      </c>
      <c r="CI66" s="83">
        <v>2.7183936241224873</v>
      </c>
      <c r="CJ66" s="83">
        <v>1.076878388845856</v>
      </c>
      <c r="CK66" s="83">
        <v>1.8319824573883317</v>
      </c>
      <c r="CL66" s="83">
        <v>2.7183936241224873</v>
      </c>
      <c r="CM66" s="37" t="s">
        <v>2563</v>
      </c>
      <c r="CN66" s="31">
        <v>7.5473699999999999</v>
      </c>
      <c r="CO66" s="82">
        <v>5.5150562929727558</v>
      </c>
      <c r="CP66" s="70">
        <v>0.36850280379128741</v>
      </c>
      <c r="CQ66" s="82">
        <v>3.8794970227421874</v>
      </c>
      <c r="CR66" s="82">
        <v>4.5987458838962088</v>
      </c>
      <c r="CS66" s="82">
        <v>4.4749858000047125</v>
      </c>
      <c r="CT66" s="82">
        <v>3.50962356792144</v>
      </c>
      <c r="CU66" s="82">
        <v>7.1976075268817201</v>
      </c>
      <c r="CV66" s="82">
        <v>3.50962356792144</v>
      </c>
      <c r="CW66" s="82">
        <v>5.3770047711321158</v>
      </c>
      <c r="CX66" s="82">
        <v>7.1976075268817201</v>
      </c>
      <c r="CY66" s="37" t="s">
        <v>2563</v>
      </c>
      <c r="CZ66" s="376">
        <v>1.3979198627555967</v>
      </c>
      <c r="DA66" s="39" t="s">
        <v>5</v>
      </c>
      <c r="DB66" s="39">
        <v>34.242655051892427</v>
      </c>
      <c r="DC66" s="17">
        <v>0.12475774667646863</v>
      </c>
      <c r="DD66" s="40">
        <v>-36.726285332353143</v>
      </c>
      <c r="DE66" s="84">
        <v>0.84467999999999999</v>
      </c>
      <c r="DF66" s="85">
        <v>4.2430000000000003</v>
      </c>
      <c r="DG66" s="85" t="s">
        <v>5</v>
      </c>
      <c r="DH66" s="85" t="s">
        <v>5</v>
      </c>
      <c r="DI66" s="85" t="s">
        <v>5</v>
      </c>
      <c r="DJ66" s="86">
        <v>-0.34981769999999995</v>
      </c>
      <c r="DK66" s="86">
        <v>-9.2884399999999992E-2</v>
      </c>
      <c r="DL66" s="69">
        <v>-0.49350649350649345</v>
      </c>
      <c r="DM66" s="70">
        <v>-0.43479809283097215</v>
      </c>
      <c r="DN66" s="70">
        <v>-0.15587912015589001</v>
      </c>
      <c r="DO66" s="70">
        <v>-0.13110610006677914</v>
      </c>
      <c r="DP66" s="70" t="s">
        <v>158</v>
      </c>
      <c r="DQ66" s="87" t="s">
        <v>2563</v>
      </c>
      <c r="DR66" s="69">
        <v>-1.9172300612597448E-2</v>
      </c>
      <c r="DS66" s="70">
        <v>0.10973447074225273</v>
      </c>
      <c r="DT66" s="70">
        <v>5.5569900415171292E-2</v>
      </c>
      <c r="DU66" s="70">
        <v>-1.5886800463839168E-2</v>
      </c>
      <c r="DV66" s="87" t="s">
        <v>2563</v>
      </c>
      <c r="DW66" s="31">
        <v>5.4835700000000003</v>
      </c>
      <c r="DX66" s="70">
        <v>0.34231453078911422</v>
      </c>
      <c r="DY66" s="70">
        <v>0.20986835006457616</v>
      </c>
      <c r="DZ66" s="70">
        <v>0.14647851472767659</v>
      </c>
      <c r="EA66" s="70">
        <v>4.3261090790142509E-2</v>
      </c>
      <c r="EB66" s="87" t="s">
        <v>2563</v>
      </c>
      <c r="EC66" s="31">
        <v>-0.36728</v>
      </c>
      <c r="ED66" s="88">
        <v>4845414000</v>
      </c>
      <c r="EE66" s="85">
        <v>0.59628000000000003</v>
      </c>
      <c r="EF66" s="85" t="s">
        <v>5</v>
      </c>
      <c r="EG66" s="86">
        <v>6.6847062604163066E-2</v>
      </c>
      <c r="EH66" s="86">
        <v>-0.17815197517035786</v>
      </c>
      <c r="EI66" s="89">
        <v>2.5379999999999998</v>
      </c>
      <c r="EJ66" s="90">
        <v>13</v>
      </c>
      <c r="EK66" s="85">
        <v>52.35</v>
      </c>
      <c r="EL66" s="91">
        <v>13</v>
      </c>
      <c r="EM66" s="79">
        <v>-0.20458452722063036</v>
      </c>
      <c r="EN66" s="69">
        <v>0.17410038454385157</v>
      </c>
      <c r="EO66" s="70">
        <v>0.10444317248875712</v>
      </c>
      <c r="EP66" s="70">
        <v>0.13599050920715783</v>
      </c>
      <c r="EQ66" s="70">
        <v>7.3807137733477024E-2</v>
      </c>
      <c r="ER66" s="69">
        <v>5.7146478893727259E-2</v>
      </c>
      <c r="ES66" s="70">
        <v>5.8193636984581465E-2</v>
      </c>
      <c r="ET66" s="70">
        <v>7.0538425814954842E-2</v>
      </c>
      <c r="EU66" s="70">
        <v>5.7563696854130431E-2</v>
      </c>
      <c r="EV66" s="69">
        <v>0.23124686343757883</v>
      </c>
      <c r="EW66" s="70">
        <v>0.16263680947333858</v>
      </c>
      <c r="EX66" s="70">
        <v>0.20652893502211267</v>
      </c>
      <c r="EY66" s="70">
        <v>0.13137083458760745</v>
      </c>
      <c r="EZ66" s="92">
        <v>4.2199500000000001E-2</v>
      </c>
      <c r="FA66" s="70">
        <v>3.7439999999999994E-2</v>
      </c>
      <c r="FB66" s="70">
        <v>3.5779999999999992E-2</v>
      </c>
      <c r="FC66" s="87">
        <v>2.0280424058682814E-2</v>
      </c>
      <c r="FD66" s="69">
        <v>3.3720000000000007E-2</v>
      </c>
      <c r="FE66" s="70">
        <v>3.3340000000000002E-2</v>
      </c>
      <c r="FF66" s="87">
        <v>1.2482483727207486E-2</v>
      </c>
      <c r="FG66" s="93" t="s">
        <v>2563</v>
      </c>
      <c r="FH66" s="84">
        <v>0.76221000000000005</v>
      </c>
      <c r="FI66" s="85">
        <v>0.65280000000000005</v>
      </c>
      <c r="FJ66" s="86">
        <v>1.5236349999999999</v>
      </c>
      <c r="FK66" s="86">
        <v>1.5778319999999999</v>
      </c>
      <c r="FL66" s="94">
        <v>0.54749999999999999</v>
      </c>
      <c r="FM66" s="95">
        <v>0.57999999999999996</v>
      </c>
      <c r="FN66" s="96">
        <v>44834</v>
      </c>
      <c r="FO66" s="97" t="s">
        <v>2881</v>
      </c>
      <c r="FP66" s="57">
        <v>2.3199999999999998</v>
      </c>
      <c r="FQ66" s="58" t="s">
        <v>159</v>
      </c>
      <c r="FR66" s="58">
        <v>2.3199999999999998</v>
      </c>
      <c r="FS66" s="98" t="s">
        <v>159</v>
      </c>
      <c r="FT66" s="59" t="s">
        <v>165</v>
      </c>
      <c r="FU66" s="9" t="s">
        <v>166</v>
      </c>
      <c r="FV66" s="9" t="s">
        <v>158</v>
      </c>
      <c r="FW66" s="99">
        <v>0.01</v>
      </c>
      <c r="FX66" s="100" t="s">
        <v>158</v>
      </c>
      <c r="FY66" s="100" t="s">
        <v>158</v>
      </c>
      <c r="FZ66" s="100" t="s">
        <v>158</v>
      </c>
      <c r="GA66" s="9" t="s">
        <v>169</v>
      </c>
      <c r="GB66" s="63"/>
    </row>
    <row r="67" spans="1:184" ht="12" customHeight="1" x14ac:dyDescent="0.2">
      <c r="A67" s="7">
        <v>65</v>
      </c>
      <c r="B67" s="2" t="s">
        <v>404</v>
      </c>
      <c r="C67" s="1" t="s">
        <v>405</v>
      </c>
      <c r="D67" s="1" t="s">
        <v>176</v>
      </c>
      <c r="E67" s="1" t="s">
        <v>406</v>
      </c>
      <c r="F67" s="9">
        <v>9</v>
      </c>
      <c r="G67" s="64">
        <v>85.66</v>
      </c>
      <c r="H67" s="65">
        <v>8.0610571464614589E-2</v>
      </c>
      <c r="I67" s="65">
        <v>0.10077977136777627</v>
      </c>
      <c r="J67" s="65">
        <v>8.6518484229410442E-2</v>
      </c>
      <c r="K67" s="66">
        <v>3.1519962643007243E-2</v>
      </c>
      <c r="L67" s="67">
        <v>232</v>
      </c>
      <c r="M67" s="68">
        <v>8.0000000000000071E-2</v>
      </c>
      <c r="N67" s="69">
        <v>0.25000000000000022</v>
      </c>
      <c r="O67" s="70">
        <v>0.13782694138969176</v>
      </c>
      <c r="P67" s="70">
        <v>0.12700920209792543</v>
      </c>
      <c r="Q67" s="70">
        <v>0.1024901733462269</v>
      </c>
      <c r="R67" s="70">
        <v>8.5452067960771094E-2</v>
      </c>
      <c r="S67" s="70">
        <v>0.11042995415510015</v>
      </c>
      <c r="T67" s="18">
        <v>1.239232971817402</v>
      </c>
      <c r="U67" s="71" t="s">
        <v>156</v>
      </c>
      <c r="V67" s="9">
        <v>2000</v>
      </c>
      <c r="W67" s="227">
        <v>2014</v>
      </c>
      <c r="X67" s="227">
        <v>1</v>
      </c>
      <c r="Y67" s="72" t="s">
        <v>157</v>
      </c>
      <c r="Z67" s="73">
        <v>18</v>
      </c>
      <c r="AA67" s="73">
        <v>4</v>
      </c>
      <c r="AB67" s="73">
        <v>0</v>
      </c>
      <c r="AC67" s="228" t="s">
        <v>5</v>
      </c>
      <c r="AD67" s="74">
        <v>0.35422843798378423</v>
      </c>
      <c r="AE67" s="75">
        <v>0.28370284753598829</v>
      </c>
      <c r="AF67" s="75">
        <v>0.22658458150667002</v>
      </c>
      <c r="AG67" s="75">
        <v>13.162384829132746</v>
      </c>
      <c r="AH67" s="76" t="s">
        <v>2680</v>
      </c>
      <c r="AI67" s="9" t="s">
        <v>2772</v>
      </c>
      <c r="AJ67" s="77" t="s">
        <v>2563</v>
      </c>
      <c r="AK67" s="78">
        <v>3.1519962643007243E-2</v>
      </c>
      <c r="AL67" s="79">
        <v>3.1004299999999999E-2</v>
      </c>
      <c r="AM67" s="80">
        <v>1.6631971791243316E-2</v>
      </c>
      <c r="AN67" s="372">
        <v>7.0559157504090031E-2</v>
      </c>
      <c r="AO67" s="372">
        <v>-0.35918110431355066</v>
      </c>
      <c r="AP67" s="372">
        <v>-0.30661085588951997</v>
      </c>
      <c r="AQ67" s="372">
        <v>-0.17121544697002922</v>
      </c>
      <c r="AR67" s="81">
        <v>4.9187005650391837E-2</v>
      </c>
      <c r="AS67" s="81">
        <v>4.5457825393910495E-2</v>
      </c>
      <c r="AT67" s="81">
        <v>3.8031551779980396E-2</v>
      </c>
      <c r="AU67" s="68">
        <v>2.3165397699659813E-2</v>
      </c>
      <c r="AV67" s="68">
        <v>3.3168246580082605E-2</v>
      </c>
      <c r="AW67" s="68">
        <v>6.3857801184990126E-2</v>
      </c>
      <c r="AX67" s="68">
        <v>1.960392078415683E-2</v>
      </c>
      <c r="AY67" s="68">
        <v>2.944252302366282E-2</v>
      </c>
      <c r="AZ67" s="68">
        <v>6.3857801184990126E-2</v>
      </c>
      <c r="BA67" s="31">
        <v>11.11228</v>
      </c>
      <c r="BB67" s="32">
        <v>9.0007355259010193</v>
      </c>
      <c r="BC67" s="82">
        <v>9.546833924944746</v>
      </c>
      <c r="BD67" s="70">
        <v>0.16397541712388319</v>
      </c>
      <c r="BE67" s="70">
        <v>-5.7202042408723175E-2</v>
      </c>
      <c r="BF67" s="82">
        <v>6.3407518992557144</v>
      </c>
      <c r="BG67" s="82">
        <v>7.3094165701002556</v>
      </c>
      <c r="BH67" s="82">
        <v>7.9415436923312939</v>
      </c>
      <c r="BI67" s="82">
        <v>5.329824561403508</v>
      </c>
      <c r="BJ67" s="82">
        <v>13.373684210526315</v>
      </c>
      <c r="BK67" s="82">
        <v>5.329824561403508</v>
      </c>
      <c r="BL67" s="82">
        <v>9.9377454692771927</v>
      </c>
      <c r="BM67" s="82">
        <v>14.002801120448181</v>
      </c>
      <c r="BN67" s="34" t="s">
        <v>2563</v>
      </c>
      <c r="BO67" s="31">
        <v>2.17591</v>
      </c>
      <c r="BP67" s="32">
        <v>1.34154</v>
      </c>
      <c r="BQ67" s="35">
        <v>1.1097637282980313</v>
      </c>
      <c r="BR67" s="70">
        <v>0.2088519076555404</v>
      </c>
      <c r="BS67" s="83">
        <v>0.76173176526436503</v>
      </c>
      <c r="BT67" s="83">
        <v>0.85267137359195044</v>
      </c>
      <c r="BU67" s="83">
        <v>0.92226859059771571</v>
      </c>
      <c r="BV67" s="83">
        <v>0.55347057751867368</v>
      </c>
      <c r="BW67" s="83">
        <v>1.4267832306775283</v>
      </c>
      <c r="BX67" s="83">
        <v>0.55347057751867368</v>
      </c>
      <c r="BY67" s="83">
        <v>1.1551517838200955</v>
      </c>
      <c r="BZ67" s="83">
        <v>1.6905647615826853</v>
      </c>
      <c r="CA67" s="37" t="s">
        <v>2609</v>
      </c>
      <c r="CB67" s="31">
        <v>0.53434738318870512</v>
      </c>
      <c r="CC67" s="35">
        <v>0.4574049849685542</v>
      </c>
      <c r="CD67" s="70">
        <v>0.16821504082523409</v>
      </c>
      <c r="CE67" s="83">
        <v>0.28500057563596531</v>
      </c>
      <c r="CF67" s="83">
        <v>0.3547826737716947</v>
      </c>
      <c r="CG67" s="83">
        <v>0.38259233033663897</v>
      </c>
      <c r="CH67" s="83">
        <v>0.18368424026671187</v>
      </c>
      <c r="CI67" s="83">
        <v>0.686296408089345</v>
      </c>
      <c r="CJ67" s="83">
        <v>0.18368424026671187</v>
      </c>
      <c r="CK67" s="83">
        <v>0.47781463941336677</v>
      </c>
      <c r="CL67" s="83">
        <v>0.81338535613481655</v>
      </c>
      <c r="CM67" s="37" t="s">
        <v>2563</v>
      </c>
      <c r="CN67" s="31">
        <v>6.8750499999999999</v>
      </c>
      <c r="CO67" s="82">
        <v>16.199879380837992</v>
      </c>
      <c r="CP67" s="70">
        <v>-0.57561103768882727</v>
      </c>
      <c r="CQ67" s="82">
        <v>14.634867270396711</v>
      </c>
      <c r="CR67" s="82">
        <v>12.717010031594143</v>
      </c>
      <c r="CS67" s="82">
        <v>12.996623670769379</v>
      </c>
      <c r="CT67" s="82">
        <v>1.7476666666666665</v>
      </c>
      <c r="CU67" s="82">
        <v>44.459947681081076</v>
      </c>
      <c r="CV67" s="82">
        <v>1.7381497797356831</v>
      </c>
      <c r="CW67" s="82">
        <v>15.787580425180971</v>
      </c>
      <c r="CX67" s="82">
        <v>44.459947681081076</v>
      </c>
      <c r="CY67" s="37" t="s">
        <v>2563</v>
      </c>
      <c r="CZ67" s="376">
        <v>-0.18142322388764853</v>
      </c>
      <c r="DA67" s="39" t="s">
        <v>5</v>
      </c>
      <c r="DB67" s="39">
        <v>18.478211260635938</v>
      </c>
      <c r="DC67" s="17">
        <v>0.15852916474093268</v>
      </c>
      <c r="DD67" s="40">
        <v>4.740636474093268</v>
      </c>
      <c r="DE67" s="84">
        <v>7.6222000000000003</v>
      </c>
      <c r="DF67" s="85">
        <v>9.5169999999999995</v>
      </c>
      <c r="DG67" s="85" t="s">
        <v>5</v>
      </c>
      <c r="DH67" s="85" t="s">
        <v>5</v>
      </c>
      <c r="DI67" s="85" t="s">
        <v>5</v>
      </c>
      <c r="DJ67" s="86">
        <v>0.10593279999999999</v>
      </c>
      <c r="DK67" s="86">
        <v>9.6687800000000004E-2</v>
      </c>
      <c r="DL67" s="69">
        <v>0.35087719298245612</v>
      </c>
      <c r="DM67" s="70">
        <v>0.11265273319198266</v>
      </c>
      <c r="DN67" s="70">
        <v>8.2093213891809125E-2</v>
      </c>
      <c r="DO67" s="70">
        <v>0.20631539905942309</v>
      </c>
      <c r="DP67" s="70" t="s">
        <v>158</v>
      </c>
      <c r="DQ67" s="87" t="s">
        <v>2563</v>
      </c>
      <c r="DR67" s="69">
        <v>-0.12352376108945018</v>
      </c>
      <c r="DS67" s="70">
        <v>0.17067228887433195</v>
      </c>
      <c r="DT67" s="70">
        <v>9.7807941099703921E-2</v>
      </c>
      <c r="DU67" s="70">
        <v>5.3087602459463534E-2</v>
      </c>
      <c r="DV67" s="87" t="s">
        <v>2563</v>
      </c>
      <c r="DW67" s="31">
        <v>11.916079999999999</v>
      </c>
      <c r="DX67" s="70">
        <v>-0.90053763440860213</v>
      </c>
      <c r="DY67" s="70">
        <v>-0.21422503199587506</v>
      </c>
      <c r="DZ67" s="70" t="s">
        <v>158</v>
      </c>
      <c r="EA67" s="70">
        <v>-0.16141724169572136</v>
      </c>
      <c r="EB67" s="87" t="s">
        <v>2563</v>
      </c>
      <c r="EC67" s="31">
        <v>0.20513000000000001</v>
      </c>
      <c r="ED67" s="88">
        <v>8786310000</v>
      </c>
      <c r="EE67" s="85">
        <v>1.18004</v>
      </c>
      <c r="EF67" s="85" t="s">
        <v>5</v>
      </c>
      <c r="EG67" s="86">
        <v>0.50160048799622881</v>
      </c>
      <c r="EH67" s="86">
        <v>-8.0407959239786386E-2</v>
      </c>
      <c r="EI67" s="89">
        <v>1.778</v>
      </c>
      <c r="EJ67" s="90">
        <v>9</v>
      </c>
      <c r="EK67" s="85">
        <v>96.61</v>
      </c>
      <c r="EL67" s="91">
        <v>9</v>
      </c>
      <c r="EM67" s="79">
        <v>-0.11334230410930546</v>
      </c>
      <c r="EN67" s="69">
        <v>9.5192087393979774E-2</v>
      </c>
      <c r="EO67" s="70">
        <v>3.58070868076934E-2</v>
      </c>
      <c r="EP67" s="70">
        <v>5.7919177487604223E-2</v>
      </c>
      <c r="EQ67" s="70">
        <v>9.7098425786722009E-2</v>
      </c>
      <c r="ER67" s="69">
        <v>3.592152677209981E-2</v>
      </c>
      <c r="ES67" s="70">
        <v>3.0025473069611008E-2</v>
      </c>
      <c r="ET67" s="70">
        <v>3.1325083390470576E-2</v>
      </c>
      <c r="EU67" s="70">
        <v>4.1766268899831704E-2</v>
      </c>
      <c r="EV67" s="69">
        <v>0.13111361416607958</v>
      </c>
      <c r="EW67" s="70">
        <v>6.5832559877304409E-2</v>
      </c>
      <c r="EX67" s="70">
        <v>8.9244260878074799E-2</v>
      </c>
      <c r="EY67" s="70">
        <v>0.13886469468655371</v>
      </c>
      <c r="EZ67" s="92">
        <v>0.1225347</v>
      </c>
      <c r="FA67" s="70">
        <v>0.11998</v>
      </c>
      <c r="FB67" s="70">
        <v>0.11912999999999999</v>
      </c>
      <c r="FC67" s="87">
        <v>9.9886986139336529E-3</v>
      </c>
      <c r="FD67" s="69" t="s">
        <v>158</v>
      </c>
      <c r="FE67" s="70" t="s">
        <v>158</v>
      </c>
      <c r="FF67" s="87" t="s">
        <v>158</v>
      </c>
      <c r="FG67" s="93" t="s">
        <v>2563</v>
      </c>
      <c r="FH67" s="84" t="s">
        <v>158</v>
      </c>
      <c r="FI67" s="85" t="s">
        <v>158</v>
      </c>
      <c r="FJ67" s="86">
        <v>0.21008400000000002</v>
      </c>
      <c r="FK67" s="86">
        <v>0.21008400000000002</v>
      </c>
      <c r="FL67" s="94">
        <v>0.625</v>
      </c>
      <c r="FM67" s="95">
        <v>0.67500000000000004</v>
      </c>
      <c r="FN67" s="96">
        <v>44785</v>
      </c>
      <c r="FO67" s="97" t="s">
        <v>2832</v>
      </c>
      <c r="FP67" s="57">
        <v>2.7</v>
      </c>
      <c r="FQ67" s="58" t="s">
        <v>159</v>
      </c>
      <c r="FR67" s="58">
        <v>2.7</v>
      </c>
      <c r="FS67" s="98" t="s">
        <v>159</v>
      </c>
      <c r="FT67" s="59" t="s">
        <v>165</v>
      </c>
      <c r="FU67" s="9" t="s">
        <v>166</v>
      </c>
      <c r="FV67" s="9" t="s">
        <v>166</v>
      </c>
      <c r="FW67" s="99">
        <v>0</v>
      </c>
      <c r="FX67" s="100">
        <v>100</v>
      </c>
      <c r="FY67" s="100" t="s">
        <v>167</v>
      </c>
      <c r="FZ67" s="100" t="s">
        <v>168</v>
      </c>
      <c r="GA67" s="9" t="s">
        <v>169</v>
      </c>
      <c r="GB67" s="63"/>
    </row>
    <row r="68" spans="1:184" ht="12" customHeight="1" x14ac:dyDescent="0.2">
      <c r="A68" s="7">
        <v>66</v>
      </c>
      <c r="B68" s="2" t="s">
        <v>411</v>
      </c>
      <c r="C68" s="1" t="s">
        <v>412</v>
      </c>
      <c r="D68" s="1" t="s">
        <v>413</v>
      </c>
      <c r="E68" s="1" t="s">
        <v>414</v>
      </c>
      <c r="F68" s="9">
        <v>9</v>
      </c>
      <c r="G68" s="64">
        <v>24.8</v>
      </c>
      <c r="H68" s="65">
        <v>2.6915113871635699E-2</v>
      </c>
      <c r="I68" s="65">
        <v>7.2519135032298454E-3</v>
      </c>
      <c r="J68" s="65">
        <v>5.1845634268356866E-2</v>
      </c>
      <c r="K68" s="66">
        <v>5.8870967741935482E-2</v>
      </c>
      <c r="L68" s="67">
        <v>32</v>
      </c>
      <c r="M68" s="68">
        <v>0.10606060606060597</v>
      </c>
      <c r="N68" s="69">
        <v>0.12820512820512819</v>
      </c>
      <c r="O68" s="70">
        <v>9.6961310486523677E-2</v>
      </c>
      <c r="P68" s="70">
        <v>9.9896995609093597E-2</v>
      </c>
      <c r="Q68" s="70">
        <v>9.7632755519074577E-2</v>
      </c>
      <c r="R68" s="70">
        <v>2.7399659063716442E-2</v>
      </c>
      <c r="S68" s="70">
        <v>7.6893197991025453E-2</v>
      </c>
      <c r="T68" s="18">
        <v>1.0231913979891376</v>
      </c>
      <c r="U68" s="71" t="s">
        <v>156</v>
      </c>
      <c r="V68" s="9">
        <v>2000</v>
      </c>
      <c r="W68" s="227">
        <v>2014</v>
      </c>
      <c r="X68" s="227">
        <v>1</v>
      </c>
      <c r="Y68" s="72" t="s">
        <v>326</v>
      </c>
      <c r="Z68" s="73">
        <v>17</v>
      </c>
      <c r="AA68" s="73">
        <v>3</v>
      </c>
      <c r="AB68" s="73">
        <v>2</v>
      </c>
      <c r="AC68" s="228" t="s">
        <v>5</v>
      </c>
      <c r="AD68" s="74">
        <v>0.39790364735925515</v>
      </c>
      <c r="AE68" s="75">
        <v>0.43857014118353854</v>
      </c>
      <c r="AF68" s="75">
        <v>0.37444346416627339</v>
      </c>
      <c r="AG68" s="75">
        <v>0.18687091059890848</v>
      </c>
      <c r="AH68" s="76" t="s">
        <v>2681</v>
      </c>
      <c r="AI68" s="9" t="s">
        <v>2167</v>
      </c>
      <c r="AJ68" s="77" t="s">
        <v>2563</v>
      </c>
      <c r="AK68" s="78">
        <v>5.8870967741935482E-2</v>
      </c>
      <c r="AL68" s="79">
        <v>4.8568199999999999E-2</v>
      </c>
      <c r="AM68" s="80">
        <v>0.21212990685130362</v>
      </c>
      <c r="AN68" s="372">
        <v>0.47741130809120258</v>
      </c>
      <c r="AO68" s="372">
        <v>-0.1378728076676542</v>
      </c>
      <c r="AP68" s="372">
        <v>-4.2128076269300152E-2</v>
      </c>
      <c r="AQ68" s="372">
        <v>0.18719079221946844</v>
      </c>
      <c r="AR68" s="81">
        <v>6.8285710351705289E-2</v>
      </c>
      <c r="AS68" s="81">
        <v>6.1460166316020672E-2</v>
      </c>
      <c r="AT68" s="81">
        <v>4.958846389961924E-2</v>
      </c>
      <c r="AU68" s="68">
        <v>2.9774872912127812E-2</v>
      </c>
      <c r="AV68" s="68">
        <v>4.7715037929897029E-2</v>
      </c>
      <c r="AW68" s="68">
        <v>8.9030206677265508E-2</v>
      </c>
      <c r="AX68" s="68">
        <v>2.4597918637653739E-2</v>
      </c>
      <c r="AY68" s="68">
        <v>3.9847378600341196E-2</v>
      </c>
      <c r="AZ68" s="68">
        <v>8.9030206677265508E-2</v>
      </c>
      <c r="BA68" s="31">
        <v>6.6962299999999999</v>
      </c>
      <c r="BB68" s="32">
        <v>7.4496845899669566</v>
      </c>
      <c r="BC68" s="82">
        <v>11.575573484773205</v>
      </c>
      <c r="BD68" s="70">
        <v>-0.42152066946761768</v>
      </c>
      <c r="BE68" s="70">
        <v>-0.35643062525010483</v>
      </c>
      <c r="BF68" s="82">
        <v>5.8129900297451131</v>
      </c>
      <c r="BG68" s="82">
        <v>9.6305723308890236</v>
      </c>
      <c r="BH68" s="82">
        <v>10.696877700814955</v>
      </c>
      <c r="BI68" s="82">
        <v>4.2935153583617742</v>
      </c>
      <c r="BJ68" s="82">
        <v>28.102040816326529</v>
      </c>
      <c r="BK68" s="82">
        <v>4.2935153583617742</v>
      </c>
      <c r="BL68" s="82">
        <v>12.752996424779449</v>
      </c>
      <c r="BM68" s="82">
        <v>28.102040816326529</v>
      </c>
      <c r="BN68" s="34" t="s">
        <v>2563</v>
      </c>
      <c r="BO68" s="31">
        <v>1.02989</v>
      </c>
      <c r="BP68" s="32">
        <v>0.95355000000000001</v>
      </c>
      <c r="BQ68" s="35">
        <v>1.0387778240071974</v>
      </c>
      <c r="BR68" s="70">
        <v>-8.2046249002911797E-2</v>
      </c>
      <c r="BS68" s="83">
        <v>0.73157320191815745</v>
      </c>
      <c r="BT68" s="83">
        <v>0.84298409637878569</v>
      </c>
      <c r="BU68" s="83">
        <v>0.90160938452713835</v>
      </c>
      <c r="BV68" s="83">
        <v>0.50159489633173848</v>
      </c>
      <c r="BW68" s="83">
        <v>1.3888048411497731</v>
      </c>
      <c r="BX68" s="83">
        <v>0.50159489633173848</v>
      </c>
      <c r="BY68" s="83">
        <v>1.0886829107163707</v>
      </c>
      <c r="BZ68" s="83">
        <v>1.6374903175832689</v>
      </c>
      <c r="CA68" s="37" t="s">
        <v>2609</v>
      </c>
      <c r="CB68" s="31">
        <v>3.1044626650810541</v>
      </c>
      <c r="CC68" s="35">
        <v>0.80780262444598905</v>
      </c>
      <c r="CD68" s="70">
        <v>2.8430955423178665</v>
      </c>
      <c r="CE68" s="83">
        <v>0.50637143234493587</v>
      </c>
      <c r="CF68" s="83">
        <v>0.65638747719480628</v>
      </c>
      <c r="CG68" s="83">
        <v>0.77848982505527364</v>
      </c>
      <c r="CH68" s="83">
        <v>0.31694272636506271</v>
      </c>
      <c r="CI68" s="83">
        <v>1.4815038643194502</v>
      </c>
      <c r="CJ68" s="83">
        <v>0.31694272636506271</v>
      </c>
      <c r="CK68" s="83">
        <v>0.94175154961103102</v>
      </c>
      <c r="CL68" s="83">
        <v>2.2492960000000002</v>
      </c>
      <c r="CM68" s="37" t="s">
        <v>2563</v>
      </c>
      <c r="CN68" s="31">
        <v>6.1014699999999999</v>
      </c>
      <c r="CO68" s="82">
        <v>2.3012449403796977</v>
      </c>
      <c r="CP68" s="70">
        <v>1.6513779098166221</v>
      </c>
      <c r="CQ68" s="82">
        <v>1.6336729440245021</v>
      </c>
      <c r="CR68" s="82">
        <v>1.8599016962623041</v>
      </c>
      <c r="CS68" s="82">
        <v>2.232216746935578</v>
      </c>
      <c r="CT68" s="82">
        <v>1.2192208699122107</v>
      </c>
      <c r="CU68" s="82">
        <v>3.0742757574054296</v>
      </c>
      <c r="CV68" s="82">
        <v>1.2192208699122107</v>
      </c>
      <c r="CW68" s="82">
        <v>2.6889519413346923</v>
      </c>
      <c r="CX68" s="82">
        <v>4.6297077607896258</v>
      </c>
      <c r="CY68" s="37" t="s">
        <v>2563</v>
      </c>
      <c r="CZ68" s="376">
        <v>-0.46479661844156406</v>
      </c>
      <c r="DA68" s="39" t="s">
        <v>5</v>
      </c>
      <c r="DB68" s="39">
        <v>14.699612886125939</v>
      </c>
      <c r="DC68" s="17">
        <v>0.15876796335102908</v>
      </c>
      <c r="DD68" s="40">
        <v>9.1805663351029079</v>
      </c>
      <c r="DE68" s="84">
        <v>3.6692300000000002</v>
      </c>
      <c r="DF68" s="85">
        <v>3.3290000000000002</v>
      </c>
      <c r="DG68" s="85" t="s">
        <v>5</v>
      </c>
      <c r="DH68" s="85" t="s">
        <v>5</v>
      </c>
      <c r="DI68" s="85" t="s">
        <v>5</v>
      </c>
      <c r="DJ68" s="86">
        <v>-7.8980700000000001E-2</v>
      </c>
      <c r="DK68" s="86">
        <v>0.24749269999999998</v>
      </c>
      <c r="DL68" s="69">
        <v>0.20819112627986347</v>
      </c>
      <c r="DM68" s="70">
        <v>0.14960624319567173</v>
      </c>
      <c r="DN68" s="70">
        <v>0.20214493199953965</v>
      </c>
      <c r="DO68" s="70">
        <v>0.6780207489546366</v>
      </c>
      <c r="DP68" s="70" t="s">
        <v>158</v>
      </c>
      <c r="DQ68" s="87" t="s">
        <v>2563</v>
      </c>
      <c r="DR68" s="69">
        <v>-0.22366392929077927</v>
      </c>
      <c r="DS68" s="70">
        <v>0.18020878192329981</v>
      </c>
      <c r="DT68" s="70">
        <v>3.3399555555128746E-2</v>
      </c>
      <c r="DU68" s="70">
        <v>7.8443303627850902E-3</v>
      </c>
      <c r="DV68" s="87" t="s">
        <v>2563</v>
      </c>
      <c r="DW68" s="31">
        <v>3.8991199999999999</v>
      </c>
      <c r="DX68" s="70">
        <v>0.15557278905498073</v>
      </c>
      <c r="DY68" s="70">
        <v>7.2986052418475111E-2</v>
      </c>
      <c r="DZ68" s="70">
        <v>6.7104421855833429E-2</v>
      </c>
      <c r="EA68" s="70">
        <v>8.6171650747696837E-2</v>
      </c>
      <c r="EB68" s="87" t="s">
        <v>2563</v>
      </c>
      <c r="EC68" s="31">
        <v>7.8128799999999998</v>
      </c>
      <c r="ED68" s="88">
        <v>45516930000</v>
      </c>
      <c r="EE68" s="85">
        <v>1.1212200000000001</v>
      </c>
      <c r="EF68" s="85" t="s">
        <v>5</v>
      </c>
      <c r="EG68" s="86">
        <v>0.20881854625780161</v>
      </c>
      <c r="EH68" s="86">
        <v>-9.8181818181818148E-2</v>
      </c>
      <c r="EI68" s="89">
        <v>2.75</v>
      </c>
      <c r="EJ68" s="90">
        <v>16</v>
      </c>
      <c r="EK68" s="85">
        <v>28.87</v>
      </c>
      <c r="EL68" s="91">
        <v>15</v>
      </c>
      <c r="EM68" s="79">
        <v>-0.14097679251818496</v>
      </c>
      <c r="EN68" s="69">
        <v>1.6590210842379882E-3</v>
      </c>
      <c r="EO68" s="70">
        <v>-2.8765927603693675E-2</v>
      </c>
      <c r="EP68" s="70">
        <v>-1.6313096091895352E-2</v>
      </c>
      <c r="EQ68" s="70">
        <v>5.9805523412336248E-2</v>
      </c>
      <c r="ER68" s="69">
        <v>5.474906450646766E-2</v>
      </c>
      <c r="ES68" s="70">
        <v>4.3711444637736241E-2</v>
      </c>
      <c r="ET68" s="70">
        <v>3.8950477489882784E-2</v>
      </c>
      <c r="EU68" s="70">
        <v>5.1604657723111957E-2</v>
      </c>
      <c r="EV68" s="69">
        <v>5.6408085590705648E-2</v>
      </c>
      <c r="EW68" s="70">
        <v>1.4945517034042566E-2</v>
      </c>
      <c r="EX68" s="70">
        <v>2.2637381397987433E-2</v>
      </c>
      <c r="EY68" s="70">
        <v>0.11141018113544821</v>
      </c>
      <c r="EZ68" s="92">
        <v>0.1423181</v>
      </c>
      <c r="FA68" s="70">
        <v>0.11028</v>
      </c>
      <c r="FB68" s="70">
        <v>9.9599999999999994E-2</v>
      </c>
      <c r="FC68" s="87">
        <v>3.0346004679364366E-2</v>
      </c>
      <c r="FD68" s="69" t="s">
        <v>158</v>
      </c>
      <c r="FE68" s="70" t="s">
        <v>158</v>
      </c>
      <c r="FF68" s="87" t="s">
        <v>158</v>
      </c>
      <c r="FG68" s="93" t="s">
        <v>2563</v>
      </c>
      <c r="FH68" s="84" t="s">
        <v>158</v>
      </c>
      <c r="FI68" s="85" t="s">
        <v>158</v>
      </c>
      <c r="FJ68" s="86">
        <v>0.22582470000000002</v>
      </c>
      <c r="FK68" s="86">
        <v>0.22582470000000002</v>
      </c>
      <c r="FL68" s="94">
        <v>0.33</v>
      </c>
      <c r="FM68" s="95">
        <v>0.36499999999999999</v>
      </c>
      <c r="FN68" s="96">
        <v>44985</v>
      </c>
      <c r="FO68" s="97" t="s">
        <v>2833</v>
      </c>
      <c r="FP68" s="57">
        <v>1.46</v>
      </c>
      <c r="FQ68" s="58" t="s">
        <v>159</v>
      </c>
      <c r="FR68" s="58">
        <v>1.46</v>
      </c>
      <c r="FS68" s="98" t="s">
        <v>159</v>
      </c>
      <c r="FT68" s="59" t="s">
        <v>165</v>
      </c>
      <c r="FU68" s="9" t="s">
        <v>166</v>
      </c>
      <c r="FV68" s="9" t="s">
        <v>166</v>
      </c>
      <c r="FW68" s="99">
        <v>0</v>
      </c>
      <c r="FX68" s="100">
        <v>100</v>
      </c>
      <c r="FY68" s="100" t="s">
        <v>167</v>
      </c>
      <c r="FZ68" s="100" t="s">
        <v>166</v>
      </c>
      <c r="GA68" s="9" t="s">
        <v>425</v>
      </c>
      <c r="GB68" s="63"/>
    </row>
    <row r="69" spans="1:184" ht="12" customHeight="1" x14ac:dyDescent="0.2">
      <c r="A69" s="7">
        <v>67</v>
      </c>
      <c r="B69" s="2" t="s">
        <v>426</v>
      </c>
      <c r="C69" s="1" t="s">
        <v>427</v>
      </c>
      <c r="D69" s="1" t="s">
        <v>176</v>
      </c>
      <c r="E69" s="1" t="s">
        <v>428</v>
      </c>
      <c r="F69" s="9">
        <v>8</v>
      </c>
      <c r="G69" s="64">
        <v>95.49</v>
      </c>
      <c r="H69" s="65">
        <v>-0.10295913574448101</v>
      </c>
      <c r="I69" s="65">
        <v>0.2024875444706804</v>
      </c>
      <c r="J69" s="65">
        <v>0.2511414676960424</v>
      </c>
      <c r="K69" s="66">
        <v>4.0213634935595349E-2</v>
      </c>
      <c r="L69" s="67">
        <v>1</v>
      </c>
      <c r="M69" s="68">
        <v>5.4945054945054972E-2</v>
      </c>
      <c r="N69" s="69">
        <v>0.37878787878787867</v>
      </c>
      <c r="O69" s="70">
        <v>0.43183585276471748</v>
      </c>
      <c r="P69" s="70">
        <v>0.38278219056168239</v>
      </c>
      <c r="Q69" s="70">
        <v>0.26754167332046119</v>
      </c>
      <c r="R69" s="70">
        <v>0.18648674323491421</v>
      </c>
      <c r="S69" s="70" t="s">
        <v>158</v>
      </c>
      <c r="T69" s="18">
        <v>1.4307385679807205</v>
      </c>
      <c r="U69" s="71" t="s">
        <v>156</v>
      </c>
      <c r="V69" s="9">
        <v>2004</v>
      </c>
      <c r="W69" s="227">
        <v>2015</v>
      </c>
      <c r="X69" s="227">
        <v>1</v>
      </c>
      <c r="Y69" s="72" t="s">
        <v>157</v>
      </c>
      <c r="Z69" s="73">
        <v>12</v>
      </c>
      <c r="AA69" s="73">
        <v>6</v>
      </c>
      <c r="AB69" s="73">
        <v>0</v>
      </c>
      <c r="AC69" s="228" t="s">
        <v>5</v>
      </c>
      <c r="AD69" s="74">
        <v>0.4553393879242571</v>
      </c>
      <c r="AE69" s="75">
        <v>0.27224388514711095</v>
      </c>
      <c r="AF69" s="75">
        <v>0.28873222492240319</v>
      </c>
      <c r="AG69" s="75" t="s">
        <v>158</v>
      </c>
      <c r="AH69" s="76" t="s">
        <v>2682</v>
      </c>
      <c r="AI69" s="9" t="s">
        <v>2773</v>
      </c>
      <c r="AJ69" s="77" t="s">
        <v>2563</v>
      </c>
      <c r="AK69" s="78">
        <v>4.0213634935595349E-2</v>
      </c>
      <c r="AL69" s="79">
        <v>2.09559E-2</v>
      </c>
      <c r="AM69" s="80">
        <v>0.91896482306154126</v>
      </c>
      <c r="AN69" s="372">
        <v>0.7142382300754011</v>
      </c>
      <c r="AO69" s="372">
        <v>-0.21327256523157267</v>
      </c>
      <c r="AP69" s="372">
        <v>-8.1216934322141943E-2</v>
      </c>
      <c r="AQ69" s="372">
        <v>8.0752190228269516E-2</v>
      </c>
      <c r="AR69" s="81">
        <v>5.1115078943995647E-2</v>
      </c>
      <c r="AS69" s="81">
        <v>4.3768367569907929E-2</v>
      </c>
      <c r="AT69" s="81">
        <v>3.720893216705088E-2</v>
      </c>
      <c r="AU69" s="68">
        <v>1.2090679768518074E-2</v>
      </c>
      <c r="AV69" s="68">
        <v>2.4038675930509575E-2</v>
      </c>
      <c r="AW69" s="68">
        <v>8.5388994307400393E-2</v>
      </c>
      <c r="AX69" s="68">
        <v>1.2090679768518074E-2</v>
      </c>
      <c r="AY69" s="68">
        <v>2.3458603495166798E-2</v>
      </c>
      <c r="AZ69" s="68">
        <v>8.5388994307400393E-2</v>
      </c>
      <c r="BA69" s="31">
        <v>10.99455</v>
      </c>
      <c r="BB69" s="32">
        <v>6.769939737681673</v>
      </c>
      <c r="BC69" s="82">
        <v>10.82133771782709</v>
      </c>
      <c r="BD69" s="70">
        <v>1.6006549900716927E-2</v>
      </c>
      <c r="BE69" s="70">
        <v>-0.3743897552953307</v>
      </c>
      <c r="BF69" s="82">
        <v>5.6416660413977162</v>
      </c>
      <c r="BG69" s="82">
        <v>6.9728946388835737</v>
      </c>
      <c r="BH69" s="82">
        <v>7.3485016915070744</v>
      </c>
      <c r="BI69" s="82">
        <v>2.4063926940639266</v>
      </c>
      <c r="BJ69" s="82">
        <v>17.589928057553955</v>
      </c>
      <c r="BK69" s="82">
        <v>2.4063926940639266</v>
      </c>
      <c r="BL69" s="82">
        <v>10.673513221179324</v>
      </c>
      <c r="BM69" s="82">
        <v>18.408450704225352</v>
      </c>
      <c r="BN69" s="34" t="s">
        <v>2563</v>
      </c>
      <c r="BO69" s="31">
        <v>2.78009</v>
      </c>
      <c r="BP69" s="32">
        <v>1.75325</v>
      </c>
      <c r="BQ69" s="35">
        <v>2.3749337860479391</v>
      </c>
      <c r="BR69" s="70">
        <v>-0.26176889212665833</v>
      </c>
      <c r="BS69" s="83">
        <v>1.3526018502606769</v>
      </c>
      <c r="BT69" s="83">
        <v>1.4494507251891346</v>
      </c>
      <c r="BU69" s="83">
        <v>1.2382085095282189</v>
      </c>
      <c r="BV69" s="83">
        <v>0.76046176046176039</v>
      </c>
      <c r="BW69" s="83">
        <v>4.3810193820224717</v>
      </c>
      <c r="BX69" s="83">
        <v>0.57613636363636367</v>
      </c>
      <c r="BY69" s="83">
        <v>1.8865748578517376</v>
      </c>
      <c r="BZ69" s="83">
        <v>4.3810193820224717</v>
      </c>
      <c r="CA69" s="37" t="s">
        <v>2609</v>
      </c>
      <c r="CB69" s="31">
        <v>1.5599599497558609</v>
      </c>
      <c r="CC69" s="35">
        <v>1.6901599096009186</v>
      </c>
      <c r="CD69" s="70">
        <v>-7.7034107308698641E-2</v>
      </c>
      <c r="CE69" s="83">
        <v>1.0702688892463956</v>
      </c>
      <c r="CF69" s="83">
        <v>1.0126889283363016</v>
      </c>
      <c r="CG69" s="83">
        <v>0.79015346309485512</v>
      </c>
      <c r="CH69" s="83">
        <v>0.51650842266462482</v>
      </c>
      <c r="CI69" s="83">
        <v>4.2786693679374688</v>
      </c>
      <c r="CJ69" s="83">
        <v>0.30419999999999997</v>
      </c>
      <c r="CK69" s="83">
        <v>1.2315570347609857</v>
      </c>
      <c r="CL69" s="83">
        <v>4.2786693679374688</v>
      </c>
      <c r="CM69" s="37" t="s">
        <v>2563</v>
      </c>
      <c r="CN69" s="31">
        <v>6.9037199999999999</v>
      </c>
      <c r="CO69" s="82">
        <v>8.0942835573003169</v>
      </c>
      <c r="CP69" s="70">
        <v>-0.14708695944146111</v>
      </c>
      <c r="CQ69" s="82">
        <v>4.5578378378378375</v>
      </c>
      <c r="CR69" s="82">
        <v>3.2866004831647286</v>
      </c>
      <c r="CS69" s="82">
        <v>5.023497624199547</v>
      </c>
      <c r="CT69" s="82">
        <v>2.0153631284916202</v>
      </c>
      <c r="CU69" s="82">
        <v>21.725405405405407</v>
      </c>
      <c r="CV69" s="82">
        <v>1.0489655172413794</v>
      </c>
      <c r="CW69" s="82">
        <v>8.2031693616174444</v>
      </c>
      <c r="CX69" s="82">
        <v>21.725405405405407</v>
      </c>
      <c r="CY69" s="37" t="s">
        <v>2563</v>
      </c>
      <c r="CZ69" s="376">
        <v>-6.068424029511077E-2</v>
      </c>
      <c r="DA69" s="39" t="s">
        <v>5</v>
      </c>
      <c r="DB69" s="39">
        <v>33.244455924949612</v>
      </c>
      <c r="DC69" s="17">
        <v>0.42299582549727777</v>
      </c>
      <c r="DD69" s="40">
        <v>31.305032549727773</v>
      </c>
      <c r="DE69" s="84">
        <v>8.4332700000000003</v>
      </c>
      <c r="DF69" s="85">
        <v>14.105</v>
      </c>
      <c r="DG69" s="85" t="s">
        <v>5</v>
      </c>
      <c r="DH69" s="85" t="s">
        <v>5</v>
      </c>
      <c r="DI69" s="85" t="s">
        <v>5</v>
      </c>
      <c r="DJ69" s="86">
        <v>-0.41146689999999997</v>
      </c>
      <c r="DK69" s="86">
        <v>0.26866250000000003</v>
      </c>
      <c r="DL69" s="69">
        <v>0.66894977168949765</v>
      </c>
      <c r="DM69" s="70">
        <v>0.60139742147503927</v>
      </c>
      <c r="DN69" s="70">
        <v>0.45656041156033345</v>
      </c>
      <c r="DO69" s="70">
        <v>0.3355072050363932</v>
      </c>
      <c r="DP69" s="70" t="s">
        <v>158</v>
      </c>
      <c r="DQ69" s="87" t="s">
        <v>2563</v>
      </c>
      <c r="DR69" s="69">
        <v>0.25040667006976358</v>
      </c>
      <c r="DS69" s="70">
        <v>0.1729278961211469</v>
      </c>
      <c r="DT69" s="70">
        <v>0.15472522849809178</v>
      </c>
      <c r="DU69" s="70">
        <v>0.1253478556059513</v>
      </c>
      <c r="DV69" s="87" t="s">
        <v>2563</v>
      </c>
      <c r="DW69" s="31">
        <v>13.299519999999999</v>
      </c>
      <c r="DX69" s="70" t="s">
        <v>158</v>
      </c>
      <c r="DY69" s="70" t="s">
        <v>158</v>
      </c>
      <c r="DZ69" s="70" t="s">
        <v>158</v>
      </c>
      <c r="EA69" s="70" t="s">
        <v>158</v>
      </c>
      <c r="EB69" s="87" t="s">
        <v>2563</v>
      </c>
      <c r="EC69" s="31">
        <v>-35.153030000000001</v>
      </c>
      <c r="ED69" s="88">
        <v>1528945000</v>
      </c>
      <c r="EE69" s="85">
        <v>2.1132499999999999</v>
      </c>
      <c r="EF69" s="85" t="s">
        <v>5</v>
      </c>
      <c r="EG69" s="86">
        <v>7.983715560850313E-2</v>
      </c>
      <c r="EH69" s="86">
        <v>-0.32676243702550434</v>
      </c>
      <c r="EI69" s="89">
        <v>1.889</v>
      </c>
      <c r="EJ69" s="90">
        <v>9</v>
      </c>
      <c r="EK69" s="85">
        <v>197.33</v>
      </c>
      <c r="EL69" s="91">
        <v>9</v>
      </c>
      <c r="EM69" s="79">
        <v>-0.51608979881416928</v>
      </c>
      <c r="EN69" s="69">
        <v>-0.40620294737093887</v>
      </c>
      <c r="EO69" s="70">
        <v>0.15243430372682343</v>
      </c>
      <c r="EP69" s="70">
        <v>0.23434729467492144</v>
      </c>
      <c r="EQ69" s="70">
        <v>0.27995267645239474</v>
      </c>
      <c r="ER69" s="69">
        <v>2.0304568074868801E-2</v>
      </c>
      <c r="ES69" s="70">
        <v>3.7315380396660602E-2</v>
      </c>
      <c r="ET69" s="70">
        <v>4.9805668219670585E-2</v>
      </c>
      <c r="EU69" s="70">
        <v>9.0947662619053959E-2</v>
      </c>
      <c r="EV69" s="69">
        <v>-0.38589837929607007</v>
      </c>
      <c r="EW69" s="70">
        <v>0.18974968412348403</v>
      </c>
      <c r="EX69" s="70">
        <v>0.28415296289459202</v>
      </c>
      <c r="EY69" s="70">
        <v>0.3709003390714487</v>
      </c>
      <c r="EZ69" s="92">
        <v>0.16890930000000001</v>
      </c>
      <c r="FA69" s="70">
        <v>0.26458000000000004</v>
      </c>
      <c r="FB69" s="70">
        <v>0.19971</v>
      </c>
      <c r="FC69" s="87">
        <v>9.279318347809816E-2</v>
      </c>
      <c r="FD69" s="69">
        <v>0.11577999999999999</v>
      </c>
      <c r="FE69" s="70">
        <v>0.10895000000000002</v>
      </c>
      <c r="FF69" s="87">
        <v>2.2088741476145628E-2</v>
      </c>
      <c r="FG69" s="93" t="s">
        <v>2563</v>
      </c>
      <c r="FH69" s="84" t="s">
        <v>158</v>
      </c>
      <c r="FI69" s="85" t="s">
        <v>158</v>
      </c>
      <c r="FJ69" s="86">
        <v>2.477833</v>
      </c>
      <c r="FK69" s="86">
        <v>2.648752</v>
      </c>
      <c r="FL69" s="94">
        <v>0.91</v>
      </c>
      <c r="FM69" s="95">
        <v>0.96</v>
      </c>
      <c r="FN69" s="96">
        <v>45016</v>
      </c>
      <c r="FO69" s="97" t="s">
        <v>2881</v>
      </c>
      <c r="FP69" s="57">
        <v>3.84</v>
      </c>
      <c r="FQ69" s="58" t="s">
        <v>159</v>
      </c>
      <c r="FR69" s="58">
        <v>3.84</v>
      </c>
      <c r="FS69" s="98" t="s">
        <v>159</v>
      </c>
      <c r="FT69" s="59" t="s">
        <v>165</v>
      </c>
      <c r="FU69" s="9" t="s">
        <v>166</v>
      </c>
      <c r="FV69" s="9" t="s">
        <v>158</v>
      </c>
      <c r="FW69" s="99">
        <v>0</v>
      </c>
      <c r="FX69" s="100" t="s">
        <v>158</v>
      </c>
      <c r="FY69" s="100" t="s">
        <v>158</v>
      </c>
      <c r="FZ69" s="100" t="s">
        <v>158</v>
      </c>
      <c r="GA69" s="9" t="s">
        <v>425</v>
      </c>
      <c r="GB69" s="63"/>
    </row>
    <row r="70" spans="1:184" ht="12" customHeight="1" x14ac:dyDescent="0.2">
      <c r="A70" s="7">
        <v>68</v>
      </c>
      <c r="B70" s="2" t="s">
        <v>429</v>
      </c>
      <c r="C70" s="1" t="s">
        <v>430</v>
      </c>
      <c r="D70" s="1" t="s">
        <v>176</v>
      </c>
      <c r="E70" s="1" t="s">
        <v>414</v>
      </c>
      <c r="F70" s="9">
        <v>8</v>
      </c>
      <c r="G70" s="64">
        <v>35.82</v>
      </c>
      <c r="H70" s="65">
        <v>0.14440894568690088</v>
      </c>
      <c r="I70" s="65">
        <v>1.727589067104196E-2</v>
      </c>
      <c r="J70" s="65">
        <v>2.7798060973566407E-2</v>
      </c>
      <c r="K70" s="66">
        <v>5.8068118369625908E-2</v>
      </c>
      <c r="L70" s="67">
        <v>29</v>
      </c>
      <c r="M70" s="68">
        <v>6.1224489795918435E-2</v>
      </c>
      <c r="N70" s="69">
        <v>8.6474501108647628E-2</v>
      </c>
      <c r="O70" s="70">
        <v>5.8640918086765748E-2</v>
      </c>
      <c r="P70" s="70">
        <v>5.9512300743294944E-2</v>
      </c>
      <c r="Q70" s="70">
        <v>4.7695542055442575E-2</v>
      </c>
      <c r="R70" s="70">
        <v>4.1829571578210212E-2</v>
      </c>
      <c r="S70" s="70">
        <v>7.3724129323556653E-2</v>
      </c>
      <c r="T70" s="18">
        <v>1.2477539446792796</v>
      </c>
      <c r="U70" s="71" t="s">
        <v>156</v>
      </c>
      <c r="V70" s="9">
        <v>1986</v>
      </c>
      <c r="W70" s="227">
        <v>2015</v>
      </c>
      <c r="X70" s="227">
        <v>1</v>
      </c>
      <c r="Y70" s="72" t="s">
        <v>157</v>
      </c>
      <c r="Z70" s="73">
        <v>20</v>
      </c>
      <c r="AA70" s="73">
        <v>5</v>
      </c>
      <c r="AB70" s="73">
        <v>0</v>
      </c>
      <c r="AC70" s="228" t="s">
        <v>5</v>
      </c>
      <c r="AD70" s="74">
        <v>0.60246547409398465</v>
      </c>
      <c r="AE70" s="75">
        <v>0.55868922911630414</v>
      </c>
      <c r="AF70" s="75">
        <v>0.51348008660039157</v>
      </c>
      <c r="AG70" s="75">
        <v>0.38094959011289292</v>
      </c>
      <c r="AH70" s="76" t="s">
        <v>2683</v>
      </c>
      <c r="AI70" s="9" t="s">
        <v>2774</v>
      </c>
      <c r="AJ70" s="77" t="s">
        <v>2563</v>
      </c>
      <c r="AK70" s="78">
        <v>5.8068118369625908E-2</v>
      </c>
      <c r="AL70" s="79">
        <v>5.4169500000000002E-2</v>
      </c>
      <c r="AM70" s="80">
        <v>7.1970728354995073E-2</v>
      </c>
      <c r="AN70" s="372">
        <v>0.22024503726729572</v>
      </c>
      <c r="AO70" s="372">
        <v>-0.22696761261535758</v>
      </c>
      <c r="AP70" s="372">
        <v>-0.15445237764669817</v>
      </c>
      <c r="AQ70" s="372">
        <v>1.9354932575961881E-2</v>
      </c>
      <c r="AR70" s="81">
        <v>7.5117316321098207E-2</v>
      </c>
      <c r="AS70" s="81">
        <v>6.8675160138245706E-2</v>
      </c>
      <c r="AT70" s="81">
        <v>5.6965553914459233E-2</v>
      </c>
      <c r="AU70" s="68">
        <v>3.8846255623180732E-2</v>
      </c>
      <c r="AV70" s="68">
        <v>5.5034490214836404E-2</v>
      </c>
      <c r="AW70" s="68">
        <v>9.2796610169491534E-2</v>
      </c>
      <c r="AX70" s="68">
        <v>3.4588859416445621E-2</v>
      </c>
      <c r="AY70" s="68">
        <v>4.7587260424076641E-2</v>
      </c>
      <c r="AZ70" s="68">
        <v>9.2796610169491534E-2</v>
      </c>
      <c r="BA70" s="31">
        <v>10.26219</v>
      </c>
      <c r="BB70" s="32">
        <v>9.6212731668009681</v>
      </c>
      <c r="BC70" s="82">
        <v>11.758685647838536</v>
      </c>
      <c r="BD70" s="70">
        <v>-0.12726725525770133</v>
      </c>
      <c r="BE70" s="70">
        <v>-0.18177307779551566</v>
      </c>
      <c r="BF70" s="82">
        <v>8.531451440431999</v>
      </c>
      <c r="BG70" s="82">
        <v>9.955916007054693</v>
      </c>
      <c r="BH70" s="82">
        <v>10.461600978742783</v>
      </c>
      <c r="BI70" s="82">
        <v>5.9558359621451098</v>
      </c>
      <c r="BJ70" s="82">
        <v>17.414746543778801</v>
      </c>
      <c r="BK70" s="82">
        <v>5.9558359621451098</v>
      </c>
      <c r="BL70" s="82">
        <v>12.126631727356301</v>
      </c>
      <c r="BM70" s="82">
        <v>17.414746543778801</v>
      </c>
      <c r="BN70" s="34" t="s">
        <v>2563</v>
      </c>
      <c r="BO70" s="31">
        <v>2.1458200000000001</v>
      </c>
      <c r="BP70" s="32">
        <v>1.1814100000000001</v>
      </c>
      <c r="BQ70" s="35">
        <v>1.4691385273984303</v>
      </c>
      <c r="BR70" s="70">
        <v>-0.1958484663171578</v>
      </c>
      <c r="BS70" s="83">
        <v>1.0841466844706458</v>
      </c>
      <c r="BT70" s="83">
        <v>1.233980161641379</v>
      </c>
      <c r="BU70" s="83">
        <v>1.4249478932888162</v>
      </c>
      <c r="BV70" s="83">
        <v>0.83650863978732826</v>
      </c>
      <c r="BW70" s="83">
        <v>1.8951855566700098</v>
      </c>
      <c r="BX70" s="83">
        <v>0.83650863978732826</v>
      </c>
      <c r="BY70" s="83">
        <v>1.6558449062887626</v>
      </c>
      <c r="BZ70" s="83">
        <v>2.3305555555555557</v>
      </c>
      <c r="CA70" s="37" t="s">
        <v>2609</v>
      </c>
      <c r="CB70" s="31">
        <v>0.74687924576455655</v>
      </c>
      <c r="CC70" s="35">
        <v>0.61216729760493305</v>
      </c>
      <c r="CD70" s="70">
        <v>0.22005740699752452</v>
      </c>
      <c r="CE70" s="83">
        <v>0.42941933789201192</v>
      </c>
      <c r="CF70" s="83">
        <v>0.51735717545687154</v>
      </c>
      <c r="CG70" s="83">
        <v>0.64103766332524414</v>
      </c>
      <c r="CH70" s="83">
        <v>0.28912424297430644</v>
      </c>
      <c r="CI70" s="83">
        <v>0.79938476562500005</v>
      </c>
      <c r="CJ70" s="83">
        <v>0.28912424297430644</v>
      </c>
      <c r="CK70" s="83">
        <v>0.74374676191374334</v>
      </c>
      <c r="CL70" s="83">
        <v>1.2575799742872269</v>
      </c>
      <c r="CM70" s="37" t="s">
        <v>2563</v>
      </c>
      <c r="CN70" s="31">
        <v>8.7224699999999995</v>
      </c>
      <c r="CO70" s="82">
        <v>4.1492117275713358</v>
      </c>
      <c r="CP70" s="70">
        <v>1.1021993025903103</v>
      </c>
      <c r="CQ70" s="82">
        <v>2.8912050345759184</v>
      </c>
      <c r="CR70" s="82">
        <v>3.5202021870200495</v>
      </c>
      <c r="CS70" s="82">
        <v>4.2457177158769719</v>
      </c>
      <c r="CT70" s="82">
        <v>1.8231675338189386</v>
      </c>
      <c r="CU70" s="82">
        <v>5.54238419416901</v>
      </c>
      <c r="CV70" s="82">
        <v>1.8231675338189386</v>
      </c>
      <c r="CW70" s="82">
        <v>4.9079274356414562</v>
      </c>
      <c r="CX70" s="82">
        <v>7.3442514151864149</v>
      </c>
      <c r="CY70" s="37" t="s">
        <v>2563</v>
      </c>
      <c r="CZ70" s="376">
        <v>-0.26191519036890143</v>
      </c>
      <c r="DA70" s="39" t="s">
        <v>5</v>
      </c>
      <c r="DB70" s="39">
        <v>13.183886870332149</v>
      </c>
      <c r="DC70" s="17">
        <v>0.11758041911292086</v>
      </c>
      <c r="DD70" s="40">
        <v>1.4958519112920854</v>
      </c>
      <c r="DE70" s="84">
        <v>3.45248</v>
      </c>
      <c r="DF70" s="85">
        <v>3.7229999999999999</v>
      </c>
      <c r="DG70" s="85" t="s">
        <v>5</v>
      </c>
      <c r="DH70" s="85" t="s">
        <v>5</v>
      </c>
      <c r="DI70" s="85" t="s">
        <v>5</v>
      </c>
      <c r="DJ70" s="86">
        <v>0.34236319999999998</v>
      </c>
      <c r="DK70" s="86">
        <v>9.7427100000000003E-2</v>
      </c>
      <c r="DL70" s="69">
        <v>5.9936908517350229E-2</v>
      </c>
      <c r="DM70" s="70">
        <v>3.965527880945996E-2</v>
      </c>
      <c r="DN70" s="70">
        <v>4.7831688302757414E-2</v>
      </c>
      <c r="DO70" s="70">
        <v>4.7624586410073277E-2</v>
      </c>
      <c r="DP70" s="70" t="s">
        <v>158</v>
      </c>
      <c r="DQ70" s="87" t="s">
        <v>2563</v>
      </c>
      <c r="DR70" s="69">
        <v>6.182730801074876E-2</v>
      </c>
      <c r="DS70" s="70">
        <v>0.15913250220495834</v>
      </c>
      <c r="DT70" s="70">
        <v>8.2003304539397082E-2</v>
      </c>
      <c r="DU70" s="70">
        <v>8.3553677934357529E-2</v>
      </c>
      <c r="DV70" s="87" t="s">
        <v>2563</v>
      </c>
      <c r="DW70" s="31">
        <v>4.0507900000000001</v>
      </c>
      <c r="DX70" s="70">
        <v>7.7699378149269638E-2</v>
      </c>
      <c r="DY70" s="70">
        <v>0.19339903868663844</v>
      </c>
      <c r="DZ70" s="70">
        <v>0.12099936811468437</v>
      </c>
      <c r="EA70" s="70">
        <v>8.2840269127345101E-2</v>
      </c>
      <c r="EB70" s="87" t="s">
        <v>2563</v>
      </c>
      <c r="EC70" s="31">
        <v>5.4600400000000002</v>
      </c>
      <c r="ED70" s="88">
        <v>32944780000</v>
      </c>
      <c r="EE70" s="85">
        <v>0.81852999999999998</v>
      </c>
      <c r="EF70" s="85" t="s">
        <v>5</v>
      </c>
      <c r="EG70" s="86">
        <v>0.29974276161481139</v>
      </c>
      <c r="EH70" s="86">
        <v>-4.9489221316913912E-2</v>
      </c>
      <c r="EI70" s="89">
        <v>3</v>
      </c>
      <c r="EJ70" s="90">
        <v>10</v>
      </c>
      <c r="EK70" s="85">
        <v>37.200000000000003</v>
      </c>
      <c r="EL70" s="91">
        <v>10</v>
      </c>
      <c r="EM70" s="79">
        <v>-3.7096774193548399E-2</v>
      </c>
      <c r="EN70" s="69">
        <v>-0.17544781810979504</v>
      </c>
      <c r="EO70" s="70">
        <v>-2.0042222150692401E-2</v>
      </c>
      <c r="EP70" s="70">
        <v>-2.2656015572727228E-2</v>
      </c>
      <c r="EQ70" s="70">
        <v>2.5426501225371823E-2</v>
      </c>
      <c r="ER70" s="69">
        <v>5.1633299568843549E-2</v>
      </c>
      <c r="ES70" s="70">
        <v>5.2479358942565835E-2</v>
      </c>
      <c r="ET70" s="70">
        <v>4.5396350633200244E-2</v>
      </c>
      <c r="EU70" s="70">
        <v>5.0069908762217175E-2</v>
      </c>
      <c r="EV70" s="69">
        <v>-0.12381451854095149</v>
      </c>
      <c r="EW70" s="70">
        <v>3.2437136791873433E-2</v>
      </c>
      <c r="EX70" s="70">
        <v>2.2740335060473016E-2</v>
      </c>
      <c r="EY70" s="70">
        <v>7.5496409987588997E-2</v>
      </c>
      <c r="EZ70" s="92">
        <v>0.11904590000000001</v>
      </c>
      <c r="FA70" s="70">
        <v>0.12957999999999997</v>
      </c>
      <c r="FB70" s="70">
        <v>0.14030000000000001</v>
      </c>
      <c r="FC70" s="87">
        <v>1.6789044046639487E-2</v>
      </c>
      <c r="FD70" s="69" t="s">
        <v>158</v>
      </c>
      <c r="FE70" s="70" t="s">
        <v>158</v>
      </c>
      <c r="FF70" s="87" t="s">
        <v>158</v>
      </c>
      <c r="FG70" s="93" t="s">
        <v>2563</v>
      </c>
      <c r="FH70" s="84" t="s">
        <v>158</v>
      </c>
      <c r="FI70" s="85" t="s">
        <v>158</v>
      </c>
      <c r="FJ70" s="86">
        <v>0.32671139999999999</v>
      </c>
      <c r="FK70" s="86">
        <v>0.32671139999999999</v>
      </c>
      <c r="FL70" s="94">
        <v>0.49</v>
      </c>
      <c r="FM70" s="95">
        <v>0.52</v>
      </c>
      <c r="FN70" s="96">
        <v>44988</v>
      </c>
      <c r="FO70" s="97" t="s">
        <v>2878</v>
      </c>
      <c r="FP70" s="57">
        <v>2.08</v>
      </c>
      <c r="FQ70" s="58" t="s">
        <v>159</v>
      </c>
      <c r="FR70" s="58">
        <v>2.08</v>
      </c>
      <c r="FS70" s="98" t="s">
        <v>159</v>
      </c>
      <c r="FT70" s="59" t="s">
        <v>160</v>
      </c>
      <c r="FU70" s="9" t="s">
        <v>158</v>
      </c>
      <c r="FV70" s="9" t="s">
        <v>158</v>
      </c>
      <c r="FW70" s="99" t="s">
        <v>158</v>
      </c>
      <c r="FX70" s="100" t="s">
        <v>158</v>
      </c>
      <c r="FY70" s="100" t="s">
        <v>158</v>
      </c>
      <c r="FZ70" s="100" t="s">
        <v>158</v>
      </c>
      <c r="GA70" s="9" t="s">
        <v>169</v>
      </c>
      <c r="GB70" s="63"/>
    </row>
    <row r="71" spans="1:184" ht="12" customHeight="1" x14ac:dyDescent="0.2">
      <c r="A71" s="7">
        <v>69</v>
      </c>
      <c r="B71" s="2" t="s">
        <v>431</v>
      </c>
      <c r="C71" s="1" t="s">
        <v>432</v>
      </c>
      <c r="D71" s="1" t="s">
        <v>188</v>
      </c>
      <c r="E71" s="1" t="s">
        <v>206</v>
      </c>
      <c r="F71" s="9">
        <v>8</v>
      </c>
      <c r="G71" s="64">
        <v>26.15</v>
      </c>
      <c r="H71" s="65">
        <v>6.9529652351738136E-2</v>
      </c>
      <c r="I71" s="65">
        <v>-3.5930354373432172E-2</v>
      </c>
      <c r="J71" s="65">
        <v>6.6469638715497714E-2</v>
      </c>
      <c r="K71" s="66">
        <v>3.2122370936902483E-2</v>
      </c>
      <c r="L71" s="67">
        <v>8</v>
      </c>
      <c r="M71" s="68">
        <v>4.9999999999999822E-2</v>
      </c>
      <c r="N71" s="69">
        <v>0.11111111111111116</v>
      </c>
      <c r="O71" s="70">
        <v>0.11315078730200367</v>
      </c>
      <c r="P71" s="70">
        <v>0.12700920209792543</v>
      </c>
      <c r="Q71" s="70">
        <v>0.17461894308801895</v>
      </c>
      <c r="R71" s="70">
        <v>0.11326357684480337</v>
      </c>
      <c r="S71" s="70">
        <v>8.3798386734368124E-2</v>
      </c>
      <c r="T71" s="18">
        <v>0.72735065195019988</v>
      </c>
      <c r="U71" s="71" t="s">
        <v>156</v>
      </c>
      <c r="V71" s="9">
        <v>1935</v>
      </c>
      <c r="W71" s="227">
        <v>2015</v>
      </c>
      <c r="X71" s="227">
        <v>1</v>
      </c>
      <c r="Y71" s="72" t="s">
        <v>433</v>
      </c>
      <c r="Z71" s="73">
        <v>8</v>
      </c>
      <c r="AA71" s="73">
        <v>17</v>
      </c>
      <c r="AB71" s="73">
        <v>0</v>
      </c>
      <c r="AC71" s="228" t="s">
        <v>434</v>
      </c>
      <c r="AD71" s="74" t="s">
        <v>158</v>
      </c>
      <c r="AE71" s="75">
        <v>0.74402125775022143</v>
      </c>
      <c r="AF71" s="75" t="s">
        <v>158</v>
      </c>
      <c r="AG71" s="75" t="s">
        <v>158</v>
      </c>
      <c r="AH71" s="76" t="s">
        <v>2684</v>
      </c>
      <c r="AI71" s="9" t="s">
        <v>2775</v>
      </c>
      <c r="AJ71" s="77" t="s">
        <v>2563</v>
      </c>
      <c r="AK71" s="78">
        <v>3.2122370936902483E-2</v>
      </c>
      <c r="AL71" s="79">
        <v>2.11632E-2</v>
      </c>
      <c r="AM71" s="80">
        <v>0.51784091899629936</v>
      </c>
      <c r="AN71" s="372">
        <v>0.79250942693469373</v>
      </c>
      <c r="AO71" s="372">
        <v>-0.12836700417770031</v>
      </c>
      <c r="AP71" s="372">
        <v>2.2736824788129217E-2</v>
      </c>
      <c r="AQ71" s="372">
        <v>0.39014128442315577</v>
      </c>
      <c r="AR71" s="81">
        <v>3.6853091944503771E-2</v>
      </c>
      <c r="AS71" s="81">
        <v>3.1408247125116445E-2</v>
      </c>
      <c r="AT71" s="81">
        <v>2.3107270675895204E-2</v>
      </c>
      <c r="AU71" s="68">
        <v>1.1866235167206042E-2</v>
      </c>
      <c r="AV71" s="68">
        <v>2.3644035965484079E-2</v>
      </c>
      <c r="AW71" s="68">
        <v>4.2440317443517499E-2</v>
      </c>
      <c r="AX71" s="68">
        <v>7.6886112445939455E-3</v>
      </c>
      <c r="AY71" s="68">
        <v>1.7920335845504478E-2</v>
      </c>
      <c r="AZ71" s="68">
        <v>4.2440317443517499E-2</v>
      </c>
      <c r="BA71" s="31" t="s">
        <v>158</v>
      </c>
      <c r="BB71" s="32">
        <v>23.16209034543844</v>
      </c>
      <c r="BC71" s="82">
        <v>35.391887912372368</v>
      </c>
      <c r="BD71" s="70" t="s">
        <v>158</v>
      </c>
      <c r="BE71" s="70">
        <v>-0.34555369290313021</v>
      </c>
      <c r="BF71" s="82">
        <v>27.968993607611903</v>
      </c>
      <c r="BG71" s="82">
        <v>27.781171583105323</v>
      </c>
      <c r="BH71" s="82">
        <v>24.252161245670614</v>
      </c>
      <c r="BI71" s="82">
        <v>18.725274725274723</v>
      </c>
      <c r="BJ71" s="82">
        <v>59.7</v>
      </c>
      <c r="BK71" s="82">
        <v>3</v>
      </c>
      <c r="BL71" s="82">
        <v>30.031497008196375</v>
      </c>
      <c r="BM71" s="82">
        <v>83.58620689655173</v>
      </c>
      <c r="BN71" s="34" t="s">
        <v>2563</v>
      </c>
      <c r="BO71" s="31">
        <v>3.8411300000000002</v>
      </c>
      <c r="BP71" s="32">
        <v>1.91212</v>
      </c>
      <c r="BQ71" s="35">
        <v>1.8223228449423079</v>
      </c>
      <c r="BR71" s="70">
        <v>4.9276205534555029E-2</v>
      </c>
      <c r="BS71" s="83">
        <v>1.2916325356768052</v>
      </c>
      <c r="BT71" s="83">
        <v>1.4341518500039832</v>
      </c>
      <c r="BU71" s="83">
        <v>1.3798907045447462</v>
      </c>
      <c r="BV71" s="83">
        <v>1.0825921219822108</v>
      </c>
      <c r="BW71" s="83">
        <v>2.2903026559604691</v>
      </c>
      <c r="BX71" s="83">
        <v>0.93320964749536173</v>
      </c>
      <c r="BY71" s="83">
        <v>1.7069988712635773</v>
      </c>
      <c r="BZ71" s="83">
        <v>2.333333333333333</v>
      </c>
      <c r="CA71" s="37" t="s">
        <v>2609</v>
      </c>
      <c r="CB71" s="31">
        <v>0.68505585366473443</v>
      </c>
      <c r="CC71" s="35">
        <v>0.96170243100049324</v>
      </c>
      <c r="CD71" s="70">
        <v>-0.28766338569816607</v>
      </c>
      <c r="CE71" s="83">
        <v>0.60933284010741706</v>
      </c>
      <c r="CF71" s="83">
        <v>0.76106354105118412</v>
      </c>
      <c r="CG71" s="83">
        <v>0.68406121719387525</v>
      </c>
      <c r="CH71" s="83">
        <v>0.49092936802973974</v>
      </c>
      <c r="CI71" s="83">
        <v>1.3897103918228277</v>
      </c>
      <c r="CJ71" s="83">
        <v>0.28837821171634126</v>
      </c>
      <c r="CK71" s="83">
        <v>0.84906795788492728</v>
      </c>
      <c r="CL71" s="83">
        <v>1.3897103918228277</v>
      </c>
      <c r="CM71" s="37" t="s">
        <v>2563</v>
      </c>
      <c r="CN71" s="31" t="s">
        <v>158</v>
      </c>
      <c r="CO71" s="82">
        <v>11.858941003781348</v>
      </c>
      <c r="CP71" s="70" t="s">
        <v>158</v>
      </c>
      <c r="CQ71" s="82">
        <v>8.7512799974899309</v>
      </c>
      <c r="CR71" s="82">
        <v>9.3367090837652764</v>
      </c>
      <c r="CS71" s="82">
        <v>9.3837063884842706</v>
      </c>
      <c r="CT71" s="82">
        <v>6.5824299065420551</v>
      </c>
      <c r="CU71" s="82">
        <v>16.583333333333332</v>
      </c>
      <c r="CV71" s="82">
        <v>6.1976923076923072</v>
      </c>
      <c r="CW71" s="82">
        <v>11.614737848393812</v>
      </c>
      <c r="CX71" s="82">
        <v>21.495849056603774</v>
      </c>
      <c r="CY71" s="37" t="s">
        <v>2563</v>
      </c>
      <c r="CZ71" s="376" t="s">
        <v>158</v>
      </c>
      <c r="DA71" s="39" t="s">
        <v>5</v>
      </c>
      <c r="DB71" s="39">
        <v>15.904830085430836</v>
      </c>
      <c r="DC71" s="17">
        <v>0.15913157303482792</v>
      </c>
      <c r="DD71" s="40" t="s">
        <v>158</v>
      </c>
      <c r="DE71" s="84">
        <v>-2.5247799999999998</v>
      </c>
      <c r="DF71" s="85">
        <v>1.129</v>
      </c>
      <c r="DG71" s="85" t="s">
        <v>5</v>
      </c>
      <c r="DH71" s="85" t="s">
        <v>5</v>
      </c>
      <c r="DI71" s="85" t="s">
        <v>5</v>
      </c>
      <c r="DJ71" s="86">
        <v>-23.291360000000001</v>
      </c>
      <c r="DK71" s="86" t="s">
        <v>158</v>
      </c>
      <c r="DL71" s="69">
        <v>-9.8901098901098994E-2</v>
      </c>
      <c r="DM71" s="70">
        <v>1.2501294246353822E-2</v>
      </c>
      <c r="DN71" s="70">
        <v>-9.08239553411756E-2</v>
      </c>
      <c r="DO71" s="70">
        <v>3.5234140327772945E-2</v>
      </c>
      <c r="DP71" s="70" t="s">
        <v>158</v>
      </c>
      <c r="DQ71" s="87" t="s">
        <v>2563</v>
      </c>
      <c r="DR71" s="69">
        <v>5.4690050118146427E-2</v>
      </c>
      <c r="DS71" s="70">
        <v>0.10256615594270446</v>
      </c>
      <c r="DT71" s="70">
        <v>8.522102750999605E-2</v>
      </c>
      <c r="DU71" s="70">
        <v>6.0509617765862611E-3</v>
      </c>
      <c r="DV71" s="87" t="s">
        <v>2563</v>
      </c>
      <c r="DW71" s="31">
        <v>-0.62792000000000003</v>
      </c>
      <c r="DX71" s="70">
        <v>-4.6651178629535828E-2</v>
      </c>
      <c r="DY71" s="70">
        <v>1.7359938558854093E-2</v>
      </c>
      <c r="DZ71" s="70">
        <v>-1.0815035632285364E-2</v>
      </c>
      <c r="EA71" s="70">
        <v>3.6443767033575325E-2</v>
      </c>
      <c r="EB71" s="87" t="s">
        <v>2563</v>
      </c>
      <c r="EC71" s="31">
        <v>-3.2662100000000001</v>
      </c>
      <c r="ED71" s="88">
        <v>3159995000</v>
      </c>
      <c r="EE71" s="85">
        <v>0.56442000000000003</v>
      </c>
      <c r="EF71" s="85" t="s">
        <v>5</v>
      </c>
      <c r="EG71" s="86">
        <v>0.39891932220711879</v>
      </c>
      <c r="EH71" s="86">
        <v>-0.12569875196125979</v>
      </c>
      <c r="EI71" s="89">
        <v>1.833</v>
      </c>
      <c r="EJ71" s="90">
        <v>6</v>
      </c>
      <c r="EK71" s="85">
        <v>32.33</v>
      </c>
      <c r="EL71" s="91">
        <v>6</v>
      </c>
      <c r="EM71" s="79">
        <v>-0.19115372718836998</v>
      </c>
      <c r="EN71" s="69">
        <v>-0.16438824333561186</v>
      </c>
      <c r="EO71" s="70">
        <v>-1.8768389779083461E-2</v>
      </c>
      <c r="EP71" s="70">
        <v>-7.3531503137919896E-2</v>
      </c>
      <c r="EQ71" s="70">
        <v>7.4035091964296917E-2</v>
      </c>
      <c r="ER71" s="69">
        <v>2.7341079972658999E-2</v>
      </c>
      <c r="ES71" s="70">
        <v>2.7080725267849104E-2</v>
      </c>
      <c r="ET71" s="70">
        <v>1.757351476543878E-2</v>
      </c>
      <c r="EU71" s="70">
        <v>3.3675314636314457E-2</v>
      </c>
      <c r="EV71" s="69">
        <v>-0.13704716336295286</v>
      </c>
      <c r="EW71" s="70">
        <v>8.3123354887656431E-3</v>
      </c>
      <c r="EX71" s="70">
        <v>-5.5957988372481116E-2</v>
      </c>
      <c r="EY71" s="70">
        <v>0.10771040660061137</v>
      </c>
      <c r="EZ71" s="92">
        <v>-0.16874980000000001</v>
      </c>
      <c r="FA71" s="70">
        <v>5.541999999999999E-2</v>
      </c>
      <c r="FB71" s="70">
        <v>0.12881999999999999</v>
      </c>
      <c r="FC71" s="87">
        <v>0.13213251530187411</v>
      </c>
      <c r="FD71" s="69">
        <v>4.9739999999999993E-2</v>
      </c>
      <c r="FE71" s="70">
        <v>9.734000000000001E-2</v>
      </c>
      <c r="FF71" s="87">
        <v>8.9231958400564096E-2</v>
      </c>
      <c r="FG71" s="93" t="s">
        <v>2563</v>
      </c>
      <c r="FH71" s="84">
        <v>1.6496200000000001</v>
      </c>
      <c r="FI71" s="85">
        <v>0.65559999999999996</v>
      </c>
      <c r="FJ71" s="86">
        <v>1.116509</v>
      </c>
      <c r="FK71" s="86">
        <v>1.1401410000000001</v>
      </c>
      <c r="FL71" s="94">
        <v>0.2</v>
      </c>
      <c r="FM71" s="95">
        <v>0.21</v>
      </c>
      <c r="FN71" s="96">
        <v>45009</v>
      </c>
      <c r="FO71" s="97" t="s">
        <v>2877</v>
      </c>
      <c r="FP71" s="57">
        <v>0.84</v>
      </c>
      <c r="FQ71" s="58" t="s">
        <v>159</v>
      </c>
      <c r="FR71" s="58">
        <v>0.84</v>
      </c>
      <c r="FS71" s="98" t="s">
        <v>159</v>
      </c>
      <c r="FT71" s="59" t="s">
        <v>160</v>
      </c>
      <c r="FU71" s="9" t="s">
        <v>158</v>
      </c>
      <c r="FV71" s="9" t="s">
        <v>158</v>
      </c>
      <c r="FW71" s="99" t="s">
        <v>158</v>
      </c>
      <c r="FX71" s="100" t="s">
        <v>158</v>
      </c>
      <c r="FY71" s="100" t="s">
        <v>158</v>
      </c>
      <c r="FZ71" s="100" t="s">
        <v>158</v>
      </c>
      <c r="GA71" s="9" t="s">
        <v>169</v>
      </c>
      <c r="GB71" s="63"/>
    </row>
    <row r="72" spans="1:184" ht="12" customHeight="1" x14ac:dyDescent="0.2">
      <c r="A72" s="7">
        <v>70</v>
      </c>
      <c r="B72" s="2" t="s">
        <v>435</v>
      </c>
      <c r="C72" s="1" t="s">
        <v>436</v>
      </c>
      <c r="D72" s="1" t="s">
        <v>176</v>
      </c>
      <c r="E72" s="1" t="s">
        <v>406</v>
      </c>
      <c r="F72" s="9">
        <v>8</v>
      </c>
      <c r="G72" s="64">
        <v>34.54</v>
      </c>
      <c r="H72" s="65">
        <v>8.4458398744112984E-2</v>
      </c>
      <c r="I72" s="65">
        <v>3.2749517065601808E-2</v>
      </c>
      <c r="J72" s="65">
        <v>2.380199198340871E-2</v>
      </c>
      <c r="K72" s="66">
        <v>6.0799073537927045E-2</v>
      </c>
      <c r="L72" s="67">
        <v>1</v>
      </c>
      <c r="M72" s="68">
        <v>6.0606060606060552E-2</v>
      </c>
      <c r="N72" s="69">
        <v>7.7551020408163085E-2</v>
      </c>
      <c r="O72" s="70">
        <v>7.4286433611291169E-2</v>
      </c>
      <c r="P72" s="70">
        <v>7.018391689223713E-2</v>
      </c>
      <c r="Q72" s="70">
        <v>5.4922900284853027E-2</v>
      </c>
      <c r="R72" s="70">
        <v>5.2331359618692952E-2</v>
      </c>
      <c r="S72" s="70">
        <v>8.3678787598593818E-2</v>
      </c>
      <c r="T72" s="18">
        <v>1.2778625405474604</v>
      </c>
      <c r="U72" s="71" t="s">
        <v>156</v>
      </c>
      <c r="V72" s="9">
        <v>1972</v>
      </c>
      <c r="W72" s="227">
        <v>2015</v>
      </c>
      <c r="X72" s="227">
        <v>1</v>
      </c>
      <c r="Y72" s="72" t="s">
        <v>241</v>
      </c>
      <c r="Z72" s="73">
        <v>20</v>
      </c>
      <c r="AA72" s="73">
        <v>5</v>
      </c>
      <c r="AB72" s="73">
        <v>0</v>
      </c>
      <c r="AC72" s="228" t="s">
        <v>5</v>
      </c>
      <c r="AD72" s="74">
        <v>0.73935331230283907</v>
      </c>
      <c r="AE72" s="75">
        <v>0.56255022769890173</v>
      </c>
      <c r="AF72" s="75" t="s">
        <v>158</v>
      </c>
      <c r="AG72" s="75">
        <v>0.26609561702505102</v>
      </c>
      <c r="AH72" s="76" t="s">
        <v>2685</v>
      </c>
      <c r="AI72" s="9" t="s">
        <v>2168</v>
      </c>
      <c r="AJ72" s="77" t="s">
        <v>2563</v>
      </c>
      <c r="AK72" s="78">
        <v>6.0799073537927045E-2</v>
      </c>
      <c r="AL72" s="79">
        <v>5.3580800000000005E-2</v>
      </c>
      <c r="AM72" s="80">
        <v>0.13471753945306975</v>
      </c>
      <c r="AN72" s="372">
        <v>0.25037065658079172</v>
      </c>
      <c r="AO72" s="372">
        <v>-0.21641778856414884</v>
      </c>
      <c r="AP72" s="372">
        <v>-0.16325508997390081</v>
      </c>
      <c r="AQ72" s="372">
        <v>1.7240044828432888E-2</v>
      </c>
      <c r="AR72" s="81">
        <v>7.7591186541253465E-2</v>
      </c>
      <c r="AS72" s="81">
        <v>7.2661420236223059E-2</v>
      </c>
      <c r="AT72" s="81">
        <v>5.9768659174424643E-2</v>
      </c>
      <c r="AU72" s="68">
        <v>4.1264317117995004E-2</v>
      </c>
      <c r="AV72" s="68">
        <v>5.5499039175629074E-2</v>
      </c>
      <c r="AW72" s="68">
        <v>0.10246136233543218</v>
      </c>
      <c r="AX72" s="68">
        <v>3.5175337740730096E-2</v>
      </c>
      <c r="AY72" s="68">
        <v>4.8624840336693044E-2</v>
      </c>
      <c r="AZ72" s="68">
        <v>0.10246136233543218</v>
      </c>
      <c r="BA72" s="31">
        <v>12.0761</v>
      </c>
      <c r="BB72" s="32">
        <v>9.2526118403428868</v>
      </c>
      <c r="BC72" s="82">
        <v>10.174775759391919</v>
      </c>
      <c r="BD72" s="70">
        <v>0.18686645146484415</v>
      </c>
      <c r="BE72" s="70">
        <v>-9.0632357985660827E-2</v>
      </c>
      <c r="BF72" s="82">
        <v>7.3228524673473361</v>
      </c>
      <c r="BG72" s="82">
        <v>8.1437114804084025</v>
      </c>
      <c r="BH72" s="82">
        <v>9.3329009485877705</v>
      </c>
      <c r="BI72" s="82">
        <v>5.6720779220779214</v>
      </c>
      <c r="BJ72" s="82">
        <v>13.893280632411068</v>
      </c>
      <c r="BK72" s="82">
        <v>5.6720779220779214</v>
      </c>
      <c r="BL72" s="82">
        <v>11.022090727135875</v>
      </c>
      <c r="BM72" s="82">
        <v>15.778846153846153</v>
      </c>
      <c r="BN72" s="34" t="s">
        <v>2563</v>
      </c>
      <c r="BO72" s="31">
        <v>18.768229999999999</v>
      </c>
      <c r="BP72" s="32">
        <v>0.99175999999999997</v>
      </c>
      <c r="BQ72" s="35">
        <v>1.0013100717560952</v>
      </c>
      <c r="BR72" s="70">
        <v>-9.5375768460476129E-3</v>
      </c>
      <c r="BS72" s="83">
        <v>0.74045414120225617</v>
      </c>
      <c r="BT72" s="83">
        <v>0.79690236085372568</v>
      </c>
      <c r="BU72" s="83">
        <v>0.94000928397152683</v>
      </c>
      <c r="BV72" s="83">
        <v>0.578668433256045</v>
      </c>
      <c r="BW72" s="83">
        <v>1.3073986788021137</v>
      </c>
      <c r="BX72" s="83">
        <v>0.578668433256045</v>
      </c>
      <c r="BY72" s="83">
        <v>1.1131551362428007</v>
      </c>
      <c r="BZ72" s="83">
        <v>1.5862735621072981</v>
      </c>
      <c r="CA72" s="37" t="s">
        <v>2609</v>
      </c>
      <c r="CB72" s="31">
        <v>0.47770464990293077</v>
      </c>
      <c r="CC72" s="35">
        <v>0.29239477301991446</v>
      </c>
      <c r="CD72" s="70">
        <v>0.63376603818562516</v>
      </c>
      <c r="CE72" s="83">
        <v>0.22389205014914024</v>
      </c>
      <c r="CF72" s="83">
        <v>0.23122418643975373</v>
      </c>
      <c r="CG72" s="83">
        <v>0.27102140720511264</v>
      </c>
      <c r="CH72" s="83">
        <v>0.17519747430976845</v>
      </c>
      <c r="CI72" s="83">
        <v>0.43325862657523606</v>
      </c>
      <c r="CJ72" s="83">
        <v>0.17519747430976845</v>
      </c>
      <c r="CK72" s="83">
        <v>0.32239980941059365</v>
      </c>
      <c r="CL72" s="83">
        <v>0.51042507253221781</v>
      </c>
      <c r="CM72" s="37" t="s">
        <v>2563</v>
      </c>
      <c r="CN72" s="31" t="s">
        <v>158</v>
      </c>
      <c r="CO72" s="82">
        <v>1.993309355191546</v>
      </c>
      <c r="CP72" s="70" t="s">
        <v>158</v>
      </c>
      <c r="CQ72" s="82">
        <v>1.4931495178353218</v>
      </c>
      <c r="CR72" s="82">
        <v>1.585761470188368</v>
      </c>
      <c r="CS72" s="82">
        <v>1.8036845763020186</v>
      </c>
      <c r="CT72" s="82">
        <v>1.1207365607365607</v>
      </c>
      <c r="CU72" s="82">
        <v>2.726671792563105</v>
      </c>
      <c r="CV72" s="82">
        <v>1.1207365607365607</v>
      </c>
      <c r="CW72" s="82">
        <v>2.1413592502731</v>
      </c>
      <c r="CX72" s="82">
        <v>2.8687684378887504</v>
      </c>
      <c r="CY72" s="37" t="s">
        <v>2563</v>
      </c>
      <c r="CZ72" s="376">
        <v>-0.26786770275723693</v>
      </c>
      <c r="DA72" s="39" t="s">
        <v>5</v>
      </c>
      <c r="DB72" s="39">
        <v>12.159095101425558</v>
      </c>
      <c r="DC72" s="17">
        <v>0.13098299043016418</v>
      </c>
      <c r="DD72" s="40">
        <v>1.0221990430164176</v>
      </c>
      <c r="DE72" s="84">
        <v>2.8403200000000002</v>
      </c>
      <c r="DF72" s="85">
        <v>3.7330000000000001</v>
      </c>
      <c r="DG72" s="85" t="s">
        <v>5</v>
      </c>
      <c r="DH72" s="85" t="s">
        <v>5</v>
      </c>
      <c r="DI72" s="85" t="s">
        <v>5</v>
      </c>
      <c r="DJ72" s="86">
        <v>-0.208312</v>
      </c>
      <c r="DK72" s="86">
        <v>-2.5047700000000003E-2</v>
      </c>
      <c r="DL72" s="69">
        <v>0.38636363636363624</v>
      </c>
      <c r="DM72" s="70">
        <v>0.15657268423938264</v>
      </c>
      <c r="DN72" s="70">
        <v>0.1297646405287407</v>
      </c>
      <c r="DO72" s="70">
        <v>6.2903871725350724E-2</v>
      </c>
      <c r="DP72" s="70" t="s">
        <v>158</v>
      </c>
      <c r="DQ72" s="87" t="s">
        <v>2563</v>
      </c>
      <c r="DR72" s="69">
        <v>3.0719286969303594E-2</v>
      </c>
      <c r="DS72" s="70">
        <v>-1.407909601062296E-3</v>
      </c>
      <c r="DT72" s="70">
        <v>-1.2362707711748966E-2</v>
      </c>
      <c r="DU72" s="70">
        <v>3.6885741470515487E-2</v>
      </c>
      <c r="DV72" s="87" t="s">
        <v>2563</v>
      </c>
      <c r="DW72" s="31" t="s">
        <v>158</v>
      </c>
      <c r="DX72" s="70">
        <v>4.7684345556685992E-2</v>
      </c>
      <c r="DY72" s="70">
        <v>2.2641153445160489E-2</v>
      </c>
      <c r="DZ72" s="70">
        <v>2.3646039478979475E-2</v>
      </c>
      <c r="EA72" s="70">
        <v>3.3089127440156796E-2</v>
      </c>
      <c r="EB72" s="87" t="s">
        <v>2563</v>
      </c>
      <c r="EC72" s="31">
        <v>7.8918999999999997</v>
      </c>
      <c r="ED72" s="88">
        <v>20945350000</v>
      </c>
      <c r="EE72" s="85">
        <v>1.06128</v>
      </c>
      <c r="EF72" s="85" t="s">
        <v>5</v>
      </c>
      <c r="EG72" s="86">
        <v>0.17880340135567452</v>
      </c>
      <c r="EH72" s="86">
        <v>-8.7556547698225629E-2</v>
      </c>
      <c r="EI72" s="89">
        <v>3</v>
      </c>
      <c r="EJ72" s="90">
        <v>9</v>
      </c>
      <c r="EK72" s="85">
        <v>37.380000000000003</v>
      </c>
      <c r="EL72" s="91">
        <v>8</v>
      </c>
      <c r="EM72" s="79">
        <v>-7.5976457998930047E-2</v>
      </c>
      <c r="EN72" s="69">
        <v>-0.23803825928321187</v>
      </c>
      <c r="EO72" s="70">
        <v>-1.6205391436606709E-2</v>
      </c>
      <c r="EP72" s="70">
        <v>-3.2336974854998424E-3</v>
      </c>
      <c r="EQ72" s="70">
        <v>2.2967371939127457E-2</v>
      </c>
      <c r="ER72" s="69">
        <v>4.736842218584747E-2</v>
      </c>
      <c r="ES72" s="70">
        <v>5.3018755246258209E-2</v>
      </c>
      <c r="ET72" s="70">
        <v>4.880665082755975E-2</v>
      </c>
      <c r="EU72" s="70">
        <v>4.7479219532133632E-2</v>
      </c>
      <c r="EV72" s="69">
        <v>-0.1906698370973644</v>
      </c>
      <c r="EW72" s="70">
        <v>3.68133638096515E-2</v>
      </c>
      <c r="EX72" s="70">
        <v>4.5572953342059908E-2</v>
      </c>
      <c r="EY72" s="70">
        <v>7.0446591471261089E-2</v>
      </c>
      <c r="EZ72" s="92">
        <v>8.23575E-2</v>
      </c>
      <c r="FA72" s="70">
        <v>0.10338</v>
      </c>
      <c r="FB72" s="70">
        <v>0.10629999999999999</v>
      </c>
      <c r="FC72" s="87">
        <v>2.0847493854178251E-2</v>
      </c>
      <c r="FD72" s="69" t="s">
        <v>158</v>
      </c>
      <c r="FE72" s="70" t="s">
        <v>158</v>
      </c>
      <c r="FF72" s="87" t="s">
        <v>158</v>
      </c>
      <c r="FG72" s="93" t="s">
        <v>2563</v>
      </c>
      <c r="FH72" s="84" t="s">
        <v>158</v>
      </c>
      <c r="FI72" s="85" t="s">
        <v>158</v>
      </c>
      <c r="FJ72" s="86">
        <v>0.83193870000000003</v>
      </c>
      <c r="FK72" s="86">
        <v>0.83193870000000003</v>
      </c>
      <c r="FL72" s="94">
        <v>0.495</v>
      </c>
      <c r="FM72" s="95">
        <v>0.52500000000000002</v>
      </c>
      <c r="FN72" s="96">
        <v>45016</v>
      </c>
      <c r="FO72" s="97" t="s">
        <v>2881</v>
      </c>
      <c r="FP72" s="57">
        <v>2.1</v>
      </c>
      <c r="FQ72" s="58" t="s">
        <v>159</v>
      </c>
      <c r="FR72" s="58">
        <v>2.1</v>
      </c>
      <c r="FS72" s="98" t="s">
        <v>159</v>
      </c>
      <c r="FT72" s="59" t="s">
        <v>160</v>
      </c>
      <c r="FU72" s="9" t="s">
        <v>158</v>
      </c>
      <c r="FV72" s="9" t="s">
        <v>158</v>
      </c>
      <c r="FW72" s="99" t="s">
        <v>158</v>
      </c>
      <c r="FX72" s="100" t="s">
        <v>158</v>
      </c>
      <c r="FY72" s="100" t="s">
        <v>158</v>
      </c>
      <c r="FZ72" s="100" t="s">
        <v>158</v>
      </c>
      <c r="GA72" s="9" t="s">
        <v>169</v>
      </c>
      <c r="GB72" s="63"/>
    </row>
    <row r="73" spans="1:184" ht="12" customHeight="1" x14ac:dyDescent="0.2">
      <c r="A73" s="7">
        <v>71</v>
      </c>
      <c r="B73" s="2" t="s">
        <v>437</v>
      </c>
      <c r="C73" s="1" t="s">
        <v>438</v>
      </c>
      <c r="D73" s="1" t="s">
        <v>229</v>
      </c>
      <c r="E73" s="1" t="s">
        <v>235</v>
      </c>
      <c r="F73" s="9">
        <v>8</v>
      </c>
      <c r="G73" s="64">
        <v>33.409999999999997</v>
      </c>
      <c r="H73" s="65">
        <v>0.10629139072847682</v>
      </c>
      <c r="I73" s="65">
        <v>6.2875548702561179E-2</v>
      </c>
      <c r="J73" s="65">
        <v>0.11994406115400635</v>
      </c>
      <c r="K73" s="66">
        <v>3.591739000299312E-2</v>
      </c>
      <c r="L73" s="67">
        <v>386</v>
      </c>
      <c r="M73" s="68">
        <v>9.0909090909090828E-2</v>
      </c>
      <c r="N73" s="69">
        <v>9.0909090909090828E-2</v>
      </c>
      <c r="O73" s="70">
        <v>0.4513779751565985</v>
      </c>
      <c r="P73" s="70">
        <v>0.6277900496355866</v>
      </c>
      <c r="Q73" s="70">
        <v>0.37410881031663723</v>
      </c>
      <c r="R73" s="70">
        <v>0.23598751191588185</v>
      </c>
      <c r="S73" s="70" t="s">
        <v>158</v>
      </c>
      <c r="T73" s="18">
        <v>1.678094801093402</v>
      </c>
      <c r="U73" s="71" t="s">
        <v>156</v>
      </c>
      <c r="V73" s="9">
        <v>1972</v>
      </c>
      <c r="W73" s="227">
        <v>2015</v>
      </c>
      <c r="X73" s="227">
        <v>1</v>
      </c>
      <c r="Y73" s="72" t="s">
        <v>236</v>
      </c>
      <c r="Z73" s="73">
        <v>13</v>
      </c>
      <c r="AA73" s="73">
        <v>8</v>
      </c>
      <c r="AB73" s="73">
        <v>2</v>
      </c>
      <c r="AC73" s="228" t="s">
        <v>2342</v>
      </c>
      <c r="AD73" s="74">
        <v>0.48267983846314738</v>
      </c>
      <c r="AE73" s="75">
        <v>0.43525571273122954</v>
      </c>
      <c r="AF73" s="75">
        <v>0.20809164355982376</v>
      </c>
      <c r="AG73" s="75">
        <v>0.55269739357120817</v>
      </c>
      <c r="AH73" s="76" t="s">
        <v>2686</v>
      </c>
      <c r="AI73" s="9" t="s">
        <v>2776</v>
      </c>
      <c r="AJ73" s="77" t="s">
        <v>2563</v>
      </c>
      <c r="AK73" s="78">
        <v>3.591739000299312E-2</v>
      </c>
      <c r="AL73" s="79">
        <v>2.4023699999999999E-2</v>
      </c>
      <c r="AM73" s="80">
        <v>0.49508152378664083</v>
      </c>
      <c r="AN73" s="372">
        <v>1.5011640161503501</v>
      </c>
      <c r="AO73" s="372">
        <v>-0.12092025058221956</v>
      </c>
      <c r="AP73" s="372">
        <v>0.24063215971236462</v>
      </c>
      <c r="AQ73" s="372">
        <v>1.1037068520888713</v>
      </c>
      <c r="AR73" s="81">
        <v>4.0857942668775404E-2</v>
      </c>
      <c r="AS73" s="81">
        <v>2.895087776164082E-2</v>
      </c>
      <c r="AT73" s="81">
        <v>1.7073381667854066E-2</v>
      </c>
      <c r="AU73" s="68">
        <v>4.1551246537396124E-3</v>
      </c>
      <c r="AV73" s="68">
        <v>2.4409764692728975E-2</v>
      </c>
      <c r="AW73" s="68">
        <v>5.0325017175737119E-2</v>
      </c>
      <c r="AX73" s="68">
        <v>3.0469226081657527E-3</v>
      </c>
      <c r="AY73" s="68">
        <v>1.436026976682446E-2</v>
      </c>
      <c r="AZ73" s="68">
        <v>5.0325017175737119E-2</v>
      </c>
      <c r="BA73" s="31">
        <v>13.06453</v>
      </c>
      <c r="BB73" s="32">
        <v>12.118244468625315</v>
      </c>
      <c r="BC73" s="82">
        <v>13.717461505031556</v>
      </c>
      <c r="BD73" s="70">
        <v>-4.7598566600100312E-2</v>
      </c>
      <c r="BE73" s="70">
        <v>-0.11658257876791922</v>
      </c>
      <c r="BF73" s="82">
        <v>11.251062615265687</v>
      </c>
      <c r="BG73" s="82">
        <v>11.760161378683222</v>
      </c>
      <c r="BH73" s="82">
        <v>14.294273549333827</v>
      </c>
      <c r="BI73" s="82">
        <v>10.638297872340425</v>
      </c>
      <c r="BJ73" s="82">
        <v>17.791666666666668</v>
      </c>
      <c r="BK73" s="82">
        <v>10.638297872340425</v>
      </c>
      <c r="BL73" s="82">
        <v>16.920080987665038</v>
      </c>
      <c r="BM73" s="82">
        <v>31.545454545454547</v>
      </c>
      <c r="BN73" s="34" t="s">
        <v>2563</v>
      </c>
      <c r="BO73" s="31" t="s">
        <v>158</v>
      </c>
      <c r="BP73" s="32">
        <v>5.5262700000000002</v>
      </c>
      <c r="BQ73" s="35">
        <v>7.3190306923415216</v>
      </c>
      <c r="BR73" s="70">
        <v>-0.2449450982925141</v>
      </c>
      <c r="BS73" s="83">
        <v>6.2998237468503389</v>
      </c>
      <c r="BT73" s="83">
        <v>6.2430196253192722</v>
      </c>
      <c r="BU73" s="83">
        <v>5.9545734224463249</v>
      </c>
      <c r="BV73" s="83">
        <v>5.2057142857142855</v>
      </c>
      <c r="BW73" s="83">
        <v>9.5210084033613462</v>
      </c>
      <c r="BX73" s="83">
        <v>1.539047619047619</v>
      </c>
      <c r="BY73" s="83">
        <v>7.0648405594432386</v>
      </c>
      <c r="BZ73" s="83">
        <v>16.1015625</v>
      </c>
      <c r="CA73" s="37" t="s">
        <v>2609</v>
      </c>
      <c r="CB73" s="31">
        <v>1.7442585909042734</v>
      </c>
      <c r="CC73" s="35">
        <v>1.6424601583889611</v>
      </c>
      <c r="CD73" s="70">
        <v>6.1979240102337352E-2</v>
      </c>
      <c r="CE73" s="83">
        <v>1.5476904561318261</v>
      </c>
      <c r="CF73" s="83">
        <v>1.4073387360554499</v>
      </c>
      <c r="CG73" s="83">
        <v>1.0716011869222712</v>
      </c>
      <c r="CH73" s="83">
        <v>1.0802523047064532</v>
      </c>
      <c r="CI73" s="83">
        <v>2.0483557202408522</v>
      </c>
      <c r="CJ73" s="83">
        <v>0.49014705882352944</v>
      </c>
      <c r="CK73" s="83">
        <v>1.2621926593288131</v>
      </c>
      <c r="CL73" s="83">
        <v>2.0483557202408522</v>
      </c>
      <c r="CM73" s="37" t="s">
        <v>2563</v>
      </c>
      <c r="CN73" s="31">
        <v>5.4844400000000002</v>
      </c>
      <c r="CO73" s="82">
        <v>5.5644106224576788</v>
      </c>
      <c r="CP73" s="70">
        <v>-1.4371804649879971E-2</v>
      </c>
      <c r="CQ73" s="82">
        <v>5.3744896954094186</v>
      </c>
      <c r="CR73" s="82">
        <v>4.7764453929082169</v>
      </c>
      <c r="CS73" s="82">
        <v>3.808911316518091</v>
      </c>
      <c r="CT73" s="82">
        <v>3.8025619128949608</v>
      </c>
      <c r="CU73" s="82">
        <v>7.4660151471334366</v>
      </c>
      <c r="CV73" s="82">
        <v>1.9011764705882352</v>
      </c>
      <c r="CW73" s="82">
        <v>4.4855375741504151</v>
      </c>
      <c r="CX73" s="82">
        <v>7.4660151471334366</v>
      </c>
      <c r="CY73" s="37" t="s">
        <v>2563</v>
      </c>
      <c r="CZ73" s="376">
        <v>0.81677851332856877</v>
      </c>
      <c r="DA73" s="39" t="s">
        <v>5</v>
      </c>
      <c r="DB73" s="39">
        <v>33.096880910755324</v>
      </c>
      <c r="DC73" s="17">
        <v>0.6637074396385797</v>
      </c>
      <c r="DD73" s="40">
        <v>53.306213963857978</v>
      </c>
      <c r="DE73" s="84">
        <v>2.4861200000000001</v>
      </c>
      <c r="DF73" s="85">
        <v>2.7570000000000001</v>
      </c>
      <c r="DG73" s="85" t="s">
        <v>5</v>
      </c>
      <c r="DH73" s="85" t="s">
        <v>5</v>
      </c>
      <c r="DI73" s="85" t="s">
        <v>5</v>
      </c>
      <c r="DJ73" s="86">
        <v>-5.9974999999999994E-2</v>
      </c>
      <c r="DK73" s="86">
        <v>0.10707380000000001</v>
      </c>
      <c r="DL73" s="69">
        <v>-2.5531914893617058E-2</v>
      </c>
      <c r="DM73" s="70">
        <v>0.10877153221761282</v>
      </c>
      <c r="DN73" s="70">
        <v>0.23720503342069676</v>
      </c>
      <c r="DO73" s="70">
        <v>0.11371504871626592</v>
      </c>
      <c r="DP73" s="70" t="s">
        <v>158</v>
      </c>
      <c r="DQ73" s="87" t="s">
        <v>2563</v>
      </c>
      <c r="DR73" s="69">
        <v>0.10889272069642097</v>
      </c>
      <c r="DS73" s="70">
        <v>2.3971242131040293E-2</v>
      </c>
      <c r="DT73" s="70">
        <v>2.6741029327464139E-2</v>
      </c>
      <c r="DU73" s="70">
        <v>1.3813196303225972E-2</v>
      </c>
      <c r="DV73" s="87" t="s">
        <v>2563</v>
      </c>
      <c r="DW73" s="31">
        <v>5.7666899999999996</v>
      </c>
      <c r="DX73" s="70">
        <v>-0.13176786390281403</v>
      </c>
      <c r="DY73" s="70">
        <v>-5.6547090274772671E-2</v>
      </c>
      <c r="DZ73" s="70">
        <v>1.3449157139136192E-2</v>
      </c>
      <c r="EA73" s="70">
        <v>3.7633709787407321E-2</v>
      </c>
      <c r="EB73" s="87" t="s">
        <v>2563</v>
      </c>
      <c r="EC73" s="31">
        <v>2.17117</v>
      </c>
      <c r="ED73" s="88">
        <v>7482972000</v>
      </c>
      <c r="EE73" s="85">
        <v>0.41264000000000001</v>
      </c>
      <c r="EF73" s="85" t="s">
        <v>5</v>
      </c>
      <c r="EG73" s="86">
        <v>0.41689670920749888</v>
      </c>
      <c r="EH73" s="86">
        <v>-2.3888227667137052E-3</v>
      </c>
      <c r="EI73" s="89">
        <v>2.3330000000000002</v>
      </c>
      <c r="EJ73" s="90">
        <v>12</v>
      </c>
      <c r="EK73" s="85">
        <v>34.86</v>
      </c>
      <c r="EL73" s="91">
        <v>11</v>
      </c>
      <c r="EM73" s="79">
        <v>-4.1594951233505539E-2</v>
      </c>
      <c r="EN73" s="69">
        <v>5.7793382059312837E-2</v>
      </c>
      <c r="EO73" s="70">
        <v>-3.049181567890924E-2</v>
      </c>
      <c r="EP73" s="70">
        <v>4.9667424313369235E-2</v>
      </c>
      <c r="EQ73" s="70">
        <v>0.12061916841076292</v>
      </c>
      <c r="ER73" s="69">
        <v>4.2031525114939683E-2</v>
      </c>
      <c r="ES73" s="70">
        <v>3.0256179961481555E-2</v>
      </c>
      <c r="ET73" s="70">
        <v>2.9325850647082818E-2</v>
      </c>
      <c r="EU73" s="70">
        <v>3.5526215627031288E-2</v>
      </c>
      <c r="EV73" s="69">
        <v>9.982490717425252E-2</v>
      </c>
      <c r="EW73" s="70">
        <v>-2.3563571742768463E-4</v>
      </c>
      <c r="EX73" s="70">
        <v>7.8993274960452053E-2</v>
      </c>
      <c r="EY73" s="70">
        <v>0.15614538403779421</v>
      </c>
      <c r="EZ73" s="92">
        <v>0.4590302</v>
      </c>
      <c r="FA73" s="70">
        <v>0.65427999999999997</v>
      </c>
      <c r="FB73" s="70">
        <v>0.53604999999999992</v>
      </c>
      <c r="FC73" s="87">
        <v>0.30829060721987633</v>
      </c>
      <c r="FD73" s="69">
        <v>0.10644000000000001</v>
      </c>
      <c r="FE73" s="70">
        <v>7.8240000000000004E-2</v>
      </c>
      <c r="FF73" s="87">
        <v>3.2218479169569748E-2</v>
      </c>
      <c r="FG73" s="93" t="s">
        <v>2563</v>
      </c>
      <c r="FH73" s="84">
        <v>0.71409999999999996</v>
      </c>
      <c r="FI73" s="85">
        <v>0.55384999999999995</v>
      </c>
      <c r="FJ73" s="86">
        <v>4.1382889999999994</v>
      </c>
      <c r="FK73" s="86">
        <v>5.0284390000000005</v>
      </c>
      <c r="FL73" s="94">
        <v>0.27500000000000002</v>
      </c>
      <c r="FM73" s="95">
        <v>0.3</v>
      </c>
      <c r="FN73" s="96">
        <v>44631</v>
      </c>
      <c r="FO73" s="97" t="s">
        <v>2832</v>
      </c>
      <c r="FP73" s="57">
        <v>1.2</v>
      </c>
      <c r="FQ73" s="58" t="s">
        <v>159</v>
      </c>
      <c r="FR73" s="58">
        <v>1.2</v>
      </c>
      <c r="FS73" s="98" t="s">
        <v>159</v>
      </c>
      <c r="FT73" s="59" t="s">
        <v>160</v>
      </c>
      <c r="FU73" s="9" t="s">
        <v>158</v>
      </c>
      <c r="FV73" s="9" t="s">
        <v>158</v>
      </c>
      <c r="FW73" s="99" t="s">
        <v>158</v>
      </c>
      <c r="FX73" s="100" t="s">
        <v>158</v>
      </c>
      <c r="FY73" s="100" t="s">
        <v>158</v>
      </c>
      <c r="FZ73" s="100" t="s">
        <v>158</v>
      </c>
      <c r="GA73" s="9" t="s">
        <v>425</v>
      </c>
      <c r="GB73" s="63"/>
    </row>
    <row r="74" spans="1:184" ht="12" customHeight="1" x14ac:dyDescent="0.2">
      <c r="A74" s="7">
        <v>72</v>
      </c>
      <c r="B74" s="2" t="s">
        <v>439</v>
      </c>
      <c r="C74" s="1" t="s">
        <v>440</v>
      </c>
      <c r="D74" s="1" t="s">
        <v>183</v>
      </c>
      <c r="E74" s="1" t="s">
        <v>441</v>
      </c>
      <c r="F74" s="9">
        <v>8</v>
      </c>
      <c r="G74" s="64">
        <v>90.73</v>
      </c>
      <c r="H74" s="65">
        <v>3.6085417380381513E-2</v>
      </c>
      <c r="I74" s="65">
        <v>4.3531806893680525E-2</v>
      </c>
      <c r="J74" s="65" t="s">
        <v>158</v>
      </c>
      <c r="K74" s="66">
        <v>3.2776193100407802E-2</v>
      </c>
      <c r="L74" s="67">
        <v>10</v>
      </c>
      <c r="M74" s="68">
        <v>1.8518518518518601E-2</v>
      </c>
      <c r="N74" s="69">
        <v>1.8867924528301883E-2</v>
      </c>
      <c r="O74" s="70">
        <v>2.5985568006018145E-2</v>
      </c>
      <c r="P74" s="70">
        <v>0.22594737959695776</v>
      </c>
      <c r="Q74" s="70" t="s">
        <v>158</v>
      </c>
      <c r="R74" s="70" t="s">
        <v>158</v>
      </c>
      <c r="S74" s="70" t="s">
        <v>158</v>
      </c>
      <c r="T74" s="18" t="s">
        <v>158</v>
      </c>
      <c r="U74" s="71" t="s">
        <v>156</v>
      </c>
      <c r="V74" s="9">
        <v>2015</v>
      </c>
      <c r="W74" s="227">
        <v>2015</v>
      </c>
      <c r="X74" s="227">
        <v>1</v>
      </c>
      <c r="Y74" s="72" t="s">
        <v>157</v>
      </c>
      <c r="Z74" s="73">
        <v>7</v>
      </c>
      <c r="AA74" s="73">
        <v>0</v>
      </c>
      <c r="AB74" s="73">
        <v>0</v>
      </c>
      <c r="AC74" s="228" t="s">
        <v>5</v>
      </c>
      <c r="AD74" s="74">
        <v>0.67708140980660103</v>
      </c>
      <c r="AE74" s="75">
        <v>0.7313829787234043</v>
      </c>
      <c r="AF74" s="75">
        <v>0.59934235797629332</v>
      </c>
      <c r="AG74" s="75">
        <v>2.391642297281138</v>
      </c>
      <c r="AH74" s="76" t="s">
        <v>2687</v>
      </c>
      <c r="AI74" s="9" t="s">
        <v>2777</v>
      </c>
      <c r="AJ74" s="77" t="s">
        <v>2563</v>
      </c>
      <c r="AK74" s="78">
        <v>3.2776193100407802E-2</v>
      </c>
      <c r="AL74" s="79">
        <v>3.17985E-2</v>
      </c>
      <c r="AM74" s="80">
        <v>3.0746516357935239E-2</v>
      </c>
      <c r="AN74" s="372">
        <v>0.25393488647374629</v>
      </c>
      <c r="AO74" s="372">
        <v>-0.39413666324634933</v>
      </c>
      <c r="AP74" s="372">
        <v>-0.30347084352846776</v>
      </c>
      <c r="AQ74" s="372">
        <v>-7.8139288088158398E-2</v>
      </c>
      <c r="AR74" s="81">
        <v>5.4098327315909016E-2</v>
      </c>
      <c r="AS74" s="81">
        <v>4.7056455276682153E-2</v>
      </c>
      <c r="AT74" s="81">
        <v>3.5554387638923719E-2</v>
      </c>
      <c r="AU74" s="68">
        <v>1.1463422363060208E-2</v>
      </c>
      <c r="AV74" s="68">
        <v>3.3955783850141912E-2</v>
      </c>
      <c r="AW74" s="68">
        <v>7.6489035087719301E-2</v>
      </c>
      <c r="AX74" s="68">
        <v>9.5637047764745887E-3</v>
      </c>
      <c r="AY74" s="68">
        <v>2.6138672313822765E-2</v>
      </c>
      <c r="AZ74" s="68">
        <v>7.6489035087719301E-2</v>
      </c>
      <c r="BA74" s="31">
        <v>20.072389999999999</v>
      </c>
      <c r="BB74" s="32">
        <v>30.162898936170215</v>
      </c>
      <c r="BC74" s="82">
        <v>45.701985076534172</v>
      </c>
      <c r="BD74" s="70">
        <v>-0.56079828991265779</v>
      </c>
      <c r="BE74" s="70">
        <v>-0.34000899773481719</v>
      </c>
      <c r="BF74" s="82">
        <v>33.855384207718849</v>
      </c>
      <c r="BG74" s="82">
        <v>33.962974192881454</v>
      </c>
      <c r="BH74" s="82">
        <v>45.569263219191193</v>
      </c>
      <c r="BI74" s="82">
        <v>30.586199999999995</v>
      </c>
      <c r="BJ74" s="82">
        <v>74.889237499999993</v>
      </c>
      <c r="BK74" s="82">
        <v>30.586199999999995</v>
      </c>
      <c r="BL74" s="82">
        <v>58.024581503179583</v>
      </c>
      <c r="BM74" s="82">
        <v>150.45311272800001</v>
      </c>
      <c r="BN74" s="34" t="s">
        <v>2563</v>
      </c>
      <c r="BO74" s="31" t="s">
        <v>158</v>
      </c>
      <c r="BP74" s="32">
        <v>8.0159400000000005</v>
      </c>
      <c r="BQ74" s="35">
        <v>7.4332969320900748</v>
      </c>
      <c r="BR74" s="70">
        <v>7.8382859346653344E-2</v>
      </c>
      <c r="BS74" s="83">
        <v>5.6966280382456844</v>
      </c>
      <c r="BT74" s="83">
        <v>5.7008977481760281</v>
      </c>
      <c r="BU74" s="83">
        <v>5.363704990993087</v>
      </c>
      <c r="BV74" s="83">
        <v>3.7224489795918361</v>
      </c>
      <c r="BW74" s="83">
        <v>10.254598257502421</v>
      </c>
      <c r="BX74" s="83">
        <v>3.7224489795918361</v>
      </c>
      <c r="BY74" s="83">
        <v>6.9086080584011142</v>
      </c>
      <c r="BZ74" s="83">
        <v>10.254598257502421</v>
      </c>
      <c r="CA74" s="37" t="s">
        <v>2609</v>
      </c>
      <c r="CB74" s="31">
        <v>6.3531921061605585</v>
      </c>
      <c r="CC74" s="35">
        <v>8.7296879004379182</v>
      </c>
      <c r="CD74" s="70">
        <v>-0.27223147280650717</v>
      </c>
      <c r="CE74" s="83">
        <v>5.658069083591978</v>
      </c>
      <c r="CF74" s="83">
        <v>6.6392853805203815</v>
      </c>
      <c r="CG74" s="83">
        <v>7.3983530900604189</v>
      </c>
      <c r="CH74" s="83">
        <v>4.6100939130434773</v>
      </c>
      <c r="CI74" s="83">
        <v>11.960889246503497</v>
      </c>
      <c r="CJ74" s="83">
        <v>4.6100939130434773</v>
      </c>
      <c r="CK74" s="83">
        <v>9.2442237491531127</v>
      </c>
      <c r="CL74" s="83">
        <v>16.512944503164579</v>
      </c>
      <c r="CM74" s="37" t="s">
        <v>2563</v>
      </c>
      <c r="CN74" s="31">
        <v>12.012980000000001</v>
      </c>
      <c r="CO74" s="82">
        <v>35.999053108380942</v>
      </c>
      <c r="CP74" s="70">
        <v>-0.66629733388172763</v>
      </c>
      <c r="CQ74" s="82">
        <v>23.196147118857407</v>
      </c>
      <c r="CR74" s="82">
        <v>26.649920574657859</v>
      </c>
      <c r="CS74" s="82">
        <v>29.602356313281643</v>
      </c>
      <c r="CT74" s="82">
        <v>15.628951287850525</v>
      </c>
      <c r="CU74" s="82">
        <v>60.887145537459276</v>
      </c>
      <c r="CV74" s="82">
        <v>15.628951287850525</v>
      </c>
      <c r="CW74" s="82">
        <v>37.426139791728254</v>
      </c>
      <c r="CX74" s="82">
        <v>76.316581352463317</v>
      </c>
      <c r="CY74" s="37" t="s">
        <v>2563</v>
      </c>
      <c r="CZ74" s="376">
        <v>2.1540642055788575</v>
      </c>
      <c r="DA74" s="39" t="s">
        <v>5</v>
      </c>
      <c r="DB74" s="39">
        <v>82.190582355445855</v>
      </c>
      <c r="DC74" s="17">
        <v>0.25872357269736557</v>
      </c>
      <c r="DD74" s="40">
        <v>5.799967269736559</v>
      </c>
      <c r="DE74" s="84">
        <v>3.2492399999999999</v>
      </c>
      <c r="DF74" s="85">
        <v>3.008</v>
      </c>
      <c r="DG74" s="85" t="s">
        <v>5</v>
      </c>
      <c r="DH74" s="85" t="s">
        <v>5</v>
      </c>
      <c r="DI74" s="85" t="s">
        <v>5</v>
      </c>
      <c r="DJ74" s="86">
        <v>0.30433090000000002</v>
      </c>
      <c r="DK74" s="86">
        <v>8.898070000000001E-2</v>
      </c>
      <c r="DL74" s="69">
        <v>0.68124999999999991</v>
      </c>
      <c r="DM74" s="70">
        <v>3.5886813491080805E-2</v>
      </c>
      <c r="DN74" s="70">
        <v>0.13155809422294396</v>
      </c>
      <c r="DO74" s="70" t="s">
        <v>158</v>
      </c>
      <c r="DP74" s="70" t="s">
        <v>158</v>
      </c>
      <c r="DQ74" s="87" t="s">
        <v>2563</v>
      </c>
      <c r="DR74" s="69">
        <v>0.74396914446002804</v>
      </c>
      <c r="DS74" s="70">
        <v>0.17798024807099777</v>
      </c>
      <c r="DT74" s="70">
        <v>0.15981472492274817</v>
      </c>
      <c r="DU74" s="70" t="s">
        <v>158</v>
      </c>
      <c r="DV74" s="87" t="s">
        <v>2563</v>
      </c>
      <c r="DW74" s="31">
        <v>3.67069</v>
      </c>
      <c r="DX74" s="70">
        <v>1.8292108857833349</v>
      </c>
      <c r="DY74" s="70">
        <v>0.31241576216821554</v>
      </c>
      <c r="DZ74" s="70">
        <v>0.15574777673738893</v>
      </c>
      <c r="EA74" s="70" t="s">
        <v>158</v>
      </c>
      <c r="EB74" s="87" t="s">
        <v>2563</v>
      </c>
      <c r="EC74" s="31">
        <v>0.91986999999999997</v>
      </c>
      <c r="ED74" s="88">
        <v>20085710000</v>
      </c>
      <c r="EE74" s="85">
        <v>0.99199000000000004</v>
      </c>
      <c r="EF74" s="85" t="s">
        <v>5</v>
      </c>
      <c r="EG74" s="86">
        <v>0.54701317623012802</v>
      </c>
      <c r="EH74" s="86">
        <v>-1.4125815457353363E-2</v>
      </c>
      <c r="EI74" s="89">
        <v>2.3639999999999999</v>
      </c>
      <c r="EJ74" s="90">
        <v>22</v>
      </c>
      <c r="EK74" s="85">
        <v>71.48</v>
      </c>
      <c r="EL74" s="91">
        <v>18</v>
      </c>
      <c r="EM74" s="79">
        <v>0.26930609960828211</v>
      </c>
      <c r="EN74" s="69">
        <v>0.14172103553015791</v>
      </c>
      <c r="EO74" s="70">
        <v>1.8927559994019516E-2</v>
      </c>
      <c r="EP74" s="70">
        <v>2.5342331023927578E-2</v>
      </c>
      <c r="EQ74" s="70" t="s">
        <v>158</v>
      </c>
      <c r="ER74" s="69">
        <v>3.6646781094398229E-2</v>
      </c>
      <c r="ES74" s="70">
        <v>3.2206604277363216E-2</v>
      </c>
      <c r="ET74" s="70">
        <v>3.2146995090973407E-2</v>
      </c>
      <c r="EU74" s="70" t="s">
        <v>158</v>
      </c>
      <c r="EV74" s="69">
        <v>0.17836781662455614</v>
      </c>
      <c r="EW74" s="70">
        <v>5.1134164271382732E-2</v>
      </c>
      <c r="EX74" s="70">
        <v>5.7489326114900985E-2</v>
      </c>
      <c r="EY74" s="70" t="s">
        <v>158</v>
      </c>
      <c r="EZ74" s="92">
        <v>0.42567570000000005</v>
      </c>
      <c r="FA74" s="70">
        <v>0.30812</v>
      </c>
      <c r="FB74" s="70">
        <v>0.22076666666666667</v>
      </c>
      <c r="FC74" s="87">
        <v>0.17891632793012494</v>
      </c>
      <c r="FD74" s="69">
        <v>7.2540000000000007E-2</v>
      </c>
      <c r="FE74" s="70">
        <v>6.1066666666666679E-2</v>
      </c>
      <c r="FF74" s="87">
        <v>3.3851859623955656E-2</v>
      </c>
      <c r="FG74" s="93" t="s">
        <v>2563</v>
      </c>
      <c r="FH74" s="84">
        <v>0.96786000000000005</v>
      </c>
      <c r="FI74" s="85">
        <v>0.90500999999999998</v>
      </c>
      <c r="FJ74" s="86">
        <v>5.262105</v>
      </c>
      <c r="FK74" s="86">
        <v>5.3129249999999999</v>
      </c>
      <c r="FL74" s="94">
        <v>0.54</v>
      </c>
      <c r="FM74" s="95">
        <v>0.55000000000000004</v>
      </c>
      <c r="FN74" s="96">
        <v>45007</v>
      </c>
      <c r="FO74" s="97" t="s">
        <v>2879</v>
      </c>
      <c r="FP74" s="57">
        <v>2.2000000000000002</v>
      </c>
      <c r="FQ74" s="58" t="s">
        <v>185</v>
      </c>
      <c r="FR74" s="58">
        <v>2.9737840000000002</v>
      </c>
      <c r="FS74" s="98" t="s">
        <v>185</v>
      </c>
      <c r="FT74" s="59" t="s">
        <v>160</v>
      </c>
      <c r="FU74" s="9" t="s">
        <v>158</v>
      </c>
      <c r="FV74" s="9" t="s">
        <v>158</v>
      </c>
      <c r="FW74" s="99" t="s">
        <v>158</v>
      </c>
      <c r="FX74" s="100" t="s">
        <v>158</v>
      </c>
      <c r="FY74" s="100" t="s">
        <v>158</v>
      </c>
      <c r="FZ74" s="100" t="s">
        <v>158</v>
      </c>
      <c r="GA74" s="9" t="s">
        <v>169</v>
      </c>
      <c r="GB74" s="63"/>
    </row>
    <row r="75" spans="1:184" ht="12" customHeight="1" x14ac:dyDescent="0.2">
      <c r="A75" s="7">
        <v>73</v>
      </c>
      <c r="B75" s="2" t="s">
        <v>442</v>
      </c>
      <c r="C75" s="1" t="s">
        <v>443</v>
      </c>
      <c r="D75" s="1" t="s">
        <v>183</v>
      </c>
      <c r="E75" s="1" t="s">
        <v>441</v>
      </c>
      <c r="F75" s="9">
        <v>8</v>
      </c>
      <c r="G75" s="64">
        <v>86.38</v>
      </c>
      <c r="H75" s="65">
        <v>-6.098262570475188E-3</v>
      </c>
      <c r="I75" s="65">
        <v>3.2821267339590454E-2</v>
      </c>
      <c r="J75" s="65" t="s">
        <v>158</v>
      </c>
      <c r="K75" s="66">
        <v>3.4426765454966431E-2</v>
      </c>
      <c r="L75" s="67">
        <v>10</v>
      </c>
      <c r="M75" s="68">
        <v>1.8518518518518601E-2</v>
      </c>
      <c r="N75" s="69">
        <v>1.8867924528301883E-2</v>
      </c>
      <c r="O75" s="70">
        <v>2.5985568006018145E-2</v>
      </c>
      <c r="P75" s="70">
        <v>0.22594737959695776</v>
      </c>
      <c r="Q75" s="70" t="s">
        <v>158</v>
      </c>
      <c r="R75" s="70" t="s">
        <v>158</v>
      </c>
      <c r="S75" s="70" t="s">
        <v>158</v>
      </c>
      <c r="T75" s="18" t="s">
        <v>158</v>
      </c>
      <c r="U75" s="71" t="s">
        <v>156</v>
      </c>
      <c r="V75" s="9">
        <v>2015</v>
      </c>
      <c r="W75" s="227">
        <v>2015</v>
      </c>
      <c r="X75" s="227">
        <v>1</v>
      </c>
      <c r="Y75" s="72" t="s">
        <v>157</v>
      </c>
      <c r="Z75" s="73">
        <v>7</v>
      </c>
      <c r="AA75" s="73">
        <v>0</v>
      </c>
      <c r="AB75" s="73">
        <v>0</v>
      </c>
      <c r="AC75" s="228" t="s">
        <v>5</v>
      </c>
      <c r="AD75" s="74" t="s">
        <v>158</v>
      </c>
      <c r="AE75" s="75" t="s">
        <v>158</v>
      </c>
      <c r="AF75" s="75" t="s">
        <v>158</v>
      </c>
      <c r="AG75" s="75" t="s">
        <v>158</v>
      </c>
      <c r="AH75" s="76" t="s">
        <v>2169</v>
      </c>
      <c r="AI75" s="9" t="s">
        <v>2170</v>
      </c>
      <c r="AJ75" s="77" t="s">
        <v>2563</v>
      </c>
      <c r="AK75" s="78">
        <v>3.4426765454966431E-2</v>
      </c>
      <c r="AL75" s="79" t="s">
        <v>158</v>
      </c>
      <c r="AM75" s="80" t="s">
        <v>158</v>
      </c>
      <c r="AN75" s="372">
        <v>0.31348303261028976</v>
      </c>
      <c r="AO75" s="372">
        <v>-0.35529661421165748</v>
      </c>
      <c r="AP75" s="372">
        <v>-0.25911808336515707</v>
      </c>
      <c r="AQ75" s="372">
        <v>-2.21341862208283E-2</v>
      </c>
      <c r="AR75" s="81">
        <v>5.3399386778261483E-2</v>
      </c>
      <c r="AS75" s="81">
        <v>4.6467277283991651E-2</v>
      </c>
      <c r="AT75" s="81">
        <v>3.5206022104318002E-2</v>
      </c>
      <c r="AU75" s="68">
        <v>1.1642620689655171E-2</v>
      </c>
      <c r="AV75" s="68">
        <v>3.3992825606369827E-2</v>
      </c>
      <c r="AW75" s="68">
        <v>7.383752315427361E-2</v>
      </c>
      <c r="AX75" s="68">
        <v>1.005419499642602E-2</v>
      </c>
      <c r="AY75" s="68">
        <v>2.6210285630070142E-2</v>
      </c>
      <c r="AZ75" s="68">
        <v>7.383752315427361E-2</v>
      </c>
      <c r="BA75" s="31" t="s">
        <v>158</v>
      </c>
      <c r="BB75" s="32" t="s">
        <v>158</v>
      </c>
      <c r="BC75" s="82">
        <v>45.049232873828259</v>
      </c>
      <c r="BD75" s="70" t="s">
        <v>158</v>
      </c>
      <c r="BE75" s="70" t="s">
        <v>158</v>
      </c>
      <c r="BF75" s="82">
        <v>33.89846230664412</v>
      </c>
      <c r="BG75" s="82">
        <v>33.938086742683154</v>
      </c>
      <c r="BH75" s="82">
        <v>44.707197840655276</v>
      </c>
      <c r="BI75" s="82">
        <v>31.293385802469132</v>
      </c>
      <c r="BJ75" s="82">
        <v>73.840466049382712</v>
      </c>
      <c r="BK75" s="82">
        <v>31.293385802469132</v>
      </c>
      <c r="BL75" s="82">
        <v>56.432393461228685</v>
      </c>
      <c r="BM75" s="82">
        <v>140.3071693490196</v>
      </c>
      <c r="BN75" s="34" t="s">
        <v>2563</v>
      </c>
      <c r="BO75" s="31" t="s">
        <v>158</v>
      </c>
      <c r="BP75" s="32" t="s">
        <v>158</v>
      </c>
      <c r="BQ75" s="35">
        <v>5.0541719757048673</v>
      </c>
      <c r="BR75" s="70" t="s">
        <v>158</v>
      </c>
      <c r="BS75" s="83">
        <v>4.0414365352696873</v>
      </c>
      <c r="BT75" s="83">
        <v>3.9262706100036211</v>
      </c>
      <c r="BU75" s="83">
        <v>3.3680448418815923</v>
      </c>
      <c r="BV75" s="83">
        <v>2.7070200573065901</v>
      </c>
      <c r="BW75" s="83">
        <v>7.2210672210672211</v>
      </c>
      <c r="BX75" s="83">
        <v>1.9230769230769231</v>
      </c>
      <c r="BY75" s="83">
        <v>4.3070821370188463</v>
      </c>
      <c r="BZ75" s="83">
        <v>7.2210672210672211</v>
      </c>
      <c r="CA75" s="37" t="s">
        <v>2609</v>
      </c>
      <c r="CB75" s="31" t="s">
        <v>158</v>
      </c>
      <c r="CC75" s="35">
        <v>7.7407832375551848</v>
      </c>
      <c r="CD75" s="70" t="s">
        <v>158</v>
      </c>
      <c r="CE75" s="83">
        <v>5.1939093554912397</v>
      </c>
      <c r="CF75" s="83">
        <v>6.045186067374237</v>
      </c>
      <c r="CG75" s="83">
        <v>9.0579108699094526</v>
      </c>
      <c r="CH75" s="83">
        <v>3.7143888365539453</v>
      </c>
      <c r="CI75" s="83">
        <v>10.567016958041958</v>
      </c>
      <c r="CJ75" s="83">
        <v>3.7143888365539453</v>
      </c>
      <c r="CK75" s="83">
        <v>10.774004859970349</v>
      </c>
      <c r="CL75" s="83">
        <v>36.613245545041735</v>
      </c>
      <c r="CM75" s="37" t="s">
        <v>2563</v>
      </c>
      <c r="CN75" s="31" t="s">
        <v>158</v>
      </c>
      <c r="CO75" s="82">
        <v>31.277933604015857</v>
      </c>
      <c r="CP75" s="70" t="s">
        <v>158</v>
      </c>
      <c r="CQ75" s="82">
        <v>20.851270869096606</v>
      </c>
      <c r="CR75" s="82">
        <v>23.860996023767591</v>
      </c>
      <c r="CS75" s="82">
        <v>37.466964256913343</v>
      </c>
      <c r="CT75" s="82">
        <v>17.86861994353621</v>
      </c>
      <c r="CU75" s="82">
        <v>47.277140086862104</v>
      </c>
      <c r="CV75" s="82">
        <v>17.86861994353621</v>
      </c>
      <c r="CW75" s="82">
        <v>44.701164143160483</v>
      </c>
      <c r="CX75" s="82">
        <v>169.35393113111968</v>
      </c>
      <c r="CY75" s="37" t="s">
        <v>2563</v>
      </c>
      <c r="CZ75" s="376" t="s">
        <v>158</v>
      </c>
      <c r="DA75" s="39" t="s">
        <v>5</v>
      </c>
      <c r="DB75" s="39">
        <v>44.662719780456463</v>
      </c>
      <c r="DC75" s="17">
        <v>0.26037414505192419</v>
      </c>
      <c r="DD75" s="40" t="s">
        <v>158</v>
      </c>
      <c r="DE75" s="84" t="s">
        <v>158</v>
      </c>
      <c r="DF75" s="85" t="s">
        <v>158</v>
      </c>
      <c r="DG75" s="85" t="s">
        <v>5</v>
      </c>
      <c r="DH75" s="85" t="s">
        <v>5</v>
      </c>
      <c r="DI75" s="85" t="s">
        <v>5</v>
      </c>
      <c r="DJ75" s="86" t="s">
        <v>158</v>
      </c>
      <c r="DK75" s="86" t="s">
        <v>158</v>
      </c>
      <c r="DL75" s="69">
        <v>0.67901234567901225</v>
      </c>
      <c r="DM75" s="70">
        <v>3.4057285912321822E-2</v>
      </c>
      <c r="DN75" s="70">
        <v>0.1294355091763042</v>
      </c>
      <c r="DO75" s="70" t="s">
        <v>158</v>
      </c>
      <c r="DP75" s="70" t="s">
        <v>158</v>
      </c>
      <c r="DQ75" s="87" t="s">
        <v>2563</v>
      </c>
      <c r="DR75" s="69">
        <v>0.19119075967209986</v>
      </c>
      <c r="DS75" s="70">
        <v>8.2526952830207279E-2</v>
      </c>
      <c r="DT75" s="70">
        <v>0.11014609454795155</v>
      </c>
      <c r="DU75" s="70" t="s">
        <v>158</v>
      </c>
      <c r="DV75" s="87" t="s">
        <v>2563</v>
      </c>
      <c r="DW75" s="31" t="s">
        <v>158</v>
      </c>
      <c r="DX75" s="70">
        <v>0.93244810265969069</v>
      </c>
      <c r="DY75" s="70">
        <v>0.20606897967330307</v>
      </c>
      <c r="DZ75" s="70">
        <v>0.11263903668706199</v>
      </c>
      <c r="EA75" s="70" t="s">
        <v>158</v>
      </c>
      <c r="EB75" s="87" t="s">
        <v>2563</v>
      </c>
      <c r="EC75" s="31" t="s">
        <v>158</v>
      </c>
      <c r="ED75" s="88" t="s">
        <v>158</v>
      </c>
      <c r="EE75" s="85" t="s">
        <v>158</v>
      </c>
      <c r="EF75" s="85" t="s">
        <v>5</v>
      </c>
      <c r="EG75" s="86">
        <v>0.49476881845000742</v>
      </c>
      <c r="EH75" s="86">
        <v>-5.6471904745158175E-2</v>
      </c>
      <c r="EI75" s="89" t="s">
        <v>158</v>
      </c>
      <c r="EJ75" s="90" t="s">
        <v>158</v>
      </c>
      <c r="EK75" s="85" t="s">
        <v>158</v>
      </c>
      <c r="EL75" s="91" t="s">
        <v>158</v>
      </c>
      <c r="EM75" s="79" t="e">
        <v>#VALUE!</v>
      </c>
      <c r="EN75" s="69">
        <v>0.12373939093557751</v>
      </c>
      <c r="EO75" s="70">
        <v>1.0615340207211998E-2</v>
      </c>
      <c r="EP75" s="70">
        <v>2.4509063814460275E-2</v>
      </c>
      <c r="EQ75" s="70" t="s">
        <v>158</v>
      </c>
      <c r="ER75" s="69">
        <v>3.6343523989838422E-2</v>
      </c>
      <c r="ES75" s="70">
        <v>3.1679954857873671E-2</v>
      </c>
      <c r="ET75" s="70">
        <v>3.2252890201198259E-2</v>
      </c>
      <c r="EU75" s="70" t="s">
        <v>158</v>
      </c>
      <c r="EV75" s="69">
        <v>0.16008291492541593</v>
      </c>
      <c r="EW75" s="70">
        <v>4.229529506508567E-2</v>
      </c>
      <c r="EX75" s="70">
        <v>5.6761954015658533E-2</v>
      </c>
      <c r="EY75" s="70" t="s">
        <v>158</v>
      </c>
      <c r="EZ75" s="92" t="e">
        <v>#VALUE!</v>
      </c>
      <c r="FA75" s="70">
        <v>0.25856000000000001</v>
      </c>
      <c r="FB75" s="70">
        <v>0.15913333333333335</v>
      </c>
      <c r="FC75" s="87">
        <v>0.14008369783811389</v>
      </c>
      <c r="FD75" s="69">
        <v>8.8099999999999998E-2</v>
      </c>
      <c r="FE75" s="70">
        <v>6.0055555555555556E-2</v>
      </c>
      <c r="FF75" s="87">
        <v>4.5136743347299668E-2</v>
      </c>
      <c r="FG75" s="93" t="s">
        <v>2563</v>
      </c>
      <c r="FH75" s="84" t="s">
        <v>158</v>
      </c>
      <c r="FI75" s="85" t="s">
        <v>158</v>
      </c>
      <c r="FJ75" s="86" t="s">
        <v>158</v>
      </c>
      <c r="FK75" s="86" t="s">
        <v>158</v>
      </c>
      <c r="FL75" s="94">
        <v>0.54</v>
      </c>
      <c r="FM75" s="95">
        <v>0.55000000000000004</v>
      </c>
      <c r="FN75" s="96">
        <v>45007</v>
      </c>
      <c r="FO75" s="97" t="s">
        <v>2879</v>
      </c>
      <c r="FP75" s="57">
        <v>2.2000000000000002</v>
      </c>
      <c r="FQ75" s="58" t="s">
        <v>185</v>
      </c>
      <c r="FR75" s="58">
        <v>2.9737840000000002</v>
      </c>
      <c r="FS75" s="98" t="s">
        <v>185</v>
      </c>
      <c r="FT75" s="59" t="s">
        <v>160</v>
      </c>
      <c r="FU75" s="9" t="s">
        <v>158</v>
      </c>
      <c r="FV75" s="9" t="s">
        <v>158</v>
      </c>
      <c r="FW75" s="99" t="s">
        <v>158</v>
      </c>
      <c r="FX75" s="100" t="s">
        <v>158</v>
      </c>
      <c r="FY75" s="100" t="s">
        <v>158</v>
      </c>
      <c r="FZ75" s="100" t="s">
        <v>158</v>
      </c>
      <c r="GA75" s="9" t="s">
        <v>169</v>
      </c>
      <c r="GB75" s="63"/>
    </row>
    <row r="76" spans="1:184" ht="12" customHeight="1" x14ac:dyDescent="0.2">
      <c r="A76" s="7">
        <v>74</v>
      </c>
      <c r="B76" s="2" t="s">
        <v>447</v>
      </c>
      <c r="C76" s="1" t="s">
        <v>2323</v>
      </c>
      <c r="D76" s="1" t="s">
        <v>176</v>
      </c>
      <c r="E76" s="1" t="s">
        <v>406</v>
      </c>
      <c r="F76" s="9">
        <v>8</v>
      </c>
      <c r="G76" s="64">
        <v>63.14</v>
      </c>
      <c r="H76" s="65">
        <v>4.6141607000795837E-3</v>
      </c>
      <c r="I76" s="65">
        <v>3.5984751648284075E-2</v>
      </c>
      <c r="J76" s="65">
        <v>8.5803248717487568E-2</v>
      </c>
      <c r="K76" s="66">
        <v>4.5612923661704149E-2</v>
      </c>
      <c r="L76" s="67">
        <v>129</v>
      </c>
      <c r="M76" s="68">
        <v>4.3478260869565188E-2</v>
      </c>
      <c r="N76" s="69">
        <v>0.19480519480519476</v>
      </c>
      <c r="O76" s="70">
        <v>9.5376104072121271E-2</v>
      </c>
      <c r="P76" s="70">
        <v>9.6030728203614801E-2</v>
      </c>
      <c r="Q76" s="70">
        <v>6.7221728877321363E-2</v>
      </c>
      <c r="R76" s="70">
        <v>5.0402330702516096E-2</v>
      </c>
      <c r="S76" s="70">
        <v>8.3018942626516656E-2</v>
      </c>
      <c r="T76" s="18">
        <v>1.4285667715995438</v>
      </c>
      <c r="U76" s="71" t="s">
        <v>156</v>
      </c>
      <c r="V76" s="9">
        <v>2000</v>
      </c>
      <c r="W76" s="227">
        <v>2015</v>
      </c>
      <c r="X76" s="227">
        <v>1</v>
      </c>
      <c r="Y76" s="72" t="s">
        <v>157</v>
      </c>
      <c r="Z76" s="73">
        <v>16</v>
      </c>
      <c r="AA76" s="73">
        <v>6</v>
      </c>
      <c r="AB76" s="73">
        <v>0</v>
      </c>
      <c r="AC76" s="228" t="s">
        <v>5</v>
      </c>
      <c r="AD76" s="74">
        <v>0.56970588933463095</v>
      </c>
      <c r="AE76" s="75">
        <v>0.44253226797787337</v>
      </c>
      <c r="AF76" s="75" t="s">
        <v>158</v>
      </c>
      <c r="AG76" s="75">
        <v>0.64747764740795355</v>
      </c>
      <c r="AH76" s="76" t="s">
        <v>2688</v>
      </c>
      <c r="AI76" s="9" t="s">
        <v>2778</v>
      </c>
      <c r="AJ76" s="77" t="s">
        <v>2563</v>
      </c>
      <c r="AK76" s="78">
        <v>4.5612923661704149E-2</v>
      </c>
      <c r="AL76" s="79">
        <v>3.7962099999999999E-2</v>
      </c>
      <c r="AM76" s="80">
        <v>0.20153847289017612</v>
      </c>
      <c r="AN76" s="372">
        <v>0.1782974552136527</v>
      </c>
      <c r="AO76" s="372">
        <v>-0.12005458102554611</v>
      </c>
      <c r="AP76" s="372">
        <v>-7.6446100114613169E-2</v>
      </c>
      <c r="AQ76" s="372">
        <v>-2.6123191224458941E-2</v>
      </c>
      <c r="AR76" s="81">
        <v>5.1836082873031424E-2</v>
      </c>
      <c r="AS76" s="81">
        <v>4.9388480377122242E-2</v>
      </c>
      <c r="AT76" s="81">
        <v>4.6836440965314134E-2</v>
      </c>
      <c r="AU76" s="68">
        <v>3.2204097356583132E-2</v>
      </c>
      <c r="AV76" s="68">
        <v>3.9114819852251383E-2</v>
      </c>
      <c r="AW76" s="68">
        <v>6.2094270392322896E-2</v>
      </c>
      <c r="AX76" s="68">
        <v>3.0139534883720932E-2</v>
      </c>
      <c r="AY76" s="68">
        <v>3.871087343851852E-2</v>
      </c>
      <c r="AZ76" s="68">
        <v>6.2094270392322896E-2</v>
      </c>
      <c r="BA76" s="31">
        <v>12.36539</v>
      </c>
      <c r="BB76" s="32">
        <v>9.7019053472649048</v>
      </c>
      <c r="BC76" s="82">
        <v>12.306810628667261</v>
      </c>
      <c r="BD76" s="70">
        <v>4.7599149040520317E-3</v>
      </c>
      <c r="BE76" s="70">
        <v>-0.21166371694503339</v>
      </c>
      <c r="BF76" s="82">
        <v>8.9878172382636325</v>
      </c>
      <c r="BG76" s="82">
        <v>9.9696749643055771</v>
      </c>
      <c r="BH76" s="82">
        <v>10.581872324589721</v>
      </c>
      <c r="BI76" s="82">
        <v>8.3587440956651715</v>
      </c>
      <c r="BJ76" s="82">
        <v>16.165450121654498</v>
      </c>
      <c r="BK76" s="82">
        <v>7.3667953667953663</v>
      </c>
      <c r="BL76" s="82">
        <v>12.705826744469736</v>
      </c>
      <c r="BM76" s="82">
        <v>24.664516129032254</v>
      </c>
      <c r="BN76" s="34" t="s">
        <v>2563</v>
      </c>
      <c r="BO76" s="31">
        <v>2.3069099999999998</v>
      </c>
      <c r="BP76" s="32">
        <v>1.3552200000000001</v>
      </c>
      <c r="BQ76" s="35">
        <v>1.5127707180730958</v>
      </c>
      <c r="BR76" s="70">
        <v>-0.10414712301793971</v>
      </c>
      <c r="BS76" s="83">
        <v>1.192747052250851</v>
      </c>
      <c r="BT76" s="83">
        <v>1.2316123612654548</v>
      </c>
      <c r="BU76" s="83">
        <v>1.1774964598105355</v>
      </c>
      <c r="BV76" s="83">
        <v>0.92870249017038009</v>
      </c>
      <c r="BW76" s="83">
        <v>1.7954944430538171</v>
      </c>
      <c r="BX76" s="83">
        <v>0.78712871287128716</v>
      </c>
      <c r="BY76" s="83">
        <v>1.4108709939540696</v>
      </c>
      <c r="BZ76" s="83">
        <v>1.7954944430538171</v>
      </c>
      <c r="CA76" s="37" t="s">
        <v>2609</v>
      </c>
      <c r="CB76" s="31">
        <v>0.90565574410075877</v>
      </c>
      <c r="CC76" s="35">
        <v>0.96286401188813353</v>
      </c>
      <c r="CD76" s="70">
        <v>-5.9414691047795953E-2</v>
      </c>
      <c r="CE76" s="83">
        <v>0.68830217594974707</v>
      </c>
      <c r="CF76" s="83">
        <v>0.79153733397275272</v>
      </c>
      <c r="CG76" s="83">
        <v>0.85894541680405223</v>
      </c>
      <c r="CH76" s="83">
        <v>0.47826453146272241</v>
      </c>
      <c r="CI76" s="83">
        <v>1.2694369744786458</v>
      </c>
      <c r="CJ76" s="83">
        <v>0.47826453146272241</v>
      </c>
      <c r="CK76" s="83">
        <v>1.0224929866646335</v>
      </c>
      <c r="CL76" s="83">
        <v>1.6918855413002736</v>
      </c>
      <c r="CM76" s="37" t="s">
        <v>2563</v>
      </c>
      <c r="CN76" s="31" t="s">
        <v>158</v>
      </c>
      <c r="CO76" s="82">
        <v>10.126912856925218</v>
      </c>
      <c r="CP76" s="70" t="s">
        <v>158</v>
      </c>
      <c r="CQ76" s="82">
        <v>6.6358754729978928</v>
      </c>
      <c r="CR76" s="82">
        <v>8.4245291624816652</v>
      </c>
      <c r="CS76" s="82">
        <v>10.889373901687993</v>
      </c>
      <c r="CT76" s="82">
        <v>2.8576520060664552</v>
      </c>
      <c r="CU76" s="82">
        <v>16.586945564516128</v>
      </c>
      <c r="CV76" s="82">
        <v>2.8576520060664552</v>
      </c>
      <c r="CW76" s="82">
        <v>12.958145996247275</v>
      </c>
      <c r="CX76" s="82">
        <v>37.437352472089309</v>
      </c>
      <c r="CY76" s="37" t="s">
        <v>2563</v>
      </c>
      <c r="CZ76" s="376">
        <v>-0.13264868459561263</v>
      </c>
      <c r="DA76" s="39" t="s">
        <v>5</v>
      </c>
      <c r="DB76" s="39">
        <v>19.626009658564321</v>
      </c>
      <c r="DC76" s="17">
        <v>0.14164365186531896</v>
      </c>
      <c r="DD76" s="40">
        <v>1.7989751865318961</v>
      </c>
      <c r="DE76" s="84">
        <v>5.0552400000000004</v>
      </c>
      <c r="DF76" s="85">
        <v>6.508</v>
      </c>
      <c r="DG76" s="85" t="s">
        <v>5</v>
      </c>
      <c r="DH76" s="85" t="s">
        <v>5</v>
      </c>
      <c r="DI76" s="85" t="s">
        <v>5</v>
      </c>
      <c r="DJ76" s="86">
        <v>-0.20875150000000001</v>
      </c>
      <c r="DK76" s="86">
        <v>7.7435299999999999E-2</v>
      </c>
      <c r="DL76" s="69">
        <v>0.62773722627737216</v>
      </c>
      <c r="DM76" s="70">
        <v>0.17347882922458435</v>
      </c>
      <c r="DN76" s="70">
        <v>0.10668548610947926</v>
      </c>
      <c r="DO76" s="70" t="s">
        <v>158</v>
      </c>
      <c r="DP76" s="70" t="s">
        <v>158</v>
      </c>
      <c r="DQ76" s="87" t="s">
        <v>2563</v>
      </c>
      <c r="DR76" s="69">
        <v>-0.17785966810946918</v>
      </c>
      <c r="DS76" s="70">
        <v>0.11290530312395841</v>
      </c>
      <c r="DT76" s="70">
        <v>5.7004285126613263E-2</v>
      </c>
      <c r="DU76" s="70">
        <v>4.5763249040304599E-2</v>
      </c>
      <c r="DV76" s="87" t="s">
        <v>2563</v>
      </c>
      <c r="DW76" s="31" t="s">
        <v>158</v>
      </c>
      <c r="DX76" s="70" t="s">
        <v>158</v>
      </c>
      <c r="DY76" s="70" t="s">
        <v>158</v>
      </c>
      <c r="DZ76" s="70" t="s">
        <v>158</v>
      </c>
      <c r="EA76" s="70" t="s">
        <v>158</v>
      </c>
      <c r="EB76" s="87" t="s">
        <v>2563</v>
      </c>
      <c r="EC76" s="31">
        <v>4.4480300000000002</v>
      </c>
      <c r="ED76" s="88">
        <v>36582960000</v>
      </c>
      <c r="EE76" s="85">
        <v>0.97753999999999996</v>
      </c>
      <c r="EF76" s="85" t="s">
        <v>5</v>
      </c>
      <c r="EG76" s="86">
        <v>0.20599752749616829</v>
      </c>
      <c r="EH76" s="86">
        <v>-8.6053400351115972E-2</v>
      </c>
      <c r="EI76" s="89">
        <v>2.375</v>
      </c>
      <c r="EJ76" s="90">
        <v>16</v>
      </c>
      <c r="EK76" s="85">
        <v>73.430000000000007</v>
      </c>
      <c r="EL76" s="91">
        <v>14</v>
      </c>
      <c r="EM76" s="79">
        <v>-0.14013346043851294</v>
      </c>
      <c r="EN76" s="69">
        <v>-0.10737116276829073</v>
      </c>
      <c r="EO76" s="70">
        <v>2.0085889861378048E-2</v>
      </c>
      <c r="EP76" s="70">
        <v>3.9108896023747564E-2</v>
      </c>
      <c r="EQ76" s="70">
        <v>9.0735668125113023E-2</v>
      </c>
      <c r="ER76" s="69">
        <v>3.9198975191082175E-2</v>
      </c>
      <c r="ES76" s="70">
        <v>3.9358367052499954E-2</v>
      </c>
      <c r="ET76" s="70">
        <v>4.011546658774523E-2</v>
      </c>
      <c r="EU76" s="70">
        <v>5.5831396855649196E-2</v>
      </c>
      <c r="EV76" s="69">
        <v>-6.8172187577208554E-2</v>
      </c>
      <c r="EW76" s="70">
        <v>5.9444256913878002E-2</v>
      </c>
      <c r="EX76" s="70">
        <v>7.9224362611492793E-2</v>
      </c>
      <c r="EY76" s="70">
        <v>0.14656706498076222</v>
      </c>
      <c r="EZ76" s="92">
        <v>0.1123753</v>
      </c>
      <c r="FA76" s="70">
        <v>0.12558</v>
      </c>
      <c r="FB76" s="70">
        <v>0.11677</v>
      </c>
      <c r="FC76" s="87">
        <v>2.4490040832959126E-2</v>
      </c>
      <c r="FD76" s="69" t="s">
        <v>158</v>
      </c>
      <c r="FE76" s="70" t="s">
        <v>158</v>
      </c>
      <c r="FF76" s="87" t="s">
        <v>158</v>
      </c>
      <c r="FG76" s="93" t="s">
        <v>2563</v>
      </c>
      <c r="FH76" s="84" t="s">
        <v>158</v>
      </c>
      <c r="FI76" s="85" t="s">
        <v>158</v>
      </c>
      <c r="FJ76" s="86">
        <v>0.23477989999999999</v>
      </c>
      <c r="FK76" s="86">
        <v>0.23498479999999999</v>
      </c>
      <c r="FL76" s="94">
        <v>0.69</v>
      </c>
      <c r="FM76" s="95">
        <v>0.72</v>
      </c>
      <c r="FN76" s="96">
        <v>44888</v>
      </c>
      <c r="FO76" s="97" t="s">
        <v>2831</v>
      </c>
      <c r="FP76" s="57">
        <v>2.88</v>
      </c>
      <c r="FQ76" s="58" t="s">
        <v>159</v>
      </c>
      <c r="FR76" s="58">
        <v>2.88</v>
      </c>
      <c r="FS76" s="98" t="s">
        <v>159</v>
      </c>
      <c r="FT76" s="59" t="s">
        <v>165</v>
      </c>
      <c r="FU76" s="9" t="s">
        <v>166</v>
      </c>
      <c r="FV76" s="9" t="s">
        <v>166</v>
      </c>
      <c r="FW76" s="99">
        <v>0</v>
      </c>
      <c r="FX76" s="100">
        <v>100</v>
      </c>
      <c r="FY76" s="100" t="s">
        <v>167</v>
      </c>
      <c r="FZ76" s="100" t="s">
        <v>166</v>
      </c>
      <c r="GA76" s="9" t="s">
        <v>425</v>
      </c>
      <c r="GB76" s="63"/>
    </row>
    <row r="77" spans="1:184" ht="12" customHeight="1" x14ac:dyDescent="0.2">
      <c r="A77" s="7">
        <v>75</v>
      </c>
      <c r="B77" s="2" t="s">
        <v>2171</v>
      </c>
      <c r="C77" s="1" t="s">
        <v>2172</v>
      </c>
      <c r="D77" s="1" t="s">
        <v>324</v>
      </c>
      <c r="E77" s="1" t="s">
        <v>2173</v>
      </c>
      <c r="F77" s="9">
        <v>8</v>
      </c>
      <c r="G77" s="64">
        <v>0.88</v>
      </c>
      <c r="H77" s="65">
        <v>8.6419753086419693E-2</v>
      </c>
      <c r="I77" s="65">
        <v>4.683184708394994E-2</v>
      </c>
      <c r="J77" s="65">
        <v>0.11361774277778713</v>
      </c>
      <c r="K77" s="66">
        <v>5.6818181818181823E-2</v>
      </c>
      <c r="L77" s="67">
        <v>640</v>
      </c>
      <c r="M77" s="68">
        <v>0.66666666666666674</v>
      </c>
      <c r="N77" s="69">
        <v>0.11111111111111094</v>
      </c>
      <c r="O77" s="70">
        <v>0.22052244447028491</v>
      </c>
      <c r="P77" s="70">
        <v>0.41707354463808599</v>
      </c>
      <c r="Q77" s="70" t="s">
        <v>158</v>
      </c>
      <c r="R77" s="70" t="s">
        <v>158</v>
      </c>
      <c r="S77" s="70" t="s">
        <v>158</v>
      </c>
      <c r="T77" s="18" t="s">
        <v>158</v>
      </c>
      <c r="U77" s="71" t="s">
        <v>156</v>
      </c>
      <c r="V77" s="9">
        <v>2015</v>
      </c>
      <c r="W77" s="227">
        <v>2015</v>
      </c>
      <c r="X77" s="227">
        <v>1</v>
      </c>
      <c r="Y77" s="72" t="s">
        <v>157</v>
      </c>
      <c r="Z77" s="73">
        <v>7</v>
      </c>
      <c r="AA77" s="73">
        <v>0</v>
      </c>
      <c r="AB77" s="73">
        <v>0</v>
      </c>
      <c r="AC77" s="228" t="s">
        <v>5</v>
      </c>
      <c r="AD77" s="74">
        <v>0.3895597974289054</v>
      </c>
      <c r="AE77" s="75" t="s">
        <v>158</v>
      </c>
      <c r="AF77" s="75" t="s">
        <v>158</v>
      </c>
      <c r="AG77" s="75" t="s">
        <v>158</v>
      </c>
      <c r="AH77" s="76" t="s">
        <v>2689</v>
      </c>
      <c r="AI77" s="9" t="s">
        <v>2174</v>
      </c>
      <c r="AJ77" s="77" t="s">
        <v>2563</v>
      </c>
      <c r="AK77" s="78">
        <v>5.6818181818181823E-2</v>
      </c>
      <c r="AL77" s="79">
        <v>3.0949499999999998E-2</v>
      </c>
      <c r="AM77" s="80">
        <v>0.8358352095569177</v>
      </c>
      <c r="AN77" s="372">
        <v>0.86090166968050275</v>
      </c>
      <c r="AO77" s="372">
        <v>-0.10864818277572552</v>
      </c>
      <c r="AP77" s="372">
        <v>2.9715889899259107E-2</v>
      </c>
      <c r="AQ77" s="372">
        <v>0.31096499888556051</v>
      </c>
      <c r="AR77" s="81">
        <v>6.3743833490032265E-2</v>
      </c>
      <c r="AS77" s="81">
        <v>5.517850348384986E-2</v>
      </c>
      <c r="AT77" s="81">
        <v>4.3340731344072833E-2</v>
      </c>
      <c r="AU77" s="68">
        <v>1.3461538461538461E-2</v>
      </c>
      <c r="AV77" s="68">
        <v>3.9270331800174398E-2</v>
      </c>
      <c r="AW77" s="68">
        <v>6.5217391304347824E-2</v>
      </c>
      <c r="AX77" s="68">
        <v>1.0416666666666668E-2</v>
      </c>
      <c r="AY77" s="68">
        <v>3.0532608328486754E-2</v>
      </c>
      <c r="AZ77" s="68">
        <v>6.5217391304347824E-2</v>
      </c>
      <c r="BA77" s="31">
        <v>6.9341600000000003</v>
      </c>
      <c r="BB77" s="32" t="s">
        <v>158</v>
      </c>
      <c r="BC77" s="82">
        <v>5.8096470618232825</v>
      </c>
      <c r="BD77" s="70">
        <v>0.19355959599786843</v>
      </c>
      <c r="BE77" s="70" t="s">
        <v>158</v>
      </c>
      <c r="BF77" s="82">
        <v>3.7804232804232805</v>
      </c>
      <c r="BG77" s="82">
        <v>4.07936507936508</v>
      </c>
      <c r="BH77" s="82">
        <v>3.415396825396825</v>
      </c>
      <c r="BI77" s="82">
        <v>2.4999999999999996</v>
      </c>
      <c r="BJ77" s="82">
        <v>10.333333333333334</v>
      </c>
      <c r="BK77" s="82">
        <v>2.166666666666667</v>
      </c>
      <c r="BL77" s="82">
        <v>4.9689194988007106</v>
      </c>
      <c r="BM77" s="82">
        <v>10.333333333333334</v>
      </c>
      <c r="BN77" s="34" t="s">
        <v>2563</v>
      </c>
      <c r="BO77" s="31">
        <v>0.68898000000000004</v>
      </c>
      <c r="BP77" s="32">
        <v>0.69567999999999997</v>
      </c>
      <c r="BQ77" s="35">
        <v>0.77740351716682632</v>
      </c>
      <c r="BR77" s="70">
        <v>-0.10512367819566859</v>
      </c>
      <c r="BS77" s="83">
        <v>0.52393556585092116</v>
      </c>
      <c r="BT77" s="83">
        <v>0.54154020376806866</v>
      </c>
      <c r="BU77" s="83">
        <v>0.42858415132919847</v>
      </c>
      <c r="BV77" s="83">
        <v>0.44230769230769229</v>
      </c>
      <c r="BW77" s="83">
        <v>1.3596491228070178</v>
      </c>
      <c r="BX77" s="83">
        <v>0.28000000000000003</v>
      </c>
      <c r="BY77" s="83">
        <v>0.62552907173099803</v>
      </c>
      <c r="BZ77" s="83">
        <v>1.3596491228070178</v>
      </c>
      <c r="CA77" s="37" t="s">
        <v>2609</v>
      </c>
      <c r="CB77" s="31">
        <v>6.3268387375080888</v>
      </c>
      <c r="CC77" s="35">
        <v>5.938170705121653</v>
      </c>
      <c r="CD77" s="70">
        <v>6.5452485569539309E-2</v>
      </c>
      <c r="CE77" s="83">
        <v>4.7515964966671831</v>
      </c>
      <c r="CF77" s="83">
        <v>4.0830245646669763</v>
      </c>
      <c r="CG77" s="83">
        <v>3.0136622823334882</v>
      </c>
      <c r="CH77" s="83">
        <v>2.5760000000000001</v>
      </c>
      <c r="CI77" s="83">
        <v>13.903033870717719</v>
      </c>
      <c r="CJ77" s="83">
        <v>1.4280000000000002</v>
      </c>
      <c r="CK77" s="83">
        <v>4.4240137050512462</v>
      </c>
      <c r="CL77" s="83">
        <v>13.903033870717719</v>
      </c>
      <c r="CM77" s="37" t="s">
        <v>2563</v>
      </c>
      <c r="CN77" s="31" t="s">
        <v>158</v>
      </c>
      <c r="CO77" s="82">
        <v>10.632572976075583</v>
      </c>
      <c r="CP77" s="70" t="s">
        <v>158</v>
      </c>
      <c r="CQ77" s="82">
        <v>8.8966666666666665</v>
      </c>
      <c r="CR77" s="82">
        <v>7.3127083333333331</v>
      </c>
      <c r="CS77" s="82">
        <v>7.2389814814814821</v>
      </c>
      <c r="CT77" s="82">
        <v>3.6399999999999997</v>
      </c>
      <c r="CU77" s="82">
        <v>23.490000000000002</v>
      </c>
      <c r="CV77" s="82">
        <v>3.06</v>
      </c>
      <c r="CW77" s="82">
        <v>10.768921322700248</v>
      </c>
      <c r="CX77" s="82">
        <v>24.959999999999997</v>
      </c>
      <c r="CY77" s="37" t="s">
        <v>2563</v>
      </c>
      <c r="CZ77" s="376">
        <v>-0.53957711738465663</v>
      </c>
      <c r="DA77" s="39" t="s">
        <v>5</v>
      </c>
      <c r="DB77" s="39">
        <v>9.5268605042541719</v>
      </c>
      <c r="DC77" s="17">
        <v>0.47389172645626781</v>
      </c>
      <c r="DD77" s="40">
        <v>40.45501264562678</v>
      </c>
      <c r="DE77" s="84">
        <v>0.12834999999999999</v>
      </c>
      <c r="DF77" s="85" t="s">
        <v>158</v>
      </c>
      <c r="DG77" s="85" t="s">
        <v>5</v>
      </c>
      <c r="DH77" s="85" t="s">
        <v>5</v>
      </c>
      <c r="DI77" s="85" t="s">
        <v>5</v>
      </c>
      <c r="DJ77" s="86">
        <v>-0.68405060000000006</v>
      </c>
      <c r="DK77" s="86">
        <v>0.2148563</v>
      </c>
      <c r="DL77" s="69">
        <v>0.28571428571428559</v>
      </c>
      <c r="DM77" s="70">
        <v>0.25992104989487319</v>
      </c>
      <c r="DN77" s="70">
        <v>0.20791087977228595</v>
      </c>
      <c r="DO77" s="70">
        <v>9.9049989660290993E-2</v>
      </c>
      <c r="DP77" s="70" t="e">
        <v>#DIV/0!</v>
      </c>
      <c r="DQ77" s="87" t="s">
        <v>2563</v>
      </c>
      <c r="DR77" s="69">
        <v>-0.37567583588488296</v>
      </c>
      <c r="DS77" s="70">
        <v>-0.16086340286049472</v>
      </c>
      <c r="DT77" s="70">
        <v>3.0032887491818538E-2</v>
      </c>
      <c r="DU77" s="70">
        <v>3.5793616597451061E-2</v>
      </c>
      <c r="DV77" s="87" t="s">
        <v>2563</v>
      </c>
      <c r="DW77" s="31" t="s">
        <v>158</v>
      </c>
      <c r="DX77" s="70" t="s">
        <v>158</v>
      </c>
      <c r="DY77" s="70" t="s">
        <v>158</v>
      </c>
      <c r="DZ77" s="70" t="s">
        <v>158</v>
      </c>
      <c r="EA77" s="70" t="s">
        <v>158</v>
      </c>
      <c r="EB77" s="87" t="s">
        <v>2563</v>
      </c>
      <c r="EC77" s="31">
        <v>-3.8339999999999999E-2</v>
      </c>
      <c r="ED77" s="88">
        <v>46236030</v>
      </c>
      <c r="EE77" s="85">
        <v>0.85963000000000001</v>
      </c>
      <c r="EF77" s="85" t="s">
        <v>5</v>
      </c>
      <c r="EG77" s="86">
        <v>0.11392402037694138</v>
      </c>
      <c r="EH77" s="86">
        <v>-0.26068435501852605</v>
      </c>
      <c r="EI77" s="89" t="s">
        <v>158</v>
      </c>
      <c r="EJ77" s="90" t="s">
        <v>158</v>
      </c>
      <c r="EK77" s="85" t="s">
        <v>158</v>
      </c>
      <c r="EL77" s="91" t="s">
        <v>158</v>
      </c>
      <c r="EM77" s="79" t="e">
        <v>#VALUE!</v>
      </c>
      <c r="EN77" s="69">
        <v>-0.32499999999999996</v>
      </c>
      <c r="EO77" s="70">
        <v>4.1494251232543355E-3</v>
      </c>
      <c r="EP77" s="70">
        <v>4.4995288668442823E-2</v>
      </c>
      <c r="EQ77" s="70">
        <v>0.12474611314209483</v>
      </c>
      <c r="ER77" s="69">
        <v>4.1666666666666741E-2</v>
      </c>
      <c r="ES77" s="70">
        <v>4.9584113452102008E-2</v>
      </c>
      <c r="ET77" s="70">
        <v>4.7562875622858991E-2</v>
      </c>
      <c r="EU77" s="70">
        <v>5.7557050338252314E-2</v>
      </c>
      <c r="EV77" s="69">
        <v>-0.28333333333333321</v>
      </c>
      <c r="EW77" s="70">
        <v>5.3733538575356343E-2</v>
      </c>
      <c r="EX77" s="70">
        <v>9.2558164291301814E-2</v>
      </c>
      <c r="EY77" s="70">
        <v>0.18230316348034714</v>
      </c>
      <c r="EZ77" s="92">
        <v>0.11859439999999999</v>
      </c>
      <c r="FA77" s="70">
        <v>0.1593</v>
      </c>
      <c r="FB77" s="70">
        <v>0.14613999999999999</v>
      </c>
      <c r="FC77" s="87">
        <v>2.7915773319039522E-2</v>
      </c>
      <c r="FD77" s="69">
        <v>9.5019999999999993E-2</v>
      </c>
      <c r="FE77" s="70">
        <v>9.1420000000000001E-2</v>
      </c>
      <c r="FF77" s="87">
        <v>1.3744875408675103E-2</v>
      </c>
      <c r="FG77" s="93" t="s">
        <v>2563</v>
      </c>
      <c r="FH77" s="84">
        <v>0.4919</v>
      </c>
      <c r="FI77" s="85" t="s">
        <v>158</v>
      </c>
      <c r="FJ77" s="86">
        <v>0.88785749999999997</v>
      </c>
      <c r="FK77" s="86">
        <v>1.079863</v>
      </c>
      <c r="FL77" s="94">
        <v>7.4999999999999997E-3</v>
      </c>
      <c r="FM77" s="95">
        <v>1.2500000000000001E-2</v>
      </c>
      <c r="FN77" s="96">
        <v>44377</v>
      </c>
      <c r="FO77" s="97" t="s">
        <v>2881</v>
      </c>
      <c r="FP77" s="57">
        <v>0.05</v>
      </c>
      <c r="FQ77" s="58" t="s">
        <v>159</v>
      </c>
      <c r="FR77" s="58">
        <v>0.05</v>
      </c>
      <c r="FS77" s="98" t="s">
        <v>159</v>
      </c>
      <c r="FT77" s="59" t="s">
        <v>165</v>
      </c>
      <c r="FU77" s="9" t="s">
        <v>166</v>
      </c>
      <c r="FV77" s="9" t="s">
        <v>158</v>
      </c>
      <c r="FW77" s="99">
        <v>0.05</v>
      </c>
      <c r="FX77" s="100" t="s">
        <v>158</v>
      </c>
      <c r="FY77" s="100" t="s">
        <v>158</v>
      </c>
      <c r="FZ77" s="100" t="s">
        <v>158</v>
      </c>
      <c r="GA77" s="9" t="s">
        <v>169</v>
      </c>
      <c r="GB77" s="63"/>
    </row>
    <row r="78" spans="1:184" ht="12" customHeight="1" x14ac:dyDescent="0.2">
      <c r="A78" s="7">
        <v>76</v>
      </c>
      <c r="B78" s="2" t="s">
        <v>448</v>
      </c>
      <c r="C78" s="1" t="s">
        <v>449</v>
      </c>
      <c r="D78" s="1" t="s">
        <v>248</v>
      </c>
      <c r="E78" s="1" t="s">
        <v>271</v>
      </c>
      <c r="F78" s="9">
        <v>7</v>
      </c>
      <c r="G78" s="64">
        <v>68.900000000000006</v>
      </c>
      <c r="H78" s="65">
        <v>-2.0750426378624121E-2</v>
      </c>
      <c r="I78" s="65">
        <v>4.9165462178396568E-2</v>
      </c>
      <c r="J78" s="65">
        <v>5.1573357193985148E-2</v>
      </c>
      <c r="K78" s="66">
        <v>3.1389724238026127E-2</v>
      </c>
      <c r="L78" s="67">
        <v>390</v>
      </c>
      <c r="M78" s="68">
        <v>0.14285714285714302</v>
      </c>
      <c r="N78" s="69">
        <v>0.14285714285714302</v>
      </c>
      <c r="O78" s="70">
        <v>0.42753171100721632</v>
      </c>
      <c r="P78" s="70">
        <v>0.31300755552956505</v>
      </c>
      <c r="Q78" s="70">
        <v>7.1773462536293131E-2</v>
      </c>
      <c r="R78" s="70">
        <v>0.18849105048402759</v>
      </c>
      <c r="S78" s="70">
        <v>0.24495742399020903</v>
      </c>
      <c r="T78" s="18">
        <v>4.3610485612462817</v>
      </c>
      <c r="U78" s="71" t="s">
        <v>156</v>
      </c>
      <c r="V78" s="9">
        <v>1979</v>
      </c>
      <c r="W78" s="227">
        <v>2016</v>
      </c>
      <c r="X78" s="227">
        <v>1</v>
      </c>
      <c r="Y78" s="72" t="s">
        <v>450</v>
      </c>
      <c r="Z78" s="73">
        <v>13</v>
      </c>
      <c r="AA78" s="73">
        <v>10</v>
      </c>
      <c r="AB78" s="73">
        <v>2</v>
      </c>
      <c r="AC78" s="228" t="s">
        <v>5</v>
      </c>
      <c r="AD78" s="74">
        <v>0.78473686791897601</v>
      </c>
      <c r="AE78" s="75">
        <v>0.93841642228739008</v>
      </c>
      <c r="AF78" s="75">
        <v>0.29394365834928593</v>
      </c>
      <c r="AG78" s="75" t="s">
        <v>158</v>
      </c>
      <c r="AH78" s="76" t="s">
        <v>2690</v>
      </c>
      <c r="AI78" s="9" t="s">
        <v>2175</v>
      </c>
      <c r="AJ78" s="77" t="s">
        <v>2563</v>
      </c>
      <c r="AK78" s="78">
        <v>3.1389724238026127E-2</v>
      </c>
      <c r="AL78" s="79">
        <v>1.78029E-2</v>
      </c>
      <c r="AM78" s="80">
        <v>0.76318039409456473</v>
      </c>
      <c r="AN78" s="372">
        <v>0.99958969331479741</v>
      </c>
      <c r="AO78" s="372">
        <v>-7.3124334705566452E-2</v>
      </c>
      <c r="AP78" s="372">
        <v>0.21419537439130276</v>
      </c>
      <c r="AQ78" s="372">
        <v>0.44011373354397665</v>
      </c>
      <c r="AR78" s="81">
        <v>3.3866165024469375E-2</v>
      </c>
      <c r="AS78" s="81">
        <v>2.5852284484086708E-2</v>
      </c>
      <c r="AT78" s="81">
        <v>2.1796698071046887E-2</v>
      </c>
      <c r="AU78" s="68">
        <v>7.7432518906340904E-3</v>
      </c>
      <c r="AV78" s="68">
        <v>1.8292748385790446E-2</v>
      </c>
      <c r="AW78" s="68">
        <v>4.3014715626199948E-2</v>
      </c>
      <c r="AX78" s="68">
        <v>6.0871768219527764E-3</v>
      </c>
      <c r="AY78" s="68">
        <v>1.5698082633137683E-2</v>
      </c>
      <c r="AZ78" s="68">
        <v>4.3014715626199948E-2</v>
      </c>
      <c r="BA78" s="31">
        <v>34.09196</v>
      </c>
      <c r="BB78" s="32">
        <v>40.410557184750736</v>
      </c>
      <c r="BC78" s="82">
        <v>54.422714881734379</v>
      </c>
      <c r="BD78" s="70">
        <v>-0.37357112606225173</v>
      </c>
      <c r="BE78" s="70">
        <v>-0.25746892133980015</v>
      </c>
      <c r="BF78" s="82">
        <v>31.975122871327898</v>
      </c>
      <c r="BG78" s="82">
        <v>40.32622099964977</v>
      </c>
      <c r="BH78" s="82">
        <v>80.123560354106132</v>
      </c>
      <c r="BI78" s="82">
        <v>27.628511904761904</v>
      </c>
      <c r="BJ78" s="82">
        <v>85.85743846153845</v>
      </c>
      <c r="BK78" s="82">
        <v>17.396006917127071</v>
      </c>
      <c r="BL78" s="82">
        <v>108.8949961355832</v>
      </c>
      <c r="BM78" s="82">
        <v>507.99692690909097</v>
      </c>
      <c r="BN78" s="34" t="s">
        <v>2563</v>
      </c>
      <c r="BO78" s="31">
        <v>1.6483699999999999</v>
      </c>
      <c r="BP78" s="32">
        <v>1.44496</v>
      </c>
      <c r="BQ78" s="35">
        <v>2.4315262690633168</v>
      </c>
      <c r="BR78" s="70">
        <v>-0.40573950675160342</v>
      </c>
      <c r="BS78" s="83">
        <v>1.8126536658107968</v>
      </c>
      <c r="BT78" s="83">
        <v>1.7763296117363185</v>
      </c>
      <c r="BU78" s="83">
        <v>1.5237195298586508</v>
      </c>
      <c r="BV78" s="83">
        <v>1.4730434782608697</v>
      </c>
      <c r="BW78" s="83">
        <v>4.0760680791941644</v>
      </c>
      <c r="BX78" s="83">
        <v>1.0430351075877691</v>
      </c>
      <c r="BY78" s="83">
        <v>2.1100411995682373</v>
      </c>
      <c r="BZ78" s="83">
        <v>4.0760680791941644</v>
      </c>
      <c r="CA78" s="37" t="s">
        <v>2609</v>
      </c>
      <c r="CB78" s="31">
        <v>3.8912879202901585</v>
      </c>
      <c r="CC78" s="35">
        <v>7.7781203321606522</v>
      </c>
      <c r="CD78" s="70">
        <v>-0.49971358707313629</v>
      </c>
      <c r="CE78" s="83">
        <v>5.2708395653636293</v>
      </c>
      <c r="CF78" s="83">
        <v>5.7361636015519695</v>
      </c>
      <c r="CG78" s="83">
        <v>4.6082675232725432</v>
      </c>
      <c r="CH78" s="83">
        <v>4.4929348709369021</v>
      </c>
      <c r="CI78" s="83">
        <v>12.190656811663478</v>
      </c>
      <c r="CJ78" s="83">
        <v>2.6824187554725278</v>
      </c>
      <c r="CK78" s="83">
        <v>6.3610746698531582</v>
      </c>
      <c r="CL78" s="83">
        <v>12.190656811663478</v>
      </c>
      <c r="CM78" s="37" t="s">
        <v>2563</v>
      </c>
      <c r="CN78" s="31">
        <v>13.24713</v>
      </c>
      <c r="CO78" s="82">
        <v>23.029668006249629</v>
      </c>
      <c r="CP78" s="70">
        <v>-0.42477981026886336</v>
      </c>
      <c r="CQ78" s="82">
        <v>14.739650754992326</v>
      </c>
      <c r="CR78" s="82">
        <v>17.171402192764372</v>
      </c>
      <c r="CS78" s="82">
        <v>13.843613466101939</v>
      </c>
      <c r="CT78" s="82">
        <v>11.827877202181206</v>
      </c>
      <c r="CU78" s="82">
        <v>32.092517680369127</v>
      </c>
      <c r="CV78" s="82">
        <v>7.7359742829310338</v>
      </c>
      <c r="CW78" s="82">
        <v>18.946971832360447</v>
      </c>
      <c r="CX78" s="82">
        <v>32.092517680369127</v>
      </c>
      <c r="CY78" s="37" t="s">
        <v>2563</v>
      </c>
      <c r="CZ78" s="376">
        <v>0.47315451595508717</v>
      </c>
      <c r="DA78" s="39" t="s">
        <v>5</v>
      </c>
      <c r="DB78" s="39" t="s">
        <v>2151</v>
      </c>
      <c r="DC78" s="17">
        <v>0.34439727976759116</v>
      </c>
      <c r="DD78" s="40">
        <v>0.34776797675911553</v>
      </c>
      <c r="DE78" s="84">
        <v>2.0388999999999999</v>
      </c>
      <c r="DF78" s="85">
        <v>1.7050000000000001</v>
      </c>
      <c r="DG78" s="85" t="s">
        <v>5</v>
      </c>
      <c r="DH78" s="85" t="s">
        <v>5</v>
      </c>
      <c r="DI78" s="85" t="s">
        <v>5</v>
      </c>
      <c r="DJ78" s="86">
        <v>9.1706200000000002E-2</v>
      </c>
      <c r="DK78" s="86">
        <v>8.0904799999999999E-2</v>
      </c>
      <c r="DL78" s="69">
        <v>5.7142857142857162E-2</v>
      </c>
      <c r="DM78" s="70" t="s">
        <v>158</v>
      </c>
      <c r="DN78" s="70">
        <v>0.25965317856245607</v>
      </c>
      <c r="DO78" s="70" t="s">
        <v>158</v>
      </c>
      <c r="DP78" s="70" t="s">
        <v>158</v>
      </c>
      <c r="DQ78" s="87" t="s">
        <v>2563</v>
      </c>
      <c r="DR78" s="69">
        <v>0.21503160962366619</v>
      </c>
      <c r="DS78" s="70">
        <v>0.18608531394647154</v>
      </c>
      <c r="DT78" s="70">
        <v>0.10648873316540564</v>
      </c>
      <c r="DU78" s="70">
        <v>3.8238806102933287E-2</v>
      </c>
      <c r="DV78" s="87" t="s">
        <v>2563</v>
      </c>
      <c r="DW78" s="31">
        <v>5.4432200000000002</v>
      </c>
      <c r="DX78" s="70">
        <v>0.10081450069579345</v>
      </c>
      <c r="DY78" s="70">
        <v>0.27572130014756824</v>
      </c>
      <c r="DZ78" s="70">
        <v>9.393374907465879E-2</v>
      </c>
      <c r="EA78" s="70">
        <v>3.246593131157538E-2</v>
      </c>
      <c r="EB78" s="87" t="s">
        <v>2563</v>
      </c>
      <c r="EC78" s="31">
        <v>-0.15392</v>
      </c>
      <c r="ED78" s="88">
        <v>31610290000</v>
      </c>
      <c r="EE78" s="85">
        <v>0.69603999999999999</v>
      </c>
      <c r="EF78" s="85" t="s">
        <v>5</v>
      </c>
      <c r="EG78" s="86">
        <v>0.43489050985873123</v>
      </c>
      <c r="EH78" s="86">
        <v>-0.16599689887544966</v>
      </c>
      <c r="EI78" s="89">
        <v>1.7689999999999999</v>
      </c>
      <c r="EJ78" s="90">
        <v>13</v>
      </c>
      <c r="EK78" s="85">
        <v>64.17</v>
      </c>
      <c r="EL78" s="91">
        <v>13</v>
      </c>
      <c r="EM78" s="79">
        <v>7.3710456599657137E-2</v>
      </c>
      <c r="EN78" s="69">
        <v>4.7179608656656935E-2</v>
      </c>
      <c r="EO78" s="70">
        <v>-4.1817700968521776E-2</v>
      </c>
      <c r="EP78" s="70">
        <v>3.9249167789785044E-2</v>
      </c>
      <c r="EQ78" s="70">
        <v>3.0442613836665355E-2</v>
      </c>
      <c r="ER78" s="69">
        <v>3.0987943712220689E-2</v>
      </c>
      <c r="ES78" s="70">
        <v>2.0864491897135462E-2</v>
      </c>
      <c r="ET78" s="70">
        <v>2.117662786688701E-2</v>
      </c>
      <c r="EU78" s="70">
        <v>1.6202550427309337E-2</v>
      </c>
      <c r="EV78" s="69">
        <v>7.8167552368877624E-2</v>
      </c>
      <c r="EW78" s="70">
        <v>-2.0953209071386314E-2</v>
      </c>
      <c r="EX78" s="70">
        <v>6.0425795656672054E-2</v>
      </c>
      <c r="EY78" s="70">
        <v>4.6645164263974692E-2</v>
      </c>
      <c r="EZ78" s="92">
        <v>6.0271199999999997E-2</v>
      </c>
      <c r="FA78" s="70">
        <v>8.4375000000000006E-2</v>
      </c>
      <c r="FB78" s="70">
        <v>6.2237500000000001E-2</v>
      </c>
      <c r="FC78" s="87">
        <v>7.2474516900770031E-2</v>
      </c>
      <c r="FD78" s="69">
        <v>7.1675000000000003E-2</v>
      </c>
      <c r="FE78" s="70">
        <v>5.6524999999999999E-2</v>
      </c>
      <c r="FF78" s="87">
        <v>5.4453194580299874E-2</v>
      </c>
      <c r="FG78" s="93" t="s">
        <v>2563</v>
      </c>
      <c r="FH78" s="84">
        <v>2.3034699999999999</v>
      </c>
      <c r="FI78" s="85">
        <v>1.0259499999999999</v>
      </c>
      <c r="FJ78" s="86">
        <v>8.3548899999999995E-2</v>
      </c>
      <c r="FK78" s="86">
        <v>9.1951300000000014E-2</v>
      </c>
      <c r="FL78" s="94">
        <v>0.35</v>
      </c>
      <c r="FM78" s="95">
        <v>0.4</v>
      </c>
      <c r="FN78" s="96">
        <v>44627</v>
      </c>
      <c r="FO78" s="97" t="s">
        <v>2834</v>
      </c>
      <c r="FP78" s="57">
        <v>1.6</v>
      </c>
      <c r="FQ78" s="58" t="s">
        <v>185</v>
      </c>
      <c r="FR78" s="58">
        <v>2.1627520000000002</v>
      </c>
      <c r="FS78" s="98" t="s">
        <v>185</v>
      </c>
      <c r="FT78" s="59" t="s">
        <v>165</v>
      </c>
      <c r="FU78" s="9" t="s">
        <v>166</v>
      </c>
      <c r="FV78" s="9" t="s">
        <v>166</v>
      </c>
      <c r="FW78" s="99">
        <v>0.05</v>
      </c>
      <c r="FX78" s="100">
        <v>500</v>
      </c>
      <c r="FY78" s="100" t="s">
        <v>167</v>
      </c>
      <c r="FZ78" s="100" t="s">
        <v>168</v>
      </c>
      <c r="GA78" s="9" t="s">
        <v>169</v>
      </c>
      <c r="GB78" s="63"/>
    </row>
    <row r="79" spans="1:184" ht="12" customHeight="1" x14ac:dyDescent="0.2">
      <c r="A79" s="7">
        <v>77</v>
      </c>
      <c r="B79" s="2" t="s">
        <v>2345</v>
      </c>
      <c r="C79" s="1" t="s">
        <v>2347</v>
      </c>
      <c r="D79" s="1" t="s">
        <v>172</v>
      </c>
      <c r="E79" s="1" t="s">
        <v>374</v>
      </c>
      <c r="F79" s="9">
        <v>7</v>
      </c>
      <c r="G79" s="64">
        <v>32.68</v>
      </c>
      <c r="H79" s="65">
        <v>0.22580645161290325</v>
      </c>
      <c r="I79" s="65">
        <v>4.8657158551380419E-2</v>
      </c>
      <c r="J79" s="65">
        <v>9.2730200230199067E-2</v>
      </c>
      <c r="K79" s="66">
        <v>2.1113831089351283E-2</v>
      </c>
      <c r="L79" s="67">
        <v>1</v>
      </c>
      <c r="M79" s="68">
        <v>4.5454545454545414E-2</v>
      </c>
      <c r="N79" s="69">
        <v>5.5999999999999828E-2</v>
      </c>
      <c r="O79" s="70">
        <v>5.3170039678524628E-2</v>
      </c>
      <c r="P79" s="70">
        <v>9.2879535799433643E-2</v>
      </c>
      <c r="Q79" s="70">
        <v>6.7536656578697674E-2</v>
      </c>
      <c r="R79" s="70">
        <v>3.0590914961856619E-2</v>
      </c>
      <c r="S79" s="70" t="s">
        <v>158</v>
      </c>
      <c r="T79" s="18">
        <v>1.3752462811244581</v>
      </c>
      <c r="U79" s="71" t="s">
        <v>156</v>
      </c>
      <c r="V79" s="9">
        <v>2004</v>
      </c>
      <c r="W79" s="227">
        <v>2016</v>
      </c>
      <c r="X79" s="227">
        <v>1</v>
      </c>
      <c r="Y79" s="72" t="s">
        <v>361</v>
      </c>
      <c r="Z79" s="73">
        <v>12</v>
      </c>
      <c r="AA79" s="73">
        <v>5</v>
      </c>
      <c r="AB79" s="73">
        <v>1</v>
      </c>
      <c r="AC79" s="228" t="s">
        <v>2547</v>
      </c>
      <c r="AD79" s="74">
        <v>0.71164191594647563</v>
      </c>
      <c r="AE79" s="75">
        <v>0.36539781410766425</v>
      </c>
      <c r="AF79" s="75">
        <v>0.16713895252902056</v>
      </c>
      <c r="AG79" s="75" t="s">
        <v>158</v>
      </c>
      <c r="AH79" s="76" t="s">
        <v>2691</v>
      </c>
      <c r="AI79" s="9" t="s">
        <v>2779</v>
      </c>
      <c r="AJ79" s="77" t="s">
        <v>2563</v>
      </c>
      <c r="AK79" s="78">
        <v>2.1113831089351283E-2</v>
      </c>
      <c r="AL79" s="79">
        <v>1.8231600000000001E-2</v>
      </c>
      <c r="AM79" s="80">
        <v>0.15808985987797453</v>
      </c>
      <c r="AN79" s="372">
        <v>0.27442010308602804</v>
      </c>
      <c r="AO79" s="372">
        <v>-0.25017245410414313</v>
      </c>
      <c r="AP79" s="372">
        <v>-0.16502402277599604</v>
      </c>
      <c r="AQ79" s="372">
        <v>-0.11979498340348593</v>
      </c>
      <c r="AR79" s="81">
        <v>2.8158249460048208E-2</v>
      </c>
      <c r="AS79" s="81">
        <v>2.5286752751315322E-2</v>
      </c>
      <c r="AT79" s="81">
        <v>2.3987401447667346E-2</v>
      </c>
      <c r="AU79" s="68">
        <v>1.1398022997780914E-2</v>
      </c>
      <c r="AV79" s="68">
        <v>1.7912523665804408E-2</v>
      </c>
      <c r="AW79" s="68">
        <v>3.3055555555555553E-2</v>
      </c>
      <c r="AX79" s="68">
        <v>8.2474226804123713E-3</v>
      </c>
      <c r="AY79" s="68">
        <v>1.6567402725540671E-2</v>
      </c>
      <c r="AZ79" s="68">
        <v>3.7228541882109618E-2</v>
      </c>
      <c r="BA79" s="31">
        <v>44.499989999999997</v>
      </c>
      <c r="BB79" s="32">
        <v>23.392984967788117</v>
      </c>
      <c r="BC79" s="82">
        <v>25.655959685808224</v>
      </c>
      <c r="BD79" s="70">
        <v>0.73448939525016033</v>
      </c>
      <c r="BE79" s="70">
        <v>-8.8204641172393461E-2</v>
      </c>
      <c r="BF79" s="82">
        <v>21.694020409884459</v>
      </c>
      <c r="BG79" s="82">
        <v>16.941156727124316</v>
      </c>
      <c r="BH79" s="82">
        <v>15.924931760247119</v>
      </c>
      <c r="BI79" s="82">
        <v>12.152542372881356</v>
      </c>
      <c r="BJ79" s="82">
        <v>58.901408450704231</v>
      </c>
      <c r="BK79" s="82">
        <v>8.8715596330275215</v>
      </c>
      <c r="BL79" s="82">
        <v>23.125581024244596</v>
      </c>
      <c r="BM79" s="82">
        <v>58.901408450704231</v>
      </c>
      <c r="BN79" s="34" t="s">
        <v>2563</v>
      </c>
      <c r="BO79" s="31">
        <v>4.0626899999999999</v>
      </c>
      <c r="BP79" s="32">
        <v>3.6522800000000002</v>
      </c>
      <c r="BQ79" s="35">
        <v>3.7021266578825403</v>
      </c>
      <c r="BR79" s="70">
        <v>-1.3464330772262167E-2</v>
      </c>
      <c r="BS79" s="83">
        <v>2.7781703019270139</v>
      </c>
      <c r="BT79" s="83">
        <v>2.6747426640019611</v>
      </c>
      <c r="BU79" s="83">
        <v>2.6999349185135362</v>
      </c>
      <c r="BV79" s="83">
        <v>1.8126888217522659</v>
      </c>
      <c r="BW79" s="83">
        <v>5.4671363849765262</v>
      </c>
      <c r="BX79" s="83">
        <v>1.8126888217522659</v>
      </c>
      <c r="BY79" s="83">
        <v>3.7899993749218397</v>
      </c>
      <c r="BZ79" s="83">
        <v>7.9219600725952812</v>
      </c>
      <c r="CA79" s="37" t="s">
        <v>2609</v>
      </c>
      <c r="CB79" s="31">
        <v>1.4598116271226569</v>
      </c>
      <c r="CC79" s="35">
        <v>2.207007215660254</v>
      </c>
      <c r="CD79" s="70">
        <v>-0.33855602430101894</v>
      </c>
      <c r="CE79" s="83">
        <v>1.6753045245590819</v>
      </c>
      <c r="CF79" s="83">
        <v>1.5933361663541337</v>
      </c>
      <c r="CG79" s="83">
        <v>1.5518260533314234</v>
      </c>
      <c r="CH79" s="83">
        <v>1.1270125223613596</v>
      </c>
      <c r="CI79" s="83">
        <v>3.6130852801702011</v>
      </c>
      <c r="CJ79" s="83">
        <v>1.0558577405857741</v>
      </c>
      <c r="CK79" s="83">
        <v>2.1703395000242951</v>
      </c>
      <c r="CL79" s="83">
        <v>3.8271327014218008</v>
      </c>
      <c r="CM79" s="37" t="s">
        <v>2563</v>
      </c>
      <c r="CN79" s="31">
        <v>10.42451</v>
      </c>
      <c r="CO79" s="82">
        <v>13.146213200778666</v>
      </c>
      <c r="CP79" s="70">
        <v>-0.20703324670084133</v>
      </c>
      <c r="CQ79" s="82">
        <v>11.015648437616624</v>
      </c>
      <c r="CR79" s="82">
        <v>9.674333478421751</v>
      </c>
      <c r="CS79" s="82">
        <v>8.6197891402520916</v>
      </c>
      <c r="CT79" s="82">
        <v>4.5323741007194247</v>
      </c>
      <c r="CU79" s="82">
        <v>30.503241860464485</v>
      </c>
      <c r="CV79" s="82">
        <v>4.5323741007194247</v>
      </c>
      <c r="CW79" s="82">
        <v>11.93450355041284</v>
      </c>
      <c r="CX79" s="82">
        <v>30.503241860464485</v>
      </c>
      <c r="CY79" s="37" t="s">
        <v>2563</v>
      </c>
      <c r="CZ79" s="376">
        <v>1.7194519019624286</v>
      </c>
      <c r="DA79" s="39" t="s">
        <v>5</v>
      </c>
      <c r="DB79" s="39">
        <v>25.354841501754251</v>
      </c>
      <c r="DC79" s="17">
        <v>0.11399336688878492</v>
      </c>
      <c r="DD79" s="40">
        <v>-33.100653311121505</v>
      </c>
      <c r="DE79" s="84">
        <v>0.71730000000000005</v>
      </c>
      <c r="DF79" s="85">
        <v>1.397</v>
      </c>
      <c r="DG79" s="85" t="s">
        <v>5</v>
      </c>
      <c r="DH79" s="85" t="s">
        <v>5</v>
      </c>
      <c r="DI79" s="85" t="s">
        <v>5</v>
      </c>
      <c r="DJ79" s="86">
        <v>1.90509</v>
      </c>
      <c r="DK79" s="86">
        <v>-0.12097229999999999</v>
      </c>
      <c r="DL79" s="69" t="s">
        <v>158</v>
      </c>
      <c r="DM79" s="70" t="s">
        <v>158</v>
      </c>
      <c r="DN79" s="70" t="s">
        <v>158</v>
      </c>
      <c r="DO79" s="70" t="s">
        <v>158</v>
      </c>
      <c r="DP79" s="70" t="s">
        <v>158</v>
      </c>
      <c r="DQ79" s="87" t="s">
        <v>2563</v>
      </c>
      <c r="DR79" s="69">
        <v>-0.19280674002517995</v>
      </c>
      <c r="DS79" s="70">
        <v>-8.1210620915985743E-2</v>
      </c>
      <c r="DT79" s="70">
        <v>3.3780485677011196E-2</v>
      </c>
      <c r="DU79" s="70">
        <v>8.1691333202028815E-2</v>
      </c>
      <c r="DV79" s="87" t="s">
        <v>2563</v>
      </c>
      <c r="DW79" s="31">
        <v>3.0541100000000001</v>
      </c>
      <c r="DX79" s="70">
        <v>-0.61549078830154902</v>
      </c>
      <c r="DY79" s="70">
        <v>-0.2501343207280825</v>
      </c>
      <c r="DZ79" s="70">
        <v>-6.4840634825360066E-2</v>
      </c>
      <c r="EA79" s="70">
        <v>4.324269039285622E-2</v>
      </c>
      <c r="EB79" s="87" t="s">
        <v>2563</v>
      </c>
      <c r="EC79" s="31">
        <v>-0.50721000000000005</v>
      </c>
      <c r="ED79" s="88">
        <v>1097551000</v>
      </c>
      <c r="EE79" s="85">
        <v>1.21753</v>
      </c>
      <c r="EF79" s="85" t="s">
        <v>5</v>
      </c>
      <c r="EG79" s="86">
        <v>0.36575821731566838</v>
      </c>
      <c r="EH79" s="86">
        <v>-6.6869761603459699E-3</v>
      </c>
      <c r="EI79" s="89">
        <v>2.5710000000000002</v>
      </c>
      <c r="EJ79" s="90">
        <v>7</v>
      </c>
      <c r="EK79" s="85">
        <v>34.46</v>
      </c>
      <c r="EL79" s="91">
        <v>7</v>
      </c>
      <c r="EM79" s="79">
        <v>-5.1654091700522375E-2</v>
      </c>
      <c r="EN79" s="69">
        <v>-0.16137152685210676</v>
      </c>
      <c r="EO79" s="70">
        <v>-8.7948288524635987E-2</v>
      </c>
      <c r="EP79" s="70">
        <v>-3.8559653937219052E-3</v>
      </c>
      <c r="EQ79" s="70">
        <v>9.987790313145295E-2</v>
      </c>
      <c r="ER79" s="69">
        <v>2.0761245021665875E-2</v>
      </c>
      <c r="ES79" s="70">
        <v>1.7524525227818222E-2</v>
      </c>
      <c r="ET79" s="70">
        <v>2.0916647687987178E-2</v>
      </c>
      <c r="EU79" s="70">
        <v>3.9399545588868934E-2</v>
      </c>
      <c r="EV79" s="69">
        <v>-0.14061028183044089</v>
      </c>
      <c r="EW79" s="70">
        <v>-7.0423763296817765E-2</v>
      </c>
      <c r="EX79" s="70">
        <v>1.7060682294265272E-2</v>
      </c>
      <c r="EY79" s="70">
        <v>0.13927744872032188</v>
      </c>
      <c r="EZ79" s="92">
        <v>8.2124299999999997E-2</v>
      </c>
      <c r="FA79" s="70">
        <v>0.16622500000000001</v>
      </c>
      <c r="FB79" s="70">
        <v>0.18895555555555554</v>
      </c>
      <c r="FC79" s="87">
        <v>9.0954714556201008E-2</v>
      </c>
      <c r="FD79" s="69">
        <v>0.13282499999999997</v>
      </c>
      <c r="FE79" s="70">
        <v>0.14604444444444442</v>
      </c>
      <c r="FF79" s="87">
        <v>6.5214496087909787E-2</v>
      </c>
      <c r="FG79" s="93" t="s">
        <v>2563</v>
      </c>
      <c r="FH79" s="84">
        <v>1.74112</v>
      </c>
      <c r="FI79" s="85">
        <v>1.49946</v>
      </c>
      <c r="FJ79" s="86">
        <v>0.70558719999999997</v>
      </c>
      <c r="FK79" s="86">
        <v>0.74485630000000003</v>
      </c>
      <c r="FL79" s="94">
        <v>0.16500000000000001</v>
      </c>
      <c r="FM79" s="95">
        <v>0.17249999999999999</v>
      </c>
      <c r="FN79" s="96">
        <v>45016</v>
      </c>
      <c r="FO79" s="97" t="s">
        <v>2881</v>
      </c>
      <c r="FP79" s="57">
        <v>0.69</v>
      </c>
      <c r="FQ79" s="58" t="s">
        <v>159</v>
      </c>
      <c r="FR79" s="58">
        <v>0.69</v>
      </c>
      <c r="FS79" s="98" t="s">
        <v>185</v>
      </c>
      <c r="FT79" s="59" t="s">
        <v>160</v>
      </c>
      <c r="FU79" s="9" t="s">
        <v>158</v>
      </c>
      <c r="FV79" s="9" t="s">
        <v>158</v>
      </c>
      <c r="FW79" s="99" t="s">
        <v>158</v>
      </c>
      <c r="FX79" s="100" t="s">
        <v>158</v>
      </c>
      <c r="FY79" s="100" t="s">
        <v>158</v>
      </c>
      <c r="FZ79" s="100" t="s">
        <v>158</v>
      </c>
      <c r="GA79" s="9" t="s">
        <v>169</v>
      </c>
      <c r="GB79" s="63"/>
    </row>
    <row r="80" spans="1:184" ht="12" customHeight="1" x14ac:dyDescent="0.2">
      <c r="A80" s="7">
        <v>78</v>
      </c>
      <c r="B80" s="2" t="s">
        <v>456</v>
      </c>
      <c r="C80" s="1" t="s">
        <v>457</v>
      </c>
      <c r="D80" s="1" t="s">
        <v>154</v>
      </c>
      <c r="E80" s="1" t="s">
        <v>163</v>
      </c>
      <c r="F80" s="9">
        <v>7</v>
      </c>
      <c r="G80" s="64">
        <v>38.479999999999997</v>
      </c>
      <c r="H80" s="65">
        <v>6.0931899641576859E-2</v>
      </c>
      <c r="I80" s="65">
        <v>0.12962599190175195</v>
      </c>
      <c r="J80" s="65" t="s">
        <v>158</v>
      </c>
      <c r="K80" s="66">
        <v>2.9064449064449067E-2</v>
      </c>
      <c r="L80" s="67">
        <v>297</v>
      </c>
      <c r="M80" s="68">
        <v>4.9943672549755957E-2</v>
      </c>
      <c r="N80" s="69">
        <v>4.9976247030878884E-2</v>
      </c>
      <c r="O80" s="70">
        <v>5.0046541203661254E-2</v>
      </c>
      <c r="P80" s="70">
        <v>4.9002360016694002E-2</v>
      </c>
      <c r="Q80" s="70" t="s">
        <v>158</v>
      </c>
      <c r="R80" s="70" t="s">
        <v>158</v>
      </c>
      <c r="S80" s="70" t="s">
        <v>158</v>
      </c>
      <c r="T80" s="18" t="s">
        <v>158</v>
      </c>
      <c r="U80" s="71" t="s">
        <v>156</v>
      </c>
      <c r="V80" s="9">
        <v>2016</v>
      </c>
      <c r="W80" s="227">
        <v>2016</v>
      </c>
      <c r="X80" s="227">
        <v>1</v>
      </c>
      <c r="Y80" s="72" t="s">
        <v>157</v>
      </c>
      <c r="Z80" s="73">
        <v>6</v>
      </c>
      <c r="AA80" s="73">
        <v>0</v>
      </c>
      <c r="AB80" s="73">
        <v>0</v>
      </c>
      <c r="AC80" s="228" t="s">
        <v>458</v>
      </c>
      <c r="AD80" s="74">
        <v>0.63971080312762763</v>
      </c>
      <c r="AE80" s="75">
        <v>0.64202066590126294</v>
      </c>
      <c r="AF80" s="75">
        <v>0.36190426881358567</v>
      </c>
      <c r="AG80" s="75" t="s">
        <v>158</v>
      </c>
      <c r="AH80" s="76" t="s">
        <v>2176</v>
      </c>
      <c r="AI80" s="9" t="s">
        <v>2780</v>
      </c>
      <c r="AJ80" s="77" t="s">
        <v>2563</v>
      </c>
      <c r="AK80" s="78">
        <v>2.9064449064449067E-2</v>
      </c>
      <c r="AL80" s="79">
        <v>3.50964E-2</v>
      </c>
      <c r="AM80" s="80">
        <v>-0.17186808149983857</v>
      </c>
      <c r="AN80" s="372">
        <v>-0.22676101096492707</v>
      </c>
      <c r="AO80" s="372">
        <v>-0.31070079327673339</v>
      </c>
      <c r="AP80" s="372">
        <v>-0.34968455474895499</v>
      </c>
      <c r="AQ80" s="372">
        <v>-0.32791175906041736</v>
      </c>
      <c r="AR80" s="81">
        <v>4.216521472962842E-2</v>
      </c>
      <c r="AS80" s="81">
        <v>4.4692847566044122E-2</v>
      </c>
      <c r="AT80" s="81">
        <v>4.3244989711197487E-2</v>
      </c>
      <c r="AU80" s="68">
        <v>3.1893939393939391E-2</v>
      </c>
      <c r="AV80" s="68">
        <v>3.8174842131500748E-2</v>
      </c>
      <c r="AW80" s="68">
        <v>4.9496296296296295E-2</v>
      </c>
      <c r="AX80" s="68">
        <v>3.134328358208955E-2</v>
      </c>
      <c r="AY80" s="68">
        <v>3.7587924919200821E-2</v>
      </c>
      <c r="AZ80" s="68">
        <v>4.9496296296296295E-2</v>
      </c>
      <c r="BA80" s="31">
        <v>22.318950000000001</v>
      </c>
      <c r="BB80" s="32">
        <v>22.089552238805968</v>
      </c>
      <c r="BC80" s="82">
        <v>16.662088654728333</v>
      </c>
      <c r="BD80" s="70">
        <v>0.33950493617535615</v>
      </c>
      <c r="BE80" s="70">
        <v>0.32573728879647046</v>
      </c>
      <c r="BF80" s="82">
        <v>12.852397211312393</v>
      </c>
      <c r="BG80" s="82">
        <v>14.484752453938839</v>
      </c>
      <c r="BH80" s="82">
        <v>15.247678281419716</v>
      </c>
      <c r="BI80" s="82">
        <v>6.8644067796610164</v>
      </c>
      <c r="BJ80" s="82">
        <v>22.418181818181818</v>
      </c>
      <c r="BK80" s="82">
        <v>6.8644067796610164</v>
      </c>
      <c r="BL80" s="82">
        <v>17.113875937288217</v>
      </c>
      <c r="BM80" s="82">
        <v>22.418181818181818</v>
      </c>
      <c r="BN80" s="34" t="s">
        <v>2563</v>
      </c>
      <c r="BO80" s="31">
        <v>2.2568100000000002</v>
      </c>
      <c r="BP80" s="32">
        <v>2.0663200000000002</v>
      </c>
      <c r="BQ80" s="35">
        <v>1.4587140803813869</v>
      </c>
      <c r="BR80" s="70">
        <v>0.41653530859162746</v>
      </c>
      <c r="BS80" s="83">
        <v>1.2929160604495227</v>
      </c>
      <c r="BT80" s="83">
        <v>1.2580116484911881</v>
      </c>
      <c r="BU80" s="83">
        <v>1.3338282484905193</v>
      </c>
      <c r="BV80" s="83">
        <v>1.1073345259391771</v>
      </c>
      <c r="BW80" s="83">
        <v>1.8141836173721824</v>
      </c>
      <c r="BX80" s="83">
        <v>1.1073345259391771</v>
      </c>
      <c r="BY80" s="83">
        <v>1.5065654610998516</v>
      </c>
      <c r="BZ80" s="83">
        <v>1.8185388845247445</v>
      </c>
      <c r="CA80" s="37" t="s">
        <v>2609</v>
      </c>
      <c r="CB80" s="31">
        <v>2.970504159709372</v>
      </c>
      <c r="CC80" s="35">
        <v>2.2251845923355007</v>
      </c>
      <c r="CD80" s="70">
        <v>0.33494729827856728</v>
      </c>
      <c r="CE80" s="83">
        <v>1.8966349708164045</v>
      </c>
      <c r="CF80" s="83">
        <v>1.9248027879379475</v>
      </c>
      <c r="CG80" s="83">
        <v>1.8926115540200423</v>
      </c>
      <c r="CH80" s="83">
        <v>1.6666666666666665</v>
      </c>
      <c r="CI80" s="83">
        <v>2.7317153858823526</v>
      </c>
      <c r="CJ80" s="83">
        <v>1.6333557662893852</v>
      </c>
      <c r="CK80" s="83">
        <v>2.1459742290573187</v>
      </c>
      <c r="CL80" s="83">
        <v>2.7317153858823526</v>
      </c>
      <c r="CM80" s="37" t="s">
        <v>2563</v>
      </c>
      <c r="CN80" s="31">
        <v>12.5547</v>
      </c>
      <c r="CO80" s="82">
        <v>8.1315173354254959</v>
      </c>
      <c r="CP80" s="70">
        <v>0.54395538767464902</v>
      </c>
      <c r="CQ80" s="82">
        <v>6.9041266412865356</v>
      </c>
      <c r="CR80" s="82">
        <v>7.0385563310922681</v>
      </c>
      <c r="CS80" s="82">
        <v>7.1783108314657786</v>
      </c>
      <c r="CT80" s="82">
        <v>5.985221674876847</v>
      </c>
      <c r="CU80" s="82">
        <v>9.7235439900867409</v>
      </c>
      <c r="CV80" s="82">
        <v>5.985221674876847</v>
      </c>
      <c r="CW80" s="82">
        <v>8.2297094944970919</v>
      </c>
      <c r="CX80" s="82">
        <v>9.7235439900867409</v>
      </c>
      <c r="CY80" s="37" t="s">
        <v>2563</v>
      </c>
      <c r="CZ80" s="376">
        <v>0.42173392165651902</v>
      </c>
      <c r="DA80" s="39" t="s">
        <v>5</v>
      </c>
      <c r="DB80" s="39">
        <v>27.051189707723371</v>
      </c>
      <c r="DC80" s="17">
        <v>7.8066809081143065E-2</v>
      </c>
      <c r="DD80" s="40">
        <v>-14.512269091885695</v>
      </c>
      <c r="DE80" s="84">
        <v>1.7482899999999999</v>
      </c>
      <c r="DF80" s="85">
        <v>1.742</v>
      </c>
      <c r="DG80" s="85" t="s">
        <v>5</v>
      </c>
      <c r="DH80" s="85" t="s">
        <v>5</v>
      </c>
      <c r="DI80" s="85" t="s">
        <v>5</v>
      </c>
      <c r="DJ80" s="86">
        <v>0.11932180000000001</v>
      </c>
      <c r="DK80" s="86">
        <v>9.6853599999999998E-2</v>
      </c>
      <c r="DL80" s="69">
        <v>-0.45423728813559316</v>
      </c>
      <c r="DM80" s="70" t="s">
        <v>158</v>
      </c>
      <c r="DN80" s="70">
        <v>5.8785783065580466E-2</v>
      </c>
      <c r="DO80" s="70" t="s">
        <v>158</v>
      </c>
      <c r="DP80" s="70" t="s">
        <v>158</v>
      </c>
      <c r="DQ80" s="87" t="s">
        <v>2563</v>
      </c>
      <c r="DR80" s="69">
        <v>-5.734859219692523E-3</v>
      </c>
      <c r="DS80" s="70">
        <v>5.5119184977493241E-2</v>
      </c>
      <c r="DT80" s="70">
        <v>1.9379244485222547E-2</v>
      </c>
      <c r="DU80" s="70" t="s">
        <v>158</v>
      </c>
      <c r="DV80" s="87" t="s">
        <v>2563</v>
      </c>
      <c r="DW80" s="31">
        <v>3.0903200000000002</v>
      </c>
      <c r="DX80" s="70">
        <v>6.2018953833934631E-2</v>
      </c>
      <c r="DY80" s="70">
        <v>0.10908771219635405</v>
      </c>
      <c r="DZ80" s="70">
        <v>5.3120849102487488E-2</v>
      </c>
      <c r="EA80" s="70" t="s">
        <v>158</v>
      </c>
      <c r="EB80" s="87" t="s">
        <v>2563</v>
      </c>
      <c r="EC80" s="31">
        <v>-0.81254000000000004</v>
      </c>
      <c r="ED80" s="88">
        <v>23301530000</v>
      </c>
      <c r="EE80" s="85">
        <v>0.22928999999999999</v>
      </c>
      <c r="EF80" s="85" t="s">
        <v>5</v>
      </c>
      <c r="EG80" s="86">
        <v>0.25584186451156898</v>
      </c>
      <c r="EH80" s="86">
        <v>-2.1114254497455853E-2</v>
      </c>
      <c r="EI80" s="89">
        <v>2.4620000000000002</v>
      </c>
      <c r="EJ80" s="90">
        <v>13</v>
      </c>
      <c r="EK80" s="85">
        <v>38.18</v>
      </c>
      <c r="EL80" s="91">
        <v>14</v>
      </c>
      <c r="EM80" s="79">
        <v>7.8575170246202308E-3</v>
      </c>
      <c r="EN80" s="69">
        <v>0.10209662716499568</v>
      </c>
      <c r="EO80" s="70">
        <v>0.13085435396899503</v>
      </c>
      <c r="EP80" s="70">
        <v>0.10118403778170326</v>
      </c>
      <c r="EQ80" s="70" t="s">
        <v>158</v>
      </c>
      <c r="ER80" s="69">
        <v>3.3579459130963274E-2</v>
      </c>
      <c r="ES80" s="70">
        <v>4.0347770456810705E-2</v>
      </c>
      <c r="ET80" s="70">
        <v>4.1304687202520896E-2</v>
      </c>
      <c r="EU80" s="70" t="s">
        <v>158</v>
      </c>
      <c r="EV80" s="69">
        <v>0.13567608629595895</v>
      </c>
      <c r="EW80" s="70">
        <v>0.17120212442580574</v>
      </c>
      <c r="EX80" s="70">
        <v>0.14248872498422416</v>
      </c>
      <c r="EY80" s="70" t="s">
        <v>158</v>
      </c>
      <c r="EZ80" s="92">
        <v>9.4620200000000002E-2</v>
      </c>
      <c r="FA80" s="70">
        <v>0.10497500000000001</v>
      </c>
      <c r="FB80" s="70">
        <v>0.10106666666666667</v>
      </c>
      <c r="FC80" s="87">
        <v>4.4722696698656278E-2</v>
      </c>
      <c r="FD80" s="69">
        <v>5.0719999999999987E-2</v>
      </c>
      <c r="FE80" s="70">
        <v>5.6869999999999997E-2</v>
      </c>
      <c r="FF80" s="87">
        <v>1.938546104687737E-2</v>
      </c>
      <c r="FG80" s="93" t="s">
        <v>2563</v>
      </c>
      <c r="FH80" s="84">
        <v>0.50931000000000004</v>
      </c>
      <c r="FI80" s="85">
        <v>0.50246000000000002</v>
      </c>
      <c r="FJ80" s="86">
        <v>1.152485</v>
      </c>
      <c r="FK80" s="86">
        <v>1.3388470000000001</v>
      </c>
      <c r="FL80" s="94">
        <v>0.26629999999999998</v>
      </c>
      <c r="FM80" s="95">
        <v>0.27960000000000002</v>
      </c>
      <c r="FN80" s="96">
        <v>44720</v>
      </c>
      <c r="FO80" s="97" t="s">
        <v>2891</v>
      </c>
      <c r="FP80" s="57">
        <v>1.1184000000000001</v>
      </c>
      <c r="FQ80" s="58" t="s">
        <v>159</v>
      </c>
      <c r="FR80" s="58">
        <v>1.1184000000000001</v>
      </c>
      <c r="FS80" s="98" t="s">
        <v>159</v>
      </c>
      <c r="FT80" s="59" t="s">
        <v>165</v>
      </c>
      <c r="FU80" s="9" t="s">
        <v>166</v>
      </c>
      <c r="FV80" s="9" t="s">
        <v>158</v>
      </c>
      <c r="FW80" s="99">
        <v>0</v>
      </c>
      <c r="FX80" s="100" t="s">
        <v>158</v>
      </c>
      <c r="FY80" s="100" t="s">
        <v>158</v>
      </c>
      <c r="FZ80" s="100" t="s">
        <v>158</v>
      </c>
      <c r="GA80" s="9" t="s">
        <v>169</v>
      </c>
      <c r="GB80" s="63"/>
    </row>
    <row r="81" spans="1:184" ht="12" customHeight="1" x14ac:dyDescent="0.2">
      <c r="A81" s="7">
        <v>79</v>
      </c>
      <c r="B81" s="2" t="s">
        <v>2548</v>
      </c>
      <c r="C81" s="1" t="s">
        <v>462</v>
      </c>
      <c r="D81" s="1" t="s">
        <v>172</v>
      </c>
      <c r="E81" s="1" t="s">
        <v>463</v>
      </c>
      <c r="F81" s="9">
        <v>7</v>
      </c>
      <c r="G81" s="64">
        <v>6.14</v>
      </c>
      <c r="H81" s="65">
        <v>1.9933554817275656E-2</v>
      </c>
      <c r="I81" s="65">
        <v>0.192135547588139</v>
      </c>
      <c r="J81" s="65">
        <v>0.39500116092723059</v>
      </c>
      <c r="K81" s="66">
        <v>1.8442996742671011E-3</v>
      </c>
      <c r="L81" s="67">
        <v>1</v>
      </c>
      <c r="M81" s="68">
        <v>4.9698260560879781E-3</v>
      </c>
      <c r="N81" s="69">
        <v>1.8881692967253283E-2</v>
      </c>
      <c r="O81" s="70">
        <v>1.9733342306784696E-2</v>
      </c>
      <c r="P81" s="70">
        <v>1.9336149428936356E-2</v>
      </c>
      <c r="Q81" s="70" t="s">
        <v>158</v>
      </c>
      <c r="R81" s="70" t="s">
        <v>158</v>
      </c>
      <c r="S81" s="70" t="s">
        <v>158</v>
      </c>
      <c r="T81" s="18" t="s">
        <v>158</v>
      </c>
      <c r="U81" s="71" t="s">
        <v>156</v>
      </c>
      <c r="V81" s="9">
        <v>2016</v>
      </c>
      <c r="W81" s="227">
        <v>2016</v>
      </c>
      <c r="X81" s="227">
        <v>1</v>
      </c>
      <c r="Y81" s="72" t="s">
        <v>157</v>
      </c>
      <c r="Z81" s="73">
        <v>6</v>
      </c>
      <c r="AA81" s="73">
        <v>0</v>
      </c>
      <c r="AB81" s="73">
        <v>0</v>
      </c>
      <c r="AC81" s="228" t="s">
        <v>5</v>
      </c>
      <c r="AD81" s="74" t="s">
        <v>158</v>
      </c>
      <c r="AE81" s="75" t="s">
        <v>158</v>
      </c>
      <c r="AF81" s="75">
        <v>6.8081524679853303E-2</v>
      </c>
      <c r="AG81" s="75">
        <v>0.14592783505154638</v>
      </c>
      <c r="AH81" s="76" t="e">
        <v>#DIV/0!</v>
      </c>
      <c r="AI81" s="9" t="s">
        <v>2781</v>
      </c>
      <c r="AJ81" s="77" t="s">
        <v>2563</v>
      </c>
      <c r="AK81" s="78">
        <v>1.8442996742671011E-3</v>
      </c>
      <c r="AL81" s="79">
        <v>2.3032E-3</v>
      </c>
      <c r="AM81" s="80">
        <v>-0.19924467077670149</v>
      </c>
      <c r="AN81" s="372">
        <v>-0.52848317301206815</v>
      </c>
      <c r="AO81" s="372">
        <v>-0.48535586308729128</v>
      </c>
      <c r="AP81" s="372">
        <v>-0.53876266809075246</v>
      </c>
      <c r="AQ81" s="372">
        <v>-0.67310380029267192</v>
      </c>
      <c r="AR81" s="81">
        <v>3.5836406984656303E-3</v>
      </c>
      <c r="AS81" s="81">
        <v>3.9985914987253962E-3</v>
      </c>
      <c r="AT81" s="81">
        <v>5.6418510705181406E-3</v>
      </c>
      <c r="AU81" s="68">
        <v>1.518421052631579E-3</v>
      </c>
      <c r="AV81" s="68">
        <v>2.9486683611016839E-3</v>
      </c>
      <c r="AW81" s="68">
        <v>5.6563157894736846E-3</v>
      </c>
      <c r="AX81" s="68">
        <v>1.518421052631579E-3</v>
      </c>
      <c r="AY81" s="68">
        <v>3.9114185723732502E-3</v>
      </c>
      <c r="AZ81" s="68">
        <v>1.2500000000000001E-2</v>
      </c>
      <c r="BA81" s="31" t="s">
        <v>158</v>
      </c>
      <c r="BB81" s="32" t="s">
        <v>158</v>
      </c>
      <c r="BC81" s="82" t="e">
        <v>#DIV/0!</v>
      </c>
      <c r="BD81" s="70" t="e">
        <v>#DIV/0!</v>
      </c>
      <c r="BE81" s="70" t="e">
        <v>#DIV/0!</v>
      </c>
      <c r="BF81" s="82" t="e">
        <v>#DIV/0!</v>
      </c>
      <c r="BG81" s="82" t="e">
        <v>#DIV/0!</v>
      </c>
      <c r="BH81" s="82" t="e">
        <v>#DIV/0!</v>
      </c>
      <c r="BI81" s="82">
        <v>0</v>
      </c>
      <c r="BJ81" s="82">
        <v>0</v>
      </c>
      <c r="BK81" s="82">
        <v>0</v>
      </c>
      <c r="BL81" s="82" t="e">
        <v>#DIV/0!</v>
      </c>
      <c r="BM81" s="82">
        <v>0</v>
      </c>
      <c r="BN81" s="34" t="s">
        <v>2563</v>
      </c>
      <c r="BO81" s="31">
        <v>26.77918</v>
      </c>
      <c r="BP81" s="32">
        <v>11.02181</v>
      </c>
      <c r="BQ81" s="35">
        <v>5.2406280180031057</v>
      </c>
      <c r="BR81" s="70">
        <v>1.103146791212203</v>
      </c>
      <c r="BS81" s="83">
        <v>4.4856335207081477</v>
      </c>
      <c r="BT81" s="83">
        <v>3.7078184685892723</v>
      </c>
      <c r="BU81" s="83">
        <v>2.7237493941347961</v>
      </c>
      <c r="BV81" s="83">
        <v>1.9863013698630136</v>
      </c>
      <c r="BW81" s="83">
        <v>13.127272727272725</v>
      </c>
      <c r="BX81" s="83">
        <v>0.92307692307692302</v>
      </c>
      <c r="BY81" s="83">
        <v>4.0117226004101436</v>
      </c>
      <c r="BZ81" s="83">
        <v>13.127272727272725</v>
      </c>
      <c r="CA81" s="37" t="s">
        <v>2609</v>
      </c>
      <c r="CB81" s="31">
        <v>8.8661699301103205</v>
      </c>
      <c r="CC81" s="35">
        <v>9.0941742575209652</v>
      </c>
      <c r="CD81" s="70">
        <v>-2.5071471136819623E-2</v>
      </c>
      <c r="CE81" s="83">
        <v>5.668826961839752</v>
      </c>
      <c r="CF81" s="83">
        <v>6.5413714459210555</v>
      </c>
      <c r="CG81" s="83">
        <v>4.3270805281553333</v>
      </c>
      <c r="CH81" s="83">
        <v>4.4496774193548383</v>
      </c>
      <c r="CI81" s="83">
        <v>14.571774193548388</v>
      </c>
      <c r="CJ81" s="83">
        <v>0.99</v>
      </c>
      <c r="CK81" s="83">
        <v>6.224320894994249</v>
      </c>
      <c r="CL81" s="83">
        <v>14.571774193548388</v>
      </c>
      <c r="CM81" s="37" t="s">
        <v>2563</v>
      </c>
      <c r="CN81" s="31">
        <v>36.251759999999997</v>
      </c>
      <c r="CO81" s="82">
        <v>37.555978485806477</v>
      </c>
      <c r="CP81" s="70">
        <v>-3.4727320080327084E-2</v>
      </c>
      <c r="CQ81" s="82">
        <v>20.091490553271736</v>
      </c>
      <c r="CR81" s="82">
        <v>26.776327059235769</v>
      </c>
      <c r="CS81" s="82">
        <v>18.851292810686541</v>
      </c>
      <c r="CT81" s="82">
        <v>16.039534883720929</v>
      </c>
      <c r="CU81" s="82">
        <v>82.13181818181819</v>
      </c>
      <c r="CV81" s="82">
        <v>3.96</v>
      </c>
      <c r="CW81" s="82">
        <v>27.132765825448043</v>
      </c>
      <c r="CX81" s="82">
        <v>82.13181818181819</v>
      </c>
      <c r="CY81" s="37" t="s">
        <v>2563</v>
      </c>
      <c r="CZ81" s="376" t="s">
        <v>158</v>
      </c>
      <c r="DA81" s="39" t="s">
        <v>5</v>
      </c>
      <c r="DB81" s="39" t="s">
        <v>2151</v>
      </c>
      <c r="DC81" s="17">
        <v>2.1180449103203457E-2</v>
      </c>
      <c r="DD81" s="40" t="s">
        <v>158</v>
      </c>
      <c r="DE81" s="84">
        <v>-0.10911</v>
      </c>
      <c r="DF81" s="85" t="s">
        <v>158</v>
      </c>
      <c r="DG81" s="85" t="s">
        <v>5</v>
      </c>
      <c r="DH81" s="85" t="s">
        <v>5</v>
      </c>
      <c r="DI81" s="85" t="s">
        <v>5</v>
      </c>
      <c r="DJ81" s="86">
        <v>-0.76817009999999997</v>
      </c>
      <c r="DK81" s="86" t="s">
        <v>158</v>
      </c>
      <c r="DL81" s="69" t="s">
        <v>158</v>
      </c>
      <c r="DM81" s="70" t="s">
        <v>158</v>
      </c>
      <c r="DN81" s="70" t="s">
        <v>158</v>
      </c>
      <c r="DO81" s="70" t="s">
        <v>158</v>
      </c>
      <c r="DP81" s="70" t="s">
        <v>158</v>
      </c>
      <c r="DQ81" s="87" t="s">
        <v>2563</v>
      </c>
      <c r="DR81" s="69">
        <v>0.31977672830805304</v>
      </c>
      <c r="DS81" s="70">
        <v>0.27369562358041866</v>
      </c>
      <c r="DT81" s="70">
        <v>0.32771320247265256</v>
      </c>
      <c r="DU81" s="70">
        <v>0.16959215471060696</v>
      </c>
      <c r="DV81" s="87" t="s">
        <v>2563</v>
      </c>
      <c r="DW81" s="31">
        <v>0.16633000000000001</v>
      </c>
      <c r="DX81" s="70">
        <v>0.30011001086673628</v>
      </c>
      <c r="DY81" s="70">
        <v>0.29433947303751729</v>
      </c>
      <c r="DZ81" s="70">
        <v>0.25851720991328886</v>
      </c>
      <c r="EA81" s="70">
        <v>0.18005455335719378</v>
      </c>
      <c r="EB81" s="87" t="s">
        <v>2563</v>
      </c>
      <c r="EC81" s="31">
        <v>7.7600000000000002E-2</v>
      </c>
      <c r="ED81" s="88">
        <v>2279681000</v>
      </c>
      <c r="EE81" s="85">
        <v>0.93408000000000002</v>
      </c>
      <c r="EF81" s="85" t="s">
        <v>5</v>
      </c>
      <c r="EG81" s="86">
        <v>0.1634318280611009</v>
      </c>
      <c r="EH81" s="86">
        <v>-0.12160477692611205</v>
      </c>
      <c r="EI81" s="89">
        <v>1.857</v>
      </c>
      <c r="EJ81" s="90">
        <v>7</v>
      </c>
      <c r="EK81" s="85">
        <v>7.61</v>
      </c>
      <c r="EL81" s="91">
        <v>7</v>
      </c>
      <c r="EM81" s="79">
        <v>-0.19316688567674123</v>
      </c>
      <c r="EN81" s="69">
        <v>-0.16504854368932043</v>
      </c>
      <c r="EO81" s="70">
        <v>0.17509828890997681</v>
      </c>
      <c r="EP81" s="70">
        <v>0.18012537475544188</v>
      </c>
      <c r="EQ81" s="70">
        <v>0.38018888293640862</v>
      </c>
      <c r="ER81" s="69">
        <v>1.549237170596296E-3</v>
      </c>
      <c r="ES81" s="70">
        <v>2.9454934476242922E-3</v>
      </c>
      <c r="ET81" s="70">
        <v>4.0557139221493177E-3</v>
      </c>
      <c r="EU81" s="70">
        <v>2.6391643448494984E-2</v>
      </c>
      <c r="EV81" s="69">
        <v>-0.16349930651872413</v>
      </c>
      <c r="EW81" s="70">
        <v>0.1780437823576011</v>
      </c>
      <c r="EX81" s="70">
        <v>0.1841810886775912</v>
      </c>
      <c r="EY81" s="70">
        <v>0.40658052638490361</v>
      </c>
      <c r="EZ81" s="92">
        <v>-0.19210830000000001</v>
      </c>
      <c r="FA81" s="70" t="e">
        <v>#DIV/0!</v>
      </c>
      <c r="FB81" s="70" t="e">
        <v>#DIV/0!</v>
      </c>
      <c r="FC81" s="87">
        <v>7.8372176823155795E-2</v>
      </c>
      <c r="FD81" s="69">
        <v>4.1999999999999997E-3</v>
      </c>
      <c r="FE81" s="70">
        <v>7.175E-3</v>
      </c>
      <c r="FF81" s="87">
        <v>2.1023807932912631E-2</v>
      </c>
      <c r="FG81" s="93" t="s">
        <v>2563</v>
      </c>
      <c r="FH81" s="84">
        <v>1.25258</v>
      </c>
      <c r="FI81" s="85" t="s">
        <v>158</v>
      </c>
      <c r="FJ81" s="86">
        <v>8.3798139999999997</v>
      </c>
      <c r="FK81" s="86">
        <v>8.3798139999999997</v>
      </c>
      <c r="FL81" s="94">
        <v>2.8170000000000001E-3</v>
      </c>
      <c r="FM81" s="95">
        <v>2.8310000000000002E-3</v>
      </c>
      <c r="FN81" s="96">
        <v>45016</v>
      </c>
      <c r="FO81" s="97" t="s">
        <v>2881</v>
      </c>
      <c r="FP81" s="57">
        <v>1.1324000000000001E-2</v>
      </c>
      <c r="FQ81" s="58" t="s">
        <v>159</v>
      </c>
      <c r="FR81" s="58">
        <v>1.1324000000000001E-2</v>
      </c>
      <c r="FS81" s="98" t="s">
        <v>159</v>
      </c>
      <c r="FT81" s="59" t="s">
        <v>165</v>
      </c>
      <c r="FU81" s="9" t="s">
        <v>166</v>
      </c>
      <c r="FV81" s="9" t="s">
        <v>158</v>
      </c>
      <c r="FW81" s="99">
        <v>0.05</v>
      </c>
      <c r="FX81" s="100" t="s">
        <v>158</v>
      </c>
      <c r="FY81" s="100" t="s">
        <v>158</v>
      </c>
      <c r="FZ81" s="100" t="s">
        <v>158</v>
      </c>
      <c r="GA81" s="9" t="s">
        <v>425</v>
      </c>
      <c r="GB81" s="63"/>
    </row>
    <row r="82" spans="1:184" ht="12" customHeight="1" x14ac:dyDescent="0.2">
      <c r="A82" s="7">
        <v>80</v>
      </c>
      <c r="B82" s="2" t="s">
        <v>464</v>
      </c>
      <c r="C82" s="1" t="s">
        <v>465</v>
      </c>
      <c r="D82" s="1" t="s">
        <v>176</v>
      </c>
      <c r="E82" s="1" t="s">
        <v>466</v>
      </c>
      <c r="F82" s="9">
        <v>7</v>
      </c>
      <c r="G82" s="64">
        <v>136.5</v>
      </c>
      <c r="H82" s="65">
        <v>7.2314049586776896E-3</v>
      </c>
      <c r="I82" s="65">
        <v>0.12798751017068111</v>
      </c>
      <c r="J82" s="65">
        <v>9.399061851561985E-2</v>
      </c>
      <c r="K82" s="66">
        <v>2.5494505494505493E-2</v>
      </c>
      <c r="L82" s="67">
        <v>36</v>
      </c>
      <c r="M82" s="68">
        <v>4.8192771084337505E-2</v>
      </c>
      <c r="N82" s="69">
        <v>0.10299003322259148</v>
      </c>
      <c r="O82" s="70">
        <v>9.6257340255968105E-2</v>
      </c>
      <c r="P82" s="70">
        <v>0.11229681710771877</v>
      </c>
      <c r="Q82" s="70">
        <v>7.5726358105839386E-2</v>
      </c>
      <c r="R82" s="70">
        <v>5.3463839874925867E-2</v>
      </c>
      <c r="S82" s="70" t="s">
        <v>158</v>
      </c>
      <c r="T82" s="18">
        <v>1.4829290608531109</v>
      </c>
      <c r="U82" s="71" t="s">
        <v>156</v>
      </c>
      <c r="V82" s="9">
        <v>2003</v>
      </c>
      <c r="W82" s="227">
        <v>2016</v>
      </c>
      <c r="X82" s="227">
        <v>1</v>
      </c>
      <c r="Y82" s="72" t="s">
        <v>157</v>
      </c>
      <c r="Z82" s="73">
        <v>13</v>
      </c>
      <c r="AA82" s="73">
        <v>6</v>
      </c>
      <c r="AB82" s="73">
        <v>0</v>
      </c>
      <c r="AC82" s="228" t="s">
        <v>5</v>
      </c>
      <c r="AD82" s="74">
        <v>0.35964866046376076</v>
      </c>
      <c r="AE82" s="75">
        <v>0.48232848232848236</v>
      </c>
      <c r="AF82" s="75">
        <v>0.28022392145999886</v>
      </c>
      <c r="AG82" s="75">
        <v>0.94120701686058783</v>
      </c>
      <c r="AH82" s="76" t="s">
        <v>2692</v>
      </c>
      <c r="AI82" s="9" t="s">
        <v>467</v>
      </c>
      <c r="AJ82" s="77" t="s">
        <v>2563</v>
      </c>
      <c r="AK82" s="78">
        <v>2.5494505494505493E-2</v>
      </c>
      <c r="AL82" s="79">
        <v>2.4055499999999997E-2</v>
      </c>
      <c r="AM82" s="80">
        <v>5.9820227993826691E-2</v>
      </c>
      <c r="AN82" s="372">
        <v>-7.6898941919982255E-2</v>
      </c>
      <c r="AO82" s="372">
        <v>-0.10035218151099989</v>
      </c>
      <c r="AP82" s="372">
        <v>-0.1696096826583281</v>
      </c>
      <c r="AQ82" s="372">
        <v>-0.2709604112535523</v>
      </c>
      <c r="AR82" s="81">
        <v>2.8338317473302704E-2</v>
      </c>
      <c r="AS82" s="81">
        <v>3.0701833778747613E-2</v>
      </c>
      <c r="AT82" s="81">
        <v>3.4969987759296037E-2</v>
      </c>
      <c r="AU82" s="68">
        <v>1.8762502586742086E-2</v>
      </c>
      <c r="AV82" s="68">
        <v>2.4697030938394492E-2</v>
      </c>
      <c r="AW82" s="68">
        <v>3.5969169283471311E-2</v>
      </c>
      <c r="AX82" s="68">
        <v>1.8762502586742086E-2</v>
      </c>
      <c r="AY82" s="68">
        <v>2.7618325503311836E-2</v>
      </c>
      <c r="AZ82" s="68">
        <v>4.8048048048048055E-2</v>
      </c>
      <c r="BA82" s="31">
        <v>13.983930000000001</v>
      </c>
      <c r="BB82" s="32">
        <v>18.918918918918919</v>
      </c>
      <c r="BC82" s="82">
        <v>19.244677985291489</v>
      </c>
      <c r="BD82" s="70">
        <v>-0.27336118532678089</v>
      </c>
      <c r="BE82" s="70">
        <v>-1.6927228744567424E-2</v>
      </c>
      <c r="BF82" s="82">
        <v>17.753433692077518</v>
      </c>
      <c r="BG82" s="82">
        <v>15.316783922911394</v>
      </c>
      <c r="BH82" s="82">
        <v>20.910559947743941</v>
      </c>
      <c r="BI82" s="82">
        <v>9.8196969696969703</v>
      </c>
      <c r="BJ82" s="82">
        <v>29.525458248472503</v>
      </c>
      <c r="BK82" s="82">
        <v>9.7821229050279328</v>
      </c>
      <c r="BL82" s="82">
        <v>25.300959724179091</v>
      </c>
      <c r="BM82" s="82">
        <v>73.625</v>
      </c>
      <c r="BN82" s="34" t="s">
        <v>2563</v>
      </c>
      <c r="BO82" s="31" t="s">
        <v>158</v>
      </c>
      <c r="BP82" s="32">
        <v>1.88957</v>
      </c>
      <c r="BQ82" s="35">
        <v>1.6387559330374368</v>
      </c>
      <c r="BR82" s="70">
        <v>0.15305150810205093</v>
      </c>
      <c r="BS82" s="83">
        <v>1.4301588702036767</v>
      </c>
      <c r="BT82" s="83">
        <v>1.3274371030093532</v>
      </c>
      <c r="BU82" s="83">
        <v>1.041136326124724</v>
      </c>
      <c r="BV82" s="83">
        <v>1.1457072771872445</v>
      </c>
      <c r="BW82" s="83">
        <v>2.2616224648985961</v>
      </c>
      <c r="BX82" s="83">
        <v>0.61145795078957021</v>
      </c>
      <c r="BY82" s="83">
        <v>1.2983435197696951</v>
      </c>
      <c r="BZ82" s="83">
        <v>2.2616224648985961</v>
      </c>
      <c r="CA82" s="37" t="s">
        <v>2609</v>
      </c>
      <c r="CB82" s="31">
        <v>4.1008995540985254</v>
      </c>
      <c r="CC82" s="35">
        <v>6.8176774615548421</v>
      </c>
      <c r="CD82" s="70">
        <v>-0.39849023700172626</v>
      </c>
      <c r="CE82" s="83">
        <v>5.7981852471015616</v>
      </c>
      <c r="CF82" s="83">
        <v>5.5096633818598351</v>
      </c>
      <c r="CG82" s="83">
        <v>4.2495845790861857</v>
      </c>
      <c r="CH82" s="83">
        <v>4.7205875152998784</v>
      </c>
      <c r="CI82" s="83">
        <v>9.5529364161849717</v>
      </c>
      <c r="CJ82" s="83">
        <v>2.5079497907949788</v>
      </c>
      <c r="CK82" s="83">
        <v>5.3069525952290721</v>
      </c>
      <c r="CL82" s="83">
        <v>9.5529364161849717</v>
      </c>
      <c r="CM82" s="37" t="s">
        <v>2563</v>
      </c>
      <c r="CN82" s="31">
        <v>10.817640000000001</v>
      </c>
      <c r="CO82" s="82">
        <v>15.495925858121035</v>
      </c>
      <c r="CP82" s="70">
        <v>-0.30190424895904233</v>
      </c>
      <c r="CQ82" s="82">
        <v>12.874638519509226</v>
      </c>
      <c r="CR82" s="82">
        <v>12.568153017759489</v>
      </c>
      <c r="CS82" s="82">
        <v>10.622834126062966</v>
      </c>
      <c r="CT82" s="82">
        <v>11.114466858789626</v>
      </c>
      <c r="CU82" s="82">
        <v>20.154365853658536</v>
      </c>
      <c r="CV82" s="82">
        <v>6.1340764331210194</v>
      </c>
      <c r="CW82" s="82">
        <v>13.319372497425455</v>
      </c>
      <c r="CX82" s="82">
        <v>20.154365853658536</v>
      </c>
      <c r="CY82" s="37" t="s">
        <v>2563</v>
      </c>
      <c r="CZ82" s="376">
        <v>8.8444178237648607E-2</v>
      </c>
      <c r="DA82" s="39" t="s">
        <v>5</v>
      </c>
      <c r="DB82" s="39" t="s">
        <v>2151</v>
      </c>
      <c r="DC82" s="17">
        <v>0.13779132260222426</v>
      </c>
      <c r="DD82" s="40">
        <v>-0.20479773977757532</v>
      </c>
      <c r="DE82" s="84">
        <v>9.6761099999999995</v>
      </c>
      <c r="DF82" s="85">
        <v>7.2149999999999999</v>
      </c>
      <c r="DG82" s="85" t="s">
        <v>5</v>
      </c>
      <c r="DH82" s="85" t="s">
        <v>5</v>
      </c>
      <c r="DI82" s="85" t="s">
        <v>5</v>
      </c>
      <c r="DJ82" s="86">
        <v>0.1809356</v>
      </c>
      <c r="DK82" s="86">
        <v>0.2308472</v>
      </c>
      <c r="DL82" s="69">
        <v>0.21995926680244393</v>
      </c>
      <c r="DM82" s="70">
        <v>5.5080384079448486E-2</v>
      </c>
      <c r="DN82" s="70">
        <v>0.10843124439227614</v>
      </c>
      <c r="DO82" s="70" t="s">
        <v>158</v>
      </c>
      <c r="DP82" s="70" t="s">
        <v>158</v>
      </c>
      <c r="DQ82" s="87" t="s">
        <v>2563</v>
      </c>
      <c r="DR82" s="69">
        <v>0.15197746693422576</v>
      </c>
      <c r="DS82" s="70">
        <v>6.2144820172858939E-2</v>
      </c>
      <c r="DT82" s="70">
        <v>5.3195037352629759E-2</v>
      </c>
      <c r="DU82" s="70" t="s">
        <v>158</v>
      </c>
      <c r="DV82" s="87" t="s">
        <v>2563</v>
      </c>
      <c r="DW82" s="31">
        <v>12.41864</v>
      </c>
      <c r="DX82" s="70">
        <v>9.3886817100835351E-2</v>
      </c>
      <c r="DY82" s="70">
        <v>8.2879122063559629E-2</v>
      </c>
      <c r="DZ82" s="70">
        <v>6.6259432698397847E-2</v>
      </c>
      <c r="EA82" s="70" t="s">
        <v>158</v>
      </c>
      <c r="EB82" s="87" t="s">
        <v>2563</v>
      </c>
      <c r="EC82" s="31">
        <v>3.6973799999999999</v>
      </c>
      <c r="ED82" s="88">
        <v>7524752000</v>
      </c>
      <c r="EE82" s="85">
        <v>0.54827000000000004</v>
      </c>
      <c r="EF82" s="85" t="s">
        <v>5</v>
      </c>
      <c r="EG82" s="86">
        <v>0.11646394376185154</v>
      </c>
      <c r="EH82" s="86">
        <v>-4.4920222860316272E-2</v>
      </c>
      <c r="EI82" s="89">
        <v>2.8570000000000002</v>
      </c>
      <c r="EJ82" s="90">
        <v>7</v>
      </c>
      <c r="EK82" s="85">
        <v>151.13999999999999</v>
      </c>
      <c r="EL82" s="91">
        <v>7</v>
      </c>
      <c r="EM82" s="79">
        <v>-9.6863834855101194E-2</v>
      </c>
      <c r="EN82" s="69">
        <v>5.6686159844054673E-2</v>
      </c>
      <c r="EO82" s="70">
        <v>6.4178901719787573E-2</v>
      </c>
      <c r="EP82" s="70">
        <v>0.13982140682629285</v>
      </c>
      <c r="EQ82" s="70">
        <v>0.10327153886066087</v>
      </c>
      <c r="ER82" s="69">
        <v>2.5886939571150069E-2</v>
      </c>
      <c r="ES82" s="70">
        <v>2.6137610919922505E-2</v>
      </c>
      <c r="ET82" s="70">
        <v>3.6454192093754001E-2</v>
      </c>
      <c r="EU82" s="70">
        <v>3.6985531295519847E-2</v>
      </c>
      <c r="EV82" s="69">
        <v>8.2573099415204743E-2</v>
      </c>
      <c r="EW82" s="70">
        <v>9.0316512639710078E-2</v>
      </c>
      <c r="EX82" s="70">
        <v>0.17627559892004685</v>
      </c>
      <c r="EY82" s="70">
        <v>0.14025707015618072</v>
      </c>
      <c r="EZ82" s="92">
        <v>0.14108380000000001</v>
      </c>
      <c r="FA82" s="70">
        <v>9.018000000000001E-2</v>
      </c>
      <c r="FB82" s="70">
        <v>6.7266666666666669E-2</v>
      </c>
      <c r="FC82" s="87">
        <v>3.9780925077227643E-2</v>
      </c>
      <c r="FD82" s="69">
        <v>7.3080000000000006E-2</v>
      </c>
      <c r="FE82" s="70">
        <v>5.7488888888888888E-2</v>
      </c>
      <c r="FF82" s="87">
        <v>2.8375625103246618E-2</v>
      </c>
      <c r="FG82" s="93" t="s">
        <v>2563</v>
      </c>
      <c r="FH82" s="84">
        <v>1.0049999999999999</v>
      </c>
      <c r="FI82" s="85" t="s">
        <v>158</v>
      </c>
      <c r="FJ82" s="86">
        <v>0.2095205</v>
      </c>
      <c r="FK82" s="86">
        <v>0.27573229999999999</v>
      </c>
      <c r="FL82" s="94">
        <v>0.83</v>
      </c>
      <c r="FM82" s="95">
        <v>0.87</v>
      </c>
      <c r="FN82" s="96">
        <v>44981</v>
      </c>
      <c r="FO82" s="97" t="s">
        <v>2832</v>
      </c>
      <c r="FP82" s="57">
        <v>3.48</v>
      </c>
      <c r="FQ82" s="58" t="s">
        <v>159</v>
      </c>
      <c r="FR82" s="58">
        <v>3.48</v>
      </c>
      <c r="FS82" s="98" t="s">
        <v>159</v>
      </c>
      <c r="FT82" s="59" t="s">
        <v>160</v>
      </c>
      <c r="FU82" s="9" t="s">
        <v>158</v>
      </c>
      <c r="FV82" s="9" t="s">
        <v>158</v>
      </c>
      <c r="FW82" s="99" t="s">
        <v>158</v>
      </c>
      <c r="FX82" s="100" t="s">
        <v>158</v>
      </c>
      <c r="FY82" s="100" t="s">
        <v>158</v>
      </c>
      <c r="FZ82" s="100" t="s">
        <v>158</v>
      </c>
      <c r="GA82" s="9" t="s">
        <v>425</v>
      </c>
      <c r="GB82" s="63"/>
    </row>
    <row r="83" spans="1:184" ht="12" customHeight="1" x14ac:dyDescent="0.2">
      <c r="A83" s="7">
        <v>81</v>
      </c>
      <c r="B83" s="2" t="s">
        <v>473</v>
      </c>
      <c r="C83" s="1" t="s">
        <v>474</v>
      </c>
      <c r="D83" s="1" t="s">
        <v>188</v>
      </c>
      <c r="E83" s="1" t="s">
        <v>206</v>
      </c>
      <c r="F83" s="9">
        <v>6</v>
      </c>
      <c r="G83" s="64">
        <v>33.49</v>
      </c>
      <c r="H83" s="65">
        <v>-4.5597036192647544E-2</v>
      </c>
      <c r="I83" s="65">
        <v>7.8046421499784024E-2</v>
      </c>
      <c r="J83" s="65" t="s">
        <v>158</v>
      </c>
      <c r="K83" s="66">
        <v>2.0304568527918784E-2</v>
      </c>
      <c r="L83" s="67">
        <v>213</v>
      </c>
      <c r="M83" s="68">
        <v>0.13333333333333353</v>
      </c>
      <c r="N83" s="69">
        <v>0.16363636363636358</v>
      </c>
      <c r="O83" s="70">
        <v>0.18977669851800583</v>
      </c>
      <c r="P83" s="70">
        <v>0.3195079107728942</v>
      </c>
      <c r="Q83" s="70" t="s">
        <v>158</v>
      </c>
      <c r="R83" s="70" t="s">
        <v>158</v>
      </c>
      <c r="S83" s="70" t="s">
        <v>158</v>
      </c>
      <c r="T83" s="18" t="s">
        <v>158</v>
      </c>
      <c r="U83" s="71" t="s">
        <v>156</v>
      </c>
      <c r="V83" s="9">
        <v>2017</v>
      </c>
      <c r="W83" s="227">
        <v>2017</v>
      </c>
      <c r="X83" s="227">
        <v>1</v>
      </c>
      <c r="Y83" s="72" t="s">
        <v>157</v>
      </c>
      <c r="Z83" s="73">
        <v>5</v>
      </c>
      <c r="AA83" s="73">
        <v>0</v>
      </c>
      <c r="AB83" s="73">
        <v>0</v>
      </c>
      <c r="AC83" s="228" t="s">
        <v>5</v>
      </c>
      <c r="AD83" s="74">
        <v>0.54662379421221874</v>
      </c>
      <c r="AE83" s="75">
        <v>0.42001235330450898</v>
      </c>
      <c r="AF83" s="75">
        <v>0.41040497314261576</v>
      </c>
      <c r="AG83" s="75">
        <v>2.7824379066246574</v>
      </c>
      <c r="AH83" s="76" t="s">
        <v>2693</v>
      </c>
      <c r="AI83" s="9" t="s">
        <v>2782</v>
      </c>
      <c r="AJ83" s="77" t="s">
        <v>2563</v>
      </c>
      <c r="AK83" s="78">
        <v>2.0304568527918784E-2</v>
      </c>
      <c r="AL83" s="79">
        <v>1.50215E-2</v>
      </c>
      <c r="AM83" s="80">
        <v>0.35170046452876091</v>
      </c>
      <c r="AN83" s="372">
        <v>0.39208086926943087</v>
      </c>
      <c r="AO83" s="372">
        <v>6.6262547345245393E-2</v>
      </c>
      <c r="AP83" s="372">
        <v>2.7376877278017409E-2</v>
      </c>
      <c r="AQ83" s="372">
        <v>0.12268327748972752</v>
      </c>
      <c r="AR83" s="81">
        <v>1.9042747565759112E-2</v>
      </c>
      <c r="AS83" s="81">
        <v>1.9763505464240834E-2</v>
      </c>
      <c r="AT83" s="81">
        <v>1.8085749503028978E-2</v>
      </c>
      <c r="AU83" s="68">
        <v>7.0298769771528994E-3</v>
      </c>
      <c r="AV83" s="68">
        <v>1.5879380191397213E-2</v>
      </c>
      <c r="AW83" s="68">
        <v>2.1864211737629459E-2</v>
      </c>
      <c r="AX83" s="68">
        <v>7.0298769771528994E-3</v>
      </c>
      <c r="AY83" s="68">
        <v>1.4585767950804967E-2</v>
      </c>
      <c r="AZ83" s="68">
        <v>2.1864211737629459E-2</v>
      </c>
      <c r="BA83" s="31">
        <v>26.358519999999999</v>
      </c>
      <c r="BB83" s="32">
        <v>20.685608400247066</v>
      </c>
      <c r="BC83" s="82">
        <v>30.844652070153188</v>
      </c>
      <c r="BD83" s="70">
        <v>-0.14544278405053535</v>
      </c>
      <c r="BE83" s="70">
        <v>-0.32936159068354398</v>
      </c>
      <c r="BF83" s="82">
        <v>23.355655244986036</v>
      </c>
      <c r="BG83" s="82">
        <v>23.915995165082808</v>
      </c>
      <c r="BH83" s="82">
        <v>23.915995165082808</v>
      </c>
      <c r="BI83" s="82">
        <v>21.724999999999998</v>
      </c>
      <c r="BJ83" s="82">
        <v>45.554455445544555</v>
      </c>
      <c r="BK83" s="82">
        <v>21.724999999999998</v>
      </c>
      <c r="BL83" s="82">
        <v>30.844652070153188</v>
      </c>
      <c r="BM83" s="82">
        <v>45.554455445544555</v>
      </c>
      <c r="BN83" s="34" t="s">
        <v>2563</v>
      </c>
      <c r="BO83" s="31" t="s">
        <v>158</v>
      </c>
      <c r="BP83" s="32">
        <v>3.1677</v>
      </c>
      <c r="BQ83" s="35">
        <v>3.9976053704753207</v>
      </c>
      <c r="BR83" s="70">
        <v>-0.20760062426488179</v>
      </c>
      <c r="BS83" s="83">
        <v>3.3562691194038372</v>
      </c>
      <c r="BT83" s="83">
        <v>3.1602245786272558</v>
      </c>
      <c r="BU83" s="83">
        <v>3.1602245786272558</v>
      </c>
      <c r="BV83" s="83">
        <v>2.7113884555382213</v>
      </c>
      <c r="BW83" s="83">
        <v>6.4439775910364148</v>
      </c>
      <c r="BX83" s="83">
        <v>2.7113884555382213</v>
      </c>
      <c r="BY83" s="83">
        <v>3.9976053704753207</v>
      </c>
      <c r="BZ83" s="83">
        <v>6.4439775910364148</v>
      </c>
      <c r="CA83" s="37" t="s">
        <v>2609</v>
      </c>
      <c r="CB83" s="31">
        <v>2.5869274038186729</v>
      </c>
      <c r="CC83" s="35">
        <v>2.6700659761025647</v>
      </c>
      <c r="CD83" s="70">
        <v>-3.1137272647190239E-2</v>
      </c>
      <c r="CE83" s="83">
        <v>2.4342660815159642</v>
      </c>
      <c r="CF83" s="83">
        <v>2.0976152967501096</v>
      </c>
      <c r="CG83" s="83">
        <v>2.0976152967501096</v>
      </c>
      <c r="CH83" s="83">
        <v>1.0415282392026577</v>
      </c>
      <c r="CI83" s="83">
        <v>4.6693316831683163</v>
      </c>
      <c r="CJ83" s="83">
        <v>1.0415282392026577</v>
      </c>
      <c r="CK83" s="83">
        <v>2.6700659761025647</v>
      </c>
      <c r="CL83" s="83">
        <v>4.6693316831683163</v>
      </c>
      <c r="CM83" s="37" t="s">
        <v>2563</v>
      </c>
      <c r="CN83" s="31">
        <v>19.538530000000002</v>
      </c>
      <c r="CO83" s="82">
        <v>34.984075882724987</v>
      </c>
      <c r="CP83" s="70">
        <v>-0.44150218329339785</v>
      </c>
      <c r="CQ83" s="82">
        <v>32.145712306802714</v>
      </c>
      <c r="CR83" s="82">
        <v>27.670760717414957</v>
      </c>
      <c r="CS83" s="82">
        <v>27.670760717414957</v>
      </c>
      <c r="CT83" s="82">
        <v>17.416666666666668</v>
      </c>
      <c r="CU83" s="82">
        <v>66.2</v>
      </c>
      <c r="CV83" s="82">
        <v>17.416666666666668</v>
      </c>
      <c r="CW83" s="82">
        <v>34.984075882724987</v>
      </c>
      <c r="CX83" s="82">
        <v>66.2</v>
      </c>
      <c r="CY83" s="37" t="s">
        <v>2563</v>
      </c>
      <c r="CZ83" s="376">
        <v>0.94683052394407063</v>
      </c>
      <c r="DA83" s="39" t="s">
        <v>5</v>
      </c>
      <c r="DB83" s="39">
        <v>211.61521971421814</v>
      </c>
      <c r="DC83" s="17">
        <v>0.33981247930081299</v>
      </c>
      <c r="DD83" s="40">
        <v>7.6227279300812967</v>
      </c>
      <c r="DE83" s="84">
        <v>1.244</v>
      </c>
      <c r="DF83" s="85">
        <v>1.619</v>
      </c>
      <c r="DG83" s="85" t="s">
        <v>5</v>
      </c>
      <c r="DH83" s="85" t="s">
        <v>5</v>
      </c>
      <c r="DI83" s="85" t="s">
        <v>5</v>
      </c>
      <c r="DJ83" s="86">
        <v>7.3737899999999995E-2</v>
      </c>
      <c r="DK83" s="86" t="s">
        <v>158</v>
      </c>
      <c r="DL83" s="69">
        <v>0.28712871287128716</v>
      </c>
      <c r="DM83" s="70">
        <v>0.24725766969127094</v>
      </c>
      <c r="DN83" s="70" t="s">
        <v>158</v>
      </c>
      <c r="DO83" s="70" t="s">
        <v>158</v>
      </c>
      <c r="DP83" s="70" t="s">
        <v>158</v>
      </c>
      <c r="DQ83" s="87" t="s">
        <v>2563</v>
      </c>
      <c r="DR83" s="69">
        <v>0.14003048873914459</v>
      </c>
      <c r="DS83" s="70">
        <v>0.1198022330087829</v>
      </c>
      <c r="DT83" s="70">
        <v>0.11472868813404524</v>
      </c>
      <c r="DU83" s="70" t="s">
        <v>158</v>
      </c>
      <c r="DV83" s="87" t="s">
        <v>2563</v>
      </c>
      <c r="DW83" s="31">
        <v>1.6569</v>
      </c>
      <c r="DX83" s="70">
        <v>0.10595764101289951</v>
      </c>
      <c r="DY83" s="70">
        <v>0.16469841510100958</v>
      </c>
      <c r="DZ83" s="70">
        <v>7.7022604737631672E-2</v>
      </c>
      <c r="EA83" s="70" t="s">
        <v>158</v>
      </c>
      <c r="EB83" s="87" t="s">
        <v>2563</v>
      </c>
      <c r="EC83" s="31">
        <v>0.24439</v>
      </c>
      <c r="ED83" s="88">
        <v>1368792000</v>
      </c>
      <c r="EE83" s="85">
        <v>0.37658000000000003</v>
      </c>
      <c r="EF83" s="85" t="s">
        <v>5</v>
      </c>
      <c r="EG83" s="86">
        <v>0.15842269722453439</v>
      </c>
      <c r="EH83" s="86">
        <v>-0.129388181967653</v>
      </c>
      <c r="EI83" s="89">
        <v>1.9</v>
      </c>
      <c r="EJ83" s="90">
        <v>10</v>
      </c>
      <c r="EK83" s="85">
        <v>42.72</v>
      </c>
      <c r="EL83" s="91">
        <v>9</v>
      </c>
      <c r="EM83" s="79">
        <v>-0.21605805243445686</v>
      </c>
      <c r="EN83" s="69">
        <v>-0.12580964438987652</v>
      </c>
      <c r="EO83" s="70">
        <v>0.10866935931731048</v>
      </c>
      <c r="EP83" s="70">
        <v>9.4510771257382498E-2</v>
      </c>
      <c r="EQ83" s="70" t="s">
        <v>158</v>
      </c>
      <c r="ER83" s="69">
        <v>1.5944195713607279E-2</v>
      </c>
      <c r="ES83" s="70">
        <v>2.1042769107817882E-2</v>
      </c>
      <c r="ET83" s="70">
        <v>2.0453123921269967E-2</v>
      </c>
      <c r="EU83" s="70" t="s">
        <v>158</v>
      </c>
      <c r="EV83" s="69">
        <v>-0.10986544867626924</v>
      </c>
      <c r="EW83" s="70">
        <v>0.12971212842512836</v>
      </c>
      <c r="EX83" s="70">
        <v>0.11496389517865246</v>
      </c>
      <c r="EY83" s="70" t="s">
        <v>158</v>
      </c>
      <c r="EZ83" s="92">
        <v>0.13652319999999998</v>
      </c>
      <c r="FA83" s="70">
        <v>0.139325</v>
      </c>
      <c r="FB83" s="70">
        <v>6.1922222222222226E-2</v>
      </c>
      <c r="FC83" s="87">
        <v>0.23448023797326717</v>
      </c>
      <c r="FD83" s="69">
        <v>0.10022499999999999</v>
      </c>
      <c r="FE83" s="70">
        <v>4.4544444444444442E-2</v>
      </c>
      <c r="FF83" s="87">
        <v>6.3619548096477394E-2</v>
      </c>
      <c r="FG83" s="93" t="s">
        <v>2563</v>
      </c>
      <c r="FH83" s="84">
        <v>2.27644</v>
      </c>
      <c r="FI83" s="85">
        <v>1.2784899999999999</v>
      </c>
      <c r="FJ83" s="86">
        <v>1.070298</v>
      </c>
      <c r="FK83" s="86">
        <v>1.0815399999999999</v>
      </c>
      <c r="FL83" s="94">
        <v>0.15</v>
      </c>
      <c r="FM83" s="95">
        <v>0.17</v>
      </c>
      <c r="FN83" s="96">
        <v>44804</v>
      </c>
      <c r="FO83" s="97" t="s">
        <v>2831</v>
      </c>
      <c r="FP83" s="57">
        <v>0.68</v>
      </c>
      <c r="FQ83" s="58" t="s">
        <v>159</v>
      </c>
      <c r="FR83" s="58">
        <v>0.68</v>
      </c>
      <c r="FS83" s="98" t="s">
        <v>159</v>
      </c>
      <c r="FT83" s="59" t="s">
        <v>160</v>
      </c>
      <c r="FU83" s="9" t="s">
        <v>158</v>
      </c>
      <c r="FV83" s="9" t="s">
        <v>158</v>
      </c>
      <c r="FW83" s="99" t="s">
        <v>158</v>
      </c>
      <c r="FX83" s="100" t="s">
        <v>158</v>
      </c>
      <c r="FY83" s="100" t="s">
        <v>158</v>
      </c>
      <c r="FZ83" s="100" t="s">
        <v>158</v>
      </c>
      <c r="GA83" s="9" t="s">
        <v>169</v>
      </c>
      <c r="GB83" s="63"/>
    </row>
    <row r="84" spans="1:184" ht="12" customHeight="1" x14ac:dyDescent="0.2">
      <c r="A84" s="7">
        <v>82</v>
      </c>
      <c r="B84" s="2" t="s">
        <v>475</v>
      </c>
      <c r="C84" s="1" t="s">
        <v>476</v>
      </c>
      <c r="D84" s="1" t="s">
        <v>324</v>
      </c>
      <c r="E84" s="1" t="s">
        <v>356</v>
      </c>
      <c r="F84" s="9">
        <v>6</v>
      </c>
      <c r="G84" s="64">
        <v>17.16</v>
      </c>
      <c r="H84" s="65">
        <v>5.860579888957429E-2</v>
      </c>
      <c r="I84" s="65">
        <v>4.3339292778831418E-2</v>
      </c>
      <c r="J84" s="65">
        <v>3.6414794426814279E-2</v>
      </c>
      <c r="K84" s="66">
        <v>4.0790209790209794E-2</v>
      </c>
      <c r="L84" s="67">
        <v>578</v>
      </c>
      <c r="M84" s="68">
        <v>2.8747795414462152E-2</v>
      </c>
      <c r="N84" s="69">
        <v>1.6571055115823352E-2</v>
      </c>
      <c r="O84" s="70">
        <v>2.1510300743188271E-2</v>
      </c>
      <c r="P84" s="70">
        <v>2.5662671249500946E-2</v>
      </c>
      <c r="Q84" s="70">
        <v>1.8977332047605433E-2</v>
      </c>
      <c r="R84" s="70">
        <v>2.7376178594539224E-2</v>
      </c>
      <c r="S84" s="70" t="s">
        <v>158</v>
      </c>
      <c r="T84" s="18">
        <v>1.3522802459863725</v>
      </c>
      <c r="U84" s="71" t="s">
        <v>321</v>
      </c>
      <c r="V84" s="9">
        <v>2007</v>
      </c>
      <c r="W84" s="227">
        <v>2017</v>
      </c>
      <c r="X84" s="227">
        <v>1</v>
      </c>
      <c r="Y84" s="72" t="s">
        <v>157</v>
      </c>
      <c r="Z84" s="73">
        <v>10</v>
      </c>
      <c r="AA84" s="73">
        <v>5</v>
      </c>
      <c r="AB84" s="73">
        <v>0</v>
      </c>
      <c r="AC84" s="228" t="s">
        <v>5</v>
      </c>
      <c r="AD84" s="74">
        <v>0.66051409806363948</v>
      </c>
      <c r="AE84" s="75" t="s">
        <v>158</v>
      </c>
      <c r="AF84" s="75">
        <v>0.66260247259508886</v>
      </c>
      <c r="AG84" s="75">
        <v>1.2314567206192821</v>
      </c>
      <c r="AH84" s="76" t="s">
        <v>2694</v>
      </c>
      <c r="AI84" s="9" t="s">
        <v>2783</v>
      </c>
      <c r="AJ84" s="77" t="s">
        <v>2563</v>
      </c>
      <c r="AK84" s="78">
        <v>4.0790209790209794E-2</v>
      </c>
      <c r="AL84" s="79">
        <v>3.6496100000000004E-2</v>
      </c>
      <c r="AM84" s="80">
        <v>0.11765941539533786</v>
      </c>
      <c r="AN84" s="372">
        <v>-9.2101753308007295E-2</v>
      </c>
      <c r="AO84" s="372">
        <v>-0.11194828643784993</v>
      </c>
      <c r="AP84" s="372">
        <v>-0.11775746402145049</v>
      </c>
      <c r="AQ84" s="372">
        <v>-0.22777208720777331</v>
      </c>
      <c r="AR84" s="81">
        <v>4.5932246024944022E-2</v>
      </c>
      <c r="AS84" s="81">
        <v>4.6234689585632892E-2</v>
      </c>
      <c r="AT84" s="81">
        <v>5.2821465158803038E-2</v>
      </c>
      <c r="AU84" s="68">
        <v>2.8968763371844241E-2</v>
      </c>
      <c r="AV84" s="68">
        <v>3.7221086496756449E-2</v>
      </c>
      <c r="AW84" s="68">
        <v>5.0569234842467566E-2</v>
      </c>
      <c r="AX84" s="68">
        <v>2.8968763371844241E-2</v>
      </c>
      <c r="AY84" s="68">
        <v>4.492817332650715E-2</v>
      </c>
      <c r="AZ84" s="68">
        <v>6.5146579804560262E-2</v>
      </c>
      <c r="BA84" s="31">
        <v>16.15521</v>
      </c>
      <c r="BB84" s="32" t="s">
        <v>158</v>
      </c>
      <c r="BC84" s="82">
        <v>8.9043530474799049</v>
      </c>
      <c r="BD84" s="70">
        <v>0.81430474666233277</v>
      </c>
      <c r="BE84" s="70" t="s">
        <v>158</v>
      </c>
      <c r="BF84" s="82">
        <v>7.2262729842401923</v>
      </c>
      <c r="BG84" s="82">
        <v>7.3916159775727719</v>
      </c>
      <c r="BH84" s="82">
        <v>10.883862121787789</v>
      </c>
      <c r="BI84" s="82">
        <v>5.2896551724137932</v>
      </c>
      <c r="BJ84" s="82">
        <v>16.574468085106385</v>
      </c>
      <c r="BK84" s="82">
        <v>5.2896551724137932</v>
      </c>
      <c r="BL84" s="82">
        <v>12.50046233372704</v>
      </c>
      <c r="BM84" s="82">
        <v>20.849056603773587</v>
      </c>
      <c r="BN84" s="34" t="s">
        <v>2563</v>
      </c>
      <c r="BO84" s="31">
        <v>0.87946000000000002</v>
      </c>
      <c r="BP84" s="32">
        <v>0.87966</v>
      </c>
      <c r="BQ84" s="35">
        <v>1.1761330059958459</v>
      </c>
      <c r="BR84" s="70">
        <v>-0.25207438655700221</v>
      </c>
      <c r="BS84" s="83">
        <v>0.94291506906330269</v>
      </c>
      <c r="BT84" s="83">
        <v>0.9787408580200806</v>
      </c>
      <c r="BU84" s="83">
        <v>0.96196232106133195</v>
      </c>
      <c r="BV84" s="83">
        <v>0.82886106141920102</v>
      </c>
      <c r="BW84" s="83">
        <v>1.5085348506401137</v>
      </c>
      <c r="BX84" s="83">
        <v>0.82886106141920102</v>
      </c>
      <c r="BY84" s="83">
        <v>1.1197813185717627</v>
      </c>
      <c r="BZ84" s="83">
        <v>1.5085348506401137</v>
      </c>
      <c r="CA84" s="37" t="s">
        <v>2609</v>
      </c>
      <c r="CB84" s="31">
        <v>6.0809446017441964</v>
      </c>
      <c r="CC84" s="35">
        <v>6.7787027119539136</v>
      </c>
      <c r="CD84" s="70">
        <v>-0.10293387095723416</v>
      </c>
      <c r="CE84" s="83">
        <v>5.966412464783251</v>
      </c>
      <c r="CF84" s="83">
        <v>5.6080957458535119</v>
      </c>
      <c r="CG84" s="83">
        <v>4.91470679625</v>
      </c>
      <c r="CH84" s="83">
        <v>5.0126851851851848</v>
      </c>
      <c r="CI84" s="83">
        <v>9.1874427480916019</v>
      </c>
      <c r="CJ84" s="83">
        <v>3.4537500000000003</v>
      </c>
      <c r="CK84" s="83">
        <v>5.7626382610835183</v>
      </c>
      <c r="CL84" s="83">
        <v>9.1874427480916019</v>
      </c>
      <c r="CM84" s="37" t="s">
        <v>2563</v>
      </c>
      <c r="CN84" s="31">
        <v>16.23977</v>
      </c>
      <c r="CO84" s="82">
        <v>15.423216754093252</v>
      </c>
      <c r="CP84" s="70">
        <v>5.2943121978107355E-2</v>
      </c>
      <c r="CQ84" s="82">
        <v>13.407337582476019</v>
      </c>
      <c r="CR84" s="82">
        <v>12.761431197410644</v>
      </c>
      <c r="CS84" s="82">
        <v>12.936672038471864</v>
      </c>
      <c r="CT84" s="82">
        <v>11.545967741935485</v>
      </c>
      <c r="CU84" s="82">
        <v>21.879789473684212</v>
      </c>
      <c r="CV84" s="82">
        <v>10.412500000000001</v>
      </c>
      <c r="CW84" s="82">
        <v>15.090237992103351</v>
      </c>
      <c r="CX84" s="82">
        <v>21.879789473684212</v>
      </c>
      <c r="CY84" s="37" t="s">
        <v>2563</v>
      </c>
      <c r="CZ84" s="376">
        <v>-0.20433685996612816</v>
      </c>
      <c r="DA84" s="39" t="s">
        <v>5</v>
      </c>
      <c r="DB84" s="39">
        <v>12.557533152009588</v>
      </c>
      <c r="DC84" s="17">
        <v>6.645288103971074E-2</v>
      </c>
      <c r="DD84" s="40">
        <v>-9.509921896028926</v>
      </c>
      <c r="DE84" s="84">
        <v>1.05972</v>
      </c>
      <c r="DF84" s="85" t="s">
        <v>158</v>
      </c>
      <c r="DG84" s="85" t="s">
        <v>5</v>
      </c>
      <c r="DH84" s="85" t="s">
        <v>5</v>
      </c>
      <c r="DI84" s="85" t="s">
        <v>5</v>
      </c>
      <c r="DJ84" s="86">
        <v>-1.1237200000000001</v>
      </c>
      <c r="DK84" s="86">
        <v>-4.6585599999999998E-2</v>
      </c>
      <c r="DL84" s="69">
        <v>0.82978723404255339</v>
      </c>
      <c r="DM84" s="70">
        <v>8.1425267992054184E-2</v>
      </c>
      <c r="DN84" s="70">
        <v>0.20871508213597356</v>
      </c>
      <c r="DO84" s="70">
        <v>6.7705526744423095E-2</v>
      </c>
      <c r="DP84" s="70" t="s">
        <v>158</v>
      </c>
      <c r="DQ84" s="87" t="s">
        <v>2563</v>
      </c>
      <c r="DR84" s="69">
        <v>6.4533286059349715E-2</v>
      </c>
      <c r="DS84" s="70">
        <v>2.5390613209093749E-2</v>
      </c>
      <c r="DT84" s="70">
        <v>1.0226682882918059E-2</v>
      </c>
      <c r="DU84" s="70">
        <v>1.0374305973075426E-2</v>
      </c>
      <c r="DV84" s="87" t="s">
        <v>2563</v>
      </c>
      <c r="DW84" s="31">
        <v>1.0563800000000001</v>
      </c>
      <c r="DX84" s="70">
        <v>8.9074113830267976E-2</v>
      </c>
      <c r="DY84" s="70">
        <v>7.8034383088960491E-2</v>
      </c>
      <c r="DZ84" s="70">
        <v>6.8548322662839833E-2</v>
      </c>
      <c r="EA84" s="70">
        <v>5.7445670097232338E-2</v>
      </c>
      <c r="EB84" s="87" t="s">
        <v>2563</v>
      </c>
      <c r="EC84" s="31">
        <v>0.56840000000000002</v>
      </c>
      <c r="ED84" s="88">
        <v>1999164000</v>
      </c>
      <c r="EE84" s="85">
        <v>1.0081599999999999</v>
      </c>
      <c r="EF84" s="85" t="s">
        <v>5</v>
      </c>
      <c r="EG84" s="86">
        <v>0.19417938330828344</v>
      </c>
      <c r="EH84" s="86">
        <v>-0.1732550793618981</v>
      </c>
      <c r="EI84" s="89">
        <v>2.0710000000000002</v>
      </c>
      <c r="EJ84" s="90">
        <v>14</v>
      </c>
      <c r="EK84" s="85">
        <v>21.11</v>
      </c>
      <c r="EL84" s="91">
        <v>14</v>
      </c>
      <c r="EM84" s="79">
        <v>-0.18711511132164849</v>
      </c>
      <c r="EN84" s="69">
        <v>-0.31284442560406944</v>
      </c>
      <c r="EO84" s="70">
        <v>-5.0559660217930569E-2</v>
      </c>
      <c r="EP84" s="70">
        <v>2.6541907510211349E-2</v>
      </c>
      <c r="EQ84" s="70">
        <v>2.6412796046104692E-2</v>
      </c>
      <c r="ER84" s="69">
        <v>2.9671894870707982E-2</v>
      </c>
      <c r="ES84" s="70">
        <v>3.5105028969420138E-2</v>
      </c>
      <c r="ET84" s="70">
        <v>4.3321458563650994E-2</v>
      </c>
      <c r="EU84" s="70">
        <v>4.1992386319820163E-2</v>
      </c>
      <c r="EV84" s="69">
        <v>-0.28317253073336146</v>
      </c>
      <c r="EW84" s="70">
        <v>-1.5454631248510431E-2</v>
      </c>
      <c r="EX84" s="70">
        <v>6.9863366073862343E-2</v>
      </c>
      <c r="EY84" s="70">
        <v>6.8405182365924855E-2</v>
      </c>
      <c r="EZ84" s="92">
        <v>5.5885600000000001E-2</v>
      </c>
      <c r="FA84" s="70">
        <v>0.14488000000000001</v>
      </c>
      <c r="FB84" s="70">
        <v>0.10850000000000001</v>
      </c>
      <c r="FC84" s="87">
        <v>4.8159941860429975E-2</v>
      </c>
      <c r="FD84" s="69">
        <v>8.2879999999999995E-2</v>
      </c>
      <c r="FE84" s="70">
        <v>6.54E-2</v>
      </c>
      <c r="FF84" s="87">
        <v>2.296035714007949E-2</v>
      </c>
      <c r="FG84" s="93" t="s">
        <v>2563</v>
      </c>
      <c r="FH84" s="84">
        <v>5.534E-2</v>
      </c>
      <c r="FI84" s="85">
        <v>4.7969999999999999E-2</v>
      </c>
      <c r="FJ84" s="86">
        <v>0.72540229999999994</v>
      </c>
      <c r="FK84" s="86">
        <v>0.97003569999999995</v>
      </c>
      <c r="FL84" s="94">
        <v>5.67E-2</v>
      </c>
      <c r="FM84" s="95">
        <v>5.833E-2</v>
      </c>
      <c r="FN84" s="96">
        <v>44439</v>
      </c>
      <c r="FO84" s="97" t="s">
        <v>2698</v>
      </c>
      <c r="FP84" s="57">
        <v>0.69996000000000003</v>
      </c>
      <c r="FQ84" s="58" t="s">
        <v>159</v>
      </c>
      <c r="FR84" s="58">
        <v>0.69996000000000003</v>
      </c>
      <c r="FS84" s="98" t="s">
        <v>159</v>
      </c>
      <c r="FT84" s="59" t="s">
        <v>165</v>
      </c>
      <c r="FU84" s="9" t="s">
        <v>166</v>
      </c>
      <c r="FV84" s="9" t="s">
        <v>158</v>
      </c>
      <c r="FW84" s="99">
        <v>0.03</v>
      </c>
      <c r="FX84" s="100" t="s">
        <v>158</v>
      </c>
      <c r="FY84" s="100" t="s">
        <v>158</v>
      </c>
      <c r="FZ84" s="100" t="s">
        <v>166</v>
      </c>
      <c r="GA84" s="9" t="s">
        <v>169</v>
      </c>
      <c r="GB84" s="63"/>
    </row>
    <row r="85" spans="1:184" ht="12" customHeight="1" x14ac:dyDescent="0.2">
      <c r="A85" s="7">
        <v>83</v>
      </c>
      <c r="B85" s="2" t="s">
        <v>481</v>
      </c>
      <c r="C85" s="1" t="s">
        <v>482</v>
      </c>
      <c r="D85" s="1" t="s">
        <v>248</v>
      </c>
      <c r="E85" s="1" t="s">
        <v>483</v>
      </c>
      <c r="F85" s="9">
        <v>5</v>
      </c>
      <c r="G85" s="64">
        <v>22.99</v>
      </c>
      <c r="H85" s="65">
        <v>3.5119315623592939E-2</v>
      </c>
      <c r="I85" s="65">
        <v>0.10334347274586575</v>
      </c>
      <c r="J85" s="65">
        <v>6.7264290912172786E-2</v>
      </c>
      <c r="K85" s="66">
        <v>1.3919095258808179E-2</v>
      </c>
      <c r="L85" s="67">
        <v>122</v>
      </c>
      <c r="M85" s="68">
        <v>0.14285714285714279</v>
      </c>
      <c r="N85" s="69">
        <v>0.20833333333333348</v>
      </c>
      <c r="O85" s="70">
        <v>0.15136970746415224</v>
      </c>
      <c r="P85" s="70">
        <v>0.19300798468495195</v>
      </c>
      <c r="Q85" s="70" t="s">
        <v>158</v>
      </c>
      <c r="R85" s="70" t="s">
        <v>158</v>
      </c>
      <c r="S85" s="70" t="s">
        <v>158</v>
      </c>
      <c r="T85" s="18" t="s">
        <v>158</v>
      </c>
      <c r="U85" s="71" t="s">
        <v>156</v>
      </c>
      <c r="V85" s="9">
        <v>2015</v>
      </c>
      <c r="W85" s="227">
        <v>2018</v>
      </c>
      <c r="X85" s="227">
        <v>1</v>
      </c>
      <c r="Y85" s="72" t="s">
        <v>157</v>
      </c>
      <c r="Z85" s="73">
        <v>6</v>
      </c>
      <c r="AA85" s="73">
        <v>1</v>
      </c>
      <c r="AB85" s="73">
        <v>0</v>
      </c>
      <c r="AC85" s="228" t="s">
        <v>484</v>
      </c>
      <c r="AD85" s="74">
        <v>0.39935603838809924</v>
      </c>
      <c r="AE85" s="75">
        <v>0.49230769230769228</v>
      </c>
      <c r="AF85" s="75">
        <v>0.23688087112940359</v>
      </c>
      <c r="AG85" s="75">
        <v>0.27350193588088989</v>
      </c>
      <c r="AH85" s="76" t="s">
        <v>2695</v>
      </c>
      <c r="AI85" s="9" t="s">
        <v>2784</v>
      </c>
      <c r="AJ85" s="77" t="s">
        <v>2563</v>
      </c>
      <c r="AK85" s="78">
        <v>1.3919095258808179E-2</v>
      </c>
      <c r="AL85" s="79">
        <v>1.4327000000000001E-2</v>
      </c>
      <c r="AM85" s="80">
        <v>-2.8471050547345667E-2</v>
      </c>
      <c r="AN85" s="372">
        <v>6.5766057804653943E-2</v>
      </c>
      <c r="AO85" s="372">
        <v>-0.3894793626770986</v>
      </c>
      <c r="AP85" s="372">
        <v>-0.32157655698904242</v>
      </c>
      <c r="AQ85" s="372">
        <v>-0.20016257354525036</v>
      </c>
      <c r="AR85" s="81">
        <v>2.2798730145868005E-2</v>
      </c>
      <c r="AS85" s="81">
        <v>2.0516825298714455E-2</v>
      </c>
      <c r="AT85" s="81">
        <v>1.740240553696526E-2</v>
      </c>
      <c r="AU85" s="68">
        <v>7.9681274900398405E-3</v>
      </c>
      <c r="AV85" s="68">
        <v>1.5328690526888861E-2</v>
      </c>
      <c r="AW85" s="68">
        <v>3.1796502384737683E-2</v>
      </c>
      <c r="AX85" s="68">
        <v>5.1712992889463476E-3</v>
      </c>
      <c r="AY85" s="68">
        <v>1.3060178785839541E-2</v>
      </c>
      <c r="AZ85" s="68">
        <v>3.1796502384737683E-2</v>
      </c>
      <c r="BA85" s="31">
        <v>28.029800000000002</v>
      </c>
      <c r="BB85" s="32">
        <v>35.369230769230768</v>
      </c>
      <c r="BC85" s="82">
        <v>162.34024454228293</v>
      </c>
      <c r="BD85" s="70">
        <v>-0.82733917840871929</v>
      </c>
      <c r="BE85" s="70">
        <v>-0.78212900400049268</v>
      </c>
      <c r="BF85" s="82">
        <v>19.801504929942915</v>
      </c>
      <c r="BG85" s="82">
        <v>124.75655884218416</v>
      </c>
      <c r="BH85" s="82">
        <v>124.75655884218416</v>
      </c>
      <c r="BI85" s="82">
        <v>14.212765957446809</v>
      </c>
      <c r="BJ85" s="82">
        <v>519.33333333333337</v>
      </c>
      <c r="BK85" s="82">
        <v>14.212765957446809</v>
      </c>
      <c r="BL85" s="82">
        <v>162.34024454228293</v>
      </c>
      <c r="BM85" s="82">
        <v>519.33333333333337</v>
      </c>
      <c r="BN85" s="34" t="s">
        <v>2563</v>
      </c>
      <c r="BO85" s="31">
        <v>2.1943800000000002</v>
      </c>
      <c r="BP85" s="32">
        <v>2.2000700000000002</v>
      </c>
      <c r="BQ85" s="35">
        <v>1.6251961727456858</v>
      </c>
      <c r="BR85" s="70">
        <v>0.35372580670251907</v>
      </c>
      <c r="BS85" s="83">
        <v>1.2624424941300971</v>
      </c>
      <c r="BT85" s="83">
        <v>1.2485145629052652</v>
      </c>
      <c r="BU85" s="83">
        <v>1.2485145629052652</v>
      </c>
      <c r="BV85" s="83">
        <v>0.95158850226928893</v>
      </c>
      <c r="BW85" s="83">
        <v>2.1786515730337079</v>
      </c>
      <c r="BX85" s="83">
        <v>0.95158850226928893</v>
      </c>
      <c r="BY85" s="83">
        <v>1.6251961727456858</v>
      </c>
      <c r="BZ85" s="83">
        <v>2.1786515730337079</v>
      </c>
      <c r="CA85" s="37" t="s">
        <v>2609</v>
      </c>
      <c r="CB85" s="31">
        <v>10.635640266469281</v>
      </c>
      <c r="CC85" s="35">
        <v>13.056179333547316</v>
      </c>
      <c r="CD85" s="70">
        <v>-0.18539413447382413</v>
      </c>
      <c r="CE85" s="83">
        <v>7.9634168836000603</v>
      </c>
      <c r="CF85" s="83">
        <v>10.252957871411361</v>
      </c>
      <c r="CG85" s="83">
        <v>33.804630450857189</v>
      </c>
      <c r="CH85" s="83">
        <v>5.1800000000000006</v>
      </c>
      <c r="CI85" s="83">
        <v>26.286086956521743</v>
      </c>
      <c r="CJ85" s="83">
        <v>5.1800000000000006</v>
      </c>
      <c r="CK85" s="83">
        <v>43.697543125665355</v>
      </c>
      <c r="CL85" s="83">
        <v>161.28</v>
      </c>
      <c r="CM85" s="37" t="s">
        <v>2563</v>
      </c>
      <c r="CN85" s="31">
        <v>16.729299999999999</v>
      </c>
      <c r="CO85" s="82">
        <v>32.547517207045772</v>
      </c>
      <c r="CP85" s="70">
        <v>-0.4860038050343668</v>
      </c>
      <c r="CQ85" s="82">
        <v>11.770151032653652</v>
      </c>
      <c r="CR85" s="82">
        <v>25.732690619592187</v>
      </c>
      <c r="CS85" s="82">
        <v>60.940493299708706</v>
      </c>
      <c r="CT85" s="82">
        <v>7.1400000000000006</v>
      </c>
      <c r="CU85" s="82">
        <v>100.76333333333334</v>
      </c>
      <c r="CV85" s="82">
        <v>7.1400000000000006</v>
      </c>
      <c r="CW85" s="82">
        <v>78.371891915106644</v>
      </c>
      <c r="CX85" s="82">
        <v>456.96000000000004</v>
      </c>
      <c r="CY85" s="37" t="s">
        <v>2563</v>
      </c>
      <c r="CZ85" s="376">
        <v>0.67494910342514691</v>
      </c>
      <c r="DA85" s="39" t="s">
        <v>5</v>
      </c>
      <c r="DB85" s="39" t="s">
        <v>2151</v>
      </c>
      <c r="DC85" s="17">
        <v>0.20692707994376014</v>
      </c>
      <c r="DD85" s="40">
        <v>-7.3370920056239868</v>
      </c>
      <c r="DE85" s="84">
        <v>0.80128999999999995</v>
      </c>
      <c r="DF85" s="85">
        <v>0.65</v>
      </c>
      <c r="DG85" s="85" t="s">
        <v>5</v>
      </c>
      <c r="DH85" s="85" t="s">
        <v>5</v>
      </c>
      <c r="DI85" s="85" t="s">
        <v>5</v>
      </c>
      <c r="DJ85" s="86">
        <v>1.0213829999999999</v>
      </c>
      <c r="DK85" s="86" t="s">
        <v>158</v>
      </c>
      <c r="DL85" s="69" t="s">
        <v>158</v>
      </c>
      <c r="DM85" s="70">
        <v>2.1525999642400362</v>
      </c>
      <c r="DN85" s="70" t="s">
        <v>158</v>
      </c>
      <c r="DO85" s="70">
        <v>-9.060584607350286E-2</v>
      </c>
      <c r="DP85" s="70" t="s">
        <v>158</v>
      </c>
      <c r="DQ85" s="87" t="s">
        <v>2563</v>
      </c>
      <c r="DR85" s="69">
        <v>0.25555822822221863</v>
      </c>
      <c r="DS85" s="70">
        <v>0.16935788294809173</v>
      </c>
      <c r="DT85" s="70">
        <v>0.40852646064996545</v>
      </c>
      <c r="DU85" s="70">
        <v>0.22106968457639131</v>
      </c>
      <c r="DV85" s="87" t="s">
        <v>2563</v>
      </c>
      <c r="DW85" s="31">
        <v>1.3508899999999999</v>
      </c>
      <c r="DX85" s="70">
        <v>0.30831397142555561</v>
      </c>
      <c r="DY85" s="70">
        <v>0.48940864331877409</v>
      </c>
      <c r="DZ85" s="70" t="s">
        <v>158</v>
      </c>
      <c r="EA85" s="70">
        <v>0.32526656552655897</v>
      </c>
      <c r="EB85" s="87" t="s">
        <v>2563</v>
      </c>
      <c r="EC85" s="31">
        <v>1.17001</v>
      </c>
      <c r="ED85" s="88">
        <v>1066895000</v>
      </c>
      <c r="EE85" s="85">
        <v>1.09426</v>
      </c>
      <c r="EF85" s="85" t="s">
        <v>5</v>
      </c>
      <c r="EG85" s="86">
        <v>0.48301530183968899</v>
      </c>
      <c r="EH85" s="86">
        <v>-9.5398270721557377E-2</v>
      </c>
      <c r="EI85" s="89">
        <v>2.375</v>
      </c>
      <c r="EJ85" s="90">
        <v>8</v>
      </c>
      <c r="EK85" s="85">
        <v>25.19</v>
      </c>
      <c r="EL85" s="91">
        <v>8</v>
      </c>
      <c r="EM85" s="79">
        <v>-8.7336244541484809E-2</v>
      </c>
      <c r="EN85" s="69">
        <v>0.27570361860999437</v>
      </c>
      <c r="EO85" s="70">
        <v>0.22915256836579423</v>
      </c>
      <c r="EP85" s="70">
        <v>8.2384272560282801E-2</v>
      </c>
      <c r="EQ85" s="70">
        <v>8.6146055569365387E-2</v>
      </c>
      <c r="ER85" s="69">
        <v>1.6657093624353747E-2</v>
      </c>
      <c r="ES85" s="70">
        <v>1.9945142922391801E-2</v>
      </c>
      <c r="ET85" s="70">
        <v>1.4047890513475547E-2</v>
      </c>
      <c r="EU85" s="70">
        <v>1.3546905992179115E-2</v>
      </c>
      <c r="EV85" s="69">
        <v>0.29236071223434812</v>
      </c>
      <c r="EW85" s="70">
        <v>0.24909771128818603</v>
      </c>
      <c r="EX85" s="70">
        <v>9.6432163073758348E-2</v>
      </c>
      <c r="EY85" s="70">
        <v>9.9692961561544502E-2</v>
      </c>
      <c r="EZ85" s="92">
        <v>8.6919099999999999E-2</v>
      </c>
      <c r="FA85" s="70">
        <v>5.8500000000000003E-2</v>
      </c>
      <c r="FB85" s="70">
        <v>5.8500000000000003E-2</v>
      </c>
      <c r="FC85" s="87">
        <v>9.1415034321494393E-2</v>
      </c>
      <c r="FD85" s="69">
        <v>3.1100000000000003E-2</v>
      </c>
      <c r="FE85" s="70">
        <v>3.1100000000000003E-2</v>
      </c>
      <c r="FF85" s="87">
        <v>6.0128702796584603E-2</v>
      </c>
      <c r="FG85" s="93" t="s">
        <v>2563</v>
      </c>
      <c r="FH85" s="84">
        <v>5.2896700000000001</v>
      </c>
      <c r="FI85" s="85" t="s">
        <v>158</v>
      </c>
      <c r="FJ85" s="86">
        <v>0.2321568</v>
      </c>
      <c r="FK85" s="86">
        <v>0.2486111</v>
      </c>
      <c r="FL85" s="94">
        <v>7.0000000000000007E-2</v>
      </c>
      <c r="FM85" s="95">
        <v>0.08</v>
      </c>
      <c r="FN85" s="96">
        <v>44895</v>
      </c>
      <c r="FO85" s="97" t="s">
        <v>2831</v>
      </c>
      <c r="FP85" s="57">
        <v>0.32</v>
      </c>
      <c r="FQ85" s="58" t="s">
        <v>159</v>
      </c>
      <c r="FR85" s="58">
        <v>0.32</v>
      </c>
      <c r="FS85" s="98" t="s">
        <v>159</v>
      </c>
      <c r="FT85" s="59" t="s">
        <v>165</v>
      </c>
      <c r="FU85" s="9" t="s">
        <v>166</v>
      </c>
      <c r="FV85" s="9" t="s">
        <v>158</v>
      </c>
      <c r="FW85" s="99">
        <v>0</v>
      </c>
      <c r="FX85" s="100" t="s">
        <v>158</v>
      </c>
      <c r="FY85" s="100" t="s">
        <v>158</v>
      </c>
      <c r="FZ85" s="100" t="s">
        <v>158</v>
      </c>
      <c r="GA85" s="9" t="s">
        <v>425</v>
      </c>
      <c r="GB85" s="63"/>
    </row>
    <row r="86" spans="1:184" ht="12" customHeight="1" x14ac:dyDescent="0.2">
      <c r="A86" s="7">
        <v>84</v>
      </c>
      <c r="B86" s="2" t="s">
        <v>485</v>
      </c>
      <c r="C86" s="1" t="s">
        <v>486</v>
      </c>
      <c r="D86" s="1" t="s">
        <v>172</v>
      </c>
      <c r="E86" s="1" t="s">
        <v>374</v>
      </c>
      <c r="F86" s="9">
        <v>4</v>
      </c>
      <c r="G86" s="64">
        <v>13.73</v>
      </c>
      <c r="H86" s="65">
        <v>0.50713501646542269</v>
      </c>
      <c r="I86" s="65">
        <v>-5.6461626888066219E-2</v>
      </c>
      <c r="J86" s="65">
        <v>5.1694822302370547E-3</v>
      </c>
      <c r="K86" s="66">
        <v>5.3896576839038597E-2</v>
      </c>
      <c r="L86" s="67">
        <v>372</v>
      </c>
      <c r="M86" s="68">
        <v>5.7142857142857162E-2</v>
      </c>
      <c r="N86" s="69">
        <v>5.7142857142857162E-2</v>
      </c>
      <c r="O86" s="70">
        <v>8.4595775991327393E-2</v>
      </c>
      <c r="P86" s="70">
        <v>8.1564298323768547E-2</v>
      </c>
      <c r="Q86" s="70">
        <v>0.10206540296526989</v>
      </c>
      <c r="R86" s="70">
        <v>0.17024172450326414</v>
      </c>
      <c r="S86" s="70">
        <v>9.5222919685940655E-2</v>
      </c>
      <c r="T86" s="18">
        <v>0.79913757212640102</v>
      </c>
      <c r="U86" s="71" t="s">
        <v>156</v>
      </c>
      <c r="V86" s="9">
        <v>1989</v>
      </c>
      <c r="W86" s="227">
        <v>2019</v>
      </c>
      <c r="X86" s="227">
        <v>1</v>
      </c>
      <c r="Y86" s="72" t="s">
        <v>487</v>
      </c>
      <c r="Z86" s="73">
        <v>11</v>
      </c>
      <c r="AA86" s="73">
        <v>4</v>
      </c>
      <c r="AB86" s="73">
        <v>3</v>
      </c>
      <c r="AC86" s="228" t="s">
        <v>488</v>
      </c>
      <c r="AD86" s="74">
        <v>1.7414632998376205</v>
      </c>
      <c r="AE86" s="75">
        <v>1.420345489443378</v>
      </c>
      <c r="AF86" s="75">
        <v>0.39385165630588431</v>
      </c>
      <c r="AG86" s="75" t="s">
        <v>158</v>
      </c>
      <c r="AH86" s="76" t="s">
        <v>2696</v>
      </c>
      <c r="AI86" s="9" t="s">
        <v>2785</v>
      </c>
      <c r="AJ86" s="77" t="s">
        <v>2563</v>
      </c>
      <c r="AK86" s="78">
        <v>5.3896576839038597E-2</v>
      </c>
      <c r="AL86" s="79">
        <v>4.0010299999999999E-2</v>
      </c>
      <c r="AM86" s="80">
        <v>0.34706755108156151</v>
      </c>
      <c r="AN86" s="372">
        <v>0.61698863664003012</v>
      </c>
      <c r="AO86" s="372">
        <v>-0.15633788422469497</v>
      </c>
      <c r="AP86" s="372">
        <v>3.0178669666868663E-2</v>
      </c>
      <c r="AQ86" s="372">
        <v>0.21503092336293639</v>
      </c>
      <c r="AR86" s="81">
        <v>6.3884078508739187E-2</v>
      </c>
      <c r="AS86" s="81">
        <v>5.2317698304185686E-2</v>
      </c>
      <c r="AT86" s="81">
        <v>4.4358193526354714E-2</v>
      </c>
      <c r="AU86" s="68">
        <v>2.4925224327018946E-2</v>
      </c>
      <c r="AV86" s="68">
        <v>3.9156238002933226E-2</v>
      </c>
      <c r="AW86" s="68">
        <v>8.9264174114011899E-2</v>
      </c>
      <c r="AX86" s="68">
        <v>1.9199999999999998E-2</v>
      </c>
      <c r="AY86" s="68">
        <v>3.3331450585225672E-2</v>
      </c>
      <c r="AZ86" s="68">
        <v>8.9264174114011899E-2</v>
      </c>
      <c r="BA86" s="31">
        <v>31.29927</v>
      </c>
      <c r="BB86" s="32">
        <v>26.3531669865643</v>
      </c>
      <c r="BC86" s="82">
        <v>21.461173040267546</v>
      </c>
      <c r="BD86" s="70">
        <v>0.45841375684699326</v>
      </c>
      <c r="BE86" s="70">
        <v>0.22794625145223502</v>
      </c>
      <c r="BF86" s="82">
        <v>14.589541272680806</v>
      </c>
      <c r="BG86" s="82">
        <v>17.933373237244005</v>
      </c>
      <c r="BH86" s="82">
        <v>15.655998655612365</v>
      </c>
      <c r="BI86" s="82">
        <v>8.4806201550387588</v>
      </c>
      <c r="BJ86" s="82">
        <v>43.565217391304344</v>
      </c>
      <c r="BK86" s="82">
        <v>8.0338983050847457</v>
      </c>
      <c r="BL86" s="82">
        <v>19.939859450861757</v>
      </c>
      <c r="BM86" s="82">
        <v>43.565217391304344</v>
      </c>
      <c r="BN86" s="34" t="s">
        <v>2563</v>
      </c>
      <c r="BO86" s="31">
        <v>2.7990200000000001</v>
      </c>
      <c r="BP86" s="32">
        <v>0.8579</v>
      </c>
      <c r="BQ86" s="35">
        <v>1.2573076904725629</v>
      </c>
      <c r="BR86" s="70">
        <v>-0.31766901093434363</v>
      </c>
      <c r="BS86" s="83">
        <v>1.0066222695225731</v>
      </c>
      <c r="BT86" s="83">
        <v>1.0441894617033334</v>
      </c>
      <c r="BU86" s="83">
        <v>0.981019986344425</v>
      </c>
      <c r="BV86" s="83">
        <v>0.76130828114126659</v>
      </c>
      <c r="BW86" s="83">
        <v>1.5779527559055118</v>
      </c>
      <c r="BX86" s="83">
        <v>0.76130828114126659</v>
      </c>
      <c r="BY86" s="83">
        <v>1.2448786048810894</v>
      </c>
      <c r="BZ86" s="83">
        <v>1.6937669376693767</v>
      </c>
      <c r="CA86" s="37" t="s">
        <v>2609</v>
      </c>
      <c r="CB86" s="31">
        <v>0.19377145440224613</v>
      </c>
      <c r="CC86" s="35">
        <v>0.36442735537876281</v>
      </c>
      <c r="CD86" s="70">
        <v>-0.46828510115314392</v>
      </c>
      <c r="CE86" s="83">
        <v>0.27520788557755732</v>
      </c>
      <c r="CF86" s="83">
        <v>0.30230295105681321</v>
      </c>
      <c r="CG86" s="83">
        <v>0.2889093218386185</v>
      </c>
      <c r="CH86" s="83">
        <v>0.2281668496158068</v>
      </c>
      <c r="CI86" s="83">
        <v>0.51421240199572349</v>
      </c>
      <c r="CJ86" s="83">
        <v>0.2281668496158068</v>
      </c>
      <c r="CK86" s="83">
        <v>0.36922624775265023</v>
      </c>
      <c r="CL86" s="83">
        <v>0.60252486610558531</v>
      </c>
      <c r="CM86" s="37" t="s">
        <v>2563</v>
      </c>
      <c r="CN86" s="31">
        <v>6.5549299999999997</v>
      </c>
      <c r="CO86" s="82">
        <v>5.1894770563100385</v>
      </c>
      <c r="CP86" s="70">
        <v>0.26311956462543118</v>
      </c>
      <c r="CQ86" s="82">
        <v>4.6285414585414584</v>
      </c>
      <c r="CR86" s="82">
        <v>4.3207703234544885</v>
      </c>
      <c r="CS86" s="82">
        <v>10.253252221499775</v>
      </c>
      <c r="CT86" s="82">
        <v>2.8617344173441732</v>
      </c>
      <c r="CU86" s="82">
        <v>8.1586868686868677</v>
      </c>
      <c r="CV86" s="82">
        <v>2.8617344173441732</v>
      </c>
      <c r="CW86" s="82">
        <v>13.435987816069805</v>
      </c>
      <c r="CX86" s="82">
        <v>51.173333333333339</v>
      </c>
      <c r="CY86" s="37" t="s">
        <v>2563</v>
      </c>
      <c r="CZ86" s="376">
        <v>0.10995059112766392</v>
      </c>
      <c r="DA86" s="39" t="s">
        <v>5</v>
      </c>
      <c r="DB86" s="39">
        <v>14.296095551053739</v>
      </c>
      <c r="DC86" s="17">
        <v>0.13546087516280714</v>
      </c>
      <c r="DD86" s="40">
        <v>-17.753182483719286</v>
      </c>
      <c r="DE86" s="84">
        <v>0.42492999999999997</v>
      </c>
      <c r="DF86" s="85">
        <v>0.52100000000000002</v>
      </c>
      <c r="DG86" s="85" t="s">
        <v>5</v>
      </c>
      <c r="DH86" s="85" t="s">
        <v>5</v>
      </c>
      <c r="DI86" s="85" t="s">
        <v>5</v>
      </c>
      <c r="DJ86" s="86">
        <v>0.83636359999999998</v>
      </c>
      <c r="DK86" s="86">
        <v>-4.1709E-3</v>
      </c>
      <c r="DL86" s="69">
        <v>-0.39534883720930236</v>
      </c>
      <c r="DM86" s="70">
        <v>-6.0300671822944851E-2</v>
      </c>
      <c r="DN86" s="70">
        <v>2.5840137906767424E-3</v>
      </c>
      <c r="DO86" s="70">
        <v>-7.3834049655923106E-3</v>
      </c>
      <c r="DP86" s="70" t="s">
        <v>158</v>
      </c>
      <c r="DQ86" s="87" t="s">
        <v>2563</v>
      </c>
      <c r="DR86" s="69">
        <v>0.37461240481175828</v>
      </c>
      <c r="DS86" s="70">
        <v>0.14301919772268623</v>
      </c>
      <c r="DT86" s="70">
        <v>8.1118654624028785E-2</v>
      </c>
      <c r="DU86" s="70">
        <v>6.9459869841239641E-2</v>
      </c>
      <c r="DV86" s="87" t="s">
        <v>2563</v>
      </c>
      <c r="DW86" s="31">
        <v>1.8788800000000001</v>
      </c>
      <c r="DX86" s="70" t="s">
        <v>158</v>
      </c>
      <c r="DY86" s="70" t="s">
        <v>158</v>
      </c>
      <c r="DZ86" s="70" t="s">
        <v>158</v>
      </c>
      <c r="EA86" s="70" t="s">
        <v>158</v>
      </c>
      <c r="EB86" s="87" t="s">
        <v>2563</v>
      </c>
      <c r="EC86" s="31">
        <v>-2.9969700000000001</v>
      </c>
      <c r="ED86" s="88">
        <v>816312100</v>
      </c>
      <c r="EE86" s="85">
        <v>0.95862000000000003</v>
      </c>
      <c r="EF86" s="85" t="s">
        <v>5</v>
      </c>
      <c r="EG86" s="86">
        <v>0.65621231160186944</v>
      </c>
      <c r="EH86" s="86">
        <v>-0.16196168608067851</v>
      </c>
      <c r="EI86" s="89">
        <v>2.923</v>
      </c>
      <c r="EJ86" s="90">
        <v>13</v>
      </c>
      <c r="EK86" s="85">
        <v>12.42</v>
      </c>
      <c r="EL86" s="91">
        <v>13</v>
      </c>
      <c r="EM86" s="79">
        <v>0.10547504025764898</v>
      </c>
      <c r="EN86" s="69">
        <v>-0.46030802489976463</v>
      </c>
      <c r="EO86" s="70">
        <v>-0.19586661735081179</v>
      </c>
      <c r="EP86" s="70">
        <v>-0.14501470639249514</v>
      </c>
      <c r="EQ86" s="70">
        <v>-1.5497378455535893E-2</v>
      </c>
      <c r="ER86" s="69">
        <v>4.3838865156330842E-2</v>
      </c>
      <c r="ES86" s="70">
        <v>3.8103502928001243E-2</v>
      </c>
      <c r="ET86" s="70">
        <v>2.9858043191279604E-2</v>
      </c>
      <c r="EU86" s="70">
        <v>4.0562009368499075E-2</v>
      </c>
      <c r="EV86" s="69">
        <v>-0.41646915974343379</v>
      </c>
      <c r="EW86" s="70">
        <v>-0.15776311442281055</v>
      </c>
      <c r="EX86" s="70">
        <v>-0.11515666320121554</v>
      </c>
      <c r="EY86" s="70">
        <v>2.5064630912963182E-2</v>
      </c>
      <c r="EZ86" s="92">
        <v>3.2535500000000002E-2</v>
      </c>
      <c r="FA86" s="70">
        <v>7.0940000000000003E-2</v>
      </c>
      <c r="FB86" s="70">
        <v>7.8999999999999987E-2</v>
      </c>
      <c r="FC86" s="87">
        <v>3.1353404918764427E-2</v>
      </c>
      <c r="FD86" s="69">
        <v>5.3420000000000002E-2</v>
      </c>
      <c r="FE86" s="70">
        <v>6.1129999999999997E-2</v>
      </c>
      <c r="FF86" s="87">
        <v>1.381629834651815E-2</v>
      </c>
      <c r="FG86" s="93" t="s">
        <v>2563</v>
      </c>
      <c r="FH86" s="84">
        <v>1.2664500000000001</v>
      </c>
      <c r="FI86" s="85">
        <v>1.24594</v>
      </c>
      <c r="FJ86" s="86">
        <v>0.57578079999999998</v>
      </c>
      <c r="FK86" s="86">
        <v>0.95289810000000008</v>
      </c>
      <c r="FL86" s="94">
        <v>0.17499999999999999</v>
      </c>
      <c r="FM86" s="95">
        <v>0.185</v>
      </c>
      <c r="FN86" s="96">
        <v>44645</v>
      </c>
      <c r="FO86" s="97" t="s">
        <v>2886</v>
      </c>
      <c r="FP86" s="57">
        <v>0.74</v>
      </c>
      <c r="FQ86" s="58" t="s">
        <v>159</v>
      </c>
      <c r="FR86" s="58">
        <v>0.74</v>
      </c>
      <c r="FS86" s="98" t="s">
        <v>159</v>
      </c>
      <c r="FT86" s="59" t="s">
        <v>160</v>
      </c>
      <c r="FU86" s="9" t="s">
        <v>158</v>
      </c>
      <c r="FV86" s="9" t="s">
        <v>158</v>
      </c>
      <c r="FW86" s="99" t="s">
        <v>158</v>
      </c>
      <c r="FX86" s="100" t="s">
        <v>158</v>
      </c>
      <c r="FY86" s="100" t="s">
        <v>158</v>
      </c>
      <c r="FZ86" s="100" t="s">
        <v>158</v>
      </c>
      <c r="GA86" s="9" t="s">
        <v>169</v>
      </c>
      <c r="GB86" s="63"/>
    </row>
    <row r="87" spans="1:184" ht="12" customHeight="1" x14ac:dyDescent="0.2">
      <c r="A87" s="7">
        <v>85</v>
      </c>
      <c r="B87" s="2" t="s">
        <v>491</v>
      </c>
      <c r="C87" s="1" t="s">
        <v>492</v>
      </c>
      <c r="D87" s="1" t="s">
        <v>188</v>
      </c>
      <c r="E87" s="1" t="s">
        <v>189</v>
      </c>
      <c r="F87" s="9">
        <v>4</v>
      </c>
      <c r="G87" s="64">
        <v>37.79</v>
      </c>
      <c r="H87" s="65">
        <v>6.2412145066066849E-2</v>
      </c>
      <c r="I87" s="65">
        <v>6.9316248388179069E-2</v>
      </c>
      <c r="J87" s="65">
        <v>5.0044277467690801E-2</v>
      </c>
      <c r="K87" s="66">
        <v>4.0222281026726647E-2</v>
      </c>
      <c r="L87" s="67">
        <v>183</v>
      </c>
      <c r="M87" s="68">
        <v>2.7027027027026973E-2</v>
      </c>
      <c r="N87" s="69">
        <v>2.7397260273972712E-2</v>
      </c>
      <c r="O87" s="70">
        <v>4.3532011211615762E-2</v>
      </c>
      <c r="P87" s="70">
        <v>3.222947933334197E-2</v>
      </c>
      <c r="Q87" s="70">
        <v>3.7303377495627732E-2</v>
      </c>
      <c r="R87" s="70">
        <v>2.5377072336577378E-2</v>
      </c>
      <c r="S87" s="70">
        <v>5.4397568566563415E-2</v>
      </c>
      <c r="T87" s="18">
        <v>0.86398287493188886</v>
      </c>
      <c r="U87" s="71" t="s">
        <v>156</v>
      </c>
      <c r="V87" s="9">
        <v>1990</v>
      </c>
      <c r="W87" s="227">
        <v>2019</v>
      </c>
      <c r="X87" s="227">
        <v>1</v>
      </c>
      <c r="Y87" s="72" t="s">
        <v>361</v>
      </c>
      <c r="Z87" s="73">
        <v>21</v>
      </c>
      <c r="AA87" s="73">
        <v>3</v>
      </c>
      <c r="AB87" s="73">
        <v>1</v>
      </c>
      <c r="AC87" s="228" t="s">
        <v>493</v>
      </c>
      <c r="AD87" s="74">
        <v>0.60009791071174778</v>
      </c>
      <c r="AE87" s="75">
        <v>0.5714285714285714</v>
      </c>
      <c r="AF87" s="75">
        <v>0.33132576079587939</v>
      </c>
      <c r="AG87" s="75">
        <v>11.71303074670571</v>
      </c>
      <c r="AH87" s="76" t="s">
        <v>2697</v>
      </c>
      <c r="AI87" s="9" t="s">
        <v>2544</v>
      </c>
      <c r="AJ87" s="77" t="s">
        <v>2652</v>
      </c>
      <c r="AK87" s="78">
        <v>4.0222281026726647E-2</v>
      </c>
      <c r="AL87" s="79" t="s">
        <v>158</v>
      </c>
      <c r="AM87" s="80" t="s">
        <v>158</v>
      </c>
      <c r="AN87" s="372">
        <v>-9.6258244512777202E-2</v>
      </c>
      <c r="AO87" s="372">
        <v>-0.34384923027046033</v>
      </c>
      <c r="AP87" s="372">
        <v>-0.28352780348601336</v>
      </c>
      <c r="AQ87" s="372">
        <v>-0.24808435267753559</v>
      </c>
      <c r="AR87" s="81">
        <v>6.1300364005220875E-2</v>
      </c>
      <c r="AS87" s="81">
        <v>5.6139346680065413E-2</v>
      </c>
      <c r="AT87" s="81">
        <v>5.3493076211349321E-2</v>
      </c>
      <c r="AU87" s="68">
        <v>3.7378114842903577E-2</v>
      </c>
      <c r="AV87" s="68">
        <v>4.4118306649732104E-2</v>
      </c>
      <c r="AW87" s="68">
        <v>8.5927770859277719E-2</v>
      </c>
      <c r="AX87" s="68">
        <v>3.7378114842903577E-2</v>
      </c>
      <c r="AY87" s="68">
        <v>4.4506387784464072E-2</v>
      </c>
      <c r="AZ87" s="68">
        <v>8.5927770859277719E-2</v>
      </c>
      <c r="BA87" s="31">
        <v>14.99455</v>
      </c>
      <c r="BB87" s="32">
        <v>14.206766917293232</v>
      </c>
      <c r="BC87" s="82">
        <v>15.632237935376418</v>
      </c>
      <c r="BD87" s="70">
        <v>-4.0793131348986322E-2</v>
      </c>
      <c r="BE87" s="70">
        <v>-9.1187904379147477E-2</v>
      </c>
      <c r="BF87" s="82">
        <v>10.481075596039656</v>
      </c>
      <c r="BG87" s="82">
        <v>13.466819169521434</v>
      </c>
      <c r="BH87" s="82">
        <v>14.740637608820188</v>
      </c>
      <c r="BI87" s="82">
        <v>5.6950351063829796</v>
      </c>
      <c r="BJ87" s="82">
        <v>24.808823529411764</v>
      </c>
      <c r="BK87" s="82">
        <v>5.6950351063829796</v>
      </c>
      <c r="BL87" s="82">
        <v>16.864671170356992</v>
      </c>
      <c r="BM87" s="82">
        <v>24.808823529411764</v>
      </c>
      <c r="BN87" s="34" t="s">
        <v>2652</v>
      </c>
      <c r="BO87" s="31">
        <v>3.3608799999999999</v>
      </c>
      <c r="BP87" s="32">
        <v>2.9133900000000001</v>
      </c>
      <c r="BQ87" s="35">
        <v>3.48253573680726</v>
      </c>
      <c r="BR87" s="70">
        <v>-0.16342854167780763</v>
      </c>
      <c r="BS87" s="83">
        <v>2.5437875743644098</v>
      </c>
      <c r="BT87" s="83">
        <v>2.8704878473881656</v>
      </c>
      <c r="BU87" s="83">
        <v>3.1829039766431695</v>
      </c>
      <c r="BV87" s="83">
        <v>1.8916372202591283</v>
      </c>
      <c r="BW87" s="83">
        <v>4.3486454652532389</v>
      </c>
      <c r="BX87" s="83">
        <v>1.8916372202591283</v>
      </c>
      <c r="BY87" s="83">
        <v>3.7214742043580644</v>
      </c>
      <c r="BZ87" s="83">
        <v>4.833333333333333</v>
      </c>
      <c r="CA87" s="37" t="s">
        <v>2609</v>
      </c>
      <c r="CB87" s="31">
        <v>0.79779143295712507</v>
      </c>
      <c r="CC87" s="35">
        <v>0.70608764547122527</v>
      </c>
      <c r="CD87" s="70">
        <v>0.12987592698169781</v>
      </c>
      <c r="CE87" s="83">
        <v>0.53656045699075328</v>
      </c>
      <c r="CF87" s="83">
        <v>0.59259704014093917</v>
      </c>
      <c r="CG87" s="83">
        <v>0.61840482387797946</v>
      </c>
      <c r="CH87" s="83">
        <v>0.3286070503314964</v>
      </c>
      <c r="CI87" s="83">
        <v>0.87689804772234281</v>
      </c>
      <c r="CJ87" s="83">
        <v>0.3286070503314964</v>
      </c>
      <c r="CK87" s="83">
        <v>0.71335434704130585</v>
      </c>
      <c r="CL87" s="83">
        <v>0.92093324692158141</v>
      </c>
      <c r="CM87" s="37" t="s">
        <v>2652</v>
      </c>
      <c r="CN87" s="31">
        <v>8.1324500000000004</v>
      </c>
      <c r="CO87" s="82">
        <v>9.2312169119148191</v>
      </c>
      <c r="CP87" s="70">
        <v>-0.11902730944352846</v>
      </c>
      <c r="CQ87" s="82">
        <v>6.9277539738479303</v>
      </c>
      <c r="CR87" s="82">
        <v>8.0069171597224695</v>
      </c>
      <c r="CS87" s="82">
        <v>8.6561645058303185</v>
      </c>
      <c r="CT87" s="82">
        <v>2.2866785596814161</v>
      </c>
      <c r="CU87" s="82">
        <v>12.833333333333332</v>
      </c>
      <c r="CV87" s="82">
        <v>2.2866785596814161</v>
      </c>
      <c r="CW87" s="82">
        <v>9.8070339486176259</v>
      </c>
      <c r="CX87" s="82">
        <v>17.762499999999999</v>
      </c>
      <c r="CY87" s="37" t="s">
        <v>2652</v>
      </c>
      <c r="CZ87" s="376">
        <v>0.38990706635797179</v>
      </c>
      <c r="DA87" s="39" t="s">
        <v>5</v>
      </c>
      <c r="DB87" s="39">
        <v>24.212917035994646</v>
      </c>
      <c r="DC87" s="17">
        <v>7.2451760360068618E-2</v>
      </c>
      <c r="DD87" s="40">
        <v>-7.749373963993138</v>
      </c>
      <c r="DE87" s="84">
        <v>2.5329199999999998</v>
      </c>
      <c r="DF87" s="85">
        <v>2.66</v>
      </c>
      <c r="DG87" s="85" t="s">
        <v>5</v>
      </c>
      <c r="DH87" s="85" t="s">
        <v>5</v>
      </c>
      <c r="DI87" s="85" t="s">
        <v>5</v>
      </c>
      <c r="DJ87" s="86">
        <v>-0.22567760000000001</v>
      </c>
      <c r="DK87" s="86">
        <v>0.1493362</v>
      </c>
      <c r="DL87" s="69">
        <v>0.12056737588652489</v>
      </c>
      <c r="DM87" s="70">
        <v>0.21312235384958367</v>
      </c>
      <c r="DN87" s="70">
        <v>0.15015795100963647</v>
      </c>
      <c r="DO87" s="70">
        <v>0.10258990560438175</v>
      </c>
      <c r="DP87" s="70" t="s">
        <v>158</v>
      </c>
      <c r="DQ87" s="87" t="s">
        <v>2652</v>
      </c>
      <c r="DR87" s="69">
        <v>0.14363658367492738</v>
      </c>
      <c r="DS87" s="70">
        <v>7.015508429862094E-2</v>
      </c>
      <c r="DT87" s="70">
        <v>5.923342515985186E-2</v>
      </c>
      <c r="DU87" s="70">
        <v>5.1597670774345961E-2</v>
      </c>
      <c r="DV87" s="87" t="s">
        <v>2652</v>
      </c>
      <c r="DW87" s="31">
        <v>4.5876299999999999</v>
      </c>
      <c r="DX87" s="70">
        <v>1.1375220237730641</v>
      </c>
      <c r="DY87" s="70">
        <v>0.34639488737802471</v>
      </c>
      <c r="DZ87" s="70">
        <v>0.20941949998415943</v>
      </c>
      <c r="EA87" s="70">
        <v>0.11980228547391247</v>
      </c>
      <c r="EB87" s="87" t="s">
        <v>2652</v>
      </c>
      <c r="EC87" s="31">
        <v>0.12977</v>
      </c>
      <c r="ED87" s="88">
        <v>1808885000</v>
      </c>
      <c r="EE87" s="85">
        <v>0.59652000000000005</v>
      </c>
      <c r="EF87" s="85" t="s">
        <v>5</v>
      </c>
      <c r="EG87" s="86">
        <v>0.25192974048839289</v>
      </c>
      <c r="EH87" s="86">
        <v>-2.5990784570052883E-2</v>
      </c>
      <c r="EI87" s="89">
        <v>2.8</v>
      </c>
      <c r="EJ87" s="90">
        <v>5</v>
      </c>
      <c r="EK87" s="85">
        <v>38.5</v>
      </c>
      <c r="EL87" s="91">
        <v>4</v>
      </c>
      <c r="EM87" s="79">
        <v>-1.8441558441558481E-2</v>
      </c>
      <c r="EN87" s="69">
        <v>3.8843397263820245E-2</v>
      </c>
      <c r="EO87" s="70">
        <v>9.1812539367285062E-2</v>
      </c>
      <c r="EP87" s="70">
        <v>3.4165599783105183E-2</v>
      </c>
      <c r="EQ87" s="70">
        <v>4.7376865987844408E-2</v>
      </c>
      <c r="ER87" s="69">
        <v>4.3808408656050846E-2</v>
      </c>
      <c r="ES87" s="70">
        <v>5.0355088864216357E-2</v>
      </c>
      <c r="ET87" s="70">
        <v>4.240654947296596E-2</v>
      </c>
      <c r="EU87" s="70">
        <v>4.666801877664617E-2</v>
      </c>
      <c r="EV87" s="69">
        <v>8.2651805919871091E-2</v>
      </c>
      <c r="EW87" s="70">
        <v>0.14216762823150142</v>
      </c>
      <c r="EX87" s="70">
        <v>7.6572149256071143E-2</v>
      </c>
      <c r="EY87" s="70">
        <v>9.4044884764490577E-2</v>
      </c>
      <c r="EZ87" s="92">
        <v>0.2111584</v>
      </c>
      <c r="FA87" s="70">
        <v>0.22244000000000003</v>
      </c>
      <c r="FB87" s="70">
        <v>0.21386000000000002</v>
      </c>
      <c r="FC87" s="87">
        <v>2.9252733205633714E-2</v>
      </c>
      <c r="FD87" s="69">
        <v>0.14196000000000003</v>
      </c>
      <c r="FE87" s="70">
        <v>0.14138000000000001</v>
      </c>
      <c r="FF87" s="87">
        <v>2.0230511609941874E-2</v>
      </c>
      <c r="FG87" s="93" t="s">
        <v>2652</v>
      </c>
      <c r="FH87" s="84">
        <v>2.07152</v>
      </c>
      <c r="FI87" s="85">
        <v>0.68398000000000003</v>
      </c>
      <c r="FJ87" s="86">
        <v>0.64277910000000005</v>
      </c>
      <c r="FK87" s="86">
        <v>0.67295939999999999</v>
      </c>
      <c r="FL87" s="94">
        <v>0.37</v>
      </c>
      <c r="FM87" s="95">
        <v>0.38</v>
      </c>
      <c r="FN87" s="96">
        <v>44834</v>
      </c>
      <c r="FO87" s="97" t="s">
        <v>2698</v>
      </c>
      <c r="FP87" s="57">
        <v>1.52</v>
      </c>
      <c r="FQ87" s="58" t="s">
        <v>159</v>
      </c>
      <c r="FR87" s="58">
        <v>1.52</v>
      </c>
      <c r="FS87" s="98" t="s">
        <v>159</v>
      </c>
      <c r="FT87" s="59" t="s">
        <v>160</v>
      </c>
      <c r="FU87" s="9" t="s">
        <v>158</v>
      </c>
      <c r="FV87" s="9" t="s">
        <v>158</v>
      </c>
      <c r="FW87" s="99" t="s">
        <v>158</v>
      </c>
      <c r="FX87" s="100" t="s">
        <v>158</v>
      </c>
      <c r="FY87" s="100" t="s">
        <v>158</v>
      </c>
      <c r="FZ87" s="100" t="s">
        <v>158</v>
      </c>
      <c r="GA87" s="9" t="s">
        <v>425</v>
      </c>
      <c r="GB87" s="63"/>
    </row>
    <row r="88" spans="1:184" ht="12" customHeight="1" x14ac:dyDescent="0.2">
      <c r="A88" s="7">
        <v>86</v>
      </c>
      <c r="B88" s="2" t="s">
        <v>494</v>
      </c>
      <c r="C88" s="1" t="s">
        <v>495</v>
      </c>
      <c r="D88" s="1" t="s">
        <v>193</v>
      </c>
      <c r="E88" s="1" t="s">
        <v>203</v>
      </c>
      <c r="F88" s="9">
        <v>3</v>
      </c>
      <c r="G88" s="64">
        <v>21.6</v>
      </c>
      <c r="H88" s="65">
        <v>-8.6294416243654748E-2</v>
      </c>
      <c r="I88" s="65">
        <v>5.3942259301375195E-2</v>
      </c>
      <c r="J88" s="65">
        <v>-1.9420437386325484E-2</v>
      </c>
      <c r="K88" s="66">
        <v>7.2222222222222215E-2</v>
      </c>
      <c r="L88" s="67">
        <v>1</v>
      </c>
      <c r="M88" s="68">
        <v>5.4054054054054168E-2</v>
      </c>
      <c r="N88" s="69">
        <v>5.7142857142857162E-2</v>
      </c>
      <c r="O88" s="70">
        <v>3.8873324124418351E-2</v>
      </c>
      <c r="P88" s="70">
        <v>2.3145873080461676E-2</v>
      </c>
      <c r="Q88" s="70">
        <v>3.8948532929385715E-2</v>
      </c>
      <c r="R88" s="70" t="s">
        <v>158</v>
      </c>
      <c r="S88" s="70" t="s">
        <v>158</v>
      </c>
      <c r="T88" s="18">
        <v>0.59426816210062383</v>
      </c>
      <c r="U88" s="71" t="s">
        <v>156</v>
      </c>
      <c r="V88" s="9">
        <v>2011</v>
      </c>
      <c r="W88" s="227">
        <v>2020</v>
      </c>
      <c r="X88" s="227">
        <v>1</v>
      </c>
      <c r="Y88" s="72" t="s">
        <v>157</v>
      </c>
      <c r="Z88" s="73">
        <v>8</v>
      </c>
      <c r="AA88" s="73">
        <v>3</v>
      </c>
      <c r="AB88" s="73">
        <v>0</v>
      </c>
      <c r="AC88" s="228" t="s">
        <v>5</v>
      </c>
      <c r="AD88" s="74">
        <v>1.0364415506760123</v>
      </c>
      <c r="AE88" s="75">
        <v>1.0123296560674888</v>
      </c>
      <c r="AF88" s="75">
        <v>0.63041765169424746</v>
      </c>
      <c r="AG88" s="75">
        <v>0.94984108428013014</v>
      </c>
      <c r="AH88" s="76" t="s">
        <v>2699</v>
      </c>
      <c r="AI88" s="9" t="s">
        <v>2786</v>
      </c>
      <c r="AJ88" s="77" t="s">
        <v>2563</v>
      </c>
      <c r="AK88" s="78">
        <v>7.2222222222222215E-2</v>
      </c>
      <c r="AL88" s="79">
        <v>6.1131499999999998E-2</v>
      </c>
      <c r="AM88" s="80">
        <v>0.18142401580563572</v>
      </c>
      <c r="AN88" s="372">
        <v>0.18865434073544907</v>
      </c>
      <c r="AO88" s="372">
        <v>-0.19338227602420455</v>
      </c>
      <c r="AP88" s="372">
        <v>-0.15113027337085549</v>
      </c>
      <c r="AQ88" s="372">
        <v>-0.12541681237926816</v>
      </c>
      <c r="AR88" s="81">
        <v>8.9537112904289992E-2</v>
      </c>
      <c r="AS88" s="81">
        <v>8.5080454581666062E-2</v>
      </c>
      <c r="AT88" s="81">
        <v>8.2579019634141201E-2</v>
      </c>
      <c r="AU88" s="68">
        <v>4.7687861271676305E-2</v>
      </c>
      <c r="AV88" s="68">
        <v>6.2459309718058777E-2</v>
      </c>
      <c r="AW88" s="68">
        <v>0.12408759124087591</v>
      </c>
      <c r="AX88" s="68">
        <v>3.1771247021445591E-2</v>
      </c>
      <c r="AY88" s="68">
        <v>6.0759650427504933E-2</v>
      </c>
      <c r="AZ88" s="68">
        <v>0.12408759124087591</v>
      </c>
      <c r="BA88" s="31">
        <v>14.31751</v>
      </c>
      <c r="BB88" s="32">
        <v>14.01687216093446</v>
      </c>
      <c r="BC88" s="82">
        <v>29.854324427337406</v>
      </c>
      <c r="BD88" s="70">
        <v>-0.52042090133885088</v>
      </c>
      <c r="BE88" s="70">
        <v>-0.53049106185436568</v>
      </c>
      <c r="BF88" s="82">
        <v>15.835722412203504</v>
      </c>
      <c r="BG88" s="82">
        <v>23.55525359607126</v>
      </c>
      <c r="BH88" s="82">
        <v>25.087528544766208</v>
      </c>
      <c r="BI88" s="82">
        <v>13.365853658536587</v>
      </c>
      <c r="BJ88" s="82">
        <v>70.034482758620683</v>
      </c>
      <c r="BK88" s="82">
        <v>13.365853658536587</v>
      </c>
      <c r="BL88" s="82">
        <v>31.605735414736859</v>
      </c>
      <c r="BM88" s="82">
        <v>70.034482758620683</v>
      </c>
      <c r="BN88" s="34" t="s">
        <v>2563</v>
      </c>
      <c r="BO88" s="31">
        <v>16.800149999999999</v>
      </c>
      <c r="BP88" s="32">
        <v>5.3765000000000001</v>
      </c>
      <c r="BQ88" s="35">
        <v>3.9539893651068092</v>
      </c>
      <c r="BR88" s="70">
        <v>0.3597659233599797</v>
      </c>
      <c r="BS88" s="83">
        <v>3.285283679886819</v>
      </c>
      <c r="BT88" s="83">
        <v>2.9913768704702841</v>
      </c>
      <c r="BU88" s="83">
        <v>2.3983655814317117</v>
      </c>
      <c r="BV88" s="83">
        <v>2.1574803149606301</v>
      </c>
      <c r="BW88" s="83">
        <v>6.1318181818181818</v>
      </c>
      <c r="BX88" s="83">
        <v>1.1618181818181819</v>
      </c>
      <c r="BY88" s="83">
        <v>3.1999142388738733</v>
      </c>
      <c r="BZ88" s="83">
        <v>6.1318181818181818</v>
      </c>
      <c r="CA88" s="37" t="s">
        <v>2609</v>
      </c>
      <c r="CB88" s="31">
        <v>0.29086474627706593</v>
      </c>
      <c r="CC88" s="35">
        <v>0.48164473380679701</v>
      </c>
      <c r="CD88" s="70">
        <v>-0.39610105569276088</v>
      </c>
      <c r="CE88" s="83">
        <v>0.35953563806360483</v>
      </c>
      <c r="CF88" s="83">
        <v>0.35722003795595791</v>
      </c>
      <c r="CG88" s="83">
        <v>0.34864987327256247</v>
      </c>
      <c r="CH88" s="83">
        <v>0.33070878898339412</v>
      </c>
      <c r="CI88" s="83">
        <v>0.85513568246253535</v>
      </c>
      <c r="CJ88" s="83">
        <v>0.28796137339055794</v>
      </c>
      <c r="CK88" s="83">
        <v>0.47525029682437786</v>
      </c>
      <c r="CL88" s="83">
        <v>0.85513568246253535</v>
      </c>
      <c r="CM88" s="37" t="s">
        <v>2563</v>
      </c>
      <c r="CN88" s="31">
        <v>8.3097499999999993</v>
      </c>
      <c r="CO88" s="82">
        <v>9.9196866497231522</v>
      </c>
      <c r="CP88" s="70">
        <v>-0.16229712757792447</v>
      </c>
      <c r="CQ88" s="82">
        <v>7.839454546408402</v>
      </c>
      <c r="CR88" s="82">
        <v>7.8267025726806967</v>
      </c>
      <c r="CS88" s="82">
        <v>7.4311238591950293</v>
      </c>
      <c r="CT88" s="82">
        <v>3.5500869565217394</v>
      </c>
      <c r="CU88" s="82">
        <v>18.21159868333902</v>
      </c>
      <c r="CV88" s="82">
        <v>3.5158951965065501</v>
      </c>
      <c r="CW88" s="82">
        <v>9.6780664438444486</v>
      </c>
      <c r="CX88" s="82">
        <v>18.21159868333902</v>
      </c>
      <c r="CY88" s="37" t="s">
        <v>2563</v>
      </c>
      <c r="CZ88" s="376">
        <v>0.85180626951667926</v>
      </c>
      <c r="DA88" s="39" t="s">
        <v>5</v>
      </c>
      <c r="DB88" s="39">
        <v>124.48061877546715</v>
      </c>
      <c r="DC88" s="17">
        <v>9.5368095302683892E-2</v>
      </c>
      <c r="DD88" s="40">
        <v>-4.7807004697316113</v>
      </c>
      <c r="DE88" s="84">
        <v>1.50515</v>
      </c>
      <c r="DF88" s="85">
        <v>1.5409999999999999</v>
      </c>
      <c r="DG88" s="85" t="s">
        <v>5</v>
      </c>
      <c r="DH88" s="85" t="s">
        <v>5</v>
      </c>
      <c r="DI88" s="85" t="s">
        <v>5</v>
      </c>
      <c r="DJ88" s="86">
        <v>0.47986010000000001</v>
      </c>
      <c r="DK88" s="86" t="s">
        <v>158</v>
      </c>
      <c r="DL88" s="69">
        <v>0.18292682926829262</v>
      </c>
      <c r="DM88" s="70">
        <v>-1.6614378110237582E-2</v>
      </c>
      <c r="DN88" s="70" t="s">
        <v>158</v>
      </c>
      <c r="DO88" s="70" t="s">
        <v>158</v>
      </c>
      <c r="DP88" s="70" t="s">
        <v>158</v>
      </c>
      <c r="DQ88" s="87" t="s">
        <v>2563</v>
      </c>
      <c r="DR88" s="69">
        <v>0.48683292173252313</v>
      </c>
      <c r="DS88" s="70">
        <v>1.6622782372425204E-2</v>
      </c>
      <c r="DT88" s="70">
        <v>7.6846876596750935E-2</v>
      </c>
      <c r="DU88" s="70">
        <v>-2.4889635041437042E-2</v>
      </c>
      <c r="DV88" s="87" t="s">
        <v>2563</v>
      </c>
      <c r="DW88" s="31">
        <v>2.4745499999999998</v>
      </c>
      <c r="DX88" s="70">
        <v>-0.5201314247585217</v>
      </c>
      <c r="DY88" s="70">
        <v>-0.27346611343047422</v>
      </c>
      <c r="DZ88" s="70">
        <v>-7.8145329049806866E-3</v>
      </c>
      <c r="EA88" s="70">
        <v>-5.4239108161516447E-2</v>
      </c>
      <c r="EB88" s="87" t="s">
        <v>2563</v>
      </c>
      <c r="EC88" s="31">
        <v>1.64238</v>
      </c>
      <c r="ED88" s="88">
        <v>3055695000</v>
      </c>
      <c r="EE88" s="85">
        <v>1.3562000000000001</v>
      </c>
      <c r="EF88" s="85" t="s">
        <v>5</v>
      </c>
      <c r="EG88" s="86">
        <v>3.7444033402328269E-2</v>
      </c>
      <c r="EH88" s="86">
        <v>-0.1844255423283625</v>
      </c>
      <c r="EI88" s="89">
        <v>3</v>
      </c>
      <c r="EJ88" s="90">
        <v>15</v>
      </c>
      <c r="EK88" s="85">
        <v>25.47</v>
      </c>
      <c r="EL88" s="91">
        <v>15</v>
      </c>
      <c r="EM88" s="79">
        <v>-0.15194346289752636</v>
      </c>
      <c r="EN88" s="69">
        <v>5.4415700267618217E-2</v>
      </c>
      <c r="EO88" s="70">
        <v>-3.8440023239160737E-2</v>
      </c>
      <c r="EP88" s="70">
        <v>5.3927456349618819E-2</v>
      </c>
      <c r="EQ88" s="70">
        <v>-1.718002941904051E-3</v>
      </c>
      <c r="ER88" s="69">
        <v>6.6012488849241713E-2</v>
      </c>
      <c r="ES88" s="70">
        <v>5.0554036565563898E-2</v>
      </c>
      <c r="ET88" s="70">
        <v>6.6295159117453872E-2</v>
      </c>
      <c r="EU88" s="70">
        <v>4.444211065835546E-2</v>
      </c>
      <c r="EV88" s="69">
        <v>0.12042818911685993</v>
      </c>
      <c r="EW88" s="70">
        <v>1.2114013326403161E-2</v>
      </c>
      <c r="EX88" s="70">
        <v>0.12022261546707269</v>
      </c>
      <c r="EY88" s="70">
        <v>4.2724107716451409E-2</v>
      </c>
      <c r="EZ88" s="92">
        <v>0.36683480000000002</v>
      </c>
      <c r="FA88" s="70">
        <v>0.17088000000000003</v>
      </c>
      <c r="FB88" s="70">
        <v>0.13817500000000002</v>
      </c>
      <c r="FC88" s="87">
        <v>0.14248491288554027</v>
      </c>
      <c r="FD88" s="69">
        <v>8.4680000000000005E-2</v>
      </c>
      <c r="FE88" s="70">
        <v>8.0049999999999996E-2</v>
      </c>
      <c r="FF88" s="87">
        <v>6.0040053297777805E-2</v>
      </c>
      <c r="FG88" s="93" t="s">
        <v>2563</v>
      </c>
      <c r="FH88" s="84">
        <v>1.1980999999999999</v>
      </c>
      <c r="FI88" s="85">
        <v>0.82218999999999998</v>
      </c>
      <c r="FJ88" s="86">
        <v>2.9340820000000001</v>
      </c>
      <c r="FK88" s="86">
        <v>2.9989949999999999</v>
      </c>
      <c r="FL88" s="94">
        <v>0.37</v>
      </c>
      <c r="FM88" s="95">
        <v>0.39</v>
      </c>
      <c r="FN88" s="96">
        <v>45016</v>
      </c>
      <c r="FO88" s="97" t="s">
        <v>2881</v>
      </c>
      <c r="FP88" s="57">
        <v>1.56</v>
      </c>
      <c r="FQ88" s="58" t="s">
        <v>159</v>
      </c>
      <c r="FR88" s="58">
        <v>1.56</v>
      </c>
      <c r="FS88" s="98" t="s">
        <v>159</v>
      </c>
      <c r="FT88" s="59" t="s">
        <v>165</v>
      </c>
      <c r="FU88" s="9" t="s">
        <v>166</v>
      </c>
      <c r="FV88" s="9" t="s">
        <v>158</v>
      </c>
      <c r="FW88" s="99">
        <v>0.03</v>
      </c>
      <c r="FX88" s="100" t="s">
        <v>158</v>
      </c>
      <c r="FY88" s="100" t="s">
        <v>158</v>
      </c>
      <c r="FZ88" s="100" t="s">
        <v>158</v>
      </c>
      <c r="GA88" s="9" t="s">
        <v>169</v>
      </c>
      <c r="GB88" s="63"/>
    </row>
    <row r="89" spans="1:184" ht="12" customHeight="1" x14ac:dyDescent="0.2">
      <c r="A89" s="7">
        <v>87</v>
      </c>
      <c r="B89" s="2" t="s">
        <v>499</v>
      </c>
      <c r="C89" s="1" t="s">
        <v>500</v>
      </c>
      <c r="D89" s="1" t="s">
        <v>183</v>
      </c>
      <c r="E89" s="1" t="s">
        <v>501</v>
      </c>
      <c r="F89" s="9">
        <v>2</v>
      </c>
      <c r="G89" s="64">
        <v>7.71</v>
      </c>
      <c r="H89" s="65">
        <v>3.6290322580645018E-2</v>
      </c>
      <c r="I89" s="65">
        <v>-9.5849470997170783E-2</v>
      </c>
      <c r="J89" s="65">
        <v>4.5732837931714343E-2</v>
      </c>
      <c r="K89" s="66">
        <v>5.1880674448767837E-2</v>
      </c>
      <c r="L89" s="67">
        <v>640</v>
      </c>
      <c r="M89" s="68">
        <v>0.4285714285714286</v>
      </c>
      <c r="N89" s="69">
        <v>8.1081081081080919E-2</v>
      </c>
      <c r="O89" s="70">
        <v>0.12624788044360602</v>
      </c>
      <c r="P89" s="70">
        <v>7.3940923785779322E-2</v>
      </c>
      <c r="Q89" s="70">
        <v>7.871289892416522E-2</v>
      </c>
      <c r="R89" s="70">
        <v>0.1486983549970351</v>
      </c>
      <c r="S89" s="70" t="s">
        <v>158</v>
      </c>
      <c r="T89" s="18">
        <v>0.93937492833311365</v>
      </c>
      <c r="U89" s="71" t="s">
        <v>156</v>
      </c>
      <c r="V89" s="9">
        <v>2007</v>
      </c>
      <c r="W89" s="227">
        <v>2021</v>
      </c>
      <c r="X89" s="227">
        <v>0</v>
      </c>
      <c r="Y89" s="72" t="s">
        <v>157</v>
      </c>
      <c r="Z89" s="73">
        <v>10</v>
      </c>
      <c r="AA89" s="73">
        <v>5</v>
      </c>
      <c r="AB89" s="73">
        <v>0</v>
      </c>
      <c r="AC89" s="228" t="s">
        <v>5</v>
      </c>
      <c r="AD89" s="74" t="s">
        <v>158</v>
      </c>
      <c r="AE89" s="75">
        <v>1.1514368607870231</v>
      </c>
      <c r="AF89" s="75" t="s">
        <v>158</v>
      </c>
      <c r="AG89" s="75" t="s">
        <v>158</v>
      </c>
      <c r="AH89" s="76" t="s">
        <v>2182</v>
      </c>
      <c r="AI89" s="9" t="s">
        <v>2787</v>
      </c>
      <c r="AJ89" s="77" t="s">
        <v>2563</v>
      </c>
      <c r="AK89" s="78">
        <v>5.1880674448767837E-2</v>
      </c>
      <c r="AL89" s="79">
        <v>1.8207000000000001E-2</v>
      </c>
      <c r="AM89" s="80">
        <v>1.8494905502701067</v>
      </c>
      <c r="AN89" s="372">
        <v>1.4160277319424415</v>
      </c>
      <c r="AO89" s="372">
        <v>-5.3975984775272989E-3</v>
      </c>
      <c r="AP89" s="372">
        <v>0.11861816725619123</v>
      </c>
      <c r="AQ89" s="372">
        <v>0.37338051338076794</v>
      </c>
      <c r="AR89" s="81">
        <v>5.2162225196070583E-2</v>
      </c>
      <c r="AS89" s="81">
        <v>4.6379252516543366E-2</v>
      </c>
      <c r="AT89" s="81">
        <v>3.7775892364350146E-2</v>
      </c>
      <c r="AU89" s="68">
        <v>7.9382105140911735E-3</v>
      </c>
      <c r="AV89" s="68">
        <v>2.0991501625018224E-2</v>
      </c>
      <c r="AW89" s="68">
        <v>7.1174378673534058E-2</v>
      </c>
      <c r="AX89" s="68">
        <v>7.9382105140911735E-3</v>
      </c>
      <c r="AY89" s="68">
        <v>2.147354260998351E-2</v>
      </c>
      <c r="AZ89" s="68">
        <v>7.1174378673534058E-2</v>
      </c>
      <c r="BA89" s="31" t="s">
        <v>158</v>
      </c>
      <c r="BB89" s="32">
        <v>30</v>
      </c>
      <c r="BC89" s="82">
        <v>27.642484985810562</v>
      </c>
      <c r="BD89" s="70" t="s">
        <v>158</v>
      </c>
      <c r="BE89" s="70">
        <v>8.5285929083423584E-2</v>
      </c>
      <c r="BF89" s="82">
        <v>12.481519444444444</v>
      </c>
      <c r="BG89" s="82">
        <v>17.818786881881881</v>
      </c>
      <c r="BH89" s="82">
        <v>18.128793335167892</v>
      </c>
      <c r="BI89" s="82">
        <v>4.5610999999999988</v>
      </c>
      <c r="BJ89" s="82">
        <v>56.240383783783784</v>
      </c>
      <c r="BK89" s="82">
        <v>4.5610999999999988</v>
      </c>
      <c r="BL89" s="82">
        <v>26.608501723478561</v>
      </c>
      <c r="BM89" s="82">
        <v>56.948298842857142</v>
      </c>
      <c r="BN89" s="34" t="s">
        <v>2563</v>
      </c>
      <c r="BO89" s="31">
        <v>1.7824899999999999</v>
      </c>
      <c r="BP89" s="32">
        <v>0.75985000000000003</v>
      </c>
      <c r="BQ89" s="35">
        <v>2.0445375528234231</v>
      </c>
      <c r="BR89" s="70">
        <v>-0.62835116481442066</v>
      </c>
      <c r="BS89" s="83">
        <v>1.0320889694203534</v>
      </c>
      <c r="BT89" s="83">
        <v>1.1635547723519077</v>
      </c>
      <c r="BU89" s="83">
        <v>1.3378719847737475</v>
      </c>
      <c r="BV89" s="83">
        <v>0.62962962962962965</v>
      </c>
      <c r="BW89" s="83">
        <v>4.4475191793893121</v>
      </c>
      <c r="BX89" s="83">
        <v>0.62962962962962965</v>
      </c>
      <c r="BY89" s="83">
        <v>2.0573355584067032</v>
      </c>
      <c r="BZ89" s="83">
        <v>4.4475191793893121</v>
      </c>
      <c r="CA89" s="37" t="s">
        <v>2609</v>
      </c>
      <c r="CB89" s="31">
        <v>0.33058120549373654</v>
      </c>
      <c r="CC89" s="35">
        <v>1.2322701311250588</v>
      </c>
      <c r="CD89" s="70">
        <v>-0.73172992094524192</v>
      </c>
      <c r="CE89" s="83">
        <v>0.61374899745862999</v>
      </c>
      <c r="CF89" s="83">
        <v>0.72311938414688481</v>
      </c>
      <c r="CG89" s="83">
        <v>0.73971968177337788</v>
      </c>
      <c r="CH89" s="83">
        <v>0.30664765936254978</v>
      </c>
      <c r="CI89" s="83">
        <v>2.6850437580418007</v>
      </c>
      <c r="CJ89" s="83">
        <v>0.30664765936254978</v>
      </c>
      <c r="CK89" s="83">
        <v>1.1506779371138529</v>
      </c>
      <c r="CL89" s="83">
        <v>2.6850437580418007</v>
      </c>
      <c r="CM89" s="37" t="s">
        <v>2563</v>
      </c>
      <c r="CN89" s="31" t="s">
        <v>158</v>
      </c>
      <c r="CO89" s="82">
        <v>134.49189010104166</v>
      </c>
      <c r="CP89" s="70" t="s">
        <v>158</v>
      </c>
      <c r="CQ89" s="82">
        <v>91.268754379870288</v>
      </c>
      <c r="CR89" s="82">
        <v>67.137235381255508</v>
      </c>
      <c r="CS89" s="82">
        <v>38.532460782890482</v>
      </c>
      <c r="CT89" s="82">
        <v>1.4801646634615384</v>
      </c>
      <c r="CU89" s="82">
        <v>778.91221441270136</v>
      </c>
      <c r="CV89" s="82">
        <v>1.4801646634615384</v>
      </c>
      <c r="CW89" s="82">
        <v>74.099607968893878</v>
      </c>
      <c r="CX89" s="82">
        <v>778.91221441270136</v>
      </c>
      <c r="CY89" s="37" t="s">
        <v>2563</v>
      </c>
      <c r="CZ89" s="376" t="s">
        <v>158</v>
      </c>
      <c r="DA89" s="39" t="s">
        <v>5</v>
      </c>
      <c r="DB89" s="39">
        <v>12.846234675265745</v>
      </c>
      <c r="DC89" s="17">
        <v>0.12582159823454717</v>
      </c>
      <c r="DD89" s="40" t="s">
        <v>158</v>
      </c>
      <c r="DE89" s="84">
        <v>-1.6162300000000001</v>
      </c>
      <c r="DF89" s="85">
        <v>0.25700000000000001</v>
      </c>
      <c r="DG89" s="85" t="s">
        <v>5</v>
      </c>
      <c r="DH89" s="85" t="s">
        <v>5</v>
      </c>
      <c r="DI89" s="85" t="s">
        <v>5</v>
      </c>
      <c r="DJ89" s="86">
        <v>-0.17422599999999999</v>
      </c>
      <c r="DK89" s="86" t="s">
        <v>158</v>
      </c>
      <c r="DL89" s="69">
        <v>0.2222222222222221</v>
      </c>
      <c r="DM89" s="70">
        <v>0.64599081232343347</v>
      </c>
      <c r="DN89" s="70">
        <v>0.22836203862207483</v>
      </c>
      <c r="DO89" s="70">
        <v>0.11817304401530127</v>
      </c>
      <c r="DP89" s="70" t="s">
        <v>158</v>
      </c>
      <c r="DQ89" s="87" t="s">
        <v>2563</v>
      </c>
      <c r="DR89" s="69">
        <v>8.3648350609427435E-2</v>
      </c>
      <c r="DS89" s="70">
        <v>0.16441257123652053</v>
      </c>
      <c r="DT89" s="70">
        <v>0.14273546524804748</v>
      </c>
      <c r="DU89" s="70">
        <v>6.3182180273132049E-2</v>
      </c>
      <c r="DV89" s="87" t="s">
        <v>2563</v>
      </c>
      <c r="DW89" s="31">
        <v>-0.48814999999999997</v>
      </c>
      <c r="DX89" s="70">
        <v>-0.98196892558683435</v>
      </c>
      <c r="DY89" s="70">
        <v>-0.5581540021909086</v>
      </c>
      <c r="DZ89" s="70">
        <v>-0.43030686687189534</v>
      </c>
      <c r="EA89" s="70">
        <v>-0.20110863747898744</v>
      </c>
      <c r="EB89" s="87" t="s">
        <v>2563</v>
      </c>
      <c r="EC89" s="31">
        <v>-2.4099499999999998</v>
      </c>
      <c r="ED89" s="88">
        <v>201855000</v>
      </c>
      <c r="EE89" s="85">
        <v>1.95261</v>
      </c>
      <c r="EF89" s="85" t="s">
        <v>5</v>
      </c>
      <c r="EG89" s="86">
        <v>0.39118199227172901</v>
      </c>
      <c r="EH89" s="86">
        <v>-0.77821629135036696</v>
      </c>
      <c r="EI89" s="89">
        <v>1.8</v>
      </c>
      <c r="EJ89" s="90">
        <v>5</v>
      </c>
      <c r="EK89" s="85">
        <v>9.7100000000000009</v>
      </c>
      <c r="EL89" s="91">
        <v>5</v>
      </c>
      <c r="EM89" s="79">
        <v>-0.2059732234809476</v>
      </c>
      <c r="EN89" s="69">
        <v>-0.83903072611357143</v>
      </c>
      <c r="EO89" s="70">
        <v>-5.3346349296481632E-2</v>
      </c>
      <c r="EP89" s="70">
        <v>-7.2339860659892397E-2</v>
      </c>
      <c r="EQ89" s="70">
        <v>3.9508765350272146E-2</v>
      </c>
      <c r="ER89" s="69">
        <v>8.6542620369047807E-3</v>
      </c>
      <c r="ES89" s="70">
        <v>3.8414231396940446E-2</v>
      </c>
      <c r="ET89" s="70">
        <v>2.810716248211631E-2</v>
      </c>
      <c r="EU89" s="70">
        <v>4.4900079615263433E-2</v>
      </c>
      <c r="EV89" s="69">
        <v>-0.83037646407666665</v>
      </c>
      <c r="EW89" s="70">
        <v>-1.4932117899541186E-2</v>
      </c>
      <c r="EX89" s="70">
        <v>-4.4232698177776086E-2</v>
      </c>
      <c r="EY89" s="70">
        <v>8.4408844965535579E-2</v>
      </c>
      <c r="EZ89" s="92">
        <v>-0.1475986</v>
      </c>
      <c r="FA89" s="70">
        <v>0.13868</v>
      </c>
      <c r="FB89" s="70">
        <v>0.12967999999999996</v>
      </c>
      <c r="FC89" s="87">
        <v>5.0250030845761746E-2</v>
      </c>
      <c r="FD89" s="69">
        <v>0.10522000000000001</v>
      </c>
      <c r="FE89" s="70">
        <v>9.7490000000000007E-2</v>
      </c>
      <c r="FF89" s="87">
        <v>3.5010239930625998E-2</v>
      </c>
      <c r="FG89" s="93" t="s">
        <v>2563</v>
      </c>
      <c r="FH89" s="84">
        <v>2.4798800000000001</v>
      </c>
      <c r="FI89" s="85">
        <v>1.45116</v>
      </c>
      <c r="FJ89" s="86">
        <v>0.71755409999999997</v>
      </c>
      <c r="FK89" s="86">
        <v>0.72915830000000004</v>
      </c>
      <c r="FL89" s="94">
        <v>7.0000000000000007E-2</v>
      </c>
      <c r="FM89" s="95">
        <v>0.1</v>
      </c>
      <c r="FN89" s="96">
        <v>44377</v>
      </c>
      <c r="FO89" s="97" t="s">
        <v>2881</v>
      </c>
      <c r="FP89" s="57">
        <v>0.4</v>
      </c>
      <c r="FQ89" s="58" t="s">
        <v>159</v>
      </c>
      <c r="FR89" s="58">
        <v>0.4</v>
      </c>
      <c r="FS89" s="98" t="s">
        <v>185</v>
      </c>
      <c r="FT89" s="59" t="s">
        <v>160</v>
      </c>
      <c r="FU89" s="9" t="s">
        <v>158</v>
      </c>
      <c r="FV89" s="9" t="s">
        <v>158</v>
      </c>
      <c r="FW89" s="99" t="s">
        <v>158</v>
      </c>
      <c r="FX89" s="100" t="s">
        <v>158</v>
      </c>
      <c r="FY89" s="100" t="s">
        <v>158</v>
      </c>
      <c r="FZ89" s="100" t="s">
        <v>158</v>
      </c>
      <c r="GA89" s="9" t="s">
        <v>158</v>
      </c>
      <c r="GB89" s="63"/>
    </row>
    <row r="90" spans="1:184" ht="12" customHeight="1" x14ac:dyDescent="0.2">
      <c r="A90" s="7">
        <v>88</v>
      </c>
      <c r="B90" s="2" t="s">
        <v>513</v>
      </c>
      <c r="C90" s="1" t="s">
        <v>514</v>
      </c>
      <c r="D90" s="1" t="s">
        <v>172</v>
      </c>
      <c r="E90" s="1" t="s">
        <v>515</v>
      </c>
      <c r="F90" s="9">
        <v>2</v>
      </c>
      <c r="G90" s="64">
        <v>110.09</v>
      </c>
      <c r="H90" s="65">
        <v>-5.3803180060163269E-2</v>
      </c>
      <c r="I90" s="65">
        <v>0.10047445464407256</v>
      </c>
      <c r="J90" s="65">
        <v>0.27417712903579594</v>
      </c>
      <c r="K90" s="66">
        <v>1.0391497865382867E-2</v>
      </c>
      <c r="L90" s="67">
        <v>285</v>
      </c>
      <c r="M90" s="68">
        <v>9.9999999999999867E-2</v>
      </c>
      <c r="N90" s="69">
        <v>7.4999999999999956E-2</v>
      </c>
      <c r="O90" s="70">
        <v>6.1016126736148646E-2</v>
      </c>
      <c r="P90" s="70">
        <v>7.7432857439992286E-2</v>
      </c>
      <c r="Q90" s="70">
        <v>6.8734535545945219E-2</v>
      </c>
      <c r="R90" s="70">
        <v>-2.1624841485748947E-3</v>
      </c>
      <c r="S90" s="70" t="s">
        <v>158</v>
      </c>
      <c r="T90" s="18">
        <v>1.12654951146404</v>
      </c>
      <c r="U90" s="71" t="s">
        <v>156</v>
      </c>
      <c r="V90" s="9">
        <v>2005</v>
      </c>
      <c r="W90" s="227">
        <v>2021</v>
      </c>
      <c r="X90" s="227">
        <v>0</v>
      </c>
      <c r="Y90" s="72" t="s">
        <v>291</v>
      </c>
      <c r="Z90" s="73">
        <v>12</v>
      </c>
      <c r="AA90" s="73">
        <v>3</v>
      </c>
      <c r="AB90" s="73">
        <v>2</v>
      </c>
      <c r="AC90" s="228" t="s">
        <v>5</v>
      </c>
      <c r="AD90" s="74">
        <v>0.10644553784771588</v>
      </c>
      <c r="AE90" s="75">
        <v>0.17059349835967788</v>
      </c>
      <c r="AF90" s="75">
        <v>6.7496328707120801E-2</v>
      </c>
      <c r="AG90" s="75" t="s">
        <v>158</v>
      </c>
      <c r="AH90" s="76" t="s">
        <v>2700</v>
      </c>
      <c r="AI90" s="9" t="s">
        <v>2788</v>
      </c>
      <c r="AJ90" s="77" t="s">
        <v>2563</v>
      </c>
      <c r="AK90" s="78">
        <v>1.0391497865382867E-2</v>
      </c>
      <c r="AL90" s="79">
        <v>7.2602999999999999E-3</v>
      </c>
      <c r="AM90" s="80">
        <v>0.43127665046662922</v>
      </c>
      <c r="AN90" s="372">
        <v>-0.43188118538193809</v>
      </c>
      <c r="AO90" s="372">
        <v>2.2315296193882395E-2</v>
      </c>
      <c r="AP90" s="372">
        <v>-0.12600314747451447</v>
      </c>
      <c r="AQ90" s="372">
        <v>-0.59251728588561425</v>
      </c>
      <c r="AR90" s="81">
        <v>1.0164670238302018E-2</v>
      </c>
      <c r="AS90" s="81">
        <v>1.1889628475612679E-2</v>
      </c>
      <c r="AT90" s="81">
        <v>2.5501690023753586E-2</v>
      </c>
      <c r="AU90" s="68">
        <v>3.7438502459901609E-3</v>
      </c>
      <c r="AV90" s="68">
        <v>8.3720814613629183E-3</v>
      </c>
      <c r="AW90" s="68">
        <v>1.4840742037101855E-2</v>
      </c>
      <c r="AX90" s="68">
        <v>3.7438502459901609E-3</v>
      </c>
      <c r="AY90" s="68">
        <v>1.829106447102781E-2</v>
      </c>
      <c r="AZ90" s="68">
        <v>7.1000000000000008E-2</v>
      </c>
      <c r="BA90" s="31">
        <v>10.049049999999999</v>
      </c>
      <c r="BB90" s="32">
        <v>16.416641813301521</v>
      </c>
      <c r="BC90" s="82">
        <v>48.793502553164046</v>
      </c>
      <c r="BD90" s="70">
        <v>-0.79404942309581417</v>
      </c>
      <c r="BE90" s="70">
        <v>-0.66354860884572897</v>
      </c>
      <c r="BF90" s="82">
        <v>47.410292834168366</v>
      </c>
      <c r="BG90" s="82">
        <v>38.762158506894203</v>
      </c>
      <c r="BH90" s="82">
        <v>45.924772337929461</v>
      </c>
      <c r="BI90" s="82">
        <v>16.797056256572031</v>
      </c>
      <c r="BJ90" s="82">
        <v>125.34117647058825</v>
      </c>
      <c r="BK90" s="82">
        <v>16.797056256572031</v>
      </c>
      <c r="BL90" s="82">
        <v>63.110170533278193</v>
      </c>
      <c r="BM90" s="82">
        <v>238.90909090909091</v>
      </c>
      <c r="BN90" s="34" t="s">
        <v>2563</v>
      </c>
      <c r="BO90" s="31">
        <v>2.3720400000000001</v>
      </c>
      <c r="BP90" s="32">
        <v>2.2343199999999999</v>
      </c>
      <c r="BQ90" s="35">
        <v>7.3770969913051685</v>
      </c>
      <c r="BR90" s="70">
        <v>-0.69712747404115394</v>
      </c>
      <c r="BS90" s="83">
        <v>5.4201501431306669</v>
      </c>
      <c r="BT90" s="83">
        <v>5.0530267162639841</v>
      </c>
      <c r="BU90" s="83">
        <v>3.8595601161185837</v>
      </c>
      <c r="BV90" s="83">
        <v>3.9300827966881329</v>
      </c>
      <c r="BW90" s="83">
        <v>19.670338316286387</v>
      </c>
      <c r="BX90" s="83">
        <v>1.0880829015544042</v>
      </c>
      <c r="BY90" s="83">
        <v>5.661971317490166</v>
      </c>
      <c r="BZ90" s="83">
        <v>19.670338316286387</v>
      </c>
      <c r="CA90" s="37" t="s">
        <v>2609</v>
      </c>
      <c r="CB90" s="31">
        <v>2.2610076507454817</v>
      </c>
      <c r="CC90" s="35">
        <v>2.7630154138384833</v>
      </c>
      <c r="CD90" s="70">
        <v>-0.18168836864923377</v>
      </c>
      <c r="CE90" s="83">
        <v>2.3038126665226351</v>
      </c>
      <c r="CF90" s="83">
        <v>2.0030907920163559</v>
      </c>
      <c r="CG90" s="83">
        <v>1.3698713806535752</v>
      </c>
      <c r="CH90" s="83">
        <v>1.3419895287958115</v>
      </c>
      <c r="CI90" s="83">
        <v>5.605605381165919</v>
      </c>
      <c r="CJ90" s="83">
        <v>0.38400000000000001</v>
      </c>
      <c r="CK90" s="83">
        <v>1.9170144578953137</v>
      </c>
      <c r="CL90" s="83">
        <v>5.605605381165919</v>
      </c>
      <c r="CM90" s="37" t="s">
        <v>2563</v>
      </c>
      <c r="CN90" s="31">
        <v>5.4325400000000004</v>
      </c>
      <c r="CO90" s="82">
        <v>9.387155719263701</v>
      </c>
      <c r="CP90" s="70">
        <v>-0.4212794415616542</v>
      </c>
      <c r="CQ90" s="82">
        <v>6.7930275344733131</v>
      </c>
      <c r="CR90" s="82">
        <v>7.13179315164796</v>
      </c>
      <c r="CS90" s="82">
        <v>6.2953040414256041</v>
      </c>
      <c r="CT90" s="82">
        <v>3.4745733788395903</v>
      </c>
      <c r="CU90" s="82">
        <v>15.790092512897962</v>
      </c>
      <c r="CV90" s="82">
        <v>3.4745733788395903</v>
      </c>
      <c r="CW90" s="82">
        <v>8.4850114199114817</v>
      </c>
      <c r="CX90" s="82">
        <v>15.790092512897962</v>
      </c>
      <c r="CY90" s="37" t="s">
        <v>2563</v>
      </c>
      <c r="CZ90" s="376">
        <v>8.5700825746761744E-3</v>
      </c>
      <c r="DA90" s="39" t="s">
        <v>5</v>
      </c>
      <c r="DB90" s="39" t="s">
        <v>2151</v>
      </c>
      <c r="DC90" s="17">
        <v>8.7824355305375149E-2</v>
      </c>
      <c r="DD90" s="40">
        <v>-1.2666144694624837</v>
      </c>
      <c r="DE90" s="84">
        <v>10.74728</v>
      </c>
      <c r="DF90" s="85">
        <v>6.7060000000000004</v>
      </c>
      <c r="DG90" s="85" t="s">
        <v>5</v>
      </c>
      <c r="DH90" s="85" t="s">
        <v>5</v>
      </c>
      <c r="DI90" s="85" t="s">
        <v>5</v>
      </c>
      <c r="DJ90" s="86">
        <v>-0.98251410000000006</v>
      </c>
      <c r="DK90" s="86">
        <v>0.36814660000000005</v>
      </c>
      <c r="DL90" s="69" t="s">
        <v>158</v>
      </c>
      <c r="DM90" s="70">
        <v>0.85081532116905145</v>
      </c>
      <c r="DN90" s="70">
        <v>1.1239855960530432</v>
      </c>
      <c r="DO90" s="70">
        <v>0.34801252658226201</v>
      </c>
      <c r="DP90" s="70" t="s">
        <v>158</v>
      </c>
      <c r="DQ90" s="87" t="s">
        <v>2563</v>
      </c>
      <c r="DR90" s="69">
        <v>-1.0423331966538996E-2</v>
      </c>
      <c r="DS90" s="70">
        <v>0.10820174463904109</v>
      </c>
      <c r="DT90" s="70">
        <v>7.96172111825455E-2</v>
      </c>
      <c r="DU90" s="70">
        <v>7.8391908281769895E-2</v>
      </c>
      <c r="DV90" s="87" t="s">
        <v>2563</v>
      </c>
      <c r="DW90" s="31">
        <v>16.949069999999999</v>
      </c>
      <c r="DX90" s="70">
        <v>-0.26950133278736443</v>
      </c>
      <c r="DY90" s="70">
        <v>0.29965319124523626</v>
      </c>
      <c r="DZ90" s="70">
        <v>0.20414658122253448</v>
      </c>
      <c r="EA90" s="70">
        <v>0.22500948597687098</v>
      </c>
      <c r="EB90" s="87" t="s">
        <v>2563</v>
      </c>
      <c r="EC90" s="31">
        <v>-17.27205</v>
      </c>
      <c r="ED90" s="88">
        <v>1853039000</v>
      </c>
      <c r="EE90" s="85">
        <v>0.92591999999999997</v>
      </c>
      <c r="EF90" s="85" t="s">
        <v>5</v>
      </c>
      <c r="EG90" s="86">
        <v>6.5937270538283244E-2</v>
      </c>
      <c r="EH90" s="86">
        <v>-0.40209746176891237</v>
      </c>
      <c r="EI90" s="89">
        <v>2.0910000000000002</v>
      </c>
      <c r="EJ90" s="90">
        <v>11</v>
      </c>
      <c r="EK90" s="85">
        <v>185.91</v>
      </c>
      <c r="EL90" s="91">
        <v>11</v>
      </c>
      <c r="EM90" s="79">
        <v>-0.40783174654402665</v>
      </c>
      <c r="EN90" s="69">
        <v>-0.30149489637711313</v>
      </c>
      <c r="EO90" s="70">
        <v>4.035123265133933E-2</v>
      </c>
      <c r="EP90" s="70">
        <v>0.14683166117984725</v>
      </c>
      <c r="EQ90" s="70">
        <v>0.29831485821437798</v>
      </c>
      <c r="ER90" s="69">
        <v>6.7118926158176162E-3</v>
      </c>
      <c r="ES90" s="70">
        <v>9.8829722210731497E-3</v>
      </c>
      <c r="ET90" s="70">
        <v>1.610697675858086E-2</v>
      </c>
      <c r="EU90" s="70">
        <v>6.8825270355790558E-2</v>
      </c>
      <c r="EV90" s="69">
        <v>-0.29478300376129551</v>
      </c>
      <c r="EW90" s="70">
        <v>5.023420487241248E-2</v>
      </c>
      <c r="EX90" s="70">
        <v>0.16293863793842811</v>
      </c>
      <c r="EY90" s="70">
        <v>0.36714012857016853</v>
      </c>
      <c r="EZ90" s="92">
        <v>0.25293450000000001</v>
      </c>
      <c r="FA90" s="70">
        <v>0.197575</v>
      </c>
      <c r="FB90" s="70">
        <v>0.13398571428571429</v>
      </c>
      <c r="FC90" s="87">
        <v>0.22139143185769408</v>
      </c>
      <c r="FD90" s="69">
        <v>0.10222500000000001</v>
      </c>
      <c r="FE90" s="70">
        <v>7.4999999999999997E-2</v>
      </c>
      <c r="FF90" s="87">
        <v>7.2401608407548515E-2</v>
      </c>
      <c r="FG90" s="93" t="s">
        <v>2563</v>
      </c>
      <c r="FH90" s="84">
        <v>0.77142999999999995</v>
      </c>
      <c r="FI90" s="85">
        <v>0.74950000000000006</v>
      </c>
      <c r="FJ90" s="86">
        <v>0.81250749999999994</v>
      </c>
      <c r="FK90" s="86">
        <v>0.8502706000000001</v>
      </c>
      <c r="FL90" s="94">
        <v>0.26</v>
      </c>
      <c r="FM90" s="95">
        <v>0.28599999999999998</v>
      </c>
      <c r="FN90" s="96">
        <v>44732</v>
      </c>
      <c r="FO90" s="97" t="s">
        <v>2892</v>
      </c>
      <c r="FP90" s="57">
        <v>1.1439999999999999</v>
      </c>
      <c r="FQ90" s="58" t="s">
        <v>159</v>
      </c>
      <c r="FR90" s="58">
        <v>1.1439999999999999</v>
      </c>
      <c r="FS90" s="98" t="s">
        <v>159</v>
      </c>
      <c r="FT90" s="59" t="s">
        <v>160</v>
      </c>
      <c r="FU90" s="9" t="s">
        <v>158</v>
      </c>
      <c r="FV90" s="9" t="s">
        <v>158</v>
      </c>
      <c r="FW90" s="99" t="s">
        <v>158</v>
      </c>
      <c r="FX90" s="100" t="s">
        <v>158</v>
      </c>
      <c r="FY90" s="100" t="s">
        <v>158</v>
      </c>
      <c r="FZ90" s="100" t="s">
        <v>158</v>
      </c>
      <c r="GA90" s="9" t="s">
        <v>169</v>
      </c>
      <c r="GB90" s="63"/>
    </row>
    <row r="91" spans="1:184" ht="12" customHeight="1" x14ac:dyDescent="0.2">
      <c r="A91" s="7">
        <v>89</v>
      </c>
      <c r="B91" s="2" t="s">
        <v>523</v>
      </c>
      <c r="C91" s="1" t="s">
        <v>524</v>
      </c>
      <c r="D91" s="1" t="s">
        <v>176</v>
      </c>
      <c r="E91" s="1" t="s">
        <v>330</v>
      </c>
      <c r="F91" s="9">
        <v>2</v>
      </c>
      <c r="G91" s="64">
        <v>7.74</v>
      </c>
      <c r="H91" s="65">
        <v>-0.10829493087557596</v>
      </c>
      <c r="I91" s="65">
        <v>-6.7715092400809196E-2</v>
      </c>
      <c r="J91" s="65">
        <v>-2.5097819073398919E-2</v>
      </c>
      <c r="K91" s="66">
        <v>0.1111111111111111</v>
      </c>
      <c r="L91" s="67">
        <v>494</v>
      </c>
      <c r="M91" s="68">
        <v>2.3809523809523725E-2</v>
      </c>
      <c r="N91" s="69">
        <v>1.7751479289940919E-2</v>
      </c>
      <c r="O91" s="70">
        <v>7.8743399566687522E-3</v>
      </c>
      <c r="P91" s="70">
        <v>4.2029663567281883E-2</v>
      </c>
      <c r="Q91" s="70">
        <v>0.10391299883374505</v>
      </c>
      <c r="R91" s="70">
        <v>5.4133437702406972E-2</v>
      </c>
      <c r="S91" s="70">
        <v>3.6225788140822335E-3</v>
      </c>
      <c r="T91" s="18">
        <v>0.40446973948395981</v>
      </c>
      <c r="U91" s="71" t="s">
        <v>156</v>
      </c>
      <c r="V91" s="9">
        <v>1987</v>
      </c>
      <c r="W91" s="227">
        <v>2021</v>
      </c>
      <c r="X91" s="227">
        <v>0</v>
      </c>
      <c r="Y91" s="72" t="s">
        <v>291</v>
      </c>
      <c r="Z91" s="73">
        <v>15</v>
      </c>
      <c r="AA91" s="73">
        <v>7</v>
      </c>
      <c r="AB91" s="73">
        <v>3</v>
      </c>
      <c r="AC91" s="228" t="s">
        <v>5</v>
      </c>
      <c r="AD91" s="74">
        <v>3.5405516673528199</v>
      </c>
      <c r="AE91" s="75">
        <v>0.75971731448763258</v>
      </c>
      <c r="AF91" s="75">
        <v>1.0060479861492928</v>
      </c>
      <c r="AG91" s="75">
        <v>4.3951551080901519</v>
      </c>
      <c r="AH91" s="76" t="s">
        <v>2701</v>
      </c>
      <c r="AI91" s="9" t="s">
        <v>2789</v>
      </c>
      <c r="AJ91" s="77" t="s">
        <v>2563</v>
      </c>
      <c r="AK91" s="78">
        <v>0.1111111111111111</v>
      </c>
      <c r="AL91" s="79">
        <v>7.88079E-2</v>
      </c>
      <c r="AM91" s="80">
        <v>0.40989813344996007</v>
      </c>
      <c r="AN91" s="372">
        <v>0.83651942172942295</v>
      </c>
      <c r="AO91" s="372">
        <v>-9.3188342978730798E-2</v>
      </c>
      <c r="AP91" s="372">
        <v>5.1780339553697763E-2</v>
      </c>
      <c r="AQ91" s="372">
        <v>0.39983999503503953</v>
      </c>
      <c r="AR91" s="81">
        <v>0.12252942521283117</v>
      </c>
      <c r="AS91" s="81">
        <v>0.10564098503520128</v>
      </c>
      <c r="AT91" s="81">
        <v>7.9374150978112235E-2</v>
      </c>
      <c r="AU91" s="68">
        <v>4.6052631578947373E-2</v>
      </c>
      <c r="AV91" s="68">
        <v>7.8318764595546306E-2</v>
      </c>
      <c r="AW91" s="68">
        <v>0.17610062893081763</v>
      </c>
      <c r="AX91" s="68">
        <v>2.4250159540523293E-2</v>
      </c>
      <c r="AY91" s="68">
        <v>6.0500918093465861E-2</v>
      </c>
      <c r="AZ91" s="68">
        <v>0.17610062893081763</v>
      </c>
      <c r="BA91" s="31">
        <v>31.082750000000001</v>
      </c>
      <c r="BB91" s="32">
        <v>6.8374558303886932</v>
      </c>
      <c r="BC91" s="82">
        <v>65.49276423716897</v>
      </c>
      <c r="BD91" s="70">
        <v>-0.52540176976742003</v>
      </c>
      <c r="BE91" s="70">
        <v>-0.89559982831648066</v>
      </c>
      <c r="BF91" s="82">
        <v>14.411764705882353</v>
      </c>
      <c r="BG91" s="82">
        <v>58.997549019607838</v>
      </c>
      <c r="BH91" s="82">
        <v>37.667441763029998</v>
      </c>
      <c r="BI91" s="82">
        <v>14.411764705882353</v>
      </c>
      <c r="BJ91" s="82">
        <v>126.66666666666667</v>
      </c>
      <c r="BK91" s="82">
        <v>14.411764705882353</v>
      </c>
      <c r="BL91" s="82">
        <v>45.420557791816286</v>
      </c>
      <c r="BM91" s="82">
        <v>126.66666666666667</v>
      </c>
      <c r="BN91" s="34" t="s">
        <v>2563</v>
      </c>
      <c r="BO91" s="31" t="s">
        <v>158</v>
      </c>
      <c r="BP91" s="32">
        <v>2.27224</v>
      </c>
      <c r="BQ91" s="35">
        <v>2.2119147275872031</v>
      </c>
      <c r="BR91" s="70">
        <v>2.7272874338424735E-2</v>
      </c>
      <c r="BS91" s="83">
        <v>1.7584138742467779</v>
      </c>
      <c r="BT91" s="83">
        <v>1.7946154601768463</v>
      </c>
      <c r="BU91" s="83">
        <v>1.737429700698927</v>
      </c>
      <c r="BV91" s="83">
        <v>0.97346938775510183</v>
      </c>
      <c r="BW91" s="83">
        <v>3.0727272727272728</v>
      </c>
      <c r="BX91" s="83">
        <v>0.97346938775510183</v>
      </c>
      <c r="BY91" s="83">
        <v>2.1328665170165095</v>
      </c>
      <c r="BZ91" s="83">
        <v>3.0727272727272728</v>
      </c>
      <c r="CA91" s="37" t="s">
        <v>2609</v>
      </c>
      <c r="CB91" s="31">
        <v>1.21395769028081</v>
      </c>
      <c r="CC91" s="35">
        <v>1.9059318126732343</v>
      </c>
      <c r="CD91" s="70">
        <v>-0.3630634201030889</v>
      </c>
      <c r="CE91" s="83">
        <v>1.1929507405957718</v>
      </c>
      <c r="CF91" s="83">
        <v>1.5618336251853497</v>
      </c>
      <c r="CG91" s="83">
        <v>2.2335811091962836</v>
      </c>
      <c r="CH91" s="83">
        <v>0.72</v>
      </c>
      <c r="CI91" s="83">
        <v>2.9141612200435727</v>
      </c>
      <c r="CJ91" s="83">
        <v>0.72</v>
      </c>
      <c r="CK91" s="83">
        <v>2.8051613373553201</v>
      </c>
      <c r="CL91" s="83">
        <v>6.0034415584415584</v>
      </c>
      <c r="CM91" s="37" t="s">
        <v>2563</v>
      </c>
      <c r="CN91" s="31">
        <v>7.0307500000000003</v>
      </c>
      <c r="CO91" s="82">
        <v>9.0128204228971747</v>
      </c>
      <c r="CP91" s="70">
        <v>-0.2199167774231584</v>
      </c>
      <c r="CQ91" s="82">
        <v>5.2535606378223889</v>
      </c>
      <c r="CR91" s="82">
        <v>7.3865559404130519</v>
      </c>
      <c r="CS91" s="82">
        <v>11.116767209151375</v>
      </c>
      <c r="CT91" s="82">
        <v>3.3978082191780823</v>
      </c>
      <c r="CU91" s="82">
        <v>14.382795698924729</v>
      </c>
      <c r="CV91" s="82">
        <v>3.3978082191780823</v>
      </c>
      <c r="CW91" s="82">
        <v>13.967119821036118</v>
      </c>
      <c r="CX91" s="82">
        <v>37.411111111111104</v>
      </c>
      <c r="CY91" s="37" t="s">
        <v>2563</v>
      </c>
      <c r="CZ91" s="376">
        <v>0.79387659783227793</v>
      </c>
      <c r="DA91" s="39" t="s">
        <v>5</v>
      </c>
      <c r="DB91" s="39">
        <v>41.146792372987896</v>
      </c>
      <c r="DC91" s="17">
        <v>0.15314077467839299</v>
      </c>
      <c r="DD91" s="40">
        <v>-15.768672532160702</v>
      </c>
      <c r="DE91" s="84">
        <v>0.2429</v>
      </c>
      <c r="DF91" s="85">
        <v>1.1319999999999999</v>
      </c>
      <c r="DG91" s="85" t="s">
        <v>5</v>
      </c>
      <c r="DH91" s="85" t="s">
        <v>5</v>
      </c>
      <c r="DI91" s="85" t="s">
        <v>5</v>
      </c>
      <c r="DJ91" s="86">
        <v>-0.90445220000000004</v>
      </c>
      <c r="DK91" s="86">
        <v>0.35679789999999995</v>
      </c>
      <c r="DL91" s="69" t="s">
        <v>158</v>
      </c>
      <c r="DM91" s="70" t="s">
        <v>158</v>
      </c>
      <c r="DN91" s="70">
        <v>0.20289862847400841</v>
      </c>
      <c r="DO91" s="70">
        <v>0.11946011082672414</v>
      </c>
      <c r="DP91" s="70" t="s">
        <v>158</v>
      </c>
      <c r="DQ91" s="87" t="s">
        <v>2563</v>
      </c>
      <c r="DR91" s="69">
        <v>7.2558228594298502E-2</v>
      </c>
      <c r="DS91" s="70">
        <v>7.7239333164587309E-2</v>
      </c>
      <c r="DT91" s="70">
        <v>0.1000909308380844</v>
      </c>
      <c r="DU91" s="70">
        <v>0.10737391395900531</v>
      </c>
      <c r="DV91" s="87" t="s">
        <v>2563</v>
      </c>
      <c r="DW91" s="31">
        <v>0.85482999999999998</v>
      </c>
      <c r="DX91" s="70">
        <v>0.17501015422828448</v>
      </c>
      <c r="DY91" s="70">
        <v>0.13918159237940952</v>
      </c>
      <c r="DZ91" s="70">
        <v>0.17275029014616772</v>
      </c>
      <c r="EA91" s="70">
        <v>0.18100330086129945</v>
      </c>
      <c r="EB91" s="87" t="s">
        <v>2563</v>
      </c>
      <c r="EC91" s="31">
        <v>0.19567000000000001</v>
      </c>
      <c r="ED91" s="88">
        <v>626749500</v>
      </c>
      <c r="EE91" s="85">
        <v>1.42045</v>
      </c>
      <c r="EF91" s="85" t="s">
        <v>5</v>
      </c>
      <c r="EG91" s="86">
        <v>3.2000000000000028E-2</v>
      </c>
      <c r="EH91" s="86">
        <v>-0.20910326531304291</v>
      </c>
      <c r="EI91" s="89">
        <v>3</v>
      </c>
      <c r="EJ91" s="90">
        <v>8</v>
      </c>
      <c r="EK91" s="85">
        <v>9.44</v>
      </c>
      <c r="EL91" s="91">
        <v>8</v>
      </c>
      <c r="EM91" s="79">
        <v>-0.18008474576271183</v>
      </c>
      <c r="EN91" s="69">
        <v>-0.17254528122020973</v>
      </c>
      <c r="EO91" s="70">
        <v>-9.4988127254492682E-2</v>
      </c>
      <c r="EP91" s="70">
        <v>-7.7608537446365533E-2</v>
      </c>
      <c r="EQ91" s="70">
        <v>1.5398097240597597E-2</v>
      </c>
      <c r="ER91" s="69">
        <v>8.1982840800762569E-2</v>
      </c>
      <c r="ES91" s="70">
        <v>6.7751299999476045E-2</v>
      </c>
      <c r="ET91" s="70">
        <v>5.7158463577713148E-2</v>
      </c>
      <c r="EU91" s="70">
        <v>6.7489244452829666E-2</v>
      </c>
      <c r="EV91" s="69">
        <v>-9.0562440419447165E-2</v>
      </c>
      <c r="EW91" s="70">
        <v>-2.7236827255016638E-2</v>
      </c>
      <c r="EX91" s="70">
        <v>-2.0450073868652385E-2</v>
      </c>
      <c r="EY91" s="70">
        <v>8.2887341693427263E-2</v>
      </c>
      <c r="EZ91" s="92">
        <v>6.7039699999999994E-2</v>
      </c>
      <c r="FA91" s="70">
        <v>9.2449999999999991E-2</v>
      </c>
      <c r="FB91" s="70">
        <v>6.5242857142857144E-2</v>
      </c>
      <c r="FC91" s="87">
        <v>5.15063297081048E-2</v>
      </c>
      <c r="FD91" s="69">
        <v>3.1E-2</v>
      </c>
      <c r="FE91" s="70">
        <v>3.9460000000000002E-2</v>
      </c>
      <c r="FF91" s="87">
        <v>2.2707188289173976E-2</v>
      </c>
      <c r="FG91" s="93" t="s">
        <v>2563</v>
      </c>
      <c r="FH91" s="84">
        <v>1.1079399999999999</v>
      </c>
      <c r="FI91" s="85" t="s">
        <v>158</v>
      </c>
      <c r="FJ91" s="86">
        <v>2.1413829999999998</v>
      </c>
      <c r="FK91" s="86">
        <v>2.188266</v>
      </c>
      <c r="FL91" s="94">
        <v>0.21</v>
      </c>
      <c r="FM91" s="95">
        <v>0.215</v>
      </c>
      <c r="FN91" s="96">
        <v>44523</v>
      </c>
      <c r="FO91" s="97" t="s">
        <v>2837</v>
      </c>
      <c r="FP91" s="57">
        <v>0.86</v>
      </c>
      <c r="FQ91" s="58" t="s">
        <v>159</v>
      </c>
      <c r="FR91" s="58">
        <v>0.86</v>
      </c>
      <c r="FS91" s="98" t="s">
        <v>159</v>
      </c>
      <c r="FT91" s="59" t="s">
        <v>160</v>
      </c>
      <c r="FU91" s="9" t="s">
        <v>158</v>
      </c>
      <c r="FV91" s="9" t="s">
        <v>158</v>
      </c>
      <c r="FW91" s="99" t="s">
        <v>158</v>
      </c>
      <c r="FX91" s="100" t="s">
        <v>158</v>
      </c>
      <c r="FY91" s="100" t="s">
        <v>158</v>
      </c>
      <c r="FZ91" s="100" t="s">
        <v>158</v>
      </c>
      <c r="GA91" s="9" t="s">
        <v>169</v>
      </c>
      <c r="GB91" s="63"/>
    </row>
    <row r="92" spans="1:184" ht="12" customHeight="1" x14ac:dyDescent="0.2">
      <c r="A92" s="7">
        <v>90</v>
      </c>
      <c r="B92" s="2" t="s">
        <v>529</v>
      </c>
      <c r="C92" s="1" t="s">
        <v>530</v>
      </c>
      <c r="D92" s="1" t="s">
        <v>248</v>
      </c>
      <c r="E92" s="1" t="s">
        <v>271</v>
      </c>
      <c r="F92" s="9">
        <v>2</v>
      </c>
      <c r="G92" s="64">
        <v>21.36</v>
      </c>
      <c r="H92" s="65">
        <v>0.30882352941176472</v>
      </c>
      <c r="I92" s="65">
        <v>0.114182091330574</v>
      </c>
      <c r="J92" s="65" t="s">
        <v>158</v>
      </c>
      <c r="K92" s="66">
        <v>1.0299625468164795E-2</v>
      </c>
      <c r="L92" s="67">
        <v>548</v>
      </c>
      <c r="M92" s="68">
        <v>9.9999999999999867E-2</v>
      </c>
      <c r="N92" s="69">
        <v>4.761904761904745E-2</v>
      </c>
      <c r="O92" s="70">
        <v>3.228011545636722E-2</v>
      </c>
      <c r="P92" s="70">
        <v>4.0950396969256841E-2</v>
      </c>
      <c r="Q92" s="70" t="s">
        <v>158</v>
      </c>
      <c r="R92" s="70" t="s">
        <v>158</v>
      </c>
      <c r="S92" s="70" t="s">
        <v>158</v>
      </c>
      <c r="T92" s="18" t="s">
        <v>158</v>
      </c>
      <c r="U92" s="71" t="s">
        <v>156</v>
      </c>
      <c r="V92" s="9">
        <v>2014</v>
      </c>
      <c r="W92" s="227">
        <v>2021</v>
      </c>
      <c r="X92" s="227">
        <v>0</v>
      </c>
      <c r="Y92" s="72" t="s">
        <v>157</v>
      </c>
      <c r="Z92" s="73">
        <v>6</v>
      </c>
      <c r="AA92" s="73">
        <v>2</v>
      </c>
      <c r="AB92" s="73">
        <v>0</v>
      </c>
      <c r="AC92" s="228" t="s">
        <v>5</v>
      </c>
      <c r="AD92" s="74">
        <v>0.32284573843625264</v>
      </c>
      <c r="AE92" s="75">
        <v>0.44989775051124747</v>
      </c>
      <c r="AF92" s="75">
        <v>0.32752716986750041</v>
      </c>
      <c r="AG92" s="75" t="s">
        <v>158</v>
      </c>
      <c r="AH92" s="76" t="s">
        <v>2545</v>
      </c>
      <c r="AI92" s="9" t="s">
        <v>531</v>
      </c>
      <c r="AJ92" s="77" t="s">
        <v>2563</v>
      </c>
      <c r="AK92" s="78">
        <v>1.0299625468164795E-2</v>
      </c>
      <c r="AL92" s="79">
        <v>1.4202999999999999E-2</v>
      </c>
      <c r="AM92" s="80">
        <v>-0.27482746826974613</v>
      </c>
      <c r="AN92" s="372">
        <v>-0.21334504974679069</v>
      </c>
      <c r="AO92" s="372">
        <v>-0.53889903827082475</v>
      </c>
      <c r="AP92" s="372">
        <v>-0.5176627233555241</v>
      </c>
      <c r="AQ92" s="372">
        <v>-0.43010889494154869</v>
      </c>
      <c r="AR92" s="81">
        <v>2.2337028813690079E-2</v>
      </c>
      <c r="AS92" s="81">
        <v>2.1353575530834425E-2</v>
      </c>
      <c r="AT92" s="81">
        <v>1.807297109350111E-2</v>
      </c>
      <c r="AU92" s="68">
        <v>1.0238907849829353E-2</v>
      </c>
      <c r="AV92" s="68">
        <v>1.4790380494212288E-2</v>
      </c>
      <c r="AW92" s="68">
        <v>3.1496062992125991E-2</v>
      </c>
      <c r="AX92" s="68">
        <v>6.8965517241379309E-3</v>
      </c>
      <c r="AY92" s="68">
        <v>1.3092939242102959E-2</v>
      </c>
      <c r="AZ92" s="68">
        <v>3.1496062992125991E-2</v>
      </c>
      <c r="BA92" s="31">
        <v>31.081240000000001</v>
      </c>
      <c r="BB92" s="32">
        <v>43.680981595092021</v>
      </c>
      <c r="BC92" s="82">
        <v>138.39999999999998</v>
      </c>
      <c r="BD92" s="70">
        <v>-0.77542456647398839</v>
      </c>
      <c r="BE92" s="70">
        <v>-0.68438597113372812</v>
      </c>
      <c r="BF92" s="82">
        <v>63.499999999999993</v>
      </c>
      <c r="BG92" s="82">
        <v>63.499999999999993</v>
      </c>
      <c r="BH92" s="82">
        <v>43.989583333333336</v>
      </c>
      <c r="BI92" s="82">
        <v>63.499999999999993</v>
      </c>
      <c r="BJ92" s="82">
        <v>175</v>
      </c>
      <c r="BK92" s="82">
        <v>29.75</v>
      </c>
      <c r="BL92" s="82">
        <v>74.841666666666654</v>
      </c>
      <c r="BM92" s="82">
        <v>175</v>
      </c>
      <c r="BN92" s="34" t="s">
        <v>2563</v>
      </c>
      <c r="BO92" s="31">
        <v>2.39723</v>
      </c>
      <c r="BP92" s="32">
        <v>2.2437800000000001</v>
      </c>
      <c r="BQ92" s="35">
        <v>1.3331162302947148</v>
      </c>
      <c r="BR92" s="70">
        <v>0.68310905606779904</v>
      </c>
      <c r="BS92" s="83">
        <v>1.0150395366675335</v>
      </c>
      <c r="BT92" s="83">
        <v>0.97536804047762904</v>
      </c>
      <c r="BU92" s="83">
        <v>1.022569552668626</v>
      </c>
      <c r="BV92" s="83">
        <v>0.64795918367346927</v>
      </c>
      <c r="BW92" s="83">
        <v>1.8529707955689827</v>
      </c>
      <c r="BX92" s="83">
        <v>0.64795918367346927</v>
      </c>
      <c r="BY92" s="83">
        <v>1.3619737106859222</v>
      </c>
      <c r="BZ92" s="83">
        <v>1.8626482213438738</v>
      </c>
      <c r="CA92" s="37" t="s">
        <v>2609</v>
      </c>
      <c r="CB92" s="31">
        <v>16.130128452006069</v>
      </c>
      <c r="CC92" s="35">
        <v>8.078225134713124</v>
      </c>
      <c r="CD92" s="70">
        <v>0.99674163359138501</v>
      </c>
      <c r="CE92" s="83">
        <v>6.089745511495404</v>
      </c>
      <c r="CF92" s="83">
        <v>5.8067197223422928</v>
      </c>
      <c r="CG92" s="83">
        <v>10.48165694453021</v>
      </c>
      <c r="CH92" s="83">
        <v>2.9701836734693874</v>
      </c>
      <c r="CI92" s="83">
        <v>13.715743272989231</v>
      </c>
      <c r="CJ92" s="83">
        <v>2.9701836734693874</v>
      </c>
      <c r="CK92" s="83">
        <v>13.736097318445884</v>
      </c>
      <c r="CL92" s="83">
        <v>37.281111111111116</v>
      </c>
      <c r="CM92" s="37" t="s">
        <v>2563</v>
      </c>
      <c r="CN92" s="31">
        <v>32.162379999999999</v>
      </c>
      <c r="CO92" s="82">
        <v>26.174150348890386</v>
      </c>
      <c r="CP92" s="70">
        <v>0.22878410841570918</v>
      </c>
      <c r="CQ92" s="82">
        <v>15.718434194538526</v>
      </c>
      <c r="CR92" s="82">
        <v>19.756955489346314</v>
      </c>
      <c r="CS92" s="82">
        <v>22.912104557637925</v>
      </c>
      <c r="CT92" s="82">
        <v>9.5250000000000004</v>
      </c>
      <c r="CU92" s="82">
        <v>45.923265306122445</v>
      </c>
      <c r="CV92" s="82">
        <v>9.5250000000000004</v>
      </c>
      <c r="CW92" s="82">
        <v>29.773134625078779</v>
      </c>
      <c r="CX92" s="82">
        <v>57.85</v>
      </c>
      <c r="CY92" s="37" t="s">
        <v>2563</v>
      </c>
      <c r="CZ92" s="376">
        <v>0.76801396097567598</v>
      </c>
      <c r="DA92" s="39" t="s">
        <v>5</v>
      </c>
      <c r="DB92" s="39">
        <v>3.8491408604101096</v>
      </c>
      <c r="DC92" s="17">
        <v>5.1250022437421633E-2</v>
      </c>
      <c r="DD92" s="40">
        <v>-25.956237756257838</v>
      </c>
      <c r="DE92" s="84">
        <v>0.68144000000000005</v>
      </c>
      <c r="DF92" s="85">
        <v>0.48899999999999999</v>
      </c>
      <c r="DG92" s="85" t="s">
        <v>5</v>
      </c>
      <c r="DH92" s="85" t="s">
        <v>5</v>
      </c>
      <c r="DI92" s="85" t="s">
        <v>5</v>
      </c>
      <c r="DJ92" s="86">
        <v>1.959441</v>
      </c>
      <c r="DK92" s="86" t="s">
        <v>158</v>
      </c>
      <c r="DL92" s="69" t="s">
        <v>158</v>
      </c>
      <c r="DM92" s="70" t="s">
        <v>158</v>
      </c>
      <c r="DN92" s="70" t="s">
        <v>158</v>
      </c>
      <c r="DO92" s="70" t="s">
        <v>158</v>
      </c>
      <c r="DP92" s="70" t="s">
        <v>158</v>
      </c>
      <c r="DQ92" s="87" t="s">
        <v>2563</v>
      </c>
      <c r="DR92" s="69">
        <v>1.5546273022440271E-2</v>
      </c>
      <c r="DS92" s="70">
        <v>-0.24531216545331935</v>
      </c>
      <c r="DT92" s="70">
        <v>0.1745985084380075</v>
      </c>
      <c r="DU92" s="70" t="s">
        <v>158</v>
      </c>
      <c r="DV92" s="87" t="s">
        <v>2563</v>
      </c>
      <c r="DW92" s="31">
        <v>0.67169999999999996</v>
      </c>
      <c r="DX92" s="70">
        <v>-5.0621017968358384E-2</v>
      </c>
      <c r="DY92" s="70">
        <v>6.613299587341448E-2</v>
      </c>
      <c r="DZ92" s="70">
        <v>4.6290679643744781E-2</v>
      </c>
      <c r="EA92" s="70" t="s">
        <v>158</v>
      </c>
      <c r="EB92" s="87" t="s">
        <v>2563</v>
      </c>
      <c r="EC92" s="31">
        <v>-0.28926000000000002</v>
      </c>
      <c r="ED92" s="88">
        <v>3897919000</v>
      </c>
      <c r="EE92" s="85">
        <v>0.62797000000000003</v>
      </c>
      <c r="EF92" s="85" t="s">
        <v>5</v>
      </c>
      <c r="EG92" s="86">
        <v>0.80863668425621027</v>
      </c>
      <c r="EH92" s="86">
        <v>-5.1233962213487194E-3</v>
      </c>
      <c r="EI92" s="89">
        <v>1.75</v>
      </c>
      <c r="EJ92" s="90">
        <v>12</v>
      </c>
      <c r="EK92" s="85">
        <v>22.96</v>
      </c>
      <c r="EL92" s="91">
        <v>12</v>
      </c>
      <c r="EM92" s="79">
        <v>-6.9686411149825878E-2</v>
      </c>
      <c r="EN92" s="69">
        <v>5.4263565891472965E-2</v>
      </c>
      <c r="EO92" s="70">
        <v>8.9482519554083373E-2</v>
      </c>
      <c r="EP92" s="70">
        <v>2.3648154065300853E-2</v>
      </c>
      <c r="EQ92" s="70" t="s">
        <v>158</v>
      </c>
      <c r="ER92" s="69">
        <v>1.421188630490966E-2</v>
      </c>
      <c r="ES92" s="70">
        <v>1.6370788381636414E-2</v>
      </c>
      <c r="ET92" s="70">
        <v>1.380109367749327E-2</v>
      </c>
      <c r="EU92" s="70" t="s">
        <v>158</v>
      </c>
      <c r="EV92" s="69">
        <v>6.8475452196382625E-2</v>
      </c>
      <c r="EW92" s="70">
        <v>0.10585330793571979</v>
      </c>
      <c r="EX92" s="70">
        <v>3.7449247742794123E-2</v>
      </c>
      <c r="EY92" s="70" t="s">
        <v>158</v>
      </c>
      <c r="EZ92" s="92">
        <v>7.4678500000000009E-2</v>
      </c>
      <c r="FA92" s="70">
        <v>1.0500000000000001E-2</v>
      </c>
      <c r="FB92" s="70">
        <v>0.35514000000000001</v>
      </c>
      <c r="FC92" s="87">
        <v>0.52461813359814402</v>
      </c>
      <c r="FD92" s="69">
        <v>1.6199999999999999E-2</v>
      </c>
      <c r="FE92" s="70">
        <v>0.35475999999999996</v>
      </c>
      <c r="FF92" s="87">
        <v>0.51851968226866763</v>
      </c>
      <c r="FG92" s="93" t="s">
        <v>2563</v>
      </c>
      <c r="FH92" s="84">
        <v>5.8652300000000004</v>
      </c>
      <c r="FI92" s="85">
        <v>5.8652300000000004</v>
      </c>
      <c r="FJ92" s="86">
        <v>8.9022600000000007E-2</v>
      </c>
      <c r="FK92" s="86">
        <v>8.9552699999999999E-2</v>
      </c>
      <c r="FL92" s="94">
        <v>0.05</v>
      </c>
      <c r="FM92" s="95">
        <v>5.5E-2</v>
      </c>
      <c r="FN92" s="96">
        <v>44469</v>
      </c>
      <c r="FO92" s="97" t="s">
        <v>2881</v>
      </c>
      <c r="FP92" s="57">
        <v>0.22</v>
      </c>
      <c r="FQ92" s="58" t="s">
        <v>159</v>
      </c>
      <c r="FR92" s="58">
        <v>0.22</v>
      </c>
      <c r="FS92" s="98" t="s">
        <v>159</v>
      </c>
      <c r="FT92" s="59" t="s">
        <v>165</v>
      </c>
      <c r="FU92" s="9" t="s">
        <v>166</v>
      </c>
      <c r="FV92" s="9" t="s">
        <v>158</v>
      </c>
      <c r="FW92" s="99">
        <v>0.03</v>
      </c>
      <c r="FX92" s="100" t="s">
        <v>158</v>
      </c>
      <c r="FY92" s="100" t="s">
        <v>158</v>
      </c>
      <c r="FZ92" s="100" t="s">
        <v>158</v>
      </c>
      <c r="GA92" s="9" t="s">
        <v>425</v>
      </c>
      <c r="GB92" s="63"/>
    </row>
    <row r="93" spans="1:184" ht="12" customHeight="1" x14ac:dyDescent="0.2">
      <c r="A93" s="7">
        <v>91</v>
      </c>
      <c r="B93" s="2" t="s">
        <v>349</v>
      </c>
      <c r="C93" s="1" t="s">
        <v>350</v>
      </c>
      <c r="D93" s="1" t="s">
        <v>176</v>
      </c>
      <c r="E93" s="1" t="s">
        <v>177</v>
      </c>
      <c r="F93" s="9">
        <v>1</v>
      </c>
      <c r="G93" s="64">
        <v>120.38</v>
      </c>
      <c r="H93" s="65">
        <v>-1.8587966737322659E-2</v>
      </c>
      <c r="I93" s="65">
        <v>4.3447127304880206E-2</v>
      </c>
      <c r="J93" s="65">
        <v>6.5315317182867316E-2</v>
      </c>
      <c r="K93" s="66">
        <v>4.7516198704103674E-2</v>
      </c>
      <c r="L93" s="67">
        <v>61</v>
      </c>
      <c r="M93" s="68">
        <v>2.877697841726623E-2</v>
      </c>
      <c r="N93" s="69">
        <v>0.28301886792452802</v>
      </c>
      <c r="O93" s="70">
        <v>0.10244675135826964</v>
      </c>
      <c r="P93" s="70">
        <v>8.8503375997038836E-2</v>
      </c>
      <c r="Q93" s="70">
        <v>6.791080121856119E-2</v>
      </c>
      <c r="R93" s="70">
        <v>4.755131714815497E-2</v>
      </c>
      <c r="S93" s="70">
        <v>7.8501820894152807E-2</v>
      </c>
      <c r="T93" s="18">
        <v>1.3032297426767709</v>
      </c>
      <c r="U93" s="71" t="s">
        <v>156</v>
      </c>
      <c r="V93" s="9">
        <v>1829</v>
      </c>
      <c r="W93" s="227" t="s">
        <v>496</v>
      </c>
      <c r="X93" s="227">
        <v>0</v>
      </c>
      <c r="Y93" s="72" t="s">
        <v>157</v>
      </c>
      <c r="Z93" s="73">
        <v>21</v>
      </c>
      <c r="AA93" s="73">
        <v>4</v>
      </c>
      <c r="AB93" s="73">
        <v>0</v>
      </c>
      <c r="AC93" s="228" t="s">
        <v>5</v>
      </c>
      <c r="AD93" s="74">
        <v>0.36010604241570715</v>
      </c>
      <c r="AE93" s="75">
        <v>0.42807962879808409</v>
      </c>
      <c r="AF93" s="75">
        <v>0.32146913643386188</v>
      </c>
      <c r="AG93" s="75">
        <v>8.7461305635214481E-2</v>
      </c>
      <c r="AH93" s="76" t="s">
        <v>2702</v>
      </c>
      <c r="AI93" s="9" t="s">
        <v>2790</v>
      </c>
      <c r="AJ93" s="77" t="s">
        <v>2615</v>
      </c>
      <c r="AK93" s="78">
        <v>4.7516198704103674E-2</v>
      </c>
      <c r="AL93" s="79">
        <v>3.9878900000000002E-2</v>
      </c>
      <c r="AM93" s="80">
        <v>0.19151227100305346</v>
      </c>
      <c r="AN93" s="372">
        <v>0.15582629424518601</v>
      </c>
      <c r="AO93" s="372">
        <v>-0.15427207450449432</v>
      </c>
      <c r="AP93" s="372">
        <v>-8.1141592018602604E-2</v>
      </c>
      <c r="AQ93" s="372">
        <v>-3.9915190137921441E-2</v>
      </c>
      <c r="AR93" s="81">
        <v>5.6183788274774403E-2</v>
      </c>
      <c r="AS93" s="81">
        <v>5.1712209728254077E-2</v>
      </c>
      <c r="AT93" s="81">
        <v>4.9491668044336246E-2</v>
      </c>
      <c r="AU93" s="68">
        <v>2.9992220060558118E-2</v>
      </c>
      <c r="AV93" s="68">
        <v>4.1173604584310811E-2</v>
      </c>
      <c r="AW93" s="68">
        <v>7.6040172166427555E-2</v>
      </c>
      <c r="AX93" s="68">
        <v>2.9992220060558118E-2</v>
      </c>
      <c r="AY93" s="68">
        <v>4.1110155514444489E-2</v>
      </c>
      <c r="AZ93" s="68">
        <v>7.6040172166427555E-2</v>
      </c>
      <c r="BA93" s="31">
        <v>7.5194200000000002</v>
      </c>
      <c r="BB93" s="32">
        <v>9.009130369705133</v>
      </c>
      <c r="BC93" s="82">
        <v>10.274447785065945</v>
      </c>
      <c r="BD93" s="70">
        <v>-0.26814363581373357</v>
      </c>
      <c r="BE93" s="70">
        <v>-0.12315186585501647</v>
      </c>
      <c r="BF93" s="82">
        <v>6.6271127752370091</v>
      </c>
      <c r="BG93" s="82">
        <v>8.2594941937872512</v>
      </c>
      <c r="BH93" s="82">
        <v>9.1195276760051645</v>
      </c>
      <c r="BI93" s="82">
        <v>5.689344822411206</v>
      </c>
      <c r="BJ93" s="82">
        <v>13.874172185430464</v>
      </c>
      <c r="BK93" s="82">
        <v>5.689344822411206</v>
      </c>
      <c r="BL93" s="82">
        <v>10.884944234006536</v>
      </c>
      <c r="BM93" s="82">
        <v>13.874172185430464</v>
      </c>
      <c r="BN93" s="34" t="s">
        <v>2615</v>
      </c>
      <c r="BO93" s="31">
        <v>1.25478</v>
      </c>
      <c r="BP93" s="32">
        <v>1.18346</v>
      </c>
      <c r="BQ93" s="35">
        <v>1.3885820464396947</v>
      </c>
      <c r="BR93" s="70">
        <v>-0.14772050882094068</v>
      </c>
      <c r="BS93" s="83">
        <v>1.0268667382212506</v>
      </c>
      <c r="BT93" s="83">
        <v>1.1364109787884731</v>
      </c>
      <c r="BU93" s="83">
        <v>1.23184556761391</v>
      </c>
      <c r="BV93" s="83">
        <v>0.7321428571428571</v>
      </c>
      <c r="BW93" s="83">
        <v>1.7197854212685388</v>
      </c>
      <c r="BX93" s="83">
        <v>0.7321428571428571</v>
      </c>
      <c r="BY93" s="83">
        <v>1.4557768581409634</v>
      </c>
      <c r="BZ93" s="83">
        <v>1.8294557097118462</v>
      </c>
      <c r="CA93" s="37" t="s">
        <v>2609</v>
      </c>
      <c r="CB93" s="31">
        <v>2.5082061554604427</v>
      </c>
      <c r="CC93" s="35">
        <v>2.7411568796591599</v>
      </c>
      <c r="CD93" s="70">
        <v>-8.4982631212148219E-2</v>
      </c>
      <c r="CE93" s="83">
        <v>2.0864798044493371</v>
      </c>
      <c r="CF93" s="83">
        <v>2.2156583174608562</v>
      </c>
      <c r="CG93" s="83">
        <v>2.2688990285739044</v>
      </c>
      <c r="CH93" s="83">
        <v>1.4304863136863137</v>
      </c>
      <c r="CI93" s="83">
        <v>3.9840947779672931</v>
      </c>
      <c r="CJ93" s="83">
        <v>1.4304863136863137</v>
      </c>
      <c r="CK93" s="83">
        <v>2.7064203159484497</v>
      </c>
      <c r="CL93" s="83">
        <v>3.9840947779672931</v>
      </c>
      <c r="CM93" s="37" t="s">
        <v>2615</v>
      </c>
      <c r="CN93" s="31">
        <v>7.0259600000000004</v>
      </c>
      <c r="CO93" s="82">
        <v>5.3278113773160634</v>
      </c>
      <c r="CP93" s="70">
        <v>0.31873287217224955</v>
      </c>
      <c r="CQ93" s="82">
        <v>5.6987765181156051</v>
      </c>
      <c r="CR93" s="82">
        <v>4.4701147227098961</v>
      </c>
      <c r="CS93" s="82">
        <v>7.758425048508089</v>
      </c>
      <c r="CT93" s="82">
        <v>0.70418443622629634</v>
      </c>
      <c r="CU93" s="82">
        <v>20.691251959650998</v>
      </c>
      <c r="CV93" s="82">
        <v>0.70418443622629634</v>
      </c>
      <c r="CW93" s="82">
        <v>9.100868746122126</v>
      </c>
      <c r="CX93" s="82">
        <v>23.403484783540506</v>
      </c>
      <c r="CY93" s="37" t="s">
        <v>2615</v>
      </c>
      <c r="CZ93" s="376">
        <v>-0.36863588777592216</v>
      </c>
      <c r="DA93" s="39" t="s">
        <v>5</v>
      </c>
      <c r="DB93" s="39">
        <v>16.061781606349559</v>
      </c>
      <c r="DC93" s="17">
        <v>0.13601957470114251</v>
      </c>
      <c r="DD93" s="40">
        <v>6.0825374701142501</v>
      </c>
      <c r="DE93" s="84">
        <v>15.884209999999999</v>
      </c>
      <c r="DF93" s="85">
        <v>13.362</v>
      </c>
      <c r="DG93" s="85" t="s">
        <v>5</v>
      </c>
      <c r="DH93" s="85" t="s">
        <v>5</v>
      </c>
      <c r="DI93" s="85" t="s">
        <v>5</v>
      </c>
      <c r="DJ93" s="86">
        <v>-0.93181409999999998</v>
      </c>
      <c r="DK93" s="86">
        <v>0.20388539999999999</v>
      </c>
      <c r="DL93" s="69">
        <v>0.72625215889464578</v>
      </c>
      <c r="DM93" s="70">
        <v>0.32159473765665192</v>
      </c>
      <c r="DN93" s="70">
        <v>0.20402953559143588</v>
      </c>
      <c r="DO93" s="70">
        <v>0.12602568211867515</v>
      </c>
      <c r="DP93" s="70" t="s">
        <v>158</v>
      </c>
      <c r="DQ93" s="87" t="s">
        <v>2615</v>
      </c>
      <c r="DR93" s="69">
        <v>-6.7539145327190075E-2</v>
      </c>
      <c r="DS93" s="70">
        <v>-6.8649085073458904E-3</v>
      </c>
      <c r="DT93" s="70">
        <v>2.9358784670074467E-2</v>
      </c>
      <c r="DU93" s="70">
        <v>4.5472182420093432E-2</v>
      </c>
      <c r="DV93" s="87" t="s">
        <v>2615</v>
      </c>
      <c r="DW93" s="31">
        <v>17.793310000000002</v>
      </c>
      <c r="DX93" s="70">
        <v>-0.89031808960336645</v>
      </c>
      <c r="DY93" s="70">
        <v>-0.45368672162536594</v>
      </c>
      <c r="DZ93" s="70">
        <v>0.10851637971621075</v>
      </c>
      <c r="EA93" s="70">
        <v>-7.226500641415412E-2</v>
      </c>
      <c r="EB93" s="87" t="s">
        <v>2615</v>
      </c>
      <c r="EC93" s="31">
        <v>65.400350000000003</v>
      </c>
      <c r="ED93" s="88">
        <v>84543430000</v>
      </c>
      <c r="EE93" s="85">
        <v>1.13958</v>
      </c>
      <c r="EF93" s="85" t="s">
        <v>5</v>
      </c>
      <c r="EG93" s="86">
        <v>7.0215657466367709E-2</v>
      </c>
      <c r="EH93" s="86">
        <v>-0.16628575033687132</v>
      </c>
      <c r="EI93" s="89">
        <v>2.3330000000000002</v>
      </c>
      <c r="EJ93" s="90">
        <v>15</v>
      </c>
      <c r="EK93" s="85">
        <v>144.1</v>
      </c>
      <c r="EL93" s="91">
        <v>14</v>
      </c>
      <c r="EM93" s="79">
        <v>-0.16460791117279672</v>
      </c>
      <c r="EN93" s="69">
        <v>-9.9346514437968825E-2</v>
      </c>
      <c r="EO93" s="70">
        <v>6.8179184714646235E-2</v>
      </c>
      <c r="EP93" s="70">
        <v>4.0470162382619579E-2</v>
      </c>
      <c r="EQ93" s="70">
        <v>7.2598292428823763E-2</v>
      </c>
      <c r="ER93" s="69">
        <v>3.9944195022480367E-2</v>
      </c>
      <c r="ES93" s="70">
        <v>4.4128921733349147E-2</v>
      </c>
      <c r="ET93" s="70">
        <v>3.9943711518334535E-2</v>
      </c>
      <c r="EU93" s="70">
        <v>4.968762894433798E-2</v>
      </c>
      <c r="EV93" s="69">
        <v>-5.9402319415488458E-2</v>
      </c>
      <c r="EW93" s="70">
        <v>0.11230810644799538</v>
      </c>
      <c r="EX93" s="70">
        <v>8.0413873900954114E-2</v>
      </c>
      <c r="EY93" s="70">
        <v>0.12228592137316174</v>
      </c>
      <c r="EZ93" s="92">
        <v>0.16650490000000001</v>
      </c>
      <c r="FA93" s="70">
        <v>0.14662</v>
      </c>
      <c r="FB93" s="70">
        <v>0.13999</v>
      </c>
      <c r="FC93" s="87">
        <v>3.2156319752110994E-2</v>
      </c>
      <c r="FD93" s="69" t="s">
        <v>158</v>
      </c>
      <c r="FE93" s="70" t="s">
        <v>158</v>
      </c>
      <c r="FF93" s="87" t="s">
        <v>158</v>
      </c>
      <c r="FG93" s="93" t="s">
        <v>2615</v>
      </c>
      <c r="FH93" s="84" t="s">
        <v>158</v>
      </c>
      <c r="FI93" s="85" t="s">
        <v>158</v>
      </c>
      <c r="FJ93" s="86">
        <v>0.40037909999999999</v>
      </c>
      <c r="FK93" s="86">
        <v>2.4188000000000001</v>
      </c>
      <c r="FL93" s="94">
        <v>1.39</v>
      </c>
      <c r="FM93" s="95">
        <v>1.43</v>
      </c>
      <c r="FN93" s="96">
        <v>44956</v>
      </c>
      <c r="FO93" s="97" t="s">
        <v>2698</v>
      </c>
      <c r="FP93" s="57">
        <v>5.72</v>
      </c>
      <c r="FQ93" s="58" t="s">
        <v>159</v>
      </c>
      <c r="FR93" s="58">
        <v>5.72</v>
      </c>
      <c r="FS93" s="98" t="s">
        <v>159</v>
      </c>
      <c r="FT93" s="59" t="s">
        <v>165</v>
      </c>
      <c r="FU93" s="9" t="s">
        <v>166</v>
      </c>
      <c r="FV93" s="9" t="s">
        <v>166</v>
      </c>
      <c r="FW93" s="99">
        <v>0</v>
      </c>
      <c r="FX93" s="100">
        <v>0</v>
      </c>
      <c r="FY93" s="100" t="s">
        <v>238</v>
      </c>
      <c r="FZ93" s="100" t="s">
        <v>168</v>
      </c>
      <c r="GA93" s="9" t="s">
        <v>169</v>
      </c>
      <c r="GB93" s="63"/>
    </row>
    <row r="94" spans="1:184" ht="12" customHeight="1" x14ac:dyDescent="0.2">
      <c r="A94" s="7">
        <v>92</v>
      </c>
      <c r="B94" s="2" t="s">
        <v>301</v>
      </c>
      <c r="C94" s="1" t="s">
        <v>302</v>
      </c>
      <c r="D94" s="1" t="s">
        <v>176</v>
      </c>
      <c r="E94" s="1" t="s">
        <v>177</v>
      </c>
      <c r="F94" s="9">
        <v>1</v>
      </c>
      <c r="G94" s="64">
        <v>67.040000000000006</v>
      </c>
      <c r="H94" s="65">
        <v>1.0551703346397323E-2</v>
      </c>
      <c r="I94" s="65">
        <v>-3.3178124672665898E-2</v>
      </c>
      <c r="J94" s="65">
        <v>1.2668506619389897E-2</v>
      </c>
      <c r="K94" s="66">
        <v>6.1455847255369928E-2</v>
      </c>
      <c r="L94" s="67">
        <v>270</v>
      </c>
      <c r="M94" s="68">
        <v>3.0000000000000027E-2</v>
      </c>
      <c r="N94" s="69">
        <v>0.12777777777777799</v>
      </c>
      <c r="O94" s="70">
        <v>5.1720168212298745E-2</v>
      </c>
      <c r="P94" s="70">
        <v>5.8876326590441508E-2</v>
      </c>
      <c r="Q94" s="70">
        <v>6.3673138407198016E-2</v>
      </c>
      <c r="R94" s="70">
        <v>5.8112355609357458E-2</v>
      </c>
      <c r="S94" s="70">
        <v>8.9957091518723997E-2</v>
      </c>
      <c r="T94" s="18">
        <v>0.92466506384402991</v>
      </c>
      <c r="U94" s="71" t="s">
        <v>156</v>
      </c>
      <c r="V94" s="9">
        <v>1833</v>
      </c>
      <c r="W94" s="227" t="s">
        <v>496</v>
      </c>
      <c r="X94" s="227">
        <v>0</v>
      </c>
      <c r="Y94" s="72" t="s">
        <v>157</v>
      </c>
      <c r="Z94" s="73">
        <v>23</v>
      </c>
      <c r="AA94" s="73">
        <v>2</v>
      </c>
      <c r="AB94" s="73">
        <v>0</v>
      </c>
      <c r="AC94" s="228" t="s">
        <v>303</v>
      </c>
      <c r="AD94" s="74">
        <v>0.76997256505520628</v>
      </c>
      <c r="AE94" s="75">
        <v>0.50428396572827416</v>
      </c>
      <c r="AF94" s="75">
        <v>0.6397167855784236</v>
      </c>
      <c r="AG94" s="75">
        <v>0.88411447994969994</v>
      </c>
      <c r="AH94" s="76" t="s">
        <v>2703</v>
      </c>
      <c r="AI94" s="9" t="s">
        <v>2538</v>
      </c>
      <c r="AJ94" s="77" t="s">
        <v>2615</v>
      </c>
      <c r="AK94" s="78">
        <v>6.1455847255369928E-2</v>
      </c>
      <c r="AL94" s="79">
        <v>5.4698399999999994E-2</v>
      </c>
      <c r="AM94" s="80">
        <v>0.12354012650040835</v>
      </c>
      <c r="AN94" s="372">
        <v>0.35962688784876895</v>
      </c>
      <c r="AO94" s="372">
        <v>-5.5779724266838637E-2</v>
      </c>
      <c r="AP94" s="372">
        <v>3.5851423877537369E-2</v>
      </c>
      <c r="AQ94" s="372">
        <v>0.15444385490452106</v>
      </c>
      <c r="AR94" s="81">
        <v>6.5086345670401044E-2</v>
      </c>
      <c r="AS94" s="81">
        <v>5.9328824422831015E-2</v>
      </c>
      <c r="AT94" s="81">
        <v>5.3234158590114086E-2</v>
      </c>
      <c r="AU94" s="68">
        <v>3.5672514619883036E-2</v>
      </c>
      <c r="AV94" s="68">
        <v>4.9594719394333339E-2</v>
      </c>
      <c r="AW94" s="68">
        <v>7.7619663648124185E-2</v>
      </c>
      <c r="AX94" s="68">
        <v>3.4165220872814622E-2</v>
      </c>
      <c r="AY94" s="68">
        <v>4.5200523617627698E-2</v>
      </c>
      <c r="AZ94" s="68">
        <v>7.7619663648124185E-2</v>
      </c>
      <c r="BA94" s="31">
        <v>9.3648900000000008</v>
      </c>
      <c r="BB94" s="32">
        <v>8.2056303549571616</v>
      </c>
      <c r="BC94" s="82">
        <v>10.782049249439442</v>
      </c>
      <c r="BD94" s="70">
        <v>-0.13143691117095568</v>
      </c>
      <c r="BE94" s="70">
        <v>-0.23895447283513649</v>
      </c>
      <c r="BF94" s="82">
        <v>7.9290462092094769</v>
      </c>
      <c r="BG94" s="82">
        <v>8.7680077385202235</v>
      </c>
      <c r="BH94" s="82">
        <v>9.346918274378881</v>
      </c>
      <c r="BI94" s="82">
        <v>7.1571429870129863</v>
      </c>
      <c r="BJ94" s="82">
        <v>14.481132075471699</v>
      </c>
      <c r="BK94" s="82">
        <v>7.1571429870129863</v>
      </c>
      <c r="BL94" s="82">
        <v>11.129235506095895</v>
      </c>
      <c r="BM94" s="82">
        <v>14.481132075471699</v>
      </c>
      <c r="BN94" s="34" t="s">
        <v>2615</v>
      </c>
      <c r="BO94" s="31">
        <v>1.41327</v>
      </c>
      <c r="BP94" s="32">
        <v>1.22126</v>
      </c>
      <c r="BQ94" s="35">
        <v>1.4034219930050913</v>
      </c>
      <c r="BR94" s="70">
        <v>-0.12979844545191654</v>
      </c>
      <c r="BS94" s="83">
        <v>1.1058235612591714</v>
      </c>
      <c r="BT94" s="83">
        <v>1.1887204588467597</v>
      </c>
      <c r="BU94" s="83">
        <v>1.3459505110000498</v>
      </c>
      <c r="BV94" s="83">
        <v>0.89364161849710988</v>
      </c>
      <c r="BW94" s="83">
        <v>1.7233802253521127</v>
      </c>
      <c r="BX94" s="83">
        <v>0.89364161849710988</v>
      </c>
      <c r="BY94" s="83">
        <v>1.5600129435654413</v>
      </c>
      <c r="BZ94" s="83">
        <v>2.0627317676143386</v>
      </c>
      <c r="CA94" s="37" t="s">
        <v>2609</v>
      </c>
      <c r="CB94" s="31">
        <v>3.470455316075963</v>
      </c>
      <c r="CC94" s="35">
        <v>3.0065993034379326</v>
      </c>
      <c r="CD94" s="70">
        <v>0.15427929225807668</v>
      </c>
      <c r="CE94" s="83">
        <v>2.1694793460176318</v>
      </c>
      <c r="CF94" s="83">
        <v>2.4493070796724123</v>
      </c>
      <c r="CG94" s="83">
        <v>2.6789667068695637</v>
      </c>
      <c r="CH94" s="83">
        <v>1.864922201015754</v>
      </c>
      <c r="CI94" s="83">
        <v>3.7241104337964277</v>
      </c>
      <c r="CJ94" s="83">
        <v>1.864922201015754</v>
      </c>
      <c r="CK94" s="83">
        <v>3.1830178781157032</v>
      </c>
      <c r="CL94" s="83">
        <v>3.9508310321021751</v>
      </c>
      <c r="CM94" s="37" t="s">
        <v>2615</v>
      </c>
      <c r="CN94" s="31">
        <v>7.7102899999999996</v>
      </c>
      <c r="CO94" s="82">
        <v>4.1865964074013906</v>
      </c>
      <c r="CP94" s="70">
        <v>0.84166068321492604</v>
      </c>
      <c r="CQ94" s="82">
        <v>2.7445768912755737</v>
      </c>
      <c r="CR94" s="82">
        <v>3.417000879999597</v>
      </c>
      <c r="CS94" s="82">
        <v>7.0798104461934912</v>
      </c>
      <c r="CT94" s="82">
        <v>1.0174068191444303</v>
      </c>
      <c r="CU94" s="82">
        <v>6.7228353892462964</v>
      </c>
      <c r="CV94" s="82">
        <v>1.0174068191444303</v>
      </c>
      <c r="CW94" s="82">
        <v>8.3302106975153389</v>
      </c>
      <c r="CX94" s="82">
        <v>21.684557209075383</v>
      </c>
      <c r="CY94" s="37" t="s">
        <v>2615</v>
      </c>
      <c r="CZ94" s="376">
        <v>-0.17535158667317896</v>
      </c>
      <c r="DA94" s="39" t="s">
        <v>5</v>
      </c>
      <c r="DB94" s="39">
        <v>10.804135844425781</v>
      </c>
      <c r="DC94" s="17">
        <v>0.12033217384581144</v>
      </c>
      <c r="DD94" s="40">
        <v>2.6683273845811435</v>
      </c>
      <c r="DE94" s="84">
        <v>5.3508399999999998</v>
      </c>
      <c r="DF94" s="85">
        <v>8.17</v>
      </c>
      <c r="DG94" s="85" t="s">
        <v>5</v>
      </c>
      <c r="DH94" s="85" t="s">
        <v>5</v>
      </c>
      <c r="DI94" s="85" t="s">
        <v>5</v>
      </c>
      <c r="DJ94" s="86">
        <v>-0.36429830000000002</v>
      </c>
      <c r="DK94" s="86">
        <v>4.3386599999999997E-2</v>
      </c>
      <c r="DL94" s="69">
        <v>4.1558441558441572E-2</v>
      </c>
      <c r="DM94" s="70">
        <v>6.2835296039217559E-2</v>
      </c>
      <c r="DN94" s="70">
        <v>4.3244092867066763E-2</v>
      </c>
      <c r="DO94" s="70">
        <v>4.4682839584681666E-2</v>
      </c>
      <c r="DP94" s="70" t="s">
        <v>158</v>
      </c>
      <c r="DQ94" s="87" t="s">
        <v>2615</v>
      </c>
      <c r="DR94" s="69">
        <v>4.2292112133676563E-2</v>
      </c>
      <c r="DS94" s="70">
        <v>2.2683184425783987E-2</v>
      </c>
      <c r="DT94" s="70">
        <v>3.5021151599500255E-2</v>
      </c>
      <c r="DU94" s="70">
        <v>4.2039823217298933E-2</v>
      </c>
      <c r="DV94" s="87" t="s">
        <v>2615</v>
      </c>
      <c r="DW94" s="31">
        <v>6.4403499999999996</v>
      </c>
      <c r="DX94" s="70" t="s">
        <v>158</v>
      </c>
      <c r="DY94" s="70" t="s">
        <v>158</v>
      </c>
      <c r="DZ94" s="70">
        <v>8.2811757424614552E-3</v>
      </c>
      <c r="EA94" s="70">
        <v>7.3447824446255972E-2</v>
      </c>
      <c r="EB94" s="87" t="s">
        <v>2615</v>
      </c>
      <c r="EC94" s="31">
        <v>4.6600299999999999</v>
      </c>
      <c r="ED94" s="88">
        <v>59600790000</v>
      </c>
      <c r="EE94" s="85">
        <v>1.0002599999999999</v>
      </c>
      <c r="EF94" s="85" t="s">
        <v>5</v>
      </c>
      <c r="EG94" s="86">
        <v>7.7759819611829872E-2</v>
      </c>
      <c r="EH94" s="86">
        <v>-0.21876641960539012</v>
      </c>
      <c r="EI94" s="89">
        <v>2.6669999999999998</v>
      </c>
      <c r="EJ94" s="90">
        <v>15</v>
      </c>
      <c r="EK94" s="85">
        <v>78.33</v>
      </c>
      <c r="EL94" s="91">
        <v>14</v>
      </c>
      <c r="EM94" s="79">
        <v>-0.14413379292735851</v>
      </c>
      <c r="EN94" s="69">
        <v>-0.25918483777158552</v>
      </c>
      <c r="EO94" s="70">
        <v>-3.2928800548148285E-2</v>
      </c>
      <c r="EP94" s="70">
        <v>-3.9428924684267952E-2</v>
      </c>
      <c r="EQ94" s="70">
        <v>1.4474148549261434E-2</v>
      </c>
      <c r="ER94" s="69">
        <v>4.5337798592815171E-2</v>
      </c>
      <c r="ES94" s="70">
        <v>4.8754552266421225E-2</v>
      </c>
      <c r="ET94" s="70">
        <v>4.0957396272635505E-2</v>
      </c>
      <c r="EU94" s="70">
        <v>4.48316835996041E-2</v>
      </c>
      <c r="EV94" s="69">
        <v>-0.21384703917877035</v>
      </c>
      <c r="EW94" s="70">
        <v>1.582575171827294E-2</v>
      </c>
      <c r="EX94" s="70">
        <v>1.5284715883675526E-3</v>
      </c>
      <c r="EY94" s="70">
        <v>5.9305832148865534E-2</v>
      </c>
      <c r="EZ94" s="92">
        <v>0.13121769999999999</v>
      </c>
      <c r="FA94" s="70">
        <v>0.13503999999999999</v>
      </c>
      <c r="FB94" s="70">
        <v>0.14302999999999999</v>
      </c>
      <c r="FC94" s="87">
        <v>1.5883705487070843E-2</v>
      </c>
      <c r="FD94" s="69" t="s">
        <v>158</v>
      </c>
      <c r="FE94" s="70" t="s">
        <v>158</v>
      </c>
      <c r="FF94" s="87" t="s">
        <v>158</v>
      </c>
      <c r="FG94" s="93" t="s">
        <v>2615</v>
      </c>
      <c r="FH94" s="84" t="s">
        <v>158</v>
      </c>
      <c r="FI94" s="85" t="s">
        <v>158</v>
      </c>
      <c r="FJ94" s="86">
        <v>0.1174465</v>
      </c>
      <c r="FK94" s="86">
        <v>2.4850449999999999</v>
      </c>
      <c r="FL94" s="94">
        <v>1</v>
      </c>
      <c r="FM94" s="95">
        <v>1.03</v>
      </c>
      <c r="FN94" s="96">
        <v>44747</v>
      </c>
      <c r="FO94" s="97" t="s">
        <v>2791</v>
      </c>
      <c r="FP94" s="57">
        <v>4.12</v>
      </c>
      <c r="FQ94" s="58" t="s">
        <v>159</v>
      </c>
      <c r="FR94" s="58">
        <v>4.12</v>
      </c>
      <c r="FS94" s="98" t="s">
        <v>159</v>
      </c>
      <c r="FT94" s="59" t="s">
        <v>165</v>
      </c>
      <c r="FU94" s="9" t="s">
        <v>166</v>
      </c>
      <c r="FV94" s="9" t="s">
        <v>166</v>
      </c>
      <c r="FW94" s="99">
        <v>0</v>
      </c>
      <c r="FX94" s="100">
        <v>100</v>
      </c>
      <c r="FY94" s="100" t="s">
        <v>238</v>
      </c>
      <c r="FZ94" s="100" t="s">
        <v>168</v>
      </c>
      <c r="GA94" s="9" t="s">
        <v>169</v>
      </c>
      <c r="GB94" s="63"/>
    </row>
    <row r="95" spans="1:184" ht="12" customHeight="1" x14ac:dyDescent="0.2">
      <c r="A95" s="7">
        <v>93</v>
      </c>
      <c r="B95" s="2" t="s">
        <v>315</v>
      </c>
      <c r="C95" s="1" t="s">
        <v>2564</v>
      </c>
      <c r="D95" s="1" t="s">
        <v>176</v>
      </c>
      <c r="E95" s="1" t="s">
        <v>317</v>
      </c>
      <c r="F95" s="9">
        <v>1</v>
      </c>
      <c r="G95" s="64">
        <v>58.3</v>
      </c>
      <c r="H95" s="65">
        <v>2.7674951524766511E-2</v>
      </c>
      <c r="I95" s="65">
        <v>0.16782349565216781</v>
      </c>
      <c r="J95" s="65">
        <v>0.11858410512043038</v>
      </c>
      <c r="K95" s="66">
        <v>2.4013722126929673E-2</v>
      </c>
      <c r="L95" s="67">
        <v>17</v>
      </c>
      <c r="M95" s="68">
        <v>6.0606060606060552E-2</v>
      </c>
      <c r="N95" s="69">
        <v>0.63513513513513509</v>
      </c>
      <c r="O95" s="70">
        <v>0.23331842195020736</v>
      </c>
      <c r="P95" s="70">
        <v>0.20564195389931439</v>
      </c>
      <c r="Q95" s="70">
        <v>0.16622192587587747</v>
      </c>
      <c r="R95" s="70">
        <v>0.12750123169086591</v>
      </c>
      <c r="S95" s="70" t="s">
        <v>158</v>
      </c>
      <c r="T95" s="18">
        <v>1.2371529978113294</v>
      </c>
      <c r="U95" s="71" t="s">
        <v>156</v>
      </c>
      <c r="V95" s="9">
        <v>2004</v>
      </c>
      <c r="W95" s="227" t="s">
        <v>496</v>
      </c>
      <c r="X95" s="227">
        <v>0</v>
      </c>
      <c r="Y95" s="72" t="s">
        <v>157</v>
      </c>
      <c r="Z95" s="73">
        <v>13</v>
      </c>
      <c r="AA95" s="73">
        <v>5</v>
      </c>
      <c r="AB95" s="73">
        <v>0</v>
      </c>
      <c r="AC95" s="228" t="s">
        <v>5</v>
      </c>
      <c r="AD95" s="74">
        <v>0.18557007125890734</v>
      </c>
      <c r="AE95" s="75">
        <v>0.13447315339544713</v>
      </c>
      <c r="AF95" s="75">
        <v>0.15928041658655243</v>
      </c>
      <c r="AG95" s="75" t="s">
        <v>158</v>
      </c>
      <c r="AH95" s="76" t="s">
        <v>2168</v>
      </c>
      <c r="AI95" s="9" t="s">
        <v>2535</v>
      </c>
      <c r="AJ95" s="77" t="s">
        <v>2563</v>
      </c>
      <c r="AK95" s="78">
        <v>2.4013722126929673E-2</v>
      </c>
      <c r="AL95" s="79">
        <v>1.5362499999999999E-2</v>
      </c>
      <c r="AM95" s="80">
        <v>0.56313895049176077</v>
      </c>
      <c r="AN95" s="372">
        <v>0.58097864159926105</v>
      </c>
      <c r="AO95" s="372">
        <v>-3.7501277591693749E-2</v>
      </c>
      <c r="AP95" s="372">
        <v>2.0267619531282977E-2</v>
      </c>
      <c r="AQ95" s="372">
        <v>0.12989025562434575</v>
      </c>
      <c r="AR95" s="81">
        <v>2.4949354807291574E-2</v>
      </c>
      <c r="AS95" s="81">
        <v>2.3536689459929854E-2</v>
      </c>
      <c r="AT95" s="81">
        <v>2.1253145610730453E-2</v>
      </c>
      <c r="AU95" s="68">
        <v>8.7284737995809592E-3</v>
      </c>
      <c r="AV95" s="68">
        <v>1.6356727917517973E-2</v>
      </c>
      <c r="AW95" s="68">
        <v>3.3206192506170067E-2</v>
      </c>
      <c r="AX95" s="68">
        <v>8.7284737995809592E-3</v>
      </c>
      <c r="AY95" s="68">
        <v>1.5189150248505734E-2</v>
      </c>
      <c r="AZ95" s="68">
        <v>3.3206192506170067E-2</v>
      </c>
      <c r="BA95" s="31">
        <v>7.4705199999999996</v>
      </c>
      <c r="BB95" s="32">
        <v>5.5998463163961194</v>
      </c>
      <c r="BC95" s="82">
        <v>6.8790909386964616</v>
      </c>
      <c r="BD95" s="70">
        <v>8.5974886300254294E-2</v>
      </c>
      <c r="BE95" s="70">
        <v>-0.1859612896094015</v>
      </c>
      <c r="BF95" s="82">
        <v>4.790463458485827</v>
      </c>
      <c r="BG95" s="82">
        <v>4.7199441613699964</v>
      </c>
      <c r="BH95" s="82">
        <v>5.220636404656223</v>
      </c>
      <c r="BI95" s="82">
        <v>3.4416988416988419</v>
      </c>
      <c r="BJ95" s="82">
        <v>10.181286549707602</v>
      </c>
      <c r="BK95" s="82">
        <v>3.4416988416988419</v>
      </c>
      <c r="BL95" s="82">
        <v>7.0353035574255216</v>
      </c>
      <c r="BM95" s="82">
        <v>11.101071975497701</v>
      </c>
      <c r="BN95" s="34" t="s">
        <v>2563</v>
      </c>
      <c r="BO95" s="31">
        <v>0.90637999999999996</v>
      </c>
      <c r="BP95" s="32">
        <v>0.89954000000000001</v>
      </c>
      <c r="BQ95" s="35">
        <v>1.021206997795016</v>
      </c>
      <c r="BR95" s="70">
        <v>-0.11914038785253001</v>
      </c>
      <c r="BS95" s="83">
        <v>0.72959618584867181</v>
      </c>
      <c r="BT95" s="83">
        <v>0.69893854191392291</v>
      </c>
      <c r="BU95" s="83">
        <v>0.83819035760327876</v>
      </c>
      <c r="BV95" s="83">
        <v>0.50095537821737668</v>
      </c>
      <c r="BW95" s="83">
        <v>1.6047699981071362</v>
      </c>
      <c r="BX95" s="83">
        <v>0.50095537821737668</v>
      </c>
      <c r="BY95" s="83">
        <v>1.1245000379800669</v>
      </c>
      <c r="BZ95" s="83">
        <v>1.8328697850821745</v>
      </c>
      <c r="CA95" s="37" t="s">
        <v>2609</v>
      </c>
      <c r="CB95" s="31">
        <v>2.6413747109438992</v>
      </c>
      <c r="CC95" s="35">
        <v>2.9482140670219805</v>
      </c>
      <c r="CD95" s="70">
        <v>-0.10407634897014884</v>
      </c>
      <c r="CE95" s="83">
        <v>2.009579983816443</v>
      </c>
      <c r="CF95" s="83">
        <v>2.0282288322090265</v>
      </c>
      <c r="CG95" s="83">
        <v>2.3514542901678697</v>
      </c>
      <c r="CH95" s="83">
        <v>1.3603052064631957</v>
      </c>
      <c r="CI95" s="83">
        <v>4.476550023989863</v>
      </c>
      <c r="CJ95" s="83">
        <v>1.3603052064631957</v>
      </c>
      <c r="CK95" s="83">
        <v>3.1557900917781354</v>
      </c>
      <c r="CL95" s="83">
        <v>5.3203669724770641</v>
      </c>
      <c r="CM95" s="37" t="s">
        <v>2563</v>
      </c>
      <c r="CN95" s="31">
        <v>6.7854400000000004</v>
      </c>
      <c r="CO95" s="82">
        <v>4.0084701947764305</v>
      </c>
      <c r="CP95" s="70">
        <v>0.69277546552356317</v>
      </c>
      <c r="CQ95" s="82">
        <v>2.6775902938790423</v>
      </c>
      <c r="CR95" s="82">
        <v>2.5689135233289897</v>
      </c>
      <c r="CS95" s="82">
        <v>2.6665406547287658</v>
      </c>
      <c r="CT95" s="82">
        <v>2.2428832116788322</v>
      </c>
      <c r="CU95" s="82">
        <v>6.7265909090909091</v>
      </c>
      <c r="CV95" s="82">
        <v>2.2428832116788322</v>
      </c>
      <c r="CW95" s="82">
        <v>3.9636286148375377</v>
      </c>
      <c r="CX95" s="82">
        <v>6.7265909090909091</v>
      </c>
      <c r="CY95" s="37" t="s">
        <v>2563</v>
      </c>
      <c r="CZ95" s="376">
        <v>-0.44416843304960196</v>
      </c>
      <c r="DA95" s="39" t="s">
        <v>5</v>
      </c>
      <c r="DB95" s="39">
        <v>13.340822928267501</v>
      </c>
      <c r="DC95" s="17">
        <v>0.22965567602624407</v>
      </c>
      <c r="DD95" s="40">
        <v>15.495047602624407</v>
      </c>
      <c r="DE95" s="84">
        <v>7.5443199999999999</v>
      </c>
      <c r="DF95" s="85">
        <v>10.411</v>
      </c>
      <c r="DG95" s="85" t="s">
        <v>5</v>
      </c>
      <c r="DH95" s="85" t="s">
        <v>5</v>
      </c>
      <c r="DI95" s="85" t="s">
        <v>5</v>
      </c>
      <c r="DJ95" s="86">
        <v>-0.50141480000000005</v>
      </c>
      <c r="DK95" s="86">
        <v>9.9732500000000002E-2</v>
      </c>
      <c r="DL95" s="69">
        <v>0.29111969111969116</v>
      </c>
      <c r="DM95" s="70">
        <v>0.20024507614635412</v>
      </c>
      <c r="DN95" s="70">
        <v>0.14515880471884213</v>
      </c>
      <c r="DO95" s="70">
        <v>0.1572853481310994</v>
      </c>
      <c r="DP95" s="70" t="s">
        <v>158</v>
      </c>
      <c r="DQ95" s="87" t="s">
        <v>2563</v>
      </c>
      <c r="DR95" s="69">
        <v>0.15604219793625762</v>
      </c>
      <c r="DS95" s="70">
        <v>0.19641085785999968</v>
      </c>
      <c r="DT95" s="70">
        <v>0.14645154364395196</v>
      </c>
      <c r="DU95" s="70">
        <v>0.14633175136250287</v>
      </c>
      <c r="DV95" s="87" t="s">
        <v>2563</v>
      </c>
      <c r="DW95" s="31">
        <v>8.7895299999999992</v>
      </c>
      <c r="DX95" s="70">
        <v>1.1364476553466822</v>
      </c>
      <c r="DY95" s="70" t="s">
        <v>158</v>
      </c>
      <c r="DZ95" s="70" t="s">
        <v>158</v>
      </c>
      <c r="EA95" s="70">
        <v>0.48184804298663675</v>
      </c>
      <c r="EB95" s="87" t="s">
        <v>2563</v>
      </c>
      <c r="EC95" s="31">
        <v>-2.6716700000000002</v>
      </c>
      <c r="ED95" s="88">
        <v>2113563000</v>
      </c>
      <c r="EE95" s="85">
        <v>1.7628999999999999</v>
      </c>
      <c r="EF95" s="85" t="s">
        <v>5</v>
      </c>
      <c r="EG95" s="86">
        <v>0.30842755861107629</v>
      </c>
      <c r="EH95" s="86">
        <v>-0.17504476988043871</v>
      </c>
      <c r="EI95" s="89">
        <v>2</v>
      </c>
      <c r="EJ95" s="90">
        <v>8</v>
      </c>
      <c r="EK95" s="85">
        <v>85</v>
      </c>
      <c r="EL95" s="91">
        <v>8</v>
      </c>
      <c r="EM95" s="79">
        <v>-0.31411764705882361</v>
      </c>
      <c r="EN95" s="69">
        <v>-0.17675233337673302</v>
      </c>
      <c r="EO95" s="70">
        <v>1.2374810353359189E-2</v>
      </c>
      <c r="EP95" s="70">
        <v>9.6749253525339807E-2</v>
      </c>
      <c r="EQ95" s="70">
        <v>0.1326505999446923</v>
      </c>
      <c r="ER95" s="69">
        <v>1.7559134084508266E-2</v>
      </c>
      <c r="ES95" s="70">
        <v>1.6138099776392245E-2</v>
      </c>
      <c r="ET95" s="70">
        <v>2.0795262481354992E-2</v>
      </c>
      <c r="EU95" s="70">
        <v>3.0821279869001739E-2</v>
      </c>
      <c r="EV95" s="69">
        <v>-0.15919319929222475</v>
      </c>
      <c r="EW95" s="70">
        <v>2.8512910129751434E-2</v>
      </c>
      <c r="EX95" s="70">
        <v>0.1175445160066948</v>
      </c>
      <c r="EY95" s="70">
        <v>0.16347187981369404</v>
      </c>
      <c r="EZ95" s="92">
        <v>0.1249489</v>
      </c>
      <c r="FA95" s="70">
        <v>0.15384</v>
      </c>
      <c r="FB95" s="70">
        <v>0.16750000000000001</v>
      </c>
      <c r="FC95" s="87">
        <v>1.556348290068775E-2</v>
      </c>
      <c r="FD95" s="69" t="s">
        <v>158</v>
      </c>
      <c r="FE95" s="70" t="s">
        <v>158</v>
      </c>
      <c r="FF95" s="87" t="s">
        <v>158</v>
      </c>
      <c r="FG95" s="93" t="s">
        <v>2563</v>
      </c>
      <c r="FH95" s="84" t="s">
        <v>158</v>
      </c>
      <c r="FI95" s="85" t="s">
        <v>158</v>
      </c>
      <c r="FJ95" s="86">
        <v>5.9539809999999997</v>
      </c>
      <c r="FK95" s="86">
        <v>6.7054790000000004</v>
      </c>
      <c r="FL95" s="94">
        <v>0.33</v>
      </c>
      <c r="FM95" s="95">
        <v>0.35</v>
      </c>
      <c r="FN95" s="96">
        <v>45000</v>
      </c>
      <c r="FO95" s="97" t="s">
        <v>2882</v>
      </c>
      <c r="FP95" s="57">
        <v>1.4</v>
      </c>
      <c r="FQ95" s="58" t="s">
        <v>159</v>
      </c>
      <c r="FR95" s="58">
        <v>1.4</v>
      </c>
      <c r="FS95" s="98" t="s">
        <v>159</v>
      </c>
      <c r="FT95" s="59" t="s">
        <v>165</v>
      </c>
      <c r="FU95" s="9" t="s">
        <v>166</v>
      </c>
      <c r="FV95" s="9" t="s">
        <v>158</v>
      </c>
      <c r="FW95" s="99">
        <v>0.02</v>
      </c>
      <c r="FX95" s="100" t="s">
        <v>158</v>
      </c>
      <c r="FY95" s="100" t="s">
        <v>158</v>
      </c>
      <c r="FZ95" s="100" t="s">
        <v>158</v>
      </c>
      <c r="GA95" s="9" t="s">
        <v>169</v>
      </c>
      <c r="GB95" s="63"/>
    </row>
    <row r="96" spans="1:184" ht="12" customHeight="1" x14ac:dyDescent="0.2">
      <c r="A96" s="7">
        <v>94</v>
      </c>
      <c r="B96" s="2" t="s">
        <v>318</v>
      </c>
      <c r="C96" s="1" t="s">
        <v>319</v>
      </c>
      <c r="D96" s="1" t="s">
        <v>172</v>
      </c>
      <c r="E96" s="1" t="s">
        <v>320</v>
      </c>
      <c r="F96" s="9">
        <v>1</v>
      </c>
      <c r="G96" s="64">
        <v>53.55</v>
      </c>
      <c r="H96" s="65">
        <v>1.7480524415732335E-2</v>
      </c>
      <c r="I96" s="65">
        <v>0.11653594206758822</v>
      </c>
      <c r="J96" s="65">
        <v>6.6761129140526565E-2</v>
      </c>
      <c r="K96" s="66">
        <v>4.7058823529411771E-2</v>
      </c>
      <c r="L96" s="67">
        <v>213</v>
      </c>
      <c r="M96" s="68">
        <v>4.9999999999999822E-2</v>
      </c>
      <c r="N96" s="69">
        <v>5.7017543859649189E-2</v>
      </c>
      <c r="O96" s="70">
        <v>2.6596493724707404E-2</v>
      </c>
      <c r="P96" s="70">
        <v>2.7920552570416035E-2</v>
      </c>
      <c r="Q96" s="70">
        <v>3.9879325521374076E-2</v>
      </c>
      <c r="R96" s="70">
        <v>3.445102917177234E-2</v>
      </c>
      <c r="S96" s="70" t="s">
        <v>158</v>
      </c>
      <c r="T96" s="18">
        <v>0.70012599775418694</v>
      </c>
      <c r="U96" s="71" t="s">
        <v>321</v>
      </c>
      <c r="V96" s="9">
        <v>2004</v>
      </c>
      <c r="W96" s="227" t="s">
        <v>496</v>
      </c>
      <c r="X96" s="227">
        <v>0</v>
      </c>
      <c r="Y96" s="72" t="s">
        <v>157</v>
      </c>
      <c r="Z96" s="73">
        <v>16</v>
      </c>
      <c r="AA96" s="73">
        <v>2</v>
      </c>
      <c r="AB96" s="73">
        <v>0</v>
      </c>
      <c r="AC96" s="228" t="s">
        <v>5</v>
      </c>
      <c r="AD96" s="74">
        <v>0.99506023668218491</v>
      </c>
      <c r="AE96" s="75">
        <v>0.67887931034482751</v>
      </c>
      <c r="AF96" s="75">
        <v>0.35764059391045933</v>
      </c>
      <c r="AG96" s="75" t="s">
        <v>158</v>
      </c>
      <c r="AH96" s="76" t="s">
        <v>2154</v>
      </c>
      <c r="AI96" s="9" t="s">
        <v>2792</v>
      </c>
      <c r="AJ96" s="77" t="s">
        <v>2563</v>
      </c>
      <c r="AK96" s="78">
        <v>4.7058823529411771E-2</v>
      </c>
      <c r="AL96" s="79">
        <v>5.6505699999999999E-2</v>
      </c>
      <c r="AM96" s="80">
        <v>-0.16718448706215883</v>
      </c>
      <c r="AN96" s="372">
        <v>-0.28429156216662799</v>
      </c>
      <c r="AO96" s="372">
        <v>-0.5485917662702865</v>
      </c>
      <c r="AP96" s="372">
        <v>-0.50824738593801588</v>
      </c>
      <c r="AQ96" s="372">
        <v>-0.51139209717690393</v>
      </c>
      <c r="AR96" s="81">
        <v>0.10424892594579666</v>
      </c>
      <c r="AS96" s="81">
        <v>9.5696132941105488E-2</v>
      </c>
      <c r="AT96" s="81">
        <v>9.6312039280399747E-2</v>
      </c>
      <c r="AU96" s="68">
        <v>4.7728700020933636E-2</v>
      </c>
      <c r="AV96" s="68">
        <v>6.1781232442036302E-2</v>
      </c>
      <c r="AW96" s="68">
        <v>0.18138424821002386</v>
      </c>
      <c r="AX96" s="68">
        <v>4.4059187279151937E-2</v>
      </c>
      <c r="AY96" s="68">
        <v>6.5751388473035993E-2</v>
      </c>
      <c r="AZ96" s="68">
        <v>0.18138424821002386</v>
      </c>
      <c r="BA96" s="31">
        <v>20.975239999999999</v>
      </c>
      <c r="BB96" s="32">
        <v>14.426185344827585</v>
      </c>
      <c r="BC96" s="82">
        <v>21.767037373315592</v>
      </c>
      <c r="BD96" s="70">
        <v>-3.6375982626200898E-2</v>
      </c>
      <c r="BE96" s="70">
        <v>-0.3372462638157282</v>
      </c>
      <c r="BF96" s="82">
        <v>15.570277506779254</v>
      </c>
      <c r="BG96" s="82">
        <v>13.972141335601204</v>
      </c>
      <c r="BH96" s="82">
        <v>18.850927468873913</v>
      </c>
      <c r="BI96" s="82">
        <v>11.08433734939759</v>
      </c>
      <c r="BJ96" s="82">
        <v>58.794871794871796</v>
      </c>
      <c r="BK96" s="82">
        <v>10.004716981132075</v>
      </c>
      <c r="BL96" s="82">
        <v>27.443139008529535</v>
      </c>
      <c r="BM96" s="82">
        <v>69.30952380952381</v>
      </c>
      <c r="BN96" s="34" t="s">
        <v>2563</v>
      </c>
      <c r="BO96" s="31">
        <v>24.40935</v>
      </c>
      <c r="BP96" s="32">
        <v>2.2143000000000002</v>
      </c>
      <c r="BQ96" s="35">
        <v>1.8617259479316044</v>
      </c>
      <c r="BR96" s="70">
        <v>0.18938021058368393</v>
      </c>
      <c r="BS96" s="83">
        <v>1.2896520107979221</v>
      </c>
      <c r="BT96" s="83">
        <v>1.3354144770778118</v>
      </c>
      <c r="BU96" s="83">
        <v>1.3003495754831442</v>
      </c>
      <c r="BV96" s="83">
        <v>0.6281859070464767</v>
      </c>
      <c r="BW96" s="83">
        <v>2.4945887445887447</v>
      </c>
      <c r="BX96" s="83">
        <v>0.6281859070464767</v>
      </c>
      <c r="BY96" s="83">
        <v>1.7802969989956672</v>
      </c>
      <c r="BZ96" s="83">
        <v>2.7559342665855144</v>
      </c>
      <c r="CA96" s="37" t="s">
        <v>2609</v>
      </c>
      <c r="CB96" s="31">
        <v>1.2155249433435993</v>
      </c>
      <c r="CC96" s="35">
        <v>1.0613184140205141</v>
      </c>
      <c r="CD96" s="70">
        <v>0.14529713918645393</v>
      </c>
      <c r="CE96" s="83">
        <v>0.7005740761210576</v>
      </c>
      <c r="CF96" s="83">
        <v>0.75256511151379013</v>
      </c>
      <c r="CG96" s="83">
        <v>0.67422678959666338</v>
      </c>
      <c r="CH96" s="83">
        <v>0.39349565217391308</v>
      </c>
      <c r="CI96" s="83">
        <v>1.5149851924975322</v>
      </c>
      <c r="CJ96" s="83">
        <v>0.34150485436893202</v>
      </c>
      <c r="CK96" s="83">
        <v>0.93315611356186223</v>
      </c>
      <c r="CL96" s="83">
        <v>1.7278563411896746</v>
      </c>
      <c r="CM96" s="37" t="s">
        <v>2563</v>
      </c>
      <c r="CN96" s="31">
        <v>6.8430299999999997</v>
      </c>
      <c r="CO96" s="82">
        <v>6.6300149360172664</v>
      </c>
      <c r="CP96" s="70">
        <v>3.2128896546754104E-2</v>
      </c>
      <c r="CQ96" s="82">
        <v>3.7216607291826413</v>
      </c>
      <c r="CR96" s="82">
        <v>4.8042885587217059</v>
      </c>
      <c r="CS96" s="82">
        <v>4.6616851755875865</v>
      </c>
      <c r="CT96" s="82">
        <v>1.7404615384615385</v>
      </c>
      <c r="CU96" s="82">
        <v>12.27744</v>
      </c>
      <c r="CV96" s="82">
        <v>1.7404615384615385</v>
      </c>
      <c r="CW96" s="82">
        <v>6.4185793858328122</v>
      </c>
      <c r="CX96" s="82">
        <v>12.27744</v>
      </c>
      <c r="CY96" s="37" t="s">
        <v>2563</v>
      </c>
      <c r="CZ96" s="376">
        <v>0.44255082705469184</v>
      </c>
      <c r="DA96" s="39" t="s">
        <v>5</v>
      </c>
      <c r="DB96" s="39">
        <v>33.835928229083748</v>
      </c>
      <c r="DC96" s="17">
        <v>7.4979376099827799E-2</v>
      </c>
      <c r="DD96" s="40">
        <v>-13.477302390017218</v>
      </c>
      <c r="DE96" s="84">
        <v>2.5325099999999998</v>
      </c>
      <c r="DF96" s="85">
        <v>3.7120000000000002</v>
      </c>
      <c r="DG96" s="85" t="s">
        <v>5</v>
      </c>
      <c r="DH96" s="85" t="s">
        <v>5</v>
      </c>
      <c r="DI96" s="85" t="s">
        <v>5</v>
      </c>
      <c r="DJ96" s="86">
        <v>4.5427099999999998E-2</v>
      </c>
      <c r="DK96" s="86">
        <v>3.1777600000000003E-2</v>
      </c>
      <c r="DL96" s="69">
        <v>1.3076923076923075</v>
      </c>
      <c r="DM96" s="70">
        <v>-6.1850602840179292E-2</v>
      </c>
      <c r="DN96" s="70">
        <v>-3.2196186989633335E-2</v>
      </c>
      <c r="DO96" s="70">
        <v>4.051588197795386E-2</v>
      </c>
      <c r="DP96" s="70" t="s">
        <v>158</v>
      </c>
      <c r="DQ96" s="87" t="s">
        <v>2563</v>
      </c>
      <c r="DR96" s="69">
        <v>0.18710783714952406</v>
      </c>
      <c r="DS96" s="70">
        <v>3.3306852760044636E-2</v>
      </c>
      <c r="DT96" s="70">
        <v>7.6706525001170034E-2</v>
      </c>
      <c r="DU96" s="70">
        <v>3.5158597868180097E-2</v>
      </c>
      <c r="DV96" s="87" t="s">
        <v>2563</v>
      </c>
      <c r="DW96" s="31">
        <v>7.0461799999999997</v>
      </c>
      <c r="DX96" s="70">
        <v>5.9117406248607285E-2</v>
      </c>
      <c r="DY96" s="70">
        <v>0.17507706804967182</v>
      </c>
      <c r="DZ96" s="70">
        <v>0.13677538354905727</v>
      </c>
      <c r="EA96" s="70">
        <v>0.10006425382511019</v>
      </c>
      <c r="EB96" s="87" t="s">
        <v>2563</v>
      </c>
      <c r="EC96" s="31">
        <v>-2.7581899999999999</v>
      </c>
      <c r="ED96" s="88">
        <v>2253935000</v>
      </c>
      <c r="EE96" s="85">
        <v>2.0917300000000001</v>
      </c>
      <c r="EF96" s="85" t="s">
        <v>5</v>
      </c>
      <c r="EG96" s="86">
        <v>0.46387875942584089</v>
      </c>
      <c r="EH96" s="86">
        <v>-3.4148371336759076E-2</v>
      </c>
      <c r="EI96" s="89">
        <v>1.8180000000000001</v>
      </c>
      <c r="EJ96" s="90">
        <v>11</v>
      </c>
      <c r="EK96" s="85">
        <v>62.55</v>
      </c>
      <c r="EL96" s="91">
        <v>11</v>
      </c>
      <c r="EM96" s="79">
        <v>-0.14388489208633093</v>
      </c>
      <c r="EN96" s="69">
        <v>0.24893216062961931</v>
      </c>
      <c r="EO96" s="70">
        <v>5.6025337463943892E-2</v>
      </c>
      <c r="EP96" s="70">
        <v>8.1083240956648428E-2</v>
      </c>
      <c r="EQ96" s="70">
        <v>7.3977160664952635E-2</v>
      </c>
      <c r="ER96" s="69">
        <v>5.7190319344810669E-2</v>
      </c>
      <c r="ES96" s="70">
        <v>4.9497356623019906E-2</v>
      </c>
      <c r="ET96" s="70">
        <v>5.6951672264501152E-2</v>
      </c>
      <c r="EU96" s="70">
        <v>6.0605598960295826E-2</v>
      </c>
      <c r="EV96" s="69">
        <v>0.30612247997442998</v>
      </c>
      <c r="EW96" s="70">
        <v>0.1055226940869638</v>
      </c>
      <c r="EX96" s="70">
        <v>0.13803491322114958</v>
      </c>
      <c r="EY96" s="70">
        <v>0.13458275962524846</v>
      </c>
      <c r="EZ96" s="92">
        <v>0.12055979999999999</v>
      </c>
      <c r="FA96" s="70">
        <v>0.10206</v>
      </c>
      <c r="FB96" s="70">
        <v>9.0460000000000013E-2</v>
      </c>
      <c r="FC96" s="87">
        <v>4.0345190543607551E-2</v>
      </c>
      <c r="FD96" s="69">
        <v>6.2539999999999998E-2</v>
      </c>
      <c r="FE96" s="70">
        <v>6.3079999999999997E-2</v>
      </c>
      <c r="FF96" s="87">
        <v>1.8352700073831149E-2</v>
      </c>
      <c r="FG96" s="93" t="s">
        <v>2563</v>
      </c>
      <c r="FH96" s="84">
        <v>1.80193</v>
      </c>
      <c r="FI96" s="85">
        <v>1.2246900000000001</v>
      </c>
      <c r="FJ96" s="86">
        <v>1.7147159999999999</v>
      </c>
      <c r="FK96" s="86">
        <v>1.745214</v>
      </c>
      <c r="FL96" s="94">
        <v>0.2</v>
      </c>
      <c r="FM96" s="95">
        <v>0.21</v>
      </c>
      <c r="FN96" s="96">
        <v>44804</v>
      </c>
      <c r="FO96" s="97" t="s">
        <v>2698</v>
      </c>
      <c r="FP96" s="57">
        <v>2.52</v>
      </c>
      <c r="FQ96" s="58" t="s">
        <v>159</v>
      </c>
      <c r="FR96" s="58">
        <v>2.52</v>
      </c>
      <c r="FS96" s="98" t="s">
        <v>159</v>
      </c>
      <c r="FT96" s="59" t="s">
        <v>165</v>
      </c>
      <c r="FU96" s="9" t="s">
        <v>166</v>
      </c>
      <c r="FV96" s="9" t="s">
        <v>166</v>
      </c>
      <c r="FW96" s="99">
        <v>0.03</v>
      </c>
      <c r="FX96" s="100">
        <v>100</v>
      </c>
      <c r="FY96" s="100" t="s">
        <v>238</v>
      </c>
      <c r="FZ96" s="100" t="s">
        <v>166</v>
      </c>
      <c r="GA96" s="9" t="s">
        <v>425</v>
      </c>
      <c r="GB96" s="63"/>
    </row>
    <row r="97" spans="1:184" ht="12" customHeight="1" x14ac:dyDescent="0.2">
      <c r="A97" s="7">
        <v>95</v>
      </c>
      <c r="B97" s="2" t="s">
        <v>459</v>
      </c>
      <c r="C97" s="1" t="s">
        <v>460</v>
      </c>
      <c r="D97" s="1" t="s">
        <v>324</v>
      </c>
      <c r="E97" s="1" t="s">
        <v>356</v>
      </c>
      <c r="F97" s="9">
        <v>1</v>
      </c>
      <c r="G97" s="64">
        <v>17.399999999999999</v>
      </c>
      <c r="H97" s="65">
        <v>7.4074074074073959E-2</v>
      </c>
      <c r="I97" s="65">
        <v>4.9590061602843516E-2</v>
      </c>
      <c r="J97" s="65">
        <v>4.4296962670076212E-2</v>
      </c>
      <c r="K97" s="66">
        <v>4.1379310344827586E-2</v>
      </c>
      <c r="L97" s="67">
        <v>122</v>
      </c>
      <c r="M97" s="68">
        <v>2.9159519725557415E-2</v>
      </c>
      <c r="N97" s="69">
        <v>4.8599199542596061E-3</v>
      </c>
      <c r="O97" s="70">
        <v>9.8642862541946652E-3</v>
      </c>
      <c r="P97" s="70">
        <v>1.7907594786444436E-2</v>
      </c>
      <c r="Q97" s="70">
        <v>5.245969305718412E-2</v>
      </c>
      <c r="R97" s="70" t="s">
        <v>158</v>
      </c>
      <c r="S97" s="70" t="s">
        <v>158</v>
      </c>
      <c r="T97" s="18">
        <v>0.34135912245853434</v>
      </c>
      <c r="U97" s="71" t="s">
        <v>321</v>
      </c>
      <c r="V97" s="9">
        <v>2012</v>
      </c>
      <c r="W97" s="227" t="s">
        <v>496</v>
      </c>
      <c r="X97" s="227">
        <v>0</v>
      </c>
      <c r="Y97" s="72" t="s">
        <v>157</v>
      </c>
      <c r="Z97" s="73">
        <v>7</v>
      </c>
      <c r="AA97" s="73">
        <v>3</v>
      </c>
      <c r="AB97" s="73">
        <v>0</v>
      </c>
      <c r="AC97" s="228" t="s">
        <v>5</v>
      </c>
      <c r="AD97" s="74">
        <v>0.19955598792686272</v>
      </c>
      <c r="AE97" s="75" t="s">
        <v>158</v>
      </c>
      <c r="AF97" s="75" t="s">
        <v>158</v>
      </c>
      <c r="AG97" s="75">
        <v>0.86717733776557304</v>
      </c>
      <c r="AH97" s="76" t="s">
        <v>2704</v>
      </c>
      <c r="AI97" s="9" t="s">
        <v>2793</v>
      </c>
      <c r="AJ97" s="77" t="s">
        <v>2563</v>
      </c>
      <c r="AK97" s="78">
        <v>4.1379310344827586E-2</v>
      </c>
      <c r="AL97" s="79">
        <v>3.95871E-2</v>
      </c>
      <c r="AM97" s="80">
        <v>4.5272584878093713E-2</v>
      </c>
      <c r="AN97" s="372">
        <v>-0.12654794741490927</v>
      </c>
      <c r="AO97" s="372">
        <v>-0.23274930846105635</v>
      </c>
      <c r="AP97" s="372">
        <v>-0.1856251317739549</v>
      </c>
      <c r="AQ97" s="372">
        <v>-0.25753146546161243</v>
      </c>
      <c r="AR97" s="81">
        <v>5.393192968236938E-2</v>
      </c>
      <c r="AS97" s="81">
        <v>5.0811133741104075E-2</v>
      </c>
      <c r="AT97" s="81">
        <v>5.5732072700635328E-2</v>
      </c>
      <c r="AU97" s="68">
        <v>3.2928123492522908E-2</v>
      </c>
      <c r="AV97" s="68">
        <v>4.1370648329916881E-2</v>
      </c>
      <c r="AW97" s="68">
        <v>6.5200372786579697E-2</v>
      </c>
      <c r="AX97" s="68">
        <v>3.2928123492522908E-2</v>
      </c>
      <c r="AY97" s="68">
        <v>4.7374449716341423E-2</v>
      </c>
      <c r="AZ97" s="68">
        <v>6.7720090293453744E-2</v>
      </c>
      <c r="BA97" s="31">
        <v>4.7948899999999997</v>
      </c>
      <c r="BB97" s="32" t="s">
        <v>158</v>
      </c>
      <c r="BC97" s="82">
        <v>4.3544271992374224</v>
      </c>
      <c r="BD97" s="70">
        <v>0.10115286824400549</v>
      </c>
      <c r="BE97" s="70" t="s">
        <v>158</v>
      </c>
      <c r="BF97" s="82">
        <v>4.3405645899790777</v>
      </c>
      <c r="BG97" s="82">
        <v>3.6765213256462475</v>
      </c>
      <c r="BH97" s="82">
        <v>4.8622446121241776</v>
      </c>
      <c r="BI97" s="82">
        <v>2.3629032258064515</v>
      </c>
      <c r="BJ97" s="82">
        <v>10.522842639593909</v>
      </c>
      <c r="BK97" s="82">
        <v>1.1463687150837989</v>
      </c>
      <c r="BL97" s="82">
        <v>5.6424937763557441</v>
      </c>
      <c r="BM97" s="82">
        <v>14.33</v>
      </c>
      <c r="BN97" s="34" t="s">
        <v>2563</v>
      </c>
      <c r="BO97" s="31">
        <v>0.38441999999999998</v>
      </c>
      <c r="BP97" s="32">
        <v>0.55581000000000003</v>
      </c>
      <c r="BQ97" s="35">
        <v>0.56824857504368886</v>
      </c>
      <c r="BR97" s="70">
        <v>-2.1889320255193856E-2</v>
      </c>
      <c r="BS97" s="83">
        <v>0.43375030450322044</v>
      </c>
      <c r="BT97" s="83">
        <v>0.47842450415080473</v>
      </c>
      <c r="BU97" s="83">
        <v>0.49044196282213892</v>
      </c>
      <c r="BV97" s="83">
        <v>0.32135369871218927</v>
      </c>
      <c r="BW97" s="83">
        <v>0.75290292614955878</v>
      </c>
      <c r="BX97" s="83">
        <v>0.32135369871218927</v>
      </c>
      <c r="BY97" s="83">
        <v>0.57003521538958446</v>
      </c>
      <c r="BZ97" s="83">
        <v>0.75290292614955878</v>
      </c>
      <c r="CA97" s="37" t="s">
        <v>2609</v>
      </c>
      <c r="CB97" s="31">
        <v>3.6502934919882346</v>
      </c>
      <c r="CC97" s="35">
        <v>2.4995620489607879</v>
      </c>
      <c r="CD97" s="70">
        <v>0.46037322558400673</v>
      </c>
      <c r="CE97" s="83">
        <v>2.1978028715455813</v>
      </c>
      <c r="CF97" s="83">
        <v>2.0889559490500678</v>
      </c>
      <c r="CG97" s="83">
        <v>1.9253559772113884</v>
      </c>
      <c r="CH97" s="83">
        <v>1.6806024096385541</v>
      </c>
      <c r="CI97" s="83">
        <v>3.2864634146341465</v>
      </c>
      <c r="CJ97" s="83">
        <v>1.343577981651376</v>
      </c>
      <c r="CK97" s="83">
        <v>2.2499894412484669</v>
      </c>
      <c r="CL97" s="83">
        <v>3.3706329113924052</v>
      </c>
      <c r="CM97" s="37" t="s">
        <v>2563</v>
      </c>
      <c r="CN97" s="31" t="s">
        <v>158</v>
      </c>
      <c r="CO97" s="82">
        <v>10.313632252394873</v>
      </c>
      <c r="CP97" s="70" t="s">
        <v>158</v>
      </c>
      <c r="CQ97" s="82">
        <v>9.2000288086151141</v>
      </c>
      <c r="CR97" s="82">
        <v>8.5397359292368655</v>
      </c>
      <c r="CS97" s="82">
        <v>12.261235025632597</v>
      </c>
      <c r="CT97" s="82">
        <v>7.4630000000000001</v>
      </c>
      <c r="CU97" s="82">
        <v>16.3644</v>
      </c>
      <c r="CV97" s="82">
        <v>5.5264150943396224</v>
      </c>
      <c r="CW97" s="82">
        <v>14.164763957192438</v>
      </c>
      <c r="CX97" s="82">
        <v>66.570000000000007</v>
      </c>
      <c r="CY97" s="37" t="s">
        <v>2563</v>
      </c>
      <c r="CZ97" s="376">
        <v>-0.65484618588018761</v>
      </c>
      <c r="DA97" s="39" t="s">
        <v>5</v>
      </c>
      <c r="DB97" s="39">
        <v>4.6928957058468432</v>
      </c>
      <c r="DC97" s="17">
        <v>5.9286905131272022E-2</v>
      </c>
      <c r="DD97" s="40">
        <v>1.1338005131272029</v>
      </c>
      <c r="DE97" s="84">
        <v>3.6080100000000002</v>
      </c>
      <c r="DF97" s="85" t="s">
        <v>158</v>
      </c>
      <c r="DG97" s="85" t="s">
        <v>5</v>
      </c>
      <c r="DH97" s="85" t="s">
        <v>5</v>
      </c>
      <c r="DI97" s="85" t="s">
        <v>5</v>
      </c>
      <c r="DJ97" s="86">
        <v>-2.6775679999999999</v>
      </c>
      <c r="DK97" s="86">
        <v>4.2993400000000001E-2</v>
      </c>
      <c r="DL97" s="69">
        <v>0.38084632516703776</v>
      </c>
      <c r="DM97" s="70">
        <v>6.6572208421792345E-2</v>
      </c>
      <c r="DN97" s="70">
        <v>0.44038416377868361</v>
      </c>
      <c r="DO97" s="70" t="s">
        <v>158</v>
      </c>
      <c r="DP97" s="70" t="s">
        <v>158</v>
      </c>
      <c r="DQ97" s="87" t="s">
        <v>2563</v>
      </c>
      <c r="DR97" s="69">
        <v>-1.5306078384197508E-2</v>
      </c>
      <c r="DS97" s="70">
        <v>-3.9200819711374124E-2</v>
      </c>
      <c r="DT97" s="70">
        <v>-3.5115121459387E-2</v>
      </c>
      <c r="DU97" s="70">
        <v>-3.5239866881643267E-2</v>
      </c>
      <c r="DV97" s="87" t="s">
        <v>2563</v>
      </c>
      <c r="DW97" s="31" t="s">
        <v>158</v>
      </c>
      <c r="DX97" s="70">
        <v>0.2719631336405528</v>
      </c>
      <c r="DY97" s="70">
        <v>-2.5977036308461932E-2</v>
      </c>
      <c r="DZ97" s="70">
        <v>-2.2536813353257412E-2</v>
      </c>
      <c r="EA97" s="70">
        <v>-4.6490418785063103E-2</v>
      </c>
      <c r="EB97" s="87" t="s">
        <v>2563</v>
      </c>
      <c r="EC97" s="31">
        <v>0.83028000000000002</v>
      </c>
      <c r="ED97" s="88">
        <v>674065900</v>
      </c>
      <c r="EE97" s="85">
        <v>1.036</v>
      </c>
      <c r="EF97" s="85" t="s">
        <v>5</v>
      </c>
      <c r="EG97" s="86">
        <v>0.22150690941363216</v>
      </c>
      <c r="EH97" s="86">
        <v>-9.1322160193491708E-2</v>
      </c>
      <c r="EI97" s="89" t="s">
        <v>253</v>
      </c>
      <c r="EJ97" s="90">
        <v>2</v>
      </c>
      <c r="EK97" s="85">
        <v>22.75</v>
      </c>
      <c r="EL97" s="91">
        <v>2</v>
      </c>
      <c r="EM97" s="79">
        <v>-0.23516483516483522</v>
      </c>
      <c r="EN97" s="69">
        <v>-8.5262511872530311E-2</v>
      </c>
      <c r="EO97" s="70">
        <v>-4.3115834831971123E-2</v>
      </c>
      <c r="EP97" s="70">
        <v>1.510556061775814E-2</v>
      </c>
      <c r="EQ97" s="70">
        <v>3.7599369527071991E-2</v>
      </c>
      <c r="ER97" s="69">
        <v>3.9695089762568525E-2</v>
      </c>
      <c r="ES97" s="70">
        <v>3.6546076640221026E-2</v>
      </c>
      <c r="ET97" s="70">
        <v>4.2171509563501575E-2</v>
      </c>
      <c r="EU97" s="70">
        <v>4.6796703493570568E-2</v>
      </c>
      <c r="EV97" s="69">
        <v>-4.5567422109961786E-2</v>
      </c>
      <c r="EW97" s="70">
        <v>-6.5697581917500969E-3</v>
      </c>
      <c r="EX97" s="70">
        <v>5.7277070181259715E-2</v>
      </c>
      <c r="EY97" s="70">
        <v>8.4396073020642559E-2</v>
      </c>
      <c r="EZ97" s="92">
        <v>0.135434</v>
      </c>
      <c r="FA97" s="70">
        <v>0.15986</v>
      </c>
      <c r="FB97" s="70">
        <v>0.17172999999999999</v>
      </c>
      <c r="FC97" s="87">
        <v>0.1569341776032232</v>
      </c>
      <c r="FD97" s="69">
        <v>8.8439999999999991E-2</v>
      </c>
      <c r="FE97" s="70">
        <v>9.5780000000000004E-2</v>
      </c>
      <c r="FF97" s="87">
        <v>7.033810915854935E-2</v>
      </c>
      <c r="FG97" s="93" t="s">
        <v>2563</v>
      </c>
      <c r="FH97" s="84">
        <v>0.73850000000000005</v>
      </c>
      <c r="FI97" s="85" t="s">
        <v>158</v>
      </c>
      <c r="FJ97" s="86">
        <v>0.7206205</v>
      </c>
      <c r="FK97" s="86">
        <v>0.84605430000000004</v>
      </c>
      <c r="FL97" s="94">
        <v>5.8299999999999998E-2</v>
      </c>
      <c r="FM97" s="95">
        <v>0.06</v>
      </c>
      <c r="FN97" s="96">
        <v>44895</v>
      </c>
      <c r="FO97" s="97" t="s">
        <v>2698</v>
      </c>
      <c r="FP97" s="57">
        <v>0.72</v>
      </c>
      <c r="FQ97" s="58" t="s">
        <v>159</v>
      </c>
      <c r="FR97" s="58">
        <v>0.72</v>
      </c>
      <c r="FS97" s="98" t="s">
        <v>159</v>
      </c>
      <c r="FT97" s="59" t="s">
        <v>160</v>
      </c>
      <c r="FU97" s="9" t="s">
        <v>158</v>
      </c>
      <c r="FV97" s="9" t="s">
        <v>158</v>
      </c>
      <c r="FW97" s="99" t="s">
        <v>158</v>
      </c>
      <c r="FX97" s="100" t="s">
        <v>158</v>
      </c>
      <c r="FY97" s="100" t="s">
        <v>158</v>
      </c>
      <c r="FZ97" s="100" t="s">
        <v>158</v>
      </c>
      <c r="GA97" s="9" t="s">
        <v>169</v>
      </c>
      <c r="GB97" s="63"/>
    </row>
    <row r="98" spans="1:184" ht="12" customHeight="1" x14ac:dyDescent="0.2">
      <c r="A98" s="7">
        <v>96</v>
      </c>
      <c r="B98" s="2" t="s">
        <v>370</v>
      </c>
      <c r="C98" s="1" t="s">
        <v>371</v>
      </c>
      <c r="D98" s="1" t="s">
        <v>193</v>
      </c>
      <c r="E98" s="1" t="s">
        <v>203</v>
      </c>
      <c r="F98" s="9">
        <v>1</v>
      </c>
      <c r="G98" s="64">
        <v>43.78</v>
      </c>
      <c r="H98" s="65">
        <v>-4.7432550043516097E-2</v>
      </c>
      <c r="I98" s="65">
        <v>1.7208401855446587E-2</v>
      </c>
      <c r="J98" s="65">
        <v>3.1518627920697151E-2</v>
      </c>
      <c r="K98" s="66">
        <v>5.9616263133851072E-2</v>
      </c>
      <c r="L98" s="67">
        <v>190</v>
      </c>
      <c r="M98" s="68">
        <v>3.5714285714285587E-2</v>
      </c>
      <c r="N98" s="69">
        <v>1.1904761904761862E-2</v>
      </c>
      <c r="O98" s="70">
        <v>2.6146557427773276E-2</v>
      </c>
      <c r="P98" s="70">
        <v>4.5639552591273169E-2</v>
      </c>
      <c r="Q98" s="70">
        <v>4.7385396617940945E-2</v>
      </c>
      <c r="R98" s="70">
        <v>4.2288567621775908E-2</v>
      </c>
      <c r="S98" s="70">
        <v>4.5364010062269422E-2</v>
      </c>
      <c r="T98" s="18">
        <v>0.96315649648890422</v>
      </c>
      <c r="U98" s="71" t="s">
        <v>156</v>
      </c>
      <c r="V98" s="9">
        <v>1998</v>
      </c>
      <c r="W98" s="227" t="s">
        <v>496</v>
      </c>
      <c r="X98" s="227">
        <v>0</v>
      </c>
      <c r="Y98" s="72" t="s">
        <v>157</v>
      </c>
      <c r="Z98" s="73">
        <v>17</v>
      </c>
      <c r="AA98" s="73">
        <v>8</v>
      </c>
      <c r="AB98" s="73">
        <v>0</v>
      </c>
      <c r="AC98" s="228" t="s">
        <v>2334</v>
      </c>
      <c r="AD98" s="74">
        <v>0.50980644934457642</v>
      </c>
      <c r="AE98" s="75">
        <v>0.91418563922942198</v>
      </c>
      <c r="AF98" s="75">
        <v>0.41019547936292394</v>
      </c>
      <c r="AG98" s="75">
        <v>2.1485018109976948</v>
      </c>
      <c r="AH98" s="76" t="s">
        <v>2705</v>
      </c>
      <c r="AI98" s="9" t="s">
        <v>2794</v>
      </c>
      <c r="AJ98" s="77" t="s">
        <v>2563</v>
      </c>
      <c r="AK98" s="78">
        <v>5.9616263133851072E-2</v>
      </c>
      <c r="AL98" s="79">
        <v>5.9843900000000005E-2</v>
      </c>
      <c r="AM98" s="80">
        <v>-3.8038441035582737E-3</v>
      </c>
      <c r="AN98" s="372">
        <v>0.12254931121578649</v>
      </c>
      <c r="AO98" s="372">
        <v>-0.43917333586896878</v>
      </c>
      <c r="AP98" s="372">
        <v>-0.31923542860351939</v>
      </c>
      <c r="AQ98" s="372">
        <v>-0.18672289663816022</v>
      </c>
      <c r="AR98" s="81">
        <v>0.10630069314950112</v>
      </c>
      <c r="AS98" s="81">
        <v>8.7572511318498497E-2</v>
      </c>
      <c r="AT98" s="81">
        <v>7.3303752051318796E-2</v>
      </c>
      <c r="AU98" s="68">
        <v>4.4184535412605579E-2</v>
      </c>
      <c r="AV98" s="68">
        <v>5.8805829340544034E-2</v>
      </c>
      <c r="AW98" s="68">
        <v>0.16502946954813361</v>
      </c>
      <c r="AX98" s="68">
        <v>3.2428355957767725E-2</v>
      </c>
      <c r="AY98" s="68">
        <v>5.3107923668211224E-2</v>
      </c>
      <c r="AZ98" s="68">
        <v>0.16502946954813361</v>
      </c>
      <c r="BA98" s="31">
        <v>8.4928699999999999</v>
      </c>
      <c r="BB98" s="32">
        <v>15.334500875656744</v>
      </c>
      <c r="BC98" s="82">
        <v>19.831116729081973</v>
      </c>
      <c r="BD98" s="70">
        <v>-0.57174020424450633</v>
      </c>
      <c r="BE98" s="70">
        <v>-0.22674546849048716</v>
      </c>
      <c r="BF98" s="82">
        <v>15.072470561764044</v>
      </c>
      <c r="BG98" s="82">
        <v>16.906354126382872</v>
      </c>
      <c r="BH98" s="82">
        <v>23.202808970780648</v>
      </c>
      <c r="BI98" s="82">
        <v>14.828358208955224</v>
      </c>
      <c r="BJ98" s="82">
        <v>24.822580645161288</v>
      </c>
      <c r="BK98" s="82">
        <v>14.828358208955224</v>
      </c>
      <c r="BL98" s="82">
        <v>28.315337626552658</v>
      </c>
      <c r="BM98" s="82">
        <v>50.037735849056602</v>
      </c>
      <c r="BN98" s="34" t="s">
        <v>2563</v>
      </c>
      <c r="BO98" s="31">
        <v>2.48665</v>
      </c>
      <c r="BP98" s="32">
        <v>1.7686599999999999</v>
      </c>
      <c r="BQ98" s="35">
        <v>2.0687089891443917</v>
      </c>
      <c r="BR98" s="70">
        <v>-0.14504166159614873</v>
      </c>
      <c r="BS98" s="83">
        <v>1.255208738293595</v>
      </c>
      <c r="BT98" s="83">
        <v>1.6587610138191937</v>
      </c>
      <c r="BU98" s="83">
        <v>1.7644333447446297</v>
      </c>
      <c r="BV98" s="83">
        <v>0.61031175059952036</v>
      </c>
      <c r="BW98" s="83">
        <v>3.4048672566371683</v>
      </c>
      <c r="BX98" s="83">
        <v>0.61031175059952036</v>
      </c>
      <c r="BY98" s="83">
        <v>2.1930438781190866</v>
      </c>
      <c r="BZ98" s="83">
        <v>3.4734774066797645</v>
      </c>
      <c r="CA98" s="37" t="s">
        <v>2609</v>
      </c>
      <c r="CB98" s="31">
        <v>2.0888919425454517</v>
      </c>
      <c r="CC98" s="35">
        <v>3.0770329000457117</v>
      </c>
      <c r="CD98" s="70">
        <v>-0.32113434909505856</v>
      </c>
      <c r="CE98" s="83">
        <v>2.0408614027046532</v>
      </c>
      <c r="CF98" s="83">
        <v>2.368934763267716</v>
      </c>
      <c r="CG98" s="83">
        <v>2.188765528863672</v>
      </c>
      <c r="CH98" s="83">
        <v>1.3541599484037408</v>
      </c>
      <c r="CI98" s="83">
        <v>4.7701547887778135</v>
      </c>
      <c r="CJ98" s="83">
        <v>1.3541599484037408</v>
      </c>
      <c r="CK98" s="83">
        <v>2.8031998167748626</v>
      </c>
      <c r="CL98" s="83">
        <v>4.7701547887778135</v>
      </c>
      <c r="CM98" s="37" t="s">
        <v>2563</v>
      </c>
      <c r="CN98" s="31">
        <v>6.77074</v>
      </c>
      <c r="CO98" s="82">
        <v>9.6545089567526787</v>
      </c>
      <c r="CP98" s="70">
        <v>-0.29869659551516359</v>
      </c>
      <c r="CQ98" s="82">
        <v>6.0408907345495955</v>
      </c>
      <c r="CR98" s="82">
        <v>7.5505837908068667</v>
      </c>
      <c r="CS98" s="82">
        <v>10.543972511183936</v>
      </c>
      <c r="CT98" s="82">
        <v>3.7293516873889874</v>
      </c>
      <c r="CU98" s="82">
        <v>13.182709847984137</v>
      </c>
      <c r="CV98" s="82">
        <v>3.7293516873889874</v>
      </c>
      <c r="CW98" s="82">
        <v>13.117578454778826</v>
      </c>
      <c r="CX98" s="82">
        <v>22.158888888888889</v>
      </c>
      <c r="CY98" s="37" t="s">
        <v>2563</v>
      </c>
      <c r="CZ98" s="376">
        <v>-0.18011827633193522</v>
      </c>
      <c r="DA98" s="39" t="s">
        <v>5</v>
      </c>
      <c r="DB98" s="39">
        <v>33.479277783453639</v>
      </c>
      <c r="DC98" s="17">
        <v>0.10525581572512424</v>
      </c>
      <c r="DD98" s="40">
        <v>2.0327115725124241</v>
      </c>
      <c r="DE98" s="84">
        <v>5.1195899999999996</v>
      </c>
      <c r="DF98" s="85">
        <v>2.855</v>
      </c>
      <c r="DG98" s="85" t="s">
        <v>5</v>
      </c>
      <c r="DH98" s="85" t="s">
        <v>5</v>
      </c>
      <c r="DI98" s="85" t="s">
        <v>5</v>
      </c>
      <c r="DJ98" s="86">
        <v>3.8638699999999999</v>
      </c>
      <c r="DK98" s="86">
        <v>0.22511330000000002</v>
      </c>
      <c r="DL98" s="69" t="s">
        <v>158</v>
      </c>
      <c r="DM98" s="70">
        <v>-4.4334129380818821E-2</v>
      </c>
      <c r="DN98" s="70">
        <v>0.14526592800947169</v>
      </c>
      <c r="DO98" s="70">
        <v>7.2313535958907327E-2</v>
      </c>
      <c r="DP98" s="70" t="s">
        <v>158</v>
      </c>
      <c r="DQ98" s="87" t="s">
        <v>2563</v>
      </c>
      <c r="DR98" s="69">
        <v>0.39100290228958423</v>
      </c>
      <c r="DS98" s="70">
        <v>2.7912520554835174E-2</v>
      </c>
      <c r="DT98" s="70">
        <v>7.4250426730404717E-2</v>
      </c>
      <c r="DU98" s="70">
        <v>4.6230394527399632E-2</v>
      </c>
      <c r="DV98" s="87" t="s">
        <v>2563</v>
      </c>
      <c r="DW98" s="31">
        <v>6.3628200000000001</v>
      </c>
      <c r="DX98" s="70">
        <v>0.17673179396092364</v>
      </c>
      <c r="DY98" s="70">
        <v>2.8222943774184106E-2</v>
      </c>
      <c r="DZ98" s="70">
        <v>0.11718067970605817</v>
      </c>
      <c r="EA98" s="70">
        <v>0.1092541365816122</v>
      </c>
      <c r="EB98" s="87" t="s">
        <v>2563</v>
      </c>
      <c r="EC98" s="31">
        <v>1.2148000000000001</v>
      </c>
      <c r="ED98" s="88">
        <v>23866850000</v>
      </c>
      <c r="EE98" s="85">
        <v>1.57542</v>
      </c>
      <c r="EF98" s="85" t="s">
        <v>5</v>
      </c>
      <c r="EG98" s="86">
        <v>7.3197072499823435E-2</v>
      </c>
      <c r="EH98" s="86">
        <v>-0.15626125685681747</v>
      </c>
      <c r="EI98" s="89">
        <v>2.2349999999999999</v>
      </c>
      <c r="EJ98" s="90">
        <v>17</v>
      </c>
      <c r="EK98" s="85">
        <v>52.19</v>
      </c>
      <c r="EL98" s="91">
        <v>16</v>
      </c>
      <c r="EM98" s="79">
        <v>-0.16114198122245638</v>
      </c>
      <c r="EN98" s="69">
        <v>0.1978108208968159</v>
      </c>
      <c r="EO98" s="70">
        <v>-1.5260437947095973E-2</v>
      </c>
      <c r="EP98" s="70">
        <v>1.9698117255488867E-3</v>
      </c>
      <c r="EQ98" s="70">
        <v>4.9094263827044182E-2</v>
      </c>
      <c r="ER98" s="69">
        <v>6.645817217769534E-2</v>
      </c>
      <c r="ES98" s="70">
        <v>5.0022040812230717E-2</v>
      </c>
      <c r="ET98" s="70">
        <v>4.8609518333047941E-2</v>
      </c>
      <c r="EU98" s="70">
        <v>5.7445519167734105E-2</v>
      </c>
      <c r="EV98" s="69">
        <v>0.26426899307451124</v>
      </c>
      <c r="EW98" s="70">
        <v>3.4761602865134744E-2</v>
      </c>
      <c r="EX98" s="70">
        <v>5.0579330058596828E-2</v>
      </c>
      <c r="EY98" s="70">
        <v>0.10653978299477829</v>
      </c>
      <c r="EZ98" s="92">
        <v>0.22460190000000002</v>
      </c>
      <c r="FA98" s="70">
        <v>9.6500000000000002E-2</v>
      </c>
      <c r="FB98" s="70">
        <v>8.2766666666666655E-2</v>
      </c>
      <c r="FC98" s="87">
        <v>3.8673775352297837E-2</v>
      </c>
      <c r="FD98" s="69">
        <v>6.7875000000000005E-2</v>
      </c>
      <c r="FE98" s="70">
        <v>5.9255555555555554E-2</v>
      </c>
      <c r="FF98" s="87">
        <v>2.1869021468735192E-2</v>
      </c>
      <c r="FG98" s="93" t="s">
        <v>2563</v>
      </c>
      <c r="FH98" s="84">
        <v>0.66569</v>
      </c>
      <c r="FI98" s="85">
        <v>0.53420999999999996</v>
      </c>
      <c r="FJ98" s="86">
        <v>0.67366009999999998</v>
      </c>
      <c r="FK98" s="86">
        <v>0.71682879999999993</v>
      </c>
      <c r="FL98" s="94">
        <v>0.63</v>
      </c>
      <c r="FM98" s="95">
        <v>0.65249999999999997</v>
      </c>
      <c r="FN98" s="96">
        <v>44827</v>
      </c>
      <c r="FO98" s="97" t="s">
        <v>2886</v>
      </c>
      <c r="FP98" s="57">
        <v>2.61</v>
      </c>
      <c r="FQ98" s="58" t="s">
        <v>159</v>
      </c>
      <c r="FR98" s="58">
        <v>2.61</v>
      </c>
      <c r="FS98" s="98" t="s">
        <v>159</v>
      </c>
      <c r="FT98" s="59" t="s">
        <v>165</v>
      </c>
      <c r="FU98" s="9" t="s">
        <v>166</v>
      </c>
      <c r="FV98" s="9" t="s">
        <v>158</v>
      </c>
      <c r="FW98" s="99">
        <v>0.05</v>
      </c>
      <c r="FX98" s="100" t="s">
        <v>158</v>
      </c>
      <c r="FY98" s="100" t="s">
        <v>158</v>
      </c>
      <c r="FZ98" s="100" t="s">
        <v>158</v>
      </c>
      <c r="GA98" s="9" t="s">
        <v>169</v>
      </c>
      <c r="GB98" s="63"/>
    </row>
    <row r="99" spans="1:184" ht="12" customHeight="1" x14ac:dyDescent="0.2">
      <c r="A99" s="7">
        <v>97</v>
      </c>
      <c r="B99" s="2" t="s">
        <v>497</v>
      </c>
      <c r="C99" s="1" t="s">
        <v>498</v>
      </c>
      <c r="D99" s="1" t="s">
        <v>248</v>
      </c>
      <c r="E99" s="1" t="s">
        <v>249</v>
      </c>
      <c r="F99" s="9">
        <v>0</v>
      </c>
      <c r="G99" s="64">
        <v>15.77</v>
      </c>
      <c r="H99" s="65">
        <v>5.4144385026737796E-2</v>
      </c>
      <c r="I99" s="65">
        <v>-3.8695732625532497E-2</v>
      </c>
      <c r="J99" s="65">
        <v>5.0184705383453654E-3</v>
      </c>
      <c r="K99" s="66">
        <v>7.3557387444514899E-2</v>
      </c>
      <c r="L99" s="67">
        <v>1462</v>
      </c>
      <c r="M99" s="68">
        <v>2.6548672566371723E-2</v>
      </c>
      <c r="N99" s="69">
        <v>0</v>
      </c>
      <c r="O99" s="70">
        <v>0</v>
      </c>
      <c r="P99" s="70">
        <v>1.0678578404444528E-2</v>
      </c>
      <c r="Q99" s="70">
        <v>3.466653849600676E-2</v>
      </c>
      <c r="R99" s="70">
        <v>2.2979512462988794E-2</v>
      </c>
      <c r="S99" s="70" t="s">
        <v>158</v>
      </c>
      <c r="T99" s="18">
        <v>0.30803705439683843</v>
      </c>
      <c r="U99" s="71" t="s">
        <v>156</v>
      </c>
      <c r="V99" s="9">
        <v>2006</v>
      </c>
      <c r="W99" s="227" t="s">
        <v>496</v>
      </c>
      <c r="X99" s="227">
        <v>0</v>
      </c>
      <c r="Y99" s="72" t="s">
        <v>326</v>
      </c>
      <c r="Z99" s="73">
        <v>7</v>
      </c>
      <c r="AA99" s="73">
        <v>7</v>
      </c>
      <c r="AB99" s="73">
        <v>2</v>
      </c>
      <c r="AC99" s="228" t="s">
        <v>5</v>
      </c>
      <c r="AD99" s="74">
        <v>0.55106626571845263</v>
      </c>
      <c r="AE99" s="75">
        <v>1.4077669902912622</v>
      </c>
      <c r="AF99" s="75">
        <v>0.54436836844352876</v>
      </c>
      <c r="AG99" s="75" t="s">
        <v>158</v>
      </c>
      <c r="AH99" s="76" t="s">
        <v>2706</v>
      </c>
      <c r="AI99" s="9" t="s">
        <v>2795</v>
      </c>
      <c r="AJ99" s="77" t="s">
        <v>2563</v>
      </c>
      <c r="AK99" s="78">
        <v>7.3557387444514899E-2</v>
      </c>
      <c r="AL99" s="79">
        <v>7.0078600000000005E-2</v>
      </c>
      <c r="AM99" s="80">
        <v>4.9641223490693331E-2</v>
      </c>
      <c r="AN99" s="372">
        <v>0.18323914810334174</v>
      </c>
      <c r="AO99" s="372">
        <v>-0.14576439587573309</v>
      </c>
      <c r="AP99" s="372">
        <v>-0.11535035725168552</v>
      </c>
      <c r="AQ99" s="372">
        <v>-1.9300252132572693E-2</v>
      </c>
      <c r="AR99" s="81">
        <v>8.6109016165304197E-2</v>
      </c>
      <c r="AS99" s="81">
        <v>8.3148609223416825E-2</v>
      </c>
      <c r="AT99" s="81">
        <v>7.5005002911919291E-2</v>
      </c>
      <c r="AU99" s="68">
        <v>5.3778395920259618E-2</v>
      </c>
      <c r="AV99" s="68">
        <v>6.7071664867452224E-2</v>
      </c>
      <c r="AW99" s="68">
        <v>0.10441044104410441</v>
      </c>
      <c r="AX99" s="68">
        <v>4.3366150961087674E-2</v>
      </c>
      <c r="AY99" s="68">
        <v>6.2166120485806095E-2</v>
      </c>
      <c r="AZ99" s="68">
        <v>0.10441044104410441</v>
      </c>
      <c r="BA99" s="31">
        <v>7.5724099999999996</v>
      </c>
      <c r="BB99" s="32">
        <v>19.138349514563107</v>
      </c>
      <c r="BC99" s="82">
        <v>13.206050953528901</v>
      </c>
      <c r="BD99" s="70">
        <v>-0.4265954276076368</v>
      </c>
      <c r="BE99" s="70">
        <v>0.44921063699583752</v>
      </c>
      <c r="BF99" s="82">
        <v>12.196810134310134</v>
      </c>
      <c r="BG99" s="82">
        <v>10.981198791746424</v>
      </c>
      <c r="BH99" s="82">
        <v>13.247296077665613</v>
      </c>
      <c r="BI99" s="82">
        <v>8.4166666666666661</v>
      </c>
      <c r="BJ99" s="82">
        <v>19.258928571428569</v>
      </c>
      <c r="BK99" s="82">
        <v>4.6240310077519373</v>
      </c>
      <c r="BL99" s="82">
        <v>15.882536608358327</v>
      </c>
      <c r="BM99" s="82">
        <v>37.465116279069768</v>
      </c>
      <c r="BN99" s="34" t="s">
        <v>2563</v>
      </c>
      <c r="BO99" s="31">
        <v>0.90605999999999998</v>
      </c>
      <c r="BP99" s="32">
        <v>0.88617999999999997</v>
      </c>
      <c r="BQ99" s="35">
        <v>1.0579102011051975</v>
      </c>
      <c r="BR99" s="70">
        <v>-0.16232965796699117</v>
      </c>
      <c r="BS99" s="83">
        <v>0.81954577258755579</v>
      </c>
      <c r="BT99" s="83">
        <v>0.88056964814247785</v>
      </c>
      <c r="BU99" s="83">
        <v>0.94361746786178047</v>
      </c>
      <c r="BV99" s="83">
        <v>0.65429917550058891</v>
      </c>
      <c r="BW99" s="83">
        <v>1.2782719186785261</v>
      </c>
      <c r="BX99" s="83">
        <v>0.65429917550058891</v>
      </c>
      <c r="BY99" s="83">
        <v>1.1267034768087105</v>
      </c>
      <c r="BZ99" s="83">
        <v>1.5207373271889402</v>
      </c>
      <c r="CA99" s="37" t="s">
        <v>2609</v>
      </c>
      <c r="CB99" s="31">
        <v>2.9267658958464793</v>
      </c>
      <c r="CC99" s="35">
        <v>3.2229883233642282</v>
      </c>
      <c r="CD99" s="70">
        <v>-9.1909246263897515E-2</v>
      </c>
      <c r="CE99" s="83">
        <v>2.4381655671617568</v>
      </c>
      <c r="CF99" s="83">
        <v>2.688424981322695</v>
      </c>
      <c r="CG99" s="83">
        <v>2.7573187572893532</v>
      </c>
      <c r="CH99" s="83">
        <v>2.0754945054945053</v>
      </c>
      <c r="CI99" s="83">
        <v>4.3851282051282059</v>
      </c>
      <c r="CJ99" s="83">
        <v>2.0754945054945053</v>
      </c>
      <c r="CK99" s="83">
        <v>3.2931723617624882</v>
      </c>
      <c r="CL99" s="83">
        <v>4.4597402597402596</v>
      </c>
      <c r="CM99" s="37" t="s">
        <v>2563</v>
      </c>
      <c r="CN99" s="31">
        <v>7.5356800000000002</v>
      </c>
      <c r="CO99" s="82">
        <v>16.37622526768153</v>
      </c>
      <c r="CP99" s="70">
        <v>-0.5398402332146921</v>
      </c>
      <c r="CQ99" s="82">
        <v>12.552976415118145</v>
      </c>
      <c r="CR99" s="82">
        <v>13.345735366649981</v>
      </c>
      <c r="CS99" s="82">
        <v>12.568559123319419</v>
      </c>
      <c r="CT99" s="82">
        <v>8.9938095238095226</v>
      </c>
      <c r="CU99" s="82">
        <v>22.178617174194343</v>
      </c>
      <c r="CV99" s="82">
        <v>8.9938095238095226</v>
      </c>
      <c r="CW99" s="82">
        <v>15.176953757696017</v>
      </c>
      <c r="CX99" s="82">
        <v>22.178617174194343</v>
      </c>
      <c r="CY99" s="37" t="s">
        <v>2563</v>
      </c>
      <c r="CZ99" s="376">
        <v>-0.45680160494108579</v>
      </c>
      <c r="DA99" s="39" t="s">
        <v>5</v>
      </c>
      <c r="DB99" s="39">
        <v>11.937691718418931</v>
      </c>
      <c r="DC99" s="17">
        <v>8.4235965848959427E-2</v>
      </c>
      <c r="DD99" s="40">
        <v>0.85118658489594345</v>
      </c>
      <c r="DE99" s="84">
        <v>2.10501</v>
      </c>
      <c r="DF99" s="85">
        <v>0.82399999999999995</v>
      </c>
      <c r="DG99" s="85" t="s">
        <v>5</v>
      </c>
      <c r="DH99" s="85" t="s">
        <v>5</v>
      </c>
      <c r="DI99" s="85" t="s">
        <v>5</v>
      </c>
      <c r="DJ99" s="86">
        <v>2.1513110000000002</v>
      </c>
      <c r="DK99" s="86">
        <v>2.7978299999999998E-2</v>
      </c>
      <c r="DL99" s="69">
        <v>-0.15151515151515149</v>
      </c>
      <c r="DM99" s="70">
        <v>-0.10647620306938965</v>
      </c>
      <c r="DN99" s="70">
        <v>3.1310306477545069E-2</v>
      </c>
      <c r="DO99" s="70">
        <v>3.1669085860400958E-2</v>
      </c>
      <c r="DP99" s="70" t="s">
        <v>158</v>
      </c>
      <c r="DQ99" s="87" t="s">
        <v>2563</v>
      </c>
      <c r="DR99" s="69">
        <v>7.1704295775178784E-2</v>
      </c>
      <c r="DS99" s="70">
        <v>-8.3187059293096111E-3</v>
      </c>
      <c r="DT99" s="70">
        <v>4.8395450673300866E-2</v>
      </c>
      <c r="DU99" s="70">
        <v>3.9817788626231421E-2</v>
      </c>
      <c r="DV99" s="87" t="s">
        <v>2563</v>
      </c>
      <c r="DW99" s="31">
        <v>2.1309100000000001</v>
      </c>
      <c r="DX99" s="70">
        <v>-0.21269083485756723</v>
      </c>
      <c r="DY99" s="70">
        <v>1.0993134572288232E-2</v>
      </c>
      <c r="DZ99" s="70">
        <v>-2.7427019232253436E-2</v>
      </c>
      <c r="EA99" s="70">
        <v>3.2567224316919052E-2</v>
      </c>
      <c r="EB99" s="87" t="s">
        <v>2563</v>
      </c>
      <c r="EC99" s="31">
        <v>-6.8190000000000001E-2</v>
      </c>
      <c r="ED99" s="88">
        <v>269626600</v>
      </c>
      <c r="EE99" s="85">
        <v>0.91868000000000005</v>
      </c>
      <c r="EF99" s="85" t="s">
        <v>5</v>
      </c>
      <c r="EG99" s="86">
        <v>0.10736604210967182</v>
      </c>
      <c r="EH99" s="86">
        <v>-0.1471618698602144</v>
      </c>
      <c r="EI99" s="89">
        <v>2.8</v>
      </c>
      <c r="EJ99" s="90">
        <v>5</v>
      </c>
      <c r="EK99" s="85">
        <v>17</v>
      </c>
      <c r="EL99" s="91">
        <v>5</v>
      </c>
      <c r="EM99" s="79">
        <v>-7.235294117647062E-2</v>
      </c>
      <c r="EN99" s="69">
        <v>-0.22002085505735136</v>
      </c>
      <c r="EO99" s="70">
        <v>-3.4854573166479441E-2</v>
      </c>
      <c r="EP99" s="70">
        <v>-5.1626529993921588E-2</v>
      </c>
      <c r="EQ99" s="70">
        <v>4.5222381234990561E-3</v>
      </c>
      <c r="ER99" s="69">
        <v>6.0479666319082304E-2</v>
      </c>
      <c r="ES99" s="70">
        <v>6.5348138775076281E-2</v>
      </c>
      <c r="ET99" s="70">
        <v>5.3145419105269598E-2</v>
      </c>
      <c r="EU99" s="70">
        <v>5.6335747401709213E-2</v>
      </c>
      <c r="EV99" s="69">
        <v>-0.15954118873826906</v>
      </c>
      <c r="EW99" s="70">
        <v>3.049356560859684E-2</v>
      </c>
      <c r="EX99" s="70">
        <v>1.5188891113480096E-3</v>
      </c>
      <c r="EY99" s="70">
        <v>6.0857985525208269E-2</v>
      </c>
      <c r="EZ99" s="92">
        <v>0.1193096</v>
      </c>
      <c r="FA99" s="70">
        <v>8.1360000000000016E-2</v>
      </c>
      <c r="FB99" s="70">
        <v>8.3420000000000008E-2</v>
      </c>
      <c r="FC99" s="87">
        <v>4.3852749058639402E-2</v>
      </c>
      <c r="FD99" s="69">
        <v>6.7640000000000006E-2</v>
      </c>
      <c r="FE99" s="70">
        <v>6.8569999999999992E-2</v>
      </c>
      <c r="FF99" s="87">
        <v>3.2106760970238034E-2</v>
      </c>
      <c r="FG99" s="93" t="s">
        <v>2563</v>
      </c>
      <c r="FH99" s="84">
        <v>1.0137700000000001</v>
      </c>
      <c r="FI99" s="85">
        <v>0.89903</v>
      </c>
      <c r="FJ99" s="86">
        <v>0.35537970000000002</v>
      </c>
      <c r="FK99" s="86">
        <v>0.35537970000000002</v>
      </c>
      <c r="FL99" s="94">
        <v>0.28249999999999997</v>
      </c>
      <c r="FM99" s="95">
        <v>0.28999999999999998</v>
      </c>
      <c r="FN99" s="96">
        <v>43555</v>
      </c>
      <c r="FO99" s="97" t="s">
        <v>2881</v>
      </c>
      <c r="FP99" s="57">
        <v>1.1599999999999999</v>
      </c>
      <c r="FQ99" s="58" t="s">
        <v>159</v>
      </c>
      <c r="FR99" s="58">
        <v>1.1599999999999999</v>
      </c>
      <c r="FS99" s="98" t="s">
        <v>159</v>
      </c>
      <c r="FT99" s="59" t="s">
        <v>165</v>
      </c>
      <c r="FU99" s="9" t="s">
        <v>166</v>
      </c>
      <c r="FV99" s="9" t="s">
        <v>158</v>
      </c>
      <c r="FW99" s="99">
        <v>0</v>
      </c>
      <c r="FX99" s="100" t="s">
        <v>158</v>
      </c>
      <c r="FY99" s="100" t="s">
        <v>158</v>
      </c>
      <c r="FZ99" s="100" t="s">
        <v>158</v>
      </c>
      <c r="GA99" s="9" t="s">
        <v>425</v>
      </c>
      <c r="GB99" s="63"/>
    </row>
    <row r="100" spans="1:184" ht="12" customHeight="1" x14ac:dyDescent="0.2">
      <c r="A100" s="7">
        <v>98</v>
      </c>
      <c r="B100" s="2" t="s">
        <v>470</v>
      </c>
      <c r="C100" s="1" t="s">
        <v>471</v>
      </c>
      <c r="D100" s="1" t="s">
        <v>172</v>
      </c>
      <c r="E100" s="1" t="s">
        <v>288</v>
      </c>
      <c r="F100" s="9">
        <v>0</v>
      </c>
      <c r="G100" s="64">
        <v>15.75</v>
      </c>
      <c r="H100" s="65">
        <v>-0.14215686274509798</v>
      </c>
      <c r="I100" s="65">
        <v>1.9503929740448234E-2</v>
      </c>
      <c r="J100" s="65">
        <v>9.6342910057582998E-3</v>
      </c>
      <c r="K100" s="66">
        <v>4.5714285714285714E-2</v>
      </c>
      <c r="L100" s="67">
        <v>45</v>
      </c>
      <c r="M100" s="68">
        <v>5.8823529411764497E-2</v>
      </c>
      <c r="N100" s="69">
        <v>0</v>
      </c>
      <c r="O100" s="70">
        <v>0.18370010279987747</v>
      </c>
      <c r="P100" s="70">
        <v>0.16271101521949816</v>
      </c>
      <c r="Q100" s="70">
        <v>0.11946011082672414</v>
      </c>
      <c r="R100" s="70">
        <v>0.1111142696854861</v>
      </c>
      <c r="S100" s="70">
        <v>0.10058970389727939</v>
      </c>
      <c r="T100" s="18">
        <v>1.3620531078822544</v>
      </c>
      <c r="U100" s="71" t="s">
        <v>156</v>
      </c>
      <c r="V100" s="9">
        <v>1959</v>
      </c>
      <c r="W100" s="227">
        <v>2017</v>
      </c>
      <c r="X100" s="227">
        <v>1</v>
      </c>
      <c r="Y100" s="72" t="s">
        <v>241</v>
      </c>
      <c r="Z100" s="73">
        <v>11</v>
      </c>
      <c r="AA100" s="73">
        <v>14</v>
      </c>
      <c r="AB100" s="73">
        <v>0</v>
      </c>
      <c r="AC100" s="228" t="s">
        <v>472</v>
      </c>
      <c r="AD100" s="74">
        <v>0.263688934953067</v>
      </c>
      <c r="AE100" s="75">
        <v>0.33962264150943394</v>
      </c>
      <c r="AF100" s="75">
        <v>0.20014454884082949</v>
      </c>
      <c r="AG100" s="75">
        <v>0.76905822411638414</v>
      </c>
      <c r="AH100" s="76" t="s">
        <v>2707</v>
      </c>
      <c r="AI100" s="9" t="s">
        <v>2796</v>
      </c>
      <c r="AJ100" s="77" t="s">
        <v>2563</v>
      </c>
      <c r="AK100" s="78">
        <v>4.5714285714285714E-2</v>
      </c>
      <c r="AL100" s="79">
        <v>4.09956E-2</v>
      </c>
      <c r="AM100" s="80">
        <v>0.11510224790674406</v>
      </c>
      <c r="AN100" s="372">
        <v>0.58699417626535988</v>
      </c>
      <c r="AO100" s="372">
        <v>-0.19068678525130744</v>
      </c>
      <c r="AP100" s="372">
        <v>-3.337098524537907E-2</v>
      </c>
      <c r="AQ100" s="372">
        <v>0.29019161448479047</v>
      </c>
      <c r="AR100" s="81">
        <v>5.6485282683146211E-2</v>
      </c>
      <c r="AS100" s="81">
        <v>4.7292482448284774E-2</v>
      </c>
      <c r="AT100" s="81">
        <v>3.5432167750168414E-2</v>
      </c>
      <c r="AU100" s="68">
        <v>1.9950124688279305E-2</v>
      </c>
      <c r="AV100" s="68">
        <v>3.7196198294181533E-2</v>
      </c>
      <c r="AW100" s="68">
        <v>7.1326676176890161E-2</v>
      </c>
      <c r="AX100" s="68">
        <v>1.375E-2</v>
      </c>
      <c r="AY100" s="68">
        <v>2.8805578746271258E-2</v>
      </c>
      <c r="AZ100" s="68">
        <v>7.1326676176890161E-2</v>
      </c>
      <c r="BA100" s="31">
        <v>5.7242499999999996</v>
      </c>
      <c r="BB100" s="32">
        <v>7.4292452830188678</v>
      </c>
      <c r="BC100" s="82">
        <v>11.740027460375325</v>
      </c>
      <c r="BD100" s="70">
        <v>-0.51241596160482938</v>
      </c>
      <c r="BE100" s="70">
        <v>-0.36718672012532438</v>
      </c>
      <c r="BF100" s="82">
        <v>10.65465390136154</v>
      </c>
      <c r="BG100" s="82">
        <v>9.8536619060343149</v>
      </c>
      <c r="BH100" s="82">
        <v>11.564834625840074</v>
      </c>
      <c r="BI100" s="82">
        <v>5.8907563025210088</v>
      </c>
      <c r="BJ100" s="82">
        <v>22.587301587301589</v>
      </c>
      <c r="BK100" s="82">
        <v>5.8907563025210088</v>
      </c>
      <c r="BL100" s="82">
        <v>13.659078252659933</v>
      </c>
      <c r="BM100" s="82">
        <v>26.666666666666668</v>
      </c>
      <c r="BN100" s="34" t="s">
        <v>2563</v>
      </c>
      <c r="BO100" s="31">
        <v>0.83662999999999998</v>
      </c>
      <c r="BP100" s="32">
        <v>0.81811</v>
      </c>
      <c r="BQ100" s="35">
        <v>0.79156616589378204</v>
      </c>
      <c r="BR100" s="70">
        <v>3.3533310606127964E-2</v>
      </c>
      <c r="BS100" s="83">
        <v>0.64344626679265238</v>
      </c>
      <c r="BT100" s="83">
        <v>0.65040587809791994</v>
      </c>
      <c r="BU100" s="83">
        <v>0.74361380064239746</v>
      </c>
      <c r="BV100" s="83">
        <v>0.41018139262726738</v>
      </c>
      <c r="BW100" s="83">
        <v>1.1663585951940849</v>
      </c>
      <c r="BX100" s="83">
        <v>0.41018139262726738</v>
      </c>
      <c r="BY100" s="83">
        <v>0.87923135492144411</v>
      </c>
      <c r="BZ100" s="83">
        <v>1.2586080586080586</v>
      </c>
      <c r="CA100" s="37" t="s">
        <v>2609</v>
      </c>
      <c r="CB100" s="31">
        <v>0.96805718605751789</v>
      </c>
      <c r="CC100" s="35">
        <v>1.0505275770014655</v>
      </c>
      <c r="CD100" s="70">
        <v>-7.8503784907145269E-2</v>
      </c>
      <c r="CE100" s="83">
        <v>0.76116415204155674</v>
      </c>
      <c r="CF100" s="83">
        <v>0.86720258536394268</v>
      </c>
      <c r="CG100" s="83">
        <v>1.0001308170989036</v>
      </c>
      <c r="CH100" s="83">
        <v>0.53923076923076918</v>
      </c>
      <c r="CI100" s="83">
        <v>1.529312638580931</v>
      </c>
      <c r="CJ100" s="83">
        <v>0.53923076923076918</v>
      </c>
      <c r="CK100" s="83">
        <v>1.1849018798138198</v>
      </c>
      <c r="CL100" s="83">
        <v>1.8324455205811141</v>
      </c>
      <c r="CM100" s="37" t="s">
        <v>2563</v>
      </c>
      <c r="CN100" s="31">
        <v>4.0079900000000004</v>
      </c>
      <c r="CO100" s="82">
        <v>5.3924940748333148</v>
      </c>
      <c r="CP100" s="70">
        <v>-0.25674651758910094</v>
      </c>
      <c r="CQ100" s="82">
        <v>2.8988172997511348</v>
      </c>
      <c r="CR100" s="82">
        <v>4.5227213322316331</v>
      </c>
      <c r="CS100" s="82">
        <v>5.36363767761007</v>
      </c>
      <c r="CT100" s="82">
        <v>1.8752866242038215</v>
      </c>
      <c r="CU100" s="82">
        <v>10.947936507936507</v>
      </c>
      <c r="CV100" s="82">
        <v>1.8752866242038215</v>
      </c>
      <c r="CW100" s="82">
        <v>6.3268238847072977</v>
      </c>
      <c r="CX100" s="82">
        <v>13.048275862068968</v>
      </c>
      <c r="CY100" s="37" t="s">
        <v>2563</v>
      </c>
      <c r="CZ100" s="376">
        <v>-0.54203258818916078</v>
      </c>
      <c r="DA100" s="39" t="s">
        <v>5</v>
      </c>
      <c r="DB100" s="39">
        <v>13.083558176917357</v>
      </c>
      <c r="DC100" s="17">
        <v>0.20842530093378386</v>
      </c>
      <c r="DD100" s="40">
        <v>15.118280093378386</v>
      </c>
      <c r="DE100" s="84">
        <v>2.7304900000000001</v>
      </c>
      <c r="DF100" s="85">
        <v>2.12</v>
      </c>
      <c r="DG100" s="85" t="s">
        <v>5</v>
      </c>
      <c r="DH100" s="85" t="s">
        <v>5</v>
      </c>
      <c r="DI100" s="85" t="s">
        <v>5</v>
      </c>
      <c r="DJ100" s="86">
        <v>0.54634539999999998</v>
      </c>
      <c r="DK100" s="86">
        <v>0.2822847</v>
      </c>
      <c r="DL100" s="69">
        <v>0.68907563025210083</v>
      </c>
      <c r="DM100" s="70">
        <v>0.15931676345032386</v>
      </c>
      <c r="DN100" s="70">
        <v>0.22121707382938838</v>
      </c>
      <c r="DO100" s="70">
        <v>1.8095874396923506E-2</v>
      </c>
      <c r="DP100" s="70" t="s">
        <v>158</v>
      </c>
      <c r="DQ100" s="87" t="s">
        <v>2563</v>
      </c>
      <c r="DR100" s="69">
        <v>0.21867737125377684</v>
      </c>
      <c r="DS100" s="70">
        <v>9.4139152850719388E-2</v>
      </c>
      <c r="DT100" s="70">
        <v>0.12442959832118206</v>
      </c>
      <c r="DU100" s="70">
        <v>1.5694732177857107E-2</v>
      </c>
      <c r="DV100" s="87" t="s">
        <v>2563</v>
      </c>
      <c r="DW100" s="31">
        <v>3.5973999999999999</v>
      </c>
      <c r="DX100" s="70">
        <v>0.14916453763371407</v>
      </c>
      <c r="DY100" s="70">
        <v>0.31138625374654993</v>
      </c>
      <c r="DZ100" s="70">
        <v>0.15465357550150993</v>
      </c>
      <c r="EA100" s="70">
        <v>5.9123902492051572E-2</v>
      </c>
      <c r="EB100" s="87" t="s">
        <v>2563</v>
      </c>
      <c r="EC100" s="31">
        <v>0.93620999999999999</v>
      </c>
      <c r="ED100" s="88">
        <v>600798300</v>
      </c>
      <c r="EE100" s="85">
        <v>0.81279999999999997</v>
      </c>
      <c r="EF100" s="85" t="s">
        <v>5</v>
      </c>
      <c r="EG100" s="86">
        <v>0.17896285415847624</v>
      </c>
      <c r="EH100" s="86">
        <v>-0.10178614064504365</v>
      </c>
      <c r="EI100" s="89">
        <v>1.667</v>
      </c>
      <c r="EJ100" s="90">
        <v>3</v>
      </c>
      <c r="EK100" s="85">
        <v>24.17</v>
      </c>
      <c r="EL100" s="91">
        <v>3</v>
      </c>
      <c r="EM100" s="79">
        <v>-0.34836574265618536</v>
      </c>
      <c r="EN100" s="69">
        <v>7.8097411738261346E-2</v>
      </c>
      <c r="EO100" s="70">
        <v>0.12080922069957434</v>
      </c>
      <c r="EP100" s="70">
        <v>2.7386045434027562E-2</v>
      </c>
      <c r="EQ100" s="70">
        <v>2.6605999641076794E-2</v>
      </c>
      <c r="ER100" s="69">
        <v>3.9929533768083836E-2</v>
      </c>
      <c r="ES100" s="70">
        <v>4.5449098211605143E-2</v>
      </c>
      <c r="ET100" s="70">
        <v>3.1163301937827459E-2</v>
      </c>
      <c r="EU100" s="70">
        <v>2.5820485434280949E-2</v>
      </c>
      <c r="EV100" s="69">
        <v>0.11802694550634518</v>
      </c>
      <c r="EW100" s="70">
        <v>0.16625831891117948</v>
      </c>
      <c r="EX100" s="70">
        <v>5.8549347371855021E-2</v>
      </c>
      <c r="EY100" s="70">
        <v>5.2426485075357743E-2</v>
      </c>
      <c r="EZ100" s="92">
        <v>0.17560619999999999</v>
      </c>
      <c r="FA100" s="70">
        <v>8.1700000000000009E-2</v>
      </c>
      <c r="FB100" s="70">
        <v>7.6350000000000001E-2</v>
      </c>
      <c r="FC100" s="87">
        <v>2.7484695741448528E-2</v>
      </c>
      <c r="FD100" s="69">
        <v>6.5119999999999997E-2</v>
      </c>
      <c r="FE100" s="70">
        <v>6.1429999999999998E-2</v>
      </c>
      <c r="FF100" s="87">
        <v>1.6801967146736135E-2</v>
      </c>
      <c r="FG100" s="93" t="s">
        <v>2563</v>
      </c>
      <c r="FH100" s="84">
        <v>1.65971</v>
      </c>
      <c r="FI100" s="85">
        <v>1.5328999999999999</v>
      </c>
      <c r="FJ100" s="86">
        <v>0.54747230000000002</v>
      </c>
      <c r="FK100" s="86">
        <v>0.55478329999999998</v>
      </c>
      <c r="FL100" s="94">
        <v>0.17</v>
      </c>
      <c r="FM100" s="95">
        <v>0.18</v>
      </c>
      <c r="FN100" s="96">
        <v>44972</v>
      </c>
      <c r="FO100" s="97" t="s">
        <v>2835</v>
      </c>
      <c r="FP100" s="57">
        <v>0.72</v>
      </c>
      <c r="FQ100" s="58" t="s">
        <v>159</v>
      </c>
      <c r="FR100" s="58">
        <v>0.72</v>
      </c>
      <c r="FS100" s="98" t="s">
        <v>159</v>
      </c>
      <c r="FT100" s="59" t="s">
        <v>160</v>
      </c>
      <c r="FU100" s="9" t="s">
        <v>158</v>
      </c>
      <c r="FV100" s="9" t="s">
        <v>158</v>
      </c>
      <c r="FW100" s="99" t="s">
        <v>158</v>
      </c>
      <c r="FX100" s="100" t="s">
        <v>158</v>
      </c>
      <c r="FY100" s="100" t="s">
        <v>158</v>
      </c>
      <c r="FZ100" s="100" t="s">
        <v>158</v>
      </c>
      <c r="GA100" s="9" t="s">
        <v>425</v>
      </c>
      <c r="GB100" s="63"/>
    </row>
    <row r="101" spans="1:184" ht="12" customHeight="1" x14ac:dyDescent="0.2">
      <c r="A101" s="7">
        <v>99</v>
      </c>
      <c r="B101" s="2" t="s">
        <v>502</v>
      </c>
      <c r="C101" s="1" t="s">
        <v>503</v>
      </c>
      <c r="D101" s="1" t="s">
        <v>176</v>
      </c>
      <c r="E101" s="1" t="s">
        <v>317</v>
      </c>
      <c r="F101" s="9">
        <v>0</v>
      </c>
      <c r="G101" s="64">
        <v>11.98</v>
      </c>
      <c r="H101" s="65">
        <v>0.11545623836126628</v>
      </c>
      <c r="I101" s="65">
        <v>-5.0964350592823671E-3</v>
      </c>
      <c r="J101" s="65">
        <v>7.6585260705985814E-3</v>
      </c>
      <c r="K101" s="66">
        <v>7.5125208681135217E-2</v>
      </c>
      <c r="L101" s="67">
        <v>1886</v>
      </c>
      <c r="M101" s="68">
        <v>2.2727272727272707E-2</v>
      </c>
      <c r="N101" s="69">
        <v>0</v>
      </c>
      <c r="O101" s="70">
        <v>0</v>
      </c>
      <c r="P101" s="70">
        <v>4.5046869050329175E-3</v>
      </c>
      <c r="Q101" s="70">
        <v>8.4471771197698553E-2</v>
      </c>
      <c r="R101" s="70" t="s">
        <v>158</v>
      </c>
      <c r="S101" s="70" t="s">
        <v>158</v>
      </c>
      <c r="T101" s="18">
        <v>5.332771932164302E-2</v>
      </c>
      <c r="U101" s="71" t="s">
        <v>321</v>
      </c>
      <c r="V101" s="9">
        <v>2012</v>
      </c>
      <c r="W101" s="227" t="s">
        <v>496</v>
      </c>
      <c r="X101" s="227">
        <v>0</v>
      </c>
      <c r="Y101" s="72" t="s">
        <v>157</v>
      </c>
      <c r="Z101" s="73">
        <v>6</v>
      </c>
      <c r="AA101" s="73">
        <v>4</v>
      </c>
      <c r="AB101" s="73">
        <v>0</v>
      </c>
      <c r="AC101" s="228" t="s">
        <v>5</v>
      </c>
      <c r="AD101" s="74">
        <v>0.84954549316115868</v>
      </c>
      <c r="AE101" s="75">
        <v>0.79295154185022021</v>
      </c>
      <c r="AF101" s="75" t="s">
        <v>158</v>
      </c>
      <c r="AG101" s="75">
        <v>2.1615909309251609</v>
      </c>
      <c r="AH101" s="76" t="s">
        <v>2183</v>
      </c>
      <c r="AI101" s="9" t="s">
        <v>2797</v>
      </c>
      <c r="AJ101" s="77" t="s">
        <v>2563</v>
      </c>
      <c r="AK101" s="78">
        <v>7.5125208681135217E-2</v>
      </c>
      <c r="AL101" s="79">
        <v>6.9765899999999992E-2</v>
      </c>
      <c r="AM101" s="80">
        <v>7.6818455450803791E-2</v>
      </c>
      <c r="AN101" s="372">
        <v>5.2843926230297766E-2</v>
      </c>
      <c r="AO101" s="372">
        <v>-0.24084545638615418</v>
      </c>
      <c r="AP101" s="372">
        <v>-0.16331841516360524</v>
      </c>
      <c r="AQ101" s="372">
        <v>-0.11201216603968367</v>
      </c>
      <c r="AR101" s="81">
        <v>9.895904504965812E-2</v>
      </c>
      <c r="AS101" s="81">
        <v>8.9789485083295151E-2</v>
      </c>
      <c r="AT101" s="81">
        <v>8.4601619310577761E-2</v>
      </c>
      <c r="AU101" s="68">
        <v>5.8102001291155572E-2</v>
      </c>
      <c r="AV101" s="68">
        <v>7.0010588286733996E-2</v>
      </c>
      <c r="AW101" s="68">
        <v>0.1339285714285714</v>
      </c>
      <c r="AX101" s="68">
        <v>5.8102001291155572E-2</v>
      </c>
      <c r="AY101" s="68">
        <v>7.1354553898715672E-2</v>
      </c>
      <c r="AZ101" s="68">
        <v>0.1339285714285714</v>
      </c>
      <c r="BA101" s="31">
        <v>11.317830000000001</v>
      </c>
      <c r="BB101" s="32">
        <v>10.555066079295154</v>
      </c>
      <c r="BC101" s="82">
        <v>13.525738113779193</v>
      </c>
      <c r="BD101" s="70">
        <v>-0.16323753241458305</v>
      </c>
      <c r="BE101" s="70">
        <v>-0.21963104782116849</v>
      </c>
      <c r="BF101" s="82">
        <v>10.956717229902713</v>
      </c>
      <c r="BG101" s="82">
        <v>11.339987784750139</v>
      </c>
      <c r="BH101" s="82">
        <v>11.400851524076081</v>
      </c>
      <c r="BI101" s="82">
        <v>7.2258064516129021</v>
      </c>
      <c r="BJ101" s="82">
        <v>15.989247311827956</v>
      </c>
      <c r="BK101" s="82">
        <v>7.2258064516129021</v>
      </c>
      <c r="BL101" s="82">
        <v>13.092063243136588</v>
      </c>
      <c r="BM101" s="82">
        <v>15.989247311827956</v>
      </c>
      <c r="BN101" s="34" t="s">
        <v>2563</v>
      </c>
      <c r="BO101" s="31">
        <v>1.09091</v>
      </c>
      <c r="BP101" s="32">
        <v>1.09259</v>
      </c>
      <c r="BQ101" s="35">
        <v>1.2091404647979271</v>
      </c>
      <c r="BR101" s="70">
        <v>-9.6391170580338859E-2</v>
      </c>
      <c r="BS101" s="83">
        <v>0.98597293618907955</v>
      </c>
      <c r="BT101" s="83">
        <v>1.0174427382155553</v>
      </c>
      <c r="BU101" s="83">
        <v>1.0310124014988364</v>
      </c>
      <c r="BV101" s="83">
        <v>0.61538461538461542</v>
      </c>
      <c r="BW101" s="83">
        <v>1.4378640776699028</v>
      </c>
      <c r="BX101" s="83">
        <v>0.61538461538461542</v>
      </c>
      <c r="BY101" s="83">
        <v>1.1812007888958824</v>
      </c>
      <c r="BZ101" s="83">
        <v>1.4378640776699028</v>
      </c>
      <c r="CA101" s="37" t="s">
        <v>2609</v>
      </c>
      <c r="CB101" s="31">
        <v>8.0810533700286005</v>
      </c>
      <c r="CC101" s="35">
        <v>14.911609492958405</v>
      </c>
      <c r="CD101" s="70">
        <v>-0.45806967558769196</v>
      </c>
      <c r="CE101" s="83">
        <v>11.661239862933037</v>
      </c>
      <c r="CF101" s="83">
        <v>12.511608782624688</v>
      </c>
      <c r="CG101" s="83">
        <v>12.476232908046544</v>
      </c>
      <c r="CH101" s="83">
        <v>7.9418181818181814</v>
      </c>
      <c r="CI101" s="83">
        <v>18.014594594594595</v>
      </c>
      <c r="CJ101" s="83">
        <v>7.9418181818181814</v>
      </c>
      <c r="CK101" s="83">
        <v>14.332705477070521</v>
      </c>
      <c r="CL101" s="83">
        <v>18.014594594594595</v>
      </c>
      <c r="CM101" s="37" t="s">
        <v>2563</v>
      </c>
      <c r="CN101" s="31" t="s">
        <v>158</v>
      </c>
      <c r="CO101" s="82">
        <v>12.273749934609478</v>
      </c>
      <c r="CP101" s="70" t="s">
        <v>158</v>
      </c>
      <c r="CQ101" s="82">
        <v>9.1016569739755955</v>
      </c>
      <c r="CR101" s="82">
        <v>10.335245997173757</v>
      </c>
      <c r="CS101" s="82">
        <v>11.595331596870411</v>
      </c>
      <c r="CT101" s="82">
        <v>6.24</v>
      </c>
      <c r="CU101" s="82">
        <v>16.257073170731708</v>
      </c>
      <c r="CV101" s="82">
        <v>6.24</v>
      </c>
      <c r="CW101" s="82">
        <v>13.217443920786941</v>
      </c>
      <c r="CX101" s="82">
        <v>18.317894736842103</v>
      </c>
      <c r="CY101" s="37" t="s">
        <v>2563</v>
      </c>
      <c r="CZ101" s="376">
        <v>-0.25896652659640951</v>
      </c>
      <c r="DA101" s="39" t="s">
        <v>5</v>
      </c>
      <c r="DB101" s="39">
        <v>12.041937168645578</v>
      </c>
      <c r="DC101" s="17">
        <v>7.9629895586168134E-2</v>
      </c>
      <c r="DD101" s="40">
        <v>-3.3548404413831872</v>
      </c>
      <c r="DE101" s="84">
        <v>1.0593900000000001</v>
      </c>
      <c r="DF101" s="85">
        <v>1.135</v>
      </c>
      <c r="DG101" s="85" t="s">
        <v>5</v>
      </c>
      <c r="DH101" s="85" t="s">
        <v>5</v>
      </c>
      <c r="DI101" s="85" t="s">
        <v>5</v>
      </c>
      <c r="DJ101" s="86">
        <v>0.18034030000000001</v>
      </c>
      <c r="DK101" s="86">
        <v>2.4614199999999999E-2</v>
      </c>
      <c r="DL101" s="69">
        <v>5.3763440860215006E-2</v>
      </c>
      <c r="DM101" s="70">
        <v>1.398782561512002E-2</v>
      </c>
      <c r="DN101" s="70">
        <v>6.2374900390305132E-3</v>
      </c>
      <c r="DO101" s="70">
        <v>1.082119658436187E-2</v>
      </c>
      <c r="DP101" s="70" t="s">
        <v>158</v>
      </c>
      <c r="DQ101" s="87" t="s">
        <v>2563</v>
      </c>
      <c r="DR101" s="69">
        <v>0.23362484885544199</v>
      </c>
      <c r="DS101" s="70">
        <v>9.0760786518739422E-2</v>
      </c>
      <c r="DT101" s="70">
        <v>4.7274424166386275E-2</v>
      </c>
      <c r="DU101" s="70">
        <v>2.1217646808866286E-2</v>
      </c>
      <c r="DV101" s="87" t="s">
        <v>2563</v>
      </c>
      <c r="DW101" s="31" t="s">
        <v>158</v>
      </c>
      <c r="DX101" s="70">
        <v>0.47983417003493756</v>
      </c>
      <c r="DY101" s="70">
        <v>0.21373507674940551</v>
      </c>
      <c r="DZ101" s="70">
        <v>0.13205859096110073</v>
      </c>
      <c r="EA101" s="70">
        <v>8.6950727962517016E-2</v>
      </c>
      <c r="EB101" s="87" t="s">
        <v>2563</v>
      </c>
      <c r="EC101" s="31">
        <v>0.41636000000000001</v>
      </c>
      <c r="ED101" s="88">
        <v>518796300</v>
      </c>
      <c r="EE101" s="85">
        <v>1.1608400000000001</v>
      </c>
      <c r="EF101" s="85" t="s">
        <v>5</v>
      </c>
      <c r="EG101" s="86">
        <v>0.24740854958527114</v>
      </c>
      <c r="EH101" s="86">
        <v>-7.6984739829988769E-2</v>
      </c>
      <c r="EI101" s="89">
        <v>2</v>
      </c>
      <c r="EJ101" s="90">
        <v>3</v>
      </c>
      <c r="EK101" s="85">
        <v>13.63</v>
      </c>
      <c r="EL101" s="91">
        <v>3</v>
      </c>
      <c r="EM101" s="79">
        <v>-0.1210564930300807</v>
      </c>
      <c r="EN101" s="69">
        <v>-0.23558718861209971</v>
      </c>
      <c r="EO101" s="70">
        <v>-9.5214928414873223E-2</v>
      </c>
      <c r="EP101" s="70">
        <v>-3.0359733904420927E-2</v>
      </c>
      <c r="EQ101" s="70">
        <v>-1.9345630342160192E-3</v>
      </c>
      <c r="ER101" s="69">
        <v>6.4056939501779375E-2</v>
      </c>
      <c r="ES101" s="70">
        <v>5.8571380454006006E-2</v>
      </c>
      <c r="ET101" s="70">
        <v>6.3292413890266186E-2</v>
      </c>
      <c r="EU101" s="70">
        <v>6.0217195134897095E-2</v>
      </c>
      <c r="EV101" s="69">
        <v>-0.17153024911032033</v>
      </c>
      <c r="EW101" s="70">
        <v>-3.6643547960867218E-2</v>
      </c>
      <c r="EX101" s="70">
        <v>3.2932679985845259E-2</v>
      </c>
      <c r="EY101" s="70">
        <v>5.8282632100681075E-2</v>
      </c>
      <c r="EZ101" s="92">
        <v>9.7981300000000007E-2</v>
      </c>
      <c r="FA101" s="70">
        <v>9.0139999999999998E-2</v>
      </c>
      <c r="FB101" s="70">
        <v>8.8670000000000013E-2</v>
      </c>
      <c r="FC101" s="87">
        <v>5.1478247833429613E-3</v>
      </c>
      <c r="FD101" s="69" t="s">
        <v>158</v>
      </c>
      <c r="FE101" s="70" t="s">
        <v>158</v>
      </c>
      <c r="FF101" s="87" t="s">
        <v>158</v>
      </c>
      <c r="FG101" s="93" t="s">
        <v>2563</v>
      </c>
      <c r="FH101" s="84" t="s">
        <v>158</v>
      </c>
      <c r="FI101" s="85" t="s">
        <v>158</v>
      </c>
      <c r="FJ101" s="86">
        <v>0.79686009999999996</v>
      </c>
      <c r="FK101" s="86">
        <v>0.79686009999999996</v>
      </c>
      <c r="FL101" s="94">
        <v>7.3333333333333334E-2</v>
      </c>
      <c r="FM101" s="95">
        <v>7.4999999999999997E-2</v>
      </c>
      <c r="FN101" s="96">
        <v>43131</v>
      </c>
      <c r="FO101" s="97" t="s">
        <v>2698</v>
      </c>
      <c r="FP101" s="57">
        <v>0.89999999999999991</v>
      </c>
      <c r="FQ101" s="58" t="s">
        <v>159</v>
      </c>
      <c r="FR101" s="58">
        <v>0.89999999999999991</v>
      </c>
      <c r="FS101" s="98" t="s">
        <v>159</v>
      </c>
      <c r="FT101" s="59" t="s">
        <v>165</v>
      </c>
      <c r="FU101" s="9" t="s">
        <v>166</v>
      </c>
      <c r="FV101" s="9" t="s">
        <v>158</v>
      </c>
      <c r="FW101" s="99">
        <v>0.02</v>
      </c>
      <c r="FX101" s="100" t="s">
        <v>158</v>
      </c>
      <c r="FY101" s="100" t="s">
        <v>158</v>
      </c>
      <c r="FZ101" s="100" t="s">
        <v>158</v>
      </c>
      <c r="GA101" s="9" t="s">
        <v>169</v>
      </c>
      <c r="GB101" s="63"/>
    </row>
    <row r="102" spans="1:184" ht="12" customHeight="1" x14ac:dyDescent="0.2">
      <c r="A102" s="7">
        <v>100</v>
      </c>
      <c r="B102" s="2" t="s">
        <v>504</v>
      </c>
      <c r="C102" s="1" t="s">
        <v>505</v>
      </c>
      <c r="D102" s="1" t="s">
        <v>154</v>
      </c>
      <c r="E102" s="1" t="s">
        <v>285</v>
      </c>
      <c r="F102" s="9">
        <v>0</v>
      </c>
      <c r="G102" s="64">
        <v>41.15</v>
      </c>
      <c r="H102" s="65">
        <v>2.8235882058970319E-2</v>
      </c>
      <c r="I102" s="65">
        <v>0.12964183395948536</v>
      </c>
      <c r="J102" s="65">
        <v>0.14472725512146778</v>
      </c>
      <c r="K102" s="66">
        <v>1.6038882138517618E-2</v>
      </c>
      <c r="L102" s="67">
        <v>1583</v>
      </c>
      <c r="M102" s="68">
        <v>4.7619047619047672E-2</v>
      </c>
      <c r="N102" s="69">
        <v>0</v>
      </c>
      <c r="O102" s="70">
        <v>0</v>
      </c>
      <c r="P102" s="70">
        <v>1.9244876491456564E-2</v>
      </c>
      <c r="Q102" s="70" t="s">
        <v>158</v>
      </c>
      <c r="R102" s="70" t="s">
        <v>158</v>
      </c>
      <c r="S102" s="70" t="s">
        <v>158</v>
      </c>
      <c r="T102" s="18" t="s">
        <v>158</v>
      </c>
      <c r="U102" s="71" t="s">
        <v>156</v>
      </c>
      <c r="V102" s="9">
        <v>2014</v>
      </c>
      <c r="W102" s="227" t="s">
        <v>496</v>
      </c>
      <c r="X102" s="227">
        <v>0</v>
      </c>
      <c r="Y102" s="72" t="s">
        <v>157</v>
      </c>
      <c r="Z102" s="73">
        <v>4</v>
      </c>
      <c r="AA102" s="73">
        <v>4</v>
      </c>
      <c r="AB102" s="73">
        <v>0</v>
      </c>
      <c r="AC102" s="228" t="s">
        <v>5</v>
      </c>
      <c r="AD102" s="74">
        <v>2.2622883389319259</v>
      </c>
      <c r="AE102" s="75">
        <v>0.84398976982097185</v>
      </c>
      <c r="AF102" s="75">
        <v>0.2239938096256249</v>
      </c>
      <c r="AG102" s="75">
        <v>0.34105530780241528</v>
      </c>
      <c r="AH102" s="76" t="s">
        <v>2708</v>
      </c>
      <c r="AI102" s="9" t="s">
        <v>2798</v>
      </c>
      <c r="AJ102" s="77" t="s">
        <v>2563</v>
      </c>
      <c r="AK102" s="78">
        <v>1.6038882138517618E-2</v>
      </c>
      <c r="AL102" s="79">
        <v>2.0031900000000002E-2</v>
      </c>
      <c r="AM102" s="80">
        <v>-0.19933295700769194</v>
      </c>
      <c r="AN102" s="372">
        <v>-0.43184368693057695</v>
      </c>
      <c r="AO102" s="372">
        <v>-0.391917778550262</v>
      </c>
      <c r="AP102" s="372">
        <v>-0.49306379729009786</v>
      </c>
      <c r="AQ102" s="372">
        <v>-0.55381345465926324</v>
      </c>
      <c r="AR102" s="81">
        <v>2.6376173439636302E-2</v>
      </c>
      <c r="AS102" s="81">
        <v>3.1638857222623697E-2</v>
      </c>
      <c r="AT102" s="81">
        <v>3.5946584015143931E-2</v>
      </c>
      <c r="AU102" s="68">
        <v>1.1640211434916906E-2</v>
      </c>
      <c r="AV102" s="68">
        <v>2.3281795981035629E-2</v>
      </c>
      <c r="AW102" s="68">
        <v>3.9592081583683263E-2</v>
      </c>
      <c r="AX102" s="68">
        <v>1.1640211434916906E-2</v>
      </c>
      <c r="AY102" s="68">
        <v>2.8229699766722169E-2</v>
      </c>
      <c r="AZ102" s="68">
        <v>4.8372093023255819E-2</v>
      </c>
      <c r="BA102" s="31">
        <v>139.71340000000001</v>
      </c>
      <c r="BB102" s="32">
        <v>52.621483375959073</v>
      </c>
      <c r="BC102" s="82">
        <v>127.58958730821229</v>
      </c>
      <c r="BD102" s="70">
        <v>9.5021960236463476E-2</v>
      </c>
      <c r="BE102" s="70">
        <v>-0.58757227383419797</v>
      </c>
      <c r="BF102" s="82">
        <v>119.21931505681817</v>
      </c>
      <c r="BG102" s="82">
        <v>100.93931348615466</v>
      </c>
      <c r="BH102" s="82">
        <v>100.93931348615466</v>
      </c>
      <c r="BI102" s="82">
        <v>32.563636363636363</v>
      </c>
      <c r="BJ102" s="82">
        <v>354.37500625000001</v>
      </c>
      <c r="BK102" s="82">
        <v>32.563636363636363</v>
      </c>
      <c r="BL102" s="82">
        <v>127.58958730821229</v>
      </c>
      <c r="BM102" s="82">
        <v>354.37500625000001</v>
      </c>
      <c r="BN102" s="34" t="s">
        <v>2563</v>
      </c>
      <c r="BO102" s="31">
        <v>10.740180000000001</v>
      </c>
      <c r="BP102" s="32">
        <v>2.4917400000000001</v>
      </c>
      <c r="BQ102" s="35">
        <v>2.9490966879684906</v>
      </c>
      <c r="BR102" s="70">
        <v>-0.1550836531858657</v>
      </c>
      <c r="BS102" s="83">
        <v>2.4857916585179956</v>
      </c>
      <c r="BT102" s="83">
        <v>2.2414601978334963</v>
      </c>
      <c r="BU102" s="83">
        <v>1.7480851667726125</v>
      </c>
      <c r="BV102" s="83">
        <v>1.6088709677419355</v>
      </c>
      <c r="BW102" s="83">
        <v>5.8393409886714727</v>
      </c>
      <c r="BX102" s="83">
        <v>0.83136792452830177</v>
      </c>
      <c r="BY102" s="83">
        <v>2.2369889334493318</v>
      </c>
      <c r="BZ102" s="83">
        <v>5.8393409886714727</v>
      </c>
      <c r="CA102" s="37" t="s">
        <v>2609</v>
      </c>
      <c r="CB102" s="31">
        <v>5.0617122979312787</v>
      </c>
      <c r="CC102" s="35">
        <v>4.316268095537052</v>
      </c>
      <c r="CD102" s="70">
        <v>0.17270572306780552</v>
      </c>
      <c r="CE102" s="83">
        <v>3.4452435371161916</v>
      </c>
      <c r="CF102" s="83">
        <v>3.2775455522675729</v>
      </c>
      <c r="CG102" s="83">
        <v>2.7056064237587192</v>
      </c>
      <c r="CH102" s="83">
        <v>2.6428048780487807</v>
      </c>
      <c r="CI102" s="83">
        <v>8.420373306105148</v>
      </c>
      <c r="CJ102" s="83">
        <v>1.4559782608695653</v>
      </c>
      <c r="CK102" s="83">
        <v>3.4530972482850197</v>
      </c>
      <c r="CL102" s="83">
        <v>8.420373306105148</v>
      </c>
      <c r="CM102" s="37" t="s">
        <v>2563</v>
      </c>
      <c r="CN102" s="31">
        <v>13.788550000000001</v>
      </c>
      <c r="CO102" s="82">
        <v>9.3012577142448798</v>
      </c>
      <c r="CP102" s="70">
        <v>0.48243930268514457</v>
      </c>
      <c r="CQ102" s="82">
        <v>6.6185503948267019</v>
      </c>
      <c r="CR102" s="82">
        <v>7.1924196872203652</v>
      </c>
      <c r="CS102" s="82">
        <v>6.6385833878108089</v>
      </c>
      <c r="CT102" s="82">
        <v>4.898038674033149</v>
      </c>
      <c r="CU102" s="82">
        <v>16.865153491358427</v>
      </c>
      <c r="CV102" s="82">
        <v>4.898038674033149</v>
      </c>
      <c r="CW102" s="82">
        <v>8.3327371644974484</v>
      </c>
      <c r="CX102" s="82">
        <v>16.865153491358427</v>
      </c>
      <c r="CY102" s="37" t="s">
        <v>2563</v>
      </c>
      <c r="CZ102" s="376">
        <v>2.9522738911510031</v>
      </c>
      <c r="DA102" s="39" t="s">
        <v>5</v>
      </c>
      <c r="DB102" s="39" t="s">
        <v>2151</v>
      </c>
      <c r="DC102" s="17">
        <v>3.5283758629974182E-2</v>
      </c>
      <c r="DD102" s="40">
        <v>-136.18502413700259</v>
      </c>
      <c r="DE102" s="84">
        <v>0.29174</v>
      </c>
      <c r="DF102" s="85">
        <v>0.78200000000000003</v>
      </c>
      <c r="DG102" s="85" t="s">
        <v>5</v>
      </c>
      <c r="DH102" s="85" t="s">
        <v>5</v>
      </c>
      <c r="DI102" s="85" t="s">
        <v>5</v>
      </c>
      <c r="DJ102" s="86">
        <v>-0.12852740000000001</v>
      </c>
      <c r="DK102" s="86">
        <v>1.44E-4</v>
      </c>
      <c r="DL102" s="69">
        <v>-0.70909090909090911</v>
      </c>
      <c r="DM102" s="70" t="s">
        <v>158</v>
      </c>
      <c r="DN102" s="70" t="s">
        <v>158</v>
      </c>
      <c r="DO102" s="70">
        <v>7.1773462536293131E-2</v>
      </c>
      <c r="DP102" s="70" t="s">
        <v>158</v>
      </c>
      <c r="DQ102" s="87" t="s">
        <v>2563</v>
      </c>
      <c r="DR102" s="69">
        <v>5.3132960484888914E-2</v>
      </c>
      <c r="DS102" s="70">
        <v>3.9925109960044614E-2</v>
      </c>
      <c r="DT102" s="70">
        <v>7.7039489382687121E-2</v>
      </c>
      <c r="DU102" s="70">
        <v>2.754315515997563E-2</v>
      </c>
      <c r="DV102" s="87" t="s">
        <v>2563</v>
      </c>
      <c r="DW102" s="31">
        <v>2.94651</v>
      </c>
      <c r="DX102" s="70">
        <v>-8.0568470806612003E-2</v>
      </c>
      <c r="DY102" s="70">
        <v>0.10012946169721504</v>
      </c>
      <c r="DZ102" s="70">
        <v>8.1057718631608155E-2</v>
      </c>
      <c r="EA102" s="70">
        <v>5.6122912078234277E-2</v>
      </c>
      <c r="EB102" s="87" t="s">
        <v>2563</v>
      </c>
      <c r="EC102" s="31">
        <v>1.9351700000000001</v>
      </c>
      <c r="ED102" s="88">
        <v>4177930999.99999</v>
      </c>
      <c r="EE102" s="85">
        <v>0.32308999999999999</v>
      </c>
      <c r="EF102" s="85" t="s">
        <v>5</v>
      </c>
      <c r="EG102" s="86">
        <v>0.21171970286697839</v>
      </c>
      <c r="EH102" s="86">
        <v>-0.1955506011729623</v>
      </c>
      <c r="EI102" s="89">
        <v>2.3079999999999998</v>
      </c>
      <c r="EJ102" s="90">
        <v>13</v>
      </c>
      <c r="EK102" s="85">
        <v>47.42</v>
      </c>
      <c r="EL102" s="91">
        <v>13</v>
      </c>
      <c r="EM102" s="79">
        <v>-0.13222269084774363</v>
      </c>
      <c r="EN102" s="69">
        <v>0.15397923875432529</v>
      </c>
      <c r="EO102" s="70">
        <v>0.17834793173858721</v>
      </c>
      <c r="EP102" s="70">
        <v>0.1123509867595478</v>
      </c>
      <c r="EQ102" s="70">
        <v>0.15875274205857637</v>
      </c>
      <c r="ER102" s="69">
        <v>1.9031141868512069E-2</v>
      </c>
      <c r="ES102" s="70">
        <v>2.6285830218616857E-2</v>
      </c>
      <c r="ET102" s="70">
        <v>2.6398720036006518E-2</v>
      </c>
      <c r="EU102" s="70">
        <v>4.7821967236126639E-2</v>
      </c>
      <c r="EV102" s="69">
        <v>0.17301038062283736</v>
      </c>
      <c r="EW102" s="70">
        <v>0.20463376195720406</v>
      </c>
      <c r="EX102" s="70">
        <v>0.13874970679555432</v>
      </c>
      <c r="EY102" s="70">
        <v>0.20657470929470301</v>
      </c>
      <c r="EZ102" s="92">
        <v>2.23714E-2</v>
      </c>
      <c r="FA102" s="70">
        <v>3.7966666666666669E-2</v>
      </c>
      <c r="FB102" s="70">
        <v>3.7966666666666669E-2</v>
      </c>
      <c r="FC102" s="87">
        <v>3.3526271787957578E-2</v>
      </c>
      <c r="FD102" s="69">
        <v>2.5759999999999998E-2</v>
      </c>
      <c r="FE102" s="70">
        <v>2.6269999999999998E-2</v>
      </c>
      <c r="FF102" s="87">
        <v>8.1618686585854822E-3</v>
      </c>
      <c r="FG102" s="93" t="s">
        <v>2563</v>
      </c>
      <c r="FH102" s="84">
        <v>0.77710000000000001</v>
      </c>
      <c r="FI102" s="85" t="s">
        <v>158</v>
      </c>
      <c r="FJ102" s="86">
        <v>1.887567</v>
      </c>
      <c r="FK102" s="86">
        <v>2.1457470000000001</v>
      </c>
      <c r="FL102" s="94">
        <v>0.1575</v>
      </c>
      <c r="FM102" s="95">
        <v>0.16500000000000001</v>
      </c>
      <c r="FN102" s="96">
        <v>43434</v>
      </c>
      <c r="FO102" s="97" t="s">
        <v>2831</v>
      </c>
      <c r="FP102" s="57">
        <v>0.66</v>
      </c>
      <c r="FQ102" s="58" t="s">
        <v>159</v>
      </c>
      <c r="FR102" s="58">
        <v>0.66</v>
      </c>
      <c r="FS102" s="98" t="s">
        <v>159</v>
      </c>
      <c r="FT102" s="59" t="s">
        <v>160</v>
      </c>
      <c r="FU102" s="9" t="s">
        <v>158</v>
      </c>
      <c r="FV102" s="9" t="s">
        <v>158</v>
      </c>
      <c r="FW102" s="99" t="s">
        <v>158</v>
      </c>
      <c r="FX102" s="100" t="s">
        <v>158</v>
      </c>
      <c r="FY102" s="100" t="s">
        <v>158</v>
      </c>
      <c r="FZ102" s="100" t="s">
        <v>158</v>
      </c>
      <c r="GA102" s="9" t="s">
        <v>169</v>
      </c>
      <c r="GB102" s="63"/>
    </row>
    <row r="103" spans="1:184" ht="12" customHeight="1" x14ac:dyDescent="0.2">
      <c r="A103" s="7">
        <v>101</v>
      </c>
      <c r="B103" s="2" t="s">
        <v>506</v>
      </c>
      <c r="C103" s="1" t="s">
        <v>507</v>
      </c>
      <c r="D103" s="1" t="s">
        <v>324</v>
      </c>
      <c r="E103" s="1" t="s">
        <v>377</v>
      </c>
      <c r="F103" s="9">
        <v>0</v>
      </c>
      <c r="G103" s="64">
        <v>14.77</v>
      </c>
      <c r="H103" s="65">
        <v>0.15031152647975077</v>
      </c>
      <c r="I103" s="65">
        <v>-3.2243160316632768E-2</v>
      </c>
      <c r="J103" s="65">
        <v>1.4180798751819657E-2</v>
      </c>
      <c r="K103" s="66">
        <v>9.1401489505754913E-2</v>
      </c>
      <c r="L103" s="67">
        <v>2039</v>
      </c>
      <c r="M103" s="68">
        <v>3.8781163434903121E-2</v>
      </c>
      <c r="N103" s="69">
        <v>0</v>
      </c>
      <c r="O103" s="70">
        <v>0</v>
      </c>
      <c r="P103" s="70">
        <v>4.4133931939087656E-3</v>
      </c>
      <c r="Q103" s="70">
        <v>2.0320164143706521E-2</v>
      </c>
      <c r="R103" s="70">
        <v>7.8831117674744711E-3</v>
      </c>
      <c r="S103" s="70" t="s">
        <v>158</v>
      </c>
      <c r="T103" s="18">
        <v>0.21719279247434939</v>
      </c>
      <c r="U103" s="71" t="s">
        <v>321</v>
      </c>
      <c r="V103" s="9">
        <v>2003</v>
      </c>
      <c r="W103" s="227" t="s">
        <v>496</v>
      </c>
      <c r="X103" s="227">
        <v>0</v>
      </c>
      <c r="Y103" s="72" t="s">
        <v>361</v>
      </c>
      <c r="Z103" s="73">
        <v>11</v>
      </c>
      <c r="AA103" s="73">
        <v>7</v>
      </c>
      <c r="AB103" s="73">
        <v>1</v>
      </c>
      <c r="AC103" s="228" t="s">
        <v>508</v>
      </c>
      <c r="AD103" s="74">
        <v>1.0268424215226173</v>
      </c>
      <c r="AE103" s="75" t="s">
        <v>158</v>
      </c>
      <c r="AF103" s="75">
        <v>0.57479584103275905</v>
      </c>
      <c r="AG103" s="75">
        <v>7.0316162300119807</v>
      </c>
      <c r="AH103" s="76" t="s">
        <v>2184</v>
      </c>
      <c r="AI103" s="9" t="s">
        <v>2799</v>
      </c>
      <c r="AJ103" s="77" t="s">
        <v>2563</v>
      </c>
      <c r="AK103" s="78">
        <v>9.1401489505754913E-2</v>
      </c>
      <c r="AL103" s="79">
        <v>9.3698799999999999E-2</v>
      </c>
      <c r="AM103" s="80">
        <v>-2.4518035388340964E-2</v>
      </c>
      <c r="AN103" s="372">
        <v>4.7120796978468826E-2</v>
      </c>
      <c r="AO103" s="372">
        <v>-0.34972380719585572</v>
      </c>
      <c r="AP103" s="372">
        <v>-0.28120004562812717</v>
      </c>
      <c r="AQ103" s="372">
        <v>-0.17416146484707928</v>
      </c>
      <c r="AR103" s="81">
        <v>0.14055795140155775</v>
      </c>
      <c r="AS103" s="81">
        <v>0.1271584520141304</v>
      </c>
      <c r="AT103" s="81">
        <v>0.11067719126091649</v>
      </c>
      <c r="AU103" s="68">
        <v>6.6997518610421844E-2</v>
      </c>
      <c r="AV103" s="68">
        <v>8.9982987494894334E-2</v>
      </c>
      <c r="AW103" s="68">
        <v>0.21394611727416804</v>
      </c>
      <c r="AX103" s="68">
        <v>6.6997518610421844E-2</v>
      </c>
      <c r="AY103" s="68">
        <v>8.7288390956897721E-2</v>
      </c>
      <c r="AZ103" s="68">
        <v>0.21394611727416804</v>
      </c>
      <c r="BA103" s="31">
        <v>11.16596</v>
      </c>
      <c r="BB103" s="32" t="s">
        <v>158</v>
      </c>
      <c r="BC103" s="82">
        <v>52.640253298066469</v>
      </c>
      <c r="BD103" s="70">
        <v>-0.78788171977869004</v>
      </c>
      <c r="BE103" s="70" t="s">
        <v>158</v>
      </c>
      <c r="BF103" s="82">
        <v>49.251249999999999</v>
      </c>
      <c r="BG103" s="82">
        <v>33.757631972988847</v>
      </c>
      <c r="BH103" s="82">
        <v>47.952264878559518</v>
      </c>
      <c r="BI103" s="82">
        <v>9.5076923076923077</v>
      </c>
      <c r="BJ103" s="82">
        <v>198.125</v>
      </c>
      <c r="BK103" s="82">
        <v>9.5076923076923077</v>
      </c>
      <c r="BL103" s="82">
        <v>60.858269930975027</v>
      </c>
      <c r="BM103" s="82">
        <v>198.125</v>
      </c>
      <c r="BN103" s="34" t="s">
        <v>2563</v>
      </c>
      <c r="BO103" s="31" t="s">
        <v>158</v>
      </c>
      <c r="BP103" s="32" t="s">
        <v>158</v>
      </c>
      <c r="BQ103" s="35" t="e">
        <v>#DIV/0!</v>
      </c>
      <c r="BR103" s="70" t="e">
        <v>#DIV/0!</v>
      </c>
      <c r="BS103" s="83" t="e">
        <v>#DIV/0!</v>
      </c>
      <c r="BT103" s="83" t="e">
        <v>#DIV/0!</v>
      </c>
      <c r="BU103" s="83">
        <v>52.090909090909093</v>
      </c>
      <c r="BV103" s="83">
        <v>0</v>
      </c>
      <c r="BW103" s="83">
        <v>0</v>
      </c>
      <c r="BX103" s="83">
        <v>52.090909090909093</v>
      </c>
      <c r="BY103" s="83">
        <v>58.63636363636364</v>
      </c>
      <c r="BZ103" s="83">
        <v>64.772727272727266</v>
      </c>
      <c r="CA103" s="37" t="s">
        <v>2609</v>
      </c>
      <c r="CB103" s="31">
        <v>3.5479306940444251</v>
      </c>
      <c r="CC103" s="35">
        <v>4.3612796087408672</v>
      </c>
      <c r="CD103" s="70">
        <v>-0.18649318265821113</v>
      </c>
      <c r="CE103" s="83">
        <v>2.8534615287571543</v>
      </c>
      <c r="CF103" s="83">
        <v>3.3694925016698769</v>
      </c>
      <c r="CG103" s="83">
        <v>3.7819368128255006</v>
      </c>
      <c r="CH103" s="83">
        <v>2.0507499999999999</v>
      </c>
      <c r="CI103" s="83">
        <v>6.2369047619047615</v>
      </c>
      <c r="CJ103" s="83">
        <v>2.0507499999999999</v>
      </c>
      <c r="CK103" s="83">
        <v>4.5333320930877221</v>
      </c>
      <c r="CL103" s="83">
        <v>6.2369047619047615</v>
      </c>
      <c r="CM103" s="37" t="s">
        <v>2563</v>
      </c>
      <c r="CN103" s="31">
        <v>4.9354399999999998</v>
      </c>
      <c r="CO103" s="82">
        <v>10.699322320711218</v>
      </c>
      <c r="CP103" s="70">
        <v>-0.53871470995445947</v>
      </c>
      <c r="CQ103" s="82">
        <v>8.0775168989585406</v>
      </c>
      <c r="CR103" s="82">
        <v>8.4074023699515656</v>
      </c>
      <c r="CS103" s="82">
        <v>9.0315433418385282</v>
      </c>
      <c r="CT103" s="82">
        <v>4.1014999999999997</v>
      </c>
      <c r="CU103" s="82">
        <v>15.149333333333335</v>
      </c>
      <c r="CV103" s="82">
        <v>4.1014999999999997</v>
      </c>
      <c r="CW103" s="82">
        <v>10.761489591728161</v>
      </c>
      <c r="CX103" s="82">
        <v>15.149333333333335</v>
      </c>
      <c r="CY103" s="37" t="s">
        <v>2563</v>
      </c>
      <c r="CZ103" s="377" t="s">
        <v>158</v>
      </c>
      <c r="DA103" s="39" t="s">
        <v>5</v>
      </c>
      <c r="DB103" s="39">
        <v>27.061988718261947</v>
      </c>
      <c r="DC103" s="17">
        <v>9.5814882699663678E-2</v>
      </c>
      <c r="DD103" s="40">
        <v>-1.5844717300336324</v>
      </c>
      <c r="DE103" s="84">
        <v>1.31471</v>
      </c>
      <c r="DF103" s="85" t="s">
        <v>158</v>
      </c>
      <c r="DG103" s="85" t="s">
        <v>5</v>
      </c>
      <c r="DH103" s="85" t="s">
        <v>5</v>
      </c>
      <c r="DI103" s="85" t="s">
        <v>5</v>
      </c>
      <c r="DJ103" s="86">
        <v>-0.10008139999999999</v>
      </c>
      <c r="DK103" s="86">
        <v>4.1206899999999998E-2</v>
      </c>
      <c r="DL103" s="69">
        <v>5.25</v>
      </c>
      <c r="DM103" s="70">
        <v>-0.27276369646286092</v>
      </c>
      <c r="DN103" s="70">
        <v>-5.6853754297455539E-2</v>
      </c>
      <c r="DO103" s="70">
        <v>1.7588221460874243E-2</v>
      </c>
      <c r="DP103" s="70" t="s">
        <v>158</v>
      </c>
      <c r="DQ103" s="87" t="s">
        <v>2563</v>
      </c>
      <c r="DR103" s="69">
        <v>0.72036145658145156</v>
      </c>
      <c r="DS103" s="70">
        <v>0.17889954919073547</v>
      </c>
      <c r="DT103" s="70">
        <v>0.10378904895354624</v>
      </c>
      <c r="DU103" s="70">
        <v>6.4015114248369809E-2</v>
      </c>
      <c r="DV103" s="87" t="s">
        <v>2563</v>
      </c>
      <c r="DW103" s="31">
        <v>2.3486600000000002</v>
      </c>
      <c r="DX103" s="70">
        <v>3.7590219162048966E-2</v>
      </c>
      <c r="DY103" s="70">
        <v>2.9834463200400618E-2</v>
      </c>
      <c r="DZ103" s="70">
        <v>7.4074862032793565E-3</v>
      </c>
      <c r="EA103" s="70">
        <v>8.8584278846306486E-3</v>
      </c>
      <c r="EB103" s="87" t="s">
        <v>2563</v>
      </c>
      <c r="EC103" s="31">
        <v>0.19198999999999999</v>
      </c>
      <c r="ED103" s="88">
        <v>138863400</v>
      </c>
      <c r="EE103" s="85">
        <v>1.1854100000000001</v>
      </c>
      <c r="EF103" s="85" t="s">
        <v>5</v>
      </c>
      <c r="EG103" s="86">
        <v>0.27415458853339292</v>
      </c>
      <c r="EH103" s="86">
        <v>-9.6752757584503968E-3</v>
      </c>
      <c r="EI103" s="89" t="s">
        <v>158</v>
      </c>
      <c r="EJ103" s="90" t="s">
        <v>158</v>
      </c>
      <c r="EK103" s="85" t="s">
        <v>158</v>
      </c>
      <c r="EL103" s="91" t="s">
        <v>158</v>
      </c>
      <c r="EM103" s="79" t="e">
        <v>#VALUE!</v>
      </c>
      <c r="EN103" s="69">
        <v>-0.21275286405596971</v>
      </c>
      <c r="EO103" s="70">
        <v>-4.4525565376995702E-2</v>
      </c>
      <c r="EP103" s="70">
        <v>-4.9152221546563624E-2</v>
      </c>
      <c r="EQ103" s="70">
        <v>1.7297383894347984E-3</v>
      </c>
      <c r="ER103" s="69">
        <v>8.2771311022152627E-2</v>
      </c>
      <c r="ES103" s="70">
        <v>8.4389958997901804E-2</v>
      </c>
      <c r="ET103" s="70">
        <v>7.0920588699742382E-2</v>
      </c>
      <c r="EU103" s="70">
        <v>7.2988909905534083E-2</v>
      </c>
      <c r="EV103" s="69">
        <v>-0.12998155303381709</v>
      </c>
      <c r="EW103" s="70">
        <v>3.9864393620906102E-2</v>
      </c>
      <c r="EX103" s="70">
        <v>2.1768367153178758E-2</v>
      </c>
      <c r="EY103" s="70">
        <v>7.4718648294968881E-2</v>
      </c>
      <c r="EZ103" s="92" t="e">
        <v>#VALUE!</v>
      </c>
      <c r="FA103" s="70" t="e">
        <v>#DIV/0!</v>
      </c>
      <c r="FB103" s="70">
        <v>0.50829999999999997</v>
      </c>
      <c r="FC103" s="87">
        <v>0.29630651558073651</v>
      </c>
      <c r="FD103" s="69" t="s">
        <v>158</v>
      </c>
      <c r="FE103" s="70">
        <v>8.900000000000001E-2</v>
      </c>
      <c r="FF103" s="87">
        <v>0</v>
      </c>
      <c r="FG103" s="93" t="s">
        <v>2563</v>
      </c>
      <c r="FH103" s="84">
        <v>0.16922000000000001</v>
      </c>
      <c r="FI103" s="85" t="s">
        <v>158</v>
      </c>
      <c r="FJ103" s="86" t="s">
        <v>158</v>
      </c>
      <c r="FK103" s="86" t="s">
        <v>158</v>
      </c>
      <c r="FL103" s="94">
        <v>0.10829999999999999</v>
      </c>
      <c r="FM103" s="95">
        <v>0.1125</v>
      </c>
      <c r="FN103" s="96">
        <v>42978</v>
      </c>
      <c r="FO103" s="97" t="s">
        <v>2698</v>
      </c>
      <c r="FP103" s="57">
        <v>1.35</v>
      </c>
      <c r="FQ103" s="58" t="s">
        <v>159</v>
      </c>
      <c r="FR103" s="58">
        <v>1.35</v>
      </c>
      <c r="FS103" s="98" t="s">
        <v>159</v>
      </c>
      <c r="FT103" s="59" t="s">
        <v>160</v>
      </c>
      <c r="FU103" s="9" t="s">
        <v>158</v>
      </c>
      <c r="FV103" s="9" t="s">
        <v>158</v>
      </c>
      <c r="FW103" s="99" t="s">
        <v>158</v>
      </c>
      <c r="FX103" s="100" t="s">
        <v>158</v>
      </c>
      <c r="FY103" s="100" t="s">
        <v>158</v>
      </c>
      <c r="FZ103" s="100" t="s">
        <v>158</v>
      </c>
      <c r="GA103" s="9" t="s">
        <v>425</v>
      </c>
    </row>
    <row r="104" spans="1:184" ht="12" customHeight="1" x14ac:dyDescent="0.2">
      <c r="A104" s="7">
        <v>102</v>
      </c>
      <c r="B104" s="2" t="s">
        <v>509</v>
      </c>
      <c r="C104" s="1" t="s">
        <v>510</v>
      </c>
      <c r="D104" s="1" t="s">
        <v>172</v>
      </c>
      <c r="E104" s="1" t="s">
        <v>511</v>
      </c>
      <c r="F104" s="9">
        <v>0</v>
      </c>
      <c r="G104" s="64">
        <v>65.17</v>
      </c>
      <c r="H104" s="65">
        <v>-2.4255128013175642E-2</v>
      </c>
      <c r="I104" s="65">
        <v>0.16058622260652311</v>
      </c>
      <c r="J104" s="65">
        <v>0.12071237162587467</v>
      </c>
      <c r="K104" s="66">
        <v>1.7185821697099892E-2</v>
      </c>
      <c r="L104" s="67">
        <v>3874</v>
      </c>
      <c r="M104" s="68">
        <v>7.6923076923077094E-2</v>
      </c>
      <c r="N104" s="69">
        <v>0</v>
      </c>
      <c r="O104" s="70">
        <v>0</v>
      </c>
      <c r="P104" s="70">
        <v>0</v>
      </c>
      <c r="Q104" s="70">
        <v>3.643385468768745E-3</v>
      </c>
      <c r="R104" s="70">
        <v>6.4268046390862033E-2</v>
      </c>
      <c r="S104" s="70">
        <v>0.18129373739767707</v>
      </c>
      <c r="T104" s="18">
        <v>0</v>
      </c>
      <c r="U104" s="71" t="s">
        <v>156</v>
      </c>
      <c r="V104" s="9">
        <v>1998</v>
      </c>
      <c r="W104" s="227" t="s">
        <v>496</v>
      </c>
      <c r="X104" s="227">
        <v>0</v>
      </c>
      <c r="Y104" s="72" t="s">
        <v>380</v>
      </c>
      <c r="Z104" s="73">
        <v>11</v>
      </c>
      <c r="AA104" s="73">
        <v>9</v>
      </c>
      <c r="AB104" s="73">
        <v>1</v>
      </c>
      <c r="AC104" s="228" t="s">
        <v>512</v>
      </c>
      <c r="AD104" s="74">
        <v>0.92704487890476284</v>
      </c>
      <c r="AE104" s="75">
        <v>0.26936026936026936</v>
      </c>
      <c r="AF104" s="75">
        <v>0.25823766626931888</v>
      </c>
      <c r="AG104" s="75">
        <v>0.28677432652841756</v>
      </c>
      <c r="AH104" s="76" t="s">
        <v>2709</v>
      </c>
      <c r="AI104" s="9" t="s">
        <v>2800</v>
      </c>
      <c r="AJ104" s="77" t="s">
        <v>2623</v>
      </c>
      <c r="AK104" s="78">
        <v>1.7185821697099892E-2</v>
      </c>
      <c r="AL104" s="79">
        <v>2.2462900000000001E-2</v>
      </c>
      <c r="AM104" s="80">
        <v>-0.23492417732795445</v>
      </c>
      <c r="AN104" s="372">
        <v>-0.56590665534191686</v>
      </c>
      <c r="AO104" s="372">
        <v>-0.34427790953607207</v>
      </c>
      <c r="AP104" s="372">
        <v>-0.4667083034857562</v>
      </c>
      <c r="AQ104" s="372">
        <v>-0.64393103562296972</v>
      </c>
      <c r="AR104" s="81">
        <v>2.620900217795134E-2</v>
      </c>
      <c r="AS104" s="81">
        <v>3.2225931529464333E-2</v>
      </c>
      <c r="AT104" s="81">
        <v>4.8265430061189954E-2</v>
      </c>
      <c r="AU104" s="68">
        <v>1.5575024335975527E-2</v>
      </c>
      <c r="AV104" s="68">
        <v>2.5382598136624614E-2</v>
      </c>
      <c r="AW104" s="68">
        <v>4.3478260869565216E-2</v>
      </c>
      <c r="AX104" s="68">
        <v>1.5575024335975527E-2</v>
      </c>
      <c r="AY104" s="68">
        <v>3.9590152460495409E-2</v>
      </c>
      <c r="AZ104" s="68">
        <v>7.5218267293485561E-2</v>
      </c>
      <c r="BA104" s="31">
        <v>53.80171</v>
      </c>
      <c r="BB104" s="32">
        <v>15.673400673400673</v>
      </c>
      <c r="BC104" s="82">
        <v>31.610286137994855</v>
      </c>
      <c r="BD104" s="70">
        <v>0.70203172996056984</v>
      </c>
      <c r="BE104" s="70">
        <v>-0.50416770651874621</v>
      </c>
      <c r="BF104" s="82">
        <v>35.835171391475164</v>
      </c>
      <c r="BG104" s="82">
        <v>26.219925482054201</v>
      </c>
      <c r="BH104" s="82">
        <v>18.560485231700699</v>
      </c>
      <c r="BI104" s="82">
        <v>10.141732283464567</v>
      </c>
      <c r="BJ104" s="82">
        <v>67.205611214953265</v>
      </c>
      <c r="BK104" s="82">
        <v>8.136612021857923</v>
      </c>
      <c r="BL104" s="82">
        <v>22.080267808311703</v>
      </c>
      <c r="BM104" s="82">
        <v>67.205611214953265</v>
      </c>
      <c r="BN104" s="34" t="s">
        <v>2623</v>
      </c>
      <c r="BO104" s="31">
        <v>6.9898300000000004</v>
      </c>
      <c r="BP104" s="32">
        <v>2.4426299999999999</v>
      </c>
      <c r="BQ104" s="35">
        <v>2.4802679834957808</v>
      </c>
      <c r="BR104" s="70">
        <v>-1.5174966473877838E-2</v>
      </c>
      <c r="BS104" s="83">
        <v>1.8748224593757368</v>
      </c>
      <c r="BT104" s="83">
        <v>1.9590498484166705</v>
      </c>
      <c r="BU104" s="83">
        <v>1.8852098000621169</v>
      </c>
      <c r="BV104" s="83">
        <v>1.5787083753784057</v>
      </c>
      <c r="BW104" s="83">
        <v>3.628153380423814</v>
      </c>
      <c r="BX104" s="83">
        <v>1.5129224652087474</v>
      </c>
      <c r="BY104" s="83">
        <v>2.3138261912571294</v>
      </c>
      <c r="BZ104" s="83">
        <v>3.628153380423814</v>
      </c>
      <c r="CA104" s="37" t="s">
        <v>2609</v>
      </c>
      <c r="CB104" s="31">
        <v>1.2443299167881816</v>
      </c>
      <c r="CC104" s="35">
        <v>1.0030096832831821</v>
      </c>
      <c r="CD104" s="70">
        <v>0.24059611539848613</v>
      </c>
      <c r="CE104" s="83">
        <v>0.91831637516878051</v>
      </c>
      <c r="CF104" s="83">
        <v>0.81934981171886623</v>
      </c>
      <c r="CG104" s="83">
        <v>0.68220099344193952</v>
      </c>
      <c r="CH104" s="83">
        <v>0.60081632653061223</v>
      </c>
      <c r="CI104" s="83">
        <v>1.4714748378933822</v>
      </c>
      <c r="CJ104" s="83">
        <v>0.37901818181818187</v>
      </c>
      <c r="CK104" s="83">
        <v>0.81501984091380808</v>
      </c>
      <c r="CL104" s="83">
        <v>1.4714748378933822</v>
      </c>
      <c r="CM104" s="37" t="s">
        <v>2623</v>
      </c>
      <c r="CN104" s="31">
        <v>15.280900000000001</v>
      </c>
      <c r="CO104" s="82">
        <v>17.841893767601345</v>
      </c>
      <c r="CP104" s="70">
        <v>-0.14353822531169813</v>
      </c>
      <c r="CQ104" s="82">
        <v>12.84206672284432</v>
      </c>
      <c r="CR104" s="82">
        <v>15.237396997785797</v>
      </c>
      <c r="CS104" s="82">
        <v>12.198364699359098</v>
      </c>
      <c r="CT104" s="82">
        <v>12.013737151276597</v>
      </c>
      <c r="CU104" s="82">
        <v>25.418181818181822</v>
      </c>
      <c r="CV104" s="82">
        <v>6.948666666666667</v>
      </c>
      <c r="CW104" s="82">
        <v>14.212751247424798</v>
      </c>
      <c r="CX104" s="82">
        <v>25.418181818181822</v>
      </c>
      <c r="CY104" s="37" t="s">
        <v>2623</v>
      </c>
      <c r="CZ104" s="377">
        <v>1.4199300528875254</v>
      </c>
      <c r="DA104" s="39" t="s">
        <v>5</v>
      </c>
      <c r="DB104" s="39">
        <v>32.089428587768204</v>
      </c>
      <c r="DC104" s="17">
        <v>1.7185821697099892E-2</v>
      </c>
      <c r="DD104" s="40">
        <v>-52.08312783029001</v>
      </c>
      <c r="DE104" s="84">
        <v>1.20814</v>
      </c>
      <c r="DF104" s="85">
        <v>4.1580000000000004</v>
      </c>
      <c r="DG104" s="85" t="s">
        <v>5</v>
      </c>
      <c r="DH104" s="85" t="s">
        <v>5</v>
      </c>
      <c r="DI104" s="85" t="s">
        <v>5</v>
      </c>
      <c r="DJ104" s="86">
        <v>3.8125600000000003E-2</v>
      </c>
      <c r="DK104" s="86">
        <v>-0.1004105</v>
      </c>
      <c r="DL104" s="69">
        <v>0.11214953271028016</v>
      </c>
      <c r="DM104" s="70">
        <v>-0.2233278217338579</v>
      </c>
      <c r="DN104" s="70">
        <v>-9.9528066907950685E-2</v>
      </c>
      <c r="DO104" s="70">
        <v>-4.2645211597914567E-2</v>
      </c>
      <c r="DP104" s="70" t="s">
        <v>158</v>
      </c>
      <c r="DQ104" s="87" t="s">
        <v>2623</v>
      </c>
      <c r="DR104" s="69">
        <v>5.0179080331274273E-2</v>
      </c>
      <c r="DS104" s="70">
        <v>6.177354634705079E-2</v>
      </c>
      <c r="DT104" s="70">
        <v>8.3456366207860455E-2</v>
      </c>
      <c r="DU104" s="70">
        <v>5.6933788837362442E-2</v>
      </c>
      <c r="DV104" s="87" t="s">
        <v>2623</v>
      </c>
      <c r="DW104" s="31">
        <v>4.3370899999999999</v>
      </c>
      <c r="DX104" s="70">
        <v>-0.14230247173541188</v>
      </c>
      <c r="DY104" s="70">
        <v>0.295289644925258</v>
      </c>
      <c r="DZ104" s="70">
        <v>4.0058437476395259E-2</v>
      </c>
      <c r="EA104" s="70">
        <v>7.3281752551612733E-2</v>
      </c>
      <c r="EB104" s="87" t="s">
        <v>2623</v>
      </c>
      <c r="EC104" s="31">
        <v>3.90551</v>
      </c>
      <c r="ED104" s="88">
        <v>759521700</v>
      </c>
      <c r="EE104" s="85">
        <v>0.88053999999999999</v>
      </c>
      <c r="EF104" s="85" t="s">
        <v>5</v>
      </c>
      <c r="EG104" s="86">
        <v>0.24190345590023976</v>
      </c>
      <c r="EH104" s="86">
        <v>-8.4595825086942522E-2</v>
      </c>
      <c r="EI104" s="89">
        <v>1.875</v>
      </c>
      <c r="EJ104" s="90">
        <v>8</v>
      </c>
      <c r="EK104" s="85">
        <v>80.75</v>
      </c>
      <c r="EL104" s="91">
        <v>8</v>
      </c>
      <c r="EM104" s="79">
        <v>-0.19294117647058817</v>
      </c>
      <c r="EN104" s="69">
        <v>8.5310349604966751E-2</v>
      </c>
      <c r="EO104" s="70">
        <v>0.20157321317421384</v>
      </c>
      <c r="EP104" s="70">
        <v>0.1581816557219593</v>
      </c>
      <c r="EQ104" s="70">
        <v>0.12293014762030596</v>
      </c>
      <c r="ER104" s="69">
        <v>1.819954471563956E-2</v>
      </c>
      <c r="ES104" s="70">
        <v>2.8283415699370762E-2</v>
      </c>
      <c r="ET104" s="70">
        <v>3.2731417773640858E-2</v>
      </c>
      <c r="EU104" s="70">
        <v>4.3757706294195842E-2</v>
      </c>
      <c r="EV104" s="69">
        <v>0.10350989432060631</v>
      </c>
      <c r="EW104" s="70">
        <v>0.2298566288735846</v>
      </c>
      <c r="EX104" s="70">
        <v>0.19091307349560016</v>
      </c>
      <c r="EY104" s="70">
        <v>0.1666878539145018</v>
      </c>
      <c r="EZ104" s="92">
        <v>4.5969599999999999E-2</v>
      </c>
      <c r="FA104" s="70">
        <v>0.11520000000000001</v>
      </c>
      <c r="FB104" s="70">
        <v>0.14345000000000002</v>
      </c>
      <c r="FC104" s="87">
        <v>5.2860727388109166E-2</v>
      </c>
      <c r="FD104" s="69">
        <v>0.10864</v>
      </c>
      <c r="FE104" s="70">
        <v>0.13922999999999999</v>
      </c>
      <c r="FF104" s="87">
        <v>5.2333890549050584E-2</v>
      </c>
      <c r="FG104" s="93" t="s">
        <v>2623</v>
      </c>
      <c r="FH104" s="84">
        <v>1.4775100000000001</v>
      </c>
      <c r="FI104" s="85">
        <v>1.1586399999999999</v>
      </c>
      <c r="FJ104" s="86">
        <v>4.6039099999999999E-2</v>
      </c>
      <c r="FK104" s="86">
        <v>8.2948400000000005E-2</v>
      </c>
      <c r="FL104" s="94">
        <v>0.26</v>
      </c>
      <c r="FM104" s="95">
        <v>0.28000000000000003</v>
      </c>
      <c r="FN104" s="96">
        <v>41143</v>
      </c>
      <c r="FO104" s="97" t="s">
        <v>2836</v>
      </c>
      <c r="FP104" s="57">
        <v>1.1200000000000001</v>
      </c>
      <c r="FQ104" s="58" t="s">
        <v>159</v>
      </c>
      <c r="FR104" s="58">
        <v>1.1200000000000001</v>
      </c>
      <c r="FS104" s="98" t="s">
        <v>159</v>
      </c>
      <c r="FT104" s="59" t="s">
        <v>160</v>
      </c>
      <c r="FU104" s="9" t="s">
        <v>158</v>
      </c>
      <c r="FV104" s="9" t="s">
        <v>158</v>
      </c>
      <c r="FW104" s="99" t="s">
        <v>158</v>
      </c>
      <c r="FX104" s="100" t="s">
        <v>158</v>
      </c>
      <c r="FY104" s="100" t="s">
        <v>158</v>
      </c>
      <c r="FZ104" s="100" t="s">
        <v>158</v>
      </c>
      <c r="GA104" s="9" t="s">
        <v>158</v>
      </c>
    </row>
    <row r="105" spans="1:184" ht="12" customHeight="1" x14ac:dyDescent="0.2">
      <c r="A105" s="7">
        <v>103</v>
      </c>
      <c r="B105" s="2" t="s">
        <v>453</v>
      </c>
      <c r="C105" s="1" t="s">
        <v>454</v>
      </c>
      <c r="D105" s="1" t="s">
        <v>172</v>
      </c>
      <c r="E105" s="1" t="s">
        <v>200</v>
      </c>
      <c r="F105" s="9">
        <v>0</v>
      </c>
      <c r="G105" s="64">
        <v>104.07</v>
      </c>
      <c r="H105" s="65">
        <v>3.0906389301634363E-2</v>
      </c>
      <c r="I105" s="65">
        <v>0.18025934436417512</v>
      </c>
      <c r="J105" s="65">
        <v>0.14655491810116494</v>
      </c>
      <c r="K105" s="66">
        <v>7.3027769770346888E-3</v>
      </c>
      <c r="L105" s="67">
        <v>918</v>
      </c>
      <c r="M105" s="68">
        <v>0.14457831325301229</v>
      </c>
      <c r="N105" s="69">
        <v>0</v>
      </c>
      <c r="O105" s="70">
        <v>6.5658326999200156E-2</v>
      </c>
      <c r="P105" s="70">
        <v>0.11677866091500255</v>
      </c>
      <c r="Q105" s="70">
        <v>0.10903431194829394</v>
      </c>
      <c r="R105" s="70">
        <v>0.10078559865335013</v>
      </c>
      <c r="S105" s="70">
        <v>0.10563218113275963</v>
      </c>
      <c r="T105" s="18">
        <v>1.0710267146949222</v>
      </c>
      <c r="U105" s="71" t="s">
        <v>156</v>
      </c>
      <c r="V105" s="9">
        <v>2001</v>
      </c>
      <c r="W105" s="227">
        <v>2016</v>
      </c>
      <c r="X105" s="227">
        <v>1</v>
      </c>
      <c r="Y105" s="72" t="s">
        <v>157</v>
      </c>
      <c r="Z105" s="73">
        <v>16</v>
      </c>
      <c r="AA105" s="73">
        <v>5</v>
      </c>
      <c r="AB105" s="73">
        <v>0</v>
      </c>
      <c r="AC105" s="228" t="s">
        <v>455</v>
      </c>
      <c r="AD105" s="74">
        <v>0.20159525508431192</v>
      </c>
      <c r="AE105" s="75">
        <v>0.1682532654416648</v>
      </c>
      <c r="AF105" s="75">
        <v>0.1622347408620215</v>
      </c>
      <c r="AG105" s="75">
        <v>0.37751031944327168</v>
      </c>
      <c r="AH105" s="76" t="s">
        <v>2710</v>
      </c>
      <c r="AI105" s="9" t="s">
        <v>2162</v>
      </c>
      <c r="AJ105" s="77" t="s">
        <v>2563</v>
      </c>
      <c r="AK105" s="78">
        <v>7.3027769770346888E-3</v>
      </c>
      <c r="AL105" s="79">
        <v>8.515E-3</v>
      </c>
      <c r="AM105" s="80">
        <v>-0.14236324403585565</v>
      </c>
      <c r="AN105" s="372">
        <v>-0.20422227166043594</v>
      </c>
      <c r="AO105" s="372">
        <v>-0.32088967574047178</v>
      </c>
      <c r="AP105" s="372">
        <v>-0.36437425904215148</v>
      </c>
      <c r="AQ105" s="372">
        <v>-0.3556554779539256</v>
      </c>
      <c r="AR105" s="81">
        <v>1.0753447144243188E-2</v>
      </c>
      <c r="AS105" s="81">
        <v>1.1489114594430768E-2</v>
      </c>
      <c r="AT105" s="81">
        <v>1.1333652614668302E-2</v>
      </c>
      <c r="AU105" s="68">
        <v>7.6E-3</v>
      </c>
      <c r="AV105" s="68">
        <v>9.3098874931088933E-3</v>
      </c>
      <c r="AW105" s="68">
        <v>1.4126984126984127E-2</v>
      </c>
      <c r="AX105" s="68">
        <v>5.6551947002746799E-3</v>
      </c>
      <c r="AY105" s="68">
        <v>9.1769054560905498E-3</v>
      </c>
      <c r="AZ105" s="68">
        <v>1.4126984126984127E-2</v>
      </c>
      <c r="BA105" s="31">
        <v>27.24719</v>
      </c>
      <c r="BB105" s="32">
        <v>23.03962807172902</v>
      </c>
      <c r="BC105" s="82">
        <v>18.010151921207662</v>
      </c>
      <c r="BD105" s="70">
        <v>0.51287952035070639</v>
      </c>
      <c r="BE105" s="70">
        <v>0.27925784149543742</v>
      </c>
      <c r="BF105" s="82">
        <v>15.694182676111694</v>
      </c>
      <c r="BG105" s="82">
        <v>14.830697684777302</v>
      </c>
      <c r="BH105" s="82">
        <v>17.06257230497928</v>
      </c>
      <c r="BI105" s="82">
        <v>11.45742092457421</v>
      </c>
      <c r="BJ105" s="82">
        <v>24.874791318864776</v>
      </c>
      <c r="BK105" s="82">
        <v>11.45742092457421</v>
      </c>
      <c r="BL105" s="82">
        <v>21.0636054189705</v>
      </c>
      <c r="BM105" s="82">
        <v>36.491039426523301</v>
      </c>
      <c r="BN105" s="34" t="s">
        <v>2563</v>
      </c>
      <c r="BO105" s="31">
        <v>2.4771999999999998</v>
      </c>
      <c r="BP105" s="32">
        <v>2.4579800000000001</v>
      </c>
      <c r="BQ105" s="35">
        <v>6.2720833861217624</v>
      </c>
      <c r="BR105" s="70">
        <v>-0.6081078887696596</v>
      </c>
      <c r="BS105" s="83">
        <v>5.6537754106620239</v>
      </c>
      <c r="BT105" s="83">
        <v>5.2108200787272576</v>
      </c>
      <c r="BU105" s="83">
        <v>4.581033057487379</v>
      </c>
      <c r="BV105" s="83">
        <v>4.1888428937512323</v>
      </c>
      <c r="BW105" s="83">
        <v>9.8231827111984291</v>
      </c>
      <c r="BX105" s="83">
        <v>2.3204778156996584</v>
      </c>
      <c r="BY105" s="83">
        <v>5.6235051631566151</v>
      </c>
      <c r="BZ105" s="83">
        <v>9.8231827111984291</v>
      </c>
      <c r="CA105" s="37" t="s">
        <v>2609</v>
      </c>
      <c r="CB105" s="31">
        <v>11.014493367173062</v>
      </c>
      <c r="CC105" s="35">
        <v>5.8010012846189962</v>
      </c>
      <c r="CD105" s="70">
        <v>0.89872279400753174</v>
      </c>
      <c r="CE105" s="83">
        <v>5.2062468308250924</v>
      </c>
      <c r="CF105" s="83">
        <v>4.7936608707652297</v>
      </c>
      <c r="CG105" s="83">
        <v>4.048133325494609</v>
      </c>
      <c r="CH105" s="83">
        <v>4.1535675232367417</v>
      </c>
      <c r="CI105" s="83">
        <v>8.5015634771732351</v>
      </c>
      <c r="CJ105" s="83">
        <v>2.0653678665496047</v>
      </c>
      <c r="CK105" s="83">
        <v>4.9826367491837962</v>
      </c>
      <c r="CL105" s="83">
        <v>8.5015634771732351</v>
      </c>
      <c r="CM105" s="37" t="s">
        <v>2563</v>
      </c>
      <c r="CN105" s="31">
        <v>21.824300000000001</v>
      </c>
      <c r="CO105" s="82">
        <v>15.074043242688097</v>
      </c>
      <c r="CP105" s="70">
        <v>0.44780664673933601</v>
      </c>
      <c r="CQ105" s="82">
        <v>12.763588242325531</v>
      </c>
      <c r="CR105" s="82">
        <v>12.419793632540612</v>
      </c>
      <c r="CS105" s="82">
        <v>11.406119909289597</v>
      </c>
      <c r="CT105" s="82">
        <v>10.924749163879598</v>
      </c>
      <c r="CU105" s="82">
        <v>21.695931477516062</v>
      </c>
      <c r="CV105" s="82">
        <v>8.8571310240963861</v>
      </c>
      <c r="CW105" s="82">
        <v>14.072465184946902</v>
      </c>
      <c r="CX105" s="82">
        <v>21.695931477516062</v>
      </c>
      <c r="CY105" s="37" t="s">
        <v>2563</v>
      </c>
      <c r="CZ105" s="377">
        <v>0.73657701096889294</v>
      </c>
      <c r="DA105" s="39" t="s">
        <v>5</v>
      </c>
      <c r="DB105" s="39">
        <v>46.976855982876558</v>
      </c>
      <c r="DC105" s="17">
        <v>0.12408143789203724</v>
      </c>
      <c r="DD105" s="40">
        <v>-14.839046210796276</v>
      </c>
      <c r="DE105" s="84">
        <v>3.76993</v>
      </c>
      <c r="DF105" s="85">
        <v>4.5170000000000003</v>
      </c>
      <c r="DG105" s="85" t="s">
        <v>5</v>
      </c>
      <c r="DH105" s="85" t="s">
        <v>5</v>
      </c>
      <c r="DI105" s="85" t="s">
        <v>5</v>
      </c>
      <c r="DJ105" s="86">
        <v>0.84788010000000003</v>
      </c>
      <c r="DK105" s="86">
        <v>8.1486199999999995E-2</v>
      </c>
      <c r="DL105" s="69">
        <v>0.16304952698942676</v>
      </c>
      <c r="DM105" s="70">
        <v>0.15370839721834617</v>
      </c>
      <c r="DN105" s="70">
        <v>0.14478150483304408</v>
      </c>
      <c r="DO105" s="70">
        <v>0.20126820375531884</v>
      </c>
      <c r="DP105" s="70" t="s">
        <v>158</v>
      </c>
      <c r="DQ105" s="87" t="s">
        <v>2563</v>
      </c>
      <c r="DR105" s="69">
        <v>3.7422667015489131E-2</v>
      </c>
      <c r="DS105" s="70">
        <v>4.7557444958390649E-2</v>
      </c>
      <c r="DT105" s="70">
        <v>7.3406302768037834E-2</v>
      </c>
      <c r="DU105" s="70">
        <v>6.8031829877298389E-2</v>
      </c>
      <c r="DV105" s="87" t="s">
        <v>2563</v>
      </c>
      <c r="DW105" s="31">
        <v>4.6845699999999999</v>
      </c>
      <c r="DX105" s="70">
        <v>0.31678364630993006</v>
      </c>
      <c r="DY105" s="70">
        <v>0.12675631214319916</v>
      </c>
      <c r="DZ105" s="70">
        <v>0.14418547647664548</v>
      </c>
      <c r="EA105" s="70">
        <v>0.2458399716844597</v>
      </c>
      <c r="EB105" s="87" t="s">
        <v>2563</v>
      </c>
      <c r="EC105" s="31">
        <v>2.0131899999999998</v>
      </c>
      <c r="ED105" s="88">
        <v>95372210000</v>
      </c>
      <c r="EE105" s="85">
        <v>0.83489999999999998</v>
      </c>
      <c r="EF105" s="85" t="s">
        <v>5</v>
      </c>
      <c r="EG105" s="86">
        <v>0.2115730009639718</v>
      </c>
      <c r="EH105" s="86">
        <v>-6.432064200397547E-2</v>
      </c>
      <c r="EI105" s="89">
        <v>2.25</v>
      </c>
      <c r="EJ105" s="90">
        <v>16</v>
      </c>
      <c r="EK105" s="85">
        <v>116.82</v>
      </c>
      <c r="EL105" s="91">
        <v>16</v>
      </c>
      <c r="EM105" s="79">
        <v>-0.10914227015921929</v>
      </c>
      <c r="EN105" s="69">
        <v>0.10958448748347482</v>
      </c>
      <c r="EO105" s="70">
        <v>0.1509849842527029</v>
      </c>
      <c r="EP105" s="70">
        <v>0.17057216661649588</v>
      </c>
      <c r="EQ105" s="70">
        <v>0.1746771371957192</v>
      </c>
      <c r="ER105" s="69">
        <v>8.3534840068097971E-3</v>
      </c>
      <c r="ES105" s="70">
        <v>1.1113680712873331E-2</v>
      </c>
      <c r="ET105" s="70">
        <v>1.4230395857302458E-2</v>
      </c>
      <c r="EU105" s="70">
        <v>2.2423211711279922E-2</v>
      </c>
      <c r="EV105" s="69">
        <v>0.11793797149028462</v>
      </c>
      <c r="EW105" s="70">
        <v>0.16209866496557623</v>
      </c>
      <c r="EX105" s="70">
        <v>0.18480256247379834</v>
      </c>
      <c r="EY105" s="70">
        <v>0.19710034890699912</v>
      </c>
      <c r="EZ105" s="92">
        <v>9.6733799999999995E-2</v>
      </c>
      <c r="FA105" s="70">
        <v>0.31353999999999999</v>
      </c>
      <c r="FB105" s="70">
        <v>0.26420999999999994</v>
      </c>
      <c r="FC105" s="87">
        <v>0.10423708984809592</v>
      </c>
      <c r="FD105" s="69">
        <v>0.15816</v>
      </c>
      <c r="FE105" s="70">
        <v>0.13802999999999999</v>
      </c>
      <c r="FF105" s="87">
        <v>3.9119996165644044E-2</v>
      </c>
      <c r="FG105" s="93" t="s">
        <v>2563</v>
      </c>
      <c r="FH105" s="84">
        <v>0.58792</v>
      </c>
      <c r="FI105" s="85">
        <v>0.49952999999999997</v>
      </c>
      <c r="FJ105" s="86">
        <v>0.46651749999999997</v>
      </c>
      <c r="FK105" s="86">
        <v>0.50534900000000005</v>
      </c>
      <c r="FL105" s="94">
        <v>0.16599999999999998</v>
      </c>
      <c r="FM105" s="95">
        <v>0.19</v>
      </c>
      <c r="FN105" s="96">
        <v>44099</v>
      </c>
      <c r="FO105" s="97" t="s">
        <v>2886</v>
      </c>
      <c r="FP105" s="57">
        <v>0.76</v>
      </c>
      <c r="FQ105" s="58" t="s">
        <v>159</v>
      </c>
      <c r="FR105" s="58">
        <v>0.76</v>
      </c>
      <c r="FS105" s="98" t="s">
        <v>159</v>
      </c>
      <c r="FT105" s="59" t="s">
        <v>160</v>
      </c>
      <c r="FU105" s="9" t="s">
        <v>158</v>
      </c>
      <c r="FV105" s="9" t="s">
        <v>158</v>
      </c>
      <c r="FW105" s="99" t="s">
        <v>158</v>
      </c>
      <c r="FX105" s="100" t="s">
        <v>158</v>
      </c>
      <c r="FY105" s="100" t="s">
        <v>158</v>
      </c>
      <c r="FZ105" s="100" t="s">
        <v>158</v>
      </c>
      <c r="GA105" s="9" t="s">
        <v>158</v>
      </c>
    </row>
    <row r="106" spans="1:184" ht="12" customHeight="1" x14ac:dyDescent="0.2">
      <c r="A106" s="7">
        <v>104</v>
      </c>
      <c r="B106" s="2" t="s">
        <v>516</v>
      </c>
      <c r="C106" s="1" t="s">
        <v>517</v>
      </c>
      <c r="D106" s="1" t="s">
        <v>154</v>
      </c>
      <c r="E106" s="1" t="s">
        <v>163</v>
      </c>
      <c r="F106" s="9">
        <v>0</v>
      </c>
      <c r="G106" s="64">
        <v>14.01</v>
      </c>
      <c r="H106" s="65">
        <v>7.7692307692307727E-2</v>
      </c>
      <c r="I106" s="65">
        <v>1.0455748306871904E-2</v>
      </c>
      <c r="J106" s="65">
        <v>3.4376219621171655E-2</v>
      </c>
      <c r="K106" s="66">
        <v>6.7537758743754464E-2</v>
      </c>
      <c r="L106" s="67">
        <v>1765</v>
      </c>
      <c r="M106" s="68">
        <v>2.9411764705882248E-2</v>
      </c>
      <c r="N106" s="69">
        <v>0</v>
      </c>
      <c r="O106" s="70">
        <v>0</v>
      </c>
      <c r="P106" s="70">
        <v>5.8143454444143927E-3</v>
      </c>
      <c r="Q106" s="70">
        <v>5.9013950274855453E-3</v>
      </c>
      <c r="R106" s="70">
        <v>3.9304038591936319E-3</v>
      </c>
      <c r="S106" s="70">
        <v>5.6825188704263674E-3</v>
      </c>
      <c r="T106" s="18">
        <v>0.98524932110700569</v>
      </c>
      <c r="U106" s="71" t="s">
        <v>156</v>
      </c>
      <c r="V106" s="9">
        <v>1984</v>
      </c>
      <c r="W106" s="227" t="s">
        <v>496</v>
      </c>
      <c r="X106" s="227">
        <v>0</v>
      </c>
      <c r="Y106" s="72" t="s">
        <v>487</v>
      </c>
      <c r="Z106" s="73">
        <v>11</v>
      </c>
      <c r="AA106" s="73">
        <v>13</v>
      </c>
      <c r="AB106" s="73">
        <v>1</v>
      </c>
      <c r="AC106" s="228" t="s">
        <v>518</v>
      </c>
      <c r="AD106" s="74">
        <v>0.8143606687064463</v>
      </c>
      <c r="AE106" s="75" t="s">
        <v>158</v>
      </c>
      <c r="AF106" s="75">
        <v>0.36831831120792619</v>
      </c>
      <c r="AG106" s="75" t="s">
        <v>158</v>
      </c>
      <c r="AH106" s="76" t="s">
        <v>2711</v>
      </c>
      <c r="AI106" s="9" t="s">
        <v>2801</v>
      </c>
      <c r="AJ106" s="77" t="s">
        <v>2563</v>
      </c>
      <c r="AK106" s="78">
        <v>6.7537758743754464E-2</v>
      </c>
      <c r="AL106" s="79">
        <v>4.65116E-2</v>
      </c>
      <c r="AM106" s="80">
        <v>0.45206268422833151</v>
      </c>
      <c r="AN106" s="372">
        <v>1.463430356291151E-2</v>
      </c>
      <c r="AO106" s="372">
        <v>-1.797215305813038E-2</v>
      </c>
      <c r="AP106" s="372">
        <v>-5.8794948872525232E-2</v>
      </c>
      <c r="AQ106" s="372">
        <v>-9.094263175410211E-2</v>
      </c>
      <c r="AR106" s="81">
        <v>6.8773771491382474E-2</v>
      </c>
      <c r="AS106" s="81">
        <v>7.1756689642549845E-2</v>
      </c>
      <c r="AT106" s="81">
        <v>7.4294275700195034E-2</v>
      </c>
      <c r="AU106" s="68">
        <v>4.6746850185283219E-2</v>
      </c>
      <c r="AV106" s="68">
        <v>6.2085040819990799E-2</v>
      </c>
      <c r="AW106" s="68">
        <v>7.6639276595744682E-2</v>
      </c>
      <c r="AX106" s="68">
        <v>4.6746850185283219E-2</v>
      </c>
      <c r="AY106" s="68">
        <v>6.6563646139889104E-2</v>
      </c>
      <c r="AZ106" s="68">
        <v>8.5166125714285709E-2</v>
      </c>
      <c r="BA106" s="31">
        <v>16.17088</v>
      </c>
      <c r="BB106" s="32" t="s">
        <v>158</v>
      </c>
      <c r="BC106" s="82">
        <v>24.565652288767943</v>
      </c>
      <c r="BD106" s="70">
        <v>-0.34172804328937978</v>
      </c>
      <c r="BE106" s="70" t="s">
        <v>158</v>
      </c>
      <c r="BF106" s="82">
        <v>21.872881956323415</v>
      </c>
      <c r="BG106" s="82">
        <v>21.813323192239373</v>
      </c>
      <c r="BH106" s="82">
        <v>19.32543898352613</v>
      </c>
      <c r="BI106" s="82">
        <v>19.350625000000001</v>
      </c>
      <c r="BJ106" s="82">
        <v>35.551527536231887</v>
      </c>
      <c r="BK106" s="82">
        <v>14.295832298507463</v>
      </c>
      <c r="BL106" s="82">
        <v>21.404903913283039</v>
      </c>
      <c r="BM106" s="82">
        <v>35.551527536231887</v>
      </c>
      <c r="BN106" s="34" t="s">
        <v>2563</v>
      </c>
      <c r="BO106" s="31">
        <v>1.7218599999999999</v>
      </c>
      <c r="BP106" s="32">
        <v>1.69851</v>
      </c>
      <c r="BQ106" s="35">
        <v>2.0739863519089647</v>
      </c>
      <c r="BR106" s="70">
        <v>-0.18104089815410984</v>
      </c>
      <c r="BS106" s="83">
        <v>1.8592122198775873</v>
      </c>
      <c r="BT106" s="83">
        <v>1.8358648291871265</v>
      </c>
      <c r="BU106" s="83">
        <v>1.7098311855565675</v>
      </c>
      <c r="BV106" s="83">
        <v>1.7407407407407407</v>
      </c>
      <c r="BW106" s="83">
        <v>2.7943786982248522</v>
      </c>
      <c r="BX106" s="83">
        <v>1.5431472081218272</v>
      </c>
      <c r="BY106" s="83">
        <v>1.8950119290550418</v>
      </c>
      <c r="BZ106" s="83">
        <v>2.7943786982248522</v>
      </c>
      <c r="CA106" s="37" t="s">
        <v>2609</v>
      </c>
      <c r="CB106" s="31">
        <v>1.9633425311002706</v>
      </c>
      <c r="CC106" s="35">
        <v>3.3950844271294911</v>
      </c>
      <c r="CD106" s="70">
        <v>-0.42171024808350455</v>
      </c>
      <c r="CE106" s="83">
        <v>3.1169382151871337</v>
      </c>
      <c r="CF106" s="83">
        <v>3.0159801083295545</v>
      </c>
      <c r="CG106" s="83">
        <v>2.3841300635405802</v>
      </c>
      <c r="CH106" s="83">
        <v>2.5764496153846155</v>
      </c>
      <c r="CI106" s="83">
        <v>4.7339665614035091</v>
      </c>
      <c r="CJ106" s="83">
        <v>1.1802184801714284</v>
      </c>
      <c r="CK106" s="83">
        <v>2.6508991963349118</v>
      </c>
      <c r="CL106" s="83">
        <v>4.7339665614035091</v>
      </c>
      <c r="CM106" s="37" t="s">
        <v>2563</v>
      </c>
      <c r="CN106" s="31">
        <v>7.3528799999999999</v>
      </c>
      <c r="CO106" s="82">
        <v>10.494285137824253</v>
      </c>
      <c r="CP106" s="70">
        <v>-0.29934436663072705</v>
      </c>
      <c r="CQ106" s="82">
        <v>9.4046290393053784</v>
      </c>
      <c r="CR106" s="82">
        <v>9.3269222079582281</v>
      </c>
      <c r="CS106" s="82">
        <v>8.1030487718807471</v>
      </c>
      <c r="CT106" s="82">
        <v>7.8501199218750006</v>
      </c>
      <c r="CU106" s="82">
        <v>15.872711411764708</v>
      </c>
      <c r="CV106" s="82">
        <v>5.5553604312000013</v>
      </c>
      <c r="CW106" s="82">
        <v>8.9716397252529241</v>
      </c>
      <c r="CX106" s="82">
        <v>15.872711411764708</v>
      </c>
      <c r="CY106" s="37" t="s">
        <v>2563</v>
      </c>
      <c r="CZ106" s="377">
        <v>0.10922905728596377</v>
      </c>
      <c r="DA106" s="39" t="s">
        <v>5</v>
      </c>
      <c r="DB106" s="39">
        <v>18.287528795509665</v>
      </c>
      <c r="DC106" s="17">
        <v>7.3352104188168857E-2</v>
      </c>
      <c r="DD106" s="40">
        <v>-8.8356695811831152</v>
      </c>
      <c r="DE106" s="84">
        <v>0.85956999999999995</v>
      </c>
      <c r="DF106" s="85" t="s">
        <v>158</v>
      </c>
      <c r="DG106" s="85" t="s">
        <v>5</v>
      </c>
      <c r="DH106" s="85" t="s">
        <v>5</v>
      </c>
      <c r="DI106" s="85" t="s">
        <v>5</v>
      </c>
      <c r="DJ106" s="86">
        <v>6.8410200000000004E-2</v>
      </c>
      <c r="DK106" s="86">
        <v>4.3068600000000005E-2</v>
      </c>
      <c r="DL106" s="69">
        <v>6.7567567567567544E-2</v>
      </c>
      <c r="DM106" s="70">
        <v>8.5841108531934385E-3</v>
      </c>
      <c r="DN106" s="70">
        <v>1.3162423851725169E-2</v>
      </c>
      <c r="DO106" s="70">
        <v>1.6611993182481077E-2</v>
      </c>
      <c r="DP106" s="70" t="s">
        <v>158</v>
      </c>
      <c r="DQ106" s="87" t="s">
        <v>2563</v>
      </c>
      <c r="DR106" s="69">
        <v>2.4884879411943173E-2</v>
      </c>
      <c r="DS106" s="70">
        <v>-3.3467961483803821E-2</v>
      </c>
      <c r="DT106" s="70">
        <v>1.6795632495509416E-2</v>
      </c>
      <c r="DU106" s="70">
        <v>-3.3701970434648398E-2</v>
      </c>
      <c r="DV106" s="87" t="s">
        <v>2563</v>
      </c>
      <c r="DW106" s="31">
        <v>1.9005300000000001</v>
      </c>
      <c r="DX106" s="70">
        <v>-0.15410608249077207</v>
      </c>
      <c r="DY106" s="70">
        <v>-4.9215883578259789E-2</v>
      </c>
      <c r="DZ106" s="70">
        <v>-2.3647129054034988E-2</v>
      </c>
      <c r="EA106" s="70">
        <v>2.7095452007927623E-2</v>
      </c>
      <c r="EB106" s="87" t="s">
        <v>2563</v>
      </c>
      <c r="EC106" s="31">
        <v>-1.74871</v>
      </c>
      <c r="ED106" s="88">
        <v>523539700</v>
      </c>
      <c r="EE106" s="85">
        <v>0.57599</v>
      </c>
      <c r="EF106" s="85" t="s">
        <v>5</v>
      </c>
      <c r="EG106" s="86">
        <v>0.12080000000000002</v>
      </c>
      <c r="EH106" s="86">
        <v>-8.9201090611425671E-2</v>
      </c>
      <c r="EI106" s="89">
        <v>3.5</v>
      </c>
      <c r="EJ106" s="90">
        <v>2</v>
      </c>
      <c r="EK106" s="85">
        <v>14</v>
      </c>
      <c r="EL106" s="91">
        <v>2</v>
      </c>
      <c r="EM106" s="79">
        <v>7.1428571428566734E-4</v>
      </c>
      <c r="EN106" s="69">
        <v>-0.1333333333333333</v>
      </c>
      <c r="EO106" s="70">
        <v>-7.4144626186959606E-2</v>
      </c>
      <c r="EP106" s="70">
        <v>-1.1729533193215347E-2</v>
      </c>
      <c r="EQ106" s="70">
        <v>3.3506409039040008E-2</v>
      </c>
      <c r="ER106" s="69">
        <v>6.0727333333333355E-2</v>
      </c>
      <c r="ES106" s="70">
        <v>5.2679038383506516E-2</v>
      </c>
      <c r="ET106" s="70">
        <v>5.8763552537835606E-2</v>
      </c>
      <c r="EU106" s="70">
        <v>6.7316088454528744E-2</v>
      </c>
      <c r="EV106" s="69">
        <v>-7.2605999999999948E-2</v>
      </c>
      <c r="EW106" s="70">
        <v>-2.146558780345309E-2</v>
      </c>
      <c r="EX106" s="70">
        <v>4.7034019344620259E-2</v>
      </c>
      <c r="EY106" s="70">
        <v>0.10082249749356875</v>
      </c>
      <c r="EZ106" s="92">
        <v>0.10628729999999999</v>
      </c>
      <c r="FA106" s="70">
        <v>0.10637999999999999</v>
      </c>
      <c r="FB106" s="70">
        <v>0.10722999999999998</v>
      </c>
      <c r="FC106" s="87">
        <v>7.8780771765704326E-3</v>
      </c>
      <c r="FD106" s="69">
        <v>5.8340000000000003E-2</v>
      </c>
      <c r="FE106" s="70">
        <v>6.0690000000000001E-2</v>
      </c>
      <c r="FF106" s="87">
        <v>3.7943247093521135E-3</v>
      </c>
      <c r="FG106" s="93" t="s">
        <v>2563</v>
      </c>
      <c r="FH106" s="84">
        <v>1.0834999999999999</v>
      </c>
      <c r="FI106" s="85">
        <v>0.98026000000000002</v>
      </c>
      <c r="FJ106" s="86">
        <v>1.0966670000000001</v>
      </c>
      <c r="FK106" s="86">
        <v>1.159869</v>
      </c>
      <c r="FL106" s="94">
        <v>0.17</v>
      </c>
      <c r="FM106" s="95">
        <v>0.17499999999999999</v>
      </c>
      <c r="FN106" s="96">
        <v>43252</v>
      </c>
      <c r="FO106" s="97" t="s">
        <v>2828</v>
      </c>
      <c r="FP106" s="57">
        <v>0.7</v>
      </c>
      <c r="FQ106" s="58" t="s">
        <v>185</v>
      </c>
      <c r="FR106" s="58">
        <v>0.94620399999999993</v>
      </c>
      <c r="FS106" s="98" t="s">
        <v>185</v>
      </c>
      <c r="FT106" s="59" t="s">
        <v>165</v>
      </c>
      <c r="FU106" s="9" t="s">
        <v>166</v>
      </c>
      <c r="FV106" s="9" t="s">
        <v>158</v>
      </c>
      <c r="FW106" s="99">
        <v>0</v>
      </c>
      <c r="FX106" s="100" t="s">
        <v>158</v>
      </c>
      <c r="FY106" s="100" t="s">
        <v>158</v>
      </c>
      <c r="FZ106" s="100" t="s">
        <v>158</v>
      </c>
      <c r="GA106" s="9" t="s">
        <v>425</v>
      </c>
    </row>
    <row r="107" spans="1:184" ht="12" customHeight="1" x14ac:dyDescent="0.2">
      <c r="A107" s="7">
        <v>105</v>
      </c>
      <c r="B107" s="2" t="s">
        <v>419</v>
      </c>
      <c r="C107" s="1" t="s">
        <v>420</v>
      </c>
      <c r="D107" s="1" t="s">
        <v>324</v>
      </c>
      <c r="E107" s="1" t="s">
        <v>421</v>
      </c>
      <c r="F107" s="9">
        <v>0</v>
      </c>
      <c r="G107" s="64">
        <v>8.5500000000000007</v>
      </c>
      <c r="H107" s="65">
        <v>1.3033175355450455E-2</v>
      </c>
      <c r="I107" s="65">
        <v>-0.11388445667602043</v>
      </c>
      <c r="J107" s="65">
        <v>-2.2703635017141899E-2</v>
      </c>
      <c r="K107" s="66">
        <v>7.1578947368421048E-2</v>
      </c>
      <c r="L107" s="67">
        <v>1096</v>
      </c>
      <c r="M107" s="68">
        <v>1.9999999999999796E-2</v>
      </c>
      <c r="N107" s="69">
        <v>0</v>
      </c>
      <c r="O107" s="70">
        <v>7.7436711873835051E-3</v>
      </c>
      <c r="P107" s="70">
        <v>1.3044343403284975E-2</v>
      </c>
      <c r="Q107" s="70">
        <v>1.2594971179361814E-2</v>
      </c>
      <c r="R107" s="70">
        <v>-3.6295661759791154E-2</v>
      </c>
      <c r="S107" s="70" t="s">
        <v>158</v>
      </c>
      <c r="T107" s="18">
        <v>1.0356787020409786</v>
      </c>
      <c r="U107" s="71" t="s">
        <v>321</v>
      </c>
      <c r="V107" s="9">
        <v>2003</v>
      </c>
      <c r="W107" s="227">
        <v>2015</v>
      </c>
      <c r="X107" s="227">
        <v>1</v>
      </c>
      <c r="Y107" s="72" t="s">
        <v>326</v>
      </c>
      <c r="Z107" s="73">
        <v>10</v>
      </c>
      <c r="AA107" s="73">
        <v>6</v>
      </c>
      <c r="AB107" s="73">
        <v>3</v>
      </c>
      <c r="AC107" s="228" t="s">
        <v>5</v>
      </c>
      <c r="AD107" s="74">
        <v>5.3698341668860223</v>
      </c>
      <c r="AE107" s="75" t="s">
        <v>158</v>
      </c>
      <c r="AF107" s="75">
        <v>0.78303926711618921</v>
      </c>
      <c r="AG107" s="75" t="s">
        <v>158</v>
      </c>
      <c r="AH107" s="76" t="s">
        <v>2712</v>
      </c>
      <c r="AI107" s="9" t="s">
        <v>2802</v>
      </c>
      <c r="AJ107" s="77" t="s">
        <v>2563</v>
      </c>
      <c r="AK107" s="78">
        <v>7.1578947368421048E-2</v>
      </c>
      <c r="AL107" s="79">
        <v>5.1084400000000002E-2</v>
      </c>
      <c r="AM107" s="80">
        <v>0.40118993995076857</v>
      </c>
      <c r="AN107" s="372">
        <v>0.52068805084337533</v>
      </c>
      <c r="AO107" s="372">
        <v>-9.5489935140794402E-2</v>
      </c>
      <c r="AP107" s="372">
        <v>9.9182555261125183E-2</v>
      </c>
      <c r="AQ107" s="372">
        <v>0.22027174943561234</v>
      </c>
      <c r="AR107" s="81">
        <v>7.913560075151059E-2</v>
      </c>
      <c r="AS107" s="81">
        <v>6.5120163184737345E-2</v>
      </c>
      <c r="AT107" s="81">
        <v>5.8658202487705723E-2</v>
      </c>
      <c r="AU107" s="68">
        <v>3.4763636363636358E-2</v>
      </c>
      <c r="AV107" s="68">
        <v>4.8647218836390192E-2</v>
      </c>
      <c r="AW107" s="68">
        <v>9.760000000000002E-2</v>
      </c>
      <c r="AX107" s="68">
        <v>3.4684014869888473E-2</v>
      </c>
      <c r="AY107" s="68">
        <v>4.7070105751618997E-2</v>
      </c>
      <c r="AZ107" s="68">
        <v>9.760000000000002E-2</v>
      </c>
      <c r="BA107" s="31">
        <v>75.019739999999999</v>
      </c>
      <c r="BB107" s="32" t="s">
        <v>158</v>
      </c>
      <c r="BC107" s="82">
        <v>459.82607727818879</v>
      </c>
      <c r="BD107" s="70">
        <v>-0.83685192357062854</v>
      </c>
      <c r="BE107" s="70" t="s">
        <v>158</v>
      </c>
      <c r="BF107" s="82">
        <v>546.7619047619047</v>
      </c>
      <c r="BG107" s="82">
        <v>405.43492063492062</v>
      </c>
      <c r="BH107" s="82">
        <v>309.30902029991228</v>
      </c>
      <c r="BI107" s="82">
        <v>89.285714285714278</v>
      </c>
      <c r="BJ107" s="82">
        <v>1578.9999999999998</v>
      </c>
      <c r="BK107" s="82">
        <v>5.2261306532663321</v>
      </c>
      <c r="BL107" s="82">
        <v>356.70221299137819</v>
      </c>
      <c r="BM107" s="82">
        <v>1578.9999999999998</v>
      </c>
      <c r="BN107" s="34" t="s">
        <v>2563</v>
      </c>
      <c r="BO107" s="31">
        <v>2.7290199999999998</v>
      </c>
      <c r="BP107" s="32">
        <v>2.6243400000000001</v>
      </c>
      <c r="BQ107" s="35">
        <v>3.4937632558980751</v>
      </c>
      <c r="BR107" s="70">
        <v>-0.2488500771854929</v>
      </c>
      <c r="BS107" s="83">
        <v>2.6521917633706251</v>
      </c>
      <c r="BT107" s="83">
        <v>2.9485887509292557</v>
      </c>
      <c r="BU107" s="83">
        <v>2.8955709767366842</v>
      </c>
      <c r="BV107" s="83">
        <v>1.7806267806267808</v>
      </c>
      <c r="BW107" s="83">
        <v>4.4594594594594597</v>
      </c>
      <c r="BX107" s="83">
        <v>1.7806267806267808</v>
      </c>
      <c r="BY107" s="83">
        <v>3.3977994234910525</v>
      </c>
      <c r="BZ107" s="83">
        <v>4.5517241379310347</v>
      </c>
      <c r="CA107" s="37" t="s">
        <v>2609</v>
      </c>
      <c r="CB107" s="31">
        <v>2.8669051842363809</v>
      </c>
      <c r="CC107" s="35">
        <v>3.3513528944908275</v>
      </c>
      <c r="CD107" s="70">
        <v>-0.14455287924193638</v>
      </c>
      <c r="CE107" s="83">
        <v>2.4192608948045375</v>
      </c>
      <c r="CF107" s="83">
        <v>2.8571017892162325</v>
      </c>
      <c r="CG107" s="83">
        <v>2.5265996166824229</v>
      </c>
      <c r="CH107" s="83">
        <v>1.4459459459459458</v>
      </c>
      <c r="CI107" s="83">
        <v>4.3322864321608039</v>
      </c>
      <c r="CJ107" s="83">
        <v>1.4459459459459458</v>
      </c>
      <c r="CK107" s="83">
        <v>2.9611939465478203</v>
      </c>
      <c r="CL107" s="83">
        <v>4.3322864321608039</v>
      </c>
      <c r="CM107" s="37" t="s">
        <v>2563</v>
      </c>
      <c r="CN107" s="31">
        <v>10.908720000000001</v>
      </c>
      <c r="CO107" s="82">
        <v>15.697590029503075</v>
      </c>
      <c r="CP107" s="70">
        <v>-0.30507039746244868</v>
      </c>
      <c r="CQ107" s="82">
        <v>12.39903988400699</v>
      </c>
      <c r="CR107" s="82">
        <v>13.302404110041909</v>
      </c>
      <c r="CS107" s="82">
        <v>13.568813551559813</v>
      </c>
      <c r="CT107" s="82">
        <v>7.2297297297297298</v>
      </c>
      <c r="CU107" s="82">
        <v>20.353529550993773</v>
      </c>
      <c r="CV107" s="82">
        <v>7.2297297297297298</v>
      </c>
      <c r="CW107" s="82">
        <v>15.904460818499729</v>
      </c>
      <c r="CX107" s="82">
        <v>20.353529550993773</v>
      </c>
      <c r="CY107" s="37" t="s">
        <v>2563</v>
      </c>
      <c r="CZ107" s="377">
        <v>1.9580572439684745</v>
      </c>
      <c r="DA107" s="39" t="s">
        <v>5</v>
      </c>
      <c r="DB107" s="39">
        <v>75.567590432517832</v>
      </c>
      <c r="DC107" s="17">
        <v>8.4623290771706022E-2</v>
      </c>
      <c r="DD107" s="40">
        <v>-66.557410922829391</v>
      </c>
      <c r="DE107" s="84">
        <v>0.11397</v>
      </c>
      <c r="DF107" s="85" t="s">
        <v>158</v>
      </c>
      <c r="DG107" s="85" t="s">
        <v>5</v>
      </c>
      <c r="DH107" s="85" t="s">
        <v>5</v>
      </c>
      <c r="DI107" s="85" t="s">
        <v>5</v>
      </c>
      <c r="DJ107" s="86">
        <v>1.204574</v>
      </c>
      <c r="DK107" s="86">
        <v>0.11655570000000001</v>
      </c>
      <c r="DL107" s="69">
        <v>-0.2857142857142857</v>
      </c>
      <c r="DM107" s="70">
        <v>-0.1779293085565099</v>
      </c>
      <c r="DN107" s="70">
        <v>0.10756634324829006</v>
      </c>
      <c r="DO107" s="70" t="s">
        <v>158</v>
      </c>
      <c r="DP107" s="70" t="s">
        <v>158</v>
      </c>
      <c r="DQ107" s="87" t="s">
        <v>2563</v>
      </c>
      <c r="DR107" s="69">
        <v>-9.5918779827269263E-2</v>
      </c>
      <c r="DS107" s="70">
        <v>-1.5076826671669319E-2</v>
      </c>
      <c r="DT107" s="70">
        <v>-3.8640225956462215E-3</v>
      </c>
      <c r="DU107" s="70">
        <v>-2.6831283528240157E-2</v>
      </c>
      <c r="DV107" s="87" t="s">
        <v>2563</v>
      </c>
      <c r="DW107" s="31">
        <v>0.78156999999999999</v>
      </c>
      <c r="DX107" s="70">
        <v>-0.21797480220349219</v>
      </c>
      <c r="DY107" s="70">
        <v>-0.1331598590170493</v>
      </c>
      <c r="DZ107" s="70">
        <v>-4.0566136026403465E-2</v>
      </c>
      <c r="EA107" s="70">
        <v>-1.0997690444216612E-2</v>
      </c>
      <c r="EB107" s="87" t="s">
        <v>2563</v>
      </c>
      <c r="EC107" s="31">
        <v>-0.34641</v>
      </c>
      <c r="ED107" s="88">
        <v>2024025000</v>
      </c>
      <c r="EE107" s="85">
        <v>1.14882</v>
      </c>
      <c r="EF107" s="85" t="s">
        <v>5</v>
      </c>
      <c r="EG107" s="86">
        <v>0.15449118143629992</v>
      </c>
      <c r="EH107" s="86">
        <v>-0.31752872898231632</v>
      </c>
      <c r="EI107" s="89">
        <v>2</v>
      </c>
      <c r="EJ107" s="90">
        <v>6</v>
      </c>
      <c r="EK107" s="85">
        <v>11.5</v>
      </c>
      <c r="EL107" s="91">
        <v>6</v>
      </c>
      <c r="EM107" s="79">
        <v>-0.25652173913043474</v>
      </c>
      <c r="EN107" s="69">
        <v>-0.28595600676818955</v>
      </c>
      <c r="EO107" s="70">
        <v>-0.15320968518136568</v>
      </c>
      <c r="EP107" s="70">
        <v>-0.122909552512108</v>
      </c>
      <c r="EQ107" s="70">
        <v>-2.2067231457071457E-2</v>
      </c>
      <c r="ER107" s="69">
        <v>5.1776649746192893E-2</v>
      </c>
      <c r="ES107" s="70">
        <v>4.2176913889955481E-2</v>
      </c>
      <c r="ET107" s="70">
        <v>3.4637670948904464E-2</v>
      </c>
      <c r="EU107" s="70">
        <v>4.4658726070386345E-2</v>
      </c>
      <c r="EV107" s="69">
        <v>-0.23417935702199666</v>
      </c>
      <c r="EW107" s="70">
        <v>-0.1110327712914102</v>
      </c>
      <c r="EX107" s="70">
        <v>-8.8271881563203536E-2</v>
      </c>
      <c r="EY107" s="70">
        <v>2.2591494613314889E-2</v>
      </c>
      <c r="EZ107" s="92">
        <v>3.4322699999999998E-2</v>
      </c>
      <c r="FA107" s="70">
        <v>1.3300000000000001E-2</v>
      </c>
      <c r="FB107" s="70">
        <v>9.2562500000000006E-2</v>
      </c>
      <c r="FC107" s="87">
        <v>0.20857144483365886</v>
      </c>
      <c r="FD107" s="69">
        <v>2.3380000000000001E-2</v>
      </c>
      <c r="FE107" s="70">
        <v>4.2388888888888886E-2</v>
      </c>
      <c r="FF107" s="87">
        <v>4.5066245683438068E-2</v>
      </c>
      <c r="FG107" s="93" t="s">
        <v>2563</v>
      </c>
      <c r="FH107" s="84">
        <v>0.37658000000000003</v>
      </c>
      <c r="FI107" s="85" t="s">
        <v>158</v>
      </c>
      <c r="FJ107" s="86">
        <v>2.5235620000000001</v>
      </c>
      <c r="FK107" s="86">
        <v>3.0327539999999997</v>
      </c>
      <c r="FL107" s="94">
        <v>0.05</v>
      </c>
      <c r="FM107" s="95">
        <v>5.0999999999999997E-2</v>
      </c>
      <c r="FN107" s="96">
        <v>43921</v>
      </c>
      <c r="FO107" s="97" t="s">
        <v>2698</v>
      </c>
      <c r="FP107" s="57">
        <v>0.61199999999999999</v>
      </c>
      <c r="FQ107" s="58" t="s">
        <v>159</v>
      </c>
      <c r="FR107" s="58">
        <v>0.61199999999999999</v>
      </c>
      <c r="FS107" s="98" t="s">
        <v>159</v>
      </c>
      <c r="FT107" s="59" t="s">
        <v>165</v>
      </c>
      <c r="FU107" s="9" t="s">
        <v>166</v>
      </c>
      <c r="FV107" s="9" t="s">
        <v>158</v>
      </c>
      <c r="FW107" s="99">
        <v>0.03</v>
      </c>
      <c r="FX107" s="100" t="s">
        <v>158</v>
      </c>
      <c r="FY107" s="100" t="s">
        <v>158</v>
      </c>
      <c r="FZ107" s="100" t="s">
        <v>158</v>
      </c>
      <c r="GA107" s="9" t="s">
        <v>169</v>
      </c>
    </row>
    <row r="108" spans="1:184" ht="12" customHeight="1" x14ac:dyDescent="0.2">
      <c r="A108" s="7">
        <v>106</v>
      </c>
      <c r="B108" s="2" t="s">
        <v>519</v>
      </c>
      <c r="C108" s="1" t="s">
        <v>520</v>
      </c>
      <c r="D108" s="1" t="s">
        <v>324</v>
      </c>
      <c r="E108" s="1" t="s">
        <v>383</v>
      </c>
      <c r="F108" s="9">
        <v>0</v>
      </c>
      <c r="G108" s="64">
        <v>14.52</v>
      </c>
      <c r="H108" s="65">
        <v>-1.6260162601625994E-2</v>
      </c>
      <c r="I108" s="65">
        <v>4.5747606696359799E-2</v>
      </c>
      <c r="J108" s="65" t="s">
        <v>158</v>
      </c>
      <c r="K108" s="66">
        <v>5.1652892561983473E-2</v>
      </c>
      <c r="L108" s="67">
        <v>1</v>
      </c>
      <c r="M108" s="68">
        <v>1.3508035091702286E-2</v>
      </c>
      <c r="N108" s="69">
        <v>0</v>
      </c>
      <c r="O108" s="70">
        <v>0</v>
      </c>
      <c r="P108" s="70">
        <v>2.7248211973214254E-3</v>
      </c>
      <c r="Q108" s="70" t="s">
        <v>158</v>
      </c>
      <c r="R108" s="70" t="s">
        <v>158</v>
      </c>
      <c r="S108" s="70" t="s">
        <v>158</v>
      </c>
      <c r="T108" s="18" t="s">
        <v>158</v>
      </c>
      <c r="U108" s="71" t="s">
        <v>321</v>
      </c>
      <c r="V108" s="9">
        <v>2013</v>
      </c>
      <c r="W108" s="227" t="s">
        <v>496</v>
      </c>
      <c r="X108" s="227">
        <v>0</v>
      </c>
      <c r="Y108" s="72" t="s">
        <v>157</v>
      </c>
      <c r="Z108" s="73">
        <v>5</v>
      </c>
      <c r="AA108" s="73">
        <v>4</v>
      </c>
      <c r="AB108" s="73">
        <v>0</v>
      </c>
      <c r="AC108" s="228" t="s">
        <v>5</v>
      </c>
      <c r="AD108" s="74">
        <v>0.72929530625540895</v>
      </c>
      <c r="AE108" s="75" t="s">
        <v>158</v>
      </c>
      <c r="AF108" s="75">
        <v>0.72807051605638184</v>
      </c>
      <c r="AG108" s="75">
        <v>2.0198211784983302</v>
      </c>
      <c r="AH108" s="76" t="s">
        <v>2713</v>
      </c>
      <c r="AI108" s="9" t="s">
        <v>2803</v>
      </c>
      <c r="AJ108" s="77" t="s">
        <v>2563</v>
      </c>
      <c r="AK108" s="78">
        <v>5.1652892561983473E-2</v>
      </c>
      <c r="AL108" s="79">
        <v>5.4104400000000004E-2</v>
      </c>
      <c r="AM108" s="80">
        <v>-4.5310685231081615E-2</v>
      </c>
      <c r="AN108" s="372">
        <v>-6.9999176186641088E-2</v>
      </c>
      <c r="AO108" s="372">
        <v>-0.18574166455770014</v>
      </c>
      <c r="AP108" s="372">
        <v>-0.19760387518247557</v>
      </c>
      <c r="AQ108" s="372">
        <v>-0.18015083110191643</v>
      </c>
      <c r="AR108" s="81">
        <v>6.3435509731596368E-2</v>
      </c>
      <c r="AS108" s="81">
        <v>6.4373307602563545E-2</v>
      </c>
      <c r="AT108" s="81">
        <v>6.3002921173180459E-2</v>
      </c>
      <c r="AU108" s="68">
        <v>4.8052207792207806E-2</v>
      </c>
      <c r="AV108" s="68">
        <v>5.5023127014487513E-2</v>
      </c>
      <c r="AW108" s="68">
        <v>6.9943667296786416E-2</v>
      </c>
      <c r="AX108" s="68">
        <v>4.6970728386657591E-2</v>
      </c>
      <c r="AY108" s="68">
        <v>5.5540695491200609E-2</v>
      </c>
      <c r="AZ108" s="68">
        <v>6.9943667296786416E-2</v>
      </c>
      <c r="BA108" s="31">
        <v>13.92468</v>
      </c>
      <c r="BB108" s="32" t="s">
        <v>158</v>
      </c>
      <c r="BC108" s="82">
        <v>125.93614055553347</v>
      </c>
      <c r="BD108" s="70">
        <v>-0.88943062778821858</v>
      </c>
      <c r="BE108" s="70" t="s">
        <v>158</v>
      </c>
      <c r="BF108" s="82">
        <v>217.09895833333334</v>
      </c>
      <c r="BG108" s="82">
        <v>110.50121887810465</v>
      </c>
      <c r="BH108" s="82">
        <v>89.315260816769438</v>
      </c>
      <c r="BI108" s="82">
        <v>2.9836829836829839</v>
      </c>
      <c r="BJ108" s="82">
        <v>513.33333333333337</v>
      </c>
      <c r="BK108" s="82">
        <v>2.9836829836829839</v>
      </c>
      <c r="BL108" s="82">
        <v>101.69801958728392</v>
      </c>
      <c r="BM108" s="82">
        <v>513.33333333333337</v>
      </c>
      <c r="BN108" s="34" t="s">
        <v>2563</v>
      </c>
      <c r="BO108" s="31">
        <v>1.23142</v>
      </c>
      <c r="BP108" s="32">
        <v>2.7094499999999999</v>
      </c>
      <c r="BQ108" s="35">
        <v>1.3012769379340061</v>
      </c>
      <c r="BR108" s="70">
        <v>1.0821470979895356</v>
      </c>
      <c r="BS108" s="83">
        <v>1.1312369328912186</v>
      </c>
      <c r="BT108" s="83">
        <v>1.1371325739011844</v>
      </c>
      <c r="BU108" s="83">
        <v>1.3721051993657181</v>
      </c>
      <c r="BV108" s="83">
        <v>0.95722840034217282</v>
      </c>
      <c r="BW108" s="83">
        <v>1.6032608695652175</v>
      </c>
      <c r="BX108" s="83">
        <v>0.95722840034217282</v>
      </c>
      <c r="BY108" s="83">
        <v>1.5661932510694967</v>
      </c>
      <c r="BZ108" s="83">
        <v>4.1851851851851851</v>
      </c>
      <c r="CA108" s="37" t="s">
        <v>2609</v>
      </c>
      <c r="CB108" s="31">
        <v>8.306731198297463</v>
      </c>
      <c r="CC108" s="35">
        <v>4.6183386725473365</v>
      </c>
      <c r="CD108" s="70">
        <v>0.79864054744944024</v>
      </c>
      <c r="CE108" s="83">
        <v>5.2147346041121461</v>
      </c>
      <c r="CF108" s="83">
        <v>3.9648755639029956</v>
      </c>
      <c r="CG108" s="83">
        <v>2.9686632666119017</v>
      </c>
      <c r="CH108" s="83">
        <v>1.4496385542168675</v>
      </c>
      <c r="CI108" s="83">
        <v>8.6172104299164065</v>
      </c>
      <c r="CJ108" s="83">
        <v>1.2774293405114401</v>
      </c>
      <c r="CK108" s="83">
        <v>3.4277348094257842</v>
      </c>
      <c r="CL108" s="83">
        <v>8.6172104299164065</v>
      </c>
      <c r="CM108" s="37" t="s">
        <v>2563</v>
      </c>
      <c r="CN108" s="31">
        <v>6.28355</v>
      </c>
      <c r="CO108" s="82">
        <v>9.0394082860167693</v>
      </c>
      <c r="CP108" s="70">
        <v>-0.30487153570437331</v>
      </c>
      <c r="CQ108" s="82">
        <v>10.558464219566526</v>
      </c>
      <c r="CR108" s="82">
        <v>7.7291045509546192</v>
      </c>
      <c r="CS108" s="82">
        <v>5.5400881004886848</v>
      </c>
      <c r="CT108" s="82">
        <v>2.3873015873015873</v>
      </c>
      <c r="CU108" s="82">
        <v>17.255211594202898</v>
      </c>
      <c r="CV108" s="82">
        <v>1.821746641074856</v>
      </c>
      <c r="CW108" s="82">
        <v>6.4328939237368212</v>
      </c>
      <c r="CX108" s="82">
        <v>17.255211594202898</v>
      </c>
      <c r="CY108" s="37" t="s">
        <v>2563</v>
      </c>
      <c r="CZ108" s="377">
        <v>0.30392825779902077</v>
      </c>
      <c r="DA108" s="39" t="s">
        <v>5</v>
      </c>
      <c r="DB108" s="39">
        <v>29.246340669775247</v>
      </c>
      <c r="DC108" s="17">
        <v>5.4377713759304898E-2</v>
      </c>
      <c r="DD108" s="40">
        <v>-8.4869086240695104</v>
      </c>
      <c r="DE108" s="84">
        <v>1.0283899999999999</v>
      </c>
      <c r="DF108" s="85" t="s">
        <v>158</v>
      </c>
      <c r="DG108" s="85" t="s">
        <v>5</v>
      </c>
      <c r="DH108" s="85" t="s">
        <v>5</v>
      </c>
      <c r="DI108" s="85" t="s">
        <v>5</v>
      </c>
      <c r="DJ108" s="86">
        <v>-2.5461590000000003</v>
      </c>
      <c r="DK108" s="86">
        <v>7.6014000000000003E-3</v>
      </c>
      <c r="DL108" s="69">
        <v>-0.953125</v>
      </c>
      <c r="DM108" s="70">
        <v>-0.76528306614578256</v>
      </c>
      <c r="DN108" s="70" t="s">
        <v>158</v>
      </c>
      <c r="DO108" s="70" t="s">
        <v>158</v>
      </c>
      <c r="DP108" s="70" t="s">
        <v>158</v>
      </c>
      <c r="DQ108" s="87" t="s">
        <v>2563</v>
      </c>
      <c r="DR108" s="69">
        <v>-4.8363916879701208E-3</v>
      </c>
      <c r="DS108" s="70">
        <v>-0.24167172064061759</v>
      </c>
      <c r="DT108" s="70">
        <v>-0.26672955354262362</v>
      </c>
      <c r="DU108" s="70" t="s">
        <v>158</v>
      </c>
      <c r="DV108" s="87" t="s">
        <v>2563</v>
      </c>
      <c r="DW108" s="31">
        <v>1.0301199999999999</v>
      </c>
      <c r="DX108" s="70">
        <v>5.5071540246637074E-2</v>
      </c>
      <c r="DY108" s="70">
        <v>-0.27623595480833019</v>
      </c>
      <c r="DZ108" s="70">
        <v>-0.30501539504613617</v>
      </c>
      <c r="EA108" s="70" t="s">
        <v>158</v>
      </c>
      <c r="EB108" s="87" t="s">
        <v>2563</v>
      </c>
      <c r="EC108" s="31">
        <v>0.37131999999999998</v>
      </c>
      <c r="ED108" s="88">
        <v>4682832000</v>
      </c>
      <c r="EE108" s="85">
        <v>0.60911999999999999</v>
      </c>
      <c r="EF108" s="85" t="s">
        <v>5</v>
      </c>
      <c r="EG108" s="86">
        <v>0.21801867092947202</v>
      </c>
      <c r="EH108" s="86">
        <v>-7.1706198846607117E-2</v>
      </c>
      <c r="EI108" s="89">
        <v>2.625</v>
      </c>
      <c r="EJ108" s="90">
        <v>8</v>
      </c>
      <c r="EK108" s="85">
        <v>15.75</v>
      </c>
      <c r="EL108" s="91">
        <v>8</v>
      </c>
      <c r="EM108" s="79">
        <v>-7.8095238095238106E-2</v>
      </c>
      <c r="EN108" s="69">
        <v>-2.8308097432521384E-2</v>
      </c>
      <c r="EO108" s="70">
        <v>1.9967677170618758E-2</v>
      </c>
      <c r="EP108" s="70">
        <v>2.0283864252555128E-2</v>
      </c>
      <c r="EQ108" s="70" t="s">
        <v>158</v>
      </c>
      <c r="ER108" s="69">
        <v>4.8716524028966424E-2</v>
      </c>
      <c r="ES108" s="70">
        <v>5.0596267415227159E-2</v>
      </c>
      <c r="ET108" s="70">
        <v>5.0143685752088052E-2</v>
      </c>
      <c r="EU108" s="70" t="s">
        <v>158</v>
      </c>
      <c r="EV108" s="69">
        <v>2.040842659644504E-2</v>
      </c>
      <c r="EW108" s="70">
        <v>7.0563944585845917E-2</v>
      </c>
      <c r="EX108" s="70">
        <v>7.042755000464318E-2</v>
      </c>
      <c r="EY108" s="70" t="s">
        <v>158</v>
      </c>
      <c r="EZ108" s="92">
        <v>0.20863949999999998</v>
      </c>
      <c r="FA108" s="70">
        <v>0.24430000000000002</v>
      </c>
      <c r="FB108" s="70">
        <v>0.18058571428571429</v>
      </c>
      <c r="FC108" s="87">
        <v>0.23876231381857566</v>
      </c>
      <c r="FD108" s="69">
        <v>0.10327500000000001</v>
      </c>
      <c r="FE108" s="70">
        <v>7.1000000000000008E-2</v>
      </c>
      <c r="FF108" s="87">
        <v>5.1724419764749403E-2</v>
      </c>
      <c r="FG108" s="93" t="s">
        <v>2563</v>
      </c>
      <c r="FH108" s="84" t="s">
        <v>158</v>
      </c>
      <c r="FI108" s="85" t="s">
        <v>158</v>
      </c>
      <c r="FJ108" s="86">
        <v>0.2393497</v>
      </c>
      <c r="FK108" s="86">
        <v>1.713759</v>
      </c>
      <c r="FL108" s="94">
        <v>6.1667E-2</v>
      </c>
      <c r="FM108" s="95">
        <v>6.25E-2</v>
      </c>
      <c r="FN108" s="96">
        <v>45016</v>
      </c>
      <c r="FO108" s="97" t="s">
        <v>2698</v>
      </c>
      <c r="FP108" s="57">
        <v>0.75</v>
      </c>
      <c r="FQ108" s="58" t="s">
        <v>159</v>
      </c>
      <c r="FR108" s="58">
        <v>0.75</v>
      </c>
      <c r="FS108" s="98" t="s">
        <v>159</v>
      </c>
      <c r="FT108" s="59" t="s">
        <v>165</v>
      </c>
      <c r="FU108" s="9" t="s">
        <v>166</v>
      </c>
      <c r="FV108" s="9" t="s">
        <v>158</v>
      </c>
      <c r="FW108" s="99">
        <v>0.03</v>
      </c>
      <c r="FX108" s="100" t="s">
        <v>158</v>
      </c>
      <c r="FY108" s="100" t="s">
        <v>158</v>
      </c>
      <c r="FZ108" s="100" t="s">
        <v>158</v>
      </c>
      <c r="GA108" s="9" t="s">
        <v>425</v>
      </c>
    </row>
    <row r="109" spans="1:184" ht="12" customHeight="1" x14ac:dyDescent="0.2">
      <c r="A109" s="7">
        <v>107</v>
      </c>
      <c r="B109" s="2" t="s">
        <v>521</v>
      </c>
      <c r="C109" s="1" t="s">
        <v>522</v>
      </c>
      <c r="D109" s="1" t="s">
        <v>265</v>
      </c>
      <c r="E109" s="1" t="s">
        <v>266</v>
      </c>
      <c r="F109" s="9">
        <v>0</v>
      </c>
      <c r="G109" s="64">
        <v>2540.91</v>
      </c>
      <c r="H109" s="65">
        <v>0.20196692463433541</v>
      </c>
      <c r="I109" s="65">
        <v>0.23788602980530316</v>
      </c>
      <c r="J109" s="65">
        <v>0.35135584830546529</v>
      </c>
      <c r="K109" s="66">
        <v>2.1279305445686784E-3</v>
      </c>
      <c r="L109" s="67">
        <v>4037</v>
      </c>
      <c r="M109" s="68">
        <v>1</v>
      </c>
      <c r="N109" s="69">
        <v>0</v>
      </c>
      <c r="O109" s="70">
        <v>0</v>
      </c>
      <c r="P109" s="70">
        <v>0</v>
      </c>
      <c r="Q109" s="70">
        <v>0</v>
      </c>
      <c r="R109" s="70">
        <v>0.24469969219683496</v>
      </c>
      <c r="S109" s="70" t="s">
        <v>158</v>
      </c>
      <c r="T109" s="18" t="s">
        <v>158</v>
      </c>
      <c r="U109" s="71" t="s">
        <v>156</v>
      </c>
      <c r="V109" s="9">
        <v>2007</v>
      </c>
      <c r="W109" s="227" t="s">
        <v>496</v>
      </c>
      <c r="X109" s="227">
        <v>0</v>
      </c>
      <c r="Y109" s="72" t="s">
        <v>157</v>
      </c>
      <c r="Z109" s="73">
        <v>5</v>
      </c>
      <c r="AA109" s="73">
        <v>10</v>
      </c>
      <c r="AB109" s="73">
        <v>0</v>
      </c>
      <c r="AC109" s="228" t="s">
        <v>5</v>
      </c>
      <c r="AD109" s="74">
        <v>0.12245473996276765</v>
      </c>
      <c r="AE109" s="75">
        <v>7.1149057274991101E-2</v>
      </c>
      <c r="AF109" s="75">
        <v>4.5797543030512727E-2</v>
      </c>
      <c r="AG109" s="75">
        <v>5.3817026415549252E-2</v>
      </c>
      <c r="AH109" s="76" t="s">
        <v>2185</v>
      </c>
      <c r="AI109" s="9" t="s">
        <v>2804</v>
      </c>
      <c r="AJ109" s="77" t="s">
        <v>2563</v>
      </c>
      <c r="AK109" s="78">
        <v>2.1279305445686784E-3</v>
      </c>
      <c r="AL109" s="79">
        <v>3.1662000000000001E-3</v>
      </c>
      <c r="AM109" s="80">
        <v>-0.32792289035162703</v>
      </c>
      <c r="AN109" s="372">
        <v>-0.76139281838933437</v>
      </c>
      <c r="AO109" s="372">
        <v>-0.42897515894609783</v>
      </c>
      <c r="AP109" s="372">
        <v>-0.57078257288496381</v>
      </c>
      <c r="AQ109" s="372">
        <v>-0.82093638786327483</v>
      </c>
      <c r="AR109" s="81">
        <v>3.7265113381780381E-3</v>
      </c>
      <c r="AS109" s="81">
        <v>4.957698383477714E-3</v>
      </c>
      <c r="AT109" s="81">
        <v>1.1883656981876827E-2</v>
      </c>
      <c r="AU109" s="68">
        <v>2.1016010969157292E-3</v>
      </c>
      <c r="AV109" s="68">
        <v>3.7712141217158212E-3</v>
      </c>
      <c r="AW109" s="68">
        <v>7.1740213720170535E-3</v>
      </c>
      <c r="AX109" s="68">
        <v>2.1016010969157292E-3</v>
      </c>
      <c r="AY109" s="68">
        <v>8.9181328500028724E-3</v>
      </c>
      <c r="AZ109" s="68">
        <v>3.7083978755963636E-2</v>
      </c>
      <c r="BA109" s="31">
        <v>76.228070000000002</v>
      </c>
      <c r="BB109" s="32">
        <v>45.195837780149411</v>
      </c>
      <c r="BC109" s="82">
        <v>102.6985979689255</v>
      </c>
      <c r="BD109" s="70">
        <v>-0.25774965279404238</v>
      </c>
      <c r="BE109" s="70">
        <v>-0.55991767488564204</v>
      </c>
      <c r="BF109" s="82">
        <v>90.214981663195957</v>
      </c>
      <c r="BG109" s="82">
        <v>78.850953977735486</v>
      </c>
      <c r="BH109" s="82">
        <v>59.664622276958241</v>
      </c>
      <c r="BI109" s="82">
        <v>52.264964154103858</v>
      </c>
      <c r="BJ109" s="82">
        <v>204.13654344174063</v>
      </c>
      <c r="BK109" s="82">
        <v>17.772854054004576</v>
      </c>
      <c r="BL109" s="82">
        <v>78.500765720595993</v>
      </c>
      <c r="BM109" s="82">
        <v>204.13654344174063</v>
      </c>
      <c r="BN109" s="34" t="s">
        <v>2563</v>
      </c>
      <c r="BO109" s="31" t="s">
        <v>158</v>
      </c>
      <c r="BP109" s="32">
        <v>22.797180000000001</v>
      </c>
      <c r="BQ109" s="35">
        <v>26.591665817990094</v>
      </c>
      <c r="BR109" s="70">
        <v>-0.1426945511410197</v>
      </c>
      <c r="BS109" s="83">
        <v>22.61706644694161</v>
      </c>
      <c r="BT109" s="83">
        <v>20.259377573676808</v>
      </c>
      <c r="BU109" s="83">
        <v>16.577865500457147</v>
      </c>
      <c r="BV109" s="83">
        <v>15.773799126637556</v>
      </c>
      <c r="BW109" s="83">
        <v>40.838754690174596</v>
      </c>
      <c r="BX109" s="83">
        <v>6.3950617283950617</v>
      </c>
      <c r="BY109" s="83">
        <v>21.979355797732651</v>
      </c>
      <c r="BZ109" s="83">
        <v>40.838754690174596</v>
      </c>
      <c r="CA109" s="37" t="s">
        <v>2609</v>
      </c>
      <c r="CB109" s="31">
        <v>6.0143084542963816</v>
      </c>
      <c r="CC109" s="35">
        <v>9.1491464395613384</v>
      </c>
      <c r="CD109" s="70">
        <v>-0.34263720730381697</v>
      </c>
      <c r="CE109" s="83">
        <v>7.3956845738966308</v>
      </c>
      <c r="CF109" s="83">
        <v>6.9877647915078525</v>
      </c>
      <c r="CG109" s="83">
        <v>5.2244059161484575</v>
      </c>
      <c r="CH109" s="83">
        <v>6.327791259378782</v>
      </c>
      <c r="CI109" s="83">
        <v>12.702585423280423</v>
      </c>
      <c r="CJ109" s="83">
        <v>1.8305441263030302</v>
      </c>
      <c r="CK109" s="83">
        <v>6.911144451609009</v>
      </c>
      <c r="CL109" s="83">
        <v>12.702585423280423</v>
      </c>
      <c r="CM109" s="37" t="s">
        <v>2563</v>
      </c>
      <c r="CN109" s="31">
        <v>28.508970000000001</v>
      </c>
      <c r="CO109" s="82">
        <v>38.195939711722779</v>
      </c>
      <c r="CP109" s="70">
        <v>-0.25361255109400371</v>
      </c>
      <c r="CQ109" s="82">
        <v>28.934090511662674</v>
      </c>
      <c r="CR109" s="82">
        <v>29.241130364907519</v>
      </c>
      <c r="CS109" s="82">
        <v>23.000783445244352</v>
      </c>
      <c r="CT109" s="82">
        <v>25.566705151770655</v>
      </c>
      <c r="CU109" s="82">
        <v>52.346049301173394</v>
      </c>
      <c r="CV109" s="82">
        <v>10.921263353509092</v>
      </c>
      <c r="CW109" s="82">
        <v>30.400278626233717</v>
      </c>
      <c r="CX109" s="82">
        <v>52.346049301173394</v>
      </c>
      <c r="CY109" s="37" t="s">
        <v>2563</v>
      </c>
      <c r="CZ109" s="377">
        <v>7.8777262846180172</v>
      </c>
      <c r="DA109" s="39" t="s">
        <v>5</v>
      </c>
      <c r="DB109" s="39">
        <v>229.55750915494087</v>
      </c>
      <c r="DC109" s="17">
        <v>2.1279305445686784E-3</v>
      </c>
      <c r="DD109" s="40">
        <v>-76.015276945543135</v>
      </c>
      <c r="DE109" s="84">
        <v>32.665129999999998</v>
      </c>
      <c r="DF109" s="85">
        <v>56.22</v>
      </c>
      <c r="DG109" s="85" t="s">
        <v>5</v>
      </c>
      <c r="DH109" s="85" t="s">
        <v>5</v>
      </c>
      <c r="DI109" s="85" t="s">
        <v>5</v>
      </c>
      <c r="DJ109" s="86">
        <v>0.22580790000000001</v>
      </c>
      <c r="DK109" s="86">
        <v>0.18194659999999999</v>
      </c>
      <c r="DL109" s="69">
        <v>-0.28848955803788245</v>
      </c>
      <c r="DM109" s="70">
        <v>-6.477951083310618E-2</v>
      </c>
      <c r="DN109" s="70">
        <v>8.4619882616935316E-2</v>
      </c>
      <c r="DO109" s="70">
        <v>7.0393275165209657E-2</v>
      </c>
      <c r="DP109" s="70" t="s">
        <v>158</v>
      </c>
      <c r="DQ109" s="87" t="s">
        <v>2563</v>
      </c>
      <c r="DR109" s="69">
        <v>0.27509264414433598</v>
      </c>
      <c r="DS109" s="70">
        <v>0.1825889161994616</v>
      </c>
      <c r="DT109" s="70">
        <v>0.18952282807170096</v>
      </c>
      <c r="DU109" s="70">
        <v>0.20671395330554976</v>
      </c>
      <c r="DV109" s="87" t="s">
        <v>2563</v>
      </c>
      <c r="DW109" s="31">
        <v>87.34093</v>
      </c>
      <c r="DX109" s="70">
        <v>8.621462192908691E-2</v>
      </c>
      <c r="DY109" s="70">
        <v>0.24847767680299326</v>
      </c>
      <c r="DZ109" s="70">
        <v>0.21278486442449829</v>
      </c>
      <c r="EA109" s="70">
        <v>0.2502939357201619</v>
      </c>
      <c r="EB109" s="87" t="s">
        <v>2563</v>
      </c>
      <c r="EC109" s="31">
        <v>74.325919999999996</v>
      </c>
      <c r="ED109" s="88">
        <v>52766910000</v>
      </c>
      <c r="EE109" s="85">
        <v>0.89017999999999997</v>
      </c>
      <c r="EF109" s="85" t="s">
        <v>5</v>
      </c>
      <c r="EG109" s="86">
        <v>0.4547500002271414</v>
      </c>
      <c r="EH109" s="86">
        <v>-5.9037558685446356E-3</v>
      </c>
      <c r="EI109" s="89">
        <v>2.125</v>
      </c>
      <c r="EJ109" s="90">
        <v>8</v>
      </c>
      <c r="EK109" s="85">
        <v>1998.48</v>
      </c>
      <c r="EL109" s="91">
        <v>7</v>
      </c>
      <c r="EM109" s="79">
        <v>0.27142128017293143</v>
      </c>
      <c r="EN109" s="69">
        <v>-9.9269664693988902E-2</v>
      </c>
      <c r="EO109" s="70">
        <v>0.1878880840342978</v>
      </c>
      <c r="EP109" s="70">
        <v>0.22638287953542036</v>
      </c>
      <c r="EQ109" s="70">
        <v>0.33227896567491477</v>
      </c>
      <c r="ER109" s="69">
        <v>2.2178667246943728E-3</v>
      </c>
      <c r="ES109" s="70">
        <v>4.1024235400044518E-3</v>
      </c>
      <c r="ET109" s="70">
        <v>6.7520127948068609E-3</v>
      </c>
      <c r="EU109" s="70">
        <v>3.5581798081488536E-2</v>
      </c>
      <c r="EV109" s="69">
        <v>-9.7051797969294529E-2</v>
      </c>
      <c r="EW109" s="70">
        <v>0.19199050757430225</v>
      </c>
      <c r="EX109" s="70">
        <v>0.23313489233022722</v>
      </c>
      <c r="EY109" s="70">
        <v>0.36786076375640331</v>
      </c>
      <c r="EZ109" s="92">
        <v>0.36927520000000003</v>
      </c>
      <c r="FA109" s="70">
        <v>0.43192000000000003</v>
      </c>
      <c r="FB109" s="70">
        <v>0.43803000000000003</v>
      </c>
      <c r="FC109" s="87">
        <v>8.8107276090002809E-2</v>
      </c>
      <c r="FD109" s="69">
        <v>0.26938000000000001</v>
      </c>
      <c r="FE109" s="70">
        <v>0.25855</v>
      </c>
      <c r="FF109" s="87">
        <v>6.6998600731657032E-2</v>
      </c>
      <c r="FG109" s="93" t="s">
        <v>2563</v>
      </c>
      <c r="FH109" s="84">
        <v>0.65312999999999999</v>
      </c>
      <c r="FI109" s="85">
        <v>0.64039000000000001</v>
      </c>
      <c r="FJ109" s="86">
        <v>0.80023359999999999</v>
      </c>
      <c r="FK109" s="86">
        <v>1.040888</v>
      </c>
      <c r="FL109" s="94">
        <v>0.5</v>
      </c>
      <c r="FM109" s="95">
        <v>1</v>
      </c>
      <c r="FN109" s="96">
        <v>40980</v>
      </c>
      <c r="FO109" s="97" t="s">
        <v>2764</v>
      </c>
      <c r="FP109" s="57">
        <v>4</v>
      </c>
      <c r="FQ109" s="58" t="s">
        <v>185</v>
      </c>
      <c r="FR109" s="58">
        <v>5.4068800000000001</v>
      </c>
      <c r="FS109" s="98" t="s">
        <v>185</v>
      </c>
      <c r="FT109" s="59" t="s">
        <v>165</v>
      </c>
      <c r="FU109" s="9" t="s">
        <v>166</v>
      </c>
      <c r="FV109" s="9" t="s">
        <v>158</v>
      </c>
      <c r="FW109" s="99" t="s">
        <v>1283</v>
      </c>
      <c r="FX109" s="100" t="s">
        <v>158</v>
      </c>
      <c r="FY109" s="100" t="s">
        <v>158</v>
      </c>
      <c r="FZ109" s="100" t="s">
        <v>158</v>
      </c>
      <c r="GA109" s="9" t="s">
        <v>169</v>
      </c>
    </row>
    <row r="110" spans="1:184" ht="12" customHeight="1" x14ac:dyDescent="0.2">
      <c r="A110" s="7">
        <v>108</v>
      </c>
      <c r="B110" s="2" t="s">
        <v>525</v>
      </c>
      <c r="C110" s="1" t="s">
        <v>526</v>
      </c>
      <c r="D110" s="1" t="s">
        <v>176</v>
      </c>
      <c r="E110" s="1" t="s">
        <v>330</v>
      </c>
      <c r="F110" s="9">
        <v>0</v>
      </c>
      <c r="G110" s="64">
        <v>40.39</v>
      </c>
      <c r="H110" s="65">
        <v>6.8518518518518645E-2</v>
      </c>
      <c r="I110" s="65">
        <v>1.4041318323939622E-2</v>
      </c>
      <c r="J110" s="65">
        <v>-1.2426804085789778E-2</v>
      </c>
      <c r="K110" s="66">
        <v>5.5706858133201288E-2</v>
      </c>
      <c r="L110" s="67">
        <v>3013</v>
      </c>
      <c r="M110" s="68">
        <v>4.6511627906976827E-2</v>
      </c>
      <c r="N110" s="69">
        <v>0</v>
      </c>
      <c r="O110" s="70">
        <v>0</v>
      </c>
      <c r="P110" s="70">
        <v>0</v>
      </c>
      <c r="Q110" s="70">
        <v>4.5565872232549154E-3</v>
      </c>
      <c r="R110" s="70">
        <v>1.5934270715556753E-2</v>
      </c>
      <c r="S110" s="70">
        <v>4.9262624721182702E-2</v>
      </c>
      <c r="T110" s="18">
        <v>0</v>
      </c>
      <c r="U110" s="71" t="s">
        <v>156</v>
      </c>
      <c r="V110" s="9">
        <v>1986</v>
      </c>
      <c r="W110" s="227" t="s">
        <v>496</v>
      </c>
      <c r="X110" s="227">
        <v>0</v>
      </c>
      <c r="Y110" s="72" t="s">
        <v>157</v>
      </c>
      <c r="Z110" s="73">
        <v>16</v>
      </c>
      <c r="AA110" s="73">
        <v>9</v>
      </c>
      <c r="AB110" s="73">
        <v>0</v>
      </c>
      <c r="AC110" s="228" t="s">
        <v>5</v>
      </c>
      <c r="AD110" s="74">
        <v>0.62015760271877096</v>
      </c>
      <c r="AE110" s="75">
        <v>0.5995203836930455</v>
      </c>
      <c r="AF110" s="75">
        <v>0.55076188727740039</v>
      </c>
      <c r="AG110" s="75">
        <v>9.6574813288694319</v>
      </c>
      <c r="AH110" s="76" t="s">
        <v>2714</v>
      </c>
      <c r="AI110" s="9" t="s">
        <v>2805</v>
      </c>
      <c r="AJ110" s="77" t="s">
        <v>2563</v>
      </c>
      <c r="AK110" s="78">
        <v>5.5706858133201288E-2</v>
      </c>
      <c r="AL110" s="79">
        <v>6.0405899999999998E-2</v>
      </c>
      <c r="AM110" s="80">
        <v>-7.7791107603706111E-2</v>
      </c>
      <c r="AN110" s="372">
        <v>-3.3668693003457983E-3</v>
      </c>
      <c r="AO110" s="372">
        <v>-0.31036494157467343</v>
      </c>
      <c r="AP110" s="372">
        <v>-0.28815948678056502</v>
      </c>
      <c r="AQ110" s="372">
        <v>-0.19562554691178857</v>
      </c>
      <c r="AR110" s="81">
        <v>8.0777300185984099E-2</v>
      </c>
      <c r="AS110" s="81">
        <v>7.8257498833912045E-2</v>
      </c>
      <c r="AT110" s="81">
        <v>6.9254882373908783E-2</v>
      </c>
      <c r="AU110" s="68">
        <v>4.3537151702786381E-2</v>
      </c>
      <c r="AV110" s="68">
        <v>5.9988650970373994E-2</v>
      </c>
      <c r="AW110" s="68">
        <v>0.1073473282442748</v>
      </c>
      <c r="AX110" s="68">
        <v>3.787878787878788E-2</v>
      </c>
      <c r="AY110" s="68">
        <v>5.5895049459267002E-2</v>
      </c>
      <c r="AZ110" s="68">
        <v>0.1073473282442748</v>
      </c>
      <c r="BA110" s="31">
        <v>11.022270000000001</v>
      </c>
      <c r="BB110" s="32">
        <v>10.762057021049827</v>
      </c>
      <c r="BC110" s="82">
        <v>12.164945912753044</v>
      </c>
      <c r="BD110" s="70">
        <v>-9.3931853125226561E-2</v>
      </c>
      <c r="BE110" s="70">
        <v>-0.11532224654057088</v>
      </c>
      <c r="BF110" s="82">
        <v>8.1759032153479652</v>
      </c>
      <c r="BG110" s="82">
        <v>9.8510714889572064</v>
      </c>
      <c r="BH110" s="82">
        <v>11.006780872178506</v>
      </c>
      <c r="BI110" s="82">
        <v>6.5295950155763247</v>
      </c>
      <c r="BJ110" s="82">
        <v>18.327999999999999</v>
      </c>
      <c r="BK110" s="82">
        <v>6.5295950155763247</v>
      </c>
      <c r="BL110" s="82">
        <v>13.217875328572964</v>
      </c>
      <c r="BM110" s="82">
        <v>19.164429530201343</v>
      </c>
      <c r="BN110" s="34" t="s">
        <v>2563</v>
      </c>
      <c r="BO110" s="31">
        <v>4.6725199999999996</v>
      </c>
      <c r="BP110" s="32">
        <v>1.5338499999999999</v>
      </c>
      <c r="BQ110" s="35">
        <v>1.8726790079554458</v>
      </c>
      <c r="BR110" s="70">
        <v>-0.18093277412522113</v>
      </c>
      <c r="BS110" s="83">
        <v>1.3151978404913833</v>
      </c>
      <c r="BT110" s="83">
        <v>1.50600840167353</v>
      </c>
      <c r="BU110" s="83">
        <v>1.765528829522184</v>
      </c>
      <c r="BV110" s="83">
        <v>1.0159961221522056</v>
      </c>
      <c r="BW110" s="83">
        <v>2.4236453201970445</v>
      </c>
      <c r="BX110" s="83">
        <v>1.0159961221522056</v>
      </c>
      <c r="BY110" s="83">
        <v>2.1232957601427289</v>
      </c>
      <c r="BZ110" s="83">
        <v>3.1887640449438202</v>
      </c>
      <c r="CA110" s="37" t="s">
        <v>2609</v>
      </c>
      <c r="CB110" s="31">
        <v>2.7942565195283176</v>
      </c>
      <c r="CC110" s="35">
        <v>2.8623460110290284</v>
      </c>
      <c r="CD110" s="70">
        <v>-2.3788001603702758E-2</v>
      </c>
      <c r="CE110" s="83">
        <v>2.0489132930193286</v>
      </c>
      <c r="CF110" s="83">
        <v>2.2980894221863108</v>
      </c>
      <c r="CG110" s="83">
        <v>2.8431280248349089</v>
      </c>
      <c r="CH110" s="83">
        <v>1.583141859727071</v>
      </c>
      <c r="CI110" s="83">
        <v>3.6110595160235448</v>
      </c>
      <c r="CJ110" s="83">
        <v>1.583141859727071</v>
      </c>
      <c r="CK110" s="83">
        <v>3.4160510888225324</v>
      </c>
      <c r="CL110" s="83">
        <v>5.5098305084745753</v>
      </c>
      <c r="CM110" s="37" t="s">
        <v>2563</v>
      </c>
      <c r="CN110" s="31">
        <v>9.7156199999999995</v>
      </c>
      <c r="CO110" s="82">
        <v>12.081997167875141</v>
      </c>
      <c r="CP110" s="70">
        <v>-0.19585976846337205</v>
      </c>
      <c r="CQ110" s="82">
        <v>8.4995619695605509</v>
      </c>
      <c r="CR110" s="82">
        <v>9.741908641283695</v>
      </c>
      <c r="CS110" s="82">
        <v>11.447488055674876</v>
      </c>
      <c r="CT110" s="82">
        <v>6.7686295793758484</v>
      </c>
      <c r="CU110" s="82">
        <v>16.782097264437688</v>
      </c>
      <c r="CV110" s="82">
        <v>6.7686295793758484</v>
      </c>
      <c r="CW110" s="82">
        <v>13.764148971339489</v>
      </c>
      <c r="CX110" s="82">
        <v>20.004923076923074</v>
      </c>
      <c r="CY110" s="37" t="s">
        <v>2563</v>
      </c>
      <c r="CZ110" s="377">
        <v>-0.12884207874760456</v>
      </c>
      <c r="DA110" s="39" t="s">
        <v>5</v>
      </c>
      <c r="DB110" s="39">
        <v>12.154922068086814</v>
      </c>
      <c r="DC110" s="17">
        <v>5.5706858133201288E-2</v>
      </c>
      <c r="DD110" s="40">
        <v>-5.451584186679872</v>
      </c>
      <c r="DE110" s="84">
        <v>3.6281099999999999</v>
      </c>
      <c r="DF110" s="85">
        <v>3.7530000000000001</v>
      </c>
      <c r="DG110" s="85" t="s">
        <v>5</v>
      </c>
      <c r="DH110" s="85" t="s">
        <v>5</v>
      </c>
      <c r="DI110" s="85" t="s">
        <v>5</v>
      </c>
      <c r="DJ110" s="86">
        <v>-0.15084149999999999</v>
      </c>
      <c r="DK110" s="86">
        <v>7.7502199999999993E-2</v>
      </c>
      <c r="DL110" s="69">
        <v>0.27102803738317771</v>
      </c>
      <c r="DM110" s="70">
        <v>8.6619966899655232E-2</v>
      </c>
      <c r="DN110" s="70">
        <v>5.0446397526100917E-2</v>
      </c>
      <c r="DO110" s="70">
        <v>2.3320125183797558E-2</v>
      </c>
      <c r="DP110" s="70" t="s">
        <v>158</v>
      </c>
      <c r="DQ110" s="87" t="s">
        <v>2563</v>
      </c>
      <c r="DR110" s="69">
        <v>0.13454949349570478</v>
      </c>
      <c r="DS110" s="70">
        <v>5.3165893715519719E-2</v>
      </c>
      <c r="DT110" s="70">
        <v>4.2421552674376528E-2</v>
      </c>
      <c r="DU110" s="70">
        <v>3.9929482402548677E-2</v>
      </c>
      <c r="DV110" s="87" t="s">
        <v>2563</v>
      </c>
      <c r="DW110" s="31">
        <v>4.0852500000000003</v>
      </c>
      <c r="DX110" s="70">
        <v>0.27580387824588248</v>
      </c>
      <c r="DY110" s="70">
        <v>6.6450277414480174E-2</v>
      </c>
      <c r="DZ110" s="70">
        <v>5.2555005007780986E-2</v>
      </c>
      <c r="EA110" s="70">
        <v>2.7910540362418468E-2</v>
      </c>
      <c r="EB110" s="87" t="s">
        <v>2563</v>
      </c>
      <c r="EC110" s="31">
        <v>0.23297999999999999</v>
      </c>
      <c r="ED110" s="88">
        <v>9488006000</v>
      </c>
      <c r="EE110" s="85">
        <v>1.55592</v>
      </c>
      <c r="EF110" s="85" t="s">
        <v>5</v>
      </c>
      <c r="EG110" s="86">
        <v>0.23330499650613934</v>
      </c>
      <c r="EH110" s="86">
        <v>-8.1314685321964508E-2</v>
      </c>
      <c r="EI110" s="89">
        <v>2.625</v>
      </c>
      <c r="EJ110" s="90">
        <v>8</v>
      </c>
      <c r="EK110" s="85">
        <v>45.63</v>
      </c>
      <c r="EL110" s="91">
        <v>8</v>
      </c>
      <c r="EM110" s="79">
        <v>-0.11483673022134566</v>
      </c>
      <c r="EN110" s="69">
        <v>-0.17141602743130269</v>
      </c>
      <c r="EO110" s="70">
        <v>4.6280474193340915E-3</v>
      </c>
      <c r="EP110" s="70">
        <v>-3.0579457531361154E-2</v>
      </c>
      <c r="EQ110" s="70">
        <v>-9.5333729690089131E-3</v>
      </c>
      <c r="ER110" s="69">
        <v>4.9320474557660532E-2</v>
      </c>
      <c r="ES110" s="70">
        <v>5.7038795883717075E-2</v>
      </c>
      <c r="ET110" s="70">
        <v>4.6443564233836554E-2</v>
      </c>
      <c r="EU110" s="70">
        <v>4.3897219011187039E-2</v>
      </c>
      <c r="EV110" s="69">
        <v>-0.12209555287364215</v>
      </c>
      <c r="EW110" s="70">
        <v>6.1666843303051166E-2</v>
      </c>
      <c r="EX110" s="70">
        <v>1.58641067024754E-2</v>
      </c>
      <c r="EY110" s="70">
        <v>3.4363846042178126E-2</v>
      </c>
      <c r="EZ110" s="92">
        <v>0.13715439999999998</v>
      </c>
      <c r="FA110" s="70">
        <v>0.15940000000000001</v>
      </c>
      <c r="FB110" s="70">
        <v>0.16382999999999998</v>
      </c>
      <c r="FC110" s="87">
        <v>1.2137219615711006E-2</v>
      </c>
      <c r="FD110" s="69">
        <v>6.2540000000000012E-2</v>
      </c>
      <c r="FE110" s="70">
        <v>6.8009999999999987E-2</v>
      </c>
      <c r="FF110" s="87">
        <v>1.1807832146503499E-2</v>
      </c>
      <c r="FG110" s="93" t="s">
        <v>2563</v>
      </c>
      <c r="FH110" s="84" t="s">
        <v>158</v>
      </c>
      <c r="FI110" s="85" t="s">
        <v>158</v>
      </c>
      <c r="FJ110" s="86">
        <v>0.9611094</v>
      </c>
      <c r="FK110" s="86">
        <v>1.114069</v>
      </c>
      <c r="FL110" s="94">
        <v>0.53749999999999998</v>
      </c>
      <c r="FM110" s="95">
        <v>0.5625</v>
      </c>
      <c r="FN110" s="96">
        <v>42004</v>
      </c>
      <c r="FO110" s="97" t="s">
        <v>2881</v>
      </c>
      <c r="FP110" s="57">
        <v>2.25</v>
      </c>
      <c r="FQ110" s="58" t="s">
        <v>159</v>
      </c>
      <c r="FR110" s="58">
        <v>2.25</v>
      </c>
      <c r="FS110" s="98" t="s">
        <v>159</v>
      </c>
      <c r="FT110" s="59" t="s">
        <v>160</v>
      </c>
      <c r="FU110" s="9" t="s">
        <v>158</v>
      </c>
      <c r="FV110" s="9" t="s">
        <v>158</v>
      </c>
      <c r="FW110" s="99" t="s">
        <v>158</v>
      </c>
      <c r="FX110" s="100" t="s">
        <v>158</v>
      </c>
      <c r="FY110" s="100" t="s">
        <v>158</v>
      </c>
      <c r="FZ110" s="100" t="s">
        <v>158</v>
      </c>
      <c r="GA110" s="9" t="s">
        <v>158</v>
      </c>
    </row>
    <row r="111" spans="1:184" ht="12" customHeight="1" x14ac:dyDescent="0.2">
      <c r="A111" s="7">
        <v>109</v>
      </c>
      <c r="B111" s="2" t="s">
        <v>407</v>
      </c>
      <c r="C111" s="1" t="s">
        <v>408</v>
      </c>
      <c r="D111" s="1" t="s">
        <v>154</v>
      </c>
      <c r="E111" s="1" t="s">
        <v>285</v>
      </c>
      <c r="F111" s="9">
        <v>0</v>
      </c>
      <c r="G111" s="64">
        <v>14.68</v>
      </c>
      <c r="H111" s="65">
        <v>-9.3827160493827111E-2</v>
      </c>
      <c r="I111" s="65">
        <v>2.1946254131495202E-2</v>
      </c>
      <c r="J111" s="65">
        <v>4.2953395042848452E-2</v>
      </c>
      <c r="K111" s="66">
        <v>4.9046321525885561E-2</v>
      </c>
      <c r="L111" s="67">
        <v>1096</v>
      </c>
      <c r="M111" s="68">
        <v>2.8571428571428692E-2</v>
      </c>
      <c r="N111" s="69">
        <v>0</v>
      </c>
      <c r="O111" s="70">
        <v>9.4345194439846569E-3</v>
      </c>
      <c r="P111" s="70">
        <v>1.7554577175587616E-2</v>
      </c>
      <c r="Q111" s="70">
        <v>2.1857766983182536E-2</v>
      </c>
      <c r="R111" s="70">
        <v>5.7202683691222056E-3</v>
      </c>
      <c r="S111" s="70" t="s">
        <v>158</v>
      </c>
      <c r="T111" s="18">
        <v>0.8031276565942983</v>
      </c>
      <c r="U111" s="71" t="s">
        <v>156</v>
      </c>
      <c r="V111" s="9">
        <v>2003</v>
      </c>
      <c r="W111" s="227" t="s">
        <v>496</v>
      </c>
      <c r="X111" s="227">
        <v>0</v>
      </c>
      <c r="Y111" s="72" t="s">
        <v>326</v>
      </c>
      <c r="Z111" s="73">
        <v>11</v>
      </c>
      <c r="AA111" s="73">
        <v>7</v>
      </c>
      <c r="AB111" s="73">
        <v>1</v>
      </c>
      <c r="AC111" s="228" t="s">
        <v>409</v>
      </c>
      <c r="AD111" s="74" t="s">
        <v>158</v>
      </c>
      <c r="AE111" s="75">
        <v>2.5714285714285712</v>
      </c>
      <c r="AF111" s="75">
        <v>0.60772314834353236</v>
      </c>
      <c r="AG111" s="75">
        <v>0.89850623338699409</v>
      </c>
      <c r="AH111" s="76" t="s">
        <v>410</v>
      </c>
      <c r="AI111" s="9" t="s">
        <v>2806</v>
      </c>
      <c r="AJ111" s="77" t="s">
        <v>2563</v>
      </c>
      <c r="AK111" s="78">
        <v>4.9046321525885561E-2</v>
      </c>
      <c r="AL111" s="79">
        <v>3.6693200000000002E-2</v>
      </c>
      <c r="AM111" s="80">
        <v>0.33665969514475602</v>
      </c>
      <c r="AN111" s="372">
        <v>4.1192312486432625E-2</v>
      </c>
      <c r="AO111" s="372">
        <v>2.8114955192226176E-2</v>
      </c>
      <c r="AP111" s="372">
        <v>-4.7401280378748356E-2</v>
      </c>
      <c r="AQ111" s="372">
        <v>-0.13656718351836206</v>
      </c>
      <c r="AR111" s="81">
        <v>4.7705094919775183E-2</v>
      </c>
      <c r="AS111" s="81">
        <v>5.1486864842088101E-2</v>
      </c>
      <c r="AT111" s="81">
        <v>5.6803865442295931E-2</v>
      </c>
      <c r="AU111" s="68">
        <v>2.2167487684729065E-2</v>
      </c>
      <c r="AV111" s="68">
        <v>4.0988622321594427E-2</v>
      </c>
      <c r="AW111" s="68">
        <v>5.8319039451114926E-2</v>
      </c>
      <c r="AX111" s="68">
        <v>2.2167487684729065E-2</v>
      </c>
      <c r="AY111" s="68">
        <v>4.7105919759203627E-2</v>
      </c>
      <c r="AZ111" s="68">
        <v>6.9295101553166066E-2</v>
      </c>
      <c r="BA111" s="31" t="s">
        <v>158</v>
      </c>
      <c r="BB111" s="32">
        <v>52.428571428571423</v>
      </c>
      <c r="BC111" s="82">
        <v>67.685406698564591</v>
      </c>
      <c r="BD111" s="70" t="s">
        <v>158</v>
      </c>
      <c r="BE111" s="70">
        <v>-0.22540804604955889</v>
      </c>
      <c r="BF111" s="82" t="e">
        <v>#DIV/0!</v>
      </c>
      <c r="BG111" s="82">
        <v>61.116028708133975</v>
      </c>
      <c r="BH111" s="82">
        <v>44.335007709548719</v>
      </c>
      <c r="BI111" s="82">
        <v>60.863636363636367</v>
      </c>
      <c r="BJ111" s="82">
        <v>76.473684210526315</v>
      </c>
      <c r="BK111" s="82">
        <v>19.465116279069765</v>
      </c>
      <c r="BL111" s="82">
        <v>51.749057169880302</v>
      </c>
      <c r="BM111" s="82">
        <v>76.473684210526315</v>
      </c>
      <c r="BN111" s="34" t="s">
        <v>2563</v>
      </c>
      <c r="BO111" s="31" t="s">
        <v>158</v>
      </c>
      <c r="BP111" s="32">
        <v>2.5406200000000001</v>
      </c>
      <c r="BQ111" s="35">
        <v>4.1323028025867954</v>
      </c>
      <c r="BR111" s="70">
        <v>-0.38518058298883906</v>
      </c>
      <c r="BS111" s="83">
        <v>3.1664491699020485</v>
      </c>
      <c r="BT111" s="83">
        <v>3.3981593972444388</v>
      </c>
      <c r="BU111" s="83">
        <v>2.8983795269091832</v>
      </c>
      <c r="BV111" s="83">
        <v>2.6609523809523812</v>
      </c>
      <c r="BW111" s="83">
        <v>6.2581888246628123</v>
      </c>
      <c r="BX111" s="83">
        <v>1.7510460251046023</v>
      </c>
      <c r="BY111" s="83">
        <v>3.4980340965374142</v>
      </c>
      <c r="BZ111" s="83">
        <v>6.2581888246628123</v>
      </c>
      <c r="CA111" s="37" t="s">
        <v>2609</v>
      </c>
      <c r="CB111" s="31">
        <v>3.4063486170410249</v>
      </c>
      <c r="CC111" s="35">
        <v>4.3563292458244529</v>
      </c>
      <c r="CD111" s="70">
        <v>-0.21806906116978775</v>
      </c>
      <c r="CE111" s="83">
        <v>3.7188502854305079</v>
      </c>
      <c r="CF111" s="83">
        <v>3.4905140447418406</v>
      </c>
      <c r="CG111" s="83">
        <v>3.7685446938321538</v>
      </c>
      <c r="CH111" s="83">
        <v>2.6472443674176778</v>
      </c>
      <c r="CI111" s="83">
        <v>7.8615700307277221</v>
      </c>
      <c r="CJ111" s="83">
        <v>2.6472443674176778</v>
      </c>
      <c r="CK111" s="83">
        <v>4.542114220017698</v>
      </c>
      <c r="CL111" s="83">
        <v>7.8615700307277221</v>
      </c>
      <c r="CM111" s="37" t="s">
        <v>2563</v>
      </c>
      <c r="CN111" s="31">
        <v>12.551209999999999</v>
      </c>
      <c r="CO111" s="82">
        <v>11.054502090364659</v>
      </c>
      <c r="CP111" s="70">
        <v>0.13539351636107644</v>
      </c>
      <c r="CQ111" s="82">
        <v>9.7019535889696176</v>
      </c>
      <c r="CR111" s="82">
        <v>8.8031792805747529</v>
      </c>
      <c r="CS111" s="82">
        <v>28.480094949613168</v>
      </c>
      <c r="CT111" s="82">
        <v>7.03125</v>
      </c>
      <c r="CU111" s="82">
        <v>22.125319284966363</v>
      </c>
      <c r="CV111" s="82">
        <v>6.5176229508196712</v>
      </c>
      <c r="CW111" s="82">
        <v>33.572084805063376</v>
      </c>
      <c r="CX111" s="82">
        <v>254.61599999999999</v>
      </c>
      <c r="CY111" s="37" t="s">
        <v>2563</v>
      </c>
      <c r="CZ111" s="377" t="s">
        <v>158</v>
      </c>
      <c r="DA111" s="39" t="s">
        <v>5</v>
      </c>
      <c r="DB111" s="39" t="s">
        <v>2151</v>
      </c>
      <c r="DC111" s="17">
        <v>6.6600898701473177E-2</v>
      </c>
      <c r="DD111" s="40" t="s">
        <v>158</v>
      </c>
      <c r="DE111" s="84">
        <v>-0.43508999999999998</v>
      </c>
      <c r="DF111" s="85">
        <v>0.28000000000000003</v>
      </c>
      <c r="DG111" s="85" t="s">
        <v>5</v>
      </c>
      <c r="DH111" s="85" t="s">
        <v>5</v>
      </c>
      <c r="DI111" s="85" t="s">
        <v>5</v>
      </c>
      <c r="DJ111" s="86">
        <v>-10.74962</v>
      </c>
      <c r="DK111" s="86" t="s">
        <v>158</v>
      </c>
      <c r="DL111" s="69" t="s">
        <v>158</v>
      </c>
      <c r="DM111" s="70" t="s">
        <v>158</v>
      </c>
      <c r="DN111" s="70" t="s">
        <v>158</v>
      </c>
      <c r="DO111" s="70" t="s">
        <v>158</v>
      </c>
      <c r="DP111" s="70" t="s">
        <v>158</v>
      </c>
      <c r="DQ111" s="87" t="s">
        <v>2563</v>
      </c>
      <c r="DR111" s="69">
        <v>0.14576401954020701</v>
      </c>
      <c r="DS111" s="70">
        <v>-2.1109594419289057E-2</v>
      </c>
      <c r="DT111" s="70">
        <v>8.7758720386834632E-2</v>
      </c>
      <c r="DU111" s="70">
        <v>7.8116917703383582E-2</v>
      </c>
      <c r="DV111" s="87" t="s">
        <v>2563</v>
      </c>
      <c r="DW111" s="31">
        <v>1.18475</v>
      </c>
      <c r="DX111" s="70">
        <v>6.1958469848209408E-2</v>
      </c>
      <c r="DY111" s="70">
        <v>-2.7363653966175239E-2</v>
      </c>
      <c r="DZ111" s="70">
        <v>0.15539876995952073</v>
      </c>
      <c r="EA111" s="70">
        <v>0.10003666582143111</v>
      </c>
      <c r="EB111" s="87" t="s">
        <v>2563</v>
      </c>
      <c r="EC111" s="31">
        <v>0.80132999999999999</v>
      </c>
      <c r="ED111" s="88">
        <v>3003594000</v>
      </c>
      <c r="EE111" s="85">
        <v>0.35144999999999998</v>
      </c>
      <c r="EF111" s="85" t="s">
        <v>5</v>
      </c>
      <c r="EG111" s="86">
        <v>8.4996325922052751E-2</v>
      </c>
      <c r="EH111" s="86">
        <v>-0.26714690011683107</v>
      </c>
      <c r="EI111" s="89">
        <v>2.3330000000000002</v>
      </c>
      <c r="EJ111" s="90">
        <v>12</v>
      </c>
      <c r="EK111" s="85">
        <v>19.45</v>
      </c>
      <c r="EL111" s="91">
        <v>11</v>
      </c>
      <c r="EM111" s="79">
        <v>-0.24524421593830337</v>
      </c>
      <c r="EN111" s="69">
        <v>-0.12903225806451624</v>
      </c>
      <c r="EO111" s="70">
        <v>-1.322270513661461E-2</v>
      </c>
      <c r="EP111" s="70">
        <v>2.3836255539609663E-2</v>
      </c>
      <c r="EQ111" s="70">
        <v>4.5821260787133333E-2</v>
      </c>
      <c r="ER111" s="69">
        <v>3.8709677419354938E-2</v>
      </c>
      <c r="ES111" s="70">
        <v>4.1000602269002817E-2</v>
      </c>
      <c r="ET111" s="70">
        <v>4.4941528235568962E-2</v>
      </c>
      <c r="EU111" s="70">
        <v>5.0812675633064242E-2</v>
      </c>
      <c r="EV111" s="69">
        <v>-9.0322580645161299E-2</v>
      </c>
      <c r="EW111" s="70">
        <v>2.7777897132388207E-2</v>
      </c>
      <c r="EX111" s="70">
        <v>6.8777783775178625E-2</v>
      </c>
      <c r="EY111" s="70">
        <v>9.6633936420197575E-2</v>
      </c>
      <c r="EZ111" s="92">
        <v>-8.1269800000000003E-2</v>
      </c>
      <c r="FA111" s="70">
        <v>7.0700000000000013E-2</v>
      </c>
      <c r="FB111" s="70">
        <v>8.0750000000000002E-2</v>
      </c>
      <c r="FC111" s="87">
        <v>0.10292923782871415</v>
      </c>
      <c r="FD111" s="69">
        <v>2.5700000000000001E-2</v>
      </c>
      <c r="FE111" s="70">
        <v>2.5259999999999998E-2</v>
      </c>
      <c r="FF111" s="87">
        <v>1.5934754469398012E-2</v>
      </c>
      <c r="FG111" s="93" t="s">
        <v>2563</v>
      </c>
      <c r="FH111" s="84">
        <v>0.80998999999999999</v>
      </c>
      <c r="FI111" s="85" t="s">
        <v>158</v>
      </c>
      <c r="FJ111" s="86">
        <v>4.0911970000000002</v>
      </c>
      <c r="FK111" s="86">
        <v>4.38002</v>
      </c>
      <c r="FL111" s="94">
        <v>0.17499999999999999</v>
      </c>
      <c r="FM111" s="95">
        <v>0.18</v>
      </c>
      <c r="FN111" s="96">
        <v>43921</v>
      </c>
      <c r="FO111" s="97" t="s">
        <v>2881</v>
      </c>
      <c r="FP111" s="57">
        <v>0.72</v>
      </c>
      <c r="FQ111" s="58" t="s">
        <v>159</v>
      </c>
      <c r="FR111" s="58">
        <v>0.72</v>
      </c>
      <c r="FS111" s="98" t="s">
        <v>159</v>
      </c>
      <c r="FT111" s="59" t="s">
        <v>165</v>
      </c>
      <c r="FU111" s="9" t="s">
        <v>166</v>
      </c>
      <c r="FV111" s="9" t="s">
        <v>158</v>
      </c>
      <c r="FW111" s="99">
        <v>2.5000000000000001E-2</v>
      </c>
      <c r="FX111" s="100" t="s">
        <v>158</v>
      </c>
      <c r="FY111" s="100" t="s">
        <v>158</v>
      </c>
      <c r="FZ111" s="100" t="s">
        <v>158</v>
      </c>
      <c r="GA111" s="9" t="s">
        <v>169</v>
      </c>
    </row>
    <row r="112" spans="1:184" ht="12" customHeight="1" x14ac:dyDescent="0.2">
      <c r="A112" s="7">
        <v>110</v>
      </c>
      <c r="B112" s="2" t="s">
        <v>527</v>
      </c>
      <c r="C112" s="1" t="s">
        <v>528</v>
      </c>
      <c r="D112" s="1" t="s">
        <v>172</v>
      </c>
      <c r="E112" s="1" t="s">
        <v>226</v>
      </c>
      <c r="F112" s="9">
        <v>0</v>
      </c>
      <c r="G112" s="64">
        <v>28.02</v>
      </c>
      <c r="H112" s="65">
        <v>2.637362637362628E-2</v>
      </c>
      <c r="I112" s="65">
        <v>-5.0095468694164258E-2</v>
      </c>
      <c r="J112" s="65">
        <v>-1.5927216570374214E-2</v>
      </c>
      <c r="K112" s="66">
        <v>4.2826552462526771E-2</v>
      </c>
      <c r="L112" s="67">
        <v>3227</v>
      </c>
      <c r="M112" s="68">
        <v>4.3841336116910323E-2</v>
      </c>
      <c r="N112" s="69">
        <v>0</v>
      </c>
      <c r="O112" s="70">
        <v>0</v>
      </c>
      <c r="P112" s="70">
        <v>0</v>
      </c>
      <c r="Q112" s="70">
        <v>5.7546918106088363E-3</v>
      </c>
      <c r="R112" s="70">
        <v>5.8151771455763335E-3</v>
      </c>
      <c r="S112" s="70" t="s">
        <v>158</v>
      </c>
      <c r="T112" s="18">
        <v>0</v>
      </c>
      <c r="U112" s="71" t="s">
        <v>321</v>
      </c>
      <c r="V112" s="9">
        <v>2005</v>
      </c>
      <c r="W112" s="227" t="s">
        <v>496</v>
      </c>
      <c r="X112" s="227">
        <v>0</v>
      </c>
      <c r="Y112" s="72" t="s">
        <v>157</v>
      </c>
      <c r="Z112" s="73">
        <v>5</v>
      </c>
      <c r="AA112" s="73">
        <v>12</v>
      </c>
      <c r="AB112" s="73">
        <v>0</v>
      </c>
      <c r="AC112" s="228" t="s">
        <v>5</v>
      </c>
      <c r="AD112" s="74">
        <v>3.3026916937303907</v>
      </c>
      <c r="AE112" s="75">
        <v>0.7025761124121781</v>
      </c>
      <c r="AF112" s="75">
        <v>0.42917380466154292</v>
      </c>
      <c r="AG112" s="75">
        <v>7.271845836868259</v>
      </c>
      <c r="AH112" s="76" t="s">
        <v>2715</v>
      </c>
      <c r="AI112" s="9" t="s">
        <v>2186</v>
      </c>
      <c r="AJ112" s="77" t="s">
        <v>2563</v>
      </c>
      <c r="AK112" s="78">
        <v>4.2826552462526771E-2</v>
      </c>
      <c r="AL112" s="79">
        <v>3.4098700000000003E-2</v>
      </c>
      <c r="AM112" s="80">
        <v>0.25595851051584861</v>
      </c>
      <c r="AN112" s="372">
        <v>0.36604814324235369</v>
      </c>
      <c r="AO112" s="372">
        <v>-2.7349604205338052E-2</v>
      </c>
      <c r="AP112" s="372">
        <v>3.8245915484982573E-2</v>
      </c>
      <c r="AQ112" s="372">
        <v>0.15272403814764801</v>
      </c>
      <c r="AR112" s="81">
        <v>4.4030776780322169E-2</v>
      </c>
      <c r="AS112" s="81">
        <v>4.1248948658297153E-2</v>
      </c>
      <c r="AT112" s="81">
        <v>3.7152476260793724E-2</v>
      </c>
      <c r="AU112" s="68">
        <v>2.5412960071728923E-2</v>
      </c>
      <c r="AV112" s="68">
        <v>3.3576995039504773E-2</v>
      </c>
      <c r="AW112" s="68">
        <v>5.0568900126422248E-2</v>
      </c>
      <c r="AX112" s="68">
        <v>2.105632567117038E-2</v>
      </c>
      <c r="AY112" s="68">
        <v>3.1350690438242346E-2</v>
      </c>
      <c r="AZ112" s="68">
        <v>5.0568900126422248E-2</v>
      </c>
      <c r="BA112" s="31">
        <v>75.686679999999996</v>
      </c>
      <c r="BB112" s="32">
        <v>16.405152224824356</v>
      </c>
      <c r="BC112" s="82">
        <v>60.948812551542538</v>
      </c>
      <c r="BD112" s="70">
        <v>0.24180729421092662</v>
      </c>
      <c r="BE112" s="70">
        <v>-0.73083721342477315</v>
      </c>
      <c r="BF112" s="82">
        <v>46.296086951136679</v>
      </c>
      <c r="BG112" s="82">
        <v>50.494951067641921</v>
      </c>
      <c r="BH112" s="82">
        <v>36.033633984349272</v>
      </c>
      <c r="BI112" s="82">
        <v>31.786407766990294</v>
      </c>
      <c r="BJ112" s="82">
        <v>129</v>
      </c>
      <c r="BK112" s="82">
        <v>13.333333333333332</v>
      </c>
      <c r="BL112" s="82">
        <v>42.972987153046468</v>
      </c>
      <c r="BM112" s="82">
        <v>129</v>
      </c>
      <c r="BN112" s="34" t="s">
        <v>2563</v>
      </c>
      <c r="BO112" s="31">
        <v>2.1930000000000001</v>
      </c>
      <c r="BP112" s="32">
        <v>1.67814</v>
      </c>
      <c r="BQ112" s="35">
        <v>2.134134500586228</v>
      </c>
      <c r="BR112" s="70">
        <v>-0.21366718004932228</v>
      </c>
      <c r="BS112" s="83">
        <v>1.6771316477481157</v>
      </c>
      <c r="BT112" s="83">
        <v>1.8027648063436046</v>
      </c>
      <c r="BU112" s="83">
        <v>2.3545693551562468</v>
      </c>
      <c r="BV112" s="83">
        <v>1.3361486486486485</v>
      </c>
      <c r="BW112" s="83">
        <v>2.7422303473491771</v>
      </c>
      <c r="BX112" s="83">
        <v>1.3361486486486485</v>
      </c>
      <c r="BY112" s="83">
        <v>2.7416431758446196</v>
      </c>
      <c r="BZ112" s="83">
        <v>5.1011714589989348</v>
      </c>
      <c r="CA112" s="37" t="s">
        <v>2609</v>
      </c>
      <c r="CB112" s="31">
        <v>1.0858655340389005</v>
      </c>
      <c r="CC112" s="35">
        <v>1.8459723392238452</v>
      </c>
      <c r="CD112" s="70">
        <v>-0.41176500266766625</v>
      </c>
      <c r="CE112" s="83">
        <v>1.4447077993161253</v>
      </c>
      <c r="CF112" s="83">
        <v>1.5537369602914297</v>
      </c>
      <c r="CG112" s="83">
        <v>1.6580667363688104</v>
      </c>
      <c r="CH112" s="83">
        <v>1.3250253807106598</v>
      </c>
      <c r="CI112" s="83">
        <v>2.5930964467005073</v>
      </c>
      <c r="CJ112" s="83">
        <v>1.1777777777777778</v>
      </c>
      <c r="CK112" s="83">
        <v>1.9427416752106368</v>
      </c>
      <c r="CL112" s="83">
        <v>3.1442758620689655</v>
      </c>
      <c r="CM112" s="37" t="s">
        <v>2563</v>
      </c>
      <c r="CN112" s="31">
        <v>9.8584700000000005</v>
      </c>
      <c r="CO112" s="82">
        <v>14.667988600365458</v>
      </c>
      <c r="CP112" s="70">
        <v>-0.32789216922664</v>
      </c>
      <c r="CQ112" s="82">
        <v>8.5009241479585782</v>
      </c>
      <c r="CR112" s="82">
        <v>12.553876126202047</v>
      </c>
      <c r="CS112" s="82">
        <v>12.190624788247222</v>
      </c>
      <c r="CT112" s="82">
        <v>6.2149999999999999</v>
      </c>
      <c r="CU112" s="82">
        <v>25.489444444444445</v>
      </c>
      <c r="CV112" s="82">
        <v>6.2149999999999999</v>
      </c>
      <c r="CW112" s="82">
        <v>14.194929358662261</v>
      </c>
      <c r="CX112" s="82">
        <v>25.489444444444445</v>
      </c>
      <c r="CY112" s="37" t="s">
        <v>2563</v>
      </c>
      <c r="CZ112" s="377">
        <v>1.398282260829431</v>
      </c>
      <c r="DA112" s="39" t="s">
        <v>5</v>
      </c>
      <c r="DB112" s="39">
        <v>22.123757116809578</v>
      </c>
      <c r="DC112" s="17">
        <v>4.2826552462526771E-2</v>
      </c>
      <c r="DD112" s="40">
        <v>-71.404024753747322</v>
      </c>
      <c r="DE112" s="84">
        <v>0.36334</v>
      </c>
      <c r="DF112" s="85">
        <v>1.708</v>
      </c>
      <c r="DG112" s="85" t="s">
        <v>5</v>
      </c>
      <c r="DH112" s="85" t="s">
        <v>5</v>
      </c>
      <c r="DI112" s="85" t="s">
        <v>5</v>
      </c>
      <c r="DJ112" s="86">
        <v>-0.81426429999999994</v>
      </c>
      <c r="DK112" s="86">
        <v>-0.1032213</v>
      </c>
      <c r="DL112" s="69">
        <v>1.2500000000000004</v>
      </c>
      <c r="DM112" s="70">
        <v>0.11141862172808281</v>
      </c>
      <c r="DN112" s="70">
        <v>-0.10869877101699832</v>
      </c>
      <c r="DO112" s="70">
        <v>-3.3597562321171837E-2</v>
      </c>
      <c r="DP112" s="70" t="s">
        <v>158</v>
      </c>
      <c r="DQ112" s="87" t="s">
        <v>2563</v>
      </c>
      <c r="DR112" s="69">
        <v>0.17897172388114457</v>
      </c>
      <c r="DS112" s="70">
        <v>-1.0871327476018156E-2</v>
      </c>
      <c r="DT112" s="70">
        <v>1.2171159703229462E-2</v>
      </c>
      <c r="DU112" s="70">
        <v>2.3643919041924644E-2</v>
      </c>
      <c r="DV112" s="87" t="s">
        <v>2563</v>
      </c>
      <c r="DW112" s="31">
        <v>2.7960699999999998</v>
      </c>
      <c r="DX112" s="70">
        <v>-0.21306654142344339</v>
      </c>
      <c r="DY112" s="70">
        <v>0.22453611646172278</v>
      </c>
      <c r="DZ112" s="70">
        <v>-7.8235400617208128E-3</v>
      </c>
      <c r="EA112" s="70">
        <v>1.0215215745749573E-2</v>
      </c>
      <c r="EB112" s="87" t="s">
        <v>2563</v>
      </c>
      <c r="EC112" s="31">
        <v>0.16502</v>
      </c>
      <c r="ED112" s="88">
        <v>295497700</v>
      </c>
      <c r="EE112" s="85">
        <v>1.1863999999999999</v>
      </c>
      <c r="EF112" s="85" t="s">
        <v>5</v>
      </c>
      <c r="EG112" s="86">
        <v>7.4934687539377709E-2</v>
      </c>
      <c r="EH112" s="86">
        <v>-0.14306160438997151</v>
      </c>
      <c r="EI112" s="89">
        <v>2</v>
      </c>
      <c r="EJ112" s="90">
        <v>7</v>
      </c>
      <c r="EK112" s="85">
        <v>41.29</v>
      </c>
      <c r="EL112" s="91">
        <v>7</v>
      </c>
      <c r="EM112" s="79">
        <v>-0.32138532332283842</v>
      </c>
      <c r="EN112" s="69">
        <v>-0.20175440930542665</v>
      </c>
      <c r="EO112" s="70">
        <v>-0.13410436777414592</v>
      </c>
      <c r="EP112" s="70">
        <v>-7.9549438822209773E-2</v>
      </c>
      <c r="EQ112" s="70">
        <v>-5.5415736340332922E-3</v>
      </c>
      <c r="ER112" s="69">
        <v>3.5087718272288848E-2</v>
      </c>
      <c r="ES112" s="70">
        <v>2.7759722641313322E-2</v>
      </c>
      <c r="ET112" s="70">
        <v>2.7488298468674177E-2</v>
      </c>
      <c r="EU112" s="70">
        <v>3.5210620612110111E-2</v>
      </c>
      <c r="EV112" s="69">
        <v>-0.1666666910331378</v>
      </c>
      <c r="EW112" s="70">
        <v>-0.10634464513283259</v>
      </c>
      <c r="EX112" s="70">
        <v>-5.2061140353535595E-2</v>
      </c>
      <c r="EY112" s="70">
        <v>2.9669046978076818E-2</v>
      </c>
      <c r="EZ112" s="92">
        <v>2.1524000000000001E-2</v>
      </c>
      <c r="FA112" s="70">
        <v>3.7560000000000003E-2</v>
      </c>
      <c r="FB112" s="70">
        <v>8.5120000000000001E-2</v>
      </c>
      <c r="FC112" s="87">
        <v>5.1703342251734528E-2</v>
      </c>
      <c r="FD112" s="69">
        <v>3.5339999999999996E-2</v>
      </c>
      <c r="FE112" s="70">
        <v>8.0070000000000002E-2</v>
      </c>
      <c r="FF112" s="87">
        <v>4.8177962804585257E-2</v>
      </c>
      <c r="FG112" s="93" t="s">
        <v>2563</v>
      </c>
      <c r="FH112" s="84">
        <v>1.8581000000000001</v>
      </c>
      <c r="FI112" s="85">
        <v>1.13622</v>
      </c>
      <c r="FJ112" s="86">
        <v>0.50530750000000002</v>
      </c>
      <c r="FK112" s="86">
        <v>0.55977049999999995</v>
      </c>
      <c r="FL112" s="94">
        <v>9.5799999999999996E-2</v>
      </c>
      <c r="FM112" s="95">
        <v>0.1</v>
      </c>
      <c r="FN112" s="96">
        <v>41790</v>
      </c>
      <c r="FO112" s="97" t="s">
        <v>2698</v>
      </c>
      <c r="FP112" s="57">
        <v>1.2000000000000002</v>
      </c>
      <c r="FQ112" s="58" t="s">
        <v>159</v>
      </c>
      <c r="FR112" s="58">
        <v>1.2000000000000002</v>
      </c>
      <c r="FS112" s="98" t="s">
        <v>159</v>
      </c>
      <c r="FT112" s="59" t="s">
        <v>160</v>
      </c>
      <c r="FU112" s="9" t="s">
        <v>158</v>
      </c>
      <c r="FV112" s="9" t="s">
        <v>158</v>
      </c>
      <c r="FW112" s="99" t="s">
        <v>158</v>
      </c>
      <c r="FX112" s="100" t="s">
        <v>158</v>
      </c>
      <c r="FY112" s="100" t="s">
        <v>158</v>
      </c>
      <c r="FZ112" s="100" t="s">
        <v>158</v>
      </c>
      <c r="GA112" s="9" t="s">
        <v>425</v>
      </c>
    </row>
    <row r="113" spans="1:183" ht="12" customHeight="1" x14ac:dyDescent="0.2">
      <c r="A113" s="7">
        <v>111</v>
      </c>
      <c r="B113" s="2" t="s">
        <v>335</v>
      </c>
      <c r="C113" s="1" t="s">
        <v>336</v>
      </c>
      <c r="D113" s="1" t="s">
        <v>193</v>
      </c>
      <c r="E113" s="1" t="s">
        <v>203</v>
      </c>
      <c r="F113" s="9">
        <v>0</v>
      </c>
      <c r="G113" s="64">
        <v>29.59</v>
      </c>
      <c r="H113" s="65">
        <v>0</v>
      </c>
      <c r="I113" s="65">
        <v>-2.4574482640884021E-2</v>
      </c>
      <c r="J113" s="65">
        <v>3.6019391472148499E-3</v>
      </c>
      <c r="K113" s="66">
        <v>6.4886786076377156E-2</v>
      </c>
      <c r="L113" s="67">
        <v>1318</v>
      </c>
      <c r="M113" s="68">
        <v>6.6666666666666652E-2</v>
      </c>
      <c r="N113" s="69">
        <v>0</v>
      </c>
      <c r="O113" s="70">
        <v>1.245679651867726E-2</v>
      </c>
      <c r="P113" s="70">
        <v>3.0774003375932724E-2</v>
      </c>
      <c r="Q113" s="70">
        <v>6.4256718262894363E-2</v>
      </c>
      <c r="R113" s="70">
        <v>6.5817854233132245E-2</v>
      </c>
      <c r="S113" s="70" t="s">
        <v>158</v>
      </c>
      <c r="T113" s="18">
        <v>0.47892273691953324</v>
      </c>
      <c r="U113" s="71" t="s">
        <v>321</v>
      </c>
      <c r="V113" s="9">
        <v>2003</v>
      </c>
      <c r="W113" s="227" t="s">
        <v>496</v>
      </c>
      <c r="X113" s="227">
        <v>0</v>
      </c>
      <c r="Y113" s="72" t="s">
        <v>157</v>
      </c>
      <c r="Z113" s="73">
        <v>16</v>
      </c>
      <c r="AA113" s="73">
        <v>3</v>
      </c>
      <c r="AB113" s="73">
        <v>0</v>
      </c>
      <c r="AC113" s="228" t="s">
        <v>2332</v>
      </c>
      <c r="AD113" s="74">
        <v>1.291094808050514</v>
      </c>
      <c r="AE113" s="75">
        <v>1.0207336523125996</v>
      </c>
      <c r="AF113" s="75">
        <v>0.72435609647517751</v>
      </c>
      <c r="AG113" s="75" t="s">
        <v>158</v>
      </c>
      <c r="AH113" s="76" t="s">
        <v>2716</v>
      </c>
      <c r="AI113" s="9" t="s">
        <v>2807</v>
      </c>
      <c r="AJ113" s="77" t="s">
        <v>2563</v>
      </c>
      <c r="AK113" s="78">
        <v>6.4886786076377156E-2</v>
      </c>
      <c r="AL113" s="79">
        <v>6.6301499999999999E-2</v>
      </c>
      <c r="AM113" s="80">
        <v>-2.1337585478802823E-2</v>
      </c>
      <c r="AN113" s="372">
        <v>0.27820595369618495</v>
      </c>
      <c r="AO113" s="372">
        <v>-0.44973936427645977</v>
      </c>
      <c r="AP113" s="372">
        <v>-0.34974329027881801</v>
      </c>
      <c r="AQ113" s="372">
        <v>-9.8366070902107472E-2</v>
      </c>
      <c r="AR113" s="81">
        <v>0.11792009434048871</v>
      </c>
      <c r="AS113" s="81">
        <v>9.9786415282357349E-2</v>
      </c>
      <c r="AT113" s="81">
        <v>7.1965776777386831E-2</v>
      </c>
      <c r="AU113" s="68">
        <v>3.8759689922480627E-2</v>
      </c>
      <c r="AV113" s="68">
        <v>6.3915695843314219E-2</v>
      </c>
      <c r="AW113" s="68">
        <v>0.19123505976095617</v>
      </c>
      <c r="AX113" s="68">
        <v>2.5240384615384619E-2</v>
      </c>
      <c r="AY113" s="68">
        <v>5.0763952310458417E-2</v>
      </c>
      <c r="AZ113" s="68">
        <v>0.19123505976095617</v>
      </c>
      <c r="BA113" s="31">
        <v>19.82368</v>
      </c>
      <c r="BB113" s="32">
        <v>15.730994152046783</v>
      </c>
      <c r="BC113" s="82">
        <v>32.186148234173956</v>
      </c>
      <c r="BD113" s="70">
        <v>-0.38409281359886316</v>
      </c>
      <c r="BE113" s="70">
        <v>-0.51124955873582145</v>
      </c>
      <c r="BF113" s="82">
        <v>21.101646455683724</v>
      </c>
      <c r="BG113" s="82">
        <v>19.593964087951033</v>
      </c>
      <c r="BH113" s="82">
        <v>22.585776301259934</v>
      </c>
      <c r="BI113" s="82">
        <v>12.202898550724639</v>
      </c>
      <c r="BJ113" s="82">
        <v>130.57142857142856</v>
      </c>
      <c r="BK113" s="82">
        <v>12.202898550724639</v>
      </c>
      <c r="BL113" s="82">
        <v>31.263764428027606</v>
      </c>
      <c r="BM113" s="82">
        <v>130.57142857142856</v>
      </c>
      <c r="BN113" s="34" t="s">
        <v>2563</v>
      </c>
      <c r="BO113" s="31">
        <v>2.4708399999999999</v>
      </c>
      <c r="BP113" s="32">
        <v>2.3966400000000001</v>
      </c>
      <c r="BQ113" s="35">
        <v>2.6598233184062545</v>
      </c>
      <c r="BR113" s="70">
        <v>-9.8947669412851047E-2</v>
      </c>
      <c r="BS113" s="83">
        <v>1.4784515138080974</v>
      </c>
      <c r="BT113" s="83">
        <v>1.9942023125145731</v>
      </c>
      <c r="BU113" s="83">
        <v>2.9199603355681747</v>
      </c>
      <c r="BV113" s="83">
        <v>0.74925373134328355</v>
      </c>
      <c r="BW113" s="83">
        <v>4.4716386554621854</v>
      </c>
      <c r="BX113" s="83">
        <v>0.74925373134328355</v>
      </c>
      <c r="BY113" s="83">
        <v>3.6145873586955353</v>
      </c>
      <c r="BZ113" s="83">
        <v>6.3511450381679388</v>
      </c>
      <c r="CA113" s="37" t="s">
        <v>2609</v>
      </c>
      <c r="CB113" s="31">
        <v>0.92744549102894736</v>
      </c>
      <c r="CC113" s="35">
        <v>1.7197346764625761</v>
      </c>
      <c r="CD113" s="70">
        <v>-0.46070431461167904</v>
      </c>
      <c r="CE113" s="83">
        <v>1.0737410915076313</v>
      </c>
      <c r="CF113" s="83">
        <v>1.2445745377810975</v>
      </c>
      <c r="CG113" s="83">
        <v>1.4573082855712727</v>
      </c>
      <c r="CH113" s="83">
        <v>0.73308994357782931</v>
      </c>
      <c r="CI113" s="83">
        <v>2.6694988383670761</v>
      </c>
      <c r="CJ113" s="83">
        <v>0.73308994357782931</v>
      </c>
      <c r="CK113" s="83">
        <v>1.8483890597242525</v>
      </c>
      <c r="CL113" s="83">
        <v>3.1370091233637445</v>
      </c>
      <c r="CM113" s="37" t="s">
        <v>2563</v>
      </c>
      <c r="CN113" s="31">
        <v>11.487349999999999</v>
      </c>
      <c r="CO113" s="82">
        <v>10.41780873498903</v>
      </c>
      <c r="CP113" s="70">
        <v>0.10266470543069484</v>
      </c>
      <c r="CQ113" s="82">
        <v>5.9272035560443745</v>
      </c>
      <c r="CR113" s="82">
        <v>7.7103193635078329</v>
      </c>
      <c r="CS113" s="82">
        <v>9.564893701481429</v>
      </c>
      <c r="CT113" s="82">
        <v>3.2104651162790692</v>
      </c>
      <c r="CU113" s="82">
        <v>15.65317120622568</v>
      </c>
      <c r="CV113" s="82">
        <v>3.2104651162790692</v>
      </c>
      <c r="CW113" s="82">
        <v>12.006342493652607</v>
      </c>
      <c r="CX113" s="82">
        <v>18.832445520581114</v>
      </c>
      <c r="CY113" s="37" t="s">
        <v>2563</v>
      </c>
      <c r="CZ113" s="377">
        <v>0.45583138669391721</v>
      </c>
      <c r="DA113" s="39" t="s">
        <v>5</v>
      </c>
      <c r="DB113" s="39">
        <v>22.084392851685624</v>
      </c>
      <c r="DC113" s="17">
        <v>9.566078945230988E-2</v>
      </c>
      <c r="DD113" s="40">
        <v>-10.257601054769012</v>
      </c>
      <c r="DE113" s="84">
        <v>1.4871099999999999</v>
      </c>
      <c r="DF113" s="85">
        <v>1.881</v>
      </c>
      <c r="DG113" s="85" t="s">
        <v>5</v>
      </c>
      <c r="DH113" s="85" t="s">
        <v>5</v>
      </c>
      <c r="DI113" s="85" t="s">
        <v>5</v>
      </c>
      <c r="DJ113" s="86">
        <v>-1.9057300000000001</v>
      </c>
      <c r="DK113" s="86">
        <v>-6.6593999999999993E-3</v>
      </c>
      <c r="DL113" s="69">
        <v>4.2499999999999991</v>
      </c>
      <c r="DM113" s="70">
        <v>-8.8328171432301428E-2</v>
      </c>
      <c r="DN113" s="70">
        <v>3.9696047312039351E-2</v>
      </c>
      <c r="DO113" s="70">
        <v>4.4622493089323534E-2</v>
      </c>
      <c r="DP113" s="70" t="s">
        <v>158</v>
      </c>
      <c r="DQ113" s="87" t="s">
        <v>2563</v>
      </c>
      <c r="DR113" s="69">
        <v>0.64680926831051666</v>
      </c>
      <c r="DS113" s="70">
        <v>1.4977025471852867E-2</v>
      </c>
      <c r="DT113" s="70">
        <v>0.10102788814804908</v>
      </c>
      <c r="DU113" s="70">
        <v>2.3721475893079935E-2</v>
      </c>
      <c r="DV113" s="87" t="s">
        <v>2563</v>
      </c>
      <c r="DW113" s="31">
        <v>2.65063</v>
      </c>
      <c r="DX113" s="70">
        <v>-0.15532405784820247</v>
      </c>
      <c r="DY113" s="70">
        <v>-3.2621502773774735E-2</v>
      </c>
      <c r="DZ113" s="70">
        <v>2.857429604424766E-2</v>
      </c>
      <c r="EA113" s="70">
        <v>7.889663162780014E-2</v>
      </c>
      <c r="EB113" s="87" t="s">
        <v>2563</v>
      </c>
      <c r="EC113" s="31">
        <v>-1.7848299999999999</v>
      </c>
      <c r="ED113" s="88">
        <v>6737999000</v>
      </c>
      <c r="EE113" s="85">
        <v>2.1703999999999999</v>
      </c>
      <c r="EF113" s="85" t="s">
        <v>5</v>
      </c>
      <c r="EG113" s="86">
        <v>0.11897265327387352</v>
      </c>
      <c r="EH113" s="86">
        <v>-0.12554971775092449</v>
      </c>
      <c r="EI113" s="89">
        <v>2.214</v>
      </c>
      <c r="EJ113" s="90">
        <v>14</v>
      </c>
      <c r="EK113" s="85">
        <v>34.64</v>
      </c>
      <c r="EL113" s="91">
        <v>14</v>
      </c>
      <c r="EM113" s="79">
        <v>-0.14578521939953815</v>
      </c>
      <c r="EN113" s="69">
        <v>3.7153836762922055E-2</v>
      </c>
      <c r="EO113" s="70">
        <v>-4.5439296039848198E-2</v>
      </c>
      <c r="EP113" s="70">
        <v>-3.5328869549586139E-2</v>
      </c>
      <c r="EQ113" s="70">
        <v>1.8557829913367963E-2</v>
      </c>
      <c r="ER113" s="69">
        <v>6.7297579134329544E-2</v>
      </c>
      <c r="ES113" s="70">
        <v>5.3521710636448283E-2</v>
      </c>
      <c r="ET113" s="70">
        <v>4.7920422427693676E-2</v>
      </c>
      <c r="EU113" s="70">
        <v>5.2202276394510916E-2</v>
      </c>
      <c r="EV113" s="69">
        <v>0.1044514158972516</v>
      </c>
      <c r="EW113" s="70">
        <v>8.0824145966000849E-3</v>
      </c>
      <c r="EX113" s="70">
        <v>1.2591552878107537E-2</v>
      </c>
      <c r="EY113" s="70">
        <v>7.0760106307878878E-2</v>
      </c>
      <c r="EZ113" s="92">
        <v>0.11989520000000001</v>
      </c>
      <c r="FA113" s="70">
        <v>0.11599999999999999</v>
      </c>
      <c r="FB113" s="70">
        <v>0.13971</v>
      </c>
      <c r="FC113" s="87">
        <v>4.5210097323496255E-2</v>
      </c>
      <c r="FD113" s="69">
        <v>7.6179999999999998E-2</v>
      </c>
      <c r="FE113" s="70">
        <v>8.6850000000000011E-2</v>
      </c>
      <c r="FF113" s="87">
        <v>2.2789087300723557E-2</v>
      </c>
      <c r="FG113" s="93" t="s">
        <v>2563</v>
      </c>
      <c r="FH113" s="84">
        <v>1.1081300000000001</v>
      </c>
      <c r="FI113" s="85">
        <v>0.80725000000000002</v>
      </c>
      <c r="FJ113" s="86">
        <v>1.3637110000000001</v>
      </c>
      <c r="FK113" s="86">
        <v>1.3850089999999999</v>
      </c>
      <c r="FL113" s="94">
        <v>0.15</v>
      </c>
      <c r="FM113" s="95">
        <v>0.16</v>
      </c>
      <c r="FN113" s="96">
        <v>43699</v>
      </c>
      <c r="FO113" s="97" t="s">
        <v>2893</v>
      </c>
      <c r="FP113" s="57">
        <v>1.92</v>
      </c>
      <c r="FQ113" s="58" t="s">
        <v>159</v>
      </c>
      <c r="FR113" s="58">
        <v>1.92</v>
      </c>
      <c r="FS113" s="98" t="s">
        <v>159</v>
      </c>
      <c r="FT113" s="59" t="s">
        <v>165</v>
      </c>
      <c r="FU113" s="9" t="s">
        <v>166</v>
      </c>
      <c r="FV113" s="9" t="s">
        <v>158</v>
      </c>
      <c r="FW113" s="99">
        <v>0.03</v>
      </c>
      <c r="FX113" s="100" t="s">
        <v>158</v>
      </c>
      <c r="FY113" s="100" t="s">
        <v>158</v>
      </c>
      <c r="FZ113" s="100" t="s">
        <v>158</v>
      </c>
      <c r="GA113" s="9" t="s">
        <v>169</v>
      </c>
    </row>
    <row r="114" spans="1:183" ht="12" customHeight="1" x14ac:dyDescent="0.2">
      <c r="A114" s="7">
        <v>112</v>
      </c>
      <c r="B114" s="2" t="s">
        <v>1670</v>
      </c>
      <c r="C114" s="1" t="s">
        <v>2179</v>
      </c>
      <c r="D114" s="1" t="s">
        <v>183</v>
      </c>
      <c r="E114" s="1" t="s">
        <v>310</v>
      </c>
      <c r="F114" s="9">
        <v>0</v>
      </c>
      <c r="G114" s="64">
        <v>17.28</v>
      </c>
      <c r="H114" s="65">
        <v>5.2356020942407877E-3</v>
      </c>
      <c r="I114" s="65" t="s">
        <v>158</v>
      </c>
      <c r="J114" s="65" t="s">
        <v>158</v>
      </c>
      <c r="K114" s="66">
        <v>3.7037037037037035E-2</v>
      </c>
      <c r="L114" s="67">
        <v>1118</v>
      </c>
      <c r="M114" s="68">
        <v>0.14285714285714279</v>
      </c>
      <c r="N114" s="69">
        <v>0</v>
      </c>
      <c r="O114" s="70">
        <v>4.5515917149420382E-2</v>
      </c>
      <c r="P114" s="70">
        <v>5.9223841048812176E-2</v>
      </c>
      <c r="Q114" s="70">
        <v>4.8122389468957749E-2</v>
      </c>
      <c r="R114" s="70">
        <v>5.6658853340719073E-2</v>
      </c>
      <c r="S114" s="70">
        <v>8.7301372887841122E-2</v>
      </c>
      <c r="T114" s="18">
        <v>1.2306920271907036</v>
      </c>
      <c r="U114" s="71" t="s">
        <v>156</v>
      </c>
      <c r="V114" s="9">
        <v>1974</v>
      </c>
      <c r="W114" s="227">
        <v>2017</v>
      </c>
      <c r="X114" s="227">
        <v>1</v>
      </c>
      <c r="Y114" s="72" t="s">
        <v>2180</v>
      </c>
      <c r="Z114" s="73">
        <v>16</v>
      </c>
      <c r="AA114" s="73">
        <v>9</v>
      </c>
      <c r="AB114" s="73">
        <v>0</v>
      </c>
      <c r="AC114" s="228" t="s">
        <v>2181</v>
      </c>
      <c r="AD114" s="74">
        <v>0.24291375043648566</v>
      </c>
      <c r="AE114" s="75">
        <v>0.26122448979591834</v>
      </c>
      <c r="AF114" s="75">
        <v>0.15095016050247534</v>
      </c>
      <c r="AG114" s="75" t="s">
        <v>158</v>
      </c>
      <c r="AH114" s="76" t="s">
        <v>2717</v>
      </c>
      <c r="AI114" s="9" t="s">
        <v>2808</v>
      </c>
      <c r="AJ114" s="77" t="s">
        <v>2563</v>
      </c>
      <c r="AK114" s="78">
        <v>3.7037037037037035E-2</v>
      </c>
      <c r="AL114" s="79">
        <v>3.2048600000000003E-2</v>
      </c>
      <c r="AM114" s="80">
        <v>0.15565226053671699</v>
      </c>
      <c r="AN114" s="372">
        <v>0.2315842106189725</v>
      </c>
      <c r="AO114" s="372">
        <v>-0.16682323775037777</v>
      </c>
      <c r="AP114" s="372">
        <v>-0.11268976254384333</v>
      </c>
      <c r="AQ114" s="372">
        <v>1.4975548176663134E-2</v>
      </c>
      <c r="AR114" s="81">
        <v>4.4452796471465474E-2</v>
      </c>
      <c r="AS114" s="81">
        <v>4.1740797607857073E-2</v>
      </c>
      <c r="AT114" s="81">
        <v>3.6490570736971581E-2</v>
      </c>
      <c r="AU114" s="68">
        <v>2.3898430773023498E-2</v>
      </c>
      <c r="AV114" s="68">
        <v>3.2928360548174676E-2</v>
      </c>
      <c r="AW114" s="68">
        <v>5.6585365853658531E-2</v>
      </c>
      <c r="AX114" s="68">
        <v>2.0639835946327963E-2</v>
      </c>
      <c r="AY114" s="68">
        <v>3.0072679332599495E-2</v>
      </c>
      <c r="AZ114" s="68">
        <v>5.6585365853658531E-2</v>
      </c>
      <c r="BA114" s="31">
        <v>6.5131199999999998</v>
      </c>
      <c r="BB114" s="32">
        <v>7.0530612244897961</v>
      </c>
      <c r="BC114" s="82">
        <v>11.245622529786701</v>
      </c>
      <c r="BD114" s="70">
        <v>-0.42083064030039641</v>
      </c>
      <c r="BE114" s="70">
        <v>-0.3728171823473454</v>
      </c>
      <c r="BF114" s="82">
        <v>7.811770144517852</v>
      </c>
      <c r="BG114" s="82">
        <v>9.5471602925930643</v>
      </c>
      <c r="BH114" s="82">
        <v>11.517098764850264</v>
      </c>
      <c r="BI114" s="82">
        <v>5.1507537688442211</v>
      </c>
      <c r="BJ114" s="82">
        <v>16.308333333333334</v>
      </c>
      <c r="BK114" s="82">
        <v>5.1507537688442211</v>
      </c>
      <c r="BL114" s="82">
        <v>13.374278145585439</v>
      </c>
      <c r="BM114" s="82">
        <v>20.723076923076924</v>
      </c>
      <c r="BN114" s="34" t="s">
        <v>2563</v>
      </c>
      <c r="BO114" s="31">
        <v>4.3186799999999996</v>
      </c>
      <c r="BP114" s="32">
        <v>1.2536499999999999</v>
      </c>
      <c r="BQ114" s="35">
        <v>1.5912391636946426</v>
      </c>
      <c r="BR114" s="70">
        <v>-0.21215488620252798</v>
      </c>
      <c r="BS114" s="83">
        <v>1.1839633690508411</v>
      </c>
      <c r="BT114" s="83">
        <v>1.3404802602730039</v>
      </c>
      <c r="BU114" s="83">
        <v>1.4937031023366933</v>
      </c>
      <c r="BV114" s="83">
        <v>0.80708661417322836</v>
      </c>
      <c r="BW114" s="83">
        <v>2.1271739130434786</v>
      </c>
      <c r="BX114" s="83">
        <v>0.80708661417322836</v>
      </c>
      <c r="BY114" s="83">
        <v>1.7429471363603395</v>
      </c>
      <c r="BZ114" s="83">
        <v>2.4189189189189184</v>
      </c>
      <c r="CA114" s="37" t="s">
        <v>2609</v>
      </c>
      <c r="CB114" s="31">
        <v>0.46786665800246935</v>
      </c>
      <c r="CC114" s="35">
        <v>0.63528348607860063</v>
      </c>
      <c r="CD114" s="70">
        <v>-0.2635308987953412</v>
      </c>
      <c r="CE114" s="83">
        <v>0.50054015918745254</v>
      </c>
      <c r="CF114" s="83">
        <v>0.53067809110925845</v>
      </c>
      <c r="CG114" s="83">
        <v>0.58877564874453703</v>
      </c>
      <c r="CH114" s="83">
        <v>0.3785729085029142</v>
      </c>
      <c r="CI114" s="83">
        <v>0.82730832200938753</v>
      </c>
      <c r="CJ114" s="83">
        <v>0.3785729085029142</v>
      </c>
      <c r="CK114" s="83">
        <v>0.68806759581120347</v>
      </c>
      <c r="CL114" s="83">
        <v>1.4217129923493357</v>
      </c>
      <c r="CM114" s="37" t="s">
        <v>2563</v>
      </c>
      <c r="CN114" s="31">
        <v>4.0199400000000001</v>
      </c>
      <c r="CO114" s="82">
        <v>6.2195791652514014</v>
      </c>
      <c r="CP114" s="70">
        <v>-0.35366366546803008</v>
      </c>
      <c r="CQ114" s="82">
        <v>3.8430034713738999</v>
      </c>
      <c r="CR114" s="82">
        <v>5.3621749705885149</v>
      </c>
      <c r="CS114" s="82">
        <v>8.5360728633536294</v>
      </c>
      <c r="CT114" s="82">
        <v>1.6434504442497813</v>
      </c>
      <c r="CU114" s="82">
        <v>10.372151235927792</v>
      </c>
      <c r="CV114" s="82">
        <v>1.6434504442497813</v>
      </c>
      <c r="CW114" s="82">
        <v>9.8767757512267682</v>
      </c>
      <c r="CX114" s="82">
        <v>27.17302323752202</v>
      </c>
      <c r="CY114" s="37" t="s">
        <v>2563</v>
      </c>
      <c r="CZ114" s="377">
        <v>-0.39548814082630246</v>
      </c>
      <c r="DA114" s="39" t="s">
        <v>5</v>
      </c>
      <c r="DB114" s="39">
        <v>14.270007833883041</v>
      </c>
      <c r="DC114" s="17">
        <v>9.6260878085849211E-2</v>
      </c>
      <c r="DD114" s="40">
        <v>3.1129678085849219</v>
      </c>
      <c r="DE114" s="84">
        <v>2.6346799999999999</v>
      </c>
      <c r="DF114" s="85">
        <v>2.4500000000000002</v>
      </c>
      <c r="DG114" s="85" t="s">
        <v>5</v>
      </c>
      <c r="DH114" s="85" t="s">
        <v>5</v>
      </c>
      <c r="DI114" s="85" t="s">
        <v>5</v>
      </c>
      <c r="DJ114" s="86">
        <v>-0.12648509999999999</v>
      </c>
      <c r="DK114" s="86">
        <v>0.1697842</v>
      </c>
      <c r="DL114" s="69">
        <v>0.31658291457286447</v>
      </c>
      <c r="DM114" s="70">
        <v>0.24428766059801776</v>
      </c>
      <c r="DN114" s="70">
        <v>0.17496001096143488</v>
      </c>
      <c r="DO114" s="70">
        <v>0.12880953405515427</v>
      </c>
      <c r="DP114" s="70">
        <v>9.1476764266906319E-2</v>
      </c>
      <c r="DQ114" s="87" t="s">
        <v>2563</v>
      </c>
      <c r="DR114" s="69">
        <v>0.19555307885369211</v>
      </c>
      <c r="DS114" s="70">
        <v>6.2261848380409379E-2</v>
      </c>
      <c r="DT114" s="70">
        <v>4.6188633924152622E-2</v>
      </c>
      <c r="DU114" s="70">
        <v>0.13061808567658728</v>
      </c>
      <c r="DV114" s="87" t="s">
        <v>2563</v>
      </c>
      <c r="DW114" s="31">
        <v>4.2398100000000003</v>
      </c>
      <c r="DX114" s="70">
        <v>-0.35192036256420034</v>
      </c>
      <c r="DY114" s="70">
        <v>0.225957069906356</v>
      </c>
      <c r="DZ114" s="70">
        <v>0.152984455629952</v>
      </c>
      <c r="EA114" s="70">
        <v>0.16141663028670039</v>
      </c>
      <c r="EB114" s="87" t="s">
        <v>2563</v>
      </c>
      <c r="EC114" s="31">
        <v>-0.85387000000000002</v>
      </c>
      <c r="ED114" s="88">
        <v>1161828000</v>
      </c>
      <c r="EE114" s="85">
        <v>0.65108999999999995</v>
      </c>
      <c r="EF114" s="85" t="s">
        <v>5</v>
      </c>
      <c r="EG114" s="86">
        <v>0.20606386082356276</v>
      </c>
      <c r="EH114" s="86">
        <v>-0.19568426300904129</v>
      </c>
      <c r="EI114" s="89">
        <v>3</v>
      </c>
      <c r="EJ114" s="90">
        <v>1</v>
      </c>
      <c r="EK114" s="85">
        <v>22</v>
      </c>
      <c r="EL114" s="91">
        <v>1</v>
      </c>
      <c r="EM114" s="79">
        <v>-0.21454545454545448</v>
      </c>
      <c r="EN114" s="69">
        <v>-0.3082494969818913</v>
      </c>
      <c r="EO114" s="70">
        <v>1.0291639221983173E-2</v>
      </c>
      <c r="EP114" s="70">
        <v>-1.4047717970751661E-2</v>
      </c>
      <c r="EQ114" s="70">
        <v>2.8410903629340289E-2</v>
      </c>
      <c r="ER114" s="69">
        <v>2.5754527162977769E-2</v>
      </c>
      <c r="ES114" s="70">
        <v>3.5889123552124369E-2</v>
      </c>
      <c r="ET114" s="70">
        <v>3.0013417681163057E-2</v>
      </c>
      <c r="EU114" s="70">
        <v>3.3214413871812898E-2</v>
      </c>
      <c r="EV114" s="69">
        <v>-0.28249496981891353</v>
      </c>
      <c r="EW114" s="70">
        <v>4.6180762774107542E-2</v>
      </c>
      <c r="EX114" s="70">
        <v>1.5965699710411396E-2</v>
      </c>
      <c r="EY114" s="70">
        <v>6.1625317501153187E-2</v>
      </c>
      <c r="EZ114" s="92">
        <v>0.20862890000000001</v>
      </c>
      <c r="FA114" s="70">
        <v>0.158</v>
      </c>
      <c r="FB114" s="70">
        <v>0.14487</v>
      </c>
      <c r="FC114" s="87">
        <v>3.1986998921436756E-2</v>
      </c>
      <c r="FD114" s="69">
        <v>0.11839999999999999</v>
      </c>
      <c r="FE114" s="70">
        <v>0.10384</v>
      </c>
      <c r="FF114" s="87">
        <v>2.2042286632743009E-2</v>
      </c>
      <c r="FG114" s="93" t="s">
        <v>2563</v>
      </c>
      <c r="FH114" s="84">
        <v>1.3960399999999999</v>
      </c>
      <c r="FI114" s="85">
        <v>0.72316000000000003</v>
      </c>
      <c r="FJ114" s="86">
        <v>0.51173290000000005</v>
      </c>
      <c r="FK114" s="86">
        <v>0.59989130000000002</v>
      </c>
      <c r="FL114" s="94">
        <v>0.14000000000000001</v>
      </c>
      <c r="FM114" s="95">
        <v>0.16</v>
      </c>
      <c r="FN114" s="96">
        <v>43899</v>
      </c>
      <c r="FO114" s="97" t="s">
        <v>2877</v>
      </c>
      <c r="FP114" s="57">
        <v>0.64</v>
      </c>
      <c r="FQ114" s="58" t="s">
        <v>159</v>
      </c>
      <c r="FR114" s="58">
        <v>0.64</v>
      </c>
      <c r="FS114" s="98" t="s">
        <v>159</v>
      </c>
      <c r="FT114" s="59" t="s">
        <v>160</v>
      </c>
      <c r="FU114" s="9" t="s">
        <v>158</v>
      </c>
      <c r="FV114" s="9" t="s">
        <v>158</v>
      </c>
      <c r="FW114" s="99" t="s">
        <v>158</v>
      </c>
      <c r="FX114" s="100" t="s">
        <v>158</v>
      </c>
      <c r="FY114" s="100" t="s">
        <v>158</v>
      </c>
      <c r="FZ114" s="100" t="s">
        <v>158</v>
      </c>
      <c r="GA114" s="9" t="s">
        <v>158</v>
      </c>
    </row>
    <row r="115" spans="1:183" ht="12" customHeight="1" x14ac:dyDescent="0.2">
      <c r="A115" s="7">
        <v>113</v>
      </c>
      <c r="B115" s="2" t="s">
        <v>386</v>
      </c>
      <c r="C115" s="1" t="s">
        <v>387</v>
      </c>
      <c r="D115" s="1" t="s">
        <v>172</v>
      </c>
      <c r="E115" s="1" t="s">
        <v>388</v>
      </c>
      <c r="F115" s="9">
        <v>0</v>
      </c>
      <c r="G115" s="64">
        <v>63.18</v>
      </c>
      <c r="H115" s="65">
        <v>-3.2317353346607569E-2</v>
      </c>
      <c r="I115" s="65">
        <v>-7.4249221455457981E-2</v>
      </c>
      <c r="J115" s="65">
        <v>2.692221671987638E-2</v>
      </c>
      <c r="K115" s="66">
        <v>6.3311174422285539E-3</v>
      </c>
      <c r="L115" s="67">
        <v>1361</v>
      </c>
      <c r="M115" s="68">
        <v>0.14285714285714302</v>
      </c>
      <c r="N115" s="69">
        <v>0</v>
      </c>
      <c r="O115" s="70">
        <v>2.1745909858070789E-2</v>
      </c>
      <c r="P115" s="70">
        <v>6.820405417779507E-2</v>
      </c>
      <c r="Q115" s="70">
        <v>0.13780209901212959</v>
      </c>
      <c r="R115" s="70">
        <v>8.9877835119352323E-2</v>
      </c>
      <c r="S115" s="70">
        <v>6.6678067184344769E-2</v>
      </c>
      <c r="T115" s="18">
        <v>0.49494205579402406</v>
      </c>
      <c r="U115" s="71" t="s">
        <v>156</v>
      </c>
      <c r="V115" s="9">
        <v>1987</v>
      </c>
      <c r="W115" s="227" t="s">
        <v>496</v>
      </c>
      <c r="X115" s="227">
        <v>0</v>
      </c>
      <c r="Y115" s="72" t="s">
        <v>220</v>
      </c>
      <c r="Z115" s="73">
        <v>8</v>
      </c>
      <c r="AA115" s="73">
        <v>17</v>
      </c>
      <c r="AB115" s="73">
        <v>0</v>
      </c>
      <c r="AC115" s="228" t="s">
        <v>5</v>
      </c>
      <c r="AD115" s="74">
        <v>7.4631161769913162E-2</v>
      </c>
      <c r="AE115" s="75" t="s">
        <v>158</v>
      </c>
      <c r="AF115" s="75">
        <v>6.1808619479259211E-2</v>
      </c>
      <c r="AG115" s="75" t="s">
        <v>158</v>
      </c>
      <c r="AH115" s="76" t="s">
        <v>2165</v>
      </c>
      <c r="AI115" s="9" t="s">
        <v>2809</v>
      </c>
      <c r="AJ115" s="77" t="s">
        <v>2563</v>
      </c>
      <c r="AK115" s="78">
        <v>6.3311174422285539E-3</v>
      </c>
      <c r="AL115" s="79">
        <v>4.8123999999999997E-3</v>
      </c>
      <c r="AM115" s="80">
        <v>0.31558420792713715</v>
      </c>
      <c r="AN115" s="372">
        <v>0.62111755572379446</v>
      </c>
      <c r="AO115" s="372">
        <v>-0.18317616449507423</v>
      </c>
      <c r="AP115" s="372">
        <v>-4.0979236435242039E-2</v>
      </c>
      <c r="AQ115" s="372">
        <v>0.27510609398072661</v>
      </c>
      <c r="AR115" s="81">
        <v>7.7508970319345866E-3</v>
      </c>
      <c r="AS115" s="81">
        <v>6.6016479337686878E-3</v>
      </c>
      <c r="AT115" s="81">
        <v>4.965169151112417E-3</v>
      </c>
      <c r="AU115" s="68">
        <v>2.7119283356907115E-3</v>
      </c>
      <c r="AV115" s="68">
        <v>4.8913575249066752E-3</v>
      </c>
      <c r="AW115" s="68">
        <v>1.0810810810810811E-2</v>
      </c>
      <c r="AX115" s="68">
        <v>2.2222222222222222E-3</v>
      </c>
      <c r="AY115" s="68">
        <v>3.9054030473452276E-3</v>
      </c>
      <c r="AZ115" s="68">
        <v>1.0810810810810811E-2</v>
      </c>
      <c r="BA115" s="31">
        <v>15.82813</v>
      </c>
      <c r="BB115" s="32" t="s">
        <v>158</v>
      </c>
      <c r="BC115" s="82">
        <v>6.5597418391748397</v>
      </c>
      <c r="BD115" s="70">
        <v>1.4129196526415506</v>
      </c>
      <c r="BE115" s="70" t="s">
        <v>158</v>
      </c>
      <c r="BF115" s="82">
        <v>4.7067297763064913</v>
      </c>
      <c r="BG115" s="82">
        <v>4.722315492807609</v>
      </c>
      <c r="BH115" s="82">
        <v>4.722315492807609</v>
      </c>
      <c r="BI115" s="82">
        <v>2.2405796209639681</v>
      </c>
      <c r="BJ115" s="82">
        <v>15.809656618610745</v>
      </c>
      <c r="BK115" s="82">
        <v>2.2405796209639681</v>
      </c>
      <c r="BL115" s="82">
        <v>6.5597418391748397</v>
      </c>
      <c r="BM115" s="82">
        <v>15.809656618610745</v>
      </c>
      <c r="BN115" s="34" t="s">
        <v>2563</v>
      </c>
      <c r="BO115" s="31">
        <v>0.47360000000000002</v>
      </c>
      <c r="BP115" s="32">
        <v>0.45524999999999999</v>
      </c>
      <c r="BQ115" s="35">
        <v>1.7758698154959098</v>
      </c>
      <c r="BR115" s="70">
        <v>-0.74364674931260555</v>
      </c>
      <c r="BS115" s="83">
        <v>0.58951766176693454</v>
      </c>
      <c r="BT115" s="83">
        <v>1.4555052185258717</v>
      </c>
      <c r="BU115" s="83">
        <v>5.3820492655681518</v>
      </c>
      <c r="BV115" s="83">
        <v>0.39496157130657555</v>
      </c>
      <c r="BW115" s="83">
        <v>3.9160455080423695</v>
      </c>
      <c r="BX115" s="83">
        <v>0.39496157130657555</v>
      </c>
      <c r="BY115" s="83">
        <v>6.3043700542977916</v>
      </c>
      <c r="BZ115" s="83">
        <v>41.443396226415089</v>
      </c>
      <c r="CA115" s="37" t="s">
        <v>2609</v>
      </c>
      <c r="CB115" s="31">
        <v>8.9866863905325438</v>
      </c>
      <c r="CC115" s="35">
        <v>4.522856752556196</v>
      </c>
      <c r="CD115" s="70">
        <v>0.98694915231474267</v>
      </c>
      <c r="CE115" s="83">
        <v>5.5180074082630002</v>
      </c>
      <c r="CF115" s="83">
        <v>3.4827297204036554</v>
      </c>
      <c r="CG115" s="83">
        <v>1.8967723220322512</v>
      </c>
      <c r="CH115" s="83">
        <v>0.39218444801345387</v>
      </c>
      <c r="CI115" s="83">
        <v>10.149217598597721</v>
      </c>
      <c r="CJ115" s="83">
        <v>0.13801912393470103</v>
      </c>
      <c r="CK115" s="83">
        <v>2.438883061374181</v>
      </c>
      <c r="CL115" s="83">
        <v>10.149217598597721</v>
      </c>
      <c r="CM115" s="37" t="s">
        <v>2563</v>
      </c>
      <c r="CN115" s="31">
        <v>12.430059999999999</v>
      </c>
      <c r="CO115" s="82">
        <v>17.369968626450277</v>
      </c>
      <c r="CP115" s="70">
        <v>-0.28439364127163635</v>
      </c>
      <c r="CQ115" s="82">
        <v>17.983123774351679</v>
      </c>
      <c r="CR115" s="82">
        <v>13.395298408952845</v>
      </c>
      <c r="CS115" s="82">
        <v>8.8729100123139339</v>
      </c>
      <c r="CT115" s="82">
        <v>6.1071599680000004</v>
      </c>
      <c r="CU115" s="82">
        <v>31.181594385382269</v>
      </c>
      <c r="CV115" s="82">
        <v>1.8539690739794423</v>
      </c>
      <c r="CW115" s="82">
        <v>11.170309785031407</v>
      </c>
      <c r="CX115" s="82">
        <v>31.181594385382269</v>
      </c>
      <c r="CY115" s="37" t="s">
        <v>2563</v>
      </c>
      <c r="CZ115" s="377">
        <v>-0.43219788714594609</v>
      </c>
      <c r="DA115" s="39" t="s">
        <v>5</v>
      </c>
      <c r="DB115" s="39">
        <v>9.0370808694598779</v>
      </c>
      <c r="DC115" s="17">
        <v>7.4535171620023627E-2</v>
      </c>
      <c r="DD115" s="40">
        <v>-8.3746128379976383</v>
      </c>
      <c r="DE115" s="84">
        <v>3.96509</v>
      </c>
      <c r="DF115" s="85" t="s">
        <v>158</v>
      </c>
      <c r="DG115" s="85" t="s">
        <v>5</v>
      </c>
      <c r="DH115" s="85" t="s">
        <v>5</v>
      </c>
      <c r="DI115" s="85" t="s">
        <v>5</v>
      </c>
      <c r="DJ115" s="86">
        <v>1.1318699999999999</v>
      </c>
      <c r="DK115" s="86" t="s">
        <v>158</v>
      </c>
      <c r="DL115" s="69">
        <v>1.0655307994757535</v>
      </c>
      <c r="DM115" s="70" t="s">
        <v>158</v>
      </c>
      <c r="DN115" s="70" t="s">
        <v>158</v>
      </c>
      <c r="DO115" s="70">
        <v>3.3826777928829932E-2</v>
      </c>
      <c r="DP115" s="70" t="s">
        <v>158</v>
      </c>
      <c r="DQ115" s="87" t="s">
        <v>2563</v>
      </c>
      <c r="DR115" s="69">
        <v>0.92001890712857848</v>
      </c>
      <c r="DS115" s="70">
        <v>-0.5406827969370942</v>
      </c>
      <c r="DT115" s="70">
        <v>-0.36240426422662664</v>
      </c>
      <c r="DU115" s="70">
        <v>-0.19927574783119906</v>
      </c>
      <c r="DV115" s="87" t="s">
        <v>2563</v>
      </c>
      <c r="DW115" s="31">
        <v>4.7876700000000003</v>
      </c>
      <c r="DX115" s="70">
        <v>1.9354079651744405E-2</v>
      </c>
      <c r="DY115" s="70">
        <v>-0.32766937772034632</v>
      </c>
      <c r="DZ115" s="70">
        <v>-0.26085008835710499</v>
      </c>
      <c r="EA115" s="70">
        <v>-8.7676920362464883E-2</v>
      </c>
      <c r="EB115" s="87" t="s">
        <v>2563</v>
      </c>
      <c r="EC115" s="31">
        <v>-6.6327499999999997</v>
      </c>
      <c r="ED115" s="88">
        <v>5058437000</v>
      </c>
      <c r="EE115" s="85">
        <v>1.44441</v>
      </c>
      <c r="EF115" s="85" t="s">
        <v>5</v>
      </c>
      <c r="EG115" s="86">
        <v>4.2230305397923606E-2</v>
      </c>
      <c r="EH115" s="86">
        <v>-0.24683945706710697</v>
      </c>
      <c r="EI115" s="89">
        <v>2.2000000000000002</v>
      </c>
      <c r="EJ115" s="90">
        <v>5</v>
      </c>
      <c r="EK115" s="85">
        <v>93.2</v>
      </c>
      <c r="EL115" s="91">
        <v>5</v>
      </c>
      <c r="EM115" s="79">
        <v>-0.32210300429184546</v>
      </c>
      <c r="EN115" s="69">
        <v>-0.34236502157901916</v>
      </c>
      <c r="EO115" s="70">
        <v>-7.3786456368000186E-2</v>
      </c>
      <c r="EP115" s="70">
        <v>-6.6675705429310228E-2</v>
      </c>
      <c r="EQ115" s="70">
        <v>4.5428584993056687E-2</v>
      </c>
      <c r="ER115" s="69">
        <v>4.0290089044017208E-3</v>
      </c>
      <c r="ES115" s="70">
        <v>4.8444500809556867E-3</v>
      </c>
      <c r="ET115" s="70">
        <v>4.0883558595847802E-3</v>
      </c>
      <c r="EU115" s="70">
        <v>6.8995396835158651E-3</v>
      </c>
      <c r="EV115" s="69">
        <v>-0.33833601267461744</v>
      </c>
      <c r="EW115" s="70">
        <v>-6.8942006287044499E-2</v>
      </c>
      <c r="EX115" s="70">
        <v>-6.2587349569725448E-2</v>
      </c>
      <c r="EY115" s="70">
        <v>5.2328124676572552E-2</v>
      </c>
      <c r="EZ115" s="92">
        <v>2.8272400000000003E-2</v>
      </c>
      <c r="FA115" s="70">
        <v>0.79362500000000002</v>
      </c>
      <c r="FB115" s="70">
        <v>0.63490000000000002</v>
      </c>
      <c r="FC115" s="87">
        <v>0.89993072200031043</v>
      </c>
      <c r="FD115" s="69">
        <v>0.13869999999999999</v>
      </c>
      <c r="FE115" s="70">
        <v>8.1749999999999989E-2</v>
      </c>
      <c r="FF115" s="87">
        <v>7.401075665063829E-2</v>
      </c>
      <c r="FG115" s="93" t="s">
        <v>2563</v>
      </c>
      <c r="FH115" s="84">
        <v>14.46341</v>
      </c>
      <c r="FI115" s="85" t="s">
        <v>158</v>
      </c>
      <c r="FJ115" s="86">
        <v>0.43127270000000001</v>
      </c>
      <c r="FK115" s="86">
        <v>0.43127270000000001</v>
      </c>
      <c r="FL115" s="94">
        <v>8.7499999999999994E-2</v>
      </c>
      <c r="FM115" s="95">
        <v>0.1</v>
      </c>
      <c r="FN115" s="96">
        <v>43656</v>
      </c>
      <c r="FO115" s="97" t="s">
        <v>2764</v>
      </c>
      <c r="FP115" s="57">
        <v>0.4</v>
      </c>
      <c r="FQ115" s="58" t="s">
        <v>159</v>
      </c>
      <c r="FR115" s="58">
        <v>0.4</v>
      </c>
      <c r="FS115" s="98" t="s">
        <v>185</v>
      </c>
      <c r="FT115" s="59" t="s">
        <v>165</v>
      </c>
      <c r="FU115" s="9" t="s">
        <v>166</v>
      </c>
      <c r="FV115" s="9" t="s">
        <v>158</v>
      </c>
      <c r="FW115" s="99">
        <v>0</v>
      </c>
      <c r="FX115" s="100" t="s">
        <v>158</v>
      </c>
      <c r="FY115" s="100" t="s">
        <v>158</v>
      </c>
      <c r="FZ115" s="100" t="s">
        <v>158</v>
      </c>
      <c r="GA115" s="9" t="s">
        <v>425</v>
      </c>
    </row>
    <row r="116" spans="1:183" ht="12" customHeight="1" x14ac:dyDescent="0.2">
      <c r="A116" s="7">
        <v>114</v>
      </c>
      <c r="B116" s="2" t="s">
        <v>532</v>
      </c>
      <c r="C116" s="1" t="s">
        <v>533</v>
      </c>
      <c r="D116" s="1" t="s">
        <v>324</v>
      </c>
      <c r="E116" s="1" t="s">
        <v>383</v>
      </c>
      <c r="F116" s="9">
        <v>0</v>
      </c>
      <c r="G116" s="64">
        <v>4.17</v>
      </c>
      <c r="H116" s="65">
        <v>-6.9196428571428714E-2</v>
      </c>
      <c r="I116" s="65">
        <v>5.8569159928991699E-3</v>
      </c>
      <c r="J116" s="65">
        <v>-1.6802171698217183E-2</v>
      </c>
      <c r="K116" s="66">
        <v>6.7146282973621116E-2</v>
      </c>
      <c r="L116" s="67">
        <v>1886</v>
      </c>
      <c r="M116" s="68">
        <v>3.7037037037036979E-2</v>
      </c>
      <c r="N116" s="69">
        <v>0</v>
      </c>
      <c r="O116" s="70">
        <v>0</v>
      </c>
      <c r="P116" s="70">
        <v>7.3000451952116574E-3</v>
      </c>
      <c r="Q116" s="70">
        <v>2.676713008015108E-2</v>
      </c>
      <c r="R116" s="70">
        <v>4.2488128682985682E-2</v>
      </c>
      <c r="S116" s="70">
        <v>0.14105453608382268</v>
      </c>
      <c r="T116" s="18">
        <v>0.27272423951886193</v>
      </c>
      <c r="U116" s="71" t="s">
        <v>321</v>
      </c>
      <c r="V116" s="9">
        <v>2002</v>
      </c>
      <c r="W116" s="227" t="s">
        <v>496</v>
      </c>
      <c r="X116" s="227">
        <v>0</v>
      </c>
      <c r="Y116" s="72" t="s">
        <v>157</v>
      </c>
      <c r="Z116" s="73">
        <v>16</v>
      </c>
      <c r="AA116" s="73">
        <v>4</v>
      </c>
      <c r="AB116" s="73">
        <v>0</v>
      </c>
      <c r="AC116" s="228" t="s">
        <v>5</v>
      </c>
      <c r="AD116" s="74">
        <v>0.52895059979219805</v>
      </c>
      <c r="AE116" s="75" t="s">
        <v>158</v>
      </c>
      <c r="AF116" s="75" t="s">
        <v>158</v>
      </c>
      <c r="AG116" s="75">
        <v>2.8600612870275794</v>
      </c>
      <c r="AH116" s="76" t="s">
        <v>2718</v>
      </c>
      <c r="AI116" s="9" t="s">
        <v>2810</v>
      </c>
      <c r="AJ116" s="77" t="s">
        <v>2563</v>
      </c>
      <c r="AK116" s="78">
        <v>6.7146282973621116E-2</v>
      </c>
      <c r="AL116" s="79">
        <v>6.4702700000000002E-2</v>
      </c>
      <c r="AM116" s="80">
        <v>3.7766321554140836E-2</v>
      </c>
      <c r="AN116" s="372">
        <v>8.6586628722668868E-2</v>
      </c>
      <c r="AO116" s="372">
        <v>-0.22343956714595115</v>
      </c>
      <c r="AP116" s="372">
        <v>-0.17717854166482949</v>
      </c>
      <c r="AQ116" s="372">
        <v>-6.3141273375446505E-2</v>
      </c>
      <c r="AR116" s="81">
        <v>8.6466268603001259E-2</v>
      </c>
      <c r="AS116" s="81">
        <v>8.1604924486873981E-2</v>
      </c>
      <c r="AT116" s="81">
        <v>7.1671727086905834E-2</v>
      </c>
      <c r="AU116" s="68">
        <v>5.2123552123552117E-2</v>
      </c>
      <c r="AV116" s="68">
        <v>6.7996399828709378E-2</v>
      </c>
      <c r="AW116" s="68">
        <v>0.10566037735849058</v>
      </c>
      <c r="AX116" s="68">
        <v>4.0952380952380948E-2</v>
      </c>
      <c r="AY116" s="68">
        <v>6.1795609478974146E-2</v>
      </c>
      <c r="AZ116" s="68">
        <v>0.10566037735849058</v>
      </c>
      <c r="BA116" s="31">
        <v>7.8398000000000003</v>
      </c>
      <c r="BB116" s="32" t="s">
        <v>158</v>
      </c>
      <c r="BC116" s="82">
        <v>16.916117838613012</v>
      </c>
      <c r="BD116" s="70">
        <v>-0.53654851102392165</v>
      </c>
      <c r="BE116" s="70" t="s">
        <v>158</v>
      </c>
      <c r="BF116" s="82">
        <v>5.6661224489795918</v>
      </c>
      <c r="BG116" s="82">
        <v>15.032336586808636</v>
      </c>
      <c r="BH116" s="82">
        <v>11.657555458990691</v>
      </c>
      <c r="BI116" s="82">
        <v>3.6122448979591839</v>
      </c>
      <c r="BJ116" s="82">
        <v>36.666666666666671</v>
      </c>
      <c r="BK116" s="82">
        <v>3.6122448979591839</v>
      </c>
      <c r="BL116" s="82">
        <v>13.062727868010061</v>
      </c>
      <c r="BM116" s="82">
        <v>36.666666666666671</v>
      </c>
      <c r="BN116" s="34" t="s">
        <v>2563</v>
      </c>
      <c r="BO116" s="31">
        <v>0.89046000000000003</v>
      </c>
      <c r="BP116" s="32">
        <v>0.81415999999999999</v>
      </c>
      <c r="BQ116" s="35">
        <v>0.94483225935785842</v>
      </c>
      <c r="BR116" s="70">
        <v>-0.13830207220768265</v>
      </c>
      <c r="BS116" s="83">
        <v>0.75710785262741886</v>
      </c>
      <c r="BT116" s="83">
        <v>0.8076981531348929</v>
      </c>
      <c r="BU116" s="83">
        <v>0.91705036498857651</v>
      </c>
      <c r="BV116" s="83">
        <v>0.64164648910411626</v>
      </c>
      <c r="BW116" s="83">
        <v>1.1562499999999998</v>
      </c>
      <c r="BX116" s="83">
        <v>0.64164648910411626</v>
      </c>
      <c r="BY116" s="83">
        <v>1.0414777150779206</v>
      </c>
      <c r="BZ116" s="83">
        <v>1.5818181818181818</v>
      </c>
      <c r="CA116" s="37" t="s">
        <v>2609</v>
      </c>
      <c r="CB116" s="31">
        <v>3.8161302426033878</v>
      </c>
      <c r="CC116" s="35">
        <v>3.9849753604697966</v>
      </c>
      <c r="CD116" s="70">
        <v>-4.2370429574375867E-2</v>
      </c>
      <c r="CE116" s="83">
        <v>3.0994264300239398</v>
      </c>
      <c r="CF116" s="83">
        <v>3.4144818475588004</v>
      </c>
      <c r="CG116" s="83">
        <v>3.7876159587497904</v>
      </c>
      <c r="CH116" s="83">
        <v>2.5261682242990653</v>
      </c>
      <c r="CI116" s="83">
        <v>5.1297087378640773</v>
      </c>
      <c r="CJ116" s="83">
        <v>2.5261682242990653</v>
      </c>
      <c r="CK116" s="83">
        <v>4.2981675625608124</v>
      </c>
      <c r="CL116" s="83">
        <v>5.6949152542372881</v>
      </c>
      <c r="CM116" s="37" t="s">
        <v>2563</v>
      </c>
      <c r="CN116" s="31" t="s">
        <v>158</v>
      </c>
      <c r="CO116" s="82">
        <v>11.246244830064018</v>
      </c>
      <c r="CP116" s="70" t="s">
        <v>158</v>
      </c>
      <c r="CQ116" s="82">
        <v>8.3590657528386547</v>
      </c>
      <c r="CR116" s="82">
        <v>9.6080865105267215</v>
      </c>
      <c r="CS116" s="82">
        <v>16.645444576164685</v>
      </c>
      <c r="CT116" s="82">
        <v>7.4740431887485217</v>
      </c>
      <c r="CU116" s="82">
        <v>15.140625</v>
      </c>
      <c r="CV116" s="82">
        <v>7.4740431887485217</v>
      </c>
      <c r="CW116" s="82">
        <v>18.839580900990494</v>
      </c>
      <c r="CX116" s="82">
        <v>76.56</v>
      </c>
      <c r="CY116" s="37" t="s">
        <v>2563</v>
      </c>
      <c r="CZ116" s="377">
        <v>-0.46609966854233298</v>
      </c>
      <c r="DA116" s="39" t="s">
        <v>5</v>
      </c>
      <c r="DB116" s="39">
        <v>11.121940642799791</v>
      </c>
      <c r="DC116" s="17">
        <v>7.4446328168832773E-2</v>
      </c>
      <c r="DD116" s="40">
        <v>-0.39516718311672339</v>
      </c>
      <c r="DE116" s="84">
        <v>0.52934999999999999</v>
      </c>
      <c r="DF116" s="85" t="s">
        <v>158</v>
      </c>
      <c r="DG116" s="85" t="s">
        <v>5</v>
      </c>
      <c r="DH116" s="85" t="s">
        <v>5</v>
      </c>
      <c r="DI116" s="85" t="s">
        <v>5</v>
      </c>
      <c r="DJ116" s="86">
        <v>-0.65228049999999993</v>
      </c>
      <c r="DK116" s="86">
        <v>0.18283199999999999</v>
      </c>
      <c r="DL116" s="69" t="s">
        <v>158</v>
      </c>
      <c r="DM116" s="70">
        <v>1.0137935393267581</v>
      </c>
      <c r="DN116" s="70">
        <v>0.24320408119555936</v>
      </c>
      <c r="DO116" s="70">
        <v>7.6249150770471674E-2</v>
      </c>
      <c r="DP116" s="70" t="s">
        <v>158</v>
      </c>
      <c r="DQ116" s="87" t="s">
        <v>2563</v>
      </c>
      <c r="DR116" s="69">
        <v>3.6178820729335648E-2</v>
      </c>
      <c r="DS116" s="70">
        <v>2.488247624692419E-2</v>
      </c>
      <c r="DT116" s="70">
        <v>1.2718814703477799E-2</v>
      </c>
      <c r="DU116" s="70">
        <v>1.5355566375427898E-2</v>
      </c>
      <c r="DV116" s="87" t="s">
        <v>2563</v>
      </c>
      <c r="DW116" s="31" t="s">
        <v>158</v>
      </c>
      <c r="DX116" s="70">
        <v>0.5097250196502261</v>
      </c>
      <c r="DY116" s="70">
        <v>0.12789495874540768</v>
      </c>
      <c r="DZ116" s="70">
        <v>7.0611635319490329E-2</v>
      </c>
      <c r="EA116" s="70">
        <v>9.9564278304021148E-2</v>
      </c>
      <c r="EB116" s="87" t="s">
        <v>2563</v>
      </c>
      <c r="EC116" s="31">
        <v>9.7900000000000001E-2</v>
      </c>
      <c r="ED116" s="88">
        <v>462060600</v>
      </c>
      <c r="EE116" s="85">
        <v>1.0515000000000001</v>
      </c>
      <c r="EF116" s="85" t="s">
        <v>5</v>
      </c>
      <c r="EG116" s="86">
        <v>0.12863455543559699</v>
      </c>
      <c r="EH116" s="86">
        <v>-0.15008104098193797</v>
      </c>
      <c r="EI116" s="89">
        <v>2.8</v>
      </c>
      <c r="EJ116" s="90">
        <v>5</v>
      </c>
      <c r="EK116" s="85">
        <v>4.75</v>
      </c>
      <c r="EL116" s="91">
        <v>5</v>
      </c>
      <c r="EM116" s="79">
        <v>-0.12210526315789472</v>
      </c>
      <c r="EN116" s="69">
        <v>-5.0847457627118509E-2</v>
      </c>
      <c r="EO116" s="70">
        <v>-6.6081225192968773E-3</v>
      </c>
      <c r="EP116" s="70">
        <v>1.0121658166210024E-2</v>
      </c>
      <c r="EQ116" s="70">
        <v>-9.9268532881403582E-3</v>
      </c>
      <c r="ER116" s="69">
        <v>5.9322033898305149E-2</v>
      </c>
      <c r="ES116" s="70">
        <v>5.7857140021708497E-2</v>
      </c>
      <c r="ET116" s="70">
        <v>5.8476855932453331E-2</v>
      </c>
      <c r="EU116" s="70">
        <v>4.3739832634222653E-2</v>
      </c>
      <c r="EV116" s="69">
        <v>8.4745762711866401E-3</v>
      </c>
      <c r="EW116" s="70">
        <v>5.124901750241162E-2</v>
      </c>
      <c r="EX116" s="70">
        <v>6.8598514098663355E-2</v>
      </c>
      <c r="EY116" s="70">
        <v>3.3812979346082295E-2</v>
      </c>
      <c r="EZ116" s="92">
        <v>0.1064597</v>
      </c>
      <c r="FA116" s="70">
        <v>0.101925</v>
      </c>
      <c r="FB116" s="70">
        <v>0.12768750000000001</v>
      </c>
      <c r="FC116" s="87">
        <v>9.513662228605764E-2</v>
      </c>
      <c r="FD116" s="69">
        <v>5.3559999999999997E-2</v>
      </c>
      <c r="FE116" s="70">
        <v>6.4380000000000007E-2</v>
      </c>
      <c r="FF116" s="87">
        <v>3.7360160599226547E-2</v>
      </c>
      <c r="FG116" s="93" t="s">
        <v>2563</v>
      </c>
      <c r="FH116" s="84">
        <v>0.2379</v>
      </c>
      <c r="FI116" s="85" t="s">
        <v>158</v>
      </c>
      <c r="FJ116" s="86">
        <v>1.058632</v>
      </c>
      <c r="FK116" s="86">
        <v>1.374978</v>
      </c>
      <c r="FL116" s="94">
        <v>2.2500000000000003E-2</v>
      </c>
      <c r="FM116" s="95">
        <v>2.3333333333333334E-2</v>
      </c>
      <c r="FN116" s="96">
        <v>43131</v>
      </c>
      <c r="FO116" s="97" t="s">
        <v>2698</v>
      </c>
      <c r="FP116" s="57">
        <v>0.28000000000000003</v>
      </c>
      <c r="FQ116" s="58" t="s">
        <v>159</v>
      </c>
      <c r="FR116" s="58">
        <v>0.28000000000000003</v>
      </c>
      <c r="FS116" s="98" t="s">
        <v>159</v>
      </c>
      <c r="FT116" s="59" t="s">
        <v>165</v>
      </c>
      <c r="FU116" s="9" t="s">
        <v>166</v>
      </c>
      <c r="FV116" s="9" t="s">
        <v>158</v>
      </c>
      <c r="FW116" s="99">
        <v>0.03</v>
      </c>
      <c r="FX116" s="100" t="s">
        <v>158</v>
      </c>
      <c r="FY116" s="100" t="s">
        <v>158</v>
      </c>
      <c r="FZ116" s="100" t="s">
        <v>158</v>
      </c>
      <c r="GA116" s="9" t="s">
        <v>425</v>
      </c>
    </row>
    <row r="117" spans="1:183" ht="12" customHeight="1" x14ac:dyDescent="0.2">
      <c r="A117" s="7">
        <v>115</v>
      </c>
      <c r="B117" s="2" t="s">
        <v>534</v>
      </c>
      <c r="C117" s="1" t="s">
        <v>2569</v>
      </c>
      <c r="D117" s="1" t="s">
        <v>154</v>
      </c>
      <c r="E117" s="1" t="s">
        <v>285</v>
      </c>
      <c r="F117" s="9">
        <v>0</v>
      </c>
      <c r="G117" s="64">
        <v>13.32</v>
      </c>
      <c r="H117" s="65">
        <v>-5.3304904051172719E-2</v>
      </c>
      <c r="I117" s="65">
        <v>-5.6124988092780104E-2</v>
      </c>
      <c r="J117" s="65">
        <v>-0.29826257433292269</v>
      </c>
      <c r="K117" s="66">
        <v>6.0888288288288288E-2</v>
      </c>
      <c r="L117" s="67">
        <v>1962</v>
      </c>
      <c r="M117" s="68">
        <v>7.1428571428571397E-2</v>
      </c>
      <c r="N117" s="69">
        <v>0</v>
      </c>
      <c r="O117" s="70">
        <v>0</v>
      </c>
      <c r="P117" s="70">
        <v>2.5120872198526989E-2</v>
      </c>
      <c r="Q117" s="70" t="s">
        <v>158</v>
      </c>
      <c r="R117" s="70" t="s">
        <v>158</v>
      </c>
      <c r="S117" s="70" t="s">
        <v>158</v>
      </c>
      <c r="T117" s="18" t="s">
        <v>158</v>
      </c>
      <c r="U117" s="71" t="s">
        <v>156</v>
      </c>
      <c r="V117" s="9">
        <v>2016</v>
      </c>
      <c r="W117" s="227" t="s">
        <v>496</v>
      </c>
      <c r="X117" s="227">
        <v>0</v>
      </c>
      <c r="Y117" s="72" t="s">
        <v>157</v>
      </c>
      <c r="Z117" s="73">
        <v>2</v>
      </c>
      <c r="AA117" s="73">
        <v>4</v>
      </c>
      <c r="AB117" s="73">
        <v>0</v>
      </c>
      <c r="AC117" s="228" t="s">
        <v>5</v>
      </c>
      <c r="AD117" s="74">
        <v>3.713330857779428</v>
      </c>
      <c r="AE117" s="75">
        <v>1.1428571428571428</v>
      </c>
      <c r="AF117" s="75">
        <v>0.26465995606644732</v>
      </c>
      <c r="AG117" s="75" t="s">
        <v>158</v>
      </c>
      <c r="AH117" s="76" t="s">
        <v>2719</v>
      </c>
      <c r="AI117" s="9" t="s">
        <v>2187</v>
      </c>
      <c r="AJ117" s="77" t="s">
        <v>2563</v>
      </c>
      <c r="AK117" s="78">
        <v>6.0888288288288288E-2</v>
      </c>
      <c r="AL117" s="79">
        <v>5.4917199999999999E-2</v>
      </c>
      <c r="AM117" s="80">
        <v>0.1087289280642183</v>
      </c>
      <c r="AN117" s="372">
        <v>0.26043094828518498</v>
      </c>
      <c r="AO117" s="372">
        <v>-9.0105044302078663E-2</v>
      </c>
      <c r="AP117" s="372">
        <v>-0.19998136815494938</v>
      </c>
      <c r="AQ117" s="372">
        <v>-0.14182048960292537</v>
      </c>
      <c r="AR117" s="81">
        <v>6.6917931467797662E-2</v>
      </c>
      <c r="AS117" s="81">
        <v>7.6108587806091574E-2</v>
      </c>
      <c r="AT117" s="81">
        <v>7.0950526726180671E-2</v>
      </c>
      <c r="AU117" s="68">
        <v>3.0811142974190905E-2</v>
      </c>
      <c r="AV117" s="68">
        <v>5.1589303749428231E-2</v>
      </c>
      <c r="AW117" s="68">
        <v>9.3701979045401632E-2</v>
      </c>
      <c r="AX117" s="68">
        <v>2.2091984077460998E-2</v>
      </c>
      <c r="AY117" s="68">
        <v>4.830751606910854E-2</v>
      </c>
      <c r="AZ117" s="68">
        <v>9.3701979045401632E-2</v>
      </c>
      <c r="BA117" s="31">
        <v>83.798789999999997</v>
      </c>
      <c r="BB117" s="32">
        <v>25.37142857142857</v>
      </c>
      <c r="BC117" s="82">
        <v>206.08076620181146</v>
      </c>
      <c r="BD117" s="70">
        <v>-0.59336918459465915</v>
      </c>
      <c r="BE117" s="70">
        <v>-0.87688599455912952</v>
      </c>
      <c r="BF117" s="82">
        <v>222.72209163178385</v>
      </c>
      <c r="BG117" s="82">
        <v>166.75472043361577</v>
      </c>
      <c r="BH117" s="82">
        <v>166.75472043361577</v>
      </c>
      <c r="BI117" s="82">
        <v>6.7785205882352937</v>
      </c>
      <c r="BJ117" s="82">
        <v>1019.9311666666669</v>
      </c>
      <c r="BK117" s="82">
        <v>6.7785205882352937</v>
      </c>
      <c r="BL117" s="82">
        <v>206.08076620181146</v>
      </c>
      <c r="BM117" s="82">
        <v>1019.9311666666669</v>
      </c>
      <c r="BN117" s="34" t="s">
        <v>2563</v>
      </c>
      <c r="BO117" s="31">
        <v>1.0511999999999999</v>
      </c>
      <c r="BP117" s="32">
        <v>0.78081999999999996</v>
      </c>
      <c r="BQ117" s="35">
        <v>0.93312006370410161</v>
      </c>
      <c r="BR117" s="70">
        <v>-0.16321593504219944</v>
      </c>
      <c r="BS117" s="83">
        <v>0.65727686271918506</v>
      </c>
      <c r="BT117" s="83">
        <v>0.66924162709359547</v>
      </c>
      <c r="BU117" s="83">
        <v>0.45221322868368008</v>
      </c>
      <c r="BV117" s="83">
        <v>0.50639074863055389</v>
      </c>
      <c r="BW117" s="83">
        <v>1.4093533487297922</v>
      </c>
      <c r="BX117" s="83">
        <v>2.1830009714354323E-2</v>
      </c>
      <c r="BY117" s="83">
        <v>0.68825365613619094</v>
      </c>
      <c r="BZ117" s="83">
        <v>2.1052631578947367</v>
      </c>
      <c r="CA117" s="37" t="s">
        <v>2609</v>
      </c>
      <c r="CB117" s="31">
        <v>3.1684336472429631</v>
      </c>
      <c r="CC117" s="35">
        <v>5.1675414595033589</v>
      </c>
      <c r="CD117" s="70">
        <v>-0.38685859183266735</v>
      </c>
      <c r="CE117" s="83">
        <v>3.8359907327973719</v>
      </c>
      <c r="CF117" s="83">
        <v>3.7435453498233509</v>
      </c>
      <c r="CG117" s="83">
        <v>3.3025367887205754</v>
      </c>
      <c r="CH117" s="83">
        <v>2.6119899333333327</v>
      </c>
      <c r="CI117" s="83">
        <v>9.6679670634402779</v>
      </c>
      <c r="CJ117" s="83">
        <v>1.9180662000000002</v>
      </c>
      <c r="CK117" s="83">
        <v>4.8322933778374644</v>
      </c>
      <c r="CL117" s="83">
        <v>10.2296864</v>
      </c>
      <c r="CM117" s="37" t="s">
        <v>2563</v>
      </c>
      <c r="CN117" s="31">
        <v>6.2214900000000002</v>
      </c>
      <c r="CO117" s="82">
        <v>8.6350100084012951</v>
      </c>
      <c r="CP117" s="70">
        <v>-0.27950401980462081</v>
      </c>
      <c r="CQ117" s="82">
        <v>6.0436716299148889</v>
      </c>
      <c r="CR117" s="82">
        <v>6.1781063848987401</v>
      </c>
      <c r="CS117" s="82">
        <v>5.7199204041267935</v>
      </c>
      <c r="CT117" s="82">
        <v>4.3498730666666665</v>
      </c>
      <c r="CU117" s="82">
        <v>13.990332750973161</v>
      </c>
      <c r="CV117" s="82">
        <v>3.6885888461538463</v>
      </c>
      <c r="CW117" s="82">
        <v>8.5283471090585063</v>
      </c>
      <c r="CX117" s="82">
        <v>19.672473846153846</v>
      </c>
      <c r="CY117" s="37" t="s">
        <v>2563</v>
      </c>
      <c r="CZ117" s="377">
        <v>0.691385160265509</v>
      </c>
      <c r="DA117" s="39" t="s">
        <v>5</v>
      </c>
      <c r="DB117" s="39" t="s">
        <v>2151</v>
      </c>
      <c r="DC117" s="17">
        <v>8.6009160486815284E-2</v>
      </c>
      <c r="DD117" s="40">
        <v>-75.197873951318471</v>
      </c>
      <c r="DE117" s="84">
        <v>0.16158</v>
      </c>
      <c r="DF117" s="85">
        <v>0.52500000000000002</v>
      </c>
      <c r="DG117" s="85" t="s">
        <v>5</v>
      </c>
      <c r="DH117" s="85" t="s">
        <v>5</v>
      </c>
      <c r="DI117" s="85" t="s">
        <v>5</v>
      </c>
      <c r="DJ117" s="86">
        <v>4.0198980000000004</v>
      </c>
      <c r="DK117" s="86">
        <v>3.2170799999999999E-2</v>
      </c>
      <c r="DL117" s="69">
        <v>-0.98235294117647054</v>
      </c>
      <c r="DM117" s="70">
        <v>-0.69331257310173933</v>
      </c>
      <c r="DN117" s="70" t="s">
        <v>158</v>
      </c>
      <c r="DO117" s="70" t="s">
        <v>158</v>
      </c>
      <c r="DP117" s="70" t="s">
        <v>158</v>
      </c>
      <c r="DQ117" s="87" t="s">
        <v>2563</v>
      </c>
      <c r="DR117" s="69">
        <v>-0.28262768296343643</v>
      </c>
      <c r="DS117" s="70">
        <v>-7.9580957074364189E-2</v>
      </c>
      <c r="DT117" s="70">
        <v>-1.6390194019010318E-2</v>
      </c>
      <c r="DU117" s="70" t="s">
        <v>158</v>
      </c>
      <c r="DV117" s="87" t="s">
        <v>2563</v>
      </c>
      <c r="DW117" s="31">
        <v>2.2670599999999999</v>
      </c>
      <c r="DX117" s="70">
        <v>-7.0492274453197612E-2</v>
      </c>
      <c r="DY117" s="70">
        <v>1.6217740296113892E-3</v>
      </c>
      <c r="DZ117" s="70">
        <v>6.9569006233629826E-2</v>
      </c>
      <c r="EA117" s="70" t="s">
        <v>158</v>
      </c>
      <c r="EB117" s="87" t="s">
        <v>2563</v>
      </c>
      <c r="EC117" s="31">
        <v>-0.74463000000000001</v>
      </c>
      <c r="ED117" s="88">
        <v>283953900</v>
      </c>
      <c r="EE117" s="85">
        <v>0.93045999999999995</v>
      </c>
      <c r="EF117" s="85" t="s">
        <v>5</v>
      </c>
      <c r="EG117" s="86">
        <v>4.0624984493484506E-2</v>
      </c>
      <c r="EH117" s="86">
        <v>-0.40950905444130437</v>
      </c>
      <c r="EI117" s="89">
        <v>1.571</v>
      </c>
      <c r="EJ117" s="90">
        <v>7</v>
      </c>
      <c r="EK117" s="85">
        <v>20.350000000000001</v>
      </c>
      <c r="EL117" s="91">
        <v>7</v>
      </c>
      <c r="EM117" s="79">
        <v>-0.34545454545454546</v>
      </c>
      <c r="EN117" s="69">
        <v>-0.16548047654326947</v>
      </c>
      <c r="EO117" s="70">
        <v>4.7255547507581763E-2</v>
      </c>
      <c r="EP117" s="70">
        <v>-4.148502327404624E-2</v>
      </c>
      <c r="EQ117" s="70">
        <v>-0.30300594247351087</v>
      </c>
      <c r="ER117" s="69">
        <v>4.6309605794210729E-2</v>
      </c>
      <c r="ES117" s="70">
        <v>5.9947542103593099E-2</v>
      </c>
      <c r="ET117" s="70">
        <v>4.1409340240849302E-2</v>
      </c>
      <c r="EU117" s="70">
        <v>9.5936459451229084E-4</v>
      </c>
      <c r="EV117" s="69">
        <v>-0.11917087074905874</v>
      </c>
      <c r="EW117" s="70">
        <v>0.10720308961117486</v>
      </c>
      <c r="EX117" s="70">
        <v>-7.5683033196938254E-5</v>
      </c>
      <c r="EY117" s="70">
        <v>-0.30204657787899858</v>
      </c>
      <c r="EZ117" s="92">
        <v>9.3869999999999995E-3</v>
      </c>
      <c r="FA117" s="70">
        <v>5.5259999999999997E-2</v>
      </c>
      <c r="FB117" s="70">
        <v>5.5259999999999997E-2</v>
      </c>
      <c r="FC117" s="87">
        <v>0.13659047404559368</v>
      </c>
      <c r="FD117" s="69">
        <v>5.774E-2</v>
      </c>
      <c r="FE117" s="70">
        <v>5.2150000000000002E-2</v>
      </c>
      <c r="FF117" s="87">
        <v>6.1180183883345757E-2</v>
      </c>
      <c r="FG117" s="93" t="s">
        <v>2563</v>
      </c>
      <c r="FH117" s="84">
        <v>1.6539999999999999</v>
      </c>
      <c r="FI117" s="85" t="s">
        <v>158</v>
      </c>
      <c r="FJ117" s="86">
        <v>0.63766650000000002</v>
      </c>
      <c r="FK117" s="86">
        <v>0.6946384000000001</v>
      </c>
      <c r="FL117" s="94">
        <v>0.14000000000000001</v>
      </c>
      <c r="FM117" s="95">
        <v>0.15</v>
      </c>
      <c r="FN117" s="96">
        <v>43055</v>
      </c>
      <c r="FO117" s="97" t="s">
        <v>2837</v>
      </c>
      <c r="FP117" s="57">
        <v>0.6</v>
      </c>
      <c r="FQ117" s="58" t="s">
        <v>185</v>
      </c>
      <c r="FR117" s="58">
        <v>0.81103199999999998</v>
      </c>
      <c r="FS117" s="98" t="s">
        <v>185</v>
      </c>
      <c r="FT117" s="59" t="s">
        <v>160</v>
      </c>
      <c r="FU117" s="9" t="s">
        <v>158</v>
      </c>
      <c r="FV117" s="9" t="s">
        <v>158</v>
      </c>
      <c r="FW117" s="99" t="s">
        <v>158</v>
      </c>
      <c r="FX117" s="100" t="s">
        <v>158</v>
      </c>
      <c r="FY117" s="100" t="s">
        <v>158</v>
      </c>
      <c r="FZ117" s="100" t="s">
        <v>158</v>
      </c>
      <c r="GA117" s="9" t="s">
        <v>425</v>
      </c>
    </row>
    <row r="118" spans="1:183" ht="12" customHeight="1" x14ac:dyDescent="0.2">
      <c r="A118" s="7">
        <v>116</v>
      </c>
      <c r="B118" s="2" t="s">
        <v>536</v>
      </c>
      <c r="C118" s="1" t="s">
        <v>537</v>
      </c>
      <c r="D118" s="1" t="s">
        <v>183</v>
      </c>
      <c r="E118" s="1" t="s">
        <v>216</v>
      </c>
      <c r="F118" s="9">
        <v>0</v>
      </c>
      <c r="G118" s="64">
        <v>39.74</v>
      </c>
      <c r="H118" s="65">
        <v>-8.4331797235022932E-2</v>
      </c>
      <c r="I118" s="65">
        <v>4.4996104325767172E-2</v>
      </c>
      <c r="J118" s="65">
        <v>0.15693407642126123</v>
      </c>
      <c r="K118" s="66">
        <v>3.321590337191746E-2</v>
      </c>
      <c r="L118" s="67">
        <v>2192</v>
      </c>
      <c r="M118" s="68">
        <v>0.17647058823529416</v>
      </c>
      <c r="N118" s="69">
        <v>0</v>
      </c>
      <c r="O118" s="70">
        <v>0</v>
      </c>
      <c r="P118" s="70">
        <v>5.076403090296111E-3</v>
      </c>
      <c r="Q118" s="70">
        <v>5.3210399005957365E-2</v>
      </c>
      <c r="R118" s="70">
        <v>1.0893502078990425E-2</v>
      </c>
      <c r="S118" s="70" t="s">
        <v>158</v>
      </c>
      <c r="T118" s="18">
        <v>9.5402462397016857E-2</v>
      </c>
      <c r="U118" s="71" t="s">
        <v>321</v>
      </c>
      <c r="V118" s="9">
        <v>2004</v>
      </c>
      <c r="W118" s="227" t="s">
        <v>496</v>
      </c>
      <c r="X118" s="227">
        <v>0</v>
      </c>
      <c r="Y118" s="72" t="s">
        <v>291</v>
      </c>
      <c r="Z118" s="73">
        <v>8</v>
      </c>
      <c r="AA118" s="73">
        <v>9</v>
      </c>
      <c r="AB118" s="73">
        <v>1</v>
      </c>
      <c r="AC118" s="228" t="s">
        <v>5</v>
      </c>
      <c r="AD118" s="74">
        <v>0.32950245129853928</v>
      </c>
      <c r="AE118" s="75" t="s">
        <v>158</v>
      </c>
      <c r="AF118" s="75">
        <v>0.26127748856910987</v>
      </c>
      <c r="AG118" s="75">
        <v>0.77910579902611776</v>
      </c>
      <c r="AH118" s="76" t="s">
        <v>2720</v>
      </c>
      <c r="AI118" s="9" t="s">
        <v>2811</v>
      </c>
      <c r="AJ118" s="77" t="s">
        <v>2563</v>
      </c>
      <c r="AK118" s="78">
        <v>3.321590337191746E-2</v>
      </c>
      <c r="AL118" s="79">
        <v>2.56808E-2</v>
      </c>
      <c r="AM118" s="80">
        <v>0.29341388788189859</v>
      </c>
      <c r="AN118" s="372">
        <v>-0.24473457374206098</v>
      </c>
      <c r="AO118" s="372">
        <v>-5.3135088658667673E-2</v>
      </c>
      <c r="AP118" s="372">
        <v>-0.1196076273108142</v>
      </c>
      <c r="AQ118" s="372">
        <v>-0.40109213229378615</v>
      </c>
      <c r="AR118" s="81">
        <v>3.5079875676102192E-2</v>
      </c>
      <c r="AS118" s="81">
        <v>3.7728522420586691E-2</v>
      </c>
      <c r="AT118" s="81">
        <v>5.5460789819196485E-2</v>
      </c>
      <c r="AU118" s="68">
        <v>1.5299026425591103E-2</v>
      </c>
      <c r="AV118" s="68">
        <v>2.7827665824128912E-2</v>
      </c>
      <c r="AW118" s="68">
        <v>4.7982551799345699E-2</v>
      </c>
      <c r="AX118" s="68">
        <v>1.5299026425591103E-2</v>
      </c>
      <c r="AY118" s="68">
        <v>4.3979112795471099E-2</v>
      </c>
      <c r="AZ118" s="68">
        <v>9.2145369284876918E-2</v>
      </c>
      <c r="BA118" s="31">
        <v>9.7502800000000001</v>
      </c>
      <c r="BB118" s="32" t="s">
        <v>158</v>
      </c>
      <c r="BC118" s="82">
        <v>81.939754351818635</v>
      </c>
      <c r="BD118" s="70">
        <v>-0.88100672161969207</v>
      </c>
      <c r="BE118" s="70" t="s">
        <v>158</v>
      </c>
      <c r="BF118" s="82">
        <v>100.71980934397453</v>
      </c>
      <c r="BG118" s="82">
        <v>66.205641262493316</v>
      </c>
      <c r="BH118" s="82">
        <v>41.467617212178013</v>
      </c>
      <c r="BI118" s="82">
        <v>6.1543624161073831</v>
      </c>
      <c r="BJ118" s="82">
        <v>415.78947368421052</v>
      </c>
      <c r="BK118" s="82">
        <v>6.1543624161073831</v>
      </c>
      <c r="BL118" s="82">
        <v>51.362562233652874</v>
      </c>
      <c r="BM118" s="82">
        <v>415.78947368421052</v>
      </c>
      <c r="BN118" s="34" t="s">
        <v>2563</v>
      </c>
      <c r="BO118" s="31">
        <v>20.755610000000001</v>
      </c>
      <c r="BP118" s="32">
        <v>2.76153</v>
      </c>
      <c r="BQ118" s="35">
        <v>4.0065516986816316</v>
      </c>
      <c r="BR118" s="70">
        <v>-0.31074644540124363</v>
      </c>
      <c r="BS118" s="83">
        <v>2.8953164100234705</v>
      </c>
      <c r="BT118" s="83">
        <v>2.967033407987608</v>
      </c>
      <c r="BU118" s="83">
        <v>2.1774089139148121</v>
      </c>
      <c r="BV118" s="83">
        <v>2.1747035573122528</v>
      </c>
      <c r="BW118" s="83">
        <v>6.8205533596837942</v>
      </c>
      <c r="BX118" s="83">
        <v>1.0445682451253482</v>
      </c>
      <c r="BY118" s="83">
        <v>2.8711039034485766</v>
      </c>
      <c r="BZ118" s="83">
        <v>6.8205533596837942</v>
      </c>
      <c r="CA118" s="37" t="s">
        <v>2609</v>
      </c>
      <c r="CB118" s="31">
        <v>1.0153412596721221</v>
      </c>
      <c r="CC118" s="35">
        <v>1.40417090811691</v>
      </c>
      <c r="CD118" s="70">
        <v>-0.27691048589393963</v>
      </c>
      <c r="CE118" s="83">
        <v>1.0632743837225467</v>
      </c>
      <c r="CF118" s="83">
        <v>1.0534706336640596</v>
      </c>
      <c r="CG118" s="83">
        <v>0.8082006485005786</v>
      </c>
      <c r="CH118" s="83">
        <v>0.67509202453987738</v>
      </c>
      <c r="CI118" s="83">
        <v>2.1173006134969325</v>
      </c>
      <c r="CJ118" s="83">
        <v>0.47120418848167539</v>
      </c>
      <c r="CK118" s="83">
        <v>1.0508476041966253</v>
      </c>
      <c r="CL118" s="83">
        <v>2.1173006134969325</v>
      </c>
      <c r="CM118" s="37" t="s">
        <v>2563</v>
      </c>
      <c r="CN118" s="31">
        <v>7.3987600000000002</v>
      </c>
      <c r="CO118" s="82">
        <v>12.524194909692179</v>
      </c>
      <c r="CP118" s="70">
        <v>-0.40924266562840905</v>
      </c>
      <c r="CQ118" s="82">
        <v>8.3063292801684145</v>
      </c>
      <c r="CR118" s="82">
        <v>9.6754104713268543</v>
      </c>
      <c r="CS118" s="82">
        <v>8.4153272136854049</v>
      </c>
      <c r="CT118" s="82">
        <v>4.4610810810810815</v>
      </c>
      <c r="CU118" s="82">
        <v>19.622399999999999</v>
      </c>
      <c r="CV118" s="82">
        <v>4.4610810810810815</v>
      </c>
      <c r="CW118" s="82">
        <v>10.659928224076859</v>
      </c>
      <c r="CX118" s="82">
        <v>19.622399999999999</v>
      </c>
      <c r="CY118" s="37" t="s">
        <v>2563</v>
      </c>
      <c r="CZ118" s="377">
        <v>0.10341761920197823</v>
      </c>
      <c r="DA118" s="39" t="s">
        <v>5</v>
      </c>
      <c r="DB118" s="39">
        <v>26.628065220665405</v>
      </c>
      <c r="DC118" s="17">
        <v>3.8292306462213571E-2</v>
      </c>
      <c r="DD118" s="40">
        <v>-5.9210493537786428</v>
      </c>
      <c r="DE118" s="84">
        <v>4.0060399999999996</v>
      </c>
      <c r="DF118" s="85" t="s">
        <v>158</v>
      </c>
      <c r="DG118" s="85" t="s">
        <v>5</v>
      </c>
      <c r="DH118" s="85" t="s">
        <v>5</v>
      </c>
      <c r="DI118" s="85" t="s">
        <v>5</v>
      </c>
      <c r="DJ118" s="86">
        <v>1.436571</v>
      </c>
      <c r="DK118" s="86">
        <v>0.22690349999999998</v>
      </c>
      <c r="DL118" s="69">
        <v>-0.95749440715883671</v>
      </c>
      <c r="DM118" s="70">
        <v>-0.55864595718659404</v>
      </c>
      <c r="DN118" s="70">
        <v>-0.23601268426641497</v>
      </c>
      <c r="DO118" s="70">
        <v>-0.11435971564747305</v>
      </c>
      <c r="DP118" s="70" t="s">
        <v>158</v>
      </c>
      <c r="DQ118" s="87" t="s">
        <v>2563</v>
      </c>
      <c r="DR118" s="69">
        <v>-7.8401077404616215E-3</v>
      </c>
      <c r="DS118" s="70">
        <v>0.15120977524495549</v>
      </c>
      <c r="DT118" s="70">
        <v>9.1550954311556909E-2</v>
      </c>
      <c r="DU118" s="70">
        <v>0.10301625797715475</v>
      </c>
      <c r="DV118" s="87" t="s">
        <v>2563</v>
      </c>
      <c r="DW118" s="31">
        <v>5.0521000000000003</v>
      </c>
      <c r="DX118" s="70">
        <v>-0.17406870655252737</v>
      </c>
      <c r="DY118" s="70">
        <v>0.3471373503930546</v>
      </c>
      <c r="DZ118" s="70">
        <v>9.8661250047479943E-2</v>
      </c>
      <c r="EA118" s="70">
        <v>0.14341942466960744</v>
      </c>
      <c r="EB118" s="87" t="s">
        <v>2563</v>
      </c>
      <c r="EC118" s="31">
        <v>1.69425</v>
      </c>
      <c r="ED118" s="88">
        <v>426797700</v>
      </c>
      <c r="EE118" s="85">
        <v>0.53181999999999996</v>
      </c>
      <c r="EF118" s="85" t="s">
        <v>5</v>
      </c>
      <c r="EG118" s="86">
        <v>8.5614410022965437E-2</v>
      </c>
      <c r="EH118" s="86">
        <v>-0.22271535329300463</v>
      </c>
      <c r="EI118" s="89">
        <v>2</v>
      </c>
      <c r="EJ118" s="90">
        <v>1</v>
      </c>
      <c r="EK118" s="85">
        <v>60</v>
      </c>
      <c r="EL118" s="91">
        <v>1</v>
      </c>
      <c r="EM118" s="79">
        <v>-0.33766666666666667</v>
      </c>
      <c r="EN118" s="69">
        <v>-0.29727976998962991</v>
      </c>
      <c r="EO118" s="70">
        <v>-1.6275746160653082E-2</v>
      </c>
      <c r="EP118" s="70">
        <v>6.8441099159517904E-2</v>
      </c>
      <c r="EQ118" s="70">
        <v>0.17653048838699337</v>
      </c>
      <c r="ER118" s="69">
        <v>2.1373057686951302E-2</v>
      </c>
      <c r="ES118" s="70">
        <v>2.815365137650061E-2</v>
      </c>
      <c r="ET118" s="70">
        <v>3.9159079411276609E-2</v>
      </c>
      <c r="EU118" s="70">
        <v>8.9056685918458278E-2</v>
      </c>
      <c r="EV118" s="69">
        <v>-0.2759067123026786</v>
      </c>
      <c r="EW118" s="70">
        <v>1.1877905215847528E-2</v>
      </c>
      <c r="EX118" s="70">
        <v>0.10760017857079451</v>
      </c>
      <c r="EY118" s="70">
        <v>0.26558717430545165</v>
      </c>
      <c r="EZ118" s="92">
        <v>0.30904480000000001</v>
      </c>
      <c r="FA118" s="70">
        <v>0.19340000000000002</v>
      </c>
      <c r="FB118" s="70">
        <v>0.14042000000000004</v>
      </c>
      <c r="FC118" s="87">
        <v>9.4059085685541277E-2</v>
      </c>
      <c r="FD118" s="69">
        <v>0.13825999999999999</v>
      </c>
      <c r="FE118" s="70">
        <v>9.9159999999999998E-2</v>
      </c>
      <c r="FF118" s="87">
        <v>6.646393307651903E-2</v>
      </c>
      <c r="FG118" s="93" t="s">
        <v>2563</v>
      </c>
      <c r="FH118" s="84">
        <v>1.9411700000000001</v>
      </c>
      <c r="FI118" s="85">
        <v>0.82821</v>
      </c>
      <c r="FJ118" s="86">
        <v>0.58440249999999994</v>
      </c>
      <c r="FK118" s="86">
        <v>0.58440249999999994</v>
      </c>
      <c r="FL118" s="94">
        <v>9.35E-2</v>
      </c>
      <c r="FM118" s="95">
        <v>0.11</v>
      </c>
      <c r="FN118" s="96">
        <v>42825</v>
      </c>
      <c r="FO118" s="97" t="s">
        <v>158</v>
      </c>
      <c r="FP118" s="57">
        <v>1.32</v>
      </c>
      <c r="FQ118" s="58" t="s">
        <v>159</v>
      </c>
      <c r="FR118" s="58">
        <v>1.32</v>
      </c>
      <c r="FS118" s="98" t="s">
        <v>159</v>
      </c>
      <c r="FT118" s="59" t="s">
        <v>160</v>
      </c>
      <c r="FU118" s="9" t="s">
        <v>158</v>
      </c>
      <c r="FV118" s="9" t="s">
        <v>158</v>
      </c>
      <c r="FW118" s="99" t="s">
        <v>158</v>
      </c>
      <c r="FX118" s="100" t="s">
        <v>158</v>
      </c>
      <c r="FY118" s="100" t="s">
        <v>158</v>
      </c>
      <c r="FZ118" s="100" t="s">
        <v>158</v>
      </c>
      <c r="GA118" s="9" t="s">
        <v>425</v>
      </c>
    </row>
    <row r="119" spans="1:183" ht="12" customHeight="1" x14ac:dyDescent="0.2">
      <c r="A119" s="7">
        <v>117</v>
      </c>
      <c r="B119" s="2" t="s">
        <v>538</v>
      </c>
      <c r="C119" s="1" t="s">
        <v>539</v>
      </c>
      <c r="D119" s="1" t="s">
        <v>229</v>
      </c>
      <c r="E119" s="1" t="s">
        <v>235</v>
      </c>
      <c r="F119" s="9">
        <v>0</v>
      </c>
      <c r="G119" s="64">
        <v>62.64</v>
      </c>
      <c r="H119" s="65">
        <v>-1.1519646520435467E-2</v>
      </c>
      <c r="I119" s="65">
        <v>1.7129795960431293E-2</v>
      </c>
      <c r="J119" s="65">
        <v>1.9006158362285142E-2</v>
      </c>
      <c r="K119" s="66">
        <v>3.1928480204342274E-2</v>
      </c>
      <c r="L119" s="67">
        <v>1481</v>
      </c>
      <c r="M119" s="68">
        <v>4.1666666666666741E-2</v>
      </c>
      <c r="N119" s="69">
        <v>0</v>
      </c>
      <c r="O119" s="70">
        <v>0</v>
      </c>
      <c r="P119" s="70">
        <v>8.197818497166498E-3</v>
      </c>
      <c r="Q119" s="70">
        <v>2.3852254356032887E-2</v>
      </c>
      <c r="R119" s="70">
        <v>0.11053468323534399</v>
      </c>
      <c r="S119" s="70" t="s">
        <v>158</v>
      </c>
      <c r="T119" s="18">
        <v>0.34369155949794095</v>
      </c>
      <c r="U119" s="71" t="s">
        <v>156</v>
      </c>
      <c r="V119" s="9">
        <v>1960</v>
      </c>
      <c r="W119" s="227" t="s">
        <v>496</v>
      </c>
      <c r="X119" s="227">
        <v>0</v>
      </c>
      <c r="Y119" s="72" t="s">
        <v>231</v>
      </c>
      <c r="Z119" s="73">
        <v>12</v>
      </c>
      <c r="AA119" s="73">
        <v>7</v>
      </c>
      <c r="AB119" s="73">
        <v>1</v>
      </c>
      <c r="AC119" s="228" t="s">
        <v>540</v>
      </c>
      <c r="AD119" s="74">
        <v>0.60294720594264761</v>
      </c>
      <c r="AE119" s="75">
        <v>0.4591368227731864</v>
      </c>
      <c r="AF119" s="75">
        <v>0.23465365121081286</v>
      </c>
      <c r="AG119" s="75">
        <v>2.8061117113072274</v>
      </c>
      <c r="AH119" s="76" t="s">
        <v>2721</v>
      </c>
      <c r="AI119" s="9" t="s">
        <v>2812</v>
      </c>
      <c r="AJ119" s="77" t="s">
        <v>2563</v>
      </c>
      <c r="AK119" s="78">
        <v>3.1928480204342274E-2</v>
      </c>
      <c r="AL119" s="79">
        <v>3.1200800000000001E-2</v>
      </c>
      <c r="AM119" s="80">
        <v>2.3322485460061104E-2</v>
      </c>
      <c r="AN119" s="372">
        <v>-8.2225097911709288E-2</v>
      </c>
      <c r="AO119" s="372">
        <v>-0.194241522604645</v>
      </c>
      <c r="AP119" s="372">
        <v>-0.14487930122155035</v>
      </c>
      <c r="AQ119" s="372">
        <v>-0.2051022092778908</v>
      </c>
      <c r="AR119" s="81">
        <v>3.9625372987141638E-2</v>
      </c>
      <c r="AS119" s="81">
        <v>3.7337980766870102E-2</v>
      </c>
      <c r="AT119" s="81">
        <v>4.0166774366472292E-2</v>
      </c>
      <c r="AU119" s="68">
        <v>2.6501035196687367E-2</v>
      </c>
      <c r="AV119" s="68">
        <v>3.1759747581198886E-2</v>
      </c>
      <c r="AW119" s="68">
        <v>4.2725913266396069E-2</v>
      </c>
      <c r="AX119" s="68">
        <v>2.6501035196687367E-2</v>
      </c>
      <c r="AY119" s="68">
        <v>3.4789009954066849E-2</v>
      </c>
      <c r="AZ119" s="68">
        <v>4.7151277013752456E-2</v>
      </c>
      <c r="BA119" s="31">
        <v>19.445049999999998</v>
      </c>
      <c r="BB119" s="32">
        <v>14.380165289256199</v>
      </c>
      <c r="BC119" s="82">
        <v>17.802387621852105</v>
      </c>
      <c r="BD119" s="70">
        <v>9.2272026260767026E-2</v>
      </c>
      <c r="BE119" s="70">
        <v>-0.19223389610926067</v>
      </c>
      <c r="BF119" s="82">
        <v>15.966022321129948</v>
      </c>
      <c r="BG119" s="82">
        <v>15.19385487874608</v>
      </c>
      <c r="BH119" s="82">
        <v>15.925953668779703</v>
      </c>
      <c r="BI119" s="82">
        <v>13.942355889724311</v>
      </c>
      <c r="BJ119" s="82">
        <v>22.016285342019543</v>
      </c>
      <c r="BK119" s="82">
        <v>10.725308641975309</v>
      </c>
      <c r="BL119" s="82">
        <v>18.246163634279029</v>
      </c>
      <c r="BM119" s="82">
        <v>36.413580246913583</v>
      </c>
      <c r="BN119" s="34" t="s">
        <v>2563</v>
      </c>
      <c r="BO119" s="31" t="s">
        <v>158</v>
      </c>
      <c r="BP119" s="32">
        <v>3.2270799999999999</v>
      </c>
      <c r="BQ119" s="35">
        <v>3.7432873716817716</v>
      </c>
      <c r="BR119" s="70">
        <v>-0.13790214868003892</v>
      </c>
      <c r="BS119" s="83">
        <v>2.7073839730576092</v>
      </c>
      <c r="BT119" s="83">
        <v>3.185322510228513</v>
      </c>
      <c r="BU119" s="83">
        <v>3.6998313252665773</v>
      </c>
      <c r="BV119" s="83">
        <v>2.3546277665995978</v>
      </c>
      <c r="BW119" s="83">
        <v>5.7348608837970536</v>
      </c>
      <c r="BX119" s="83">
        <v>2.3546277665995978</v>
      </c>
      <c r="BY119" s="83">
        <v>4.2413409077827602</v>
      </c>
      <c r="BZ119" s="83">
        <v>6.2708618331053358</v>
      </c>
      <c r="CA119" s="37" t="s">
        <v>2609</v>
      </c>
      <c r="CB119" s="31">
        <v>2.060740524343978</v>
      </c>
      <c r="CC119" s="35">
        <v>2.1950483361786364</v>
      </c>
      <c r="CD119" s="70">
        <v>-6.1186721777833353E-2</v>
      </c>
      <c r="CE119" s="83">
        <v>1.8768200073598076</v>
      </c>
      <c r="CF119" s="83">
        <v>1.8729976129943382</v>
      </c>
      <c r="CG119" s="83">
        <v>1.7408106161676102</v>
      </c>
      <c r="CH119" s="83">
        <v>1.7020594998562806</v>
      </c>
      <c r="CI119" s="83">
        <v>2.5518772537651131</v>
      </c>
      <c r="CJ119" s="83">
        <v>1.4527871215761652</v>
      </c>
      <c r="CK119" s="83">
        <v>2.0008121670062913</v>
      </c>
      <c r="CL119" s="83">
        <v>2.5518772537651131</v>
      </c>
      <c r="CM119" s="37" t="s">
        <v>2563</v>
      </c>
      <c r="CN119" s="31">
        <v>7.5122499999999999</v>
      </c>
      <c r="CO119" s="82">
        <v>7.5448343674233413</v>
      </c>
      <c r="CP119" s="70">
        <v>-4.3187651095473178E-3</v>
      </c>
      <c r="CQ119" s="82">
        <v>6.3085166835630098</v>
      </c>
      <c r="CR119" s="82">
        <v>6.4406504923224901</v>
      </c>
      <c r="CS119" s="82">
        <v>6.0074188800993404</v>
      </c>
      <c r="CT119" s="82">
        <v>5.4815690812311963</v>
      </c>
      <c r="CU119" s="82">
        <v>9.1648552564753683</v>
      </c>
      <c r="CV119" s="82">
        <v>5.2163508771929825</v>
      </c>
      <c r="CW119" s="82">
        <v>6.9014830539443341</v>
      </c>
      <c r="CX119" s="82">
        <v>9.1648552564753683</v>
      </c>
      <c r="CY119" s="37" t="s">
        <v>2563</v>
      </c>
      <c r="CZ119" s="377">
        <v>0.64575099761170796</v>
      </c>
      <c r="DA119" s="39" t="s">
        <v>5</v>
      </c>
      <c r="DB119" s="39">
        <v>18.768242586151182</v>
      </c>
      <c r="DC119" s="17">
        <v>4.0126298701508772E-2</v>
      </c>
      <c r="DD119" s="40">
        <v>-15.43242012984912</v>
      </c>
      <c r="DE119" s="84">
        <v>3.31704</v>
      </c>
      <c r="DF119" s="85">
        <v>4.3559999999999999</v>
      </c>
      <c r="DG119" s="85" t="s">
        <v>5</v>
      </c>
      <c r="DH119" s="85" t="s">
        <v>5</v>
      </c>
      <c r="DI119" s="85" t="s">
        <v>5</v>
      </c>
      <c r="DJ119" s="86">
        <v>0.25431029999999999</v>
      </c>
      <c r="DK119" s="86">
        <v>-1.4332299999999999E-2</v>
      </c>
      <c r="DL119" s="69">
        <v>-1.9169329073482455E-2</v>
      </c>
      <c r="DM119" s="70">
        <v>-8.3663132926544814E-2</v>
      </c>
      <c r="DN119" s="70">
        <v>0.13638285352735102</v>
      </c>
      <c r="DO119" s="70">
        <v>7.1107558902427925E-3</v>
      </c>
      <c r="DP119" s="70" t="s">
        <v>158</v>
      </c>
      <c r="DQ119" s="87" t="s">
        <v>2563</v>
      </c>
      <c r="DR119" s="69">
        <v>5.5345765422295967E-2</v>
      </c>
      <c r="DS119" s="70">
        <v>-3.2918587232175778E-3</v>
      </c>
      <c r="DT119" s="70">
        <v>1.8340581473425877E-2</v>
      </c>
      <c r="DU119" s="70">
        <v>2.4789048621387311E-2</v>
      </c>
      <c r="DV119" s="87" t="s">
        <v>2563</v>
      </c>
      <c r="DW119" s="31">
        <v>8.5231999999999992</v>
      </c>
      <c r="DX119" s="70">
        <v>-3.497887901567942E-2</v>
      </c>
      <c r="DY119" s="70">
        <v>-3.4303117559532081E-3</v>
      </c>
      <c r="DZ119" s="70">
        <v>1.4890090879801976E-2</v>
      </c>
      <c r="EA119" s="70">
        <v>1.7467184053229223E-2</v>
      </c>
      <c r="EB119" s="87" t="s">
        <v>2563</v>
      </c>
      <c r="EC119" s="31">
        <v>0.71272999999999997</v>
      </c>
      <c r="ED119" s="88">
        <v>32430380000</v>
      </c>
      <c r="EE119" s="85">
        <v>0.38250000000000001</v>
      </c>
      <c r="EF119" s="85" t="s">
        <v>5</v>
      </c>
      <c r="EG119" s="86">
        <v>0.24987280384372257</v>
      </c>
      <c r="EH119" s="86">
        <v>-0.20549656041128173</v>
      </c>
      <c r="EI119" s="89">
        <v>2.1880000000000002</v>
      </c>
      <c r="EJ119" s="90">
        <v>16</v>
      </c>
      <c r="EK119" s="85">
        <v>72.72</v>
      </c>
      <c r="EL119" s="91">
        <v>15</v>
      </c>
      <c r="EM119" s="79">
        <v>-0.13861386138613863</v>
      </c>
      <c r="EN119" s="69">
        <v>5.2133488294869634E-2</v>
      </c>
      <c r="EO119" s="70">
        <v>-5.7714590572200963E-3</v>
      </c>
      <c r="EP119" s="70">
        <v>-2.1324161647622297E-3</v>
      </c>
      <c r="EQ119" s="70">
        <v>3.4458273458444877E-2</v>
      </c>
      <c r="ER119" s="69">
        <v>3.3206043499917071E-2</v>
      </c>
      <c r="ES119" s="70">
        <v>3.0102138732587047E-2</v>
      </c>
      <c r="ET119" s="70">
        <v>2.9217819749777885E-2</v>
      </c>
      <c r="EU119" s="70">
        <v>3.614357084013875E-2</v>
      </c>
      <c r="EV119" s="69">
        <v>8.5339531794786705E-2</v>
      </c>
      <c r="EW119" s="70">
        <v>2.4330679675366951E-2</v>
      </c>
      <c r="EX119" s="70">
        <v>2.7085403585015655E-2</v>
      </c>
      <c r="EY119" s="70">
        <v>7.0601844298583627E-2</v>
      </c>
      <c r="EZ119" s="92">
        <v>0.16291699999999998</v>
      </c>
      <c r="FA119" s="70">
        <v>0.2266</v>
      </c>
      <c r="FB119" s="70">
        <v>0.26535999999999998</v>
      </c>
      <c r="FC119" s="87">
        <v>9.6654562230657284E-2</v>
      </c>
      <c r="FD119" s="69">
        <v>8.9599999999999999E-2</v>
      </c>
      <c r="FE119" s="70">
        <v>9.781999999999999E-2</v>
      </c>
      <c r="FF119" s="87">
        <v>2.7753226839414589E-2</v>
      </c>
      <c r="FG119" s="93" t="s">
        <v>2563</v>
      </c>
      <c r="FH119" s="84">
        <v>2.0193699999999999</v>
      </c>
      <c r="FI119" s="85">
        <v>1.9735100000000001</v>
      </c>
      <c r="FJ119" s="86">
        <v>3.1283190000000003</v>
      </c>
      <c r="FK119" s="86">
        <v>3.6411020000000001</v>
      </c>
      <c r="FL119" s="94">
        <v>0.48</v>
      </c>
      <c r="FM119" s="95">
        <v>0.5</v>
      </c>
      <c r="FN119" s="96">
        <v>43536</v>
      </c>
      <c r="FO119" s="97" t="s">
        <v>2876</v>
      </c>
      <c r="FP119" s="57">
        <v>2</v>
      </c>
      <c r="FQ119" s="58" t="s">
        <v>159</v>
      </c>
      <c r="FR119" s="58">
        <v>2</v>
      </c>
      <c r="FS119" s="98" t="s">
        <v>159</v>
      </c>
      <c r="FT119" s="59" t="s">
        <v>165</v>
      </c>
      <c r="FU119" s="9" t="s">
        <v>166</v>
      </c>
      <c r="FV119" s="9" t="s">
        <v>158</v>
      </c>
      <c r="FW119" s="99">
        <v>0</v>
      </c>
      <c r="FX119" s="100" t="s">
        <v>158</v>
      </c>
      <c r="FY119" s="100" t="s">
        <v>158</v>
      </c>
      <c r="FZ119" s="100" t="s">
        <v>158</v>
      </c>
      <c r="GA119" s="9" t="s">
        <v>425</v>
      </c>
    </row>
    <row r="120" spans="1:183" ht="12" customHeight="1" x14ac:dyDescent="0.2">
      <c r="A120" s="7">
        <v>118</v>
      </c>
      <c r="B120" s="2" t="s">
        <v>541</v>
      </c>
      <c r="C120" s="1" t="s">
        <v>542</v>
      </c>
      <c r="D120" s="1" t="s">
        <v>248</v>
      </c>
      <c r="E120" s="1" t="s">
        <v>543</v>
      </c>
      <c r="F120" s="9">
        <v>0</v>
      </c>
      <c r="G120" s="64">
        <v>34.33</v>
      </c>
      <c r="H120" s="65">
        <v>0.1928422515635857</v>
      </c>
      <c r="I120" s="65">
        <v>4.1159414344789313E-2</v>
      </c>
      <c r="J120" s="65">
        <v>1.7507797755874188E-2</v>
      </c>
      <c r="K120" s="66">
        <v>4.4276143314884941E-2</v>
      </c>
      <c r="L120" s="67">
        <v>3140</v>
      </c>
      <c r="M120" s="68">
        <v>8.5714285714285854E-2</v>
      </c>
      <c r="N120" s="69">
        <v>0</v>
      </c>
      <c r="O120" s="70">
        <v>0</v>
      </c>
      <c r="P120" s="70">
        <v>0</v>
      </c>
      <c r="Q120" s="70">
        <v>1.1931189755475691E-2</v>
      </c>
      <c r="R120" s="70">
        <v>-9.3497139299053567E-3</v>
      </c>
      <c r="S120" s="70">
        <v>0.11575729068272467</v>
      </c>
      <c r="T120" s="18">
        <v>0</v>
      </c>
      <c r="U120" s="71" t="s">
        <v>156</v>
      </c>
      <c r="V120" s="9">
        <v>1968</v>
      </c>
      <c r="W120" s="227" t="s">
        <v>496</v>
      </c>
      <c r="X120" s="227">
        <v>0</v>
      </c>
      <c r="Y120" s="72" t="s">
        <v>291</v>
      </c>
      <c r="Z120" s="73">
        <v>12</v>
      </c>
      <c r="AA120" s="73">
        <v>8</v>
      </c>
      <c r="AB120" s="73">
        <v>2</v>
      </c>
      <c r="AC120" s="228" t="s">
        <v>544</v>
      </c>
      <c r="AD120" s="74">
        <v>0.25762711864406779</v>
      </c>
      <c r="AE120" s="75">
        <v>0.45157456922162803</v>
      </c>
      <c r="AF120" s="75">
        <v>0.21884358442755125</v>
      </c>
      <c r="AG120" s="75">
        <v>0.42953505656015895</v>
      </c>
      <c r="AH120" s="76" t="s">
        <v>2722</v>
      </c>
      <c r="AI120" s="9" t="s">
        <v>2813</v>
      </c>
      <c r="AJ120" s="77" t="s">
        <v>2563</v>
      </c>
      <c r="AK120" s="78">
        <v>4.4276143314884941E-2</v>
      </c>
      <c r="AL120" s="79">
        <v>5.9079600000000003E-2</v>
      </c>
      <c r="AM120" s="80">
        <v>-0.25056799106823779</v>
      </c>
      <c r="AN120" s="372">
        <v>-0.2605609411903882</v>
      </c>
      <c r="AO120" s="372">
        <v>-0.51046718490003129</v>
      </c>
      <c r="AP120" s="372">
        <v>-0.48601201791547533</v>
      </c>
      <c r="AQ120" s="372">
        <v>-0.46542030823582869</v>
      </c>
      <c r="AR120" s="81">
        <v>9.0445710581921246E-2</v>
      </c>
      <c r="AS120" s="81">
        <v>8.6142370752170197E-2</v>
      </c>
      <c r="AT120" s="81">
        <v>8.2824214980499619E-2</v>
      </c>
      <c r="AU120" s="68">
        <v>4.0457812084109659E-2</v>
      </c>
      <c r="AV120" s="68">
        <v>6.1411051300798901E-2</v>
      </c>
      <c r="AW120" s="68">
        <v>0.13855970829535094</v>
      </c>
      <c r="AX120" s="68">
        <v>3.8798830720170076E-2</v>
      </c>
      <c r="AY120" s="68">
        <v>5.9878015351478762E-2</v>
      </c>
      <c r="AZ120" s="68">
        <v>0.13855970829535094</v>
      </c>
      <c r="BA120" s="31">
        <v>5.7355900000000002</v>
      </c>
      <c r="BB120" s="32">
        <v>10.199049316696374</v>
      </c>
      <c r="BC120" s="82">
        <v>18.120181954719676</v>
      </c>
      <c r="BD120" s="70">
        <v>-0.6834695140295719</v>
      </c>
      <c r="BE120" s="70">
        <v>-0.43714421068272569</v>
      </c>
      <c r="BF120" s="82">
        <v>15.461798057748355</v>
      </c>
      <c r="BG120" s="82">
        <v>12.764533380103559</v>
      </c>
      <c r="BH120" s="82">
        <v>13.483155254723348</v>
      </c>
      <c r="BI120" s="82">
        <v>3.2409288824383164</v>
      </c>
      <c r="BJ120" s="82">
        <v>59.205128205128204</v>
      </c>
      <c r="BK120" s="82">
        <v>3.2409288824383164</v>
      </c>
      <c r="BL120" s="82">
        <v>18.291448231636178</v>
      </c>
      <c r="BM120" s="82">
        <v>59.205128205128204</v>
      </c>
      <c r="BN120" s="34" t="s">
        <v>2563</v>
      </c>
      <c r="BO120" s="31">
        <v>1.4692499999999999</v>
      </c>
      <c r="BP120" s="32">
        <v>1.34796</v>
      </c>
      <c r="BQ120" s="35">
        <v>1.6256745316840806</v>
      </c>
      <c r="BR120" s="70">
        <v>-0.17083033920472901</v>
      </c>
      <c r="BS120" s="83">
        <v>1.040411885897303</v>
      </c>
      <c r="BT120" s="83">
        <v>1.2371361128171943</v>
      </c>
      <c r="BU120" s="83">
        <v>1.3060864777945744</v>
      </c>
      <c r="BV120" s="83">
        <v>0.74473862864901563</v>
      </c>
      <c r="BW120" s="83">
        <v>2.247547169811321</v>
      </c>
      <c r="BX120" s="83">
        <v>0.74473862864901563</v>
      </c>
      <c r="BY120" s="83">
        <v>1.7105762177453152</v>
      </c>
      <c r="BZ120" s="83">
        <v>2.4707813525935656</v>
      </c>
      <c r="CA120" s="37" t="s">
        <v>2609</v>
      </c>
      <c r="CB120" s="31">
        <v>0.42626963286425873</v>
      </c>
      <c r="CC120" s="35">
        <v>0.43418250997577401</v>
      </c>
      <c r="CD120" s="70">
        <v>-1.8224771679441476E-2</v>
      </c>
      <c r="CE120" s="83">
        <v>0.29901870903577249</v>
      </c>
      <c r="CF120" s="83">
        <v>0.32717118678464951</v>
      </c>
      <c r="CG120" s="83">
        <v>0.3645588760105789</v>
      </c>
      <c r="CH120" s="83">
        <v>0.25302827380952386</v>
      </c>
      <c r="CI120" s="83">
        <v>0.56018203883495143</v>
      </c>
      <c r="CJ120" s="83">
        <v>0.25302827380952386</v>
      </c>
      <c r="CK120" s="83">
        <v>0.4809975699131982</v>
      </c>
      <c r="CL120" s="83">
        <v>0.66809930178432897</v>
      </c>
      <c r="CM120" s="37" t="s">
        <v>2563</v>
      </c>
      <c r="CN120" s="31">
        <v>4.8139500000000002</v>
      </c>
      <c r="CO120" s="82">
        <v>8.6049562982931054</v>
      </c>
      <c r="CP120" s="70">
        <v>-0.4405607846079469</v>
      </c>
      <c r="CQ120" s="82">
        <v>3.6759475329395932</v>
      </c>
      <c r="CR120" s="82">
        <v>6.230369740613785</v>
      </c>
      <c r="CS120" s="82">
        <v>13.685537489512223</v>
      </c>
      <c r="CT120" s="82">
        <v>1.8332614555256066</v>
      </c>
      <c r="CU120" s="82">
        <v>23.003409090909088</v>
      </c>
      <c r="CV120" s="82">
        <v>1.8332614555256066</v>
      </c>
      <c r="CW120" s="82">
        <v>17.644615864031405</v>
      </c>
      <c r="CX120" s="82">
        <v>91.387142857142862</v>
      </c>
      <c r="CY120" s="37" t="s">
        <v>2563</v>
      </c>
      <c r="CZ120" s="377">
        <v>-0.40958397124938273</v>
      </c>
      <c r="DA120" s="39" t="s">
        <v>5</v>
      </c>
      <c r="DB120" s="39">
        <v>23.111723576480109</v>
      </c>
      <c r="DC120" s="17">
        <v>4.4276143314884941E-2</v>
      </c>
      <c r="DD120" s="40">
        <v>-1.3079756685115065</v>
      </c>
      <c r="DE120" s="84">
        <v>5.9</v>
      </c>
      <c r="DF120" s="85">
        <v>3.3660000000000001</v>
      </c>
      <c r="DG120" s="85" t="s">
        <v>5</v>
      </c>
      <c r="DH120" s="85" t="s">
        <v>5</v>
      </c>
      <c r="DI120" s="85" t="s">
        <v>5</v>
      </c>
      <c r="DJ120" s="86">
        <v>-0.42659900000000001</v>
      </c>
      <c r="DK120" s="86">
        <v>0.24199219999999999</v>
      </c>
      <c r="DL120" s="69">
        <v>16.666666666666664</v>
      </c>
      <c r="DM120" s="70">
        <v>0.25090843055230461</v>
      </c>
      <c r="DN120" s="70">
        <v>0.46818089904770455</v>
      </c>
      <c r="DO120" s="70">
        <v>0.13629684104125883</v>
      </c>
      <c r="DP120" s="70" t="s">
        <v>158</v>
      </c>
      <c r="DQ120" s="87" t="s">
        <v>2563</v>
      </c>
      <c r="DR120" s="69">
        <v>0.54898270662878978</v>
      </c>
      <c r="DS120" s="70">
        <v>-1.0681289572833652E-4</v>
      </c>
      <c r="DT120" s="70">
        <v>0.1006229999368764</v>
      </c>
      <c r="DU120" s="70">
        <v>5.2670031908418347E-2</v>
      </c>
      <c r="DV120" s="87" t="s">
        <v>2563</v>
      </c>
      <c r="DW120" s="31">
        <v>6.9455999999999998</v>
      </c>
      <c r="DX120" s="70">
        <v>-0.18798904319563903</v>
      </c>
      <c r="DY120" s="70">
        <v>0.50713113675076915</v>
      </c>
      <c r="DZ120" s="70">
        <v>0.11861714233118636</v>
      </c>
      <c r="EA120" s="70">
        <v>0.19245799172014344</v>
      </c>
      <c r="EB120" s="87" t="s">
        <v>2563</v>
      </c>
      <c r="EC120" s="31">
        <v>3.53871</v>
      </c>
      <c r="ED120" s="88">
        <v>2105139999.99999</v>
      </c>
      <c r="EE120" s="85">
        <v>1.5207299999999999</v>
      </c>
      <c r="EF120" s="85" t="s">
        <v>5</v>
      </c>
      <c r="EG120" s="86">
        <v>0.48062214601448638</v>
      </c>
      <c r="EH120" s="86">
        <v>-7.9130871134444947E-2</v>
      </c>
      <c r="EI120" s="89">
        <v>2.6</v>
      </c>
      <c r="EJ120" s="90">
        <v>5</v>
      </c>
      <c r="EK120" s="85">
        <v>40</v>
      </c>
      <c r="EL120" s="91">
        <v>6</v>
      </c>
      <c r="EM120" s="79">
        <v>-0.14175000000000004</v>
      </c>
      <c r="EN120" s="69">
        <v>-0.14421649883388343</v>
      </c>
      <c r="EO120" s="70">
        <v>9.0875108479155919E-2</v>
      </c>
      <c r="EP120" s="70">
        <v>-2.6883962570053432E-3</v>
      </c>
      <c r="EQ120" s="70">
        <v>4.1588918389969809E-3</v>
      </c>
      <c r="ER120" s="69">
        <v>4.5197738769023443E-2</v>
      </c>
      <c r="ES120" s="70">
        <v>6.4333557314857126E-2</v>
      </c>
      <c r="ET120" s="70">
        <v>4.7397276159673707E-2</v>
      </c>
      <c r="EU120" s="70">
        <v>4.4395261192665458E-2</v>
      </c>
      <c r="EV120" s="69">
        <v>-9.901876006485999E-2</v>
      </c>
      <c r="EW120" s="70">
        <v>0.15520866579401305</v>
      </c>
      <c r="EX120" s="70">
        <v>4.4708879902668364E-2</v>
      </c>
      <c r="EY120" s="70">
        <v>4.8554153031662439E-2</v>
      </c>
      <c r="EZ120" s="92">
        <v>0.26492379999999999</v>
      </c>
      <c r="FA120" s="70">
        <v>0.18075999999999998</v>
      </c>
      <c r="FB120" s="70">
        <v>0.14766666666666664</v>
      </c>
      <c r="FC120" s="87">
        <v>0.12575295026360217</v>
      </c>
      <c r="FD120" s="69">
        <v>6.2694399999999995</v>
      </c>
      <c r="FE120" s="70">
        <v>3.5223777777777774</v>
      </c>
      <c r="FF120" s="87">
        <v>9.2647057281923431</v>
      </c>
      <c r="FG120" s="93" t="s">
        <v>2563</v>
      </c>
      <c r="FH120" s="84">
        <v>3.7278199999999999</v>
      </c>
      <c r="FI120" s="85">
        <v>1.82054</v>
      </c>
      <c r="FJ120" s="86">
        <v>0.26178410000000002</v>
      </c>
      <c r="FK120" s="86">
        <v>0.27121139999999999</v>
      </c>
      <c r="FL120" s="94">
        <v>0.35</v>
      </c>
      <c r="FM120" s="95">
        <v>0.38</v>
      </c>
      <c r="FN120" s="96">
        <v>41877</v>
      </c>
      <c r="FO120" s="97" t="s">
        <v>2832</v>
      </c>
      <c r="FP120" s="57">
        <v>1.52</v>
      </c>
      <c r="FQ120" s="58" t="s">
        <v>159</v>
      </c>
      <c r="FR120" s="58">
        <v>1.52</v>
      </c>
      <c r="FS120" s="98" t="s">
        <v>159</v>
      </c>
      <c r="FT120" s="59" t="s">
        <v>160</v>
      </c>
      <c r="FU120" s="9" t="s">
        <v>158</v>
      </c>
      <c r="FV120" s="9" t="s">
        <v>158</v>
      </c>
      <c r="FW120" s="99" t="s">
        <v>158</v>
      </c>
      <c r="FX120" s="100" t="s">
        <v>158</v>
      </c>
      <c r="FY120" s="100" t="s">
        <v>158</v>
      </c>
      <c r="FZ120" s="100" t="s">
        <v>158</v>
      </c>
      <c r="GA120" s="9" t="s">
        <v>425</v>
      </c>
    </row>
    <row r="121" spans="1:183" ht="12" customHeight="1" x14ac:dyDescent="0.2">
      <c r="A121" s="7">
        <v>119</v>
      </c>
      <c r="B121" s="2" t="s">
        <v>545</v>
      </c>
      <c r="C121" s="1" t="s">
        <v>546</v>
      </c>
      <c r="D121" s="1" t="s">
        <v>229</v>
      </c>
      <c r="E121" s="1" t="s">
        <v>230</v>
      </c>
      <c r="F121" s="9">
        <v>0</v>
      </c>
      <c r="G121" s="64">
        <v>40.44</v>
      </c>
      <c r="H121" s="65">
        <v>3.6657267367341761E-2</v>
      </c>
      <c r="I121" s="65">
        <v>0.10255908955969306</v>
      </c>
      <c r="J121" s="65">
        <v>4.8600477192495717E-2</v>
      </c>
      <c r="K121" s="66">
        <v>2.9302670623145403E-2</v>
      </c>
      <c r="L121" s="67">
        <v>2941</v>
      </c>
      <c r="M121" s="68">
        <v>7.727272727272716E-2</v>
      </c>
      <c r="N121" s="69">
        <v>0</v>
      </c>
      <c r="O121" s="70">
        <v>0</v>
      </c>
      <c r="P121" s="70">
        <v>0</v>
      </c>
      <c r="Q121" s="70">
        <v>2.1102592321077918E-2</v>
      </c>
      <c r="R121" s="70">
        <v>4.9592559827782434E-2</v>
      </c>
      <c r="S121" s="70">
        <v>0.21279924264190631</v>
      </c>
      <c r="T121" s="18">
        <v>0</v>
      </c>
      <c r="U121" s="71" t="s">
        <v>321</v>
      </c>
      <c r="V121" s="9">
        <v>1979</v>
      </c>
      <c r="W121" s="227" t="s">
        <v>496</v>
      </c>
      <c r="X121" s="227">
        <v>0</v>
      </c>
      <c r="Y121" s="72" t="s">
        <v>380</v>
      </c>
      <c r="Z121" s="73">
        <v>16</v>
      </c>
      <c r="AA121" s="73">
        <v>8</v>
      </c>
      <c r="AB121" s="73">
        <v>1</v>
      </c>
      <c r="AC121" s="228" t="s">
        <v>547</v>
      </c>
      <c r="AD121" s="74">
        <v>0.80663276766934178</v>
      </c>
      <c r="AE121" s="75">
        <v>0.8066712049012934</v>
      </c>
      <c r="AF121" s="75">
        <v>0.30029573428008849</v>
      </c>
      <c r="AG121" s="75">
        <v>8.481248210707129</v>
      </c>
      <c r="AH121" s="76" t="s">
        <v>2723</v>
      </c>
      <c r="AI121" s="9" t="s">
        <v>548</v>
      </c>
      <c r="AJ121" s="77" t="s">
        <v>2633</v>
      </c>
      <c r="AK121" s="78">
        <v>2.9302670623145403E-2</v>
      </c>
      <c r="AL121" s="79">
        <v>4.1026699999999999E-2</v>
      </c>
      <c r="AM121" s="80">
        <v>-0.28576583973009273</v>
      </c>
      <c r="AN121" s="372">
        <v>-0.30445006330292013</v>
      </c>
      <c r="AO121" s="372">
        <v>-0.44104468025966714</v>
      </c>
      <c r="AP121" s="372">
        <v>-0.42657609489515524</v>
      </c>
      <c r="AQ121" s="372">
        <v>-0.40660627811348515</v>
      </c>
      <c r="AR121" s="81">
        <v>5.2423994527430552E-2</v>
      </c>
      <c r="AS121" s="81">
        <v>5.1101236558646269E-2</v>
      </c>
      <c r="AT121" s="81">
        <v>4.9381497549361449E-2</v>
      </c>
      <c r="AU121" s="68">
        <v>3.0683584429921917E-2</v>
      </c>
      <c r="AV121" s="68">
        <v>4.1691258645560801E-2</v>
      </c>
      <c r="AW121" s="68">
        <v>6.668542487338211E-2</v>
      </c>
      <c r="AX121" s="68">
        <v>3.0683584429921917E-2</v>
      </c>
      <c r="AY121" s="68">
        <v>4.2128780519042813E-2</v>
      </c>
      <c r="AZ121" s="68">
        <v>6.668542487338211E-2</v>
      </c>
      <c r="BA121" s="31">
        <v>26.656320000000001</v>
      </c>
      <c r="BB121" s="32">
        <v>27.528931245745401</v>
      </c>
      <c r="BC121" s="82">
        <v>123.47567551345216</v>
      </c>
      <c r="BD121" s="70">
        <v>-0.78411683200635007</v>
      </c>
      <c r="BE121" s="70">
        <v>-0.77704976197723874</v>
      </c>
      <c r="BF121" s="82">
        <v>15.510478742799675</v>
      </c>
      <c r="BG121" s="82">
        <v>108.28430143007695</v>
      </c>
      <c r="BH121" s="82">
        <v>60.478692232939295</v>
      </c>
      <c r="BI121" s="82">
        <v>11.082474226804123</v>
      </c>
      <c r="BJ121" s="82">
        <v>600</v>
      </c>
      <c r="BK121" s="82">
        <v>8.9840637450199221</v>
      </c>
      <c r="BL121" s="82">
        <v>68.769231548327667</v>
      </c>
      <c r="BM121" s="82">
        <v>600</v>
      </c>
      <c r="BN121" s="34" t="s">
        <v>2633</v>
      </c>
      <c r="BO121" s="31" t="s">
        <v>158</v>
      </c>
      <c r="BP121" s="32">
        <v>3.0522399999999998</v>
      </c>
      <c r="BQ121" s="35">
        <v>2.4195527748523853</v>
      </c>
      <c r="BR121" s="70">
        <v>0.26148932634305289</v>
      </c>
      <c r="BS121" s="83">
        <v>1.9615760665703512</v>
      </c>
      <c r="BT121" s="83">
        <v>1.9965133088440783</v>
      </c>
      <c r="BU121" s="83">
        <v>2.0930591301603827</v>
      </c>
      <c r="BV121" s="83">
        <v>1.4589490968801313</v>
      </c>
      <c r="BW121" s="83">
        <v>3.2535803706823927</v>
      </c>
      <c r="BX121" s="83">
        <v>1.4589490968801313</v>
      </c>
      <c r="BY121" s="83">
        <v>2.4349186143781987</v>
      </c>
      <c r="BZ121" s="83">
        <v>3.2535803706823927</v>
      </c>
      <c r="CA121" s="37" t="s">
        <v>2609</v>
      </c>
      <c r="CB121" s="31">
        <v>3.7298290402792018</v>
      </c>
      <c r="CC121" s="35">
        <v>2.6940778705562005</v>
      </c>
      <c r="CD121" s="70">
        <v>0.38445480030210377</v>
      </c>
      <c r="CE121" s="83">
        <v>2.2401822249930183</v>
      </c>
      <c r="CF121" s="83">
        <v>2.2588256347084958</v>
      </c>
      <c r="CG121" s="83">
        <v>2.2112778111371245</v>
      </c>
      <c r="CH121" s="83">
        <v>1.6925374514518217</v>
      </c>
      <c r="CI121" s="83">
        <v>3.6170174372246695</v>
      </c>
      <c r="CJ121" s="83">
        <v>1.6925374514518217</v>
      </c>
      <c r="CK121" s="83">
        <v>2.5462490296414972</v>
      </c>
      <c r="CL121" s="83">
        <v>3.6170174372246695</v>
      </c>
      <c r="CM121" s="37" t="s">
        <v>2633</v>
      </c>
      <c r="CN121" s="31">
        <v>9.8724399999999992</v>
      </c>
      <c r="CO121" s="82">
        <v>8.5667204748270898</v>
      </c>
      <c r="CP121" s="70">
        <v>0.15241766426367076</v>
      </c>
      <c r="CQ121" s="82">
        <v>6.5030951304282913</v>
      </c>
      <c r="CR121" s="82">
        <v>7.233759072150387</v>
      </c>
      <c r="CS121" s="82">
        <v>7.171097319512862</v>
      </c>
      <c r="CT121" s="82">
        <v>4.7664322916666668</v>
      </c>
      <c r="CU121" s="82">
        <v>11.169504071058475</v>
      </c>
      <c r="CV121" s="82">
        <v>4.7664322916666668</v>
      </c>
      <c r="CW121" s="82">
        <v>8.2285216419344529</v>
      </c>
      <c r="CX121" s="82">
        <v>11.169504071058475</v>
      </c>
      <c r="CY121" s="37" t="s">
        <v>2633</v>
      </c>
      <c r="CZ121" s="377">
        <v>0.93242393999052675</v>
      </c>
      <c r="DA121" s="39" t="s">
        <v>5</v>
      </c>
      <c r="DB121" s="39">
        <v>24.876186471632298</v>
      </c>
      <c r="DC121" s="17">
        <v>2.9302670623145403E-2</v>
      </c>
      <c r="DD121" s="40">
        <v>-23.726052937685459</v>
      </c>
      <c r="DE121" s="84">
        <v>1.4690700000000001</v>
      </c>
      <c r="DF121" s="85">
        <v>1.4690000000000001</v>
      </c>
      <c r="DG121" s="85" t="s">
        <v>5</v>
      </c>
      <c r="DH121" s="85" t="s">
        <v>5</v>
      </c>
      <c r="DI121" s="85" t="s">
        <v>5</v>
      </c>
      <c r="DJ121" s="86">
        <v>-0.14286080000000001</v>
      </c>
      <c r="DK121" s="86">
        <v>6.4461500000000005E-2</v>
      </c>
      <c r="DL121" s="69">
        <v>-0.21649484536082475</v>
      </c>
      <c r="DM121" s="70">
        <v>2.5356349434316083E-2</v>
      </c>
      <c r="DN121" s="70">
        <v>-2.3281316138826114E-2</v>
      </c>
      <c r="DO121" s="70">
        <v>-5.7358711293558073E-3</v>
      </c>
      <c r="DP121" s="70" t="s">
        <v>158</v>
      </c>
      <c r="DQ121" s="87" t="s">
        <v>2633</v>
      </c>
      <c r="DR121" s="69">
        <v>-1.1636996992715476E-3</v>
      </c>
      <c r="DS121" s="70">
        <v>1.4702504086038681E-2</v>
      </c>
      <c r="DT121" s="70">
        <v>1.9297070873617539E-2</v>
      </c>
      <c r="DU121" s="70">
        <v>-3.502399962378E-3</v>
      </c>
      <c r="DV121" s="87" t="s">
        <v>2633</v>
      </c>
      <c r="DW121" s="31">
        <v>3.94611</v>
      </c>
      <c r="DX121" s="70">
        <v>-3.8301251488937371E-2</v>
      </c>
      <c r="DY121" s="70">
        <v>6.1420684758160426E-2</v>
      </c>
      <c r="DZ121" s="70">
        <v>3.7472499866077813E-2</v>
      </c>
      <c r="EA121" s="70">
        <v>2.1039231395523661E-2</v>
      </c>
      <c r="EB121" s="87" t="s">
        <v>2633</v>
      </c>
      <c r="EC121" s="31">
        <v>0.13972000000000001</v>
      </c>
      <c r="ED121" s="88">
        <v>19517820000</v>
      </c>
      <c r="EE121" s="85">
        <v>0.33907999999999999</v>
      </c>
      <c r="EF121" s="85" t="s">
        <v>5</v>
      </c>
      <c r="EG121" s="86">
        <v>0.24690506970591453</v>
      </c>
      <c r="EH121" s="86">
        <v>-2.4723764526024539E-4</v>
      </c>
      <c r="EI121" s="89">
        <v>3</v>
      </c>
      <c r="EJ121" s="90">
        <v>10</v>
      </c>
      <c r="EK121" s="85">
        <v>40.5</v>
      </c>
      <c r="EL121" s="91">
        <v>8</v>
      </c>
      <c r="EM121" s="79">
        <v>-1.481481481481528E-3</v>
      </c>
      <c r="EN121" s="69">
        <v>1.6150065541809422E-2</v>
      </c>
      <c r="EO121" s="70">
        <v>0.13972071951361054</v>
      </c>
      <c r="EP121" s="70">
        <v>6.3381450868252642E-2</v>
      </c>
      <c r="EQ121" s="70">
        <v>5.4989130333018776E-2</v>
      </c>
      <c r="ER121" s="69">
        <v>3.0867414192951692E-2</v>
      </c>
      <c r="ES121" s="70">
        <v>4.3088271939714318E-2</v>
      </c>
      <c r="ET121" s="70">
        <v>3.8261517681173807E-2</v>
      </c>
      <c r="EU121" s="70">
        <v>4.1817130770583466E-2</v>
      </c>
      <c r="EV121" s="69">
        <v>4.7017479734761114E-2</v>
      </c>
      <c r="EW121" s="70">
        <v>0.18280899145332485</v>
      </c>
      <c r="EX121" s="70">
        <v>0.10164296854942645</v>
      </c>
      <c r="EY121" s="70">
        <v>9.6806261103602242E-2</v>
      </c>
      <c r="EZ121" s="92">
        <v>0.1175625</v>
      </c>
      <c r="FA121" s="70">
        <v>0.10458000000000001</v>
      </c>
      <c r="FB121" s="70">
        <v>0.14058000000000001</v>
      </c>
      <c r="FC121" s="87">
        <v>5.3973508316580571E-2</v>
      </c>
      <c r="FD121" s="69">
        <v>7.264000000000001E-2</v>
      </c>
      <c r="FE121" s="70">
        <v>9.0520000000000003E-2</v>
      </c>
      <c r="FF121" s="87">
        <v>2.7154329304919345E-2</v>
      </c>
      <c r="FG121" s="93" t="s">
        <v>2633</v>
      </c>
      <c r="FH121" s="84">
        <v>0.68018000000000001</v>
      </c>
      <c r="FI121" s="85">
        <v>0.63034000000000001</v>
      </c>
      <c r="FJ121" s="86">
        <v>0.78646079999999996</v>
      </c>
      <c r="FK121" s="86">
        <v>0.91343000000000008</v>
      </c>
      <c r="FL121" s="94">
        <v>9.1666666666666674E-2</v>
      </c>
      <c r="FM121" s="95">
        <v>9.8750000000000004E-2</v>
      </c>
      <c r="FN121" s="96">
        <v>42076</v>
      </c>
      <c r="FO121" s="97" t="s">
        <v>2758</v>
      </c>
      <c r="FP121" s="57">
        <v>1.1850000000000001</v>
      </c>
      <c r="FQ121" s="58" t="s">
        <v>159</v>
      </c>
      <c r="FR121" s="58">
        <v>1.1850000000000001</v>
      </c>
      <c r="FS121" s="98" t="s">
        <v>159</v>
      </c>
      <c r="FT121" s="59" t="s">
        <v>165</v>
      </c>
      <c r="FU121" s="9" t="s">
        <v>166</v>
      </c>
      <c r="FV121" s="9" t="s">
        <v>158</v>
      </c>
      <c r="FW121" s="99">
        <v>0</v>
      </c>
      <c r="FX121" s="100" t="s">
        <v>158</v>
      </c>
      <c r="FY121" s="100" t="s">
        <v>158</v>
      </c>
      <c r="FZ121" s="100" t="s">
        <v>158</v>
      </c>
      <c r="GA121" s="9" t="s">
        <v>425</v>
      </c>
    </row>
    <row r="122" spans="1:183" ht="12" customHeight="1" x14ac:dyDescent="0.2">
      <c r="A122" s="7">
        <v>120</v>
      </c>
      <c r="B122" s="2" t="s">
        <v>415</v>
      </c>
      <c r="C122" s="1" t="s">
        <v>416</v>
      </c>
      <c r="D122" s="1" t="s">
        <v>324</v>
      </c>
      <c r="E122" s="1" t="s">
        <v>383</v>
      </c>
      <c r="F122" s="9">
        <v>0</v>
      </c>
      <c r="G122" s="64">
        <v>13.67</v>
      </c>
      <c r="H122" s="65">
        <v>-9.530112508272659E-2</v>
      </c>
      <c r="I122" s="65" t="s">
        <v>158</v>
      </c>
      <c r="J122" s="65" t="s">
        <v>158</v>
      </c>
      <c r="K122" s="66">
        <v>8.5434241404535469E-2</v>
      </c>
      <c r="L122" s="67">
        <v>1187</v>
      </c>
      <c r="M122" s="68">
        <v>1.0526315789473717E-2</v>
      </c>
      <c r="N122" s="69">
        <v>0</v>
      </c>
      <c r="O122" s="70">
        <v>3.2032833800585969E-3</v>
      </c>
      <c r="P122" s="70">
        <v>1.1745372608863658E-2</v>
      </c>
      <c r="Q122" s="70" t="s">
        <v>158</v>
      </c>
      <c r="R122" s="70" t="s">
        <v>158</v>
      </c>
      <c r="S122" s="70" t="s">
        <v>158</v>
      </c>
      <c r="T122" s="18" t="s">
        <v>158</v>
      </c>
      <c r="U122" s="71" t="s">
        <v>321</v>
      </c>
      <c r="V122" s="9">
        <v>2014</v>
      </c>
      <c r="W122" s="227" t="s">
        <v>496</v>
      </c>
      <c r="X122" s="227">
        <v>0</v>
      </c>
      <c r="Y122" s="72" t="s">
        <v>157</v>
      </c>
      <c r="Z122" s="73">
        <v>6</v>
      </c>
      <c r="AA122" s="73">
        <v>2</v>
      </c>
      <c r="AB122" s="73">
        <v>0</v>
      </c>
      <c r="AC122" s="228" t="s">
        <v>2340</v>
      </c>
      <c r="AD122" s="74">
        <v>0.71085368261699455</v>
      </c>
      <c r="AE122" s="75" t="s">
        <v>158</v>
      </c>
      <c r="AF122" s="75" t="s">
        <v>158</v>
      </c>
      <c r="AG122" s="75">
        <v>7.4476338246702856</v>
      </c>
      <c r="AH122" s="76" t="s">
        <v>2724</v>
      </c>
      <c r="AI122" s="9" t="s">
        <v>2814</v>
      </c>
      <c r="AJ122" s="77" t="s">
        <v>2563</v>
      </c>
      <c r="AK122" s="78">
        <v>8.5434241404535469E-2</v>
      </c>
      <c r="AL122" s="79">
        <v>8.4424200000000005E-2</v>
      </c>
      <c r="AM122" s="80">
        <v>1.1963884816622139E-2</v>
      </c>
      <c r="AN122" s="372">
        <v>6.9741628682744139E-2</v>
      </c>
      <c r="AO122" s="372">
        <v>-0.3907965660079521</v>
      </c>
      <c r="AP122" s="372">
        <v>-0.307319271959694</v>
      </c>
      <c r="AQ122" s="372">
        <v>-0.16272692378843878</v>
      </c>
      <c r="AR122" s="81">
        <v>0.14023926432044811</v>
      </c>
      <c r="AS122" s="81">
        <v>0.12333855692252518</v>
      </c>
      <c r="AT122" s="81">
        <v>0.10203868227926637</v>
      </c>
      <c r="AU122" s="68">
        <v>6.8948469055374592E-2</v>
      </c>
      <c r="AV122" s="68">
        <v>8.9438457237923624E-2</v>
      </c>
      <c r="AW122" s="68">
        <v>0.23415272727272718</v>
      </c>
      <c r="AX122" s="68">
        <v>3.9521821248266302E-2</v>
      </c>
      <c r="AY122" s="68">
        <v>7.9864370156125714E-2</v>
      </c>
      <c r="AZ122" s="68">
        <v>0.23415272727272718</v>
      </c>
      <c r="BA122" s="31">
        <v>9.5767900000000008</v>
      </c>
      <c r="BB122" s="32" t="s">
        <v>158</v>
      </c>
      <c r="BC122" s="82">
        <v>79.121649038857043</v>
      </c>
      <c r="BD122" s="70">
        <v>-0.87896119309524512</v>
      </c>
      <c r="BE122" s="70" t="s">
        <v>158</v>
      </c>
      <c r="BF122" s="82">
        <v>14.147966824324323</v>
      </c>
      <c r="BG122" s="82">
        <v>69.609493427927916</v>
      </c>
      <c r="BH122" s="82">
        <v>159.17416554098341</v>
      </c>
      <c r="BI122" s="82">
        <v>7.5459374999999991</v>
      </c>
      <c r="BJ122" s="82">
        <v>342.06479999999993</v>
      </c>
      <c r="BK122" s="82">
        <v>7.5459374999999991</v>
      </c>
      <c r="BL122" s="82">
        <v>179.29494806532534</v>
      </c>
      <c r="BM122" s="82">
        <v>951.3608352</v>
      </c>
      <c r="BN122" s="34" t="s">
        <v>2563</v>
      </c>
      <c r="BO122" s="31">
        <v>0.95952000000000004</v>
      </c>
      <c r="BP122" s="32">
        <v>0.96948999999999996</v>
      </c>
      <c r="BQ122" s="35">
        <v>8.2714056226784436</v>
      </c>
      <c r="BR122" s="70">
        <v>-0.88279017566955442</v>
      </c>
      <c r="BS122" s="83">
        <v>0.73381049542984123</v>
      </c>
      <c r="BT122" s="83">
        <v>7.4930972477432736</v>
      </c>
      <c r="BU122" s="83">
        <v>14.34798386105329</v>
      </c>
      <c r="BV122" s="83">
        <v>0.48151750972762652</v>
      </c>
      <c r="BW122" s="83">
        <v>41.486486486486484</v>
      </c>
      <c r="BX122" s="83">
        <v>0.48151750972762652</v>
      </c>
      <c r="BY122" s="83">
        <v>15.921991139277617</v>
      </c>
      <c r="BZ122" s="83">
        <v>71.904761904761912</v>
      </c>
      <c r="CA122" s="37" t="s">
        <v>2609</v>
      </c>
      <c r="CB122" s="31">
        <v>3.6761542102319176</v>
      </c>
      <c r="CC122" s="35">
        <v>5.8345172058127304</v>
      </c>
      <c r="CD122" s="70">
        <v>-0.36993000782147145</v>
      </c>
      <c r="CE122" s="83">
        <v>4.3950893786557552</v>
      </c>
      <c r="CF122" s="83">
        <v>4.7914741739721647</v>
      </c>
      <c r="CG122" s="83">
        <v>4.9138737581077603</v>
      </c>
      <c r="CH122" s="83">
        <v>2.4769839285714284</v>
      </c>
      <c r="CI122" s="83">
        <v>7.7224039764961123</v>
      </c>
      <c r="CJ122" s="83">
        <v>2.4769839285714284</v>
      </c>
      <c r="CK122" s="83">
        <v>5.7974032135749978</v>
      </c>
      <c r="CL122" s="83">
        <v>7.7224039764961123</v>
      </c>
      <c r="CM122" s="37" t="s">
        <v>2563</v>
      </c>
      <c r="CN122" s="31" t="s">
        <v>158</v>
      </c>
      <c r="CO122" s="82">
        <v>16.219521955118847</v>
      </c>
      <c r="CP122" s="70" t="s">
        <v>158</v>
      </c>
      <c r="CQ122" s="82">
        <v>13.149570076673752</v>
      </c>
      <c r="CR122" s="82">
        <v>13.112535122969769</v>
      </c>
      <c r="CS122" s="82">
        <v>13.962825118879417</v>
      </c>
      <c r="CT122" s="82">
        <v>8.0025634615384611</v>
      </c>
      <c r="CU122" s="82">
        <v>21.986841025641024</v>
      </c>
      <c r="CV122" s="82">
        <v>8.0025634615384611</v>
      </c>
      <c r="CW122" s="82">
        <v>16.613120743415479</v>
      </c>
      <c r="CX122" s="82">
        <v>28.6675298784</v>
      </c>
      <c r="CY122" s="37" t="s">
        <v>2563</v>
      </c>
      <c r="CZ122" s="377">
        <v>-0.30385789406024133</v>
      </c>
      <c r="DA122" s="39" t="s">
        <v>5</v>
      </c>
      <c r="DB122" s="39">
        <v>30.37108015430444</v>
      </c>
      <c r="DC122" s="17">
        <v>9.7179614013399127E-2</v>
      </c>
      <c r="DD122" s="40">
        <v>0.14117140133991235</v>
      </c>
      <c r="DE122" s="84">
        <v>1.2154400000000001</v>
      </c>
      <c r="DF122" s="85" t="s">
        <v>158</v>
      </c>
      <c r="DG122" s="85" t="s">
        <v>5</v>
      </c>
      <c r="DH122" s="85" t="s">
        <v>5</v>
      </c>
      <c r="DI122" s="85" t="s">
        <v>5</v>
      </c>
      <c r="DJ122" s="86">
        <v>0.49598350000000002</v>
      </c>
      <c r="DK122" s="86">
        <v>1.2629330000000001</v>
      </c>
      <c r="DL122" s="69">
        <v>0.68181818181818188</v>
      </c>
      <c r="DM122" s="70">
        <v>2.0933607475440703</v>
      </c>
      <c r="DN122" s="70" t="s">
        <v>158</v>
      </c>
      <c r="DO122" s="70" t="s">
        <v>158</v>
      </c>
      <c r="DP122" s="70" t="s">
        <v>158</v>
      </c>
      <c r="DQ122" s="87" t="s">
        <v>2563</v>
      </c>
      <c r="DR122" s="69">
        <v>-0.12266082937115419</v>
      </c>
      <c r="DS122" s="70">
        <v>-9.0899600013292114E-2</v>
      </c>
      <c r="DT122" s="70">
        <v>-4.9474679667523502E-2</v>
      </c>
      <c r="DU122" s="70" t="s">
        <v>158</v>
      </c>
      <c r="DV122" s="87" t="s">
        <v>2563</v>
      </c>
      <c r="DW122" s="31" t="s">
        <v>158</v>
      </c>
      <c r="DX122" s="70">
        <v>4.1424278505414858E-2</v>
      </c>
      <c r="DY122" s="70">
        <v>-0.11832587579949239</v>
      </c>
      <c r="DZ122" s="70">
        <v>-6.6453481434481598E-2</v>
      </c>
      <c r="EA122" s="70" t="s">
        <v>158</v>
      </c>
      <c r="EB122" s="87" t="s">
        <v>2563</v>
      </c>
      <c r="EC122" s="31">
        <v>0.11601</v>
      </c>
      <c r="ED122" s="88">
        <v>545507600</v>
      </c>
      <c r="EE122" s="85">
        <v>1.59361</v>
      </c>
      <c r="EF122" s="85" t="s">
        <v>5</v>
      </c>
      <c r="EG122" s="86">
        <v>0.10861508981355095</v>
      </c>
      <c r="EH122" s="86">
        <v>-0.16004075204946455</v>
      </c>
      <c r="EI122" s="89">
        <v>2.5</v>
      </c>
      <c r="EJ122" s="90">
        <v>6</v>
      </c>
      <c r="EK122" s="85">
        <v>11.92</v>
      </c>
      <c r="EL122" s="91">
        <v>6</v>
      </c>
      <c r="EM122" s="79">
        <v>0.14681208053691286</v>
      </c>
      <c r="EN122" s="69">
        <v>4.7124047124047053E-2</v>
      </c>
      <c r="EO122" s="70">
        <v>4.7932346892588296E-2</v>
      </c>
      <c r="EP122" s="70">
        <v>3.022170628666454E-2</v>
      </c>
      <c r="EQ122" s="70" t="s">
        <v>158</v>
      </c>
      <c r="ER122" s="69">
        <v>7.7915675675675589E-2</v>
      </c>
      <c r="ES122" s="70">
        <v>7.9049858908547543E-2</v>
      </c>
      <c r="ET122" s="70">
        <v>7.4078370359398571E-2</v>
      </c>
      <c r="EU122" s="70" t="s">
        <v>158</v>
      </c>
      <c r="EV122" s="69">
        <v>0.12503972279972264</v>
      </c>
      <c r="EW122" s="70">
        <v>0.12698220580113584</v>
      </c>
      <c r="EX122" s="70">
        <v>0.10430007664606311</v>
      </c>
      <c r="EY122" s="70" t="s">
        <v>158</v>
      </c>
      <c r="EZ122" s="92">
        <v>9.7191500000000014E-2</v>
      </c>
      <c r="FA122" s="70">
        <v>0.48756000000000005</v>
      </c>
      <c r="FB122" s="70">
        <v>0.34431111111111107</v>
      </c>
      <c r="FC122" s="87">
        <v>1.1959969973206455</v>
      </c>
      <c r="FD122" s="69">
        <v>5.4479999999999994E-2</v>
      </c>
      <c r="FE122" s="70">
        <v>5.0166666666666665E-2</v>
      </c>
      <c r="FF122" s="87">
        <v>3.6551783814199809E-2</v>
      </c>
      <c r="FG122" s="93" t="s">
        <v>2563</v>
      </c>
      <c r="FH122" s="84">
        <v>1.1834</v>
      </c>
      <c r="FI122" s="85" t="s">
        <v>158</v>
      </c>
      <c r="FJ122" s="86">
        <v>1.5931770000000001</v>
      </c>
      <c r="FK122" s="86">
        <v>1.604471</v>
      </c>
      <c r="FL122" s="94">
        <v>7.1249999999999994E-2</v>
      </c>
      <c r="FM122" s="95">
        <v>7.1999999999999995E-2</v>
      </c>
      <c r="FN122" s="96">
        <v>43830</v>
      </c>
      <c r="FO122" s="97" t="s">
        <v>2698</v>
      </c>
      <c r="FP122" s="57">
        <v>0.86399999999999988</v>
      </c>
      <c r="FQ122" s="58" t="s">
        <v>185</v>
      </c>
      <c r="FR122" s="58">
        <v>1.1678860799999999</v>
      </c>
      <c r="FS122" s="98" t="s">
        <v>185</v>
      </c>
      <c r="FT122" s="59" t="s">
        <v>160</v>
      </c>
      <c r="FU122" s="9" t="s">
        <v>158</v>
      </c>
      <c r="FV122" s="9" t="s">
        <v>158</v>
      </c>
      <c r="FW122" s="99" t="s">
        <v>158</v>
      </c>
      <c r="FX122" s="100" t="s">
        <v>158</v>
      </c>
      <c r="FY122" s="100" t="s">
        <v>158</v>
      </c>
      <c r="FZ122" s="100" t="s">
        <v>158</v>
      </c>
      <c r="GA122" s="9" t="s">
        <v>425</v>
      </c>
    </row>
    <row r="123" spans="1:183" ht="12" customHeight="1" x14ac:dyDescent="0.2">
      <c r="A123" s="7">
        <v>121</v>
      </c>
      <c r="B123" s="2" t="s">
        <v>417</v>
      </c>
      <c r="C123" s="1" t="s">
        <v>418</v>
      </c>
      <c r="D123" s="1" t="s">
        <v>324</v>
      </c>
      <c r="E123" s="1" t="s">
        <v>383</v>
      </c>
      <c r="F123" s="9">
        <v>0</v>
      </c>
      <c r="G123" s="64">
        <v>26.57</v>
      </c>
      <c r="H123" s="65">
        <v>-7.8416728902166444E-3</v>
      </c>
      <c r="I123" s="65">
        <v>-1.8094106285412748E-2</v>
      </c>
      <c r="J123" s="65">
        <v>-9.6651852851475928E-3</v>
      </c>
      <c r="K123" s="66">
        <v>6.9628904779826875E-2</v>
      </c>
      <c r="L123" s="67">
        <v>1248</v>
      </c>
      <c r="M123" s="68">
        <v>2.7800000000000047E-2</v>
      </c>
      <c r="N123" s="69">
        <v>0</v>
      </c>
      <c r="O123" s="70">
        <v>6.8549334020377994E-3</v>
      </c>
      <c r="P123" s="70">
        <v>1.5568199282801842E-2</v>
      </c>
      <c r="Q123" s="70">
        <v>1.7984150273362864E-2</v>
      </c>
      <c r="R123" s="70">
        <v>1.3185973250865901E-2</v>
      </c>
      <c r="S123" s="70">
        <v>0.11999639757456104</v>
      </c>
      <c r="T123" s="18">
        <v>0.86566221067784355</v>
      </c>
      <c r="U123" s="71" t="s">
        <v>321</v>
      </c>
      <c r="V123" s="9">
        <v>2002</v>
      </c>
      <c r="W123" s="227" t="s">
        <v>496</v>
      </c>
      <c r="X123" s="227">
        <v>0</v>
      </c>
      <c r="Y123" s="72" t="s">
        <v>157</v>
      </c>
      <c r="Z123" s="73">
        <v>13</v>
      </c>
      <c r="AA123" s="73">
        <v>7</v>
      </c>
      <c r="AB123" s="73">
        <v>0</v>
      </c>
      <c r="AC123" s="228" t="s">
        <v>2341</v>
      </c>
      <c r="AD123" s="74">
        <v>0.64396030505654545</v>
      </c>
      <c r="AE123" s="75" t="s">
        <v>158</v>
      </c>
      <c r="AF123" s="75">
        <v>0.51958804580139806</v>
      </c>
      <c r="AG123" s="75">
        <v>3.2710491884437216</v>
      </c>
      <c r="AH123" s="76" t="s">
        <v>2725</v>
      </c>
      <c r="AI123" s="9" t="s">
        <v>2815</v>
      </c>
      <c r="AJ123" s="77" t="s">
        <v>2563</v>
      </c>
      <c r="AK123" s="78">
        <v>6.9628904779826875E-2</v>
      </c>
      <c r="AL123" s="79">
        <v>6.2201300000000001E-2</v>
      </c>
      <c r="AM123" s="80">
        <v>0.11941237208590283</v>
      </c>
      <c r="AN123" s="372">
        <v>0.17013962822915385</v>
      </c>
      <c r="AO123" s="372">
        <v>-0.26306916790182056</v>
      </c>
      <c r="AP123" s="372">
        <v>-0.14196958810731841</v>
      </c>
      <c r="AQ123" s="372">
        <v>-2.1793223531544448E-2</v>
      </c>
      <c r="AR123" s="81">
        <v>9.4484993363054715E-2</v>
      </c>
      <c r="AS123" s="81">
        <v>8.1149693314758325E-2</v>
      </c>
      <c r="AT123" s="81">
        <v>7.1180149693097342E-2</v>
      </c>
      <c r="AU123" s="68">
        <v>5.0383053839364506E-2</v>
      </c>
      <c r="AV123" s="68">
        <v>6.419599056283723E-2</v>
      </c>
      <c r="AW123" s="68">
        <v>0.12688888888888886</v>
      </c>
      <c r="AX123" s="68">
        <v>4.2727062451811883E-2</v>
      </c>
      <c r="AY123" s="68">
        <v>5.9504783104560512E-2</v>
      </c>
      <c r="AZ123" s="68">
        <v>0.12688888888888886</v>
      </c>
      <c r="BA123" s="31">
        <v>9.1892899999999997</v>
      </c>
      <c r="BB123" s="32" t="s">
        <v>158</v>
      </c>
      <c r="BC123" s="82">
        <v>21.46498021712339</v>
      </c>
      <c r="BD123" s="70">
        <v>-0.57189385189046804</v>
      </c>
      <c r="BE123" s="70" t="s">
        <v>158</v>
      </c>
      <c r="BF123" s="82">
        <v>18.080395146432881</v>
      </c>
      <c r="BG123" s="82">
        <v>16.588875385732074</v>
      </c>
      <c r="BH123" s="82">
        <v>14.239436578361634</v>
      </c>
      <c r="BI123" s="82">
        <v>4.7714884696016782</v>
      </c>
      <c r="BJ123" s="82">
        <v>73.840909090909093</v>
      </c>
      <c r="BK123" s="82">
        <v>3.8443465491923643</v>
      </c>
      <c r="BL123" s="82">
        <v>17.403095459269704</v>
      </c>
      <c r="BM123" s="82">
        <v>73.840909090909093</v>
      </c>
      <c r="BN123" s="34" t="s">
        <v>2563</v>
      </c>
      <c r="BO123" s="31">
        <v>0.74929999999999997</v>
      </c>
      <c r="BP123" s="32">
        <v>0.87672000000000005</v>
      </c>
      <c r="BQ123" s="35">
        <v>1.1403074582002684</v>
      </c>
      <c r="BR123" s="70">
        <v>-0.23115472612648236</v>
      </c>
      <c r="BS123" s="83">
        <v>0.86857157479192948</v>
      </c>
      <c r="BT123" s="83">
        <v>0.9705972210442354</v>
      </c>
      <c r="BU123" s="83">
        <v>1.0291132037467021</v>
      </c>
      <c r="BV123" s="83">
        <v>0.57109283196239713</v>
      </c>
      <c r="BW123" s="83">
        <v>1.3634175691937427</v>
      </c>
      <c r="BX123" s="83">
        <v>0.57109283196239713</v>
      </c>
      <c r="BY123" s="83">
        <v>1.1783003340201963</v>
      </c>
      <c r="BZ123" s="83">
        <v>1.6038746908491341</v>
      </c>
      <c r="CA123" s="37" t="s">
        <v>2609</v>
      </c>
      <c r="CB123" s="31">
        <v>5.9327635022284158</v>
      </c>
      <c r="CC123" s="35">
        <v>6.2329045379087642</v>
      </c>
      <c r="CD123" s="70">
        <v>-4.815428085812623E-2</v>
      </c>
      <c r="CE123" s="83">
        <v>4.856887693300866</v>
      </c>
      <c r="CF123" s="83">
        <v>5.2925801722872148</v>
      </c>
      <c r="CG123" s="83">
        <v>5.6204121356039263</v>
      </c>
      <c r="CH123" s="83">
        <v>3.173623559539053</v>
      </c>
      <c r="CI123" s="83">
        <v>7.3869354838709675</v>
      </c>
      <c r="CJ123" s="83">
        <v>3.173623559539053</v>
      </c>
      <c r="CK123" s="83">
        <v>6.4397168632172548</v>
      </c>
      <c r="CL123" s="83">
        <v>8.3186896551724132</v>
      </c>
      <c r="CM123" s="37" t="s">
        <v>2563</v>
      </c>
      <c r="CN123" s="31">
        <v>5.9533100000000001</v>
      </c>
      <c r="CO123" s="82">
        <v>14.105521474055001</v>
      </c>
      <c r="CP123" s="70">
        <v>-0.57794470690429811</v>
      </c>
      <c r="CQ123" s="82">
        <v>11.257973276724099</v>
      </c>
      <c r="CR123" s="82">
        <v>11.895698810711345</v>
      </c>
      <c r="CS123" s="82">
        <v>13.211369637544431</v>
      </c>
      <c r="CT123" s="82">
        <v>8.3736486486486488</v>
      </c>
      <c r="CU123" s="82">
        <v>18.659797297297299</v>
      </c>
      <c r="CV123" s="82">
        <v>8.3736486486486488</v>
      </c>
      <c r="CW123" s="82">
        <v>15.156748175458873</v>
      </c>
      <c r="CX123" s="82">
        <v>19.27570093457944</v>
      </c>
      <c r="CY123" s="37" t="s">
        <v>2563</v>
      </c>
      <c r="CZ123" s="377">
        <v>-0.39969223002175114</v>
      </c>
      <c r="DA123" s="39" t="s">
        <v>5</v>
      </c>
      <c r="DB123" s="39">
        <v>10.915008817358157</v>
      </c>
      <c r="DC123" s="17">
        <v>8.5197104062628717E-2</v>
      </c>
      <c r="DD123" s="40">
        <v>-0.66957959373712761</v>
      </c>
      <c r="DE123" s="84">
        <v>2.8729100000000001</v>
      </c>
      <c r="DF123" s="85" t="s">
        <v>158</v>
      </c>
      <c r="DG123" s="85" t="s">
        <v>5</v>
      </c>
      <c r="DH123" s="85" t="s">
        <v>5</v>
      </c>
      <c r="DI123" s="85" t="s">
        <v>5</v>
      </c>
      <c r="DJ123" s="86">
        <v>-0.85552220000000001</v>
      </c>
      <c r="DK123" s="86">
        <v>9.1473700000000005E-2</v>
      </c>
      <c r="DL123" s="69">
        <v>9.8409090909090899</v>
      </c>
      <c r="DM123" s="70">
        <v>0.31451746745823095</v>
      </c>
      <c r="DN123" s="70">
        <v>0.18056800429990094</v>
      </c>
      <c r="DO123" s="70">
        <v>0.12802372545881702</v>
      </c>
      <c r="DP123" s="70" t="s">
        <v>158</v>
      </c>
      <c r="DQ123" s="87" t="s">
        <v>2563</v>
      </c>
      <c r="DR123" s="69">
        <v>-1.4497238074657748E-2</v>
      </c>
      <c r="DS123" s="70">
        <v>-2.8481779921347705E-2</v>
      </c>
      <c r="DT123" s="70">
        <v>-6.4934607665397825E-3</v>
      </c>
      <c r="DU123" s="70">
        <v>9.2556009508584225E-3</v>
      </c>
      <c r="DV123" s="87" t="s">
        <v>2563</v>
      </c>
      <c r="DW123" s="31">
        <v>3.5605899999999999</v>
      </c>
      <c r="DX123" s="70">
        <v>0.23766890303275257</v>
      </c>
      <c r="DY123" s="70">
        <v>-5.9229555649773502E-3</v>
      </c>
      <c r="DZ123" s="70">
        <v>1.115649749390335E-2</v>
      </c>
      <c r="EA123" s="70">
        <v>2.9399364593986066E-2</v>
      </c>
      <c r="EB123" s="87" t="s">
        <v>2563</v>
      </c>
      <c r="EC123" s="31">
        <v>0.56557999999999997</v>
      </c>
      <c r="ED123" s="88">
        <v>3808250000</v>
      </c>
      <c r="EE123" s="85">
        <v>1.1784699999999999</v>
      </c>
      <c r="EF123" s="85" t="s">
        <v>5</v>
      </c>
      <c r="EG123" s="86">
        <v>9.965608030187334E-2</v>
      </c>
      <c r="EH123" s="86">
        <v>-0.14765984300917068</v>
      </c>
      <c r="EI123" s="89">
        <v>2.875</v>
      </c>
      <c r="EJ123" s="90">
        <v>8</v>
      </c>
      <c r="EK123" s="85">
        <v>30.44</v>
      </c>
      <c r="EL123" s="91">
        <v>8</v>
      </c>
      <c r="EM123" s="79">
        <v>-0.12713534822601846</v>
      </c>
      <c r="EN123" s="69">
        <v>-0.16806459049594868</v>
      </c>
      <c r="EO123" s="70">
        <v>-4.9747688571498472E-2</v>
      </c>
      <c r="EP123" s="70">
        <v>-2.8277377627305089E-2</v>
      </c>
      <c r="EQ123" s="70">
        <v>-7.7612114256071507E-3</v>
      </c>
      <c r="ER123" s="69">
        <v>5.74725087751633E-2</v>
      </c>
      <c r="ES123" s="70">
        <v>5.6074080915672342E-2</v>
      </c>
      <c r="ET123" s="70">
        <v>5.3097016818307141E-2</v>
      </c>
      <c r="EU123" s="70">
        <v>4.7787990475887332E-2</v>
      </c>
      <c r="EV123" s="69">
        <v>-0.11059208172078538</v>
      </c>
      <c r="EW123" s="70">
        <v>6.3263923441738701E-3</v>
      </c>
      <c r="EX123" s="70">
        <v>2.4819639191002052E-2</v>
      </c>
      <c r="EY123" s="70">
        <v>4.0026779050280181E-2</v>
      </c>
      <c r="EZ123" s="92">
        <v>0.10316689999999999</v>
      </c>
      <c r="FA123" s="70">
        <v>8.5559999999999997E-2</v>
      </c>
      <c r="FB123" s="70">
        <v>0.10886999999999999</v>
      </c>
      <c r="FC123" s="87">
        <v>8.6466051719735662E-2</v>
      </c>
      <c r="FD123" s="69">
        <v>5.2259999999999994E-2</v>
      </c>
      <c r="FE123" s="70">
        <v>6.6970000000000002E-2</v>
      </c>
      <c r="FF123" s="87">
        <v>4.3917833507585505E-2</v>
      </c>
      <c r="FG123" s="93" t="s">
        <v>2563</v>
      </c>
      <c r="FH123" s="84">
        <v>0.38330999999999998</v>
      </c>
      <c r="FI123" s="85">
        <v>0.32727000000000001</v>
      </c>
      <c r="FJ123" s="86">
        <v>0.88456860000000004</v>
      </c>
      <c r="FK123" s="86">
        <v>0.97416290000000005</v>
      </c>
      <c r="FL123" s="94">
        <v>0.15</v>
      </c>
      <c r="FM123" s="95">
        <v>0.15417</v>
      </c>
      <c r="FN123" s="96">
        <v>43769</v>
      </c>
      <c r="FO123" s="97" t="s">
        <v>2698</v>
      </c>
      <c r="FP123" s="57">
        <v>1.8500399999999999</v>
      </c>
      <c r="FQ123" s="58" t="s">
        <v>159</v>
      </c>
      <c r="FR123" s="58">
        <v>1.8500399999999999</v>
      </c>
      <c r="FS123" s="98" t="s">
        <v>159</v>
      </c>
      <c r="FT123" s="59" t="s">
        <v>165</v>
      </c>
      <c r="FU123" s="9" t="s">
        <v>166</v>
      </c>
      <c r="FV123" s="9" t="s">
        <v>158</v>
      </c>
      <c r="FW123" s="99">
        <v>0.03</v>
      </c>
      <c r="FX123" s="100" t="s">
        <v>158</v>
      </c>
      <c r="FY123" s="100" t="s">
        <v>158</v>
      </c>
      <c r="FZ123" s="100" t="s">
        <v>158</v>
      </c>
      <c r="GA123" s="9" t="s">
        <v>169</v>
      </c>
    </row>
    <row r="124" spans="1:183" ht="12" customHeight="1" x14ac:dyDescent="0.2">
      <c r="A124" s="7">
        <v>122</v>
      </c>
      <c r="B124" s="2" t="s">
        <v>444</v>
      </c>
      <c r="C124" s="1" t="s">
        <v>445</v>
      </c>
      <c r="D124" s="1" t="s">
        <v>183</v>
      </c>
      <c r="E124" s="1" t="s">
        <v>446</v>
      </c>
      <c r="F124" s="9">
        <v>0</v>
      </c>
      <c r="G124" s="64">
        <v>5.96</v>
      </c>
      <c r="H124" s="65">
        <v>0.22381930184804921</v>
      </c>
      <c r="I124" s="65">
        <v>-0.10468203097748852</v>
      </c>
      <c r="J124" s="65" t="s">
        <v>158</v>
      </c>
      <c r="K124" s="66">
        <v>5.0335570469798654E-2</v>
      </c>
      <c r="L124" s="67">
        <v>1128</v>
      </c>
      <c r="M124" s="68">
        <v>7.1428571428571397E-2</v>
      </c>
      <c r="N124" s="69">
        <v>0</v>
      </c>
      <c r="O124" s="70">
        <v>3.5744168651286268E-2</v>
      </c>
      <c r="P124" s="70">
        <v>9.5654257747853855E-2</v>
      </c>
      <c r="Q124" s="70" t="s">
        <v>158</v>
      </c>
      <c r="R124" s="70" t="s">
        <v>158</v>
      </c>
      <c r="S124" s="70" t="s">
        <v>158</v>
      </c>
      <c r="T124" s="18" t="s">
        <v>158</v>
      </c>
      <c r="U124" s="71" t="s">
        <v>156</v>
      </c>
      <c r="V124" s="9">
        <v>2015</v>
      </c>
      <c r="W124" s="227" t="s">
        <v>496</v>
      </c>
      <c r="X124" s="227">
        <v>0</v>
      </c>
      <c r="Y124" s="72" t="s">
        <v>157</v>
      </c>
      <c r="Z124" s="73">
        <v>5</v>
      </c>
      <c r="AA124" s="73">
        <v>2</v>
      </c>
      <c r="AB124" s="73">
        <v>0</v>
      </c>
      <c r="AC124" s="228" t="s">
        <v>5</v>
      </c>
      <c r="AD124" s="74">
        <v>0.69722041461373985</v>
      </c>
      <c r="AE124" s="75">
        <v>0.35294117647058826</v>
      </c>
      <c r="AF124" s="75">
        <v>0.33250576343323279</v>
      </c>
      <c r="AG124" s="75">
        <v>0.45418073365327843</v>
      </c>
      <c r="AH124" s="76" t="s">
        <v>2726</v>
      </c>
      <c r="AI124" s="9" t="s">
        <v>2727</v>
      </c>
      <c r="AJ124" s="77" t="s">
        <v>2627</v>
      </c>
      <c r="AK124" s="78">
        <v>5.0335570469798654E-2</v>
      </c>
      <c r="AL124" s="79">
        <v>3.4864199999999998E-2</v>
      </c>
      <c r="AM124" s="80">
        <v>0.44376094876115491</v>
      </c>
      <c r="AN124" s="372">
        <v>0.54062656253998287</v>
      </c>
      <c r="AO124" s="372">
        <v>-0.29325216928589515</v>
      </c>
      <c r="AP124" s="372">
        <v>-0.16529567217711749</v>
      </c>
      <c r="AQ124" s="372">
        <v>0.11136533979265018</v>
      </c>
      <c r="AR124" s="81">
        <v>7.12214007348832E-2</v>
      </c>
      <c r="AS124" s="81">
        <v>6.0303473687606725E-2</v>
      </c>
      <c r="AT124" s="81">
        <v>4.5291650429902616E-2</v>
      </c>
      <c r="AU124" s="68">
        <v>1.9E-2</v>
      </c>
      <c r="AV124" s="68">
        <v>4.2101181167848591E-2</v>
      </c>
      <c r="AW124" s="68">
        <v>9.4339622641509427E-2</v>
      </c>
      <c r="AX124" s="68">
        <v>6.993006993006993E-3</v>
      </c>
      <c r="AY124" s="68">
        <v>3.2672142421594996E-2</v>
      </c>
      <c r="AZ124" s="68">
        <v>9.4339622641509427E-2</v>
      </c>
      <c r="BA124" s="31">
        <v>13.200710000000001</v>
      </c>
      <c r="BB124" s="32">
        <v>7.0117647058823529</v>
      </c>
      <c r="BC124" s="82">
        <v>71.44662648424773</v>
      </c>
      <c r="BD124" s="70">
        <v>-0.81523676274749735</v>
      </c>
      <c r="BE124" s="70">
        <v>-0.90186010101641012</v>
      </c>
      <c r="BF124" s="82">
        <v>12.493353486028758</v>
      </c>
      <c r="BG124" s="82">
        <v>54.307515114521564</v>
      </c>
      <c r="BH124" s="82">
        <v>44.946936732067464</v>
      </c>
      <c r="BI124" s="82">
        <v>5.9836065573770494</v>
      </c>
      <c r="BJ124" s="82">
        <v>264.75</v>
      </c>
      <c r="BK124" s="82">
        <v>5.9836065573770494</v>
      </c>
      <c r="BL124" s="82">
        <v>57.86259581544266</v>
      </c>
      <c r="BM124" s="82">
        <v>264.75</v>
      </c>
      <c r="BN124" s="34" t="s">
        <v>2627</v>
      </c>
      <c r="BO124" s="31" t="s">
        <v>158</v>
      </c>
      <c r="BP124" s="32">
        <v>1.3488599999999999</v>
      </c>
      <c r="BQ124" s="35">
        <v>2.0930180889398353</v>
      </c>
      <c r="BR124" s="70">
        <v>-0.35554307574893895</v>
      </c>
      <c r="BS124" s="83">
        <v>1.1571591362371738</v>
      </c>
      <c r="BT124" s="83">
        <v>1.499085955335614</v>
      </c>
      <c r="BU124" s="83">
        <v>2.1402987402245026</v>
      </c>
      <c r="BV124" s="83">
        <v>0.80506329113924047</v>
      </c>
      <c r="BW124" s="83">
        <v>4.8464912280701764</v>
      </c>
      <c r="BX124" s="83">
        <v>0.80506329113924047</v>
      </c>
      <c r="BY124" s="83">
        <v>2.7769657902169196</v>
      </c>
      <c r="BZ124" s="83">
        <v>5.5248618784530388</v>
      </c>
      <c r="CA124" s="37" t="s">
        <v>2609</v>
      </c>
      <c r="CB124" s="31">
        <v>1.3257731637708012</v>
      </c>
      <c r="CC124" s="35">
        <v>2.7008295132250728</v>
      </c>
      <c r="CD124" s="70">
        <v>-0.50912371281529367</v>
      </c>
      <c r="CE124" s="83">
        <v>1.211370666850774</v>
      </c>
      <c r="CF124" s="83">
        <v>2.0052554709766062</v>
      </c>
      <c r="CG124" s="83">
        <v>2.204379559147172</v>
      </c>
      <c r="CH124" s="83">
        <v>0.7872312703583062</v>
      </c>
      <c r="CI124" s="83">
        <v>4.5999999999999996</v>
      </c>
      <c r="CJ124" s="83">
        <v>0.7872312703583062</v>
      </c>
      <c r="CK124" s="83">
        <v>2.8736442524875607</v>
      </c>
      <c r="CL124" s="83">
        <v>4.5999999999999996</v>
      </c>
      <c r="CM124" s="37" t="s">
        <v>2627</v>
      </c>
      <c r="CN124" s="31">
        <v>4.6129100000000003</v>
      </c>
      <c r="CO124" s="82">
        <v>13.544714704634046</v>
      </c>
      <c r="CP124" s="70">
        <v>-0.65943099573579156</v>
      </c>
      <c r="CQ124" s="82">
        <v>5.4104622261779882</v>
      </c>
      <c r="CR124" s="82">
        <v>10.291224704127846</v>
      </c>
      <c r="CS124" s="82">
        <v>11.102336376246889</v>
      </c>
      <c r="CT124" s="82">
        <v>2.4907373278846152</v>
      </c>
      <c r="CU124" s="82">
        <v>30.097894736842104</v>
      </c>
      <c r="CV124" s="82">
        <v>2.4907373278846152</v>
      </c>
      <c r="CW124" s="82">
        <v>14.238092213440652</v>
      </c>
      <c r="CX124" s="82">
        <v>30.097894736842104</v>
      </c>
      <c r="CY124" s="37" t="s">
        <v>2627</v>
      </c>
      <c r="CZ124" s="377">
        <v>-8.8745410083430842E-2</v>
      </c>
      <c r="DA124" s="39" t="s">
        <v>5</v>
      </c>
      <c r="DB124" s="39">
        <v>46.200567486538773</v>
      </c>
      <c r="DC124" s="17">
        <v>0.1459898282176525</v>
      </c>
      <c r="DD124" s="40">
        <v>1.3982728217652483</v>
      </c>
      <c r="DE124" s="84">
        <v>0.43028</v>
      </c>
      <c r="DF124" s="85">
        <v>0.85</v>
      </c>
      <c r="DG124" s="85" t="s">
        <v>5</v>
      </c>
      <c r="DH124" s="85" t="s">
        <v>5</v>
      </c>
      <c r="DI124" s="85" t="s">
        <v>5</v>
      </c>
      <c r="DJ124" s="86">
        <v>5.0735299999999997E-2</v>
      </c>
      <c r="DK124" s="86">
        <v>0.17484190000000002</v>
      </c>
      <c r="DL124" s="69">
        <v>-0.22950819672131151</v>
      </c>
      <c r="DM124" s="70" t="s">
        <v>158</v>
      </c>
      <c r="DN124" s="70">
        <v>0.17483185214392605</v>
      </c>
      <c r="DO124" s="70" t="s">
        <v>158</v>
      </c>
      <c r="DP124" s="70" t="s">
        <v>158</v>
      </c>
      <c r="DQ124" s="87" t="s">
        <v>2627</v>
      </c>
      <c r="DR124" s="69">
        <v>-0.1314273307300694</v>
      </c>
      <c r="DS124" s="70">
        <v>0.14263360848863393</v>
      </c>
      <c r="DT124" s="70">
        <v>0.13351150925670008</v>
      </c>
      <c r="DU124" s="70" t="s">
        <v>158</v>
      </c>
      <c r="DV124" s="87" t="s">
        <v>2627</v>
      </c>
      <c r="DW124" s="31">
        <v>0.90224000000000004</v>
      </c>
      <c r="DX124" s="70">
        <v>0.26559821944369966</v>
      </c>
      <c r="DY124" s="70">
        <v>0.60892215240387837</v>
      </c>
      <c r="DZ124" s="70">
        <v>0.29924338489701019</v>
      </c>
      <c r="EA124" s="70" t="s">
        <v>158</v>
      </c>
      <c r="EB124" s="87" t="s">
        <v>2627</v>
      </c>
      <c r="EC124" s="31">
        <v>0.66052999999999995</v>
      </c>
      <c r="ED124" s="88">
        <v>291964600</v>
      </c>
      <c r="EE124" s="85">
        <v>0.90271999999999997</v>
      </c>
      <c r="EF124" s="85" t="s">
        <v>5</v>
      </c>
      <c r="EG124" s="86">
        <v>0.47675715246271988</v>
      </c>
      <c r="EH124" s="86">
        <v>-0.15080726000877009</v>
      </c>
      <c r="EI124" s="89">
        <v>1.8</v>
      </c>
      <c r="EJ124" s="90">
        <v>5</v>
      </c>
      <c r="EK124" s="85">
        <v>7.8</v>
      </c>
      <c r="EL124" s="91">
        <v>5</v>
      </c>
      <c r="EM124" s="79">
        <v>-0.23589743589743584</v>
      </c>
      <c r="EN124" s="69">
        <v>-0.30229226361031525</v>
      </c>
      <c r="EO124" s="70">
        <v>-0.11974145461360297</v>
      </c>
      <c r="EP124" s="70">
        <v>-0.13263187572205615</v>
      </c>
      <c r="EQ124" s="70" t="s">
        <v>158</v>
      </c>
      <c r="ER124" s="69">
        <v>4.2979942693409656E-2</v>
      </c>
      <c r="ES124" s="70">
        <v>4.0365508905739755E-2</v>
      </c>
      <c r="ET124" s="70">
        <v>2.6755294389570139E-2</v>
      </c>
      <c r="EU124" s="70" t="s">
        <v>158</v>
      </c>
      <c r="EV124" s="69">
        <v>-0.25931232091690559</v>
      </c>
      <c r="EW124" s="70">
        <v>-7.9375945707863216E-2</v>
      </c>
      <c r="EX124" s="70">
        <v>-0.10587658133248601</v>
      </c>
      <c r="EY124" s="70" t="s">
        <v>158</v>
      </c>
      <c r="EZ124" s="92">
        <v>0.1053283</v>
      </c>
      <c r="FA124" s="70">
        <v>7.6800000000000007E-2</v>
      </c>
      <c r="FB124" s="70">
        <v>7.665555555555556E-2</v>
      </c>
      <c r="FC124" s="87">
        <v>0.11864656927193472</v>
      </c>
      <c r="FD124" s="69">
        <v>5.5775000000000005E-2</v>
      </c>
      <c r="FE124" s="70">
        <v>5.3888888888888889E-2</v>
      </c>
      <c r="FF124" s="87">
        <v>5.5020524352281476E-2</v>
      </c>
      <c r="FG124" s="93" t="s">
        <v>2627</v>
      </c>
      <c r="FH124" s="84">
        <v>0.94425000000000003</v>
      </c>
      <c r="FI124" s="85">
        <v>0.89380000000000004</v>
      </c>
      <c r="FJ124" s="86">
        <v>1.391513</v>
      </c>
      <c r="FK124" s="86">
        <v>1.431575</v>
      </c>
      <c r="FL124" s="94">
        <v>7.0000000000000007E-2</v>
      </c>
      <c r="FM124" s="95">
        <v>7.4999999999999997E-2</v>
      </c>
      <c r="FN124" s="96">
        <v>43889</v>
      </c>
      <c r="FO124" s="97" t="s">
        <v>2831</v>
      </c>
      <c r="FP124" s="57">
        <v>0.3</v>
      </c>
      <c r="FQ124" s="58" t="s">
        <v>159</v>
      </c>
      <c r="FR124" s="58">
        <v>0.3</v>
      </c>
      <c r="FS124" s="98" t="s">
        <v>159</v>
      </c>
      <c r="FT124" s="59" t="s">
        <v>160</v>
      </c>
      <c r="FU124" s="9" t="s">
        <v>158</v>
      </c>
      <c r="FV124" s="9" t="s">
        <v>158</v>
      </c>
      <c r="FW124" s="99" t="s">
        <v>158</v>
      </c>
      <c r="FX124" s="100" t="s">
        <v>158</v>
      </c>
      <c r="FY124" s="100" t="s">
        <v>158</v>
      </c>
      <c r="FZ124" s="100" t="s">
        <v>158</v>
      </c>
      <c r="GA124" s="9" t="s">
        <v>425</v>
      </c>
    </row>
    <row r="125" spans="1:183" ht="12" customHeight="1" x14ac:dyDescent="0.2">
      <c r="A125" s="7">
        <v>123</v>
      </c>
      <c r="B125" s="2" t="s">
        <v>549</v>
      </c>
      <c r="C125" s="1" t="s">
        <v>550</v>
      </c>
      <c r="D125" s="1" t="s">
        <v>154</v>
      </c>
      <c r="E125" s="1" t="s">
        <v>285</v>
      </c>
      <c r="F125" s="9">
        <v>0</v>
      </c>
      <c r="G125" s="64">
        <v>12.44</v>
      </c>
      <c r="H125" s="65">
        <v>0.10577777777777775</v>
      </c>
      <c r="I125" s="65">
        <v>9.7652155169554167E-3</v>
      </c>
      <c r="J125" s="65" t="s">
        <v>158</v>
      </c>
      <c r="K125" s="66">
        <v>7.5559485530546616E-2</v>
      </c>
      <c r="L125" s="67">
        <v>2038</v>
      </c>
      <c r="M125" s="68">
        <v>6.8184917496249664E-2</v>
      </c>
      <c r="N125" s="69">
        <v>0</v>
      </c>
      <c r="O125" s="70">
        <v>0</v>
      </c>
      <c r="P125" s="70">
        <v>8.7353329350643438E-3</v>
      </c>
      <c r="Q125" s="70" t="s">
        <v>158</v>
      </c>
      <c r="R125" s="70" t="s">
        <v>158</v>
      </c>
      <c r="S125" s="70" t="s">
        <v>158</v>
      </c>
      <c r="T125" s="18" t="s">
        <v>158</v>
      </c>
      <c r="U125" s="71" t="s">
        <v>321</v>
      </c>
      <c r="V125" s="9">
        <v>2013</v>
      </c>
      <c r="W125" s="227" t="s">
        <v>496</v>
      </c>
      <c r="X125" s="227">
        <v>0</v>
      </c>
      <c r="Y125" s="72" t="s">
        <v>157</v>
      </c>
      <c r="Z125" s="73">
        <v>5</v>
      </c>
      <c r="AA125" s="73">
        <v>4</v>
      </c>
      <c r="AB125" s="73">
        <v>0</v>
      </c>
      <c r="AC125" s="228" t="s">
        <v>5</v>
      </c>
      <c r="AD125" s="74">
        <v>3.3915208370918273</v>
      </c>
      <c r="AE125" s="75">
        <v>1.3091364902506963</v>
      </c>
      <c r="AF125" s="75">
        <v>1.1673041577666285</v>
      </c>
      <c r="AG125" s="75" t="s">
        <v>158</v>
      </c>
      <c r="AH125" s="76" t="s">
        <v>2728</v>
      </c>
      <c r="AI125" s="9" t="s">
        <v>2816</v>
      </c>
      <c r="AJ125" s="77" t="s">
        <v>2563</v>
      </c>
      <c r="AK125" s="78">
        <v>7.5559485530546616E-2</v>
      </c>
      <c r="AL125" s="79">
        <v>6.4560500000000007E-2</v>
      </c>
      <c r="AM125" s="80">
        <v>0.17036710574649527</v>
      </c>
      <c r="AN125" s="372">
        <v>0.17880141881608691</v>
      </c>
      <c r="AO125" s="372">
        <v>-1.795100122477411E-3</v>
      </c>
      <c r="AP125" s="372">
        <v>-8.9270088431496419E-2</v>
      </c>
      <c r="AQ125" s="372">
        <v>-7.6736957962826979E-2</v>
      </c>
      <c r="AR125" s="81">
        <v>7.5695366291848087E-2</v>
      </c>
      <c r="AS125" s="81">
        <v>8.2965854718018844E-2</v>
      </c>
      <c r="AT125" s="81">
        <v>8.1839608096762079E-2</v>
      </c>
      <c r="AU125" s="68">
        <v>3.8412751876287364E-2</v>
      </c>
      <c r="AV125" s="68">
        <v>6.2441415879911887E-2</v>
      </c>
      <c r="AW125" s="68">
        <v>9.6307377049180326E-2</v>
      </c>
      <c r="AX125" s="68">
        <v>3.8412751876287364E-2</v>
      </c>
      <c r="AY125" s="68">
        <v>6.4098570229440127E-2</v>
      </c>
      <c r="AZ125" s="68">
        <v>9.7511679644048943E-2</v>
      </c>
      <c r="BA125" s="31">
        <v>44.380299999999998</v>
      </c>
      <c r="BB125" s="32">
        <v>17.32590529247911</v>
      </c>
      <c r="BC125" s="82">
        <v>96.704045591525045</v>
      </c>
      <c r="BD125" s="70">
        <v>-0.54107090630457133</v>
      </c>
      <c r="BE125" s="70">
        <v>-0.82083577593368529</v>
      </c>
      <c r="BF125" s="82">
        <v>26.978592975651797</v>
      </c>
      <c r="BG125" s="82">
        <v>82.208894915825866</v>
      </c>
      <c r="BH125" s="82">
        <v>63.593924132773111</v>
      </c>
      <c r="BI125" s="82">
        <v>10.608695652173912</v>
      </c>
      <c r="BJ125" s="82">
        <v>406.25</v>
      </c>
      <c r="BK125" s="82">
        <v>8.2796610169491522</v>
      </c>
      <c r="BL125" s="82">
        <v>74.408631666032235</v>
      </c>
      <c r="BM125" s="82">
        <v>406.25</v>
      </c>
      <c r="BN125" s="34" t="s">
        <v>2563</v>
      </c>
      <c r="BO125" s="31">
        <v>1.9545999999999999</v>
      </c>
      <c r="BP125" s="32">
        <v>1.8695200000000001</v>
      </c>
      <c r="BQ125" s="35">
        <v>1.8072754271039879</v>
      </c>
      <c r="BR125" s="70">
        <v>3.4441110614641612E-2</v>
      </c>
      <c r="BS125" s="83">
        <v>1.5969204074912493</v>
      </c>
      <c r="BT125" s="83">
        <v>1.4729572558723554</v>
      </c>
      <c r="BU125" s="83">
        <v>1.3140557090346139</v>
      </c>
      <c r="BV125" s="83">
        <v>1.1283236994219652</v>
      </c>
      <c r="BW125" s="83">
        <v>3.1291558823529413</v>
      </c>
      <c r="BX125" s="83">
        <v>0.93841336116910234</v>
      </c>
      <c r="BY125" s="83">
        <v>1.6088736447401382</v>
      </c>
      <c r="BZ125" s="83">
        <v>3.1291558823529413</v>
      </c>
      <c r="CA125" s="37" t="s">
        <v>2609</v>
      </c>
      <c r="CB125" s="31">
        <v>5.9312094136494107</v>
      </c>
      <c r="CC125" s="35">
        <v>8.6363256730773355</v>
      </c>
      <c r="CD125" s="70">
        <v>-0.31322536479382501</v>
      </c>
      <c r="CE125" s="83">
        <v>7.6643660202661748</v>
      </c>
      <c r="CF125" s="83">
        <v>6.9930998769929102</v>
      </c>
      <c r="CG125" s="83">
        <v>6.8614743311205739</v>
      </c>
      <c r="CH125" s="83">
        <v>5.429264069264069</v>
      </c>
      <c r="CI125" s="83">
        <v>13.895835602340426</v>
      </c>
      <c r="CJ125" s="83">
        <v>5.3551502145922747</v>
      </c>
      <c r="CK125" s="83">
        <v>8.5309106745084655</v>
      </c>
      <c r="CL125" s="83">
        <v>13.895835602340426</v>
      </c>
      <c r="CM125" s="37" t="s">
        <v>2563</v>
      </c>
      <c r="CN125" s="31">
        <v>15.22767</v>
      </c>
      <c r="CO125" s="82">
        <v>12.468244202437802</v>
      </c>
      <c r="CP125" s="70">
        <v>0.22131630987967599</v>
      </c>
      <c r="CQ125" s="82">
        <v>11.131998601803042</v>
      </c>
      <c r="CR125" s="82">
        <v>10.053463917015547</v>
      </c>
      <c r="CS125" s="82">
        <v>9.3289153268930747</v>
      </c>
      <c r="CT125" s="82">
        <v>6.5151168831168826</v>
      </c>
      <c r="CU125" s="82">
        <v>22.545243445692886</v>
      </c>
      <c r="CV125" s="82">
        <v>6.5151168831168826</v>
      </c>
      <c r="CW125" s="82">
        <v>11.514258553102957</v>
      </c>
      <c r="CX125" s="82">
        <v>22.545243445692886</v>
      </c>
      <c r="CY125" s="37" t="s">
        <v>2563</v>
      </c>
      <c r="CZ125" s="377">
        <v>0.93119686365663012</v>
      </c>
      <c r="DA125" s="39" t="s">
        <v>5</v>
      </c>
      <c r="DB125" s="39">
        <v>24.210829480429894</v>
      </c>
      <c r="DC125" s="17">
        <v>8.429481846561096E-2</v>
      </c>
      <c r="DD125" s="40">
        <v>-35.950818153438902</v>
      </c>
      <c r="DE125" s="84">
        <v>0.27715000000000001</v>
      </c>
      <c r="DF125" s="85">
        <v>0.71799999999999997</v>
      </c>
      <c r="DG125" s="85" t="s">
        <v>5</v>
      </c>
      <c r="DH125" s="85" t="s">
        <v>5</v>
      </c>
      <c r="DI125" s="85" t="s">
        <v>5</v>
      </c>
      <c r="DJ125" s="86">
        <v>-6.9791999999999993E-2</v>
      </c>
      <c r="DK125" s="86">
        <v>0.4856046</v>
      </c>
      <c r="DL125" s="69">
        <v>0.48571428571428577</v>
      </c>
      <c r="DM125" s="70">
        <v>-0.17319104431407528</v>
      </c>
      <c r="DN125" s="70" t="s">
        <v>158</v>
      </c>
      <c r="DO125" s="70" t="s">
        <v>158</v>
      </c>
      <c r="DP125" s="70" t="s">
        <v>158</v>
      </c>
      <c r="DQ125" s="87" t="s">
        <v>2563</v>
      </c>
      <c r="DR125" s="69">
        <v>7.4346643934263934E-2</v>
      </c>
      <c r="DS125" s="70">
        <v>-6.8531320800919726E-3</v>
      </c>
      <c r="DT125" s="70">
        <v>8.6803120251605081E-2</v>
      </c>
      <c r="DU125" s="70" t="s">
        <v>158</v>
      </c>
      <c r="DV125" s="87" t="s">
        <v>2563</v>
      </c>
      <c r="DW125" s="31">
        <v>0.80523999999999996</v>
      </c>
      <c r="DX125" s="70">
        <v>0.25418348832412119</v>
      </c>
      <c r="DY125" s="70">
        <v>-5.6328079682531396E-2</v>
      </c>
      <c r="DZ125" s="70">
        <v>-8.9923463104879531E-4</v>
      </c>
      <c r="EA125" s="70" t="s">
        <v>158</v>
      </c>
      <c r="EB125" s="87" t="s">
        <v>2563</v>
      </c>
      <c r="EC125" s="31">
        <v>-0.41948000000000002</v>
      </c>
      <c r="ED125" s="88">
        <v>3273948000</v>
      </c>
      <c r="EE125" s="85">
        <v>0.74585999999999997</v>
      </c>
      <c r="EF125" s="85" t="s">
        <v>5</v>
      </c>
      <c r="EG125" s="86">
        <v>0.18580090307617292</v>
      </c>
      <c r="EH125" s="86">
        <v>-0.32334670252857411</v>
      </c>
      <c r="EI125" s="89">
        <v>2.8330000000000002</v>
      </c>
      <c r="EJ125" s="90">
        <v>12</v>
      </c>
      <c r="EK125" s="85">
        <v>13.48</v>
      </c>
      <c r="EL125" s="91">
        <v>13</v>
      </c>
      <c r="EM125" s="79">
        <v>-7.7151335311572811E-2</v>
      </c>
      <c r="EN125" s="69">
        <v>-0.4</v>
      </c>
      <c r="EO125" s="70">
        <v>-0.10170233972821141</v>
      </c>
      <c r="EP125" s="70">
        <v>-3.4228491324736265E-2</v>
      </c>
      <c r="EQ125" s="70" t="s">
        <v>158</v>
      </c>
      <c r="ER125" s="69">
        <v>5.0131200000000042E-2</v>
      </c>
      <c r="ES125" s="70">
        <v>5.7227028626473775E-2</v>
      </c>
      <c r="ET125" s="70">
        <v>6.2014967872374704E-2</v>
      </c>
      <c r="EU125" s="70" t="s">
        <v>158</v>
      </c>
      <c r="EV125" s="69">
        <v>-0.34986879999999998</v>
      </c>
      <c r="EW125" s="70">
        <v>-4.4475311101737636E-2</v>
      </c>
      <c r="EX125" s="70">
        <v>2.7786476547638439E-2</v>
      </c>
      <c r="EY125" s="70" t="s">
        <v>158</v>
      </c>
      <c r="EZ125" s="92">
        <v>3.8642299999999997E-2</v>
      </c>
      <c r="FA125" s="70">
        <v>5.8320000000000004E-2</v>
      </c>
      <c r="FB125" s="70">
        <v>5.850000000000001E-2</v>
      </c>
      <c r="FC125" s="87">
        <v>4.0251465811818571E-2</v>
      </c>
      <c r="FD125" s="69">
        <v>4.9460000000000004E-2</v>
      </c>
      <c r="FE125" s="70">
        <v>4.6780000000000002E-2</v>
      </c>
      <c r="FF125" s="87">
        <v>2.6450285442694184E-2</v>
      </c>
      <c r="FG125" s="93" t="s">
        <v>2563</v>
      </c>
      <c r="FH125" s="84">
        <v>0.78430999999999995</v>
      </c>
      <c r="FI125" s="85">
        <v>0.75490000000000002</v>
      </c>
      <c r="FJ125" s="86">
        <v>0.38781320000000002</v>
      </c>
      <c r="FK125" s="86">
        <v>0.44988610000000001</v>
      </c>
      <c r="FL125" s="94">
        <v>7.3330000000000006E-2</v>
      </c>
      <c r="FM125" s="95">
        <v>7.8329999999999997E-2</v>
      </c>
      <c r="FN125" s="96">
        <v>42979</v>
      </c>
      <c r="FO125" s="97" t="s">
        <v>2758</v>
      </c>
      <c r="FP125" s="57">
        <v>0.93995999999999991</v>
      </c>
      <c r="FQ125" s="58" t="s">
        <v>159</v>
      </c>
      <c r="FR125" s="58">
        <v>0.93995999999999991</v>
      </c>
      <c r="FS125" s="98" t="s">
        <v>159</v>
      </c>
      <c r="FT125" s="59" t="s">
        <v>160</v>
      </c>
      <c r="FU125" s="9" t="s">
        <v>158</v>
      </c>
      <c r="FV125" s="9" t="s">
        <v>158</v>
      </c>
      <c r="FW125" s="99" t="s">
        <v>158</v>
      </c>
      <c r="FX125" s="100" t="s">
        <v>158</v>
      </c>
      <c r="FY125" s="100" t="s">
        <v>158</v>
      </c>
      <c r="FZ125" s="100" t="s">
        <v>158</v>
      </c>
      <c r="GA125" s="9" t="s">
        <v>425</v>
      </c>
    </row>
    <row r="126" spans="1:183" ht="12" customHeight="1" x14ac:dyDescent="0.2">
      <c r="A126" s="7">
        <v>124</v>
      </c>
      <c r="B126" s="2" t="s">
        <v>221</v>
      </c>
      <c r="C126" s="1" t="s">
        <v>222</v>
      </c>
      <c r="D126" s="1" t="s">
        <v>183</v>
      </c>
      <c r="E126" s="1" t="s">
        <v>184</v>
      </c>
      <c r="F126" s="9">
        <v>0</v>
      </c>
      <c r="G126" s="64">
        <v>14.03</v>
      </c>
      <c r="H126" s="65">
        <v>-8.1806282722513113E-2</v>
      </c>
      <c r="I126" s="65">
        <v>-0.11228415150818671</v>
      </c>
      <c r="J126" s="65">
        <v>1.0727910173806254E-2</v>
      </c>
      <c r="K126" s="66">
        <v>6.4148253741981479E-2</v>
      </c>
      <c r="L126" s="67">
        <v>1104</v>
      </c>
      <c r="M126" s="68">
        <v>2.2727272727272707E-2</v>
      </c>
      <c r="N126" s="69">
        <v>0</v>
      </c>
      <c r="O126" s="70">
        <v>1.136460926688998E-2</v>
      </c>
      <c r="P126" s="70">
        <v>2.771943754613293E-2</v>
      </c>
      <c r="Q126" s="70">
        <v>4.673504658430816E-2</v>
      </c>
      <c r="R126" s="70">
        <v>8.2249318583756503E-2</v>
      </c>
      <c r="S126" s="70">
        <v>0.10599474421971689</v>
      </c>
      <c r="T126" s="18">
        <v>0.59311885987164192</v>
      </c>
      <c r="U126" s="71" t="s">
        <v>156</v>
      </c>
      <c r="V126" s="9">
        <v>1993</v>
      </c>
      <c r="W126" s="227">
        <v>2002</v>
      </c>
      <c r="X126" s="227">
        <v>2</v>
      </c>
      <c r="Y126" s="72" t="s">
        <v>157</v>
      </c>
      <c r="Z126" s="73">
        <v>22</v>
      </c>
      <c r="AA126" s="73">
        <v>3</v>
      </c>
      <c r="AB126" s="73">
        <v>0</v>
      </c>
      <c r="AC126" s="228" t="s">
        <v>5</v>
      </c>
      <c r="AD126" s="74">
        <v>0.63060538116591924</v>
      </c>
      <c r="AE126" s="75">
        <v>0.41020966271649956</v>
      </c>
      <c r="AF126" s="75">
        <v>0.21699086709550491</v>
      </c>
      <c r="AG126" s="75">
        <v>45.894951555328916</v>
      </c>
      <c r="AH126" s="76" t="s">
        <v>2729</v>
      </c>
      <c r="AI126" s="9" t="s">
        <v>2817</v>
      </c>
      <c r="AJ126" s="77" t="s">
        <v>2615</v>
      </c>
      <c r="AK126" s="78">
        <v>6.4148253741981479E-2</v>
      </c>
      <c r="AL126" s="79" t="s">
        <v>158</v>
      </c>
      <c r="AM126" s="80" t="s">
        <v>158</v>
      </c>
      <c r="AN126" s="372">
        <v>0.48744480519644573</v>
      </c>
      <c r="AO126" s="372">
        <v>-7.0533286732222811E-2</v>
      </c>
      <c r="AP126" s="372">
        <v>-5.0709681368057424E-3</v>
      </c>
      <c r="AQ126" s="372">
        <v>0.15017525171731294</v>
      </c>
      <c r="AR126" s="81">
        <v>6.9016192647127661E-2</v>
      </c>
      <c r="AS126" s="81">
        <v>6.4475205454455023E-2</v>
      </c>
      <c r="AT126" s="81">
        <v>5.5772590869263172E-2</v>
      </c>
      <c r="AU126" s="68">
        <v>2.4561952440550691E-2</v>
      </c>
      <c r="AV126" s="68">
        <v>4.7560547244615767E-2</v>
      </c>
      <c r="AW126" s="68">
        <v>9.4210526315789481E-2</v>
      </c>
      <c r="AX126" s="68">
        <v>2.4561952440550691E-2</v>
      </c>
      <c r="AY126" s="68">
        <v>4.3126476705473094E-2</v>
      </c>
      <c r="AZ126" s="68">
        <v>9.4210526315789481E-2</v>
      </c>
      <c r="BA126" s="31">
        <v>9.4590800000000002</v>
      </c>
      <c r="BB126" s="32">
        <v>6.3947128532360979</v>
      </c>
      <c r="BC126" s="82">
        <v>10.931894033257517</v>
      </c>
      <c r="BD126" s="70">
        <v>-0.1347263364222937</v>
      </c>
      <c r="BE126" s="70">
        <v>-0.41504072086851518</v>
      </c>
      <c r="BF126" s="82">
        <v>8.5012065891105433</v>
      </c>
      <c r="BG126" s="82">
        <v>8.0373131007531473</v>
      </c>
      <c r="BH126" s="82">
        <v>7.6471535462454447</v>
      </c>
      <c r="BI126" s="82">
        <v>6.2913907284768209</v>
      </c>
      <c r="BJ126" s="82">
        <v>17.633334000000001</v>
      </c>
      <c r="BK126" s="82">
        <v>3.9343283582089552</v>
      </c>
      <c r="BL126" s="82">
        <v>9.9523660951889656</v>
      </c>
      <c r="BM126" s="82">
        <v>17.633334000000001</v>
      </c>
      <c r="BN126" s="34" t="s">
        <v>2615</v>
      </c>
      <c r="BO126" s="31">
        <v>6.63863</v>
      </c>
      <c r="BP126" s="32">
        <v>0.63366</v>
      </c>
      <c r="BQ126" s="35">
        <v>0.99618421077097385</v>
      </c>
      <c r="BR126" s="70">
        <v>-0.36391282541047965</v>
      </c>
      <c r="BS126" s="83">
        <v>0.68965407778661503</v>
      </c>
      <c r="BT126" s="83">
        <v>0.74600428137804342</v>
      </c>
      <c r="BU126" s="83">
        <v>0.94975819322927746</v>
      </c>
      <c r="BV126" s="83">
        <v>0.48296898830706658</v>
      </c>
      <c r="BW126" s="83">
        <v>1.7972677595628415</v>
      </c>
      <c r="BX126" s="83">
        <v>0.48296898830706658</v>
      </c>
      <c r="BY126" s="83">
        <v>1.1997841695079683</v>
      </c>
      <c r="BZ126" s="83">
        <v>2.1492938802958981</v>
      </c>
      <c r="CA126" s="37" t="s">
        <v>2609</v>
      </c>
      <c r="CB126" s="31">
        <v>0.4092181716202094</v>
      </c>
      <c r="CC126" s="35">
        <v>0.61440510338051868</v>
      </c>
      <c r="CD126" s="70">
        <v>-0.33396033110947509</v>
      </c>
      <c r="CE126" s="83">
        <v>0.4187668812300101</v>
      </c>
      <c r="CF126" s="83">
        <v>0.45182232024837132</v>
      </c>
      <c r="CG126" s="83">
        <v>0.4892400269808756</v>
      </c>
      <c r="CH126" s="83">
        <v>0.32109557109557113</v>
      </c>
      <c r="CI126" s="83">
        <v>1.0278125</v>
      </c>
      <c r="CJ126" s="83">
        <v>0.32109557109557113</v>
      </c>
      <c r="CK126" s="83">
        <v>0.63875491332219592</v>
      </c>
      <c r="CL126" s="83">
        <v>1.1196711509715993</v>
      </c>
      <c r="CM126" s="37" t="s">
        <v>2615</v>
      </c>
      <c r="CN126" s="31">
        <v>3.2436199999999999</v>
      </c>
      <c r="CO126" s="82">
        <v>5.3056286988680137</v>
      </c>
      <c r="CP126" s="70">
        <v>-0.38864549630243728</v>
      </c>
      <c r="CQ126" s="82">
        <v>3.9671431626107321</v>
      </c>
      <c r="CR126" s="82">
        <v>3.9604425802075469</v>
      </c>
      <c r="CS126" s="82">
        <v>3.6830859849545718</v>
      </c>
      <c r="CT126" s="82">
        <v>1.9355971896955504</v>
      </c>
      <c r="CU126" s="82">
        <v>8.6165495207667728</v>
      </c>
      <c r="CV126" s="82">
        <v>1.7362500000000001</v>
      </c>
      <c r="CW126" s="82">
        <v>4.7879679966554125</v>
      </c>
      <c r="CX126" s="82">
        <v>8.6165495207667728</v>
      </c>
      <c r="CY126" s="37" t="s">
        <v>2615</v>
      </c>
      <c r="CZ126" s="377">
        <v>-0.47383336612164784</v>
      </c>
      <c r="DA126" s="39" t="s">
        <v>5</v>
      </c>
      <c r="DB126" s="39">
        <v>9.2842190714902024</v>
      </c>
      <c r="DC126" s="17">
        <v>9.1867691288114409E-2</v>
      </c>
      <c r="DD126" s="40">
        <v>-0.27231087118855868</v>
      </c>
      <c r="DE126" s="84">
        <v>1.4272</v>
      </c>
      <c r="DF126" s="85">
        <v>2.194</v>
      </c>
      <c r="DG126" s="85" t="s">
        <v>5</v>
      </c>
      <c r="DH126" s="85" t="s">
        <v>5</v>
      </c>
      <c r="DI126" s="85" t="s">
        <v>5</v>
      </c>
      <c r="DJ126" s="86">
        <v>-0.94545199999999996</v>
      </c>
      <c r="DK126" s="86">
        <v>-9.8301300000000008E-2</v>
      </c>
      <c r="DL126" s="69">
        <v>8.666666666666667E-2</v>
      </c>
      <c r="DM126" s="70">
        <v>-4.9808076876545648E-2</v>
      </c>
      <c r="DN126" s="70">
        <v>-9.8003211074710106E-2</v>
      </c>
      <c r="DO126" s="70" t="s">
        <v>158</v>
      </c>
      <c r="DP126" s="70" t="s">
        <v>158</v>
      </c>
      <c r="DQ126" s="87" t="s">
        <v>2615</v>
      </c>
      <c r="DR126" s="69">
        <v>0.12104097250192214</v>
      </c>
      <c r="DS126" s="70">
        <v>-8.4164433912773395E-3</v>
      </c>
      <c r="DT126" s="70">
        <v>5.7667903620701955E-2</v>
      </c>
      <c r="DU126" s="70">
        <v>2.7067649661300042E-2</v>
      </c>
      <c r="DV126" s="87" t="s">
        <v>2615</v>
      </c>
      <c r="DW126" s="31">
        <v>4.14764</v>
      </c>
      <c r="DX126" s="70">
        <v>-0.29743252139565501</v>
      </c>
      <c r="DY126" s="70">
        <v>-0.19984961864374551</v>
      </c>
      <c r="DZ126" s="70">
        <v>-9.3420723549256124E-2</v>
      </c>
      <c r="EA126" s="70">
        <v>-1.093768984248833E-2</v>
      </c>
      <c r="EB126" s="87" t="s">
        <v>2615</v>
      </c>
      <c r="EC126" s="31">
        <v>1.9609999999999999E-2</v>
      </c>
      <c r="ED126" s="88">
        <v>1166407000</v>
      </c>
      <c r="EE126" s="85">
        <v>0.92881000000000002</v>
      </c>
      <c r="EF126" s="85" t="s">
        <v>5</v>
      </c>
      <c r="EG126" s="86">
        <v>0.16142384839484025</v>
      </c>
      <c r="EH126" s="86">
        <v>-0.19573961671087781</v>
      </c>
      <c r="EI126" s="89">
        <v>2.5</v>
      </c>
      <c r="EJ126" s="90">
        <v>6</v>
      </c>
      <c r="EK126" s="85">
        <v>21</v>
      </c>
      <c r="EL126" s="91">
        <v>6</v>
      </c>
      <c r="EM126" s="79">
        <v>-0.33190476190476192</v>
      </c>
      <c r="EN126" s="69">
        <v>-0.24766121357268411</v>
      </c>
      <c r="EO126" s="70">
        <v>-1.2549177651139054E-2</v>
      </c>
      <c r="EP126" s="70">
        <v>-9.2609239928308718E-2</v>
      </c>
      <c r="EQ126" s="70">
        <v>3.2012241165216393E-2</v>
      </c>
      <c r="ER126" s="69">
        <v>4.4313148415221493E-2</v>
      </c>
      <c r="ES126" s="70">
        <v>5.367338184432846E-2</v>
      </c>
      <c r="ET126" s="70">
        <v>3.3118887347355352E-2</v>
      </c>
      <c r="EU126" s="70">
        <v>5.4356730384178764E-2</v>
      </c>
      <c r="EV126" s="69">
        <v>-0.20334806515746262</v>
      </c>
      <c r="EW126" s="70">
        <v>4.1124204193189406E-2</v>
      </c>
      <c r="EX126" s="70">
        <v>-5.9490352580953365E-2</v>
      </c>
      <c r="EY126" s="70">
        <v>8.6368971549395157E-2</v>
      </c>
      <c r="EZ126" s="92">
        <v>6.8106200000000006E-2</v>
      </c>
      <c r="FA126" s="70">
        <v>9.5820000000000002E-2</v>
      </c>
      <c r="FB126" s="70">
        <v>0.13616666666666666</v>
      </c>
      <c r="FC126" s="87">
        <v>7.7115889413271979E-2</v>
      </c>
      <c r="FD126" s="69">
        <v>6.6799999999999998E-2</v>
      </c>
      <c r="FE126" s="70">
        <v>9.0069999999999983E-2</v>
      </c>
      <c r="FF126" s="87">
        <v>5.3833336326109323E-2</v>
      </c>
      <c r="FG126" s="93" t="s">
        <v>2615</v>
      </c>
      <c r="FH126" s="84">
        <v>2.35371</v>
      </c>
      <c r="FI126" s="85">
        <v>1.32562</v>
      </c>
      <c r="FJ126" s="86">
        <v>0.61896510000000005</v>
      </c>
      <c r="FK126" s="86">
        <v>0.64416150000000005</v>
      </c>
      <c r="FL126" s="94">
        <v>0.22</v>
      </c>
      <c r="FM126" s="95">
        <v>0.22500000000000001</v>
      </c>
      <c r="FN126" s="96">
        <v>43913</v>
      </c>
      <c r="FO126" s="97" t="s">
        <v>2894</v>
      </c>
      <c r="FP126" s="57">
        <v>0.9</v>
      </c>
      <c r="FQ126" s="58" t="s">
        <v>159</v>
      </c>
      <c r="FR126" s="58">
        <v>0.9</v>
      </c>
      <c r="FS126" s="98" t="s">
        <v>159</v>
      </c>
      <c r="FT126" s="59" t="s">
        <v>160</v>
      </c>
      <c r="FU126" s="9" t="s">
        <v>158</v>
      </c>
      <c r="FV126" s="9" t="s">
        <v>158</v>
      </c>
      <c r="FW126" s="99" t="s">
        <v>158</v>
      </c>
      <c r="FX126" s="100" t="s">
        <v>158</v>
      </c>
      <c r="FY126" s="100" t="s">
        <v>158</v>
      </c>
      <c r="FZ126" s="100" t="s">
        <v>158</v>
      </c>
      <c r="GA126" s="9" t="s">
        <v>158</v>
      </c>
    </row>
  </sheetData>
  <phoneticPr fontId="83" type="noConversion"/>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E70-DFCF-4B80-9209-4E0DCA799106}">
  <sheetPr>
    <pageSetUpPr fitToPage="1"/>
  </sheetPr>
  <dimension ref="B1:BW124"/>
  <sheetViews>
    <sheetView showGridLines="0" showRowColHeaders="0" topLeftCell="A10" zoomScale="80" zoomScaleNormal="80" workbookViewId="0">
      <selection activeCell="B12" sqref="B12"/>
    </sheetView>
  </sheetViews>
  <sheetFormatPr defaultRowHeight="15" x14ac:dyDescent="0.25"/>
  <cols>
    <col min="1" max="1" width="2.7109375" customWidth="1"/>
    <col min="2" max="2" width="31.5703125" customWidth="1"/>
    <col min="17" max="17" width="31.5703125" customWidth="1"/>
    <col min="32" max="32" width="8.85546875" customWidth="1"/>
  </cols>
  <sheetData>
    <row r="1" spans="2:57" ht="0.2" customHeight="1" x14ac:dyDescent="0.25">
      <c r="C1">
        <v>1998</v>
      </c>
      <c r="D1">
        <v>1999</v>
      </c>
      <c r="E1">
        <v>2000</v>
      </c>
      <c r="F1">
        <v>2001</v>
      </c>
      <c r="G1">
        <v>2002</v>
      </c>
      <c r="H1">
        <v>2003</v>
      </c>
      <c r="I1">
        <v>2004</v>
      </c>
      <c r="J1">
        <v>2005</v>
      </c>
      <c r="K1">
        <v>2006</v>
      </c>
      <c r="L1">
        <v>2007</v>
      </c>
      <c r="M1">
        <v>2008</v>
      </c>
      <c r="N1">
        <v>2009</v>
      </c>
      <c r="O1">
        <v>2010</v>
      </c>
      <c r="P1">
        <v>2011</v>
      </c>
      <c r="Q1">
        <v>2012</v>
      </c>
      <c r="R1">
        <v>2013</v>
      </c>
      <c r="S1">
        <v>2014</v>
      </c>
      <c r="T1">
        <v>2015</v>
      </c>
      <c r="U1">
        <v>2016</v>
      </c>
      <c r="V1">
        <v>2017</v>
      </c>
      <c r="W1">
        <v>2018</v>
      </c>
      <c r="X1">
        <v>2019</v>
      </c>
      <c r="Y1">
        <v>2020</v>
      </c>
      <c r="Z1">
        <v>2021</v>
      </c>
      <c r="AA1">
        <v>2022</v>
      </c>
      <c r="AG1">
        <v>1998</v>
      </c>
      <c r="AH1">
        <v>1999</v>
      </c>
      <c r="AI1">
        <v>2000</v>
      </c>
      <c r="AJ1">
        <v>2001</v>
      </c>
      <c r="AK1">
        <v>2002</v>
      </c>
      <c r="AL1">
        <v>2003</v>
      </c>
      <c r="AM1">
        <v>2004</v>
      </c>
      <c r="AN1">
        <v>2005</v>
      </c>
      <c r="AO1">
        <v>2006</v>
      </c>
      <c r="AP1">
        <v>2007</v>
      </c>
      <c r="AQ1">
        <v>2008</v>
      </c>
      <c r="AR1">
        <v>2009</v>
      </c>
      <c r="AS1">
        <v>2010</v>
      </c>
      <c r="AT1">
        <v>2011</v>
      </c>
      <c r="AU1">
        <v>2012</v>
      </c>
      <c r="AV1">
        <v>2013</v>
      </c>
      <c r="AW1">
        <v>2014</v>
      </c>
      <c r="AX1">
        <v>2015</v>
      </c>
      <c r="AY1">
        <v>2016</v>
      </c>
      <c r="AZ1">
        <v>2017</v>
      </c>
      <c r="BA1">
        <v>2018</v>
      </c>
      <c r="BB1">
        <v>2019</v>
      </c>
      <c r="BC1">
        <v>2020</v>
      </c>
      <c r="BD1">
        <v>2021</v>
      </c>
      <c r="BE1">
        <v>2022</v>
      </c>
    </row>
    <row r="2" spans="2:57" ht="0.2" customHeight="1" x14ac:dyDescent="0.25">
      <c r="B2" t="s">
        <v>1376</v>
      </c>
      <c r="C2" s="154">
        <f>IF(ISTEXT(INDEX(Historical[1998 Low Dividend Yield],MATCH($B$12,Historical[Company],0)))=TRUE,NA(),INDEX(Historical[1998 Low Dividend Yield],MATCH($B$12,Historical[Company],0)))</f>
        <v>1.9088937093275488E-2</v>
      </c>
      <c r="D2" s="154">
        <f>IF(ISTEXT(INDEX(Historical[1999 Low Dividend Yield],MATCH($B$12,Historical[Company],0)))=TRUE,NA(),INDEX(Historical[1999 Low Dividend Yield],MATCH($B$12,Historical[Company],0)))</f>
        <v>2.2317188983855651E-2</v>
      </c>
      <c r="E2" s="154">
        <f>IF(ISTEXT(INDEX(Historical[2000 Low Dividend Yield],MATCH($B$12,Historical[Company],0)))=TRUE,NA(),INDEX(Historical[2000 Low Dividend Yield],MATCH($B$12,Historical[Company],0)))</f>
        <v>2.2352941176470586E-2</v>
      </c>
      <c r="F2" s="154">
        <f>IF(ISTEXT(INDEX(Historical[2001 Low Dividend Yield],MATCH($B$12,Historical[Company],0)))=TRUE,NA(),INDEX(Historical[2001 Low Dividend Yield],MATCH($B$12,Historical[Company],0)))</f>
        <v>2.5910627112279382E-2</v>
      </c>
      <c r="G2" s="154">
        <f>IF(ISTEXT(INDEX(Historical[2002 Low Dividend Yield],MATCH($B$12,Historical[Company],0)))=TRUE,NA(),INDEX(Historical[2002 Low Dividend Yield],MATCH($B$12,Historical[Company],0)))</f>
        <v>2.5392582692950218E-2</v>
      </c>
      <c r="H2" s="154">
        <f>IF(ISTEXT(INDEX(Historical[2003 Low Dividend Yield],MATCH($B$12,Historical[Company],0)))=TRUE,NA(),INDEX(Historical[2003 Low Dividend Yield],MATCH($B$12,Historical[Company],0)))</f>
        <v>2.6100151745068283E-2</v>
      </c>
      <c r="I2" s="154">
        <f>IF(ISTEXT(INDEX(Historical[2004 Low Dividend Yield],MATCH($B$12,Historical[Company],0)))=TRUE,NA(),INDEX(Historical[2004 Low Dividend Yield],MATCH($B$12,Historical[Company],0)))</f>
        <v>3.0773918342474102E-2</v>
      </c>
      <c r="J2" s="154">
        <f>IF(ISTEXT(INDEX(Historical[2005 Low Dividend Yield],MATCH($B$12,Historical[Company],0)))=TRUE,NA(),INDEX(Historical[2005 Low Dividend Yield],MATCH($B$12,Historical[Company],0)))</f>
        <v>2.5268817204301075E-2</v>
      </c>
      <c r="K2" s="154">
        <f>IF(ISTEXT(INDEX(Historical[2006 Low Dividend Yield],MATCH($B$12,Historical[Company],0)))=TRUE,NA(),INDEX(Historical[2006 Low Dividend Yield],MATCH($B$12,Historical[Company],0)))</f>
        <v>2.5797205302758867E-2</v>
      </c>
      <c r="L2" s="154">
        <f>IF(ISTEXT(INDEX(Historical[2007 Low Dividend Yield],MATCH($B$12,Historical[Company],0)))=TRUE,NA(),INDEX(Historical[2007 Low Dividend Yield],MATCH($B$12,Historical[Company],0)))</f>
        <v>2.97969875573019E-2</v>
      </c>
      <c r="M2" s="154">
        <f>IF(ISTEXT(INDEX(Historical[2008 Low Dividend Yield],MATCH($B$12,Historical[Company],0)))=TRUE,NA(),INDEX(Historical[2008 Low Dividend Yield],MATCH($B$12,Historical[Company],0)))</f>
        <v>3.8639876352395672E-2</v>
      </c>
      <c r="N2" s="154">
        <f>IF(ISTEXT(INDEX(Historical[2009 Low Dividend Yield],MATCH($B$12,Historical[Company],0)))=TRUE,NA(),INDEX(Historical[2009 Low Dividend Yield],MATCH($B$12,Historical[Company],0)))</f>
        <v>3.4094783498124788E-2</v>
      </c>
      <c r="O2" s="154">
        <f>IF(ISTEXT(INDEX(Historical[2010 Low Dividend Yield],MATCH($B$12,Historical[Company],0)))=TRUE,NA(),INDEX(Historical[2010 Low Dividend Yield],MATCH($B$12,Historical[Company],0)))</f>
        <v>3.1801558276355543E-2</v>
      </c>
      <c r="P2" s="154">
        <f>IF(ISTEXT(INDEX(Historical[2011 Low Dividend Yield],MATCH($B$12,Historical[Company],0)))=TRUE,NA(),INDEX(Historical[2011 Low Dividend Yield],MATCH($B$12,Historical[Company],0)))</f>
        <v>3.3804648139119133E-2</v>
      </c>
      <c r="Q2" s="154">
        <f>IF(ISTEXT(INDEX(Historical[2012 Low Dividend Yield],MATCH($B$12,Historical[Company],0)))=TRUE,NA(),INDEX(Historical[2012 Low Dividend Yield],MATCH($B$12,Historical[Company],0)))</f>
        <v>3.7469186524239931E-2</v>
      </c>
      <c r="R2" s="154">
        <f>IF(ISTEXT(INDEX(Historical[2013 Low Dividend Yield],MATCH($B$12,Historical[Company],0)))=TRUE,NA(),INDEX(Historical[2013 Low Dividend Yield],MATCH($B$12,Historical[Company],0)))</f>
        <v>3.5119378123264849E-2</v>
      </c>
      <c r="S2" s="154">
        <f>IF(ISTEXT(INDEX(Historical[2014 Low Dividend Yield],MATCH($B$12,Historical[Company],0)))=TRUE,NA(),INDEX(Historical[2014 Low Dividend Yield],MATCH($B$12,Historical[Company],0)))</f>
        <v>3.3861929176105872E-2</v>
      </c>
      <c r="T2" s="154">
        <f>IF(ISTEXT(INDEX(Historical[2015 Low Dividend Yield],MATCH($B$12,Historical[Company],0)))=TRUE,NA(),INDEX(Historical[2015 Low Dividend Yield],MATCH($B$12,Historical[Company],0)))</f>
        <v>3.7777505212805103E-2</v>
      </c>
      <c r="U2" s="154">
        <f>IF(ISTEXT(INDEX(Historical[2016 Low Dividend Yield],MATCH($B$12,Historical[Company],0)))=TRUE,NA(),INDEX(Historical[2016 Low Dividend Yield],MATCH($B$12,Historical[Company],0)))</f>
        <v>3.5106728789684689E-2</v>
      </c>
      <c r="V2" s="154">
        <f>IF(ISTEXT(INDEX(Historical[2017 Low Dividend Yield],MATCH($B$12,Historical[Company],0)))=TRUE,NA(),INDEX(Historical[2017 Low Dividend Yield],MATCH($B$12,Historical[Company],0)))</f>
        <v>3.3675246758273658E-2</v>
      </c>
      <c r="W2" s="154">
        <f>IF(ISTEXT(INDEX(Historical[2018 Low Dividend Yield],MATCH($B$12,Historical[Company],0)))=TRUE,NA(),INDEX(Historical[2018 Low Dividend Yield],MATCH($B$12,Historical[Company],0)))</f>
        <v>3.4740140066347215E-2</v>
      </c>
      <c r="X2" s="154">
        <f>IF(ISTEXT(INDEX(Historical[2019 Low Dividend Yield],MATCH($B$12,Historical[Company],0)))=TRUE,NA(),INDEX(Historical[2019 Low Dividend Yield],MATCH($B$12,Historical[Company],0)))</f>
        <v>3.7107950401167031E-2</v>
      </c>
      <c r="Y2" s="154">
        <f>IF(ISTEXT(INDEX(Historical[2020 Low Dividend Yield],MATCH($B$12,Historical[Company],0)))=TRUE,NA(),INDEX(Historical[2020 Low Dividend Yield],MATCH($B$12,Historical[Company],0)))</f>
        <v>3.9206726375434105E-2</v>
      </c>
      <c r="Z2" s="154">
        <f>IF(ISTEXT(INDEX(Historical[2021 Low Dividend Yield],MATCH($B$12,Historical[Company],0)))=TRUE,NA(),INDEX(Historical[2021 Low Dividend Yield],MATCH($B$12,Historical[Company],0)))</f>
        <v>3.1919610814825201E-2</v>
      </c>
      <c r="AA2" s="154">
        <f>IF(ISTEXT(INDEX(Historical[2022 Low Dividend Yield],MATCH($B$12,Historical[Company],0)))=TRUE,NA(),INDEX(Historical[2022 Low Dividend Yield],MATCH($B$12,Historical[Company],0)))</f>
        <v>3.4076231885455804E-2</v>
      </c>
      <c r="AB2" s="153"/>
      <c r="AC2" s="153"/>
      <c r="AD2" s="153"/>
      <c r="AE2" s="153"/>
      <c r="AF2" t="s">
        <v>1376</v>
      </c>
      <c r="AG2" s="154">
        <f>IF(ISTEXT(INDEX(Historical[1998 Low Dividend Yield],MATCH($Q$12,Historical[Company],0)))=TRUE,NA(),INDEX(Historical[1998 Low Dividend Yield],MATCH($Q$12,Historical[Company],0)))</f>
        <v>1.7656500802568219E-2</v>
      </c>
      <c r="AH2" s="154">
        <f>IF(ISTEXT(INDEX(Historical[1999 Low Dividend Yield],MATCH($Q$12,Historical[Company],0)))=TRUE,NA(),INDEX(Historical[1999 Low Dividend Yield],MATCH($Q$12,Historical[Company],0)))</f>
        <v>1.5824175824175828E-2</v>
      </c>
      <c r="AI2" s="154">
        <f>IF(ISTEXT(INDEX(Historical[2000 Low Dividend Yield],MATCH($Q$12,Historical[Company],0)))=TRUE,NA(),INDEX(Historical[2000 Low Dividend Yield],MATCH($Q$12,Historical[Company],0)))</f>
        <v>1.9717102443206173E-2</v>
      </c>
      <c r="AJ2" s="154">
        <f>IF(ISTEXT(INDEX(Historical[2001 Low Dividend Yield],MATCH($Q$12,Historical[Company],0)))=TRUE,NA(),INDEX(Historical[2001 Low Dividend Yield],MATCH($Q$12,Historical[Company],0)))</f>
        <v>2.3924495171202809E-2</v>
      </c>
      <c r="AK2" s="154">
        <f>IF(ISTEXT(INDEX(Historical[2002 Low Dividend Yield],MATCH($Q$12,Historical[Company],0)))=TRUE,NA(),INDEX(Historical[2002 Low Dividend Yield],MATCH($Q$12,Historical[Company],0)))</f>
        <v>2.4866785079928955E-2</v>
      </c>
      <c r="AL2" s="154">
        <f>IF(ISTEXT(INDEX(Historical[2003 Low Dividend Yield],MATCH($Q$12,Historical[Company],0)))=TRUE,NA(),INDEX(Historical[2003 Low Dividend Yield],MATCH($Q$12,Historical[Company],0)))</f>
        <v>2.5904421616793214E-2</v>
      </c>
      <c r="AM2" s="154">
        <f>IF(ISTEXT(INDEX(Historical[2004 Low Dividend Yield],MATCH($Q$12,Historical[Company],0)))=TRUE,NA(),INDEX(Historical[2004 Low Dividend Yield],MATCH($Q$12,Historical[Company],0)))</f>
        <v>2.7145708582834334E-2</v>
      </c>
      <c r="AN2" s="154">
        <f>IF(ISTEXT(INDEX(Historical[2005 Low Dividend Yield],MATCH($Q$12,Historical[Company],0)))=TRUE,NA(),INDEX(Historical[2005 Low Dividend Yield],MATCH($Q$12,Historical[Company],0)))</f>
        <v>2.515923566878981E-2</v>
      </c>
      <c r="AO2" s="154">
        <f>IF(ISTEXT(INDEX(Historical[2006 Low Dividend Yield],MATCH($Q$12,Historical[Company],0)))=TRUE,NA(),INDEX(Historical[2006 Low Dividend Yield],MATCH($Q$12,Historical[Company],0)))</f>
        <v>2.5348903446311591E-2</v>
      </c>
      <c r="AP2" s="154">
        <f>IF(ISTEXT(INDEX(Historical[2007 Low Dividend Yield],MATCH($Q$12,Historical[Company],0)))=TRUE,NA(),INDEX(Historical[2007 Low Dividend Yield],MATCH($Q$12,Historical[Company],0)))</f>
        <v>2.7367055771725039E-2</v>
      </c>
      <c r="AQ2" s="154">
        <f>IF(ISTEXT(INDEX(Historical[2008 Low Dividend Yield],MATCH($Q$12,Historical[Company],0)))=TRUE,NA(),INDEX(Historical[2008 Low Dividend Yield],MATCH($Q$12,Historical[Company],0)))</f>
        <v>3.2723239046034386E-2</v>
      </c>
      <c r="AR2" s="154">
        <f>IF(ISTEXT(INDEX(Historical[2009 Low Dividend Yield],MATCH($Q$12,Historical[Company],0)))=TRUE,NA(),INDEX(Historical[2009 Low Dividend Yield],MATCH($Q$12,Historical[Company],0)))</f>
        <v>3.4857142857142857E-2</v>
      </c>
      <c r="AS2" s="154">
        <f>IF(ISTEXT(INDEX(Historical[2010 Low Dividend Yield],MATCH($Q$12,Historical[Company],0)))=TRUE,NA(),INDEX(Historical[2010 Low Dividend Yield],MATCH($Q$12,Historical[Company],0)))</f>
        <v>3.153269578702507E-2</v>
      </c>
      <c r="AT2" s="154">
        <f>IF(ISTEXT(INDEX(Historical[2011 Low Dividend Yield],MATCH($Q$12,Historical[Company],0)))=TRUE,NA(),INDEX(Historical[2011 Low Dividend Yield],MATCH($Q$12,Historical[Company],0)))</f>
        <v>3.0062197650310988E-2</v>
      </c>
      <c r="AU2" s="154">
        <f>IF(ISTEXT(INDEX(Historical[2012 Low Dividend Yield],MATCH($Q$12,Historical[Company],0)))=TRUE,NA(),INDEX(Historical[2012 Low Dividend Yield],MATCH($Q$12,Historical[Company],0)))</f>
        <v>3.3659445609131144E-2</v>
      </c>
      <c r="AV2" s="154">
        <f>IF(ISTEXT(INDEX(Historical[2013 Low Dividend Yield],MATCH($Q$12,Historical[Company],0)))=TRUE,NA(),INDEX(Historical[2013 Low Dividend Yield],MATCH($Q$12,Historical[Company],0)))</f>
        <v>3.2219570405727926E-2</v>
      </c>
      <c r="AW2" s="154">
        <f>IF(ISTEXT(INDEX(Historical[2014 Low Dividend Yield],MATCH($Q$12,Historical[Company],0)))=TRUE,NA(),INDEX(Historical[2014 Low Dividend Yield],MATCH($Q$12,Historical[Company],0)))</f>
        <v>3.1615120274914088E-2</v>
      </c>
      <c r="AX2" s="154">
        <f>IF(ISTEXT(INDEX(Historical[2015 Low Dividend Yield],MATCH($Q$12,Historical[Company],0)))=TRUE,NA(),INDEX(Historical[2015 Low Dividend Yield],MATCH($Q$12,Historical[Company],0)))</f>
        <v>3.5410764872521247E-2</v>
      </c>
      <c r="AY2" s="154">
        <f>IF(ISTEXT(INDEX(Historical[2016 Low Dividend Yield],MATCH($Q$12,Historical[Company],0)))=TRUE,NA(),INDEX(Historical[2016 Low Dividend Yield],MATCH($Q$12,Historical[Company],0)))</f>
        <v>3.2047477744807124E-2</v>
      </c>
      <c r="AZ2" s="154">
        <f>IF(ISTEXT(INDEX(Historical[2017 Low Dividend Yield],MATCH($Q$12,Historical[Company],0)))=TRUE,NA(),INDEX(Historical[2017 Low Dividend Yield],MATCH($Q$12,Historical[Company],0)))</f>
        <v>3.1295778399254223E-2</v>
      </c>
      <c r="BA2" s="154">
        <f>IF(ISTEXT(INDEX(Historical[2018 Low Dividend Yield],MATCH($Q$12,Historical[Company],0)))=TRUE,NA(),INDEX(Historical[2018 Low Dividend Yield],MATCH($Q$12,Historical[Company],0)))</f>
        <v>3.2604622111180516E-2</v>
      </c>
      <c r="BB2" s="154">
        <f>IF(ISTEXT(INDEX(Historical[2019 Low Dividend Yield],MATCH($Q$12,Historical[Company],0)))=TRUE,NA(),INDEX(Historical[2019 Low Dividend Yield],MATCH($Q$12,Historical[Company],0)))</f>
        <v>3.7070292457670601E-2</v>
      </c>
      <c r="BC2" s="154">
        <f>IF(ISTEXT(INDEX(Historical[2020 Low Dividend Yield],MATCH($Q$12,Historical[Company],0)))=TRUE,NA(),INDEX(Historical[2020 Low Dividend Yield],MATCH($Q$12,Historical[Company],0)))</f>
        <v>4.0867279894875173E-2</v>
      </c>
      <c r="BD2" s="154">
        <f>IF(ISTEXT(INDEX(Historical[2021 Low Dividend Yield],MATCH($Q$12,Historical[Company],0)))=TRUE,NA(),INDEX(Historical[2021 Low Dividend Yield],MATCH($Q$12,Historical[Company],0)))</f>
        <v>3.2175949823601974E-2</v>
      </c>
      <c r="BE2" s="154">
        <f>IF(ISTEXT(INDEX(Historical[2022 Low Dividend Yield],MATCH($Q$12,Historical[Company],0)))=TRUE,NA(),INDEX(Historical[2022 Low Dividend Yield],MATCH($Q$12,Historical[Company],0)))</f>
        <v>3.3281291468654411E-2</v>
      </c>
    </row>
    <row r="3" spans="2:57" ht="0.2" customHeight="1" x14ac:dyDescent="0.25">
      <c r="B3" t="s">
        <v>1377</v>
      </c>
      <c r="C3" s="154">
        <f>IF(ISTEXT(INDEX(Historical[1998 Average Dividend Yield],MATCH($B$12,Historical[Company],0)))=TRUE,NA(),INDEX(Historical[1998 Average Dividend Yield],MATCH($B$12,Historical[Company],0)))</f>
        <v>2.2517911975435005E-2</v>
      </c>
      <c r="D3" s="154">
        <f>IF(ISTEXT(INDEX(Historical[1999 Average Dividend Yield],MATCH($B$12,Historical[Company],0)))=TRUE,NA(),INDEX(Historical[1999 Average Dividend Yield],MATCH($B$12,Historical[Company],0)))</f>
        <v>2.7309703660662404E-2</v>
      </c>
      <c r="E3" s="154">
        <f>IF(ISTEXT(INDEX(Historical[2000 Average Dividend Yield],MATCH($B$12,Historical[Company],0)))=TRUE,NA(),INDEX(Historical[2000 Average Dividend Yield],MATCH($B$12,Historical[Company],0)))</f>
        <v>2.9081632653061219E-2</v>
      </c>
      <c r="F3" s="154">
        <f>IF(ISTEXT(INDEX(Historical[2001 Average Dividend Yield],MATCH($B$12,Historical[Company],0)))=TRUE,NA(),INDEX(Historical[2001 Average Dividend Yield],MATCH($B$12,Historical[Company],0)))</f>
        <v>2.8383381324557793E-2</v>
      </c>
      <c r="G3" s="154">
        <f>IF(ISTEXT(INDEX(Historical[2002 Average Dividend Yield],MATCH($B$12,Historical[Company],0)))=TRUE,NA(),INDEX(Historical[2002 Average Dividend Yield],MATCH($B$12,Historical[Company],0)))</f>
        <v>2.8294862248696949E-2</v>
      </c>
      <c r="H3" s="154">
        <f>IF(ISTEXT(INDEX(Historical[2003 Average Dividend Yield],MATCH($B$12,Historical[Company],0)))=TRUE,NA(),INDEX(Historical[2003 Average Dividend Yield],MATCH($B$12,Historical[Company],0)))</f>
        <v>2.8888142425260329E-2</v>
      </c>
      <c r="I3" s="154">
        <f>IF(ISTEXT(INDEX(Historical[2004 Average Dividend Yield],MATCH($B$12,Historical[Company],0)))=TRUE,NA(),INDEX(Historical[2004 Average Dividend Yield],MATCH($B$12,Historical[Company],0)))</f>
        <v>3.2749675745784697E-2</v>
      </c>
      <c r="J3" s="154">
        <f>IF(ISTEXT(INDEX(Historical[2005 Average Dividend Yield],MATCH($B$12,Historical[Company],0)))=TRUE,NA(),INDEX(Historical[2005 Average Dividend Yield],MATCH($B$12,Historical[Company],0)))</f>
        <v>3.0559167750325095E-2</v>
      </c>
      <c r="K3" s="154">
        <f>IF(ISTEXT(INDEX(Historical[2006 Average Dividend Yield],MATCH($B$12,Historical[Company],0)))=TRUE,NA(),INDEX(Historical[2006 Average Dividend Yield],MATCH($B$12,Historical[Company],0)))</f>
        <v>2.9727497935590423E-2</v>
      </c>
      <c r="L3" s="154">
        <f>IF(ISTEXT(INDEX(Historical[2007 Average Dividend Yield],MATCH($B$12,Historical[Company],0)))=TRUE,NA(),INDEX(Historical[2007 Average Dividend Yield],MATCH($B$12,Historical[Company],0)))</f>
        <v>3.2929256377781796E-2</v>
      </c>
      <c r="M3" s="154">
        <f>IF(ISTEXT(INDEX(Historical[2008 Average Dividend Yield],MATCH($B$12,Historical[Company],0)))=TRUE,NA(),INDEX(Historical[2008 Average Dividend Yield],MATCH($B$12,Historical[Company],0)))</f>
        <v>4.3038519474930065E-2</v>
      </c>
      <c r="N3" s="154">
        <f>IF(ISTEXT(INDEX(Historical[2009 Average Dividend Yield],MATCH($B$12,Historical[Company],0)))=TRUE,NA(),INDEX(Historical[2009 Average Dividend Yield],MATCH($B$12,Historical[Company],0)))</f>
        <v>4.3383947939262472E-2</v>
      </c>
      <c r="O3" s="154">
        <f>IF(ISTEXT(INDEX(Historical[2010 Average Dividend Yield],MATCH($B$12,Historical[Company],0)))=TRUE,NA(),INDEX(Historical[2010 Average Dividend Yield],MATCH($B$12,Historical[Company],0)))</f>
        <v>3.6199095022624438E-2</v>
      </c>
      <c r="P3" s="154">
        <f>IF(ISTEXT(INDEX(Historical[2011 Average Dividend Yield],MATCH($B$12,Historical[Company],0)))=TRUE,NA(),INDEX(Historical[2011 Average Dividend Yield],MATCH($B$12,Historical[Company],0)))</f>
        <v>3.9304610733182165E-2</v>
      </c>
      <c r="Q3" s="154">
        <f>IF(ISTEXT(INDEX(Historical[2012 Average Dividend Yield],MATCH($B$12,Historical[Company],0)))=TRUE,NA(),INDEX(Historical[2012 Average Dividend Yield],MATCH($B$12,Historical[Company],0)))</f>
        <v>4.1477169365108237E-2</v>
      </c>
      <c r="R3" s="154">
        <f>IF(ISTEXT(INDEX(Historical[2013 Average Dividend Yield],MATCH($B$12,Historical[Company],0)))=TRUE,NA(),INDEX(Historical[2013 Average Dividend Yield],MATCH($B$12,Historical[Company],0)))</f>
        <v>3.9322350015542427E-2</v>
      </c>
      <c r="S3" s="154">
        <f>IF(ISTEXT(INDEX(Historical[2014 Average Dividend Yield],MATCH($B$12,Historical[Company],0)))=TRUE,NA(),INDEX(Historical[2014 Average Dividend Yield],MATCH($B$12,Historical[Company],0)))</f>
        <v>3.7124183006535943E-2</v>
      </c>
      <c r="T3" s="154">
        <f>IF(ISTEXT(INDEX(Historical[2015 Average Dividend Yield],MATCH($B$12,Historical[Company],0)))=TRUE,NA(),INDEX(Historical[2015 Average Dividend Yield],MATCH($B$12,Historical[Company],0)))</f>
        <v>4.0419947506561679E-2</v>
      </c>
      <c r="U3" s="154">
        <f>IF(ISTEXT(INDEX(Historical[2016 Average Dividend Yield],MATCH($B$12,Historical[Company],0)))=TRUE,NA(),INDEX(Historical[2016 Average Dividend Yield],MATCH($B$12,Historical[Company],0)))</f>
        <v>4.1132410816300626E-2</v>
      </c>
      <c r="V3" s="154">
        <f>IF(ISTEXT(INDEX(Historical[2017 Average Dividend Yield],MATCH($B$12,Historical[Company],0)))=TRUE,NA(),INDEX(Historical[2017 Average Dividend Yield],MATCH($B$12,Historical[Company],0)))</f>
        <v>3.6212278876170657E-2</v>
      </c>
      <c r="W3" s="154">
        <f>IF(ISTEXT(INDEX(Historical[2018 Average Dividend Yield],MATCH($B$12,Historical[Company],0)))=TRUE,NA(),INDEX(Historical[2018 Average Dividend Yield],MATCH($B$12,Historical[Company],0)))</f>
        <v>3.7684926029588166E-2</v>
      </c>
      <c r="X3" s="154">
        <f>IF(ISTEXT(INDEX(Historical[2019 Average Dividend Yield],MATCH($B$12,Historical[Company],0)))=TRUE,NA(),INDEX(Historical[2019 Average Dividend Yield],MATCH($B$12,Historical[Company],0)))</f>
        <v>3.9262975110939617E-2</v>
      </c>
      <c r="Y3" s="154">
        <f>IF(ISTEXT(INDEX(Historical[2020 Average Dividend Yield],MATCH($B$12,Historical[Company],0)))=TRUE,NA(),INDEX(Historical[2020 Average Dividend Yield],MATCH($B$12,Historical[Company],0)))</f>
        <v>4.4664237376366475E-2</v>
      </c>
      <c r="Z3" s="154">
        <f>IF(ISTEXT(INDEX(Historical[2021 Average Dividend Yield],MATCH($B$12,Historical[Company],0)))=TRUE,NA(),INDEX(Historical[2021 Average Dividend Yield],MATCH($B$12,Historical[Company],0)))</f>
        <v>3.5174633994822062E-2</v>
      </c>
      <c r="AA3" s="154">
        <f>IF(ISTEXT(INDEX(Historical[2022 Average Dividend Yield],MATCH($B$12,Historical[Company],0)))=TRUE,NA(),INDEX(Historical[2022 Average Dividend Yield],MATCH($B$12,Historical[Company],0)))</f>
        <v>3.7709030442350959E-2</v>
      </c>
      <c r="AB3" s="153"/>
      <c r="AC3" s="153"/>
      <c r="AD3" s="153"/>
      <c r="AE3" s="153"/>
      <c r="AF3" t="s">
        <v>1377</v>
      </c>
      <c r="AG3" s="154">
        <f>IF(ISTEXT(INDEX(Historical[1998 Average Dividend Yield],MATCH($Q$12,Historical[Company],0)))=TRUE,NA(),INDEX(Historical[1998 Average Dividend Yield],MATCH($Q$12,Historical[Company],0)))</f>
        <v>2.3689877961234746E-2</v>
      </c>
      <c r="AH3" s="154">
        <f>IF(ISTEXT(INDEX(Historical[1999 Average Dividend Yield],MATCH($Q$12,Historical[Company],0)))=TRUE,NA(),INDEX(Historical[1999 Average Dividend Yield],MATCH($Q$12,Historical[Company],0)))</f>
        <v>2.1454112038140644E-2</v>
      </c>
      <c r="AI3" s="154">
        <f>IF(ISTEXT(INDEX(Historical[2000 Average Dividend Yield],MATCH($Q$12,Historical[Company],0)))=TRUE,NA(),INDEX(Historical[2000 Average Dividend Yield],MATCH($Q$12,Historical[Company],0)))</f>
        <v>2.402088772845953E-2</v>
      </c>
      <c r="AJ3" s="154">
        <f>IF(ISTEXT(INDEX(Historical[2001 Average Dividend Yield],MATCH($Q$12,Historical[Company],0)))=TRUE,NA(),INDEX(Historical[2001 Average Dividend Yield],MATCH($Q$12,Historical[Company],0)))</f>
        <v>2.7182044887780549E-2</v>
      </c>
      <c r="AK3" s="154">
        <f>IF(ISTEXT(INDEX(Historical[2002 Average Dividend Yield],MATCH($Q$12,Historical[Company],0)))=TRUE,NA(),INDEX(Historical[2002 Average Dividend Yield],MATCH($Q$12,Historical[Company],0)))</f>
        <v>3.0701754385964918E-2</v>
      </c>
      <c r="AL3" s="154">
        <f>IF(ISTEXT(INDEX(Historical[2003 Average Dividend Yield],MATCH($Q$12,Historical[Company],0)))=TRUE,NA(),INDEX(Historical[2003 Average Dividend Yield],MATCH($Q$12,Historical[Company],0)))</f>
        <v>3.1032637774210808E-2</v>
      </c>
      <c r="AM3" s="154">
        <f>IF(ISTEXT(INDEX(Historical[2004 Average Dividend Yield],MATCH($Q$12,Historical[Company],0)))=TRUE,NA(),INDEX(Historical[2004 Average Dividend Yield],MATCH($Q$12,Historical[Company],0)))</f>
        <v>2.9694323144104806E-2</v>
      </c>
      <c r="AN3" s="154">
        <f>IF(ISTEXT(INDEX(Historical[2005 Average Dividend Yield],MATCH($Q$12,Historical[Company],0)))=TRUE,NA(),INDEX(Historical[2005 Average Dividend Yield],MATCH($Q$12,Historical[Company],0)))</f>
        <v>2.9313543599257887E-2</v>
      </c>
      <c r="AO3" s="154">
        <f>IF(ISTEXT(INDEX(Historical[2006 Average Dividend Yield],MATCH($Q$12,Historical[Company],0)))=TRUE,NA(),INDEX(Historical[2006 Average Dividend Yield],MATCH($Q$12,Historical[Company],0)))</f>
        <v>2.8245001586797838E-2</v>
      </c>
      <c r="AP3" s="154">
        <f>IF(ISTEXT(INDEX(Historical[2007 Average Dividend Yield],MATCH($Q$12,Historical[Company],0)))=TRUE,NA(),INDEX(Historical[2007 Average Dividend Yield],MATCH($Q$12,Historical[Company],0)))</f>
        <v>2.997159090909091E-2</v>
      </c>
      <c r="AQ3" s="154">
        <f>IF(ISTEXT(INDEX(Historical[2008 Average Dividend Yield],MATCH($Q$12,Historical[Company],0)))=TRUE,NA(),INDEX(Historical[2008 Average Dividend Yield],MATCH($Q$12,Historical[Company],0)))</f>
        <v>3.8854132367467896E-2</v>
      </c>
      <c r="AR3" s="154">
        <f>IF(ISTEXT(INDEX(Historical[2009 Average Dividend Yield],MATCH($Q$12,Historical[Company],0)))=TRUE,NA(),INDEX(Historical[2009 Average Dividend Yield],MATCH($Q$12,Historical[Company],0)))</f>
        <v>4.4043321299638991E-2</v>
      </c>
      <c r="AS3" s="154">
        <f>IF(ISTEXT(INDEX(Historical[2010 Average Dividend Yield],MATCH($Q$12,Historical[Company],0)))=TRUE,NA(),INDEX(Historical[2010 Average Dividend Yield],MATCH($Q$12,Historical[Company],0)))</f>
        <v>3.3964365256124722E-2</v>
      </c>
      <c r="AT3" s="154">
        <f>IF(ISTEXT(INDEX(Historical[2011 Average Dividend Yield],MATCH($Q$12,Historical[Company],0)))=TRUE,NA(),INDEX(Historical[2011 Average Dividend Yield],MATCH($Q$12,Historical[Company],0)))</f>
        <v>3.3625354290131408E-2</v>
      </c>
      <c r="AU3" s="154">
        <f>IF(ISTEXT(INDEX(Historical[2012 Average Dividend Yield],MATCH($Q$12,Historical[Company],0)))=TRUE,NA(),INDEX(Historical[2012 Average Dividend Yield],MATCH($Q$12,Historical[Company],0)))</f>
        <v>3.5864978902953586E-2</v>
      </c>
      <c r="AV3" s="154">
        <f>IF(ISTEXT(INDEX(Historical[2013 Average Dividend Yield],MATCH($Q$12,Historical[Company],0)))=TRUE,NA(),INDEX(Historical[2013 Average Dividend Yield],MATCH($Q$12,Historical[Company],0)))</f>
        <v>3.7045506517265042E-2</v>
      </c>
      <c r="AW3" s="154">
        <f>IF(ISTEXT(INDEX(Historical[2014 Average Dividend Yield],MATCH($Q$12,Historical[Company],0)))=TRUE,NA(),INDEX(Historical[2014 Average Dividend Yield],MATCH($Q$12,Historical[Company],0)))</f>
        <v>3.4373248645619275E-2</v>
      </c>
      <c r="AX3" s="154">
        <f>IF(ISTEXT(INDEX(Historical[2015 Average Dividend Yield],MATCH($Q$12,Historical[Company],0)))=TRUE,NA(),INDEX(Historical[2015 Average Dividend Yield],MATCH($Q$12,Historical[Company],0)))</f>
        <v>3.7299515106303617E-2</v>
      </c>
      <c r="AY3" s="154">
        <f>IF(ISTEXT(INDEX(Historical[2016 Average Dividend Yield],MATCH($Q$12,Historical[Company],0)))=TRUE,NA(),INDEX(Historical[2016 Average Dividend Yield],MATCH($Q$12,Historical[Company],0)))</f>
        <v>3.7828371278458846E-2</v>
      </c>
      <c r="AZ3" s="154">
        <f>IF(ISTEXT(INDEX(Historical[2017 Average Dividend Yield],MATCH($Q$12,Historical[Company],0)))=TRUE,NA(),INDEX(Historical[2017 Average Dividend Yield],MATCH($Q$12,Historical[Company],0)))</f>
        <v>3.4706837985526505E-2</v>
      </c>
      <c r="BA3" s="154">
        <f>IF(ISTEXT(INDEX(Historical[2018 Average Dividend Yield],MATCH($Q$12,Historical[Company],0)))=TRUE,NA(),INDEX(Historical[2018 Average Dividend Yield],MATCH($Q$12,Historical[Company],0)))</f>
        <v>3.5042964554242752E-2</v>
      </c>
      <c r="BB3" s="154">
        <f>IF(ISTEXT(INDEX(Historical[2019 Average Dividend Yield],MATCH($Q$12,Historical[Company],0)))=TRUE,NA(),INDEX(Historical[2019 Average Dividend Yield],MATCH($Q$12,Historical[Company],0)))</f>
        <v>3.8693265497389204E-2</v>
      </c>
      <c r="BC3" s="154">
        <f>IF(ISTEXT(INDEX(Historical[2020 Average Dividend Yield],MATCH($Q$12,Historical[Company],0)))=TRUE,NA(),INDEX(Historical[2020 Average Dividend Yield],MATCH($Q$12,Historical[Company],0)))</f>
        <v>4.8631743549648165E-2</v>
      </c>
      <c r="BD3" s="154">
        <f>IF(ISTEXT(INDEX(Historical[2021 Average Dividend Yield],MATCH($Q$12,Historical[Company],0)))=TRUE,NA(),INDEX(Historical[2021 Average Dividend Yield],MATCH($Q$12,Historical[Company],0)))</f>
        <v>3.7275148919624454E-2</v>
      </c>
      <c r="BE3" s="154">
        <f>IF(ISTEXT(INDEX(Historical[2022 Average Dividend Yield],MATCH($Q$12,Historical[Company],0)))=TRUE,NA(),INDEX(Historical[2022 Average Dividend Yield],MATCH($Q$12,Historical[Company],0)))</f>
        <v>3.8796320209428629E-2</v>
      </c>
    </row>
    <row r="4" spans="2:57" ht="0.2" customHeight="1" x14ac:dyDescent="0.25">
      <c r="B4" t="s">
        <v>1378</v>
      </c>
      <c r="C4" s="154">
        <f>IF(ISTEXT(INDEX(Historical[1998 High Dividend Yield],MATCH($B$12,Historical[Company],0)))=TRUE,NA(),INDEX(Historical[1998 High Dividend Yield],MATCH($B$12,Historical[Company],0)))</f>
        <v>3.0598052851182195E-2</v>
      </c>
      <c r="D4" s="154">
        <f>IF(ISTEXT(INDEX(Historical[1999 High Dividend Yield],MATCH($B$12,Historical[Company],0)))=TRUE,NA(),INDEX(Historical[1999 High Dividend Yield],MATCH($B$12,Historical[Company],0)))</f>
        <v>3.1692515171948751E-2</v>
      </c>
      <c r="E4" s="154">
        <f>IF(ISTEXT(INDEX(Historical[2000 High Dividend Yield],MATCH($B$12,Historical[Company],0)))=TRUE,NA(),INDEX(Historical[2000 High Dividend Yield],MATCH($B$12,Historical[Company],0)))</f>
        <v>4.1819515774027871E-2</v>
      </c>
      <c r="F4" s="154">
        <f>IF(ISTEXT(INDEX(Historical[2001 High Dividend Yield],MATCH($B$12,Historical[Company],0)))=TRUE,NA(),INDEX(Historical[2001 High Dividend Yield],MATCH($B$12,Historical[Company],0)))</f>
        <v>3.3173076923076916E-2</v>
      </c>
      <c r="G4" s="154">
        <f>IF(ISTEXT(INDEX(Historical[2002 High Dividend Yield],MATCH($B$12,Historical[Company],0)))=TRUE,NA(),INDEX(Historical[2002 High Dividend Yield],MATCH($B$12,Historical[Company],0)))</f>
        <v>3.3732800710164226E-2</v>
      </c>
      <c r="H4" s="154">
        <f>IF(ISTEXT(INDEX(Historical[2003 High Dividend Yield],MATCH($B$12,Historical[Company],0)))=TRUE,NA(),INDEX(Historical[2003 High Dividend Yield],MATCH($B$12,Historical[Company],0)))</f>
        <v>3.2294404806609091E-2</v>
      </c>
      <c r="I4" s="154">
        <f>IF(ISTEXT(INDEX(Historical[2004 High Dividend Yield],MATCH($B$12,Historical[Company],0)))=TRUE,NA(),INDEX(Historical[2004 High Dividend Yield],MATCH($B$12,Historical[Company],0)))</f>
        <v>3.4803583735354929E-2</v>
      </c>
      <c r="J4" s="154">
        <f>IF(ISTEXT(INDEX(Historical[2005 High Dividend Yield],MATCH($B$12,Historical[Company],0)))=TRUE,NA(),INDEX(Historical[2005 High Dividend Yield],MATCH($B$12,Historical[Company],0)))</f>
        <v>3.7854381443298973E-2</v>
      </c>
      <c r="K4" s="154">
        <f>IF(ISTEXT(INDEX(Historical[2006 High Dividend Yield],MATCH($B$12,Historical[Company],0)))=TRUE,NA(),INDEX(Historical[2006 High Dividend Yield],MATCH($B$12,Historical[Company],0)))</f>
        <v>3.3088235294117641E-2</v>
      </c>
      <c r="L4" s="154">
        <f>IF(ISTEXT(INDEX(Historical[2007 High Dividend Yield],MATCH($B$12,Historical[Company],0)))=TRUE,NA(),INDEX(Historical[2007 High Dividend Yield],MATCH($B$12,Historical[Company],0)))</f>
        <v>3.7487126673532448E-2</v>
      </c>
      <c r="M4" s="154">
        <f>IF(ISTEXT(INDEX(Historical[2008 High Dividend Yield],MATCH($B$12,Historical[Company],0)))=TRUE,NA(),INDEX(Historical[2008 High Dividend Yield],MATCH($B$12,Historical[Company],0)))</f>
        <v>6.0790273556231005E-2</v>
      </c>
      <c r="N4" s="154">
        <f>IF(ISTEXT(INDEX(Historical[2009 High Dividend Yield],MATCH($B$12,Historical[Company],0)))=TRUE,NA(),INDEX(Historical[2009 High Dividend Yield],MATCH($B$12,Historical[Company],0)))</f>
        <v>7.8369905956112859E-2</v>
      </c>
      <c r="O4" s="154">
        <f>IF(ISTEXT(INDEX(Historical[2010 High Dividend Yield],MATCH($B$12,Historical[Company],0)))=TRUE,NA(),INDEX(Historical[2010 High Dividend Yield],MATCH($B$12,Historical[Company],0)))</f>
        <v>4.094165813715455E-2</v>
      </c>
      <c r="P4" s="154">
        <f>IF(ISTEXT(INDEX(Historical[2011 High Dividend Yield],MATCH($B$12,Historical[Company],0)))=TRUE,NA(),INDEX(Historical[2011 High Dividend Yield],MATCH($B$12,Historical[Company],0)))</f>
        <v>4.8036951501154737E-2</v>
      </c>
      <c r="Q4" s="154">
        <f>IF(ISTEXT(INDEX(Historical[2012 High Dividend Yield],MATCH($B$12,Historical[Company],0)))=TRUE,NA(),INDEX(Historical[2012 High Dividend Yield],MATCH($B$12,Historical[Company],0)))</f>
        <v>4.6817248459958924E-2</v>
      </c>
      <c r="R4" s="154">
        <f>IF(ISTEXT(INDEX(Historical[2013 High Dividend Yield],MATCH($B$12,Historical[Company],0)))=TRUE,NA(),INDEX(Historical[2013 High Dividend Yield],MATCH($B$12,Historical[Company],0)))</f>
        <v>4.3210930828351833E-2</v>
      </c>
      <c r="S4" s="154">
        <f>IF(ISTEXT(INDEX(Historical[2014 High Dividend Yield],MATCH($B$12,Historical[Company],0)))=TRUE,NA(),INDEX(Historical[2014 High Dividend Yield],MATCH($B$12,Historical[Company],0)))</f>
        <v>4.1980783444198075E-2</v>
      </c>
      <c r="T4" s="154">
        <f>IF(ISTEXT(INDEX(Historical[2015 High Dividend Yield],MATCH($B$12,Historical[Company],0)))=TRUE,NA(),INDEX(Historical[2015 High Dividend Yield],MATCH($B$12,Historical[Company],0)))</f>
        <v>4.5260837619397504E-2</v>
      </c>
      <c r="U4" s="154">
        <f>IF(ISTEXT(INDEX(Historical[2016 High Dividend Yield],MATCH($B$12,Historical[Company],0)))=TRUE,NA(),INDEX(Historical[2016 High Dividend Yield],MATCH($B$12,Historical[Company],0)))</f>
        <v>5.0216986980781163E-2</v>
      </c>
      <c r="V4" s="154">
        <f>IF(ISTEXT(INDEX(Historical[2017 High Dividend Yield],MATCH($B$12,Historical[Company],0)))=TRUE,NA(),INDEX(Historical[2017 High Dividend Yield],MATCH($B$12,Historical[Company],0)))</f>
        <v>3.8610895373349607E-2</v>
      </c>
      <c r="W4" s="154">
        <f>IF(ISTEXT(INDEX(Historical[2018 High Dividend Yield],MATCH($B$12,Historical[Company],0)))=TRUE,NA(),INDEX(Historical[2018 High Dividend Yield],MATCH($B$12,Historical[Company],0)))</f>
        <v>4.1842397336293011E-2</v>
      </c>
      <c r="X4" s="154">
        <f>IF(ISTEXT(INDEX(Historical[2019 High Dividend Yield],MATCH($B$12,Historical[Company],0)))=TRUE,NA(),INDEX(Historical[2019 High Dividend Yield],MATCH($B$12,Historical[Company],0)))</f>
        <v>4.4114459137220896E-2</v>
      </c>
      <c r="Y4" s="154">
        <f>IF(ISTEXT(INDEX(Historical[2020 High Dividend Yield],MATCH($B$12,Historical[Company],0)))=TRUE,NA(),INDEX(Historical[2020 High Dividend Yield],MATCH($B$12,Historical[Company],0)))</f>
        <v>5.9583333333333335E-2</v>
      </c>
      <c r="Z4" s="154">
        <f>IF(ISTEXT(INDEX(Historical[2021 High Dividend Yield],MATCH($B$12,Historical[Company],0)))=TRUE,NA(),INDEX(Historical[2021 High Dividend Yield],MATCH($B$12,Historical[Company],0)))</f>
        <v>4.1852353789455982E-2</v>
      </c>
      <c r="AA4" s="154">
        <f>IF(ISTEXT(INDEX(Historical[2022 High Dividend Yield],MATCH($B$12,Historical[Company],0)))=TRUE,NA(),INDEX(Historical[2022 High Dividend Yield],MATCH($B$12,Historical[Company],0)))</f>
        <v>4.2483940042826553E-2</v>
      </c>
      <c r="AF4" t="s">
        <v>1378</v>
      </c>
      <c r="AG4" s="154">
        <f>IF(ISTEXT(INDEX(Historical[1998 High Dividend Yield],MATCH($Q$12,Historical[Company],0)))=TRUE,NA(),INDEX(Historical[1998 High Dividend Yield],MATCH($Q$12,Historical[Company],0)))</f>
        <v>3.5181236673773986E-2</v>
      </c>
      <c r="AH4" s="154">
        <f>IF(ISTEXT(INDEX(Historical[1999 High Dividend Yield],MATCH($Q$12,Historical[Company],0)))=TRUE,NA(),INDEX(Historical[1999 High Dividend Yield],MATCH($Q$12,Historical[Company],0)))</f>
        <v>2.950819672131148E-2</v>
      </c>
      <c r="AI4" s="154">
        <f>IF(ISTEXT(INDEX(Historical[2000 High Dividend Yield],MATCH($Q$12,Historical[Company],0)))=TRUE,NA(),INDEX(Historical[2000 High Dividend Yield],MATCH($Q$12,Historical[Company],0)))</f>
        <v>2.7997565429093121E-2</v>
      </c>
      <c r="AJ4" s="154">
        <f>IF(ISTEXT(INDEX(Historical[2001 High Dividend Yield],MATCH($Q$12,Historical[Company],0)))=TRUE,NA(),INDEX(Historical[2001 High Dividend Yield],MATCH($Q$12,Historical[Company],0)))</f>
        <v>3.1142857142857146E-2</v>
      </c>
      <c r="AK4" s="154">
        <f>IF(ISTEXT(INDEX(Historical[2002 High Dividend Yield],MATCH($Q$12,Historical[Company],0)))=TRUE,NA(),INDEX(Historical[2002 High Dividend Yield],MATCH($Q$12,Historical[Company],0)))</f>
        <v>4.4479745830023835E-2</v>
      </c>
      <c r="AL4" s="154">
        <f>IF(ISTEXT(INDEX(Historical[2003 High Dividend Yield],MATCH($Q$12,Historical[Company],0)))=TRUE,NA(),INDEX(Historical[2003 High Dividend Yield],MATCH($Q$12,Historical[Company],0)))</f>
        <v>3.7179487179487186E-2</v>
      </c>
      <c r="AM4" s="154">
        <f>IF(ISTEXT(INDEX(Historical[2004 High Dividend Yield],MATCH($Q$12,Historical[Company],0)))=TRUE,NA(),INDEX(Historical[2004 High Dividend Yield],MATCH($Q$12,Historical[Company],0)))</f>
        <v>3.1969910672308421E-2</v>
      </c>
      <c r="AN4" s="154">
        <f>IF(ISTEXT(INDEX(Historical[2005 High Dividend Yield],MATCH($Q$12,Historical[Company],0)))=TRUE,NA(),INDEX(Historical[2005 High Dividend Yield],MATCH($Q$12,Historical[Company],0)))</f>
        <v>3.2861896838602335E-2</v>
      </c>
      <c r="AO4" s="154">
        <f>IF(ISTEXT(INDEX(Historical[2006 High Dividend Yield],MATCH($Q$12,Historical[Company],0)))=TRUE,NA(),INDEX(Historical[2006 High Dividend Yield],MATCH($Q$12,Historical[Company],0)))</f>
        <v>3.2002876663070834E-2</v>
      </c>
      <c r="AP4" s="154">
        <f>IF(ISTEXT(INDEX(Historical[2007 High Dividend Yield],MATCH($Q$12,Historical[Company],0)))=TRUE,NA(),INDEX(Historical[2007 High Dividend Yield],MATCH($Q$12,Historical[Company],0)))</f>
        <v>3.2958450484223689E-2</v>
      </c>
      <c r="AQ4" s="154">
        <f>IF(ISTEXT(INDEX(Historical[2008 High Dividend Yield],MATCH($Q$12,Historical[Company],0)))=TRUE,NA(),INDEX(Historical[2008 High Dividend Yield],MATCH($Q$12,Historical[Company],0)))</f>
        <v>6.15545122587376E-2</v>
      </c>
      <c r="AR4" s="154">
        <f>IF(ISTEXT(INDEX(Historical[2009 High Dividend Yield],MATCH($Q$12,Historical[Company],0)))=TRUE,NA(),INDEX(Historical[2009 High Dividend Yield],MATCH($Q$12,Historical[Company],0)))</f>
        <v>7.5355157504632481E-2</v>
      </c>
      <c r="AS4" s="154">
        <f>IF(ISTEXT(INDEX(Historical[2010 High Dividend Yield],MATCH($Q$12,Historical[Company],0)))=TRUE,NA(),INDEX(Historical[2010 High Dividend Yield],MATCH($Q$12,Historical[Company],0)))</f>
        <v>3.9830231798889976E-2</v>
      </c>
      <c r="AT4" s="154">
        <f>IF(ISTEXT(INDEX(Historical[2011 High Dividend Yield],MATCH($Q$12,Historical[Company],0)))=TRUE,NA(),INDEX(Historical[2011 High Dividend Yield],MATCH($Q$12,Historical[Company],0)))</f>
        <v>3.8303492808922805E-2</v>
      </c>
      <c r="AU4" s="154">
        <f>IF(ISTEXT(INDEX(Historical[2012 High Dividend Yield],MATCH($Q$12,Historical[Company],0)))=TRUE,NA(),INDEX(Historical[2012 High Dividend Yield],MATCH($Q$12,Historical[Company],0)))</f>
        <v>3.8177014531043593E-2</v>
      </c>
      <c r="AV4" s="154">
        <f>IF(ISTEXT(INDEX(Historical[2013 High Dividend Yield],MATCH($Q$12,Historical[Company],0)))=TRUE,NA(),INDEX(Historical[2013 High Dividend Yield],MATCH($Q$12,Historical[Company],0)))</f>
        <v>4.0703517587939705E-2</v>
      </c>
      <c r="AW4" s="154">
        <f>IF(ISTEXT(INDEX(Historical[2014 High Dividend Yield],MATCH($Q$12,Historical[Company],0)))=TRUE,NA(),INDEX(Historical[2014 High Dividend Yield],MATCH($Q$12,Historical[Company],0)))</f>
        <v>3.8859556494192184E-2</v>
      </c>
      <c r="AX4" s="154">
        <f>IF(ISTEXT(INDEX(Historical[2015 High Dividend Yield],MATCH($Q$12,Historical[Company],0)))=TRUE,NA(),INDEX(Historical[2015 High Dividend Yield],MATCH($Q$12,Historical[Company],0)))</f>
        <v>4.1884816753926704E-2</v>
      </c>
      <c r="AY4" s="154">
        <f>IF(ISTEXT(INDEX(Historical[2016 High Dividend Yield],MATCH($Q$12,Historical[Company],0)))=TRUE,NA(),INDEX(Historical[2016 High Dividend Yield],MATCH($Q$12,Historical[Company],0)))</f>
        <v>4.4517724649629019E-2</v>
      </c>
      <c r="AZ4" s="154">
        <f>IF(ISTEXT(INDEX(Historical[2017 High Dividend Yield],MATCH($Q$12,Historical[Company],0)))=TRUE,NA(),INDEX(Historical[2017 High Dividend Yield],MATCH($Q$12,Historical[Company],0)))</f>
        <v>3.8211382113821135E-2</v>
      </c>
      <c r="BA4" s="154">
        <f>IF(ISTEXT(INDEX(Historical[2018 High Dividend Yield],MATCH($Q$12,Historical[Company],0)))=TRUE,NA(),INDEX(Historical[2018 High Dividend Yield],MATCH($Q$12,Historical[Company],0)))</f>
        <v>3.9810860280658944E-2</v>
      </c>
      <c r="BB4" s="154">
        <f>IF(ISTEXT(INDEX(Historical[2019 High Dividend Yield],MATCH($Q$12,Historical[Company],0)))=TRUE,NA(),INDEX(Historical[2019 High Dividend Yield],MATCH($Q$12,Historical[Company],0)))</f>
        <v>4.3057210965435036E-2</v>
      </c>
      <c r="BC4" s="154">
        <f>IF(ISTEXT(INDEX(Historical[2020 High Dividend Yield],MATCH($Q$12,Historical[Company],0)))=TRUE,NA(),INDEX(Historical[2020 High Dividend Yield],MATCH($Q$12,Historical[Company],0)))</f>
        <v>6.345643746174251E-2</v>
      </c>
      <c r="BD4" s="154">
        <f>IF(ISTEXT(INDEX(Historical[2021 High Dividend Yield],MATCH($Q$12,Historical[Company],0)))=TRUE,NA(),INDEX(Historical[2021 High Dividend Yield],MATCH($Q$12,Historical[Company],0)))</f>
        <v>4.4103278601443724E-2</v>
      </c>
      <c r="BE4" s="154">
        <f>IF(ISTEXT(INDEX(Historical[2022 High Dividend Yield],MATCH($Q$12,Historical[Company],0)))=TRUE,NA(),INDEX(Historical[2022 High Dividend Yield],MATCH($Q$12,Historical[Company],0)))</f>
        <v>4.6072216315017095E-2</v>
      </c>
    </row>
    <row r="5" spans="2:57" ht="0.2" customHeight="1" x14ac:dyDescent="0.25">
      <c r="B5" t="s">
        <v>1375</v>
      </c>
      <c r="C5" s="152">
        <f>INDEX(All[Div Yield % (CAD)
'[USD Exch = 1.3517']],MATCH($B$12,All[Company],0))</f>
        <v>4.0851063829787239E-2</v>
      </c>
      <c r="D5" s="152">
        <f>C5</f>
        <v>4.0851063829787239E-2</v>
      </c>
      <c r="E5" s="152">
        <f t="shared" ref="E5:AA5" si="0">D5</f>
        <v>4.0851063829787239E-2</v>
      </c>
      <c r="F5" s="152">
        <f t="shared" si="0"/>
        <v>4.0851063829787239E-2</v>
      </c>
      <c r="G5" s="152">
        <f t="shared" si="0"/>
        <v>4.0851063829787239E-2</v>
      </c>
      <c r="H5" s="152">
        <f t="shared" si="0"/>
        <v>4.0851063829787239E-2</v>
      </c>
      <c r="I5" s="152">
        <f t="shared" si="0"/>
        <v>4.0851063829787239E-2</v>
      </c>
      <c r="J5" s="152">
        <f t="shared" si="0"/>
        <v>4.0851063829787239E-2</v>
      </c>
      <c r="K5" s="152">
        <f t="shared" si="0"/>
        <v>4.0851063829787239E-2</v>
      </c>
      <c r="L5" s="152">
        <f t="shared" si="0"/>
        <v>4.0851063829787239E-2</v>
      </c>
      <c r="M5" s="152">
        <f t="shared" si="0"/>
        <v>4.0851063829787239E-2</v>
      </c>
      <c r="N5" s="152">
        <f t="shared" si="0"/>
        <v>4.0851063829787239E-2</v>
      </c>
      <c r="O5" s="152">
        <f t="shared" si="0"/>
        <v>4.0851063829787239E-2</v>
      </c>
      <c r="P5" s="152">
        <f t="shared" si="0"/>
        <v>4.0851063829787239E-2</v>
      </c>
      <c r="Q5" s="152">
        <f>P5</f>
        <v>4.0851063829787239E-2</v>
      </c>
      <c r="R5" s="152">
        <f t="shared" si="0"/>
        <v>4.0851063829787239E-2</v>
      </c>
      <c r="S5" s="152">
        <f t="shared" si="0"/>
        <v>4.0851063829787239E-2</v>
      </c>
      <c r="T5" s="152">
        <f t="shared" si="0"/>
        <v>4.0851063829787239E-2</v>
      </c>
      <c r="U5" s="152">
        <f t="shared" si="0"/>
        <v>4.0851063829787239E-2</v>
      </c>
      <c r="V5" s="152">
        <f t="shared" si="0"/>
        <v>4.0851063829787239E-2</v>
      </c>
      <c r="W5" s="152">
        <f t="shared" si="0"/>
        <v>4.0851063829787239E-2</v>
      </c>
      <c r="X5" s="152">
        <f t="shared" si="0"/>
        <v>4.0851063829787239E-2</v>
      </c>
      <c r="Y5" s="152">
        <f t="shared" si="0"/>
        <v>4.0851063829787239E-2</v>
      </c>
      <c r="Z5" s="152">
        <f t="shared" si="0"/>
        <v>4.0851063829787239E-2</v>
      </c>
      <c r="AA5" s="152">
        <f t="shared" si="0"/>
        <v>4.0851063829787239E-2</v>
      </c>
      <c r="AF5" t="s">
        <v>1375</v>
      </c>
      <c r="AG5" s="152">
        <f>INDEX(All[Div Yield % (CAD)
'[USD Exch = 1.3517']],MATCH($Q$12,All[Company],0))</f>
        <v>4.7436689314391593E-2</v>
      </c>
      <c r="AH5" s="152">
        <f>AG5</f>
        <v>4.7436689314391593E-2</v>
      </c>
      <c r="AI5" s="152">
        <f t="shared" ref="AI5" si="1">AH5</f>
        <v>4.7436689314391593E-2</v>
      </c>
      <c r="AJ5" s="152">
        <f t="shared" ref="AJ5" si="2">AI5</f>
        <v>4.7436689314391593E-2</v>
      </c>
      <c r="AK5" s="152">
        <f t="shared" ref="AK5" si="3">AJ5</f>
        <v>4.7436689314391593E-2</v>
      </c>
      <c r="AL5" s="152">
        <f t="shared" ref="AL5" si="4">AK5</f>
        <v>4.7436689314391593E-2</v>
      </c>
      <c r="AM5" s="152">
        <f t="shared" ref="AM5" si="5">AL5</f>
        <v>4.7436689314391593E-2</v>
      </c>
      <c r="AN5" s="152">
        <f t="shared" ref="AN5" si="6">AM5</f>
        <v>4.7436689314391593E-2</v>
      </c>
      <c r="AO5" s="152">
        <f t="shared" ref="AO5" si="7">AN5</f>
        <v>4.7436689314391593E-2</v>
      </c>
      <c r="AP5" s="152">
        <f t="shared" ref="AP5" si="8">AO5</f>
        <v>4.7436689314391593E-2</v>
      </c>
      <c r="AQ5" s="152">
        <f t="shared" ref="AQ5" si="9">AP5</f>
        <v>4.7436689314391593E-2</v>
      </c>
      <c r="AR5" s="152">
        <f t="shared" ref="AR5" si="10">AQ5</f>
        <v>4.7436689314391593E-2</v>
      </c>
      <c r="AS5" s="152">
        <f t="shared" ref="AS5" si="11">AR5</f>
        <v>4.7436689314391593E-2</v>
      </c>
      <c r="AT5" s="152">
        <f t="shared" ref="AT5" si="12">AS5</f>
        <v>4.7436689314391593E-2</v>
      </c>
      <c r="AU5" s="152">
        <f>AT5</f>
        <v>4.7436689314391593E-2</v>
      </c>
      <c r="AV5" s="152">
        <f t="shared" ref="AV5" si="13">AU5</f>
        <v>4.7436689314391593E-2</v>
      </c>
      <c r="AW5" s="152">
        <f t="shared" ref="AW5" si="14">AV5</f>
        <v>4.7436689314391593E-2</v>
      </c>
      <c r="AX5" s="152">
        <f t="shared" ref="AX5" si="15">AW5</f>
        <v>4.7436689314391593E-2</v>
      </c>
      <c r="AY5" s="152">
        <f t="shared" ref="AY5" si="16">AX5</f>
        <v>4.7436689314391593E-2</v>
      </c>
      <c r="AZ5" s="152">
        <f t="shared" ref="AZ5" si="17">AY5</f>
        <v>4.7436689314391593E-2</v>
      </c>
      <c r="BA5" s="152">
        <f t="shared" ref="BA5" si="18">AZ5</f>
        <v>4.7436689314391593E-2</v>
      </c>
      <c r="BB5" s="152">
        <f t="shared" ref="BB5" si="19">BA5</f>
        <v>4.7436689314391593E-2</v>
      </c>
      <c r="BC5" s="152">
        <f t="shared" ref="BC5" si="20">BB5</f>
        <v>4.7436689314391593E-2</v>
      </c>
      <c r="BD5" s="152">
        <f t="shared" ref="BD5" si="21">BC5</f>
        <v>4.7436689314391593E-2</v>
      </c>
      <c r="BE5" s="152">
        <f t="shared" ref="BE5" si="22">BD5</f>
        <v>4.7436689314391593E-2</v>
      </c>
    </row>
    <row r="6" spans="2:57" ht="0.2" customHeight="1" x14ac:dyDescent="0.25"/>
    <row r="7" spans="2:57" ht="0.2" customHeight="1" x14ac:dyDescent="0.25">
      <c r="C7" t="str">
        <f>B12&amp;" - "&amp;D12&amp;CHAR(10)&amp;" Lowest &amp; Highest Dividend Yield | 25 Years 1998-2022"</f>
        <v>Royal Bank of Canada - RY.TO
 Lowest &amp; Highest Dividend Yield | 25 Years 1998-2022</v>
      </c>
      <c r="D7" t="str">
        <f>B12&amp;" - "&amp;D12&amp;CHAR(10)&amp;" Lowest &amp; Highest Dividend Yield | 10 Years 2013-2022"</f>
        <v>Royal Bank of Canada - RY.TO
 Lowest &amp; Highest Dividend Yield | 10 Years 2013-2022</v>
      </c>
      <c r="AG7" t="str">
        <f>Q12&amp;" - "&amp;S12&amp;CHAR(10)&amp;" Lowest &amp; Highest Dividend Yield | 25 Years 1998-2022"</f>
        <v>Toronto Dominion Bank - TD.TO
 Lowest &amp; Highest Dividend Yield | 25 Years 1998-2022</v>
      </c>
      <c r="AH7" t="str">
        <f>Q12&amp;" - "&amp;S12&amp;CHAR(10)&amp;" Lowest &amp; Highest Dividend Yield | 10 Years 2013-2022"</f>
        <v>Toronto Dominion Bank - TD.TO
 Lowest &amp; Highest Dividend Yield | 10 Years 2013-2022</v>
      </c>
    </row>
    <row r="8" spans="2:57" ht="0.2" customHeight="1" x14ac:dyDescent="0.25">
      <c r="C8" t="str">
        <f>B12&amp;" - "&amp;D12&amp;CHAR(10)&amp;" Average Dividend Yield | 25 Years 1998-2022"</f>
        <v>Royal Bank of Canada - RY.TO
 Average Dividend Yield | 25 Years 1998-2022</v>
      </c>
      <c r="D8" t="str">
        <f>B12&amp;" - "&amp;D12&amp;CHAR(10)&amp;" Average Dividend Yield | 10 Years 2013-2022"</f>
        <v>Royal Bank of Canada - RY.TO
 Average Dividend Yield | 10 Years 2013-2022</v>
      </c>
      <c r="AG8" t="str">
        <f>Q12&amp;" - "&amp;S12&amp;CHAR(10)&amp;" Average Dividend Yield | 25 Years 1998-2022"</f>
        <v>Toronto Dominion Bank - TD.TO
 Average Dividend Yield | 25 Years 1998-2022</v>
      </c>
      <c r="AH8" t="str">
        <f>Q12&amp;" - "&amp;S12&amp;CHAR(10)&amp;" Average Dividend Yield | 10 Years 2013-2022"</f>
        <v>Toronto Dominion Bank - TD.TO
 Average Dividend Yield | 10 Years 2013-2022</v>
      </c>
    </row>
    <row r="9" spans="2:57" ht="0.2" customHeight="1" x14ac:dyDescent="0.25">
      <c r="S9" s="152"/>
      <c r="AW9" s="152"/>
    </row>
    <row r="11" spans="2:57" x14ac:dyDescent="0.25">
      <c r="B11" s="155" t="s">
        <v>1374</v>
      </c>
      <c r="D11" s="155" t="s">
        <v>23</v>
      </c>
      <c r="N11" s="240" t="s">
        <v>34</v>
      </c>
      <c r="O11" s="241">
        <f>INDEX(All[Dividend Initiation Year],MATCH(B12,All[Company],0))</f>
        <v>1870</v>
      </c>
      <c r="Q11" s="155" t="s">
        <v>1374</v>
      </c>
      <c r="S11" s="155" t="s">
        <v>23</v>
      </c>
      <c r="AC11" s="240" t="s">
        <v>34</v>
      </c>
      <c r="AD11" s="241">
        <f>INDEX(All[Dividend Initiation Year],MATCH(Q12,All[Company],0))</f>
        <v>1857</v>
      </c>
      <c r="AF11" s="381" t="s">
        <v>1388</v>
      </c>
      <c r="AG11" s="381"/>
      <c r="AH11" s="381"/>
      <c r="AI11" s="381"/>
      <c r="AJ11" s="381"/>
      <c r="AK11" s="381"/>
      <c r="AL11" s="381"/>
      <c r="AM11" s="381"/>
      <c r="AN11" s="381"/>
      <c r="AO11" s="381"/>
      <c r="AP11" s="381"/>
    </row>
    <row r="12" spans="2:57" x14ac:dyDescent="0.25">
      <c r="B12" s="157" t="s">
        <v>338</v>
      </c>
      <c r="D12" t="str">
        <f>INDEX(Historical[Stock Ticker],MATCH(B12,Historical[Company],0))</f>
        <v>RY.TO</v>
      </c>
      <c r="N12" s="240" t="s">
        <v>2359</v>
      </c>
      <c r="O12" s="241" t="str">
        <f>INDEX(All[Most Recent Year-Over-Year Dividend Decrease From Past 50 Years
''73-''22],MATCH(B12,All[Company],0))</f>
        <v>No Div Cut</v>
      </c>
      <c r="Q12" s="157" t="s">
        <v>342</v>
      </c>
      <c r="S12" t="str">
        <f>INDEX(Historical[Stock Ticker],MATCH(Q12,Historical[Company],0))</f>
        <v>TD.TO</v>
      </c>
      <c r="AC12" s="240" t="s">
        <v>2359</v>
      </c>
      <c r="AD12" s="241" t="str">
        <f>INDEX(All[Most Recent Year-Over-Year Dividend Decrease From Past 50 Years
''73-''22],MATCH(Q12,All[Company],0))</f>
        <v>No Div Cut</v>
      </c>
      <c r="AF12" s="381"/>
      <c r="AG12" s="381"/>
      <c r="AH12" s="381"/>
      <c r="AI12" s="381"/>
      <c r="AJ12" s="381"/>
      <c r="AK12" s="381"/>
      <c r="AL12" s="381"/>
      <c r="AM12" s="381"/>
      <c r="AN12" s="381"/>
      <c r="AO12" s="381"/>
      <c r="AP12" s="381"/>
    </row>
    <row r="13" spans="2:57" x14ac:dyDescent="0.25">
      <c r="AF13" s="381"/>
      <c r="AG13" s="381"/>
      <c r="AH13" s="381"/>
      <c r="AI13" s="381"/>
      <c r="AJ13" s="381"/>
      <c r="AK13" s="381"/>
      <c r="AL13" s="381"/>
      <c r="AM13" s="381"/>
      <c r="AN13" s="381"/>
      <c r="AO13" s="381"/>
      <c r="AP13" s="381"/>
    </row>
    <row r="14" spans="2:57" x14ac:dyDescent="0.25">
      <c r="AF14" s="381"/>
      <c r="AG14" s="381"/>
      <c r="AH14" s="381"/>
      <c r="AI14" s="381"/>
      <c r="AJ14" s="381"/>
      <c r="AK14" s="381"/>
      <c r="AL14" s="381"/>
      <c r="AM14" s="381"/>
      <c r="AN14" s="381"/>
      <c r="AO14" s="381"/>
      <c r="AP14" s="381"/>
    </row>
    <row r="15" spans="2:57" x14ac:dyDescent="0.25">
      <c r="AF15" s="381"/>
      <c r="AG15" s="381"/>
      <c r="AH15" s="381"/>
      <c r="AI15" s="381"/>
      <c r="AJ15" s="381"/>
      <c r="AK15" s="381"/>
      <c r="AL15" s="381"/>
      <c r="AM15" s="381"/>
      <c r="AN15" s="381"/>
      <c r="AO15" s="381"/>
      <c r="AP15" s="381"/>
    </row>
    <row r="16" spans="2:57" x14ac:dyDescent="0.25">
      <c r="AF16" s="381"/>
      <c r="AG16" s="381"/>
      <c r="AH16" s="381"/>
      <c r="AI16" s="381"/>
      <c r="AJ16" s="381"/>
      <c r="AK16" s="381"/>
      <c r="AL16" s="381"/>
      <c r="AM16" s="381"/>
      <c r="AN16" s="381"/>
      <c r="AO16" s="381"/>
      <c r="AP16" s="381"/>
    </row>
    <row r="17" spans="32:42" x14ac:dyDescent="0.25">
      <c r="AF17" s="381"/>
      <c r="AG17" s="381"/>
      <c r="AH17" s="381"/>
      <c r="AI17" s="381"/>
      <c r="AJ17" s="381"/>
      <c r="AK17" s="381"/>
      <c r="AL17" s="381"/>
      <c r="AM17" s="381"/>
      <c r="AN17" s="381"/>
      <c r="AO17" s="381"/>
      <c r="AP17" s="381"/>
    </row>
    <row r="18" spans="32:42" x14ac:dyDescent="0.25">
      <c r="AF18" s="381"/>
      <c r="AG18" s="381"/>
      <c r="AH18" s="381"/>
      <c r="AI18" s="381"/>
      <c r="AJ18" s="381"/>
      <c r="AK18" s="381"/>
      <c r="AL18" s="381"/>
      <c r="AM18" s="381"/>
      <c r="AN18" s="381"/>
      <c r="AO18" s="381"/>
      <c r="AP18" s="381"/>
    </row>
    <row r="19" spans="32:42" x14ac:dyDescent="0.25">
      <c r="AF19" s="381"/>
      <c r="AG19" s="381"/>
      <c r="AH19" s="381"/>
      <c r="AI19" s="381"/>
      <c r="AJ19" s="381"/>
      <c r="AK19" s="381"/>
      <c r="AL19" s="381"/>
      <c r="AM19" s="381"/>
      <c r="AN19" s="381"/>
      <c r="AO19" s="381"/>
      <c r="AP19" s="381"/>
    </row>
    <row r="20" spans="32:42" x14ac:dyDescent="0.25">
      <c r="AF20" s="381"/>
      <c r="AG20" s="381"/>
      <c r="AH20" s="381"/>
      <c r="AI20" s="381"/>
      <c r="AJ20" s="381"/>
      <c r="AK20" s="381"/>
      <c r="AL20" s="381"/>
      <c r="AM20" s="381"/>
      <c r="AN20" s="381"/>
      <c r="AO20" s="381"/>
      <c r="AP20" s="381"/>
    </row>
    <row r="21" spans="32:42" x14ac:dyDescent="0.25">
      <c r="AF21" s="381"/>
      <c r="AG21" s="381"/>
      <c r="AH21" s="381"/>
      <c r="AI21" s="381"/>
      <c r="AJ21" s="381"/>
      <c r="AK21" s="381"/>
      <c r="AL21" s="381"/>
      <c r="AM21" s="381"/>
      <c r="AN21" s="381"/>
      <c r="AO21" s="381"/>
      <c r="AP21" s="381"/>
    </row>
    <row r="22" spans="32:42" x14ac:dyDescent="0.25">
      <c r="AF22" s="381"/>
      <c r="AG22" s="381"/>
      <c r="AH22" s="381"/>
      <c r="AI22" s="381"/>
      <c r="AJ22" s="381"/>
      <c r="AK22" s="381"/>
      <c r="AL22" s="381"/>
      <c r="AM22" s="381"/>
      <c r="AN22" s="381"/>
      <c r="AO22" s="381"/>
      <c r="AP22" s="381"/>
    </row>
    <row r="23" spans="32:42" x14ac:dyDescent="0.25">
      <c r="AF23" s="381"/>
      <c r="AG23" s="381"/>
      <c r="AH23" s="381"/>
      <c r="AI23" s="381"/>
      <c r="AJ23" s="381"/>
      <c r="AK23" s="381"/>
      <c r="AL23" s="381"/>
      <c r="AM23" s="381"/>
      <c r="AN23" s="381"/>
      <c r="AO23" s="381"/>
      <c r="AP23" s="381"/>
    </row>
    <row r="24" spans="32:42" x14ac:dyDescent="0.25">
      <c r="AF24" s="381"/>
      <c r="AG24" s="381"/>
      <c r="AH24" s="381"/>
      <c r="AI24" s="381"/>
      <c r="AJ24" s="381"/>
      <c r="AK24" s="381"/>
      <c r="AL24" s="381"/>
      <c r="AM24" s="381"/>
      <c r="AN24" s="381"/>
      <c r="AO24" s="381"/>
      <c r="AP24" s="381"/>
    </row>
    <row r="25" spans="32:42" x14ac:dyDescent="0.25">
      <c r="AF25" s="381"/>
      <c r="AG25" s="381"/>
      <c r="AH25" s="381"/>
      <c r="AI25" s="381"/>
      <c r="AJ25" s="381"/>
      <c r="AK25" s="381"/>
      <c r="AL25" s="381"/>
      <c r="AM25" s="381"/>
      <c r="AN25" s="381"/>
      <c r="AO25" s="381"/>
      <c r="AP25" s="381"/>
    </row>
    <row r="26" spans="32:42" x14ac:dyDescent="0.25">
      <c r="AF26" s="381"/>
      <c r="AG26" s="381"/>
      <c r="AH26" s="381"/>
      <c r="AI26" s="381"/>
      <c r="AJ26" s="381"/>
      <c r="AK26" s="381"/>
      <c r="AL26" s="381"/>
      <c r="AM26" s="381"/>
      <c r="AN26" s="381"/>
      <c r="AO26" s="381"/>
      <c r="AP26" s="381"/>
    </row>
    <row r="27" spans="32:42" x14ac:dyDescent="0.25">
      <c r="AF27" s="381"/>
      <c r="AG27" s="381"/>
      <c r="AH27" s="381"/>
      <c r="AI27" s="381"/>
      <c r="AJ27" s="381"/>
      <c r="AK27" s="381"/>
      <c r="AL27" s="381"/>
      <c r="AM27" s="381"/>
      <c r="AN27" s="381"/>
      <c r="AO27" s="381"/>
      <c r="AP27" s="381"/>
    </row>
    <row r="28" spans="32:42" x14ac:dyDescent="0.25">
      <c r="AF28" s="381"/>
      <c r="AG28" s="381"/>
      <c r="AH28" s="381"/>
      <c r="AI28" s="381"/>
      <c r="AJ28" s="381"/>
      <c r="AK28" s="381"/>
      <c r="AL28" s="381"/>
      <c r="AM28" s="381"/>
      <c r="AN28" s="381"/>
      <c r="AO28" s="381"/>
      <c r="AP28" s="381"/>
    </row>
    <row r="29" spans="32:42" x14ac:dyDescent="0.25">
      <c r="AF29" s="381"/>
      <c r="AG29" s="381"/>
      <c r="AH29" s="381"/>
      <c r="AI29" s="381"/>
      <c r="AJ29" s="381"/>
      <c r="AK29" s="381"/>
      <c r="AL29" s="381"/>
      <c r="AM29" s="381"/>
      <c r="AN29" s="381"/>
      <c r="AO29" s="381"/>
      <c r="AP29" s="381"/>
    </row>
    <row r="30" spans="32:42" x14ac:dyDescent="0.25">
      <c r="AF30" s="381"/>
      <c r="AG30" s="381"/>
      <c r="AH30" s="381"/>
      <c r="AI30" s="381"/>
      <c r="AJ30" s="381"/>
      <c r="AK30" s="381"/>
      <c r="AL30" s="381"/>
      <c r="AM30" s="381"/>
      <c r="AN30" s="381"/>
      <c r="AO30" s="381"/>
      <c r="AP30" s="381"/>
    </row>
    <row r="31" spans="32:42" x14ac:dyDescent="0.25">
      <c r="AF31" s="381"/>
      <c r="AG31" s="381"/>
      <c r="AH31" s="381"/>
      <c r="AI31" s="381"/>
      <c r="AJ31" s="381"/>
      <c r="AK31" s="381"/>
      <c r="AL31" s="381"/>
      <c r="AM31" s="381"/>
      <c r="AN31" s="381"/>
      <c r="AO31" s="381"/>
      <c r="AP31" s="381"/>
    </row>
    <row r="32" spans="32:42" x14ac:dyDescent="0.25">
      <c r="AF32" s="381"/>
      <c r="AG32" s="381"/>
      <c r="AH32" s="381"/>
      <c r="AI32" s="381"/>
      <c r="AJ32" s="381"/>
      <c r="AK32" s="381"/>
      <c r="AL32" s="381"/>
      <c r="AM32" s="381"/>
      <c r="AN32" s="381"/>
      <c r="AO32" s="381"/>
      <c r="AP32" s="381"/>
    </row>
    <row r="33" spans="2:75" x14ac:dyDescent="0.25">
      <c r="AF33" s="381"/>
      <c r="AG33" s="381"/>
      <c r="AH33" s="381"/>
      <c r="AI33" s="381"/>
      <c r="AJ33" s="381"/>
      <c r="AK33" s="381"/>
      <c r="AL33" s="381"/>
      <c r="AM33" s="381"/>
      <c r="AN33" s="381"/>
      <c r="AO33" s="381"/>
      <c r="AP33" s="381"/>
    </row>
    <row r="34" spans="2:75" x14ac:dyDescent="0.25">
      <c r="AF34" s="381"/>
      <c r="AG34" s="381"/>
      <c r="AH34" s="381"/>
      <c r="AI34" s="381"/>
      <c r="AJ34" s="381"/>
      <c r="AK34" s="381"/>
      <c r="AL34" s="381"/>
      <c r="AM34" s="381"/>
      <c r="AN34" s="381"/>
      <c r="AO34" s="381"/>
      <c r="AP34" s="381"/>
    </row>
    <row r="35" spans="2:75" x14ac:dyDescent="0.25">
      <c r="AF35" s="381"/>
      <c r="AG35" s="381"/>
      <c r="AH35" s="381"/>
      <c r="AI35" s="381"/>
      <c r="AJ35" s="381"/>
      <c r="AK35" s="381"/>
      <c r="AL35" s="381"/>
      <c r="AM35" s="381"/>
      <c r="AN35" s="381"/>
      <c r="AO35" s="381"/>
      <c r="AP35" s="381"/>
    </row>
    <row r="36" spans="2:75" x14ac:dyDescent="0.25">
      <c r="AF36" s="381"/>
      <c r="AG36" s="381"/>
      <c r="AH36" s="381"/>
      <c r="AI36" s="381"/>
      <c r="AJ36" s="381"/>
      <c r="AK36" s="381"/>
      <c r="AL36" s="381"/>
      <c r="AM36" s="381"/>
      <c r="AN36" s="381"/>
      <c r="AO36" s="381"/>
      <c r="AP36" s="381"/>
    </row>
    <row r="37" spans="2:75" x14ac:dyDescent="0.25">
      <c r="AF37" s="381"/>
      <c r="AG37" s="381"/>
      <c r="AH37" s="381"/>
      <c r="AI37" s="381"/>
      <c r="AJ37" s="381"/>
      <c r="AK37" s="381"/>
      <c r="AL37" s="381"/>
      <c r="AM37" s="381"/>
      <c r="AN37" s="381"/>
      <c r="AO37" s="381"/>
      <c r="AP37" s="381"/>
    </row>
    <row r="38" spans="2:75" x14ac:dyDescent="0.25">
      <c r="AF38" s="381"/>
      <c r="AG38" s="381"/>
      <c r="AH38" s="381"/>
      <c r="AI38" s="381"/>
      <c r="AJ38" s="381"/>
      <c r="AK38" s="381"/>
      <c r="AL38" s="381"/>
      <c r="AM38" s="381"/>
      <c r="AN38" s="381"/>
      <c r="AO38" s="381"/>
      <c r="AP38" s="381"/>
      <c r="BF38" s="153"/>
      <c r="BG38" s="153"/>
      <c r="BH38" s="153"/>
      <c r="BI38" s="153"/>
      <c r="BJ38" s="153"/>
      <c r="BK38" s="153"/>
      <c r="BL38" s="153"/>
      <c r="BM38" s="153"/>
      <c r="BN38" s="153"/>
      <c r="BO38" s="153"/>
      <c r="BP38" s="153"/>
      <c r="BQ38" s="153"/>
      <c r="BR38" s="153"/>
      <c r="BS38" s="153"/>
      <c r="BT38" s="153"/>
      <c r="BU38" s="153"/>
      <c r="BV38" s="153"/>
      <c r="BW38" s="153"/>
    </row>
    <row r="39" spans="2:75" x14ac:dyDescent="0.25">
      <c r="AF39" s="381"/>
      <c r="AG39" s="381"/>
      <c r="AH39" s="381"/>
      <c r="AI39" s="381"/>
      <c r="AJ39" s="381"/>
      <c r="AK39" s="381"/>
      <c r="AL39" s="381"/>
      <c r="AM39" s="381"/>
      <c r="AN39" s="381"/>
      <c r="AO39" s="381"/>
      <c r="AP39" s="381"/>
    </row>
    <row r="40" spans="2:75" x14ac:dyDescent="0.25">
      <c r="B40" s="156"/>
      <c r="Q40" s="156"/>
      <c r="AF40" s="381"/>
      <c r="AG40" s="381"/>
      <c r="AH40" s="381"/>
      <c r="AI40" s="381"/>
      <c r="AJ40" s="381"/>
      <c r="AK40" s="381"/>
      <c r="AL40" s="381"/>
      <c r="AM40" s="381"/>
      <c r="AN40" s="381"/>
      <c r="AO40" s="381"/>
      <c r="AP40" s="381"/>
    </row>
    <row r="41" spans="2:75" x14ac:dyDescent="0.25">
      <c r="B41" s="156"/>
      <c r="Q41" s="156"/>
      <c r="AF41" s="381"/>
      <c r="AG41" s="381"/>
      <c r="AH41" s="381"/>
      <c r="AI41" s="381"/>
      <c r="AJ41" s="381"/>
      <c r="AK41" s="381"/>
      <c r="AL41" s="381"/>
      <c r="AM41" s="381"/>
      <c r="AN41" s="381"/>
      <c r="AO41" s="381"/>
      <c r="AP41" s="381"/>
    </row>
    <row r="42" spans="2:75" x14ac:dyDescent="0.25">
      <c r="AF42" s="381"/>
      <c r="AG42" s="381"/>
      <c r="AH42" s="381"/>
      <c r="AI42" s="381"/>
      <c r="AJ42" s="381"/>
      <c r="AK42" s="381"/>
      <c r="AL42" s="381"/>
      <c r="AM42" s="381"/>
      <c r="AN42" s="381"/>
      <c r="AO42" s="381"/>
      <c r="AP42" s="381"/>
    </row>
    <row r="43" spans="2:75" x14ac:dyDescent="0.25">
      <c r="B43" s="156"/>
      <c r="Q43" s="156"/>
      <c r="AF43" s="381"/>
      <c r="AG43" s="381"/>
      <c r="AH43" s="381"/>
      <c r="AI43" s="381"/>
      <c r="AJ43" s="381"/>
      <c r="AK43" s="381"/>
      <c r="AL43" s="381"/>
      <c r="AM43" s="381"/>
      <c r="AN43" s="381"/>
      <c r="AO43" s="381"/>
      <c r="AP43" s="381"/>
    </row>
    <row r="44" spans="2:75" x14ac:dyDescent="0.25">
      <c r="B44" s="156"/>
      <c r="N44" s="240" t="s">
        <v>34</v>
      </c>
      <c r="O44" s="241">
        <f>INDEX(All[Dividend Initiation Year],MATCH($B$12,All[Company],0))</f>
        <v>1870</v>
      </c>
      <c r="Q44" s="156"/>
      <c r="AC44" s="240" t="s">
        <v>34</v>
      </c>
      <c r="AD44" s="241">
        <f>INDEX(All[Dividend Initiation Year],MATCH($Q$12,All[Company],0))</f>
        <v>1857</v>
      </c>
      <c r="AF44" s="359"/>
      <c r="AG44" s="359"/>
      <c r="AH44" s="359"/>
      <c r="AI44" s="359"/>
      <c r="AJ44" s="359"/>
      <c r="AK44" s="359"/>
      <c r="AL44" s="359"/>
      <c r="AM44" s="359"/>
      <c r="AN44" s="359"/>
      <c r="AO44" s="359"/>
      <c r="AP44" s="359"/>
    </row>
    <row r="45" spans="2:75" x14ac:dyDescent="0.25">
      <c r="B45" s="156"/>
      <c r="N45" s="240" t="s">
        <v>2359</v>
      </c>
      <c r="O45" s="241" t="str">
        <f>INDEX(All[Most Recent Year-Over-Year Dividend Decrease From Past 50 Years
''73-''22],MATCH($B$12,All[Company],0))</f>
        <v>No Div Cut</v>
      </c>
      <c r="Q45" s="156"/>
      <c r="AC45" s="240" t="s">
        <v>2359</v>
      </c>
      <c r="AD45" s="241" t="str">
        <f>INDEX(All[Most Recent Year-Over-Year Dividend Decrease From Past 50 Years
''73-''22],MATCH($Q$12,All[Company],0))</f>
        <v>No Div Cut</v>
      </c>
      <c r="AK45" s="153"/>
    </row>
    <row r="46" spans="2:75" x14ac:dyDescent="0.25">
      <c r="B46" s="156"/>
      <c r="N46" s="240"/>
      <c r="O46" s="241"/>
      <c r="Q46" s="156"/>
      <c r="AC46" s="240"/>
      <c r="AD46" s="241"/>
      <c r="AK46" s="153"/>
    </row>
    <row r="47" spans="2:75" x14ac:dyDescent="0.25">
      <c r="B47" s="156"/>
      <c r="Q47" s="156"/>
      <c r="AF47" s="381" t="s">
        <v>1389</v>
      </c>
      <c r="AG47" s="381"/>
      <c r="AH47" s="381"/>
      <c r="AI47" s="381"/>
      <c r="AJ47" s="381"/>
      <c r="AK47" s="381"/>
      <c r="AL47" s="381"/>
      <c r="AM47" s="381"/>
      <c r="AN47" s="381"/>
      <c r="AO47" s="381"/>
      <c r="AP47" s="381"/>
    </row>
    <row r="48" spans="2:75" x14ac:dyDescent="0.25">
      <c r="B48" s="156"/>
      <c r="Q48" s="156"/>
      <c r="AF48" s="381"/>
      <c r="AG48" s="381"/>
      <c r="AH48" s="381"/>
      <c r="AI48" s="381"/>
      <c r="AJ48" s="381"/>
      <c r="AK48" s="381"/>
      <c r="AL48" s="381"/>
      <c r="AM48" s="381"/>
      <c r="AN48" s="381"/>
      <c r="AO48" s="381"/>
      <c r="AP48" s="381"/>
    </row>
    <row r="49" spans="2:42" x14ac:dyDescent="0.25">
      <c r="B49" s="156"/>
      <c r="Q49" s="156"/>
      <c r="AF49" s="381"/>
      <c r="AG49" s="381"/>
      <c r="AH49" s="381"/>
      <c r="AI49" s="381"/>
      <c r="AJ49" s="381"/>
      <c r="AK49" s="381"/>
      <c r="AL49" s="381"/>
      <c r="AM49" s="381"/>
      <c r="AN49" s="381"/>
      <c r="AO49" s="381"/>
      <c r="AP49" s="381"/>
    </row>
    <row r="50" spans="2:42" x14ac:dyDescent="0.25">
      <c r="B50" s="156"/>
      <c r="Q50" s="156"/>
      <c r="AF50" s="381"/>
      <c r="AG50" s="381"/>
      <c r="AH50" s="381"/>
      <c r="AI50" s="381"/>
      <c r="AJ50" s="381"/>
      <c r="AK50" s="381"/>
      <c r="AL50" s="381"/>
      <c r="AM50" s="381"/>
      <c r="AN50" s="381"/>
      <c r="AO50" s="381"/>
      <c r="AP50" s="381"/>
    </row>
    <row r="51" spans="2:42" x14ac:dyDescent="0.25">
      <c r="B51" s="156"/>
      <c r="Q51" s="156"/>
      <c r="AF51" s="381"/>
      <c r="AG51" s="381"/>
      <c r="AH51" s="381"/>
      <c r="AI51" s="381"/>
      <c r="AJ51" s="381"/>
      <c r="AK51" s="381"/>
      <c r="AL51" s="381"/>
      <c r="AM51" s="381"/>
      <c r="AN51" s="381"/>
      <c r="AO51" s="381"/>
      <c r="AP51" s="381"/>
    </row>
    <row r="52" spans="2:42" x14ac:dyDescent="0.25">
      <c r="B52" s="156"/>
      <c r="Q52" s="156"/>
      <c r="AF52" s="381"/>
      <c r="AG52" s="381"/>
      <c r="AH52" s="381"/>
      <c r="AI52" s="381"/>
      <c r="AJ52" s="381"/>
      <c r="AK52" s="381"/>
      <c r="AL52" s="381"/>
      <c r="AM52" s="381"/>
      <c r="AN52" s="381"/>
      <c r="AO52" s="381"/>
      <c r="AP52" s="381"/>
    </row>
    <row r="53" spans="2:42" x14ac:dyDescent="0.25">
      <c r="B53" s="156"/>
      <c r="Q53" s="156"/>
      <c r="AF53" s="381"/>
      <c r="AG53" s="381"/>
      <c r="AH53" s="381"/>
      <c r="AI53" s="381"/>
      <c r="AJ53" s="381"/>
      <c r="AK53" s="381"/>
      <c r="AL53" s="381"/>
      <c r="AM53" s="381"/>
      <c r="AN53" s="381"/>
      <c r="AO53" s="381"/>
      <c r="AP53" s="381"/>
    </row>
    <row r="54" spans="2:42" x14ac:dyDescent="0.25">
      <c r="B54" s="156"/>
      <c r="Q54" s="156"/>
      <c r="AF54" s="381"/>
      <c r="AG54" s="381"/>
      <c r="AH54" s="381"/>
      <c r="AI54" s="381"/>
      <c r="AJ54" s="381"/>
      <c r="AK54" s="381"/>
      <c r="AL54" s="381"/>
      <c r="AM54" s="381"/>
      <c r="AN54" s="381"/>
      <c r="AO54" s="381"/>
      <c r="AP54" s="381"/>
    </row>
    <row r="55" spans="2:42" x14ac:dyDescent="0.25">
      <c r="B55" s="156"/>
      <c r="Q55" s="156"/>
      <c r="AF55" s="381"/>
      <c r="AG55" s="381"/>
      <c r="AH55" s="381"/>
      <c r="AI55" s="381"/>
      <c r="AJ55" s="381"/>
      <c r="AK55" s="381"/>
      <c r="AL55" s="381"/>
      <c r="AM55" s="381"/>
      <c r="AN55" s="381"/>
      <c r="AO55" s="381"/>
      <c r="AP55" s="381"/>
    </row>
    <row r="56" spans="2:42" x14ac:dyDescent="0.25">
      <c r="B56" s="156"/>
      <c r="Q56" s="156"/>
      <c r="AF56" s="381"/>
      <c r="AG56" s="381"/>
      <c r="AH56" s="381"/>
      <c r="AI56" s="381"/>
      <c r="AJ56" s="381"/>
      <c r="AK56" s="381"/>
      <c r="AL56" s="381"/>
      <c r="AM56" s="381"/>
      <c r="AN56" s="381"/>
      <c r="AO56" s="381"/>
      <c r="AP56" s="381"/>
    </row>
    <row r="57" spans="2:42" x14ac:dyDescent="0.25">
      <c r="B57" s="156"/>
      <c r="Q57" s="156"/>
      <c r="AF57" s="381"/>
      <c r="AG57" s="381"/>
      <c r="AH57" s="381"/>
      <c r="AI57" s="381"/>
      <c r="AJ57" s="381"/>
      <c r="AK57" s="381"/>
      <c r="AL57" s="381"/>
      <c r="AM57" s="381"/>
      <c r="AN57" s="381"/>
      <c r="AO57" s="381"/>
      <c r="AP57" s="381"/>
    </row>
    <row r="58" spans="2:42" x14ac:dyDescent="0.25">
      <c r="B58" s="156"/>
      <c r="Q58" s="156"/>
      <c r="AF58" s="381"/>
      <c r="AG58" s="381"/>
      <c r="AH58" s="381"/>
      <c r="AI58" s="381"/>
      <c r="AJ58" s="381"/>
      <c r="AK58" s="381"/>
      <c r="AL58" s="381"/>
      <c r="AM58" s="381"/>
      <c r="AN58" s="381"/>
      <c r="AO58" s="381"/>
      <c r="AP58" s="381"/>
    </row>
    <row r="59" spans="2:42" x14ac:dyDescent="0.25">
      <c r="B59" s="156"/>
      <c r="Q59" s="156"/>
      <c r="AF59" s="381"/>
      <c r="AG59" s="381"/>
      <c r="AH59" s="381"/>
      <c r="AI59" s="381"/>
      <c r="AJ59" s="381"/>
      <c r="AK59" s="381"/>
      <c r="AL59" s="381"/>
      <c r="AM59" s="381"/>
      <c r="AN59" s="381"/>
      <c r="AO59" s="381"/>
      <c r="AP59" s="381"/>
    </row>
    <row r="60" spans="2:42" x14ac:dyDescent="0.25">
      <c r="B60" s="156"/>
      <c r="Q60" s="156"/>
      <c r="AF60" s="381"/>
      <c r="AG60" s="381"/>
      <c r="AH60" s="381"/>
      <c r="AI60" s="381"/>
      <c r="AJ60" s="381"/>
      <c r="AK60" s="381"/>
      <c r="AL60" s="381"/>
      <c r="AM60" s="381"/>
      <c r="AN60" s="381"/>
      <c r="AO60" s="381"/>
      <c r="AP60" s="381"/>
    </row>
    <row r="61" spans="2:42" x14ac:dyDescent="0.25">
      <c r="B61" s="156"/>
      <c r="Q61" s="156"/>
      <c r="AF61" s="381"/>
      <c r="AG61" s="381"/>
      <c r="AH61" s="381"/>
      <c r="AI61" s="381"/>
      <c r="AJ61" s="381"/>
      <c r="AK61" s="381"/>
      <c r="AL61" s="381"/>
      <c r="AM61" s="381"/>
      <c r="AN61" s="381"/>
      <c r="AO61" s="381"/>
      <c r="AP61" s="381"/>
    </row>
    <row r="62" spans="2:42" x14ac:dyDescent="0.25">
      <c r="B62" s="156"/>
      <c r="Q62" s="156"/>
      <c r="AF62" s="381"/>
      <c r="AG62" s="381"/>
      <c r="AH62" s="381"/>
      <c r="AI62" s="381"/>
      <c r="AJ62" s="381"/>
      <c r="AK62" s="381"/>
      <c r="AL62" s="381"/>
      <c r="AM62" s="381"/>
      <c r="AN62" s="381"/>
      <c r="AO62" s="381"/>
      <c r="AP62" s="381"/>
    </row>
    <row r="63" spans="2:42" x14ac:dyDescent="0.25">
      <c r="B63" s="156"/>
      <c r="Q63" s="156"/>
      <c r="AF63" s="381"/>
      <c r="AG63" s="381"/>
      <c r="AH63" s="381"/>
      <c r="AI63" s="381"/>
      <c r="AJ63" s="381"/>
      <c r="AK63" s="381"/>
      <c r="AL63" s="381"/>
      <c r="AM63" s="381"/>
      <c r="AN63" s="381"/>
      <c r="AO63" s="381"/>
      <c r="AP63" s="381"/>
    </row>
    <row r="64" spans="2:42" x14ac:dyDescent="0.25">
      <c r="B64" s="156"/>
      <c r="Q64" s="156"/>
      <c r="AF64" s="381"/>
      <c r="AG64" s="381"/>
      <c r="AH64" s="381"/>
      <c r="AI64" s="381"/>
      <c r="AJ64" s="381"/>
      <c r="AK64" s="381"/>
      <c r="AL64" s="381"/>
      <c r="AM64" s="381"/>
      <c r="AN64" s="381"/>
      <c r="AO64" s="381"/>
      <c r="AP64" s="381"/>
    </row>
    <row r="65" spans="2:42" x14ac:dyDescent="0.25">
      <c r="B65" s="156"/>
      <c r="Q65" s="156"/>
      <c r="AF65" s="381"/>
      <c r="AG65" s="381"/>
      <c r="AH65" s="381"/>
      <c r="AI65" s="381"/>
      <c r="AJ65" s="381"/>
      <c r="AK65" s="381"/>
      <c r="AL65" s="381"/>
      <c r="AM65" s="381"/>
      <c r="AN65" s="381"/>
      <c r="AO65" s="381"/>
      <c r="AP65" s="381"/>
    </row>
    <row r="66" spans="2:42" x14ac:dyDescent="0.25">
      <c r="B66" s="156"/>
      <c r="Q66" s="156"/>
      <c r="AF66" s="381"/>
      <c r="AG66" s="381"/>
      <c r="AH66" s="381"/>
      <c r="AI66" s="381"/>
      <c r="AJ66" s="381"/>
      <c r="AK66" s="381"/>
      <c r="AL66" s="381"/>
      <c r="AM66" s="381"/>
      <c r="AN66" s="381"/>
      <c r="AO66" s="381"/>
      <c r="AP66" s="381"/>
    </row>
    <row r="67" spans="2:42" x14ac:dyDescent="0.25">
      <c r="B67" s="156"/>
      <c r="Q67" s="156"/>
      <c r="AF67" s="381"/>
      <c r="AG67" s="381"/>
      <c r="AH67" s="381"/>
      <c r="AI67" s="381"/>
      <c r="AJ67" s="381"/>
      <c r="AK67" s="381"/>
      <c r="AL67" s="381"/>
      <c r="AM67" s="381"/>
      <c r="AN67" s="381"/>
      <c r="AO67" s="381"/>
      <c r="AP67" s="381"/>
    </row>
    <row r="68" spans="2:42" x14ac:dyDescent="0.25">
      <c r="B68" s="156"/>
      <c r="Q68" s="156"/>
      <c r="AF68" s="381"/>
      <c r="AG68" s="381"/>
      <c r="AH68" s="381"/>
      <c r="AI68" s="381"/>
      <c r="AJ68" s="381"/>
      <c r="AK68" s="381"/>
      <c r="AL68" s="381"/>
      <c r="AM68" s="381"/>
      <c r="AN68" s="381"/>
      <c r="AO68" s="381"/>
      <c r="AP68" s="381"/>
    </row>
    <row r="69" spans="2:42" x14ac:dyDescent="0.25">
      <c r="B69" s="156"/>
      <c r="Q69" s="156"/>
      <c r="AF69" s="381"/>
      <c r="AG69" s="381"/>
      <c r="AH69" s="381"/>
      <c r="AI69" s="381"/>
      <c r="AJ69" s="381"/>
      <c r="AK69" s="381"/>
      <c r="AL69" s="381"/>
      <c r="AM69" s="381"/>
      <c r="AN69" s="381"/>
      <c r="AO69" s="381"/>
      <c r="AP69" s="381"/>
    </row>
    <row r="70" spans="2:42" x14ac:dyDescent="0.25">
      <c r="B70" s="156"/>
      <c r="Q70" s="156"/>
      <c r="AF70" s="381"/>
      <c r="AG70" s="381"/>
      <c r="AH70" s="381"/>
      <c r="AI70" s="381"/>
      <c r="AJ70" s="381"/>
      <c r="AK70" s="381"/>
      <c r="AL70" s="381"/>
      <c r="AM70" s="381"/>
      <c r="AN70" s="381"/>
      <c r="AO70" s="381"/>
      <c r="AP70" s="381"/>
    </row>
    <row r="71" spans="2:42" x14ac:dyDescent="0.25">
      <c r="B71" s="156"/>
      <c r="Q71" s="156"/>
      <c r="AF71" s="381"/>
      <c r="AG71" s="381"/>
      <c r="AH71" s="381"/>
      <c r="AI71" s="381"/>
      <c r="AJ71" s="381"/>
      <c r="AK71" s="381"/>
      <c r="AL71" s="381"/>
      <c r="AM71" s="381"/>
      <c r="AN71" s="381"/>
      <c r="AO71" s="381"/>
      <c r="AP71" s="381"/>
    </row>
    <row r="72" spans="2:42" x14ac:dyDescent="0.25">
      <c r="B72" s="156"/>
      <c r="Q72" s="156"/>
      <c r="AF72" s="381"/>
      <c r="AG72" s="381"/>
      <c r="AH72" s="381"/>
      <c r="AI72" s="381"/>
      <c r="AJ72" s="381"/>
      <c r="AK72" s="381"/>
      <c r="AL72" s="381"/>
      <c r="AM72" s="381"/>
      <c r="AN72" s="381"/>
      <c r="AO72" s="381"/>
      <c r="AP72" s="381"/>
    </row>
    <row r="73" spans="2:42" x14ac:dyDescent="0.25">
      <c r="B73" s="156"/>
      <c r="Q73" s="156"/>
      <c r="AF73" s="381"/>
      <c r="AG73" s="381"/>
      <c r="AH73" s="381"/>
      <c r="AI73" s="381"/>
      <c r="AJ73" s="381"/>
      <c r="AK73" s="381"/>
      <c r="AL73" s="381"/>
      <c r="AM73" s="381"/>
      <c r="AN73" s="381"/>
      <c r="AO73" s="381"/>
      <c r="AP73" s="381"/>
    </row>
    <row r="74" spans="2:42" x14ac:dyDescent="0.25">
      <c r="B74" s="156"/>
      <c r="Q74" s="156"/>
      <c r="AF74" s="381"/>
      <c r="AG74" s="381"/>
      <c r="AH74" s="381"/>
      <c r="AI74" s="381"/>
      <c r="AJ74" s="381"/>
      <c r="AK74" s="381"/>
      <c r="AL74" s="381"/>
      <c r="AM74" s="381"/>
      <c r="AN74" s="381"/>
      <c r="AO74" s="381"/>
      <c r="AP74" s="381"/>
    </row>
    <row r="75" spans="2:42" x14ac:dyDescent="0.25">
      <c r="B75" s="156"/>
      <c r="Q75" s="156"/>
      <c r="AF75" s="381"/>
      <c r="AG75" s="381"/>
      <c r="AH75" s="381"/>
      <c r="AI75" s="381"/>
      <c r="AJ75" s="381"/>
      <c r="AK75" s="381"/>
      <c r="AL75" s="381"/>
      <c r="AM75" s="381"/>
      <c r="AN75" s="381"/>
      <c r="AO75" s="381"/>
      <c r="AP75" s="381"/>
    </row>
    <row r="76" spans="2:42" x14ac:dyDescent="0.25">
      <c r="B76" s="156"/>
      <c r="Q76" s="156"/>
      <c r="AF76" s="381"/>
      <c r="AG76" s="381"/>
      <c r="AH76" s="381"/>
      <c r="AI76" s="381"/>
      <c r="AJ76" s="381"/>
      <c r="AK76" s="381"/>
      <c r="AL76" s="381"/>
      <c r="AM76" s="381"/>
      <c r="AN76" s="381"/>
      <c r="AO76" s="381"/>
      <c r="AP76" s="381"/>
    </row>
    <row r="77" spans="2:42" x14ac:dyDescent="0.25">
      <c r="B77" s="156"/>
      <c r="N77" s="240" t="s">
        <v>34</v>
      </c>
      <c r="O77" s="241">
        <f>INDEX(All[Dividend Initiation Year],MATCH($B$12,All[Company],0))</f>
        <v>1870</v>
      </c>
      <c r="Q77" s="156"/>
      <c r="AC77" s="240" t="s">
        <v>34</v>
      </c>
      <c r="AD77" s="241">
        <f>INDEX(All[Dividend Initiation Year],MATCH($Q$12,All[Company],0))</f>
        <v>1857</v>
      </c>
      <c r="AF77" s="359"/>
      <c r="AG77" s="359"/>
      <c r="AH77" s="359"/>
      <c r="AI77" s="359"/>
      <c r="AJ77" s="359"/>
      <c r="AK77" s="359"/>
      <c r="AL77" s="359"/>
      <c r="AM77" s="359"/>
      <c r="AN77" s="359"/>
      <c r="AO77" s="359"/>
      <c r="AP77" s="359"/>
    </row>
    <row r="78" spans="2:42" x14ac:dyDescent="0.25">
      <c r="B78" s="156"/>
      <c r="N78" s="240" t="s">
        <v>2359</v>
      </c>
      <c r="O78" s="241" t="str">
        <f>INDEX(All[Most Recent Year-Over-Year Dividend Decrease From Past 50 Years
''73-''22],MATCH($B$12,All[Company],0))</f>
        <v>No Div Cut</v>
      </c>
      <c r="Q78" s="156"/>
      <c r="AC78" s="240" t="s">
        <v>2359</v>
      </c>
      <c r="AD78" s="241" t="str">
        <f>INDEX(All[Most Recent Year-Over-Year Dividend Decrease From Past 50 Years
''73-''22],MATCH($Q$12,All[Company],0))</f>
        <v>No Div Cut</v>
      </c>
      <c r="AF78" s="243"/>
      <c r="AG78" s="243"/>
      <c r="AH78" s="243"/>
      <c r="AI78" s="243"/>
      <c r="AJ78" s="243"/>
      <c r="AK78" s="243"/>
      <c r="AL78" s="243"/>
      <c r="AM78" s="243"/>
      <c r="AN78" s="243"/>
      <c r="AO78" s="243"/>
      <c r="AP78" s="243"/>
    </row>
    <row r="79" spans="2:42" x14ac:dyDescent="0.25">
      <c r="B79" s="156"/>
      <c r="N79" s="240"/>
      <c r="O79" s="241"/>
      <c r="Q79" s="156"/>
      <c r="AC79" s="240"/>
      <c r="AD79" s="241"/>
      <c r="AF79" s="243"/>
      <c r="AG79" s="243"/>
      <c r="AH79" s="243"/>
      <c r="AI79" s="243"/>
      <c r="AJ79" s="243"/>
      <c r="AK79" s="243"/>
      <c r="AL79" s="243"/>
      <c r="AM79" s="243"/>
      <c r="AN79" s="243"/>
      <c r="AO79" s="243"/>
      <c r="AP79" s="243"/>
    </row>
    <row r="80" spans="2:42" x14ac:dyDescent="0.25">
      <c r="AF80" s="381" t="s">
        <v>1390</v>
      </c>
      <c r="AG80" s="381"/>
      <c r="AH80" s="381"/>
      <c r="AI80" s="381"/>
      <c r="AJ80" s="381"/>
      <c r="AK80" s="381"/>
      <c r="AL80" s="381"/>
      <c r="AM80" s="381"/>
      <c r="AN80" s="381"/>
      <c r="AO80" s="381"/>
      <c r="AP80" s="381"/>
    </row>
    <row r="81" spans="32:42" x14ac:dyDescent="0.25">
      <c r="AF81" s="381"/>
      <c r="AG81" s="381"/>
      <c r="AH81" s="381"/>
      <c r="AI81" s="381"/>
      <c r="AJ81" s="381"/>
      <c r="AK81" s="381"/>
      <c r="AL81" s="381"/>
      <c r="AM81" s="381"/>
      <c r="AN81" s="381"/>
      <c r="AO81" s="381"/>
      <c r="AP81" s="381"/>
    </row>
    <row r="82" spans="32:42" x14ac:dyDescent="0.25">
      <c r="AF82" s="381"/>
      <c r="AG82" s="381"/>
      <c r="AH82" s="381"/>
      <c r="AI82" s="381"/>
      <c r="AJ82" s="381"/>
      <c r="AK82" s="381"/>
      <c r="AL82" s="381"/>
      <c r="AM82" s="381"/>
      <c r="AN82" s="381"/>
      <c r="AO82" s="381"/>
      <c r="AP82" s="381"/>
    </row>
    <row r="83" spans="32:42" x14ac:dyDescent="0.25">
      <c r="AF83" s="381"/>
      <c r="AG83" s="381"/>
      <c r="AH83" s="381"/>
      <c r="AI83" s="381"/>
      <c r="AJ83" s="381"/>
      <c r="AK83" s="381"/>
      <c r="AL83" s="381"/>
      <c r="AM83" s="381"/>
      <c r="AN83" s="381"/>
      <c r="AO83" s="381"/>
      <c r="AP83" s="381"/>
    </row>
    <row r="84" spans="32:42" x14ac:dyDescent="0.25">
      <c r="AF84" s="381"/>
      <c r="AG84" s="381"/>
      <c r="AH84" s="381"/>
      <c r="AI84" s="381"/>
      <c r="AJ84" s="381"/>
      <c r="AK84" s="381"/>
      <c r="AL84" s="381"/>
      <c r="AM84" s="381"/>
      <c r="AN84" s="381"/>
      <c r="AO84" s="381"/>
      <c r="AP84" s="381"/>
    </row>
    <row r="85" spans="32:42" x14ac:dyDescent="0.25">
      <c r="AF85" s="381"/>
      <c r="AG85" s="381"/>
      <c r="AH85" s="381"/>
      <c r="AI85" s="381"/>
      <c r="AJ85" s="381"/>
      <c r="AK85" s="381"/>
      <c r="AL85" s="381"/>
      <c r="AM85" s="381"/>
      <c r="AN85" s="381"/>
      <c r="AO85" s="381"/>
      <c r="AP85" s="381"/>
    </row>
    <row r="86" spans="32:42" x14ac:dyDescent="0.25">
      <c r="AF86" s="381"/>
      <c r="AG86" s="381"/>
      <c r="AH86" s="381"/>
      <c r="AI86" s="381"/>
      <c r="AJ86" s="381"/>
      <c r="AK86" s="381"/>
      <c r="AL86" s="381"/>
      <c r="AM86" s="381"/>
      <c r="AN86" s="381"/>
      <c r="AO86" s="381"/>
      <c r="AP86" s="381"/>
    </row>
    <row r="87" spans="32:42" x14ac:dyDescent="0.25">
      <c r="AF87" s="381"/>
      <c r="AG87" s="381"/>
      <c r="AH87" s="381"/>
      <c r="AI87" s="381"/>
      <c r="AJ87" s="381"/>
      <c r="AK87" s="381"/>
      <c r="AL87" s="381"/>
      <c r="AM87" s="381"/>
      <c r="AN87" s="381"/>
      <c r="AO87" s="381"/>
      <c r="AP87" s="381"/>
    </row>
    <row r="88" spans="32:42" x14ac:dyDescent="0.25">
      <c r="AF88" s="381"/>
      <c r="AG88" s="381"/>
      <c r="AH88" s="381"/>
      <c r="AI88" s="381"/>
      <c r="AJ88" s="381"/>
      <c r="AK88" s="381"/>
      <c r="AL88" s="381"/>
      <c r="AM88" s="381"/>
      <c r="AN88" s="381"/>
      <c r="AO88" s="381"/>
      <c r="AP88" s="381"/>
    </row>
    <row r="89" spans="32:42" x14ac:dyDescent="0.25">
      <c r="AF89" s="381"/>
      <c r="AG89" s="381"/>
      <c r="AH89" s="381"/>
      <c r="AI89" s="381"/>
      <c r="AJ89" s="381"/>
      <c r="AK89" s="381"/>
      <c r="AL89" s="381"/>
      <c r="AM89" s="381"/>
      <c r="AN89" s="381"/>
      <c r="AO89" s="381"/>
      <c r="AP89" s="381"/>
    </row>
    <row r="90" spans="32:42" x14ac:dyDescent="0.25">
      <c r="AF90" s="243"/>
      <c r="AG90" s="243"/>
      <c r="AH90" s="243"/>
      <c r="AI90" s="243"/>
      <c r="AJ90" s="243"/>
      <c r="AK90" s="243"/>
      <c r="AL90" s="243"/>
      <c r="AM90" s="243"/>
      <c r="AN90" s="243"/>
      <c r="AO90" s="243"/>
      <c r="AP90" s="243"/>
    </row>
    <row r="91" spans="32:42" x14ac:dyDescent="0.25">
      <c r="AF91" s="243"/>
      <c r="AG91" s="243"/>
      <c r="AH91" s="243"/>
      <c r="AI91" s="243"/>
      <c r="AJ91" s="243"/>
      <c r="AK91" s="243"/>
      <c r="AL91" s="243"/>
      <c r="AM91" s="243"/>
      <c r="AN91" s="243"/>
      <c r="AO91" s="243"/>
      <c r="AP91" s="243"/>
    </row>
    <row r="92" spans="32:42" x14ac:dyDescent="0.25">
      <c r="AF92" s="243"/>
      <c r="AG92" s="243"/>
      <c r="AH92" s="243"/>
      <c r="AI92" s="243"/>
      <c r="AJ92" s="243"/>
      <c r="AK92" s="243"/>
      <c r="AL92" s="243"/>
      <c r="AM92" s="243"/>
      <c r="AN92" s="243"/>
      <c r="AO92" s="243"/>
      <c r="AP92" s="243"/>
    </row>
    <row r="93" spans="32:42" x14ac:dyDescent="0.25">
      <c r="AF93" s="243"/>
      <c r="AG93" s="243"/>
      <c r="AH93" s="243"/>
      <c r="AI93" s="243"/>
      <c r="AJ93" s="243"/>
      <c r="AK93" s="243"/>
      <c r="AL93" s="243"/>
      <c r="AM93" s="243"/>
      <c r="AN93" s="243"/>
      <c r="AO93" s="243"/>
      <c r="AP93" s="243"/>
    </row>
    <row r="94" spans="32:42" x14ac:dyDescent="0.25">
      <c r="AF94" s="243"/>
      <c r="AG94" s="243"/>
      <c r="AH94" s="243"/>
      <c r="AI94" s="243"/>
      <c r="AJ94" s="243"/>
      <c r="AK94" s="243"/>
      <c r="AL94" s="243"/>
      <c r="AM94" s="243"/>
      <c r="AN94" s="243"/>
      <c r="AO94" s="243"/>
      <c r="AP94" s="243"/>
    </row>
    <row r="95" spans="32:42" x14ac:dyDescent="0.25">
      <c r="AF95" s="243"/>
      <c r="AG95" s="243"/>
      <c r="AH95" s="243"/>
      <c r="AI95" s="243"/>
      <c r="AJ95" s="243"/>
      <c r="AK95" s="243"/>
      <c r="AL95" s="243"/>
      <c r="AM95" s="243"/>
      <c r="AN95" s="243"/>
      <c r="AO95" s="243"/>
      <c r="AP95" s="243"/>
    </row>
    <row r="96" spans="32:42" x14ac:dyDescent="0.25">
      <c r="AF96" s="243"/>
      <c r="AG96" s="243"/>
      <c r="AH96" s="243"/>
      <c r="AI96" s="243"/>
      <c r="AJ96" s="243"/>
      <c r="AK96" s="243"/>
      <c r="AL96" s="243"/>
      <c r="AM96" s="243"/>
      <c r="AN96" s="243"/>
      <c r="AO96" s="243"/>
      <c r="AP96" s="243"/>
    </row>
    <row r="97" spans="14:42" x14ac:dyDescent="0.25">
      <c r="AF97" s="243"/>
      <c r="AG97" s="243"/>
      <c r="AH97" s="243"/>
      <c r="AI97" s="243"/>
      <c r="AJ97" s="243"/>
      <c r="AK97" s="243"/>
      <c r="AL97" s="243"/>
      <c r="AM97" s="243"/>
      <c r="AN97" s="243"/>
      <c r="AO97" s="243"/>
      <c r="AP97" s="243"/>
    </row>
    <row r="98" spans="14:42" x14ac:dyDescent="0.25">
      <c r="AF98" s="243"/>
      <c r="AG98" s="243"/>
      <c r="AH98" s="243"/>
      <c r="AI98" s="243"/>
      <c r="AJ98" s="243"/>
      <c r="AK98" s="243"/>
      <c r="AL98" s="243"/>
      <c r="AM98" s="243"/>
      <c r="AN98" s="243"/>
      <c r="AO98" s="243"/>
      <c r="AP98" s="243"/>
    </row>
    <row r="99" spans="14:42" x14ac:dyDescent="0.25">
      <c r="AF99" s="243"/>
      <c r="AG99" s="243"/>
      <c r="AH99" s="243"/>
      <c r="AI99" s="243"/>
      <c r="AJ99" s="243"/>
      <c r="AK99" s="243"/>
      <c r="AL99" s="243"/>
      <c r="AM99" s="243"/>
      <c r="AN99" s="243"/>
      <c r="AO99" s="243"/>
      <c r="AP99" s="243"/>
    </row>
    <row r="100" spans="14:42" x14ac:dyDescent="0.25">
      <c r="AF100" s="243"/>
      <c r="AG100" s="243"/>
      <c r="AH100" s="243"/>
      <c r="AI100" s="243"/>
      <c r="AJ100" s="243"/>
      <c r="AK100" s="243"/>
      <c r="AL100" s="243"/>
      <c r="AM100" s="243"/>
      <c r="AN100" s="243"/>
      <c r="AO100" s="243"/>
      <c r="AP100" s="243"/>
    </row>
    <row r="101" spans="14:42" x14ac:dyDescent="0.25">
      <c r="AF101" s="243"/>
      <c r="AG101" s="243"/>
      <c r="AH101" s="243"/>
      <c r="AI101" s="243"/>
      <c r="AJ101" s="243"/>
      <c r="AK101" s="243"/>
      <c r="AL101" s="243"/>
      <c r="AM101" s="243"/>
      <c r="AN101" s="243"/>
      <c r="AO101" s="243"/>
      <c r="AP101" s="243"/>
    </row>
    <row r="102" spans="14:42" x14ac:dyDescent="0.25">
      <c r="AF102" s="243"/>
      <c r="AG102" s="243"/>
      <c r="AH102" s="243"/>
      <c r="AI102" s="243"/>
      <c r="AJ102" s="243"/>
      <c r="AK102" s="243"/>
      <c r="AL102" s="243"/>
      <c r="AM102" s="243"/>
      <c r="AN102" s="243"/>
      <c r="AO102" s="243"/>
      <c r="AP102" s="243"/>
    </row>
    <row r="103" spans="14:42" x14ac:dyDescent="0.25">
      <c r="AF103" s="243"/>
      <c r="AG103" s="243"/>
      <c r="AH103" s="243"/>
      <c r="AI103" s="243"/>
      <c r="AJ103" s="243"/>
      <c r="AK103" s="243"/>
      <c r="AL103" s="243"/>
      <c r="AM103" s="243"/>
      <c r="AN103" s="243"/>
      <c r="AO103" s="243"/>
      <c r="AP103" s="243"/>
    </row>
    <row r="104" spans="14:42" x14ac:dyDescent="0.25">
      <c r="AF104" s="243"/>
      <c r="AG104" s="243"/>
      <c r="AH104" s="243"/>
      <c r="AI104" s="243"/>
      <c r="AJ104" s="243"/>
      <c r="AK104" s="243"/>
      <c r="AL104" s="243"/>
      <c r="AM104" s="243"/>
      <c r="AN104" s="243"/>
      <c r="AO104" s="243"/>
      <c r="AP104" s="243"/>
    </row>
    <row r="105" spans="14:42" x14ac:dyDescent="0.25">
      <c r="AF105" s="243"/>
      <c r="AG105" s="243"/>
      <c r="AH105" s="243"/>
      <c r="AI105" s="243"/>
      <c r="AJ105" s="243"/>
      <c r="AK105" s="243"/>
      <c r="AL105" s="243"/>
      <c r="AM105" s="243"/>
      <c r="AN105" s="243"/>
      <c r="AO105" s="243"/>
      <c r="AP105" s="243"/>
    </row>
    <row r="106" spans="14:42" x14ac:dyDescent="0.25">
      <c r="AF106" s="243"/>
      <c r="AG106" s="243"/>
      <c r="AH106" s="243"/>
      <c r="AI106" s="243"/>
      <c r="AJ106" s="243"/>
      <c r="AK106" s="243"/>
      <c r="AL106" s="243"/>
      <c r="AM106" s="243"/>
      <c r="AN106" s="243"/>
      <c r="AO106" s="243"/>
      <c r="AP106" s="243"/>
    </row>
    <row r="107" spans="14:42" x14ac:dyDescent="0.25">
      <c r="AF107" s="243"/>
      <c r="AG107" s="243"/>
      <c r="AH107" s="243"/>
      <c r="AI107" s="243"/>
      <c r="AJ107" s="243"/>
      <c r="AK107" s="243"/>
      <c r="AL107" s="243"/>
      <c r="AM107" s="243"/>
      <c r="AN107" s="243"/>
      <c r="AO107" s="243"/>
      <c r="AP107" s="243"/>
    </row>
    <row r="108" spans="14:42" x14ac:dyDescent="0.25">
      <c r="AF108" s="243"/>
      <c r="AG108" s="243"/>
      <c r="AH108" s="243"/>
      <c r="AI108" s="243"/>
      <c r="AJ108" s="243"/>
      <c r="AK108" s="243"/>
      <c r="AL108" s="243"/>
      <c r="AM108" s="243"/>
      <c r="AN108" s="243"/>
      <c r="AO108" s="243"/>
      <c r="AP108" s="243"/>
    </row>
    <row r="109" spans="14:42" x14ac:dyDescent="0.25">
      <c r="AF109" s="243"/>
      <c r="AG109" s="243"/>
      <c r="AH109" s="243"/>
      <c r="AI109" s="243"/>
      <c r="AJ109" s="243"/>
      <c r="AK109" s="243"/>
      <c r="AL109" s="243"/>
      <c r="AM109" s="243"/>
      <c r="AN109" s="243"/>
      <c r="AO109" s="243"/>
      <c r="AP109" s="243"/>
    </row>
    <row r="110" spans="14:42" x14ac:dyDescent="0.25">
      <c r="N110" s="240" t="s">
        <v>34</v>
      </c>
      <c r="O110" s="241">
        <f>INDEX(All[Dividend Initiation Year],MATCH($B$12,All[Company],0))</f>
        <v>1870</v>
      </c>
      <c r="AC110" s="240" t="s">
        <v>34</v>
      </c>
      <c r="AD110" s="241">
        <f>INDEX(All[Dividend Initiation Year],MATCH($Q$12,All[Company],0))</f>
        <v>1857</v>
      </c>
      <c r="AF110" s="243"/>
      <c r="AG110" s="243"/>
      <c r="AH110" s="243"/>
      <c r="AI110" s="243"/>
      <c r="AJ110" s="243"/>
      <c r="AK110" s="243"/>
      <c r="AL110" s="243"/>
      <c r="AM110" s="243"/>
      <c r="AN110" s="243"/>
      <c r="AO110" s="243"/>
      <c r="AP110" s="243"/>
    </row>
    <row r="111" spans="14:42" x14ac:dyDescent="0.25">
      <c r="N111" s="240" t="s">
        <v>2359</v>
      </c>
      <c r="O111" s="241" t="str">
        <f>INDEX(All[Most Recent Year-Over-Year Dividend Decrease From Past 50 Years
''73-''22],MATCH($B$12,All[Company],0))</f>
        <v>No Div Cut</v>
      </c>
      <c r="AC111" s="240" t="s">
        <v>2359</v>
      </c>
      <c r="AD111" s="241" t="str">
        <f>INDEX(All[Most Recent Year-Over-Year Dividend Decrease From Past 50 Years
''73-''22],MATCH($Q$12,All[Company],0))</f>
        <v>No Div Cut</v>
      </c>
      <c r="AK111" s="153"/>
    </row>
    <row r="112" spans="14:42" x14ac:dyDescent="0.25">
      <c r="N112" s="240"/>
      <c r="O112" s="241"/>
      <c r="AC112" s="240"/>
      <c r="AD112" s="241"/>
      <c r="AK112" s="153"/>
    </row>
    <row r="113" spans="37:37" x14ac:dyDescent="0.25">
      <c r="AK113" s="153"/>
    </row>
    <row r="114" spans="37:37" x14ac:dyDescent="0.25">
      <c r="AK114" s="153"/>
    </row>
    <row r="115" spans="37:37" x14ac:dyDescent="0.25">
      <c r="AK115" s="153"/>
    </row>
    <row r="116" spans="37:37" x14ac:dyDescent="0.25">
      <c r="AK116" s="153"/>
    </row>
    <row r="117" spans="37:37" x14ac:dyDescent="0.25">
      <c r="AK117" s="153"/>
    </row>
    <row r="118" spans="37:37" x14ac:dyDescent="0.25">
      <c r="AK118" s="153"/>
    </row>
    <row r="119" spans="37:37" x14ac:dyDescent="0.25">
      <c r="AK119" s="153"/>
    </row>
    <row r="120" spans="37:37" x14ac:dyDescent="0.25">
      <c r="AK120" s="153"/>
    </row>
    <row r="121" spans="37:37" x14ac:dyDescent="0.25">
      <c r="AK121" s="153"/>
    </row>
    <row r="122" spans="37:37" x14ac:dyDescent="0.25">
      <c r="AK122" s="153"/>
    </row>
    <row r="123" spans="37:37" x14ac:dyDescent="0.25">
      <c r="AK123" s="153"/>
    </row>
    <row r="124" spans="37:37" x14ac:dyDescent="0.25">
      <c r="AK124" s="153"/>
    </row>
  </sheetData>
  <sheetProtection algorithmName="SHA-512" hashValue="V5ot3NS4gH5zgLyd9stO2+29FoUVSmXnYQ4vW3foDsYJwbw7QNT7XjZYMDTGK/mDqUmhzAcFk/7+F2dGWPqxdA==" saltValue="SZuV5NqcoWOLl8Th5TmOTw==" spinCount="100000" sheet="1" selectLockedCells="1"/>
  <mergeCells count="3">
    <mergeCell ref="AF11:AP43"/>
    <mergeCell ref="AF47:AP76"/>
    <mergeCell ref="AF80:AP89"/>
  </mergeCells>
  <pageMargins left="0.25" right="0.25" top="0.75" bottom="0.75" header="0.3" footer="0.3"/>
  <pageSetup scale="24" fitToHeight="0" orientation="landscape"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DF4FCC9-ACC9-4577-9658-5DD27C9AE22C}">
          <x14:formula1>
            <xm:f>'Company List'!$A:$A</xm:f>
          </x14:formula1>
          <xm:sqref>B12 Q12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4458-52FC-48C4-946F-FB1A3E805929}">
  <sheetPr>
    <pageSetUpPr fitToPage="1"/>
  </sheetPr>
  <dimension ref="B1:BX114"/>
  <sheetViews>
    <sheetView showGridLines="0" showRowColHeaders="0" topLeftCell="A13" zoomScale="80" zoomScaleNormal="80" workbookViewId="0">
      <selection activeCell="B15" sqref="B15:C15"/>
    </sheetView>
  </sheetViews>
  <sheetFormatPr defaultRowHeight="15" x14ac:dyDescent="0.25"/>
  <cols>
    <col min="1" max="1" width="2.7109375" customWidth="1"/>
    <col min="2" max="2" width="11.85546875" customWidth="1"/>
    <col min="3" max="17" width="10.7109375" customWidth="1"/>
  </cols>
  <sheetData>
    <row r="1" spans="2:55" ht="0.2" customHeight="1" x14ac:dyDescent="0.25">
      <c r="C1" s="158">
        <v>1997</v>
      </c>
      <c r="D1" s="158">
        <v>1998</v>
      </c>
      <c r="E1" s="158">
        <v>1999</v>
      </c>
      <c r="F1" s="158">
        <v>2000</v>
      </c>
      <c r="G1" s="158">
        <v>2001</v>
      </c>
      <c r="H1" s="158">
        <v>2002</v>
      </c>
      <c r="I1" s="158">
        <v>2003</v>
      </c>
      <c r="J1" s="158">
        <v>2004</v>
      </c>
      <c r="K1" s="158">
        <v>2005</v>
      </c>
      <c r="L1" s="158">
        <v>2006</v>
      </c>
      <c r="M1" s="158">
        <v>2007</v>
      </c>
      <c r="N1" s="158">
        <v>2008</v>
      </c>
      <c r="O1" s="158">
        <v>2009</v>
      </c>
      <c r="P1" s="158">
        <v>2010</v>
      </c>
      <c r="Q1" s="158">
        <v>2011</v>
      </c>
      <c r="R1" s="158">
        <v>2012</v>
      </c>
      <c r="S1" s="158">
        <v>2013</v>
      </c>
      <c r="T1" s="158">
        <v>2014</v>
      </c>
      <c r="U1" s="158">
        <v>2015</v>
      </c>
      <c r="V1" s="158">
        <v>2016</v>
      </c>
      <c r="W1" s="158">
        <v>2017</v>
      </c>
      <c r="X1" s="158">
        <v>2018</v>
      </c>
      <c r="Y1" s="158">
        <v>2019</v>
      </c>
      <c r="Z1" s="158">
        <v>2020</v>
      </c>
      <c r="AA1" s="158">
        <v>2021</v>
      </c>
      <c r="AB1" s="158">
        <v>2022</v>
      </c>
    </row>
    <row r="2" spans="2:55" ht="0.2" customHeight="1" x14ac:dyDescent="0.25">
      <c r="B2" t="s">
        <v>1379</v>
      </c>
      <c r="C2" s="154" t="e">
        <f>IF(ISTEXT(INDEX(Historical[FY1997 EPS Payout Ratio],MATCH($B$15,Historical[Company],0)))=TRUE,NA(),INDEX(Historical[FY1997 EPS Payout Ratio],MATCH($B$15,Historical[Company],0)))</f>
        <v>#N/A</v>
      </c>
      <c r="D2" s="154" t="e">
        <f>IF(ISTEXT(INDEX(Historical[FY1998 EPS Payout Ratio],MATCH($B$15,Historical[Company],0)))=TRUE,NA(),INDEX(Historical[FY1998 EPS Payout Ratio],MATCH($B$15,Historical[Company],0)))</f>
        <v>#N/A</v>
      </c>
      <c r="E2" s="154" t="e">
        <f>IF(ISTEXT(INDEX(Historical[FY1999 EPS Payout Ratio],MATCH($B$15,Historical[Company],0)))=TRUE,NA(),INDEX(Historical[FY1999 EPS Payout Ratio],MATCH($B$15,Historical[Company],0)))</f>
        <v>#N/A</v>
      </c>
      <c r="F2" s="154" t="e">
        <f>IF(ISTEXT(INDEX(Historical[FY2000 EPS Payout Ratio],MATCH($B$15,Historical[Company],0)))=TRUE,NA(),INDEX(Historical[FY2000 EPS Payout Ratio],MATCH($B$15,Historical[Company],0)))</f>
        <v>#N/A</v>
      </c>
      <c r="G2" s="154" t="e">
        <f>IF(ISTEXT(INDEX(Historical[FY2001 EPS Payout Ratio],MATCH($B$15,Historical[Company],0)))=TRUE,NA(),INDEX(Historical[FY2001 EPS Payout Ratio],MATCH($B$15,Historical[Company],0)))</f>
        <v>#N/A</v>
      </c>
      <c r="H2" s="154" t="e">
        <f>IF(ISTEXT(INDEX(Historical[FY2002 EPS Payout Ratio],MATCH($B$15,Historical[Company],0)))=TRUE,NA(),INDEX(Historical[FY2002 EPS Payout Ratio],MATCH($B$15,Historical[Company],0)))</f>
        <v>#N/A</v>
      </c>
      <c r="I2" s="154" t="e">
        <f>IF(ISTEXT(INDEX(Historical[FY2003 EPS Payout Ratio],MATCH($B$15,Historical[Company],0)))=TRUE,NA(),INDEX(Historical[FY2003 EPS Payout Ratio],MATCH($B$15,Historical[Company],0)))</f>
        <v>#N/A</v>
      </c>
      <c r="J2" s="154" t="e">
        <f>IF(ISTEXT(INDEX(Historical[FY2004 EPS Payout Ratio],MATCH($B$15,Historical[Company],0)))=TRUE,NA(),INDEX(Historical[FY2004 EPS Payout Ratio],MATCH($B$15,Historical[Company],0)))</f>
        <v>#N/A</v>
      </c>
      <c r="K2" s="154" t="e">
        <f>IF(ISTEXT(INDEX(Historical[FY2005 EPS Payout Ratio],MATCH($B$15,Historical[Company],0)))=TRUE,NA(),INDEX(Historical[FY2005 EPS Payout Ratio],MATCH($B$15,Historical[Company],0)))</f>
        <v>#N/A</v>
      </c>
      <c r="L2" s="154" t="e">
        <f>IF(ISTEXT(INDEX(Historical[FY2006 EPS Payout Ratio],MATCH($B$15,Historical[Company],0)))=TRUE,NA(),INDEX(Historical[FY2006 EPS Payout Ratio],MATCH($B$15,Historical[Company],0)))</f>
        <v>#N/A</v>
      </c>
      <c r="M2" s="154">
        <f>IF(ISTEXT(INDEX(Historical[FY2007 EPS Payout Ratio],MATCH($B$15,Historical[Company],0)))=TRUE,NA(),INDEX(Historical[FY2007 EPS Payout Ratio],MATCH($B$15,Historical[Company],0)))</f>
        <v>0.43436754176610975</v>
      </c>
      <c r="N2" s="154">
        <f>IF(ISTEXT(INDEX(Historical[FY2008 EPS Payout Ratio],MATCH($B$15,Historical[Company],0)))=TRUE,NA(),INDEX(Historical[FY2008 EPS Payout Ratio],MATCH($B$15,Historical[Company],0)))</f>
        <v>0.59171597633136097</v>
      </c>
      <c r="O2" s="154">
        <f>IF(ISTEXT(INDEX(Historical[FY2009 EPS Payout Ratio],MATCH($B$15,Historical[Company],0)))=TRUE,NA(),INDEX(Historical[FY2009 EPS Payout Ratio],MATCH($B$15,Historical[Company],0)))</f>
        <v>0.77821011673151752</v>
      </c>
      <c r="P2" s="154">
        <f>IF(ISTEXT(INDEX(Historical[FY2010 EPS Payout Ratio],MATCH($B$15,Historical[Company],0)))=TRUE,NA(),INDEX(Historical[FY2010 EPS Payout Ratio],MATCH($B$15,Historical[Company],0)))</f>
        <v>0.5780346820809249</v>
      </c>
      <c r="Q2" s="154">
        <f>IF(ISTEXT(INDEX(Historical[FY2011 EPS Payout Ratio],MATCH($B$15,Historical[Company],0)))=TRUE,NA(),INDEX(Historical[FY2011 EPS Payout Ratio],MATCH($B$15,Historical[Company],0)))</f>
        <v>0.49642004773269688</v>
      </c>
      <c r="R2" s="154">
        <f>IF(ISTEXT(INDEX(Historical[FY2012 EPS Payout Ratio],MATCH($B$15,Historical[Company],0)))=TRUE,NA(),INDEX(Historical[FY2012 EPS Payout Ratio],MATCH($B$15,Historical[Company],0)))</f>
        <v>0.46435845213849281</v>
      </c>
      <c r="S2" s="154">
        <f>IF(ISTEXT(INDEX(Historical[FY2013 EPS Payout Ratio],MATCH($B$15,Historical[Company],0)))=TRUE,NA(),INDEX(Historical[FY2013 EPS Payout Ratio],MATCH($B$15,Historical[Company],0)))</f>
        <v>0.4608378870673952</v>
      </c>
      <c r="T2" s="154">
        <f>IF(ISTEXT(INDEX(Historical[FY2014 EPS Payout Ratio],MATCH($B$15,Historical[Company],0)))=TRUE,NA(),INDEX(Historical[FY2014 EPS Payout Ratio],MATCH($B$15,Historical[Company],0)))</f>
        <v>0.47333333333333333</v>
      </c>
      <c r="U2" s="154">
        <f>IF(ISTEXT(INDEX(Historical[FY2015 EPS Payout Ratio],MATCH($B$15,Historical[Company],0)))=TRUE,NA(),INDEX(Historical[FY2015 EPS Payout Ratio],MATCH($B$15,Historical[Company],0)))</f>
        <v>0.4576523031203566</v>
      </c>
      <c r="V2" s="154">
        <f>IF(ISTEXT(INDEX(Historical[FY2016 EPS Payout Ratio],MATCH($B$15,Historical[Company],0)))=TRUE,NA(),INDEX(Historical[FY2016 EPS Payout Ratio],MATCH($B$15,Historical[Company],0)))</f>
        <v>0.47787610619469029</v>
      </c>
      <c r="W2" s="154">
        <f>IF(ISTEXT(INDEX(Historical[FY2017 EPS Payout Ratio],MATCH($B$15,Historical[Company],0)))=TRUE,NA(),INDEX(Historical[FY2017 EPS Payout Ratio],MATCH($B$15,Historical[Company],0)))</f>
        <v>0.46031746031746035</v>
      </c>
      <c r="X2" s="154">
        <f>IF(ISTEXT(INDEX(Historical[FY2018 EPS Payout Ratio],MATCH($B$15,Historical[Company],0)))=TRUE,NA(),INDEX(Historical[FY2018 EPS Payout Ratio],MATCH($B$15,Historical[Company],0)))</f>
        <v>0.45095693779904311</v>
      </c>
      <c r="Y2" s="154">
        <f>IF(ISTEXT(INDEX(Historical[FY2019 EPS Payout Ratio],MATCH($B$15,Historical[Company],0)))=TRUE,NA(),INDEX(Historical[FY2019 EPS Payout Ratio],MATCH($B$15,Historical[Company],0)))</f>
        <v>0.46514285714285719</v>
      </c>
      <c r="Z2" s="154">
        <f>IF(ISTEXT(INDEX(Historical[FY2020 EPS Payout Ratio],MATCH($B$15,Historical[Company],0)))=TRUE,NA(),INDEX(Historical[FY2020 EPS Payout Ratio],MATCH($B$15,Historical[Company],0)))</f>
        <v>0.54859335038363166</v>
      </c>
      <c r="AA2" s="154">
        <f>IF(ISTEXT(INDEX(Historical[FY2021 EPS Payout Ratio],MATCH($B$15,Historical[Company],0)))=TRUE,NA(),INDEX(Historical[FY2021 EPS Payout Ratio],MATCH($B$15,Historical[Company],0)))</f>
        <v>0.39059674502712477</v>
      </c>
      <c r="AB2" s="154">
        <f>IF(ISTEXT(INDEX(Historical[FY2022 EPS Payout Ratio],MATCH($B$15,Historical[Company],0)))=TRUE,NA(),INDEX(Historical[FY2022 EPS Payout Ratio],MATCH($B$15,Historical[Company],0)))</f>
        <v>0.44846292947558769</v>
      </c>
      <c r="AF2" s="153"/>
      <c r="AG2" s="153"/>
      <c r="AH2" s="153"/>
      <c r="AI2" s="153"/>
      <c r="AJ2" s="153"/>
      <c r="AK2" s="153"/>
      <c r="AL2" s="153"/>
      <c r="AM2" s="153"/>
      <c r="AN2" s="153"/>
      <c r="AO2" s="153"/>
      <c r="AP2" s="153"/>
      <c r="AQ2" s="153"/>
      <c r="AR2" s="153"/>
      <c r="AS2" s="153"/>
      <c r="AT2" s="153"/>
      <c r="AU2" s="153"/>
      <c r="AV2" s="153"/>
      <c r="AW2" s="153"/>
      <c r="AX2" s="153"/>
      <c r="AY2" s="153"/>
      <c r="AZ2" s="153"/>
      <c r="BA2" s="153"/>
      <c r="BB2" s="153"/>
      <c r="BC2" s="153"/>
    </row>
    <row r="3" spans="2:55" ht="0.2" customHeight="1" x14ac:dyDescent="0.25">
      <c r="B3" t="s">
        <v>37</v>
      </c>
      <c r="C3" s="152">
        <f>INDEX(All[TTM EPS Payout Ratio %],MATCH($B$15,All[Company],0))</f>
        <v>0.50238824715979369</v>
      </c>
      <c r="D3" s="152">
        <f>C3</f>
        <v>0.50238824715979369</v>
      </c>
      <c r="E3" s="152">
        <f t="shared" ref="E3:P4" si="0">D3</f>
        <v>0.50238824715979369</v>
      </c>
      <c r="F3" s="152">
        <f t="shared" si="0"/>
        <v>0.50238824715979369</v>
      </c>
      <c r="G3" s="152">
        <f t="shared" si="0"/>
        <v>0.50238824715979369</v>
      </c>
      <c r="H3" s="152">
        <f t="shared" si="0"/>
        <v>0.50238824715979369</v>
      </c>
      <c r="I3" s="152">
        <f t="shared" si="0"/>
        <v>0.50238824715979369</v>
      </c>
      <c r="J3" s="152">
        <f t="shared" si="0"/>
        <v>0.50238824715979369</v>
      </c>
      <c r="K3" s="152">
        <f t="shared" si="0"/>
        <v>0.50238824715979369</v>
      </c>
      <c r="L3" s="152">
        <f t="shared" si="0"/>
        <v>0.50238824715979369</v>
      </c>
      <c r="M3" s="152">
        <f t="shared" si="0"/>
        <v>0.50238824715979369</v>
      </c>
      <c r="N3" s="152">
        <f t="shared" si="0"/>
        <v>0.50238824715979369</v>
      </c>
      <c r="O3" s="152">
        <f t="shared" si="0"/>
        <v>0.50238824715979369</v>
      </c>
      <c r="P3" s="152">
        <f t="shared" si="0"/>
        <v>0.50238824715979369</v>
      </c>
      <c r="Q3" s="152">
        <f t="shared" ref="Q3:AB3" si="1">P3</f>
        <v>0.50238824715979369</v>
      </c>
      <c r="R3" s="152">
        <f t="shared" si="1"/>
        <v>0.50238824715979369</v>
      </c>
      <c r="S3" s="152">
        <f t="shared" si="1"/>
        <v>0.50238824715979369</v>
      </c>
      <c r="T3" s="152">
        <f t="shared" si="1"/>
        <v>0.50238824715979369</v>
      </c>
      <c r="U3" s="152">
        <f t="shared" si="1"/>
        <v>0.50238824715979369</v>
      </c>
      <c r="V3" s="152">
        <f t="shared" si="1"/>
        <v>0.50238824715979369</v>
      </c>
      <c r="W3" s="152">
        <f t="shared" si="1"/>
        <v>0.50238824715979369</v>
      </c>
      <c r="X3" s="152">
        <f t="shared" si="1"/>
        <v>0.50238824715979369</v>
      </c>
      <c r="Y3" s="152">
        <f t="shared" si="1"/>
        <v>0.50238824715979369</v>
      </c>
      <c r="Z3" s="152">
        <f t="shared" si="1"/>
        <v>0.50238824715979369</v>
      </c>
      <c r="AA3" s="152">
        <f t="shared" si="1"/>
        <v>0.50238824715979369</v>
      </c>
      <c r="AB3" s="152">
        <f t="shared" si="1"/>
        <v>0.50238824715979369</v>
      </c>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row>
    <row r="4" spans="2:55" ht="0.2" customHeight="1" x14ac:dyDescent="0.25">
      <c r="B4" t="s">
        <v>38</v>
      </c>
      <c r="C4" s="152">
        <f>INDEX(All[N12 EPS Payout Ratio %],MATCH($B$15,All[Company],0))</f>
        <v>0.44970615790818502</v>
      </c>
      <c r="D4" s="152">
        <f>C4</f>
        <v>0.44970615790818502</v>
      </c>
      <c r="E4" s="152">
        <f t="shared" si="0"/>
        <v>0.44970615790818502</v>
      </c>
      <c r="F4" s="152">
        <f t="shared" si="0"/>
        <v>0.44970615790818502</v>
      </c>
      <c r="G4" s="152">
        <f t="shared" si="0"/>
        <v>0.44970615790818502</v>
      </c>
      <c r="H4" s="152">
        <f t="shared" si="0"/>
        <v>0.44970615790818502</v>
      </c>
      <c r="I4" s="152">
        <f t="shared" si="0"/>
        <v>0.44970615790818502</v>
      </c>
      <c r="J4" s="152">
        <f t="shared" si="0"/>
        <v>0.44970615790818502</v>
      </c>
      <c r="K4" s="152">
        <f t="shared" si="0"/>
        <v>0.44970615790818502</v>
      </c>
      <c r="L4" s="152">
        <f t="shared" si="0"/>
        <v>0.44970615790818502</v>
      </c>
      <c r="M4" s="152">
        <f t="shared" si="0"/>
        <v>0.44970615790818502</v>
      </c>
      <c r="N4" s="152">
        <f t="shared" si="0"/>
        <v>0.44970615790818502</v>
      </c>
      <c r="O4" s="152">
        <f t="shared" si="0"/>
        <v>0.44970615790818502</v>
      </c>
      <c r="P4" s="152">
        <f t="shared" si="0"/>
        <v>0.44970615790818502</v>
      </c>
      <c r="Q4" s="152">
        <f t="shared" ref="Q4:AB4" si="2">P4</f>
        <v>0.44970615790818502</v>
      </c>
      <c r="R4" s="152">
        <f t="shared" si="2"/>
        <v>0.44970615790818502</v>
      </c>
      <c r="S4" s="152">
        <f t="shared" si="2"/>
        <v>0.44970615790818502</v>
      </c>
      <c r="T4" s="152">
        <f t="shared" si="2"/>
        <v>0.44970615790818502</v>
      </c>
      <c r="U4" s="152">
        <f t="shared" si="2"/>
        <v>0.44970615790818502</v>
      </c>
      <c r="V4" s="152">
        <f t="shared" si="2"/>
        <v>0.44970615790818502</v>
      </c>
      <c r="W4" s="152">
        <f t="shared" si="2"/>
        <v>0.44970615790818502</v>
      </c>
      <c r="X4" s="152">
        <f t="shared" si="2"/>
        <v>0.44970615790818502</v>
      </c>
      <c r="Y4" s="152">
        <f t="shared" si="2"/>
        <v>0.44970615790818502</v>
      </c>
      <c r="Z4" s="152">
        <f t="shared" si="2"/>
        <v>0.44970615790818502</v>
      </c>
      <c r="AA4" s="152">
        <f t="shared" si="2"/>
        <v>0.44970615790818502</v>
      </c>
      <c r="AB4" s="152">
        <f t="shared" si="2"/>
        <v>0.44970615790818502</v>
      </c>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row>
    <row r="5" spans="2:55" ht="0.2" customHeight="1" x14ac:dyDescent="0.25">
      <c r="B5" t="s">
        <v>1380</v>
      </c>
      <c r="C5" s="154" t="e">
        <f>IF(ISTEXT(INDEX(Historical[FY1997 Operating Cash Flow Payout Ratio],MATCH($B$15,Historical[Company],0)))=TRUE,NA(),INDEX(Historical[FY1997 Operating Cash Flow Payout Ratio],MATCH($B$15,Historical[Company],0)))</f>
        <v>#N/A</v>
      </c>
      <c r="D5" s="154" t="e">
        <f>IF(ISTEXT(INDEX(Historical[FY1998 Operating Cash Flow Payout Ratio],MATCH($B$15,Historical[Company],0)))=TRUE,NA(),INDEX(Historical[FY1998 Operating Cash Flow Payout Ratio],MATCH($B$15,Historical[Company],0)))</f>
        <v>#N/A</v>
      </c>
      <c r="E5" s="154" t="e">
        <f>IF(ISTEXT(INDEX(Historical[FY1999 Operating Cash Flow Payout Ratio],MATCH($B$15,Historical[Company],0)))=TRUE,NA(),INDEX(Historical[FY1999 Operating Cash Flow Payout Ratio],MATCH($B$15,Historical[Company],0)))</f>
        <v>#N/A</v>
      </c>
      <c r="F5" s="154" t="e">
        <f>IF(ISTEXT(INDEX(Historical[FY2000 Operating Cash Flow Payout Ratio],MATCH($B$15,Historical[Company],0)))=TRUE,NA(),INDEX(Historical[FY2000 Operating Cash Flow Payout Ratio],MATCH($B$15,Historical[Company],0)))</f>
        <v>#N/A</v>
      </c>
      <c r="G5" s="154" t="e">
        <f>IF(ISTEXT(INDEX(Historical[FY2001 Operating Cash Flow Payout Ratio],MATCH($B$15,Historical[Company],0)))=TRUE,NA(),INDEX(Historical[FY2001 Operating Cash Flow Payout Ratio],MATCH($B$15,Historical[Company],0)))</f>
        <v>#N/A</v>
      </c>
      <c r="H5" s="154" t="e">
        <f>IF(ISTEXT(INDEX(Historical[FY2002 Operating Cash Flow Payout Ratio],MATCH($B$15,Historical[Company],0)))=TRUE,NA(),INDEX(Historical[FY2002 Operating Cash Flow Payout Ratio],MATCH($B$15,Historical[Company],0)))</f>
        <v>#N/A</v>
      </c>
      <c r="I5" s="154" t="e">
        <f>IF(ISTEXT(INDEX(Historical[FY2003 Operating Cash Flow Payout Ratio],MATCH($B$15,Historical[Company],0)))=TRUE,NA(),INDEX(Historical[FY2003 Operating Cash Flow Payout Ratio],MATCH($B$15,Historical[Company],0)))</f>
        <v>#N/A</v>
      </c>
      <c r="J5" s="154" t="e">
        <f>IF(ISTEXT(INDEX(Historical[FY2004 Operating Cash Flow Payout Ratio],MATCH($B$15,Historical[Company],0)))=TRUE,NA(),INDEX(Historical[FY2004 Operating Cash Flow Payout Ratio],MATCH($B$15,Historical[Company],0)))</f>
        <v>#N/A</v>
      </c>
      <c r="K5" s="154" t="e">
        <f>IF(ISTEXT(INDEX(Historical[FY2005 Operating Cash Flow Payout Ratio],MATCH($B$15,Historical[Company],0)))=TRUE,NA(),INDEX(Historical[FY2005 Operating Cash Flow Payout Ratio],MATCH($B$15,Historical[Company],0)))</f>
        <v>#N/A</v>
      </c>
      <c r="L5" s="154" t="e">
        <f>IF(ISTEXT(INDEX(Historical[FY2006 Operating Cash Flow Payout Ratio],MATCH($B$15,Historical[Company],0)))=TRUE,NA(),INDEX(Historical[FY2006 Operating Cash Flow Payout Ratio],MATCH($B$15,Historical[Company],0)))</f>
        <v>#N/A</v>
      </c>
      <c r="M5" s="154" t="e">
        <f>IF(ISTEXT(INDEX(Historical[FY2007 Operating Cash Flow Payout Ratio],MATCH($B$15,Historical[Company],0)))=TRUE,NA(),INDEX(Historical[FY2007 Operating Cash Flow Payout Ratio],MATCH($B$15,Historical[Company],0)))</f>
        <v>#N/A</v>
      </c>
      <c r="N5" s="154" t="e">
        <f>IF(ISTEXT(INDEX(Historical[FY2008 Operating Cash Flow Payout Ratio],MATCH($B$15,Historical[Company],0)))=TRUE,NA(),INDEX(Historical[FY2008 Operating Cash Flow Payout Ratio],MATCH($B$15,Historical[Company],0)))</f>
        <v>#N/A</v>
      </c>
      <c r="O5" s="154" t="e">
        <f>IF(ISTEXT(INDEX(Historical[FY2009 Operating Cash Flow Payout Ratio],MATCH($B$15,Historical[Company],0)))=TRUE,NA(),INDEX(Historical[FY2009 Operating Cash Flow Payout Ratio],MATCH($B$15,Historical[Company],0)))</f>
        <v>#N/A</v>
      </c>
      <c r="P5" s="154" t="e">
        <f>IF(ISTEXT(INDEX(Historical[FY2010 Operating Cash Flow Payout Ratio],MATCH($B$15,Historical[Company],0)))=TRUE,NA(),INDEX(Historical[FY2010 Operating Cash Flow Payout Ratio],MATCH($B$15,Historical[Company],0)))</f>
        <v>#N/A</v>
      </c>
      <c r="Q5" s="154">
        <f>IF(ISTEXT(INDEX(Historical[FY2011 Operating Cash Flow Payout Ratio],MATCH($B$15,Historical[Company],0)))=TRUE,NA(),INDEX(Historical[FY2011 Operating Cash Flow Payout Ratio],MATCH($B$15,Historical[Company],0)))</f>
        <v>0.29596440317276068</v>
      </c>
      <c r="R5" s="154" t="e">
        <f>IF(ISTEXT(INDEX(Historical[FY2012 Operating Cash Flow Payout Ratio],MATCH($B$15,Historical[Company],0)))=TRUE,NA(),INDEX(Historical[FY2012 Operating Cash Flow Payout Ratio],MATCH($B$15,Historical[Company],0)))</f>
        <v>#N/A</v>
      </c>
      <c r="S5" s="154">
        <f>IF(ISTEXT(INDEX(Historical[FY2013 Operating Cash Flow Payout Ratio],MATCH($B$15,Historical[Company],0)))=TRUE,NA(),INDEX(Historical[FY2013 Operating Cash Flow Payout Ratio],MATCH($B$15,Historical[Company],0)))</f>
        <v>0.51249792874896438</v>
      </c>
      <c r="T5" s="154">
        <f>IF(ISTEXT(INDEX(Historical[FY2014 Operating Cash Flow Payout Ratio],MATCH($B$15,Historical[Company],0)))=TRUE,NA(),INDEX(Historical[FY2014 Operating Cash Flow Payout Ratio],MATCH($B$15,Historical[Company],0)))</f>
        <v>0.2717595887702649</v>
      </c>
      <c r="U5" s="154">
        <f>IF(ISTEXT(INDEX(Historical[FY2015 Operating Cash Flow Payout Ratio],MATCH($B$15,Historical[Company],0)))=TRUE,NA(),INDEX(Historical[FY2015 Operating Cash Flow Payout Ratio],MATCH($B$15,Historical[Company],0)))</f>
        <v>0.18493519400389249</v>
      </c>
      <c r="V5" s="154">
        <f>IF(ISTEXT(INDEX(Historical[FY2016 Operating Cash Flow Payout Ratio],MATCH($B$15,Historical[Company],0)))=TRUE,NA(),INDEX(Historical[FY2016 Operating Cash Flow Payout Ratio],MATCH($B$15,Historical[Company],0)))</f>
        <v>0.18024128686327079</v>
      </c>
      <c r="W5" s="154">
        <f>IF(ISTEXT(INDEX(Historical[FY2017 Operating Cash Flow Payout Ratio],MATCH($B$15,Historical[Company],0)))=TRUE,NA(),INDEX(Historical[FY2017 Operating Cash Flow Payout Ratio],MATCH($B$15,Historical[Company],0)))</f>
        <v>0.1359713717693837</v>
      </c>
      <c r="X5" s="154">
        <f>IF(ISTEXT(INDEX(Historical[FY2018 Operating Cash Flow Payout Ratio],MATCH($B$15,Historical[Company],0)))=TRUE,NA(),INDEX(Historical[FY2018 Operating Cash Flow Payout Ratio],MATCH($B$15,Historical[Company],0)))</f>
        <v>0.31283621380336502</v>
      </c>
      <c r="Y5" s="154">
        <f>IF(ISTEXT(INDEX(Historical[FY2019 Operating Cash Flow Payout Ratio],MATCH($B$15,Historical[Company],0)))=TRUE,NA(),INDEX(Historical[FY2019 Operating Cash Flow Payout Ratio],MATCH($B$15,Historical[Company],0)))</f>
        <v>0.41113704872064494</v>
      </c>
      <c r="Z5" s="154">
        <f>IF(ISTEXT(INDEX(Historical[FY2020 Operating Cash Flow Payout Ratio],MATCH($B$15,Historical[Company],0)))=TRUE,NA(),INDEX(Historical[FY2020 Operating Cash Flow Payout Ratio],MATCH($B$15,Historical[Company],0)))</f>
        <v>4.4161173902707844E-2</v>
      </c>
      <c r="AA5" s="154">
        <f>IF(ISTEXT(INDEX(Historical[FY2021 Operating Cash Flow Payout Ratio],MATCH($B$15,Historical[Company],0)))=TRUE,NA(),INDEX(Historical[FY2021 Operating Cash Flow Payout Ratio],MATCH($B$15,Historical[Company],0)))</f>
        <v>0.10079879693335955</v>
      </c>
      <c r="AB5" s="154">
        <f>IF(ISTEXT(INDEX(Historical[FY2022 Operating Cash Flow Payout Ratio],MATCH($B$15,Historical[Company],0)))=TRUE,NA(),INDEX(Historical[FY2022 Operating Cash Flow Payout Ratio],MATCH($B$15,Historical[Company],0)))</f>
        <v>0.31729668398505151</v>
      </c>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row>
    <row r="6" spans="2:55" ht="0.2" customHeight="1" x14ac:dyDescent="0.25">
      <c r="B6" t="s">
        <v>39</v>
      </c>
      <c r="C6" s="152">
        <f>INDEX(All[TTM Cash Flow Per Share Payout Ratio %],MATCH($B$15,All[Company],0))</f>
        <v>0.42433905976751363</v>
      </c>
      <c r="D6" s="152">
        <f>C6</f>
        <v>0.42433905976751363</v>
      </c>
      <c r="E6" s="152">
        <f t="shared" ref="E6:P6" si="3">D6</f>
        <v>0.42433905976751363</v>
      </c>
      <c r="F6" s="152">
        <f t="shared" si="3"/>
        <v>0.42433905976751363</v>
      </c>
      <c r="G6" s="152">
        <f t="shared" si="3"/>
        <v>0.42433905976751363</v>
      </c>
      <c r="H6" s="152">
        <f t="shared" si="3"/>
        <v>0.42433905976751363</v>
      </c>
      <c r="I6" s="152">
        <f t="shared" si="3"/>
        <v>0.42433905976751363</v>
      </c>
      <c r="J6" s="152">
        <f t="shared" si="3"/>
        <v>0.42433905976751363</v>
      </c>
      <c r="K6" s="152">
        <f t="shared" si="3"/>
        <v>0.42433905976751363</v>
      </c>
      <c r="L6" s="152">
        <f t="shared" si="3"/>
        <v>0.42433905976751363</v>
      </c>
      <c r="M6" s="152">
        <f t="shared" si="3"/>
        <v>0.42433905976751363</v>
      </c>
      <c r="N6" s="152">
        <f t="shared" si="3"/>
        <v>0.42433905976751363</v>
      </c>
      <c r="O6" s="152">
        <f t="shared" si="3"/>
        <v>0.42433905976751363</v>
      </c>
      <c r="P6" s="152">
        <f t="shared" si="3"/>
        <v>0.42433905976751363</v>
      </c>
      <c r="Q6" s="152">
        <f t="shared" ref="Q6:AB6" si="4">P6</f>
        <v>0.42433905976751363</v>
      </c>
      <c r="R6" s="152">
        <f t="shared" si="4"/>
        <v>0.42433905976751363</v>
      </c>
      <c r="S6" s="152">
        <f t="shared" si="4"/>
        <v>0.42433905976751363</v>
      </c>
      <c r="T6" s="152">
        <f t="shared" si="4"/>
        <v>0.42433905976751363</v>
      </c>
      <c r="U6" s="152">
        <f t="shared" si="4"/>
        <v>0.42433905976751363</v>
      </c>
      <c r="V6" s="152">
        <f t="shared" si="4"/>
        <v>0.42433905976751363</v>
      </c>
      <c r="W6" s="152">
        <f t="shared" si="4"/>
        <v>0.42433905976751363</v>
      </c>
      <c r="X6" s="152">
        <f t="shared" si="4"/>
        <v>0.42433905976751363</v>
      </c>
      <c r="Y6" s="152">
        <f t="shared" si="4"/>
        <v>0.42433905976751363</v>
      </c>
      <c r="Z6" s="152">
        <f t="shared" si="4"/>
        <v>0.42433905976751363</v>
      </c>
      <c r="AA6" s="152">
        <f t="shared" si="4"/>
        <v>0.42433905976751363</v>
      </c>
      <c r="AB6" s="152">
        <f t="shared" si="4"/>
        <v>0.42433905976751363</v>
      </c>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row>
    <row r="7" spans="2:55" ht="0.2" customHeight="1" x14ac:dyDescent="0.25">
      <c r="B7" t="s">
        <v>1381</v>
      </c>
      <c r="C7" s="154" t="e">
        <f>IF(ISTEXT(INDEX(Historical[FY1997 Free Cash Flow Payout Ratio],MATCH($B$15,Historical[Company],0)))=TRUE,NA(),INDEX(Historical[FY1997 Free Cash Flow Payout Ratio],MATCH($B$15,Historical[Company],0)))</f>
        <v>#N/A</v>
      </c>
      <c r="D7" s="154" t="e">
        <f>IF(ISTEXT(INDEX(Historical[FY1998 Free Cash Flow Payout Ratio],MATCH($B$15,Historical[Company],0)))=TRUE,NA(),INDEX(Historical[FY1998 Free Cash Flow Payout Ratio],MATCH($B$15,Historical[Company],0)))</f>
        <v>#N/A</v>
      </c>
      <c r="E7" s="154" t="e">
        <f>IF(ISTEXT(INDEX(Historical[FY1999 Free Cash Flow Payout Ratio],MATCH($B$15,Historical[Company],0)))=TRUE,NA(),INDEX(Historical[FY1999 Free Cash Flow Payout Ratio],MATCH($B$15,Historical[Company],0)))</f>
        <v>#N/A</v>
      </c>
      <c r="F7" s="154" t="e">
        <f>IF(ISTEXT(INDEX(Historical[FY2000 Free Cash Flow Payout Ratio],MATCH($B$15,Historical[Company],0)))=TRUE,NA(),INDEX(Historical[FY2000 Free Cash Flow Payout Ratio],MATCH($B$15,Historical[Company],0)))</f>
        <v>#N/A</v>
      </c>
      <c r="G7" s="154" t="e">
        <f>IF(ISTEXT(INDEX(Historical[FY2001 Free Cash Flow Payout Ratio],MATCH($B$15,Historical[Company],0)))=TRUE,NA(),INDEX(Historical[FY2001 Free Cash Flow Payout Ratio],MATCH($B$15,Historical[Company],0)))</f>
        <v>#N/A</v>
      </c>
      <c r="H7" s="154" t="e">
        <f>IF(ISTEXT(INDEX(Historical[FY2002 Free Cash Flow Payout Ratio],MATCH($B$15,Historical[Company],0)))=TRUE,NA(),INDEX(Historical[FY2002 Free Cash Flow Payout Ratio],MATCH($B$15,Historical[Company],0)))</f>
        <v>#N/A</v>
      </c>
      <c r="I7" s="154" t="e">
        <f>IF(ISTEXT(INDEX(Historical[FY2003 Free Cash Flow Payout Ratio],MATCH($B$15,Historical[Company],0)))=TRUE,NA(),INDEX(Historical[FY2003 Free Cash Flow Payout Ratio],MATCH($B$15,Historical[Company],0)))</f>
        <v>#N/A</v>
      </c>
      <c r="J7" s="154" t="e">
        <f>IF(ISTEXT(INDEX(Historical[FY2004 Free Cash Flow Payout Ratio],MATCH($B$15,Historical[Company],0)))=TRUE,NA(),INDEX(Historical[FY2004 Free Cash Flow Payout Ratio],MATCH($B$15,Historical[Company],0)))</f>
        <v>#N/A</v>
      </c>
      <c r="K7" s="154" t="e">
        <f>IF(ISTEXT(INDEX(Historical[FY2005 Free Cash Flow Payout Ratio],MATCH($B$15,Historical[Company],0)))=TRUE,NA(),INDEX(Historical[FY2005 Free Cash Flow Payout Ratio],MATCH($B$15,Historical[Company],0)))</f>
        <v>#N/A</v>
      </c>
      <c r="L7" s="154" t="e">
        <f>IF(ISTEXT(INDEX(Historical[FY2006 Free Cash Flow Payout Ratio],MATCH($B$15,Historical[Company],0)))=TRUE,NA(),INDEX(Historical[FY2006 Free Cash Flow Payout Ratio],MATCH($B$15,Historical[Company],0)))</f>
        <v>#N/A</v>
      </c>
      <c r="M7" s="154" t="e">
        <f>IF(ISTEXT(INDEX(Historical[FY2007 Free Cash Flow Payout Ratio],MATCH($B$15,Historical[Company],0)))=TRUE,NA(),INDEX(Historical[FY2007 Free Cash Flow Payout Ratio],MATCH($B$15,Historical[Company],0)))</f>
        <v>#N/A</v>
      </c>
      <c r="N7" s="154" t="e">
        <f>IF(ISTEXT(INDEX(Historical[FY2008 Free Cash Flow Payout Ratio],MATCH($B$15,Historical[Company],0)))=TRUE,NA(),INDEX(Historical[FY2008 Free Cash Flow Payout Ratio],MATCH($B$15,Historical[Company],0)))</f>
        <v>#N/A</v>
      </c>
      <c r="O7" s="154" t="e">
        <f>IF(ISTEXT(INDEX(Historical[FY2009 Free Cash Flow Payout Ratio],MATCH($B$15,Historical[Company],0)))=TRUE,NA(),INDEX(Historical[FY2009 Free Cash Flow Payout Ratio],MATCH($B$15,Historical[Company],0)))</f>
        <v>#N/A</v>
      </c>
      <c r="P7" s="154" t="e">
        <f>IF(ISTEXT(INDEX(Historical[FY2010 Free Cash Flow Payout Ratio],MATCH($B$15,Historical[Company],0)))=TRUE,NA(),INDEX(Historical[FY2010 Free Cash Flow Payout Ratio],MATCH($B$15,Historical[Company],0)))</f>
        <v>#N/A</v>
      </c>
      <c r="Q7" s="154">
        <f>IF(ISTEXT(INDEX(Historical[FY2011 Free Cash Flow Payout Ratio],MATCH($B$15,Historical[Company],0)))=TRUE,NA(),INDEX(Historical[FY2011 Free Cash Flow Payout Ratio],MATCH($B$15,Historical[Company],0)))</f>
        <v>0.33996444444444446</v>
      </c>
      <c r="R7" s="154" t="e">
        <f>IF(ISTEXT(INDEX(Historical[FY2012 Free Cash Flow Payout Ratio],MATCH($B$15,Historical[Company],0)))=TRUE,NA(),INDEX(Historical[FY2012 Free Cash Flow Payout Ratio],MATCH($B$15,Historical[Company],0)))</f>
        <v>#N/A</v>
      </c>
      <c r="S7" s="154">
        <f>IF(ISTEXT(INDEX(Historical[FY2013 Free Cash Flow Payout Ratio],MATCH($B$15,Historical[Company],0)))=TRUE,NA(),INDEX(Historical[FY2013 Free Cash Flow Payout Ratio],MATCH($B$15,Historical[Company],0)))</f>
        <v>0.58950285895806853</v>
      </c>
      <c r="T7" s="154">
        <f>IF(ISTEXT(INDEX(Historical[FY2014 Free Cash Flow Payout Ratio],MATCH($B$15,Historical[Company],0)))=TRUE,NA(),INDEX(Historical[FY2014 Free Cash Flow Payout Ratio],MATCH($B$15,Historical[Company],0)))</f>
        <v>0.29566788556678852</v>
      </c>
      <c r="U7" s="154">
        <f>IF(ISTEXT(INDEX(Historical[FY2015 Free Cash Flow Payout Ratio],MATCH($B$15,Historical[Company],0)))=TRUE,NA(),INDEX(Historical[FY2015 Free Cash Flow Payout Ratio],MATCH($B$15,Historical[Company],0)))</f>
        <v>0.19577415395405925</v>
      </c>
      <c r="V7" s="154">
        <f>IF(ISTEXT(INDEX(Historical[FY2016 Free Cash Flow Payout Ratio],MATCH($B$15,Historical[Company],0)))=TRUE,NA(),INDEX(Historical[FY2016 Free Cash Flow Payout Ratio],MATCH($B$15,Historical[Company],0)))</f>
        <v>0.18909176139692957</v>
      </c>
      <c r="W7" s="154">
        <f>IF(ISTEXT(INDEX(Historical[FY2017 Free Cash Flow Payout Ratio],MATCH($B$15,Historical[Company],0)))=TRUE,NA(),INDEX(Historical[FY2017 Free Cash Flow Payout Ratio],MATCH($B$15,Historical[Company],0)))</f>
        <v>0.14107202772200986</v>
      </c>
      <c r="X7" s="154">
        <f>IF(ISTEXT(INDEX(Historical[FY2018 Free Cash Flow Payout Ratio],MATCH($B$15,Historical[Company],0)))=TRUE,NA(),INDEX(Historical[FY2018 Free Cash Flow Payout Ratio],MATCH($B$15,Historical[Company],0)))</f>
        <v>0.35281399251323092</v>
      </c>
      <c r="Y7" s="154">
        <f>IF(ISTEXT(INDEX(Historical[FY2019 Free Cash Flow Payout Ratio],MATCH($B$15,Historical[Company],0)))=TRUE,NA(),INDEX(Historical[FY2019 Free Cash Flow Payout Ratio],MATCH($B$15,Historical[Company],0)))</f>
        <v>0.48857630789736761</v>
      </c>
      <c r="Z7" s="154">
        <f>IF(ISTEXT(INDEX(Historical[FY2020 Free Cash Flow Payout Ratio],MATCH($B$15,Historical[Company],0)))=TRUE,NA(),INDEX(Historical[FY2020 Free Cash Flow Payout Ratio],MATCH($B$15,Historical[Company],0)))</f>
        <v>4.5013657390410459E-2</v>
      </c>
      <c r="AA7" s="154">
        <f>IF(ISTEXT(INDEX(Historical[FY2021 Free Cash Flow Payout Ratio],MATCH($B$15,Historical[Company],0)))=TRUE,NA(),INDEX(Historical[FY2021 Free Cash Flow Payout Ratio],MATCH($B$15,Historical[Company],0)))</f>
        <v>0.1045424880220191</v>
      </c>
      <c r="AB7" s="154">
        <f>IF(ISTEXT(INDEX(Historical[FY2022 Free Cash Flow Payout Ratio],MATCH($B$15,Historical[Company],0)))=TRUE,NA(),INDEX(Historical[FY2022 Free Cash Flow Payout Ratio],MATCH($B$15,Historical[Company],0)))</f>
        <v>0.35809710112128379</v>
      </c>
    </row>
    <row r="8" spans="2:55" ht="0.2" customHeight="1" x14ac:dyDescent="0.25">
      <c r="B8" t="s">
        <v>40</v>
      </c>
      <c r="C8" s="152">
        <f>INDEX(All[TTM Free Cash Flow Per Share Payout Ratio %],MATCH($B$15,All[Company],0))</f>
        <v>0.34167879475393625</v>
      </c>
      <c r="D8" s="152">
        <f>C8</f>
        <v>0.34167879475393625</v>
      </c>
      <c r="E8" s="152">
        <f t="shared" ref="E8:P8" si="5">D8</f>
        <v>0.34167879475393625</v>
      </c>
      <c r="F8" s="152">
        <f t="shared" si="5"/>
        <v>0.34167879475393625</v>
      </c>
      <c r="G8" s="152">
        <f t="shared" si="5"/>
        <v>0.34167879475393625</v>
      </c>
      <c r="H8" s="152">
        <f t="shared" si="5"/>
        <v>0.34167879475393625</v>
      </c>
      <c r="I8" s="152">
        <f t="shared" si="5"/>
        <v>0.34167879475393625</v>
      </c>
      <c r="J8" s="152">
        <f t="shared" si="5"/>
        <v>0.34167879475393625</v>
      </c>
      <c r="K8" s="152">
        <f t="shared" si="5"/>
        <v>0.34167879475393625</v>
      </c>
      <c r="L8" s="152">
        <f t="shared" si="5"/>
        <v>0.34167879475393625</v>
      </c>
      <c r="M8" s="152">
        <f t="shared" si="5"/>
        <v>0.34167879475393625</v>
      </c>
      <c r="N8" s="152">
        <f t="shared" si="5"/>
        <v>0.34167879475393625</v>
      </c>
      <c r="O8" s="152">
        <f t="shared" si="5"/>
        <v>0.34167879475393625</v>
      </c>
      <c r="P8" s="152">
        <f t="shared" si="5"/>
        <v>0.34167879475393625</v>
      </c>
      <c r="Q8" s="152">
        <f t="shared" ref="Q8:AA8" si="6">P8</f>
        <v>0.34167879475393625</v>
      </c>
      <c r="R8" s="152">
        <f t="shared" si="6"/>
        <v>0.34167879475393625</v>
      </c>
      <c r="S8" s="152">
        <f t="shared" si="6"/>
        <v>0.34167879475393625</v>
      </c>
      <c r="T8" s="152">
        <f t="shared" si="6"/>
        <v>0.34167879475393625</v>
      </c>
      <c r="U8" s="152">
        <f t="shared" si="6"/>
        <v>0.34167879475393625</v>
      </c>
      <c r="V8" s="152">
        <f t="shared" si="6"/>
        <v>0.34167879475393625</v>
      </c>
      <c r="W8" s="152">
        <f t="shared" si="6"/>
        <v>0.34167879475393625</v>
      </c>
      <c r="X8" s="152">
        <f t="shared" si="6"/>
        <v>0.34167879475393625</v>
      </c>
      <c r="Y8" s="152">
        <f t="shared" si="6"/>
        <v>0.34167879475393625</v>
      </c>
      <c r="Z8" s="152">
        <f t="shared" si="6"/>
        <v>0.34167879475393625</v>
      </c>
      <c r="AA8" s="152">
        <f t="shared" si="6"/>
        <v>0.34167879475393625</v>
      </c>
      <c r="AB8" s="152">
        <f t="shared" ref="AB8" si="7">AA8</f>
        <v>0.34167879475393625</v>
      </c>
    </row>
    <row r="9" spans="2:55" ht="0.2" customHeight="1" x14ac:dyDescent="0.25"/>
    <row r="10" spans="2:55" ht="0.2" customHeight="1" x14ac:dyDescent="0.25">
      <c r="C10" t="str">
        <f>B15&amp;" - "&amp;E15&amp;CHAR(10)&amp;" Fiscal Year (FY) EPS Payout Ratio % | 15 Years FY2008 - FY2022"</f>
        <v>Royal Bank of Canada - RY.TO
 Fiscal Year (FY) EPS Payout Ratio % | 15 Years FY2008 - FY2022</v>
      </c>
    </row>
    <row r="11" spans="2:55" ht="0.2" customHeight="1" x14ac:dyDescent="0.25">
      <c r="C11" t="str">
        <f>B15&amp;" - "&amp;E15&amp;CHAR(10)&amp;" FY Operating Cash Flow Payout Ratio % | FY2011 - FY2022"</f>
        <v>Royal Bank of Canada - RY.TO
 FY Operating Cash Flow Payout Ratio % | FY2011 - FY2022</v>
      </c>
    </row>
    <row r="12" spans="2:55" ht="0.2" customHeight="1" x14ac:dyDescent="0.25">
      <c r="C12" t="str">
        <f>B15&amp;" - "&amp;E15&amp;CHAR(10)&amp;" FY Free Cash Flow Payout Ratio % | FY2011 - FY2022"</f>
        <v>Royal Bank of Canada - RY.TO
 FY Free Cash Flow Payout Ratio % | FY2011 - FY2022</v>
      </c>
      <c r="V12" s="152"/>
    </row>
    <row r="14" spans="2:55" x14ac:dyDescent="0.25">
      <c r="B14" s="155" t="s">
        <v>1374</v>
      </c>
      <c r="E14" s="250" t="s">
        <v>23</v>
      </c>
    </row>
    <row r="15" spans="2:55" x14ac:dyDescent="0.25">
      <c r="B15" s="382" t="s">
        <v>338</v>
      </c>
      <c r="C15" s="382"/>
      <c r="E15" s="158" t="str">
        <f>INDEX(Historical[Stock Ticker],MATCH(B15,Historical[Company],0))</f>
        <v>RY.TO</v>
      </c>
      <c r="P15" s="240" t="s">
        <v>583</v>
      </c>
      <c r="Q15" s="158" t="str">
        <f>INDEX(Historical[Current Fiscal Year End (FY)],MATCH(B15,Historical[Company],0))</f>
        <v>10/31</v>
      </c>
    </row>
    <row r="17" spans="19:27" ht="14.45" customHeight="1" x14ac:dyDescent="0.25">
      <c r="S17" s="381" t="s">
        <v>1391</v>
      </c>
      <c r="T17" s="381"/>
      <c r="U17" s="381"/>
      <c r="V17" s="381"/>
      <c r="W17" s="381"/>
      <c r="X17" s="381"/>
      <c r="Y17" s="381"/>
      <c r="Z17" s="381"/>
    </row>
    <row r="18" spans="19:27" x14ac:dyDescent="0.25">
      <c r="S18" s="381"/>
      <c r="T18" s="381"/>
      <c r="U18" s="381"/>
      <c r="V18" s="381"/>
      <c r="W18" s="381"/>
      <c r="X18" s="381"/>
      <c r="Y18" s="381"/>
      <c r="Z18" s="381"/>
    </row>
    <row r="19" spans="19:27" x14ac:dyDescent="0.25">
      <c r="S19" s="381"/>
      <c r="T19" s="381"/>
      <c r="U19" s="381"/>
      <c r="V19" s="381"/>
      <c r="W19" s="381"/>
      <c r="X19" s="381"/>
      <c r="Y19" s="381"/>
      <c r="Z19" s="381"/>
    </row>
    <row r="20" spans="19:27" x14ac:dyDescent="0.25">
      <c r="S20" s="381"/>
      <c r="T20" s="381"/>
      <c r="U20" s="381"/>
      <c r="V20" s="381"/>
      <c r="W20" s="381"/>
      <c r="X20" s="381"/>
      <c r="Y20" s="381"/>
      <c r="Z20" s="381"/>
    </row>
    <row r="21" spans="19:27" x14ac:dyDescent="0.25">
      <c r="S21" s="381"/>
      <c r="T21" s="381"/>
      <c r="U21" s="381"/>
      <c r="V21" s="381"/>
      <c r="W21" s="381"/>
      <c r="X21" s="381"/>
      <c r="Y21" s="381"/>
      <c r="Z21" s="381"/>
    </row>
    <row r="22" spans="19:27" x14ac:dyDescent="0.25">
      <c r="S22" s="381"/>
      <c r="T22" s="381"/>
      <c r="U22" s="381"/>
      <c r="V22" s="381"/>
      <c r="W22" s="381"/>
      <c r="X22" s="381"/>
      <c r="Y22" s="381"/>
      <c r="Z22" s="381"/>
    </row>
    <row r="23" spans="19:27" x14ac:dyDescent="0.25">
      <c r="S23" s="381"/>
      <c r="T23" s="381"/>
      <c r="U23" s="381"/>
      <c r="V23" s="381"/>
      <c r="W23" s="381"/>
      <c r="X23" s="381"/>
      <c r="Y23" s="381"/>
      <c r="Z23" s="381"/>
    </row>
    <row r="24" spans="19:27" x14ac:dyDescent="0.25">
      <c r="S24" s="381"/>
      <c r="T24" s="381"/>
      <c r="U24" s="381"/>
      <c r="V24" s="381"/>
      <c r="W24" s="381"/>
      <c r="X24" s="381"/>
      <c r="Y24" s="381"/>
      <c r="Z24" s="381"/>
    </row>
    <row r="25" spans="19:27" x14ac:dyDescent="0.25">
      <c r="S25" s="381"/>
      <c r="T25" s="381"/>
      <c r="U25" s="381"/>
      <c r="V25" s="381"/>
      <c r="W25" s="381"/>
      <c r="X25" s="381"/>
      <c r="Y25" s="381"/>
      <c r="Z25" s="381"/>
    </row>
    <row r="26" spans="19:27" x14ac:dyDescent="0.25">
      <c r="S26" s="381"/>
      <c r="T26" s="381"/>
      <c r="U26" s="381"/>
      <c r="V26" s="381"/>
      <c r="W26" s="381"/>
      <c r="X26" s="381"/>
      <c r="Y26" s="381"/>
      <c r="Z26" s="381"/>
    </row>
    <row r="27" spans="19:27" x14ac:dyDescent="0.25">
      <c r="S27" s="381"/>
      <c r="T27" s="381"/>
      <c r="U27" s="381"/>
      <c r="V27" s="381"/>
      <c r="W27" s="381"/>
      <c r="X27" s="381"/>
      <c r="Y27" s="381"/>
      <c r="Z27" s="381"/>
    </row>
    <row r="28" spans="19:27" x14ac:dyDescent="0.25">
      <c r="S28" s="381"/>
      <c r="T28" s="381"/>
      <c r="U28" s="381"/>
      <c r="V28" s="381"/>
      <c r="W28" s="381"/>
      <c r="X28" s="381"/>
      <c r="Y28" s="381"/>
      <c r="Z28" s="381"/>
      <c r="AA28" s="242"/>
    </row>
    <row r="29" spans="19:27" x14ac:dyDescent="0.25">
      <c r="S29" s="381"/>
      <c r="T29" s="381"/>
      <c r="U29" s="381"/>
      <c r="V29" s="381"/>
      <c r="W29" s="381"/>
      <c r="X29" s="381"/>
      <c r="Y29" s="381"/>
      <c r="Z29" s="381"/>
      <c r="AA29" s="242"/>
    </row>
    <row r="30" spans="19:27" x14ac:dyDescent="0.25">
      <c r="S30" s="381"/>
      <c r="T30" s="381"/>
      <c r="U30" s="381"/>
      <c r="V30" s="381"/>
      <c r="W30" s="381"/>
      <c r="X30" s="381"/>
      <c r="Y30" s="381"/>
      <c r="Z30" s="381"/>
      <c r="AA30" s="242"/>
    </row>
    <row r="31" spans="19:27" x14ac:dyDescent="0.25">
      <c r="S31" s="381"/>
      <c r="T31" s="381"/>
      <c r="U31" s="381"/>
      <c r="V31" s="381"/>
      <c r="W31" s="381"/>
      <c r="X31" s="381"/>
      <c r="Y31" s="381"/>
      <c r="Z31" s="381"/>
      <c r="AA31" s="242"/>
    </row>
    <row r="32" spans="19:27" x14ac:dyDescent="0.25">
      <c r="S32" s="381"/>
      <c r="T32" s="381"/>
      <c r="U32" s="381"/>
      <c r="V32" s="381"/>
      <c r="W32" s="381"/>
      <c r="X32" s="381"/>
      <c r="Y32" s="381"/>
      <c r="Z32" s="381"/>
      <c r="AA32" s="242"/>
    </row>
    <row r="33" spans="2:76" x14ac:dyDescent="0.25">
      <c r="S33" s="381"/>
      <c r="T33" s="381"/>
      <c r="U33" s="381"/>
      <c r="V33" s="381"/>
      <c r="W33" s="381"/>
      <c r="X33" s="381"/>
      <c r="Y33" s="381"/>
      <c r="Z33" s="381"/>
      <c r="AA33" s="242"/>
    </row>
    <row r="34" spans="2:76" x14ac:dyDescent="0.25">
      <c r="S34" s="381"/>
      <c r="T34" s="381"/>
      <c r="U34" s="381"/>
      <c r="V34" s="381"/>
      <c r="W34" s="381"/>
      <c r="X34" s="381"/>
      <c r="Y34" s="381"/>
      <c r="Z34" s="381"/>
      <c r="AA34" s="242"/>
    </row>
    <row r="35" spans="2:76" x14ac:dyDescent="0.25">
      <c r="S35" s="381"/>
      <c r="T35" s="381"/>
      <c r="U35" s="381"/>
      <c r="V35" s="381"/>
      <c r="W35" s="381"/>
      <c r="X35" s="381"/>
      <c r="Y35" s="381"/>
      <c r="Z35" s="381"/>
      <c r="AA35" s="242"/>
    </row>
    <row r="41" spans="2:76" x14ac:dyDescent="0.25">
      <c r="AA41" s="153"/>
      <c r="AB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c r="BM41" s="153"/>
      <c r="BN41" s="153"/>
      <c r="BO41" s="153"/>
      <c r="BP41" s="153"/>
      <c r="BQ41" s="153"/>
      <c r="BR41" s="153"/>
      <c r="BS41" s="153"/>
      <c r="BT41" s="153"/>
      <c r="BU41" s="153"/>
      <c r="BV41" s="153"/>
      <c r="BW41" s="153"/>
      <c r="BX41" s="153"/>
    </row>
    <row r="43" spans="2:76" x14ac:dyDescent="0.25">
      <c r="B43" s="156"/>
      <c r="Y43" s="153"/>
    </row>
    <row r="44" spans="2:76" x14ac:dyDescent="0.25">
      <c r="B44" s="156"/>
      <c r="Y44" s="153"/>
    </row>
    <row r="45" spans="2:76" x14ac:dyDescent="0.25">
      <c r="Y45" s="153"/>
    </row>
    <row r="46" spans="2:76" x14ac:dyDescent="0.25">
      <c r="B46" s="156"/>
      <c r="Y46" s="153"/>
    </row>
    <row r="47" spans="2:76" ht="45" x14ac:dyDescent="0.25">
      <c r="B47" s="156"/>
      <c r="C47" s="247" t="s">
        <v>1215</v>
      </c>
      <c r="D47" s="248" t="s">
        <v>1214</v>
      </c>
      <c r="E47" s="248" t="s">
        <v>1213</v>
      </c>
      <c r="F47" s="248" t="s">
        <v>1212</v>
      </c>
      <c r="G47" s="248" t="s">
        <v>1211</v>
      </c>
      <c r="H47" s="248" t="s">
        <v>1210</v>
      </c>
      <c r="I47" s="248" t="s">
        <v>1209</v>
      </c>
      <c r="J47" s="248" t="s">
        <v>1208</v>
      </c>
      <c r="K47" s="248" t="s">
        <v>1207</v>
      </c>
      <c r="L47" s="248" t="s">
        <v>1206</v>
      </c>
      <c r="M47" s="248" t="s">
        <v>1205</v>
      </c>
      <c r="N47" s="248" t="s">
        <v>1204</v>
      </c>
      <c r="O47" s="248" t="s">
        <v>1203</v>
      </c>
      <c r="P47" s="248" t="s">
        <v>1202</v>
      </c>
      <c r="Q47" s="249" t="s">
        <v>2590</v>
      </c>
      <c r="Y47" s="153"/>
    </row>
    <row r="48" spans="2:76" x14ac:dyDescent="0.25">
      <c r="B48" s="156"/>
      <c r="C48" s="244">
        <f>INDEX(Historical[FY2008 EPS Payout Ratio],MATCH($B$15,Historical[Company],0))</f>
        <v>0.59171597633136097</v>
      </c>
      <c r="D48" s="245">
        <f>INDEX(Historical[FY2009 EPS Payout Ratio],MATCH($B$15,Historical[Company],0))</f>
        <v>0.77821011673151752</v>
      </c>
      <c r="E48" s="245">
        <f>INDEX(Historical[FY2010 EPS Payout Ratio],MATCH($B$15,Historical[Company],0))</f>
        <v>0.5780346820809249</v>
      </c>
      <c r="F48" s="245">
        <f>INDEX(Historical[FY2011 EPS Payout Ratio],MATCH($B$15,Historical[Company],0))</f>
        <v>0.49642004773269688</v>
      </c>
      <c r="G48" s="245">
        <f>INDEX(Historical[FY2012 EPS Payout Ratio],MATCH($B$15,Historical[Company],0))</f>
        <v>0.46435845213849281</v>
      </c>
      <c r="H48" s="245">
        <f>INDEX(Historical[FY2013 EPS Payout Ratio],MATCH($B$15,Historical[Company],0))</f>
        <v>0.4608378870673952</v>
      </c>
      <c r="I48" s="245">
        <f>INDEX(Historical[FY2014 EPS Payout Ratio],MATCH($B$15,Historical[Company],0))</f>
        <v>0.47333333333333333</v>
      </c>
      <c r="J48" s="245">
        <f>INDEX(Historical[FY2015 EPS Payout Ratio],MATCH($B$15,Historical[Company],0))</f>
        <v>0.4576523031203566</v>
      </c>
      <c r="K48" s="245">
        <f>INDEX(Historical[FY2016 EPS Payout Ratio],MATCH($B$15,Historical[Company],0))</f>
        <v>0.47787610619469029</v>
      </c>
      <c r="L48" s="245">
        <f>INDEX(Historical[FY2017 EPS Payout Ratio],MATCH($B$15,Historical[Company],0))</f>
        <v>0.46031746031746035</v>
      </c>
      <c r="M48" s="245">
        <f>INDEX(Historical[FY2018 EPS Payout Ratio],MATCH($B$15,Historical[Company],0))</f>
        <v>0.45095693779904311</v>
      </c>
      <c r="N48" s="245">
        <f>INDEX(Historical[FY2019 EPS Payout Ratio],MATCH($B$15,Historical[Company],0))</f>
        <v>0.46514285714285719</v>
      </c>
      <c r="O48" s="245">
        <f>INDEX(Historical[FY2020 EPS Payout Ratio],MATCH($B$15,Historical[Company],0))</f>
        <v>0.54859335038363166</v>
      </c>
      <c r="P48" s="245">
        <f>INDEX(Historical[FY2021 EPS Payout Ratio],MATCH($B$15,Historical[Company],0))</f>
        <v>0.39059674502712477</v>
      </c>
      <c r="Q48" s="246">
        <f>INDEX(Historical[FY2022 EPS Payout Ratio],MATCH($B$15,Historical[Company],0))</f>
        <v>0.44846292947558769</v>
      </c>
      <c r="Y48" s="153"/>
    </row>
    <row r="49" spans="2:25" x14ac:dyDescent="0.25">
      <c r="B49" s="156"/>
      <c r="Y49" s="153"/>
    </row>
    <row r="52" spans="2:25" ht="14.45" customHeight="1" x14ac:dyDescent="0.25">
      <c r="P52" s="381" t="s">
        <v>1392</v>
      </c>
      <c r="Q52" s="381"/>
      <c r="R52" s="381"/>
      <c r="S52" s="381"/>
      <c r="T52" s="381"/>
      <c r="U52" s="381"/>
      <c r="V52" s="381"/>
      <c r="W52" s="381"/>
    </row>
    <row r="53" spans="2:25" x14ac:dyDescent="0.25">
      <c r="P53" s="381"/>
      <c r="Q53" s="381"/>
      <c r="R53" s="381"/>
      <c r="S53" s="381"/>
      <c r="T53" s="381"/>
      <c r="U53" s="381"/>
      <c r="V53" s="381"/>
      <c r="W53" s="381"/>
    </row>
    <row r="54" spans="2:25" x14ac:dyDescent="0.25">
      <c r="P54" s="381"/>
      <c r="Q54" s="381"/>
      <c r="R54" s="381"/>
      <c r="S54" s="381"/>
      <c r="T54" s="381"/>
      <c r="U54" s="381"/>
      <c r="V54" s="381"/>
      <c r="W54" s="381"/>
    </row>
    <row r="55" spans="2:25" x14ac:dyDescent="0.25">
      <c r="P55" s="381"/>
      <c r="Q55" s="381"/>
      <c r="R55" s="381"/>
      <c r="S55" s="381"/>
      <c r="T55" s="381"/>
      <c r="U55" s="381"/>
      <c r="V55" s="381"/>
      <c r="W55" s="381"/>
    </row>
    <row r="56" spans="2:25" x14ac:dyDescent="0.25">
      <c r="P56" s="381"/>
      <c r="Q56" s="381"/>
      <c r="R56" s="381"/>
      <c r="S56" s="381"/>
      <c r="T56" s="381"/>
      <c r="U56" s="381"/>
      <c r="V56" s="381"/>
      <c r="W56" s="381"/>
    </row>
    <row r="57" spans="2:25" x14ac:dyDescent="0.25">
      <c r="P57" s="381"/>
      <c r="Q57" s="381"/>
      <c r="R57" s="381"/>
      <c r="S57" s="381"/>
      <c r="T57" s="381"/>
      <c r="U57" s="381"/>
      <c r="V57" s="381"/>
      <c r="W57" s="381"/>
    </row>
    <row r="58" spans="2:25" x14ac:dyDescent="0.25">
      <c r="P58" s="381"/>
      <c r="Q58" s="381"/>
      <c r="R58" s="381"/>
      <c r="S58" s="381"/>
      <c r="T58" s="381"/>
      <c r="U58" s="381"/>
      <c r="V58" s="381"/>
      <c r="W58" s="381"/>
    </row>
    <row r="59" spans="2:25" x14ac:dyDescent="0.25">
      <c r="P59" s="381"/>
      <c r="Q59" s="381"/>
      <c r="R59" s="381"/>
      <c r="S59" s="381"/>
      <c r="T59" s="381"/>
      <c r="U59" s="381"/>
      <c r="V59" s="381"/>
      <c r="W59" s="381"/>
    </row>
    <row r="60" spans="2:25" x14ac:dyDescent="0.25">
      <c r="P60" s="381"/>
      <c r="Q60" s="381"/>
      <c r="R60" s="381"/>
      <c r="S60" s="381"/>
      <c r="T60" s="381"/>
      <c r="U60" s="381"/>
      <c r="V60" s="381"/>
      <c r="W60" s="381"/>
    </row>
    <row r="61" spans="2:25" x14ac:dyDescent="0.25">
      <c r="P61" s="381"/>
      <c r="Q61" s="381"/>
      <c r="R61" s="381"/>
      <c r="S61" s="381"/>
      <c r="T61" s="381"/>
      <c r="U61" s="381"/>
      <c r="V61" s="381"/>
      <c r="W61" s="381"/>
    </row>
    <row r="62" spans="2:25" x14ac:dyDescent="0.25">
      <c r="P62" s="381"/>
      <c r="Q62" s="381"/>
      <c r="R62" s="381"/>
      <c r="S62" s="381"/>
      <c r="T62" s="381"/>
      <c r="U62" s="381"/>
      <c r="V62" s="381"/>
      <c r="W62" s="381"/>
      <c r="Y62" s="153"/>
    </row>
    <row r="63" spans="2:25" x14ac:dyDescent="0.25">
      <c r="P63" s="381"/>
      <c r="Q63" s="381"/>
      <c r="R63" s="381"/>
      <c r="S63" s="381"/>
      <c r="T63" s="381"/>
      <c r="U63" s="381"/>
      <c r="V63" s="381"/>
      <c r="W63" s="381"/>
      <c r="Y63" s="153"/>
    </row>
    <row r="64" spans="2:25" x14ac:dyDescent="0.25">
      <c r="P64" s="381"/>
      <c r="Q64" s="381"/>
      <c r="R64" s="381"/>
      <c r="S64" s="381"/>
      <c r="T64" s="381"/>
      <c r="U64" s="381"/>
      <c r="V64" s="381"/>
      <c r="W64" s="381"/>
      <c r="Y64" s="153"/>
    </row>
    <row r="65" spans="3:25" x14ac:dyDescent="0.25">
      <c r="P65" s="381"/>
      <c r="Q65" s="381"/>
      <c r="R65" s="381"/>
      <c r="S65" s="381"/>
      <c r="T65" s="381"/>
      <c r="U65" s="381"/>
      <c r="V65" s="381"/>
      <c r="W65" s="381"/>
      <c r="Y65" s="153"/>
    </row>
    <row r="66" spans="3:25" x14ac:dyDescent="0.25">
      <c r="P66" s="381"/>
      <c r="Q66" s="381"/>
      <c r="R66" s="381"/>
      <c r="S66" s="381"/>
      <c r="T66" s="381"/>
      <c r="U66" s="381"/>
      <c r="V66" s="381"/>
      <c r="W66" s="381"/>
      <c r="Y66" s="153"/>
    </row>
    <row r="67" spans="3:25" x14ac:dyDescent="0.25">
      <c r="P67" s="381"/>
      <c r="Q67" s="381"/>
      <c r="R67" s="381"/>
      <c r="S67" s="381"/>
      <c r="T67" s="381"/>
      <c r="U67" s="381"/>
      <c r="V67" s="381"/>
      <c r="W67" s="381"/>
      <c r="Y67" s="153"/>
    </row>
    <row r="68" spans="3:25" x14ac:dyDescent="0.25">
      <c r="P68" s="381"/>
      <c r="Q68" s="381"/>
      <c r="R68" s="381"/>
      <c r="S68" s="381"/>
      <c r="T68" s="381"/>
      <c r="U68" s="381"/>
      <c r="V68" s="381"/>
      <c r="W68" s="381"/>
      <c r="Y68" s="153"/>
    </row>
    <row r="69" spans="3:25" x14ac:dyDescent="0.25">
      <c r="P69" s="381"/>
      <c r="Q69" s="381"/>
      <c r="R69" s="381"/>
      <c r="S69" s="381"/>
      <c r="T69" s="381"/>
      <c r="U69" s="381"/>
      <c r="V69" s="381"/>
      <c r="W69" s="381"/>
      <c r="Y69" s="153"/>
    </row>
    <row r="70" spans="3:25" x14ac:dyDescent="0.25">
      <c r="P70" s="381"/>
      <c r="Q70" s="381"/>
      <c r="R70" s="381"/>
      <c r="S70" s="381"/>
      <c r="T70" s="381"/>
      <c r="U70" s="381"/>
      <c r="V70" s="381"/>
      <c r="W70" s="381"/>
      <c r="Y70" s="153"/>
    </row>
    <row r="71" spans="3:25" x14ac:dyDescent="0.25">
      <c r="P71" s="381"/>
      <c r="Q71" s="381"/>
      <c r="R71" s="381"/>
      <c r="S71" s="381"/>
      <c r="T71" s="381"/>
      <c r="U71" s="381"/>
      <c r="V71" s="381"/>
      <c r="W71" s="381"/>
      <c r="Y71" s="153"/>
    </row>
    <row r="72" spans="3:25" x14ac:dyDescent="0.25">
      <c r="P72" s="381"/>
      <c r="Q72" s="381"/>
      <c r="R72" s="381"/>
      <c r="S72" s="381"/>
      <c r="T72" s="381"/>
      <c r="U72" s="381"/>
      <c r="V72" s="381"/>
      <c r="W72" s="381"/>
      <c r="Y72" s="153"/>
    </row>
    <row r="73" spans="3:25" x14ac:dyDescent="0.25">
      <c r="P73" s="381"/>
      <c r="Q73" s="381"/>
      <c r="R73" s="381"/>
      <c r="S73" s="381"/>
      <c r="T73" s="381"/>
      <c r="U73" s="381"/>
      <c r="V73" s="381"/>
      <c r="W73" s="381"/>
      <c r="Y73" s="153"/>
    </row>
    <row r="74" spans="3:25" x14ac:dyDescent="0.25">
      <c r="P74" s="381"/>
      <c r="Q74" s="381"/>
      <c r="R74" s="381"/>
      <c r="S74" s="381"/>
      <c r="T74" s="381"/>
      <c r="U74" s="381"/>
      <c r="V74" s="381"/>
      <c r="W74" s="381"/>
      <c r="Y74" s="153"/>
    </row>
    <row r="75" spans="3:25" x14ac:dyDescent="0.25">
      <c r="P75" s="381"/>
      <c r="Q75" s="381"/>
      <c r="R75" s="381"/>
      <c r="S75" s="381"/>
      <c r="T75" s="381"/>
      <c r="U75" s="381"/>
      <c r="V75" s="381"/>
      <c r="W75" s="381"/>
      <c r="Y75" s="153"/>
    </row>
    <row r="76" spans="3:25" x14ac:dyDescent="0.25">
      <c r="Y76" s="153"/>
    </row>
    <row r="77" spans="3:25" x14ac:dyDescent="0.25">
      <c r="Y77" s="153"/>
    </row>
    <row r="78" spans="3:25" x14ac:dyDescent="0.25">
      <c r="Y78" s="153"/>
    </row>
    <row r="79" spans="3:25" x14ac:dyDescent="0.25">
      <c r="Y79" s="153"/>
    </row>
    <row r="80" spans="3:25" ht="75" x14ac:dyDescent="0.25">
      <c r="C80" s="247" t="s">
        <v>1238</v>
      </c>
      <c r="D80" s="248" t="s">
        <v>1237</v>
      </c>
      <c r="E80" s="248" t="s">
        <v>1236</v>
      </c>
      <c r="F80" s="248" t="s">
        <v>1235</v>
      </c>
      <c r="G80" s="248" t="s">
        <v>1234</v>
      </c>
      <c r="H80" s="248" t="s">
        <v>1233</v>
      </c>
      <c r="I80" s="248" t="s">
        <v>1232</v>
      </c>
      <c r="J80" s="248" t="s">
        <v>1231</v>
      </c>
      <c r="K80" s="248" t="s">
        <v>1230</v>
      </c>
      <c r="L80" s="248" t="s">
        <v>1229</v>
      </c>
      <c r="M80" s="248" t="s">
        <v>1228</v>
      </c>
      <c r="N80" s="249" t="s">
        <v>2589</v>
      </c>
      <c r="Y80" s="153"/>
    </row>
    <row r="81" spans="3:25" x14ac:dyDescent="0.25">
      <c r="C81" s="244">
        <f>INDEX(Historical[FY2011 Operating Cash Flow Payout Ratio],MATCH($B$15,Historical[Company],0))</f>
        <v>0.29596440317276068</v>
      </c>
      <c r="D81" s="245" t="str">
        <f>INDEX(Historical[FY2012 Operating Cash Flow Payout Ratio],MATCH($B$15,Historical[Company],0))</f>
        <v>Negative</v>
      </c>
      <c r="E81" s="245">
        <f>INDEX(Historical[FY2013 Operating Cash Flow Payout Ratio],MATCH($B$15,Historical[Company],0))</f>
        <v>0.51249792874896438</v>
      </c>
      <c r="F81" s="245">
        <f>INDEX(Historical[FY2014 Operating Cash Flow Payout Ratio],MATCH($B$15,Historical[Company],0))</f>
        <v>0.2717595887702649</v>
      </c>
      <c r="G81" s="245">
        <f>INDEX(Historical[FY2015 Operating Cash Flow Payout Ratio],MATCH($B$15,Historical[Company],0))</f>
        <v>0.18493519400389249</v>
      </c>
      <c r="H81" s="245">
        <f>INDEX(Historical[FY2016 Operating Cash Flow Payout Ratio],MATCH($B$15,Historical[Company],0))</f>
        <v>0.18024128686327079</v>
      </c>
      <c r="I81" s="245">
        <f>INDEX(Historical[FY2017 Operating Cash Flow Payout Ratio],MATCH($B$15,Historical[Company],0))</f>
        <v>0.1359713717693837</v>
      </c>
      <c r="J81" s="245">
        <f>INDEX(Historical[FY2018 Operating Cash Flow Payout Ratio],MATCH($B$15,Historical[Company],0))</f>
        <v>0.31283621380336502</v>
      </c>
      <c r="K81" s="245">
        <f>INDEX(Historical[FY2019 Operating Cash Flow Payout Ratio],MATCH($B$15,Historical[Company],0))</f>
        <v>0.41113704872064494</v>
      </c>
      <c r="L81" s="245">
        <f>INDEX(Historical[FY2020 Operating Cash Flow Payout Ratio],MATCH($B$15,Historical[Company],0))</f>
        <v>4.4161173902707844E-2</v>
      </c>
      <c r="M81" s="245">
        <f>INDEX(Historical[FY2021 Operating Cash Flow Payout Ratio],MATCH($B$15,Historical[Company],0))</f>
        <v>0.10079879693335955</v>
      </c>
      <c r="N81" s="246">
        <f>INDEX(Historical[FY2022 Operating Cash Flow Payout Ratio],MATCH($B$15,Historical[Company],0))</f>
        <v>0.31729668398505151</v>
      </c>
      <c r="Y81" s="153"/>
    </row>
    <row r="82" spans="3:25" x14ac:dyDescent="0.25">
      <c r="Y82" s="153"/>
    </row>
    <row r="83" spans="3:25" ht="14.45" customHeight="1" x14ac:dyDescent="0.25"/>
    <row r="84" spans="3:25" ht="14.45" customHeight="1" x14ac:dyDescent="0.25">
      <c r="P84" s="383" t="s">
        <v>1393</v>
      </c>
      <c r="Q84" s="383"/>
      <c r="R84" s="383"/>
      <c r="S84" s="383"/>
      <c r="T84" s="383"/>
      <c r="U84" s="383"/>
      <c r="V84" s="383"/>
      <c r="W84" s="383"/>
    </row>
    <row r="85" spans="3:25" x14ac:dyDescent="0.25">
      <c r="P85" s="383"/>
      <c r="Q85" s="383"/>
      <c r="R85" s="383"/>
      <c r="S85" s="383"/>
      <c r="T85" s="383"/>
      <c r="U85" s="383"/>
      <c r="V85" s="383"/>
      <c r="W85" s="383"/>
    </row>
    <row r="86" spans="3:25" x14ac:dyDescent="0.25">
      <c r="P86" s="383"/>
      <c r="Q86" s="383"/>
      <c r="R86" s="383"/>
      <c r="S86" s="383"/>
      <c r="T86" s="383"/>
      <c r="U86" s="383"/>
      <c r="V86" s="383"/>
      <c r="W86" s="383"/>
    </row>
    <row r="87" spans="3:25" x14ac:dyDescent="0.25">
      <c r="P87" s="383"/>
      <c r="Q87" s="383"/>
      <c r="R87" s="383"/>
      <c r="S87" s="383"/>
      <c r="T87" s="383"/>
      <c r="U87" s="383"/>
      <c r="V87" s="383"/>
      <c r="W87" s="383"/>
    </row>
    <row r="88" spans="3:25" x14ac:dyDescent="0.25">
      <c r="P88" s="383"/>
      <c r="Q88" s="383"/>
      <c r="R88" s="383"/>
      <c r="S88" s="383"/>
      <c r="T88" s="383"/>
      <c r="U88" s="383"/>
      <c r="V88" s="383"/>
      <c r="W88" s="383"/>
    </row>
    <row r="89" spans="3:25" x14ac:dyDescent="0.25">
      <c r="P89" s="383"/>
      <c r="Q89" s="383"/>
      <c r="R89" s="383"/>
      <c r="S89" s="383"/>
      <c r="T89" s="383"/>
      <c r="U89" s="383"/>
      <c r="V89" s="383"/>
      <c r="W89" s="383"/>
    </row>
    <row r="90" spans="3:25" x14ac:dyDescent="0.25">
      <c r="P90" s="383"/>
      <c r="Q90" s="383"/>
      <c r="R90" s="383"/>
      <c r="S90" s="383"/>
      <c r="T90" s="383"/>
      <c r="U90" s="383"/>
      <c r="V90" s="383"/>
      <c r="W90" s="383"/>
    </row>
    <row r="91" spans="3:25" x14ac:dyDescent="0.25">
      <c r="P91" s="383"/>
      <c r="Q91" s="383"/>
      <c r="R91" s="383"/>
      <c r="S91" s="383"/>
      <c r="T91" s="383"/>
      <c r="U91" s="383"/>
      <c r="V91" s="383"/>
      <c r="W91" s="383"/>
    </row>
    <row r="92" spans="3:25" x14ac:dyDescent="0.25">
      <c r="P92" s="383"/>
      <c r="Q92" s="383"/>
      <c r="R92" s="383"/>
      <c r="S92" s="383"/>
      <c r="T92" s="383"/>
      <c r="U92" s="383"/>
      <c r="V92" s="383"/>
      <c r="W92" s="383"/>
    </row>
    <row r="93" spans="3:25" x14ac:dyDescent="0.25">
      <c r="P93" s="383"/>
      <c r="Q93" s="383"/>
      <c r="R93" s="383"/>
      <c r="S93" s="383"/>
      <c r="T93" s="383"/>
      <c r="U93" s="383"/>
      <c r="V93" s="383"/>
      <c r="W93" s="383"/>
    </row>
    <row r="94" spans="3:25" x14ac:dyDescent="0.25">
      <c r="P94" s="383"/>
      <c r="Q94" s="383"/>
      <c r="R94" s="383"/>
      <c r="S94" s="383"/>
      <c r="T94" s="383"/>
      <c r="U94" s="383"/>
      <c r="V94" s="383"/>
      <c r="W94" s="383"/>
    </row>
    <row r="95" spans="3:25" x14ac:dyDescent="0.25">
      <c r="P95" s="383"/>
      <c r="Q95" s="383"/>
      <c r="R95" s="383"/>
      <c r="S95" s="383"/>
      <c r="T95" s="383"/>
      <c r="U95" s="383"/>
      <c r="V95" s="383"/>
      <c r="W95" s="383"/>
    </row>
    <row r="96" spans="3:25" x14ac:dyDescent="0.25">
      <c r="P96" s="383"/>
      <c r="Q96" s="383"/>
      <c r="R96" s="383"/>
      <c r="S96" s="383"/>
      <c r="T96" s="383"/>
      <c r="U96" s="383"/>
      <c r="V96" s="383"/>
      <c r="W96" s="383"/>
    </row>
    <row r="97" spans="16:23" x14ac:dyDescent="0.25">
      <c r="P97" s="383"/>
      <c r="Q97" s="383"/>
      <c r="R97" s="383"/>
      <c r="S97" s="383"/>
      <c r="T97" s="383"/>
      <c r="U97" s="383"/>
      <c r="V97" s="383"/>
      <c r="W97" s="383"/>
    </row>
    <row r="98" spans="16:23" x14ac:dyDescent="0.25">
      <c r="P98" s="383"/>
      <c r="Q98" s="383"/>
      <c r="R98" s="383"/>
      <c r="S98" s="383"/>
      <c r="T98" s="383"/>
      <c r="U98" s="383"/>
      <c r="V98" s="383"/>
      <c r="W98" s="383"/>
    </row>
    <row r="99" spans="16:23" x14ac:dyDescent="0.25">
      <c r="P99" s="383"/>
      <c r="Q99" s="383"/>
      <c r="R99" s="383"/>
      <c r="S99" s="383"/>
      <c r="T99" s="383"/>
      <c r="U99" s="383"/>
      <c r="V99" s="383"/>
      <c r="W99" s="383"/>
    </row>
    <row r="100" spans="16:23" x14ac:dyDescent="0.25">
      <c r="P100" s="383"/>
      <c r="Q100" s="383"/>
      <c r="R100" s="383"/>
      <c r="S100" s="383"/>
      <c r="T100" s="383"/>
      <c r="U100" s="383"/>
      <c r="V100" s="383"/>
      <c r="W100" s="383"/>
    </row>
    <row r="101" spans="16:23" x14ac:dyDescent="0.25">
      <c r="P101" s="383"/>
      <c r="Q101" s="383"/>
      <c r="R101" s="383"/>
      <c r="S101" s="383"/>
      <c r="T101" s="383"/>
      <c r="U101" s="383"/>
      <c r="V101" s="383"/>
      <c r="W101" s="383"/>
    </row>
    <row r="102" spans="16:23" x14ac:dyDescent="0.25">
      <c r="P102" s="383"/>
      <c r="Q102" s="383"/>
      <c r="R102" s="383"/>
      <c r="S102" s="383"/>
      <c r="T102" s="383"/>
      <c r="U102" s="383"/>
      <c r="V102" s="383"/>
      <c r="W102" s="383"/>
    </row>
    <row r="103" spans="16:23" x14ac:dyDescent="0.25">
      <c r="P103" s="383"/>
      <c r="Q103" s="383"/>
      <c r="R103" s="383"/>
      <c r="S103" s="383"/>
      <c r="T103" s="383"/>
      <c r="U103" s="383"/>
      <c r="V103" s="383"/>
      <c r="W103" s="383"/>
    </row>
    <row r="104" spans="16:23" x14ac:dyDescent="0.25">
      <c r="P104" s="383"/>
      <c r="Q104" s="383"/>
      <c r="R104" s="383"/>
      <c r="S104" s="383"/>
      <c r="T104" s="383"/>
      <c r="U104" s="383"/>
      <c r="V104" s="383"/>
      <c r="W104" s="383"/>
    </row>
    <row r="105" spans="16:23" x14ac:dyDescent="0.25">
      <c r="P105" s="383"/>
      <c r="Q105" s="383"/>
      <c r="R105" s="383"/>
      <c r="S105" s="383"/>
      <c r="T105" s="383"/>
      <c r="U105" s="383"/>
      <c r="V105" s="383"/>
      <c r="W105" s="383"/>
    </row>
    <row r="106" spans="16:23" x14ac:dyDescent="0.25">
      <c r="P106" s="383"/>
      <c r="Q106" s="383"/>
      <c r="R106" s="383"/>
      <c r="S106" s="383"/>
      <c r="T106" s="383"/>
      <c r="U106" s="383"/>
      <c r="V106" s="383"/>
      <c r="W106" s="383"/>
    </row>
    <row r="113" spans="3:14" ht="75" x14ac:dyDescent="0.25">
      <c r="C113" s="247" t="s">
        <v>1264</v>
      </c>
      <c r="D113" s="248" t="s">
        <v>1263</v>
      </c>
      <c r="E113" s="248" t="s">
        <v>1262</v>
      </c>
      <c r="F113" s="248" t="s">
        <v>1261</v>
      </c>
      <c r="G113" s="248" t="s">
        <v>1260</v>
      </c>
      <c r="H113" s="248" t="s">
        <v>1259</v>
      </c>
      <c r="I113" s="248" t="s">
        <v>1258</v>
      </c>
      <c r="J113" s="248" t="s">
        <v>1257</v>
      </c>
      <c r="K113" s="248" t="s">
        <v>1256</v>
      </c>
      <c r="L113" s="248" t="s">
        <v>1255</v>
      </c>
      <c r="M113" s="248" t="s">
        <v>1254</v>
      </c>
      <c r="N113" s="249" t="s">
        <v>1254</v>
      </c>
    </row>
    <row r="114" spans="3:14" x14ac:dyDescent="0.25">
      <c r="C114" s="244">
        <f>INDEX(Historical[FY2011 Free Cash Flow Payout Ratio],MATCH($B$15,Historical[Company],0))</f>
        <v>0.33996444444444446</v>
      </c>
      <c r="D114" s="245" t="str">
        <f>INDEX(Historical[FY2012 Free Cash Flow Payout Ratio],MATCH($B$15,Historical[Company],0))</f>
        <v>Negative</v>
      </c>
      <c r="E114" s="245">
        <f>INDEX(Historical[FY2013 Free Cash Flow Payout Ratio],MATCH($B$15,Historical[Company],0))</f>
        <v>0.58950285895806853</v>
      </c>
      <c r="F114" s="245">
        <f>INDEX(Historical[FY2014 Free Cash Flow Payout Ratio],MATCH($B$15,Historical[Company],0))</f>
        <v>0.29566788556678852</v>
      </c>
      <c r="G114" s="245">
        <f>INDEX(Historical[FY2015 Free Cash Flow Payout Ratio],MATCH($B$15,Historical[Company],0))</f>
        <v>0.19577415395405925</v>
      </c>
      <c r="H114" s="245">
        <f>INDEX(Historical[FY2016 Free Cash Flow Payout Ratio],MATCH($B$15,Historical[Company],0))</f>
        <v>0.18909176139692957</v>
      </c>
      <c r="I114" s="245">
        <f>INDEX(Historical[FY2017 Free Cash Flow Payout Ratio],MATCH($B$15,Historical[Company],0))</f>
        <v>0.14107202772200986</v>
      </c>
      <c r="J114" s="245">
        <f>INDEX(Historical[FY2018 Free Cash Flow Payout Ratio],MATCH($B$15,Historical[Company],0))</f>
        <v>0.35281399251323092</v>
      </c>
      <c r="K114" s="245">
        <f>INDEX(Historical[FY2019 Free Cash Flow Payout Ratio],MATCH($B$15,Historical[Company],0))</f>
        <v>0.48857630789736761</v>
      </c>
      <c r="L114" s="245">
        <f>INDEX(Historical[FY2020 Free Cash Flow Payout Ratio],MATCH($B$15,Historical[Company],0))</f>
        <v>4.5013657390410459E-2</v>
      </c>
      <c r="M114" s="245">
        <f>INDEX(Historical[FY2021 Free Cash Flow Payout Ratio],MATCH($B$15,Historical[Company],0))</f>
        <v>0.1045424880220191</v>
      </c>
      <c r="N114" s="246">
        <f>INDEX(Historical[FY2022 Free Cash Flow Payout Ratio],MATCH($B$15,Historical[Company],0))</f>
        <v>0.35809710112128379</v>
      </c>
    </row>
  </sheetData>
  <sheetProtection algorithmName="SHA-512" hashValue="EY8gU6WHzUxPJHUhiVLtbptmrYCpRGVsGTMENK+0YzSgF6h+foPxb10E+GHC2ToLpz6BO3scFhfv0thh1Kg2rQ==" saltValue="mu8vuzRh8NAcFs9FLu9Wgg==" spinCount="100000" sheet="1" selectLockedCells="1"/>
  <sortState xmlns:xlrd2="http://schemas.microsoft.com/office/spreadsheetml/2017/richdata2" ref="AC30:AC44">
    <sortCondition ref="AC30:AC44"/>
  </sortState>
  <mergeCells count="4">
    <mergeCell ref="B15:C15"/>
    <mergeCell ref="S17:Z35"/>
    <mergeCell ref="P52:W75"/>
    <mergeCell ref="P84:W106"/>
  </mergeCells>
  <pageMargins left="0.7" right="0.7" top="0.75" bottom="0.75" header="0.3" footer="0.3"/>
  <pageSetup scale="41" fitToWidth="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F546346-7E82-454E-BAC5-89D2B9E967A6}">
          <x14:formula1>
            <xm:f>'Company List'!$A:$A</xm:f>
          </x14:formula1>
          <xm:sqref>B15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EE12-75C8-4FB8-B7DA-00A8635ECC6C}">
  <dimension ref="A1:P1922"/>
  <sheetViews>
    <sheetView workbookViewId="0"/>
  </sheetViews>
  <sheetFormatPr defaultColWidth="9.140625" defaultRowHeight="15" x14ac:dyDescent="0.25"/>
  <cols>
    <col min="1" max="1" width="10.7109375" style="322" customWidth="1"/>
    <col min="2" max="18" width="10.7109375" style="253" customWidth="1"/>
    <col min="19" max="16384" width="9.140625" style="253"/>
  </cols>
  <sheetData>
    <row r="1" spans="1:8" ht="15.75" x14ac:dyDescent="0.25">
      <c r="A1" s="252" t="s">
        <v>1396</v>
      </c>
    </row>
    <row r="2" spans="1:8" x14ac:dyDescent="0.25">
      <c r="A2" s="440" t="s">
        <v>1397</v>
      </c>
      <c r="B2" s="392"/>
      <c r="C2" s="392"/>
      <c r="D2" s="392"/>
      <c r="E2" s="392"/>
      <c r="F2" s="392"/>
      <c r="G2" s="392"/>
      <c r="H2" s="392"/>
    </row>
    <row r="3" spans="1:8" x14ac:dyDescent="0.25">
      <c r="A3" s="440"/>
      <c r="B3" s="392"/>
      <c r="C3" s="392"/>
      <c r="D3" s="392"/>
      <c r="E3" s="392"/>
      <c r="F3" s="392"/>
      <c r="G3" s="392"/>
      <c r="H3" s="392"/>
    </row>
    <row r="4" spans="1:8" x14ac:dyDescent="0.25">
      <c r="A4" s="440"/>
      <c r="B4" s="392"/>
      <c r="C4" s="392"/>
      <c r="D4" s="392"/>
      <c r="E4" s="392"/>
      <c r="F4" s="392"/>
      <c r="G4" s="392"/>
      <c r="H4" s="392"/>
    </row>
    <row r="5" spans="1:8" x14ac:dyDescent="0.25">
      <c r="A5" s="440"/>
      <c r="B5" s="392"/>
      <c r="C5" s="392"/>
      <c r="D5" s="392"/>
      <c r="E5" s="392"/>
      <c r="F5" s="392"/>
      <c r="G5" s="392"/>
      <c r="H5" s="392"/>
    </row>
    <row r="6" spans="1:8" x14ac:dyDescent="0.25">
      <c r="A6" s="440"/>
      <c r="B6" s="392"/>
      <c r="C6" s="392"/>
      <c r="D6" s="392"/>
      <c r="E6" s="392"/>
      <c r="F6" s="392"/>
      <c r="G6" s="392"/>
      <c r="H6" s="392"/>
    </row>
    <row r="7" spans="1:8" x14ac:dyDescent="0.25">
      <c r="A7" s="440"/>
      <c r="B7" s="392"/>
      <c r="C7" s="392"/>
      <c r="D7" s="392"/>
      <c r="E7" s="392"/>
      <c r="F7" s="392"/>
      <c r="G7" s="392"/>
      <c r="H7" s="392"/>
    </row>
    <row r="8" spans="1:8" x14ac:dyDescent="0.25">
      <c r="A8" s="392"/>
      <c r="B8" s="392"/>
      <c r="C8" s="392"/>
      <c r="D8" s="392"/>
      <c r="E8" s="392"/>
      <c r="F8" s="392"/>
      <c r="G8" s="392"/>
      <c r="H8" s="392"/>
    </row>
    <row r="9" spans="1:8" x14ac:dyDescent="0.25">
      <c r="A9" s="392"/>
      <c r="B9" s="392"/>
      <c r="C9" s="392"/>
      <c r="D9" s="392"/>
      <c r="E9" s="392"/>
      <c r="F9" s="392"/>
      <c r="G9" s="392"/>
      <c r="H9" s="392"/>
    </row>
    <row r="10" spans="1:8" x14ac:dyDescent="0.25">
      <c r="A10" s="440" t="s">
        <v>1398</v>
      </c>
      <c r="B10" s="392"/>
      <c r="C10" s="392"/>
      <c r="D10" s="392"/>
      <c r="E10" s="392"/>
      <c r="F10" s="392"/>
      <c r="G10" s="392"/>
      <c r="H10" s="392"/>
    </row>
    <row r="11" spans="1:8" x14ac:dyDescent="0.25">
      <c r="A11" s="440"/>
      <c r="B11" s="392"/>
      <c r="C11" s="392"/>
      <c r="D11" s="392"/>
      <c r="E11" s="392"/>
      <c r="F11" s="392"/>
      <c r="G11" s="392"/>
      <c r="H11" s="392"/>
    </row>
    <row r="12" spans="1:8" x14ac:dyDescent="0.25">
      <c r="A12" s="392"/>
      <c r="B12" s="392"/>
      <c r="C12" s="392"/>
      <c r="D12" s="392"/>
      <c r="E12" s="392"/>
      <c r="F12" s="392"/>
      <c r="G12" s="392"/>
      <c r="H12" s="392"/>
    </row>
    <row r="13" spans="1:8" x14ac:dyDescent="0.25">
      <c r="A13" s="392"/>
      <c r="B13" s="392"/>
      <c r="C13" s="392"/>
      <c r="D13" s="392"/>
      <c r="E13" s="392"/>
      <c r="F13" s="392"/>
      <c r="G13" s="392"/>
      <c r="H13" s="392"/>
    </row>
    <row r="14" spans="1:8" x14ac:dyDescent="0.25">
      <c r="A14" s="254"/>
      <c r="B14" s="254"/>
      <c r="C14" s="254"/>
      <c r="D14" s="254"/>
      <c r="E14" s="254"/>
      <c r="F14" s="254"/>
      <c r="G14" s="254"/>
      <c r="H14" s="254"/>
    </row>
    <row r="15" spans="1:8" ht="15.75" x14ac:dyDescent="0.25">
      <c r="A15" s="252" t="s">
        <v>1399</v>
      </c>
      <c r="B15" s="254"/>
      <c r="C15" s="254"/>
      <c r="D15" s="254"/>
      <c r="E15" s="254"/>
      <c r="F15" s="254"/>
      <c r="G15" s="254"/>
      <c r="H15" s="254"/>
    </row>
    <row r="16" spans="1:8" x14ac:dyDescent="0.25">
      <c r="A16" s="392" t="s">
        <v>1400</v>
      </c>
      <c r="B16" s="392"/>
      <c r="C16" s="392"/>
      <c r="D16" s="392"/>
      <c r="E16" s="392"/>
      <c r="F16" s="392"/>
      <c r="G16" s="392"/>
      <c r="H16" s="392"/>
    </row>
    <row r="17" spans="1:8" x14ac:dyDescent="0.25">
      <c r="A17" s="392"/>
      <c r="B17" s="392"/>
      <c r="C17" s="392"/>
      <c r="D17" s="392"/>
      <c r="E17" s="392"/>
      <c r="F17" s="392"/>
      <c r="G17" s="392"/>
      <c r="H17" s="392"/>
    </row>
    <row r="18" spans="1:8" x14ac:dyDescent="0.25">
      <c r="A18" s="392"/>
      <c r="B18" s="392"/>
      <c r="C18" s="392"/>
      <c r="D18" s="392"/>
      <c r="E18" s="392"/>
      <c r="F18" s="392"/>
      <c r="G18" s="392"/>
      <c r="H18" s="392"/>
    </row>
    <row r="19" spans="1:8" x14ac:dyDescent="0.25">
      <c r="A19" s="392"/>
      <c r="B19" s="392"/>
      <c r="C19" s="392"/>
      <c r="D19" s="392"/>
      <c r="E19" s="392"/>
      <c r="F19" s="392"/>
      <c r="G19" s="392"/>
      <c r="H19" s="392"/>
    </row>
    <row r="20" spans="1:8" x14ac:dyDescent="0.25">
      <c r="A20" s="392"/>
      <c r="B20" s="392"/>
      <c r="C20" s="392"/>
      <c r="D20" s="392"/>
      <c r="E20" s="392"/>
      <c r="F20" s="392"/>
      <c r="G20" s="392"/>
      <c r="H20" s="392"/>
    </row>
    <row r="21" spans="1:8" x14ac:dyDescent="0.25">
      <c r="A21" s="392"/>
      <c r="B21" s="392"/>
      <c r="C21" s="392"/>
      <c r="D21" s="392"/>
      <c r="E21" s="392"/>
      <c r="F21" s="392"/>
      <c r="G21" s="392"/>
      <c r="H21" s="392"/>
    </row>
    <row r="22" spans="1:8" x14ac:dyDescent="0.25">
      <c r="A22" s="392"/>
      <c r="B22" s="392"/>
      <c r="C22" s="392"/>
      <c r="D22" s="392"/>
      <c r="E22" s="392"/>
      <c r="F22" s="392"/>
      <c r="G22" s="392"/>
      <c r="H22" s="392"/>
    </row>
    <row r="23" spans="1:8" x14ac:dyDescent="0.25">
      <c r="A23" s="392"/>
      <c r="B23" s="392"/>
      <c r="C23" s="392"/>
      <c r="D23" s="392"/>
      <c r="E23" s="392"/>
      <c r="F23" s="392"/>
      <c r="G23" s="392"/>
      <c r="H23" s="392"/>
    </row>
    <row r="24" spans="1:8" x14ac:dyDescent="0.25">
      <c r="A24" s="392"/>
      <c r="B24" s="392"/>
      <c r="C24" s="392"/>
      <c r="D24" s="392"/>
      <c r="E24" s="392"/>
      <c r="F24" s="392"/>
      <c r="G24" s="392"/>
      <c r="H24" s="392"/>
    </row>
    <row r="25" spans="1:8" x14ac:dyDescent="0.25">
      <c r="A25" s="392"/>
      <c r="B25" s="392"/>
      <c r="C25" s="392"/>
      <c r="D25" s="392"/>
      <c r="E25" s="392"/>
      <c r="F25" s="392"/>
      <c r="G25" s="392"/>
      <c r="H25" s="392"/>
    </row>
    <row r="26" spans="1:8" x14ac:dyDescent="0.25">
      <c r="A26" s="392"/>
      <c r="B26" s="392"/>
      <c r="C26" s="392"/>
      <c r="D26" s="392"/>
      <c r="E26" s="392"/>
      <c r="F26" s="392"/>
      <c r="G26" s="392"/>
      <c r="H26" s="392"/>
    </row>
    <row r="27" spans="1:8" x14ac:dyDescent="0.25">
      <c r="A27" s="392"/>
      <c r="B27" s="392"/>
      <c r="C27" s="392"/>
      <c r="D27" s="392"/>
      <c r="E27" s="392"/>
      <c r="F27" s="392"/>
      <c r="G27" s="392"/>
      <c r="H27" s="392"/>
    </row>
    <row r="28" spans="1:8" x14ac:dyDescent="0.25">
      <c r="A28" s="392"/>
      <c r="B28" s="392"/>
      <c r="C28" s="392"/>
      <c r="D28" s="392"/>
      <c r="E28" s="392"/>
      <c r="F28" s="392"/>
      <c r="G28" s="392"/>
      <c r="H28" s="392"/>
    </row>
    <row r="29" spans="1:8" x14ac:dyDescent="0.25">
      <c r="A29" s="392"/>
      <c r="B29" s="392"/>
      <c r="C29" s="392"/>
      <c r="D29" s="392"/>
      <c r="E29" s="392"/>
      <c r="F29" s="392"/>
      <c r="G29" s="392"/>
      <c r="H29" s="392"/>
    </row>
    <row r="30" spans="1:8" x14ac:dyDescent="0.25">
      <c r="A30" s="392"/>
      <c r="B30" s="392"/>
      <c r="C30" s="392"/>
      <c r="D30" s="392"/>
      <c r="E30" s="392"/>
      <c r="F30" s="392"/>
      <c r="G30" s="392"/>
      <c r="H30" s="392"/>
    </row>
    <row r="31" spans="1:8" x14ac:dyDescent="0.25">
      <c r="A31" s="392"/>
      <c r="B31" s="392"/>
      <c r="C31" s="392"/>
      <c r="D31" s="392"/>
      <c r="E31" s="392"/>
      <c r="F31" s="392"/>
      <c r="G31" s="392"/>
      <c r="H31" s="392"/>
    </row>
    <row r="32" spans="1:8" x14ac:dyDescent="0.25">
      <c r="A32" s="392"/>
      <c r="B32" s="392"/>
      <c r="C32" s="392"/>
      <c r="D32" s="392"/>
      <c r="E32" s="392"/>
      <c r="F32" s="392"/>
      <c r="G32" s="392"/>
      <c r="H32" s="392"/>
    </row>
    <row r="33" spans="1:8" x14ac:dyDescent="0.25">
      <c r="A33" s="392"/>
      <c r="B33" s="392"/>
      <c r="C33" s="392"/>
      <c r="D33" s="392"/>
      <c r="E33" s="392"/>
      <c r="F33" s="392"/>
      <c r="G33" s="392"/>
      <c r="H33" s="392"/>
    </row>
    <row r="34" spans="1:8" x14ac:dyDescent="0.25">
      <c r="A34" s="392"/>
      <c r="B34" s="392"/>
      <c r="C34" s="392"/>
      <c r="D34" s="392"/>
      <c r="E34" s="392"/>
      <c r="F34" s="392"/>
      <c r="G34" s="392"/>
      <c r="H34" s="392"/>
    </row>
    <row r="35" spans="1:8" x14ac:dyDescent="0.25">
      <c r="A35" s="392"/>
      <c r="B35" s="392"/>
      <c r="C35" s="392"/>
      <c r="D35" s="392"/>
      <c r="E35" s="392"/>
      <c r="F35" s="392"/>
      <c r="G35" s="392"/>
      <c r="H35" s="392"/>
    </row>
    <row r="36" spans="1:8" x14ac:dyDescent="0.25">
      <c r="A36" s="392"/>
      <c r="B36" s="392"/>
      <c r="C36" s="392"/>
      <c r="D36" s="392"/>
      <c r="E36" s="392"/>
      <c r="F36" s="392"/>
      <c r="G36" s="392"/>
      <c r="H36" s="392"/>
    </row>
    <row r="37" spans="1:8" x14ac:dyDescent="0.25">
      <c r="A37" s="392"/>
      <c r="B37" s="392"/>
      <c r="C37" s="392"/>
      <c r="D37" s="392"/>
      <c r="E37" s="392"/>
      <c r="F37" s="392"/>
      <c r="G37" s="392"/>
      <c r="H37" s="392"/>
    </row>
    <row r="38" spans="1:8" x14ac:dyDescent="0.25">
      <c r="A38" s="392"/>
      <c r="B38" s="392"/>
      <c r="C38" s="392"/>
      <c r="D38" s="392"/>
      <c r="E38" s="392"/>
      <c r="F38" s="392"/>
      <c r="G38" s="392"/>
      <c r="H38" s="392"/>
    </row>
    <row r="39" spans="1:8" x14ac:dyDescent="0.25">
      <c r="A39" s="392"/>
      <c r="B39" s="392"/>
      <c r="C39" s="392"/>
      <c r="D39" s="392"/>
      <c r="E39" s="392"/>
      <c r="F39" s="392"/>
      <c r="G39" s="392"/>
      <c r="H39" s="392"/>
    </row>
    <row r="40" spans="1:8" x14ac:dyDescent="0.25">
      <c r="A40" s="392"/>
      <c r="B40" s="392"/>
      <c r="C40" s="392"/>
      <c r="D40" s="392"/>
      <c r="E40" s="392"/>
      <c r="F40" s="392"/>
      <c r="G40" s="392"/>
      <c r="H40" s="392"/>
    </row>
    <row r="41" spans="1:8" x14ac:dyDescent="0.25">
      <c r="A41" s="392"/>
      <c r="B41" s="392"/>
      <c r="C41" s="392"/>
      <c r="D41" s="392"/>
      <c r="E41" s="392"/>
      <c r="F41" s="392"/>
      <c r="G41" s="392"/>
      <c r="H41" s="392"/>
    </row>
    <row r="42" spans="1:8" x14ac:dyDescent="0.25">
      <c r="A42" s="392"/>
      <c r="B42" s="392"/>
      <c r="C42" s="392"/>
      <c r="D42" s="392"/>
      <c r="E42" s="392"/>
      <c r="F42" s="392"/>
      <c r="G42" s="392"/>
      <c r="H42" s="392"/>
    </row>
    <row r="43" spans="1:8" x14ac:dyDescent="0.25">
      <c r="A43" s="392"/>
      <c r="B43" s="392"/>
      <c r="C43" s="392"/>
      <c r="D43" s="392"/>
      <c r="E43" s="392"/>
      <c r="F43" s="392"/>
      <c r="G43" s="392"/>
      <c r="H43" s="392"/>
    </row>
    <row r="44" spans="1:8" x14ac:dyDescent="0.25">
      <c r="A44" s="392"/>
      <c r="B44" s="392"/>
      <c r="C44" s="392"/>
      <c r="D44" s="392"/>
      <c r="E44" s="392"/>
      <c r="F44" s="392"/>
      <c r="G44" s="392"/>
      <c r="H44" s="392"/>
    </row>
    <row r="45" spans="1:8" x14ac:dyDescent="0.25">
      <c r="A45" s="392"/>
      <c r="B45" s="392"/>
      <c r="C45" s="392"/>
      <c r="D45" s="392"/>
      <c r="E45" s="392"/>
      <c r="F45" s="392"/>
      <c r="G45" s="392"/>
      <c r="H45" s="392"/>
    </row>
    <row r="46" spans="1:8" x14ac:dyDescent="0.25">
      <c r="A46" s="392"/>
      <c r="B46" s="392"/>
      <c r="C46" s="392"/>
      <c r="D46" s="392"/>
      <c r="E46" s="392"/>
      <c r="F46" s="392"/>
      <c r="G46" s="392"/>
      <c r="H46" s="392"/>
    </row>
    <row r="47" spans="1:8" x14ac:dyDescent="0.25">
      <c r="A47" s="392"/>
      <c r="B47" s="392"/>
      <c r="C47" s="392"/>
      <c r="D47" s="392"/>
      <c r="E47" s="392"/>
      <c r="F47" s="392"/>
      <c r="G47" s="392"/>
      <c r="H47" s="392"/>
    </row>
    <row r="48" spans="1:8" x14ac:dyDescent="0.25">
      <c r="A48" s="392"/>
      <c r="B48" s="392"/>
      <c r="C48" s="392"/>
      <c r="D48" s="392"/>
      <c r="E48" s="392"/>
      <c r="F48" s="392"/>
      <c r="G48" s="392"/>
      <c r="H48" s="392"/>
    </row>
    <row r="49" spans="1:11" x14ac:dyDescent="0.25">
      <c r="A49" s="392"/>
      <c r="B49" s="392"/>
      <c r="C49" s="392"/>
      <c r="D49" s="392"/>
      <c r="E49" s="392"/>
      <c r="F49" s="392"/>
      <c r="G49" s="392"/>
      <c r="H49" s="392"/>
    </row>
    <row r="50" spans="1:11" x14ac:dyDescent="0.25">
      <c r="A50" s="392"/>
      <c r="B50" s="392"/>
      <c r="C50" s="392"/>
      <c r="D50" s="392"/>
      <c r="E50" s="392"/>
      <c r="F50" s="392"/>
      <c r="G50" s="392"/>
      <c r="H50" s="392"/>
    </row>
    <row r="51" spans="1:11" x14ac:dyDescent="0.25">
      <c r="A51" s="254"/>
      <c r="B51" s="254"/>
      <c r="C51" s="254"/>
      <c r="D51" s="254"/>
      <c r="E51" s="254"/>
      <c r="F51" s="254"/>
      <c r="G51" s="254"/>
      <c r="H51" s="254"/>
    </row>
    <row r="52" spans="1:11" ht="15.75" thickBot="1" x14ac:dyDescent="0.3">
      <c r="A52" s="255" t="s">
        <v>1401</v>
      </c>
      <c r="B52" s="256"/>
      <c r="C52" s="256"/>
      <c r="D52" s="256"/>
      <c r="E52" s="256"/>
      <c r="F52" s="256"/>
      <c r="G52" s="256"/>
      <c r="H52" s="256"/>
      <c r="I52" s="257"/>
      <c r="J52" s="257"/>
      <c r="K52" s="257"/>
    </row>
    <row r="53" spans="1:11" ht="45" customHeight="1" x14ac:dyDescent="0.25">
      <c r="A53" s="257"/>
      <c r="B53" s="258" t="s">
        <v>1402</v>
      </c>
      <c r="C53" s="430" t="s">
        <v>1403</v>
      </c>
      <c r="D53" s="441"/>
      <c r="E53" s="430" t="s">
        <v>1404</v>
      </c>
      <c r="F53" s="441"/>
      <c r="G53" s="430" t="s">
        <v>1405</v>
      </c>
      <c r="H53" s="441"/>
      <c r="I53" s="430" t="s">
        <v>1406</v>
      </c>
      <c r="J53" s="431"/>
      <c r="K53" s="257"/>
    </row>
    <row r="54" spans="1:11" x14ac:dyDescent="0.25">
      <c r="A54" s="257"/>
      <c r="B54" s="259">
        <v>42094</v>
      </c>
      <c r="C54" s="260">
        <v>0.25</v>
      </c>
      <c r="D54" s="261"/>
      <c r="E54" s="260">
        <v>0</v>
      </c>
      <c r="F54" s="261"/>
      <c r="G54" s="260">
        <v>0</v>
      </c>
      <c r="H54" s="261"/>
      <c r="I54" s="262">
        <v>0.25</v>
      </c>
      <c r="J54" s="263"/>
      <c r="K54" s="257"/>
    </row>
    <row r="55" spans="1:11" x14ac:dyDescent="0.25">
      <c r="A55" s="257"/>
      <c r="B55" s="259">
        <v>42185</v>
      </c>
      <c r="C55" s="260">
        <v>0.25</v>
      </c>
      <c r="D55" s="261"/>
      <c r="E55" s="264">
        <v>0.25</v>
      </c>
      <c r="F55" s="261"/>
      <c r="G55" s="260">
        <v>0</v>
      </c>
      <c r="H55" s="261"/>
      <c r="I55" s="262">
        <v>0.25</v>
      </c>
      <c r="J55" s="263"/>
      <c r="K55" s="257"/>
    </row>
    <row r="56" spans="1:11" x14ac:dyDescent="0.25">
      <c r="A56" s="257"/>
      <c r="B56" s="259">
        <v>42277</v>
      </c>
      <c r="C56" s="260">
        <v>0.25</v>
      </c>
      <c r="D56" s="261"/>
      <c r="E56" s="260">
        <v>0.25</v>
      </c>
      <c r="F56" s="261"/>
      <c r="G56" s="260">
        <v>0</v>
      </c>
      <c r="H56" s="261"/>
      <c r="I56" s="262">
        <v>0.25</v>
      </c>
      <c r="J56" s="263"/>
      <c r="K56" s="257"/>
    </row>
    <row r="57" spans="1:11" x14ac:dyDescent="0.25">
      <c r="A57" s="257"/>
      <c r="B57" s="265">
        <v>42369</v>
      </c>
      <c r="C57" s="266">
        <v>0.25</v>
      </c>
      <c r="D57" s="267"/>
      <c r="E57" s="266">
        <v>0.25</v>
      </c>
      <c r="F57" s="267"/>
      <c r="G57" s="266">
        <v>0</v>
      </c>
      <c r="H57" s="267"/>
      <c r="I57" s="268">
        <v>0.25</v>
      </c>
      <c r="J57" s="269"/>
      <c r="K57" s="257"/>
    </row>
    <row r="58" spans="1:11" x14ac:dyDescent="0.25">
      <c r="A58" s="257"/>
      <c r="B58" s="432" t="s">
        <v>1407</v>
      </c>
      <c r="C58" s="433"/>
      <c r="D58" s="270">
        <f>SUM(C54:C57)</f>
        <v>1</v>
      </c>
      <c r="E58" s="271" t="s">
        <v>1407</v>
      </c>
      <c r="F58" s="270">
        <f>SUM(E54:E57)</f>
        <v>0.75</v>
      </c>
      <c r="G58" s="271" t="s">
        <v>1407</v>
      </c>
      <c r="H58" s="270">
        <f>SUM(G54:G57)</f>
        <v>0</v>
      </c>
      <c r="I58" s="272" t="s">
        <v>1407</v>
      </c>
      <c r="J58" s="273">
        <f>SUM(I54:I57)</f>
        <v>1</v>
      </c>
      <c r="K58" s="257"/>
    </row>
    <row r="59" spans="1:11" x14ac:dyDescent="0.25">
      <c r="A59" s="257"/>
      <c r="B59" s="259">
        <v>42460</v>
      </c>
      <c r="C59" s="264">
        <v>0.3</v>
      </c>
      <c r="D59" s="261"/>
      <c r="E59" s="260">
        <v>0.25</v>
      </c>
      <c r="F59" s="261"/>
      <c r="G59" s="260">
        <v>0</v>
      </c>
      <c r="H59" s="261"/>
      <c r="I59" s="274">
        <v>0.3</v>
      </c>
      <c r="J59" s="263"/>
      <c r="K59" s="257"/>
    </row>
    <row r="60" spans="1:11" x14ac:dyDescent="0.25">
      <c r="A60" s="257"/>
      <c r="B60" s="259">
        <v>42551</v>
      </c>
      <c r="C60" s="260">
        <v>0.3</v>
      </c>
      <c r="D60" s="261"/>
      <c r="E60" s="260">
        <v>0.25</v>
      </c>
      <c r="F60" s="261"/>
      <c r="G60" s="260">
        <v>0</v>
      </c>
      <c r="H60" s="261"/>
      <c r="I60" s="262">
        <v>0.3</v>
      </c>
      <c r="J60" s="263"/>
      <c r="K60" s="257"/>
    </row>
    <row r="61" spans="1:11" x14ac:dyDescent="0.25">
      <c r="A61" s="257"/>
      <c r="B61" s="259">
        <v>42643</v>
      </c>
      <c r="C61" s="260">
        <v>0.3</v>
      </c>
      <c r="D61" s="261"/>
      <c r="E61" s="260">
        <v>0.25</v>
      </c>
      <c r="F61" s="261"/>
      <c r="G61" s="260">
        <v>0</v>
      </c>
      <c r="H61" s="261"/>
      <c r="I61" s="262">
        <v>0.3</v>
      </c>
      <c r="J61" s="263"/>
      <c r="K61" s="257"/>
    </row>
    <row r="62" spans="1:11" x14ac:dyDescent="0.25">
      <c r="A62" s="257"/>
      <c r="B62" s="265">
        <v>42735</v>
      </c>
      <c r="C62" s="260">
        <v>0.3</v>
      </c>
      <c r="D62" s="267"/>
      <c r="E62" s="266">
        <v>0.25</v>
      </c>
      <c r="F62" s="267"/>
      <c r="G62" s="266">
        <v>0</v>
      </c>
      <c r="H62" s="267"/>
      <c r="I62" s="268">
        <v>0.3</v>
      </c>
      <c r="J62" s="269"/>
      <c r="K62" s="257"/>
    </row>
    <row r="63" spans="1:11" x14ac:dyDescent="0.25">
      <c r="A63" s="257"/>
      <c r="B63" s="434" t="s">
        <v>1408</v>
      </c>
      <c r="C63" s="435"/>
      <c r="D63" s="270">
        <f>SUM(C59:C62)</f>
        <v>1.2</v>
      </c>
      <c r="E63" s="275" t="s">
        <v>1408</v>
      </c>
      <c r="F63" s="270">
        <f>SUM(E59:E62)</f>
        <v>1</v>
      </c>
      <c r="G63" s="275" t="s">
        <v>1408</v>
      </c>
      <c r="H63" s="270">
        <f>SUM(G59:G62)</f>
        <v>0</v>
      </c>
      <c r="I63" s="276" t="s">
        <v>1408</v>
      </c>
      <c r="J63" s="273">
        <f>SUM(I59:I62)</f>
        <v>1.2</v>
      </c>
      <c r="K63" s="257"/>
    </row>
    <row r="64" spans="1:11" x14ac:dyDescent="0.25">
      <c r="A64" s="257"/>
      <c r="B64" s="259">
        <v>42825</v>
      </c>
      <c r="C64" s="264">
        <v>0.35</v>
      </c>
      <c r="D64" s="261"/>
      <c r="E64" s="260">
        <v>0.25</v>
      </c>
      <c r="F64" s="261"/>
      <c r="G64" s="260">
        <v>0</v>
      </c>
      <c r="H64" s="261"/>
      <c r="I64" s="262">
        <v>0.3</v>
      </c>
      <c r="J64" s="263"/>
      <c r="K64" s="257"/>
    </row>
    <row r="65" spans="1:11" x14ac:dyDescent="0.25">
      <c r="A65" s="257"/>
      <c r="B65" s="259">
        <v>42916</v>
      </c>
      <c r="C65" s="260">
        <v>0.35</v>
      </c>
      <c r="D65" s="261"/>
      <c r="E65" s="260">
        <v>0.25</v>
      </c>
      <c r="F65" s="261"/>
      <c r="G65" s="264">
        <v>0.25</v>
      </c>
      <c r="H65" s="261"/>
      <c r="I65" s="262">
        <v>0.3</v>
      </c>
      <c r="J65" s="263"/>
      <c r="K65" s="257"/>
    </row>
    <row r="66" spans="1:11" x14ac:dyDescent="0.25">
      <c r="A66" s="257"/>
      <c r="B66" s="259">
        <v>43008</v>
      </c>
      <c r="C66" s="260">
        <v>0.35</v>
      </c>
      <c r="D66" s="261"/>
      <c r="E66" s="260">
        <v>0.25</v>
      </c>
      <c r="F66" s="261"/>
      <c r="G66" s="260">
        <v>0.25</v>
      </c>
      <c r="H66" s="261"/>
      <c r="I66" s="262">
        <v>0.3</v>
      </c>
      <c r="J66" s="263"/>
      <c r="K66" s="257"/>
    </row>
    <row r="67" spans="1:11" x14ac:dyDescent="0.25">
      <c r="A67" s="257"/>
      <c r="B67" s="265">
        <v>43100</v>
      </c>
      <c r="C67" s="266">
        <v>0.35</v>
      </c>
      <c r="D67" s="267"/>
      <c r="E67" s="277">
        <v>0.3</v>
      </c>
      <c r="F67" s="267"/>
      <c r="G67" s="266">
        <v>0.25</v>
      </c>
      <c r="H67" s="267"/>
      <c r="I67" s="268">
        <v>0.3</v>
      </c>
      <c r="J67" s="269"/>
      <c r="K67" s="257"/>
    </row>
    <row r="68" spans="1:11" ht="15.75" thickBot="1" x14ac:dyDescent="0.3">
      <c r="A68" s="278"/>
      <c r="B68" s="436" t="s">
        <v>1409</v>
      </c>
      <c r="C68" s="437"/>
      <c r="D68" s="279">
        <f>SUM(C64:C67)</f>
        <v>1.4</v>
      </c>
      <c r="E68" s="280" t="s">
        <v>1409</v>
      </c>
      <c r="F68" s="279">
        <f>SUM(E64:E67)</f>
        <v>1.05</v>
      </c>
      <c r="G68" s="280" t="s">
        <v>1409</v>
      </c>
      <c r="H68" s="279">
        <f>SUM(G64:G67)</f>
        <v>0.75</v>
      </c>
      <c r="I68" s="281" t="s">
        <v>1409</v>
      </c>
      <c r="J68" s="282">
        <f>SUM(I64:I67)</f>
        <v>1.2</v>
      </c>
      <c r="K68" s="257"/>
    </row>
    <row r="69" spans="1:11" x14ac:dyDescent="0.25">
      <c r="A69" s="256"/>
      <c r="B69" s="256"/>
      <c r="C69" s="256"/>
      <c r="D69" s="256"/>
      <c r="E69" s="256"/>
      <c r="F69" s="256"/>
      <c r="G69" s="256"/>
      <c r="H69" s="256"/>
      <c r="I69" s="257"/>
      <c r="J69" s="257"/>
      <c r="K69" s="257"/>
    </row>
    <row r="70" spans="1:11" ht="15.75" x14ac:dyDescent="0.25">
      <c r="A70" s="252" t="s">
        <v>1410</v>
      </c>
      <c r="B70" s="254"/>
      <c r="C70" s="254"/>
      <c r="D70" s="254"/>
      <c r="E70" s="254"/>
      <c r="F70" s="254"/>
      <c r="G70" s="254"/>
      <c r="H70" s="254"/>
    </row>
    <row r="71" spans="1:11" ht="15.75" x14ac:dyDescent="0.25">
      <c r="A71" s="283" t="s">
        <v>1411</v>
      </c>
      <c r="B71" s="254"/>
      <c r="C71" s="254"/>
      <c r="D71" s="254"/>
      <c r="E71" s="254"/>
      <c r="F71" s="254"/>
      <c r="G71" s="254"/>
      <c r="H71" s="254"/>
    </row>
    <row r="72" spans="1:11" x14ac:dyDescent="0.25">
      <c r="A72" s="254"/>
      <c r="B72" s="254"/>
      <c r="C72" s="254"/>
      <c r="D72" s="254"/>
      <c r="E72" s="254"/>
      <c r="F72" s="254"/>
      <c r="G72" s="254"/>
      <c r="H72" s="254"/>
    </row>
    <row r="73" spans="1:11" ht="15.75" x14ac:dyDescent="0.25">
      <c r="A73" s="252" t="s">
        <v>1412</v>
      </c>
      <c r="B73" s="254"/>
      <c r="C73" s="254"/>
      <c r="D73" s="254"/>
      <c r="E73" s="254"/>
      <c r="F73" s="254"/>
      <c r="G73" s="254"/>
      <c r="H73" s="254"/>
    </row>
    <row r="74" spans="1:11" ht="15.75" customHeight="1" x14ac:dyDescent="0.25">
      <c r="A74" s="438" t="s">
        <v>1413</v>
      </c>
      <c r="B74" s="438"/>
      <c r="C74" s="438"/>
      <c r="D74" s="438"/>
      <c r="E74" s="438"/>
      <c r="F74" s="438"/>
      <c r="G74" s="438"/>
      <c r="H74" s="438"/>
    </row>
    <row r="75" spans="1:11" ht="15.75" customHeight="1" x14ac:dyDescent="0.25">
      <c r="A75" s="438"/>
      <c r="B75" s="438"/>
      <c r="C75" s="438"/>
      <c r="D75" s="438"/>
      <c r="E75" s="438"/>
      <c r="F75" s="438"/>
      <c r="G75" s="438"/>
      <c r="H75" s="438"/>
    </row>
    <row r="76" spans="1:11" ht="15.75" customHeight="1" x14ac:dyDescent="0.25">
      <c r="A76" s="438"/>
      <c r="B76" s="438"/>
      <c r="C76" s="438"/>
      <c r="D76" s="438"/>
      <c r="E76" s="438"/>
      <c r="F76" s="438"/>
      <c r="G76" s="438"/>
      <c r="H76" s="438"/>
    </row>
    <row r="77" spans="1:11" ht="15.75" customHeight="1" x14ac:dyDescent="0.25">
      <c r="A77" s="438"/>
      <c r="B77" s="438"/>
      <c r="C77" s="438"/>
      <c r="D77" s="438"/>
      <c r="E77" s="438"/>
      <c r="F77" s="438"/>
      <c r="G77" s="438"/>
      <c r="H77" s="438"/>
    </row>
    <row r="78" spans="1:11" x14ac:dyDescent="0.25">
      <c r="A78" s="438"/>
      <c r="B78" s="438"/>
      <c r="C78" s="438"/>
      <c r="D78" s="438"/>
      <c r="E78" s="438"/>
      <c r="F78" s="438"/>
      <c r="G78" s="438"/>
      <c r="H78" s="438"/>
    </row>
    <row r="79" spans="1:11" ht="15.75" x14ac:dyDescent="0.25">
      <c r="A79" s="284"/>
      <c r="B79" s="284"/>
      <c r="C79" s="284"/>
      <c r="D79" s="284"/>
      <c r="E79" s="284"/>
      <c r="F79" s="284"/>
      <c r="G79" s="284"/>
      <c r="H79" s="284"/>
    </row>
    <row r="80" spans="1:11" ht="15.75" x14ac:dyDescent="0.25">
      <c r="A80" s="252" t="s">
        <v>1414</v>
      </c>
    </row>
    <row r="81" spans="1:8" x14ac:dyDescent="0.25">
      <c r="A81" s="285">
        <v>1.77</v>
      </c>
      <c r="B81" s="286" t="s">
        <v>1415</v>
      </c>
      <c r="C81" s="286" t="s">
        <v>1416</v>
      </c>
    </row>
    <row r="82" spans="1:8" ht="15" customHeight="1" x14ac:dyDescent="0.25">
      <c r="A82" s="287">
        <v>30.35</v>
      </c>
      <c r="B82" s="288" t="s">
        <v>1417</v>
      </c>
      <c r="C82" s="439" t="s">
        <v>1418</v>
      </c>
      <c r="D82" s="439"/>
      <c r="E82" s="439"/>
      <c r="F82" s="439"/>
      <c r="G82" s="439"/>
      <c r="H82" s="439"/>
    </row>
    <row r="83" spans="1:8" x14ac:dyDescent="0.25">
      <c r="A83" s="287"/>
      <c r="B83" s="288"/>
      <c r="C83" s="439"/>
      <c r="D83" s="439"/>
      <c r="E83" s="439"/>
      <c r="F83" s="439"/>
      <c r="G83" s="439"/>
      <c r="H83" s="439"/>
    </row>
    <row r="84" spans="1:8" x14ac:dyDescent="0.25">
      <c r="A84" s="289">
        <v>45.55</v>
      </c>
      <c r="B84" s="290" t="s">
        <v>1419</v>
      </c>
      <c r="C84" s="253" t="s">
        <v>1420</v>
      </c>
    </row>
    <row r="85" spans="1:8" x14ac:dyDescent="0.25">
      <c r="A85" s="289"/>
      <c r="B85" s="290"/>
    </row>
    <row r="86" spans="1:8" ht="15.75" x14ac:dyDescent="0.25">
      <c r="A86" s="252" t="s">
        <v>1421</v>
      </c>
      <c r="B86" s="288"/>
    </row>
    <row r="87" spans="1:8" ht="15" customHeight="1" x14ac:dyDescent="0.25">
      <c r="A87" s="291"/>
      <c r="B87" s="254"/>
      <c r="C87" s="420" t="s">
        <v>1422</v>
      </c>
      <c r="D87" s="421"/>
      <c r="E87" s="421"/>
      <c r="F87" s="421"/>
      <c r="G87" s="420" t="s">
        <v>1423</v>
      </c>
      <c r="H87" s="426"/>
    </row>
    <row r="88" spans="1:8" ht="15" customHeight="1" x14ac:dyDescent="0.25">
      <c r="A88" s="291"/>
      <c r="B88" s="254"/>
      <c r="C88" s="422"/>
      <c r="D88" s="423"/>
      <c r="E88" s="423"/>
      <c r="F88" s="423"/>
      <c r="G88" s="422"/>
      <c r="H88" s="427"/>
    </row>
    <row r="89" spans="1:8" x14ac:dyDescent="0.25">
      <c r="A89" s="291"/>
      <c r="B89" s="254"/>
      <c r="C89" s="424"/>
      <c r="D89" s="425"/>
      <c r="E89" s="425"/>
      <c r="F89" s="425"/>
      <c r="G89" s="424"/>
      <c r="H89" s="428"/>
    </row>
    <row r="90" spans="1:8" x14ac:dyDescent="0.25">
      <c r="A90" s="291"/>
      <c r="B90" s="254"/>
      <c r="C90" s="292" t="s">
        <v>1424</v>
      </c>
      <c r="D90" s="293" t="s">
        <v>1425</v>
      </c>
      <c r="E90" s="292" t="s">
        <v>1424</v>
      </c>
      <c r="F90" s="294" t="s">
        <v>1425</v>
      </c>
      <c r="G90" s="292" t="s">
        <v>1424</v>
      </c>
      <c r="H90" s="294" t="s">
        <v>1425</v>
      </c>
    </row>
    <row r="91" spans="1:8" x14ac:dyDescent="0.25">
      <c r="A91" s="291"/>
      <c r="B91" s="254"/>
      <c r="C91" s="295">
        <v>1950</v>
      </c>
      <c r="D91" s="296">
        <v>1.089</v>
      </c>
      <c r="E91" s="295">
        <v>1976</v>
      </c>
      <c r="F91" s="297">
        <v>0.98599999999999999</v>
      </c>
      <c r="G91" s="295">
        <v>2002</v>
      </c>
      <c r="H91" s="298">
        <v>1.5703597600000001</v>
      </c>
    </row>
    <row r="92" spans="1:8" x14ac:dyDescent="0.25">
      <c r="A92" s="291"/>
      <c r="B92" s="254"/>
      <c r="C92" s="295">
        <v>1951</v>
      </c>
      <c r="D92" s="296">
        <v>1.0529999999999999</v>
      </c>
      <c r="E92" s="295">
        <v>1977</v>
      </c>
      <c r="F92" s="297">
        <v>1.0633999999999999</v>
      </c>
      <c r="G92" s="295">
        <v>2003</v>
      </c>
      <c r="H92" s="298">
        <v>1.40146175</v>
      </c>
    </row>
    <row r="93" spans="1:8" x14ac:dyDescent="0.25">
      <c r="A93" s="291"/>
      <c r="B93" s="254"/>
      <c r="C93" s="295">
        <v>1952</v>
      </c>
      <c r="D93" s="296">
        <v>0.97899999999999998</v>
      </c>
      <c r="E93" s="295">
        <v>1978</v>
      </c>
      <c r="F93" s="297">
        <v>1.1407</v>
      </c>
      <c r="G93" s="295">
        <v>2004</v>
      </c>
      <c r="H93" s="298">
        <v>1.3015202400000001</v>
      </c>
    </row>
    <row r="94" spans="1:8" x14ac:dyDescent="0.25">
      <c r="A94" s="291"/>
      <c r="B94" s="254"/>
      <c r="C94" s="295">
        <v>1953</v>
      </c>
      <c r="D94" s="296">
        <v>0.98299999999999998</v>
      </c>
      <c r="E94" s="295">
        <v>1979</v>
      </c>
      <c r="F94" s="297">
        <v>1.1714</v>
      </c>
      <c r="G94" s="295">
        <v>2005</v>
      </c>
      <c r="H94" s="298">
        <v>1.2116324000000001</v>
      </c>
    </row>
    <row r="95" spans="1:8" x14ac:dyDescent="0.25">
      <c r="A95" s="291"/>
      <c r="B95" s="254"/>
      <c r="C95" s="295">
        <v>1954</v>
      </c>
      <c r="D95" s="296">
        <v>0.97299999999999998</v>
      </c>
      <c r="E95" s="295">
        <v>1980</v>
      </c>
      <c r="F95" s="297">
        <v>1.1692</v>
      </c>
      <c r="G95" s="295">
        <v>2006</v>
      </c>
      <c r="H95" s="298">
        <v>1.1340935999999999</v>
      </c>
    </row>
    <row r="96" spans="1:8" x14ac:dyDescent="0.25">
      <c r="A96" s="291"/>
      <c r="B96" s="254"/>
      <c r="C96" s="295">
        <v>1955</v>
      </c>
      <c r="D96" s="296">
        <v>0.98599999999999999</v>
      </c>
      <c r="E96" s="295">
        <v>1981</v>
      </c>
      <c r="F96" s="297">
        <v>1.1989000000000001</v>
      </c>
      <c r="G96" s="295">
        <v>2007</v>
      </c>
      <c r="H96" s="298">
        <v>1.0747812699999999</v>
      </c>
    </row>
    <row r="97" spans="1:8" x14ac:dyDescent="0.25">
      <c r="A97" s="291"/>
      <c r="B97" s="254"/>
      <c r="C97" s="295">
        <v>1956</v>
      </c>
      <c r="D97" s="296">
        <v>0.98399999999999999</v>
      </c>
      <c r="E97" s="295">
        <v>1982</v>
      </c>
      <c r="F97" s="297">
        <v>1.2337</v>
      </c>
      <c r="G97" s="295">
        <v>2008</v>
      </c>
      <c r="H97" s="298">
        <v>1.06601429</v>
      </c>
    </row>
    <row r="98" spans="1:8" x14ac:dyDescent="0.25">
      <c r="A98" s="291"/>
      <c r="B98" s="254"/>
      <c r="C98" s="295">
        <v>1957</v>
      </c>
      <c r="D98" s="296">
        <v>0.95879999999999999</v>
      </c>
      <c r="E98" s="299">
        <v>1983</v>
      </c>
      <c r="F98" s="300">
        <v>1.2323999999999999</v>
      </c>
      <c r="G98" s="295">
        <v>2009</v>
      </c>
      <c r="H98" s="298">
        <v>1.14197729</v>
      </c>
    </row>
    <row r="99" spans="1:8" x14ac:dyDescent="0.25">
      <c r="A99" s="291"/>
      <c r="B99" s="254"/>
      <c r="C99" s="295">
        <v>1958</v>
      </c>
      <c r="D99" s="296">
        <v>0.97060000000000002</v>
      </c>
      <c r="E99" s="299">
        <v>1984</v>
      </c>
      <c r="F99" s="300">
        <v>1.2950999999999999</v>
      </c>
      <c r="G99" s="295">
        <v>2010</v>
      </c>
      <c r="H99" s="298">
        <v>1.0299390399999999</v>
      </c>
    </row>
    <row r="100" spans="1:8" x14ac:dyDescent="0.25">
      <c r="A100" s="291"/>
      <c r="B100" s="254"/>
      <c r="C100" s="295">
        <v>1959</v>
      </c>
      <c r="D100" s="296">
        <v>0.95909999999999995</v>
      </c>
      <c r="E100" s="299">
        <v>1985</v>
      </c>
      <c r="F100" s="300">
        <v>1.3654999999999999</v>
      </c>
      <c r="G100" s="295">
        <v>2011</v>
      </c>
      <c r="H100" s="298">
        <v>0.98906919999999998</v>
      </c>
    </row>
    <row r="101" spans="1:8" x14ac:dyDescent="0.25">
      <c r="A101" s="291"/>
      <c r="B101" s="254"/>
      <c r="C101" s="295">
        <v>1960</v>
      </c>
      <c r="D101" s="296">
        <v>0.9698</v>
      </c>
      <c r="E101" s="299">
        <v>1986</v>
      </c>
      <c r="F101" s="300">
        <v>1.3895</v>
      </c>
      <c r="G101" s="295">
        <v>2012</v>
      </c>
      <c r="H101" s="298">
        <v>0.99958007999999998</v>
      </c>
    </row>
    <row r="102" spans="1:8" x14ac:dyDescent="0.25">
      <c r="A102" s="291"/>
      <c r="B102" s="254"/>
      <c r="C102" s="295">
        <v>1961</v>
      </c>
      <c r="D102" s="296">
        <v>1.0130999999999999</v>
      </c>
      <c r="E102" s="299">
        <v>1987</v>
      </c>
      <c r="F102" s="300">
        <v>1.3260000000000001</v>
      </c>
      <c r="G102" s="295">
        <v>2013</v>
      </c>
      <c r="H102" s="298">
        <v>1.0299148</v>
      </c>
    </row>
    <row r="103" spans="1:8" x14ac:dyDescent="0.25">
      <c r="A103" s="291"/>
      <c r="B103" s="254"/>
      <c r="C103" s="295">
        <v>1962</v>
      </c>
      <c r="D103" s="296">
        <v>1.0688</v>
      </c>
      <c r="E103" s="299">
        <v>1988</v>
      </c>
      <c r="F103" s="300">
        <v>1.2306999999999999</v>
      </c>
      <c r="G103" s="295">
        <v>2014</v>
      </c>
      <c r="H103" s="298">
        <v>1.1044664</v>
      </c>
    </row>
    <row r="104" spans="1:8" x14ac:dyDescent="0.25">
      <c r="A104" s="291"/>
      <c r="B104" s="254"/>
      <c r="C104" s="295">
        <v>1963</v>
      </c>
      <c r="D104" s="296">
        <v>1.0785</v>
      </c>
      <c r="E104" s="299">
        <v>1989</v>
      </c>
      <c r="F104" s="300">
        <v>1.1839999999999999</v>
      </c>
      <c r="G104" s="295">
        <v>2015</v>
      </c>
      <c r="H104" s="298">
        <v>1.2787108</v>
      </c>
    </row>
    <row r="105" spans="1:8" x14ac:dyDescent="0.25">
      <c r="A105" s="291"/>
      <c r="B105" s="254"/>
      <c r="C105" s="295">
        <v>1964</v>
      </c>
      <c r="D105" s="296">
        <v>1.0786</v>
      </c>
      <c r="E105" s="299">
        <v>1990</v>
      </c>
      <c r="F105" s="300">
        <v>1.1668000000000001</v>
      </c>
      <c r="G105" s="295">
        <v>2016</v>
      </c>
      <c r="H105" s="298">
        <v>1.3248063999999999</v>
      </c>
    </row>
    <row r="106" spans="1:8" x14ac:dyDescent="0.25">
      <c r="A106" s="291"/>
      <c r="B106" s="254"/>
      <c r="C106" s="295">
        <v>1965</v>
      </c>
      <c r="D106" s="296">
        <v>1.0780000000000001</v>
      </c>
      <c r="E106" s="299">
        <v>1991</v>
      </c>
      <c r="F106" s="300">
        <v>1.1456999999999999</v>
      </c>
      <c r="G106" s="295">
        <v>2017</v>
      </c>
      <c r="H106" s="298">
        <v>1.2986</v>
      </c>
    </row>
    <row r="107" spans="1:8" x14ac:dyDescent="0.25">
      <c r="A107" s="291"/>
      <c r="B107" s="254"/>
      <c r="C107" s="295">
        <v>1966</v>
      </c>
      <c r="D107" s="296">
        <v>1.0772999999999999</v>
      </c>
      <c r="E107" s="299">
        <v>1992</v>
      </c>
      <c r="F107" s="300">
        <v>1.2087000000000001</v>
      </c>
      <c r="G107" s="295">
        <v>2018</v>
      </c>
      <c r="H107" s="298">
        <v>1.2957000000000001</v>
      </c>
    </row>
    <row r="108" spans="1:8" x14ac:dyDescent="0.25">
      <c r="A108" s="291"/>
      <c r="B108" s="254"/>
      <c r="C108" s="295">
        <v>1967</v>
      </c>
      <c r="D108" s="296">
        <v>1.0787</v>
      </c>
      <c r="E108" s="299">
        <v>1993</v>
      </c>
      <c r="F108" s="300">
        <v>1.2901</v>
      </c>
      <c r="G108" s="295">
        <v>2019</v>
      </c>
      <c r="H108" s="298">
        <v>1.3269</v>
      </c>
    </row>
    <row r="109" spans="1:8" x14ac:dyDescent="0.25">
      <c r="A109" s="291"/>
      <c r="B109" s="254"/>
      <c r="C109" s="295">
        <v>1968</v>
      </c>
      <c r="D109" s="296">
        <v>1.0774999999999999</v>
      </c>
      <c r="E109" s="299">
        <v>1994</v>
      </c>
      <c r="F109" s="300">
        <v>1.3655999999999999</v>
      </c>
      <c r="G109" s="295">
        <v>2020</v>
      </c>
      <c r="H109" s="298">
        <v>1.3414999999999999</v>
      </c>
    </row>
    <row r="110" spans="1:8" x14ac:dyDescent="0.25">
      <c r="A110" s="291"/>
      <c r="B110" s="254"/>
      <c r="C110" s="295">
        <v>1969</v>
      </c>
      <c r="D110" s="296">
        <v>1.0768</v>
      </c>
      <c r="E110" s="299">
        <v>1995</v>
      </c>
      <c r="F110" s="300">
        <v>1.3724000000000001</v>
      </c>
      <c r="G110" s="295">
        <v>2021</v>
      </c>
      <c r="H110" s="298">
        <v>1.2535000000000001</v>
      </c>
    </row>
    <row r="111" spans="1:8" x14ac:dyDescent="0.25">
      <c r="A111" s="291"/>
      <c r="B111" s="254"/>
      <c r="C111" s="295">
        <v>1970</v>
      </c>
      <c r="D111" s="296">
        <v>1.0448999999999999</v>
      </c>
      <c r="E111" s="299">
        <v>1996</v>
      </c>
      <c r="F111" s="300">
        <v>1.3634999999999999</v>
      </c>
      <c r="G111" s="295">
        <v>2022</v>
      </c>
      <c r="H111" s="298">
        <v>1.3012999999999999</v>
      </c>
    </row>
    <row r="112" spans="1:8" x14ac:dyDescent="0.25">
      <c r="A112" s="291"/>
      <c r="B112" s="254"/>
      <c r="C112" s="295">
        <v>1971</v>
      </c>
      <c r="D112" s="296">
        <v>1.0098</v>
      </c>
      <c r="E112" s="299">
        <v>1997</v>
      </c>
      <c r="F112" s="300">
        <v>1.3846000000000001</v>
      </c>
      <c r="G112" s="295">
        <v>2023</v>
      </c>
      <c r="H112" s="301"/>
    </row>
    <row r="113" spans="1:8" x14ac:dyDescent="0.25">
      <c r="A113" s="291"/>
      <c r="B113" s="254"/>
      <c r="C113" s="295">
        <v>1972</v>
      </c>
      <c r="D113" s="296">
        <v>0.9899</v>
      </c>
      <c r="E113" s="299">
        <v>1998</v>
      </c>
      <c r="F113" s="300">
        <v>1.4835</v>
      </c>
      <c r="G113" s="295">
        <v>2024</v>
      </c>
      <c r="H113" s="301"/>
    </row>
    <row r="114" spans="1:8" x14ac:dyDescent="0.25">
      <c r="A114" s="291"/>
      <c r="B114" s="254"/>
      <c r="C114" s="295">
        <v>1973</v>
      </c>
      <c r="D114" s="296">
        <v>1.0001</v>
      </c>
      <c r="E114" s="299">
        <v>1999</v>
      </c>
      <c r="F114" s="300">
        <v>1.4857</v>
      </c>
      <c r="G114" s="295">
        <v>2025</v>
      </c>
      <c r="H114" s="301"/>
    </row>
    <row r="115" spans="1:8" x14ac:dyDescent="0.25">
      <c r="A115" s="291"/>
      <c r="B115" s="254"/>
      <c r="C115" s="295">
        <v>1974</v>
      </c>
      <c r="D115" s="296">
        <v>0.97799999999999998</v>
      </c>
      <c r="E115" s="299">
        <v>2000</v>
      </c>
      <c r="F115" s="300">
        <v>1.4851000000000001</v>
      </c>
      <c r="G115" s="295">
        <v>2026</v>
      </c>
      <c r="H115" s="301"/>
    </row>
    <row r="116" spans="1:8" x14ac:dyDescent="0.25">
      <c r="A116" s="291"/>
      <c r="B116" s="254"/>
      <c r="C116" s="302">
        <v>1975</v>
      </c>
      <c r="D116" s="303">
        <v>1.0172000000000001</v>
      </c>
      <c r="E116" s="304">
        <v>2001</v>
      </c>
      <c r="F116" s="305">
        <v>1.5488</v>
      </c>
      <c r="G116" s="302">
        <v>2027</v>
      </c>
      <c r="H116" s="306"/>
    </row>
    <row r="117" spans="1:8" x14ac:dyDescent="0.25">
      <c r="A117" s="254"/>
      <c r="B117" s="254"/>
      <c r="C117" s="307"/>
      <c r="D117" s="296"/>
      <c r="E117" s="308"/>
      <c r="F117" s="309"/>
      <c r="G117" s="307"/>
    </row>
    <row r="118" spans="1:8" ht="15.75" x14ac:dyDescent="0.25">
      <c r="A118" s="252" t="s">
        <v>1426</v>
      </c>
      <c r="B118" s="288"/>
    </row>
    <row r="119" spans="1:8" ht="15.75" x14ac:dyDescent="0.25">
      <c r="A119" s="252" t="s">
        <v>1427</v>
      </c>
      <c r="B119" s="288"/>
    </row>
    <row r="120" spans="1:8" x14ac:dyDescent="0.25">
      <c r="A120" s="310" t="s">
        <v>1428</v>
      </c>
      <c r="B120" s="311"/>
      <c r="C120" s="312" t="s">
        <v>1429</v>
      </c>
      <c r="D120" s="311"/>
      <c r="E120" s="311"/>
      <c r="F120" s="311"/>
      <c r="G120" s="311"/>
      <c r="H120" s="313"/>
    </row>
    <row r="121" spans="1:8" x14ac:dyDescent="0.25">
      <c r="A121" s="314" t="s">
        <v>22</v>
      </c>
      <c r="B121" s="315"/>
      <c r="C121" s="390" t="s">
        <v>1430</v>
      </c>
      <c r="D121" s="390"/>
      <c r="E121" s="390"/>
      <c r="F121" s="390"/>
      <c r="G121" s="390"/>
      <c r="H121" s="391"/>
    </row>
    <row r="122" spans="1:8" x14ac:dyDescent="0.25">
      <c r="A122" s="316"/>
      <c r="C122" s="392"/>
      <c r="D122" s="392"/>
      <c r="E122" s="392"/>
      <c r="F122" s="392"/>
      <c r="G122" s="392"/>
      <c r="H122" s="393"/>
    </row>
    <row r="123" spans="1:8" x14ac:dyDescent="0.25">
      <c r="A123" s="316"/>
      <c r="C123" s="392"/>
      <c r="D123" s="392"/>
      <c r="E123" s="392"/>
      <c r="F123" s="392"/>
      <c r="G123" s="392"/>
      <c r="H123" s="393"/>
    </row>
    <row r="124" spans="1:8" x14ac:dyDescent="0.25">
      <c r="A124" s="317"/>
      <c r="B124" s="318"/>
      <c r="C124" s="394"/>
      <c r="D124" s="394"/>
      <c r="E124" s="394"/>
      <c r="F124" s="394"/>
      <c r="G124" s="394"/>
      <c r="H124" s="395"/>
    </row>
    <row r="125" spans="1:8" x14ac:dyDescent="0.25">
      <c r="A125" s="314" t="s">
        <v>1383</v>
      </c>
      <c r="B125" s="315"/>
      <c r="C125" s="390" t="s">
        <v>1431</v>
      </c>
      <c r="D125" s="403"/>
      <c r="E125" s="403"/>
      <c r="F125" s="403"/>
      <c r="G125" s="403"/>
      <c r="H125" s="404"/>
    </row>
    <row r="126" spans="1:8" x14ac:dyDescent="0.25">
      <c r="A126" s="316"/>
      <c r="C126" s="405"/>
      <c r="D126" s="405"/>
      <c r="E126" s="405"/>
      <c r="F126" s="405"/>
      <c r="G126" s="405"/>
      <c r="H126" s="406"/>
    </row>
    <row r="127" spans="1:8" x14ac:dyDescent="0.25">
      <c r="A127" s="316"/>
      <c r="C127" s="407"/>
      <c r="D127" s="407"/>
      <c r="E127" s="407"/>
      <c r="F127" s="407"/>
      <c r="G127" s="407"/>
      <c r="H127" s="408"/>
    </row>
    <row r="128" spans="1:8" x14ac:dyDescent="0.25">
      <c r="A128" s="314" t="s">
        <v>24</v>
      </c>
      <c r="B128" s="315"/>
      <c r="C128" s="315" t="s">
        <v>1432</v>
      </c>
      <c r="D128" s="315"/>
      <c r="E128" s="315"/>
      <c r="F128" s="315"/>
      <c r="G128" s="315"/>
      <c r="H128" s="319"/>
    </row>
    <row r="129" spans="1:8" x14ac:dyDescent="0.25">
      <c r="A129" s="314" t="s">
        <v>25</v>
      </c>
      <c r="B129" s="315"/>
      <c r="C129" s="315" t="s">
        <v>1433</v>
      </c>
      <c r="D129" s="315"/>
      <c r="E129" s="315"/>
      <c r="F129" s="315"/>
      <c r="G129" s="315"/>
      <c r="H129" s="319"/>
    </row>
    <row r="130" spans="1:8" x14ac:dyDescent="0.25">
      <c r="A130" s="320" t="s">
        <v>26</v>
      </c>
      <c r="B130" s="311"/>
      <c r="C130" s="311" t="s">
        <v>1434</v>
      </c>
      <c r="D130" s="311"/>
      <c r="E130" s="311"/>
      <c r="F130" s="311"/>
      <c r="G130" s="311"/>
      <c r="H130" s="313"/>
    </row>
    <row r="131" spans="1:8" ht="15" customHeight="1" x14ac:dyDescent="0.25">
      <c r="A131" s="314" t="s">
        <v>27</v>
      </c>
      <c r="B131" s="315"/>
      <c r="C131" s="390" t="s">
        <v>1435</v>
      </c>
      <c r="D131" s="390"/>
      <c r="E131" s="390"/>
      <c r="F131" s="390"/>
      <c r="G131" s="390"/>
      <c r="H131" s="391"/>
    </row>
    <row r="132" spans="1:8" x14ac:dyDescent="0.25">
      <c r="A132" s="316"/>
      <c r="C132" s="392"/>
      <c r="D132" s="392"/>
      <c r="E132" s="392"/>
      <c r="F132" s="392"/>
      <c r="G132" s="392"/>
      <c r="H132" s="393"/>
    </row>
    <row r="133" spans="1:8" x14ac:dyDescent="0.25">
      <c r="A133" s="316"/>
      <c r="C133" s="392"/>
      <c r="D133" s="392"/>
      <c r="E133" s="392"/>
      <c r="F133" s="392"/>
      <c r="G133" s="392"/>
      <c r="H133" s="393"/>
    </row>
    <row r="134" spans="1:8" x14ac:dyDescent="0.25">
      <c r="A134" s="316"/>
      <c r="C134" s="392"/>
      <c r="D134" s="392"/>
      <c r="E134" s="392"/>
      <c r="F134" s="392"/>
      <c r="G134" s="392"/>
      <c r="H134" s="393"/>
    </row>
    <row r="135" spans="1:8" x14ac:dyDescent="0.25">
      <c r="A135" s="316"/>
      <c r="C135" s="392"/>
      <c r="D135" s="392"/>
      <c r="E135" s="392"/>
      <c r="F135" s="392"/>
      <c r="G135" s="392"/>
      <c r="H135" s="393"/>
    </row>
    <row r="136" spans="1:8" x14ac:dyDescent="0.25">
      <c r="A136" s="316"/>
      <c r="C136" s="392"/>
      <c r="D136" s="392"/>
      <c r="E136" s="392"/>
      <c r="F136" s="392"/>
      <c r="G136" s="392"/>
      <c r="H136" s="393"/>
    </row>
    <row r="137" spans="1:8" x14ac:dyDescent="0.25">
      <c r="A137" s="316"/>
      <c r="C137" s="392"/>
      <c r="D137" s="392"/>
      <c r="E137" s="392"/>
      <c r="F137" s="392"/>
      <c r="G137" s="392"/>
      <c r="H137" s="393"/>
    </row>
    <row r="138" spans="1:8" x14ac:dyDescent="0.25">
      <c r="A138" s="316"/>
      <c r="C138" s="392"/>
      <c r="D138" s="392"/>
      <c r="E138" s="392"/>
      <c r="F138" s="392"/>
      <c r="G138" s="392"/>
      <c r="H138" s="393"/>
    </row>
    <row r="139" spans="1:8" x14ac:dyDescent="0.25">
      <c r="A139" s="316"/>
      <c r="C139" s="392"/>
      <c r="D139" s="392"/>
      <c r="E139" s="392"/>
      <c r="F139" s="392"/>
      <c r="G139" s="392"/>
      <c r="H139" s="393"/>
    </row>
    <row r="140" spans="1:8" x14ac:dyDescent="0.25">
      <c r="A140" s="316"/>
      <c r="C140" s="392"/>
      <c r="D140" s="392"/>
      <c r="E140" s="392"/>
      <c r="F140" s="392"/>
      <c r="G140" s="392"/>
      <c r="H140" s="393"/>
    </row>
    <row r="141" spans="1:8" x14ac:dyDescent="0.25">
      <c r="A141" s="316"/>
      <c r="C141" s="392"/>
      <c r="D141" s="392"/>
      <c r="E141" s="392"/>
      <c r="F141" s="392"/>
      <c r="G141" s="392"/>
      <c r="H141" s="393"/>
    </row>
    <row r="142" spans="1:8" x14ac:dyDescent="0.25">
      <c r="A142" s="316"/>
      <c r="C142" s="392"/>
      <c r="D142" s="392"/>
      <c r="E142" s="392"/>
      <c r="F142" s="392"/>
      <c r="G142" s="392"/>
      <c r="H142" s="393"/>
    </row>
    <row r="143" spans="1:8" x14ac:dyDescent="0.25">
      <c r="A143" s="316"/>
      <c r="C143" s="392"/>
      <c r="D143" s="392"/>
      <c r="E143" s="392"/>
      <c r="F143" s="392"/>
      <c r="G143" s="392"/>
      <c r="H143" s="393"/>
    </row>
    <row r="144" spans="1:8" x14ac:dyDescent="0.25">
      <c r="A144" s="316"/>
      <c r="C144" s="392"/>
      <c r="D144" s="392"/>
      <c r="E144" s="392"/>
      <c r="F144" s="392"/>
      <c r="G144" s="392"/>
      <c r="H144" s="393"/>
    </row>
    <row r="145" spans="1:8" x14ac:dyDescent="0.25">
      <c r="A145" s="316"/>
      <c r="C145" s="429" t="s">
        <v>1436</v>
      </c>
      <c r="D145" s="392"/>
      <c r="E145" s="392"/>
      <c r="F145" s="392"/>
      <c r="G145" s="392"/>
      <c r="H145" s="393"/>
    </row>
    <row r="146" spans="1:8" x14ac:dyDescent="0.25">
      <c r="A146" s="316"/>
      <c r="C146" s="392"/>
      <c r="D146" s="392"/>
      <c r="E146" s="392"/>
      <c r="F146" s="392"/>
      <c r="G146" s="392"/>
      <c r="H146" s="393"/>
    </row>
    <row r="147" spans="1:8" x14ac:dyDescent="0.25">
      <c r="A147" s="316"/>
      <c r="C147" s="392"/>
      <c r="D147" s="392"/>
      <c r="E147" s="392"/>
      <c r="F147" s="392"/>
      <c r="G147" s="392"/>
      <c r="H147" s="393"/>
    </row>
    <row r="148" spans="1:8" x14ac:dyDescent="0.25">
      <c r="A148" s="317"/>
      <c r="B148" s="318"/>
      <c r="C148" s="394"/>
      <c r="D148" s="394"/>
      <c r="E148" s="394"/>
      <c r="F148" s="394"/>
      <c r="G148" s="394"/>
      <c r="H148" s="395"/>
    </row>
    <row r="149" spans="1:8" x14ac:dyDescent="0.25">
      <c r="A149" s="320" t="s">
        <v>28</v>
      </c>
      <c r="B149" s="311"/>
      <c r="C149" s="311" t="s">
        <v>1437</v>
      </c>
      <c r="D149" s="311"/>
      <c r="E149" s="311"/>
      <c r="F149" s="311"/>
      <c r="G149" s="311"/>
      <c r="H149" s="313"/>
    </row>
    <row r="150" spans="1:8" x14ac:dyDescent="0.25">
      <c r="A150" s="314" t="s">
        <v>29</v>
      </c>
      <c r="B150" s="315"/>
      <c r="C150" s="390" t="s">
        <v>1438</v>
      </c>
      <c r="D150" s="390"/>
      <c r="E150" s="390"/>
      <c r="F150" s="390"/>
      <c r="G150" s="390"/>
      <c r="H150" s="391"/>
    </row>
    <row r="151" spans="1:8" x14ac:dyDescent="0.25">
      <c r="A151" s="316"/>
      <c r="C151" s="392"/>
      <c r="D151" s="392"/>
      <c r="E151" s="392"/>
      <c r="F151" s="392"/>
      <c r="G151" s="392"/>
      <c r="H151" s="393"/>
    </row>
    <row r="152" spans="1:8" x14ac:dyDescent="0.25">
      <c r="A152" s="316"/>
      <c r="C152" s="392"/>
      <c r="D152" s="392"/>
      <c r="E152" s="392"/>
      <c r="F152" s="392"/>
      <c r="G152" s="392"/>
      <c r="H152" s="393"/>
    </row>
    <row r="153" spans="1:8" x14ac:dyDescent="0.25">
      <c r="A153" s="316"/>
      <c r="C153" s="392"/>
      <c r="D153" s="392"/>
      <c r="E153" s="392"/>
      <c r="F153" s="392"/>
      <c r="G153" s="392"/>
      <c r="H153" s="393"/>
    </row>
    <row r="154" spans="1:8" x14ac:dyDescent="0.25">
      <c r="A154" s="316"/>
      <c r="C154" s="392"/>
      <c r="D154" s="392"/>
      <c r="E154" s="392"/>
      <c r="F154" s="392"/>
      <c r="G154" s="392"/>
      <c r="H154" s="393"/>
    </row>
    <row r="155" spans="1:8" x14ac:dyDescent="0.25">
      <c r="A155" s="317"/>
      <c r="B155" s="318"/>
      <c r="C155" s="394"/>
      <c r="D155" s="394"/>
      <c r="E155" s="394"/>
      <c r="F155" s="394"/>
      <c r="G155" s="394"/>
      <c r="H155" s="395"/>
    </row>
    <row r="156" spans="1:8" x14ac:dyDescent="0.25">
      <c r="A156" s="400" t="s">
        <v>1384</v>
      </c>
      <c r="B156" s="390"/>
      <c r="C156" s="390" t="s">
        <v>1439</v>
      </c>
      <c r="D156" s="390"/>
      <c r="E156" s="390"/>
      <c r="F156" s="390"/>
      <c r="G156" s="390"/>
      <c r="H156" s="391"/>
    </row>
    <row r="157" spans="1:8" x14ac:dyDescent="0.25">
      <c r="A157" s="401"/>
      <c r="B157" s="392"/>
      <c r="C157" s="392"/>
      <c r="D157" s="392"/>
      <c r="E157" s="392"/>
      <c r="F157" s="392"/>
      <c r="G157" s="392"/>
      <c r="H157" s="393"/>
    </row>
    <row r="158" spans="1:8" x14ac:dyDescent="0.25">
      <c r="A158" s="401"/>
      <c r="B158" s="392"/>
      <c r="C158" s="392"/>
      <c r="D158" s="392"/>
      <c r="E158" s="392"/>
      <c r="F158" s="392"/>
      <c r="G158" s="392"/>
      <c r="H158" s="393"/>
    </row>
    <row r="159" spans="1:8" x14ac:dyDescent="0.25">
      <c r="A159" s="401"/>
      <c r="B159" s="392"/>
      <c r="C159" s="392"/>
      <c r="D159" s="392"/>
      <c r="E159" s="392"/>
      <c r="F159" s="392"/>
      <c r="G159" s="392"/>
      <c r="H159" s="393"/>
    </row>
    <row r="160" spans="1:8" x14ac:dyDescent="0.25">
      <c r="A160" s="401"/>
      <c r="B160" s="392"/>
      <c r="C160" s="392"/>
      <c r="D160" s="392"/>
      <c r="E160" s="392"/>
      <c r="F160" s="392"/>
      <c r="G160" s="392"/>
      <c r="H160" s="393"/>
    </row>
    <row r="161" spans="1:9" x14ac:dyDescent="0.25">
      <c r="A161" s="401"/>
      <c r="B161" s="392"/>
      <c r="C161" s="392"/>
      <c r="D161" s="392"/>
      <c r="E161" s="392"/>
      <c r="F161" s="392"/>
      <c r="G161" s="392"/>
      <c r="H161" s="393"/>
    </row>
    <row r="162" spans="1:9" x14ac:dyDescent="0.25">
      <c r="A162" s="401"/>
      <c r="B162" s="392"/>
      <c r="C162" s="392"/>
      <c r="D162" s="392"/>
      <c r="E162" s="392"/>
      <c r="F162" s="392"/>
      <c r="G162" s="392"/>
      <c r="H162" s="393"/>
    </row>
    <row r="163" spans="1:9" x14ac:dyDescent="0.25">
      <c r="A163" s="401"/>
      <c r="B163" s="392"/>
      <c r="C163" s="392"/>
      <c r="D163" s="392"/>
      <c r="E163" s="392"/>
      <c r="F163" s="392"/>
      <c r="G163" s="392"/>
      <c r="H163" s="393"/>
    </row>
    <row r="164" spans="1:9" x14ac:dyDescent="0.25">
      <c r="A164" s="401"/>
      <c r="B164" s="392"/>
      <c r="C164" s="392"/>
      <c r="D164" s="392"/>
      <c r="E164" s="392"/>
      <c r="F164" s="392"/>
      <c r="G164" s="392"/>
      <c r="H164" s="393"/>
    </row>
    <row r="165" spans="1:9" x14ac:dyDescent="0.25">
      <c r="A165" s="402"/>
      <c r="B165" s="394"/>
      <c r="C165" s="394"/>
      <c r="D165" s="394"/>
      <c r="E165" s="394"/>
      <c r="F165" s="394"/>
      <c r="G165" s="394"/>
      <c r="H165" s="395"/>
    </row>
    <row r="166" spans="1:9" x14ac:dyDescent="0.25">
      <c r="A166" s="400" t="s">
        <v>1440</v>
      </c>
      <c r="B166" s="390"/>
      <c r="C166" s="390" t="s">
        <v>1441</v>
      </c>
      <c r="D166" s="390"/>
      <c r="E166" s="390"/>
      <c r="F166" s="390"/>
      <c r="G166" s="390"/>
      <c r="H166" s="391"/>
    </row>
    <row r="167" spans="1:9" x14ac:dyDescent="0.25">
      <c r="A167" s="401"/>
      <c r="B167" s="392"/>
      <c r="C167" s="392"/>
      <c r="D167" s="392"/>
      <c r="E167" s="392"/>
      <c r="F167" s="392"/>
      <c r="G167" s="392"/>
      <c r="H167" s="393"/>
    </row>
    <row r="168" spans="1:9" x14ac:dyDescent="0.25">
      <c r="A168" s="401"/>
      <c r="B168" s="392"/>
      <c r="C168" s="392"/>
      <c r="D168" s="392"/>
      <c r="E168" s="392"/>
      <c r="F168" s="392"/>
      <c r="G168" s="392"/>
      <c r="H168" s="393"/>
    </row>
    <row r="169" spans="1:9" x14ac:dyDescent="0.25">
      <c r="A169" s="401"/>
      <c r="B169" s="392"/>
      <c r="C169" s="392"/>
      <c r="D169" s="392"/>
      <c r="E169" s="392"/>
      <c r="F169" s="392"/>
      <c r="G169" s="392"/>
      <c r="H169" s="393"/>
    </row>
    <row r="170" spans="1:9" x14ac:dyDescent="0.25">
      <c r="A170" s="401"/>
      <c r="B170" s="392"/>
      <c r="C170" s="392"/>
      <c r="D170" s="392"/>
      <c r="E170" s="392"/>
      <c r="F170" s="392"/>
      <c r="G170" s="392"/>
      <c r="H170" s="393"/>
    </row>
    <row r="171" spans="1:9" x14ac:dyDescent="0.25">
      <c r="A171" s="401"/>
      <c r="B171" s="392"/>
      <c r="C171" s="392"/>
      <c r="D171" s="392"/>
      <c r="E171" s="392"/>
      <c r="F171" s="392"/>
      <c r="G171" s="392"/>
      <c r="H171" s="393"/>
    </row>
    <row r="172" spans="1:9" x14ac:dyDescent="0.25">
      <c r="A172" s="401"/>
      <c r="B172" s="392"/>
      <c r="C172" s="392"/>
      <c r="D172" s="392"/>
      <c r="E172" s="392"/>
      <c r="F172" s="392"/>
      <c r="G172" s="392"/>
      <c r="H172" s="393"/>
    </row>
    <row r="173" spans="1:9" x14ac:dyDescent="0.25">
      <c r="A173" s="401"/>
      <c r="B173" s="392"/>
      <c r="C173" s="392"/>
      <c r="D173" s="392"/>
      <c r="E173" s="392"/>
      <c r="F173" s="392"/>
      <c r="G173" s="392"/>
      <c r="H173" s="393"/>
    </row>
    <row r="174" spans="1:9" x14ac:dyDescent="0.25">
      <c r="A174" s="401"/>
      <c r="B174" s="392"/>
      <c r="C174" s="392"/>
      <c r="D174" s="392"/>
      <c r="E174" s="392"/>
      <c r="F174" s="392"/>
      <c r="G174" s="392"/>
      <c r="H174" s="393"/>
    </row>
    <row r="175" spans="1:9" x14ac:dyDescent="0.25">
      <c r="A175" s="402"/>
      <c r="B175" s="394"/>
      <c r="C175" s="394"/>
      <c r="D175" s="394"/>
      <c r="E175" s="394"/>
      <c r="F175" s="394"/>
      <c r="G175" s="394"/>
      <c r="H175" s="395"/>
    </row>
    <row r="176" spans="1:9" x14ac:dyDescent="0.25">
      <c r="A176" s="400" t="s">
        <v>1442</v>
      </c>
      <c r="B176" s="390"/>
      <c r="C176" s="390" t="s">
        <v>1443</v>
      </c>
      <c r="D176" s="390"/>
      <c r="E176" s="390"/>
      <c r="F176" s="390"/>
      <c r="G176" s="390"/>
      <c r="H176" s="391"/>
      <c r="I176" s="321"/>
    </row>
    <row r="177" spans="1:9" x14ac:dyDescent="0.25">
      <c r="A177" s="401"/>
      <c r="B177" s="392"/>
      <c r="C177" s="392"/>
      <c r="D177" s="392"/>
      <c r="E177" s="392"/>
      <c r="F177" s="392"/>
      <c r="G177" s="392"/>
      <c r="H177" s="393"/>
      <c r="I177" s="321"/>
    </row>
    <row r="178" spans="1:9" x14ac:dyDescent="0.25">
      <c r="A178" s="401"/>
      <c r="B178" s="392"/>
      <c r="C178" s="392"/>
      <c r="D178" s="392"/>
      <c r="E178" s="392"/>
      <c r="F178" s="392"/>
      <c r="G178" s="392"/>
      <c r="H178" s="393"/>
      <c r="I178" s="321"/>
    </row>
    <row r="179" spans="1:9" x14ac:dyDescent="0.25">
      <c r="A179" s="401"/>
      <c r="B179" s="392"/>
      <c r="C179" s="392"/>
      <c r="D179" s="392"/>
      <c r="E179" s="392"/>
      <c r="F179" s="392"/>
      <c r="G179" s="392"/>
      <c r="H179" s="393"/>
      <c r="I179" s="321"/>
    </row>
    <row r="180" spans="1:9" x14ac:dyDescent="0.25">
      <c r="A180" s="401"/>
      <c r="B180" s="392"/>
      <c r="C180" s="392"/>
      <c r="D180" s="392"/>
      <c r="E180" s="392"/>
      <c r="F180" s="392"/>
      <c r="G180" s="392"/>
      <c r="H180" s="393"/>
      <c r="I180" s="321"/>
    </row>
    <row r="181" spans="1:9" x14ac:dyDescent="0.25">
      <c r="A181" s="401"/>
      <c r="B181" s="392"/>
      <c r="C181" s="392"/>
      <c r="D181" s="392"/>
      <c r="E181" s="392"/>
      <c r="F181" s="392"/>
      <c r="G181" s="392"/>
      <c r="H181" s="393"/>
      <c r="I181" s="321"/>
    </row>
    <row r="182" spans="1:9" x14ac:dyDescent="0.25">
      <c r="A182" s="401"/>
      <c r="B182" s="392"/>
      <c r="C182" s="392"/>
      <c r="D182" s="392"/>
      <c r="E182" s="392"/>
      <c r="F182" s="392"/>
      <c r="G182" s="392"/>
      <c r="H182" s="393"/>
      <c r="I182" s="321"/>
    </row>
    <row r="183" spans="1:9" x14ac:dyDescent="0.25">
      <c r="A183" s="401"/>
      <c r="B183" s="392"/>
      <c r="C183" s="392"/>
      <c r="D183" s="392"/>
      <c r="E183" s="392"/>
      <c r="F183" s="392"/>
      <c r="G183" s="392"/>
      <c r="H183" s="393"/>
      <c r="I183" s="321"/>
    </row>
    <row r="184" spans="1:9" x14ac:dyDescent="0.25">
      <c r="A184" s="401"/>
      <c r="B184" s="392"/>
      <c r="C184" s="392"/>
      <c r="D184" s="392"/>
      <c r="E184" s="392"/>
      <c r="F184" s="392"/>
      <c r="G184" s="392"/>
      <c r="H184" s="393"/>
      <c r="I184" s="321"/>
    </row>
    <row r="185" spans="1:9" x14ac:dyDescent="0.25">
      <c r="A185" s="401"/>
      <c r="B185" s="392"/>
      <c r="C185" s="392"/>
      <c r="D185" s="392"/>
      <c r="E185" s="392"/>
      <c r="F185" s="392"/>
      <c r="G185" s="392"/>
      <c r="H185" s="393"/>
      <c r="I185" s="321"/>
    </row>
    <row r="186" spans="1:9" x14ac:dyDescent="0.25">
      <c r="A186" s="401"/>
      <c r="B186" s="392"/>
      <c r="C186" s="392"/>
      <c r="D186" s="392"/>
      <c r="E186" s="392"/>
      <c r="F186" s="392"/>
      <c r="G186" s="392"/>
      <c r="H186" s="393"/>
      <c r="I186" s="321"/>
    </row>
    <row r="187" spans="1:9" x14ac:dyDescent="0.25">
      <c r="A187" s="401"/>
      <c r="B187" s="392"/>
      <c r="C187" s="392"/>
      <c r="D187" s="392"/>
      <c r="E187" s="392"/>
      <c r="F187" s="392"/>
      <c r="G187" s="392"/>
      <c r="H187" s="393"/>
      <c r="I187" s="321"/>
    </row>
    <row r="188" spans="1:9" x14ac:dyDescent="0.25">
      <c r="A188" s="402"/>
      <c r="B188" s="394"/>
      <c r="C188" s="392"/>
      <c r="D188" s="392"/>
      <c r="E188" s="392"/>
      <c r="F188" s="392"/>
      <c r="G188" s="392"/>
      <c r="H188" s="393"/>
      <c r="I188" s="321"/>
    </row>
    <row r="189" spans="1:9" x14ac:dyDescent="0.25">
      <c r="A189" s="400" t="s">
        <v>1444</v>
      </c>
      <c r="B189" s="390"/>
      <c r="C189" s="392" t="s">
        <v>1445</v>
      </c>
      <c r="D189" s="392"/>
      <c r="E189" s="392"/>
      <c r="F189" s="392"/>
      <c r="G189" s="392"/>
      <c r="H189" s="393"/>
    </row>
    <row r="190" spans="1:9" x14ac:dyDescent="0.25">
      <c r="A190" s="401"/>
      <c r="B190" s="392"/>
      <c r="C190" s="392"/>
      <c r="D190" s="392"/>
      <c r="E190" s="392"/>
      <c r="F190" s="392"/>
      <c r="G190" s="392"/>
      <c r="H190" s="393"/>
    </row>
    <row r="191" spans="1:9" x14ac:dyDescent="0.25">
      <c r="A191" s="401"/>
      <c r="B191" s="392"/>
      <c r="C191" s="392"/>
      <c r="D191" s="392"/>
      <c r="E191" s="392"/>
      <c r="F191" s="392"/>
      <c r="G191" s="392"/>
      <c r="H191" s="393"/>
    </row>
    <row r="192" spans="1:9" x14ac:dyDescent="0.25">
      <c r="A192" s="401"/>
      <c r="B192" s="392"/>
      <c r="C192" s="392"/>
      <c r="D192" s="392"/>
      <c r="E192" s="392"/>
      <c r="F192" s="392"/>
      <c r="G192" s="392"/>
      <c r="H192" s="393"/>
    </row>
    <row r="193" spans="1:9" x14ac:dyDescent="0.25">
      <c r="A193" s="401"/>
      <c r="B193" s="392"/>
      <c r="C193" s="392"/>
      <c r="D193" s="392"/>
      <c r="E193" s="392"/>
      <c r="F193" s="392"/>
      <c r="G193" s="392"/>
      <c r="H193" s="393"/>
    </row>
    <row r="194" spans="1:9" x14ac:dyDescent="0.25">
      <c r="A194" s="401"/>
      <c r="B194" s="392"/>
      <c r="C194" s="392"/>
      <c r="D194" s="392"/>
      <c r="E194" s="392"/>
      <c r="F194" s="392"/>
      <c r="G194" s="392"/>
      <c r="H194" s="393"/>
    </row>
    <row r="195" spans="1:9" x14ac:dyDescent="0.25">
      <c r="A195" s="402"/>
      <c r="B195" s="394"/>
      <c r="C195" s="394"/>
      <c r="D195" s="394"/>
      <c r="E195" s="394"/>
      <c r="F195" s="394"/>
      <c r="G195" s="394"/>
      <c r="H195" s="395"/>
    </row>
    <row r="196" spans="1:9" x14ac:dyDescent="0.25">
      <c r="A196" s="317" t="s">
        <v>31</v>
      </c>
      <c r="B196" s="318"/>
      <c r="C196" s="318" t="s">
        <v>1446</v>
      </c>
      <c r="D196" s="318"/>
      <c r="E196" s="318"/>
      <c r="F196" s="318"/>
      <c r="G196" s="318"/>
      <c r="H196" s="306"/>
    </row>
    <row r="197" spans="1:9" ht="15" customHeight="1" x14ac:dyDescent="0.25">
      <c r="A197" s="411" t="s">
        <v>1447</v>
      </c>
      <c r="B197" s="415"/>
      <c r="C197" s="392" t="s">
        <v>1448</v>
      </c>
      <c r="D197" s="392"/>
      <c r="E197" s="392"/>
      <c r="F197" s="392"/>
      <c r="G197" s="392"/>
      <c r="H197" s="393"/>
      <c r="I197" s="322"/>
    </row>
    <row r="198" spans="1:9" ht="15" customHeight="1" x14ac:dyDescent="0.25">
      <c r="A198" s="416"/>
      <c r="B198" s="417"/>
      <c r="C198" s="392"/>
      <c r="D198" s="392"/>
      <c r="E198" s="392"/>
      <c r="F198" s="392"/>
      <c r="G198" s="392"/>
      <c r="H198" s="393"/>
      <c r="I198" s="322"/>
    </row>
    <row r="199" spans="1:9" ht="15" customHeight="1" x14ac:dyDescent="0.25">
      <c r="A199" s="416"/>
      <c r="B199" s="417"/>
      <c r="C199" s="392"/>
      <c r="D199" s="392"/>
      <c r="E199" s="392"/>
      <c r="F199" s="392"/>
      <c r="G199" s="392"/>
      <c r="H199" s="393"/>
      <c r="I199" s="322"/>
    </row>
    <row r="200" spans="1:9" ht="15" customHeight="1" x14ac:dyDescent="0.25">
      <c r="A200" s="416"/>
      <c r="B200" s="417"/>
      <c r="C200" s="392"/>
      <c r="D200" s="392"/>
      <c r="E200" s="392"/>
      <c r="F200" s="392"/>
      <c r="G200" s="392"/>
      <c r="H200" s="393"/>
      <c r="I200" s="322"/>
    </row>
    <row r="201" spans="1:9" ht="15" customHeight="1" x14ac:dyDescent="0.25">
      <c r="A201" s="416"/>
      <c r="B201" s="417"/>
      <c r="C201" s="392"/>
      <c r="D201" s="392"/>
      <c r="E201" s="392"/>
      <c r="F201" s="392"/>
      <c r="G201" s="392"/>
      <c r="H201" s="393"/>
      <c r="I201" s="322"/>
    </row>
    <row r="202" spans="1:9" ht="15" customHeight="1" x14ac:dyDescent="0.25">
      <c r="A202" s="416"/>
      <c r="B202" s="417"/>
      <c r="C202" s="392"/>
      <c r="D202" s="392"/>
      <c r="E202" s="392"/>
      <c r="F202" s="392"/>
      <c r="G202" s="392"/>
      <c r="H202" s="393"/>
      <c r="I202" s="322"/>
    </row>
    <row r="203" spans="1:9" ht="15" customHeight="1" x14ac:dyDescent="0.25">
      <c r="A203" s="416"/>
      <c r="B203" s="417"/>
      <c r="C203" s="392"/>
      <c r="D203" s="392"/>
      <c r="E203" s="392"/>
      <c r="F203" s="392"/>
      <c r="G203" s="392"/>
      <c r="H203" s="393"/>
      <c r="I203" s="322"/>
    </row>
    <row r="204" spans="1:9" ht="15" customHeight="1" x14ac:dyDescent="0.25">
      <c r="A204" s="416"/>
      <c r="B204" s="417"/>
      <c r="C204" s="392"/>
      <c r="D204" s="392"/>
      <c r="E204" s="392"/>
      <c r="F204" s="392"/>
      <c r="G204" s="392"/>
      <c r="H204" s="393"/>
      <c r="I204" s="322"/>
    </row>
    <row r="205" spans="1:9" x14ac:dyDescent="0.25">
      <c r="A205" s="416"/>
      <c r="B205" s="417"/>
      <c r="C205" s="392"/>
      <c r="D205" s="392"/>
      <c r="E205" s="392"/>
      <c r="F205" s="392"/>
      <c r="G205" s="392"/>
      <c r="H205" s="393"/>
      <c r="I205" s="322"/>
    </row>
    <row r="206" spans="1:9" x14ac:dyDescent="0.25">
      <c r="A206" s="418"/>
      <c r="B206" s="419"/>
      <c r="C206" s="394"/>
      <c r="D206" s="394"/>
      <c r="E206" s="394"/>
      <c r="F206" s="394"/>
      <c r="G206" s="394"/>
      <c r="H206" s="395"/>
      <c r="I206" s="322"/>
    </row>
    <row r="207" spans="1:9" ht="15" customHeight="1" x14ac:dyDescent="0.25">
      <c r="A207" s="411" t="s">
        <v>1449</v>
      </c>
      <c r="B207" s="415"/>
      <c r="C207" s="392" t="s">
        <v>1450</v>
      </c>
      <c r="D207" s="392"/>
      <c r="E207" s="392"/>
      <c r="F207" s="392"/>
      <c r="G207" s="392"/>
      <c r="H207" s="393"/>
      <c r="I207" s="322"/>
    </row>
    <row r="208" spans="1:9" ht="15" customHeight="1" x14ac:dyDescent="0.25">
      <c r="A208" s="416"/>
      <c r="B208" s="417"/>
      <c r="C208" s="392"/>
      <c r="D208" s="392"/>
      <c r="E208" s="392"/>
      <c r="F208" s="392"/>
      <c r="G208" s="392"/>
      <c r="H208" s="393"/>
      <c r="I208" s="322"/>
    </row>
    <row r="209" spans="1:9" ht="15" customHeight="1" x14ac:dyDescent="0.25">
      <c r="A209" s="416"/>
      <c r="B209" s="417"/>
      <c r="C209" s="392"/>
      <c r="D209" s="392"/>
      <c r="E209" s="392"/>
      <c r="F209" s="392"/>
      <c r="G209" s="392"/>
      <c r="H209" s="393"/>
      <c r="I209" s="322"/>
    </row>
    <row r="210" spans="1:9" ht="15" customHeight="1" x14ac:dyDescent="0.25">
      <c r="A210" s="416"/>
      <c r="B210" s="417"/>
      <c r="C210" s="392"/>
      <c r="D210" s="392"/>
      <c r="E210" s="392"/>
      <c r="F210" s="392"/>
      <c r="G210" s="392"/>
      <c r="H210" s="393"/>
      <c r="I210" s="322"/>
    </row>
    <row r="211" spans="1:9" ht="15" customHeight="1" x14ac:dyDescent="0.25">
      <c r="A211" s="416"/>
      <c r="B211" s="417"/>
      <c r="C211" s="392"/>
      <c r="D211" s="392"/>
      <c r="E211" s="392"/>
      <c r="F211" s="392"/>
      <c r="G211" s="392"/>
      <c r="H211" s="393"/>
      <c r="I211" s="322"/>
    </row>
    <row r="212" spans="1:9" ht="15" customHeight="1" x14ac:dyDescent="0.25">
      <c r="A212" s="416"/>
      <c r="B212" s="417"/>
      <c r="C212" s="392"/>
      <c r="D212" s="392"/>
      <c r="E212" s="392"/>
      <c r="F212" s="392"/>
      <c r="G212" s="392"/>
      <c r="H212" s="393"/>
      <c r="I212" s="322"/>
    </row>
    <row r="213" spans="1:9" ht="15" customHeight="1" x14ac:dyDescent="0.25">
      <c r="A213" s="416"/>
      <c r="B213" s="417"/>
      <c r="C213" s="392"/>
      <c r="D213" s="392"/>
      <c r="E213" s="392"/>
      <c r="F213" s="392"/>
      <c r="G213" s="392"/>
      <c r="H213" s="393"/>
      <c r="I213" s="322"/>
    </row>
    <row r="214" spans="1:9" ht="15" customHeight="1" x14ac:dyDescent="0.25">
      <c r="A214" s="416"/>
      <c r="B214" s="417"/>
      <c r="C214" s="392"/>
      <c r="D214" s="392"/>
      <c r="E214" s="392"/>
      <c r="F214" s="392"/>
      <c r="G214" s="392"/>
      <c r="H214" s="393"/>
      <c r="I214" s="322"/>
    </row>
    <row r="215" spans="1:9" ht="15" customHeight="1" x14ac:dyDescent="0.25">
      <c r="A215" s="416"/>
      <c r="B215" s="417"/>
      <c r="C215" s="392"/>
      <c r="D215" s="392"/>
      <c r="E215" s="392"/>
      <c r="F215" s="392"/>
      <c r="G215" s="392"/>
      <c r="H215" s="393"/>
      <c r="I215" s="322"/>
    </row>
    <row r="216" spans="1:9" x14ac:dyDescent="0.25">
      <c r="A216" s="416"/>
      <c r="B216" s="417"/>
      <c r="C216" s="392"/>
      <c r="D216" s="392"/>
      <c r="E216" s="392"/>
      <c r="F216" s="392"/>
      <c r="G216" s="392"/>
      <c r="H216" s="393"/>
      <c r="I216" s="322"/>
    </row>
    <row r="217" spans="1:9" x14ac:dyDescent="0.25">
      <c r="A217" s="418"/>
      <c r="B217" s="419"/>
      <c r="C217" s="394"/>
      <c r="D217" s="394"/>
      <c r="E217" s="394"/>
      <c r="F217" s="394"/>
      <c r="G217" s="394"/>
      <c r="H217" s="395"/>
      <c r="I217" s="322"/>
    </row>
    <row r="218" spans="1:9" ht="15" customHeight="1" x14ac:dyDescent="0.25">
      <c r="A218" s="411" t="s">
        <v>1451</v>
      </c>
      <c r="B218" s="415"/>
      <c r="C218" s="392" t="s">
        <v>1452</v>
      </c>
      <c r="D218" s="392"/>
      <c r="E218" s="392"/>
      <c r="F218" s="392"/>
      <c r="G218" s="392"/>
      <c r="H218" s="393"/>
      <c r="I218" s="322"/>
    </row>
    <row r="219" spans="1:9" ht="15" customHeight="1" x14ac:dyDescent="0.25">
      <c r="A219" s="416"/>
      <c r="B219" s="417"/>
      <c r="C219" s="392"/>
      <c r="D219" s="392"/>
      <c r="E219" s="392"/>
      <c r="F219" s="392"/>
      <c r="G219" s="392"/>
      <c r="H219" s="393"/>
      <c r="I219" s="322"/>
    </row>
    <row r="220" spans="1:9" ht="15" customHeight="1" x14ac:dyDescent="0.25">
      <c r="A220" s="416"/>
      <c r="B220" s="417"/>
      <c r="C220" s="392"/>
      <c r="D220" s="392"/>
      <c r="E220" s="392"/>
      <c r="F220" s="392"/>
      <c r="G220" s="392"/>
      <c r="H220" s="393"/>
      <c r="I220" s="322"/>
    </row>
    <row r="221" spans="1:9" ht="15" customHeight="1" x14ac:dyDescent="0.25">
      <c r="A221" s="416"/>
      <c r="B221" s="417"/>
      <c r="C221" s="392"/>
      <c r="D221" s="392"/>
      <c r="E221" s="392"/>
      <c r="F221" s="392"/>
      <c r="G221" s="392"/>
      <c r="H221" s="393"/>
      <c r="I221" s="322"/>
    </row>
    <row r="222" spans="1:9" ht="15" customHeight="1" x14ac:dyDescent="0.25">
      <c r="A222" s="416"/>
      <c r="B222" s="417"/>
      <c r="C222" s="392"/>
      <c r="D222" s="392"/>
      <c r="E222" s="392"/>
      <c r="F222" s="392"/>
      <c r="G222" s="392"/>
      <c r="H222" s="393"/>
      <c r="I222" s="322"/>
    </row>
    <row r="223" spans="1:9" ht="15" customHeight="1" x14ac:dyDescent="0.25">
      <c r="A223" s="416"/>
      <c r="B223" s="417"/>
      <c r="C223" s="392"/>
      <c r="D223" s="392"/>
      <c r="E223" s="392"/>
      <c r="F223" s="392"/>
      <c r="G223" s="392"/>
      <c r="H223" s="393"/>
      <c r="I223" s="322"/>
    </row>
    <row r="224" spans="1:9" ht="15" customHeight="1" x14ac:dyDescent="0.25">
      <c r="A224" s="416"/>
      <c r="B224" s="417"/>
      <c r="C224" s="392"/>
      <c r="D224" s="392"/>
      <c r="E224" s="392"/>
      <c r="F224" s="392"/>
      <c r="G224" s="392"/>
      <c r="H224" s="393"/>
      <c r="I224" s="322"/>
    </row>
    <row r="225" spans="1:9" ht="15" customHeight="1" x14ac:dyDescent="0.25">
      <c r="A225" s="416"/>
      <c r="B225" s="417"/>
      <c r="C225" s="392"/>
      <c r="D225" s="392"/>
      <c r="E225" s="392"/>
      <c r="F225" s="392"/>
      <c r="G225" s="392"/>
      <c r="H225" s="393"/>
      <c r="I225" s="322"/>
    </row>
    <row r="226" spans="1:9" ht="15" customHeight="1" x14ac:dyDescent="0.25">
      <c r="A226" s="416"/>
      <c r="B226" s="417"/>
      <c r="C226" s="392"/>
      <c r="D226" s="392"/>
      <c r="E226" s="392"/>
      <c r="F226" s="392"/>
      <c r="G226" s="392"/>
      <c r="H226" s="393"/>
      <c r="I226" s="322"/>
    </row>
    <row r="227" spans="1:9" x14ac:dyDescent="0.25">
      <c r="A227" s="416"/>
      <c r="B227" s="417"/>
      <c r="C227" s="392"/>
      <c r="D227" s="392"/>
      <c r="E227" s="392"/>
      <c r="F227" s="392"/>
      <c r="G227" s="392"/>
      <c r="H227" s="393"/>
      <c r="I227" s="322"/>
    </row>
    <row r="228" spans="1:9" x14ac:dyDescent="0.25">
      <c r="A228" s="418"/>
      <c r="B228" s="419"/>
      <c r="C228" s="394"/>
      <c r="D228" s="394"/>
      <c r="E228" s="394"/>
      <c r="F228" s="394"/>
      <c r="G228" s="394"/>
      <c r="H228" s="395"/>
      <c r="I228" s="322"/>
    </row>
    <row r="229" spans="1:9" ht="15" customHeight="1" x14ac:dyDescent="0.25">
      <c r="A229" s="411" t="s">
        <v>1453</v>
      </c>
      <c r="B229" s="415"/>
      <c r="C229" s="392" t="s">
        <v>1454</v>
      </c>
      <c r="D229" s="392"/>
      <c r="E229" s="392"/>
      <c r="F229" s="392"/>
      <c r="G229" s="392"/>
      <c r="H229" s="393"/>
      <c r="I229" s="322"/>
    </row>
    <row r="230" spans="1:9" ht="15" customHeight="1" x14ac:dyDescent="0.25">
      <c r="A230" s="416"/>
      <c r="B230" s="417"/>
      <c r="C230" s="392"/>
      <c r="D230" s="392"/>
      <c r="E230" s="392"/>
      <c r="F230" s="392"/>
      <c r="G230" s="392"/>
      <c r="H230" s="393"/>
      <c r="I230" s="322"/>
    </row>
    <row r="231" spans="1:9" ht="15" customHeight="1" x14ac:dyDescent="0.25">
      <c r="A231" s="416"/>
      <c r="B231" s="417"/>
      <c r="C231" s="392"/>
      <c r="D231" s="392"/>
      <c r="E231" s="392"/>
      <c r="F231" s="392"/>
      <c r="G231" s="392"/>
      <c r="H231" s="393"/>
      <c r="I231" s="322"/>
    </row>
    <row r="232" spans="1:9" ht="15" customHeight="1" x14ac:dyDescent="0.25">
      <c r="A232" s="416"/>
      <c r="B232" s="417"/>
      <c r="C232" s="392"/>
      <c r="D232" s="392"/>
      <c r="E232" s="392"/>
      <c r="F232" s="392"/>
      <c r="G232" s="392"/>
      <c r="H232" s="393"/>
      <c r="I232" s="322"/>
    </row>
    <row r="233" spans="1:9" ht="15" customHeight="1" x14ac:dyDescent="0.25">
      <c r="A233" s="416"/>
      <c r="B233" s="417"/>
      <c r="C233" s="392"/>
      <c r="D233" s="392"/>
      <c r="E233" s="392"/>
      <c r="F233" s="392"/>
      <c r="G233" s="392"/>
      <c r="H233" s="393"/>
      <c r="I233" s="322"/>
    </row>
    <row r="234" spans="1:9" ht="15" customHeight="1" x14ac:dyDescent="0.25">
      <c r="A234" s="416"/>
      <c r="B234" s="417"/>
      <c r="C234" s="392"/>
      <c r="D234" s="392"/>
      <c r="E234" s="392"/>
      <c r="F234" s="392"/>
      <c r="G234" s="392"/>
      <c r="H234" s="393"/>
      <c r="I234" s="322"/>
    </row>
    <row r="235" spans="1:9" ht="15" customHeight="1" x14ac:dyDescent="0.25">
      <c r="A235" s="416"/>
      <c r="B235" s="417"/>
      <c r="C235" s="392"/>
      <c r="D235" s="392"/>
      <c r="E235" s="392"/>
      <c r="F235" s="392"/>
      <c r="G235" s="392"/>
      <c r="H235" s="393"/>
      <c r="I235" s="322"/>
    </row>
    <row r="236" spans="1:9" ht="15" customHeight="1" x14ac:dyDescent="0.25">
      <c r="A236" s="416"/>
      <c r="B236" s="417"/>
      <c r="C236" s="392"/>
      <c r="D236" s="392"/>
      <c r="E236" s="392"/>
      <c r="F236" s="392"/>
      <c r="G236" s="392"/>
      <c r="H236" s="393"/>
      <c r="I236" s="322"/>
    </row>
    <row r="237" spans="1:9" ht="15" customHeight="1" x14ac:dyDescent="0.25">
      <c r="A237" s="416"/>
      <c r="B237" s="417"/>
      <c r="C237" s="392"/>
      <c r="D237" s="392"/>
      <c r="E237" s="392"/>
      <c r="F237" s="392"/>
      <c r="G237" s="392"/>
      <c r="H237" s="393"/>
      <c r="I237" s="322"/>
    </row>
    <row r="238" spans="1:9" x14ac:dyDescent="0.25">
      <c r="A238" s="416"/>
      <c r="B238" s="417"/>
      <c r="C238" s="392"/>
      <c r="D238" s="392"/>
      <c r="E238" s="392"/>
      <c r="F238" s="392"/>
      <c r="G238" s="392"/>
      <c r="H238" s="393"/>
      <c r="I238" s="322"/>
    </row>
    <row r="239" spans="1:9" x14ac:dyDescent="0.25">
      <c r="A239" s="418"/>
      <c r="B239" s="419"/>
      <c r="C239" s="394"/>
      <c r="D239" s="394"/>
      <c r="E239" s="394"/>
      <c r="F239" s="394"/>
      <c r="G239" s="394"/>
      <c r="H239" s="395"/>
      <c r="I239" s="322"/>
    </row>
    <row r="240" spans="1:9" ht="15" customHeight="1" x14ac:dyDescent="0.25">
      <c r="A240" s="411" t="s">
        <v>1455</v>
      </c>
      <c r="B240" s="415"/>
      <c r="C240" s="392" t="s">
        <v>1456</v>
      </c>
      <c r="D240" s="392"/>
      <c r="E240" s="392"/>
      <c r="F240" s="392"/>
      <c r="G240" s="392"/>
      <c r="H240" s="393"/>
      <c r="I240" s="322"/>
    </row>
    <row r="241" spans="1:9" ht="15" customHeight="1" x14ac:dyDescent="0.25">
      <c r="A241" s="416"/>
      <c r="B241" s="417"/>
      <c r="C241" s="392"/>
      <c r="D241" s="392"/>
      <c r="E241" s="392"/>
      <c r="F241" s="392"/>
      <c r="G241" s="392"/>
      <c r="H241" s="393"/>
      <c r="I241" s="322"/>
    </row>
    <row r="242" spans="1:9" ht="15" customHeight="1" x14ac:dyDescent="0.25">
      <c r="A242" s="416"/>
      <c r="B242" s="417"/>
      <c r="C242" s="392"/>
      <c r="D242" s="392"/>
      <c r="E242" s="392"/>
      <c r="F242" s="392"/>
      <c r="G242" s="392"/>
      <c r="H242" s="393"/>
      <c r="I242" s="322"/>
    </row>
    <row r="243" spans="1:9" ht="15" customHeight="1" x14ac:dyDescent="0.25">
      <c r="A243" s="416"/>
      <c r="B243" s="417"/>
      <c r="C243" s="392"/>
      <c r="D243" s="392"/>
      <c r="E243" s="392"/>
      <c r="F243" s="392"/>
      <c r="G243" s="392"/>
      <c r="H243" s="393"/>
      <c r="I243" s="322"/>
    </row>
    <row r="244" spans="1:9" ht="15" customHeight="1" x14ac:dyDescent="0.25">
      <c r="A244" s="416"/>
      <c r="B244" s="417"/>
      <c r="C244" s="392"/>
      <c r="D244" s="392"/>
      <c r="E244" s="392"/>
      <c r="F244" s="392"/>
      <c r="G244" s="392"/>
      <c r="H244" s="393"/>
      <c r="I244" s="322"/>
    </row>
    <row r="245" spans="1:9" ht="15" customHeight="1" x14ac:dyDescent="0.25">
      <c r="A245" s="416"/>
      <c r="B245" s="417"/>
      <c r="C245" s="392"/>
      <c r="D245" s="392"/>
      <c r="E245" s="392"/>
      <c r="F245" s="392"/>
      <c r="G245" s="392"/>
      <c r="H245" s="393"/>
      <c r="I245" s="322"/>
    </row>
    <row r="246" spans="1:9" ht="15" customHeight="1" x14ac:dyDescent="0.25">
      <c r="A246" s="416"/>
      <c r="B246" s="417"/>
      <c r="C246" s="392"/>
      <c r="D246" s="392"/>
      <c r="E246" s="392"/>
      <c r="F246" s="392"/>
      <c r="G246" s="392"/>
      <c r="H246" s="393"/>
      <c r="I246" s="322"/>
    </row>
    <row r="247" spans="1:9" ht="15" customHeight="1" x14ac:dyDescent="0.25">
      <c r="A247" s="416"/>
      <c r="B247" s="417"/>
      <c r="C247" s="392"/>
      <c r="D247" s="392"/>
      <c r="E247" s="392"/>
      <c r="F247" s="392"/>
      <c r="G247" s="392"/>
      <c r="H247" s="393"/>
      <c r="I247" s="322"/>
    </row>
    <row r="248" spans="1:9" ht="15" customHeight="1" x14ac:dyDescent="0.25">
      <c r="A248" s="416"/>
      <c r="B248" s="417"/>
      <c r="C248" s="392"/>
      <c r="D248" s="392"/>
      <c r="E248" s="392"/>
      <c r="F248" s="392"/>
      <c r="G248" s="392"/>
      <c r="H248" s="393"/>
      <c r="I248" s="322"/>
    </row>
    <row r="249" spans="1:9" x14ac:dyDescent="0.25">
      <c r="A249" s="416"/>
      <c r="B249" s="417"/>
      <c r="C249" s="392"/>
      <c r="D249" s="392"/>
      <c r="E249" s="392"/>
      <c r="F249" s="392"/>
      <c r="G249" s="392"/>
      <c r="H249" s="393"/>
      <c r="I249" s="322"/>
    </row>
    <row r="250" spans="1:9" x14ac:dyDescent="0.25">
      <c r="A250" s="418"/>
      <c r="B250" s="419"/>
      <c r="C250" s="394"/>
      <c r="D250" s="394"/>
      <c r="E250" s="394"/>
      <c r="F250" s="394"/>
      <c r="G250" s="394"/>
      <c r="H250" s="395"/>
      <c r="I250" s="322"/>
    </row>
    <row r="251" spans="1:9" ht="15" customHeight="1" x14ac:dyDescent="0.25">
      <c r="A251" s="411" t="s">
        <v>1457</v>
      </c>
      <c r="B251" s="415"/>
      <c r="C251" s="392" t="s">
        <v>1458</v>
      </c>
      <c r="D251" s="392"/>
      <c r="E251" s="392"/>
      <c r="F251" s="392"/>
      <c r="G251" s="392"/>
      <c r="H251" s="393"/>
      <c r="I251" s="322"/>
    </row>
    <row r="252" spans="1:9" ht="15" customHeight="1" x14ac:dyDescent="0.25">
      <c r="A252" s="416"/>
      <c r="B252" s="417"/>
      <c r="C252" s="392"/>
      <c r="D252" s="392"/>
      <c r="E252" s="392"/>
      <c r="F252" s="392"/>
      <c r="G252" s="392"/>
      <c r="H252" s="393"/>
      <c r="I252" s="322"/>
    </row>
    <row r="253" spans="1:9" ht="15" customHeight="1" x14ac:dyDescent="0.25">
      <c r="A253" s="416"/>
      <c r="B253" s="417"/>
      <c r="C253" s="392"/>
      <c r="D253" s="392"/>
      <c r="E253" s="392"/>
      <c r="F253" s="392"/>
      <c r="G253" s="392"/>
      <c r="H253" s="393"/>
      <c r="I253" s="322"/>
    </row>
    <row r="254" spans="1:9" ht="15" customHeight="1" x14ac:dyDescent="0.25">
      <c r="A254" s="416"/>
      <c r="B254" s="417"/>
      <c r="C254" s="392"/>
      <c r="D254" s="392"/>
      <c r="E254" s="392"/>
      <c r="F254" s="392"/>
      <c r="G254" s="392"/>
      <c r="H254" s="393"/>
      <c r="I254" s="322"/>
    </row>
    <row r="255" spans="1:9" ht="15" customHeight="1" x14ac:dyDescent="0.25">
      <c r="A255" s="416"/>
      <c r="B255" s="417"/>
      <c r="C255" s="392"/>
      <c r="D255" s="392"/>
      <c r="E255" s="392"/>
      <c r="F255" s="392"/>
      <c r="G255" s="392"/>
      <c r="H255" s="393"/>
      <c r="I255" s="322"/>
    </row>
    <row r="256" spans="1:9" ht="15" customHeight="1" x14ac:dyDescent="0.25">
      <c r="A256" s="416"/>
      <c r="B256" s="417"/>
      <c r="C256" s="392"/>
      <c r="D256" s="392"/>
      <c r="E256" s="392"/>
      <c r="F256" s="392"/>
      <c r="G256" s="392"/>
      <c r="H256" s="393"/>
      <c r="I256" s="322"/>
    </row>
    <row r="257" spans="1:9" ht="15" customHeight="1" x14ac:dyDescent="0.25">
      <c r="A257" s="416"/>
      <c r="B257" s="417"/>
      <c r="C257" s="392"/>
      <c r="D257" s="392"/>
      <c r="E257" s="392"/>
      <c r="F257" s="392"/>
      <c r="G257" s="392"/>
      <c r="H257" s="393"/>
      <c r="I257" s="322"/>
    </row>
    <row r="258" spans="1:9" ht="15" customHeight="1" x14ac:dyDescent="0.25">
      <c r="A258" s="416"/>
      <c r="B258" s="417"/>
      <c r="C258" s="392"/>
      <c r="D258" s="392"/>
      <c r="E258" s="392"/>
      <c r="F258" s="392"/>
      <c r="G258" s="392"/>
      <c r="H258" s="393"/>
      <c r="I258" s="322"/>
    </row>
    <row r="259" spans="1:9" ht="15" customHeight="1" x14ac:dyDescent="0.25">
      <c r="A259" s="416"/>
      <c r="B259" s="417"/>
      <c r="C259" s="392"/>
      <c r="D259" s="392"/>
      <c r="E259" s="392"/>
      <c r="F259" s="392"/>
      <c r="G259" s="392"/>
      <c r="H259" s="393"/>
      <c r="I259" s="322"/>
    </row>
    <row r="260" spans="1:9" x14ac:dyDescent="0.25">
      <c r="A260" s="416"/>
      <c r="B260" s="417"/>
      <c r="C260" s="392"/>
      <c r="D260" s="392"/>
      <c r="E260" s="392"/>
      <c r="F260" s="392"/>
      <c r="G260" s="392"/>
      <c r="H260" s="393"/>
      <c r="I260" s="322"/>
    </row>
    <row r="261" spans="1:9" x14ac:dyDescent="0.25">
      <c r="A261" s="418"/>
      <c r="B261" s="419"/>
      <c r="C261" s="394"/>
      <c r="D261" s="394"/>
      <c r="E261" s="394"/>
      <c r="F261" s="394"/>
      <c r="G261" s="394"/>
      <c r="H261" s="395"/>
      <c r="I261" s="322"/>
    </row>
    <row r="262" spans="1:9" x14ac:dyDescent="0.25">
      <c r="A262" s="316" t="s">
        <v>32</v>
      </c>
      <c r="C262" s="392" t="s">
        <v>1459</v>
      </c>
      <c r="D262" s="392"/>
      <c r="E262" s="392"/>
      <c r="F262" s="392"/>
      <c r="G262" s="392"/>
      <c r="H262" s="393"/>
      <c r="I262" s="322"/>
    </row>
    <row r="263" spans="1:9" x14ac:dyDescent="0.25">
      <c r="A263" s="316"/>
      <c r="C263" s="392"/>
      <c r="D263" s="392"/>
      <c r="E263" s="392"/>
      <c r="F263" s="392"/>
      <c r="G263" s="392"/>
      <c r="H263" s="393"/>
      <c r="I263" s="322"/>
    </row>
    <row r="264" spans="1:9" x14ac:dyDescent="0.25">
      <c r="A264" s="316"/>
      <c r="C264" s="392"/>
      <c r="D264" s="392"/>
      <c r="E264" s="392"/>
      <c r="F264" s="392"/>
      <c r="G264" s="392"/>
      <c r="H264" s="393"/>
      <c r="I264" s="322"/>
    </row>
    <row r="265" spans="1:9" x14ac:dyDescent="0.25">
      <c r="A265" s="316"/>
      <c r="C265" s="392"/>
      <c r="D265" s="392"/>
      <c r="E265" s="392"/>
      <c r="F265" s="392"/>
      <c r="G265" s="392"/>
      <c r="H265" s="393"/>
      <c r="I265" s="322"/>
    </row>
    <row r="266" spans="1:9" x14ac:dyDescent="0.25">
      <c r="A266" s="316"/>
      <c r="C266" s="392"/>
      <c r="D266" s="392"/>
      <c r="E266" s="392"/>
      <c r="F266" s="392"/>
      <c r="G266" s="392"/>
      <c r="H266" s="393"/>
      <c r="I266" s="322"/>
    </row>
    <row r="267" spans="1:9" x14ac:dyDescent="0.25">
      <c r="A267" s="316"/>
      <c r="C267" s="392"/>
      <c r="D267" s="392"/>
      <c r="E267" s="392"/>
      <c r="F267" s="392"/>
      <c r="G267" s="392"/>
      <c r="H267" s="393"/>
      <c r="I267" s="322"/>
    </row>
    <row r="268" spans="1:9" x14ac:dyDescent="0.25">
      <c r="A268" s="316"/>
      <c r="C268" s="392"/>
      <c r="D268" s="392"/>
      <c r="E268" s="392"/>
      <c r="F268" s="392"/>
      <c r="G268" s="392"/>
      <c r="H268" s="393"/>
      <c r="I268" s="322"/>
    </row>
    <row r="269" spans="1:9" x14ac:dyDescent="0.25">
      <c r="A269" s="316"/>
      <c r="C269" s="392"/>
      <c r="D269" s="392"/>
      <c r="E269" s="392"/>
      <c r="F269" s="392"/>
      <c r="G269" s="392"/>
      <c r="H269" s="393"/>
      <c r="I269" s="322"/>
    </row>
    <row r="270" spans="1:9" x14ac:dyDescent="0.25">
      <c r="A270" s="316"/>
      <c r="C270" s="392"/>
      <c r="D270" s="392"/>
      <c r="E270" s="392"/>
      <c r="F270" s="392"/>
      <c r="G270" s="392"/>
      <c r="H270" s="393"/>
      <c r="I270" s="322"/>
    </row>
    <row r="271" spans="1:9" x14ac:dyDescent="0.25">
      <c r="A271" s="316"/>
      <c r="C271" s="392"/>
      <c r="D271" s="392"/>
      <c r="E271" s="392"/>
      <c r="F271" s="392"/>
      <c r="G271" s="392"/>
      <c r="H271" s="393"/>
      <c r="I271" s="322"/>
    </row>
    <row r="272" spans="1:9" x14ac:dyDescent="0.25">
      <c r="A272" s="316"/>
      <c r="C272" s="392"/>
      <c r="D272" s="392"/>
      <c r="E272" s="392"/>
      <c r="F272" s="392"/>
      <c r="G272" s="392"/>
      <c r="H272" s="393"/>
      <c r="I272" s="322"/>
    </row>
    <row r="273" spans="1:9" x14ac:dyDescent="0.25">
      <c r="A273" s="317"/>
      <c r="B273" s="318"/>
      <c r="C273" s="394"/>
      <c r="D273" s="394"/>
      <c r="E273" s="394"/>
      <c r="F273" s="394"/>
      <c r="G273" s="394"/>
      <c r="H273" s="395"/>
      <c r="I273" s="322"/>
    </row>
    <row r="274" spans="1:9" x14ac:dyDescent="0.25">
      <c r="A274" s="400" t="s">
        <v>1460</v>
      </c>
      <c r="B274" s="390"/>
      <c r="C274" s="390" t="s">
        <v>1461</v>
      </c>
      <c r="D274" s="390"/>
      <c r="E274" s="390"/>
      <c r="F274" s="390"/>
      <c r="G274" s="390"/>
      <c r="H274" s="391"/>
    </row>
    <row r="275" spans="1:9" x14ac:dyDescent="0.25">
      <c r="A275" s="401"/>
      <c r="B275" s="392"/>
      <c r="C275" s="392"/>
      <c r="D275" s="392"/>
      <c r="E275" s="392"/>
      <c r="F275" s="392"/>
      <c r="G275" s="392"/>
      <c r="H275" s="393"/>
    </row>
    <row r="276" spans="1:9" x14ac:dyDescent="0.25">
      <c r="A276" s="401"/>
      <c r="B276" s="392"/>
      <c r="C276" s="392"/>
      <c r="D276" s="392"/>
      <c r="E276" s="392"/>
      <c r="F276" s="392"/>
      <c r="G276" s="392"/>
      <c r="H276" s="393"/>
    </row>
    <row r="277" spans="1:9" x14ac:dyDescent="0.25">
      <c r="A277" s="401"/>
      <c r="B277" s="392"/>
      <c r="C277" s="392"/>
      <c r="D277" s="392"/>
      <c r="E277" s="392"/>
      <c r="F277" s="392"/>
      <c r="G277" s="392"/>
      <c r="H277" s="393"/>
    </row>
    <row r="278" spans="1:9" x14ac:dyDescent="0.25">
      <c r="A278" s="401"/>
      <c r="B278" s="392"/>
      <c r="C278" s="392"/>
      <c r="D278" s="392"/>
      <c r="E278" s="392"/>
      <c r="F278" s="392"/>
      <c r="G278" s="392"/>
      <c r="H278" s="393"/>
    </row>
    <row r="279" spans="1:9" x14ac:dyDescent="0.25">
      <c r="A279" s="402"/>
      <c r="B279" s="394"/>
      <c r="C279" s="394"/>
      <c r="D279" s="394"/>
      <c r="E279" s="394"/>
      <c r="F279" s="394"/>
      <c r="G279" s="394"/>
      <c r="H279" s="395"/>
    </row>
    <row r="280" spans="1:9" x14ac:dyDescent="0.25">
      <c r="A280" s="400" t="s">
        <v>34</v>
      </c>
      <c r="B280" s="390"/>
      <c r="C280" s="390" t="s">
        <v>1462</v>
      </c>
      <c r="D280" s="390"/>
      <c r="E280" s="390"/>
      <c r="F280" s="390"/>
      <c r="G280" s="390"/>
      <c r="H280" s="391"/>
    </row>
    <row r="281" spans="1:9" x14ac:dyDescent="0.25">
      <c r="A281" s="401"/>
      <c r="B281" s="392"/>
      <c r="C281" s="392"/>
      <c r="D281" s="392"/>
      <c r="E281" s="392"/>
      <c r="F281" s="392"/>
      <c r="G281" s="392"/>
      <c r="H281" s="393"/>
    </row>
    <row r="282" spans="1:9" x14ac:dyDescent="0.25">
      <c r="A282" s="401"/>
      <c r="B282" s="392"/>
      <c r="C282" s="392"/>
      <c r="D282" s="392"/>
      <c r="E282" s="392"/>
      <c r="F282" s="392"/>
      <c r="G282" s="392"/>
      <c r="H282" s="393"/>
    </row>
    <row r="283" spans="1:9" x14ac:dyDescent="0.25">
      <c r="A283" s="401"/>
      <c r="B283" s="392"/>
      <c r="C283" s="392"/>
      <c r="D283" s="392"/>
      <c r="E283" s="392"/>
      <c r="F283" s="392"/>
      <c r="G283" s="392"/>
      <c r="H283" s="393"/>
    </row>
    <row r="284" spans="1:9" x14ac:dyDescent="0.25">
      <c r="A284" s="401"/>
      <c r="B284" s="392"/>
      <c r="C284" s="392"/>
      <c r="D284" s="392"/>
      <c r="E284" s="392"/>
      <c r="F284" s="392"/>
      <c r="G284" s="392"/>
      <c r="H284" s="393"/>
    </row>
    <row r="285" spans="1:9" x14ac:dyDescent="0.25">
      <c r="A285" s="401"/>
      <c r="B285" s="392"/>
      <c r="C285" s="392"/>
      <c r="D285" s="392"/>
      <c r="E285" s="392"/>
      <c r="F285" s="392"/>
      <c r="G285" s="392"/>
      <c r="H285" s="393"/>
    </row>
    <row r="286" spans="1:9" x14ac:dyDescent="0.25">
      <c r="A286" s="401"/>
      <c r="B286" s="392"/>
      <c r="C286" s="392"/>
      <c r="D286" s="392"/>
      <c r="E286" s="392"/>
      <c r="F286" s="392"/>
      <c r="G286" s="392"/>
      <c r="H286" s="393"/>
    </row>
    <row r="287" spans="1:9" x14ac:dyDescent="0.25">
      <c r="A287" s="401"/>
      <c r="B287" s="392"/>
      <c r="C287" s="392"/>
      <c r="D287" s="392"/>
      <c r="E287" s="392"/>
      <c r="F287" s="392"/>
      <c r="G287" s="392"/>
      <c r="H287" s="393"/>
    </row>
    <row r="288" spans="1:9" x14ac:dyDescent="0.25">
      <c r="A288" s="402"/>
      <c r="B288" s="394"/>
      <c r="C288" s="394"/>
      <c r="D288" s="394"/>
      <c r="E288" s="394"/>
      <c r="F288" s="394"/>
      <c r="G288" s="394"/>
      <c r="H288" s="395"/>
    </row>
    <row r="289" spans="1:8" x14ac:dyDescent="0.25">
      <c r="A289" s="400" t="s">
        <v>35</v>
      </c>
      <c r="B289" s="390"/>
      <c r="C289" s="390" t="s">
        <v>1463</v>
      </c>
      <c r="D289" s="390"/>
      <c r="E289" s="390"/>
      <c r="F289" s="390"/>
      <c r="G289" s="390"/>
      <c r="H289" s="391"/>
    </row>
    <row r="290" spans="1:8" x14ac:dyDescent="0.25">
      <c r="A290" s="402"/>
      <c r="B290" s="394"/>
      <c r="C290" s="394"/>
      <c r="D290" s="394"/>
      <c r="E290" s="394"/>
      <c r="F290" s="394"/>
      <c r="G290" s="394"/>
      <c r="H290" s="395"/>
    </row>
    <row r="291" spans="1:8" x14ac:dyDescent="0.25">
      <c r="A291" s="400" t="s">
        <v>1464</v>
      </c>
      <c r="B291" s="390"/>
      <c r="C291" s="390" t="s">
        <v>1465</v>
      </c>
      <c r="D291" s="390"/>
      <c r="E291" s="390"/>
      <c r="F291" s="390"/>
      <c r="G291" s="390"/>
      <c r="H291" s="391"/>
    </row>
    <row r="292" spans="1:8" x14ac:dyDescent="0.25">
      <c r="A292" s="401"/>
      <c r="B292" s="392"/>
      <c r="C292" s="392"/>
      <c r="D292" s="392"/>
      <c r="E292" s="392"/>
      <c r="F292" s="392"/>
      <c r="G292" s="392"/>
      <c r="H292" s="393"/>
    </row>
    <row r="293" spans="1:8" x14ac:dyDescent="0.25">
      <c r="A293" s="401"/>
      <c r="B293" s="392"/>
      <c r="C293" s="392"/>
      <c r="D293" s="392"/>
      <c r="E293" s="392"/>
      <c r="F293" s="392"/>
      <c r="G293" s="392"/>
      <c r="H293" s="393"/>
    </row>
    <row r="294" spans="1:8" x14ac:dyDescent="0.25">
      <c r="A294" s="401"/>
      <c r="B294" s="392"/>
      <c r="C294" s="392"/>
      <c r="D294" s="392"/>
      <c r="E294" s="392"/>
      <c r="F294" s="392"/>
      <c r="G294" s="392"/>
      <c r="H294" s="393"/>
    </row>
    <row r="295" spans="1:8" x14ac:dyDescent="0.25">
      <c r="A295" s="401"/>
      <c r="B295" s="392"/>
      <c r="C295" s="392"/>
      <c r="D295" s="392"/>
      <c r="E295" s="392"/>
      <c r="F295" s="392"/>
      <c r="G295" s="392"/>
      <c r="H295" s="393"/>
    </row>
    <row r="296" spans="1:8" x14ac:dyDescent="0.25">
      <c r="A296" s="401"/>
      <c r="B296" s="392"/>
      <c r="C296" s="392"/>
      <c r="D296" s="392"/>
      <c r="E296" s="392"/>
      <c r="F296" s="392"/>
      <c r="G296" s="392"/>
      <c r="H296" s="393"/>
    </row>
    <row r="297" spans="1:8" x14ac:dyDescent="0.25">
      <c r="A297" s="401"/>
      <c r="B297" s="392"/>
      <c r="C297" s="392"/>
      <c r="D297" s="392"/>
      <c r="E297" s="392"/>
      <c r="F297" s="392"/>
      <c r="G297" s="392"/>
      <c r="H297" s="393"/>
    </row>
    <row r="298" spans="1:8" x14ac:dyDescent="0.25">
      <c r="A298" s="401"/>
      <c r="B298" s="392"/>
      <c r="C298" s="392"/>
      <c r="D298" s="392"/>
      <c r="E298" s="392"/>
      <c r="F298" s="392"/>
      <c r="G298" s="392"/>
      <c r="H298" s="393"/>
    </row>
    <row r="299" spans="1:8" x14ac:dyDescent="0.25">
      <c r="A299" s="401"/>
      <c r="B299" s="392"/>
      <c r="C299" s="392"/>
      <c r="D299" s="392"/>
      <c r="E299" s="392"/>
      <c r="F299" s="392"/>
      <c r="G299" s="392"/>
      <c r="H299" s="393"/>
    </row>
    <row r="300" spans="1:8" x14ac:dyDescent="0.25">
      <c r="A300" s="401"/>
      <c r="B300" s="392"/>
      <c r="C300" s="392"/>
      <c r="D300" s="392"/>
      <c r="E300" s="392"/>
      <c r="F300" s="392"/>
      <c r="G300" s="392"/>
      <c r="H300" s="393"/>
    </row>
    <row r="301" spans="1:8" x14ac:dyDescent="0.25">
      <c r="A301" s="401"/>
      <c r="B301" s="392"/>
      <c r="C301" s="392"/>
      <c r="D301" s="392"/>
      <c r="E301" s="392"/>
      <c r="F301" s="392"/>
      <c r="G301" s="392"/>
      <c r="H301" s="393"/>
    </row>
    <row r="302" spans="1:8" x14ac:dyDescent="0.25">
      <c r="A302" s="402"/>
      <c r="B302" s="394"/>
      <c r="C302" s="394"/>
      <c r="D302" s="394"/>
      <c r="E302" s="394"/>
      <c r="F302" s="394"/>
      <c r="G302" s="394"/>
      <c r="H302" s="395"/>
    </row>
    <row r="303" spans="1:8" x14ac:dyDescent="0.25">
      <c r="A303" s="400" t="s">
        <v>1466</v>
      </c>
      <c r="B303" s="390"/>
      <c r="C303" s="390" t="s">
        <v>1467</v>
      </c>
      <c r="D303" s="390"/>
      <c r="E303" s="390"/>
      <c r="F303" s="390"/>
      <c r="G303" s="390"/>
      <c r="H303" s="391"/>
    </row>
    <row r="304" spans="1:8" x14ac:dyDescent="0.25">
      <c r="A304" s="401"/>
      <c r="B304" s="392"/>
      <c r="C304" s="392"/>
      <c r="D304" s="392"/>
      <c r="E304" s="392"/>
      <c r="F304" s="392"/>
      <c r="G304" s="392"/>
      <c r="H304" s="393"/>
    </row>
    <row r="305" spans="1:8" x14ac:dyDescent="0.25">
      <c r="A305" s="401"/>
      <c r="B305" s="392"/>
      <c r="C305" s="392"/>
      <c r="D305" s="392"/>
      <c r="E305" s="392"/>
      <c r="F305" s="392"/>
      <c r="G305" s="392"/>
      <c r="H305" s="393"/>
    </row>
    <row r="306" spans="1:8" x14ac:dyDescent="0.25">
      <c r="A306" s="401"/>
      <c r="B306" s="392"/>
      <c r="C306" s="392"/>
      <c r="D306" s="392"/>
      <c r="E306" s="392"/>
      <c r="F306" s="392"/>
      <c r="G306" s="392"/>
      <c r="H306" s="393"/>
    </row>
    <row r="307" spans="1:8" x14ac:dyDescent="0.25">
      <c r="A307" s="401"/>
      <c r="B307" s="392"/>
      <c r="C307" s="392"/>
      <c r="D307" s="392"/>
      <c r="E307" s="392"/>
      <c r="F307" s="392"/>
      <c r="G307" s="392"/>
      <c r="H307" s="393"/>
    </row>
    <row r="308" spans="1:8" x14ac:dyDescent="0.25">
      <c r="A308" s="402"/>
      <c r="B308" s="394"/>
      <c r="C308" s="394"/>
      <c r="D308" s="394"/>
      <c r="E308" s="394"/>
      <c r="F308" s="394"/>
      <c r="G308" s="394"/>
      <c r="H308" s="395"/>
    </row>
    <row r="309" spans="1:8" x14ac:dyDescent="0.25">
      <c r="A309" s="400" t="s">
        <v>1468</v>
      </c>
      <c r="B309" s="390"/>
      <c r="C309" s="390" t="s">
        <v>1469</v>
      </c>
      <c r="D309" s="390"/>
      <c r="E309" s="390"/>
      <c r="F309" s="390"/>
      <c r="G309" s="390"/>
      <c r="H309" s="391"/>
    </row>
    <row r="310" spans="1:8" x14ac:dyDescent="0.25">
      <c r="A310" s="401"/>
      <c r="B310" s="392"/>
      <c r="C310" s="392"/>
      <c r="D310" s="392"/>
      <c r="E310" s="392"/>
      <c r="F310" s="392"/>
      <c r="G310" s="392"/>
      <c r="H310" s="393"/>
    </row>
    <row r="311" spans="1:8" x14ac:dyDescent="0.25">
      <c r="A311" s="401"/>
      <c r="B311" s="392"/>
      <c r="C311" s="392"/>
      <c r="D311" s="392"/>
      <c r="E311" s="392"/>
      <c r="F311" s="392"/>
      <c r="G311" s="392"/>
      <c r="H311" s="393"/>
    </row>
    <row r="312" spans="1:8" x14ac:dyDescent="0.25">
      <c r="A312" s="401"/>
      <c r="B312" s="392"/>
      <c r="C312" s="392"/>
      <c r="D312" s="392"/>
      <c r="E312" s="392"/>
      <c r="F312" s="392"/>
      <c r="G312" s="392"/>
      <c r="H312" s="393"/>
    </row>
    <row r="313" spans="1:8" x14ac:dyDescent="0.25">
      <c r="A313" s="401"/>
      <c r="B313" s="392"/>
      <c r="C313" s="392"/>
      <c r="D313" s="392"/>
      <c r="E313" s="392"/>
      <c r="F313" s="392"/>
      <c r="G313" s="392"/>
      <c r="H313" s="393"/>
    </row>
    <row r="314" spans="1:8" x14ac:dyDescent="0.25">
      <c r="A314" s="402"/>
      <c r="B314" s="394"/>
      <c r="C314" s="394"/>
      <c r="D314" s="394"/>
      <c r="E314" s="394"/>
      <c r="F314" s="394"/>
      <c r="G314" s="394"/>
      <c r="H314" s="395"/>
    </row>
    <row r="315" spans="1:8" x14ac:dyDescent="0.25">
      <c r="A315" s="400" t="s">
        <v>1470</v>
      </c>
      <c r="B315" s="390"/>
      <c r="C315" s="390" t="s">
        <v>1471</v>
      </c>
      <c r="D315" s="390"/>
      <c r="E315" s="390"/>
      <c r="F315" s="390"/>
      <c r="G315" s="390"/>
      <c r="H315" s="391"/>
    </row>
    <row r="316" spans="1:8" x14ac:dyDescent="0.25">
      <c r="A316" s="401"/>
      <c r="B316" s="392"/>
      <c r="C316" s="392"/>
      <c r="D316" s="392"/>
      <c r="E316" s="392"/>
      <c r="F316" s="392"/>
      <c r="G316" s="392"/>
      <c r="H316" s="393"/>
    </row>
    <row r="317" spans="1:8" x14ac:dyDescent="0.25">
      <c r="A317" s="401"/>
      <c r="B317" s="392"/>
      <c r="C317" s="392"/>
      <c r="D317" s="392"/>
      <c r="E317" s="392"/>
      <c r="F317" s="392"/>
      <c r="G317" s="392"/>
      <c r="H317" s="393"/>
    </row>
    <row r="318" spans="1:8" x14ac:dyDescent="0.25">
      <c r="A318" s="401"/>
      <c r="B318" s="392"/>
      <c r="C318" s="392"/>
      <c r="D318" s="392"/>
      <c r="E318" s="392"/>
      <c r="F318" s="392"/>
      <c r="G318" s="392"/>
      <c r="H318" s="393"/>
    </row>
    <row r="319" spans="1:8" x14ac:dyDescent="0.25">
      <c r="A319" s="401"/>
      <c r="B319" s="392"/>
      <c r="C319" s="392"/>
      <c r="D319" s="392"/>
      <c r="E319" s="392"/>
      <c r="F319" s="392"/>
      <c r="G319" s="392"/>
      <c r="H319" s="393"/>
    </row>
    <row r="320" spans="1:8" x14ac:dyDescent="0.25">
      <c r="A320" s="402"/>
      <c r="B320" s="394"/>
      <c r="C320" s="394"/>
      <c r="D320" s="394"/>
      <c r="E320" s="394"/>
      <c r="F320" s="394"/>
      <c r="G320" s="394"/>
      <c r="H320" s="395"/>
    </row>
    <row r="321" spans="1:8" x14ac:dyDescent="0.25">
      <c r="A321" s="400" t="s">
        <v>36</v>
      </c>
      <c r="B321" s="390"/>
      <c r="C321" s="390" t="s">
        <v>1472</v>
      </c>
      <c r="D321" s="390"/>
      <c r="E321" s="390"/>
      <c r="F321" s="390"/>
      <c r="G321" s="390"/>
      <c r="H321" s="391"/>
    </row>
    <row r="322" spans="1:8" x14ac:dyDescent="0.25">
      <c r="A322" s="401"/>
      <c r="B322" s="392"/>
      <c r="C322" s="392"/>
      <c r="D322" s="392"/>
      <c r="E322" s="392"/>
      <c r="F322" s="392"/>
      <c r="G322" s="392"/>
      <c r="H322" s="393"/>
    </row>
    <row r="323" spans="1:8" x14ac:dyDescent="0.25">
      <c r="A323" s="401"/>
      <c r="B323" s="392"/>
      <c r="C323" s="392"/>
      <c r="D323" s="392"/>
      <c r="E323" s="392"/>
      <c r="F323" s="392"/>
      <c r="G323" s="392"/>
      <c r="H323" s="393"/>
    </row>
    <row r="324" spans="1:8" x14ac:dyDescent="0.25">
      <c r="A324" s="402"/>
      <c r="B324" s="394"/>
      <c r="C324" s="394"/>
      <c r="D324" s="394"/>
      <c r="E324" s="394"/>
      <c r="F324" s="394"/>
      <c r="G324" s="394"/>
      <c r="H324" s="395"/>
    </row>
    <row r="325" spans="1:8" x14ac:dyDescent="0.25">
      <c r="A325" s="400" t="s">
        <v>37</v>
      </c>
      <c r="B325" s="390"/>
      <c r="C325" s="390" t="s">
        <v>1473</v>
      </c>
      <c r="D325" s="390"/>
      <c r="E325" s="390"/>
      <c r="F325" s="390"/>
      <c r="G325" s="390"/>
      <c r="H325" s="391"/>
    </row>
    <row r="326" spans="1:8" x14ac:dyDescent="0.25">
      <c r="A326" s="401"/>
      <c r="B326" s="392"/>
      <c r="C326" s="392"/>
      <c r="D326" s="392"/>
      <c r="E326" s="392"/>
      <c r="F326" s="392"/>
      <c r="G326" s="392"/>
      <c r="H326" s="393"/>
    </row>
    <row r="327" spans="1:8" x14ac:dyDescent="0.25">
      <c r="A327" s="291"/>
      <c r="B327" s="254"/>
      <c r="C327" s="392"/>
      <c r="D327" s="392"/>
      <c r="E327" s="392"/>
      <c r="F327" s="392"/>
      <c r="G327" s="392"/>
      <c r="H327" s="393"/>
    </row>
    <row r="328" spans="1:8" x14ac:dyDescent="0.25">
      <c r="A328" s="291"/>
      <c r="B328" s="254"/>
      <c r="C328" s="392"/>
      <c r="D328" s="392"/>
      <c r="E328" s="392"/>
      <c r="F328" s="392"/>
      <c r="G328" s="392"/>
      <c r="H328" s="393"/>
    </row>
    <row r="329" spans="1:8" x14ac:dyDescent="0.25">
      <c r="A329" s="291"/>
      <c r="B329" s="254"/>
      <c r="C329" s="392"/>
      <c r="D329" s="392"/>
      <c r="E329" s="392"/>
      <c r="F329" s="392"/>
      <c r="G329" s="392"/>
      <c r="H329" s="393"/>
    </row>
    <row r="330" spans="1:8" x14ac:dyDescent="0.25">
      <c r="A330" s="317"/>
      <c r="B330" s="318"/>
      <c r="C330" s="394"/>
      <c r="D330" s="394"/>
      <c r="E330" s="394"/>
      <c r="F330" s="394"/>
      <c r="G330" s="394"/>
      <c r="H330" s="395"/>
    </row>
    <row r="331" spans="1:8" x14ac:dyDescent="0.25">
      <c r="A331" s="400" t="s">
        <v>1474</v>
      </c>
      <c r="B331" s="390"/>
      <c r="C331" s="390" t="s">
        <v>1475</v>
      </c>
      <c r="D331" s="390"/>
      <c r="E331" s="390"/>
      <c r="F331" s="390"/>
      <c r="G331" s="390"/>
      <c r="H331" s="391"/>
    </row>
    <row r="332" spans="1:8" x14ac:dyDescent="0.25">
      <c r="A332" s="401"/>
      <c r="B332" s="392"/>
      <c r="C332" s="392"/>
      <c r="D332" s="392"/>
      <c r="E332" s="392"/>
      <c r="F332" s="392"/>
      <c r="G332" s="392"/>
      <c r="H332" s="393"/>
    </row>
    <row r="333" spans="1:8" x14ac:dyDescent="0.25">
      <c r="A333" s="401"/>
      <c r="B333" s="392"/>
      <c r="C333" s="392"/>
      <c r="D333" s="392"/>
      <c r="E333" s="392"/>
      <c r="F333" s="392"/>
      <c r="G333" s="392"/>
      <c r="H333" s="393"/>
    </row>
    <row r="334" spans="1:8" x14ac:dyDescent="0.25">
      <c r="A334" s="401"/>
      <c r="B334" s="392"/>
      <c r="C334" s="392"/>
      <c r="D334" s="392"/>
      <c r="E334" s="392"/>
      <c r="F334" s="392"/>
      <c r="G334" s="392"/>
      <c r="H334" s="393"/>
    </row>
    <row r="335" spans="1:8" x14ac:dyDescent="0.25">
      <c r="A335" s="401"/>
      <c r="B335" s="392"/>
      <c r="C335" s="392"/>
      <c r="D335" s="392"/>
      <c r="E335" s="392"/>
      <c r="F335" s="392"/>
      <c r="G335" s="392"/>
      <c r="H335" s="393"/>
    </row>
    <row r="336" spans="1:8" x14ac:dyDescent="0.25">
      <c r="A336" s="401"/>
      <c r="B336" s="392"/>
      <c r="C336" s="392"/>
      <c r="D336" s="392"/>
      <c r="E336" s="392"/>
      <c r="F336" s="392"/>
      <c r="G336" s="392"/>
      <c r="H336" s="393"/>
    </row>
    <row r="337" spans="1:8" x14ac:dyDescent="0.25">
      <c r="A337" s="402"/>
      <c r="B337" s="394"/>
      <c r="C337" s="394"/>
      <c r="D337" s="394"/>
      <c r="E337" s="394"/>
      <c r="F337" s="394"/>
      <c r="G337" s="394"/>
      <c r="H337" s="395"/>
    </row>
    <row r="338" spans="1:8" x14ac:dyDescent="0.25">
      <c r="A338" s="400" t="s">
        <v>39</v>
      </c>
      <c r="B338" s="390"/>
      <c r="C338" s="390" t="s">
        <v>1476</v>
      </c>
      <c r="D338" s="390"/>
      <c r="E338" s="390"/>
      <c r="F338" s="390"/>
      <c r="G338" s="390"/>
      <c r="H338" s="391"/>
    </row>
    <row r="339" spans="1:8" x14ac:dyDescent="0.25">
      <c r="A339" s="401"/>
      <c r="B339" s="392"/>
      <c r="C339" s="392"/>
      <c r="D339" s="392"/>
      <c r="E339" s="392"/>
      <c r="F339" s="392"/>
      <c r="G339" s="392"/>
      <c r="H339" s="393"/>
    </row>
    <row r="340" spans="1:8" x14ac:dyDescent="0.25">
      <c r="A340" s="401"/>
      <c r="B340" s="392"/>
      <c r="C340" s="392"/>
      <c r="D340" s="392"/>
      <c r="E340" s="392"/>
      <c r="F340" s="392"/>
      <c r="G340" s="392"/>
      <c r="H340" s="393"/>
    </row>
    <row r="341" spans="1:8" x14ac:dyDescent="0.25">
      <c r="A341" s="401"/>
      <c r="B341" s="392"/>
      <c r="C341" s="392"/>
      <c r="D341" s="392"/>
      <c r="E341" s="392"/>
      <c r="F341" s="392"/>
      <c r="G341" s="392"/>
      <c r="H341" s="393"/>
    </row>
    <row r="342" spans="1:8" x14ac:dyDescent="0.25">
      <c r="A342" s="401"/>
      <c r="B342" s="392"/>
      <c r="C342" s="392"/>
      <c r="D342" s="392"/>
      <c r="E342" s="392"/>
      <c r="F342" s="392"/>
      <c r="G342" s="392"/>
      <c r="H342" s="393"/>
    </row>
    <row r="343" spans="1:8" x14ac:dyDescent="0.25">
      <c r="A343" s="401"/>
      <c r="B343" s="392"/>
      <c r="C343" s="392"/>
      <c r="D343" s="392"/>
      <c r="E343" s="392"/>
      <c r="F343" s="392"/>
      <c r="G343" s="392"/>
      <c r="H343" s="393"/>
    </row>
    <row r="344" spans="1:8" x14ac:dyDescent="0.25">
      <c r="A344" s="401"/>
      <c r="B344" s="392"/>
      <c r="C344" s="392"/>
      <c r="D344" s="392"/>
      <c r="E344" s="392"/>
      <c r="F344" s="392"/>
      <c r="G344" s="392"/>
      <c r="H344" s="393"/>
    </row>
    <row r="345" spans="1:8" x14ac:dyDescent="0.25">
      <c r="A345" s="401"/>
      <c r="B345" s="392"/>
      <c r="C345" s="392"/>
      <c r="D345" s="392"/>
      <c r="E345" s="392"/>
      <c r="F345" s="392"/>
      <c r="G345" s="392"/>
      <c r="H345" s="393"/>
    </row>
    <row r="346" spans="1:8" x14ac:dyDescent="0.25">
      <c r="A346" s="401"/>
      <c r="B346" s="392"/>
      <c r="C346" s="392"/>
      <c r="D346" s="392"/>
      <c r="E346" s="392"/>
      <c r="F346" s="392"/>
      <c r="G346" s="392"/>
      <c r="H346" s="393"/>
    </row>
    <row r="347" spans="1:8" x14ac:dyDescent="0.25">
      <c r="A347" s="401"/>
      <c r="B347" s="392"/>
      <c r="C347" s="392"/>
      <c r="D347" s="392"/>
      <c r="E347" s="392"/>
      <c r="F347" s="392"/>
      <c r="G347" s="392"/>
      <c r="H347" s="393"/>
    </row>
    <row r="348" spans="1:8" x14ac:dyDescent="0.25">
      <c r="A348" s="402"/>
      <c r="B348" s="394"/>
      <c r="C348" s="394"/>
      <c r="D348" s="394"/>
      <c r="E348" s="394"/>
      <c r="F348" s="394"/>
      <c r="G348" s="394"/>
      <c r="H348" s="395"/>
    </row>
    <row r="349" spans="1:8" x14ac:dyDescent="0.25">
      <c r="A349" s="400" t="s">
        <v>40</v>
      </c>
      <c r="B349" s="390"/>
      <c r="C349" s="390" t="s">
        <v>1477</v>
      </c>
      <c r="D349" s="390"/>
      <c r="E349" s="390"/>
      <c r="F349" s="390"/>
      <c r="G349" s="390"/>
      <c r="H349" s="391"/>
    </row>
    <row r="350" spans="1:8" x14ac:dyDescent="0.25">
      <c r="A350" s="401"/>
      <c r="B350" s="392"/>
      <c r="C350" s="392"/>
      <c r="D350" s="392"/>
      <c r="E350" s="392"/>
      <c r="F350" s="392"/>
      <c r="G350" s="392"/>
      <c r="H350" s="393"/>
    </row>
    <row r="351" spans="1:8" x14ac:dyDescent="0.25">
      <c r="A351" s="401"/>
      <c r="B351" s="392"/>
      <c r="C351" s="392"/>
      <c r="D351" s="392"/>
      <c r="E351" s="392"/>
      <c r="F351" s="392"/>
      <c r="G351" s="392"/>
      <c r="H351" s="393"/>
    </row>
    <row r="352" spans="1:8" x14ac:dyDescent="0.25">
      <c r="A352" s="401"/>
      <c r="B352" s="392"/>
      <c r="C352" s="392"/>
      <c r="D352" s="392"/>
      <c r="E352" s="392"/>
      <c r="F352" s="392"/>
      <c r="G352" s="392"/>
      <c r="H352" s="393"/>
    </row>
    <row r="353" spans="1:8" x14ac:dyDescent="0.25">
      <c r="A353" s="401"/>
      <c r="B353" s="392"/>
      <c r="C353" s="392"/>
      <c r="D353" s="392"/>
      <c r="E353" s="392"/>
      <c r="F353" s="392"/>
      <c r="G353" s="392"/>
      <c r="H353" s="393"/>
    </row>
    <row r="354" spans="1:8" x14ac:dyDescent="0.25">
      <c r="A354" s="401"/>
      <c r="B354" s="392"/>
      <c r="C354" s="392"/>
      <c r="D354" s="392"/>
      <c r="E354" s="392"/>
      <c r="F354" s="392"/>
      <c r="G354" s="392"/>
      <c r="H354" s="393"/>
    </row>
    <row r="355" spans="1:8" x14ac:dyDescent="0.25">
      <c r="A355" s="401"/>
      <c r="B355" s="392"/>
      <c r="C355" s="392"/>
      <c r="D355" s="392"/>
      <c r="E355" s="392"/>
      <c r="F355" s="392"/>
      <c r="G355" s="392"/>
      <c r="H355" s="393"/>
    </row>
    <row r="356" spans="1:8" x14ac:dyDescent="0.25">
      <c r="A356" s="401"/>
      <c r="B356" s="392"/>
      <c r="C356" s="392"/>
      <c r="D356" s="392"/>
      <c r="E356" s="392"/>
      <c r="F356" s="392"/>
      <c r="G356" s="392"/>
      <c r="H356" s="393"/>
    </row>
    <row r="357" spans="1:8" x14ac:dyDescent="0.25">
      <c r="A357" s="401"/>
      <c r="B357" s="392"/>
      <c r="C357" s="392"/>
      <c r="D357" s="392"/>
      <c r="E357" s="392"/>
      <c r="F357" s="392"/>
      <c r="G357" s="392"/>
      <c r="H357" s="393"/>
    </row>
    <row r="358" spans="1:8" x14ac:dyDescent="0.25">
      <c r="A358" s="401"/>
      <c r="B358" s="392"/>
      <c r="C358" s="392"/>
      <c r="D358" s="392"/>
      <c r="E358" s="392"/>
      <c r="F358" s="392"/>
      <c r="G358" s="392"/>
      <c r="H358" s="393"/>
    </row>
    <row r="359" spans="1:8" x14ac:dyDescent="0.25">
      <c r="A359" s="401"/>
      <c r="B359" s="392"/>
      <c r="C359" s="392"/>
      <c r="D359" s="392"/>
      <c r="E359" s="392"/>
      <c r="F359" s="392"/>
      <c r="G359" s="392"/>
      <c r="H359" s="393"/>
    </row>
    <row r="360" spans="1:8" x14ac:dyDescent="0.25">
      <c r="A360" s="401"/>
      <c r="B360" s="392"/>
      <c r="C360" s="392"/>
      <c r="D360" s="392"/>
      <c r="E360" s="392"/>
      <c r="F360" s="392"/>
      <c r="G360" s="392"/>
      <c r="H360" s="393"/>
    </row>
    <row r="361" spans="1:8" x14ac:dyDescent="0.25">
      <c r="A361" s="402"/>
      <c r="B361" s="394"/>
      <c r="C361" s="394"/>
      <c r="D361" s="394"/>
      <c r="E361" s="394"/>
      <c r="F361" s="394"/>
      <c r="G361" s="394"/>
      <c r="H361" s="395"/>
    </row>
    <row r="362" spans="1:8" x14ac:dyDescent="0.25">
      <c r="A362" s="400" t="s">
        <v>41</v>
      </c>
      <c r="B362" s="390"/>
      <c r="C362" s="390" t="s">
        <v>1478</v>
      </c>
      <c r="D362" s="390"/>
      <c r="E362" s="390"/>
      <c r="F362" s="390"/>
      <c r="G362" s="390"/>
      <c r="H362" s="391"/>
    </row>
    <row r="363" spans="1:8" x14ac:dyDescent="0.25">
      <c r="A363" s="401"/>
      <c r="B363" s="392"/>
      <c r="C363" s="392"/>
      <c r="D363" s="392"/>
      <c r="E363" s="392"/>
      <c r="F363" s="392"/>
      <c r="G363" s="392"/>
      <c r="H363" s="393"/>
    </row>
    <row r="364" spans="1:8" x14ac:dyDescent="0.25">
      <c r="A364" s="401"/>
      <c r="B364" s="392"/>
      <c r="C364" s="392"/>
      <c r="D364" s="392"/>
      <c r="E364" s="392"/>
      <c r="F364" s="392"/>
      <c r="G364" s="392"/>
      <c r="H364" s="393"/>
    </row>
    <row r="365" spans="1:8" x14ac:dyDescent="0.25">
      <c r="A365" s="401"/>
      <c r="B365" s="392"/>
      <c r="C365" s="392"/>
      <c r="D365" s="392"/>
      <c r="E365" s="392"/>
      <c r="F365" s="392"/>
      <c r="G365" s="392"/>
      <c r="H365" s="393"/>
    </row>
    <row r="366" spans="1:8" x14ac:dyDescent="0.25">
      <c r="A366" s="401"/>
      <c r="B366" s="392"/>
      <c r="C366" s="392"/>
      <c r="D366" s="392"/>
      <c r="E366" s="392"/>
      <c r="F366" s="392"/>
      <c r="G366" s="392"/>
      <c r="H366" s="393"/>
    </row>
    <row r="367" spans="1:8" x14ac:dyDescent="0.25">
      <c r="A367" s="401"/>
      <c r="B367" s="392"/>
      <c r="C367" s="392"/>
      <c r="D367" s="392"/>
      <c r="E367" s="392"/>
      <c r="F367" s="392"/>
      <c r="G367" s="392"/>
      <c r="H367" s="393"/>
    </row>
    <row r="368" spans="1:8" x14ac:dyDescent="0.25">
      <c r="A368" s="401"/>
      <c r="B368" s="392"/>
      <c r="C368" s="392"/>
      <c r="D368" s="392"/>
      <c r="E368" s="392"/>
      <c r="F368" s="392"/>
      <c r="G368" s="392"/>
      <c r="H368" s="393"/>
    </row>
    <row r="369" spans="1:8" x14ac:dyDescent="0.25">
      <c r="A369" s="401"/>
      <c r="B369" s="392"/>
      <c r="C369" s="392"/>
      <c r="D369" s="392"/>
      <c r="E369" s="392"/>
      <c r="F369" s="392"/>
      <c r="G369" s="392"/>
      <c r="H369" s="393"/>
    </row>
    <row r="370" spans="1:8" x14ac:dyDescent="0.25">
      <c r="A370" s="401"/>
      <c r="B370" s="392"/>
      <c r="C370" s="392"/>
      <c r="D370" s="392"/>
      <c r="E370" s="392"/>
      <c r="F370" s="392"/>
      <c r="G370" s="392"/>
      <c r="H370" s="393"/>
    </row>
    <row r="371" spans="1:8" x14ac:dyDescent="0.25">
      <c r="A371" s="401"/>
      <c r="B371" s="392"/>
      <c r="C371" s="392"/>
      <c r="D371" s="392"/>
      <c r="E371" s="392"/>
      <c r="F371" s="392"/>
      <c r="G371" s="392"/>
      <c r="H371" s="393"/>
    </row>
    <row r="372" spans="1:8" x14ac:dyDescent="0.25">
      <c r="A372" s="401"/>
      <c r="B372" s="392"/>
      <c r="C372" s="392"/>
      <c r="D372" s="392"/>
      <c r="E372" s="392"/>
      <c r="F372" s="392"/>
      <c r="G372" s="392"/>
      <c r="H372" s="393"/>
    </row>
    <row r="373" spans="1:8" x14ac:dyDescent="0.25">
      <c r="A373" s="401"/>
      <c r="B373" s="392"/>
      <c r="C373" s="392"/>
      <c r="D373" s="392"/>
      <c r="E373" s="392"/>
      <c r="F373" s="392"/>
      <c r="G373" s="392"/>
      <c r="H373" s="393"/>
    </row>
    <row r="374" spans="1:8" x14ac:dyDescent="0.25">
      <c r="A374" s="401"/>
      <c r="B374" s="392"/>
      <c r="C374" s="392"/>
      <c r="D374" s="392"/>
      <c r="E374" s="392"/>
      <c r="F374" s="392"/>
      <c r="G374" s="392"/>
      <c r="H374" s="393"/>
    </row>
    <row r="375" spans="1:8" x14ac:dyDescent="0.25">
      <c r="A375" s="401"/>
      <c r="B375" s="392"/>
      <c r="C375" s="392"/>
      <c r="D375" s="392"/>
      <c r="E375" s="392"/>
      <c r="F375" s="392"/>
      <c r="G375" s="392"/>
      <c r="H375" s="393"/>
    </row>
    <row r="376" spans="1:8" x14ac:dyDescent="0.25">
      <c r="A376" s="401"/>
      <c r="B376" s="392"/>
      <c r="C376" s="392"/>
      <c r="D376" s="392"/>
      <c r="E376" s="392"/>
      <c r="F376" s="392"/>
      <c r="G376" s="392"/>
      <c r="H376" s="393"/>
    </row>
    <row r="377" spans="1:8" x14ac:dyDescent="0.25">
      <c r="A377" s="401"/>
      <c r="B377" s="392"/>
      <c r="C377" s="392"/>
      <c r="D377" s="392"/>
      <c r="E377" s="392"/>
      <c r="F377" s="392"/>
      <c r="G377" s="392"/>
      <c r="H377" s="393"/>
    </row>
    <row r="378" spans="1:8" x14ac:dyDescent="0.25">
      <c r="A378" s="401"/>
      <c r="B378" s="392"/>
      <c r="C378" s="392"/>
      <c r="D378" s="392"/>
      <c r="E378" s="392"/>
      <c r="F378" s="392"/>
      <c r="G378" s="392"/>
      <c r="H378" s="393"/>
    </row>
    <row r="379" spans="1:8" x14ac:dyDescent="0.25">
      <c r="A379" s="401"/>
      <c r="B379" s="392"/>
      <c r="C379" s="392"/>
      <c r="D379" s="392"/>
      <c r="E379" s="392"/>
      <c r="F379" s="392"/>
      <c r="G379" s="392"/>
      <c r="H379" s="393"/>
    </row>
    <row r="380" spans="1:8" x14ac:dyDescent="0.25">
      <c r="A380" s="401"/>
      <c r="B380" s="392"/>
      <c r="C380" s="392"/>
      <c r="D380" s="392"/>
      <c r="E380" s="392"/>
      <c r="F380" s="392"/>
      <c r="G380" s="392"/>
      <c r="H380" s="393"/>
    </row>
    <row r="381" spans="1:8" x14ac:dyDescent="0.25">
      <c r="A381" s="401"/>
      <c r="B381" s="392"/>
      <c r="C381" s="392"/>
      <c r="D381" s="392"/>
      <c r="E381" s="392"/>
      <c r="F381" s="392"/>
      <c r="G381" s="392"/>
      <c r="H381" s="393"/>
    </row>
    <row r="382" spans="1:8" x14ac:dyDescent="0.25">
      <c r="A382" s="401"/>
      <c r="B382" s="392"/>
      <c r="C382" s="392"/>
      <c r="D382" s="392"/>
      <c r="E382" s="392"/>
      <c r="F382" s="392"/>
      <c r="G382" s="392"/>
      <c r="H382" s="393"/>
    </row>
    <row r="383" spans="1:8" x14ac:dyDescent="0.25">
      <c r="A383" s="401"/>
      <c r="B383" s="392"/>
      <c r="C383" s="392"/>
      <c r="D383" s="392"/>
      <c r="E383" s="392"/>
      <c r="F383" s="392"/>
      <c r="G383" s="392"/>
      <c r="H383" s="393"/>
    </row>
    <row r="384" spans="1:8" x14ac:dyDescent="0.25">
      <c r="A384" s="401"/>
      <c r="B384" s="392"/>
      <c r="C384" s="392"/>
      <c r="D384" s="392"/>
      <c r="E384" s="392"/>
      <c r="F384" s="392"/>
      <c r="G384" s="392"/>
      <c r="H384" s="393"/>
    </row>
    <row r="385" spans="1:8" x14ac:dyDescent="0.25">
      <c r="A385" s="401"/>
      <c r="B385" s="392"/>
      <c r="C385" s="392"/>
      <c r="D385" s="392"/>
      <c r="E385" s="392"/>
      <c r="F385" s="392"/>
      <c r="G385" s="392"/>
      <c r="H385" s="393"/>
    </row>
    <row r="386" spans="1:8" x14ac:dyDescent="0.25">
      <c r="A386" s="401"/>
      <c r="B386" s="392"/>
      <c r="C386" s="392"/>
      <c r="D386" s="392"/>
      <c r="E386" s="392"/>
      <c r="F386" s="392"/>
      <c r="G386" s="392"/>
      <c r="H386" s="393"/>
    </row>
    <row r="387" spans="1:8" x14ac:dyDescent="0.25">
      <c r="A387" s="401"/>
      <c r="B387" s="392"/>
      <c r="C387" s="392"/>
      <c r="D387" s="392"/>
      <c r="E387" s="392"/>
      <c r="F387" s="392"/>
      <c r="G387" s="392"/>
      <c r="H387" s="393"/>
    </row>
    <row r="388" spans="1:8" x14ac:dyDescent="0.25">
      <c r="A388" s="401"/>
      <c r="B388" s="392"/>
      <c r="C388" s="392"/>
      <c r="D388" s="392"/>
      <c r="E388" s="392"/>
      <c r="F388" s="392"/>
      <c r="G388" s="392"/>
      <c r="H388" s="393"/>
    </row>
    <row r="389" spans="1:8" x14ac:dyDescent="0.25">
      <c r="A389" s="401"/>
      <c r="B389" s="392"/>
      <c r="C389" s="392"/>
      <c r="D389" s="392"/>
      <c r="E389" s="392"/>
      <c r="F389" s="392"/>
      <c r="G389" s="392"/>
      <c r="H389" s="393"/>
    </row>
    <row r="390" spans="1:8" x14ac:dyDescent="0.25">
      <c r="A390" s="401"/>
      <c r="B390" s="392"/>
      <c r="C390" s="392"/>
      <c r="D390" s="392"/>
      <c r="E390" s="392"/>
      <c r="F390" s="392"/>
      <c r="G390" s="392"/>
      <c r="H390" s="393"/>
    </row>
    <row r="391" spans="1:8" x14ac:dyDescent="0.25">
      <c r="A391" s="401"/>
      <c r="B391" s="392"/>
      <c r="C391" s="392"/>
      <c r="D391" s="392"/>
      <c r="E391" s="392"/>
      <c r="F391" s="392"/>
      <c r="G391" s="392"/>
      <c r="H391" s="393"/>
    </row>
    <row r="392" spans="1:8" x14ac:dyDescent="0.25">
      <c r="A392" s="401"/>
      <c r="B392" s="392"/>
      <c r="C392" s="392"/>
      <c r="D392" s="392"/>
      <c r="E392" s="392"/>
      <c r="F392" s="392"/>
      <c r="G392" s="392"/>
      <c r="H392" s="393"/>
    </row>
    <row r="393" spans="1:8" x14ac:dyDescent="0.25">
      <c r="A393" s="401"/>
      <c r="B393" s="392"/>
      <c r="C393" s="392"/>
      <c r="D393" s="392"/>
      <c r="E393" s="392"/>
      <c r="F393" s="392"/>
      <c r="G393" s="392"/>
      <c r="H393" s="393"/>
    </row>
    <row r="394" spans="1:8" x14ac:dyDescent="0.25">
      <c r="A394" s="401"/>
      <c r="B394" s="392"/>
      <c r="C394" s="392"/>
      <c r="D394" s="392"/>
      <c r="E394" s="392"/>
      <c r="F394" s="392"/>
      <c r="G394" s="392"/>
      <c r="H394" s="393"/>
    </row>
    <row r="395" spans="1:8" x14ac:dyDescent="0.25">
      <c r="A395" s="401"/>
      <c r="B395" s="392"/>
      <c r="C395" s="392"/>
      <c r="D395" s="392"/>
      <c r="E395" s="392"/>
      <c r="F395" s="392"/>
      <c r="G395" s="392"/>
      <c r="H395" s="393"/>
    </row>
    <row r="396" spans="1:8" x14ac:dyDescent="0.25">
      <c r="A396" s="401"/>
      <c r="B396" s="392"/>
      <c r="C396" s="392"/>
      <c r="D396" s="392"/>
      <c r="E396" s="392"/>
      <c r="F396" s="392"/>
      <c r="G396" s="392"/>
      <c r="H396" s="393"/>
    </row>
    <row r="397" spans="1:8" x14ac:dyDescent="0.25">
      <c r="A397" s="401"/>
      <c r="B397" s="392"/>
      <c r="C397" s="392"/>
      <c r="D397" s="392"/>
      <c r="E397" s="392"/>
      <c r="F397" s="392"/>
      <c r="G397" s="392"/>
      <c r="H397" s="393"/>
    </row>
    <row r="398" spans="1:8" x14ac:dyDescent="0.25">
      <c r="A398" s="401"/>
      <c r="B398" s="392"/>
      <c r="C398" s="392"/>
      <c r="D398" s="392"/>
      <c r="E398" s="392"/>
      <c r="F398" s="392"/>
      <c r="G398" s="392"/>
      <c r="H398" s="393"/>
    </row>
    <row r="399" spans="1:8" x14ac:dyDescent="0.25">
      <c r="A399" s="401"/>
      <c r="B399" s="392"/>
      <c r="C399" s="392"/>
      <c r="D399" s="392"/>
      <c r="E399" s="392"/>
      <c r="F399" s="392"/>
      <c r="G399" s="392"/>
      <c r="H399" s="393"/>
    </row>
    <row r="400" spans="1:8" x14ac:dyDescent="0.25">
      <c r="A400" s="402"/>
      <c r="B400" s="394"/>
      <c r="C400" s="394"/>
      <c r="D400" s="394"/>
      <c r="E400" s="394"/>
      <c r="F400" s="394"/>
      <c r="G400" s="394"/>
      <c r="H400" s="395"/>
    </row>
    <row r="401" spans="1:8" x14ac:dyDescent="0.25">
      <c r="A401" s="400" t="s">
        <v>42</v>
      </c>
      <c r="B401" s="390"/>
      <c r="C401" s="390" t="s">
        <v>1479</v>
      </c>
      <c r="D401" s="390"/>
      <c r="E401" s="390"/>
      <c r="F401" s="390"/>
      <c r="G401" s="390"/>
      <c r="H401" s="391"/>
    </row>
    <row r="402" spans="1:8" x14ac:dyDescent="0.25">
      <c r="A402" s="401"/>
      <c r="B402" s="392"/>
      <c r="C402" s="392"/>
      <c r="D402" s="392"/>
      <c r="E402" s="392"/>
      <c r="F402" s="392"/>
      <c r="G402" s="392"/>
      <c r="H402" s="393"/>
    </row>
    <row r="403" spans="1:8" x14ac:dyDescent="0.25">
      <c r="A403" s="401"/>
      <c r="B403" s="392"/>
      <c r="C403" s="392"/>
      <c r="D403" s="392"/>
      <c r="E403" s="392"/>
      <c r="F403" s="392"/>
      <c r="G403" s="392"/>
      <c r="H403" s="393"/>
    </row>
    <row r="404" spans="1:8" x14ac:dyDescent="0.25">
      <c r="A404" s="401"/>
      <c r="B404" s="392"/>
      <c r="C404" s="392"/>
      <c r="D404" s="392"/>
      <c r="E404" s="392"/>
      <c r="F404" s="392"/>
      <c r="G404" s="392"/>
      <c r="H404" s="393"/>
    </row>
    <row r="405" spans="1:8" x14ac:dyDescent="0.25">
      <c r="A405" s="401"/>
      <c r="B405" s="392"/>
      <c r="C405" s="392"/>
      <c r="D405" s="392"/>
      <c r="E405" s="392"/>
      <c r="F405" s="392"/>
      <c r="G405" s="392"/>
      <c r="H405" s="393"/>
    </row>
    <row r="406" spans="1:8" x14ac:dyDescent="0.25">
      <c r="A406" s="401"/>
      <c r="B406" s="392"/>
      <c r="C406" s="392"/>
      <c r="D406" s="392"/>
      <c r="E406" s="392"/>
      <c r="F406" s="392"/>
      <c r="G406" s="392"/>
      <c r="H406" s="393"/>
    </row>
    <row r="407" spans="1:8" x14ac:dyDescent="0.25">
      <c r="A407" s="401"/>
      <c r="B407" s="392"/>
      <c r="C407" s="392"/>
      <c r="D407" s="392"/>
      <c r="E407" s="392"/>
      <c r="F407" s="392"/>
      <c r="G407" s="392"/>
      <c r="H407" s="393"/>
    </row>
    <row r="408" spans="1:8" x14ac:dyDescent="0.25">
      <c r="A408" s="401"/>
      <c r="B408" s="392"/>
      <c r="C408" s="392"/>
      <c r="D408" s="392"/>
      <c r="E408" s="392"/>
      <c r="F408" s="392"/>
      <c r="G408" s="392"/>
      <c r="H408" s="393"/>
    </row>
    <row r="409" spans="1:8" x14ac:dyDescent="0.25">
      <c r="A409" s="401"/>
      <c r="B409" s="392"/>
      <c r="C409" s="392"/>
      <c r="D409" s="392"/>
      <c r="E409" s="392"/>
      <c r="F409" s="392"/>
      <c r="G409" s="392"/>
      <c r="H409" s="393"/>
    </row>
    <row r="410" spans="1:8" x14ac:dyDescent="0.25">
      <c r="A410" s="401"/>
      <c r="B410" s="392"/>
      <c r="C410" s="392"/>
      <c r="D410" s="392"/>
      <c r="E410" s="392"/>
      <c r="F410" s="392"/>
      <c r="G410" s="392"/>
      <c r="H410" s="393"/>
    </row>
    <row r="411" spans="1:8" x14ac:dyDescent="0.25">
      <c r="A411" s="401"/>
      <c r="B411" s="392"/>
      <c r="C411" s="392"/>
      <c r="D411" s="392"/>
      <c r="E411" s="392"/>
      <c r="F411" s="392"/>
      <c r="G411" s="392"/>
      <c r="H411" s="393"/>
    </row>
    <row r="412" spans="1:8" x14ac:dyDescent="0.25">
      <c r="A412" s="401"/>
      <c r="B412" s="392"/>
      <c r="C412" s="392"/>
      <c r="D412" s="392"/>
      <c r="E412" s="392"/>
      <c r="F412" s="392"/>
      <c r="G412" s="392"/>
      <c r="H412" s="393"/>
    </row>
    <row r="413" spans="1:8" x14ac:dyDescent="0.25">
      <c r="A413" s="401"/>
      <c r="B413" s="392"/>
      <c r="C413" s="392"/>
      <c r="D413" s="392"/>
      <c r="E413" s="392"/>
      <c r="F413" s="392"/>
      <c r="G413" s="392"/>
      <c r="H413" s="393"/>
    </row>
    <row r="414" spans="1:8" x14ac:dyDescent="0.25">
      <c r="A414" s="401"/>
      <c r="B414" s="392"/>
      <c r="C414" s="392"/>
      <c r="D414" s="392"/>
      <c r="E414" s="392"/>
      <c r="F414" s="392"/>
      <c r="G414" s="392"/>
      <c r="H414" s="393"/>
    </row>
    <row r="415" spans="1:8" x14ac:dyDescent="0.25">
      <c r="A415" s="401"/>
      <c r="B415" s="392"/>
      <c r="C415" s="392"/>
      <c r="D415" s="392"/>
      <c r="E415" s="392"/>
      <c r="F415" s="392"/>
      <c r="G415" s="392"/>
      <c r="H415" s="393"/>
    </row>
    <row r="416" spans="1:8" x14ac:dyDescent="0.25">
      <c r="A416" s="401"/>
      <c r="B416" s="392"/>
      <c r="C416" s="392"/>
      <c r="D416" s="392"/>
      <c r="E416" s="392"/>
      <c r="F416" s="392"/>
      <c r="G416" s="392"/>
      <c r="H416" s="393"/>
    </row>
    <row r="417" spans="1:8" x14ac:dyDescent="0.25">
      <c r="A417" s="401"/>
      <c r="B417" s="392"/>
      <c r="C417" s="392"/>
      <c r="D417" s="392"/>
      <c r="E417" s="392"/>
      <c r="F417" s="392"/>
      <c r="G417" s="392"/>
      <c r="H417" s="393"/>
    </row>
    <row r="418" spans="1:8" x14ac:dyDescent="0.25">
      <c r="A418" s="401"/>
      <c r="B418" s="392"/>
      <c r="C418" s="392"/>
      <c r="D418" s="392"/>
      <c r="E418" s="392"/>
      <c r="F418" s="392"/>
      <c r="G418" s="392"/>
      <c r="H418" s="393"/>
    </row>
    <row r="419" spans="1:8" x14ac:dyDescent="0.25">
      <c r="A419" s="401"/>
      <c r="B419" s="392"/>
      <c r="C419" s="392"/>
      <c r="D419" s="392"/>
      <c r="E419" s="392"/>
      <c r="F419" s="392"/>
      <c r="G419" s="392"/>
      <c r="H419" s="393"/>
    </row>
    <row r="420" spans="1:8" x14ac:dyDescent="0.25">
      <c r="A420" s="401"/>
      <c r="B420" s="392"/>
      <c r="C420" s="392"/>
      <c r="D420" s="392"/>
      <c r="E420" s="392"/>
      <c r="F420" s="392"/>
      <c r="G420" s="392"/>
      <c r="H420" s="393"/>
    </row>
    <row r="421" spans="1:8" x14ac:dyDescent="0.25">
      <c r="A421" s="401"/>
      <c r="B421" s="392"/>
      <c r="C421" s="392"/>
      <c r="D421" s="392"/>
      <c r="E421" s="392"/>
      <c r="F421" s="392"/>
      <c r="G421" s="392"/>
      <c r="H421" s="393"/>
    </row>
    <row r="422" spans="1:8" x14ac:dyDescent="0.25">
      <c r="A422" s="401"/>
      <c r="B422" s="392"/>
      <c r="C422" s="392"/>
      <c r="D422" s="392"/>
      <c r="E422" s="392"/>
      <c r="F422" s="392"/>
      <c r="G422" s="392"/>
      <c r="H422" s="393"/>
    </row>
    <row r="423" spans="1:8" x14ac:dyDescent="0.25">
      <c r="A423" s="401"/>
      <c r="B423" s="392"/>
      <c r="C423" s="392"/>
      <c r="D423" s="392"/>
      <c r="E423" s="392"/>
      <c r="F423" s="392"/>
      <c r="G423" s="392"/>
      <c r="H423" s="393"/>
    </row>
    <row r="424" spans="1:8" x14ac:dyDescent="0.25">
      <c r="A424" s="401"/>
      <c r="B424" s="392"/>
      <c r="C424" s="392"/>
      <c r="D424" s="392"/>
      <c r="E424" s="392"/>
      <c r="F424" s="392"/>
      <c r="G424" s="392"/>
      <c r="H424" s="393"/>
    </row>
    <row r="425" spans="1:8" x14ac:dyDescent="0.25">
      <c r="A425" s="401"/>
      <c r="B425" s="392"/>
      <c r="C425" s="392"/>
      <c r="D425" s="392"/>
      <c r="E425" s="392"/>
      <c r="F425" s="392"/>
      <c r="G425" s="392"/>
      <c r="H425" s="393"/>
    </row>
    <row r="426" spans="1:8" x14ac:dyDescent="0.25">
      <c r="A426" s="401"/>
      <c r="B426" s="392"/>
      <c r="C426" s="392"/>
      <c r="D426" s="392"/>
      <c r="E426" s="392"/>
      <c r="F426" s="392"/>
      <c r="G426" s="392"/>
      <c r="H426" s="393"/>
    </row>
    <row r="427" spans="1:8" x14ac:dyDescent="0.25">
      <c r="A427" s="401"/>
      <c r="B427" s="392"/>
      <c r="C427" s="392"/>
      <c r="D427" s="392"/>
      <c r="E427" s="392"/>
      <c r="F427" s="392"/>
      <c r="G427" s="392"/>
      <c r="H427" s="393"/>
    </row>
    <row r="428" spans="1:8" x14ac:dyDescent="0.25">
      <c r="A428" s="401"/>
      <c r="B428" s="392"/>
      <c r="C428" s="392"/>
      <c r="D428" s="392"/>
      <c r="E428" s="392"/>
      <c r="F428" s="392"/>
      <c r="G428" s="392"/>
      <c r="H428" s="393"/>
    </row>
    <row r="429" spans="1:8" x14ac:dyDescent="0.25">
      <c r="A429" s="401"/>
      <c r="B429" s="392"/>
      <c r="C429" s="392"/>
      <c r="D429" s="392"/>
      <c r="E429" s="392"/>
      <c r="F429" s="392"/>
      <c r="G429" s="392"/>
      <c r="H429" s="393"/>
    </row>
    <row r="430" spans="1:8" x14ac:dyDescent="0.25">
      <c r="A430" s="401"/>
      <c r="B430" s="392"/>
      <c r="C430" s="392"/>
      <c r="D430" s="392"/>
      <c r="E430" s="392"/>
      <c r="F430" s="392"/>
      <c r="G430" s="392"/>
      <c r="H430" s="393"/>
    </row>
    <row r="431" spans="1:8" x14ac:dyDescent="0.25">
      <c r="A431" s="401"/>
      <c r="B431" s="392"/>
      <c r="C431" s="392"/>
      <c r="D431" s="392"/>
      <c r="E431" s="392"/>
      <c r="F431" s="392"/>
      <c r="G431" s="392"/>
      <c r="H431" s="393"/>
    </row>
    <row r="432" spans="1:8" x14ac:dyDescent="0.25">
      <c r="A432" s="401"/>
      <c r="B432" s="392"/>
      <c r="C432" s="392"/>
      <c r="D432" s="392"/>
      <c r="E432" s="392"/>
      <c r="F432" s="392"/>
      <c r="G432" s="392"/>
      <c r="H432" s="393"/>
    </row>
    <row r="433" spans="1:8" x14ac:dyDescent="0.25">
      <c r="A433" s="401"/>
      <c r="B433" s="392"/>
      <c r="C433" s="392"/>
      <c r="D433" s="392"/>
      <c r="E433" s="392"/>
      <c r="F433" s="392"/>
      <c r="G433" s="392"/>
      <c r="H433" s="393"/>
    </row>
    <row r="434" spans="1:8" x14ac:dyDescent="0.25">
      <c r="A434" s="401"/>
      <c r="B434" s="392"/>
      <c r="C434" s="392"/>
      <c r="D434" s="392"/>
      <c r="E434" s="392"/>
      <c r="F434" s="392"/>
      <c r="G434" s="392"/>
      <c r="H434" s="393"/>
    </row>
    <row r="435" spans="1:8" x14ac:dyDescent="0.25">
      <c r="A435" s="401"/>
      <c r="B435" s="392"/>
      <c r="C435" s="392"/>
      <c r="D435" s="392"/>
      <c r="E435" s="392"/>
      <c r="F435" s="392"/>
      <c r="G435" s="392"/>
      <c r="H435" s="393"/>
    </row>
    <row r="436" spans="1:8" x14ac:dyDescent="0.25">
      <c r="A436" s="401"/>
      <c r="B436" s="392"/>
      <c r="C436" s="392"/>
      <c r="D436" s="392"/>
      <c r="E436" s="392"/>
      <c r="F436" s="392"/>
      <c r="G436" s="392"/>
      <c r="H436" s="393"/>
    </row>
    <row r="437" spans="1:8" x14ac:dyDescent="0.25">
      <c r="A437" s="401"/>
      <c r="B437" s="392"/>
      <c r="C437" s="392"/>
      <c r="D437" s="392"/>
      <c r="E437" s="392"/>
      <c r="F437" s="392"/>
      <c r="G437" s="392"/>
      <c r="H437" s="393"/>
    </row>
    <row r="438" spans="1:8" x14ac:dyDescent="0.25">
      <c r="A438" s="401"/>
      <c r="B438" s="392"/>
      <c r="C438" s="392"/>
      <c r="D438" s="392"/>
      <c r="E438" s="392"/>
      <c r="F438" s="392"/>
      <c r="G438" s="392"/>
      <c r="H438" s="393"/>
    </row>
    <row r="439" spans="1:8" x14ac:dyDescent="0.25">
      <c r="A439" s="401"/>
      <c r="B439" s="392"/>
      <c r="C439" s="392"/>
      <c r="D439" s="392"/>
      <c r="E439" s="392"/>
      <c r="F439" s="392"/>
      <c r="G439" s="392"/>
      <c r="H439" s="393"/>
    </row>
    <row r="440" spans="1:8" x14ac:dyDescent="0.25">
      <c r="A440" s="401"/>
      <c r="B440" s="392"/>
      <c r="C440" s="392"/>
      <c r="D440" s="392"/>
      <c r="E440" s="392"/>
      <c r="F440" s="392"/>
      <c r="G440" s="392"/>
      <c r="H440" s="393"/>
    </row>
    <row r="441" spans="1:8" x14ac:dyDescent="0.25">
      <c r="A441" s="402"/>
      <c r="B441" s="394"/>
      <c r="C441" s="394"/>
      <c r="D441" s="394"/>
      <c r="E441" s="394"/>
      <c r="F441" s="394"/>
      <c r="G441" s="394"/>
      <c r="H441" s="395"/>
    </row>
    <row r="442" spans="1:8" x14ac:dyDescent="0.25">
      <c r="A442" s="400" t="s">
        <v>43</v>
      </c>
      <c r="B442" s="390"/>
      <c r="C442" s="390" t="s">
        <v>1480</v>
      </c>
      <c r="D442" s="390"/>
      <c r="E442" s="390"/>
      <c r="F442" s="390"/>
      <c r="G442" s="390"/>
      <c r="H442" s="391"/>
    </row>
    <row r="443" spans="1:8" x14ac:dyDescent="0.25">
      <c r="A443" s="401"/>
      <c r="B443" s="392"/>
      <c r="C443" s="392"/>
      <c r="D443" s="392"/>
      <c r="E443" s="392"/>
      <c r="F443" s="392"/>
      <c r="G443" s="392"/>
      <c r="H443" s="393"/>
    </row>
    <row r="444" spans="1:8" x14ac:dyDescent="0.25">
      <c r="A444" s="401"/>
      <c r="B444" s="392"/>
      <c r="C444" s="392"/>
      <c r="D444" s="392"/>
      <c r="E444" s="392"/>
      <c r="F444" s="392"/>
      <c r="G444" s="392"/>
      <c r="H444" s="393"/>
    </row>
    <row r="445" spans="1:8" x14ac:dyDescent="0.25">
      <c r="A445" s="401"/>
      <c r="B445" s="392"/>
      <c r="C445" s="392"/>
      <c r="D445" s="392"/>
      <c r="E445" s="392"/>
      <c r="F445" s="392"/>
      <c r="G445" s="392"/>
      <c r="H445" s="393"/>
    </row>
    <row r="446" spans="1:8" x14ac:dyDescent="0.25">
      <c r="A446" s="401"/>
      <c r="B446" s="392"/>
      <c r="C446" s="392"/>
      <c r="D446" s="392"/>
      <c r="E446" s="392"/>
      <c r="F446" s="392"/>
      <c r="G446" s="392"/>
      <c r="H446" s="393"/>
    </row>
    <row r="447" spans="1:8" x14ac:dyDescent="0.25">
      <c r="A447" s="401"/>
      <c r="B447" s="392"/>
      <c r="C447" s="392"/>
      <c r="D447" s="392"/>
      <c r="E447" s="392"/>
      <c r="F447" s="392"/>
      <c r="G447" s="392"/>
      <c r="H447" s="393"/>
    </row>
    <row r="448" spans="1:8" x14ac:dyDescent="0.25">
      <c r="A448" s="401"/>
      <c r="B448" s="392"/>
      <c r="C448" s="392"/>
      <c r="D448" s="392"/>
      <c r="E448" s="392"/>
      <c r="F448" s="392"/>
      <c r="G448" s="392"/>
      <c r="H448" s="393"/>
    </row>
    <row r="449" spans="1:9" x14ac:dyDescent="0.25">
      <c r="A449" s="401"/>
      <c r="B449" s="392"/>
      <c r="C449" s="392"/>
      <c r="D449" s="392"/>
      <c r="E449" s="392"/>
      <c r="F449" s="392"/>
      <c r="G449" s="392"/>
      <c r="H449" s="393"/>
    </row>
    <row r="450" spans="1:9" x14ac:dyDescent="0.25">
      <c r="A450" s="401"/>
      <c r="B450" s="392"/>
      <c r="C450" s="392"/>
      <c r="D450" s="392"/>
      <c r="E450" s="392"/>
      <c r="F450" s="392"/>
      <c r="G450" s="392"/>
      <c r="H450" s="393"/>
    </row>
    <row r="451" spans="1:9" x14ac:dyDescent="0.25">
      <c r="A451" s="401"/>
      <c r="B451" s="392"/>
      <c r="C451" s="392"/>
      <c r="D451" s="392"/>
      <c r="E451" s="392"/>
      <c r="F451" s="392"/>
      <c r="G451" s="392"/>
      <c r="H451" s="393"/>
    </row>
    <row r="452" spans="1:9" x14ac:dyDescent="0.25">
      <c r="A452" s="402"/>
      <c r="B452" s="394"/>
      <c r="C452" s="394"/>
      <c r="D452" s="394"/>
      <c r="E452" s="394"/>
      <c r="F452" s="394"/>
      <c r="G452" s="394"/>
      <c r="H452" s="395"/>
    </row>
    <row r="453" spans="1:9" x14ac:dyDescent="0.25">
      <c r="A453" s="400" t="str">
        <f>A176</f>
        <v>Div Yield % (CAD)
USD Exch = X.XXXX</v>
      </c>
      <c r="B453" s="390"/>
      <c r="C453" s="390" t="str">
        <f>C176</f>
        <v>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v>
      </c>
      <c r="D453" s="390"/>
      <c r="E453" s="390"/>
      <c r="F453" s="390"/>
      <c r="G453" s="390"/>
      <c r="H453" s="391"/>
      <c r="I453" s="321"/>
    </row>
    <row r="454" spans="1:9" x14ac:dyDescent="0.25">
      <c r="A454" s="401"/>
      <c r="B454" s="392"/>
      <c r="C454" s="392"/>
      <c r="D454" s="392"/>
      <c r="E454" s="392"/>
      <c r="F454" s="392"/>
      <c r="G454" s="392"/>
      <c r="H454" s="393"/>
      <c r="I454" s="321"/>
    </row>
    <row r="455" spans="1:9" x14ac:dyDescent="0.25">
      <c r="A455" s="401"/>
      <c r="B455" s="392"/>
      <c r="C455" s="392"/>
      <c r="D455" s="392"/>
      <c r="E455" s="392"/>
      <c r="F455" s="392"/>
      <c r="G455" s="392"/>
      <c r="H455" s="393"/>
      <c r="I455" s="321"/>
    </row>
    <row r="456" spans="1:9" x14ac:dyDescent="0.25">
      <c r="A456" s="401"/>
      <c r="B456" s="392"/>
      <c r="C456" s="392"/>
      <c r="D456" s="392"/>
      <c r="E456" s="392"/>
      <c r="F456" s="392"/>
      <c r="G456" s="392"/>
      <c r="H456" s="393"/>
      <c r="I456" s="321"/>
    </row>
    <row r="457" spans="1:9" x14ac:dyDescent="0.25">
      <c r="A457" s="401"/>
      <c r="B457" s="392"/>
      <c r="C457" s="392"/>
      <c r="D457" s="392"/>
      <c r="E457" s="392"/>
      <c r="F457" s="392"/>
      <c r="G457" s="392"/>
      <c r="H457" s="393"/>
      <c r="I457" s="321"/>
    </row>
    <row r="458" spans="1:9" x14ac:dyDescent="0.25">
      <c r="A458" s="401"/>
      <c r="B458" s="392"/>
      <c r="C458" s="392"/>
      <c r="D458" s="392"/>
      <c r="E458" s="392"/>
      <c r="F458" s="392"/>
      <c r="G458" s="392"/>
      <c r="H458" s="393"/>
      <c r="I458" s="321"/>
    </row>
    <row r="459" spans="1:9" x14ac:dyDescent="0.25">
      <c r="A459" s="401"/>
      <c r="B459" s="392"/>
      <c r="C459" s="392"/>
      <c r="D459" s="392"/>
      <c r="E459" s="392"/>
      <c r="F459" s="392"/>
      <c r="G459" s="392"/>
      <c r="H459" s="393"/>
      <c r="I459" s="321"/>
    </row>
    <row r="460" spans="1:9" x14ac:dyDescent="0.25">
      <c r="A460" s="401"/>
      <c r="B460" s="392"/>
      <c r="C460" s="392"/>
      <c r="D460" s="392"/>
      <c r="E460" s="392"/>
      <c r="F460" s="392"/>
      <c r="G460" s="392"/>
      <c r="H460" s="393"/>
      <c r="I460" s="321"/>
    </row>
    <row r="461" spans="1:9" x14ac:dyDescent="0.25">
      <c r="A461" s="401"/>
      <c r="B461" s="392"/>
      <c r="C461" s="392"/>
      <c r="D461" s="392"/>
      <c r="E461" s="392"/>
      <c r="F461" s="392"/>
      <c r="G461" s="392"/>
      <c r="H461" s="393"/>
      <c r="I461" s="321"/>
    </row>
    <row r="462" spans="1:9" x14ac:dyDescent="0.25">
      <c r="A462" s="401"/>
      <c r="B462" s="392"/>
      <c r="C462" s="392"/>
      <c r="D462" s="392"/>
      <c r="E462" s="392"/>
      <c r="F462" s="392"/>
      <c r="G462" s="392"/>
      <c r="H462" s="393"/>
      <c r="I462" s="321"/>
    </row>
    <row r="463" spans="1:9" x14ac:dyDescent="0.25">
      <c r="A463" s="401"/>
      <c r="B463" s="392"/>
      <c r="C463" s="392"/>
      <c r="D463" s="392"/>
      <c r="E463" s="392"/>
      <c r="F463" s="392"/>
      <c r="G463" s="392"/>
      <c r="H463" s="393"/>
      <c r="I463" s="321"/>
    </row>
    <row r="464" spans="1:9" x14ac:dyDescent="0.25">
      <c r="A464" s="401"/>
      <c r="B464" s="392"/>
      <c r="C464" s="392"/>
      <c r="D464" s="392"/>
      <c r="E464" s="392"/>
      <c r="F464" s="392"/>
      <c r="G464" s="392"/>
      <c r="H464" s="393"/>
      <c r="I464" s="321"/>
    </row>
    <row r="465" spans="1:9" x14ac:dyDescent="0.25">
      <c r="A465" s="402"/>
      <c r="B465" s="394"/>
      <c r="C465" s="392"/>
      <c r="D465" s="392"/>
      <c r="E465" s="392"/>
      <c r="F465" s="392"/>
      <c r="G465" s="392"/>
      <c r="H465" s="393"/>
      <c r="I465" s="321"/>
    </row>
    <row r="466" spans="1:9" x14ac:dyDescent="0.25">
      <c r="A466" s="400" t="s">
        <v>1481</v>
      </c>
      <c r="B466" s="390"/>
      <c r="C466" s="390" t="s">
        <v>1482</v>
      </c>
      <c r="D466" s="390"/>
      <c r="E466" s="390"/>
      <c r="F466" s="390"/>
      <c r="G466" s="390"/>
      <c r="H466" s="391"/>
      <c r="I466" s="322"/>
    </row>
    <row r="467" spans="1:9" x14ac:dyDescent="0.25">
      <c r="A467" s="291"/>
      <c r="B467" s="254"/>
      <c r="C467" s="392"/>
      <c r="D467" s="392"/>
      <c r="E467" s="392"/>
      <c r="F467" s="392"/>
      <c r="G467" s="392"/>
      <c r="H467" s="393"/>
      <c r="I467" s="322"/>
    </row>
    <row r="468" spans="1:9" x14ac:dyDescent="0.25">
      <c r="A468" s="317"/>
      <c r="B468" s="318"/>
      <c r="C468" s="394"/>
      <c r="D468" s="394"/>
      <c r="E468" s="394"/>
      <c r="F468" s="394"/>
      <c r="G468" s="394"/>
      <c r="H468" s="395"/>
      <c r="I468" s="322"/>
    </row>
    <row r="469" spans="1:9" ht="15" customHeight="1" x14ac:dyDescent="0.25">
      <c r="A469" s="400" t="s">
        <v>1483</v>
      </c>
      <c r="B469" s="390"/>
      <c r="C469" s="390" t="s">
        <v>1484</v>
      </c>
      <c r="D469" s="390"/>
      <c r="E469" s="390"/>
      <c r="F469" s="390"/>
      <c r="G469" s="390"/>
      <c r="H469" s="391"/>
    </row>
    <row r="470" spans="1:9" ht="15" customHeight="1" x14ac:dyDescent="0.25">
      <c r="A470" s="291"/>
      <c r="B470" s="254"/>
      <c r="C470" s="392"/>
      <c r="D470" s="392"/>
      <c r="E470" s="392"/>
      <c r="F470" s="392"/>
      <c r="G470" s="392"/>
      <c r="H470" s="393"/>
    </row>
    <row r="471" spans="1:9" ht="15" customHeight="1" x14ac:dyDescent="0.25">
      <c r="A471" s="291"/>
      <c r="B471" s="254"/>
      <c r="C471" s="392"/>
      <c r="D471" s="392"/>
      <c r="E471" s="392"/>
      <c r="F471" s="392"/>
      <c r="G471" s="392"/>
      <c r="H471" s="393"/>
    </row>
    <row r="472" spans="1:9" ht="15" customHeight="1" x14ac:dyDescent="0.25">
      <c r="A472" s="291"/>
      <c r="B472" s="254"/>
      <c r="C472" s="392"/>
      <c r="D472" s="392"/>
      <c r="E472" s="392"/>
      <c r="F472" s="392"/>
      <c r="G472" s="392"/>
      <c r="H472" s="393"/>
    </row>
    <row r="473" spans="1:9" ht="15" customHeight="1" x14ac:dyDescent="0.25">
      <c r="A473" s="291"/>
      <c r="B473" s="254"/>
      <c r="C473" s="392"/>
      <c r="D473" s="392"/>
      <c r="E473" s="392"/>
      <c r="F473" s="392"/>
      <c r="G473" s="392"/>
      <c r="H473" s="393"/>
    </row>
    <row r="474" spans="1:9" ht="15" customHeight="1" x14ac:dyDescent="0.25">
      <c r="A474" s="291"/>
      <c r="B474" s="254"/>
      <c r="C474" s="392"/>
      <c r="D474" s="392"/>
      <c r="E474" s="392"/>
      <c r="F474" s="392"/>
      <c r="G474" s="392"/>
      <c r="H474" s="393"/>
    </row>
    <row r="475" spans="1:9" ht="15" customHeight="1" x14ac:dyDescent="0.25">
      <c r="A475" s="291"/>
      <c r="B475" s="254"/>
      <c r="C475" s="392"/>
      <c r="D475" s="392"/>
      <c r="E475" s="392"/>
      <c r="F475" s="392"/>
      <c r="G475" s="392"/>
      <c r="H475" s="393"/>
    </row>
    <row r="476" spans="1:9" ht="15" customHeight="1" x14ac:dyDescent="0.25">
      <c r="A476" s="291"/>
      <c r="B476" s="254"/>
      <c r="C476" s="392"/>
      <c r="D476" s="392"/>
      <c r="E476" s="392"/>
      <c r="F476" s="392"/>
      <c r="G476" s="392"/>
      <c r="H476" s="393"/>
    </row>
    <row r="477" spans="1:9" ht="15" customHeight="1" x14ac:dyDescent="0.25">
      <c r="A477" s="291"/>
      <c r="B477" s="254"/>
      <c r="C477" s="392"/>
      <c r="D477" s="392"/>
      <c r="E477" s="392"/>
      <c r="F477" s="392"/>
      <c r="G477" s="392"/>
      <c r="H477" s="393"/>
    </row>
    <row r="478" spans="1:9" x14ac:dyDescent="0.25">
      <c r="A478" s="323"/>
      <c r="B478" s="318"/>
      <c r="C478" s="394"/>
      <c r="D478" s="394"/>
      <c r="E478" s="394"/>
      <c r="F478" s="394"/>
      <c r="G478" s="394"/>
      <c r="H478" s="395"/>
    </row>
    <row r="479" spans="1:9" x14ac:dyDescent="0.25">
      <c r="A479" s="400" t="s">
        <v>2552</v>
      </c>
      <c r="B479" s="390"/>
      <c r="C479" s="390" t="s">
        <v>2553</v>
      </c>
      <c r="D479" s="390"/>
      <c r="E479" s="390"/>
      <c r="F479" s="390"/>
      <c r="G479" s="390"/>
      <c r="H479" s="391"/>
    </row>
    <row r="480" spans="1:9" x14ac:dyDescent="0.25">
      <c r="A480" s="401"/>
      <c r="B480" s="392"/>
      <c r="C480" s="392"/>
      <c r="D480" s="392"/>
      <c r="E480" s="392"/>
      <c r="F480" s="392"/>
      <c r="G480" s="392"/>
      <c r="H480" s="393"/>
    </row>
    <row r="481" spans="1:8" x14ac:dyDescent="0.25">
      <c r="A481" s="401"/>
      <c r="B481" s="392"/>
      <c r="C481" s="392"/>
      <c r="D481" s="392"/>
      <c r="E481" s="392"/>
      <c r="F481" s="392"/>
      <c r="G481" s="392"/>
      <c r="H481" s="393"/>
    </row>
    <row r="482" spans="1:8" x14ac:dyDescent="0.25">
      <c r="A482" s="401"/>
      <c r="B482" s="392"/>
      <c r="C482" s="392"/>
      <c r="D482" s="392"/>
      <c r="E482" s="392"/>
      <c r="F482" s="392"/>
      <c r="G482" s="392"/>
      <c r="H482" s="393"/>
    </row>
    <row r="483" spans="1:8" x14ac:dyDescent="0.25">
      <c r="A483" s="401"/>
      <c r="B483" s="392"/>
      <c r="C483" s="392"/>
      <c r="D483" s="392"/>
      <c r="E483" s="392"/>
      <c r="F483" s="392"/>
      <c r="G483" s="392"/>
      <c r="H483" s="393"/>
    </row>
    <row r="484" spans="1:8" x14ac:dyDescent="0.25">
      <c r="A484" s="401"/>
      <c r="B484" s="392"/>
      <c r="C484" s="392"/>
      <c r="D484" s="392"/>
      <c r="E484" s="392"/>
      <c r="F484" s="392"/>
      <c r="G484" s="392"/>
      <c r="H484" s="393"/>
    </row>
    <row r="485" spans="1:8" x14ac:dyDescent="0.25">
      <c r="A485" s="401"/>
      <c r="B485" s="392"/>
      <c r="C485" s="392"/>
      <c r="D485" s="392"/>
      <c r="E485" s="392"/>
      <c r="F485" s="392"/>
      <c r="G485" s="392"/>
      <c r="H485" s="393"/>
    </row>
    <row r="486" spans="1:8" x14ac:dyDescent="0.25">
      <c r="A486" s="401"/>
      <c r="B486" s="392"/>
      <c r="C486" s="392"/>
      <c r="D486" s="392"/>
      <c r="E486" s="392"/>
      <c r="F486" s="392"/>
      <c r="G486" s="392"/>
      <c r="H486" s="393"/>
    </row>
    <row r="487" spans="1:8" x14ac:dyDescent="0.25">
      <c r="A487" s="401"/>
      <c r="B487" s="392"/>
      <c r="C487" s="392"/>
      <c r="D487" s="392"/>
      <c r="E487" s="392"/>
      <c r="F487" s="392"/>
      <c r="G487" s="392"/>
      <c r="H487" s="393"/>
    </row>
    <row r="488" spans="1:8" x14ac:dyDescent="0.25">
      <c r="A488" s="402"/>
      <c r="B488" s="394"/>
      <c r="C488" s="394"/>
      <c r="D488" s="394"/>
      <c r="E488" s="394"/>
      <c r="F488" s="394"/>
      <c r="G488" s="394"/>
      <c r="H488" s="395"/>
    </row>
    <row r="489" spans="1:8" x14ac:dyDescent="0.25">
      <c r="A489" s="400" t="s">
        <v>2554</v>
      </c>
      <c r="B489" s="390"/>
      <c r="C489" s="390" t="s">
        <v>2555</v>
      </c>
      <c r="D489" s="390"/>
      <c r="E489" s="390"/>
      <c r="F489" s="390"/>
      <c r="G489" s="390"/>
      <c r="H489" s="391"/>
    </row>
    <row r="490" spans="1:8" x14ac:dyDescent="0.25">
      <c r="A490" s="401"/>
      <c r="B490" s="392"/>
      <c r="C490" s="392"/>
      <c r="D490" s="392"/>
      <c r="E490" s="392"/>
      <c r="F490" s="392"/>
      <c r="G490" s="392"/>
      <c r="H490" s="393"/>
    </row>
    <row r="491" spans="1:8" x14ac:dyDescent="0.25">
      <c r="A491" s="401"/>
      <c r="B491" s="392"/>
      <c r="C491" s="392"/>
      <c r="D491" s="392"/>
      <c r="E491" s="392"/>
      <c r="F491" s="392"/>
      <c r="G491" s="392"/>
      <c r="H491" s="393"/>
    </row>
    <row r="492" spans="1:8" x14ac:dyDescent="0.25">
      <c r="A492" s="401"/>
      <c r="B492" s="392"/>
      <c r="C492" s="392"/>
      <c r="D492" s="392"/>
      <c r="E492" s="392"/>
      <c r="F492" s="392"/>
      <c r="G492" s="392"/>
      <c r="H492" s="393"/>
    </row>
    <row r="493" spans="1:8" x14ac:dyDescent="0.25">
      <c r="A493" s="402"/>
      <c r="B493" s="394"/>
      <c r="C493" s="394"/>
      <c r="D493" s="394"/>
      <c r="E493" s="394"/>
      <c r="F493" s="394"/>
      <c r="G493" s="394"/>
      <c r="H493" s="395"/>
    </row>
    <row r="494" spans="1:8" ht="15" customHeight="1" x14ac:dyDescent="0.25">
      <c r="A494" s="401" t="s">
        <v>1485</v>
      </c>
      <c r="B494" s="392"/>
      <c r="C494" s="392" t="s">
        <v>1486</v>
      </c>
      <c r="D494" s="392"/>
      <c r="E494" s="392"/>
      <c r="F494" s="392"/>
      <c r="G494" s="392"/>
      <c r="H494" s="393"/>
    </row>
    <row r="495" spans="1:8" ht="15" customHeight="1" x14ac:dyDescent="0.25">
      <c r="A495" s="401"/>
      <c r="B495" s="392"/>
      <c r="C495" s="392"/>
      <c r="D495" s="392"/>
      <c r="E495" s="392"/>
      <c r="F495" s="392"/>
      <c r="G495" s="392"/>
      <c r="H495" s="393"/>
    </row>
    <row r="496" spans="1:8" ht="15" customHeight="1" x14ac:dyDescent="0.25">
      <c r="A496" s="401"/>
      <c r="B496" s="392"/>
      <c r="C496" s="392"/>
      <c r="D496" s="392"/>
      <c r="E496" s="392"/>
      <c r="F496" s="392"/>
      <c r="G496" s="392"/>
      <c r="H496" s="393"/>
    </row>
    <row r="497" spans="1:8" ht="15" customHeight="1" x14ac:dyDescent="0.25">
      <c r="A497" s="401"/>
      <c r="B497" s="392"/>
      <c r="C497" s="392"/>
      <c r="D497" s="392"/>
      <c r="E497" s="392"/>
      <c r="F497" s="392"/>
      <c r="G497" s="392"/>
      <c r="H497" s="393"/>
    </row>
    <row r="498" spans="1:8" ht="15" customHeight="1" x14ac:dyDescent="0.25">
      <c r="A498" s="401"/>
      <c r="B498" s="392"/>
      <c r="C498" s="392"/>
      <c r="D498" s="392"/>
      <c r="E498" s="392"/>
      <c r="F498" s="392"/>
      <c r="G498" s="392"/>
      <c r="H498" s="393"/>
    </row>
    <row r="499" spans="1:8" ht="15" customHeight="1" x14ac:dyDescent="0.25">
      <c r="A499" s="401"/>
      <c r="B499" s="392"/>
      <c r="C499" s="392"/>
      <c r="D499" s="392"/>
      <c r="E499" s="392"/>
      <c r="F499" s="392"/>
      <c r="G499" s="392"/>
      <c r="H499" s="393"/>
    </row>
    <row r="500" spans="1:8" ht="15" customHeight="1" x14ac:dyDescent="0.25">
      <c r="A500" s="401"/>
      <c r="B500" s="392"/>
      <c r="C500" s="392"/>
      <c r="D500" s="392"/>
      <c r="E500" s="392"/>
      <c r="F500" s="392"/>
      <c r="G500" s="392"/>
      <c r="H500" s="393"/>
    </row>
    <row r="501" spans="1:8" ht="15" customHeight="1" x14ac:dyDescent="0.25">
      <c r="A501" s="401"/>
      <c r="B501" s="392"/>
      <c r="C501" s="392"/>
      <c r="D501" s="392"/>
      <c r="E501" s="392"/>
      <c r="F501" s="392"/>
      <c r="G501" s="392"/>
      <c r="H501" s="393"/>
    </row>
    <row r="502" spans="1:8" ht="15" customHeight="1" x14ac:dyDescent="0.25">
      <c r="A502" s="401"/>
      <c r="B502" s="392"/>
      <c r="C502" s="392"/>
      <c r="D502" s="392"/>
      <c r="E502" s="392"/>
      <c r="F502" s="392"/>
      <c r="G502" s="392"/>
      <c r="H502" s="393"/>
    </row>
    <row r="503" spans="1:8" ht="15" customHeight="1" x14ac:dyDescent="0.25">
      <c r="A503" s="401"/>
      <c r="B503" s="392"/>
      <c r="C503" s="392"/>
      <c r="D503" s="392"/>
      <c r="E503" s="392"/>
      <c r="F503" s="392"/>
      <c r="G503" s="392"/>
      <c r="H503" s="393"/>
    </row>
    <row r="504" spans="1:8" ht="15" customHeight="1" x14ac:dyDescent="0.25">
      <c r="A504" s="401"/>
      <c r="B504" s="392"/>
      <c r="C504" s="392"/>
      <c r="D504" s="392"/>
      <c r="E504" s="392"/>
      <c r="F504" s="392"/>
      <c r="G504" s="392"/>
      <c r="H504" s="393"/>
    </row>
    <row r="505" spans="1:8" ht="15" customHeight="1" x14ac:dyDescent="0.25">
      <c r="A505" s="401"/>
      <c r="B505" s="392"/>
      <c r="C505" s="392"/>
      <c r="D505" s="392"/>
      <c r="E505" s="392"/>
      <c r="F505" s="392"/>
      <c r="G505" s="392"/>
      <c r="H505" s="393"/>
    </row>
    <row r="506" spans="1:8" x14ac:dyDescent="0.25">
      <c r="A506" s="401"/>
      <c r="B506" s="392"/>
      <c r="C506" s="392"/>
      <c r="D506" s="392"/>
      <c r="E506" s="392"/>
      <c r="F506" s="392"/>
      <c r="G506" s="392"/>
      <c r="H506" s="393"/>
    </row>
    <row r="507" spans="1:8" x14ac:dyDescent="0.25">
      <c r="A507" s="400" t="s">
        <v>1487</v>
      </c>
      <c r="B507" s="390"/>
      <c r="C507" s="390" t="s">
        <v>1488</v>
      </c>
      <c r="D507" s="390"/>
      <c r="E507" s="390"/>
      <c r="F507" s="390"/>
      <c r="G507" s="390"/>
      <c r="H507" s="391"/>
    </row>
    <row r="508" spans="1:8" x14ac:dyDescent="0.25">
      <c r="A508" s="401"/>
      <c r="B508" s="392"/>
      <c r="C508" s="392"/>
      <c r="D508" s="392"/>
      <c r="E508" s="392"/>
      <c r="F508" s="392"/>
      <c r="G508" s="392"/>
      <c r="H508" s="393"/>
    </row>
    <row r="509" spans="1:8" x14ac:dyDescent="0.25">
      <c r="A509" s="401"/>
      <c r="B509" s="392"/>
      <c r="C509" s="392"/>
      <c r="D509" s="392"/>
      <c r="E509" s="392"/>
      <c r="F509" s="392"/>
      <c r="G509" s="392"/>
      <c r="H509" s="393"/>
    </row>
    <row r="510" spans="1:8" x14ac:dyDescent="0.25">
      <c r="A510" s="401"/>
      <c r="B510" s="392"/>
      <c r="C510" s="392"/>
      <c r="D510" s="392"/>
      <c r="E510" s="392"/>
      <c r="F510" s="392"/>
      <c r="G510" s="392"/>
      <c r="H510" s="393"/>
    </row>
    <row r="511" spans="1:8" x14ac:dyDescent="0.25">
      <c r="A511" s="401"/>
      <c r="B511" s="392"/>
      <c r="C511" s="392"/>
      <c r="D511" s="392"/>
      <c r="E511" s="392"/>
      <c r="F511" s="392"/>
      <c r="G511" s="392"/>
      <c r="H511" s="393"/>
    </row>
    <row r="512" spans="1:8" x14ac:dyDescent="0.25">
      <c r="A512" s="401"/>
      <c r="B512" s="392"/>
      <c r="C512" s="392"/>
      <c r="D512" s="392"/>
      <c r="E512" s="392"/>
      <c r="F512" s="392"/>
      <c r="G512" s="392"/>
      <c r="H512" s="393"/>
    </row>
    <row r="513" spans="1:8" x14ac:dyDescent="0.25">
      <c r="A513" s="401"/>
      <c r="B513" s="392"/>
      <c r="C513" s="392"/>
      <c r="D513" s="392"/>
      <c r="E513" s="392"/>
      <c r="F513" s="392"/>
      <c r="G513" s="392"/>
      <c r="H513" s="393"/>
    </row>
    <row r="514" spans="1:8" x14ac:dyDescent="0.25">
      <c r="A514" s="401"/>
      <c r="B514" s="392"/>
      <c r="C514" s="392"/>
      <c r="D514" s="392"/>
      <c r="E514" s="392"/>
      <c r="F514" s="392"/>
      <c r="G514" s="392"/>
      <c r="H514" s="393"/>
    </row>
    <row r="515" spans="1:8" x14ac:dyDescent="0.25">
      <c r="A515" s="401"/>
      <c r="B515" s="392"/>
      <c r="C515" s="392"/>
      <c r="D515" s="392"/>
      <c r="E515" s="392"/>
      <c r="F515" s="392"/>
      <c r="G515" s="392"/>
      <c r="H515" s="393"/>
    </row>
    <row r="516" spans="1:8" x14ac:dyDescent="0.25">
      <c r="A516" s="401"/>
      <c r="B516" s="392"/>
      <c r="C516" s="392"/>
      <c r="D516" s="392"/>
      <c r="E516" s="392"/>
      <c r="F516" s="392"/>
      <c r="G516" s="392"/>
      <c r="H516" s="393"/>
    </row>
    <row r="517" spans="1:8" x14ac:dyDescent="0.25">
      <c r="A517" s="401"/>
      <c r="B517" s="392"/>
      <c r="C517" s="392"/>
      <c r="D517" s="392"/>
      <c r="E517" s="392"/>
      <c r="F517" s="392"/>
      <c r="G517" s="392"/>
      <c r="H517" s="393"/>
    </row>
    <row r="518" spans="1:8" x14ac:dyDescent="0.25">
      <c r="A518" s="401"/>
      <c r="B518" s="392"/>
      <c r="C518" s="392"/>
      <c r="D518" s="392"/>
      <c r="E518" s="392"/>
      <c r="F518" s="392"/>
      <c r="G518" s="392"/>
      <c r="H518" s="393"/>
    </row>
    <row r="519" spans="1:8" x14ac:dyDescent="0.25">
      <c r="A519" s="402"/>
      <c r="B519" s="394"/>
      <c r="C519" s="394"/>
      <c r="D519" s="394"/>
      <c r="E519" s="394"/>
      <c r="F519" s="394"/>
      <c r="G519" s="394"/>
      <c r="H519" s="395"/>
    </row>
    <row r="520" spans="1:8" x14ac:dyDescent="0.25">
      <c r="A520" s="400" t="s">
        <v>1489</v>
      </c>
      <c r="B520" s="390"/>
      <c r="C520" s="390" t="s">
        <v>1490</v>
      </c>
      <c r="D520" s="390"/>
      <c r="E520" s="390"/>
      <c r="F520" s="390"/>
      <c r="G520" s="390"/>
      <c r="H520" s="391"/>
    </row>
    <row r="521" spans="1:8" x14ac:dyDescent="0.25">
      <c r="A521" s="401"/>
      <c r="B521" s="392"/>
      <c r="C521" s="392"/>
      <c r="D521" s="392"/>
      <c r="E521" s="392"/>
      <c r="F521" s="392"/>
      <c r="G521" s="392"/>
      <c r="H521" s="393"/>
    </row>
    <row r="522" spans="1:8" x14ac:dyDescent="0.25">
      <c r="A522" s="401"/>
      <c r="B522" s="392"/>
      <c r="C522" s="392"/>
      <c r="D522" s="392"/>
      <c r="E522" s="392"/>
      <c r="F522" s="392"/>
      <c r="G522" s="392"/>
      <c r="H522" s="393"/>
    </row>
    <row r="523" spans="1:8" x14ac:dyDescent="0.25">
      <c r="A523" s="401"/>
      <c r="B523" s="392"/>
      <c r="C523" s="392"/>
      <c r="D523" s="392"/>
      <c r="E523" s="392"/>
      <c r="F523" s="392"/>
      <c r="G523" s="392"/>
      <c r="H523" s="393"/>
    </row>
    <row r="524" spans="1:8" x14ac:dyDescent="0.25">
      <c r="A524" s="401"/>
      <c r="B524" s="392"/>
      <c r="C524" s="392"/>
      <c r="D524" s="392"/>
      <c r="E524" s="392"/>
      <c r="F524" s="392"/>
      <c r="G524" s="392"/>
      <c r="H524" s="393"/>
    </row>
    <row r="525" spans="1:8" x14ac:dyDescent="0.25">
      <c r="A525" s="401"/>
      <c r="B525" s="392"/>
      <c r="C525" s="392"/>
      <c r="D525" s="392"/>
      <c r="E525" s="392"/>
      <c r="F525" s="392"/>
      <c r="G525" s="392"/>
      <c r="H525" s="393"/>
    </row>
    <row r="526" spans="1:8" x14ac:dyDescent="0.25">
      <c r="A526" s="401"/>
      <c r="B526" s="392"/>
      <c r="C526" s="392"/>
      <c r="D526" s="392"/>
      <c r="E526" s="392"/>
      <c r="F526" s="392"/>
      <c r="G526" s="392"/>
      <c r="H526" s="393"/>
    </row>
    <row r="527" spans="1:8" x14ac:dyDescent="0.25">
      <c r="A527" s="401"/>
      <c r="B527" s="392"/>
      <c r="C527" s="392"/>
      <c r="D527" s="392"/>
      <c r="E527" s="392"/>
      <c r="F527" s="392"/>
      <c r="G527" s="392"/>
      <c r="H527" s="393"/>
    </row>
    <row r="528" spans="1:8" x14ac:dyDescent="0.25">
      <c r="A528" s="401"/>
      <c r="B528" s="392"/>
      <c r="C528" s="392"/>
      <c r="D528" s="392"/>
      <c r="E528" s="392"/>
      <c r="F528" s="392"/>
      <c r="G528" s="392"/>
      <c r="H528" s="393"/>
    </row>
    <row r="529" spans="1:8" x14ac:dyDescent="0.25">
      <c r="A529" s="401"/>
      <c r="B529" s="392"/>
      <c r="C529" s="392"/>
      <c r="D529" s="392"/>
      <c r="E529" s="392"/>
      <c r="F529" s="392"/>
      <c r="G529" s="392"/>
      <c r="H529" s="393"/>
    </row>
    <row r="530" spans="1:8" x14ac:dyDescent="0.25">
      <c r="A530" s="401"/>
      <c r="B530" s="392"/>
      <c r="C530" s="392"/>
      <c r="D530" s="392"/>
      <c r="E530" s="392"/>
      <c r="F530" s="392"/>
      <c r="G530" s="392"/>
      <c r="H530" s="393"/>
    </row>
    <row r="531" spans="1:8" x14ac:dyDescent="0.25">
      <c r="A531" s="401"/>
      <c r="B531" s="392"/>
      <c r="C531" s="392"/>
      <c r="D531" s="392"/>
      <c r="E531" s="392"/>
      <c r="F531" s="392"/>
      <c r="G531" s="392"/>
      <c r="H531" s="393"/>
    </row>
    <row r="532" spans="1:8" x14ac:dyDescent="0.25">
      <c r="A532" s="402"/>
      <c r="B532" s="394"/>
      <c r="C532" s="394"/>
      <c r="D532" s="394"/>
      <c r="E532" s="394"/>
      <c r="F532" s="394"/>
      <c r="G532" s="394"/>
      <c r="H532" s="395"/>
    </row>
    <row r="533" spans="1:8" x14ac:dyDescent="0.25">
      <c r="A533" s="400" t="s">
        <v>1491</v>
      </c>
      <c r="B533" s="390"/>
      <c r="C533" s="390" t="s">
        <v>1492</v>
      </c>
      <c r="D533" s="390"/>
      <c r="E533" s="390"/>
      <c r="F533" s="390"/>
      <c r="G533" s="390"/>
      <c r="H533" s="391"/>
    </row>
    <row r="534" spans="1:8" x14ac:dyDescent="0.25">
      <c r="A534" s="401"/>
      <c r="B534" s="392"/>
      <c r="C534" s="392"/>
      <c r="D534" s="392"/>
      <c r="E534" s="392"/>
      <c r="F534" s="392"/>
      <c r="G534" s="392"/>
      <c r="H534" s="393"/>
    </row>
    <row r="535" spans="1:8" x14ac:dyDescent="0.25">
      <c r="A535" s="401"/>
      <c r="B535" s="392"/>
      <c r="C535" s="392"/>
      <c r="D535" s="392"/>
      <c r="E535" s="392"/>
      <c r="F535" s="392"/>
      <c r="G535" s="392"/>
      <c r="H535" s="393"/>
    </row>
    <row r="536" spans="1:8" x14ac:dyDescent="0.25">
      <c r="A536" s="401"/>
      <c r="B536" s="392"/>
      <c r="C536" s="392"/>
      <c r="D536" s="392"/>
      <c r="E536" s="392"/>
      <c r="F536" s="392"/>
      <c r="G536" s="392"/>
      <c r="H536" s="393"/>
    </row>
    <row r="537" spans="1:8" x14ac:dyDescent="0.25">
      <c r="A537" s="401"/>
      <c r="B537" s="392"/>
      <c r="C537" s="392"/>
      <c r="D537" s="392"/>
      <c r="E537" s="392"/>
      <c r="F537" s="392"/>
      <c r="G537" s="392"/>
      <c r="H537" s="393"/>
    </row>
    <row r="538" spans="1:8" x14ac:dyDescent="0.25">
      <c r="A538" s="401"/>
      <c r="B538" s="392"/>
      <c r="C538" s="392"/>
      <c r="D538" s="392"/>
      <c r="E538" s="392"/>
      <c r="F538" s="392"/>
      <c r="G538" s="392"/>
      <c r="H538" s="393"/>
    </row>
    <row r="539" spans="1:8" x14ac:dyDescent="0.25">
      <c r="A539" s="401"/>
      <c r="B539" s="392"/>
      <c r="C539" s="392"/>
      <c r="D539" s="392"/>
      <c r="E539" s="392"/>
      <c r="F539" s="392"/>
      <c r="G539" s="392"/>
      <c r="H539" s="393"/>
    </row>
    <row r="540" spans="1:8" x14ac:dyDescent="0.25">
      <c r="A540" s="401"/>
      <c r="B540" s="392"/>
      <c r="C540" s="392"/>
      <c r="D540" s="392"/>
      <c r="E540" s="392"/>
      <c r="F540" s="392"/>
      <c r="G540" s="392"/>
      <c r="H540" s="393"/>
    </row>
    <row r="541" spans="1:8" x14ac:dyDescent="0.25">
      <c r="A541" s="401"/>
      <c r="B541" s="392"/>
      <c r="C541" s="392"/>
      <c r="D541" s="392"/>
      <c r="E541" s="392"/>
      <c r="F541" s="392"/>
      <c r="G541" s="392"/>
      <c r="H541" s="393"/>
    </row>
    <row r="542" spans="1:8" x14ac:dyDescent="0.25">
      <c r="A542" s="401"/>
      <c r="B542" s="392"/>
      <c r="C542" s="392"/>
      <c r="D542" s="392"/>
      <c r="E542" s="392"/>
      <c r="F542" s="392"/>
      <c r="G542" s="392"/>
      <c r="H542" s="393"/>
    </row>
    <row r="543" spans="1:8" x14ac:dyDescent="0.25">
      <c r="A543" s="401"/>
      <c r="B543" s="392"/>
      <c r="C543" s="392"/>
      <c r="D543" s="392"/>
      <c r="E543" s="392"/>
      <c r="F543" s="392"/>
      <c r="G543" s="392"/>
      <c r="H543" s="393"/>
    </row>
    <row r="544" spans="1:8" x14ac:dyDescent="0.25">
      <c r="A544" s="401"/>
      <c r="B544" s="392"/>
      <c r="C544" s="392"/>
      <c r="D544" s="392"/>
      <c r="E544" s="392"/>
      <c r="F544" s="392"/>
      <c r="G544" s="392"/>
      <c r="H544" s="393"/>
    </row>
    <row r="545" spans="1:8" x14ac:dyDescent="0.25">
      <c r="A545" s="402"/>
      <c r="B545" s="394"/>
      <c r="C545" s="394"/>
      <c r="D545" s="394"/>
      <c r="E545" s="394"/>
      <c r="F545" s="394"/>
      <c r="G545" s="394"/>
      <c r="H545" s="395"/>
    </row>
    <row r="546" spans="1:8" x14ac:dyDescent="0.25">
      <c r="A546" s="400" t="s">
        <v>1493</v>
      </c>
      <c r="B546" s="390"/>
      <c r="C546" s="390" t="s">
        <v>1494</v>
      </c>
      <c r="D546" s="390"/>
      <c r="E546" s="390"/>
      <c r="F546" s="390"/>
      <c r="G546" s="390"/>
      <c r="H546" s="391"/>
    </row>
    <row r="547" spans="1:8" x14ac:dyDescent="0.25">
      <c r="A547" s="401"/>
      <c r="B547" s="392"/>
      <c r="C547" s="392"/>
      <c r="D547" s="392"/>
      <c r="E547" s="392"/>
      <c r="F547" s="392"/>
      <c r="G547" s="392"/>
      <c r="H547" s="393"/>
    </row>
    <row r="548" spans="1:8" x14ac:dyDescent="0.25">
      <c r="A548" s="401"/>
      <c r="B548" s="392"/>
      <c r="C548" s="392"/>
      <c r="D548" s="392"/>
      <c r="E548" s="392"/>
      <c r="F548" s="392"/>
      <c r="G548" s="392"/>
      <c r="H548" s="393"/>
    </row>
    <row r="549" spans="1:8" x14ac:dyDescent="0.25">
      <c r="A549" s="401"/>
      <c r="B549" s="392"/>
      <c r="C549" s="392"/>
      <c r="D549" s="392"/>
      <c r="E549" s="392"/>
      <c r="F549" s="392"/>
      <c r="G549" s="392"/>
      <c r="H549" s="393"/>
    </row>
    <row r="550" spans="1:8" x14ac:dyDescent="0.25">
      <c r="A550" s="401"/>
      <c r="B550" s="392"/>
      <c r="C550" s="392"/>
      <c r="D550" s="392"/>
      <c r="E550" s="392"/>
      <c r="F550" s="392"/>
      <c r="G550" s="392"/>
      <c r="H550" s="393"/>
    </row>
    <row r="551" spans="1:8" x14ac:dyDescent="0.25">
      <c r="A551" s="401"/>
      <c r="B551" s="392"/>
      <c r="C551" s="392"/>
      <c r="D551" s="392"/>
      <c r="E551" s="392"/>
      <c r="F551" s="392"/>
      <c r="G551" s="392"/>
      <c r="H551" s="393"/>
    </row>
    <row r="552" spans="1:8" x14ac:dyDescent="0.25">
      <c r="A552" s="401"/>
      <c r="B552" s="392"/>
      <c r="C552" s="392"/>
      <c r="D552" s="392"/>
      <c r="E552" s="392"/>
      <c r="F552" s="392"/>
      <c r="G552" s="392"/>
      <c r="H552" s="393"/>
    </row>
    <row r="553" spans="1:8" x14ac:dyDescent="0.25">
      <c r="A553" s="401"/>
      <c r="B553" s="392"/>
      <c r="C553" s="392"/>
      <c r="D553" s="392"/>
      <c r="E553" s="392"/>
      <c r="F553" s="392"/>
      <c r="G553" s="392"/>
      <c r="H553" s="393"/>
    </row>
    <row r="554" spans="1:8" x14ac:dyDescent="0.25">
      <c r="A554" s="401"/>
      <c r="B554" s="392"/>
      <c r="C554" s="392"/>
      <c r="D554" s="392"/>
      <c r="E554" s="392"/>
      <c r="F554" s="392"/>
      <c r="G554" s="392"/>
      <c r="H554" s="393"/>
    </row>
    <row r="555" spans="1:8" x14ac:dyDescent="0.25">
      <c r="A555" s="401"/>
      <c r="B555" s="392"/>
      <c r="C555" s="392"/>
      <c r="D555" s="392"/>
      <c r="E555" s="392"/>
      <c r="F555" s="392"/>
      <c r="G555" s="392"/>
      <c r="H555" s="393"/>
    </row>
    <row r="556" spans="1:8" x14ac:dyDescent="0.25">
      <c r="A556" s="401"/>
      <c r="B556" s="392"/>
      <c r="C556" s="392"/>
      <c r="D556" s="392"/>
      <c r="E556" s="392"/>
      <c r="F556" s="392"/>
      <c r="G556" s="392"/>
      <c r="H556" s="393"/>
    </row>
    <row r="557" spans="1:8" x14ac:dyDescent="0.25">
      <c r="A557" s="401"/>
      <c r="B557" s="392"/>
      <c r="C557" s="392"/>
      <c r="D557" s="392"/>
      <c r="E557" s="392"/>
      <c r="F557" s="392"/>
      <c r="G557" s="392"/>
      <c r="H557" s="393"/>
    </row>
    <row r="558" spans="1:8" x14ac:dyDescent="0.25">
      <c r="A558" s="402"/>
      <c r="B558" s="394"/>
      <c r="C558" s="394"/>
      <c r="D558" s="394"/>
      <c r="E558" s="394"/>
      <c r="F558" s="394"/>
      <c r="G558" s="394"/>
      <c r="H558" s="395"/>
    </row>
    <row r="559" spans="1:8" x14ac:dyDescent="0.25">
      <c r="A559" s="400" t="s">
        <v>1495</v>
      </c>
      <c r="B559" s="390"/>
      <c r="C559" s="390" t="s">
        <v>1496</v>
      </c>
      <c r="D559" s="390"/>
      <c r="E559" s="390"/>
      <c r="F559" s="390"/>
      <c r="G559" s="390"/>
      <c r="H559" s="391"/>
    </row>
    <row r="560" spans="1:8" x14ac:dyDescent="0.25">
      <c r="A560" s="401"/>
      <c r="B560" s="392"/>
      <c r="C560" s="392"/>
      <c r="D560" s="392"/>
      <c r="E560" s="392"/>
      <c r="F560" s="392"/>
      <c r="G560" s="392"/>
      <c r="H560" s="393"/>
    </row>
    <row r="561" spans="1:8" x14ac:dyDescent="0.25">
      <c r="A561" s="401"/>
      <c r="B561" s="392"/>
      <c r="C561" s="392"/>
      <c r="D561" s="392"/>
      <c r="E561" s="392"/>
      <c r="F561" s="392"/>
      <c r="G561" s="392"/>
      <c r="H561" s="393"/>
    </row>
    <row r="562" spans="1:8" x14ac:dyDescent="0.25">
      <c r="A562" s="401"/>
      <c r="B562" s="392"/>
      <c r="C562" s="392"/>
      <c r="D562" s="392"/>
      <c r="E562" s="392"/>
      <c r="F562" s="392"/>
      <c r="G562" s="392"/>
      <c r="H562" s="393"/>
    </row>
    <row r="563" spans="1:8" x14ac:dyDescent="0.25">
      <c r="A563" s="401"/>
      <c r="B563" s="392"/>
      <c r="C563" s="392"/>
      <c r="D563" s="392"/>
      <c r="E563" s="392"/>
      <c r="F563" s="392"/>
      <c r="G563" s="392"/>
      <c r="H563" s="393"/>
    </row>
    <row r="564" spans="1:8" x14ac:dyDescent="0.25">
      <c r="A564" s="401"/>
      <c r="B564" s="392"/>
      <c r="C564" s="392"/>
      <c r="D564" s="392"/>
      <c r="E564" s="392"/>
      <c r="F564" s="392"/>
      <c r="G564" s="392"/>
      <c r="H564" s="393"/>
    </row>
    <row r="565" spans="1:8" x14ac:dyDescent="0.25">
      <c r="A565" s="401"/>
      <c r="B565" s="392"/>
      <c r="C565" s="392"/>
      <c r="D565" s="392"/>
      <c r="E565" s="392"/>
      <c r="F565" s="392"/>
      <c r="G565" s="392"/>
      <c r="H565" s="393"/>
    </row>
    <row r="566" spans="1:8" x14ac:dyDescent="0.25">
      <c r="A566" s="401"/>
      <c r="B566" s="392"/>
      <c r="C566" s="392"/>
      <c r="D566" s="392"/>
      <c r="E566" s="392"/>
      <c r="F566" s="392"/>
      <c r="G566" s="392"/>
      <c r="H566" s="393"/>
    </row>
    <row r="567" spans="1:8" x14ac:dyDescent="0.25">
      <c r="A567" s="401"/>
      <c r="B567" s="392"/>
      <c r="C567" s="392"/>
      <c r="D567" s="392"/>
      <c r="E567" s="392"/>
      <c r="F567" s="392"/>
      <c r="G567" s="392"/>
      <c r="H567" s="393"/>
    </row>
    <row r="568" spans="1:8" x14ac:dyDescent="0.25">
      <c r="A568" s="401"/>
      <c r="B568" s="392"/>
      <c r="C568" s="392"/>
      <c r="D568" s="392"/>
      <c r="E568" s="392"/>
      <c r="F568" s="392"/>
      <c r="G568" s="392"/>
      <c r="H568" s="393"/>
    </row>
    <row r="569" spans="1:8" x14ac:dyDescent="0.25">
      <c r="A569" s="401"/>
      <c r="B569" s="392"/>
      <c r="C569" s="392"/>
      <c r="D569" s="392"/>
      <c r="E569" s="392"/>
      <c r="F569" s="392"/>
      <c r="G569" s="392"/>
      <c r="H569" s="393"/>
    </row>
    <row r="570" spans="1:8" x14ac:dyDescent="0.25">
      <c r="A570" s="401"/>
      <c r="B570" s="392"/>
      <c r="C570" s="392"/>
      <c r="D570" s="392"/>
      <c r="E570" s="392"/>
      <c r="F570" s="392"/>
      <c r="G570" s="392"/>
      <c r="H570" s="393"/>
    </row>
    <row r="571" spans="1:8" x14ac:dyDescent="0.25">
      <c r="A571" s="401"/>
      <c r="B571" s="392"/>
      <c r="C571" s="392"/>
      <c r="D571" s="392"/>
      <c r="E571" s="392"/>
      <c r="F571" s="392"/>
      <c r="G571" s="392"/>
      <c r="H571" s="393"/>
    </row>
    <row r="572" spans="1:8" x14ac:dyDescent="0.25">
      <c r="A572" s="402"/>
      <c r="B572" s="394"/>
      <c r="C572" s="394"/>
      <c r="D572" s="394"/>
      <c r="E572" s="394"/>
      <c r="F572" s="394"/>
      <c r="G572" s="394"/>
      <c r="H572" s="395"/>
    </row>
    <row r="573" spans="1:8" x14ac:dyDescent="0.25">
      <c r="A573" s="400" t="s">
        <v>1497</v>
      </c>
      <c r="B573" s="390"/>
      <c r="C573" s="390" t="s">
        <v>1498</v>
      </c>
      <c r="D573" s="390"/>
      <c r="E573" s="390"/>
      <c r="F573" s="390"/>
      <c r="G573" s="390"/>
      <c r="H573" s="391"/>
    </row>
    <row r="574" spans="1:8" x14ac:dyDescent="0.25">
      <c r="A574" s="401"/>
      <c r="B574" s="392"/>
      <c r="C574" s="392"/>
      <c r="D574" s="392"/>
      <c r="E574" s="392"/>
      <c r="F574" s="392"/>
      <c r="G574" s="392"/>
      <c r="H574" s="393"/>
    </row>
    <row r="575" spans="1:8" x14ac:dyDescent="0.25">
      <c r="A575" s="401"/>
      <c r="B575" s="392"/>
      <c r="C575" s="392"/>
      <c r="D575" s="392"/>
      <c r="E575" s="392"/>
      <c r="F575" s="392"/>
      <c r="G575" s="392"/>
      <c r="H575" s="393"/>
    </row>
    <row r="576" spans="1:8" x14ac:dyDescent="0.25">
      <c r="A576" s="401"/>
      <c r="B576" s="392"/>
      <c r="C576" s="392"/>
      <c r="D576" s="392"/>
      <c r="E576" s="392"/>
      <c r="F576" s="392"/>
      <c r="G576" s="392"/>
      <c r="H576" s="393"/>
    </row>
    <row r="577" spans="1:8" x14ac:dyDescent="0.25">
      <c r="A577" s="401"/>
      <c r="B577" s="392"/>
      <c r="C577" s="392"/>
      <c r="D577" s="392"/>
      <c r="E577" s="392"/>
      <c r="F577" s="392"/>
      <c r="G577" s="392"/>
      <c r="H577" s="393"/>
    </row>
    <row r="578" spans="1:8" x14ac:dyDescent="0.25">
      <c r="A578" s="401"/>
      <c r="B578" s="392"/>
      <c r="C578" s="392"/>
      <c r="D578" s="392"/>
      <c r="E578" s="392"/>
      <c r="F578" s="392"/>
      <c r="G578" s="392"/>
      <c r="H578" s="393"/>
    </row>
    <row r="579" spans="1:8" x14ac:dyDescent="0.25">
      <c r="A579" s="401"/>
      <c r="B579" s="392"/>
      <c r="C579" s="392"/>
      <c r="D579" s="392"/>
      <c r="E579" s="392"/>
      <c r="F579" s="392"/>
      <c r="G579" s="392"/>
      <c r="H579" s="393"/>
    </row>
    <row r="580" spans="1:8" x14ac:dyDescent="0.25">
      <c r="A580" s="401"/>
      <c r="B580" s="392"/>
      <c r="C580" s="392"/>
      <c r="D580" s="392"/>
      <c r="E580" s="392"/>
      <c r="F580" s="392"/>
      <c r="G580" s="392"/>
      <c r="H580" s="393"/>
    </row>
    <row r="581" spans="1:8" x14ac:dyDescent="0.25">
      <c r="A581" s="401"/>
      <c r="B581" s="392"/>
      <c r="C581" s="392"/>
      <c r="D581" s="392"/>
      <c r="E581" s="392"/>
      <c r="F581" s="392"/>
      <c r="G581" s="392"/>
      <c r="H581" s="393"/>
    </row>
    <row r="582" spans="1:8" x14ac:dyDescent="0.25">
      <c r="A582" s="401"/>
      <c r="B582" s="392"/>
      <c r="C582" s="392"/>
      <c r="D582" s="392"/>
      <c r="E582" s="392"/>
      <c r="F582" s="392"/>
      <c r="G582" s="392"/>
      <c r="H582" s="393"/>
    </row>
    <row r="583" spans="1:8" x14ac:dyDescent="0.25">
      <c r="A583" s="401"/>
      <c r="B583" s="392"/>
      <c r="C583" s="392"/>
      <c r="D583" s="392"/>
      <c r="E583" s="392"/>
      <c r="F583" s="392"/>
      <c r="G583" s="392"/>
      <c r="H583" s="393"/>
    </row>
    <row r="584" spans="1:8" x14ac:dyDescent="0.25">
      <c r="A584" s="401"/>
      <c r="B584" s="392"/>
      <c r="C584" s="392"/>
      <c r="D584" s="392"/>
      <c r="E584" s="392"/>
      <c r="F584" s="392"/>
      <c r="G584" s="392"/>
      <c r="H584" s="393"/>
    </row>
    <row r="585" spans="1:8" x14ac:dyDescent="0.25">
      <c r="A585" s="402"/>
      <c r="B585" s="394"/>
      <c r="C585" s="394"/>
      <c r="D585" s="394"/>
      <c r="E585" s="394"/>
      <c r="F585" s="394"/>
      <c r="G585" s="394"/>
      <c r="H585" s="395"/>
    </row>
    <row r="586" spans="1:8" x14ac:dyDescent="0.25">
      <c r="A586" s="314" t="s">
        <v>1499</v>
      </c>
      <c r="B586" s="315"/>
      <c r="C586" s="390" t="s">
        <v>1500</v>
      </c>
      <c r="D586" s="390"/>
      <c r="E586" s="390"/>
      <c r="F586" s="390"/>
      <c r="G586" s="390"/>
      <c r="H586" s="391"/>
    </row>
    <row r="587" spans="1:8" x14ac:dyDescent="0.25">
      <c r="A587" s="316"/>
      <c r="C587" s="392"/>
      <c r="D587" s="392"/>
      <c r="E587" s="392"/>
      <c r="F587" s="392"/>
      <c r="G587" s="392"/>
      <c r="H587" s="393"/>
    </row>
    <row r="588" spans="1:8" x14ac:dyDescent="0.25">
      <c r="A588" s="316"/>
      <c r="C588" s="392"/>
      <c r="D588" s="392"/>
      <c r="E588" s="392"/>
      <c r="F588" s="392"/>
      <c r="G588" s="392"/>
      <c r="H588" s="393"/>
    </row>
    <row r="589" spans="1:8" x14ac:dyDescent="0.25">
      <c r="A589" s="316"/>
      <c r="C589" s="392"/>
      <c r="D589" s="392"/>
      <c r="E589" s="392"/>
      <c r="F589" s="392"/>
      <c r="G589" s="392"/>
      <c r="H589" s="393"/>
    </row>
    <row r="590" spans="1:8" x14ac:dyDescent="0.25">
      <c r="A590" s="316"/>
      <c r="C590" s="392"/>
      <c r="D590" s="392"/>
      <c r="E590" s="392"/>
      <c r="F590" s="392"/>
      <c r="G590" s="392"/>
      <c r="H590" s="393"/>
    </row>
    <row r="591" spans="1:8" x14ac:dyDescent="0.25">
      <c r="A591" s="317"/>
      <c r="B591" s="318"/>
      <c r="C591" s="394"/>
      <c r="D591" s="394"/>
      <c r="E591" s="394"/>
      <c r="F591" s="394"/>
      <c r="G591" s="394"/>
      <c r="H591" s="395"/>
    </row>
    <row r="592" spans="1:8" x14ac:dyDescent="0.25">
      <c r="A592" s="314" t="s">
        <v>1501</v>
      </c>
      <c r="B592" s="315"/>
      <c r="C592" s="390" t="s">
        <v>1502</v>
      </c>
      <c r="D592" s="390"/>
      <c r="E592" s="390"/>
      <c r="F592" s="390"/>
      <c r="G592" s="390"/>
      <c r="H592" s="391"/>
    </row>
    <row r="593" spans="1:8" x14ac:dyDescent="0.25">
      <c r="A593" s="316"/>
      <c r="C593" s="392"/>
      <c r="D593" s="392"/>
      <c r="E593" s="392"/>
      <c r="F593" s="392"/>
      <c r="G593" s="392"/>
      <c r="H593" s="393"/>
    </row>
    <row r="594" spans="1:8" x14ac:dyDescent="0.25">
      <c r="A594" s="316"/>
      <c r="C594" s="392"/>
      <c r="D594" s="392"/>
      <c r="E594" s="392"/>
      <c r="F594" s="392"/>
      <c r="G594" s="392"/>
      <c r="H594" s="393"/>
    </row>
    <row r="595" spans="1:8" x14ac:dyDescent="0.25">
      <c r="A595" s="316"/>
      <c r="C595" s="392"/>
      <c r="D595" s="392"/>
      <c r="E595" s="392"/>
      <c r="F595" s="392"/>
      <c r="G595" s="392"/>
      <c r="H595" s="393"/>
    </row>
    <row r="596" spans="1:8" x14ac:dyDescent="0.25">
      <c r="A596" s="316"/>
      <c r="C596" s="392"/>
      <c r="D596" s="392"/>
      <c r="E596" s="392"/>
      <c r="F596" s="392"/>
      <c r="G596" s="392"/>
      <c r="H596" s="393"/>
    </row>
    <row r="597" spans="1:8" x14ac:dyDescent="0.25">
      <c r="A597" s="317"/>
      <c r="B597" s="318"/>
      <c r="C597" s="394"/>
      <c r="D597" s="394"/>
      <c r="E597" s="394"/>
      <c r="F597" s="394"/>
      <c r="G597" s="394"/>
      <c r="H597" s="395"/>
    </row>
    <row r="598" spans="1:8" x14ac:dyDescent="0.25">
      <c r="A598" s="400" t="s">
        <v>48</v>
      </c>
      <c r="B598" s="390"/>
      <c r="C598" s="390" t="s">
        <v>1503</v>
      </c>
      <c r="D598" s="390"/>
      <c r="E598" s="390"/>
      <c r="F598" s="390"/>
      <c r="G598" s="390"/>
      <c r="H598" s="391"/>
    </row>
    <row r="599" spans="1:8" x14ac:dyDescent="0.25">
      <c r="A599" s="401"/>
      <c r="B599" s="392"/>
      <c r="C599" s="392"/>
      <c r="D599" s="392"/>
      <c r="E599" s="392"/>
      <c r="F599" s="392"/>
      <c r="G599" s="392"/>
      <c r="H599" s="393"/>
    </row>
    <row r="600" spans="1:8" x14ac:dyDescent="0.25">
      <c r="A600" s="401"/>
      <c r="B600" s="392"/>
      <c r="C600" s="392"/>
      <c r="D600" s="392"/>
      <c r="E600" s="392"/>
      <c r="F600" s="392"/>
      <c r="G600" s="392"/>
      <c r="H600" s="393"/>
    </row>
    <row r="601" spans="1:8" x14ac:dyDescent="0.25">
      <c r="A601" s="401"/>
      <c r="B601" s="392"/>
      <c r="C601" s="392"/>
      <c r="D601" s="392"/>
      <c r="E601" s="392"/>
      <c r="F601" s="392"/>
      <c r="G601" s="392"/>
      <c r="H601" s="393"/>
    </row>
    <row r="602" spans="1:8" x14ac:dyDescent="0.25">
      <c r="A602" s="401"/>
      <c r="B602" s="392"/>
      <c r="C602" s="392"/>
      <c r="D602" s="392"/>
      <c r="E602" s="392"/>
      <c r="F602" s="392"/>
      <c r="G602" s="392"/>
      <c r="H602" s="393"/>
    </row>
    <row r="603" spans="1:8" x14ac:dyDescent="0.25">
      <c r="A603" s="401"/>
      <c r="B603" s="392"/>
      <c r="C603" s="392"/>
      <c r="D603" s="392"/>
      <c r="E603" s="392"/>
      <c r="F603" s="392"/>
      <c r="G603" s="392"/>
      <c r="H603" s="393"/>
    </row>
    <row r="604" spans="1:8" x14ac:dyDescent="0.25">
      <c r="A604" s="402"/>
      <c r="B604" s="394"/>
      <c r="C604" s="394"/>
      <c r="D604" s="394"/>
      <c r="E604" s="394"/>
      <c r="F604" s="394"/>
      <c r="G604" s="394"/>
      <c r="H604" s="395"/>
    </row>
    <row r="605" spans="1:8" x14ac:dyDescent="0.25">
      <c r="A605" s="400" t="s">
        <v>49</v>
      </c>
      <c r="B605" s="390"/>
      <c r="C605" s="390"/>
      <c r="D605" s="390"/>
      <c r="E605" s="390"/>
      <c r="F605" s="390"/>
      <c r="G605" s="390"/>
      <c r="H605" s="391"/>
    </row>
    <row r="606" spans="1:8" x14ac:dyDescent="0.25">
      <c r="A606" s="401"/>
      <c r="B606" s="392"/>
      <c r="C606" s="392"/>
      <c r="D606" s="392"/>
      <c r="E606" s="392"/>
      <c r="F606" s="392"/>
      <c r="G606" s="392"/>
      <c r="H606" s="393"/>
    </row>
    <row r="607" spans="1:8" x14ac:dyDescent="0.25">
      <c r="A607" s="401"/>
      <c r="B607" s="392"/>
      <c r="C607" s="392"/>
      <c r="D607" s="392"/>
      <c r="E607" s="392"/>
      <c r="F607" s="392"/>
      <c r="G607" s="392"/>
      <c r="H607" s="393"/>
    </row>
    <row r="608" spans="1:8" x14ac:dyDescent="0.25">
      <c r="A608" s="401"/>
      <c r="B608" s="392"/>
      <c r="C608" s="392"/>
      <c r="D608" s="392"/>
      <c r="E608" s="392"/>
      <c r="F608" s="392"/>
      <c r="G608" s="392"/>
      <c r="H608" s="393"/>
    </row>
    <row r="609" spans="1:8" x14ac:dyDescent="0.25">
      <c r="A609" s="401"/>
      <c r="B609" s="392"/>
      <c r="C609" s="392"/>
      <c r="D609" s="392"/>
      <c r="E609" s="392"/>
      <c r="F609" s="392"/>
      <c r="G609" s="392"/>
      <c r="H609" s="393"/>
    </row>
    <row r="610" spans="1:8" x14ac:dyDescent="0.25">
      <c r="A610" s="401"/>
      <c r="B610" s="392"/>
      <c r="C610" s="392"/>
      <c r="D610" s="392"/>
      <c r="E610" s="392"/>
      <c r="F610" s="392"/>
      <c r="G610" s="392"/>
      <c r="H610" s="393"/>
    </row>
    <row r="611" spans="1:8" x14ac:dyDescent="0.25">
      <c r="A611" s="402"/>
      <c r="B611" s="394"/>
      <c r="C611" s="394"/>
      <c r="D611" s="394"/>
      <c r="E611" s="394"/>
      <c r="F611" s="394"/>
      <c r="G611" s="394"/>
      <c r="H611" s="395"/>
    </row>
    <row r="612" spans="1:8" x14ac:dyDescent="0.25">
      <c r="A612" s="400" t="s">
        <v>50</v>
      </c>
      <c r="B612" s="390"/>
      <c r="C612" s="390"/>
      <c r="D612" s="390"/>
      <c r="E612" s="390"/>
      <c r="F612" s="390"/>
      <c r="G612" s="390"/>
      <c r="H612" s="391"/>
    </row>
    <row r="613" spans="1:8" x14ac:dyDescent="0.25">
      <c r="A613" s="401"/>
      <c r="B613" s="392"/>
      <c r="C613" s="392"/>
      <c r="D613" s="392"/>
      <c r="E613" s="392"/>
      <c r="F613" s="392"/>
      <c r="G613" s="392"/>
      <c r="H613" s="393"/>
    </row>
    <row r="614" spans="1:8" x14ac:dyDescent="0.25">
      <c r="A614" s="401"/>
      <c r="B614" s="392"/>
      <c r="C614" s="392"/>
      <c r="D614" s="392"/>
      <c r="E614" s="392"/>
      <c r="F614" s="392"/>
      <c r="G614" s="392"/>
      <c r="H614" s="393"/>
    </row>
    <row r="615" spans="1:8" x14ac:dyDescent="0.25">
      <c r="A615" s="401"/>
      <c r="B615" s="392"/>
      <c r="C615" s="392"/>
      <c r="D615" s="392"/>
      <c r="E615" s="392"/>
      <c r="F615" s="392"/>
      <c r="G615" s="392"/>
      <c r="H615" s="393"/>
    </row>
    <row r="616" spans="1:8" x14ac:dyDescent="0.25">
      <c r="A616" s="401"/>
      <c r="B616" s="392"/>
      <c r="C616" s="392"/>
      <c r="D616" s="392"/>
      <c r="E616" s="392"/>
      <c r="F616" s="392"/>
      <c r="G616" s="392"/>
      <c r="H616" s="393"/>
    </row>
    <row r="617" spans="1:8" x14ac:dyDescent="0.25">
      <c r="A617" s="401"/>
      <c r="B617" s="392"/>
      <c r="C617" s="392"/>
      <c r="D617" s="392"/>
      <c r="E617" s="392"/>
      <c r="F617" s="392"/>
      <c r="G617" s="392"/>
      <c r="H617" s="393"/>
    </row>
    <row r="618" spans="1:8" x14ac:dyDescent="0.25">
      <c r="A618" s="402"/>
      <c r="B618" s="394"/>
      <c r="C618" s="394"/>
      <c r="D618" s="394"/>
      <c r="E618" s="394"/>
      <c r="F618" s="394"/>
      <c r="G618" s="394"/>
      <c r="H618" s="395"/>
    </row>
    <row r="619" spans="1:8" x14ac:dyDescent="0.25">
      <c r="A619" s="400" t="s">
        <v>51</v>
      </c>
      <c r="B619" s="390"/>
      <c r="C619" s="390"/>
      <c r="D619" s="390"/>
      <c r="E619" s="390"/>
      <c r="F619" s="390"/>
      <c r="G619" s="390"/>
      <c r="H619" s="391"/>
    </row>
    <row r="620" spans="1:8" x14ac:dyDescent="0.25">
      <c r="A620" s="401"/>
      <c r="B620" s="392"/>
      <c r="C620" s="392"/>
      <c r="D620" s="392"/>
      <c r="E620" s="392"/>
      <c r="F620" s="392"/>
      <c r="G620" s="392"/>
      <c r="H620" s="393"/>
    </row>
    <row r="621" spans="1:8" x14ac:dyDescent="0.25">
      <c r="A621" s="401"/>
      <c r="B621" s="392"/>
      <c r="C621" s="392"/>
      <c r="D621" s="392"/>
      <c r="E621" s="392"/>
      <c r="F621" s="392"/>
      <c r="G621" s="392"/>
      <c r="H621" s="393"/>
    </row>
    <row r="622" spans="1:8" x14ac:dyDescent="0.25">
      <c r="A622" s="401"/>
      <c r="B622" s="392"/>
      <c r="C622" s="392"/>
      <c r="D622" s="392"/>
      <c r="E622" s="392"/>
      <c r="F622" s="392"/>
      <c r="G622" s="392"/>
      <c r="H622" s="393"/>
    </row>
    <row r="623" spans="1:8" x14ac:dyDescent="0.25">
      <c r="A623" s="401"/>
      <c r="B623" s="392"/>
      <c r="C623" s="392"/>
      <c r="D623" s="392"/>
      <c r="E623" s="392"/>
      <c r="F623" s="392"/>
      <c r="G623" s="392"/>
      <c r="H623" s="393"/>
    </row>
    <row r="624" spans="1:8" x14ac:dyDescent="0.25">
      <c r="A624" s="401"/>
      <c r="B624" s="392"/>
      <c r="C624" s="392"/>
      <c r="D624" s="392"/>
      <c r="E624" s="392"/>
      <c r="F624" s="392"/>
      <c r="G624" s="392"/>
      <c r="H624" s="393"/>
    </row>
    <row r="625" spans="1:8" x14ac:dyDescent="0.25">
      <c r="A625" s="402"/>
      <c r="B625" s="394"/>
      <c r="C625" s="394"/>
      <c r="D625" s="394"/>
      <c r="E625" s="394"/>
      <c r="F625" s="394"/>
      <c r="G625" s="394"/>
      <c r="H625" s="395"/>
    </row>
    <row r="626" spans="1:8" x14ac:dyDescent="0.25">
      <c r="A626" s="400" t="s">
        <v>52</v>
      </c>
      <c r="B626" s="390"/>
      <c r="C626" s="390"/>
      <c r="D626" s="390"/>
      <c r="E626" s="390"/>
      <c r="F626" s="390"/>
      <c r="G626" s="390"/>
      <c r="H626" s="391"/>
    </row>
    <row r="627" spans="1:8" x14ac:dyDescent="0.25">
      <c r="A627" s="401"/>
      <c r="B627" s="392"/>
      <c r="C627" s="392"/>
      <c r="D627" s="392"/>
      <c r="E627" s="392"/>
      <c r="F627" s="392"/>
      <c r="G627" s="392"/>
      <c r="H627" s="393"/>
    </row>
    <row r="628" spans="1:8" x14ac:dyDescent="0.25">
      <c r="A628" s="401"/>
      <c r="B628" s="392"/>
      <c r="C628" s="392"/>
      <c r="D628" s="392"/>
      <c r="E628" s="392"/>
      <c r="F628" s="392"/>
      <c r="G628" s="392"/>
      <c r="H628" s="393"/>
    </row>
    <row r="629" spans="1:8" x14ac:dyDescent="0.25">
      <c r="A629" s="401"/>
      <c r="B629" s="392"/>
      <c r="C629" s="392"/>
      <c r="D629" s="392"/>
      <c r="E629" s="392"/>
      <c r="F629" s="392"/>
      <c r="G629" s="392"/>
      <c r="H629" s="393"/>
    </row>
    <row r="630" spans="1:8" x14ac:dyDescent="0.25">
      <c r="A630" s="401"/>
      <c r="B630" s="392"/>
      <c r="C630" s="392"/>
      <c r="D630" s="392"/>
      <c r="E630" s="392"/>
      <c r="F630" s="392"/>
      <c r="G630" s="392"/>
      <c r="H630" s="393"/>
    </row>
    <row r="631" spans="1:8" x14ac:dyDescent="0.25">
      <c r="A631" s="401"/>
      <c r="B631" s="392"/>
      <c r="C631" s="392"/>
      <c r="D631" s="392"/>
      <c r="E631" s="392"/>
      <c r="F631" s="392"/>
      <c r="G631" s="392"/>
      <c r="H631" s="393"/>
    </row>
    <row r="632" spans="1:8" x14ac:dyDescent="0.25">
      <c r="A632" s="402"/>
      <c r="B632" s="394"/>
      <c r="C632" s="394"/>
      <c r="D632" s="394"/>
      <c r="E632" s="394"/>
      <c r="F632" s="394"/>
      <c r="G632" s="394"/>
      <c r="H632" s="395"/>
    </row>
    <row r="633" spans="1:8" x14ac:dyDescent="0.25">
      <c r="A633" s="400" t="s">
        <v>53</v>
      </c>
      <c r="B633" s="390"/>
      <c r="C633" s="390"/>
      <c r="D633" s="390"/>
      <c r="E633" s="390"/>
      <c r="F633" s="390"/>
      <c r="G633" s="390"/>
      <c r="H633" s="391"/>
    </row>
    <row r="634" spans="1:8" x14ac:dyDescent="0.25">
      <c r="A634" s="401"/>
      <c r="B634" s="392"/>
      <c r="C634" s="392"/>
      <c r="D634" s="392"/>
      <c r="E634" s="392"/>
      <c r="F634" s="392"/>
      <c r="G634" s="392"/>
      <c r="H634" s="393"/>
    </row>
    <row r="635" spans="1:8" x14ac:dyDescent="0.25">
      <c r="A635" s="401"/>
      <c r="B635" s="392"/>
      <c r="C635" s="392"/>
      <c r="D635" s="392"/>
      <c r="E635" s="392"/>
      <c r="F635" s="392"/>
      <c r="G635" s="392"/>
      <c r="H635" s="393"/>
    </row>
    <row r="636" spans="1:8" x14ac:dyDescent="0.25">
      <c r="A636" s="401"/>
      <c r="B636" s="392"/>
      <c r="C636" s="392"/>
      <c r="D636" s="392"/>
      <c r="E636" s="392"/>
      <c r="F636" s="392"/>
      <c r="G636" s="392"/>
      <c r="H636" s="393"/>
    </row>
    <row r="637" spans="1:8" x14ac:dyDescent="0.25">
      <c r="A637" s="401"/>
      <c r="B637" s="392"/>
      <c r="C637" s="392"/>
      <c r="D637" s="392"/>
      <c r="E637" s="392"/>
      <c r="F637" s="392"/>
      <c r="G637" s="392"/>
      <c r="H637" s="393"/>
    </row>
    <row r="638" spans="1:8" x14ac:dyDescent="0.25">
      <c r="A638" s="401"/>
      <c r="B638" s="392"/>
      <c r="C638" s="392"/>
      <c r="D638" s="392"/>
      <c r="E638" s="392"/>
      <c r="F638" s="392"/>
      <c r="G638" s="392"/>
      <c r="H638" s="393"/>
    </row>
    <row r="639" spans="1:8" x14ac:dyDescent="0.25">
      <c r="A639" s="402"/>
      <c r="B639" s="394"/>
      <c r="C639" s="394"/>
      <c r="D639" s="394"/>
      <c r="E639" s="394"/>
      <c r="F639" s="394"/>
      <c r="G639" s="394"/>
      <c r="H639" s="395"/>
    </row>
    <row r="640" spans="1:8" x14ac:dyDescent="0.25">
      <c r="A640" s="400" t="s">
        <v>54</v>
      </c>
      <c r="B640" s="390"/>
      <c r="C640" s="390"/>
      <c r="D640" s="390"/>
      <c r="E640" s="390"/>
      <c r="F640" s="390"/>
      <c r="G640" s="390"/>
      <c r="H640" s="391"/>
    </row>
    <row r="641" spans="1:8" x14ac:dyDescent="0.25">
      <c r="A641" s="401"/>
      <c r="B641" s="392"/>
      <c r="C641" s="392"/>
      <c r="D641" s="392"/>
      <c r="E641" s="392"/>
      <c r="F641" s="392"/>
      <c r="G641" s="392"/>
      <c r="H641" s="393"/>
    </row>
    <row r="642" spans="1:8" x14ac:dyDescent="0.25">
      <c r="A642" s="401"/>
      <c r="B642" s="392"/>
      <c r="C642" s="392"/>
      <c r="D642" s="392"/>
      <c r="E642" s="392"/>
      <c r="F642" s="392"/>
      <c r="G642" s="392"/>
      <c r="H642" s="393"/>
    </row>
    <row r="643" spans="1:8" x14ac:dyDescent="0.25">
      <c r="A643" s="401"/>
      <c r="B643" s="392"/>
      <c r="C643" s="392"/>
      <c r="D643" s="392"/>
      <c r="E643" s="392"/>
      <c r="F643" s="392"/>
      <c r="G643" s="392"/>
      <c r="H643" s="393"/>
    </row>
    <row r="644" spans="1:8" x14ac:dyDescent="0.25">
      <c r="A644" s="401"/>
      <c r="B644" s="392"/>
      <c r="C644" s="392"/>
      <c r="D644" s="392"/>
      <c r="E644" s="392"/>
      <c r="F644" s="392"/>
      <c r="G644" s="392"/>
      <c r="H644" s="393"/>
    </row>
    <row r="645" spans="1:8" x14ac:dyDescent="0.25">
      <c r="A645" s="401"/>
      <c r="B645" s="392"/>
      <c r="C645" s="392"/>
      <c r="D645" s="392"/>
      <c r="E645" s="392"/>
      <c r="F645" s="392"/>
      <c r="G645" s="392"/>
      <c r="H645" s="393"/>
    </row>
    <row r="646" spans="1:8" x14ac:dyDescent="0.25">
      <c r="A646" s="402"/>
      <c r="B646" s="394"/>
      <c r="C646" s="394"/>
      <c r="D646" s="394"/>
      <c r="E646" s="394"/>
      <c r="F646" s="394"/>
      <c r="G646" s="394"/>
      <c r="H646" s="395"/>
    </row>
    <row r="647" spans="1:8" x14ac:dyDescent="0.25">
      <c r="A647" s="400" t="s">
        <v>55</v>
      </c>
      <c r="B647" s="390"/>
      <c r="C647" s="390"/>
      <c r="D647" s="390"/>
      <c r="E647" s="390"/>
      <c r="F647" s="390"/>
      <c r="G647" s="390"/>
      <c r="H647" s="391"/>
    </row>
    <row r="648" spans="1:8" x14ac:dyDescent="0.25">
      <c r="A648" s="401"/>
      <c r="B648" s="392"/>
      <c r="C648" s="392"/>
      <c r="D648" s="392"/>
      <c r="E648" s="392"/>
      <c r="F648" s="392"/>
      <c r="G648" s="392"/>
      <c r="H648" s="393"/>
    </row>
    <row r="649" spans="1:8" x14ac:dyDescent="0.25">
      <c r="A649" s="401"/>
      <c r="B649" s="392"/>
      <c r="C649" s="392"/>
      <c r="D649" s="392"/>
      <c r="E649" s="392"/>
      <c r="F649" s="392"/>
      <c r="G649" s="392"/>
      <c r="H649" s="393"/>
    </row>
    <row r="650" spans="1:8" x14ac:dyDescent="0.25">
      <c r="A650" s="401"/>
      <c r="B650" s="392"/>
      <c r="C650" s="392"/>
      <c r="D650" s="392"/>
      <c r="E650" s="392"/>
      <c r="F650" s="392"/>
      <c r="G650" s="392"/>
      <c r="H650" s="393"/>
    </row>
    <row r="651" spans="1:8" x14ac:dyDescent="0.25">
      <c r="A651" s="401"/>
      <c r="B651" s="392"/>
      <c r="C651" s="392"/>
      <c r="D651" s="392"/>
      <c r="E651" s="392"/>
      <c r="F651" s="392"/>
      <c r="G651" s="392"/>
      <c r="H651" s="393"/>
    </row>
    <row r="652" spans="1:8" x14ac:dyDescent="0.25">
      <c r="A652" s="401"/>
      <c r="B652" s="392"/>
      <c r="C652" s="392"/>
      <c r="D652" s="392"/>
      <c r="E652" s="392"/>
      <c r="F652" s="392"/>
      <c r="G652" s="392"/>
      <c r="H652" s="393"/>
    </row>
    <row r="653" spans="1:8" x14ac:dyDescent="0.25">
      <c r="A653" s="402"/>
      <c r="B653" s="394"/>
      <c r="C653" s="394"/>
      <c r="D653" s="394"/>
      <c r="E653" s="394"/>
      <c r="F653" s="394"/>
      <c r="G653" s="394"/>
      <c r="H653" s="395"/>
    </row>
    <row r="654" spans="1:8" x14ac:dyDescent="0.25">
      <c r="A654" s="400" t="s">
        <v>56</v>
      </c>
      <c r="B654" s="390"/>
      <c r="C654" s="390"/>
      <c r="D654" s="390"/>
      <c r="E654" s="390"/>
      <c r="F654" s="390"/>
      <c r="G654" s="390"/>
      <c r="H654" s="391"/>
    </row>
    <row r="655" spans="1:8" x14ac:dyDescent="0.25">
      <c r="A655" s="401"/>
      <c r="B655" s="392"/>
      <c r="C655" s="392"/>
      <c r="D655" s="392"/>
      <c r="E655" s="392"/>
      <c r="F655" s="392"/>
      <c r="G655" s="392"/>
      <c r="H655" s="393"/>
    </row>
    <row r="656" spans="1:8" x14ac:dyDescent="0.25">
      <c r="A656" s="401"/>
      <c r="B656" s="392"/>
      <c r="C656" s="392"/>
      <c r="D656" s="392"/>
      <c r="E656" s="392"/>
      <c r="F656" s="392"/>
      <c r="G656" s="392"/>
      <c r="H656" s="393"/>
    </row>
    <row r="657" spans="1:8" x14ac:dyDescent="0.25">
      <c r="A657" s="401"/>
      <c r="B657" s="392"/>
      <c r="C657" s="392"/>
      <c r="D657" s="392"/>
      <c r="E657" s="392"/>
      <c r="F657" s="392"/>
      <c r="G657" s="392"/>
      <c r="H657" s="393"/>
    </row>
    <row r="658" spans="1:8" x14ac:dyDescent="0.25">
      <c r="A658" s="401"/>
      <c r="B658" s="392"/>
      <c r="C658" s="392"/>
      <c r="D658" s="392"/>
      <c r="E658" s="392"/>
      <c r="F658" s="392"/>
      <c r="G658" s="392"/>
      <c r="H658" s="393"/>
    </row>
    <row r="659" spans="1:8" x14ac:dyDescent="0.25">
      <c r="A659" s="401"/>
      <c r="B659" s="392"/>
      <c r="C659" s="392"/>
      <c r="D659" s="392"/>
      <c r="E659" s="392"/>
      <c r="F659" s="392"/>
      <c r="G659" s="392"/>
      <c r="H659" s="393"/>
    </row>
    <row r="660" spans="1:8" x14ac:dyDescent="0.25">
      <c r="A660" s="402"/>
      <c r="B660" s="394"/>
      <c r="C660" s="394"/>
      <c r="D660" s="394"/>
      <c r="E660" s="394"/>
      <c r="F660" s="394"/>
      <c r="G660" s="394"/>
      <c r="H660" s="395"/>
    </row>
    <row r="661" spans="1:8" x14ac:dyDescent="0.25">
      <c r="A661" s="400" t="s">
        <v>57</v>
      </c>
      <c r="B661" s="390"/>
      <c r="C661" s="390" t="s">
        <v>1504</v>
      </c>
      <c r="D661" s="390"/>
      <c r="E661" s="390"/>
      <c r="F661" s="390"/>
      <c r="G661" s="390"/>
      <c r="H661" s="391"/>
    </row>
    <row r="662" spans="1:8" x14ac:dyDescent="0.25">
      <c r="A662" s="401"/>
      <c r="B662" s="392"/>
      <c r="C662" s="392"/>
      <c r="D662" s="392"/>
      <c r="E662" s="392"/>
      <c r="F662" s="392"/>
      <c r="G662" s="392"/>
      <c r="H662" s="393"/>
    </row>
    <row r="663" spans="1:8" x14ac:dyDescent="0.25">
      <c r="A663" s="401"/>
      <c r="B663" s="392"/>
      <c r="C663" s="392"/>
      <c r="D663" s="392"/>
      <c r="E663" s="392"/>
      <c r="F663" s="392"/>
      <c r="G663" s="392"/>
      <c r="H663" s="393"/>
    </row>
    <row r="664" spans="1:8" x14ac:dyDescent="0.25">
      <c r="A664" s="401"/>
      <c r="B664" s="392"/>
      <c r="C664" s="392"/>
      <c r="D664" s="392"/>
      <c r="E664" s="392"/>
      <c r="F664" s="392"/>
      <c r="G664" s="392"/>
      <c r="H664" s="393"/>
    </row>
    <row r="665" spans="1:8" x14ac:dyDescent="0.25">
      <c r="A665" s="401"/>
      <c r="B665" s="392"/>
      <c r="C665" s="392"/>
      <c r="D665" s="392"/>
      <c r="E665" s="392"/>
      <c r="F665" s="392"/>
      <c r="G665" s="392"/>
      <c r="H665" s="393"/>
    </row>
    <row r="666" spans="1:8" x14ac:dyDescent="0.25">
      <c r="A666" s="401"/>
      <c r="B666" s="392"/>
      <c r="C666" s="392"/>
      <c r="D666" s="392"/>
      <c r="E666" s="392"/>
      <c r="F666" s="392"/>
      <c r="G666" s="392"/>
      <c r="H666" s="393"/>
    </row>
    <row r="667" spans="1:8" x14ac:dyDescent="0.25">
      <c r="A667" s="402"/>
      <c r="B667" s="394"/>
      <c r="C667" s="394"/>
      <c r="D667" s="394"/>
      <c r="E667" s="394"/>
      <c r="F667" s="394"/>
      <c r="G667" s="394"/>
      <c r="H667" s="395"/>
    </row>
    <row r="668" spans="1:8" x14ac:dyDescent="0.25">
      <c r="A668" s="400" t="s">
        <v>58</v>
      </c>
      <c r="B668" s="390"/>
      <c r="C668" s="390"/>
      <c r="D668" s="390"/>
      <c r="E668" s="390"/>
      <c r="F668" s="390"/>
      <c r="G668" s="390"/>
      <c r="H668" s="391"/>
    </row>
    <row r="669" spans="1:8" x14ac:dyDescent="0.25">
      <c r="A669" s="401"/>
      <c r="B669" s="392"/>
      <c r="C669" s="392"/>
      <c r="D669" s="392"/>
      <c r="E669" s="392"/>
      <c r="F669" s="392"/>
      <c r="G669" s="392"/>
      <c r="H669" s="393"/>
    </row>
    <row r="670" spans="1:8" x14ac:dyDescent="0.25">
      <c r="A670" s="401"/>
      <c r="B670" s="392"/>
      <c r="C670" s="392"/>
      <c r="D670" s="392"/>
      <c r="E670" s="392"/>
      <c r="F670" s="392"/>
      <c r="G670" s="392"/>
      <c r="H670" s="393"/>
    </row>
    <row r="671" spans="1:8" x14ac:dyDescent="0.25">
      <c r="A671" s="401"/>
      <c r="B671" s="392"/>
      <c r="C671" s="392"/>
      <c r="D671" s="392"/>
      <c r="E671" s="392"/>
      <c r="F671" s="392"/>
      <c r="G671" s="392"/>
      <c r="H671" s="393"/>
    </row>
    <row r="672" spans="1:8" x14ac:dyDescent="0.25">
      <c r="A672" s="401"/>
      <c r="B672" s="392"/>
      <c r="C672" s="392"/>
      <c r="D672" s="392"/>
      <c r="E672" s="392"/>
      <c r="F672" s="392"/>
      <c r="G672" s="392"/>
      <c r="H672" s="393"/>
    </row>
    <row r="673" spans="1:8" x14ac:dyDescent="0.25">
      <c r="A673" s="401"/>
      <c r="B673" s="392"/>
      <c r="C673" s="392"/>
      <c r="D673" s="392"/>
      <c r="E673" s="392"/>
      <c r="F673" s="392"/>
      <c r="G673" s="392"/>
      <c r="H673" s="393"/>
    </row>
    <row r="674" spans="1:8" x14ac:dyDescent="0.25">
      <c r="A674" s="402"/>
      <c r="B674" s="394"/>
      <c r="C674" s="394"/>
      <c r="D674" s="394"/>
      <c r="E674" s="394"/>
      <c r="F674" s="394"/>
      <c r="G674" s="394"/>
      <c r="H674" s="395"/>
    </row>
    <row r="675" spans="1:8" x14ac:dyDescent="0.25">
      <c r="A675" s="400" t="s">
        <v>43</v>
      </c>
      <c r="B675" s="390"/>
      <c r="C675" s="390" t="s">
        <v>1480</v>
      </c>
      <c r="D675" s="390"/>
      <c r="E675" s="390"/>
      <c r="F675" s="390"/>
      <c r="G675" s="390"/>
      <c r="H675" s="391"/>
    </row>
    <row r="676" spans="1:8" x14ac:dyDescent="0.25">
      <c r="A676" s="401"/>
      <c r="B676" s="392"/>
      <c r="C676" s="392"/>
      <c r="D676" s="392"/>
      <c r="E676" s="392"/>
      <c r="F676" s="392"/>
      <c r="G676" s="392"/>
      <c r="H676" s="393"/>
    </row>
    <row r="677" spans="1:8" x14ac:dyDescent="0.25">
      <c r="A677" s="401"/>
      <c r="B677" s="392"/>
      <c r="C677" s="392"/>
      <c r="D677" s="392"/>
      <c r="E677" s="392"/>
      <c r="F677" s="392"/>
      <c r="G677" s="392"/>
      <c r="H677" s="393"/>
    </row>
    <row r="678" spans="1:8" x14ac:dyDescent="0.25">
      <c r="A678" s="401"/>
      <c r="B678" s="392"/>
      <c r="C678" s="392"/>
      <c r="D678" s="392"/>
      <c r="E678" s="392"/>
      <c r="F678" s="392"/>
      <c r="G678" s="392"/>
      <c r="H678" s="393"/>
    </row>
    <row r="679" spans="1:8" x14ac:dyDescent="0.25">
      <c r="A679" s="401"/>
      <c r="B679" s="392"/>
      <c r="C679" s="392"/>
      <c r="D679" s="392"/>
      <c r="E679" s="392"/>
      <c r="F679" s="392"/>
      <c r="G679" s="392"/>
      <c r="H679" s="393"/>
    </row>
    <row r="680" spans="1:8" x14ac:dyDescent="0.25">
      <c r="A680" s="401"/>
      <c r="B680" s="392"/>
      <c r="C680" s="392"/>
      <c r="D680" s="392"/>
      <c r="E680" s="392"/>
      <c r="F680" s="392"/>
      <c r="G680" s="392"/>
      <c r="H680" s="393"/>
    </row>
    <row r="681" spans="1:8" x14ac:dyDescent="0.25">
      <c r="A681" s="401"/>
      <c r="B681" s="392"/>
      <c r="C681" s="392"/>
      <c r="D681" s="392"/>
      <c r="E681" s="392"/>
      <c r="F681" s="392"/>
      <c r="G681" s="392"/>
      <c r="H681" s="393"/>
    </row>
    <row r="682" spans="1:8" x14ac:dyDescent="0.25">
      <c r="A682" s="401"/>
      <c r="B682" s="392"/>
      <c r="C682" s="392"/>
      <c r="D682" s="392"/>
      <c r="E682" s="392"/>
      <c r="F682" s="392"/>
      <c r="G682" s="392"/>
      <c r="H682" s="393"/>
    </row>
    <row r="683" spans="1:8" x14ac:dyDescent="0.25">
      <c r="A683" s="401"/>
      <c r="B683" s="392"/>
      <c r="C683" s="392"/>
      <c r="D683" s="392"/>
      <c r="E683" s="392"/>
      <c r="F683" s="392"/>
      <c r="G683" s="392"/>
      <c r="H683" s="393"/>
    </row>
    <row r="684" spans="1:8" x14ac:dyDescent="0.25">
      <c r="A684" s="401"/>
      <c r="B684" s="392"/>
      <c r="C684" s="392"/>
      <c r="D684" s="392"/>
      <c r="E684" s="392"/>
      <c r="F684" s="392"/>
      <c r="G684" s="392"/>
      <c r="H684" s="393"/>
    </row>
    <row r="685" spans="1:8" x14ac:dyDescent="0.25">
      <c r="A685" s="402"/>
      <c r="B685" s="394"/>
      <c r="C685" s="394"/>
      <c r="D685" s="394"/>
      <c r="E685" s="394"/>
      <c r="F685" s="394"/>
      <c r="G685" s="394"/>
      <c r="H685" s="395"/>
    </row>
    <row r="686" spans="1:8" x14ac:dyDescent="0.25">
      <c r="A686" s="314" t="s">
        <v>59</v>
      </c>
      <c r="B686" s="315"/>
      <c r="C686" s="390" t="s">
        <v>1505</v>
      </c>
      <c r="D686" s="390"/>
      <c r="E686" s="390"/>
      <c r="F686" s="390"/>
      <c r="G686" s="390"/>
      <c r="H686" s="391"/>
    </row>
    <row r="687" spans="1:8" x14ac:dyDescent="0.25">
      <c r="A687" s="316"/>
      <c r="C687" s="392"/>
      <c r="D687" s="392"/>
      <c r="E687" s="392"/>
      <c r="F687" s="392"/>
      <c r="G687" s="392"/>
      <c r="H687" s="393"/>
    </row>
    <row r="688" spans="1:8" x14ac:dyDescent="0.25">
      <c r="A688" s="316"/>
      <c r="C688" s="392"/>
      <c r="D688" s="392"/>
      <c r="E688" s="392"/>
      <c r="F688" s="392"/>
      <c r="G688" s="392"/>
      <c r="H688" s="393"/>
    </row>
    <row r="689" spans="1:16" x14ac:dyDescent="0.25">
      <c r="A689" s="316"/>
      <c r="C689" s="392"/>
      <c r="D689" s="392"/>
      <c r="E689" s="392"/>
      <c r="F689" s="392"/>
      <c r="G689" s="392"/>
      <c r="H689" s="393"/>
    </row>
    <row r="690" spans="1:16" x14ac:dyDescent="0.25">
      <c r="A690" s="316"/>
      <c r="C690" s="392"/>
      <c r="D690" s="392"/>
      <c r="E690" s="392"/>
      <c r="F690" s="392"/>
      <c r="G690" s="392"/>
      <c r="H690" s="393"/>
    </row>
    <row r="691" spans="1:16" x14ac:dyDescent="0.25">
      <c r="A691" s="316"/>
      <c r="C691" s="392"/>
      <c r="D691" s="392"/>
      <c r="E691" s="392"/>
      <c r="F691" s="392"/>
      <c r="G691" s="392"/>
      <c r="H691" s="393"/>
    </row>
    <row r="692" spans="1:16" x14ac:dyDescent="0.25">
      <c r="A692" s="317"/>
      <c r="B692" s="318"/>
      <c r="C692" s="394"/>
      <c r="D692" s="394"/>
      <c r="E692" s="394"/>
      <c r="F692" s="394"/>
      <c r="G692" s="394"/>
      <c r="H692" s="395"/>
    </row>
    <row r="693" spans="1:16" x14ac:dyDescent="0.25">
      <c r="A693" s="314" t="s">
        <v>60</v>
      </c>
      <c r="B693" s="315"/>
      <c r="C693" s="390" t="s">
        <v>1506</v>
      </c>
      <c r="D693" s="390"/>
      <c r="E693" s="390"/>
      <c r="F693" s="390"/>
      <c r="G693" s="390"/>
      <c r="H693" s="391"/>
      <c r="I693" s="322"/>
      <c r="K693" s="324"/>
      <c r="L693" s="324"/>
      <c r="M693" s="324"/>
      <c r="N693" s="324"/>
      <c r="O693" s="324"/>
      <c r="P693" s="324"/>
    </row>
    <row r="694" spans="1:16" x14ac:dyDescent="0.25">
      <c r="A694" s="317"/>
      <c r="B694" s="318"/>
      <c r="C694" s="394"/>
      <c r="D694" s="394"/>
      <c r="E694" s="394"/>
      <c r="F694" s="394"/>
      <c r="G694" s="394"/>
      <c r="H694" s="395"/>
      <c r="I694" s="322"/>
    </row>
    <row r="695" spans="1:16" x14ac:dyDescent="0.25">
      <c r="A695" s="400" t="s">
        <v>61</v>
      </c>
      <c r="B695" s="390"/>
      <c r="C695" s="390"/>
      <c r="D695" s="390"/>
      <c r="E695" s="390"/>
      <c r="F695" s="390"/>
      <c r="G695" s="390"/>
      <c r="H695" s="391"/>
    </row>
    <row r="696" spans="1:16" x14ac:dyDescent="0.25">
      <c r="A696" s="401"/>
      <c r="B696" s="392"/>
      <c r="C696" s="392"/>
      <c r="D696" s="392"/>
      <c r="E696" s="392"/>
      <c r="F696" s="392"/>
      <c r="G696" s="392"/>
      <c r="H696" s="393"/>
    </row>
    <row r="697" spans="1:16" x14ac:dyDescent="0.25">
      <c r="A697" s="401"/>
      <c r="B697" s="392"/>
      <c r="C697" s="392"/>
      <c r="D697" s="392"/>
      <c r="E697" s="392"/>
      <c r="F697" s="392"/>
      <c r="G697" s="392"/>
      <c r="H697" s="393"/>
    </row>
    <row r="698" spans="1:16" x14ac:dyDescent="0.25">
      <c r="A698" s="401"/>
      <c r="B698" s="392"/>
      <c r="C698" s="392"/>
      <c r="D698" s="392"/>
      <c r="E698" s="392"/>
      <c r="F698" s="392"/>
      <c r="G698" s="392"/>
      <c r="H698" s="393"/>
    </row>
    <row r="699" spans="1:16" x14ac:dyDescent="0.25">
      <c r="A699" s="401"/>
      <c r="B699" s="392"/>
      <c r="C699" s="392"/>
      <c r="D699" s="392"/>
      <c r="E699" s="392"/>
      <c r="F699" s="392"/>
      <c r="G699" s="392"/>
      <c r="H699" s="393"/>
    </row>
    <row r="700" spans="1:16" x14ac:dyDescent="0.25">
      <c r="A700" s="401"/>
      <c r="B700" s="392"/>
      <c r="C700" s="392"/>
      <c r="D700" s="392"/>
      <c r="E700" s="392"/>
      <c r="F700" s="392"/>
      <c r="G700" s="392"/>
      <c r="H700" s="393"/>
    </row>
    <row r="701" spans="1:16" x14ac:dyDescent="0.25">
      <c r="A701" s="402"/>
      <c r="B701" s="394"/>
      <c r="C701" s="394"/>
      <c r="D701" s="394"/>
      <c r="E701" s="394"/>
      <c r="F701" s="394"/>
      <c r="G701" s="394"/>
      <c r="H701" s="395"/>
    </row>
    <row r="702" spans="1:16" x14ac:dyDescent="0.25">
      <c r="A702" s="400" t="s">
        <v>62</v>
      </c>
      <c r="B702" s="390"/>
      <c r="C702" s="390"/>
      <c r="D702" s="390"/>
      <c r="E702" s="390"/>
      <c r="F702" s="390"/>
      <c r="G702" s="390"/>
      <c r="H702" s="391"/>
    </row>
    <row r="703" spans="1:16" x14ac:dyDescent="0.25">
      <c r="A703" s="401"/>
      <c r="B703" s="392"/>
      <c r="C703" s="392"/>
      <c r="D703" s="392"/>
      <c r="E703" s="392"/>
      <c r="F703" s="392"/>
      <c r="G703" s="392"/>
      <c r="H703" s="393"/>
    </row>
    <row r="704" spans="1:16" x14ac:dyDescent="0.25">
      <c r="A704" s="401"/>
      <c r="B704" s="392"/>
      <c r="C704" s="392"/>
      <c r="D704" s="392"/>
      <c r="E704" s="392"/>
      <c r="F704" s="392"/>
      <c r="G704" s="392"/>
      <c r="H704" s="393"/>
    </row>
    <row r="705" spans="1:8" x14ac:dyDescent="0.25">
      <c r="A705" s="401"/>
      <c r="B705" s="392"/>
      <c r="C705" s="392"/>
      <c r="D705" s="392"/>
      <c r="E705" s="392"/>
      <c r="F705" s="392"/>
      <c r="G705" s="392"/>
      <c r="H705" s="393"/>
    </row>
    <row r="706" spans="1:8" x14ac:dyDescent="0.25">
      <c r="A706" s="401"/>
      <c r="B706" s="392"/>
      <c r="C706" s="392"/>
      <c r="D706" s="392"/>
      <c r="E706" s="392"/>
      <c r="F706" s="392"/>
      <c r="G706" s="392"/>
      <c r="H706" s="393"/>
    </row>
    <row r="707" spans="1:8" x14ac:dyDescent="0.25">
      <c r="A707" s="401"/>
      <c r="B707" s="392"/>
      <c r="C707" s="392"/>
      <c r="D707" s="392"/>
      <c r="E707" s="392"/>
      <c r="F707" s="392"/>
      <c r="G707" s="392"/>
      <c r="H707" s="393"/>
    </row>
    <row r="708" spans="1:8" x14ac:dyDescent="0.25">
      <c r="A708" s="402"/>
      <c r="B708" s="394"/>
      <c r="C708" s="394"/>
      <c r="D708" s="394"/>
      <c r="E708" s="394"/>
      <c r="F708" s="394"/>
      <c r="G708" s="394"/>
      <c r="H708" s="395"/>
    </row>
    <row r="709" spans="1:8" x14ac:dyDescent="0.25">
      <c r="A709" s="400" t="s">
        <v>63</v>
      </c>
      <c r="B709" s="390"/>
      <c r="C709" s="390"/>
      <c r="D709" s="390"/>
      <c r="E709" s="390"/>
      <c r="F709" s="390"/>
      <c r="G709" s="390"/>
      <c r="H709" s="391"/>
    </row>
    <row r="710" spans="1:8" x14ac:dyDescent="0.25">
      <c r="A710" s="401"/>
      <c r="B710" s="392"/>
      <c r="C710" s="392"/>
      <c r="D710" s="392"/>
      <c r="E710" s="392"/>
      <c r="F710" s="392"/>
      <c r="G710" s="392"/>
      <c r="H710" s="393"/>
    </row>
    <row r="711" spans="1:8" x14ac:dyDescent="0.25">
      <c r="A711" s="401"/>
      <c r="B711" s="392"/>
      <c r="C711" s="392"/>
      <c r="D711" s="392"/>
      <c r="E711" s="392"/>
      <c r="F711" s="392"/>
      <c r="G711" s="392"/>
      <c r="H711" s="393"/>
    </row>
    <row r="712" spans="1:8" x14ac:dyDescent="0.25">
      <c r="A712" s="401"/>
      <c r="B712" s="392"/>
      <c r="C712" s="392"/>
      <c r="D712" s="392"/>
      <c r="E712" s="392"/>
      <c r="F712" s="392"/>
      <c r="G712" s="392"/>
      <c r="H712" s="393"/>
    </row>
    <row r="713" spans="1:8" x14ac:dyDescent="0.25">
      <c r="A713" s="401"/>
      <c r="B713" s="392"/>
      <c r="C713" s="392"/>
      <c r="D713" s="392"/>
      <c r="E713" s="392"/>
      <c r="F713" s="392"/>
      <c r="G713" s="392"/>
      <c r="H713" s="393"/>
    </row>
    <row r="714" spans="1:8" x14ac:dyDescent="0.25">
      <c r="A714" s="401"/>
      <c r="B714" s="392"/>
      <c r="C714" s="392"/>
      <c r="D714" s="392"/>
      <c r="E714" s="392"/>
      <c r="F714" s="392"/>
      <c r="G714" s="392"/>
      <c r="H714" s="393"/>
    </row>
    <row r="715" spans="1:8" x14ac:dyDescent="0.25">
      <c r="A715" s="402"/>
      <c r="B715" s="394"/>
      <c r="C715" s="394"/>
      <c r="D715" s="394"/>
      <c r="E715" s="394"/>
      <c r="F715" s="394"/>
      <c r="G715" s="394"/>
      <c r="H715" s="395"/>
    </row>
    <row r="716" spans="1:8" x14ac:dyDescent="0.25">
      <c r="A716" s="400" t="s">
        <v>64</v>
      </c>
      <c r="B716" s="390"/>
      <c r="C716" s="390"/>
      <c r="D716" s="390"/>
      <c r="E716" s="390"/>
      <c r="F716" s="390"/>
      <c r="G716" s="390"/>
      <c r="H716" s="391"/>
    </row>
    <row r="717" spans="1:8" x14ac:dyDescent="0.25">
      <c r="A717" s="401"/>
      <c r="B717" s="392"/>
      <c r="C717" s="392"/>
      <c r="D717" s="392"/>
      <c r="E717" s="392"/>
      <c r="F717" s="392"/>
      <c r="G717" s="392"/>
      <c r="H717" s="393"/>
    </row>
    <row r="718" spans="1:8" x14ac:dyDescent="0.25">
      <c r="A718" s="401"/>
      <c r="B718" s="392"/>
      <c r="C718" s="392"/>
      <c r="D718" s="392"/>
      <c r="E718" s="392"/>
      <c r="F718" s="392"/>
      <c r="G718" s="392"/>
      <c r="H718" s="393"/>
    </row>
    <row r="719" spans="1:8" x14ac:dyDescent="0.25">
      <c r="A719" s="401"/>
      <c r="B719" s="392"/>
      <c r="C719" s="392"/>
      <c r="D719" s="392"/>
      <c r="E719" s="392"/>
      <c r="F719" s="392"/>
      <c r="G719" s="392"/>
      <c r="H719" s="393"/>
    </row>
    <row r="720" spans="1:8" x14ac:dyDescent="0.25">
      <c r="A720" s="401"/>
      <c r="B720" s="392"/>
      <c r="C720" s="392"/>
      <c r="D720" s="392"/>
      <c r="E720" s="392"/>
      <c r="F720" s="392"/>
      <c r="G720" s="392"/>
      <c r="H720" s="393"/>
    </row>
    <row r="721" spans="1:8" x14ac:dyDescent="0.25">
      <c r="A721" s="401"/>
      <c r="B721" s="392"/>
      <c r="C721" s="392"/>
      <c r="D721" s="392"/>
      <c r="E721" s="392"/>
      <c r="F721" s="392"/>
      <c r="G721" s="392"/>
      <c r="H721" s="393"/>
    </row>
    <row r="722" spans="1:8" x14ac:dyDescent="0.25">
      <c r="A722" s="402"/>
      <c r="B722" s="394"/>
      <c r="C722" s="394"/>
      <c r="D722" s="394"/>
      <c r="E722" s="394"/>
      <c r="F722" s="394"/>
      <c r="G722" s="394"/>
      <c r="H722" s="395"/>
    </row>
    <row r="723" spans="1:8" x14ac:dyDescent="0.25">
      <c r="A723" s="400" t="s">
        <v>65</v>
      </c>
      <c r="B723" s="390"/>
      <c r="C723" s="390"/>
      <c r="D723" s="390"/>
      <c r="E723" s="390"/>
      <c r="F723" s="390"/>
      <c r="G723" s="390"/>
      <c r="H723" s="391"/>
    </row>
    <row r="724" spans="1:8" x14ac:dyDescent="0.25">
      <c r="A724" s="401"/>
      <c r="B724" s="392"/>
      <c r="C724" s="392"/>
      <c r="D724" s="392"/>
      <c r="E724" s="392"/>
      <c r="F724" s="392"/>
      <c r="G724" s="392"/>
      <c r="H724" s="393"/>
    </row>
    <row r="725" spans="1:8" x14ac:dyDescent="0.25">
      <c r="A725" s="401"/>
      <c r="B725" s="392"/>
      <c r="C725" s="392"/>
      <c r="D725" s="392"/>
      <c r="E725" s="392"/>
      <c r="F725" s="392"/>
      <c r="G725" s="392"/>
      <c r="H725" s="393"/>
    </row>
    <row r="726" spans="1:8" x14ac:dyDescent="0.25">
      <c r="A726" s="401"/>
      <c r="B726" s="392"/>
      <c r="C726" s="392"/>
      <c r="D726" s="392"/>
      <c r="E726" s="392"/>
      <c r="F726" s="392"/>
      <c r="G726" s="392"/>
      <c r="H726" s="393"/>
    </row>
    <row r="727" spans="1:8" x14ac:dyDescent="0.25">
      <c r="A727" s="401"/>
      <c r="B727" s="392"/>
      <c r="C727" s="392"/>
      <c r="D727" s="392"/>
      <c r="E727" s="392"/>
      <c r="F727" s="392"/>
      <c r="G727" s="392"/>
      <c r="H727" s="393"/>
    </row>
    <row r="728" spans="1:8" x14ac:dyDescent="0.25">
      <c r="A728" s="401"/>
      <c r="B728" s="392"/>
      <c r="C728" s="392"/>
      <c r="D728" s="392"/>
      <c r="E728" s="392"/>
      <c r="F728" s="392"/>
      <c r="G728" s="392"/>
      <c r="H728" s="393"/>
    </row>
    <row r="729" spans="1:8" x14ac:dyDescent="0.25">
      <c r="A729" s="402"/>
      <c r="B729" s="394"/>
      <c r="C729" s="394"/>
      <c r="D729" s="394"/>
      <c r="E729" s="394"/>
      <c r="F729" s="394"/>
      <c r="G729" s="394"/>
      <c r="H729" s="395"/>
    </row>
    <row r="730" spans="1:8" x14ac:dyDescent="0.25">
      <c r="A730" s="400" t="s">
        <v>66</v>
      </c>
      <c r="B730" s="390"/>
      <c r="C730" s="390"/>
      <c r="D730" s="390"/>
      <c r="E730" s="390"/>
      <c r="F730" s="390"/>
      <c r="G730" s="390"/>
      <c r="H730" s="391"/>
    </row>
    <row r="731" spans="1:8" x14ac:dyDescent="0.25">
      <c r="A731" s="401"/>
      <c r="B731" s="392"/>
      <c r="C731" s="392"/>
      <c r="D731" s="392"/>
      <c r="E731" s="392"/>
      <c r="F731" s="392"/>
      <c r="G731" s="392"/>
      <c r="H731" s="393"/>
    </row>
    <row r="732" spans="1:8" x14ac:dyDescent="0.25">
      <c r="A732" s="401"/>
      <c r="B732" s="392"/>
      <c r="C732" s="392"/>
      <c r="D732" s="392"/>
      <c r="E732" s="392"/>
      <c r="F732" s="392"/>
      <c r="G732" s="392"/>
      <c r="H732" s="393"/>
    </row>
    <row r="733" spans="1:8" x14ac:dyDescent="0.25">
      <c r="A733" s="401"/>
      <c r="B733" s="392"/>
      <c r="C733" s="392"/>
      <c r="D733" s="392"/>
      <c r="E733" s="392"/>
      <c r="F733" s="392"/>
      <c r="G733" s="392"/>
      <c r="H733" s="393"/>
    </row>
    <row r="734" spans="1:8" x14ac:dyDescent="0.25">
      <c r="A734" s="401"/>
      <c r="B734" s="392"/>
      <c r="C734" s="392"/>
      <c r="D734" s="392"/>
      <c r="E734" s="392"/>
      <c r="F734" s="392"/>
      <c r="G734" s="392"/>
      <c r="H734" s="393"/>
    </row>
    <row r="735" spans="1:8" x14ac:dyDescent="0.25">
      <c r="A735" s="401"/>
      <c r="B735" s="392"/>
      <c r="C735" s="392"/>
      <c r="D735" s="392"/>
      <c r="E735" s="392"/>
      <c r="F735" s="392"/>
      <c r="G735" s="392"/>
      <c r="H735" s="393"/>
    </row>
    <row r="736" spans="1:8" x14ac:dyDescent="0.25">
      <c r="A736" s="402"/>
      <c r="B736" s="394"/>
      <c r="C736" s="394"/>
      <c r="D736" s="394"/>
      <c r="E736" s="394"/>
      <c r="F736" s="394"/>
      <c r="G736" s="394"/>
      <c r="H736" s="395"/>
    </row>
    <row r="737" spans="1:8" x14ac:dyDescent="0.25">
      <c r="A737" s="400" t="s">
        <v>67</v>
      </c>
      <c r="B737" s="390"/>
      <c r="C737" s="390"/>
      <c r="D737" s="390"/>
      <c r="E737" s="390"/>
      <c r="F737" s="390"/>
      <c r="G737" s="390"/>
      <c r="H737" s="391"/>
    </row>
    <row r="738" spans="1:8" x14ac:dyDescent="0.25">
      <c r="A738" s="401"/>
      <c r="B738" s="392"/>
      <c r="C738" s="392"/>
      <c r="D738" s="392"/>
      <c r="E738" s="392"/>
      <c r="F738" s="392"/>
      <c r="G738" s="392"/>
      <c r="H738" s="393"/>
    </row>
    <row r="739" spans="1:8" x14ac:dyDescent="0.25">
      <c r="A739" s="401"/>
      <c r="B739" s="392"/>
      <c r="C739" s="392"/>
      <c r="D739" s="392"/>
      <c r="E739" s="392"/>
      <c r="F739" s="392"/>
      <c r="G739" s="392"/>
      <c r="H739" s="393"/>
    </row>
    <row r="740" spans="1:8" x14ac:dyDescent="0.25">
      <c r="A740" s="401"/>
      <c r="B740" s="392"/>
      <c r="C740" s="392"/>
      <c r="D740" s="392"/>
      <c r="E740" s="392"/>
      <c r="F740" s="392"/>
      <c r="G740" s="392"/>
      <c r="H740" s="393"/>
    </row>
    <row r="741" spans="1:8" x14ac:dyDescent="0.25">
      <c r="A741" s="401"/>
      <c r="B741" s="392"/>
      <c r="C741" s="392"/>
      <c r="D741" s="392"/>
      <c r="E741" s="392"/>
      <c r="F741" s="392"/>
      <c r="G741" s="392"/>
      <c r="H741" s="393"/>
    </row>
    <row r="742" spans="1:8" x14ac:dyDescent="0.25">
      <c r="A742" s="401"/>
      <c r="B742" s="392"/>
      <c r="C742" s="392"/>
      <c r="D742" s="392"/>
      <c r="E742" s="392"/>
      <c r="F742" s="392"/>
      <c r="G742" s="392"/>
      <c r="H742" s="393"/>
    </row>
    <row r="743" spans="1:8" x14ac:dyDescent="0.25">
      <c r="A743" s="402"/>
      <c r="B743" s="394"/>
      <c r="C743" s="394"/>
      <c r="D743" s="394"/>
      <c r="E743" s="394"/>
      <c r="F743" s="394"/>
      <c r="G743" s="394"/>
      <c r="H743" s="395"/>
    </row>
    <row r="744" spans="1:8" x14ac:dyDescent="0.25">
      <c r="A744" s="400" t="s">
        <v>68</v>
      </c>
      <c r="B744" s="390"/>
      <c r="C744" s="390"/>
      <c r="D744" s="390"/>
      <c r="E744" s="390"/>
      <c r="F744" s="390"/>
      <c r="G744" s="390"/>
      <c r="H744" s="391"/>
    </row>
    <row r="745" spans="1:8" x14ac:dyDescent="0.25">
      <c r="A745" s="401"/>
      <c r="B745" s="392"/>
      <c r="C745" s="392"/>
      <c r="D745" s="392"/>
      <c r="E745" s="392"/>
      <c r="F745" s="392"/>
      <c r="G745" s="392"/>
      <c r="H745" s="393"/>
    </row>
    <row r="746" spans="1:8" x14ac:dyDescent="0.25">
      <c r="A746" s="401"/>
      <c r="B746" s="392"/>
      <c r="C746" s="392"/>
      <c r="D746" s="392"/>
      <c r="E746" s="392"/>
      <c r="F746" s="392"/>
      <c r="G746" s="392"/>
      <c r="H746" s="393"/>
    </row>
    <row r="747" spans="1:8" x14ac:dyDescent="0.25">
      <c r="A747" s="401"/>
      <c r="B747" s="392"/>
      <c r="C747" s="392"/>
      <c r="D747" s="392"/>
      <c r="E747" s="392"/>
      <c r="F747" s="392"/>
      <c r="G747" s="392"/>
      <c r="H747" s="393"/>
    </row>
    <row r="748" spans="1:8" x14ac:dyDescent="0.25">
      <c r="A748" s="401"/>
      <c r="B748" s="392"/>
      <c r="C748" s="392"/>
      <c r="D748" s="392"/>
      <c r="E748" s="392"/>
      <c r="F748" s="392"/>
      <c r="G748" s="392"/>
      <c r="H748" s="393"/>
    </row>
    <row r="749" spans="1:8" x14ac:dyDescent="0.25">
      <c r="A749" s="401"/>
      <c r="B749" s="392"/>
      <c r="C749" s="392"/>
      <c r="D749" s="392"/>
      <c r="E749" s="392"/>
      <c r="F749" s="392"/>
      <c r="G749" s="392"/>
      <c r="H749" s="393"/>
    </row>
    <row r="750" spans="1:8" x14ac:dyDescent="0.25">
      <c r="A750" s="402"/>
      <c r="B750" s="394"/>
      <c r="C750" s="394"/>
      <c r="D750" s="394"/>
      <c r="E750" s="394"/>
      <c r="F750" s="394"/>
      <c r="G750" s="394"/>
      <c r="H750" s="395"/>
    </row>
    <row r="751" spans="1:8" x14ac:dyDescent="0.25">
      <c r="A751" s="400" t="s">
        <v>69</v>
      </c>
      <c r="B751" s="390"/>
      <c r="C751" s="390"/>
      <c r="D751" s="390"/>
      <c r="E751" s="390"/>
      <c r="F751" s="390"/>
      <c r="G751" s="390"/>
      <c r="H751" s="391"/>
    </row>
    <row r="752" spans="1:8" x14ac:dyDescent="0.25">
      <c r="A752" s="401"/>
      <c r="B752" s="392"/>
      <c r="C752" s="392"/>
      <c r="D752" s="392"/>
      <c r="E752" s="392"/>
      <c r="F752" s="392"/>
      <c r="G752" s="392"/>
      <c r="H752" s="393"/>
    </row>
    <row r="753" spans="1:8" x14ac:dyDescent="0.25">
      <c r="A753" s="401"/>
      <c r="B753" s="392"/>
      <c r="C753" s="392"/>
      <c r="D753" s="392"/>
      <c r="E753" s="392"/>
      <c r="F753" s="392"/>
      <c r="G753" s="392"/>
      <c r="H753" s="393"/>
    </row>
    <row r="754" spans="1:8" x14ac:dyDescent="0.25">
      <c r="A754" s="401"/>
      <c r="B754" s="392"/>
      <c r="C754" s="392"/>
      <c r="D754" s="392"/>
      <c r="E754" s="392"/>
      <c r="F754" s="392"/>
      <c r="G754" s="392"/>
      <c r="H754" s="393"/>
    </row>
    <row r="755" spans="1:8" x14ac:dyDescent="0.25">
      <c r="A755" s="401"/>
      <c r="B755" s="392"/>
      <c r="C755" s="392"/>
      <c r="D755" s="392"/>
      <c r="E755" s="392"/>
      <c r="F755" s="392"/>
      <c r="G755" s="392"/>
      <c r="H755" s="393"/>
    </row>
    <row r="756" spans="1:8" x14ac:dyDescent="0.25">
      <c r="A756" s="401"/>
      <c r="B756" s="392"/>
      <c r="C756" s="392"/>
      <c r="D756" s="392"/>
      <c r="E756" s="392"/>
      <c r="F756" s="392"/>
      <c r="G756" s="392"/>
      <c r="H756" s="393"/>
    </row>
    <row r="757" spans="1:8" x14ac:dyDescent="0.25">
      <c r="A757" s="402"/>
      <c r="B757" s="394"/>
      <c r="C757" s="394"/>
      <c r="D757" s="394"/>
      <c r="E757" s="394"/>
      <c r="F757" s="394"/>
      <c r="G757" s="394"/>
      <c r="H757" s="395"/>
    </row>
    <row r="758" spans="1:8" x14ac:dyDescent="0.25">
      <c r="A758" s="400" t="s">
        <v>70</v>
      </c>
      <c r="B758" s="390"/>
      <c r="C758" s="390"/>
      <c r="D758" s="390"/>
      <c r="E758" s="390"/>
      <c r="F758" s="390"/>
      <c r="G758" s="390"/>
      <c r="H758" s="391"/>
    </row>
    <row r="759" spans="1:8" x14ac:dyDescent="0.25">
      <c r="A759" s="401"/>
      <c r="B759" s="392"/>
      <c r="C759" s="392"/>
      <c r="D759" s="392"/>
      <c r="E759" s="392"/>
      <c r="F759" s="392"/>
      <c r="G759" s="392"/>
      <c r="H759" s="393"/>
    </row>
    <row r="760" spans="1:8" x14ac:dyDescent="0.25">
      <c r="A760" s="401"/>
      <c r="B760" s="392"/>
      <c r="C760" s="392"/>
      <c r="D760" s="392"/>
      <c r="E760" s="392"/>
      <c r="F760" s="392"/>
      <c r="G760" s="392"/>
      <c r="H760" s="393"/>
    </row>
    <row r="761" spans="1:8" x14ac:dyDescent="0.25">
      <c r="A761" s="401"/>
      <c r="B761" s="392"/>
      <c r="C761" s="392"/>
      <c r="D761" s="392"/>
      <c r="E761" s="392"/>
      <c r="F761" s="392"/>
      <c r="G761" s="392"/>
      <c r="H761" s="393"/>
    </row>
    <row r="762" spans="1:8" x14ac:dyDescent="0.25">
      <c r="A762" s="401"/>
      <c r="B762" s="392"/>
      <c r="C762" s="392"/>
      <c r="D762" s="392"/>
      <c r="E762" s="392"/>
      <c r="F762" s="392"/>
      <c r="G762" s="392"/>
      <c r="H762" s="393"/>
    </row>
    <row r="763" spans="1:8" x14ac:dyDescent="0.25">
      <c r="A763" s="401"/>
      <c r="B763" s="392"/>
      <c r="C763" s="392"/>
      <c r="D763" s="392"/>
      <c r="E763" s="392"/>
      <c r="F763" s="392"/>
      <c r="G763" s="392"/>
      <c r="H763" s="393"/>
    </row>
    <row r="764" spans="1:8" x14ac:dyDescent="0.25">
      <c r="A764" s="402"/>
      <c r="B764" s="394"/>
      <c r="C764" s="394"/>
      <c r="D764" s="394"/>
      <c r="E764" s="394"/>
      <c r="F764" s="394"/>
      <c r="G764" s="394"/>
      <c r="H764" s="395"/>
    </row>
    <row r="765" spans="1:8" x14ac:dyDescent="0.25">
      <c r="A765" s="400" t="s">
        <v>43</v>
      </c>
      <c r="B765" s="390"/>
      <c r="C765" s="390" t="s">
        <v>1480</v>
      </c>
      <c r="D765" s="390"/>
      <c r="E765" s="390"/>
      <c r="F765" s="390"/>
      <c r="G765" s="390"/>
      <c r="H765" s="391"/>
    </row>
    <row r="766" spans="1:8" x14ac:dyDescent="0.25">
      <c r="A766" s="401"/>
      <c r="B766" s="392"/>
      <c r="C766" s="392"/>
      <c r="D766" s="392"/>
      <c r="E766" s="392"/>
      <c r="F766" s="392"/>
      <c r="G766" s="392"/>
      <c r="H766" s="393"/>
    </row>
    <row r="767" spans="1:8" x14ac:dyDescent="0.25">
      <c r="A767" s="401"/>
      <c r="B767" s="392"/>
      <c r="C767" s="392"/>
      <c r="D767" s="392"/>
      <c r="E767" s="392"/>
      <c r="F767" s="392"/>
      <c r="G767" s="392"/>
      <c r="H767" s="393"/>
    </row>
    <row r="768" spans="1:8" x14ac:dyDescent="0.25">
      <c r="A768" s="401"/>
      <c r="B768" s="392"/>
      <c r="C768" s="392"/>
      <c r="D768" s="392"/>
      <c r="E768" s="392"/>
      <c r="F768" s="392"/>
      <c r="G768" s="392"/>
      <c r="H768" s="393"/>
    </row>
    <row r="769" spans="1:16" x14ac:dyDescent="0.25">
      <c r="A769" s="401"/>
      <c r="B769" s="392"/>
      <c r="C769" s="392"/>
      <c r="D769" s="392"/>
      <c r="E769" s="392"/>
      <c r="F769" s="392"/>
      <c r="G769" s="392"/>
      <c r="H769" s="393"/>
    </row>
    <row r="770" spans="1:16" x14ac:dyDescent="0.25">
      <c r="A770" s="401"/>
      <c r="B770" s="392"/>
      <c r="C770" s="392"/>
      <c r="D770" s="392"/>
      <c r="E770" s="392"/>
      <c r="F770" s="392"/>
      <c r="G770" s="392"/>
      <c r="H770" s="393"/>
    </row>
    <row r="771" spans="1:16" x14ac:dyDescent="0.25">
      <c r="A771" s="401"/>
      <c r="B771" s="392"/>
      <c r="C771" s="392"/>
      <c r="D771" s="392"/>
      <c r="E771" s="392"/>
      <c r="F771" s="392"/>
      <c r="G771" s="392"/>
      <c r="H771" s="393"/>
    </row>
    <row r="772" spans="1:16" x14ac:dyDescent="0.25">
      <c r="A772" s="401"/>
      <c r="B772" s="392"/>
      <c r="C772" s="392"/>
      <c r="D772" s="392"/>
      <c r="E772" s="392"/>
      <c r="F772" s="392"/>
      <c r="G772" s="392"/>
      <c r="H772" s="393"/>
    </row>
    <row r="773" spans="1:16" x14ac:dyDescent="0.25">
      <c r="A773" s="401"/>
      <c r="B773" s="392"/>
      <c r="C773" s="392"/>
      <c r="D773" s="392"/>
      <c r="E773" s="392"/>
      <c r="F773" s="392"/>
      <c r="G773" s="392"/>
      <c r="H773" s="393"/>
    </row>
    <row r="774" spans="1:16" x14ac:dyDescent="0.25">
      <c r="A774" s="401"/>
      <c r="B774" s="392"/>
      <c r="C774" s="392"/>
      <c r="D774" s="392"/>
      <c r="E774" s="392"/>
      <c r="F774" s="392"/>
      <c r="G774" s="392"/>
      <c r="H774" s="393"/>
    </row>
    <row r="775" spans="1:16" x14ac:dyDescent="0.25">
      <c r="A775" s="402"/>
      <c r="B775" s="394"/>
      <c r="C775" s="394"/>
      <c r="D775" s="394"/>
      <c r="E775" s="394"/>
      <c r="F775" s="394"/>
      <c r="G775" s="394"/>
      <c r="H775" s="395"/>
    </row>
    <row r="776" spans="1:16" x14ac:dyDescent="0.25">
      <c r="A776" s="314" t="s">
        <v>71</v>
      </c>
      <c r="B776" s="315"/>
      <c r="C776" s="390" t="s">
        <v>1507</v>
      </c>
      <c r="D776" s="390"/>
      <c r="E776" s="390"/>
      <c r="F776" s="390"/>
      <c r="G776" s="390"/>
      <c r="H776" s="391"/>
      <c r="I776" s="322"/>
      <c r="K776" s="324"/>
      <c r="L776" s="324"/>
      <c r="M776" s="324"/>
      <c r="N776" s="324"/>
      <c r="O776" s="324"/>
      <c r="P776" s="324"/>
    </row>
    <row r="777" spans="1:16" x14ac:dyDescent="0.25">
      <c r="A777" s="316"/>
      <c r="C777" s="392"/>
      <c r="D777" s="392"/>
      <c r="E777" s="392"/>
      <c r="F777" s="392"/>
      <c r="G777" s="392"/>
      <c r="H777" s="393"/>
      <c r="I777" s="322"/>
      <c r="K777" s="324"/>
      <c r="L777" s="324"/>
      <c r="M777" s="324"/>
      <c r="N777" s="324"/>
      <c r="O777" s="324"/>
      <c r="P777" s="324"/>
    </row>
    <row r="778" spans="1:16" x14ac:dyDescent="0.25">
      <c r="A778" s="317"/>
      <c r="B778" s="318"/>
      <c r="C778" s="394"/>
      <c r="D778" s="394"/>
      <c r="E778" s="394"/>
      <c r="F778" s="394"/>
      <c r="G778" s="394"/>
      <c r="H778" s="395"/>
      <c r="I778" s="322"/>
      <c r="K778" s="324"/>
      <c r="L778" s="324"/>
      <c r="M778" s="324"/>
      <c r="N778" s="324"/>
      <c r="O778" s="324"/>
      <c r="P778" s="324"/>
    </row>
    <row r="779" spans="1:16" x14ac:dyDescent="0.25">
      <c r="A779" s="400" t="s">
        <v>72</v>
      </c>
      <c r="B779" s="390"/>
      <c r="C779" s="390"/>
      <c r="D779" s="390"/>
      <c r="E779" s="390"/>
      <c r="F779" s="390"/>
      <c r="G779" s="390"/>
      <c r="H779" s="391"/>
    </row>
    <row r="780" spans="1:16" x14ac:dyDescent="0.25">
      <c r="A780" s="401"/>
      <c r="B780" s="392"/>
      <c r="C780" s="392"/>
      <c r="D780" s="392"/>
      <c r="E780" s="392"/>
      <c r="F780" s="392"/>
      <c r="G780" s="392"/>
      <c r="H780" s="393"/>
    </row>
    <row r="781" spans="1:16" x14ac:dyDescent="0.25">
      <c r="A781" s="401"/>
      <c r="B781" s="392"/>
      <c r="C781" s="392"/>
      <c r="D781" s="392"/>
      <c r="E781" s="392"/>
      <c r="F781" s="392"/>
      <c r="G781" s="392"/>
      <c r="H781" s="393"/>
    </row>
    <row r="782" spans="1:16" x14ac:dyDescent="0.25">
      <c r="A782" s="401"/>
      <c r="B782" s="392"/>
      <c r="C782" s="392"/>
      <c r="D782" s="392"/>
      <c r="E782" s="392"/>
      <c r="F782" s="392"/>
      <c r="G782" s="392"/>
      <c r="H782" s="393"/>
    </row>
    <row r="783" spans="1:16" x14ac:dyDescent="0.25">
      <c r="A783" s="401"/>
      <c r="B783" s="392"/>
      <c r="C783" s="392"/>
      <c r="D783" s="392"/>
      <c r="E783" s="392"/>
      <c r="F783" s="392"/>
      <c r="G783" s="392"/>
      <c r="H783" s="393"/>
    </row>
    <row r="784" spans="1:16" x14ac:dyDescent="0.25">
      <c r="A784" s="401"/>
      <c r="B784" s="392"/>
      <c r="C784" s="392"/>
      <c r="D784" s="392"/>
      <c r="E784" s="392"/>
      <c r="F784" s="392"/>
      <c r="G784" s="392"/>
      <c r="H784" s="393"/>
    </row>
    <row r="785" spans="1:8" x14ac:dyDescent="0.25">
      <c r="A785" s="402"/>
      <c r="B785" s="394"/>
      <c r="C785" s="394"/>
      <c r="D785" s="394"/>
      <c r="E785" s="394"/>
      <c r="F785" s="394"/>
      <c r="G785" s="394"/>
      <c r="H785" s="395"/>
    </row>
    <row r="786" spans="1:8" x14ac:dyDescent="0.25">
      <c r="A786" s="400" t="s">
        <v>73</v>
      </c>
      <c r="B786" s="390"/>
      <c r="C786" s="390"/>
      <c r="D786" s="390"/>
      <c r="E786" s="390"/>
      <c r="F786" s="390"/>
      <c r="G786" s="390"/>
      <c r="H786" s="391"/>
    </row>
    <row r="787" spans="1:8" x14ac:dyDescent="0.25">
      <c r="A787" s="401"/>
      <c r="B787" s="392"/>
      <c r="C787" s="392"/>
      <c r="D787" s="392"/>
      <c r="E787" s="392"/>
      <c r="F787" s="392"/>
      <c r="G787" s="392"/>
      <c r="H787" s="393"/>
    </row>
    <row r="788" spans="1:8" x14ac:dyDescent="0.25">
      <c r="A788" s="401"/>
      <c r="B788" s="392"/>
      <c r="C788" s="392"/>
      <c r="D788" s="392"/>
      <c r="E788" s="392"/>
      <c r="F788" s="392"/>
      <c r="G788" s="392"/>
      <c r="H788" s="393"/>
    </row>
    <row r="789" spans="1:8" x14ac:dyDescent="0.25">
      <c r="A789" s="401"/>
      <c r="B789" s="392"/>
      <c r="C789" s="392"/>
      <c r="D789" s="392"/>
      <c r="E789" s="392"/>
      <c r="F789" s="392"/>
      <c r="G789" s="392"/>
      <c r="H789" s="393"/>
    </row>
    <row r="790" spans="1:8" x14ac:dyDescent="0.25">
      <c r="A790" s="401"/>
      <c r="B790" s="392"/>
      <c r="C790" s="392"/>
      <c r="D790" s="392"/>
      <c r="E790" s="392"/>
      <c r="F790" s="392"/>
      <c r="G790" s="392"/>
      <c r="H790" s="393"/>
    </row>
    <row r="791" spans="1:8" x14ac:dyDescent="0.25">
      <c r="A791" s="401"/>
      <c r="B791" s="392"/>
      <c r="C791" s="392"/>
      <c r="D791" s="392"/>
      <c r="E791" s="392"/>
      <c r="F791" s="392"/>
      <c r="G791" s="392"/>
      <c r="H791" s="393"/>
    </row>
    <row r="792" spans="1:8" x14ac:dyDescent="0.25">
      <c r="A792" s="402"/>
      <c r="B792" s="394"/>
      <c r="C792" s="394"/>
      <c r="D792" s="394"/>
      <c r="E792" s="394"/>
      <c r="F792" s="394"/>
      <c r="G792" s="394"/>
      <c r="H792" s="395"/>
    </row>
    <row r="793" spans="1:8" x14ac:dyDescent="0.25">
      <c r="A793" s="400" t="s">
        <v>74</v>
      </c>
      <c r="B793" s="390"/>
      <c r="C793" s="390"/>
      <c r="D793" s="390"/>
      <c r="E793" s="390"/>
      <c r="F793" s="390"/>
      <c r="G793" s="390"/>
      <c r="H793" s="391"/>
    </row>
    <row r="794" spans="1:8" x14ac:dyDescent="0.25">
      <c r="A794" s="401"/>
      <c r="B794" s="392"/>
      <c r="C794" s="392"/>
      <c r="D794" s="392"/>
      <c r="E794" s="392"/>
      <c r="F794" s="392"/>
      <c r="G794" s="392"/>
      <c r="H794" s="393"/>
    </row>
    <row r="795" spans="1:8" x14ac:dyDescent="0.25">
      <c r="A795" s="401"/>
      <c r="B795" s="392"/>
      <c r="C795" s="392"/>
      <c r="D795" s="392"/>
      <c r="E795" s="392"/>
      <c r="F795" s="392"/>
      <c r="G795" s="392"/>
      <c r="H795" s="393"/>
    </row>
    <row r="796" spans="1:8" x14ac:dyDescent="0.25">
      <c r="A796" s="401"/>
      <c r="B796" s="392"/>
      <c r="C796" s="392"/>
      <c r="D796" s="392"/>
      <c r="E796" s="392"/>
      <c r="F796" s="392"/>
      <c r="G796" s="392"/>
      <c r="H796" s="393"/>
    </row>
    <row r="797" spans="1:8" x14ac:dyDescent="0.25">
      <c r="A797" s="401"/>
      <c r="B797" s="392"/>
      <c r="C797" s="392"/>
      <c r="D797" s="392"/>
      <c r="E797" s="392"/>
      <c r="F797" s="392"/>
      <c r="G797" s="392"/>
      <c r="H797" s="393"/>
    </row>
    <row r="798" spans="1:8" x14ac:dyDescent="0.25">
      <c r="A798" s="401"/>
      <c r="B798" s="392"/>
      <c r="C798" s="392"/>
      <c r="D798" s="392"/>
      <c r="E798" s="392"/>
      <c r="F798" s="392"/>
      <c r="G798" s="392"/>
      <c r="H798" s="393"/>
    </row>
    <row r="799" spans="1:8" x14ac:dyDescent="0.25">
      <c r="A799" s="402"/>
      <c r="B799" s="394"/>
      <c r="C799" s="394"/>
      <c r="D799" s="394"/>
      <c r="E799" s="394"/>
      <c r="F799" s="394"/>
      <c r="G799" s="394"/>
      <c r="H799" s="395"/>
    </row>
    <row r="800" spans="1:8" x14ac:dyDescent="0.25">
      <c r="A800" s="400" t="s">
        <v>75</v>
      </c>
      <c r="B800" s="390"/>
      <c r="C800" s="390"/>
      <c r="D800" s="390"/>
      <c r="E800" s="390"/>
      <c r="F800" s="390"/>
      <c r="G800" s="390"/>
      <c r="H800" s="391"/>
    </row>
    <row r="801" spans="1:8" x14ac:dyDescent="0.25">
      <c r="A801" s="401"/>
      <c r="B801" s="392"/>
      <c r="C801" s="392"/>
      <c r="D801" s="392"/>
      <c r="E801" s="392"/>
      <c r="F801" s="392"/>
      <c r="G801" s="392"/>
      <c r="H801" s="393"/>
    </row>
    <row r="802" spans="1:8" x14ac:dyDescent="0.25">
      <c r="A802" s="401"/>
      <c r="B802" s="392"/>
      <c r="C802" s="392"/>
      <c r="D802" s="392"/>
      <c r="E802" s="392"/>
      <c r="F802" s="392"/>
      <c r="G802" s="392"/>
      <c r="H802" s="393"/>
    </row>
    <row r="803" spans="1:8" x14ac:dyDescent="0.25">
      <c r="A803" s="401"/>
      <c r="B803" s="392"/>
      <c r="C803" s="392"/>
      <c r="D803" s="392"/>
      <c r="E803" s="392"/>
      <c r="F803" s="392"/>
      <c r="G803" s="392"/>
      <c r="H803" s="393"/>
    </row>
    <row r="804" spans="1:8" x14ac:dyDescent="0.25">
      <c r="A804" s="401"/>
      <c r="B804" s="392"/>
      <c r="C804" s="392"/>
      <c r="D804" s="392"/>
      <c r="E804" s="392"/>
      <c r="F804" s="392"/>
      <c r="G804" s="392"/>
      <c r="H804" s="393"/>
    </row>
    <row r="805" spans="1:8" x14ac:dyDescent="0.25">
      <c r="A805" s="401"/>
      <c r="B805" s="392"/>
      <c r="C805" s="392"/>
      <c r="D805" s="392"/>
      <c r="E805" s="392"/>
      <c r="F805" s="392"/>
      <c r="G805" s="392"/>
      <c r="H805" s="393"/>
    </row>
    <row r="806" spans="1:8" x14ac:dyDescent="0.25">
      <c r="A806" s="402"/>
      <c r="B806" s="394"/>
      <c r="C806" s="394"/>
      <c r="D806" s="394"/>
      <c r="E806" s="394"/>
      <c r="F806" s="394"/>
      <c r="G806" s="394"/>
      <c r="H806" s="395"/>
    </row>
    <row r="807" spans="1:8" x14ac:dyDescent="0.25">
      <c r="A807" s="400" t="s">
        <v>76</v>
      </c>
      <c r="B807" s="390"/>
      <c r="C807" s="390"/>
      <c r="D807" s="390"/>
      <c r="E807" s="390"/>
      <c r="F807" s="390"/>
      <c r="G807" s="390"/>
      <c r="H807" s="391"/>
    </row>
    <row r="808" spans="1:8" x14ac:dyDescent="0.25">
      <c r="A808" s="401"/>
      <c r="B808" s="392"/>
      <c r="C808" s="392"/>
      <c r="D808" s="392"/>
      <c r="E808" s="392"/>
      <c r="F808" s="392"/>
      <c r="G808" s="392"/>
      <c r="H808" s="393"/>
    </row>
    <row r="809" spans="1:8" x14ac:dyDescent="0.25">
      <c r="A809" s="401"/>
      <c r="B809" s="392"/>
      <c r="C809" s="392"/>
      <c r="D809" s="392"/>
      <c r="E809" s="392"/>
      <c r="F809" s="392"/>
      <c r="G809" s="392"/>
      <c r="H809" s="393"/>
    </row>
    <row r="810" spans="1:8" x14ac:dyDescent="0.25">
      <c r="A810" s="401"/>
      <c r="B810" s="392"/>
      <c r="C810" s="392"/>
      <c r="D810" s="392"/>
      <c r="E810" s="392"/>
      <c r="F810" s="392"/>
      <c r="G810" s="392"/>
      <c r="H810" s="393"/>
    </row>
    <row r="811" spans="1:8" x14ac:dyDescent="0.25">
      <c r="A811" s="401"/>
      <c r="B811" s="392"/>
      <c r="C811" s="392"/>
      <c r="D811" s="392"/>
      <c r="E811" s="392"/>
      <c r="F811" s="392"/>
      <c r="G811" s="392"/>
      <c r="H811" s="393"/>
    </row>
    <row r="812" spans="1:8" x14ac:dyDescent="0.25">
      <c r="A812" s="401"/>
      <c r="B812" s="392"/>
      <c r="C812" s="392"/>
      <c r="D812" s="392"/>
      <c r="E812" s="392"/>
      <c r="F812" s="392"/>
      <c r="G812" s="392"/>
      <c r="H812" s="393"/>
    </row>
    <row r="813" spans="1:8" x14ac:dyDescent="0.25">
      <c r="A813" s="402"/>
      <c r="B813" s="394"/>
      <c r="C813" s="394"/>
      <c r="D813" s="394"/>
      <c r="E813" s="394"/>
      <c r="F813" s="394"/>
      <c r="G813" s="394"/>
      <c r="H813" s="395"/>
    </row>
    <row r="814" spans="1:8" x14ac:dyDescent="0.25">
      <c r="A814" s="400" t="s">
        <v>77</v>
      </c>
      <c r="B814" s="390"/>
      <c r="C814" s="390"/>
      <c r="D814" s="390"/>
      <c r="E814" s="390"/>
      <c r="F814" s="390"/>
      <c r="G814" s="390"/>
      <c r="H814" s="391"/>
    </row>
    <row r="815" spans="1:8" x14ac:dyDescent="0.25">
      <c r="A815" s="401"/>
      <c r="B815" s="392"/>
      <c r="C815" s="392"/>
      <c r="D815" s="392"/>
      <c r="E815" s="392"/>
      <c r="F815" s="392"/>
      <c r="G815" s="392"/>
      <c r="H815" s="393"/>
    </row>
    <row r="816" spans="1:8" x14ac:dyDescent="0.25">
      <c r="A816" s="401"/>
      <c r="B816" s="392"/>
      <c r="C816" s="392"/>
      <c r="D816" s="392"/>
      <c r="E816" s="392"/>
      <c r="F816" s="392"/>
      <c r="G816" s="392"/>
      <c r="H816" s="393"/>
    </row>
    <row r="817" spans="1:8" x14ac:dyDescent="0.25">
      <c r="A817" s="401"/>
      <c r="B817" s="392"/>
      <c r="C817" s="392"/>
      <c r="D817" s="392"/>
      <c r="E817" s="392"/>
      <c r="F817" s="392"/>
      <c r="G817" s="392"/>
      <c r="H817" s="393"/>
    </row>
    <row r="818" spans="1:8" x14ac:dyDescent="0.25">
      <c r="A818" s="401"/>
      <c r="B818" s="392"/>
      <c r="C818" s="392"/>
      <c r="D818" s="392"/>
      <c r="E818" s="392"/>
      <c r="F818" s="392"/>
      <c r="G818" s="392"/>
      <c r="H818" s="393"/>
    </row>
    <row r="819" spans="1:8" x14ac:dyDescent="0.25">
      <c r="A819" s="401"/>
      <c r="B819" s="392"/>
      <c r="C819" s="392"/>
      <c r="D819" s="392"/>
      <c r="E819" s="392"/>
      <c r="F819" s="392"/>
      <c r="G819" s="392"/>
      <c r="H819" s="393"/>
    </row>
    <row r="820" spans="1:8" x14ac:dyDescent="0.25">
      <c r="A820" s="402"/>
      <c r="B820" s="394"/>
      <c r="C820" s="394"/>
      <c r="D820" s="394"/>
      <c r="E820" s="394"/>
      <c r="F820" s="394"/>
      <c r="G820" s="394"/>
      <c r="H820" s="395"/>
    </row>
    <row r="821" spans="1:8" x14ac:dyDescent="0.25">
      <c r="A821" s="400" t="s">
        <v>78</v>
      </c>
      <c r="B821" s="390"/>
      <c r="C821" s="390"/>
      <c r="D821" s="390"/>
      <c r="E821" s="390"/>
      <c r="F821" s="390"/>
      <c r="G821" s="390"/>
      <c r="H821" s="391"/>
    </row>
    <row r="822" spans="1:8" x14ac:dyDescent="0.25">
      <c r="A822" s="401"/>
      <c r="B822" s="392"/>
      <c r="C822" s="392"/>
      <c r="D822" s="392"/>
      <c r="E822" s="392"/>
      <c r="F822" s="392"/>
      <c r="G822" s="392"/>
      <c r="H822" s="393"/>
    </row>
    <row r="823" spans="1:8" x14ac:dyDescent="0.25">
      <c r="A823" s="401"/>
      <c r="B823" s="392"/>
      <c r="C823" s="392"/>
      <c r="D823" s="392"/>
      <c r="E823" s="392"/>
      <c r="F823" s="392"/>
      <c r="G823" s="392"/>
      <c r="H823" s="393"/>
    </row>
    <row r="824" spans="1:8" x14ac:dyDescent="0.25">
      <c r="A824" s="401"/>
      <c r="B824" s="392"/>
      <c r="C824" s="392"/>
      <c r="D824" s="392"/>
      <c r="E824" s="392"/>
      <c r="F824" s="392"/>
      <c r="G824" s="392"/>
      <c r="H824" s="393"/>
    </row>
    <row r="825" spans="1:8" x14ac:dyDescent="0.25">
      <c r="A825" s="401"/>
      <c r="B825" s="392"/>
      <c r="C825" s="392"/>
      <c r="D825" s="392"/>
      <c r="E825" s="392"/>
      <c r="F825" s="392"/>
      <c r="G825" s="392"/>
      <c r="H825" s="393"/>
    </row>
    <row r="826" spans="1:8" x14ac:dyDescent="0.25">
      <c r="A826" s="401"/>
      <c r="B826" s="392"/>
      <c r="C826" s="392"/>
      <c r="D826" s="392"/>
      <c r="E826" s="392"/>
      <c r="F826" s="392"/>
      <c r="G826" s="392"/>
      <c r="H826" s="393"/>
    </row>
    <row r="827" spans="1:8" x14ac:dyDescent="0.25">
      <c r="A827" s="402"/>
      <c r="B827" s="394"/>
      <c r="C827" s="394"/>
      <c r="D827" s="394"/>
      <c r="E827" s="394"/>
      <c r="F827" s="394"/>
      <c r="G827" s="394"/>
      <c r="H827" s="395"/>
    </row>
    <row r="828" spans="1:8" x14ac:dyDescent="0.25">
      <c r="A828" s="400" t="s">
        <v>79</v>
      </c>
      <c r="B828" s="390"/>
      <c r="C828" s="390"/>
      <c r="D828" s="390"/>
      <c r="E828" s="390"/>
      <c r="F828" s="390"/>
      <c r="G828" s="390"/>
      <c r="H828" s="391"/>
    </row>
    <row r="829" spans="1:8" x14ac:dyDescent="0.25">
      <c r="A829" s="401"/>
      <c r="B829" s="392"/>
      <c r="C829" s="392"/>
      <c r="D829" s="392"/>
      <c r="E829" s="392"/>
      <c r="F829" s="392"/>
      <c r="G829" s="392"/>
      <c r="H829" s="393"/>
    </row>
    <row r="830" spans="1:8" x14ac:dyDescent="0.25">
      <c r="A830" s="401"/>
      <c r="B830" s="392"/>
      <c r="C830" s="392"/>
      <c r="D830" s="392"/>
      <c r="E830" s="392"/>
      <c r="F830" s="392"/>
      <c r="G830" s="392"/>
      <c r="H830" s="393"/>
    </row>
    <row r="831" spans="1:8" x14ac:dyDescent="0.25">
      <c r="A831" s="401"/>
      <c r="B831" s="392"/>
      <c r="C831" s="392"/>
      <c r="D831" s="392"/>
      <c r="E831" s="392"/>
      <c r="F831" s="392"/>
      <c r="G831" s="392"/>
      <c r="H831" s="393"/>
    </row>
    <row r="832" spans="1:8" x14ac:dyDescent="0.25">
      <c r="A832" s="401"/>
      <c r="B832" s="392"/>
      <c r="C832" s="392"/>
      <c r="D832" s="392"/>
      <c r="E832" s="392"/>
      <c r="F832" s="392"/>
      <c r="G832" s="392"/>
      <c r="H832" s="393"/>
    </row>
    <row r="833" spans="1:8" x14ac:dyDescent="0.25">
      <c r="A833" s="401"/>
      <c r="B833" s="392"/>
      <c r="C833" s="392"/>
      <c r="D833" s="392"/>
      <c r="E833" s="392"/>
      <c r="F833" s="392"/>
      <c r="G833" s="392"/>
      <c r="H833" s="393"/>
    </row>
    <row r="834" spans="1:8" x14ac:dyDescent="0.25">
      <c r="A834" s="402"/>
      <c r="B834" s="394"/>
      <c r="C834" s="394"/>
      <c r="D834" s="394"/>
      <c r="E834" s="394"/>
      <c r="F834" s="394"/>
      <c r="G834" s="394"/>
      <c r="H834" s="395"/>
    </row>
    <row r="835" spans="1:8" x14ac:dyDescent="0.25">
      <c r="A835" s="400" t="s">
        <v>1508</v>
      </c>
      <c r="B835" s="390"/>
      <c r="C835" s="390"/>
      <c r="D835" s="390"/>
      <c r="E835" s="390"/>
      <c r="F835" s="390"/>
      <c r="G835" s="390"/>
      <c r="H835" s="391"/>
    </row>
    <row r="836" spans="1:8" x14ac:dyDescent="0.25">
      <c r="A836" s="401"/>
      <c r="B836" s="392"/>
      <c r="C836" s="392"/>
      <c r="D836" s="392"/>
      <c r="E836" s="392"/>
      <c r="F836" s="392"/>
      <c r="G836" s="392"/>
      <c r="H836" s="393"/>
    </row>
    <row r="837" spans="1:8" x14ac:dyDescent="0.25">
      <c r="A837" s="401"/>
      <c r="B837" s="392"/>
      <c r="C837" s="392"/>
      <c r="D837" s="392"/>
      <c r="E837" s="392"/>
      <c r="F837" s="392"/>
      <c r="G837" s="392"/>
      <c r="H837" s="393"/>
    </row>
    <row r="838" spans="1:8" x14ac:dyDescent="0.25">
      <c r="A838" s="401"/>
      <c r="B838" s="392"/>
      <c r="C838" s="392"/>
      <c r="D838" s="392"/>
      <c r="E838" s="392"/>
      <c r="F838" s="392"/>
      <c r="G838" s="392"/>
      <c r="H838" s="393"/>
    </row>
    <row r="839" spans="1:8" x14ac:dyDescent="0.25">
      <c r="A839" s="401"/>
      <c r="B839" s="392"/>
      <c r="C839" s="392"/>
      <c r="D839" s="392"/>
      <c r="E839" s="392"/>
      <c r="F839" s="392"/>
      <c r="G839" s="392"/>
      <c r="H839" s="393"/>
    </row>
    <row r="840" spans="1:8" x14ac:dyDescent="0.25">
      <c r="A840" s="401"/>
      <c r="B840" s="392"/>
      <c r="C840" s="392"/>
      <c r="D840" s="392"/>
      <c r="E840" s="392"/>
      <c r="F840" s="392"/>
      <c r="G840" s="392"/>
      <c r="H840" s="393"/>
    </row>
    <row r="841" spans="1:8" x14ac:dyDescent="0.25">
      <c r="A841" s="402"/>
      <c r="B841" s="394"/>
      <c r="C841" s="394"/>
      <c r="D841" s="394"/>
      <c r="E841" s="394"/>
      <c r="F841" s="394"/>
      <c r="G841" s="394"/>
      <c r="H841" s="395"/>
    </row>
    <row r="842" spans="1:8" x14ac:dyDescent="0.25">
      <c r="A842" s="400" t="s">
        <v>81</v>
      </c>
      <c r="B842" s="390"/>
      <c r="C842" s="390"/>
      <c r="D842" s="390"/>
      <c r="E842" s="390"/>
      <c r="F842" s="390"/>
      <c r="G842" s="390"/>
      <c r="H842" s="391"/>
    </row>
    <row r="843" spans="1:8" x14ac:dyDescent="0.25">
      <c r="A843" s="401"/>
      <c r="B843" s="392"/>
      <c r="C843" s="392"/>
      <c r="D843" s="392"/>
      <c r="E843" s="392"/>
      <c r="F843" s="392"/>
      <c r="G843" s="392"/>
      <c r="H843" s="393"/>
    </row>
    <row r="844" spans="1:8" x14ac:dyDescent="0.25">
      <c r="A844" s="401"/>
      <c r="B844" s="392"/>
      <c r="C844" s="392"/>
      <c r="D844" s="392"/>
      <c r="E844" s="392"/>
      <c r="F844" s="392"/>
      <c r="G844" s="392"/>
      <c r="H844" s="393"/>
    </row>
    <row r="845" spans="1:8" x14ac:dyDescent="0.25">
      <c r="A845" s="401"/>
      <c r="B845" s="392"/>
      <c r="C845" s="392"/>
      <c r="D845" s="392"/>
      <c r="E845" s="392"/>
      <c r="F845" s="392"/>
      <c r="G845" s="392"/>
      <c r="H845" s="393"/>
    </row>
    <row r="846" spans="1:8" x14ac:dyDescent="0.25">
      <c r="A846" s="401"/>
      <c r="B846" s="392"/>
      <c r="C846" s="392"/>
      <c r="D846" s="392"/>
      <c r="E846" s="392"/>
      <c r="F846" s="392"/>
      <c r="G846" s="392"/>
      <c r="H846" s="393"/>
    </row>
    <row r="847" spans="1:8" x14ac:dyDescent="0.25">
      <c r="A847" s="401"/>
      <c r="B847" s="392"/>
      <c r="C847" s="392"/>
      <c r="D847" s="392"/>
      <c r="E847" s="392"/>
      <c r="F847" s="392"/>
      <c r="G847" s="392"/>
      <c r="H847" s="393"/>
    </row>
    <row r="848" spans="1:8" x14ac:dyDescent="0.25">
      <c r="A848" s="402"/>
      <c r="B848" s="394"/>
      <c r="C848" s="394"/>
      <c r="D848" s="394"/>
      <c r="E848" s="394"/>
      <c r="F848" s="394"/>
      <c r="G848" s="394"/>
      <c r="H848" s="395"/>
    </row>
    <row r="849" spans="1:8" x14ac:dyDescent="0.25">
      <c r="A849" s="400" t="s">
        <v>43</v>
      </c>
      <c r="B849" s="390"/>
      <c r="C849" s="390" t="s">
        <v>1480</v>
      </c>
      <c r="D849" s="390"/>
      <c r="E849" s="390"/>
      <c r="F849" s="390"/>
      <c r="G849" s="390"/>
      <c r="H849" s="391"/>
    </row>
    <row r="850" spans="1:8" x14ac:dyDescent="0.25">
      <c r="A850" s="401"/>
      <c r="B850" s="392"/>
      <c r="C850" s="392"/>
      <c r="D850" s="392"/>
      <c r="E850" s="392"/>
      <c r="F850" s="392"/>
      <c r="G850" s="392"/>
      <c r="H850" s="393"/>
    </row>
    <row r="851" spans="1:8" x14ac:dyDescent="0.25">
      <c r="A851" s="401"/>
      <c r="B851" s="392"/>
      <c r="C851" s="392"/>
      <c r="D851" s="392"/>
      <c r="E851" s="392"/>
      <c r="F851" s="392"/>
      <c r="G851" s="392"/>
      <c r="H851" s="393"/>
    </row>
    <row r="852" spans="1:8" x14ac:dyDescent="0.25">
      <c r="A852" s="401"/>
      <c r="B852" s="392"/>
      <c r="C852" s="392"/>
      <c r="D852" s="392"/>
      <c r="E852" s="392"/>
      <c r="F852" s="392"/>
      <c r="G852" s="392"/>
      <c r="H852" s="393"/>
    </row>
    <row r="853" spans="1:8" x14ac:dyDescent="0.25">
      <c r="A853" s="401"/>
      <c r="B853" s="392"/>
      <c r="C853" s="392"/>
      <c r="D853" s="392"/>
      <c r="E853" s="392"/>
      <c r="F853" s="392"/>
      <c r="G853" s="392"/>
      <c r="H853" s="393"/>
    </row>
    <row r="854" spans="1:8" x14ac:dyDescent="0.25">
      <c r="A854" s="401"/>
      <c r="B854" s="392"/>
      <c r="C854" s="392"/>
      <c r="D854" s="392"/>
      <c r="E854" s="392"/>
      <c r="F854" s="392"/>
      <c r="G854" s="392"/>
      <c r="H854" s="393"/>
    </row>
    <row r="855" spans="1:8" x14ac:dyDescent="0.25">
      <c r="A855" s="401"/>
      <c r="B855" s="392"/>
      <c r="C855" s="392"/>
      <c r="D855" s="392"/>
      <c r="E855" s="392"/>
      <c r="F855" s="392"/>
      <c r="G855" s="392"/>
      <c r="H855" s="393"/>
    </row>
    <row r="856" spans="1:8" x14ac:dyDescent="0.25">
      <c r="A856" s="401"/>
      <c r="B856" s="392"/>
      <c r="C856" s="392"/>
      <c r="D856" s="392"/>
      <c r="E856" s="392"/>
      <c r="F856" s="392"/>
      <c r="G856" s="392"/>
      <c r="H856" s="393"/>
    </row>
    <row r="857" spans="1:8" x14ac:dyDescent="0.25">
      <c r="A857" s="401"/>
      <c r="B857" s="392"/>
      <c r="C857" s="392"/>
      <c r="D857" s="392"/>
      <c r="E857" s="392"/>
      <c r="F857" s="392"/>
      <c r="G857" s="392"/>
      <c r="H857" s="393"/>
    </row>
    <row r="858" spans="1:8" x14ac:dyDescent="0.25">
      <c r="A858" s="401"/>
      <c r="B858" s="392"/>
      <c r="C858" s="392"/>
      <c r="D858" s="392"/>
      <c r="E858" s="392"/>
      <c r="F858" s="392"/>
      <c r="G858" s="392"/>
      <c r="H858" s="393"/>
    </row>
    <row r="859" spans="1:8" x14ac:dyDescent="0.25">
      <c r="A859" s="402"/>
      <c r="B859" s="394"/>
      <c r="C859" s="394"/>
      <c r="D859" s="394"/>
      <c r="E859" s="394"/>
      <c r="F859" s="394"/>
      <c r="G859" s="394"/>
      <c r="H859" s="395"/>
    </row>
    <row r="860" spans="1:8" x14ac:dyDescent="0.25">
      <c r="A860" s="314" t="s">
        <v>82</v>
      </c>
      <c r="B860" s="315"/>
      <c r="C860" s="390" t="s">
        <v>2356</v>
      </c>
      <c r="D860" s="390"/>
      <c r="E860" s="390"/>
      <c r="F860" s="390"/>
      <c r="G860" s="390"/>
      <c r="H860" s="391"/>
    </row>
    <row r="861" spans="1:8" x14ac:dyDescent="0.25">
      <c r="A861" s="316"/>
      <c r="C861" s="392"/>
      <c r="D861" s="392"/>
      <c r="E861" s="392"/>
      <c r="F861" s="392"/>
      <c r="G861" s="392"/>
      <c r="H861" s="393"/>
    </row>
    <row r="862" spans="1:8" x14ac:dyDescent="0.25">
      <c r="A862" s="316"/>
      <c r="C862" s="392"/>
      <c r="D862" s="392"/>
      <c r="E862" s="392"/>
      <c r="F862" s="392"/>
      <c r="G862" s="392"/>
      <c r="H862" s="393"/>
    </row>
    <row r="863" spans="1:8" x14ac:dyDescent="0.25">
      <c r="A863" s="316"/>
      <c r="C863" s="392"/>
      <c r="D863" s="392"/>
      <c r="E863" s="392"/>
      <c r="F863" s="392"/>
      <c r="G863" s="392"/>
      <c r="H863" s="393"/>
    </row>
    <row r="864" spans="1:8" x14ac:dyDescent="0.25">
      <c r="A864" s="316"/>
      <c r="C864" s="392"/>
      <c r="D864" s="392"/>
      <c r="E864" s="392"/>
      <c r="F864" s="392"/>
      <c r="G864" s="392"/>
      <c r="H864" s="393"/>
    </row>
    <row r="865" spans="1:8" x14ac:dyDescent="0.25">
      <c r="A865" s="317"/>
      <c r="B865" s="318"/>
      <c r="C865" s="394"/>
      <c r="D865" s="394"/>
      <c r="E865" s="394"/>
      <c r="F865" s="394"/>
      <c r="G865" s="394"/>
      <c r="H865" s="395"/>
    </row>
    <row r="866" spans="1:8" x14ac:dyDescent="0.25">
      <c r="A866" s="400" t="s">
        <v>1509</v>
      </c>
      <c r="B866" s="390"/>
      <c r="C866" s="390"/>
      <c r="D866" s="390"/>
      <c r="E866" s="390"/>
      <c r="F866" s="390"/>
      <c r="G866" s="390"/>
      <c r="H866" s="391"/>
    </row>
    <row r="867" spans="1:8" x14ac:dyDescent="0.25">
      <c r="A867" s="401"/>
      <c r="B867" s="392"/>
      <c r="C867" s="392"/>
      <c r="D867" s="392"/>
      <c r="E867" s="392"/>
      <c r="F867" s="392"/>
      <c r="G867" s="392"/>
      <c r="H867" s="393"/>
    </row>
    <row r="868" spans="1:8" x14ac:dyDescent="0.25">
      <c r="A868" s="401"/>
      <c r="B868" s="392"/>
      <c r="C868" s="392"/>
      <c r="D868" s="392"/>
      <c r="E868" s="392"/>
      <c r="F868" s="392"/>
      <c r="G868" s="392"/>
      <c r="H868" s="393"/>
    </row>
    <row r="869" spans="1:8" x14ac:dyDescent="0.25">
      <c r="A869" s="401"/>
      <c r="B869" s="392"/>
      <c r="C869" s="392"/>
      <c r="D869" s="392"/>
      <c r="E869" s="392"/>
      <c r="F869" s="392"/>
      <c r="G869" s="392"/>
      <c r="H869" s="393"/>
    </row>
    <row r="870" spans="1:8" x14ac:dyDescent="0.25">
      <c r="A870" s="401"/>
      <c r="B870" s="392"/>
      <c r="C870" s="392"/>
      <c r="D870" s="392"/>
      <c r="E870" s="392"/>
      <c r="F870" s="392"/>
      <c r="G870" s="392"/>
      <c r="H870" s="393"/>
    </row>
    <row r="871" spans="1:8" x14ac:dyDescent="0.25">
      <c r="A871" s="401"/>
      <c r="B871" s="392"/>
      <c r="C871" s="392"/>
      <c r="D871" s="392"/>
      <c r="E871" s="392"/>
      <c r="F871" s="392"/>
      <c r="G871" s="392"/>
      <c r="H871" s="393"/>
    </row>
    <row r="872" spans="1:8" x14ac:dyDescent="0.25">
      <c r="A872" s="402"/>
      <c r="B872" s="394"/>
      <c r="C872" s="394"/>
      <c r="D872" s="394"/>
      <c r="E872" s="394"/>
      <c r="F872" s="394"/>
      <c r="G872" s="394"/>
      <c r="H872" s="395"/>
    </row>
    <row r="873" spans="1:8" x14ac:dyDescent="0.25">
      <c r="A873" s="400" t="s">
        <v>84</v>
      </c>
      <c r="B873" s="390"/>
      <c r="C873" s="390"/>
      <c r="D873" s="390"/>
      <c r="E873" s="390"/>
      <c r="F873" s="390"/>
      <c r="G873" s="390"/>
      <c r="H873" s="391"/>
    </row>
    <row r="874" spans="1:8" x14ac:dyDescent="0.25">
      <c r="A874" s="401"/>
      <c r="B874" s="392"/>
      <c r="C874" s="392"/>
      <c r="D874" s="392"/>
      <c r="E874" s="392"/>
      <c r="F874" s="392"/>
      <c r="G874" s="392"/>
      <c r="H874" s="393"/>
    </row>
    <row r="875" spans="1:8" x14ac:dyDescent="0.25">
      <c r="A875" s="401"/>
      <c r="B875" s="392"/>
      <c r="C875" s="392"/>
      <c r="D875" s="392"/>
      <c r="E875" s="392"/>
      <c r="F875" s="392"/>
      <c r="G875" s="392"/>
      <c r="H875" s="393"/>
    </row>
    <row r="876" spans="1:8" x14ac:dyDescent="0.25">
      <c r="A876" s="401"/>
      <c r="B876" s="392"/>
      <c r="C876" s="392"/>
      <c r="D876" s="392"/>
      <c r="E876" s="392"/>
      <c r="F876" s="392"/>
      <c r="G876" s="392"/>
      <c r="H876" s="393"/>
    </row>
    <row r="877" spans="1:8" x14ac:dyDescent="0.25">
      <c r="A877" s="401"/>
      <c r="B877" s="392"/>
      <c r="C877" s="392"/>
      <c r="D877" s="392"/>
      <c r="E877" s="392"/>
      <c r="F877" s="392"/>
      <c r="G877" s="392"/>
      <c r="H877" s="393"/>
    </row>
    <row r="878" spans="1:8" x14ac:dyDescent="0.25">
      <c r="A878" s="401"/>
      <c r="B878" s="392"/>
      <c r="C878" s="392"/>
      <c r="D878" s="392"/>
      <c r="E878" s="392"/>
      <c r="F878" s="392"/>
      <c r="G878" s="392"/>
      <c r="H878" s="393"/>
    </row>
    <row r="879" spans="1:8" x14ac:dyDescent="0.25">
      <c r="A879" s="402"/>
      <c r="B879" s="394"/>
      <c r="C879" s="394"/>
      <c r="D879" s="394"/>
      <c r="E879" s="394"/>
      <c r="F879" s="394"/>
      <c r="G879" s="394"/>
      <c r="H879" s="395"/>
    </row>
    <row r="880" spans="1:8" x14ac:dyDescent="0.25">
      <c r="A880" s="400" t="s">
        <v>85</v>
      </c>
      <c r="B880" s="390"/>
      <c r="C880" s="390"/>
      <c r="D880" s="390"/>
      <c r="E880" s="390"/>
      <c r="F880" s="390"/>
      <c r="G880" s="390"/>
      <c r="H880" s="391"/>
    </row>
    <row r="881" spans="1:8" x14ac:dyDescent="0.25">
      <c r="A881" s="401"/>
      <c r="B881" s="392"/>
      <c r="C881" s="392"/>
      <c r="D881" s="392"/>
      <c r="E881" s="392"/>
      <c r="F881" s="392"/>
      <c r="G881" s="392"/>
      <c r="H881" s="393"/>
    </row>
    <row r="882" spans="1:8" x14ac:dyDescent="0.25">
      <c r="A882" s="401"/>
      <c r="B882" s="392"/>
      <c r="C882" s="392"/>
      <c r="D882" s="392"/>
      <c r="E882" s="392"/>
      <c r="F882" s="392"/>
      <c r="G882" s="392"/>
      <c r="H882" s="393"/>
    </row>
    <row r="883" spans="1:8" x14ac:dyDescent="0.25">
      <c r="A883" s="401"/>
      <c r="B883" s="392"/>
      <c r="C883" s="392"/>
      <c r="D883" s="392"/>
      <c r="E883" s="392"/>
      <c r="F883" s="392"/>
      <c r="G883" s="392"/>
      <c r="H883" s="393"/>
    </row>
    <row r="884" spans="1:8" x14ac:dyDescent="0.25">
      <c r="A884" s="401"/>
      <c r="B884" s="392"/>
      <c r="C884" s="392"/>
      <c r="D884" s="392"/>
      <c r="E884" s="392"/>
      <c r="F884" s="392"/>
      <c r="G884" s="392"/>
      <c r="H884" s="393"/>
    </row>
    <row r="885" spans="1:8" x14ac:dyDescent="0.25">
      <c r="A885" s="401"/>
      <c r="B885" s="392"/>
      <c r="C885" s="392"/>
      <c r="D885" s="392"/>
      <c r="E885" s="392"/>
      <c r="F885" s="392"/>
      <c r="G885" s="392"/>
      <c r="H885" s="393"/>
    </row>
    <row r="886" spans="1:8" x14ac:dyDescent="0.25">
      <c r="A886" s="402"/>
      <c r="B886" s="394"/>
      <c r="C886" s="394"/>
      <c r="D886" s="394"/>
      <c r="E886" s="394"/>
      <c r="F886" s="394"/>
      <c r="G886" s="394"/>
      <c r="H886" s="395"/>
    </row>
    <row r="887" spans="1:8" x14ac:dyDescent="0.25">
      <c r="A887" s="400" t="s">
        <v>86</v>
      </c>
      <c r="B887" s="390"/>
      <c r="C887" s="390"/>
      <c r="D887" s="390"/>
      <c r="E887" s="390"/>
      <c r="F887" s="390"/>
      <c r="G887" s="390"/>
      <c r="H887" s="391"/>
    </row>
    <row r="888" spans="1:8" x14ac:dyDescent="0.25">
      <c r="A888" s="401"/>
      <c r="B888" s="392"/>
      <c r="C888" s="392"/>
      <c r="D888" s="392"/>
      <c r="E888" s="392"/>
      <c r="F888" s="392"/>
      <c r="G888" s="392"/>
      <c r="H888" s="393"/>
    </row>
    <row r="889" spans="1:8" x14ac:dyDescent="0.25">
      <c r="A889" s="401"/>
      <c r="B889" s="392"/>
      <c r="C889" s="392"/>
      <c r="D889" s="392"/>
      <c r="E889" s="392"/>
      <c r="F889" s="392"/>
      <c r="G889" s="392"/>
      <c r="H889" s="393"/>
    </row>
    <row r="890" spans="1:8" x14ac:dyDescent="0.25">
      <c r="A890" s="401"/>
      <c r="B890" s="392"/>
      <c r="C890" s="392"/>
      <c r="D890" s="392"/>
      <c r="E890" s="392"/>
      <c r="F890" s="392"/>
      <c r="G890" s="392"/>
      <c r="H890" s="393"/>
    </row>
    <row r="891" spans="1:8" x14ac:dyDescent="0.25">
      <c r="A891" s="401"/>
      <c r="B891" s="392"/>
      <c r="C891" s="392"/>
      <c r="D891" s="392"/>
      <c r="E891" s="392"/>
      <c r="F891" s="392"/>
      <c r="G891" s="392"/>
      <c r="H891" s="393"/>
    </row>
    <row r="892" spans="1:8" x14ac:dyDescent="0.25">
      <c r="A892" s="401"/>
      <c r="B892" s="392"/>
      <c r="C892" s="392"/>
      <c r="D892" s="392"/>
      <c r="E892" s="392"/>
      <c r="F892" s="392"/>
      <c r="G892" s="392"/>
      <c r="H892" s="393"/>
    </row>
    <row r="893" spans="1:8" x14ac:dyDescent="0.25">
      <c r="A893" s="402"/>
      <c r="B893" s="394"/>
      <c r="C893" s="394"/>
      <c r="D893" s="394"/>
      <c r="E893" s="394"/>
      <c r="F893" s="394"/>
      <c r="G893" s="394"/>
      <c r="H893" s="395"/>
    </row>
    <row r="894" spans="1:8" x14ac:dyDescent="0.25">
      <c r="A894" s="400" t="s">
        <v>87</v>
      </c>
      <c r="B894" s="390"/>
      <c r="C894" s="390"/>
      <c r="D894" s="390"/>
      <c r="E894" s="390"/>
      <c r="F894" s="390"/>
      <c r="G894" s="390"/>
      <c r="H894" s="391"/>
    </row>
    <row r="895" spans="1:8" x14ac:dyDescent="0.25">
      <c r="A895" s="401"/>
      <c r="B895" s="392"/>
      <c r="C895" s="392"/>
      <c r="D895" s="392"/>
      <c r="E895" s="392"/>
      <c r="F895" s="392"/>
      <c r="G895" s="392"/>
      <c r="H895" s="393"/>
    </row>
    <row r="896" spans="1:8" x14ac:dyDescent="0.25">
      <c r="A896" s="401"/>
      <c r="B896" s="392"/>
      <c r="C896" s="392"/>
      <c r="D896" s="392"/>
      <c r="E896" s="392"/>
      <c r="F896" s="392"/>
      <c r="G896" s="392"/>
      <c r="H896" s="393"/>
    </row>
    <row r="897" spans="1:8" x14ac:dyDescent="0.25">
      <c r="A897" s="401"/>
      <c r="B897" s="392"/>
      <c r="C897" s="392"/>
      <c r="D897" s="392"/>
      <c r="E897" s="392"/>
      <c r="F897" s="392"/>
      <c r="G897" s="392"/>
      <c r="H897" s="393"/>
    </row>
    <row r="898" spans="1:8" x14ac:dyDescent="0.25">
      <c r="A898" s="401"/>
      <c r="B898" s="392"/>
      <c r="C898" s="392"/>
      <c r="D898" s="392"/>
      <c r="E898" s="392"/>
      <c r="F898" s="392"/>
      <c r="G898" s="392"/>
      <c r="H898" s="393"/>
    </row>
    <row r="899" spans="1:8" x14ac:dyDescent="0.25">
      <c r="A899" s="401"/>
      <c r="B899" s="392"/>
      <c r="C899" s="392"/>
      <c r="D899" s="392"/>
      <c r="E899" s="392"/>
      <c r="F899" s="392"/>
      <c r="G899" s="392"/>
      <c r="H899" s="393"/>
    </row>
    <row r="900" spans="1:8" x14ac:dyDescent="0.25">
      <c r="A900" s="402"/>
      <c r="B900" s="394"/>
      <c r="C900" s="394"/>
      <c r="D900" s="394"/>
      <c r="E900" s="394"/>
      <c r="F900" s="394"/>
      <c r="G900" s="394"/>
      <c r="H900" s="395"/>
    </row>
    <row r="901" spans="1:8" x14ac:dyDescent="0.25">
      <c r="A901" s="400" t="s">
        <v>88</v>
      </c>
      <c r="B901" s="390"/>
      <c r="C901" s="390"/>
      <c r="D901" s="390"/>
      <c r="E901" s="390"/>
      <c r="F901" s="390"/>
      <c r="G901" s="390"/>
      <c r="H901" s="391"/>
    </row>
    <row r="902" spans="1:8" x14ac:dyDescent="0.25">
      <c r="A902" s="401"/>
      <c r="B902" s="392"/>
      <c r="C902" s="392"/>
      <c r="D902" s="392"/>
      <c r="E902" s="392"/>
      <c r="F902" s="392"/>
      <c r="G902" s="392"/>
      <c r="H902" s="393"/>
    </row>
    <row r="903" spans="1:8" x14ac:dyDescent="0.25">
      <c r="A903" s="401"/>
      <c r="B903" s="392"/>
      <c r="C903" s="392"/>
      <c r="D903" s="392"/>
      <c r="E903" s="392"/>
      <c r="F903" s="392"/>
      <c r="G903" s="392"/>
      <c r="H903" s="393"/>
    </row>
    <row r="904" spans="1:8" x14ac:dyDescent="0.25">
      <c r="A904" s="401"/>
      <c r="B904" s="392"/>
      <c r="C904" s="392"/>
      <c r="D904" s="392"/>
      <c r="E904" s="392"/>
      <c r="F904" s="392"/>
      <c r="G904" s="392"/>
      <c r="H904" s="393"/>
    </row>
    <row r="905" spans="1:8" x14ac:dyDescent="0.25">
      <c r="A905" s="401"/>
      <c r="B905" s="392"/>
      <c r="C905" s="392"/>
      <c r="D905" s="392"/>
      <c r="E905" s="392"/>
      <c r="F905" s="392"/>
      <c r="G905" s="392"/>
      <c r="H905" s="393"/>
    </row>
    <row r="906" spans="1:8" x14ac:dyDescent="0.25">
      <c r="A906" s="401"/>
      <c r="B906" s="392"/>
      <c r="C906" s="392"/>
      <c r="D906" s="392"/>
      <c r="E906" s="392"/>
      <c r="F906" s="392"/>
      <c r="G906" s="392"/>
      <c r="H906" s="393"/>
    </row>
    <row r="907" spans="1:8" x14ac:dyDescent="0.25">
      <c r="A907" s="402"/>
      <c r="B907" s="394"/>
      <c r="C907" s="394"/>
      <c r="D907" s="394"/>
      <c r="E907" s="394"/>
      <c r="F907" s="394"/>
      <c r="G907" s="394"/>
      <c r="H907" s="395"/>
    </row>
    <row r="908" spans="1:8" x14ac:dyDescent="0.25">
      <c r="A908" s="400" t="s">
        <v>89</v>
      </c>
      <c r="B908" s="390"/>
      <c r="C908" s="390"/>
      <c r="D908" s="390"/>
      <c r="E908" s="390"/>
      <c r="F908" s="390"/>
      <c r="G908" s="390"/>
      <c r="H908" s="391"/>
    </row>
    <row r="909" spans="1:8" x14ac:dyDescent="0.25">
      <c r="A909" s="401"/>
      <c r="B909" s="392"/>
      <c r="C909" s="392"/>
      <c r="D909" s="392"/>
      <c r="E909" s="392"/>
      <c r="F909" s="392"/>
      <c r="G909" s="392"/>
      <c r="H909" s="393"/>
    </row>
    <row r="910" spans="1:8" x14ac:dyDescent="0.25">
      <c r="A910" s="401"/>
      <c r="B910" s="392"/>
      <c r="C910" s="392"/>
      <c r="D910" s="392"/>
      <c r="E910" s="392"/>
      <c r="F910" s="392"/>
      <c r="G910" s="392"/>
      <c r="H910" s="393"/>
    </row>
    <row r="911" spans="1:8" x14ac:dyDescent="0.25">
      <c r="A911" s="401"/>
      <c r="B911" s="392"/>
      <c r="C911" s="392"/>
      <c r="D911" s="392"/>
      <c r="E911" s="392"/>
      <c r="F911" s="392"/>
      <c r="G911" s="392"/>
      <c r="H911" s="393"/>
    </row>
    <row r="912" spans="1:8" x14ac:dyDescent="0.25">
      <c r="A912" s="401"/>
      <c r="B912" s="392"/>
      <c r="C912" s="392"/>
      <c r="D912" s="392"/>
      <c r="E912" s="392"/>
      <c r="F912" s="392"/>
      <c r="G912" s="392"/>
      <c r="H912" s="393"/>
    </row>
    <row r="913" spans="1:8" x14ac:dyDescent="0.25">
      <c r="A913" s="401"/>
      <c r="B913" s="392"/>
      <c r="C913" s="392"/>
      <c r="D913" s="392"/>
      <c r="E913" s="392"/>
      <c r="F913" s="392"/>
      <c r="G913" s="392"/>
      <c r="H913" s="393"/>
    </row>
    <row r="914" spans="1:8" x14ac:dyDescent="0.25">
      <c r="A914" s="402"/>
      <c r="B914" s="394"/>
      <c r="C914" s="394"/>
      <c r="D914" s="394"/>
      <c r="E914" s="394"/>
      <c r="F914" s="394"/>
      <c r="G914" s="394"/>
      <c r="H914" s="395"/>
    </row>
    <row r="915" spans="1:8" x14ac:dyDescent="0.25">
      <c r="A915" s="400" t="s">
        <v>90</v>
      </c>
      <c r="B915" s="390"/>
      <c r="C915" s="390"/>
      <c r="D915" s="390"/>
      <c r="E915" s="390"/>
      <c r="F915" s="390"/>
      <c r="G915" s="390"/>
      <c r="H915" s="391"/>
    </row>
    <row r="916" spans="1:8" x14ac:dyDescent="0.25">
      <c r="A916" s="401"/>
      <c r="B916" s="392"/>
      <c r="C916" s="392"/>
      <c r="D916" s="392"/>
      <c r="E916" s="392"/>
      <c r="F916" s="392"/>
      <c r="G916" s="392"/>
      <c r="H916" s="393"/>
    </row>
    <row r="917" spans="1:8" x14ac:dyDescent="0.25">
      <c r="A917" s="401"/>
      <c r="B917" s="392"/>
      <c r="C917" s="392"/>
      <c r="D917" s="392"/>
      <c r="E917" s="392"/>
      <c r="F917" s="392"/>
      <c r="G917" s="392"/>
      <c r="H917" s="393"/>
    </row>
    <row r="918" spans="1:8" x14ac:dyDescent="0.25">
      <c r="A918" s="401"/>
      <c r="B918" s="392"/>
      <c r="C918" s="392"/>
      <c r="D918" s="392"/>
      <c r="E918" s="392"/>
      <c r="F918" s="392"/>
      <c r="G918" s="392"/>
      <c r="H918" s="393"/>
    </row>
    <row r="919" spans="1:8" x14ac:dyDescent="0.25">
      <c r="A919" s="401"/>
      <c r="B919" s="392"/>
      <c r="C919" s="392"/>
      <c r="D919" s="392"/>
      <c r="E919" s="392"/>
      <c r="F919" s="392"/>
      <c r="G919" s="392"/>
      <c r="H919" s="393"/>
    </row>
    <row r="920" spans="1:8" x14ac:dyDescent="0.25">
      <c r="A920" s="401"/>
      <c r="B920" s="392"/>
      <c r="C920" s="392"/>
      <c r="D920" s="392"/>
      <c r="E920" s="392"/>
      <c r="F920" s="392"/>
      <c r="G920" s="392"/>
      <c r="H920" s="393"/>
    </row>
    <row r="921" spans="1:8" x14ac:dyDescent="0.25">
      <c r="A921" s="402"/>
      <c r="B921" s="394"/>
      <c r="C921" s="394"/>
      <c r="D921" s="394"/>
      <c r="E921" s="394"/>
      <c r="F921" s="394"/>
      <c r="G921" s="394"/>
      <c r="H921" s="395"/>
    </row>
    <row r="922" spans="1:8" x14ac:dyDescent="0.25">
      <c r="A922" s="400" t="s">
        <v>1510</v>
      </c>
      <c r="B922" s="390"/>
      <c r="C922" s="390"/>
      <c r="D922" s="390"/>
      <c r="E922" s="390"/>
      <c r="F922" s="390"/>
      <c r="G922" s="390"/>
      <c r="H922" s="391"/>
    </row>
    <row r="923" spans="1:8" x14ac:dyDescent="0.25">
      <c r="A923" s="401"/>
      <c r="B923" s="392"/>
      <c r="C923" s="392"/>
      <c r="D923" s="392"/>
      <c r="E923" s="392"/>
      <c r="F923" s="392"/>
      <c r="G923" s="392"/>
      <c r="H923" s="393"/>
    </row>
    <row r="924" spans="1:8" x14ac:dyDescent="0.25">
      <c r="A924" s="401"/>
      <c r="B924" s="392"/>
      <c r="C924" s="392"/>
      <c r="D924" s="392"/>
      <c r="E924" s="392"/>
      <c r="F924" s="392"/>
      <c r="G924" s="392"/>
      <c r="H924" s="393"/>
    </row>
    <row r="925" spans="1:8" x14ac:dyDescent="0.25">
      <c r="A925" s="401"/>
      <c r="B925" s="392"/>
      <c r="C925" s="392"/>
      <c r="D925" s="392"/>
      <c r="E925" s="392"/>
      <c r="F925" s="392"/>
      <c r="G925" s="392"/>
      <c r="H925" s="393"/>
    </row>
    <row r="926" spans="1:8" x14ac:dyDescent="0.25">
      <c r="A926" s="401"/>
      <c r="B926" s="392"/>
      <c r="C926" s="392"/>
      <c r="D926" s="392"/>
      <c r="E926" s="392"/>
      <c r="F926" s="392"/>
      <c r="G926" s="392"/>
      <c r="H926" s="393"/>
    </row>
    <row r="927" spans="1:8" x14ac:dyDescent="0.25">
      <c r="A927" s="401"/>
      <c r="B927" s="392"/>
      <c r="C927" s="392"/>
      <c r="D927" s="392"/>
      <c r="E927" s="392"/>
      <c r="F927" s="392"/>
      <c r="G927" s="392"/>
      <c r="H927" s="393"/>
    </row>
    <row r="928" spans="1:8" x14ac:dyDescent="0.25">
      <c r="A928" s="402"/>
      <c r="B928" s="394"/>
      <c r="C928" s="394"/>
      <c r="D928" s="394"/>
      <c r="E928" s="394"/>
      <c r="F928" s="394"/>
      <c r="G928" s="394"/>
      <c r="H928" s="395"/>
    </row>
    <row r="929" spans="1:8" x14ac:dyDescent="0.25">
      <c r="A929" s="400" t="s">
        <v>92</v>
      </c>
      <c r="B929" s="390"/>
      <c r="C929" s="390"/>
      <c r="D929" s="390"/>
      <c r="E929" s="390"/>
      <c r="F929" s="390"/>
      <c r="G929" s="390"/>
      <c r="H929" s="391"/>
    </row>
    <row r="930" spans="1:8" x14ac:dyDescent="0.25">
      <c r="A930" s="401"/>
      <c r="B930" s="392"/>
      <c r="C930" s="392"/>
      <c r="D930" s="392"/>
      <c r="E930" s="392"/>
      <c r="F930" s="392"/>
      <c r="G930" s="392"/>
      <c r="H930" s="393"/>
    </row>
    <row r="931" spans="1:8" x14ac:dyDescent="0.25">
      <c r="A931" s="401"/>
      <c r="B931" s="392"/>
      <c r="C931" s="392"/>
      <c r="D931" s="392"/>
      <c r="E931" s="392"/>
      <c r="F931" s="392"/>
      <c r="G931" s="392"/>
      <c r="H931" s="393"/>
    </row>
    <row r="932" spans="1:8" x14ac:dyDescent="0.25">
      <c r="A932" s="401"/>
      <c r="B932" s="392"/>
      <c r="C932" s="392"/>
      <c r="D932" s="392"/>
      <c r="E932" s="392"/>
      <c r="F932" s="392"/>
      <c r="G932" s="392"/>
      <c r="H932" s="393"/>
    </row>
    <row r="933" spans="1:8" x14ac:dyDescent="0.25">
      <c r="A933" s="401"/>
      <c r="B933" s="392"/>
      <c r="C933" s="392"/>
      <c r="D933" s="392"/>
      <c r="E933" s="392"/>
      <c r="F933" s="392"/>
      <c r="G933" s="392"/>
      <c r="H933" s="393"/>
    </row>
    <row r="934" spans="1:8" x14ac:dyDescent="0.25">
      <c r="A934" s="401"/>
      <c r="B934" s="392"/>
      <c r="C934" s="392"/>
      <c r="D934" s="392"/>
      <c r="E934" s="392"/>
      <c r="F934" s="392"/>
      <c r="G934" s="392"/>
      <c r="H934" s="393"/>
    </row>
    <row r="935" spans="1:8" x14ac:dyDescent="0.25">
      <c r="A935" s="402"/>
      <c r="B935" s="394"/>
      <c r="C935" s="394"/>
      <c r="D935" s="394"/>
      <c r="E935" s="394"/>
      <c r="F935" s="394"/>
      <c r="G935" s="394"/>
      <c r="H935" s="395"/>
    </row>
    <row r="936" spans="1:8" x14ac:dyDescent="0.25">
      <c r="A936" s="400" t="s">
        <v>43</v>
      </c>
      <c r="B936" s="390"/>
      <c r="C936" s="390" t="s">
        <v>1480</v>
      </c>
      <c r="D936" s="390"/>
      <c r="E936" s="390"/>
      <c r="F936" s="390"/>
      <c r="G936" s="390"/>
      <c r="H936" s="391"/>
    </row>
    <row r="937" spans="1:8" x14ac:dyDescent="0.25">
      <c r="A937" s="401"/>
      <c r="B937" s="392"/>
      <c r="C937" s="392"/>
      <c r="D937" s="392"/>
      <c r="E937" s="392"/>
      <c r="F937" s="392"/>
      <c r="G937" s="392"/>
      <c r="H937" s="393"/>
    </row>
    <row r="938" spans="1:8" x14ac:dyDescent="0.25">
      <c r="A938" s="401"/>
      <c r="B938" s="392"/>
      <c r="C938" s="392"/>
      <c r="D938" s="392"/>
      <c r="E938" s="392"/>
      <c r="F938" s="392"/>
      <c r="G938" s="392"/>
      <c r="H938" s="393"/>
    </row>
    <row r="939" spans="1:8" x14ac:dyDescent="0.25">
      <c r="A939" s="401"/>
      <c r="B939" s="392"/>
      <c r="C939" s="392"/>
      <c r="D939" s="392"/>
      <c r="E939" s="392"/>
      <c r="F939" s="392"/>
      <c r="G939" s="392"/>
      <c r="H939" s="393"/>
    </row>
    <row r="940" spans="1:8" x14ac:dyDescent="0.25">
      <c r="A940" s="401"/>
      <c r="B940" s="392"/>
      <c r="C940" s="392"/>
      <c r="D940" s="392"/>
      <c r="E940" s="392"/>
      <c r="F940" s="392"/>
      <c r="G940" s="392"/>
      <c r="H940" s="393"/>
    </row>
    <row r="941" spans="1:8" x14ac:dyDescent="0.25">
      <c r="A941" s="401"/>
      <c r="B941" s="392"/>
      <c r="C941" s="392"/>
      <c r="D941" s="392"/>
      <c r="E941" s="392"/>
      <c r="F941" s="392"/>
      <c r="G941" s="392"/>
      <c r="H941" s="393"/>
    </row>
    <row r="942" spans="1:8" x14ac:dyDescent="0.25">
      <c r="A942" s="401"/>
      <c r="B942" s="392"/>
      <c r="C942" s="392"/>
      <c r="D942" s="392"/>
      <c r="E942" s="392"/>
      <c r="F942" s="392"/>
      <c r="G942" s="392"/>
      <c r="H942" s="393"/>
    </row>
    <row r="943" spans="1:8" x14ac:dyDescent="0.25">
      <c r="A943" s="401"/>
      <c r="B943" s="392"/>
      <c r="C943" s="392"/>
      <c r="D943" s="392"/>
      <c r="E943" s="392"/>
      <c r="F943" s="392"/>
      <c r="G943" s="392"/>
      <c r="H943" s="393"/>
    </row>
    <row r="944" spans="1:8" x14ac:dyDescent="0.25">
      <c r="A944" s="401"/>
      <c r="B944" s="392"/>
      <c r="C944" s="392"/>
      <c r="D944" s="392"/>
      <c r="E944" s="392"/>
      <c r="F944" s="392"/>
      <c r="G944" s="392"/>
      <c r="H944" s="393"/>
    </row>
    <row r="945" spans="1:8" x14ac:dyDescent="0.25">
      <c r="A945" s="401"/>
      <c r="B945" s="392"/>
      <c r="C945" s="392"/>
      <c r="D945" s="392"/>
      <c r="E945" s="392"/>
      <c r="F945" s="392"/>
      <c r="G945" s="392"/>
      <c r="H945" s="393"/>
    </row>
    <row r="946" spans="1:8" x14ac:dyDescent="0.25">
      <c r="A946" s="402"/>
      <c r="B946" s="394"/>
      <c r="C946" s="394"/>
      <c r="D946" s="394"/>
      <c r="E946" s="394"/>
      <c r="F946" s="394"/>
      <c r="G946" s="394"/>
      <c r="H946" s="395"/>
    </row>
    <row r="947" spans="1:8" x14ac:dyDescent="0.25">
      <c r="A947" s="325" t="s">
        <v>1385</v>
      </c>
      <c r="C947" s="392" t="s">
        <v>1511</v>
      </c>
      <c r="D947" s="392"/>
      <c r="E947" s="392"/>
      <c r="F947" s="392"/>
      <c r="G947" s="392"/>
      <c r="H947" s="393"/>
    </row>
    <row r="948" spans="1:8" x14ac:dyDescent="0.25">
      <c r="A948" s="325"/>
      <c r="C948" s="392"/>
      <c r="D948" s="392"/>
      <c r="E948" s="392"/>
      <c r="F948" s="392"/>
      <c r="G948" s="392"/>
      <c r="H948" s="393"/>
    </row>
    <row r="949" spans="1:8" x14ac:dyDescent="0.25">
      <c r="A949" s="325"/>
      <c r="C949" s="392"/>
      <c r="D949" s="392"/>
      <c r="E949" s="392"/>
      <c r="F949" s="392"/>
      <c r="G949" s="392"/>
      <c r="H949" s="393"/>
    </row>
    <row r="950" spans="1:8" x14ac:dyDescent="0.25">
      <c r="A950" s="325"/>
      <c r="C950" s="392"/>
      <c r="D950" s="392"/>
      <c r="E950" s="392"/>
      <c r="F950" s="392"/>
      <c r="G950" s="392"/>
      <c r="H950" s="393"/>
    </row>
    <row r="951" spans="1:8" x14ac:dyDescent="0.25">
      <c r="A951" s="325"/>
      <c r="C951" s="392"/>
      <c r="D951" s="392"/>
      <c r="E951" s="392"/>
      <c r="F951" s="392"/>
      <c r="G951" s="392"/>
      <c r="H951" s="393"/>
    </row>
    <row r="952" spans="1:8" x14ac:dyDescent="0.25">
      <c r="A952" s="325"/>
      <c r="C952" s="392"/>
      <c r="D952" s="392"/>
      <c r="E952" s="392"/>
      <c r="F952" s="392"/>
      <c r="G952" s="392"/>
      <c r="H952" s="393"/>
    </row>
    <row r="953" spans="1:8" x14ac:dyDescent="0.25">
      <c r="A953" s="325"/>
      <c r="C953" s="392"/>
      <c r="D953" s="392"/>
      <c r="E953" s="392"/>
      <c r="F953" s="392"/>
      <c r="G953" s="392"/>
      <c r="H953" s="393"/>
    </row>
    <row r="954" spans="1:8" x14ac:dyDescent="0.25">
      <c r="A954" s="325"/>
      <c r="C954" s="392"/>
      <c r="D954" s="392"/>
      <c r="E954" s="392"/>
      <c r="F954" s="392"/>
      <c r="G954" s="392"/>
      <c r="H954" s="393"/>
    </row>
    <row r="955" spans="1:8" x14ac:dyDescent="0.25">
      <c r="A955" s="325"/>
      <c r="C955" s="392"/>
      <c r="D955" s="392"/>
      <c r="E955" s="392"/>
      <c r="F955" s="392"/>
      <c r="G955" s="392"/>
      <c r="H955" s="393"/>
    </row>
    <row r="956" spans="1:8" x14ac:dyDescent="0.25">
      <c r="A956" s="325"/>
      <c r="C956" s="392"/>
      <c r="D956" s="392"/>
      <c r="E956" s="392"/>
      <c r="F956" s="392"/>
      <c r="G956" s="392"/>
      <c r="H956" s="393"/>
    </row>
    <row r="957" spans="1:8" x14ac:dyDescent="0.25">
      <c r="A957" s="325"/>
      <c r="C957" s="392"/>
      <c r="D957" s="392"/>
      <c r="E957" s="392"/>
      <c r="F957" s="392"/>
      <c r="G957" s="392"/>
      <c r="H957" s="393"/>
    </row>
    <row r="958" spans="1:8" x14ac:dyDescent="0.25">
      <c r="A958" s="325"/>
      <c r="C958" s="392"/>
      <c r="D958" s="392"/>
      <c r="E958" s="392"/>
      <c r="F958" s="392"/>
      <c r="G958" s="392"/>
      <c r="H958" s="393"/>
    </row>
    <row r="959" spans="1:8" x14ac:dyDescent="0.25">
      <c r="A959" s="325"/>
      <c r="C959" s="392"/>
      <c r="D959" s="392"/>
      <c r="E959" s="392"/>
      <c r="F959" s="392"/>
      <c r="G959" s="392"/>
      <c r="H959" s="393"/>
    </row>
    <row r="960" spans="1:8" x14ac:dyDescent="0.25">
      <c r="A960" s="325"/>
      <c r="C960" s="392"/>
      <c r="D960" s="392"/>
      <c r="E960" s="392"/>
      <c r="F960" s="392"/>
      <c r="G960" s="392"/>
      <c r="H960" s="393"/>
    </row>
    <row r="961" spans="1:8" x14ac:dyDescent="0.25">
      <c r="A961" s="325"/>
      <c r="C961" s="392"/>
      <c r="D961" s="392"/>
      <c r="E961" s="392"/>
      <c r="F961" s="392"/>
      <c r="G961" s="392"/>
      <c r="H961" s="393"/>
    </row>
    <row r="962" spans="1:8" x14ac:dyDescent="0.25">
      <c r="A962" s="325"/>
      <c r="C962" s="392"/>
      <c r="D962" s="392"/>
      <c r="E962" s="392"/>
      <c r="F962" s="392"/>
      <c r="G962" s="392"/>
      <c r="H962" s="393"/>
    </row>
    <row r="963" spans="1:8" x14ac:dyDescent="0.25">
      <c r="A963" s="325"/>
      <c r="C963" s="392"/>
      <c r="D963" s="392"/>
      <c r="E963" s="392"/>
      <c r="F963" s="392"/>
      <c r="G963" s="392"/>
      <c r="H963" s="393"/>
    </row>
    <row r="964" spans="1:8" x14ac:dyDescent="0.25">
      <c r="A964" s="325"/>
      <c r="C964" s="392"/>
      <c r="D964" s="392"/>
      <c r="E964" s="392"/>
      <c r="F964" s="392"/>
      <c r="G964" s="392"/>
      <c r="H964" s="393"/>
    </row>
    <row r="965" spans="1:8" x14ac:dyDescent="0.25">
      <c r="A965" s="325"/>
      <c r="C965" s="392"/>
      <c r="D965" s="392"/>
      <c r="E965" s="392"/>
      <c r="F965" s="392"/>
      <c r="G965" s="392"/>
      <c r="H965" s="393"/>
    </row>
    <row r="966" spans="1:8" x14ac:dyDescent="0.25">
      <c r="A966" s="325"/>
      <c r="C966" s="392"/>
      <c r="D966" s="392"/>
      <c r="E966" s="392"/>
      <c r="F966" s="392"/>
      <c r="G966" s="392"/>
      <c r="H966" s="393"/>
    </row>
    <row r="967" spans="1:8" x14ac:dyDescent="0.25">
      <c r="A967" s="326"/>
      <c r="B967" s="318"/>
      <c r="C967" s="394"/>
      <c r="D967" s="394"/>
      <c r="E967" s="394"/>
      <c r="F967" s="394"/>
      <c r="G967" s="394"/>
      <c r="H967" s="395"/>
    </row>
    <row r="968" spans="1:8" x14ac:dyDescent="0.25">
      <c r="A968" s="400" t="s">
        <v>93</v>
      </c>
      <c r="B968" s="390"/>
      <c r="C968" s="390"/>
      <c r="D968" s="390"/>
      <c r="E968" s="390"/>
      <c r="F968" s="390"/>
      <c r="G968" s="390"/>
      <c r="H968" s="391"/>
    </row>
    <row r="969" spans="1:8" x14ac:dyDescent="0.25">
      <c r="A969" s="401"/>
      <c r="B969" s="392"/>
      <c r="C969" s="392"/>
      <c r="D969" s="392"/>
      <c r="E969" s="392"/>
      <c r="F969" s="392"/>
      <c r="G969" s="392"/>
      <c r="H969" s="393"/>
    </row>
    <row r="970" spans="1:8" x14ac:dyDescent="0.25">
      <c r="A970" s="401"/>
      <c r="B970" s="392"/>
      <c r="C970" s="392"/>
      <c r="D970" s="392"/>
      <c r="E970" s="392"/>
      <c r="F970" s="392"/>
      <c r="G970" s="392"/>
      <c r="H970" s="393"/>
    </row>
    <row r="971" spans="1:8" x14ac:dyDescent="0.25">
      <c r="A971" s="401"/>
      <c r="B971" s="392"/>
      <c r="C971" s="392"/>
      <c r="D971" s="392"/>
      <c r="E971" s="392"/>
      <c r="F971" s="392"/>
      <c r="G971" s="392"/>
      <c r="H971" s="393"/>
    </row>
    <row r="972" spans="1:8" x14ac:dyDescent="0.25">
      <c r="A972" s="401"/>
      <c r="B972" s="392"/>
      <c r="C972" s="392"/>
      <c r="D972" s="392"/>
      <c r="E972" s="392"/>
      <c r="F972" s="392"/>
      <c r="G972" s="392"/>
      <c r="H972" s="393"/>
    </row>
    <row r="973" spans="1:8" x14ac:dyDescent="0.25">
      <c r="A973" s="401"/>
      <c r="B973" s="392"/>
      <c r="C973" s="392"/>
      <c r="D973" s="392"/>
      <c r="E973" s="392"/>
      <c r="F973" s="392"/>
      <c r="G973" s="392"/>
      <c r="H973" s="393"/>
    </row>
    <row r="974" spans="1:8" x14ac:dyDescent="0.25">
      <c r="A974" s="402"/>
      <c r="B974" s="394"/>
      <c r="C974" s="394"/>
      <c r="D974" s="394"/>
      <c r="E974" s="394"/>
      <c r="F974" s="394"/>
      <c r="G974" s="394"/>
      <c r="H974" s="395"/>
    </row>
    <row r="975" spans="1:8" x14ac:dyDescent="0.25">
      <c r="A975" s="400" t="s">
        <v>94</v>
      </c>
      <c r="B975" s="390"/>
      <c r="C975" s="390"/>
      <c r="D975" s="390"/>
      <c r="E975" s="390"/>
      <c r="F975" s="390"/>
      <c r="G975" s="390"/>
      <c r="H975" s="391"/>
    </row>
    <row r="976" spans="1:8" x14ac:dyDescent="0.25">
      <c r="A976" s="401"/>
      <c r="B976" s="392"/>
      <c r="C976" s="392"/>
      <c r="D976" s="392"/>
      <c r="E976" s="392"/>
      <c r="F976" s="392"/>
      <c r="G976" s="392"/>
      <c r="H976" s="393"/>
    </row>
    <row r="977" spans="1:9" x14ac:dyDescent="0.25">
      <c r="A977" s="401"/>
      <c r="B977" s="392"/>
      <c r="C977" s="392"/>
      <c r="D977" s="392"/>
      <c r="E977" s="392"/>
      <c r="F977" s="392"/>
      <c r="G977" s="392"/>
      <c r="H977" s="393"/>
    </row>
    <row r="978" spans="1:9" x14ac:dyDescent="0.25">
      <c r="A978" s="401"/>
      <c r="B978" s="392"/>
      <c r="C978" s="392"/>
      <c r="D978" s="392"/>
      <c r="E978" s="392"/>
      <c r="F978" s="392"/>
      <c r="G978" s="392"/>
      <c r="H978" s="393"/>
    </row>
    <row r="979" spans="1:9" x14ac:dyDescent="0.25">
      <c r="A979" s="401"/>
      <c r="B979" s="392"/>
      <c r="C979" s="392"/>
      <c r="D979" s="392"/>
      <c r="E979" s="392"/>
      <c r="F979" s="392"/>
      <c r="G979" s="392"/>
      <c r="H979" s="393"/>
    </row>
    <row r="980" spans="1:9" x14ac:dyDescent="0.25">
      <c r="A980" s="401"/>
      <c r="B980" s="392"/>
      <c r="C980" s="392"/>
      <c r="D980" s="392"/>
      <c r="E980" s="392"/>
      <c r="F980" s="392"/>
      <c r="G980" s="392"/>
      <c r="H980" s="393"/>
    </row>
    <row r="981" spans="1:9" x14ac:dyDescent="0.25">
      <c r="A981" s="402"/>
      <c r="B981" s="394"/>
      <c r="C981" s="394"/>
      <c r="D981" s="394"/>
      <c r="E981" s="394"/>
      <c r="F981" s="394"/>
      <c r="G981" s="394"/>
      <c r="H981" s="395"/>
    </row>
    <row r="982" spans="1:9" x14ac:dyDescent="0.25">
      <c r="A982" s="400" t="s">
        <v>95</v>
      </c>
      <c r="B982" s="390"/>
      <c r="C982" s="390" t="s">
        <v>1512</v>
      </c>
      <c r="D982" s="390"/>
      <c r="E982" s="390"/>
      <c r="F982" s="390"/>
      <c r="G982" s="390"/>
      <c r="H982" s="391"/>
      <c r="I982" s="322"/>
    </row>
    <row r="983" spans="1:9" x14ac:dyDescent="0.25">
      <c r="A983" s="401"/>
      <c r="B983" s="392"/>
      <c r="C983" s="392"/>
      <c r="D983" s="392"/>
      <c r="E983" s="392"/>
      <c r="F983" s="392"/>
      <c r="G983" s="392"/>
      <c r="H983" s="393"/>
      <c r="I983" s="322"/>
    </row>
    <row r="984" spans="1:9" x14ac:dyDescent="0.25">
      <c r="A984" s="291"/>
      <c r="B984" s="254"/>
      <c r="C984" s="392"/>
      <c r="D984" s="392"/>
      <c r="E984" s="392"/>
      <c r="F984" s="392"/>
      <c r="G984" s="392"/>
      <c r="H984" s="393"/>
      <c r="I984" s="322"/>
    </row>
    <row r="985" spans="1:9" x14ac:dyDescent="0.25">
      <c r="A985" s="291"/>
      <c r="B985" s="254"/>
      <c r="C985" s="392"/>
      <c r="D985" s="392"/>
      <c r="E985" s="392"/>
      <c r="F985" s="392"/>
      <c r="G985" s="392"/>
      <c r="H985" s="393"/>
      <c r="I985" s="322"/>
    </row>
    <row r="986" spans="1:9" x14ac:dyDescent="0.25">
      <c r="A986" s="291"/>
      <c r="B986" s="254"/>
      <c r="C986" s="392"/>
      <c r="D986" s="392"/>
      <c r="E986" s="392"/>
      <c r="F986" s="392"/>
      <c r="G986" s="392"/>
      <c r="H986" s="393"/>
      <c r="I986" s="322"/>
    </row>
    <row r="987" spans="1:9" x14ac:dyDescent="0.25">
      <c r="A987" s="291"/>
      <c r="B987" s="254"/>
      <c r="C987" s="392"/>
      <c r="D987" s="392"/>
      <c r="E987" s="392"/>
      <c r="F987" s="392"/>
      <c r="G987" s="392"/>
      <c r="H987" s="393"/>
      <c r="I987" s="322"/>
    </row>
    <row r="988" spans="1:9" x14ac:dyDescent="0.25">
      <c r="A988" s="291"/>
      <c r="B988" s="254"/>
      <c r="C988" s="392"/>
      <c r="D988" s="392"/>
      <c r="E988" s="392"/>
      <c r="F988" s="392"/>
      <c r="G988" s="392"/>
      <c r="H988" s="393"/>
      <c r="I988" s="322"/>
    </row>
    <row r="989" spans="1:9" x14ac:dyDescent="0.25">
      <c r="A989" s="316"/>
      <c r="C989" s="392"/>
      <c r="D989" s="392"/>
      <c r="E989" s="392"/>
      <c r="F989" s="392"/>
      <c r="G989" s="392"/>
      <c r="H989" s="393"/>
      <c r="I989" s="322"/>
    </row>
    <row r="990" spans="1:9" x14ac:dyDescent="0.25">
      <c r="A990" s="316"/>
      <c r="C990" s="392"/>
      <c r="D990" s="392"/>
      <c r="E990" s="392"/>
      <c r="F990" s="392"/>
      <c r="G990" s="392"/>
      <c r="H990" s="393"/>
      <c r="I990" s="322"/>
    </row>
    <row r="991" spans="1:9" x14ac:dyDescent="0.25">
      <c r="A991" s="316"/>
      <c r="C991" s="392"/>
      <c r="D991" s="392"/>
      <c r="E991" s="392"/>
      <c r="F991" s="392"/>
      <c r="G991" s="392"/>
      <c r="H991" s="393"/>
      <c r="I991" s="322"/>
    </row>
    <row r="992" spans="1:9" x14ac:dyDescent="0.25">
      <c r="A992" s="317"/>
      <c r="B992" s="318"/>
      <c r="C992" s="394"/>
      <c r="D992" s="394"/>
      <c r="E992" s="394"/>
      <c r="F992" s="394"/>
      <c r="G992" s="394"/>
      <c r="H992" s="395"/>
      <c r="I992" s="322"/>
    </row>
    <row r="993" spans="1:8" x14ac:dyDescent="0.25">
      <c r="A993" s="400" t="s">
        <v>96</v>
      </c>
      <c r="B993" s="390"/>
      <c r="C993" s="390"/>
      <c r="D993" s="390"/>
      <c r="E993" s="390"/>
      <c r="F993" s="390"/>
      <c r="G993" s="390"/>
      <c r="H993" s="391"/>
    </row>
    <row r="994" spans="1:8" x14ac:dyDescent="0.25">
      <c r="A994" s="401"/>
      <c r="B994" s="392"/>
      <c r="C994" s="392"/>
      <c r="D994" s="392"/>
      <c r="E994" s="392"/>
      <c r="F994" s="392"/>
      <c r="G994" s="392"/>
      <c r="H994" s="393"/>
    </row>
    <row r="995" spans="1:8" x14ac:dyDescent="0.25">
      <c r="A995" s="401"/>
      <c r="B995" s="392"/>
      <c r="C995" s="392"/>
      <c r="D995" s="392"/>
      <c r="E995" s="392"/>
      <c r="F995" s="392"/>
      <c r="G995" s="392"/>
      <c r="H995" s="393"/>
    </row>
    <row r="996" spans="1:8" x14ac:dyDescent="0.25">
      <c r="A996" s="401"/>
      <c r="B996" s="392"/>
      <c r="C996" s="392"/>
      <c r="D996" s="392"/>
      <c r="E996" s="392"/>
      <c r="F996" s="392"/>
      <c r="G996" s="392"/>
      <c r="H996" s="393"/>
    </row>
    <row r="997" spans="1:8" x14ac:dyDescent="0.25">
      <c r="A997" s="401"/>
      <c r="B997" s="392"/>
      <c r="C997" s="392"/>
      <c r="D997" s="392"/>
      <c r="E997" s="392"/>
      <c r="F997" s="392"/>
      <c r="G997" s="392"/>
      <c r="H997" s="393"/>
    </row>
    <row r="998" spans="1:8" x14ac:dyDescent="0.25">
      <c r="A998" s="401"/>
      <c r="B998" s="392"/>
      <c r="C998" s="392"/>
      <c r="D998" s="392"/>
      <c r="E998" s="392"/>
      <c r="F998" s="392"/>
      <c r="G998" s="392"/>
      <c r="H998" s="393"/>
    </row>
    <row r="999" spans="1:8" x14ac:dyDescent="0.25">
      <c r="A999" s="402"/>
      <c r="B999" s="394"/>
      <c r="C999" s="394"/>
      <c r="D999" s="394"/>
      <c r="E999" s="394"/>
      <c r="F999" s="394"/>
      <c r="G999" s="394"/>
      <c r="H999" s="395"/>
    </row>
    <row r="1000" spans="1:8" x14ac:dyDescent="0.25">
      <c r="A1000" s="400" t="s">
        <v>1513</v>
      </c>
      <c r="B1000" s="390"/>
      <c r="C1000" s="390" t="s">
        <v>1514</v>
      </c>
      <c r="D1000" s="390"/>
      <c r="E1000" s="390"/>
      <c r="F1000" s="390"/>
      <c r="G1000" s="390"/>
      <c r="H1000" s="391"/>
    </row>
    <row r="1001" spans="1:8" x14ac:dyDescent="0.25">
      <c r="A1001" s="401"/>
      <c r="B1001" s="392"/>
      <c r="C1001" s="392"/>
      <c r="D1001" s="392"/>
      <c r="E1001" s="392"/>
      <c r="F1001" s="392"/>
      <c r="G1001" s="392"/>
      <c r="H1001" s="393"/>
    </row>
    <row r="1002" spans="1:8" x14ac:dyDescent="0.25">
      <c r="A1002" s="401"/>
      <c r="B1002" s="392"/>
      <c r="C1002" s="392"/>
      <c r="D1002" s="392"/>
      <c r="E1002" s="392"/>
      <c r="F1002" s="392"/>
      <c r="G1002" s="392"/>
      <c r="H1002" s="393"/>
    </row>
    <row r="1003" spans="1:8" x14ac:dyDescent="0.25">
      <c r="A1003" s="402"/>
      <c r="B1003" s="394"/>
      <c r="C1003" s="394"/>
      <c r="D1003" s="394"/>
      <c r="E1003" s="394"/>
      <c r="F1003" s="394"/>
      <c r="G1003" s="394"/>
      <c r="H1003" s="395"/>
    </row>
    <row r="1004" spans="1:8" ht="14.45" customHeight="1" x14ac:dyDescent="0.25">
      <c r="A1004" s="400" t="s">
        <v>1515</v>
      </c>
      <c r="B1004" s="390"/>
      <c r="C1004" s="390" t="s">
        <v>1516</v>
      </c>
      <c r="D1004" s="390"/>
      <c r="E1004" s="390"/>
      <c r="F1004" s="390"/>
      <c r="G1004" s="390"/>
      <c r="H1004" s="391"/>
    </row>
    <row r="1005" spans="1:8" x14ac:dyDescent="0.25">
      <c r="A1005" s="402"/>
      <c r="B1005" s="394"/>
      <c r="C1005" s="394"/>
      <c r="D1005" s="394"/>
      <c r="E1005" s="394"/>
      <c r="F1005" s="394"/>
      <c r="G1005" s="394"/>
      <c r="H1005" s="395"/>
    </row>
    <row r="1006" spans="1:8" x14ac:dyDescent="0.25">
      <c r="A1006" s="400" t="s">
        <v>99</v>
      </c>
      <c r="B1006" s="390"/>
      <c r="C1006" s="390"/>
      <c r="D1006" s="390"/>
      <c r="E1006" s="390"/>
      <c r="F1006" s="390"/>
      <c r="G1006" s="390"/>
      <c r="H1006" s="391"/>
    </row>
    <row r="1007" spans="1:8" x14ac:dyDescent="0.25">
      <c r="A1007" s="401"/>
      <c r="B1007" s="392"/>
      <c r="C1007" s="392"/>
      <c r="D1007" s="392"/>
      <c r="E1007" s="392"/>
      <c r="F1007" s="392"/>
      <c r="G1007" s="392"/>
      <c r="H1007" s="393"/>
    </row>
    <row r="1008" spans="1:8" x14ac:dyDescent="0.25">
      <c r="A1008" s="401"/>
      <c r="B1008" s="392"/>
      <c r="C1008" s="392"/>
      <c r="D1008" s="392"/>
      <c r="E1008" s="392"/>
      <c r="F1008" s="392"/>
      <c r="G1008" s="392"/>
      <c r="H1008" s="393"/>
    </row>
    <row r="1009" spans="1:8" x14ac:dyDescent="0.25">
      <c r="A1009" s="401"/>
      <c r="B1009" s="392"/>
      <c r="C1009" s="392"/>
      <c r="D1009" s="392"/>
      <c r="E1009" s="392"/>
      <c r="F1009" s="392"/>
      <c r="G1009" s="392"/>
      <c r="H1009" s="393"/>
    </row>
    <row r="1010" spans="1:8" x14ac:dyDescent="0.25">
      <c r="A1010" s="401"/>
      <c r="B1010" s="392"/>
      <c r="C1010" s="392"/>
      <c r="D1010" s="392"/>
      <c r="E1010" s="392"/>
      <c r="F1010" s="392"/>
      <c r="G1010" s="392"/>
      <c r="H1010" s="393"/>
    </row>
    <row r="1011" spans="1:8" x14ac:dyDescent="0.25">
      <c r="A1011" s="401"/>
      <c r="B1011" s="392"/>
      <c r="C1011" s="392"/>
      <c r="D1011" s="392"/>
      <c r="E1011" s="392"/>
      <c r="F1011" s="392"/>
      <c r="G1011" s="392"/>
      <c r="H1011" s="393"/>
    </row>
    <row r="1012" spans="1:8" x14ac:dyDescent="0.25">
      <c r="A1012" s="402"/>
      <c r="B1012" s="394"/>
      <c r="C1012" s="394"/>
      <c r="D1012" s="394"/>
      <c r="E1012" s="394"/>
      <c r="F1012" s="394"/>
      <c r="G1012" s="394"/>
      <c r="H1012" s="395"/>
    </row>
    <row r="1013" spans="1:8" x14ac:dyDescent="0.25">
      <c r="A1013" s="400" t="s">
        <v>100</v>
      </c>
      <c r="B1013" s="390"/>
      <c r="C1013" s="390"/>
      <c r="D1013" s="390"/>
      <c r="E1013" s="390"/>
      <c r="F1013" s="390"/>
      <c r="G1013" s="390"/>
      <c r="H1013" s="391"/>
    </row>
    <row r="1014" spans="1:8" x14ac:dyDescent="0.25">
      <c r="A1014" s="401"/>
      <c r="B1014" s="392"/>
      <c r="C1014" s="392"/>
      <c r="D1014" s="392"/>
      <c r="E1014" s="392"/>
      <c r="F1014" s="392"/>
      <c r="G1014" s="392"/>
      <c r="H1014" s="393"/>
    </row>
    <row r="1015" spans="1:8" x14ac:dyDescent="0.25">
      <c r="A1015" s="401"/>
      <c r="B1015" s="392"/>
      <c r="C1015" s="392"/>
      <c r="D1015" s="392"/>
      <c r="E1015" s="392"/>
      <c r="F1015" s="392"/>
      <c r="G1015" s="392"/>
      <c r="H1015" s="393"/>
    </row>
    <row r="1016" spans="1:8" x14ac:dyDescent="0.25">
      <c r="A1016" s="401"/>
      <c r="B1016" s="392"/>
      <c r="C1016" s="392"/>
      <c r="D1016" s="392"/>
      <c r="E1016" s="392"/>
      <c r="F1016" s="392"/>
      <c r="G1016" s="392"/>
      <c r="H1016" s="393"/>
    </row>
    <row r="1017" spans="1:8" x14ac:dyDescent="0.25">
      <c r="A1017" s="401"/>
      <c r="B1017" s="392"/>
      <c r="C1017" s="392"/>
      <c r="D1017" s="392"/>
      <c r="E1017" s="392"/>
      <c r="F1017" s="392"/>
      <c r="G1017" s="392"/>
      <c r="H1017" s="393"/>
    </row>
    <row r="1018" spans="1:8" x14ac:dyDescent="0.25">
      <c r="A1018" s="401"/>
      <c r="B1018" s="392"/>
      <c r="C1018" s="392"/>
      <c r="D1018" s="392"/>
      <c r="E1018" s="392"/>
      <c r="F1018" s="392"/>
      <c r="G1018" s="392"/>
      <c r="H1018" s="393"/>
    </row>
    <row r="1019" spans="1:8" x14ac:dyDescent="0.25">
      <c r="A1019" s="402"/>
      <c r="B1019" s="394"/>
      <c r="C1019" s="394"/>
      <c r="D1019" s="394"/>
      <c r="E1019" s="394"/>
      <c r="F1019" s="394"/>
      <c r="G1019" s="394"/>
      <c r="H1019" s="395"/>
    </row>
    <row r="1020" spans="1:8" x14ac:dyDescent="0.25">
      <c r="A1020" s="400" t="s">
        <v>101</v>
      </c>
      <c r="B1020" s="390"/>
      <c r="C1020" s="390"/>
      <c r="D1020" s="390"/>
      <c r="E1020" s="390"/>
      <c r="F1020" s="390"/>
      <c r="G1020" s="390"/>
      <c r="H1020" s="391"/>
    </row>
    <row r="1021" spans="1:8" x14ac:dyDescent="0.25">
      <c r="A1021" s="401"/>
      <c r="B1021" s="392"/>
      <c r="C1021" s="392"/>
      <c r="D1021" s="392"/>
      <c r="E1021" s="392"/>
      <c r="F1021" s="392"/>
      <c r="G1021" s="392"/>
      <c r="H1021" s="393"/>
    </row>
    <row r="1022" spans="1:8" x14ac:dyDescent="0.25">
      <c r="A1022" s="401"/>
      <c r="B1022" s="392"/>
      <c r="C1022" s="392"/>
      <c r="D1022" s="392"/>
      <c r="E1022" s="392"/>
      <c r="F1022" s="392"/>
      <c r="G1022" s="392"/>
      <c r="H1022" s="393"/>
    </row>
    <row r="1023" spans="1:8" x14ac:dyDescent="0.25">
      <c r="A1023" s="401"/>
      <c r="B1023" s="392"/>
      <c r="C1023" s="392"/>
      <c r="D1023" s="392"/>
      <c r="E1023" s="392"/>
      <c r="F1023" s="392"/>
      <c r="G1023" s="392"/>
      <c r="H1023" s="393"/>
    </row>
    <row r="1024" spans="1:8" x14ac:dyDescent="0.25">
      <c r="A1024" s="401"/>
      <c r="B1024" s="392"/>
      <c r="C1024" s="392"/>
      <c r="D1024" s="392"/>
      <c r="E1024" s="392"/>
      <c r="F1024" s="392"/>
      <c r="G1024" s="392"/>
      <c r="H1024" s="393"/>
    </row>
    <row r="1025" spans="1:9" x14ac:dyDescent="0.25">
      <c r="A1025" s="401"/>
      <c r="B1025" s="392"/>
      <c r="C1025" s="392"/>
      <c r="D1025" s="392"/>
      <c r="E1025" s="392"/>
      <c r="F1025" s="392"/>
      <c r="G1025" s="392"/>
      <c r="H1025" s="393"/>
    </row>
    <row r="1026" spans="1:9" x14ac:dyDescent="0.25">
      <c r="A1026" s="402"/>
      <c r="B1026" s="394"/>
      <c r="C1026" s="394"/>
      <c r="D1026" s="394"/>
      <c r="E1026" s="394"/>
      <c r="F1026" s="394"/>
      <c r="G1026" s="394"/>
      <c r="H1026" s="395"/>
    </row>
    <row r="1027" spans="1:9" x14ac:dyDescent="0.25">
      <c r="A1027" s="314" t="s">
        <v>102</v>
      </c>
      <c r="B1027" s="315"/>
      <c r="C1027" s="390" t="s">
        <v>1517</v>
      </c>
      <c r="D1027" s="390"/>
      <c r="E1027" s="390"/>
      <c r="F1027" s="390"/>
      <c r="G1027" s="390"/>
      <c r="H1027" s="391"/>
      <c r="I1027" s="253" t="s">
        <v>1518</v>
      </c>
    </row>
    <row r="1028" spans="1:9" x14ac:dyDescent="0.25">
      <c r="A1028" s="316"/>
      <c r="C1028" s="392"/>
      <c r="D1028" s="392"/>
      <c r="E1028" s="392"/>
      <c r="F1028" s="392"/>
      <c r="G1028" s="392"/>
      <c r="H1028" s="393"/>
    </row>
    <row r="1029" spans="1:9" x14ac:dyDescent="0.25">
      <c r="A1029" s="316"/>
      <c r="C1029" s="392"/>
      <c r="D1029" s="392"/>
      <c r="E1029" s="392"/>
      <c r="F1029" s="392"/>
      <c r="G1029" s="392"/>
      <c r="H1029" s="393"/>
    </row>
    <row r="1030" spans="1:9" x14ac:dyDescent="0.25">
      <c r="A1030" s="316"/>
      <c r="C1030" s="392"/>
      <c r="D1030" s="392"/>
      <c r="E1030" s="392"/>
      <c r="F1030" s="392"/>
      <c r="G1030" s="392"/>
      <c r="H1030" s="393"/>
    </row>
    <row r="1031" spans="1:9" x14ac:dyDescent="0.25">
      <c r="A1031" s="316"/>
      <c r="C1031" s="392"/>
      <c r="D1031" s="392"/>
      <c r="E1031" s="392"/>
      <c r="F1031" s="392"/>
      <c r="G1031" s="392"/>
      <c r="H1031" s="393"/>
    </row>
    <row r="1032" spans="1:9" x14ac:dyDescent="0.25">
      <c r="A1032" s="317"/>
      <c r="B1032" s="318"/>
      <c r="C1032" s="394"/>
      <c r="D1032" s="394"/>
      <c r="E1032" s="394"/>
      <c r="F1032" s="394"/>
      <c r="G1032" s="394"/>
      <c r="H1032" s="395"/>
    </row>
    <row r="1033" spans="1:9" x14ac:dyDescent="0.25">
      <c r="A1033" s="400" t="s">
        <v>103</v>
      </c>
      <c r="B1033" s="390"/>
      <c r="C1033" s="390" t="s">
        <v>1519</v>
      </c>
      <c r="D1033" s="390"/>
      <c r="E1033" s="390"/>
      <c r="F1033" s="390"/>
      <c r="G1033" s="390"/>
      <c r="H1033" s="391"/>
    </row>
    <row r="1034" spans="1:9" x14ac:dyDescent="0.25">
      <c r="A1034" s="401"/>
      <c r="B1034" s="392"/>
      <c r="C1034" s="392"/>
      <c r="D1034" s="392"/>
      <c r="E1034" s="392"/>
      <c r="F1034" s="392"/>
      <c r="G1034" s="392"/>
      <c r="H1034" s="393"/>
    </row>
    <row r="1035" spans="1:9" x14ac:dyDescent="0.25">
      <c r="A1035" s="401"/>
      <c r="B1035" s="392"/>
      <c r="C1035" s="392"/>
      <c r="D1035" s="392"/>
      <c r="E1035" s="392"/>
      <c r="F1035" s="392"/>
      <c r="G1035" s="392"/>
      <c r="H1035" s="393"/>
    </row>
    <row r="1036" spans="1:9" x14ac:dyDescent="0.25">
      <c r="A1036" s="401"/>
      <c r="B1036" s="392"/>
      <c r="C1036" s="392"/>
      <c r="D1036" s="392"/>
      <c r="E1036" s="392"/>
      <c r="F1036" s="392"/>
      <c r="G1036" s="392"/>
      <c r="H1036" s="393"/>
    </row>
    <row r="1037" spans="1:9" x14ac:dyDescent="0.25">
      <c r="A1037" s="402"/>
      <c r="B1037" s="394"/>
      <c r="C1037" s="394"/>
      <c r="D1037" s="394"/>
      <c r="E1037" s="394"/>
      <c r="F1037" s="394"/>
      <c r="G1037" s="394"/>
      <c r="H1037" s="395"/>
    </row>
    <row r="1038" spans="1:9" x14ac:dyDescent="0.25">
      <c r="A1038" s="400" t="s">
        <v>104</v>
      </c>
      <c r="B1038" s="390"/>
      <c r="C1038" s="390"/>
      <c r="D1038" s="390"/>
      <c r="E1038" s="390"/>
      <c r="F1038" s="390"/>
      <c r="G1038" s="390"/>
      <c r="H1038" s="391"/>
    </row>
    <row r="1039" spans="1:9" x14ac:dyDescent="0.25">
      <c r="A1039" s="401"/>
      <c r="B1039" s="392"/>
      <c r="C1039" s="392"/>
      <c r="D1039" s="392"/>
      <c r="E1039" s="392"/>
      <c r="F1039" s="392"/>
      <c r="G1039" s="392"/>
      <c r="H1039" s="393"/>
    </row>
    <row r="1040" spans="1:9" x14ac:dyDescent="0.25">
      <c r="A1040" s="401"/>
      <c r="B1040" s="392"/>
      <c r="C1040" s="392"/>
      <c r="D1040" s="392"/>
      <c r="E1040" s="392"/>
      <c r="F1040" s="392"/>
      <c r="G1040" s="392"/>
      <c r="H1040" s="393"/>
    </row>
    <row r="1041" spans="1:8" x14ac:dyDescent="0.25">
      <c r="A1041" s="401"/>
      <c r="B1041" s="392"/>
      <c r="C1041" s="392"/>
      <c r="D1041" s="392"/>
      <c r="E1041" s="392"/>
      <c r="F1041" s="392"/>
      <c r="G1041" s="392"/>
      <c r="H1041" s="393"/>
    </row>
    <row r="1042" spans="1:8" x14ac:dyDescent="0.25">
      <c r="A1042" s="401"/>
      <c r="B1042" s="392"/>
      <c r="C1042" s="392"/>
      <c r="D1042" s="392"/>
      <c r="E1042" s="392"/>
      <c r="F1042" s="392"/>
      <c r="G1042" s="392"/>
      <c r="H1042" s="393"/>
    </row>
    <row r="1043" spans="1:8" x14ac:dyDescent="0.25">
      <c r="A1043" s="401"/>
      <c r="B1043" s="392"/>
      <c r="C1043" s="392"/>
      <c r="D1043" s="392"/>
      <c r="E1043" s="392"/>
      <c r="F1043" s="392"/>
      <c r="G1043" s="392"/>
      <c r="H1043" s="393"/>
    </row>
    <row r="1044" spans="1:8" x14ac:dyDescent="0.25">
      <c r="A1044" s="402"/>
      <c r="B1044" s="394"/>
      <c r="C1044" s="394"/>
      <c r="D1044" s="394"/>
      <c r="E1044" s="394"/>
      <c r="F1044" s="394"/>
      <c r="G1044" s="394"/>
      <c r="H1044" s="395"/>
    </row>
    <row r="1045" spans="1:8" x14ac:dyDescent="0.25">
      <c r="A1045" s="400" t="s">
        <v>105</v>
      </c>
      <c r="B1045" s="390"/>
      <c r="C1045" s="390"/>
      <c r="D1045" s="390"/>
      <c r="E1045" s="390"/>
      <c r="F1045" s="390"/>
      <c r="G1045" s="390"/>
      <c r="H1045" s="391"/>
    </row>
    <row r="1046" spans="1:8" x14ac:dyDescent="0.25">
      <c r="A1046" s="401"/>
      <c r="B1046" s="392"/>
      <c r="C1046" s="392"/>
      <c r="D1046" s="392"/>
      <c r="E1046" s="392"/>
      <c r="F1046" s="392"/>
      <c r="G1046" s="392"/>
      <c r="H1046" s="393"/>
    </row>
    <row r="1047" spans="1:8" x14ac:dyDescent="0.25">
      <c r="A1047" s="401"/>
      <c r="B1047" s="392"/>
      <c r="C1047" s="392"/>
      <c r="D1047" s="392"/>
      <c r="E1047" s="392"/>
      <c r="F1047" s="392"/>
      <c r="G1047" s="392"/>
      <c r="H1047" s="393"/>
    </row>
    <row r="1048" spans="1:8" x14ac:dyDescent="0.25">
      <c r="A1048" s="401"/>
      <c r="B1048" s="392"/>
      <c r="C1048" s="392"/>
      <c r="D1048" s="392"/>
      <c r="E1048" s="392"/>
      <c r="F1048" s="392"/>
      <c r="G1048" s="392"/>
      <c r="H1048" s="393"/>
    </row>
    <row r="1049" spans="1:8" x14ac:dyDescent="0.25">
      <c r="A1049" s="401"/>
      <c r="B1049" s="392"/>
      <c r="C1049" s="392"/>
      <c r="D1049" s="392"/>
      <c r="E1049" s="392"/>
      <c r="F1049" s="392"/>
      <c r="G1049" s="392"/>
      <c r="H1049" s="393"/>
    </row>
    <row r="1050" spans="1:8" x14ac:dyDescent="0.25">
      <c r="A1050" s="401"/>
      <c r="B1050" s="392"/>
      <c r="C1050" s="392"/>
      <c r="D1050" s="392"/>
      <c r="E1050" s="392"/>
      <c r="F1050" s="392"/>
      <c r="G1050" s="392"/>
      <c r="H1050" s="393"/>
    </row>
    <row r="1051" spans="1:8" x14ac:dyDescent="0.25">
      <c r="A1051" s="402"/>
      <c r="B1051" s="394"/>
      <c r="C1051" s="394"/>
      <c r="D1051" s="394"/>
      <c r="E1051" s="394"/>
      <c r="F1051" s="394"/>
      <c r="G1051" s="394"/>
      <c r="H1051" s="395"/>
    </row>
    <row r="1052" spans="1:8" x14ac:dyDescent="0.25">
      <c r="A1052" s="400" t="s">
        <v>106</v>
      </c>
      <c r="B1052" s="390"/>
      <c r="C1052" s="390"/>
      <c r="D1052" s="390"/>
      <c r="E1052" s="390"/>
      <c r="F1052" s="390"/>
      <c r="G1052" s="390"/>
      <c r="H1052" s="391"/>
    </row>
    <row r="1053" spans="1:8" x14ac:dyDescent="0.25">
      <c r="A1053" s="401"/>
      <c r="B1053" s="392"/>
      <c r="C1053" s="392"/>
      <c r="D1053" s="392"/>
      <c r="E1053" s="392"/>
      <c r="F1053" s="392"/>
      <c r="G1053" s="392"/>
      <c r="H1053" s="393"/>
    </row>
    <row r="1054" spans="1:8" x14ac:dyDescent="0.25">
      <c r="A1054" s="401"/>
      <c r="B1054" s="392"/>
      <c r="C1054" s="392"/>
      <c r="D1054" s="392"/>
      <c r="E1054" s="392"/>
      <c r="F1054" s="392"/>
      <c r="G1054" s="392"/>
      <c r="H1054" s="393"/>
    </row>
    <row r="1055" spans="1:8" x14ac:dyDescent="0.25">
      <c r="A1055" s="401"/>
      <c r="B1055" s="392"/>
      <c r="C1055" s="392"/>
      <c r="D1055" s="392"/>
      <c r="E1055" s="392"/>
      <c r="F1055" s="392"/>
      <c r="G1055" s="392"/>
      <c r="H1055" s="393"/>
    </row>
    <row r="1056" spans="1:8" x14ac:dyDescent="0.25">
      <c r="A1056" s="401"/>
      <c r="B1056" s="392"/>
      <c r="C1056" s="392"/>
      <c r="D1056" s="392"/>
      <c r="E1056" s="392"/>
      <c r="F1056" s="392"/>
      <c r="G1056" s="392"/>
      <c r="H1056" s="393"/>
    </row>
    <row r="1057" spans="1:8" x14ac:dyDescent="0.25">
      <c r="A1057" s="401"/>
      <c r="B1057" s="392"/>
      <c r="C1057" s="392"/>
      <c r="D1057" s="392"/>
      <c r="E1057" s="392"/>
      <c r="F1057" s="392"/>
      <c r="G1057" s="392"/>
      <c r="H1057" s="393"/>
    </row>
    <row r="1058" spans="1:8" x14ac:dyDescent="0.25">
      <c r="A1058" s="402"/>
      <c r="B1058" s="394"/>
      <c r="C1058" s="394"/>
      <c r="D1058" s="394"/>
      <c r="E1058" s="394"/>
      <c r="F1058" s="394"/>
      <c r="G1058" s="394"/>
      <c r="H1058" s="395"/>
    </row>
    <row r="1059" spans="1:8" x14ac:dyDescent="0.25">
      <c r="A1059" s="400" t="s">
        <v>107</v>
      </c>
      <c r="B1059" s="390"/>
      <c r="C1059" s="390"/>
      <c r="D1059" s="390"/>
      <c r="E1059" s="390"/>
      <c r="F1059" s="390"/>
      <c r="G1059" s="390"/>
      <c r="H1059" s="391"/>
    </row>
    <row r="1060" spans="1:8" x14ac:dyDescent="0.25">
      <c r="A1060" s="401"/>
      <c r="B1060" s="392"/>
      <c r="C1060" s="392"/>
      <c r="D1060" s="392"/>
      <c r="E1060" s="392"/>
      <c r="F1060" s="392"/>
      <c r="G1060" s="392"/>
      <c r="H1060" s="393"/>
    </row>
    <row r="1061" spans="1:8" x14ac:dyDescent="0.25">
      <c r="A1061" s="401"/>
      <c r="B1061" s="392"/>
      <c r="C1061" s="392"/>
      <c r="D1061" s="392"/>
      <c r="E1061" s="392"/>
      <c r="F1061" s="392"/>
      <c r="G1061" s="392"/>
      <c r="H1061" s="393"/>
    </row>
    <row r="1062" spans="1:8" x14ac:dyDescent="0.25">
      <c r="A1062" s="401"/>
      <c r="B1062" s="392"/>
      <c r="C1062" s="392"/>
      <c r="D1062" s="392"/>
      <c r="E1062" s="392"/>
      <c r="F1062" s="392"/>
      <c r="G1062" s="392"/>
      <c r="H1062" s="393"/>
    </row>
    <row r="1063" spans="1:8" x14ac:dyDescent="0.25">
      <c r="A1063" s="401"/>
      <c r="B1063" s="392"/>
      <c r="C1063" s="392"/>
      <c r="D1063" s="392"/>
      <c r="E1063" s="392"/>
      <c r="F1063" s="392"/>
      <c r="G1063" s="392"/>
      <c r="H1063" s="393"/>
    </row>
    <row r="1064" spans="1:8" x14ac:dyDescent="0.25">
      <c r="A1064" s="401"/>
      <c r="B1064" s="392"/>
      <c r="C1064" s="392"/>
      <c r="D1064" s="392"/>
      <c r="E1064" s="392"/>
      <c r="F1064" s="392"/>
      <c r="G1064" s="392"/>
      <c r="H1064" s="393"/>
    </row>
    <row r="1065" spans="1:8" x14ac:dyDescent="0.25">
      <c r="A1065" s="402"/>
      <c r="B1065" s="394"/>
      <c r="C1065" s="394"/>
      <c r="D1065" s="394"/>
      <c r="E1065" s="394"/>
      <c r="F1065" s="394"/>
      <c r="G1065" s="394"/>
      <c r="H1065" s="395"/>
    </row>
    <row r="1066" spans="1:8" x14ac:dyDescent="0.25">
      <c r="A1066" s="400" t="s">
        <v>1382</v>
      </c>
      <c r="B1066" s="390"/>
      <c r="C1066" s="390"/>
      <c r="D1066" s="390"/>
      <c r="E1066" s="390"/>
      <c r="F1066" s="390"/>
      <c r="G1066" s="390"/>
      <c r="H1066" s="391"/>
    </row>
    <row r="1067" spans="1:8" x14ac:dyDescent="0.25">
      <c r="A1067" s="401"/>
      <c r="B1067" s="392"/>
      <c r="C1067" s="392"/>
      <c r="D1067" s="392"/>
      <c r="E1067" s="392"/>
      <c r="F1067" s="392"/>
      <c r="G1067" s="392"/>
      <c r="H1067" s="393"/>
    </row>
    <row r="1068" spans="1:8" x14ac:dyDescent="0.25">
      <c r="A1068" s="401"/>
      <c r="B1068" s="392"/>
      <c r="C1068" s="392"/>
      <c r="D1068" s="392"/>
      <c r="E1068" s="392"/>
      <c r="F1068" s="392"/>
      <c r="G1068" s="392"/>
      <c r="H1068" s="393"/>
    </row>
    <row r="1069" spans="1:8" x14ac:dyDescent="0.25">
      <c r="A1069" s="401"/>
      <c r="B1069" s="392"/>
      <c r="C1069" s="392"/>
      <c r="D1069" s="392"/>
      <c r="E1069" s="392"/>
      <c r="F1069" s="392"/>
      <c r="G1069" s="392"/>
      <c r="H1069" s="393"/>
    </row>
    <row r="1070" spans="1:8" x14ac:dyDescent="0.25">
      <c r="A1070" s="401"/>
      <c r="B1070" s="392"/>
      <c r="C1070" s="392"/>
      <c r="D1070" s="392"/>
      <c r="E1070" s="392"/>
      <c r="F1070" s="392"/>
      <c r="G1070" s="392"/>
      <c r="H1070" s="393"/>
    </row>
    <row r="1071" spans="1:8" x14ac:dyDescent="0.25">
      <c r="A1071" s="401"/>
      <c r="B1071" s="392"/>
      <c r="C1071" s="392"/>
      <c r="D1071" s="392"/>
      <c r="E1071" s="392"/>
      <c r="F1071" s="392"/>
      <c r="G1071" s="392"/>
      <c r="H1071" s="393"/>
    </row>
    <row r="1072" spans="1:8" x14ac:dyDescent="0.25">
      <c r="A1072" s="402"/>
      <c r="B1072" s="394"/>
      <c r="C1072" s="394"/>
      <c r="D1072" s="394"/>
      <c r="E1072" s="394"/>
      <c r="F1072" s="394"/>
      <c r="G1072" s="394"/>
      <c r="H1072" s="395"/>
    </row>
    <row r="1073" spans="1:8" x14ac:dyDescent="0.25">
      <c r="A1073" s="400" t="s">
        <v>43</v>
      </c>
      <c r="B1073" s="390"/>
      <c r="C1073" s="390" t="s">
        <v>1480</v>
      </c>
      <c r="D1073" s="390"/>
      <c r="E1073" s="390"/>
      <c r="F1073" s="390"/>
      <c r="G1073" s="390"/>
      <c r="H1073" s="391"/>
    </row>
    <row r="1074" spans="1:8" x14ac:dyDescent="0.25">
      <c r="A1074" s="401"/>
      <c r="B1074" s="392"/>
      <c r="C1074" s="392"/>
      <c r="D1074" s="392"/>
      <c r="E1074" s="392"/>
      <c r="F1074" s="392"/>
      <c r="G1074" s="392"/>
      <c r="H1074" s="393"/>
    </row>
    <row r="1075" spans="1:8" x14ac:dyDescent="0.25">
      <c r="A1075" s="401"/>
      <c r="B1075" s="392"/>
      <c r="C1075" s="392"/>
      <c r="D1075" s="392"/>
      <c r="E1075" s="392"/>
      <c r="F1075" s="392"/>
      <c r="G1075" s="392"/>
      <c r="H1075" s="393"/>
    </row>
    <row r="1076" spans="1:8" x14ac:dyDescent="0.25">
      <c r="A1076" s="401"/>
      <c r="B1076" s="392"/>
      <c r="C1076" s="392"/>
      <c r="D1076" s="392"/>
      <c r="E1076" s="392"/>
      <c r="F1076" s="392"/>
      <c r="G1076" s="392"/>
      <c r="H1076" s="393"/>
    </row>
    <row r="1077" spans="1:8" x14ac:dyDescent="0.25">
      <c r="A1077" s="401"/>
      <c r="B1077" s="392"/>
      <c r="C1077" s="392"/>
      <c r="D1077" s="392"/>
      <c r="E1077" s="392"/>
      <c r="F1077" s="392"/>
      <c r="G1077" s="392"/>
      <c r="H1077" s="393"/>
    </row>
    <row r="1078" spans="1:8" x14ac:dyDescent="0.25">
      <c r="A1078" s="401"/>
      <c r="B1078" s="392"/>
      <c r="C1078" s="392"/>
      <c r="D1078" s="392"/>
      <c r="E1078" s="392"/>
      <c r="F1078" s="392"/>
      <c r="G1078" s="392"/>
      <c r="H1078" s="393"/>
    </row>
    <row r="1079" spans="1:8" x14ac:dyDescent="0.25">
      <c r="A1079" s="401"/>
      <c r="B1079" s="392"/>
      <c r="C1079" s="392"/>
      <c r="D1079" s="392"/>
      <c r="E1079" s="392"/>
      <c r="F1079" s="392"/>
      <c r="G1079" s="392"/>
      <c r="H1079" s="393"/>
    </row>
    <row r="1080" spans="1:8" x14ac:dyDescent="0.25">
      <c r="A1080" s="401"/>
      <c r="B1080" s="392"/>
      <c r="C1080" s="392"/>
      <c r="D1080" s="392"/>
      <c r="E1080" s="392"/>
      <c r="F1080" s="392"/>
      <c r="G1080" s="392"/>
      <c r="H1080" s="393"/>
    </row>
    <row r="1081" spans="1:8" x14ac:dyDescent="0.25">
      <c r="A1081" s="401"/>
      <c r="B1081" s="392"/>
      <c r="C1081" s="392"/>
      <c r="D1081" s="392"/>
      <c r="E1081" s="392"/>
      <c r="F1081" s="392"/>
      <c r="G1081" s="392"/>
      <c r="H1081" s="393"/>
    </row>
    <row r="1082" spans="1:8" x14ac:dyDescent="0.25">
      <c r="A1082" s="401"/>
      <c r="B1082" s="392"/>
      <c r="C1082" s="392"/>
      <c r="D1082" s="392"/>
      <c r="E1082" s="392"/>
      <c r="F1082" s="392"/>
      <c r="G1082" s="392"/>
      <c r="H1082" s="393"/>
    </row>
    <row r="1083" spans="1:8" x14ac:dyDescent="0.25">
      <c r="A1083" s="402"/>
      <c r="B1083" s="394"/>
      <c r="C1083" s="394"/>
      <c r="D1083" s="394"/>
      <c r="E1083" s="394"/>
      <c r="F1083" s="394"/>
      <c r="G1083" s="394"/>
      <c r="H1083" s="395"/>
    </row>
    <row r="1084" spans="1:8" x14ac:dyDescent="0.25">
      <c r="A1084" s="400" t="s">
        <v>108</v>
      </c>
      <c r="B1084" s="390"/>
      <c r="C1084" s="390"/>
      <c r="D1084" s="390"/>
      <c r="E1084" s="390"/>
      <c r="F1084" s="390"/>
      <c r="G1084" s="390"/>
      <c r="H1084" s="391"/>
    </row>
    <row r="1085" spans="1:8" x14ac:dyDescent="0.25">
      <c r="A1085" s="401"/>
      <c r="B1085" s="392"/>
      <c r="C1085" s="392"/>
      <c r="D1085" s="392"/>
      <c r="E1085" s="392"/>
      <c r="F1085" s="392"/>
      <c r="G1085" s="392"/>
      <c r="H1085" s="393"/>
    </row>
    <row r="1086" spans="1:8" x14ac:dyDescent="0.25">
      <c r="A1086" s="401"/>
      <c r="B1086" s="392"/>
      <c r="C1086" s="392"/>
      <c r="D1086" s="392"/>
      <c r="E1086" s="392"/>
      <c r="F1086" s="392"/>
      <c r="G1086" s="392"/>
      <c r="H1086" s="393"/>
    </row>
    <row r="1087" spans="1:8" x14ac:dyDescent="0.25">
      <c r="A1087" s="401"/>
      <c r="B1087" s="392"/>
      <c r="C1087" s="392"/>
      <c r="D1087" s="392"/>
      <c r="E1087" s="392"/>
      <c r="F1087" s="392"/>
      <c r="G1087" s="392"/>
      <c r="H1087" s="393"/>
    </row>
    <row r="1088" spans="1:8" x14ac:dyDescent="0.25">
      <c r="A1088" s="401"/>
      <c r="B1088" s="392"/>
      <c r="C1088" s="392"/>
      <c r="D1088" s="392"/>
      <c r="E1088" s="392"/>
      <c r="F1088" s="392"/>
      <c r="G1088" s="392"/>
      <c r="H1088" s="393"/>
    </row>
    <row r="1089" spans="1:8" x14ac:dyDescent="0.25">
      <c r="A1089" s="401"/>
      <c r="B1089" s="392"/>
      <c r="C1089" s="392"/>
      <c r="D1089" s="392"/>
      <c r="E1089" s="392"/>
      <c r="F1089" s="392"/>
      <c r="G1089" s="392"/>
      <c r="H1089" s="393"/>
    </row>
    <row r="1090" spans="1:8" x14ac:dyDescent="0.25">
      <c r="A1090" s="402"/>
      <c r="B1090" s="394"/>
      <c r="C1090" s="394"/>
      <c r="D1090" s="394"/>
      <c r="E1090" s="394"/>
      <c r="F1090" s="394"/>
      <c r="G1090" s="394"/>
      <c r="H1090" s="395"/>
    </row>
    <row r="1091" spans="1:8" x14ac:dyDescent="0.25">
      <c r="A1091" s="400" t="s">
        <v>109</v>
      </c>
      <c r="B1091" s="390"/>
      <c r="C1091" s="390"/>
      <c r="D1091" s="390"/>
      <c r="E1091" s="390"/>
      <c r="F1091" s="390"/>
      <c r="G1091" s="390"/>
      <c r="H1091" s="391"/>
    </row>
    <row r="1092" spans="1:8" x14ac:dyDescent="0.25">
      <c r="A1092" s="401"/>
      <c r="B1092" s="392"/>
      <c r="C1092" s="392"/>
      <c r="D1092" s="392"/>
      <c r="E1092" s="392"/>
      <c r="F1092" s="392"/>
      <c r="G1092" s="392"/>
      <c r="H1092" s="393"/>
    </row>
    <row r="1093" spans="1:8" x14ac:dyDescent="0.25">
      <c r="A1093" s="401"/>
      <c r="B1093" s="392"/>
      <c r="C1093" s="392"/>
      <c r="D1093" s="392"/>
      <c r="E1093" s="392"/>
      <c r="F1093" s="392"/>
      <c r="G1093" s="392"/>
      <c r="H1093" s="393"/>
    </row>
    <row r="1094" spans="1:8" x14ac:dyDescent="0.25">
      <c r="A1094" s="401"/>
      <c r="B1094" s="392"/>
      <c r="C1094" s="392"/>
      <c r="D1094" s="392"/>
      <c r="E1094" s="392"/>
      <c r="F1094" s="392"/>
      <c r="G1094" s="392"/>
      <c r="H1094" s="393"/>
    </row>
    <row r="1095" spans="1:8" x14ac:dyDescent="0.25">
      <c r="A1095" s="401"/>
      <c r="B1095" s="392"/>
      <c r="C1095" s="392"/>
      <c r="D1095" s="392"/>
      <c r="E1095" s="392"/>
      <c r="F1095" s="392"/>
      <c r="G1095" s="392"/>
      <c r="H1095" s="393"/>
    </row>
    <row r="1096" spans="1:8" x14ac:dyDescent="0.25">
      <c r="A1096" s="401"/>
      <c r="B1096" s="392"/>
      <c r="C1096" s="392"/>
      <c r="D1096" s="392"/>
      <c r="E1096" s="392"/>
      <c r="F1096" s="392"/>
      <c r="G1096" s="392"/>
      <c r="H1096" s="393"/>
    </row>
    <row r="1097" spans="1:8" x14ac:dyDescent="0.25">
      <c r="A1097" s="402"/>
      <c r="B1097" s="394"/>
      <c r="C1097" s="394"/>
      <c r="D1097" s="394"/>
      <c r="E1097" s="394"/>
      <c r="F1097" s="394"/>
      <c r="G1097" s="394"/>
      <c r="H1097" s="395"/>
    </row>
    <row r="1098" spans="1:8" x14ac:dyDescent="0.25">
      <c r="A1098" s="400" t="s">
        <v>110</v>
      </c>
      <c r="B1098" s="390"/>
      <c r="C1098" s="390"/>
      <c r="D1098" s="390"/>
      <c r="E1098" s="390"/>
      <c r="F1098" s="390"/>
      <c r="G1098" s="390"/>
      <c r="H1098" s="391"/>
    </row>
    <row r="1099" spans="1:8" x14ac:dyDescent="0.25">
      <c r="A1099" s="401"/>
      <c r="B1099" s="392"/>
      <c r="C1099" s="392"/>
      <c r="D1099" s="392"/>
      <c r="E1099" s="392"/>
      <c r="F1099" s="392"/>
      <c r="G1099" s="392"/>
      <c r="H1099" s="393"/>
    </row>
    <row r="1100" spans="1:8" x14ac:dyDescent="0.25">
      <c r="A1100" s="401"/>
      <c r="B1100" s="392"/>
      <c r="C1100" s="392"/>
      <c r="D1100" s="392"/>
      <c r="E1100" s="392"/>
      <c r="F1100" s="392"/>
      <c r="G1100" s="392"/>
      <c r="H1100" s="393"/>
    </row>
    <row r="1101" spans="1:8" x14ac:dyDescent="0.25">
      <c r="A1101" s="401"/>
      <c r="B1101" s="392"/>
      <c r="C1101" s="392"/>
      <c r="D1101" s="392"/>
      <c r="E1101" s="392"/>
      <c r="F1101" s="392"/>
      <c r="G1101" s="392"/>
      <c r="H1101" s="393"/>
    </row>
    <row r="1102" spans="1:8" x14ac:dyDescent="0.25">
      <c r="A1102" s="401"/>
      <c r="B1102" s="392"/>
      <c r="C1102" s="392"/>
      <c r="D1102" s="392"/>
      <c r="E1102" s="392"/>
      <c r="F1102" s="392"/>
      <c r="G1102" s="392"/>
      <c r="H1102" s="393"/>
    </row>
    <row r="1103" spans="1:8" x14ac:dyDescent="0.25">
      <c r="A1103" s="401"/>
      <c r="B1103" s="392"/>
      <c r="C1103" s="392"/>
      <c r="D1103" s="392"/>
      <c r="E1103" s="392"/>
      <c r="F1103" s="392"/>
      <c r="G1103" s="392"/>
      <c r="H1103" s="393"/>
    </row>
    <row r="1104" spans="1:8" x14ac:dyDescent="0.25">
      <c r="A1104" s="402"/>
      <c r="B1104" s="394"/>
      <c r="C1104" s="394"/>
      <c r="D1104" s="394"/>
      <c r="E1104" s="394"/>
      <c r="F1104" s="394"/>
      <c r="G1104" s="394"/>
      <c r="H1104" s="395"/>
    </row>
    <row r="1105" spans="1:8" x14ac:dyDescent="0.25">
      <c r="A1105" s="400" t="s">
        <v>111</v>
      </c>
      <c r="B1105" s="390"/>
      <c r="C1105" s="390"/>
      <c r="D1105" s="390"/>
      <c r="E1105" s="390"/>
      <c r="F1105" s="390"/>
      <c r="G1105" s="390"/>
      <c r="H1105" s="391"/>
    </row>
    <row r="1106" spans="1:8" x14ac:dyDescent="0.25">
      <c r="A1106" s="401"/>
      <c r="B1106" s="392"/>
      <c r="C1106" s="392"/>
      <c r="D1106" s="392"/>
      <c r="E1106" s="392"/>
      <c r="F1106" s="392"/>
      <c r="G1106" s="392"/>
      <c r="H1106" s="393"/>
    </row>
    <row r="1107" spans="1:8" x14ac:dyDescent="0.25">
      <c r="A1107" s="401"/>
      <c r="B1107" s="392"/>
      <c r="C1107" s="392"/>
      <c r="D1107" s="392"/>
      <c r="E1107" s="392"/>
      <c r="F1107" s="392"/>
      <c r="G1107" s="392"/>
      <c r="H1107" s="393"/>
    </row>
    <row r="1108" spans="1:8" x14ac:dyDescent="0.25">
      <c r="A1108" s="401"/>
      <c r="B1108" s="392"/>
      <c r="C1108" s="392"/>
      <c r="D1108" s="392"/>
      <c r="E1108" s="392"/>
      <c r="F1108" s="392"/>
      <c r="G1108" s="392"/>
      <c r="H1108" s="393"/>
    </row>
    <row r="1109" spans="1:8" x14ac:dyDescent="0.25">
      <c r="A1109" s="401"/>
      <c r="B1109" s="392"/>
      <c r="C1109" s="392"/>
      <c r="D1109" s="392"/>
      <c r="E1109" s="392"/>
      <c r="F1109" s="392"/>
      <c r="G1109" s="392"/>
      <c r="H1109" s="393"/>
    </row>
    <row r="1110" spans="1:8" x14ac:dyDescent="0.25">
      <c r="A1110" s="401"/>
      <c r="B1110" s="392"/>
      <c r="C1110" s="392"/>
      <c r="D1110" s="392"/>
      <c r="E1110" s="392"/>
      <c r="F1110" s="392"/>
      <c r="G1110" s="392"/>
      <c r="H1110" s="393"/>
    </row>
    <row r="1111" spans="1:8" x14ac:dyDescent="0.25">
      <c r="A1111" s="402"/>
      <c r="B1111" s="394"/>
      <c r="C1111" s="394"/>
      <c r="D1111" s="394"/>
      <c r="E1111" s="394"/>
      <c r="F1111" s="394"/>
      <c r="G1111" s="394"/>
      <c r="H1111" s="395"/>
    </row>
    <row r="1112" spans="1:8" x14ac:dyDescent="0.25">
      <c r="A1112" s="400" t="s">
        <v>43</v>
      </c>
      <c r="B1112" s="390"/>
      <c r="C1112" s="390" t="s">
        <v>1480</v>
      </c>
      <c r="D1112" s="390"/>
      <c r="E1112" s="390"/>
      <c r="F1112" s="390"/>
      <c r="G1112" s="390"/>
      <c r="H1112" s="391"/>
    </row>
    <row r="1113" spans="1:8" x14ac:dyDescent="0.25">
      <c r="A1113" s="401"/>
      <c r="B1113" s="392"/>
      <c r="C1113" s="392"/>
      <c r="D1113" s="392"/>
      <c r="E1113" s="392"/>
      <c r="F1113" s="392"/>
      <c r="G1113" s="392"/>
      <c r="H1113" s="393"/>
    </row>
    <row r="1114" spans="1:8" x14ac:dyDescent="0.25">
      <c r="A1114" s="401"/>
      <c r="B1114" s="392"/>
      <c r="C1114" s="392"/>
      <c r="D1114" s="392"/>
      <c r="E1114" s="392"/>
      <c r="F1114" s="392"/>
      <c r="G1114" s="392"/>
      <c r="H1114" s="393"/>
    </row>
    <row r="1115" spans="1:8" x14ac:dyDescent="0.25">
      <c r="A1115" s="401"/>
      <c r="B1115" s="392"/>
      <c r="C1115" s="392"/>
      <c r="D1115" s="392"/>
      <c r="E1115" s="392"/>
      <c r="F1115" s="392"/>
      <c r="G1115" s="392"/>
      <c r="H1115" s="393"/>
    </row>
    <row r="1116" spans="1:8" x14ac:dyDescent="0.25">
      <c r="A1116" s="401"/>
      <c r="B1116" s="392"/>
      <c r="C1116" s="392"/>
      <c r="D1116" s="392"/>
      <c r="E1116" s="392"/>
      <c r="F1116" s="392"/>
      <c r="G1116" s="392"/>
      <c r="H1116" s="393"/>
    </row>
    <row r="1117" spans="1:8" x14ac:dyDescent="0.25">
      <c r="A1117" s="401"/>
      <c r="B1117" s="392"/>
      <c r="C1117" s="392"/>
      <c r="D1117" s="392"/>
      <c r="E1117" s="392"/>
      <c r="F1117" s="392"/>
      <c r="G1117" s="392"/>
      <c r="H1117" s="393"/>
    </row>
    <row r="1118" spans="1:8" x14ac:dyDescent="0.25">
      <c r="A1118" s="401"/>
      <c r="B1118" s="392"/>
      <c r="C1118" s="392"/>
      <c r="D1118" s="392"/>
      <c r="E1118" s="392"/>
      <c r="F1118" s="392"/>
      <c r="G1118" s="392"/>
      <c r="H1118" s="393"/>
    </row>
    <row r="1119" spans="1:8" x14ac:dyDescent="0.25">
      <c r="A1119" s="401"/>
      <c r="B1119" s="392"/>
      <c r="C1119" s="392"/>
      <c r="D1119" s="392"/>
      <c r="E1119" s="392"/>
      <c r="F1119" s="392"/>
      <c r="G1119" s="392"/>
      <c r="H1119" s="393"/>
    </row>
    <row r="1120" spans="1:8" x14ac:dyDescent="0.25">
      <c r="A1120" s="401"/>
      <c r="B1120" s="392"/>
      <c r="C1120" s="392"/>
      <c r="D1120" s="392"/>
      <c r="E1120" s="392"/>
      <c r="F1120" s="392"/>
      <c r="G1120" s="392"/>
      <c r="H1120" s="393"/>
    </row>
    <row r="1121" spans="1:8" x14ac:dyDescent="0.25">
      <c r="A1121" s="401"/>
      <c r="B1121" s="392"/>
      <c r="C1121" s="392"/>
      <c r="D1121" s="392"/>
      <c r="E1121" s="392"/>
      <c r="F1121" s="392"/>
      <c r="G1121" s="392"/>
      <c r="H1121" s="393"/>
    </row>
    <row r="1122" spans="1:8" x14ac:dyDescent="0.25">
      <c r="A1122" s="402"/>
      <c r="B1122" s="394"/>
      <c r="C1122" s="394"/>
      <c r="D1122" s="394"/>
      <c r="E1122" s="394"/>
      <c r="F1122" s="394"/>
      <c r="G1122" s="394"/>
      <c r="H1122" s="395"/>
    </row>
    <row r="1123" spans="1:8" x14ac:dyDescent="0.25">
      <c r="A1123" s="400" t="s">
        <v>112</v>
      </c>
      <c r="B1123" s="390"/>
      <c r="C1123" s="390" t="s">
        <v>2357</v>
      </c>
      <c r="D1123" s="390"/>
      <c r="E1123" s="390"/>
      <c r="F1123" s="390"/>
      <c r="G1123" s="390"/>
      <c r="H1123" s="391"/>
    </row>
    <row r="1124" spans="1:8" x14ac:dyDescent="0.25">
      <c r="A1124" s="401"/>
      <c r="B1124" s="392"/>
      <c r="C1124" s="392"/>
      <c r="D1124" s="392"/>
      <c r="E1124" s="392"/>
      <c r="F1124" s="392"/>
      <c r="G1124" s="392"/>
      <c r="H1124" s="393"/>
    </row>
    <row r="1125" spans="1:8" x14ac:dyDescent="0.25">
      <c r="A1125" s="401"/>
      <c r="B1125" s="392"/>
      <c r="C1125" s="392"/>
      <c r="D1125" s="392"/>
      <c r="E1125" s="392"/>
      <c r="F1125" s="392"/>
      <c r="G1125" s="392"/>
      <c r="H1125" s="393"/>
    </row>
    <row r="1126" spans="1:8" x14ac:dyDescent="0.25">
      <c r="A1126" s="401"/>
      <c r="B1126" s="392"/>
      <c r="C1126" s="392"/>
      <c r="D1126" s="392"/>
      <c r="E1126" s="392"/>
      <c r="F1126" s="392"/>
      <c r="G1126" s="392"/>
      <c r="H1126" s="393"/>
    </row>
    <row r="1127" spans="1:8" x14ac:dyDescent="0.25">
      <c r="A1127" s="401"/>
      <c r="B1127" s="392"/>
      <c r="C1127" s="392"/>
      <c r="D1127" s="392"/>
      <c r="E1127" s="392"/>
      <c r="F1127" s="392"/>
      <c r="G1127" s="392"/>
      <c r="H1127" s="393"/>
    </row>
    <row r="1128" spans="1:8" x14ac:dyDescent="0.25">
      <c r="A1128" s="402"/>
      <c r="B1128" s="394"/>
      <c r="C1128" s="394"/>
      <c r="D1128" s="394"/>
      <c r="E1128" s="394"/>
      <c r="F1128" s="394"/>
      <c r="G1128" s="394"/>
      <c r="H1128" s="395"/>
    </row>
    <row r="1129" spans="1:8" x14ac:dyDescent="0.25">
      <c r="A1129" s="400" t="s">
        <v>113</v>
      </c>
      <c r="B1129" s="390"/>
      <c r="C1129" s="390"/>
      <c r="D1129" s="390"/>
      <c r="E1129" s="390"/>
      <c r="F1129" s="390"/>
      <c r="G1129" s="390"/>
      <c r="H1129" s="391"/>
    </row>
    <row r="1130" spans="1:8" x14ac:dyDescent="0.25">
      <c r="A1130" s="401"/>
      <c r="B1130" s="392"/>
      <c r="C1130" s="392"/>
      <c r="D1130" s="392"/>
      <c r="E1130" s="392"/>
      <c r="F1130" s="392"/>
      <c r="G1130" s="392"/>
      <c r="H1130" s="393"/>
    </row>
    <row r="1131" spans="1:8" x14ac:dyDescent="0.25">
      <c r="A1131" s="401"/>
      <c r="B1131" s="392"/>
      <c r="C1131" s="392"/>
      <c r="D1131" s="392"/>
      <c r="E1131" s="392"/>
      <c r="F1131" s="392"/>
      <c r="G1131" s="392"/>
      <c r="H1131" s="393"/>
    </row>
    <row r="1132" spans="1:8" x14ac:dyDescent="0.25">
      <c r="A1132" s="401"/>
      <c r="B1132" s="392"/>
      <c r="C1132" s="392"/>
      <c r="D1132" s="392"/>
      <c r="E1132" s="392"/>
      <c r="F1132" s="392"/>
      <c r="G1132" s="392"/>
      <c r="H1132" s="393"/>
    </row>
    <row r="1133" spans="1:8" x14ac:dyDescent="0.25">
      <c r="A1133" s="401"/>
      <c r="B1133" s="392"/>
      <c r="C1133" s="392"/>
      <c r="D1133" s="392"/>
      <c r="E1133" s="392"/>
      <c r="F1133" s="392"/>
      <c r="G1133" s="392"/>
      <c r="H1133" s="393"/>
    </row>
    <row r="1134" spans="1:8" x14ac:dyDescent="0.25">
      <c r="A1134" s="401"/>
      <c r="B1134" s="392"/>
      <c r="C1134" s="392"/>
      <c r="D1134" s="392"/>
      <c r="E1134" s="392"/>
      <c r="F1134" s="392"/>
      <c r="G1134" s="392"/>
      <c r="H1134" s="393"/>
    </row>
    <row r="1135" spans="1:8" x14ac:dyDescent="0.25">
      <c r="A1135" s="402"/>
      <c r="B1135" s="394"/>
      <c r="C1135" s="394"/>
      <c r="D1135" s="394"/>
      <c r="E1135" s="394"/>
      <c r="F1135" s="394"/>
      <c r="G1135" s="394"/>
      <c r="H1135" s="395"/>
    </row>
    <row r="1136" spans="1:8" x14ac:dyDescent="0.25">
      <c r="A1136" s="400" t="s">
        <v>114</v>
      </c>
      <c r="B1136" s="390"/>
      <c r="C1136" s="390"/>
      <c r="D1136" s="390"/>
      <c r="E1136" s="390"/>
      <c r="F1136" s="390"/>
      <c r="G1136" s="390"/>
      <c r="H1136" s="391"/>
    </row>
    <row r="1137" spans="1:8" x14ac:dyDescent="0.25">
      <c r="A1137" s="401"/>
      <c r="B1137" s="392"/>
      <c r="C1137" s="392"/>
      <c r="D1137" s="392"/>
      <c r="E1137" s="392"/>
      <c r="F1137" s="392"/>
      <c r="G1137" s="392"/>
      <c r="H1137" s="393"/>
    </row>
    <row r="1138" spans="1:8" x14ac:dyDescent="0.25">
      <c r="A1138" s="401"/>
      <c r="B1138" s="392"/>
      <c r="C1138" s="392"/>
      <c r="D1138" s="392"/>
      <c r="E1138" s="392"/>
      <c r="F1138" s="392"/>
      <c r="G1138" s="392"/>
      <c r="H1138" s="393"/>
    </row>
    <row r="1139" spans="1:8" x14ac:dyDescent="0.25">
      <c r="A1139" s="401"/>
      <c r="B1139" s="392"/>
      <c r="C1139" s="392"/>
      <c r="D1139" s="392"/>
      <c r="E1139" s="392"/>
      <c r="F1139" s="392"/>
      <c r="G1139" s="392"/>
      <c r="H1139" s="393"/>
    </row>
    <row r="1140" spans="1:8" x14ac:dyDescent="0.25">
      <c r="A1140" s="401"/>
      <c r="B1140" s="392"/>
      <c r="C1140" s="392"/>
      <c r="D1140" s="392"/>
      <c r="E1140" s="392"/>
      <c r="F1140" s="392"/>
      <c r="G1140" s="392"/>
      <c r="H1140" s="393"/>
    </row>
    <row r="1141" spans="1:8" x14ac:dyDescent="0.25">
      <c r="A1141" s="401"/>
      <c r="B1141" s="392"/>
      <c r="C1141" s="392"/>
      <c r="D1141" s="392"/>
      <c r="E1141" s="392"/>
      <c r="F1141" s="392"/>
      <c r="G1141" s="392"/>
      <c r="H1141" s="393"/>
    </row>
    <row r="1142" spans="1:8" x14ac:dyDescent="0.25">
      <c r="A1142" s="402"/>
      <c r="B1142" s="394"/>
      <c r="C1142" s="394"/>
      <c r="D1142" s="394"/>
      <c r="E1142" s="394"/>
      <c r="F1142" s="394"/>
      <c r="G1142" s="394"/>
      <c r="H1142" s="395"/>
    </row>
    <row r="1143" spans="1:8" x14ac:dyDescent="0.25">
      <c r="A1143" s="400" t="s">
        <v>115</v>
      </c>
      <c r="B1143" s="390"/>
      <c r="C1143" s="390"/>
      <c r="D1143" s="390"/>
      <c r="E1143" s="390"/>
      <c r="F1143" s="390"/>
      <c r="G1143" s="390"/>
      <c r="H1143" s="391"/>
    </row>
    <row r="1144" spans="1:8" x14ac:dyDescent="0.25">
      <c r="A1144" s="401"/>
      <c r="B1144" s="392"/>
      <c r="C1144" s="392"/>
      <c r="D1144" s="392"/>
      <c r="E1144" s="392"/>
      <c r="F1144" s="392"/>
      <c r="G1144" s="392"/>
      <c r="H1144" s="393"/>
    </row>
    <row r="1145" spans="1:8" x14ac:dyDescent="0.25">
      <c r="A1145" s="401"/>
      <c r="B1145" s="392"/>
      <c r="C1145" s="392"/>
      <c r="D1145" s="392"/>
      <c r="E1145" s="392"/>
      <c r="F1145" s="392"/>
      <c r="G1145" s="392"/>
      <c r="H1145" s="393"/>
    </row>
    <row r="1146" spans="1:8" x14ac:dyDescent="0.25">
      <c r="A1146" s="401"/>
      <c r="B1146" s="392"/>
      <c r="C1146" s="392"/>
      <c r="D1146" s="392"/>
      <c r="E1146" s="392"/>
      <c r="F1146" s="392"/>
      <c r="G1146" s="392"/>
      <c r="H1146" s="393"/>
    </row>
    <row r="1147" spans="1:8" x14ac:dyDescent="0.25">
      <c r="A1147" s="401"/>
      <c r="B1147" s="392"/>
      <c r="C1147" s="392"/>
      <c r="D1147" s="392"/>
      <c r="E1147" s="392"/>
      <c r="F1147" s="392"/>
      <c r="G1147" s="392"/>
      <c r="H1147" s="393"/>
    </row>
    <row r="1148" spans="1:8" x14ac:dyDescent="0.25">
      <c r="A1148" s="401"/>
      <c r="B1148" s="392"/>
      <c r="C1148" s="392"/>
      <c r="D1148" s="392"/>
      <c r="E1148" s="392"/>
      <c r="F1148" s="392"/>
      <c r="G1148" s="392"/>
      <c r="H1148" s="393"/>
    </row>
    <row r="1149" spans="1:8" x14ac:dyDescent="0.25">
      <c r="A1149" s="402"/>
      <c r="B1149" s="394"/>
      <c r="C1149" s="394"/>
      <c r="D1149" s="394"/>
      <c r="E1149" s="394"/>
      <c r="F1149" s="394"/>
      <c r="G1149" s="394"/>
      <c r="H1149" s="395"/>
    </row>
    <row r="1150" spans="1:8" x14ac:dyDescent="0.25">
      <c r="A1150" s="400" t="s">
        <v>116</v>
      </c>
      <c r="B1150" s="390"/>
      <c r="C1150" s="390"/>
      <c r="D1150" s="390"/>
      <c r="E1150" s="390"/>
      <c r="F1150" s="390"/>
      <c r="G1150" s="390"/>
      <c r="H1150" s="391"/>
    </row>
    <row r="1151" spans="1:8" x14ac:dyDescent="0.25">
      <c r="A1151" s="401"/>
      <c r="B1151" s="392"/>
      <c r="C1151" s="392"/>
      <c r="D1151" s="392"/>
      <c r="E1151" s="392"/>
      <c r="F1151" s="392"/>
      <c r="G1151" s="392"/>
      <c r="H1151" s="393"/>
    </row>
    <row r="1152" spans="1:8" x14ac:dyDescent="0.25">
      <c r="A1152" s="401"/>
      <c r="B1152" s="392"/>
      <c r="C1152" s="392"/>
      <c r="D1152" s="392"/>
      <c r="E1152" s="392"/>
      <c r="F1152" s="392"/>
      <c r="G1152" s="392"/>
      <c r="H1152" s="393"/>
    </row>
    <row r="1153" spans="1:8" x14ac:dyDescent="0.25">
      <c r="A1153" s="401"/>
      <c r="B1153" s="392"/>
      <c r="C1153" s="392"/>
      <c r="D1153" s="392"/>
      <c r="E1153" s="392"/>
      <c r="F1153" s="392"/>
      <c r="G1153" s="392"/>
      <c r="H1153" s="393"/>
    </row>
    <row r="1154" spans="1:8" x14ac:dyDescent="0.25">
      <c r="A1154" s="401"/>
      <c r="B1154" s="392"/>
      <c r="C1154" s="392"/>
      <c r="D1154" s="392"/>
      <c r="E1154" s="392"/>
      <c r="F1154" s="392"/>
      <c r="G1154" s="392"/>
      <c r="H1154" s="393"/>
    </row>
    <row r="1155" spans="1:8" x14ac:dyDescent="0.25">
      <c r="A1155" s="401"/>
      <c r="B1155" s="392"/>
      <c r="C1155" s="392"/>
      <c r="D1155" s="392"/>
      <c r="E1155" s="392"/>
      <c r="F1155" s="392"/>
      <c r="G1155" s="392"/>
      <c r="H1155" s="393"/>
    </row>
    <row r="1156" spans="1:8" x14ac:dyDescent="0.25">
      <c r="A1156" s="402"/>
      <c r="B1156" s="394"/>
      <c r="C1156" s="394"/>
      <c r="D1156" s="394"/>
      <c r="E1156" s="394"/>
      <c r="F1156" s="394"/>
      <c r="G1156" s="394"/>
      <c r="H1156" s="395"/>
    </row>
    <row r="1157" spans="1:8" x14ac:dyDescent="0.25">
      <c r="A1157" s="400" t="s">
        <v>43</v>
      </c>
      <c r="B1157" s="390"/>
      <c r="C1157" s="390" t="s">
        <v>1480</v>
      </c>
      <c r="D1157" s="390"/>
      <c r="E1157" s="390"/>
      <c r="F1157" s="390"/>
      <c r="G1157" s="390"/>
      <c r="H1157" s="391"/>
    </row>
    <row r="1158" spans="1:8" x14ac:dyDescent="0.25">
      <c r="A1158" s="401"/>
      <c r="B1158" s="392"/>
      <c r="C1158" s="392"/>
      <c r="D1158" s="392"/>
      <c r="E1158" s="392"/>
      <c r="F1158" s="392"/>
      <c r="G1158" s="392"/>
      <c r="H1158" s="393"/>
    </row>
    <row r="1159" spans="1:8" x14ac:dyDescent="0.25">
      <c r="A1159" s="401"/>
      <c r="B1159" s="392"/>
      <c r="C1159" s="392"/>
      <c r="D1159" s="392"/>
      <c r="E1159" s="392"/>
      <c r="F1159" s="392"/>
      <c r="G1159" s="392"/>
      <c r="H1159" s="393"/>
    </row>
    <row r="1160" spans="1:8" x14ac:dyDescent="0.25">
      <c r="A1160" s="401"/>
      <c r="B1160" s="392"/>
      <c r="C1160" s="392"/>
      <c r="D1160" s="392"/>
      <c r="E1160" s="392"/>
      <c r="F1160" s="392"/>
      <c r="G1160" s="392"/>
      <c r="H1160" s="393"/>
    </row>
    <row r="1161" spans="1:8" x14ac:dyDescent="0.25">
      <c r="A1161" s="401"/>
      <c r="B1161" s="392"/>
      <c r="C1161" s="392"/>
      <c r="D1161" s="392"/>
      <c r="E1161" s="392"/>
      <c r="F1161" s="392"/>
      <c r="G1161" s="392"/>
      <c r="H1161" s="393"/>
    </row>
    <row r="1162" spans="1:8" x14ac:dyDescent="0.25">
      <c r="A1162" s="401"/>
      <c r="B1162" s="392"/>
      <c r="C1162" s="392"/>
      <c r="D1162" s="392"/>
      <c r="E1162" s="392"/>
      <c r="F1162" s="392"/>
      <c r="G1162" s="392"/>
      <c r="H1162" s="393"/>
    </row>
    <row r="1163" spans="1:8" x14ac:dyDescent="0.25">
      <c r="A1163" s="401"/>
      <c r="B1163" s="392"/>
      <c r="C1163" s="392"/>
      <c r="D1163" s="392"/>
      <c r="E1163" s="392"/>
      <c r="F1163" s="392"/>
      <c r="G1163" s="392"/>
      <c r="H1163" s="393"/>
    </row>
    <row r="1164" spans="1:8" x14ac:dyDescent="0.25">
      <c r="A1164" s="401"/>
      <c r="B1164" s="392"/>
      <c r="C1164" s="392"/>
      <c r="D1164" s="392"/>
      <c r="E1164" s="392"/>
      <c r="F1164" s="392"/>
      <c r="G1164" s="392"/>
      <c r="H1164" s="393"/>
    </row>
    <row r="1165" spans="1:8" x14ac:dyDescent="0.25">
      <c r="A1165" s="401"/>
      <c r="B1165" s="392"/>
      <c r="C1165" s="392"/>
      <c r="D1165" s="392"/>
      <c r="E1165" s="392"/>
      <c r="F1165" s="392"/>
      <c r="G1165" s="392"/>
      <c r="H1165" s="393"/>
    </row>
    <row r="1166" spans="1:8" x14ac:dyDescent="0.25">
      <c r="A1166" s="401"/>
      <c r="B1166" s="392"/>
      <c r="C1166" s="392"/>
      <c r="D1166" s="392"/>
      <c r="E1166" s="392"/>
      <c r="F1166" s="392"/>
      <c r="G1166" s="392"/>
      <c r="H1166" s="393"/>
    </row>
    <row r="1167" spans="1:8" x14ac:dyDescent="0.25">
      <c r="A1167" s="402"/>
      <c r="B1167" s="394"/>
      <c r="C1167" s="394"/>
      <c r="D1167" s="394"/>
      <c r="E1167" s="394"/>
      <c r="F1167" s="394"/>
      <c r="G1167" s="394"/>
      <c r="H1167" s="395"/>
    </row>
    <row r="1168" spans="1:8" x14ac:dyDescent="0.25">
      <c r="A1168" s="400" t="s">
        <v>117</v>
      </c>
      <c r="B1168" s="390"/>
      <c r="C1168" s="390" t="s">
        <v>1520</v>
      </c>
      <c r="D1168" s="390"/>
      <c r="E1168" s="390"/>
      <c r="F1168" s="390"/>
      <c r="G1168" s="390"/>
      <c r="H1168" s="391"/>
    </row>
    <row r="1169" spans="1:8" x14ac:dyDescent="0.25">
      <c r="A1169" s="401"/>
      <c r="B1169" s="392"/>
      <c r="C1169" s="392"/>
      <c r="D1169" s="392"/>
      <c r="E1169" s="392"/>
      <c r="F1169" s="392"/>
      <c r="G1169" s="392"/>
      <c r="H1169" s="393"/>
    </row>
    <row r="1170" spans="1:8" x14ac:dyDescent="0.25">
      <c r="A1170" s="401"/>
      <c r="B1170" s="392"/>
      <c r="C1170" s="392"/>
      <c r="D1170" s="392"/>
      <c r="E1170" s="392"/>
      <c r="F1170" s="392"/>
      <c r="G1170" s="392"/>
      <c r="H1170" s="393"/>
    </row>
    <row r="1171" spans="1:8" x14ac:dyDescent="0.25">
      <c r="A1171" s="401"/>
      <c r="B1171" s="392"/>
      <c r="C1171" s="392"/>
      <c r="D1171" s="392"/>
      <c r="E1171" s="392"/>
      <c r="F1171" s="392"/>
      <c r="G1171" s="392"/>
      <c r="H1171" s="393"/>
    </row>
    <row r="1172" spans="1:8" x14ac:dyDescent="0.25">
      <c r="A1172" s="401"/>
      <c r="B1172" s="392"/>
      <c r="C1172" s="392"/>
      <c r="D1172" s="392"/>
      <c r="E1172" s="392"/>
      <c r="F1172" s="392"/>
      <c r="G1172" s="392"/>
      <c r="H1172" s="393"/>
    </row>
    <row r="1173" spans="1:8" x14ac:dyDescent="0.25">
      <c r="A1173" s="401"/>
      <c r="B1173" s="392"/>
      <c r="C1173" s="392"/>
      <c r="D1173" s="392"/>
      <c r="E1173" s="392"/>
      <c r="F1173" s="392"/>
      <c r="G1173" s="392"/>
      <c r="H1173" s="393"/>
    </row>
    <row r="1174" spans="1:8" x14ac:dyDescent="0.25">
      <c r="A1174" s="402"/>
      <c r="B1174" s="394"/>
      <c r="C1174" s="394"/>
      <c r="D1174" s="394"/>
      <c r="E1174" s="394"/>
      <c r="F1174" s="394"/>
      <c r="G1174" s="394"/>
      <c r="H1174" s="395"/>
    </row>
    <row r="1175" spans="1:8" x14ac:dyDescent="0.25">
      <c r="A1175" s="412" t="s">
        <v>118</v>
      </c>
      <c r="B1175" s="403"/>
      <c r="C1175" s="390" t="s">
        <v>1521</v>
      </c>
      <c r="D1175" s="390"/>
      <c r="E1175" s="390"/>
      <c r="F1175" s="390"/>
      <c r="G1175" s="390"/>
      <c r="H1175" s="391"/>
    </row>
    <row r="1176" spans="1:8" x14ac:dyDescent="0.25">
      <c r="A1176" s="413"/>
      <c r="B1176" s="405"/>
      <c r="C1176" s="392"/>
      <c r="D1176" s="392"/>
      <c r="E1176" s="392"/>
      <c r="F1176" s="392"/>
      <c r="G1176" s="392"/>
      <c r="H1176" s="393"/>
    </row>
    <row r="1177" spans="1:8" x14ac:dyDescent="0.25">
      <c r="A1177" s="413"/>
      <c r="B1177" s="405"/>
      <c r="C1177" s="392"/>
      <c r="D1177" s="392"/>
      <c r="E1177" s="392"/>
      <c r="F1177" s="392"/>
      <c r="G1177" s="392"/>
      <c r="H1177" s="393"/>
    </row>
    <row r="1178" spans="1:8" x14ac:dyDescent="0.25">
      <c r="A1178" s="413"/>
      <c r="B1178" s="405"/>
      <c r="C1178" s="392"/>
      <c r="D1178" s="392"/>
      <c r="E1178" s="392"/>
      <c r="F1178" s="392"/>
      <c r="G1178" s="392"/>
      <c r="H1178" s="393"/>
    </row>
    <row r="1179" spans="1:8" x14ac:dyDescent="0.25">
      <c r="A1179" s="414"/>
      <c r="B1179" s="407"/>
      <c r="C1179" s="394"/>
      <c r="D1179" s="394"/>
      <c r="E1179" s="394"/>
      <c r="F1179" s="394"/>
      <c r="G1179" s="394"/>
      <c r="H1179" s="395"/>
    </row>
    <row r="1180" spans="1:8" x14ac:dyDescent="0.25">
      <c r="A1180" s="412" t="s">
        <v>119</v>
      </c>
      <c r="B1180" s="403"/>
      <c r="C1180" s="390" t="s">
        <v>1522</v>
      </c>
      <c r="D1180" s="390"/>
      <c r="E1180" s="390"/>
      <c r="F1180" s="390"/>
      <c r="G1180" s="390"/>
      <c r="H1180" s="391"/>
    </row>
    <row r="1181" spans="1:8" x14ac:dyDescent="0.25">
      <c r="A1181" s="413"/>
      <c r="B1181" s="405"/>
      <c r="C1181" s="392"/>
      <c r="D1181" s="392"/>
      <c r="E1181" s="392"/>
      <c r="F1181" s="392"/>
      <c r="G1181" s="392"/>
      <c r="H1181" s="393"/>
    </row>
    <row r="1182" spans="1:8" x14ac:dyDescent="0.25">
      <c r="A1182" s="413"/>
      <c r="B1182" s="405"/>
      <c r="C1182" s="392"/>
      <c r="D1182" s="392"/>
      <c r="E1182" s="392"/>
      <c r="F1182" s="392"/>
      <c r="G1182" s="392"/>
      <c r="H1182" s="393"/>
    </row>
    <row r="1183" spans="1:8" x14ac:dyDescent="0.25">
      <c r="A1183" s="413"/>
      <c r="B1183" s="405"/>
      <c r="C1183" s="392"/>
      <c r="D1183" s="392"/>
      <c r="E1183" s="392"/>
      <c r="F1183" s="392"/>
      <c r="G1183" s="392"/>
      <c r="H1183" s="393"/>
    </row>
    <row r="1184" spans="1:8" x14ac:dyDescent="0.25">
      <c r="A1184" s="413"/>
      <c r="B1184" s="405"/>
      <c r="C1184" s="392"/>
      <c r="D1184" s="392"/>
      <c r="E1184" s="392"/>
      <c r="F1184" s="392"/>
      <c r="G1184" s="392"/>
      <c r="H1184" s="393"/>
    </row>
    <row r="1185" spans="1:8" x14ac:dyDescent="0.25">
      <c r="A1185" s="414"/>
      <c r="B1185" s="407"/>
      <c r="C1185" s="394"/>
      <c r="D1185" s="394"/>
      <c r="E1185" s="394"/>
      <c r="F1185" s="394"/>
      <c r="G1185" s="394"/>
      <c r="H1185" s="395"/>
    </row>
    <row r="1186" spans="1:8" x14ac:dyDescent="0.25">
      <c r="A1186" s="400" t="s">
        <v>120</v>
      </c>
      <c r="B1186" s="390"/>
      <c r="C1186" s="390"/>
      <c r="D1186" s="390"/>
      <c r="E1186" s="390"/>
      <c r="F1186" s="390"/>
      <c r="G1186" s="390"/>
      <c r="H1186" s="391"/>
    </row>
    <row r="1187" spans="1:8" x14ac:dyDescent="0.25">
      <c r="A1187" s="401"/>
      <c r="B1187" s="392"/>
      <c r="C1187" s="392"/>
      <c r="D1187" s="392"/>
      <c r="E1187" s="392"/>
      <c r="F1187" s="392"/>
      <c r="G1187" s="392"/>
      <c r="H1187" s="393"/>
    </row>
    <row r="1188" spans="1:8" x14ac:dyDescent="0.25">
      <c r="A1188" s="401"/>
      <c r="B1188" s="392"/>
      <c r="C1188" s="392"/>
      <c r="D1188" s="392"/>
      <c r="E1188" s="392"/>
      <c r="F1188" s="392"/>
      <c r="G1188" s="392"/>
      <c r="H1188" s="393"/>
    </row>
    <row r="1189" spans="1:8" x14ac:dyDescent="0.25">
      <c r="A1189" s="401"/>
      <c r="B1189" s="392"/>
      <c r="C1189" s="392"/>
      <c r="D1189" s="392"/>
      <c r="E1189" s="392"/>
      <c r="F1189" s="392"/>
      <c r="G1189" s="392"/>
      <c r="H1189" s="393"/>
    </row>
    <row r="1190" spans="1:8" x14ac:dyDescent="0.25">
      <c r="A1190" s="401"/>
      <c r="B1190" s="392"/>
      <c r="C1190" s="392"/>
      <c r="D1190" s="392"/>
      <c r="E1190" s="392"/>
      <c r="F1190" s="392"/>
      <c r="G1190" s="392"/>
      <c r="H1190" s="393"/>
    </row>
    <row r="1191" spans="1:8" x14ac:dyDescent="0.25">
      <c r="A1191" s="401"/>
      <c r="B1191" s="392"/>
      <c r="C1191" s="392"/>
      <c r="D1191" s="392"/>
      <c r="E1191" s="392"/>
      <c r="F1191" s="392"/>
      <c r="G1191" s="392"/>
      <c r="H1191" s="393"/>
    </row>
    <row r="1192" spans="1:8" x14ac:dyDescent="0.25">
      <c r="A1192" s="402"/>
      <c r="B1192" s="394"/>
      <c r="C1192" s="394"/>
      <c r="D1192" s="394"/>
      <c r="E1192" s="394"/>
      <c r="F1192" s="394"/>
      <c r="G1192" s="394"/>
      <c r="H1192" s="395"/>
    </row>
    <row r="1193" spans="1:8" x14ac:dyDescent="0.25">
      <c r="A1193" s="314" t="s">
        <v>121</v>
      </c>
      <c r="B1193" s="315"/>
      <c r="C1193" s="390" t="s">
        <v>1523</v>
      </c>
      <c r="D1193" s="390"/>
      <c r="E1193" s="390"/>
      <c r="F1193" s="390"/>
      <c r="G1193" s="390"/>
      <c r="H1193" s="391"/>
    </row>
    <row r="1194" spans="1:8" x14ac:dyDescent="0.25">
      <c r="A1194" s="314" t="s">
        <v>122</v>
      </c>
      <c r="B1194" s="315"/>
      <c r="C1194" s="390" t="s">
        <v>1524</v>
      </c>
      <c r="D1194" s="390"/>
      <c r="E1194" s="390"/>
      <c r="F1194" s="390"/>
      <c r="G1194" s="390"/>
      <c r="H1194" s="391"/>
    </row>
    <row r="1195" spans="1:8" x14ac:dyDescent="0.25">
      <c r="A1195" s="314" t="s">
        <v>123</v>
      </c>
      <c r="B1195" s="315"/>
      <c r="C1195" s="390" t="s">
        <v>1525</v>
      </c>
      <c r="D1195" s="390"/>
      <c r="E1195" s="390"/>
      <c r="F1195" s="390"/>
      <c r="G1195" s="390"/>
      <c r="H1195" s="391"/>
    </row>
    <row r="1196" spans="1:8" x14ac:dyDescent="0.25">
      <c r="A1196" s="316"/>
      <c r="C1196" s="392"/>
      <c r="D1196" s="392"/>
      <c r="E1196" s="392"/>
      <c r="F1196" s="392"/>
      <c r="G1196" s="392"/>
      <c r="H1196" s="393"/>
    </row>
    <row r="1197" spans="1:8" x14ac:dyDescent="0.25">
      <c r="A1197" s="316"/>
      <c r="C1197" s="392"/>
      <c r="D1197" s="392"/>
      <c r="E1197" s="392"/>
      <c r="F1197" s="392"/>
      <c r="G1197" s="392"/>
      <c r="H1197" s="393"/>
    </row>
    <row r="1198" spans="1:8" x14ac:dyDescent="0.25">
      <c r="A1198" s="316"/>
      <c r="C1198" s="392"/>
      <c r="D1198" s="392"/>
      <c r="E1198" s="392"/>
      <c r="F1198" s="392"/>
      <c r="G1198" s="392"/>
      <c r="H1198" s="393"/>
    </row>
    <row r="1199" spans="1:8" x14ac:dyDescent="0.25">
      <c r="A1199" s="316"/>
      <c r="C1199" s="392"/>
      <c r="D1199" s="392"/>
      <c r="E1199" s="392"/>
      <c r="F1199" s="392"/>
      <c r="G1199" s="392"/>
      <c r="H1199" s="393"/>
    </row>
    <row r="1200" spans="1:8" x14ac:dyDescent="0.25">
      <c r="A1200" s="316"/>
      <c r="C1200" s="392"/>
      <c r="D1200" s="392"/>
      <c r="E1200" s="392"/>
      <c r="F1200" s="392"/>
      <c r="G1200" s="392"/>
      <c r="H1200" s="393"/>
    </row>
    <row r="1201" spans="1:8" x14ac:dyDescent="0.25">
      <c r="A1201" s="316"/>
      <c r="C1201" s="392"/>
      <c r="D1201" s="392"/>
      <c r="E1201" s="392"/>
      <c r="F1201" s="392"/>
      <c r="G1201" s="392"/>
      <c r="H1201" s="393"/>
    </row>
    <row r="1202" spans="1:8" x14ac:dyDescent="0.25">
      <c r="A1202" s="316"/>
      <c r="C1202" s="392"/>
      <c r="D1202" s="392"/>
      <c r="E1202" s="392"/>
      <c r="F1202" s="392"/>
      <c r="G1202" s="392"/>
      <c r="H1202" s="393"/>
    </row>
    <row r="1203" spans="1:8" x14ac:dyDescent="0.25">
      <c r="A1203" s="316"/>
      <c r="C1203" s="392"/>
      <c r="D1203" s="392"/>
      <c r="E1203" s="392"/>
      <c r="F1203" s="392"/>
      <c r="G1203" s="392"/>
      <c r="H1203" s="393"/>
    </row>
    <row r="1204" spans="1:8" x14ac:dyDescent="0.25">
      <c r="A1204" s="316"/>
      <c r="C1204" s="392"/>
      <c r="D1204" s="392"/>
      <c r="E1204" s="392"/>
      <c r="F1204" s="392"/>
      <c r="G1204" s="392"/>
      <c r="H1204" s="393"/>
    </row>
    <row r="1205" spans="1:8" x14ac:dyDescent="0.25">
      <c r="A1205" s="316"/>
      <c r="C1205" s="392"/>
      <c r="D1205" s="392"/>
      <c r="E1205" s="392"/>
      <c r="F1205" s="392"/>
      <c r="G1205" s="392"/>
      <c r="H1205" s="393"/>
    </row>
    <row r="1206" spans="1:8" x14ac:dyDescent="0.25">
      <c r="A1206" s="317"/>
      <c r="B1206" s="318"/>
      <c r="C1206" s="394"/>
      <c r="D1206" s="394"/>
      <c r="E1206" s="394"/>
      <c r="F1206" s="394"/>
      <c r="G1206" s="394"/>
      <c r="H1206" s="395"/>
    </row>
    <row r="1207" spans="1:8" x14ac:dyDescent="0.25">
      <c r="A1207" s="314" t="s">
        <v>124</v>
      </c>
      <c r="B1207" s="315"/>
      <c r="C1207" s="390" t="s">
        <v>1526</v>
      </c>
      <c r="D1207" s="390"/>
      <c r="E1207" s="390"/>
      <c r="F1207" s="390"/>
      <c r="G1207" s="390"/>
      <c r="H1207" s="391"/>
    </row>
    <row r="1208" spans="1:8" x14ac:dyDescent="0.25">
      <c r="A1208" s="314" t="s">
        <v>1527</v>
      </c>
      <c r="B1208" s="315"/>
      <c r="C1208" s="390" t="s">
        <v>1528</v>
      </c>
      <c r="D1208" s="390"/>
      <c r="E1208" s="390"/>
      <c r="F1208" s="390"/>
      <c r="G1208" s="390"/>
      <c r="H1208" s="391"/>
    </row>
    <row r="1209" spans="1:8" x14ac:dyDescent="0.25">
      <c r="A1209" s="320" t="s">
        <v>1529</v>
      </c>
      <c r="B1209" s="311"/>
      <c r="C1209" s="409" t="s">
        <v>1530</v>
      </c>
      <c r="D1209" s="409"/>
      <c r="E1209" s="409"/>
      <c r="F1209" s="409"/>
      <c r="G1209" s="409"/>
      <c r="H1209" s="410"/>
    </row>
    <row r="1210" spans="1:8" x14ac:dyDescent="0.25">
      <c r="A1210" s="400" t="s">
        <v>127</v>
      </c>
      <c r="B1210" s="390"/>
      <c r="C1210" s="390" t="s">
        <v>1531</v>
      </c>
      <c r="D1210" s="390"/>
      <c r="E1210" s="390"/>
      <c r="F1210" s="390"/>
      <c r="G1210" s="390"/>
      <c r="H1210" s="391"/>
    </row>
    <row r="1211" spans="1:8" x14ac:dyDescent="0.25">
      <c r="A1211" s="401"/>
      <c r="B1211" s="392"/>
      <c r="C1211" s="392"/>
      <c r="D1211" s="392"/>
      <c r="E1211" s="392"/>
      <c r="F1211" s="392"/>
      <c r="G1211" s="392"/>
      <c r="H1211" s="393"/>
    </row>
    <row r="1212" spans="1:8" x14ac:dyDescent="0.25">
      <c r="A1212" s="401"/>
      <c r="B1212" s="392"/>
      <c r="C1212" s="392"/>
      <c r="D1212" s="392"/>
      <c r="E1212" s="392"/>
      <c r="F1212" s="392"/>
      <c r="G1212" s="392"/>
      <c r="H1212" s="393"/>
    </row>
    <row r="1213" spans="1:8" x14ac:dyDescent="0.25">
      <c r="A1213" s="401"/>
      <c r="B1213" s="392"/>
      <c r="C1213" s="392"/>
      <c r="D1213" s="392"/>
      <c r="E1213" s="392"/>
      <c r="F1213" s="392"/>
      <c r="G1213" s="392"/>
      <c r="H1213" s="393"/>
    </row>
    <row r="1214" spans="1:8" x14ac:dyDescent="0.25">
      <c r="A1214" s="401"/>
      <c r="B1214" s="392"/>
      <c r="C1214" s="392"/>
      <c r="D1214" s="392"/>
      <c r="E1214" s="392"/>
      <c r="F1214" s="392"/>
      <c r="G1214" s="392"/>
      <c r="H1214" s="393"/>
    </row>
    <row r="1215" spans="1:8" x14ac:dyDescent="0.25">
      <c r="A1215" s="401"/>
      <c r="B1215" s="392"/>
      <c r="C1215" s="392"/>
      <c r="D1215" s="392"/>
      <c r="E1215" s="392"/>
      <c r="F1215" s="392"/>
      <c r="G1215" s="392"/>
      <c r="H1215" s="393"/>
    </row>
    <row r="1216" spans="1:8" x14ac:dyDescent="0.25">
      <c r="A1216" s="402"/>
      <c r="B1216" s="394"/>
      <c r="C1216" s="394"/>
      <c r="D1216" s="394"/>
      <c r="E1216" s="394"/>
      <c r="F1216" s="394"/>
      <c r="G1216" s="394"/>
      <c r="H1216" s="395"/>
    </row>
    <row r="1217" spans="1:8" x14ac:dyDescent="0.25">
      <c r="A1217" s="400" t="s">
        <v>1532</v>
      </c>
      <c r="B1217" s="390"/>
      <c r="C1217" s="390"/>
      <c r="D1217" s="390"/>
      <c r="E1217" s="390"/>
      <c r="F1217" s="390"/>
      <c r="G1217" s="390"/>
      <c r="H1217" s="391"/>
    </row>
    <row r="1218" spans="1:8" x14ac:dyDescent="0.25">
      <c r="A1218" s="401"/>
      <c r="B1218" s="392"/>
      <c r="C1218" s="392"/>
      <c r="D1218" s="392"/>
      <c r="E1218" s="392"/>
      <c r="F1218" s="392"/>
      <c r="G1218" s="392"/>
      <c r="H1218" s="393"/>
    </row>
    <row r="1219" spans="1:8" x14ac:dyDescent="0.25">
      <c r="A1219" s="401"/>
      <c r="B1219" s="392"/>
      <c r="C1219" s="392"/>
      <c r="D1219" s="392"/>
      <c r="E1219" s="392"/>
      <c r="F1219" s="392"/>
      <c r="G1219" s="392"/>
      <c r="H1219" s="393"/>
    </row>
    <row r="1220" spans="1:8" x14ac:dyDescent="0.25">
      <c r="A1220" s="401"/>
      <c r="B1220" s="392"/>
      <c r="C1220" s="392"/>
      <c r="D1220" s="392"/>
      <c r="E1220" s="392"/>
      <c r="F1220" s="392"/>
      <c r="G1220" s="392"/>
      <c r="H1220" s="393"/>
    </row>
    <row r="1221" spans="1:8" x14ac:dyDescent="0.25">
      <c r="A1221" s="401"/>
      <c r="B1221" s="392"/>
      <c r="C1221" s="392"/>
      <c r="D1221" s="392"/>
      <c r="E1221" s="392"/>
      <c r="F1221" s="392"/>
      <c r="G1221" s="392"/>
      <c r="H1221" s="393"/>
    </row>
    <row r="1222" spans="1:8" x14ac:dyDescent="0.25">
      <c r="A1222" s="401"/>
      <c r="B1222" s="392"/>
      <c r="C1222" s="392"/>
      <c r="D1222" s="392"/>
      <c r="E1222" s="392"/>
      <c r="F1222" s="392"/>
      <c r="G1222" s="392"/>
      <c r="H1222" s="393"/>
    </row>
    <row r="1223" spans="1:8" x14ac:dyDescent="0.25">
      <c r="A1223" s="402"/>
      <c r="B1223" s="394"/>
      <c r="C1223" s="394"/>
      <c r="D1223" s="394"/>
      <c r="E1223" s="394"/>
      <c r="F1223" s="394"/>
      <c r="G1223" s="394"/>
      <c r="H1223" s="395"/>
    </row>
    <row r="1224" spans="1:8" x14ac:dyDescent="0.25">
      <c r="A1224" s="400" t="s">
        <v>1533</v>
      </c>
      <c r="B1224" s="390"/>
      <c r="C1224" s="390"/>
      <c r="D1224" s="390"/>
      <c r="E1224" s="390"/>
      <c r="F1224" s="390"/>
      <c r="G1224" s="390"/>
      <c r="H1224" s="391"/>
    </row>
    <row r="1225" spans="1:8" x14ac:dyDescent="0.25">
      <c r="A1225" s="401"/>
      <c r="B1225" s="392"/>
      <c r="C1225" s="392"/>
      <c r="D1225" s="392"/>
      <c r="E1225" s="392"/>
      <c r="F1225" s="392"/>
      <c r="G1225" s="392"/>
      <c r="H1225" s="393"/>
    </row>
    <row r="1226" spans="1:8" x14ac:dyDescent="0.25">
      <c r="A1226" s="401"/>
      <c r="B1226" s="392"/>
      <c r="C1226" s="392"/>
      <c r="D1226" s="392"/>
      <c r="E1226" s="392"/>
      <c r="F1226" s="392"/>
      <c r="G1226" s="392"/>
      <c r="H1226" s="393"/>
    </row>
    <row r="1227" spans="1:8" x14ac:dyDescent="0.25">
      <c r="A1227" s="401"/>
      <c r="B1227" s="392"/>
      <c r="C1227" s="392"/>
      <c r="D1227" s="392"/>
      <c r="E1227" s="392"/>
      <c r="F1227" s="392"/>
      <c r="G1227" s="392"/>
      <c r="H1227" s="393"/>
    </row>
    <row r="1228" spans="1:8" x14ac:dyDescent="0.25">
      <c r="A1228" s="401"/>
      <c r="B1228" s="392"/>
      <c r="C1228" s="392"/>
      <c r="D1228" s="392"/>
      <c r="E1228" s="392"/>
      <c r="F1228" s="392"/>
      <c r="G1228" s="392"/>
      <c r="H1228" s="393"/>
    </row>
    <row r="1229" spans="1:8" x14ac:dyDescent="0.25">
      <c r="A1229" s="401"/>
      <c r="B1229" s="392"/>
      <c r="C1229" s="392"/>
      <c r="D1229" s="392"/>
      <c r="E1229" s="392"/>
      <c r="F1229" s="392"/>
      <c r="G1229" s="392"/>
      <c r="H1229" s="393"/>
    </row>
    <row r="1230" spans="1:8" x14ac:dyDescent="0.25">
      <c r="A1230" s="402"/>
      <c r="B1230" s="394"/>
      <c r="C1230" s="394"/>
      <c r="D1230" s="394"/>
      <c r="E1230" s="394"/>
      <c r="F1230" s="394"/>
      <c r="G1230" s="394"/>
      <c r="H1230" s="395"/>
    </row>
    <row r="1231" spans="1:8" x14ac:dyDescent="0.25">
      <c r="A1231" s="400" t="s">
        <v>1534</v>
      </c>
      <c r="B1231" s="390"/>
      <c r="C1231" s="390"/>
      <c r="D1231" s="390"/>
      <c r="E1231" s="390"/>
      <c r="F1231" s="390"/>
      <c r="G1231" s="390"/>
      <c r="H1231" s="391"/>
    </row>
    <row r="1232" spans="1:8" x14ac:dyDescent="0.25">
      <c r="A1232" s="401"/>
      <c r="B1232" s="392"/>
      <c r="C1232" s="392"/>
      <c r="D1232" s="392"/>
      <c r="E1232" s="392"/>
      <c r="F1232" s="392"/>
      <c r="G1232" s="392"/>
      <c r="H1232" s="393"/>
    </row>
    <row r="1233" spans="1:8" x14ac:dyDescent="0.25">
      <c r="A1233" s="401"/>
      <c r="B1233" s="392"/>
      <c r="C1233" s="392"/>
      <c r="D1233" s="392"/>
      <c r="E1233" s="392"/>
      <c r="F1233" s="392"/>
      <c r="G1233" s="392"/>
      <c r="H1233" s="393"/>
    </row>
    <row r="1234" spans="1:8" x14ac:dyDescent="0.25">
      <c r="A1234" s="401"/>
      <c r="B1234" s="392"/>
      <c r="C1234" s="392"/>
      <c r="D1234" s="392"/>
      <c r="E1234" s="392"/>
      <c r="F1234" s="392"/>
      <c r="G1234" s="392"/>
      <c r="H1234" s="393"/>
    </row>
    <row r="1235" spans="1:8" x14ac:dyDescent="0.25">
      <c r="A1235" s="401"/>
      <c r="B1235" s="392"/>
      <c r="C1235" s="392"/>
      <c r="D1235" s="392"/>
      <c r="E1235" s="392"/>
      <c r="F1235" s="392"/>
      <c r="G1235" s="392"/>
      <c r="H1235" s="393"/>
    </row>
    <row r="1236" spans="1:8" x14ac:dyDescent="0.25">
      <c r="A1236" s="401"/>
      <c r="B1236" s="392"/>
      <c r="C1236" s="392"/>
      <c r="D1236" s="392"/>
      <c r="E1236" s="392"/>
      <c r="F1236" s="392"/>
      <c r="G1236" s="392"/>
      <c r="H1236" s="393"/>
    </row>
    <row r="1237" spans="1:8" x14ac:dyDescent="0.25">
      <c r="A1237" s="402"/>
      <c r="B1237" s="394"/>
      <c r="C1237" s="394"/>
      <c r="D1237" s="394"/>
      <c r="E1237" s="394"/>
      <c r="F1237" s="394"/>
      <c r="G1237" s="394"/>
      <c r="H1237" s="395"/>
    </row>
    <row r="1238" spans="1:8" x14ac:dyDescent="0.25">
      <c r="A1238" s="400" t="s">
        <v>1535</v>
      </c>
      <c r="B1238" s="390"/>
      <c r="C1238" s="390"/>
      <c r="D1238" s="390"/>
      <c r="E1238" s="390"/>
      <c r="F1238" s="390"/>
      <c r="G1238" s="390"/>
      <c r="H1238" s="391"/>
    </row>
    <row r="1239" spans="1:8" x14ac:dyDescent="0.25">
      <c r="A1239" s="401"/>
      <c r="B1239" s="392"/>
      <c r="C1239" s="392"/>
      <c r="D1239" s="392"/>
      <c r="E1239" s="392"/>
      <c r="F1239" s="392"/>
      <c r="G1239" s="392"/>
      <c r="H1239" s="393"/>
    </row>
    <row r="1240" spans="1:8" x14ac:dyDescent="0.25">
      <c r="A1240" s="401"/>
      <c r="B1240" s="392"/>
      <c r="C1240" s="392"/>
      <c r="D1240" s="392"/>
      <c r="E1240" s="392"/>
      <c r="F1240" s="392"/>
      <c r="G1240" s="392"/>
      <c r="H1240" s="393"/>
    </row>
    <row r="1241" spans="1:8" x14ac:dyDescent="0.25">
      <c r="A1241" s="401"/>
      <c r="B1241" s="392"/>
      <c r="C1241" s="392"/>
      <c r="D1241" s="392"/>
      <c r="E1241" s="392"/>
      <c r="F1241" s="392"/>
      <c r="G1241" s="392"/>
      <c r="H1241" s="393"/>
    </row>
    <row r="1242" spans="1:8" x14ac:dyDescent="0.25">
      <c r="A1242" s="401"/>
      <c r="B1242" s="392"/>
      <c r="C1242" s="392"/>
      <c r="D1242" s="392"/>
      <c r="E1242" s="392"/>
      <c r="F1242" s="392"/>
      <c r="G1242" s="392"/>
      <c r="H1242" s="393"/>
    </row>
    <row r="1243" spans="1:8" x14ac:dyDescent="0.25">
      <c r="A1243" s="401"/>
      <c r="B1243" s="392"/>
      <c r="C1243" s="392"/>
      <c r="D1243" s="392"/>
      <c r="E1243" s="392"/>
      <c r="F1243" s="392"/>
      <c r="G1243" s="392"/>
      <c r="H1243" s="393"/>
    </row>
    <row r="1244" spans="1:8" x14ac:dyDescent="0.25">
      <c r="A1244" s="402"/>
      <c r="B1244" s="394"/>
      <c r="C1244" s="394"/>
      <c r="D1244" s="394"/>
      <c r="E1244" s="394"/>
      <c r="F1244" s="394"/>
      <c r="G1244" s="394"/>
      <c r="H1244" s="395"/>
    </row>
    <row r="1245" spans="1:8" x14ac:dyDescent="0.25">
      <c r="A1245" s="400" t="s">
        <v>1536</v>
      </c>
      <c r="B1245" s="390"/>
      <c r="C1245" s="390"/>
      <c r="D1245" s="390"/>
      <c r="E1245" s="390"/>
      <c r="F1245" s="390"/>
      <c r="G1245" s="390"/>
      <c r="H1245" s="391"/>
    </row>
    <row r="1246" spans="1:8" x14ac:dyDescent="0.25">
      <c r="A1246" s="401"/>
      <c r="B1246" s="392"/>
      <c r="C1246" s="392"/>
      <c r="D1246" s="392"/>
      <c r="E1246" s="392"/>
      <c r="F1246" s="392"/>
      <c r="G1246" s="392"/>
      <c r="H1246" s="393"/>
    </row>
    <row r="1247" spans="1:8" x14ac:dyDescent="0.25">
      <c r="A1247" s="401"/>
      <c r="B1247" s="392"/>
      <c r="C1247" s="392"/>
      <c r="D1247" s="392"/>
      <c r="E1247" s="392"/>
      <c r="F1247" s="392"/>
      <c r="G1247" s="392"/>
      <c r="H1247" s="393"/>
    </row>
    <row r="1248" spans="1:8" x14ac:dyDescent="0.25">
      <c r="A1248" s="401"/>
      <c r="B1248" s="392"/>
      <c r="C1248" s="392"/>
      <c r="D1248" s="392"/>
      <c r="E1248" s="392"/>
      <c r="F1248" s="392"/>
      <c r="G1248" s="392"/>
      <c r="H1248" s="393"/>
    </row>
    <row r="1249" spans="1:8" x14ac:dyDescent="0.25">
      <c r="A1249" s="401"/>
      <c r="B1249" s="392"/>
      <c r="C1249" s="392"/>
      <c r="D1249" s="392"/>
      <c r="E1249" s="392"/>
      <c r="F1249" s="392"/>
      <c r="G1249" s="392"/>
      <c r="H1249" s="393"/>
    </row>
    <row r="1250" spans="1:8" x14ac:dyDescent="0.25">
      <c r="A1250" s="401"/>
      <c r="B1250" s="392"/>
      <c r="C1250" s="392"/>
      <c r="D1250" s="392"/>
      <c r="E1250" s="392"/>
      <c r="F1250" s="392"/>
      <c r="G1250" s="392"/>
      <c r="H1250" s="393"/>
    </row>
    <row r="1251" spans="1:8" x14ac:dyDescent="0.25">
      <c r="A1251" s="402"/>
      <c r="B1251" s="394"/>
      <c r="C1251" s="394"/>
      <c r="D1251" s="394"/>
      <c r="E1251" s="394"/>
      <c r="F1251" s="394"/>
      <c r="G1251" s="394"/>
      <c r="H1251" s="395"/>
    </row>
    <row r="1252" spans="1:8" x14ac:dyDescent="0.25">
      <c r="A1252" s="400" t="s">
        <v>1537</v>
      </c>
      <c r="B1252" s="390"/>
      <c r="C1252" s="390"/>
      <c r="D1252" s="390"/>
      <c r="E1252" s="390"/>
      <c r="F1252" s="390"/>
      <c r="G1252" s="390"/>
      <c r="H1252" s="391"/>
    </row>
    <row r="1253" spans="1:8" x14ac:dyDescent="0.25">
      <c r="A1253" s="401"/>
      <c r="B1253" s="392"/>
      <c r="C1253" s="392"/>
      <c r="D1253" s="392"/>
      <c r="E1253" s="392"/>
      <c r="F1253" s="392"/>
      <c r="G1253" s="392"/>
      <c r="H1253" s="393"/>
    </row>
    <row r="1254" spans="1:8" x14ac:dyDescent="0.25">
      <c r="A1254" s="401"/>
      <c r="B1254" s="392"/>
      <c r="C1254" s="392"/>
      <c r="D1254" s="392"/>
      <c r="E1254" s="392"/>
      <c r="F1254" s="392"/>
      <c r="G1254" s="392"/>
      <c r="H1254" s="393"/>
    </row>
    <row r="1255" spans="1:8" x14ac:dyDescent="0.25">
      <c r="A1255" s="401"/>
      <c r="B1255" s="392"/>
      <c r="C1255" s="392"/>
      <c r="D1255" s="392"/>
      <c r="E1255" s="392"/>
      <c r="F1255" s="392"/>
      <c r="G1255" s="392"/>
      <c r="H1255" s="393"/>
    </row>
    <row r="1256" spans="1:8" x14ac:dyDescent="0.25">
      <c r="A1256" s="401"/>
      <c r="B1256" s="392"/>
      <c r="C1256" s="392"/>
      <c r="D1256" s="392"/>
      <c r="E1256" s="392"/>
      <c r="F1256" s="392"/>
      <c r="G1256" s="392"/>
      <c r="H1256" s="393"/>
    </row>
    <row r="1257" spans="1:8" x14ac:dyDescent="0.25">
      <c r="A1257" s="401"/>
      <c r="B1257" s="392"/>
      <c r="C1257" s="392"/>
      <c r="D1257" s="392"/>
      <c r="E1257" s="392"/>
      <c r="F1257" s="392"/>
      <c r="G1257" s="392"/>
      <c r="H1257" s="393"/>
    </row>
    <row r="1258" spans="1:8" x14ac:dyDescent="0.25">
      <c r="A1258" s="402"/>
      <c r="B1258" s="394"/>
      <c r="C1258" s="394"/>
      <c r="D1258" s="394"/>
      <c r="E1258" s="394"/>
      <c r="F1258" s="394"/>
      <c r="G1258" s="394"/>
      <c r="H1258" s="395"/>
    </row>
    <row r="1259" spans="1:8" x14ac:dyDescent="0.25">
      <c r="A1259" s="400" t="s">
        <v>1538</v>
      </c>
      <c r="B1259" s="390"/>
      <c r="C1259" s="390"/>
      <c r="D1259" s="390"/>
      <c r="E1259" s="390"/>
      <c r="F1259" s="390"/>
      <c r="G1259" s="390"/>
      <c r="H1259" s="391"/>
    </row>
    <row r="1260" spans="1:8" x14ac:dyDescent="0.25">
      <c r="A1260" s="401"/>
      <c r="B1260" s="392"/>
      <c r="C1260" s="392"/>
      <c r="D1260" s="392"/>
      <c r="E1260" s="392"/>
      <c r="F1260" s="392"/>
      <c r="G1260" s="392"/>
      <c r="H1260" s="393"/>
    </row>
    <row r="1261" spans="1:8" x14ac:dyDescent="0.25">
      <c r="A1261" s="401"/>
      <c r="B1261" s="392"/>
      <c r="C1261" s="392"/>
      <c r="D1261" s="392"/>
      <c r="E1261" s="392"/>
      <c r="F1261" s="392"/>
      <c r="G1261" s="392"/>
      <c r="H1261" s="393"/>
    </row>
    <row r="1262" spans="1:8" x14ac:dyDescent="0.25">
      <c r="A1262" s="401"/>
      <c r="B1262" s="392"/>
      <c r="C1262" s="392"/>
      <c r="D1262" s="392"/>
      <c r="E1262" s="392"/>
      <c r="F1262" s="392"/>
      <c r="G1262" s="392"/>
      <c r="H1262" s="393"/>
    </row>
    <row r="1263" spans="1:8" x14ac:dyDescent="0.25">
      <c r="A1263" s="401"/>
      <c r="B1263" s="392"/>
      <c r="C1263" s="392"/>
      <c r="D1263" s="392"/>
      <c r="E1263" s="392"/>
      <c r="F1263" s="392"/>
      <c r="G1263" s="392"/>
      <c r="H1263" s="393"/>
    </row>
    <row r="1264" spans="1:8" x14ac:dyDescent="0.25">
      <c r="A1264" s="401"/>
      <c r="B1264" s="392"/>
      <c r="C1264" s="392"/>
      <c r="D1264" s="392"/>
      <c r="E1264" s="392"/>
      <c r="F1264" s="392"/>
      <c r="G1264" s="392"/>
      <c r="H1264" s="393"/>
    </row>
    <row r="1265" spans="1:8" x14ac:dyDescent="0.25">
      <c r="A1265" s="402"/>
      <c r="B1265" s="394"/>
      <c r="C1265" s="394"/>
      <c r="D1265" s="394"/>
      <c r="E1265" s="394"/>
      <c r="F1265" s="394"/>
      <c r="G1265" s="394"/>
      <c r="H1265" s="395"/>
    </row>
    <row r="1266" spans="1:8" x14ac:dyDescent="0.25">
      <c r="A1266" s="400" t="s">
        <v>1539</v>
      </c>
      <c r="B1266" s="390"/>
      <c r="C1266" s="390"/>
      <c r="D1266" s="390"/>
      <c r="E1266" s="390"/>
      <c r="F1266" s="390"/>
      <c r="G1266" s="390"/>
      <c r="H1266" s="391"/>
    </row>
    <row r="1267" spans="1:8" x14ac:dyDescent="0.25">
      <c r="A1267" s="401"/>
      <c r="B1267" s="392"/>
      <c r="C1267" s="392"/>
      <c r="D1267" s="392"/>
      <c r="E1267" s="392"/>
      <c r="F1267" s="392"/>
      <c r="G1267" s="392"/>
      <c r="H1267" s="393"/>
    </row>
    <row r="1268" spans="1:8" x14ac:dyDescent="0.25">
      <c r="A1268" s="401"/>
      <c r="B1268" s="392"/>
      <c r="C1268" s="392"/>
      <c r="D1268" s="392"/>
      <c r="E1268" s="392"/>
      <c r="F1268" s="392"/>
      <c r="G1268" s="392"/>
      <c r="H1268" s="393"/>
    </row>
    <row r="1269" spans="1:8" x14ac:dyDescent="0.25">
      <c r="A1269" s="401"/>
      <c r="B1269" s="392"/>
      <c r="C1269" s="392"/>
      <c r="D1269" s="392"/>
      <c r="E1269" s="392"/>
      <c r="F1269" s="392"/>
      <c r="G1269" s="392"/>
      <c r="H1269" s="393"/>
    </row>
    <row r="1270" spans="1:8" x14ac:dyDescent="0.25">
      <c r="A1270" s="401"/>
      <c r="B1270" s="392"/>
      <c r="C1270" s="392"/>
      <c r="D1270" s="392"/>
      <c r="E1270" s="392"/>
      <c r="F1270" s="392"/>
      <c r="G1270" s="392"/>
      <c r="H1270" s="393"/>
    </row>
    <row r="1271" spans="1:8" x14ac:dyDescent="0.25">
      <c r="A1271" s="401"/>
      <c r="B1271" s="392"/>
      <c r="C1271" s="392"/>
      <c r="D1271" s="392"/>
      <c r="E1271" s="392"/>
      <c r="F1271" s="392"/>
      <c r="G1271" s="392"/>
      <c r="H1271" s="393"/>
    </row>
    <row r="1272" spans="1:8" x14ac:dyDescent="0.25">
      <c r="A1272" s="402"/>
      <c r="B1272" s="394"/>
      <c r="C1272" s="394"/>
      <c r="D1272" s="394"/>
      <c r="E1272" s="394"/>
      <c r="F1272" s="394"/>
      <c r="G1272" s="394"/>
      <c r="H1272" s="395"/>
    </row>
    <row r="1273" spans="1:8" x14ac:dyDescent="0.25">
      <c r="A1273" s="411" t="s">
        <v>1540</v>
      </c>
      <c r="B1273" s="390"/>
      <c r="C1273" s="390"/>
      <c r="D1273" s="390"/>
      <c r="E1273" s="390"/>
      <c r="F1273" s="390"/>
      <c r="G1273" s="390"/>
      <c r="H1273" s="391"/>
    </row>
    <row r="1274" spans="1:8" x14ac:dyDescent="0.25">
      <c r="A1274" s="401"/>
      <c r="B1274" s="392"/>
      <c r="C1274" s="392"/>
      <c r="D1274" s="392"/>
      <c r="E1274" s="392"/>
      <c r="F1274" s="392"/>
      <c r="G1274" s="392"/>
      <c r="H1274" s="393"/>
    </row>
    <row r="1275" spans="1:8" x14ac:dyDescent="0.25">
      <c r="A1275" s="401"/>
      <c r="B1275" s="392"/>
      <c r="C1275" s="392"/>
      <c r="D1275" s="392"/>
      <c r="E1275" s="392"/>
      <c r="F1275" s="392"/>
      <c r="G1275" s="392"/>
      <c r="H1275" s="393"/>
    </row>
    <row r="1276" spans="1:8" x14ac:dyDescent="0.25">
      <c r="A1276" s="401"/>
      <c r="B1276" s="392"/>
      <c r="C1276" s="392"/>
      <c r="D1276" s="392"/>
      <c r="E1276" s="392"/>
      <c r="F1276" s="392"/>
      <c r="G1276" s="392"/>
      <c r="H1276" s="393"/>
    </row>
    <row r="1277" spans="1:8" x14ac:dyDescent="0.25">
      <c r="A1277" s="401"/>
      <c r="B1277" s="392"/>
      <c r="C1277" s="392"/>
      <c r="D1277" s="392"/>
      <c r="E1277" s="392"/>
      <c r="F1277" s="392"/>
      <c r="G1277" s="392"/>
      <c r="H1277" s="393"/>
    </row>
    <row r="1278" spans="1:8" x14ac:dyDescent="0.25">
      <c r="A1278" s="401"/>
      <c r="B1278" s="392"/>
      <c r="C1278" s="392"/>
      <c r="D1278" s="392"/>
      <c r="E1278" s="392"/>
      <c r="F1278" s="392"/>
      <c r="G1278" s="392"/>
      <c r="H1278" s="393"/>
    </row>
    <row r="1279" spans="1:8" x14ac:dyDescent="0.25">
      <c r="A1279" s="402"/>
      <c r="B1279" s="394"/>
      <c r="C1279" s="394"/>
      <c r="D1279" s="394"/>
      <c r="E1279" s="394"/>
      <c r="F1279" s="394"/>
      <c r="G1279" s="394"/>
      <c r="H1279" s="395"/>
    </row>
    <row r="1280" spans="1:8" x14ac:dyDescent="0.25">
      <c r="A1280" s="400" t="s">
        <v>1537</v>
      </c>
      <c r="B1280" s="390"/>
      <c r="C1280" s="390"/>
      <c r="D1280" s="390"/>
      <c r="E1280" s="390"/>
      <c r="F1280" s="390"/>
      <c r="G1280" s="390"/>
      <c r="H1280" s="391"/>
    </row>
    <row r="1281" spans="1:8" x14ac:dyDescent="0.25">
      <c r="A1281" s="401"/>
      <c r="B1281" s="392"/>
      <c r="C1281" s="392"/>
      <c r="D1281" s="392"/>
      <c r="E1281" s="392"/>
      <c r="F1281" s="392"/>
      <c r="G1281" s="392"/>
      <c r="H1281" s="393"/>
    </row>
    <row r="1282" spans="1:8" x14ac:dyDescent="0.25">
      <c r="A1282" s="401"/>
      <c r="B1282" s="392"/>
      <c r="C1282" s="392"/>
      <c r="D1282" s="392"/>
      <c r="E1282" s="392"/>
      <c r="F1282" s="392"/>
      <c r="G1282" s="392"/>
      <c r="H1282" s="393"/>
    </row>
    <row r="1283" spans="1:8" x14ac:dyDescent="0.25">
      <c r="A1283" s="401"/>
      <c r="B1283" s="392"/>
      <c r="C1283" s="392"/>
      <c r="D1283" s="392"/>
      <c r="E1283" s="392"/>
      <c r="F1283" s="392"/>
      <c r="G1283" s="392"/>
      <c r="H1283" s="393"/>
    </row>
    <row r="1284" spans="1:8" x14ac:dyDescent="0.25">
      <c r="A1284" s="401"/>
      <c r="B1284" s="392"/>
      <c r="C1284" s="392"/>
      <c r="D1284" s="392"/>
      <c r="E1284" s="392"/>
      <c r="F1284" s="392"/>
      <c r="G1284" s="392"/>
      <c r="H1284" s="393"/>
    </row>
    <row r="1285" spans="1:8" x14ac:dyDescent="0.25">
      <c r="A1285" s="401"/>
      <c r="B1285" s="392"/>
      <c r="C1285" s="392"/>
      <c r="D1285" s="392"/>
      <c r="E1285" s="392"/>
      <c r="F1285" s="392"/>
      <c r="G1285" s="392"/>
      <c r="H1285" s="393"/>
    </row>
    <row r="1286" spans="1:8" x14ac:dyDescent="0.25">
      <c r="A1286" s="402"/>
      <c r="B1286" s="394"/>
      <c r="C1286" s="394"/>
      <c r="D1286" s="394"/>
      <c r="E1286" s="394"/>
      <c r="F1286" s="394"/>
      <c r="G1286" s="394"/>
      <c r="H1286" s="395"/>
    </row>
    <row r="1287" spans="1:8" x14ac:dyDescent="0.25">
      <c r="A1287" s="400" t="s">
        <v>1538</v>
      </c>
      <c r="B1287" s="390"/>
      <c r="C1287" s="390"/>
      <c r="D1287" s="390"/>
      <c r="E1287" s="390"/>
      <c r="F1287" s="390"/>
      <c r="G1287" s="390"/>
      <c r="H1287" s="391"/>
    </row>
    <row r="1288" spans="1:8" x14ac:dyDescent="0.25">
      <c r="A1288" s="401"/>
      <c r="B1288" s="392"/>
      <c r="C1288" s="392"/>
      <c r="D1288" s="392"/>
      <c r="E1288" s="392"/>
      <c r="F1288" s="392"/>
      <c r="G1288" s="392"/>
      <c r="H1288" s="393"/>
    </row>
    <row r="1289" spans="1:8" x14ac:dyDescent="0.25">
      <c r="A1289" s="401"/>
      <c r="B1289" s="392"/>
      <c r="C1289" s="392"/>
      <c r="D1289" s="392"/>
      <c r="E1289" s="392"/>
      <c r="F1289" s="392"/>
      <c r="G1289" s="392"/>
      <c r="H1289" s="393"/>
    </row>
    <row r="1290" spans="1:8" x14ac:dyDescent="0.25">
      <c r="A1290" s="401"/>
      <c r="B1290" s="392"/>
      <c r="C1290" s="392"/>
      <c r="D1290" s="392"/>
      <c r="E1290" s="392"/>
      <c r="F1290" s="392"/>
      <c r="G1290" s="392"/>
      <c r="H1290" s="393"/>
    </row>
    <row r="1291" spans="1:8" x14ac:dyDescent="0.25">
      <c r="A1291" s="401"/>
      <c r="B1291" s="392"/>
      <c r="C1291" s="392"/>
      <c r="D1291" s="392"/>
      <c r="E1291" s="392"/>
      <c r="F1291" s="392"/>
      <c r="G1291" s="392"/>
      <c r="H1291" s="393"/>
    </row>
    <row r="1292" spans="1:8" x14ac:dyDescent="0.25">
      <c r="A1292" s="401"/>
      <c r="B1292" s="392"/>
      <c r="C1292" s="392"/>
      <c r="D1292" s="392"/>
      <c r="E1292" s="392"/>
      <c r="F1292" s="392"/>
      <c r="G1292" s="392"/>
      <c r="H1292" s="393"/>
    </row>
    <row r="1293" spans="1:8" x14ac:dyDescent="0.25">
      <c r="A1293" s="402"/>
      <c r="B1293" s="394"/>
      <c r="C1293" s="394"/>
      <c r="D1293" s="394"/>
      <c r="E1293" s="394"/>
      <c r="F1293" s="394"/>
      <c r="G1293" s="394"/>
      <c r="H1293" s="395"/>
    </row>
    <row r="1294" spans="1:8" x14ac:dyDescent="0.25">
      <c r="A1294" s="400" t="s">
        <v>1539</v>
      </c>
      <c r="B1294" s="390"/>
      <c r="C1294" s="390"/>
      <c r="D1294" s="390"/>
      <c r="E1294" s="390"/>
      <c r="F1294" s="390"/>
      <c r="G1294" s="390"/>
      <c r="H1294" s="391"/>
    </row>
    <row r="1295" spans="1:8" x14ac:dyDescent="0.25">
      <c r="A1295" s="401"/>
      <c r="B1295" s="392"/>
      <c r="C1295" s="392"/>
      <c r="D1295" s="392"/>
      <c r="E1295" s="392"/>
      <c r="F1295" s="392"/>
      <c r="G1295" s="392"/>
      <c r="H1295" s="393"/>
    </row>
    <row r="1296" spans="1:8" x14ac:dyDescent="0.25">
      <c r="A1296" s="401"/>
      <c r="B1296" s="392"/>
      <c r="C1296" s="392"/>
      <c r="D1296" s="392"/>
      <c r="E1296" s="392"/>
      <c r="F1296" s="392"/>
      <c r="G1296" s="392"/>
      <c r="H1296" s="393"/>
    </row>
    <row r="1297" spans="1:8" x14ac:dyDescent="0.25">
      <c r="A1297" s="401"/>
      <c r="B1297" s="392"/>
      <c r="C1297" s="392"/>
      <c r="D1297" s="392"/>
      <c r="E1297" s="392"/>
      <c r="F1297" s="392"/>
      <c r="G1297" s="392"/>
      <c r="H1297" s="393"/>
    </row>
    <row r="1298" spans="1:8" x14ac:dyDescent="0.25">
      <c r="A1298" s="401"/>
      <c r="B1298" s="392"/>
      <c r="C1298" s="392"/>
      <c r="D1298" s="392"/>
      <c r="E1298" s="392"/>
      <c r="F1298" s="392"/>
      <c r="G1298" s="392"/>
      <c r="H1298" s="393"/>
    </row>
    <row r="1299" spans="1:8" x14ac:dyDescent="0.25">
      <c r="A1299" s="401"/>
      <c r="B1299" s="392"/>
      <c r="C1299" s="392"/>
      <c r="D1299" s="392"/>
      <c r="E1299" s="392"/>
      <c r="F1299" s="392"/>
      <c r="G1299" s="392"/>
      <c r="H1299" s="393"/>
    </row>
    <row r="1300" spans="1:8" x14ac:dyDescent="0.25">
      <c r="A1300" s="402"/>
      <c r="B1300" s="394"/>
      <c r="C1300" s="394"/>
      <c r="D1300" s="394"/>
      <c r="E1300" s="394"/>
      <c r="F1300" s="394"/>
      <c r="G1300" s="394"/>
      <c r="H1300" s="395"/>
    </row>
    <row r="1301" spans="1:8" x14ac:dyDescent="0.25">
      <c r="A1301" s="314" t="s">
        <v>128</v>
      </c>
      <c r="B1301" s="315"/>
      <c r="C1301" s="390" t="s">
        <v>1541</v>
      </c>
      <c r="D1301" s="390"/>
      <c r="E1301" s="390"/>
      <c r="F1301" s="390"/>
      <c r="G1301" s="390"/>
      <c r="H1301" s="391"/>
    </row>
    <row r="1302" spans="1:8" x14ac:dyDescent="0.25">
      <c r="A1302" s="316"/>
      <c r="C1302" s="392"/>
      <c r="D1302" s="392"/>
      <c r="E1302" s="392"/>
      <c r="F1302" s="392"/>
      <c r="G1302" s="392"/>
      <c r="H1302" s="393"/>
    </row>
    <row r="1303" spans="1:8" x14ac:dyDescent="0.25">
      <c r="A1303" s="316"/>
      <c r="C1303" s="392"/>
      <c r="D1303" s="392"/>
      <c r="E1303" s="392"/>
      <c r="F1303" s="392"/>
      <c r="G1303" s="392"/>
      <c r="H1303" s="393"/>
    </row>
    <row r="1304" spans="1:8" x14ac:dyDescent="0.25">
      <c r="A1304" s="316"/>
      <c r="C1304" s="392"/>
      <c r="D1304" s="392"/>
      <c r="E1304" s="392"/>
      <c r="F1304" s="392"/>
      <c r="G1304" s="392"/>
      <c r="H1304" s="393"/>
    </row>
    <row r="1305" spans="1:8" x14ac:dyDescent="0.25">
      <c r="A1305" s="317"/>
      <c r="B1305" s="318"/>
      <c r="C1305" s="394"/>
      <c r="D1305" s="394"/>
      <c r="E1305" s="394"/>
      <c r="F1305" s="394"/>
      <c r="G1305" s="394"/>
      <c r="H1305" s="395"/>
    </row>
    <row r="1306" spans="1:8" x14ac:dyDescent="0.25">
      <c r="A1306" s="400" t="s">
        <v>129</v>
      </c>
      <c r="B1306" s="390"/>
      <c r="C1306" s="390"/>
      <c r="D1306" s="390"/>
      <c r="E1306" s="390"/>
      <c r="F1306" s="390"/>
      <c r="G1306" s="390"/>
      <c r="H1306" s="391"/>
    </row>
    <row r="1307" spans="1:8" x14ac:dyDescent="0.25">
      <c r="A1307" s="401"/>
      <c r="B1307" s="392"/>
      <c r="C1307" s="392"/>
      <c r="D1307" s="392"/>
      <c r="E1307" s="392"/>
      <c r="F1307" s="392"/>
      <c r="G1307" s="392"/>
      <c r="H1307" s="393"/>
    </row>
    <row r="1308" spans="1:8" x14ac:dyDescent="0.25">
      <c r="A1308" s="401"/>
      <c r="B1308" s="392"/>
      <c r="C1308" s="392"/>
      <c r="D1308" s="392"/>
      <c r="E1308" s="392"/>
      <c r="F1308" s="392"/>
      <c r="G1308" s="392"/>
      <c r="H1308" s="393"/>
    </row>
    <row r="1309" spans="1:8" x14ac:dyDescent="0.25">
      <c r="A1309" s="401"/>
      <c r="B1309" s="392"/>
      <c r="C1309" s="392"/>
      <c r="D1309" s="392"/>
      <c r="E1309" s="392"/>
      <c r="F1309" s="392"/>
      <c r="G1309" s="392"/>
      <c r="H1309" s="393"/>
    </row>
    <row r="1310" spans="1:8" x14ac:dyDescent="0.25">
      <c r="A1310" s="401"/>
      <c r="B1310" s="392"/>
      <c r="C1310" s="392"/>
      <c r="D1310" s="392"/>
      <c r="E1310" s="392"/>
      <c r="F1310" s="392"/>
      <c r="G1310" s="392"/>
      <c r="H1310" s="393"/>
    </row>
    <row r="1311" spans="1:8" x14ac:dyDescent="0.25">
      <c r="A1311" s="401"/>
      <c r="B1311" s="392"/>
      <c r="C1311" s="392"/>
      <c r="D1311" s="392"/>
      <c r="E1311" s="392"/>
      <c r="F1311" s="392"/>
      <c r="G1311" s="392"/>
      <c r="H1311" s="393"/>
    </row>
    <row r="1312" spans="1:8" x14ac:dyDescent="0.25">
      <c r="A1312" s="402"/>
      <c r="B1312" s="394"/>
      <c r="C1312" s="394"/>
      <c r="D1312" s="394"/>
      <c r="E1312" s="394"/>
      <c r="F1312" s="394"/>
      <c r="G1312" s="394"/>
      <c r="H1312" s="395"/>
    </row>
    <row r="1313" spans="1:8" x14ac:dyDescent="0.25">
      <c r="A1313" s="400" t="s">
        <v>130</v>
      </c>
      <c r="B1313" s="390"/>
      <c r="C1313" s="390"/>
      <c r="D1313" s="390"/>
      <c r="E1313" s="390"/>
      <c r="F1313" s="390"/>
      <c r="G1313" s="390"/>
      <c r="H1313" s="391"/>
    </row>
    <row r="1314" spans="1:8" x14ac:dyDescent="0.25">
      <c r="A1314" s="401"/>
      <c r="B1314" s="392"/>
      <c r="C1314" s="392"/>
      <c r="D1314" s="392"/>
      <c r="E1314" s="392"/>
      <c r="F1314" s="392"/>
      <c r="G1314" s="392"/>
      <c r="H1314" s="393"/>
    </row>
    <row r="1315" spans="1:8" x14ac:dyDescent="0.25">
      <c r="A1315" s="401"/>
      <c r="B1315" s="392"/>
      <c r="C1315" s="392"/>
      <c r="D1315" s="392"/>
      <c r="E1315" s="392"/>
      <c r="F1315" s="392"/>
      <c r="G1315" s="392"/>
      <c r="H1315" s="393"/>
    </row>
    <row r="1316" spans="1:8" x14ac:dyDescent="0.25">
      <c r="A1316" s="401"/>
      <c r="B1316" s="392"/>
      <c r="C1316" s="392"/>
      <c r="D1316" s="392"/>
      <c r="E1316" s="392"/>
      <c r="F1316" s="392"/>
      <c r="G1316" s="392"/>
      <c r="H1316" s="393"/>
    </row>
    <row r="1317" spans="1:8" x14ac:dyDescent="0.25">
      <c r="A1317" s="401"/>
      <c r="B1317" s="392"/>
      <c r="C1317" s="392"/>
      <c r="D1317" s="392"/>
      <c r="E1317" s="392"/>
      <c r="F1317" s="392"/>
      <c r="G1317" s="392"/>
      <c r="H1317" s="393"/>
    </row>
    <row r="1318" spans="1:8" x14ac:dyDescent="0.25">
      <c r="A1318" s="401"/>
      <c r="B1318" s="392"/>
      <c r="C1318" s="392"/>
      <c r="D1318" s="392"/>
      <c r="E1318" s="392"/>
      <c r="F1318" s="392"/>
      <c r="G1318" s="392"/>
      <c r="H1318" s="393"/>
    </row>
    <row r="1319" spans="1:8" x14ac:dyDescent="0.25">
      <c r="A1319" s="402"/>
      <c r="B1319" s="394"/>
      <c r="C1319" s="394"/>
      <c r="D1319" s="394"/>
      <c r="E1319" s="394"/>
      <c r="F1319" s="394"/>
      <c r="G1319" s="394"/>
      <c r="H1319" s="395"/>
    </row>
    <row r="1320" spans="1:8" x14ac:dyDescent="0.25">
      <c r="A1320" s="400" t="s">
        <v>131</v>
      </c>
      <c r="B1320" s="390"/>
      <c r="C1320" s="390"/>
      <c r="D1320" s="390"/>
      <c r="E1320" s="390"/>
      <c r="F1320" s="390"/>
      <c r="G1320" s="390"/>
      <c r="H1320" s="391"/>
    </row>
    <row r="1321" spans="1:8" x14ac:dyDescent="0.25">
      <c r="A1321" s="401"/>
      <c r="B1321" s="392"/>
      <c r="C1321" s="392"/>
      <c r="D1321" s="392"/>
      <c r="E1321" s="392"/>
      <c r="F1321" s="392"/>
      <c r="G1321" s="392"/>
      <c r="H1321" s="393"/>
    </row>
    <row r="1322" spans="1:8" x14ac:dyDescent="0.25">
      <c r="A1322" s="401"/>
      <c r="B1322" s="392"/>
      <c r="C1322" s="392"/>
      <c r="D1322" s="392"/>
      <c r="E1322" s="392"/>
      <c r="F1322" s="392"/>
      <c r="G1322" s="392"/>
      <c r="H1322" s="393"/>
    </row>
    <row r="1323" spans="1:8" x14ac:dyDescent="0.25">
      <c r="A1323" s="401"/>
      <c r="B1323" s="392"/>
      <c r="C1323" s="392"/>
      <c r="D1323" s="392"/>
      <c r="E1323" s="392"/>
      <c r="F1323" s="392"/>
      <c r="G1323" s="392"/>
      <c r="H1323" s="393"/>
    </row>
    <row r="1324" spans="1:8" x14ac:dyDescent="0.25">
      <c r="A1324" s="401"/>
      <c r="B1324" s="392"/>
      <c r="C1324" s="392"/>
      <c r="D1324" s="392"/>
      <c r="E1324" s="392"/>
      <c r="F1324" s="392"/>
      <c r="G1324" s="392"/>
      <c r="H1324" s="393"/>
    </row>
    <row r="1325" spans="1:8" x14ac:dyDescent="0.25">
      <c r="A1325" s="401"/>
      <c r="B1325" s="392"/>
      <c r="C1325" s="392"/>
      <c r="D1325" s="392"/>
      <c r="E1325" s="392"/>
      <c r="F1325" s="392"/>
      <c r="G1325" s="392"/>
      <c r="H1325" s="393"/>
    </row>
    <row r="1326" spans="1:8" x14ac:dyDescent="0.25">
      <c r="A1326" s="402"/>
      <c r="B1326" s="394"/>
      <c r="C1326" s="394"/>
      <c r="D1326" s="394"/>
      <c r="E1326" s="394"/>
      <c r="F1326" s="394"/>
      <c r="G1326" s="394"/>
      <c r="H1326" s="395"/>
    </row>
    <row r="1327" spans="1:8" x14ac:dyDescent="0.25">
      <c r="A1327" s="400" t="s">
        <v>132</v>
      </c>
      <c r="B1327" s="390"/>
      <c r="C1327" s="390"/>
      <c r="D1327" s="390"/>
      <c r="E1327" s="390"/>
      <c r="F1327" s="390"/>
      <c r="G1327" s="390"/>
      <c r="H1327" s="391"/>
    </row>
    <row r="1328" spans="1:8" x14ac:dyDescent="0.25">
      <c r="A1328" s="401"/>
      <c r="B1328" s="392"/>
      <c r="C1328" s="392"/>
      <c r="D1328" s="392"/>
      <c r="E1328" s="392"/>
      <c r="F1328" s="392"/>
      <c r="G1328" s="392"/>
      <c r="H1328" s="393"/>
    </row>
    <row r="1329" spans="1:8" x14ac:dyDescent="0.25">
      <c r="A1329" s="401"/>
      <c r="B1329" s="392"/>
      <c r="C1329" s="392"/>
      <c r="D1329" s="392"/>
      <c r="E1329" s="392"/>
      <c r="F1329" s="392"/>
      <c r="G1329" s="392"/>
      <c r="H1329" s="393"/>
    </row>
    <row r="1330" spans="1:8" x14ac:dyDescent="0.25">
      <c r="A1330" s="401"/>
      <c r="B1330" s="392"/>
      <c r="C1330" s="392"/>
      <c r="D1330" s="392"/>
      <c r="E1330" s="392"/>
      <c r="F1330" s="392"/>
      <c r="G1330" s="392"/>
      <c r="H1330" s="393"/>
    </row>
    <row r="1331" spans="1:8" x14ac:dyDescent="0.25">
      <c r="A1331" s="401"/>
      <c r="B1331" s="392"/>
      <c r="C1331" s="392"/>
      <c r="D1331" s="392"/>
      <c r="E1331" s="392"/>
      <c r="F1331" s="392"/>
      <c r="G1331" s="392"/>
      <c r="H1331" s="393"/>
    </row>
    <row r="1332" spans="1:8" x14ac:dyDescent="0.25">
      <c r="A1332" s="401"/>
      <c r="B1332" s="392"/>
      <c r="C1332" s="392"/>
      <c r="D1332" s="392"/>
      <c r="E1332" s="392"/>
      <c r="F1332" s="392"/>
      <c r="G1332" s="392"/>
      <c r="H1332" s="393"/>
    </row>
    <row r="1333" spans="1:8" x14ac:dyDescent="0.25">
      <c r="A1333" s="402"/>
      <c r="B1333" s="394"/>
      <c r="C1333" s="394"/>
      <c r="D1333" s="394"/>
      <c r="E1333" s="394"/>
      <c r="F1333" s="394"/>
      <c r="G1333" s="394"/>
      <c r="H1333" s="395"/>
    </row>
    <row r="1334" spans="1:8" x14ac:dyDescent="0.25">
      <c r="A1334" s="400" t="s">
        <v>133</v>
      </c>
      <c r="B1334" s="390"/>
      <c r="C1334" s="390"/>
      <c r="D1334" s="390"/>
      <c r="E1334" s="390"/>
      <c r="F1334" s="390"/>
      <c r="G1334" s="390"/>
      <c r="H1334" s="391"/>
    </row>
    <row r="1335" spans="1:8" x14ac:dyDescent="0.25">
      <c r="A1335" s="401"/>
      <c r="B1335" s="392"/>
      <c r="C1335" s="392"/>
      <c r="D1335" s="392"/>
      <c r="E1335" s="392"/>
      <c r="F1335" s="392"/>
      <c r="G1335" s="392"/>
      <c r="H1335" s="393"/>
    </row>
    <row r="1336" spans="1:8" x14ac:dyDescent="0.25">
      <c r="A1336" s="401"/>
      <c r="B1336" s="392"/>
      <c r="C1336" s="392"/>
      <c r="D1336" s="392"/>
      <c r="E1336" s="392"/>
      <c r="F1336" s="392"/>
      <c r="G1336" s="392"/>
      <c r="H1336" s="393"/>
    </row>
    <row r="1337" spans="1:8" x14ac:dyDescent="0.25">
      <c r="A1337" s="401"/>
      <c r="B1337" s="392"/>
      <c r="C1337" s="392"/>
      <c r="D1337" s="392"/>
      <c r="E1337" s="392"/>
      <c r="F1337" s="392"/>
      <c r="G1337" s="392"/>
      <c r="H1337" s="393"/>
    </row>
    <row r="1338" spans="1:8" x14ac:dyDescent="0.25">
      <c r="A1338" s="401"/>
      <c r="B1338" s="392"/>
      <c r="C1338" s="392"/>
      <c r="D1338" s="392"/>
      <c r="E1338" s="392"/>
      <c r="F1338" s="392"/>
      <c r="G1338" s="392"/>
      <c r="H1338" s="393"/>
    </row>
    <row r="1339" spans="1:8" x14ac:dyDescent="0.25">
      <c r="A1339" s="401"/>
      <c r="B1339" s="392"/>
      <c r="C1339" s="392"/>
      <c r="D1339" s="392"/>
      <c r="E1339" s="392"/>
      <c r="F1339" s="392"/>
      <c r="G1339" s="392"/>
      <c r="H1339" s="393"/>
    </row>
    <row r="1340" spans="1:8" x14ac:dyDescent="0.25">
      <c r="A1340" s="402"/>
      <c r="B1340" s="394"/>
      <c r="C1340" s="394"/>
      <c r="D1340" s="394"/>
      <c r="E1340" s="394"/>
      <c r="F1340" s="394"/>
      <c r="G1340" s="394"/>
      <c r="H1340" s="395"/>
    </row>
    <row r="1341" spans="1:8" x14ac:dyDescent="0.25">
      <c r="A1341" s="400" t="s">
        <v>134</v>
      </c>
      <c r="B1341" s="390"/>
      <c r="C1341" s="390"/>
      <c r="D1341" s="390"/>
      <c r="E1341" s="390"/>
      <c r="F1341" s="390"/>
      <c r="G1341" s="390"/>
      <c r="H1341" s="391"/>
    </row>
    <row r="1342" spans="1:8" x14ac:dyDescent="0.25">
      <c r="A1342" s="401"/>
      <c r="B1342" s="392"/>
      <c r="C1342" s="392"/>
      <c r="D1342" s="392"/>
      <c r="E1342" s="392"/>
      <c r="F1342" s="392"/>
      <c r="G1342" s="392"/>
      <c r="H1342" s="393"/>
    </row>
    <row r="1343" spans="1:8" x14ac:dyDescent="0.25">
      <c r="A1343" s="401"/>
      <c r="B1343" s="392"/>
      <c r="C1343" s="392"/>
      <c r="D1343" s="392"/>
      <c r="E1343" s="392"/>
      <c r="F1343" s="392"/>
      <c r="G1343" s="392"/>
      <c r="H1343" s="393"/>
    </row>
    <row r="1344" spans="1:8" x14ac:dyDescent="0.25">
      <c r="A1344" s="401"/>
      <c r="B1344" s="392"/>
      <c r="C1344" s="392"/>
      <c r="D1344" s="392"/>
      <c r="E1344" s="392"/>
      <c r="F1344" s="392"/>
      <c r="G1344" s="392"/>
      <c r="H1344" s="393"/>
    </row>
    <row r="1345" spans="1:8" x14ac:dyDescent="0.25">
      <c r="A1345" s="401"/>
      <c r="B1345" s="392"/>
      <c r="C1345" s="392"/>
      <c r="D1345" s="392"/>
      <c r="E1345" s="392"/>
      <c r="F1345" s="392"/>
      <c r="G1345" s="392"/>
      <c r="H1345" s="393"/>
    </row>
    <row r="1346" spans="1:8" x14ac:dyDescent="0.25">
      <c r="A1346" s="401"/>
      <c r="B1346" s="392"/>
      <c r="C1346" s="392"/>
      <c r="D1346" s="392"/>
      <c r="E1346" s="392"/>
      <c r="F1346" s="392"/>
      <c r="G1346" s="392"/>
      <c r="H1346" s="393"/>
    </row>
    <row r="1347" spans="1:8" x14ac:dyDescent="0.25">
      <c r="A1347" s="402"/>
      <c r="B1347" s="394"/>
      <c r="C1347" s="394"/>
      <c r="D1347" s="394"/>
      <c r="E1347" s="394"/>
      <c r="F1347" s="394"/>
      <c r="G1347" s="394"/>
      <c r="H1347" s="395"/>
    </row>
    <row r="1348" spans="1:8" x14ac:dyDescent="0.25">
      <c r="A1348" s="400" t="s">
        <v>43</v>
      </c>
      <c r="B1348" s="390"/>
      <c r="C1348" s="390" t="s">
        <v>1480</v>
      </c>
      <c r="D1348" s="390"/>
      <c r="E1348" s="390"/>
      <c r="F1348" s="390"/>
      <c r="G1348" s="390"/>
      <c r="H1348" s="391"/>
    </row>
    <row r="1349" spans="1:8" x14ac:dyDescent="0.25">
      <c r="A1349" s="401"/>
      <c r="B1349" s="392"/>
      <c r="C1349" s="392"/>
      <c r="D1349" s="392"/>
      <c r="E1349" s="392"/>
      <c r="F1349" s="392"/>
      <c r="G1349" s="392"/>
      <c r="H1349" s="393"/>
    </row>
    <row r="1350" spans="1:8" x14ac:dyDescent="0.25">
      <c r="A1350" s="401"/>
      <c r="B1350" s="392"/>
      <c r="C1350" s="392"/>
      <c r="D1350" s="392"/>
      <c r="E1350" s="392"/>
      <c r="F1350" s="392"/>
      <c r="G1350" s="392"/>
      <c r="H1350" s="393"/>
    </row>
    <row r="1351" spans="1:8" x14ac:dyDescent="0.25">
      <c r="A1351" s="401"/>
      <c r="B1351" s="392"/>
      <c r="C1351" s="392"/>
      <c r="D1351" s="392"/>
      <c r="E1351" s="392"/>
      <c r="F1351" s="392"/>
      <c r="G1351" s="392"/>
      <c r="H1351" s="393"/>
    </row>
    <row r="1352" spans="1:8" x14ac:dyDescent="0.25">
      <c r="A1352" s="401"/>
      <c r="B1352" s="392"/>
      <c r="C1352" s="392"/>
      <c r="D1352" s="392"/>
      <c r="E1352" s="392"/>
      <c r="F1352" s="392"/>
      <c r="G1352" s="392"/>
      <c r="H1352" s="393"/>
    </row>
    <row r="1353" spans="1:8" x14ac:dyDescent="0.25">
      <c r="A1353" s="401"/>
      <c r="B1353" s="392"/>
      <c r="C1353" s="392"/>
      <c r="D1353" s="392"/>
      <c r="E1353" s="392"/>
      <c r="F1353" s="392"/>
      <c r="G1353" s="392"/>
      <c r="H1353" s="393"/>
    </row>
    <row r="1354" spans="1:8" x14ac:dyDescent="0.25">
      <c r="A1354" s="401"/>
      <c r="B1354" s="392"/>
      <c r="C1354" s="392"/>
      <c r="D1354" s="392"/>
      <c r="E1354" s="392"/>
      <c r="F1354" s="392"/>
      <c r="G1354" s="392"/>
      <c r="H1354" s="393"/>
    </row>
    <row r="1355" spans="1:8" x14ac:dyDescent="0.25">
      <c r="A1355" s="401"/>
      <c r="B1355" s="392"/>
      <c r="C1355" s="392"/>
      <c r="D1355" s="392"/>
      <c r="E1355" s="392"/>
      <c r="F1355" s="392"/>
      <c r="G1355" s="392"/>
      <c r="H1355" s="393"/>
    </row>
    <row r="1356" spans="1:8" x14ac:dyDescent="0.25">
      <c r="A1356" s="401"/>
      <c r="B1356" s="392"/>
      <c r="C1356" s="392"/>
      <c r="D1356" s="392"/>
      <c r="E1356" s="392"/>
      <c r="F1356" s="392"/>
      <c r="G1356" s="392"/>
      <c r="H1356" s="393"/>
    </row>
    <row r="1357" spans="1:8" x14ac:dyDescent="0.25">
      <c r="A1357" s="401"/>
      <c r="B1357" s="392"/>
      <c r="C1357" s="392"/>
      <c r="D1357" s="392"/>
      <c r="E1357" s="392"/>
      <c r="F1357" s="392"/>
      <c r="G1357" s="392"/>
      <c r="H1357" s="393"/>
    </row>
    <row r="1358" spans="1:8" x14ac:dyDescent="0.25">
      <c r="A1358" s="402"/>
      <c r="B1358" s="394"/>
      <c r="C1358" s="394"/>
      <c r="D1358" s="394"/>
      <c r="E1358" s="394"/>
      <c r="F1358" s="394"/>
      <c r="G1358" s="394"/>
      <c r="H1358" s="395"/>
    </row>
    <row r="1359" spans="1:8" x14ac:dyDescent="0.25">
      <c r="A1359" s="314" t="s">
        <v>135</v>
      </c>
      <c r="B1359" s="315"/>
      <c r="C1359" s="390" t="s">
        <v>1542</v>
      </c>
      <c r="D1359" s="390"/>
      <c r="E1359" s="390"/>
      <c r="F1359" s="390"/>
      <c r="G1359" s="390"/>
      <c r="H1359" s="391"/>
    </row>
    <row r="1360" spans="1:8" x14ac:dyDescent="0.25">
      <c r="A1360" s="316"/>
      <c r="C1360" s="392"/>
      <c r="D1360" s="392"/>
      <c r="E1360" s="392"/>
      <c r="F1360" s="392"/>
      <c r="G1360" s="392"/>
      <c r="H1360" s="393"/>
    </row>
    <row r="1361" spans="1:8" x14ac:dyDescent="0.25">
      <c r="A1361" s="316"/>
      <c r="C1361" s="392"/>
      <c r="D1361" s="392"/>
      <c r="E1361" s="392"/>
      <c r="F1361" s="392"/>
      <c r="G1361" s="392"/>
      <c r="H1361" s="393"/>
    </row>
    <row r="1362" spans="1:8" x14ac:dyDescent="0.25">
      <c r="A1362" s="316"/>
      <c r="C1362" s="392"/>
      <c r="D1362" s="392"/>
      <c r="E1362" s="392"/>
      <c r="F1362" s="392"/>
      <c r="G1362" s="392"/>
      <c r="H1362" s="393"/>
    </row>
    <row r="1363" spans="1:8" x14ac:dyDescent="0.25">
      <c r="A1363" s="316"/>
      <c r="C1363" s="392"/>
      <c r="D1363" s="392"/>
      <c r="E1363" s="392"/>
      <c r="F1363" s="392"/>
      <c r="G1363" s="392"/>
      <c r="H1363" s="393"/>
    </row>
    <row r="1364" spans="1:8" x14ac:dyDescent="0.25">
      <c r="A1364" s="317"/>
      <c r="B1364" s="318"/>
      <c r="C1364" s="394"/>
      <c r="D1364" s="394"/>
      <c r="E1364" s="394"/>
      <c r="F1364" s="394"/>
      <c r="G1364" s="394"/>
      <c r="H1364" s="395"/>
    </row>
    <row r="1365" spans="1:8" x14ac:dyDescent="0.25">
      <c r="A1365" s="314" t="s">
        <v>136</v>
      </c>
      <c r="B1365" s="315"/>
      <c r="C1365" s="390" t="s">
        <v>1543</v>
      </c>
      <c r="D1365" s="390"/>
      <c r="E1365" s="390"/>
      <c r="F1365" s="390"/>
      <c r="G1365" s="390"/>
      <c r="H1365" s="391"/>
    </row>
    <row r="1366" spans="1:8" x14ac:dyDescent="0.25">
      <c r="A1366" s="316"/>
      <c r="C1366" s="392"/>
      <c r="D1366" s="392"/>
      <c r="E1366" s="392"/>
      <c r="F1366" s="392"/>
      <c r="G1366" s="392"/>
      <c r="H1366" s="393"/>
    </row>
    <row r="1367" spans="1:8" x14ac:dyDescent="0.25">
      <c r="A1367" s="316"/>
      <c r="C1367" s="392"/>
      <c r="D1367" s="392"/>
      <c r="E1367" s="392"/>
      <c r="F1367" s="392"/>
      <c r="G1367" s="392"/>
      <c r="H1367" s="393"/>
    </row>
    <row r="1368" spans="1:8" x14ac:dyDescent="0.25">
      <c r="A1368" s="316"/>
      <c r="C1368" s="392"/>
      <c r="D1368" s="392"/>
      <c r="E1368" s="392"/>
      <c r="F1368" s="392"/>
      <c r="G1368" s="392"/>
      <c r="H1368" s="393"/>
    </row>
    <row r="1369" spans="1:8" x14ac:dyDescent="0.25">
      <c r="A1369" s="316"/>
      <c r="C1369" s="392"/>
      <c r="D1369" s="392"/>
      <c r="E1369" s="392"/>
      <c r="F1369" s="392"/>
      <c r="G1369" s="392"/>
      <c r="H1369" s="393"/>
    </row>
    <row r="1370" spans="1:8" x14ac:dyDescent="0.25">
      <c r="A1370" s="316"/>
      <c r="C1370" s="392"/>
      <c r="D1370" s="392"/>
      <c r="E1370" s="392"/>
      <c r="F1370" s="392"/>
      <c r="G1370" s="392"/>
      <c r="H1370" s="393"/>
    </row>
    <row r="1371" spans="1:8" x14ac:dyDescent="0.25">
      <c r="A1371" s="316"/>
      <c r="C1371" s="392"/>
      <c r="D1371" s="392"/>
      <c r="E1371" s="392"/>
      <c r="F1371" s="392"/>
      <c r="G1371" s="392"/>
      <c r="H1371" s="393"/>
    </row>
    <row r="1372" spans="1:8" x14ac:dyDescent="0.25">
      <c r="A1372" s="317"/>
      <c r="B1372" s="318"/>
      <c r="C1372" s="394"/>
      <c r="D1372" s="394"/>
      <c r="E1372" s="394"/>
      <c r="F1372" s="394"/>
      <c r="G1372" s="394"/>
      <c r="H1372" s="395"/>
    </row>
    <row r="1373" spans="1:8" x14ac:dyDescent="0.25">
      <c r="A1373" s="314" t="s">
        <v>1544</v>
      </c>
      <c r="B1373" s="315"/>
      <c r="C1373" s="390" t="s">
        <v>1545</v>
      </c>
      <c r="D1373" s="390"/>
      <c r="E1373" s="390"/>
      <c r="F1373" s="390"/>
      <c r="G1373" s="390"/>
      <c r="H1373" s="391"/>
    </row>
    <row r="1374" spans="1:8" x14ac:dyDescent="0.25">
      <c r="A1374" s="317"/>
      <c r="B1374" s="318"/>
      <c r="C1374" s="394"/>
      <c r="D1374" s="394"/>
      <c r="E1374" s="394"/>
      <c r="F1374" s="394"/>
      <c r="G1374" s="394"/>
      <c r="H1374" s="395"/>
    </row>
    <row r="1375" spans="1:8" x14ac:dyDescent="0.25">
      <c r="A1375" s="314" t="s">
        <v>1546</v>
      </c>
      <c r="B1375" s="315"/>
      <c r="C1375" s="390" t="s">
        <v>1547</v>
      </c>
      <c r="D1375" s="390"/>
      <c r="E1375" s="390"/>
      <c r="F1375" s="390"/>
      <c r="G1375" s="390"/>
      <c r="H1375" s="391"/>
    </row>
    <row r="1376" spans="1:8" x14ac:dyDescent="0.25">
      <c r="A1376" s="316"/>
      <c r="C1376" s="392"/>
      <c r="D1376" s="392"/>
      <c r="E1376" s="392"/>
      <c r="F1376" s="392"/>
      <c r="G1376" s="392"/>
      <c r="H1376" s="393"/>
    </row>
    <row r="1377" spans="1:8" x14ac:dyDescent="0.25">
      <c r="A1377" s="316"/>
      <c r="C1377" s="392"/>
      <c r="D1377" s="392"/>
      <c r="E1377" s="392"/>
      <c r="F1377" s="392"/>
      <c r="G1377" s="392"/>
      <c r="H1377" s="393"/>
    </row>
    <row r="1378" spans="1:8" x14ac:dyDescent="0.25">
      <c r="A1378" s="317"/>
      <c r="B1378" s="318"/>
      <c r="C1378" s="394"/>
      <c r="D1378" s="394"/>
      <c r="E1378" s="394"/>
      <c r="F1378" s="394"/>
      <c r="G1378" s="394"/>
      <c r="H1378" s="395"/>
    </row>
    <row r="1379" spans="1:8" ht="15" customHeight="1" x14ac:dyDescent="0.25">
      <c r="A1379" s="400" t="s">
        <v>1548</v>
      </c>
      <c r="B1379" s="390"/>
      <c r="C1379" s="390" t="s">
        <v>1549</v>
      </c>
      <c r="D1379" s="390"/>
      <c r="E1379" s="390"/>
      <c r="F1379" s="390"/>
      <c r="G1379" s="390"/>
      <c r="H1379" s="391"/>
    </row>
    <row r="1380" spans="1:8" ht="15" customHeight="1" x14ac:dyDescent="0.25">
      <c r="A1380" s="401"/>
      <c r="B1380" s="392"/>
      <c r="C1380" s="392"/>
      <c r="D1380" s="392"/>
      <c r="E1380" s="392"/>
      <c r="F1380" s="392"/>
      <c r="G1380" s="392"/>
      <c r="H1380" s="393"/>
    </row>
    <row r="1381" spans="1:8" ht="15" customHeight="1" x14ac:dyDescent="0.25">
      <c r="A1381" s="401"/>
      <c r="B1381" s="392"/>
      <c r="C1381" s="392"/>
      <c r="D1381" s="392"/>
      <c r="E1381" s="392"/>
      <c r="F1381" s="392"/>
      <c r="G1381" s="392"/>
      <c r="H1381" s="393"/>
    </row>
    <row r="1382" spans="1:8" ht="15" customHeight="1" x14ac:dyDescent="0.25">
      <c r="A1382" s="401"/>
      <c r="B1382" s="392"/>
      <c r="C1382" s="392"/>
      <c r="D1382" s="392"/>
      <c r="E1382" s="392"/>
      <c r="F1382" s="392"/>
      <c r="G1382" s="392"/>
      <c r="H1382" s="393"/>
    </row>
    <row r="1383" spans="1:8" ht="15" customHeight="1" x14ac:dyDescent="0.25">
      <c r="A1383" s="401"/>
      <c r="B1383" s="392"/>
      <c r="C1383" s="392"/>
      <c r="D1383" s="392"/>
      <c r="E1383" s="392"/>
      <c r="F1383" s="392"/>
      <c r="G1383" s="392"/>
      <c r="H1383" s="393"/>
    </row>
    <row r="1384" spans="1:8" ht="15" customHeight="1" x14ac:dyDescent="0.25">
      <c r="A1384" s="401"/>
      <c r="B1384" s="392"/>
      <c r="C1384" s="392"/>
      <c r="D1384" s="392"/>
      <c r="E1384" s="392"/>
      <c r="F1384" s="392"/>
      <c r="G1384" s="392"/>
      <c r="H1384" s="393"/>
    </row>
    <row r="1385" spans="1:8" ht="15" customHeight="1" x14ac:dyDescent="0.25">
      <c r="A1385" s="401"/>
      <c r="B1385" s="392"/>
      <c r="C1385" s="392"/>
      <c r="D1385" s="392"/>
      <c r="E1385" s="392"/>
      <c r="F1385" s="392"/>
      <c r="G1385" s="392"/>
      <c r="H1385" s="393"/>
    </row>
    <row r="1386" spans="1:8" ht="15" customHeight="1" x14ac:dyDescent="0.25">
      <c r="A1386" s="401"/>
      <c r="B1386" s="392"/>
      <c r="C1386" s="392"/>
      <c r="D1386" s="392"/>
      <c r="E1386" s="392"/>
      <c r="F1386" s="392"/>
      <c r="G1386" s="392"/>
      <c r="H1386" s="393"/>
    </row>
    <row r="1387" spans="1:8" ht="15" customHeight="1" x14ac:dyDescent="0.25">
      <c r="A1387" s="401"/>
      <c r="B1387" s="392"/>
      <c r="C1387" s="392"/>
      <c r="D1387" s="392"/>
      <c r="E1387" s="392"/>
      <c r="F1387" s="392"/>
      <c r="G1387" s="392"/>
      <c r="H1387" s="393"/>
    </row>
    <row r="1388" spans="1:8" ht="15" customHeight="1" x14ac:dyDescent="0.25">
      <c r="A1388" s="402"/>
      <c r="B1388" s="394"/>
      <c r="C1388" s="394"/>
      <c r="D1388" s="394"/>
      <c r="E1388" s="394"/>
      <c r="F1388" s="394"/>
      <c r="G1388" s="394"/>
      <c r="H1388" s="395"/>
    </row>
    <row r="1389" spans="1:8" x14ac:dyDescent="0.25">
      <c r="A1389" s="400" t="s">
        <v>1550</v>
      </c>
      <c r="B1389" s="390"/>
      <c r="C1389" s="390" t="s">
        <v>1551</v>
      </c>
      <c r="D1389" s="390"/>
      <c r="E1389" s="390"/>
      <c r="F1389" s="390"/>
      <c r="G1389" s="390"/>
      <c r="H1389" s="391"/>
    </row>
    <row r="1390" spans="1:8" x14ac:dyDescent="0.25">
      <c r="A1390" s="401"/>
      <c r="B1390" s="392"/>
      <c r="C1390" s="392"/>
      <c r="D1390" s="392"/>
      <c r="E1390" s="392"/>
      <c r="F1390" s="392"/>
      <c r="G1390" s="392"/>
      <c r="H1390" s="393"/>
    </row>
    <row r="1391" spans="1:8" x14ac:dyDescent="0.25">
      <c r="A1391" s="401"/>
      <c r="B1391" s="392"/>
      <c r="C1391" s="392"/>
      <c r="D1391" s="392"/>
      <c r="E1391" s="392"/>
      <c r="F1391" s="392"/>
      <c r="G1391" s="392"/>
      <c r="H1391" s="393"/>
    </row>
    <row r="1392" spans="1:8" x14ac:dyDescent="0.25">
      <c r="A1392" s="401"/>
      <c r="B1392" s="392"/>
      <c r="C1392" s="392"/>
      <c r="D1392" s="392"/>
      <c r="E1392" s="392"/>
      <c r="F1392" s="392"/>
      <c r="G1392" s="392"/>
      <c r="H1392" s="393"/>
    </row>
    <row r="1393" spans="1:8" x14ac:dyDescent="0.25">
      <c r="A1393" s="402"/>
      <c r="B1393" s="394"/>
      <c r="C1393" s="394"/>
      <c r="D1393" s="394"/>
      <c r="E1393" s="394"/>
      <c r="F1393" s="394"/>
      <c r="G1393" s="394"/>
      <c r="H1393" s="395"/>
    </row>
    <row r="1394" spans="1:8" ht="14.45" customHeight="1" x14ac:dyDescent="0.25">
      <c r="A1394" s="400" t="s">
        <v>139</v>
      </c>
      <c r="B1394" s="390"/>
      <c r="C1394" s="390" t="s">
        <v>1552</v>
      </c>
      <c r="D1394" s="390"/>
      <c r="E1394" s="390"/>
      <c r="F1394" s="390"/>
      <c r="G1394" s="390"/>
      <c r="H1394" s="391"/>
    </row>
    <row r="1395" spans="1:8" ht="14.45" customHeight="1" x14ac:dyDescent="0.25">
      <c r="A1395" s="401"/>
      <c r="B1395" s="392"/>
      <c r="C1395" s="392"/>
      <c r="D1395" s="392"/>
      <c r="E1395" s="392"/>
      <c r="F1395" s="392"/>
      <c r="G1395" s="392"/>
      <c r="H1395" s="393"/>
    </row>
    <row r="1396" spans="1:8" ht="14.45" customHeight="1" x14ac:dyDescent="0.25">
      <c r="A1396" s="401"/>
      <c r="B1396" s="392"/>
      <c r="C1396" s="392"/>
      <c r="D1396" s="392"/>
      <c r="E1396" s="392"/>
      <c r="F1396" s="392"/>
      <c r="G1396" s="392"/>
      <c r="H1396" s="393"/>
    </row>
    <row r="1397" spans="1:8" x14ac:dyDescent="0.25">
      <c r="A1397" s="402"/>
      <c r="B1397" s="394"/>
      <c r="C1397" s="394"/>
      <c r="D1397" s="394"/>
      <c r="E1397" s="394"/>
      <c r="F1397" s="394"/>
      <c r="G1397" s="394"/>
      <c r="H1397" s="395"/>
    </row>
    <row r="1398" spans="1:8" ht="14.45" customHeight="1" x14ac:dyDescent="0.25">
      <c r="A1398" s="400" t="s">
        <v>140</v>
      </c>
      <c r="B1398" s="390"/>
      <c r="C1398" s="390" t="s">
        <v>1553</v>
      </c>
      <c r="D1398" s="390"/>
      <c r="E1398" s="390"/>
      <c r="F1398" s="390"/>
      <c r="G1398" s="390"/>
      <c r="H1398" s="391"/>
    </row>
    <row r="1399" spans="1:8" x14ac:dyDescent="0.25">
      <c r="A1399" s="402"/>
      <c r="B1399" s="394"/>
      <c r="C1399" s="394"/>
      <c r="D1399" s="394"/>
      <c r="E1399" s="394"/>
      <c r="F1399" s="394"/>
      <c r="G1399" s="394"/>
      <c r="H1399" s="395"/>
    </row>
    <row r="1400" spans="1:8" x14ac:dyDescent="0.25">
      <c r="A1400" s="400" t="s">
        <v>141</v>
      </c>
      <c r="B1400" s="390"/>
      <c r="C1400" s="390" t="s">
        <v>1554</v>
      </c>
      <c r="D1400" s="390"/>
      <c r="E1400" s="390"/>
      <c r="F1400" s="390"/>
      <c r="G1400" s="390"/>
      <c r="H1400" s="391"/>
    </row>
    <row r="1401" spans="1:8" x14ac:dyDescent="0.25">
      <c r="A1401" s="401"/>
      <c r="B1401" s="392"/>
      <c r="C1401" s="392"/>
      <c r="D1401" s="392"/>
      <c r="E1401" s="392"/>
      <c r="F1401" s="392"/>
      <c r="G1401" s="392"/>
      <c r="H1401" s="393"/>
    </row>
    <row r="1402" spans="1:8" x14ac:dyDescent="0.25">
      <c r="A1402" s="317"/>
      <c r="B1402" s="318"/>
      <c r="C1402" s="394"/>
      <c r="D1402" s="394"/>
      <c r="E1402" s="394"/>
      <c r="F1402" s="394"/>
      <c r="G1402" s="394"/>
      <c r="H1402" s="395"/>
    </row>
    <row r="1403" spans="1:8" ht="14.45" customHeight="1" x14ac:dyDescent="0.25">
      <c r="A1403" s="400" t="s">
        <v>142</v>
      </c>
      <c r="B1403" s="390"/>
      <c r="C1403" s="390" t="s">
        <v>1555</v>
      </c>
      <c r="D1403" s="390"/>
      <c r="E1403" s="390"/>
      <c r="F1403" s="390"/>
      <c r="G1403" s="390"/>
      <c r="H1403" s="391"/>
    </row>
    <row r="1404" spans="1:8" x14ac:dyDescent="0.25">
      <c r="A1404" s="401"/>
      <c r="B1404" s="392"/>
      <c r="C1404" s="392"/>
      <c r="D1404" s="392"/>
      <c r="E1404" s="392"/>
      <c r="F1404" s="392"/>
      <c r="G1404" s="392"/>
      <c r="H1404" s="393"/>
    </row>
    <row r="1405" spans="1:8" x14ac:dyDescent="0.25">
      <c r="A1405" s="401"/>
      <c r="B1405" s="392"/>
      <c r="C1405" s="392"/>
      <c r="D1405" s="392"/>
      <c r="E1405" s="392"/>
      <c r="F1405" s="392"/>
      <c r="G1405" s="392"/>
      <c r="H1405" s="393"/>
    </row>
    <row r="1406" spans="1:8" x14ac:dyDescent="0.25">
      <c r="A1406" s="402"/>
      <c r="B1406" s="394"/>
      <c r="C1406" s="394"/>
      <c r="D1406" s="394"/>
      <c r="E1406" s="394"/>
      <c r="F1406" s="394"/>
      <c r="G1406" s="394"/>
      <c r="H1406" s="395"/>
    </row>
    <row r="1407" spans="1:8" x14ac:dyDescent="0.25">
      <c r="A1407" s="400" t="s">
        <v>1556</v>
      </c>
      <c r="B1407" s="390"/>
      <c r="C1407" s="390"/>
      <c r="D1407" s="390"/>
      <c r="E1407" s="390"/>
      <c r="F1407" s="390"/>
      <c r="G1407" s="390"/>
      <c r="H1407" s="391"/>
    </row>
    <row r="1408" spans="1:8" x14ac:dyDescent="0.25">
      <c r="A1408" s="401"/>
      <c r="B1408" s="392"/>
      <c r="C1408" s="392"/>
      <c r="D1408" s="392"/>
      <c r="E1408" s="392"/>
      <c r="F1408" s="392"/>
      <c r="G1408" s="392"/>
      <c r="H1408" s="393"/>
    </row>
    <row r="1409" spans="1:8" x14ac:dyDescent="0.25">
      <c r="A1409" s="401"/>
      <c r="B1409" s="392"/>
      <c r="C1409" s="392"/>
      <c r="D1409" s="392"/>
      <c r="E1409" s="392"/>
      <c r="F1409" s="392"/>
      <c r="G1409" s="392"/>
      <c r="H1409" s="393"/>
    </row>
    <row r="1410" spans="1:8" x14ac:dyDescent="0.25">
      <c r="A1410" s="401"/>
      <c r="B1410" s="392"/>
      <c r="C1410" s="392"/>
      <c r="D1410" s="392"/>
      <c r="E1410" s="392"/>
      <c r="F1410" s="392"/>
      <c r="G1410" s="392"/>
      <c r="H1410" s="393"/>
    </row>
    <row r="1411" spans="1:8" x14ac:dyDescent="0.25">
      <c r="A1411" s="401"/>
      <c r="B1411" s="392"/>
      <c r="C1411" s="392"/>
      <c r="D1411" s="392"/>
      <c r="E1411" s="392"/>
      <c r="F1411" s="392"/>
      <c r="G1411" s="392"/>
      <c r="H1411" s="393"/>
    </row>
    <row r="1412" spans="1:8" x14ac:dyDescent="0.25">
      <c r="A1412" s="401"/>
      <c r="B1412" s="392"/>
      <c r="C1412" s="392"/>
      <c r="D1412" s="392"/>
      <c r="E1412" s="392"/>
      <c r="F1412" s="392"/>
      <c r="G1412" s="392"/>
      <c r="H1412" s="393"/>
    </row>
    <row r="1413" spans="1:8" x14ac:dyDescent="0.25">
      <c r="A1413" s="402"/>
      <c r="B1413" s="394"/>
      <c r="C1413" s="394"/>
      <c r="D1413" s="394"/>
      <c r="E1413" s="394"/>
      <c r="F1413" s="394"/>
      <c r="G1413" s="394"/>
      <c r="H1413" s="395"/>
    </row>
    <row r="1414" spans="1:8" x14ac:dyDescent="0.25">
      <c r="A1414" s="314" t="s">
        <v>143</v>
      </c>
      <c r="B1414" s="315"/>
      <c r="C1414" s="390" t="s">
        <v>1557</v>
      </c>
      <c r="D1414" s="390"/>
      <c r="E1414" s="390"/>
      <c r="F1414" s="390"/>
      <c r="G1414" s="390"/>
      <c r="H1414" s="391"/>
    </row>
    <row r="1415" spans="1:8" x14ac:dyDescent="0.25">
      <c r="A1415" s="317"/>
      <c r="B1415" s="318"/>
      <c r="C1415" s="394"/>
      <c r="D1415" s="394"/>
      <c r="E1415" s="394"/>
      <c r="F1415" s="394"/>
      <c r="G1415" s="394"/>
      <c r="H1415" s="395"/>
    </row>
    <row r="1416" spans="1:8" x14ac:dyDescent="0.25">
      <c r="A1416" s="400" t="s">
        <v>144</v>
      </c>
      <c r="B1416" s="390"/>
      <c r="C1416" s="390" t="s">
        <v>1558</v>
      </c>
      <c r="D1416" s="390"/>
      <c r="E1416" s="390"/>
      <c r="F1416" s="390"/>
      <c r="G1416" s="390"/>
      <c r="H1416" s="391"/>
    </row>
    <row r="1417" spans="1:8" x14ac:dyDescent="0.25">
      <c r="A1417" s="401"/>
      <c r="B1417" s="392"/>
      <c r="C1417" s="392"/>
      <c r="D1417" s="392"/>
      <c r="E1417" s="392"/>
      <c r="F1417" s="392"/>
      <c r="G1417" s="392"/>
      <c r="H1417" s="393"/>
    </row>
    <row r="1418" spans="1:8" x14ac:dyDescent="0.25">
      <c r="A1418" s="401"/>
      <c r="B1418" s="392"/>
      <c r="C1418" s="392"/>
      <c r="D1418" s="392"/>
      <c r="E1418" s="392"/>
      <c r="F1418" s="392"/>
      <c r="G1418" s="392"/>
      <c r="H1418" s="393"/>
    </row>
    <row r="1419" spans="1:8" x14ac:dyDescent="0.25">
      <c r="A1419" s="401"/>
      <c r="B1419" s="392"/>
      <c r="C1419" s="392"/>
      <c r="D1419" s="392"/>
      <c r="E1419" s="392"/>
      <c r="F1419" s="392"/>
      <c r="G1419" s="392"/>
      <c r="H1419" s="393"/>
    </row>
    <row r="1420" spans="1:8" x14ac:dyDescent="0.25">
      <c r="A1420" s="401"/>
      <c r="B1420" s="392"/>
      <c r="C1420" s="392"/>
      <c r="D1420" s="392"/>
      <c r="E1420" s="392"/>
      <c r="F1420" s="392"/>
      <c r="G1420" s="392"/>
      <c r="H1420" s="393"/>
    </row>
    <row r="1421" spans="1:8" x14ac:dyDescent="0.25">
      <c r="A1421" s="401"/>
      <c r="B1421" s="392"/>
      <c r="C1421" s="392"/>
      <c r="D1421" s="392"/>
      <c r="E1421" s="392"/>
      <c r="F1421" s="392"/>
      <c r="G1421" s="392"/>
      <c r="H1421" s="393"/>
    </row>
    <row r="1422" spans="1:8" x14ac:dyDescent="0.25">
      <c r="A1422" s="402"/>
      <c r="B1422" s="394"/>
      <c r="C1422" s="394"/>
      <c r="D1422" s="394"/>
      <c r="E1422" s="394"/>
      <c r="F1422" s="394"/>
      <c r="G1422" s="394"/>
      <c r="H1422" s="395"/>
    </row>
    <row r="1423" spans="1:8" x14ac:dyDescent="0.25">
      <c r="A1423" s="316" t="s">
        <v>1559</v>
      </c>
      <c r="C1423" s="392" t="s">
        <v>1560</v>
      </c>
      <c r="D1423" s="392"/>
      <c r="E1423" s="392"/>
      <c r="F1423" s="392"/>
      <c r="G1423" s="392"/>
      <c r="H1423" s="393"/>
    </row>
    <row r="1424" spans="1:8" x14ac:dyDescent="0.25">
      <c r="A1424" s="316"/>
      <c r="C1424" s="392"/>
      <c r="D1424" s="392"/>
      <c r="E1424" s="392"/>
      <c r="F1424" s="392"/>
      <c r="G1424" s="392"/>
      <c r="H1424" s="393"/>
    </row>
    <row r="1425" spans="1:8" x14ac:dyDescent="0.25">
      <c r="A1425" s="317"/>
      <c r="B1425" s="318"/>
      <c r="C1425" s="394"/>
      <c r="D1425" s="394"/>
      <c r="E1425" s="394"/>
      <c r="F1425" s="394"/>
      <c r="G1425" s="394"/>
      <c r="H1425" s="395"/>
    </row>
    <row r="1426" spans="1:8" x14ac:dyDescent="0.25">
      <c r="A1426" s="314" t="s">
        <v>1561</v>
      </c>
      <c r="B1426" s="315"/>
      <c r="C1426" s="390" t="s">
        <v>1562</v>
      </c>
      <c r="D1426" s="390"/>
      <c r="E1426" s="390"/>
      <c r="F1426" s="390"/>
      <c r="G1426" s="390"/>
      <c r="H1426" s="391"/>
    </row>
    <row r="1427" spans="1:8" x14ac:dyDescent="0.25">
      <c r="A1427" s="316"/>
      <c r="C1427" s="392"/>
      <c r="D1427" s="392"/>
      <c r="E1427" s="392"/>
      <c r="F1427" s="392"/>
      <c r="G1427" s="392"/>
      <c r="H1427" s="393"/>
    </row>
    <row r="1428" spans="1:8" x14ac:dyDescent="0.25">
      <c r="A1428" s="317"/>
      <c r="B1428" s="318"/>
      <c r="C1428" s="394"/>
      <c r="D1428" s="394"/>
      <c r="E1428" s="394"/>
      <c r="F1428" s="394"/>
      <c r="G1428" s="394"/>
      <c r="H1428" s="395"/>
    </row>
    <row r="1429" spans="1:8" x14ac:dyDescent="0.25">
      <c r="A1429" s="320" t="s">
        <v>147</v>
      </c>
      <c r="B1429" s="311"/>
      <c r="C1429" s="409" t="s">
        <v>1563</v>
      </c>
      <c r="D1429" s="409"/>
      <c r="E1429" s="409"/>
      <c r="F1429" s="409"/>
      <c r="G1429" s="409"/>
      <c r="H1429" s="410"/>
    </row>
    <row r="1430" spans="1:8" x14ac:dyDescent="0.25">
      <c r="A1430" s="314" t="s">
        <v>148</v>
      </c>
      <c r="B1430" s="315"/>
      <c r="C1430" s="390" t="s">
        <v>1564</v>
      </c>
      <c r="D1430" s="390"/>
      <c r="E1430" s="390"/>
      <c r="F1430" s="390"/>
      <c r="G1430" s="390"/>
      <c r="H1430" s="391"/>
    </row>
    <row r="1431" spans="1:8" x14ac:dyDescent="0.25">
      <c r="A1431" s="317"/>
      <c r="B1431" s="318"/>
      <c r="C1431" s="394"/>
      <c r="D1431" s="394"/>
      <c r="E1431" s="394"/>
      <c r="F1431" s="394"/>
      <c r="G1431" s="394"/>
      <c r="H1431" s="395"/>
    </row>
    <row r="1432" spans="1:8" x14ac:dyDescent="0.25">
      <c r="A1432" s="314" t="s">
        <v>149</v>
      </c>
      <c r="B1432" s="315"/>
      <c r="C1432" s="390" t="s">
        <v>1565</v>
      </c>
      <c r="D1432" s="390"/>
      <c r="E1432" s="390"/>
      <c r="F1432" s="390"/>
      <c r="G1432" s="390"/>
      <c r="H1432" s="391"/>
    </row>
    <row r="1433" spans="1:8" x14ac:dyDescent="0.25">
      <c r="A1433" s="317"/>
      <c r="B1433" s="318"/>
      <c r="C1433" s="394"/>
      <c r="D1433" s="394"/>
      <c r="E1433" s="394"/>
      <c r="F1433" s="394"/>
      <c r="G1433" s="394"/>
      <c r="H1433" s="395"/>
    </row>
    <row r="1434" spans="1:8" x14ac:dyDescent="0.25">
      <c r="A1434" s="314" t="s">
        <v>150</v>
      </c>
      <c r="B1434" s="315"/>
      <c r="C1434" s="390" t="s">
        <v>1566</v>
      </c>
      <c r="D1434" s="390"/>
      <c r="E1434" s="390"/>
      <c r="F1434" s="390"/>
      <c r="G1434" s="390"/>
      <c r="H1434" s="391"/>
    </row>
    <row r="1435" spans="1:8" x14ac:dyDescent="0.25">
      <c r="A1435" s="316"/>
      <c r="C1435" s="392"/>
      <c r="D1435" s="392"/>
      <c r="E1435" s="392"/>
      <c r="F1435" s="392"/>
      <c r="G1435" s="392"/>
      <c r="H1435" s="393"/>
    </row>
    <row r="1436" spans="1:8" x14ac:dyDescent="0.25">
      <c r="A1436" s="317"/>
      <c r="B1436" s="318"/>
      <c r="C1436" s="394"/>
      <c r="D1436" s="394"/>
      <c r="E1436" s="394"/>
      <c r="F1436" s="394"/>
      <c r="G1436" s="394"/>
      <c r="H1436" s="395"/>
    </row>
    <row r="1437" spans="1:8" x14ac:dyDescent="0.25">
      <c r="A1437" s="316" t="s">
        <v>151</v>
      </c>
      <c r="C1437" s="390" t="s">
        <v>1567</v>
      </c>
      <c r="D1437" s="390"/>
      <c r="E1437" s="390"/>
      <c r="F1437" s="390"/>
      <c r="G1437" s="390"/>
      <c r="H1437" s="391"/>
    </row>
    <row r="1438" spans="1:8" x14ac:dyDescent="0.25">
      <c r="A1438" s="316"/>
      <c r="C1438" s="392"/>
      <c r="D1438" s="392"/>
      <c r="E1438" s="392"/>
      <c r="F1438" s="392"/>
      <c r="G1438" s="392"/>
      <c r="H1438" s="393"/>
    </row>
    <row r="1439" spans="1:8" x14ac:dyDescent="0.25">
      <c r="A1439" s="317"/>
      <c r="B1439" s="318"/>
      <c r="C1439" s="394"/>
      <c r="D1439" s="394"/>
      <c r="E1439" s="394"/>
      <c r="F1439" s="394"/>
      <c r="G1439" s="394"/>
      <c r="H1439" s="395"/>
    </row>
    <row r="1440" spans="1:8" x14ac:dyDescent="0.25">
      <c r="A1440" s="253"/>
      <c r="C1440" s="254"/>
      <c r="D1440" s="254"/>
      <c r="E1440" s="254"/>
      <c r="F1440" s="254"/>
      <c r="G1440" s="254"/>
      <c r="H1440" s="254"/>
    </row>
    <row r="1441" spans="1:8" ht="15.75" x14ac:dyDescent="0.25">
      <c r="A1441" s="252" t="s">
        <v>1568</v>
      </c>
      <c r="B1441" s="288"/>
    </row>
    <row r="1442" spans="1:8" x14ac:dyDescent="0.25">
      <c r="A1442" s="310" t="s">
        <v>1428</v>
      </c>
      <c r="B1442" s="311"/>
      <c r="C1442" s="312" t="s">
        <v>1429</v>
      </c>
      <c r="D1442" s="311"/>
      <c r="E1442" s="311"/>
      <c r="F1442" s="311"/>
      <c r="G1442" s="311"/>
      <c r="H1442" s="313"/>
    </row>
    <row r="1443" spans="1:8" x14ac:dyDescent="0.25">
      <c r="A1443" s="314" t="s">
        <v>22</v>
      </c>
      <c r="B1443" s="315"/>
      <c r="C1443" s="390" t="s">
        <v>1430</v>
      </c>
      <c r="D1443" s="390"/>
      <c r="E1443" s="390"/>
      <c r="F1443" s="390"/>
      <c r="G1443" s="390"/>
      <c r="H1443" s="391"/>
    </row>
    <row r="1444" spans="1:8" x14ac:dyDescent="0.25">
      <c r="A1444" s="316"/>
      <c r="C1444" s="392"/>
      <c r="D1444" s="392"/>
      <c r="E1444" s="392"/>
      <c r="F1444" s="392"/>
      <c r="G1444" s="392"/>
      <c r="H1444" s="393"/>
    </row>
    <row r="1445" spans="1:8" x14ac:dyDescent="0.25">
      <c r="A1445" s="316"/>
      <c r="C1445" s="392"/>
      <c r="D1445" s="392"/>
      <c r="E1445" s="392"/>
      <c r="F1445" s="392"/>
      <c r="G1445" s="392"/>
      <c r="H1445" s="393"/>
    </row>
    <row r="1446" spans="1:8" x14ac:dyDescent="0.25">
      <c r="A1446" s="317"/>
      <c r="B1446" s="318"/>
      <c r="C1446" s="394"/>
      <c r="D1446" s="394"/>
      <c r="E1446" s="394"/>
      <c r="F1446" s="394"/>
      <c r="G1446" s="394"/>
      <c r="H1446" s="395"/>
    </row>
    <row r="1447" spans="1:8" x14ac:dyDescent="0.25">
      <c r="A1447" s="314" t="s">
        <v>1383</v>
      </c>
      <c r="B1447" s="315"/>
      <c r="C1447" s="390" t="s">
        <v>1431</v>
      </c>
      <c r="D1447" s="403"/>
      <c r="E1447" s="403"/>
      <c r="F1447" s="403"/>
      <c r="G1447" s="403"/>
      <c r="H1447" s="404"/>
    </row>
    <row r="1448" spans="1:8" x14ac:dyDescent="0.25">
      <c r="A1448" s="253"/>
      <c r="C1448" s="405"/>
      <c r="D1448" s="405"/>
      <c r="E1448" s="405"/>
      <c r="F1448" s="405"/>
      <c r="G1448" s="405"/>
      <c r="H1448" s="406"/>
    </row>
    <row r="1449" spans="1:8" x14ac:dyDescent="0.25">
      <c r="A1449" s="316"/>
      <c r="C1449" s="407"/>
      <c r="D1449" s="407"/>
      <c r="E1449" s="407"/>
      <c r="F1449" s="407"/>
      <c r="G1449" s="407"/>
      <c r="H1449" s="408"/>
    </row>
    <row r="1450" spans="1:8" x14ac:dyDescent="0.25">
      <c r="A1450" s="314" t="s">
        <v>24</v>
      </c>
      <c r="B1450" s="315"/>
      <c r="C1450" s="315" t="s">
        <v>1432</v>
      </c>
      <c r="D1450" s="315"/>
      <c r="E1450" s="315"/>
      <c r="F1450" s="315"/>
      <c r="G1450" s="315"/>
      <c r="H1450" s="319"/>
    </row>
    <row r="1451" spans="1:8" ht="15" customHeight="1" x14ac:dyDescent="0.25">
      <c r="A1451" s="400" t="s">
        <v>1548</v>
      </c>
      <c r="B1451" s="390"/>
      <c r="C1451" s="390" t="s">
        <v>1549</v>
      </c>
      <c r="D1451" s="390"/>
      <c r="E1451" s="390"/>
      <c r="F1451" s="390"/>
      <c r="G1451" s="390"/>
      <c r="H1451" s="391"/>
    </row>
    <row r="1452" spans="1:8" ht="15" customHeight="1" x14ac:dyDescent="0.25">
      <c r="A1452" s="401"/>
      <c r="B1452" s="392"/>
      <c r="C1452" s="392"/>
      <c r="D1452" s="392"/>
      <c r="E1452" s="392"/>
      <c r="F1452" s="392"/>
      <c r="G1452" s="392"/>
      <c r="H1452" s="393"/>
    </row>
    <row r="1453" spans="1:8" ht="15" customHeight="1" x14ac:dyDescent="0.25">
      <c r="A1453" s="401"/>
      <c r="B1453" s="392"/>
      <c r="C1453" s="392"/>
      <c r="D1453" s="392"/>
      <c r="E1453" s="392"/>
      <c r="F1453" s="392"/>
      <c r="G1453" s="392"/>
      <c r="H1453" s="393"/>
    </row>
    <row r="1454" spans="1:8" ht="15" customHeight="1" x14ac:dyDescent="0.25">
      <c r="A1454" s="401"/>
      <c r="B1454" s="392"/>
      <c r="C1454" s="392"/>
      <c r="D1454" s="392"/>
      <c r="E1454" s="392"/>
      <c r="F1454" s="392"/>
      <c r="G1454" s="392"/>
      <c r="H1454" s="393"/>
    </row>
    <row r="1455" spans="1:8" ht="15" customHeight="1" x14ac:dyDescent="0.25">
      <c r="A1455" s="401"/>
      <c r="B1455" s="392"/>
      <c r="C1455" s="392"/>
      <c r="D1455" s="392"/>
      <c r="E1455" s="392"/>
      <c r="F1455" s="392"/>
      <c r="G1455" s="392"/>
      <c r="H1455" s="393"/>
    </row>
    <row r="1456" spans="1:8" ht="15" customHeight="1" x14ac:dyDescent="0.25">
      <c r="A1456" s="401"/>
      <c r="B1456" s="392"/>
      <c r="C1456" s="392"/>
      <c r="D1456" s="392"/>
      <c r="E1456" s="392"/>
      <c r="F1456" s="392"/>
      <c r="G1456" s="392"/>
      <c r="H1456" s="393"/>
    </row>
    <row r="1457" spans="1:8" ht="15" customHeight="1" x14ac:dyDescent="0.25">
      <c r="A1457" s="401"/>
      <c r="B1457" s="392"/>
      <c r="C1457" s="392"/>
      <c r="D1457" s="392"/>
      <c r="E1457" s="392"/>
      <c r="F1457" s="392"/>
      <c r="G1457" s="392"/>
      <c r="H1457" s="393"/>
    </row>
    <row r="1458" spans="1:8" ht="15" customHeight="1" x14ac:dyDescent="0.25">
      <c r="A1458" s="401"/>
      <c r="B1458" s="392"/>
      <c r="C1458" s="392"/>
      <c r="D1458" s="392"/>
      <c r="E1458" s="392"/>
      <c r="F1458" s="392"/>
      <c r="G1458" s="392"/>
      <c r="H1458" s="393"/>
    </row>
    <row r="1459" spans="1:8" ht="15" customHeight="1" x14ac:dyDescent="0.25">
      <c r="A1459" s="401"/>
      <c r="B1459" s="392"/>
      <c r="C1459" s="392"/>
      <c r="D1459" s="392"/>
      <c r="E1459" s="392"/>
      <c r="F1459" s="392"/>
      <c r="G1459" s="392"/>
      <c r="H1459" s="393"/>
    </row>
    <row r="1460" spans="1:8" ht="15" customHeight="1" x14ac:dyDescent="0.25">
      <c r="A1460" s="402"/>
      <c r="B1460" s="394"/>
      <c r="C1460" s="394"/>
      <c r="D1460" s="394"/>
      <c r="E1460" s="394"/>
      <c r="F1460" s="394"/>
      <c r="G1460" s="394"/>
      <c r="H1460" s="395"/>
    </row>
    <row r="1461" spans="1:8" x14ac:dyDescent="0.25">
      <c r="A1461" s="400" t="s">
        <v>1550</v>
      </c>
      <c r="B1461" s="390"/>
      <c r="C1461" s="390" t="s">
        <v>1551</v>
      </c>
      <c r="D1461" s="390"/>
      <c r="E1461" s="390"/>
      <c r="F1461" s="390"/>
      <c r="G1461" s="390"/>
      <c r="H1461" s="391"/>
    </row>
    <row r="1462" spans="1:8" x14ac:dyDescent="0.25">
      <c r="A1462" s="401"/>
      <c r="B1462" s="392"/>
      <c r="C1462" s="392"/>
      <c r="D1462" s="392"/>
      <c r="E1462" s="392"/>
      <c r="F1462" s="392"/>
      <c r="G1462" s="392"/>
      <c r="H1462" s="393"/>
    </row>
    <row r="1463" spans="1:8" x14ac:dyDescent="0.25">
      <c r="A1463" s="401"/>
      <c r="B1463" s="392"/>
      <c r="C1463" s="392"/>
      <c r="D1463" s="392"/>
      <c r="E1463" s="392"/>
      <c r="F1463" s="392"/>
      <c r="G1463" s="392"/>
      <c r="H1463" s="393"/>
    </row>
    <row r="1464" spans="1:8" x14ac:dyDescent="0.25">
      <c r="A1464" s="401"/>
      <c r="B1464" s="392"/>
      <c r="C1464" s="392"/>
      <c r="D1464" s="392"/>
      <c r="E1464" s="392"/>
      <c r="F1464" s="392"/>
      <c r="G1464" s="392"/>
      <c r="H1464" s="393"/>
    </row>
    <row r="1465" spans="1:8" x14ac:dyDescent="0.25">
      <c r="A1465" s="402"/>
      <c r="B1465" s="394"/>
      <c r="C1465" s="394"/>
      <c r="D1465" s="394"/>
      <c r="E1465" s="394"/>
      <c r="F1465" s="394"/>
      <c r="G1465" s="394"/>
      <c r="H1465" s="395"/>
    </row>
    <row r="1466" spans="1:8" x14ac:dyDescent="0.25">
      <c r="A1466" s="400" t="s">
        <v>141</v>
      </c>
      <c r="B1466" s="390"/>
      <c r="C1466" s="390" t="s">
        <v>1554</v>
      </c>
      <c r="D1466" s="390"/>
      <c r="E1466" s="390"/>
      <c r="F1466" s="390"/>
      <c r="G1466" s="390"/>
      <c r="H1466" s="391"/>
    </row>
    <row r="1467" spans="1:8" x14ac:dyDescent="0.25">
      <c r="A1467" s="401"/>
      <c r="B1467" s="392"/>
      <c r="C1467" s="392"/>
      <c r="D1467" s="392"/>
      <c r="E1467" s="392"/>
      <c r="F1467" s="392"/>
      <c r="G1467" s="392"/>
      <c r="H1467" s="393"/>
    </row>
    <row r="1468" spans="1:8" x14ac:dyDescent="0.25">
      <c r="A1468" s="317"/>
      <c r="B1468" s="318"/>
      <c r="C1468" s="394"/>
      <c r="D1468" s="394"/>
      <c r="E1468" s="394"/>
      <c r="F1468" s="394"/>
      <c r="G1468" s="394"/>
      <c r="H1468" s="395"/>
    </row>
    <row r="1469" spans="1:8" ht="14.45" customHeight="1" x14ac:dyDescent="0.25">
      <c r="A1469" s="400" t="s">
        <v>142</v>
      </c>
      <c r="B1469" s="390"/>
      <c r="C1469" s="390" t="s">
        <v>1555</v>
      </c>
      <c r="D1469" s="390"/>
      <c r="E1469" s="390"/>
      <c r="F1469" s="390"/>
      <c r="G1469" s="390"/>
      <c r="H1469" s="391"/>
    </row>
    <row r="1470" spans="1:8" x14ac:dyDescent="0.25">
      <c r="A1470" s="401"/>
      <c r="B1470" s="392"/>
      <c r="C1470" s="392"/>
      <c r="D1470" s="392"/>
      <c r="E1470" s="392"/>
      <c r="F1470" s="392"/>
      <c r="G1470" s="392"/>
      <c r="H1470" s="393"/>
    </row>
    <row r="1471" spans="1:8" x14ac:dyDescent="0.25">
      <c r="A1471" s="401"/>
      <c r="B1471" s="392"/>
      <c r="C1471" s="392"/>
      <c r="D1471" s="392"/>
      <c r="E1471" s="392"/>
      <c r="F1471" s="392"/>
      <c r="G1471" s="392"/>
      <c r="H1471" s="393"/>
    </row>
    <row r="1472" spans="1:8" x14ac:dyDescent="0.25">
      <c r="A1472" s="402"/>
      <c r="B1472" s="394"/>
      <c r="C1472" s="394"/>
      <c r="D1472" s="394"/>
      <c r="E1472" s="394"/>
      <c r="F1472" s="394"/>
      <c r="G1472" s="394"/>
      <c r="H1472" s="395"/>
    </row>
    <row r="1473" spans="1:8" x14ac:dyDescent="0.25">
      <c r="A1473" s="390" t="s">
        <v>1556</v>
      </c>
      <c r="B1473" s="390"/>
      <c r="C1473" s="390"/>
      <c r="D1473" s="390"/>
      <c r="E1473" s="390"/>
      <c r="F1473" s="390"/>
      <c r="G1473" s="390"/>
      <c r="H1473" s="391"/>
    </row>
    <row r="1474" spans="1:8" x14ac:dyDescent="0.25">
      <c r="A1474" s="392"/>
      <c r="B1474" s="392"/>
      <c r="C1474" s="392"/>
      <c r="D1474" s="392"/>
      <c r="E1474" s="392"/>
      <c r="F1474" s="392"/>
      <c r="G1474" s="392"/>
      <c r="H1474" s="393"/>
    </row>
    <row r="1475" spans="1:8" x14ac:dyDescent="0.25">
      <c r="A1475" s="392"/>
      <c r="B1475" s="392"/>
      <c r="C1475" s="392"/>
      <c r="D1475" s="392"/>
      <c r="E1475" s="392"/>
      <c r="F1475" s="392"/>
      <c r="G1475" s="392"/>
      <c r="H1475" s="393"/>
    </row>
    <row r="1476" spans="1:8" x14ac:dyDescent="0.25">
      <c r="A1476" s="392"/>
      <c r="B1476" s="392"/>
      <c r="C1476" s="392"/>
      <c r="D1476" s="392"/>
      <c r="E1476" s="392"/>
      <c r="F1476" s="392"/>
      <c r="G1476" s="392"/>
      <c r="H1476" s="393"/>
    </row>
    <row r="1477" spans="1:8" x14ac:dyDescent="0.25">
      <c r="A1477" s="392"/>
      <c r="B1477" s="392"/>
      <c r="C1477" s="392"/>
      <c r="D1477" s="392"/>
      <c r="E1477" s="392"/>
      <c r="F1477" s="392"/>
      <c r="G1477" s="392"/>
      <c r="H1477" s="393"/>
    </row>
    <row r="1478" spans="1:8" x14ac:dyDescent="0.25">
      <c r="A1478" s="392"/>
      <c r="B1478" s="392"/>
      <c r="C1478" s="392"/>
      <c r="D1478" s="392"/>
      <c r="E1478" s="392"/>
      <c r="F1478" s="392"/>
      <c r="G1478" s="392"/>
      <c r="H1478" s="393"/>
    </row>
    <row r="1479" spans="1:8" x14ac:dyDescent="0.25">
      <c r="A1479" s="394"/>
      <c r="B1479" s="394"/>
      <c r="C1479" s="394"/>
      <c r="D1479" s="394"/>
      <c r="E1479" s="394"/>
      <c r="F1479" s="394"/>
      <c r="G1479" s="394"/>
      <c r="H1479" s="395"/>
    </row>
    <row r="1480" spans="1:8" x14ac:dyDescent="0.25">
      <c r="A1480" s="390" t="s">
        <v>582</v>
      </c>
      <c r="B1480" s="390"/>
      <c r="C1480" s="390"/>
      <c r="D1480" s="390"/>
      <c r="E1480" s="390"/>
      <c r="F1480" s="390"/>
      <c r="G1480" s="390"/>
      <c r="H1480" s="391"/>
    </row>
    <row r="1481" spans="1:8" x14ac:dyDescent="0.25">
      <c r="A1481" s="392"/>
      <c r="B1481" s="392"/>
      <c r="C1481" s="392"/>
      <c r="D1481" s="392"/>
      <c r="E1481" s="392"/>
      <c r="F1481" s="392"/>
      <c r="G1481" s="392"/>
      <c r="H1481" s="393"/>
    </row>
    <row r="1482" spans="1:8" x14ac:dyDescent="0.25">
      <c r="A1482" s="392"/>
      <c r="B1482" s="392"/>
      <c r="C1482" s="392"/>
      <c r="D1482" s="392"/>
      <c r="E1482" s="392"/>
      <c r="F1482" s="392"/>
      <c r="G1482" s="392"/>
      <c r="H1482" s="393"/>
    </row>
    <row r="1483" spans="1:8" x14ac:dyDescent="0.25">
      <c r="A1483" s="392"/>
      <c r="B1483" s="392"/>
      <c r="C1483" s="392"/>
      <c r="D1483" s="392"/>
      <c r="E1483" s="392"/>
      <c r="F1483" s="392"/>
      <c r="G1483" s="392"/>
      <c r="H1483" s="393"/>
    </row>
    <row r="1484" spans="1:8" x14ac:dyDescent="0.25">
      <c r="A1484" s="392"/>
      <c r="B1484" s="392"/>
      <c r="C1484" s="392"/>
      <c r="D1484" s="392"/>
      <c r="E1484" s="392"/>
      <c r="F1484" s="392"/>
      <c r="G1484" s="392"/>
      <c r="H1484" s="393"/>
    </row>
    <row r="1485" spans="1:8" x14ac:dyDescent="0.25">
      <c r="A1485" s="392"/>
      <c r="B1485" s="392"/>
      <c r="C1485" s="392"/>
      <c r="D1485" s="392"/>
      <c r="E1485" s="392"/>
      <c r="F1485" s="392"/>
      <c r="G1485" s="392"/>
      <c r="H1485" s="393"/>
    </row>
    <row r="1486" spans="1:8" x14ac:dyDescent="0.25">
      <c r="A1486" s="394"/>
      <c r="B1486" s="394"/>
      <c r="C1486" s="394"/>
      <c r="D1486" s="394"/>
      <c r="E1486" s="394"/>
      <c r="F1486" s="394"/>
      <c r="G1486" s="394"/>
      <c r="H1486" s="395"/>
    </row>
    <row r="1487" spans="1:8" x14ac:dyDescent="0.25">
      <c r="A1487" s="314" t="s">
        <v>143</v>
      </c>
      <c r="B1487" s="315"/>
      <c r="C1487" s="390" t="s">
        <v>1557</v>
      </c>
      <c r="D1487" s="390"/>
      <c r="E1487" s="390"/>
      <c r="F1487" s="390"/>
      <c r="G1487" s="390"/>
      <c r="H1487" s="391"/>
    </row>
    <row r="1488" spans="1:8" x14ac:dyDescent="0.25">
      <c r="A1488" s="317"/>
      <c r="B1488" s="318"/>
      <c r="C1488" s="394"/>
      <c r="D1488" s="394"/>
      <c r="E1488" s="394"/>
      <c r="F1488" s="394"/>
      <c r="G1488" s="394"/>
      <c r="H1488" s="395"/>
    </row>
    <row r="1489" spans="1:8" x14ac:dyDescent="0.25">
      <c r="A1489" s="390" t="s">
        <v>583</v>
      </c>
      <c r="B1489" s="390"/>
      <c r="C1489" s="390" t="s">
        <v>1569</v>
      </c>
      <c r="D1489" s="390"/>
      <c r="E1489" s="390"/>
      <c r="F1489" s="390"/>
      <c r="G1489" s="390"/>
      <c r="H1489" s="391"/>
    </row>
    <row r="1490" spans="1:8" x14ac:dyDescent="0.25">
      <c r="A1490" s="392"/>
      <c r="B1490" s="392"/>
      <c r="C1490" s="392"/>
      <c r="D1490" s="392"/>
      <c r="E1490" s="392"/>
      <c r="F1490" s="392"/>
      <c r="G1490" s="392"/>
      <c r="H1490" s="393"/>
    </row>
    <row r="1491" spans="1:8" x14ac:dyDescent="0.25">
      <c r="A1491" s="392"/>
      <c r="B1491" s="392"/>
      <c r="C1491" s="392"/>
      <c r="D1491" s="392"/>
      <c r="E1491" s="392"/>
      <c r="F1491" s="392"/>
      <c r="G1491" s="392"/>
      <c r="H1491" s="393"/>
    </row>
    <row r="1492" spans="1:8" x14ac:dyDescent="0.25">
      <c r="A1492" s="392"/>
      <c r="B1492" s="392"/>
      <c r="C1492" s="392"/>
      <c r="D1492" s="392"/>
      <c r="E1492" s="392"/>
      <c r="F1492" s="392"/>
      <c r="G1492" s="392"/>
      <c r="H1492" s="393"/>
    </row>
    <row r="1493" spans="1:8" x14ac:dyDescent="0.25">
      <c r="A1493" s="392"/>
      <c r="B1493" s="392"/>
      <c r="C1493" s="392"/>
      <c r="D1493" s="392"/>
      <c r="E1493" s="392"/>
      <c r="F1493" s="392"/>
      <c r="G1493" s="392"/>
      <c r="H1493" s="393"/>
    </row>
    <row r="1494" spans="1:8" x14ac:dyDescent="0.25">
      <c r="A1494" s="392"/>
      <c r="B1494" s="392"/>
      <c r="C1494" s="392"/>
      <c r="D1494" s="392"/>
      <c r="E1494" s="392"/>
      <c r="F1494" s="392"/>
      <c r="G1494" s="392"/>
      <c r="H1494" s="393"/>
    </row>
    <row r="1495" spans="1:8" x14ac:dyDescent="0.25">
      <c r="A1495" s="394"/>
      <c r="B1495" s="394"/>
      <c r="C1495" s="394"/>
      <c r="D1495" s="394"/>
      <c r="E1495" s="394"/>
      <c r="F1495" s="394"/>
      <c r="G1495" s="394"/>
      <c r="H1495" s="395"/>
    </row>
    <row r="1496" spans="1:8" x14ac:dyDescent="0.25">
      <c r="A1496" s="390" t="s">
        <v>36</v>
      </c>
      <c r="B1496" s="390"/>
      <c r="C1496" s="390" t="s">
        <v>1472</v>
      </c>
      <c r="D1496" s="390"/>
      <c r="E1496" s="390"/>
      <c r="F1496" s="390"/>
      <c r="G1496" s="390"/>
      <c r="H1496" s="391"/>
    </row>
    <row r="1497" spans="1:8" x14ac:dyDescent="0.25">
      <c r="A1497" s="392"/>
      <c r="B1497" s="392"/>
      <c r="C1497" s="392"/>
      <c r="D1497" s="392"/>
      <c r="E1497" s="392"/>
      <c r="F1497" s="392"/>
      <c r="G1497" s="392"/>
      <c r="H1497" s="393"/>
    </row>
    <row r="1498" spans="1:8" x14ac:dyDescent="0.25">
      <c r="A1498" s="392"/>
      <c r="B1498" s="392"/>
      <c r="C1498" s="392"/>
      <c r="D1498" s="392"/>
      <c r="E1498" s="392"/>
      <c r="F1498" s="392"/>
      <c r="G1498" s="392"/>
      <c r="H1498" s="393"/>
    </row>
    <row r="1499" spans="1:8" x14ac:dyDescent="0.25">
      <c r="A1499" s="392"/>
      <c r="B1499" s="392"/>
      <c r="C1499" s="392"/>
      <c r="D1499" s="392"/>
      <c r="E1499" s="392"/>
      <c r="F1499" s="392"/>
      <c r="G1499" s="392"/>
      <c r="H1499" s="393"/>
    </row>
    <row r="1500" spans="1:8" x14ac:dyDescent="0.25">
      <c r="A1500" s="392"/>
      <c r="B1500" s="392"/>
      <c r="C1500" s="392"/>
      <c r="D1500" s="392"/>
      <c r="E1500" s="392"/>
      <c r="F1500" s="392"/>
      <c r="G1500" s="392"/>
      <c r="H1500" s="393"/>
    </row>
    <row r="1501" spans="1:8" x14ac:dyDescent="0.25">
      <c r="A1501" s="392"/>
      <c r="B1501" s="392"/>
      <c r="C1501" s="392"/>
      <c r="D1501" s="392"/>
      <c r="E1501" s="392"/>
      <c r="F1501" s="392"/>
      <c r="G1501" s="392"/>
      <c r="H1501" s="393"/>
    </row>
    <row r="1502" spans="1:8" x14ac:dyDescent="0.25">
      <c r="A1502" s="394"/>
      <c r="B1502" s="394"/>
      <c r="C1502" s="394"/>
      <c r="D1502" s="394"/>
      <c r="E1502" s="394"/>
      <c r="F1502" s="394"/>
      <c r="G1502" s="394"/>
      <c r="H1502" s="395"/>
    </row>
    <row r="1503" spans="1:8" x14ac:dyDescent="0.25">
      <c r="A1503" s="400" t="s">
        <v>1570</v>
      </c>
      <c r="B1503" s="390"/>
      <c r="C1503" s="390" t="s">
        <v>1571</v>
      </c>
      <c r="D1503" s="390"/>
      <c r="E1503" s="390"/>
      <c r="F1503" s="390"/>
      <c r="G1503" s="390"/>
      <c r="H1503" s="391"/>
    </row>
    <row r="1504" spans="1:8" x14ac:dyDescent="0.25">
      <c r="A1504" s="401"/>
      <c r="B1504" s="392"/>
      <c r="C1504" s="392"/>
      <c r="D1504" s="392"/>
      <c r="E1504" s="392"/>
      <c r="F1504" s="392"/>
      <c r="G1504" s="392"/>
      <c r="H1504" s="393"/>
    </row>
    <row r="1505" spans="1:8" x14ac:dyDescent="0.25">
      <c r="A1505" s="401"/>
      <c r="B1505" s="392"/>
      <c r="C1505" s="392"/>
      <c r="D1505" s="392"/>
      <c r="E1505" s="392"/>
      <c r="F1505" s="392"/>
      <c r="G1505" s="392"/>
      <c r="H1505" s="393"/>
    </row>
    <row r="1506" spans="1:8" x14ac:dyDescent="0.25">
      <c r="A1506" s="401"/>
      <c r="B1506" s="392"/>
      <c r="C1506" s="392"/>
      <c r="D1506" s="392"/>
      <c r="E1506" s="392"/>
      <c r="F1506" s="392"/>
      <c r="G1506" s="392"/>
      <c r="H1506" s="393"/>
    </row>
    <row r="1507" spans="1:8" x14ac:dyDescent="0.25">
      <c r="A1507" s="401"/>
      <c r="B1507" s="392"/>
      <c r="C1507" s="392"/>
      <c r="D1507" s="392"/>
      <c r="E1507" s="392"/>
      <c r="F1507" s="392"/>
      <c r="G1507" s="392"/>
      <c r="H1507" s="393"/>
    </row>
    <row r="1508" spans="1:8" x14ac:dyDescent="0.25">
      <c r="A1508" s="401"/>
      <c r="B1508" s="392"/>
      <c r="C1508" s="392"/>
      <c r="D1508" s="392"/>
      <c r="E1508" s="392"/>
      <c r="F1508" s="392"/>
      <c r="G1508" s="392"/>
      <c r="H1508" s="393"/>
    </row>
    <row r="1509" spans="1:8" x14ac:dyDescent="0.25">
      <c r="A1509" s="401"/>
      <c r="B1509" s="392"/>
      <c r="C1509" s="392"/>
      <c r="D1509" s="392"/>
      <c r="E1509" s="392"/>
      <c r="F1509" s="392"/>
      <c r="G1509" s="392"/>
      <c r="H1509" s="393"/>
    </row>
    <row r="1510" spans="1:8" x14ac:dyDescent="0.25">
      <c r="A1510" s="401"/>
      <c r="B1510" s="392"/>
      <c r="C1510" s="392"/>
      <c r="D1510" s="392"/>
      <c r="E1510" s="392"/>
      <c r="F1510" s="392"/>
      <c r="G1510" s="392"/>
      <c r="H1510" s="393"/>
    </row>
    <row r="1511" spans="1:8" x14ac:dyDescent="0.25">
      <c r="A1511" s="401"/>
      <c r="B1511" s="392"/>
      <c r="C1511" s="392"/>
      <c r="D1511" s="392"/>
      <c r="E1511" s="392"/>
      <c r="F1511" s="392"/>
      <c r="G1511" s="392"/>
      <c r="H1511" s="393"/>
    </row>
    <row r="1512" spans="1:8" x14ac:dyDescent="0.25">
      <c r="A1512" s="401"/>
      <c r="B1512" s="392"/>
      <c r="C1512" s="392"/>
      <c r="D1512" s="392"/>
      <c r="E1512" s="392"/>
      <c r="F1512" s="392"/>
      <c r="G1512" s="392"/>
      <c r="H1512" s="393"/>
    </row>
    <row r="1513" spans="1:8" x14ac:dyDescent="0.25">
      <c r="A1513" s="401"/>
      <c r="B1513" s="392"/>
      <c r="C1513" s="392"/>
      <c r="D1513" s="392"/>
      <c r="E1513" s="392"/>
      <c r="F1513" s="392"/>
      <c r="G1513" s="392"/>
      <c r="H1513" s="393"/>
    </row>
    <row r="1514" spans="1:8" ht="15" customHeight="1" x14ac:dyDescent="0.25">
      <c r="A1514" s="400" t="s">
        <v>1572</v>
      </c>
      <c r="B1514" s="390"/>
      <c r="C1514" s="390" t="s">
        <v>1573</v>
      </c>
      <c r="D1514" s="390"/>
      <c r="E1514" s="390"/>
      <c r="F1514" s="390"/>
      <c r="G1514" s="390"/>
      <c r="H1514" s="391"/>
    </row>
    <row r="1515" spans="1:8" x14ac:dyDescent="0.25">
      <c r="A1515" s="401"/>
      <c r="B1515" s="392"/>
      <c r="C1515" s="392"/>
      <c r="D1515" s="392"/>
      <c r="E1515" s="392"/>
      <c r="F1515" s="392"/>
      <c r="G1515" s="392"/>
      <c r="H1515" s="393"/>
    </row>
    <row r="1516" spans="1:8" x14ac:dyDescent="0.25">
      <c r="A1516" s="401"/>
      <c r="B1516" s="392"/>
      <c r="C1516" s="392"/>
      <c r="D1516" s="392"/>
      <c r="E1516" s="392"/>
      <c r="F1516" s="392"/>
      <c r="G1516" s="392"/>
      <c r="H1516" s="393"/>
    </row>
    <row r="1517" spans="1:8" x14ac:dyDescent="0.25">
      <c r="A1517" s="401"/>
      <c r="B1517" s="392"/>
      <c r="C1517" s="392"/>
      <c r="D1517" s="392"/>
      <c r="E1517" s="392"/>
      <c r="F1517" s="392"/>
      <c r="G1517" s="392"/>
      <c r="H1517" s="393"/>
    </row>
    <row r="1518" spans="1:8" x14ac:dyDescent="0.25">
      <c r="A1518" s="401"/>
      <c r="B1518" s="392"/>
      <c r="C1518" s="392"/>
      <c r="D1518" s="392"/>
      <c r="E1518" s="392"/>
      <c r="F1518" s="392"/>
      <c r="G1518" s="392"/>
      <c r="H1518" s="393"/>
    </row>
    <row r="1519" spans="1:8" x14ac:dyDescent="0.25">
      <c r="A1519" s="401"/>
      <c r="B1519" s="392"/>
      <c r="C1519" s="392"/>
      <c r="D1519" s="392"/>
      <c r="E1519" s="392"/>
      <c r="F1519" s="392"/>
      <c r="G1519" s="392"/>
      <c r="H1519" s="393"/>
    </row>
    <row r="1520" spans="1:8" x14ac:dyDescent="0.25">
      <c r="A1520" s="317"/>
      <c r="B1520" s="318"/>
      <c r="C1520" s="394"/>
      <c r="D1520" s="394"/>
      <c r="E1520" s="394"/>
      <c r="F1520" s="394"/>
      <c r="G1520" s="394"/>
      <c r="H1520" s="395"/>
    </row>
    <row r="1521" spans="1:8" ht="15" customHeight="1" x14ac:dyDescent="0.25">
      <c r="A1521" s="314" t="s">
        <v>1574</v>
      </c>
      <c r="B1521" s="315"/>
      <c r="C1521" s="390" t="s">
        <v>1575</v>
      </c>
      <c r="D1521" s="390"/>
      <c r="E1521" s="390"/>
      <c r="F1521" s="390"/>
      <c r="G1521" s="390"/>
      <c r="H1521" s="391"/>
    </row>
    <row r="1522" spans="1:8" x14ac:dyDescent="0.25">
      <c r="A1522" s="327"/>
      <c r="C1522" s="392"/>
      <c r="D1522" s="392"/>
      <c r="E1522" s="392"/>
      <c r="F1522" s="392"/>
      <c r="G1522" s="392"/>
      <c r="H1522" s="393"/>
    </row>
    <row r="1523" spans="1:8" x14ac:dyDescent="0.25">
      <c r="A1523" s="316"/>
      <c r="C1523" s="392"/>
      <c r="D1523" s="392"/>
      <c r="E1523" s="392"/>
      <c r="F1523" s="392"/>
      <c r="G1523" s="392"/>
      <c r="H1523" s="393"/>
    </row>
    <row r="1524" spans="1:8" x14ac:dyDescent="0.25">
      <c r="A1524" s="316"/>
      <c r="C1524" s="392"/>
      <c r="D1524" s="392"/>
      <c r="E1524" s="392"/>
      <c r="F1524" s="392"/>
      <c r="G1524" s="392"/>
      <c r="H1524" s="393"/>
    </row>
    <row r="1525" spans="1:8" x14ac:dyDescent="0.25">
      <c r="A1525" s="328"/>
      <c r="C1525" s="392"/>
      <c r="D1525" s="392"/>
      <c r="E1525" s="392"/>
      <c r="F1525" s="392"/>
      <c r="G1525" s="392"/>
      <c r="H1525" s="393"/>
    </row>
    <row r="1526" spans="1:8" x14ac:dyDescent="0.25">
      <c r="A1526" s="328"/>
      <c r="C1526" s="392"/>
      <c r="D1526" s="392"/>
      <c r="E1526" s="392"/>
      <c r="F1526" s="392"/>
      <c r="G1526" s="392"/>
      <c r="H1526" s="393"/>
    </row>
    <row r="1527" spans="1:8" x14ac:dyDescent="0.25">
      <c r="A1527" s="328"/>
      <c r="C1527" s="392"/>
      <c r="D1527" s="392"/>
      <c r="E1527" s="392"/>
      <c r="F1527" s="392"/>
      <c r="G1527" s="392"/>
      <c r="H1527" s="393"/>
    </row>
    <row r="1528" spans="1:8" x14ac:dyDescent="0.25">
      <c r="A1528" s="316"/>
      <c r="C1528" s="392"/>
      <c r="D1528" s="392"/>
      <c r="E1528" s="392"/>
      <c r="F1528" s="392"/>
      <c r="G1528" s="392"/>
      <c r="H1528" s="393"/>
    </row>
    <row r="1529" spans="1:8" x14ac:dyDescent="0.25">
      <c r="A1529" s="316"/>
      <c r="C1529" s="392"/>
      <c r="D1529" s="392"/>
      <c r="E1529" s="392"/>
      <c r="F1529" s="392"/>
      <c r="G1529" s="392"/>
      <c r="H1529" s="393"/>
    </row>
    <row r="1530" spans="1:8" x14ac:dyDescent="0.25">
      <c r="A1530" s="316"/>
      <c r="C1530" s="392"/>
      <c r="D1530" s="392"/>
      <c r="E1530" s="392"/>
      <c r="F1530" s="392"/>
      <c r="G1530" s="392"/>
      <c r="H1530" s="393"/>
    </row>
    <row r="1531" spans="1:8" x14ac:dyDescent="0.25">
      <c r="A1531" s="316"/>
      <c r="C1531" s="392"/>
      <c r="D1531" s="392"/>
      <c r="E1531" s="392"/>
      <c r="F1531" s="392"/>
      <c r="G1531" s="392"/>
      <c r="H1531" s="393"/>
    </row>
    <row r="1532" spans="1:8" x14ac:dyDescent="0.25">
      <c r="A1532" s="316"/>
      <c r="C1532" s="392"/>
      <c r="D1532" s="392"/>
      <c r="E1532" s="392"/>
      <c r="F1532" s="392"/>
      <c r="G1532" s="392"/>
      <c r="H1532" s="393"/>
    </row>
    <row r="1533" spans="1:8" x14ac:dyDescent="0.25">
      <c r="A1533" s="316"/>
      <c r="C1533" s="392"/>
      <c r="D1533" s="392"/>
      <c r="E1533" s="392"/>
      <c r="F1533" s="392"/>
      <c r="G1533" s="392"/>
      <c r="H1533" s="393"/>
    </row>
    <row r="1534" spans="1:8" x14ac:dyDescent="0.25">
      <c r="A1534" s="316"/>
      <c r="C1534" s="392"/>
      <c r="D1534" s="392"/>
      <c r="E1534" s="392"/>
      <c r="F1534" s="392"/>
      <c r="G1534" s="392"/>
      <c r="H1534" s="393"/>
    </row>
    <row r="1535" spans="1:8" x14ac:dyDescent="0.25">
      <c r="A1535" s="316"/>
      <c r="C1535" s="392"/>
      <c r="D1535" s="392"/>
      <c r="E1535" s="392"/>
      <c r="F1535" s="392"/>
      <c r="G1535" s="392"/>
      <c r="H1535" s="393"/>
    </row>
    <row r="1536" spans="1:8" x14ac:dyDescent="0.25">
      <c r="A1536" s="316"/>
      <c r="C1536" s="392"/>
      <c r="D1536" s="392"/>
      <c r="E1536" s="392"/>
      <c r="F1536" s="392"/>
      <c r="G1536" s="392"/>
      <c r="H1536" s="393"/>
    </row>
    <row r="1537" spans="1:8" x14ac:dyDescent="0.25">
      <c r="A1537" s="316"/>
      <c r="C1537" s="392"/>
      <c r="D1537" s="392"/>
      <c r="E1537" s="392"/>
      <c r="F1537" s="392"/>
      <c r="G1537" s="392"/>
      <c r="H1537" s="393"/>
    </row>
    <row r="1538" spans="1:8" x14ac:dyDescent="0.25">
      <c r="A1538" s="316"/>
      <c r="C1538" s="392"/>
      <c r="D1538" s="392"/>
      <c r="E1538" s="392"/>
      <c r="F1538" s="392"/>
      <c r="G1538" s="392"/>
      <c r="H1538" s="393"/>
    </row>
    <row r="1539" spans="1:8" x14ac:dyDescent="0.25">
      <c r="A1539" s="316"/>
      <c r="C1539" s="392"/>
      <c r="D1539" s="392"/>
      <c r="E1539" s="392"/>
      <c r="F1539" s="392"/>
      <c r="G1539" s="392"/>
      <c r="H1539" s="393"/>
    </row>
    <row r="1540" spans="1:8" x14ac:dyDescent="0.25">
      <c r="A1540" s="316"/>
      <c r="C1540" s="392"/>
      <c r="D1540" s="392"/>
      <c r="E1540" s="392"/>
      <c r="F1540" s="392"/>
      <c r="G1540" s="392"/>
      <c r="H1540" s="393"/>
    </row>
    <row r="1541" spans="1:8" x14ac:dyDescent="0.25">
      <c r="A1541" s="316"/>
      <c r="C1541" s="392"/>
      <c r="D1541" s="392"/>
      <c r="E1541" s="392"/>
      <c r="F1541" s="392"/>
      <c r="G1541" s="392"/>
      <c r="H1541" s="393"/>
    </row>
    <row r="1542" spans="1:8" x14ac:dyDescent="0.25">
      <c r="A1542" s="316"/>
      <c r="C1542" s="392"/>
      <c r="D1542" s="392"/>
      <c r="E1542" s="392"/>
      <c r="F1542" s="392"/>
      <c r="G1542" s="392"/>
      <c r="H1542" s="393"/>
    </row>
    <row r="1543" spans="1:8" x14ac:dyDescent="0.25">
      <c r="A1543" s="316"/>
      <c r="C1543" s="392"/>
      <c r="D1543" s="392"/>
      <c r="E1543" s="392"/>
      <c r="F1543" s="392"/>
      <c r="G1543" s="392"/>
      <c r="H1543" s="393"/>
    </row>
    <row r="1544" spans="1:8" x14ac:dyDescent="0.25">
      <c r="A1544" s="316"/>
      <c r="C1544" s="392"/>
      <c r="D1544" s="392"/>
      <c r="E1544" s="392"/>
      <c r="F1544" s="392"/>
      <c r="G1544" s="392"/>
      <c r="H1544" s="393"/>
    </row>
    <row r="1545" spans="1:8" x14ac:dyDescent="0.25">
      <c r="A1545" s="316"/>
      <c r="C1545" s="392"/>
      <c r="D1545" s="392"/>
      <c r="E1545" s="392"/>
      <c r="F1545" s="392"/>
      <c r="G1545" s="392"/>
      <c r="H1545" s="393"/>
    </row>
    <row r="1546" spans="1:8" x14ac:dyDescent="0.25">
      <c r="A1546" s="316"/>
      <c r="C1546" s="392"/>
      <c r="D1546" s="392"/>
      <c r="E1546" s="392"/>
      <c r="F1546" s="392"/>
      <c r="G1546" s="392"/>
      <c r="H1546" s="393"/>
    </row>
    <row r="1547" spans="1:8" x14ac:dyDescent="0.25">
      <c r="A1547" s="316"/>
      <c r="C1547" s="392"/>
      <c r="D1547" s="392"/>
      <c r="E1547" s="392"/>
      <c r="F1547" s="392"/>
      <c r="G1547" s="392"/>
      <c r="H1547" s="393"/>
    </row>
    <row r="1548" spans="1:8" x14ac:dyDescent="0.25">
      <c r="A1548" s="316"/>
      <c r="C1548" s="392"/>
      <c r="D1548" s="392"/>
      <c r="E1548" s="392"/>
      <c r="F1548" s="392"/>
      <c r="G1548" s="392"/>
      <c r="H1548" s="393"/>
    </row>
    <row r="1549" spans="1:8" x14ac:dyDescent="0.25">
      <c r="A1549" s="316"/>
      <c r="C1549" s="392"/>
      <c r="D1549" s="392"/>
      <c r="E1549" s="392"/>
      <c r="F1549" s="392"/>
      <c r="G1549" s="392"/>
      <c r="H1549" s="393"/>
    </row>
    <row r="1550" spans="1:8" x14ac:dyDescent="0.25">
      <c r="A1550" s="316"/>
      <c r="C1550" s="392"/>
      <c r="D1550" s="392"/>
      <c r="E1550" s="392"/>
      <c r="F1550" s="392"/>
      <c r="G1550" s="392"/>
      <c r="H1550" s="393"/>
    </row>
    <row r="1551" spans="1:8" x14ac:dyDescent="0.25">
      <c r="A1551" s="316"/>
      <c r="C1551" s="392"/>
      <c r="D1551" s="392"/>
      <c r="E1551" s="392"/>
      <c r="F1551" s="392"/>
      <c r="G1551" s="392"/>
      <c r="H1551" s="393"/>
    </row>
    <row r="1552" spans="1:8" x14ac:dyDescent="0.25">
      <c r="A1552" s="316"/>
      <c r="C1552" s="392"/>
      <c r="D1552" s="392"/>
      <c r="E1552" s="392"/>
      <c r="F1552" s="392"/>
      <c r="G1552" s="392"/>
      <c r="H1552" s="393"/>
    </row>
    <row r="1553" spans="1:8" x14ac:dyDescent="0.25">
      <c r="A1553" s="316"/>
      <c r="C1553" s="392"/>
      <c r="D1553" s="392"/>
      <c r="E1553" s="392"/>
      <c r="F1553" s="392"/>
      <c r="G1553" s="392"/>
      <c r="H1553" s="393"/>
    </row>
    <row r="1554" spans="1:8" x14ac:dyDescent="0.25">
      <c r="A1554" s="316"/>
      <c r="C1554" s="392"/>
      <c r="D1554" s="392"/>
      <c r="E1554" s="392"/>
      <c r="F1554" s="392"/>
      <c r="G1554" s="392"/>
      <c r="H1554" s="393"/>
    </row>
    <row r="1555" spans="1:8" x14ac:dyDescent="0.25">
      <c r="A1555" s="316"/>
      <c r="C1555" s="392"/>
      <c r="D1555" s="392"/>
      <c r="E1555" s="392"/>
      <c r="F1555" s="392"/>
      <c r="G1555" s="392"/>
      <c r="H1555" s="393"/>
    </row>
    <row r="1556" spans="1:8" x14ac:dyDescent="0.25">
      <c r="A1556" s="316"/>
      <c r="C1556" s="392"/>
      <c r="D1556" s="392"/>
      <c r="E1556" s="392"/>
      <c r="F1556" s="392"/>
      <c r="G1556" s="392"/>
      <c r="H1556" s="393"/>
    </row>
    <row r="1557" spans="1:8" x14ac:dyDescent="0.25">
      <c r="A1557" s="316"/>
      <c r="C1557" s="392"/>
      <c r="D1557" s="392"/>
      <c r="E1557" s="392"/>
      <c r="F1557" s="392"/>
      <c r="G1557" s="392"/>
      <c r="H1557" s="393"/>
    </row>
    <row r="1558" spans="1:8" x14ac:dyDescent="0.25">
      <c r="A1558" s="316"/>
      <c r="C1558" s="392"/>
      <c r="D1558" s="392"/>
      <c r="E1558" s="392"/>
      <c r="F1558" s="392"/>
      <c r="G1558" s="392"/>
      <c r="H1558" s="393"/>
    </row>
    <row r="1559" spans="1:8" x14ac:dyDescent="0.25">
      <c r="A1559" s="390" t="s">
        <v>1576</v>
      </c>
      <c r="B1559" s="390"/>
      <c r="C1559" s="390" t="s">
        <v>1577</v>
      </c>
      <c r="D1559" s="390"/>
      <c r="E1559" s="390"/>
      <c r="F1559" s="390"/>
      <c r="G1559" s="390"/>
      <c r="H1559" s="391"/>
    </row>
    <row r="1560" spans="1:8" x14ac:dyDescent="0.25">
      <c r="A1560" s="392"/>
      <c r="B1560" s="392"/>
      <c r="C1560" s="392"/>
      <c r="D1560" s="392"/>
      <c r="E1560" s="392"/>
      <c r="F1560" s="392"/>
      <c r="G1560" s="392"/>
      <c r="H1560" s="393"/>
    </row>
    <row r="1561" spans="1:8" x14ac:dyDescent="0.25">
      <c r="A1561" s="392"/>
      <c r="B1561" s="392"/>
      <c r="C1561" s="392"/>
      <c r="D1561" s="392"/>
      <c r="E1561" s="392"/>
      <c r="F1561" s="392"/>
      <c r="G1561" s="392"/>
      <c r="H1561" s="393"/>
    </row>
    <row r="1562" spans="1:8" x14ac:dyDescent="0.25">
      <c r="A1562" s="392"/>
      <c r="B1562" s="392"/>
      <c r="C1562" s="392"/>
      <c r="D1562" s="392"/>
      <c r="E1562" s="392"/>
      <c r="F1562" s="392"/>
      <c r="G1562" s="392"/>
      <c r="H1562" s="393"/>
    </row>
    <row r="1563" spans="1:8" x14ac:dyDescent="0.25">
      <c r="A1563" s="392"/>
      <c r="B1563" s="392"/>
      <c r="C1563" s="392"/>
      <c r="D1563" s="392"/>
      <c r="E1563" s="392"/>
      <c r="F1563" s="392"/>
      <c r="G1563" s="392"/>
      <c r="H1563" s="393"/>
    </row>
    <row r="1564" spans="1:8" x14ac:dyDescent="0.25">
      <c r="A1564" s="392"/>
      <c r="B1564" s="392"/>
      <c r="C1564" s="392"/>
      <c r="D1564" s="392"/>
      <c r="E1564" s="392"/>
      <c r="F1564" s="392"/>
      <c r="G1564" s="392"/>
      <c r="H1564" s="393"/>
    </row>
    <row r="1565" spans="1:8" x14ac:dyDescent="0.25">
      <c r="A1565" s="392"/>
      <c r="B1565" s="392"/>
      <c r="C1565" s="392"/>
      <c r="D1565" s="392"/>
      <c r="E1565" s="392"/>
      <c r="F1565" s="392"/>
      <c r="G1565" s="392"/>
      <c r="H1565" s="393"/>
    </row>
    <row r="1566" spans="1:8" x14ac:dyDescent="0.25">
      <c r="A1566" s="392"/>
      <c r="B1566" s="392"/>
      <c r="C1566" s="392"/>
      <c r="D1566" s="392"/>
      <c r="E1566" s="392"/>
      <c r="F1566" s="392"/>
      <c r="G1566" s="392"/>
      <c r="H1566" s="393"/>
    </row>
    <row r="1567" spans="1:8" x14ac:dyDescent="0.25">
      <c r="A1567" s="392"/>
      <c r="B1567" s="392"/>
      <c r="C1567" s="392"/>
      <c r="D1567" s="392"/>
      <c r="E1567" s="392"/>
      <c r="F1567" s="392"/>
      <c r="G1567" s="392"/>
      <c r="H1567" s="393"/>
    </row>
    <row r="1568" spans="1:8" x14ac:dyDescent="0.25">
      <c r="A1568" s="394"/>
      <c r="B1568" s="394"/>
      <c r="C1568" s="394"/>
      <c r="D1568" s="394"/>
      <c r="E1568" s="394"/>
      <c r="F1568" s="394"/>
      <c r="G1568" s="394"/>
      <c r="H1568" s="395"/>
    </row>
    <row r="1569" spans="1:8" ht="15" customHeight="1" x14ac:dyDescent="0.25">
      <c r="A1569" s="314" t="s">
        <v>1578</v>
      </c>
      <c r="B1569" s="315"/>
      <c r="C1569" s="390" t="s">
        <v>1579</v>
      </c>
      <c r="D1569" s="390"/>
      <c r="E1569" s="390"/>
      <c r="F1569" s="390"/>
      <c r="G1569" s="390"/>
      <c r="H1569" s="391"/>
    </row>
    <row r="1570" spans="1:8" x14ac:dyDescent="0.25">
      <c r="A1570" s="327"/>
      <c r="C1570" s="392"/>
      <c r="D1570" s="392"/>
      <c r="E1570" s="392"/>
      <c r="F1570" s="392"/>
      <c r="G1570" s="392"/>
      <c r="H1570" s="393"/>
    </row>
    <row r="1571" spans="1:8" x14ac:dyDescent="0.25">
      <c r="A1571" s="316"/>
      <c r="C1571" s="392"/>
      <c r="D1571" s="392"/>
      <c r="E1571" s="392"/>
      <c r="F1571" s="392"/>
      <c r="G1571" s="392"/>
      <c r="H1571" s="393"/>
    </row>
    <row r="1572" spans="1:8" x14ac:dyDescent="0.25">
      <c r="A1572" s="316"/>
      <c r="C1572" s="392"/>
      <c r="D1572" s="392"/>
      <c r="E1572" s="392"/>
      <c r="F1572" s="392"/>
      <c r="G1572" s="392"/>
      <c r="H1572" s="393"/>
    </row>
    <row r="1573" spans="1:8" x14ac:dyDescent="0.25">
      <c r="A1573" s="328"/>
      <c r="C1573" s="392"/>
      <c r="D1573" s="392"/>
      <c r="E1573" s="392"/>
      <c r="F1573" s="392"/>
      <c r="G1573" s="392"/>
      <c r="H1573" s="393"/>
    </row>
    <row r="1574" spans="1:8" x14ac:dyDescent="0.25">
      <c r="A1574" s="328"/>
      <c r="C1574" s="392"/>
      <c r="D1574" s="392"/>
      <c r="E1574" s="392"/>
      <c r="F1574" s="392"/>
      <c r="G1574" s="392"/>
      <c r="H1574" s="393"/>
    </row>
    <row r="1575" spans="1:8" x14ac:dyDescent="0.25">
      <c r="A1575" s="328"/>
      <c r="C1575" s="392"/>
      <c r="D1575" s="392"/>
      <c r="E1575" s="392"/>
      <c r="F1575" s="392"/>
      <c r="G1575" s="392"/>
      <c r="H1575" s="393"/>
    </row>
    <row r="1576" spans="1:8" x14ac:dyDescent="0.25">
      <c r="A1576" s="316"/>
      <c r="C1576" s="392"/>
      <c r="D1576" s="392"/>
      <c r="E1576" s="392"/>
      <c r="F1576" s="392"/>
      <c r="G1576" s="392"/>
      <c r="H1576" s="393"/>
    </row>
    <row r="1577" spans="1:8" x14ac:dyDescent="0.25">
      <c r="A1577" s="316"/>
      <c r="C1577" s="392"/>
      <c r="D1577" s="392"/>
      <c r="E1577" s="392"/>
      <c r="F1577" s="392"/>
      <c r="G1577" s="392"/>
      <c r="H1577" s="393"/>
    </row>
    <row r="1578" spans="1:8" x14ac:dyDescent="0.25">
      <c r="A1578" s="316"/>
      <c r="C1578" s="392"/>
      <c r="D1578" s="392"/>
      <c r="E1578" s="392"/>
      <c r="F1578" s="392"/>
      <c r="G1578" s="392"/>
      <c r="H1578" s="393"/>
    </row>
    <row r="1579" spans="1:8" x14ac:dyDescent="0.25">
      <c r="A1579" s="316"/>
      <c r="C1579" s="392"/>
      <c r="D1579" s="392"/>
      <c r="E1579" s="392"/>
      <c r="F1579" s="392"/>
      <c r="G1579" s="392"/>
      <c r="H1579" s="393"/>
    </row>
    <row r="1580" spans="1:8" x14ac:dyDescent="0.25">
      <c r="A1580" s="316"/>
      <c r="C1580" s="392"/>
      <c r="D1580" s="392"/>
      <c r="E1580" s="392"/>
      <c r="F1580" s="392"/>
      <c r="G1580" s="392"/>
      <c r="H1580" s="393"/>
    </row>
    <row r="1581" spans="1:8" x14ac:dyDescent="0.25">
      <c r="A1581" s="316"/>
      <c r="C1581" s="392"/>
      <c r="D1581" s="392"/>
      <c r="E1581" s="392"/>
      <c r="F1581" s="392"/>
      <c r="G1581" s="392"/>
      <c r="H1581" s="393"/>
    </row>
    <row r="1582" spans="1:8" x14ac:dyDescent="0.25">
      <c r="A1582" s="316"/>
      <c r="C1582" s="392"/>
      <c r="D1582" s="392"/>
      <c r="E1582" s="392"/>
      <c r="F1582" s="392"/>
      <c r="G1582" s="392"/>
      <c r="H1582" s="393"/>
    </row>
    <row r="1583" spans="1:8" x14ac:dyDescent="0.25">
      <c r="A1583" s="316"/>
      <c r="C1583" s="392"/>
      <c r="D1583" s="392"/>
      <c r="E1583" s="392"/>
      <c r="F1583" s="392"/>
      <c r="G1583" s="392"/>
      <c r="H1583" s="393"/>
    </row>
    <row r="1584" spans="1:8" x14ac:dyDescent="0.25">
      <c r="A1584" s="316"/>
      <c r="C1584" s="392"/>
      <c r="D1584" s="392"/>
      <c r="E1584" s="392"/>
      <c r="F1584" s="392"/>
      <c r="G1584" s="392"/>
      <c r="H1584" s="393"/>
    </row>
    <row r="1585" spans="1:8" x14ac:dyDescent="0.25">
      <c r="A1585" s="316"/>
      <c r="C1585" s="392"/>
      <c r="D1585" s="392"/>
      <c r="E1585" s="392"/>
      <c r="F1585" s="392"/>
      <c r="G1585" s="392"/>
      <c r="H1585" s="393"/>
    </row>
    <row r="1586" spans="1:8" x14ac:dyDescent="0.25">
      <c r="A1586" s="316"/>
      <c r="C1586" s="392"/>
      <c r="D1586" s="392"/>
      <c r="E1586" s="392"/>
      <c r="F1586" s="392"/>
      <c r="G1586" s="392"/>
      <c r="H1586" s="393"/>
    </row>
    <row r="1587" spans="1:8" x14ac:dyDescent="0.25">
      <c r="A1587" s="316"/>
      <c r="C1587" s="392"/>
      <c r="D1587" s="392"/>
      <c r="E1587" s="392"/>
      <c r="F1587" s="392"/>
      <c r="G1587" s="392"/>
      <c r="H1587" s="393"/>
    </row>
    <row r="1588" spans="1:8" x14ac:dyDescent="0.25">
      <c r="A1588" s="316"/>
      <c r="C1588" s="392"/>
      <c r="D1588" s="392"/>
      <c r="E1588" s="392"/>
      <c r="F1588" s="392"/>
      <c r="G1588" s="392"/>
      <c r="H1588" s="393"/>
    </row>
    <row r="1589" spans="1:8" x14ac:dyDescent="0.25">
      <c r="A1589" s="316"/>
      <c r="C1589" s="392"/>
      <c r="D1589" s="392"/>
      <c r="E1589" s="392"/>
      <c r="F1589" s="392"/>
      <c r="G1589" s="392"/>
      <c r="H1589" s="393"/>
    </row>
    <row r="1590" spans="1:8" x14ac:dyDescent="0.25">
      <c r="A1590" s="316"/>
      <c r="C1590" s="392"/>
      <c r="D1590" s="392"/>
      <c r="E1590" s="392"/>
      <c r="F1590" s="392"/>
      <c r="G1590" s="392"/>
      <c r="H1590" s="393"/>
    </row>
    <row r="1591" spans="1:8" x14ac:dyDescent="0.25">
      <c r="A1591" s="316"/>
      <c r="C1591" s="392"/>
      <c r="D1591" s="392"/>
      <c r="E1591" s="392"/>
      <c r="F1591" s="392"/>
      <c r="G1591" s="392"/>
      <c r="H1591" s="393"/>
    </row>
    <row r="1592" spans="1:8" x14ac:dyDescent="0.25">
      <c r="A1592" s="316"/>
      <c r="C1592" s="329" t="s">
        <v>1580</v>
      </c>
      <c r="D1592" s="254"/>
      <c r="E1592" s="254"/>
      <c r="F1592" s="254"/>
      <c r="G1592" s="254"/>
      <c r="H1592" s="298"/>
    </row>
    <row r="1593" spans="1:8" x14ac:dyDescent="0.25">
      <c r="A1593" s="316"/>
      <c r="C1593" s="392" t="s">
        <v>1581</v>
      </c>
      <c r="D1593" s="392"/>
      <c r="E1593" s="392"/>
      <c r="F1593" s="392"/>
      <c r="G1593" s="392"/>
      <c r="H1593" s="393"/>
    </row>
    <row r="1594" spans="1:8" x14ac:dyDescent="0.25">
      <c r="A1594" s="316"/>
      <c r="C1594" s="392"/>
      <c r="D1594" s="392"/>
      <c r="E1594" s="392"/>
      <c r="F1594" s="392"/>
      <c r="G1594" s="392"/>
      <c r="H1594" s="393"/>
    </row>
    <row r="1595" spans="1:8" x14ac:dyDescent="0.25">
      <c r="A1595" s="316"/>
      <c r="C1595" s="392"/>
      <c r="D1595" s="392"/>
      <c r="E1595" s="392"/>
      <c r="F1595" s="392"/>
      <c r="G1595" s="392"/>
      <c r="H1595" s="393"/>
    </row>
    <row r="1596" spans="1:8" x14ac:dyDescent="0.25">
      <c r="A1596" s="316"/>
      <c r="C1596" s="392"/>
      <c r="D1596" s="392"/>
      <c r="E1596" s="392"/>
      <c r="F1596" s="392"/>
      <c r="G1596" s="392"/>
      <c r="H1596" s="393"/>
    </row>
    <row r="1597" spans="1:8" x14ac:dyDescent="0.25">
      <c r="A1597" s="316"/>
      <c r="C1597" s="392"/>
      <c r="D1597" s="392"/>
      <c r="E1597" s="392"/>
      <c r="F1597" s="392"/>
      <c r="G1597" s="392"/>
      <c r="H1597" s="393"/>
    </row>
    <row r="1598" spans="1:8" x14ac:dyDescent="0.25">
      <c r="A1598" s="316"/>
      <c r="C1598" s="392"/>
      <c r="D1598" s="392"/>
      <c r="E1598" s="392"/>
      <c r="F1598" s="392"/>
      <c r="G1598" s="392"/>
      <c r="H1598" s="393"/>
    </row>
    <row r="1599" spans="1:8" x14ac:dyDescent="0.25">
      <c r="A1599" s="316"/>
      <c r="D1599" s="329" t="s">
        <v>1582</v>
      </c>
      <c r="H1599" s="301"/>
    </row>
    <row r="1600" spans="1:8" x14ac:dyDescent="0.25">
      <c r="A1600" s="316"/>
      <c r="D1600" s="253" t="s">
        <v>1583</v>
      </c>
      <c r="H1600" s="301"/>
    </row>
    <row r="1601" spans="1:8" x14ac:dyDescent="0.25">
      <c r="A1601" s="330"/>
      <c r="D1601" s="253" t="s">
        <v>1584</v>
      </c>
      <c r="H1601" s="301"/>
    </row>
    <row r="1602" spans="1:8" x14ac:dyDescent="0.25">
      <c r="A1602" s="330"/>
      <c r="D1602" s="331"/>
      <c r="H1602" s="301"/>
    </row>
    <row r="1603" spans="1:8" x14ac:dyDescent="0.25">
      <c r="A1603" s="330"/>
      <c r="D1603" s="329" t="s">
        <v>1585</v>
      </c>
      <c r="H1603" s="301"/>
    </row>
    <row r="1604" spans="1:8" x14ac:dyDescent="0.25">
      <c r="A1604" s="330"/>
      <c r="D1604" s="253" t="s">
        <v>1586</v>
      </c>
      <c r="H1604" s="301"/>
    </row>
    <row r="1605" spans="1:8" x14ac:dyDescent="0.25">
      <c r="A1605" s="332"/>
      <c r="B1605" s="318"/>
      <c r="C1605" s="318"/>
      <c r="D1605" s="318" t="s">
        <v>1587</v>
      </c>
      <c r="E1605" s="318"/>
      <c r="F1605" s="318"/>
      <c r="G1605" s="318"/>
      <c r="H1605" s="306"/>
    </row>
    <row r="1606" spans="1:8" x14ac:dyDescent="0.25">
      <c r="A1606" s="333" t="s">
        <v>1588</v>
      </c>
      <c r="B1606" s="311"/>
      <c r="C1606" s="311" t="s">
        <v>1589</v>
      </c>
      <c r="D1606" s="311"/>
      <c r="E1606" s="311"/>
      <c r="F1606" s="311"/>
      <c r="G1606" s="311"/>
      <c r="H1606" s="313"/>
    </row>
    <row r="1607" spans="1:8" ht="14.45" customHeight="1" x14ac:dyDescent="0.25">
      <c r="A1607" s="334" t="s">
        <v>1590</v>
      </c>
      <c r="B1607" s="315"/>
      <c r="C1607" s="390" t="s">
        <v>1591</v>
      </c>
      <c r="D1607" s="390"/>
      <c r="E1607" s="390"/>
      <c r="F1607" s="390"/>
      <c r="G1607" s="390"/>
      <c r="H1607" s="391"/>
    </row>
    <row r="1608" spans="1:8" x14ac:dyDescent="0.25">
      <c r="A1608" s="330"/>
      <c r="C1608" s="392"/>
      <c r="D1608" s="392"/>
      <c r="E1608" s="392"/>
      <c r="F1608" s="392"/>
      <c r="G1608" s="392"/>
      <c r="H1608" s="393"/>
    </row>
    <row r="1609" spans="1:8" x14ac:dyDescent="0.25">
      <c r="A1609" s="330"/>
      <c r="C1609" s="392"/>
      <c r="D1609" s="392"/>
      <c r="E1609" s="392"/>
      <c r="F1609" s="392"/>
      <c r="G1609" s="392"/>
      <c r="H1609" s="393"/>
    </row>
    <row r="1610" spans="1:8" x14ac:dyDescent="0.25">
      <c r="A1610" s="330"/>
      <c r="C1610" s="392"/>
      <c r="D1610" s="392"/>
      <c r="E1610" s="392"/>
      <c r="F1610" s="392"/>
      <c r="G1610" s="392"/>
      <c r="H1610" s="393"/>
    </row>
    <row r="1611" spans="1:8" x14ac:dyDescent="0.25">
      <c r="A1611" s="330"/>
      <c r="C1611" s="392"/>
      <c r="D1611" s="392"/>
      <c r="E1611" s="392"/>
      <c r="F1611" s="392"/>
      <c r="G1611" s="392"/>
      <c r="H1611" s="393"/>
    </row>
    <row r="1612" spans="1:8" x14ac:dyDescent="0.25">
      <c r="A1612" s="330"/>
      <c r="C1612" s="392"/>
      <c r="D1612" s="392"/>
      <c r="E1612" s="392"/>
      <c r="F1612" s="392"/>
      <c r="G1612" s="392"/>
      <c r="H1612" s="393"/>
    </row>
    <row r="1613" spans="1:8" x14ac:dyDescent="0.25">
      <c r="A1613" s="330"/>
      <c r="C1613" s="392"/>
      <c r="D1613" s="392"/>
      <c r="E1613" s="392"/>
      <c r="F1613" s="392"/>
      <c r="G1613" s="392"/>
      <c r="H1613" s="393"/>
    </row>
    <row r="1614" spans="1:8" x14ac:dyDescent="0.25">
      <c r="A1614" s="330"/>
      <c r="C1614" s="392"/>
      <c r="D1614" s="392"/>
      <c r="E1614" s="392"/>
      <c r="F1614" s="392"/>
      <c r="G1614" s="392"/>
      <c r="H1614" s="393"/>
    </row>
    <row r="1615" spans="1:8" x14ac:dyDescent="0.25">
      <c r="A1615" s="330"/>
      <c r="C1615" s="392"/>
      <c r="D1615" s="392"/>
      <c r="E1615" s="392"/>
      <c r="F1615" s="392"/>
      <c r="G1615" s="392"/>
      <c r="H1615" s="393"/>
    </row>
    <row r="1616" spans="1:8" x14ac:dyDescent="0.25">
      <c r="A1616" s="330"/>
      <c r="C1616" s="392"/>
      <c r="D1616" s="392"/>
      <c r="E1616" s="392"/>
      <c r="F1616" s="392"/>
      <c r="G1616" s="392"/>
      <c r="H1616" s="393"/>
    </row>
    <row r="1617" spans="1:8" x14ac:dyDescent="0.25">
      <c r="A1617" s="330"/>
      <c r="C1617" s="392"/>
      <c r="D1617" s="392"/>
      <c r="E1617" s="392"/>
      <c r="F1617" s="392"/>
      <c r="G1617" s="392"/>
      <c r="H1617" s="393"/>
    </row>
    <row r="1618" spans="1:8" x14ac:dyDescent="0.25">
      <c r="A1618" s="330"/>
      <c r="C1618" s="392"/>
      <c r="D1618" s="392"/>
      <c r="E1618" s="392"/>
      <c r="F1618" s="392"/>
      <c r="G1618" s="392"/>
      <c r="H1618" s="393"/>
    </row>
    <row r="1619" spans="1:8" x14ac:dyDescent="0.25">
      <c r="A1619" s="330"/>
      <c r="C1619" s="392"/>
      <c r="D1619" s="392"/>
      <c r="E1619" s="392"/>
      <c r="F1619" s="392"/>
      <c r="G1619" s="392"/>
      <c r="H1619" s="393"/>
    </row>
    <row r="1620" spans="1:8" x14ac:dyDescent="0.25">
      <c r="A1620" s="330"/>
      <c r="C1620" s="392"/>
      <c r="D1620" s="392"/>
      <c r="E1620" s="392"/>
      <c r="F1620" s="392"/>
      <c r="G1620" s="392"/>
      <c r="H1620" s="393"/>
    </row>
    <row r="1621" spans="1:8" x14ac:dyDescent="0.25">
      <c r="A1621" s="330"/>
      <c r="C1621" s="392"/>
      <c r="D1621" s="392"/>
      <c r="E1621" s="392"/>
      <c r="F1621" s="392"/>
      <c r="G1621" s="392"/>
      <c r="H1621" s="393"/>
    </row>
    <row r="1622" spans="1:8" x14ac:dyDescent="0.25">
      <c r="A1622" s="330"/>
      <c r="C1622" s="392"/>
      <c r="D1622" s="392"/>
      <c r="E1622" s="392"/>
      <c r="F1622" s="392"/>
      <c r="G1622" s="392"/>
      <c r="H1622" s="393"/>
    </row>
    <row r="1623" spans="1:8" x14ac:dyDescent="0.25">
      <c r="A1623" s="330"/>
      <c r="C1623" s="392"/>
      <c r="D1623" s="392"/>
      <c r="E1623" s="392"/>
      <c r="F1623" s="392"/>
      <c r="G1623" s="392"/>
      <c r="H1623" s="393"/>
    </row>
    <row r="1624" spans="1:8" x14ac:dyDescent="0.25">
      <c r="A1624" s="330"/>
      <c r="C1624" s="392"/>
      <c r="D1624" s="392"/>
      <c r="E1624" s="392"/>
      <c r="F1624" s="392"/>
      <c r="G1624" s="392"/>
      <c r="H1624" s="393"/>
    </row>
    <row r="1625" spans="1:8" x14ac:dyDescent="0.25">
      <c r="A1625" s="332"/>
      <c r="B1625" s="318"/>
      <c r="C1625" s="394"/>
      <c r="D1625" s="394"/>
      <c r="E1625" s="394"/>
      <c r="F1625" s="394"/>
      <c r="G1625" s="394"/>
      <c r="H1625" s="395"/>
    </row>
    <row r="1626" spans="1:8" ht="14.45" customHeight="1" x14ac:dyDescent="0.25">
      <c r="A1626" s="334" t="s">
        <v>1592</v>
      </c>
      <c r="B1626" s="315"/>
      <c r="C1626" s="390" t="s">
        <v>1593</v>
      </c>
      <c r="D1626" s="390"/>
      <c r="E1626" s="390"/>
      <c r="F1626" s="390"/>
      <c r="G1626" s="390"/>
      <c r="H1626" s="391"/>
    </row>
    <row r="1627" spans="1:8" x14ac:dyDescent="0.25">
      <c r="A1627" s="330"/>
      <c r="C1627" s="392"/>
      <c r="D1627" s="392"/>
      <c r="E1627" s="392"/>
      <c r="F1627" s="392"/>
      <c r="G1627" s="392"/>
      <c r="H1627" s="393"/>
    </row>
    <row r="1628" spans="1:8" x14ac:dyDescent="0.25">
      <c r="A1628" s="330"/>
      <c r="C1628" s="392"/>
      <c r="D1628" s="392"/>
      <c r="E1628" s="392"/>
      <c r="F1628" s="392"/>
      <c r="G1628" s="392"/>
      <c r="H1628" s="393"/>
    </row>
    <row r="1629" spans="1:8" x14ac:dyDescent="0.25">
      <c r="A1629" s="330"/>
      <c r="C1629" s="392"/>
      <c r="D1629" s="392"/>
      <c r="E1629" s="392"/>
      <c r="F1629" s="392"/>
      <c r="G1629" s="392"/>
      <c r="H1629" s="393"/>
    </row>
    <row r="1630" spans="1:8" x14ac:dyDescent="0.25">
      <c r="A1630" s="330"/>
      <c r="C1630" s="392"/>
      <c r="D1630" s="392"/>
      <c r="E1630" s="392"/>
      <c r="F1630" s="392"/>
      <c r="G1630" s="392"/>
      <c r="H1630" s="393"/>
    </row>
    <row r="1631" spans="1:8" x14ac:dyDescent="0.25">
      <c r="A1631" s="330"/>
      <c r="C1631" s="392"/>
      <c r="D1631" s="392"/>
      <c r="E1631" s="392"/>
      <c r="F1631" s="392"/>
      <c r="G1631" s="392"/>
      <c r="H1631" s="393"/>
    </row>
    <row r="1632" spans="1:8" x14ac:dyDescent="0.25">
      <c r="A1632" s="330"/>
      <c r="C1632" s="392"/>
      <c r="D1632" s="392"/>
      <c r="E1632" s="392"/>
      <c r="F1632" s="392"/>
      <c r="G1632" s="392"/>
      <c r="H1632" s="393"/>
    </row>
    <row r="1633" spans="1:8" x14ac:dyDescent="0.25">
      <c r="A1633" s="330"/>
      <c r="C1633" s="392"/>
      <c r="D1633" s="392"/>
      <c r="E1633" s="392"/>
      <c r="F1633" s="392"/>
      <c r="G1633" s="392"/>
      <c r="H1633" s="393"/>
    </row>
    <row r="1634" spans="1:8" x14ac:dyDescent="0.25">
      <c r="A1634" s="330"/>
      <c r="C1634" s="392"/>
      <c r="D1634" s="392"/>
      <c r="E1634" s="392"/>
      <c r="F1634" s="392"/>
      <c r="G1634" s="392"/>
      <c r="H1634" s="393"/>
    </row>
    <row r="1635" spans="1:8" x14ac:dyDescent="0.25">
      <c r="A1635" s="330"/>
      <c r="C1635" s="392"/>
      <c r="D1635" s="392"/>
      <c r="E1635" s="392"/>
      <c r="F1635" s="392"/>
      <c r="G1635" s="392"/>
      <c r="H1635" s="393"/>
    </row>
    <row r="1636" spans="1:8" x14ac:dyDescent="0.25">
      <c r="A1636" s="330"/>
      <c r="C1636" s="392"/>
      <c r="D1636" s="392"/>
      <c r="E1636" s="392"/>
      <c r="F1636" s="392"/>
      <c r="G1636" s="392"/>
      <c r="H1636" s="393"/>
    </row>
    <row r="1637" spans="1:8" x14ac:dyDescent="0.25">
      <c r="A1637" s="330"/>
      <c r="C1637" s="392"/>
      <c r="D1637" s="392"/>
      <c r="E1637" s="392"/>
      <c r="F1637" s="392"/>
      <c r="G1637" s="392"/>
      <c r="H1637" s="393"/>
    </row>
    <row r="1638" spans="1:8" x14ac:dyDescent="0.25">
      <c r="A1638" s="330"/>
      <c r="C1638" s="392"/>
      <c r="D1638" s="392"/>
      <c r="E1638" s="392"/>
      <c r="F1638" s="392"/>
      <c r="G1638" s="392"/>
      <c r="H1638" s="393"/>
    </row>
    <row r="1639" spans="1:8" x14ac:dyDescent="0.25">
      <c r="A1639" s="330"/>
      <c r="C1639" s="392"/>
      <c r="D1639" s="392"/>
      <c r="E1639" s="392"/>
      <c r="F1639" s="392"/>
      <c r="G1639" s="392"/>
      <c r="H1639" s="393"/>
    </row>
    <row r="1640" spans="1:8" x14ac:dyDescent="0.25">
      <c r="A1640" s="330"/>
      <c r="C1640" s="392"/>
      <c r="D1640" s="392"/>
      <c r="E1640" s="392"/>
      <c r="F1640" s="392"/>
      <c r="G1640" s="392"/>
      <c r="H1640" s="393"/>
    </row>
    <row r="1641" spans="1:8" x14ac:dyDescent="0.25">
      <c r="A1641" s="330"/>
      <c r="C1641" s="392"/>
      <c r="D1641" s="392"/>
      <c r="E1641" s="392"/>
      <c r="F1641" s="392"/>
      <c r="G1641" s="392"/>
      <c r="H1641" s="393"/>
    </row>
    <row r="1642" spans="1:8" x14ac:dyDescent="0.25">
      <c r="A1642" s="330"/>
      <c r="C1642" s="392"/>
      <c r="D1642" s="392"/>
      <c r="E1642" s="392"/>
      <c r="F1642" s="392"/>
      <c r="G1642" s="392"/>
      <c r="H1642" s="393"/>
    </row>
    <row r="1643" spans="1:8" x14ac:dyDescent="0.25">
      <c r="A1643" s="330"/>
      <c r="C1643" s="392"/>
      <c r="D1643" s="392"/>
      <c r="E1643" s="392"/>
      <c r="F1643" s="392"/>
      <c r="G1643" s="392"/>
      <c r="H1643" s="393"/>
    </row>
    <row r="1644" spans="1:8" x14ac:dyDescent="0.25">
      <c r="A1644" s="332"/>
      <c r="B1644" s="318"/>
      <c r="C1644" s="394"/>
      <c r="D1644" s="394"/>
      <c r="E1644" s="394"/>
      <c r="F1644" s="394"/>
      <c r="G1644" s="394"/>
      <c r="H1644" s="395"/>
    </row>
    <row r="1645" spans="1:8" ht="14.45" customHeight="1" x14ac:dyDescent="0.25">
      <c r="A1645" s="334" t="s">
        <v>1594</v>
      </c>
      <c r="B1645" s="315"/>
      <c r="C1645" s="390" t="s">
        <v>1595</v>
      </c>
      <c r="D1645" s="390"/>
      <c r="E1645" s="390"/>
      <c r="F1645" s="390"/>
      <c r="G1645" s="390"/>
      <c r="H1645" s="391"/>
    </row>
    <row r="1646" spans="1:8" x14ac:dyDescent="0.25">
      <c r="A1646" s="330"/>
      <c r="C1646" s="392"/>
      <c r="D1646" s="392"/>
      <c r="E1646" s="392"/>
      <c r="F1646" s="392"/>
      <c r="G1646" s="392"/>
      <c r="H1646" s="393"/>
    </row>
    <row r="1647" spans="1:8" x14ac:dyDescent="0.25">
      <c r="A1647" s="330"/>
      <c r="C1647" s="392"/>
      <c r="D1647" s="392"/>
      <c r="E1647" s="392"/>
      <c r="F1647" s="392"/>
      <c r="G1647" s="392"/>
      <c r="H1647" s="393"/>
    </row>
    <row r="1648" spans="1:8" x14ac:dyDescent="0.25">
      <c r="A1648" s="330"/>
      <c r="C1648" s="392"/>
      <c r="D1648" s="392"/>
      <c r="E1648" s="392"/>
      <c r="F1648" s="392"/>
      <c r="G1648" s="392"/>
      <c r="H1648" s="393"/>
    </row>
    <row r="1649" spans="1:8" x14ac:dyDescent="0.25">
      <c r="A1649" s="330"/>
      <c r="C1649" s="392"/>
      <c r="D1649" s="392"/>
      <c r="E1649" s="392"/>
      <c r="F1649" s="392"/>
      <c r="G1649" s="392"/>
      <c r="H1649" s="393"/>
    </row>
    <row r="1650" spans="1:8" x14ac:dyDescent="0.25">
      <c r="A1650" s="330"/>
      <c r="C1650" s="392"/>
      <c r="D1650" s="392"/>
      <c r="E1650" s="392"/>
      <c r="F1650" s="392"/>
      <c r="G1650" s="392"/>
      <c r="H1650" s="393"/>
    </row>
    <row r="1651" spans="1:8" x14ac:dyDescent="0.25">
      <c r="A1651" s="330"/>
      <c r="C1651" s="392"/>
      <c r="D1651" s="392"/>
      <c r="E1651" s="392"/>
      <c r="F1651" s="392"/>
      <c r="G1651" s="392"/>
      <c r="H1651" s="393"/>
    </row>
    <row r="1652" spans="1:8" x14ac:dyDescent="0.25">
      <c r="A1652" s="330"/>
      <c r="C1652" s="392"/>
      <c r="D1652" s="392"/>
      <c r="E1652" s="392"/>
      <c r="F1652" s="392"/>
      <c r="G1652" s="392"/>
      <c r="H1652" s="393"/>
    </row>
    <row r="1653" spans="1:8" x14ac:dyDescent="0.25">
      <c r="A1653" s="330"/>
      <c r="C1653" s="392"/>
      <c r="D1653" s="392"/>
      <c r="E1653" s="392"/>
      <c r="F1653" s="392"/>
      <c r="G1653" s="392"/>
      <c r="H1653" s="393"/>
    </row>
    <row r="1654" spans="1:8" x14ac:dyDescent="0.25">
      <c r="A1654" s="330"/>
      <c r="C1654" s="392"/>
      <c r="D1654" s="392"/>
      <c r="E1654" s="392"/>
      <c r="F1654" s="392"/>
      <c r="G1654" s="392"/>
      <c r="H1654" s="393"/>
    </row>
    <row r="1655" spans="1:8" x14ac:dyDescent="0.25">
      <c r="A1655" s="330"/>
      <c r="C1655" s="392"/>
      <c r="D1655" s="392"/>
      <c r="E1655" s="392"/>
      <c r="F1655" s="392"/>
      <c r="G1655" s="392"/>
      <c r="H1655" s="393"/>
    </row>
    <row r="1656" spans="1:8" x14ac:dyDescent="0.25">
      <c r="A1656" s="330"/>
      <c r="C1656" s="392"/>
      <c r="D1656" s="392"/>
      <c r="E1656" s="392"/>
      <c r="F1656" s="392"/>
      <c r="G1656" s="392"/>
      <c r="H1656" s="393"/>
    </row>
    <row r="1657" spans="1:8" x14ac:dyDescent="0.25">
      <c r="A1657" s="330"/>
      <c r="C1657" s="392"/>
      <c r="D1657" s="392"/>
      <c r="E1657" s="392"/>
      <c r="F1657" s="392"/>
      <c r="G1657" s="392"/>
      <c r="H1657" s="393"/>
    </row>
    <row r="1658" spans="1:8" x14ac:dyDescent="0.25">
      <c r="A1658" s="330"/>
      <c r="C1658" s="392"/>
      <c r="D1658" s="392"/>
      <c r="E1658" s="392"/>
      <c r="F1658" s="392"/>
      <c r="G1658" s="392"/>
      <c r="H1658" s="393"/>
    </row>
    <row r="1659" spans="1:8" x14ac:dyDescent="0.25">
      <c r="A1659" s="330"/>
      <c r="C1659" s="392"/>
      <c r="D1659" s="392"/>
      <c r="E1659" s="392"/>
      <c r="F1659" s="392"/>
      <c r="G1659" s="392"/>
      <c r="H1659" s="393"/>
    </row>
    <row r="1660" spans="1:8" x14ac:dyDescent="0.25">
      <c r="A1660" s="330"/>
      <c r="C1660" s="392"/>
      <c r="D1660" s="392"/>
      <c r="E1660" s="392"/>
      <c r="F1660" s="392"/>
      <c r="G1660" s="392"/>
      <c r="H1660" s="393"/>
    </row>
    <row r="1661" spans="1:8" x14ac:dyDescent="0.25">
      <c r="A1661" s="330"/>
      <c r="C1661" s="392"/>
      <c r="D1661" s="392"/>
      <c r="E1661" s="392"/>
      <c r="F1661" s="392"/>
      <c r="G1661" s="392"/>
      <c r="H1661" s="393"/>
    </row>
    <row r="1662" spans="1:8" x14ac:dyDescent="0.25">
      <c r="A1662" s="330"/>
      <c r="C1662" s="392"/>
      <c r="D1662" s="392"/>
      <c r="E1662" s="392"/>
      <c r="F1662" s="392"/>
      <c r="G1662" s="392"/>
      <c r="H1662" s="393"/>
    </row>
    <row r="1663" spans="1:8" x14ac:dyDescent="0.25">
      <c r="A1663" s="332"/>
      <c r="B1663" s="318"/>
      <c r="C1663" s="394"/>
      <c r="D1663" s="394"/>
      <c r="E1663" s="394"/>
      <c r="F1663" s="394"/>
      <c r="G1663" s="394"/>
      <c r="H1663" s="395"/>
    </row>
    <row r="1664" spans="1:8" x14ac:dyDescent="0.25">
      <c r="A1664" s="396" t="s">
        <v>1596</v>
      </c>
      <c r="B1664" s="397"/>
      <c r="C1664" s="390" t="s">
        <v>1597</v>
      </c>
      <c r="D1664" s="390"/>
      <c r="E1664" s="390"/>
      <c r="F1664" s="390"/>
      <c r="G1664" s="390"/>
      <c r="H1664" s="391"/>
    </row>
    <row r="1665" spans="1:8" x14ac:dyDescent="0.25">
      <c r="A1665" s="398"/>
      <c r="B1665" s="399"/>
      <c r="C1665" s="394"/>
      <c r="D1665" s="394"/>
      <c r="E1665" s="394"/>
      <c r="F1665" s="394"/>
      <c r="G1665" s="394"/>
      <c r="H1665" s="395"/>
    </row>
    <row r="1666" spans="1:8" ht="14.45" customHeight="1" x14ac:dyDescent="0.25">
      <c r="A1666" s="334" t="s">
        <v>1598</v>
      </c>
      <c r="B1666" s="315"/>
      <c r="C1666" s="390" t="s">
        <v>1599</v>
      </c>
      <c r="D1666" s="390"/>
      <c r="E1666" s="390"/>
      <c r="F1666" s="390"/>
      <c r="G1666" s="390"/>
      <c r="H1666" s="391"/>
    </row>
    <row r="1667" spans="1:8" x14ac:dyDescent="0.25">
      <c r="A1667" s="330"/>
      <c r="C1667" s="392"/>
      <c r="D1667" s="392"/>
      <c r="E1667" s="392"/>
      <c r="F1667" s="392"/>
      <c r="G1667" s="392"/>
      <c r="H1667" s="393"/>
    </row>
    <row r="1668" spans="1:8" x14ac:dyDescent="0.25">
      <c r="A1668" s="330"/>
      <c r="C1668" s="392"/>
      <c r="D1668" s="392"/>
      <c r="E1668" s="392"/>
      <c r="F1668" s="392"/>
      <c r="G1668" s="392"/>
      <c r="H1668" s="393"/>
    </row>
    <row r="1669" spans="1:8" x14ac:dyDescent="0.25">
      <c r="A1669" s="330"/>
      <c r="C1669" s="392"/>
      <c r="D1669" s="392"/>
      <c r="E1669" s="392"/>
      <c r="F1669" s="392"/>
      <c r="G1669" s="392"/>
      <c r="H1669" s="393"/>
    </row>
    <row r="1670" spans="1:8" x14ac:dyDescent="0.25">
      <c r="A1670" s="330"/>
      <c r="C1670" s="392"/>
      <c r="D1670" s="392"/>
      <c r="E1670" s="392"/>
      <c r="F1670" s="392"/>
      <c r="G1670" s="392"/>
      <c r="H1670" s="393"/>
    </row>
    <row r="1671" spans="1:8" x14ac:dyDescent="0.25">
      <c r="A1671" s="330"/>
      <c r="C1671" s="392"/>
      <c r="D1671" s="392"/>
      <c r="E1671" s="392"/>
      <c r="F1671" s="392"/>
      <c r="G1671" s="392"/>
      <c r="H1671" s="393"/>
    </row>
    <row r="1672" spans="1:8" x14ac:dyDescent="0.25">
      <c r="A1672" s="330"/>
      <c r="C1672" s="392"/>
      <c r="D1672" s="392"/>
      <c r="E1672" s="392"/>
      <c r="F1672" s="392"/>
      <c r="G1672" s="392"/>
      <c r="H1672" s="393"/>
    </row>
    <row r="1673" spans="1:8" x14ac:dyDescent="0.25">
      <c r="A1673" s="330"/>
      <c r="C1673" s="392"/>
      <c r="D1673" s="392"/>
      <c r="E1673" s="392"/>
      <c r="F1673" s="392"/>
      <c r="G1673" s="392"/>
      <c r="H1673" s="393"/>
    </row>
    <row r="1674" spans="1:8" x14ac:dyDescent="0.25">
      <c r="A1674" s="330"/>
      <c r="C1674" s="392"/>
      <c r="D1674" s="392"/>
      <c r="E1674" s="392"/>
      <c r="F1674" s="392"/>
      <c r="G1674" s="392"/>
      <c r="H1674" s="393"/>
    </row>
    <row r="1675" spans="1:8" x14ac:dyDescent="0.25">
      <c r="A1675" s="330"/>
      <c r="C1675" s="392"/>
      <c r="D1675" s="392"/>
      <c r="E1675" s="392"/>
      <c r="F1675" s="392"/>
      <c r="G1675" s="392"/>
      <c r="H1675" s="393"/>
    </row>
    <row r="1676" spans="1:8" x14ac:dyDescent="0.25">
      <c r="A1676" s="330"/>
      <c r="C1676" s="392"/>
      <c r="D1676" s="392"/>
      <c r="E1676" s="392"/>
      <c r="F1676" s="392"/>
      <c r="G1676" s="392"/>
      <c r="H1676" s="393"/>
    </row>
    <row r="1677" spans="1:8" x14ac:dyDescent="0.25">
      <c r="A1677" s="330"/>
      <c r="C1677" s="392"/>
      <c r="D1677" s="392"/>
      <c r="E1677" s="392"/>
      <c r="F1677" s="392"/>
      <c r="G1677" s="392"/>
      <c r="H1677" s="393"/>
    </row>
    <row r="1678" spans="1:8" x14ac:dyDescent="0.25">
      <c r="A1678" s="330"/>
      <c r="C1678" s="392"/>
      <c r="D1678" s="392"/>
      <c r="E1678" s="392"/>
      <c r="F1678" s="392"/>
      <c r="G1678" s="392"/>
      <c r="H1678" s="393"/>
    </row>
    <row r="1679" spans="1:8" x14ac:dyDescent="0.25">
      <c r="A1679" s="330"/>
      <c r="C1679" s="392"/>
      <c r="D1679" s="392"/>
      <c r="E1679" s="392"/>
      <c r="F1679" s="392"/>
      <c r="G1679" s="392"/>
      <c r="H1679" s="393"/>
    </row>
    <row r="1680" spans="1:8" x14ac:dyDescent="0.25">
      <c r="A1680" s="330"/>
      <c r="C1680" s="392"/>
      <c r="D1680" s="392"/>
      <c r="E1680" s="392"/>
      <c r="F1680" s="392"/>
      <c r="G1680" s="392"/>
      <c r="H1680" s="393"/>
    </row>
    <row r="1681" spans="1:8" x14ac:dyDescent="0.25">
      <c r="A1681" s="330"/>
      <c r="C1681" s="392"/>
      <c r="D1681" s="392"/>
      <c r="E1681" s="392"/>
      <c r="F1681" s="392"/>
      <c r="G1681" s="392"/>
      <c r="H1681" s="393"/>
    </row>
    <row r="1682" spans="1:8" x14ac:dyDescent="0.25">
      <c r="A1682" s="332"/>
      <c r="B1682" s="318"/>
      <c r="C1682" s="394"/>
      <c r="D1682" s="394"/>
      <c r="E1682" s="394"/>
      <c r="F1682" s="394"/>
      <c r="G1682" s="394"/>
      <c r="H1682" s="395"/>
    </row>
    <row r="1683" spans="1:8" ht="14.45" customHeight="1" x14ac:dyDescent="0.25">
      <c r="A1683" s="334" t="s">
        <v>1600</v>
      </c>
      <c r="B1683" s="315"/>
      <c r="C1683" s="390" t="s">
        <v>1601</v>
      </c>
      <c r="D1683" s="390"/>
      <c r="E1683" s="390"/>
      <c r="F1683" s="390"/>
      <c r="G1683" s="390"/>
      <c r="H1683" s="391"/>
    </row>
    <row r="1684" spans="1:8" x14ac:dyDescent="0.25">
      <c r="A1684" s="330"/>
      <c r="C1684" s="392"/>
      <c r="D1684" s="392"/>
      <c r="E1684" s="392"/>
      <c r="F1684" s="392"/>
      <c r="G1684" s="392"/>
      <c r="H1684" s="393"/>
    </row>
    <row r="1685" spans="1:8" x14ac:dyDescent="0.25">
      <c r="A1685" s="330"/>
      <c r="C1685" s="392"/>
      <c r="D1685" s="392"/>
      <c r="E1685" s="392"/>
      <c r="F1685" s="392"/>
      <c r="G1685" s="392"/>
      <c r="H1685" s="393"/>
    </row>
    <row r="1686" spans="1:8" x14ac:dyDescent="0.25">
      <c r="A1686" s="330"/>
      <c r="C1686" s="392"/>
      <c r="D1686" s="392"/>
      <c r="E1686" s="392"/>
      <c r="F1686" s="392"/>
      <c r="G1686" s="392"/>
      <c r="H1686" s="393"/>
    </row>
    <row r="1687" spans="1:8" x14ac:dyDescent="0.25">
      <c r="A1687" s="330"/>
      <c r="C1687" s="392"/>
      <c r="D1687" s="392"/>
      <c r="E1687" s="392"/>
      <c r="F1687" s="392"/>
      <c r="G1687" s="392"/>
      <c r="H1687" s="393"/>
    </row>
    <row r="1688" spans="1:8" x14ac:dyDescent="0.25">
      <c r="A1688" s="330"/>
      <c r="C1688" s="392"/>
      <c r="D1688" s="392"/>
      <c r="E1688" s="392"/>
      <c r="F1688" s="392"/>
      <c r="G1688" s="392"/>
      <c r="H1688" s="393"/>
    </row>
    <row r="1689" spans="1:8" x14ac:dyDescent="0.25">
      <c r="A1689" s="330"/>
      <c r="C1689" s="392"/>
      <c r="D1689" s="392"/>
      <c r="E1689" s="392"/>
      <c r="F1689" s="392"/>
      <c r="G1689" s="392"/>
      <c r="H1689" s="393"/>
    </row>
    <row r="1690" spans="1:8" x14ac:dyDescent="0.25">
      <c r="A1690" s="330"/>
      <c r="C1690" s="392"/>
      <c r="D1690" s="392"/>
      <c r="E1690" s="392"/>
      <c r="F1690" s="392"/>
      <c r="G1690" s="392"/>
      <c r="H1690" s="393"/>
    </row>
    <row r="1691" spans="1:8" x14ac:dyDescent="0.25">
      <c r="A1691" s="330"/>
      <c r="C1691" s="392"/>
      <c r="D1691" s="392"/>
      <c r="E1691" s="392"/>
      <c r="F1691" s="392"/>
      <c r="G1691" s="392"/>
      <c r="H1691" s="393"/>
    </row>
    <row r="1692" spans="1:8" x14ac:dyDescent="0.25">
      <c r="A1692" s="330"/>
      <c r="C1692" s="392"/>
      <c r="D1692" s="392"/>
      <c r="E1692" s="392"/>
      <c r="F1692" s="392"/>
      <c r="G1692" s="392"/>
      <c r="H1692" s="393"/>
    </row>
    <row r="1693" spans="1:8" x14ac:dyDescent="0.25">
      <c r="A1693" s="330"/>
      <c r="C1693" s="392"/>
      <c r="D1693" s="392"/>
      <c r="E1693" s="392"/>
      <c r="F1693" s="392"/>
      <c r="G1693" s="392"/>
      <c r="H1693" s="393"/>
    </row>
    <row r="1694" spans="1:8" x14ac:dyDescent="0.25">
      <c r="A1694" s="330"/>
      <c r="C1694" s="392"/>
      <c r="D1694" s="392"/>
      <c r="E1694" s="392"/>
      <c r="F1694" s="392"/>
      <c r="G1694" s="392"/>
      <c r="H1694" s="393"/>
    </row>
    <row r="1695" spans="1:8" x14ac:dyDescent="0.25">
      <c r="A1695" s="330"/>
      <c r="C1695" s="392"/>
      <c r="D1695" s="392"/>
      <c r="E1695" s="392"/>
      <c r="F1695" s="392"/>
      <c r="G1695" s="392"/>
      <c r="H1695" s="393"/>
    </row>
    <row r="1696" spans="1:8" x14ac:dyDescent="0.25">
      <c r="A1696" s="330"/>
      <c r="C1696" s="392"/>
      <c r="D1696" s="392"/>
      <c r="E1696" s="392"/>
      <c r="F1696" s="392"/>
      <c r="G1696" s="392"/>
      <c r="H1696" s="393"/>
    </row>
    <row r="1697" spans="1:8" x14ac:dyDescent="0.25">
      <c r="A1697" s="330"/>
      <c r="C1697" s="392"/>
      <c r="D1697" s="392"/>
      <c r="E1697" s="392"/>
      <c r="F1697" s="392"/>
      <c r="G1697" s="392"/>
      <c r="H1697" s="393"/>
    </row>
    <row r="1698" spans="1:8" x14ac:dyDescent="0.25">
      <c r="A1698" s="330"/>
      <c r="C1698" s="392"/>
      <c r="D1698" s="392"/>
      <c r="E1698" s="392"/>
      <c r="F1698" s="392"/>
      <c r="G1698" s="392"/>
      <c r="H1698" s="393"/>
    </row>
    <row r="1699" spans="1:8" x14ac:dyDescent="0.25">
      <c r="A1699" s="332"/>
      <c r="B1699" s="318"/>
      <c r="C1699" s="394"/>
      <c r="D1699" s="394"/>
      <c r="E1699" s="394"/>
      <c r="F1699" s="394"/>
      <c r="G1699" s="394"/>
      <c r="H1699" s="395"/>
    </row>
    <row r="1700" spans="1:8" ht="14.45" customHeight="1" x14ac:dyDescent="0.25">
      <c r="A1700" s="334" t="s">
        <v>1602</v>
      </c>
      <c r="B1700" s="315"/>
      <c r="C1700" s="390" t="s">
        <v>1603</v>
      </c>
      <c r="D1700" s="390"/>
      <c r="E1700" s="390"/>
      <c r="F1700" s="390"/>
      <c r="G1700" s="390"/>
      <c r="H1700" s="391"/>
    </row>
    <row r="1701" spans="1:8" x14ac:dyDescent="0.25">
      <c r="A1701" s="330"/>
      <c r="C1701" s="392"/>
      <c r="D1701" s="392"/>
      <c r="E1701" s="392"/>
      <c r="F1701" s="392"/>
      <c r="G1701" s="392"/>
      <c r="H1701" s="393"/>
    </row>
    <row r="1702" spans="1:8" x14ac:dyDescent="0.25">
      <c r="A1702" s="330"/>
      <c r="C1702" s="392"/>
      <c r="D1702" s="392"/>
      <c r="E1702" s="392"/>
      <c r="F1702" s="392"/>
      <c r="G1702" s="392"/>
      <c r="H1702" s="393"/>
    </row>
    <row r="1703" spans="1:8" x14ac:dyDescent="0.25">
      <c r="A1703" s="330"/>
      <c r="C1703" s="392"/>
      <c r="D1703" s="392"/>
      <c r="E1703" s="392"/>
      <c r="F1703" s="392"/>
      <c r="G1703" s="392"/>
      <c r="H1703" s="393"/>
    </row>
    <row r="1704" spans="1:8" x14ac:dyDescent="0.25">
      <c r="A1704" s="330"/>
      <c r="C1704" s="392"/>
      <c r="D1704" s="392"/>
      <c r="E1704" s="392"/>
      <c r="F1704" s="392"/>
      <c r="G1704" s="392"/>
      <c r="H1704" s="393"/>
    </row>
    <row r="1705" spans="1:8" x14ac:dyDescent="0.25">
      <c r="A1705" s="330"/>
      <c r="C1705" s="392"/>
      <c r="D1705" s="392"/>
      <c r="E1705" s="392"/>
      <c r="F1705" s="392"/>
      <c r="G1705" s="392"/>
      <c r="H1705" s="393"/>
    </row>
    <row r="1706" spans="1:8" x14ac:dyDescent="0.25">
      <c r="A1706" s="330"/>
      <c r="C1706" s="392"/>
      <c r="D1706" s="392"/>
      <c r="E1706" s="392"/>
      <c r="F1706" s="392"/>
      <c r="G1706" s="392"/>
      <c r="H1706" s="393"/>
    </row>
    <row r="1707" spans="1:8" x14ac:dyDescent="0.25">
      <c r="A1707" s="330"/>
      <c r="C1707" s="392"/>
      <c r="D1707" s="392"/>
      <c r="E1707" s="392"/>
      <c r="F1707" s="392"/>
      <c r="G1707" s="392"/>
      <c r="H1707" s="393"/>
    </row>
    <row r="1708" spans="1:8" x14ac:dyDescent="0.25">
      <c r="A1708" s="330"/>
      <c r="C1708" s="392"/>
      <c r="D1708" s="392"/>
      <c r="E1708" s="392"/>
      <c r="F1708" s="392"/>
      <c r="G1708" s="392"/>
      <c r="H1708" s="393"/>
    </row>
    <row r="1709" spans="1:8" x14ac:dyDescent="0.25">
      <c r="A1709" s="330"/>
      <c r="C1709" s="392"/>
      <c r="D1709" s="392"/>
      <c r="E1709" s="392"/>
      <c r="F1709" s="392"/>
      <c r="G1709" s="392"/>
      <c r="H1709" s="393"/>
    </row>
    <row r="1710" spans="1:8" x14ac:dyDescent="0.25">
      <c r="A1710" s="330"/>
      <c r="C1710" s="392"/>
      <c r="D1710" s="392"/>
      <c r="E1710" s="392"/>
      <c r="F1710" s="392"/>
      <c r="G1710" s="392"/>
      <c r="H1710" s="393"/>
    </row>
    <row r="1711" spans="1:8" x14ac:dyDescent="0.25">
      <c r="A1711" s="330"/>
      <c r="C1711" s="392"/>
      <c r="D1711" s="392"/>
      <c r="E1711" s="392"/>
      <c r="F1711" s="392"/>
      <c r="G1711" s="392"/>
      <c r="H1711" s="393"/>
    </row>
    <row r="1712" spans="1:8" x14ac:dyDescent="0.25">
      <c r="A1712" s="330"/>
      <c r="C1712" s="392"/>
      <c r="D1712" s="392"/>
      <c r="E1712" s="392"/>
      <c r="F1712" s="392"/>
      <c r="G1712" s="392"/>
      <c r="H1712" s="393"/>
    </row>
    <row r="1713" spans="1:8" x14ac:dyDescent="0.25">
      <c r="A1713" s="330"/>
      <c r="C1713" s="392"/>
      <c r="D1713" s="392"/>
      <c r="E1713" s="392"/>
      <c r="F1713" s="392"/>
      <c r="G1713" s="392"/>
      <c r="H1713" s="393"/>
    </row>
    <row r="1714" spans="1:8" x14ac:dyDescent="0.25">
      <c r="A1714" s="330"/>
      <c r="C1714" s="392"/>
      <c r="D1714" s="392"/>
      <c r="E1714" s="392"/>
      <c r="F1714" s="392"/>
      <c r="G1714" s="392"/>
      <c r="H1714" s="393"/>
    </row>
    <row r="1715" spans="1:8" x14ac:dyDescent="0.25">
      <c r="A1715" s="330"/>
      <c r="C1715" s="392"/>
      <c r="D1715" s="392"/>
      <c r="E1715" s="392"/>
      <c r="F1715" s="392"/>
      <c r="G1715" s="392"/>
      <c r="H1715" s="393"/>
    </row>
    <row r="1716" spans="1:8" x14ac:dyDescent="0.25">
      <c r="A1716" s="332"/>
      <c r="B1716" s="318"/>
      <c r="C1716" s="394"/>
      <c r="D1716" s="394"/>
      <c r="E1716" s="394"/>
      <c r="F1716" s="394"/>
      <c r="G1716" s="394"/>
      <c r="H1716" s="395"/>
    </row>
    <row r="1717" spans="1:8" x14ac:dyDescent="0.25">
      <c r="A1717" s="384" t="s">
        <v>1604</v>
      </c>
      <c r="B1717" s="385"/>
      <c r="C1717" s="390" t="s">
        <v>1605</v>
      </c>
      <c r="D1717" s="390"/>
      <c r="E1717" s="390"/>
      <c r="F1717" s="390"/>
      <c r="G1717" s="390"/>
      <c r="H1717" s="391"/>
    </row>
    <row r="1718" spans="1:8" x14ac:dyDescent="0.25">
      <c r="A1718" s="388"/>
      <c r="B1718" s="389"/>
      <c r="C1718" s="394"/>
      <c r="D1718" s="394"/>
      <c r="E1718" s="394"/>
      <c r="F1718" s="394"/>
      <c r="G1718" s="394"/>
      <c r="H1718" s="395"/>
    </row>
    <row r="1719" spans="1:8" ht="14.45" customHeight="1" x14ac:dyDescent="0.25">
      <c r="A1719" s="384" t="s">
        <v>1606</v>
      </c>
      <c r="B1719" s="385"/>
      <c r="C1719" s="390" t="s">
        <v>1607</v>
      </c>
      <c r="D1719" s="390"/>
      <c r="E1719" s="390"/>
      <c r="F1719" s="390"/>
      <c r="G1719" s="390"/>
      <c r="H1719" s="391"/>
    </row>
    <row r="1720" spans="1:8" x14ac:dyDescent="0.25">
      <c r="A1720" s="386"/>
      <c r="B1720" s="387"/>
      <c r="C1720" s="392"/>
      <c r="D1720" s="392"/>
      <c r="E1720" s="392"/>
      <c r="F1720" s="392"/>
      <c r="G1720" s="392"/>
      <c r="H1720" s="393"/>
    </row>
    <row r="1721" spans="1:8" x14ac:dyDescent="0.25">
      <c r="A1721" s="386"/>
      <c r="B1721" s="387"/>
      <c r="C1721" s="392"/>
      <c r="D1721" s="392"/>
      <c r="E1721" s="392"/>
      <c r="F1721" s="392"/>
      <c r="G1721" s="392"/>
      <c r="H1721" s="393"/>
    </row>
    <row r="1722" spans="1:8" x14ac:dyDescent="0.25">
      <c r="A1722" s="386"/>
      <c r="B1722" s="387"/>
      <c r="C1722" s="392"/>
      <c r="D1722" s="392"/>
      <c r="E1722" s="392"/>
      <c r="F1722" s="392"/>
      <c r="G1722" s="392"/>
      <c r="H1722" s="393"/>
    </row>
    <row r="1723" spans="1:8" x14ac:dyDescent="0.25">
      <c r="A1723" s="386"/>
      <c r="B1723" s="387"/>
      <c r="C1723" s="392"/>
      <c r="D1723" s="392"/>
      <c r="E1723" s="392"/>
      <c r="F1723" s="392"/>
      <c r="G1723" s="392"/>
      <c r="H1723" s="393"/>
    </row>
    <row r="1724" spans="1:8" x14ac:dyDescent="0.25">
      <c r="A1724" s="386"/>
      <c r="B1724" s="387"/>
      <c r="C1724" s="392"/>
      <c r="D1724" s="392"/>
      <c r="E1724" s="392"/>
      <c r="F1724" s="392"/>
      <c r="G1724" s="392"/>
      <c r="H1724" s="393"/>
    </row>
    <row r="1725" spans="1:8" x14ac:dyDescent="0.25">
      <c r="A1725" s="386"/>
      <c r="B1725" s="387"/>
      <c r="C1725" s="392"/>
      <c r="D1725" s="392"/>
      <c r="E1725" s="392"/>
      <c r="F1725" s="392"/>
      <c r="G1725" s="392"/>
      <c r="H1725" s="393"/>
    </row>
    <row r="1726" spans="1:8" x14ac:dyDescent="0.25">
      <c r="A1726" s="386"/>
      <c r="B1726" s="387"/>
      <c r="C1726" s="392"/>
      <c r="D1726" s="392"/>
      <c r="E1726" s="392"/>
      <c r="F1726" s="392"/>
      <c r="G1726" s="392"/>
      <c r="H1726" s="393"/>
    </row>
    <row r="1727" spans="1:8" x14ac:dyDescent="0.25">
      <c r="A1727" s="386"/>
      <c r="B1727" s="387"/>
      <c r="C1727" s="392"/>
      <c r="D1727" s="392"/>
      <c r="E1727" s="392"/>
      <c r="F1727" s="392"/>
      <c r="G1727" s="392"/>
      <c r="H1727" s="393"/>
    </row>
    <row r="1728" spans="1:8" x14ac:dyDescent="0.25">
      <c r="A1728" s="386"/>
      <c r="B1728" s="387"/>
      <c r="C1728" s="392"/>
      <c r="D1728" s="392"/>
      <c r="E1728" s="392"/>
      <c r="F1728" s="392"/>
      <c r="G1728" s="392"/>
      <c r="H1728" s="393"/>
    </row>
    <row r="1729" spans="1:8" x14ac:dyDescent="0.25">
      <c r="A1729" s="386"/>
      <c r="B1729" s="387"/>
      <c r="C1729" s="392"/>
      <c r="D1729" s="392"/>
      <c r="E1729" s="392"/>
      <c r="F1729" s="392"/>
      <c r="G1729" s="392"/>
      <c r="H1729" s="393"/>
    </row>
    <row r="1730" spans="1:8" x14ac:dyDescent="0.25">
      <c r="A1730" s="386"/>
      <c r="B1730" s="387"/>
      <c r="C1730" s="392"/>
      <c r="D1730" s="392"/>
      <c r="E1730" s="392"/>
      <c r="F1730" s="392"/>
      <c r="G1730" s="392"/>
      <c r="H1730" s="393"/>
    </row>
    <row r="1731" spans="1:8" x14ac:dyDescent="0.25">
      <c r="A1731" s="386"/>
      <c r="B1731" s="387"/>
      <c r="C1731" s="392"/>
      <c r="D1731" s="392"/>
      <c r="E1731" s="392"/>
      <c r="F1731" s="392"/>
      <c r="G1731" s="392"/>
      <c r="H1731" s="393"/>
    </row>
    <row r="1732" spans="1:8" x14ac:dyDescent="0.25">
      <c r="A1732" s="386"/>
      <c r="B1732" s="387"/>
      <c r="C1732" s="392"/>
      <c r="D1732" s="392"/>
      <c r="E1732" s="392"/>
      <c r="F1732" s="392"/>
      <c r="G1732" s="392"/>
      <c r="H1732" s="393"/>
    </row>
    <row r="1733" spans="1:8" x14ac:dyDescent="0.25">
      <c r="A1733" s="386"/>
      <c r="B1733" s="387"/>
      <c r="C1733" s="392"/>
      <c r="D1733" s="392"/>
      <c r="E1733" s="392"/>
      <c r="F1733" s="392"/>
      <c r="G1733" s="392"/>
      <c r="H1733" s="393"/>
    </row>
    <row r="1734" spans="1:8" x14ac:dyDescent="0.25">
      <c r="A1734" s="386"/>
      <c r="B1734" s="387"/>
      <c r="C1734" s="392"/>
      <c r="D1734" s="392"/>
      <c r="E1734" s="392"/>
      <c r="F1734" s="392"/>
      <c r="G1734" s="392"/>
      <c r="H1734" s="393"/>
    </row>
    <row r="1735" spans="1:8" x14ac:dyDescent="0.25">
      <c r="A1735" s="386"/>
      <c r="B1735" s="387"/>
      <c r="C1735" s="392"/>
      <c r="D1735" s="392"/>
      <c r="E1735" s="392"/>
      <c r="F1735" s="392"/>
      <c r="G1735" s="392"/>
      <c r="H1735" s="393"/>
    </row>
    <row r="1736" spans="1:8" x14ac:dyDescent="0.25">
      <c r="A1736" s="386"/>
      <c r="B1736" s="387"/>
      <c r="C1736" s="392"/>
      <c r="D1736" s="392"/>
      <c r="E1736" s="392"/>
      <c r="F1736" s="392"/>
      <c r="G1736" s="392"/>
      <c r="H1736" s="393"/>
    </row>
    <row r="1737" spans="1:8" x14ac:dyDescent="0.25">
      <c r="A1737" s="386"/>
      <c r="B1737" s="387"/>
      <c r="C1737" s="392"/>
      <c r="D1737" s="392"/>
      <c r="E1737" s="392"/>
      <c r="F1737" s="392"/>
      <c r="G1737" s="392"/>
      <c r="H1737" s="393"/>
    </row>
    <row r="1738" spans="1:8" x14ac:dyDescent="0.25">
      <c r="A1738" s="386"/>
      <c r="B1738" s="387"/>
      <c r="C1738" s="392"/>
      <c r="D1738" s="392"/>
      <c r="E1738" s="392"/>
      <c r="F1738" s="392"/>
      <c r="G1738" s="392"/>
      <c r="H1738" s="393"/>
    </row>
    <row r="1739" spans="1:8" x14ac:dyDescent="0.25">
      <c r="A1739" s="386"/>
      <c r="B1739" s="387"/>
      <c r="C1739" s="392"/>
      <c r="D1739" s="392"/>
      <c r="E1739" s="392"/>
      <c r="F1739" s="392"/>
      <c r="G1739" s="392"/>
      <c r="H1739" s="393"/>
    </row>
    <row r="1740" spans="1:8" x14ac:dyDescent="0.25">
      <c r="A1740" s="388"/>
      <c r="B1740" s="389"/>
      <c r="C1740" s="394"/>
      <c r="D1740" s="394"/>
      <c r="E1740" s="394"/>
      <c r="F1740" s="394"/>
      <c r="G1740" s="394"/>
      <c r="H1740" s="395"/>
    </row>
    <row r="1741" spans="1:8" ht="14.45" customHeight="1" x14ac:dyDescent="0.25">
      <c r="A1741" s="384" t="s">
        <v>1608</v>
      </c>
      <c r="B1741" s="385"/>
      <c r="C1741" s="390" t="s">
        <v>1609</v>
      </c>
      <c r="D1741" s="390"/>
      <c r="E1741" s="390"/>
      <c r="F1741" s="390"/>
      <c r="G1741" s="390"/>
      <c r="H1741" s="391"/>
    </row>
    <row r="1742" spans="1:8" x14ac:dyDescent="0.25">
      <c r="A1742" s="386"/>
      <c r="B1742" s="387"/>
      <c r="C1742" s="392"/>
      <c r="D1742" s="392"/>
      <c r="E1742" s="392"/>
      <c r="F1742" s="392"/>
      <c r="G1742" s="392"/>
      <c r="H1742" s="393"/>
    </row>
    <row r="1743" spans="1:8" x14ac:dyDescent="0.25">
      <c r="A1743" s="386"/>
      <c r="B1743" s="387"/>
      <c r="C1743" s="392"/>
      <c r="D1743" s="392"/>
      <c r="E1743" s="392"/>
      <c r="F1743" s="392"/>
      <c r="G1743" s="392"/>
      <c r="H1743" s="393"/>
    </row>
    <row r="1744" spans="1:8" x14ac:dyDescent="0.25">
      <c r="A1744" s="386"/>
      <c r="B1744" s="387"/>
      <c r="C1744" s="392"/>
      <c r="D1744" s="392"/>
      <c r="E1744" s="392"/>
      <c r="F1744" s="392"/>
      <c r="G1744" s="392"/>
      <c r="H1744" s="393"/>
    </row>
    <row r="1745" spans="1:8" x14ac:dyDescent="0.25">
      <c r="A1745" s="386"/>
      <c r="B1745" s="387"/>
      <c r="C1745" s="392"/>
      <c r="D1745" s="392"/>
      <c r="E1745" s="392"/>
      <c r="F1745" s="392"/>
      <c r="G1745" s="392"/>
      <c r="H1745" s="393"/>
    </row>
    <row r="1746" spans="1:8" x14ac:dyDescent="0.25">
      <c r="A1746" s="386"/>
      <c r="B1746" s="387"/>
      <c r="C1746" s="392"/>
      <c r="D1746" s="392"/>
      <c r="E1746" s="392"/>
      <c r="F1746" s="392"/>
      <c r="G1746" s="392"/>
      <c r="H1746" s="393"/>
    </row>
    <row r="1747" spans="1:8" x14ac:dyDescent="0.25">
      <c r="A1747" s="386"/>
      <c r="B1747" s="387"/>
      <c r="C1747" s="392"/>
      <c r="D1747" s="392"/>
      <c r="E1747" s="392"/>
      <c r="F1747" s="392"/>
      <c r="G1747" s="392"/>
      <c r="H1747" s="393"/>
    </row>
    <row r="1748" spans="1:8" x14ac:dyDescent="0.25">
      <c r="A1748" s="386"/>
      <c r="B1748" s="387"/>
      <c r="C1748" s="392"/>
      <c r="D1748" s="392"/>
      <c r="E1748" s="392"/>
      <c r="F1748" s="392"/>
      <c r="G1748" s="392"/>
      <c r="H1748" s="393"/>
    </row>
    <row r="1749" spans="1:8" x14ac:dyDescent="0.25">
      <c r="A1749" s="386"/>
      <c r="B1749" s="387"/>
      <c r="C1749" s="392"/>
      <c r="D1749" s="392"/>
      <c r="E1749" s="392"/>
      <c r="F1749" s="392"/>
      <c r="G1749" s="392"/>
      <c r="H1749" s="393"/>
    </row>
    <row r="1750" spans="1:8" x14ac:dyDescent="0.25">
      <c r="A1750" s="386"/>
      <c r="B1750" s="387"/>
      <c r="C1750" s="392"/>
      <c r="D1750" s="392"/>
      <c r="E1750" s="392"/>
      <c r="F1750" s="392"/>
      <c r="G1750" s="392"/>
      <c r="H1750" s="393"/>
    </row>
    <row r="1751" spans="1:8" x14ac:dyDescent="0.25">
      <c r="A1751" s="386"/>
      <c r="B1751" s="387"/>
      <c r="C1751" s="392"/>
      <c r="D1751" s="392"/>
      <c r="E1751" s="392"/>
      <c r="F1751" s="392"/>
      <c r="G1751" s="392"/>
      <c r="H1751" s="393"/>
    </row>
    <row r="1752" spans="1:8" x14ac:dyDescent="0.25">
      <c r="A1752" s="386"/>
      <c r="B1752" s="387"/>
      <c r="C1752" s="392"/>
      <c r="D1752" s="392"/>
      <c r="E1752" s="392"/>
      <c r="F1752" s="392"/>
      <c r="G1752" s="392"/>
      <c r="H1752" s="393"/>
    </row>
    <row r="1753" spans="1:8" x14ac:dyDescent="0.25">
      <c r="A1753" s="386"/>
      <c r="B1753" s="387"/>
      <c r="C1753" s="392"/>
      <c r="D1753" s="392"/>
      <c r="E1753" s="392"/>
      <c r="F1753" s="392"/>
      <c r="G1753" s="392"/>
      <c r="H1753" s="393"/>
    </row>
    <row r="1754" spans="1:8" x14ac:dyDescent="0.25">
      <c r="A1754" s="386"/>
      <c r="B1754" s="387"/>
      <c r="C1754" s="392"/>
      <c r="D1754" s="392"/>
      <c r="E1754" s="392"/>
      <c r="F1754" s="392"/>
      <c r="G1754" s="392"/>
      <c r="H1754" s="393"/>
    </row>
    <row r="1755" spans="1:8" x14ac:dyDescent="0.25">
      <c r="A1755" s="386"/>
      <c r="B1755" s="387"/>
      <c r="C1755" s="392"/>
      <c r="D1755" s="392"/>
      <c r="E1755" s="392"/>
      <c r="F1755" s="392"/>
      <c r="G1755" s="392"/>
      <c r="H1755" s="393"/>
    </row>
    <row r="1756" spans="1:8" x14ac:dyDescent="0.25">
      <c r="A1756" s="386"/>
      <c r="B1756" s="387"/>
      <c r="C1756" s="392"/>
      <c r="D1756" s="392"/>
      <c r="E1756" s="392"/>
      <c r="F1756" s="392"/>
      <c r="G1756" s="392"/>
      <c r="H1756" s="393"/>
    </row>
    <row r="1757" spans="1:8" x14ac:dyDescent="0.25">
      <c r="A1757" s="386"/>
      <c r="B1757" s="387"/>
      <c r="C1757" s="392"/>
      <c r="D1757" s="392"/>
      <c r="E1757" s="392"/>
      <c r="F1757" s="392"/>
      <c r="G1757" s="392"/>
      <c r="H1757" s="393"/>
    </row>
    <row r="1758" spans="1:8" x14ac:dyDescent="0.25">
      <c r="A1758" s="386"/>
      <c r="B1758" s="387"/>
      <c r="C1758" s="392"/>
      <c r="D1758" s="392"/>
      <c r="E1758" s="392"/>
      <c r="F1758" s="392"/>
      <c r="G1758" s="392"/>
      <c r="H1758" s="393"/>
    </row>
    <row r="1759" spans="1:8" x14ac:dyDescent="0.25">
      <c r="A1759" s="386"/>
      <c r="B1759" s="387"/>
      <c r="C1759" s="392"/>
      <c r="D1759" s="392"/>
      <c r="E1759" s="392"/>
      <c r="F1759" s="392"/>
      <c r="G1759" s="392"/>
      <c r="H1759" s="393"/>
    </row>
    <row r="1760" spans="1:8" x14ac:dyDescent="0.25">
      <c r="A1760" s="386"/>
      <c r="B1760" s="387"/>
      <c r="C1760" s="392"/>
      <c r="D1760" s="392"/>
      <c r="E1760" s="392"/>
      <c r="F1760" s="392"/>
      <c r="G1760" s="392"/>
      <c r="H1760" s="393"/>
    </row>
    <row r="1761" spans="1:8" x14ac:dyDescent="0.25">
      <c r="A1761" s="386"/>
      <c r="B1761" s="387"/>
      <c r="C1761" s="392"/>
      <c r="D1761" s="392"/>
      <c r="E1761" s="392"/>
      <c r="F1761" s="392"/>
      <c r="G1761" s="392"/>
      <c r="H1761" s="393"/>
    </row>
    <row r="1762" spans="1:8" x14ac:dyDescent="0.25">
      <c r="A1762" s="388"/>
      <c r="B1762" s="389"/>
      <c r="C1762" s="394"/>
      <c r="D1762" s="394"/>
      <c r="E1762" s="394"/>
      <c r="F1762" s="394"/>
      <c r="G1762" s="394"/>
      <c r="H1762" s="395"/>
    </row>
    <row r="1763" spans="1:8" ht="14.45" customHeight="1" x14ac:dyDescent="0.25">
      <c r="A1763" s="384" t="s">
        <v>1610</v>
      </c>
      <c r="B1763" s="385"/>
      <c r="C1763" s="390" t="s">
        <v>1611</v>
      </c>
      <c r="D1763" s="390"/>
      <c r="E1763" s="390"/>
      <c r="F1763" s="390"/>
      <c r="G1763" s="390"/>
      <c r="H1763" s="391"/>
    </row>
    <row r="1764" spans="1:8" x14ac:dyDescent="0.25">
      <c r="A1764" s="386"/>
      <c r="B1764" s="387"/>
      <c r="C1764" s="392"/>
      <c r="D1764" s="392"/>
      <c r="E1764" s="392"/>
      <c r="F1764" s="392"/>
      <c r="G1764" s="392"/>
      <c r="H1764" s="393"/>
    </row>
    <row r="1765" spans="1:8" x14ac:dyDescent="0.25">
      <c r="A1765" s="386"/>
      <c r="B1765" s="387"/>
      <c r="C1765" s="392"/>
      <c r="D1765" s="392"/>
      <c r="E1765" s="392"/>
      <c r="F1765" s="392"/>
      <c r="G1765" s="392"/>
      <c r="H1765" s="393"/>
    </row>
    <row r="1766" spans="1:8" x14ac:dyDescent="0.25">
      <c r="A1766" s="386"/>
      <c r="B1766" s="387"/>
      <c r="C1766" s="392"/>
      <c r="D1766" s="392"/>
      <c r="E1766" s="392"/>
      <c r="F1766" s="392"/>
      <c r="G1766" s="392"/>
      <c r="H1766" s="393"/>
    </row>
    <row r="1767" spans="1:8" x14ac:dyDescent="0.25">
      <c r="A1767" s="386"/>
      <c r="B1767" s="387"/>
      <c r="C1767" s="392"/>
      <c r="D1767" s="392"/>
      <c r="E1767" s="392"/>
      <c r="F1767" s="392"/>
      <c r="G1767" s="392"/>
      <c r="H1767" s="393"/>
    </row>
    <row r="1768" spans="1:8" x14ac:dyDescent="0.25">
      <c r="A1768" s="386"/>
      <c r="B1768" s="387"/>
      <c r="C1768" s="392"/>
      <c r="D1768" s="392"/>
      <c r="E1768" s="392"/>
      <c r="F1768" s="392"/>
      <c r="G1768" s="392"/>
      <c r="H1768" s="393"/>
    </row>
    <row r="1769" spans="1:8" x14ac:dyDescent="0.25">
      <c r="A1769" s="386"/>
      <c r="B1769" s="387"/>
      <c r="C1769" s="392"/>
      <c r="D1769" s="392"/>
      <c r="E1769" s="392"/>
      <c r="F1769" s="392"/>
      <c r="G1769" s="392"/>
      <c r="H1769" s="393"/>
    </row>
    <row r="1770" spans="1:8" x14ac:dyDescent="0.25">
      <c r="A1770" s="386"/>
      <c r="B1770" s="387"/>
      <c r="C1770" s="392"/>
      <c r="D1770" s="392"/>
      <c r="E1770" s="392"/>
      <c r="F1770" s="392"/>
      <c r="G1770" s="392"/>
      <c r="H1770" s="393"/>
    </row>
    <row r="1771" spans="1:8" x14ac:dyDescent="0.25">
      <c r="A1771" s="386"/>
      <c r="B1771" s="387"/>
      <c r="C1771" s="392"/>
      <c r="D1771" s="392"/>
      <c r="E1771" s="392"/>
      <c r="F1771" s="392"/>
      <c r="G1771" s="392"/>
      <c r="H1771" s="393"/>
    </row>
    <row r="1772" spans="1:8" x14ac:dyDescent="0.25">
      <c r="A1772" s="386"/>
      <c r="B1772" s="387"/>
      <c r="C1772" s="392"/>
      <c r="D1772" s="392"/>
      <c r="E1772" s="392"/>
      <c r="F1772" s="392"/>
      <c r="G1772" s="392"/>
      <c r="H1772" s="393"/>
    </row>
    <row r="1773" spans="1:8" x14ac:dyDescent="0.25">
      <c r="A1773" s="386"/>
      <c r="B1773" s="387"/>
      <c r="C1773" s="392"/>
      <c r="D1773" s="392"/>
      <c r="E1773" s="392"/>
      <c r="F1773" s="392"/>
      <c r="G1773" s="392"/>
      <c r="H1773" s="393"/>
    </row>
    <row r="1774" spans="1:8" x14ac:dyDescent="0.25">
      <c r="A1774" s="386"/>
      <c r="B1774" s="387"/>
      <c r="C1774" s="392"/>
      <c r="D1774" s="392"/>
      <c r="E1774" s="392"/>
      <c r="F1774" s="392"/>
      <c r="G1774" s="392"/>
      <c r="H1774" s="393"/>
    </row>
    <row r="1775" spans="1:8" x14ac:dyDescent="0.25">
      <c r="A1775" s="386"/>
      <c r="B1775" s="387"/>
      <c r="C1775" s="392"/>
      <c r="D1775" s="392"/>
      <c r="E1775" s="392"/>
      <c r="F1775" s="392"/>
      <c r="G1775" s="392"/>
      <c r="H1775" s="393"/>
    </row>
    <row r="1776" spans="1:8" x14ac:dyDescent="0.25">
      <c r="A1776" s="386"/>
      <c r="B1776" s="387"/>
      <c r="C1776" s="392"/>
      <c r="D1776" s="392"/>
      <c r="E1776" s="392"/>
      <c r="F1776" s="392"/>
      <c r="G1776" s="392"/>
      <c r="H1776" s="393"/>
    </row>
    <row r="1777" spans="1:8" x14ac:dyDescent="0.25">
      <c r="A1777" s="386"/>
      <c r="B1777" s="387"/>
      <c r="C1777" s="392"/>
      <c r="D1777" s="392"/>
      <c r="E1777" s="392"/>
      <c r="F1777" s="392"/>
      <c r="G1777" s="392"/>
      <c r="H1777" s="393"/>
    </row>
    <row r="1778" spans="1:8" x14ac:dyDescent="0.25">
      <c r="A1778" s="386"/>
      <c r="B1778" s="387"/>
      <c r="C1778" s="392"/>
      <c r="D1778" s="392"/>
      <c r="E1778" s="392"/>
      <c r="F1778" s="392"/>
      <c r="G1778" s="392"/>
      <c r="H1778" s="393"/>
    </row>
    <row r="1779" spans="1:8" x14ac:dyDescent="0.25">
      <c r="A1779" s="386"/>
      <c r="B1779" s="387"/>
      <c r="C1779" s="392"/>
      <c r="D1779" s="392"/>
      <c r="E1779" s="392"/>
      <c r="F1779" s="392"/>
      <c r="G1779" s="392"/>
      <c r="H1779" s="393"/>
    </row>
    <row r="1780" spans="1:8" x14ac:dyDescent="0.25">
      <c r="A1780" s="386"/>
      <c r="B1780" s="387"/>
      <c r="C1780" s="392"/>
      <c r="D1780" s="392"/>
      <c r="E1780" s="392"/>
      <c r="F1780" s="392"/>
      <c r="G1780" s="392"/>
      <c r="H1780" s="393"/>
    </row>
    <row r="1781" spans="1:8" x14ac:dyDescent="0.25">
      <c r="A1781" s="386"/>
      <c r="B1781" s="387"/>
      <c r="C1781" s="392"/>
      <c r="D1781" s="392"/>
      <c r="E1781" s="392"/>
      <c r="F1781" s="392"/>
      <c r="G1781" s="392"/>
      <c r="H1781" s="393"/>
    </row>
    <row r="1782" spans="1:8" x14ac:dyDescent="0.25">
      <c r="A1782" s="386"/>
      <c r="B1782" s="387"/>
      <c r="C1782" s="392"/>
      <c r="D1782" s="392"/>
      <c r="E1782" s="392"/>
      <c r="F1782" s="392"/>
      <c r="G1782" s="392"/>
      <c r="H1782" s="393"/>
    </row>
    <row r="1783" spans="1:8" x14ac:dyDescent="0.25">
      <c r="A1783" s="386"/>
      <c r="B1783" s="387"/>
      <c r="C1783" s="392"/>
      <c r="D1783" s="392"/>
      <c r="E1783" s="392"/>
      <c r="F1783" s="392"/>
      <c r="G1783" s="392"/>
      <c r="H1783" s="393"/>
    </row>
    <row r="1784" spans="1:8" x14ac:dyDescent="0.25">
      <c r="A1784" s="388"/>
      <c r="B1784" s="389"/>
      <c r="C1784" s="394"/>
      <c r="D1784" s="394"/>
      <c r="E1784" s="394"/>
      <c r="F1784" s="394"/>
      <c r="G1784" s="394"/>
      <c r="H1784" s="395"/>
    </row>
    <row r="1785" spans="1:8" x14ac:dyDescent="0.25">
      <c r="A1785" s="384" t="s">
        <v>1612</v>
      </c>
      <c r="B1785" s="385"/>
      <c r="C1785" s="390" t="s">
        <v>1613</v>
      </c>
      <c r="D1785" s="390"/>
      <c r="E1785" s="390"/>
      <c r="F1785" s="390"/>
      <c r="G1785" s="390"/>
      <c r="H1785" s="391"/>
    </row>
    <row r="1786" spans="1:8" x14ac:dyDescent="0.25">
      <c r="A1786" s="388"/>
      <c r="B1786" s="389"/>
      <c r="C1786" s="394"/>
      <c r="D1786" s="394"/>
      <c r="E1786" s="394"/>
      <c r="F1786" s="394"/>
      <c r="G1786" s="394"/>
      <c r="H1786" s="395"/>
    </row>
    <row r="1787" spans="1:8" x14ac:dyDescent="0.25">
      <c r="A1787" s="384" t="s">
        <v>1614</v>
      </c>
      <c r="B1787" s="385"/>
      <c r="C1787" s="390" t="s">
        <v>1615</v>
      </c>
      <c r="D1787" s="390"/>
      <c r="E1787" s="390"/>
      <c r="F1787" s="390"/>
      <c r="G1787" s="390"/>
      <c r="H1787" s="391"/>
    </row>
    <row r="1788" spans="1:8" x14ac:dyDescent="0.25">
      <c r="A1788" s="388"/>
      <c r="B1788" s="389"/>
      <c r="C1788" s="394"/>
      <c r="D1788" s="394"/>
      <c r="E1788" s="394"/>
      <c r="F1788" s="394"/>
      <c r="G1788" s="394"/>
      <c r="H1788" s="395"/>
    </row>
    <row r="1789" spans="1:8" ht="14.45" customHeight="1" x14ac:dyDescent="0.25">
      <c r="A1789" s="334" t="s">
        <v>1616</v>
      </c>
      <c r="B1789" s="315"/>
      <c r="C1789" s="390" t="s">
        <v>1617</v>
      </c>
      <c r="D1789" s="390"/>
      <c r="E1789" s="390"/>
      <c r="F1789" s="390"/>
      <c r="G1789" s="390"/>
      <c r="H1789" s="391"/>
    </row>
    <row r="1790" spans="1:8" x14ac:dyDescent="0.25">
      <c r="A1790" s="330"/>
      <c r="C1790" s="392"/>
      <c r="D1790" s="392"/>
      <c r="E1790" s="392"/>
      <c r="F1790" s="392"/>
      <c r="G1790" s="392"/>
      <c r="H1790" s="393"/>
    </row>
    <row r="1791" spans="1:8" x14ac:dyDescent="0.25">
      <c r="A1791" s="330"/>
      <c r="C1791" s="392"/>
      <c r="D1791" s="392"/>
      <c r="E1791" s="392"/>
      <c r="F1791" s="392"/>
      <c r="G1791" s="392"/>
      <c r="H1791" s="393"/>
    </row>
    <row r="1792" spans="1:8" x14ac:dyDescent="0.25">
      <c r="A1792" s="330"/>
      <c r="C1792" s="392"/>
      <c r="D1792" s="392"/>
      <c r="E1792" s="392"/>
      <c r="F1792" s="392"/>
      <c r="G1792" s="392"/>
      <c r="H1792" s="393"/>
    </row>
    <row r="1793" spans="1:8" x14ac:dyDescent="0.25">
      <c r="A1793" s="330"/>
      <c r="C1793" s="392"/>
      <c r="D1793" s="392"/>
      <c r="E1793" s="392"/>
      <c r="F1793" s="392"/>
      <c r="G1793" s="392"/>
      <c r="H1793" s="393"/>
    </row>
    <row r="1794" spans="1:8" x14ac:dyDescent="0.25">
      <c r="A1794" s="330"/>
      <c r="C1794" s="392"/>
      <c r="D1794" s="392"/>
      <c r="E1794" s="392"/>
      <c r="F1794" s="392"/>
      <c r="G1794" s="392"/>
      <c r="H1794" s="393"/>
    </row>
    <row r="1795" spans="1:8" x14ac:dyDescent="0.25">
      <c r="A1795" s="330"/>
      <c r="C1795" s="392"/>
      <c r="D1795" s="392"/>
      <c r="E1795" s="392"/>
      <c r="F1795" s="392"/>
      <c r="G1795" s="392"/>
      <c r="H1795" s="393"/>
    </row>
    <row r="1796" spans="1:8" x14ac:dyDescent="0.25">
      <c r="A1796" s="330"/>
      <c r="C1796" s="392"/>
      <c r="D1796" s="392"/>
      <c r="E1796" s="392"/>
      <c r="F1796" s="392"/>
      <c r="G1796" s="392"/>
      <c r="H1796" s="393"/>
    </row>
    <row r="1797" spans="1:8" x14ac:dyDescent="0.25">
      <c r="A1797" s="330"/>
      <c r="C1797" s="392"/>
      <c r="D1797" s="392"/>
      <c r="E1797" s="392"/>
      <c r="F1797" s="392"/>
      <c r="G1797" s="392"/>
      <c r="H1797" s="393"/>
    </row>
    <row r="1798" spans="1:8" x14ac:dyDescent="0.25">
      <c r="A1798" s="330"/>
      <c r="C1798" s="392"/>
      <c r="D1798" s="392"/>
      <c r="E1798" s="392"/>
      <c r="F1798" s="392"/>
      <c r="G1798" s="392"/>
      <c r="H1798" s="393"/>
    </row>
    <row r="1799" spans="1:8" x14ac:dyDescent="0.25">
      <c r="A1799" s="330"/>
      <c r="C1799" s="392"/>
      <c r="D1799" s="392"/>
      <c r="E1799" s="392"/>
      <c r="F1799" s="392"/>
      <c r="G1799" s="392"/>
      <c r="H1799" s="393"/>
    </row>
    <row r="1800" spans="1:8" x14ac:dyDescent="0.25">
      <c r="A1800" s="330"/>
      <c r="C1800" s="392"/>
      <c r="D1800" s="392"/>
      <c r="E1800" s="392"/>
      <c r="F1800" s="392"/>
      <c r="G1800" s="392"/>
      <c r="H1800" s="393"/>
    </row>
    <row r="1801" spans="1:8" x14ac:dyDescent="0.25">
      <c r="A1801" s="330"/>
      <c r="C1801" s="392"/>
      <c r="D1801" s="392"/>
      <c r="E1801" s="392"/>
      <c r="F1801" s="392"/>
      <c r="G1801" s="392"/>
      <c r="H1801" s="393"/>
    </row>
    <row r="1802" spans="1:8" x14ac:dyDescent="0.25">
      <c r="A1802" s="330"/>
      <c r="C1802" s="392"/>
      <c r="D1802" s="392"/>
      <c r="E1802" s="392"/>
      <c r="F1802" s="392"/>
      <c r="G1802" s="392"/>
      <c r="H1802" s="393"/>
    </row>
    <row r="1803" spans="1:8" x14ac:dyDescent="0.25">
      <c r="A1803" s="330"/>
      <c r="C1803" s="392"/>
      <c r="D1803" s="392"/>
      <c r="E1803" s="392"/>
      <c r="F1803" s="392"/>
      <c r="G1803" s="392"/>
      <c r="H1803" s="393"/>
    </row>
    <row r="1804" spans="1:8" x14ac:dyDescent="0.25">
      <c r="A1804" s="330"/>
      <c r="C1804" s="392"/>
      <c r="D1804" s="392"/>
      <c r="E1804" s="392"/>
      <c r="F1804" s="392"/>
      <c r="G1804" s="392"/>
      <c r="H1804" s="393"/>
    </row>
    <row r="1805" spans="1:8" x14ac:dyDescent="0.25">
      <c r="A1805" s="330"/>
      <c r="C1805" s="392"/>
      <c r="D1805" s="392"/>
      <c r="E1805" s="392"/>
      <c r="F1805" s="392"/>
      <c r="G1805" s="392"/>
      <c r="H1805" s="393"/>
    </row>
    <row r="1806" spans="1:8" x14ac:dyDescent="0.25">
      <c r="A1806" s="330"/>
      <c r="C1806" s="392"/>
      <c r="D1806" s="392"/>
      <c r="E1806" s="392"/>
      <c r="F1806" s="392"/>
      <c r="G1806" s="392"/>
      <c r="H1806" s="393"/>
    </row>
    <row r="1807" spans="1:8" x14ac:dyDescent="0.25">
      <c r="A1807" s="332"/>
      <c r="B1807" s="318"/>
      <c r="C1807" s="394"/>
      <c r="D1807" s="394"/>
      <c r="E1807" s="394"/>
      <c r="F1807" s="394"/>
      <c r="G1807" s="394"/>
      <c r="H1807" s="395"/>
    </row>
    <row r="1808" spans="1:8" ht="14.45" customHeight="1" x14ac:dyDescent="0.25">
      <c r="A1808" s="334" t="s">
        <v>1618</v>
      </c>
      <c r="B1808" s="315"/>
      <c r="C1808" s="390" t="s">
        <v>1619</v>
      </c>
      <c r="D1808" s="390"/>
      <c r="E1808" s="390"/>
      <c r="F1808" s="390"/>
      <c r="G1808" s="390"/>
      <c r="H1808" s="391"/>
    </row>
    <row r="1809" spans="1:8" x14ac:dyDescent="0.25">
      <c r="A1809" s="330"/>
      <c r="C1809" s="392"/>
      <c r="D1809" s="392"/>
      <c r="E1809" s="392"/>
      <c r="F1809" s="392"/>
      <c r="G1809" s="392"/>
      <c r="H1809" s="393"/>
    </row>
    <row r="1810" spans="1:8" x14ac:dyDescent="0.25">
      <c r="A1810" s="330"/>
      <c r="C1810" s="392"/>
      <c r="D1810" s="392"/>
      <c r="E1810" s="392"/>
      <c r="F1810" s="392"/>
      <c r="G1810" s="392"/>
      <c r="H1810" s="393"/>
    </row>
    <row r="1811" spans="1:8" x14ac:dyDescent="0.25">
      <c r="A1811" s="330"/>
      <c r="C1811" s="392"/>
      <c r="D1811" s="392"/>
      <c r="E1811" s="392"/>
      <c r="F1811" s="392"/>
      <c r="G1811" s="392"/>
      <c r="H1811" s="393"/>
    </row>
    <row r="1812" spans="1:8" x14ac:dyDescent="0.25">
      <c r="A1812" s="330"/>
      <c r="C1812" s="392"/>
      <c r="D1812" s="392"/>
      <c r="E1812" s="392"/>
      <c r="F1812" s="392"/>
      <c r="G1812" s="392"/>
      <c r="H1812" s="393"/>
    </row>
    <row r="1813" spans="1:8" x14ac:dyDescent="0.25">
      <c r="A1813" s="330"/>
      <c r="C1813" s="392"/>
      <c r="D1813" s="392"/>
      <c r="E1813" s="392"/>
      <c r="F1813" s="392"/>
      <c r="G1813" s="392"/>
      <c r="H1813" s="393"/>
    </row>
    <row r="1814" spans="1:8" x14ac:dyDescent="0.25">
      <c r="A1814" s="330"/>
      <c r="C1814" s="392"/>
      <c r="D1814" s="392"/>
      <c r="E1814" s="392"/>
      <c r="F1814" s="392"/>
      <c r="G1814" s="392"/>
      <c r="H1814" s="393"/>
    </row>
    <row r="1815" spans="1:8" x14ac:dyDescent="0.25">
      <c r="A1815" s="330"/>
      <c r="C1815" s="392"/>
      <c r="D1815" s="392"/>
      <c r="E1815" s="392"/>
      <c r="F1815" s="392"/>
      <c r="G1815" s="392"/>
      <c r="H1815" s="393"/>
    </row>
    <row r="1816" spans="1:8" x14ac:dyDescent="0.25">
      <c r="A1816" s="330"/>
      <c r="C1816" s="392"/>
      <c r="D1816" s="392"/>
      <c r="E1816" s="392"/>
      <c r="F1816" s="392"/>
      <c r="G1816" s="392"/>
      <c r="H1816" s="393"/>
    </row>
    <row r="1817" spans="1:8" x14ac:dyDescent="0.25">
      <c r="A1817" s="330"/>
      <c r="C1817" s="392"/>
      <c r="D1817" s="392"/>
      <c r="E1817" s="392"/>
      <c r="F1817" s="392"/>
      <c r="G1817" s="392"/>
      <c r="H1817" s="393"/>
    </row>
    <row r="1818" spans="1:8" x14ac:dyDescent="0.25">
      <c r="A1818" s="330"/>
      <c r="C1818" s="392"/>
      <c r="D1818" s="392"/>
      <c r="E1818" s="392"/>
      <c r="F1818" s="392"/>
      <c r="G1818" s="392"/>
      <c r="H1818" s="393"/>
    </row>
    <row r="1819" spans="1:8" x14ac:dyDescent="0.25">
      <c r="A1819" s="330"/>
      <c r="C1819" s="392"/>
      <c r="D1819" s="392"/>
      <c r="E1819" s="392"/>
      <c r="F1819" s="392"/>
      <c r="G1819" s="392"/>
      <c r="H1819" s="393"/>
    </row>
    <row r="1820" spans="1:8" x14ac:dyDescent="0.25">
      <c r="A1820" s="330"/>
      <c r="C1820" s="392"/>
      <c r="D1820" s="392"/>
      <c r="E1820" s="392"/>
      <c r="F1820" s="392"/>
      <c r="G1820" s="392"/>
      <c r="H1820" s="393"/>
    </row>
    <row r="1821" spans="1:8" x14ac:dyDescent="0.25">
      <c r="A1821" s="330"/>
      <c r="C1821" s="392"/>
      <c r="D1821" s="392"/>
      <c r="E1821" s="392"/>
      <c r="F1821" s="392"/>
      <c r="G1821" s="392"/>
      <c r="H1821" s="393"/>
    </row>
    <row r="1822" spans="1:8" x14ac:dyDescent="0.25">
      <c r="A1822" s="330"/>
      <c r="C1822" s="392"/>
      <c r="D1822" s="392"/>
      <c r="E1822" s="392"/>
      <c r="F1822" s="392"/>
      <c r="G1822" s="392"/>
      <c r="H1822" s="393"/>
    </row>
    <row r="1823" spans="1:8" x14ac:dyDescent="0.25">
      <c r="A1823" s="330"/>
      <c r="C1823" s="392"/>
      <c r="D1823" s="392"/>
      <c r="E1823" s="392"/>
      <c r="F1823" s="392"/>
      <c r="G1823" s="392"/>
      <c r="H1823" s="393"/>
    </row>
    <row r="1824" spans="1:8" x14ac:dyDescent="0.25">
      <c r="A1824" s="330"/>
      <c r="C1824" s="392"/>
      <c r="D1824" s="392"/>
      <c r="E1824" s="392"/>
      <c r="F1824" s="392"/>
      <c r="G1824" s="392"/>
      <c r="H1824" s="393"/>
    </row>
    <row r="1825" spans="1:8" x14ac:dyDescent="0.25">
      <c r="A1825" s="330"/>
      <c r="C1825" s="392"/>
      <c r="D1825" s="392"/>
      <c r="E1825" s="392"/>
      <c r="F1825" s="392"/>
      <c r="G1825" s="392"/>
      <c r="H1825" s="393"/>
    </row>
    <row r="1826" spans="1:8" x14ac:dyDescent="0.25">
      <c r="A1826" s="332"/>
      <c r="B1826" s="318"/>
      <c r="C1826" s="394"/>
      <c r="D1826" s="394"/>
      <c r="E1826" s="394"/>
      <c r="F1826" s="394"/>
      <c r="G1826" s="394"/>
      <c r="H1826" s="395"/>
    </row>
    <row r="1827" spans="1:8" ht="14.45" customHeight="1" x14ac:dyDescent="0.25">
      <c r="A1827" s="334" t="s">
        <v>1620</v>
      </c>
      <c r="B1827" s="315"/>
      <c r="C1827" s="390" t="s">
        <v>1621</v>
      </c>
      <c r="D1827" s="390"/>
      <c r="E1827" s="390"/>
      <c r="F1827" s="390"/>
      <c r="G1827" s="390"/>
      <c r="H1827" s="391"/>
    </row>
    <row r="1828" spans="1:8" x14ac:dyDescent="0.25">
      <c r="A1828" s="330"/>
      <c r="C1828" s="392"/>
      <c r="D1828" s="392"/>
      <c r="E1828" s="392"/>
      <c r="F1828" s="392"/>
      <c r="G1828" s="392"/>
      <c r="H1828" s="393"/>
    </row>
    <row r="1829" spans="1:8" x14ac:dyDescent="0.25">
      <c r="A1829" s="330"/>
      <c r="C1829" s="392"/>
      <c r="D1829" s="392"/>
      <c r="E1829" s="392"/>
      <c r="F1829" s="392"/>
      <c r="G1829" s="392"/>
      <c r="H1829" s="393"/>
    </row>
    <row r="1830" spans="1:8" x14ac:dyDescent="0.25">
      <c r="A1830" s="330"/>
      <c r="C1830" s="392"/>
      <c r="D1830" s="392"/>
      <c r="E1830" s="392"/>
      <c r="F1830" s="392"/>
      <c r="G1830" s="392"/>
      <c r="H1830" s="393"/>
    </row>
    <row r="1831" spans="1:8" x14ac:dyDescent="0.25">
      <c r="A1831" s="330"/>
      <c r="C1831" s="392"/>
      <c r="D1831" s="392"/>
      <c r="E1831" s="392"/>
      <c r="F1831" s="392"/>
      <c r="G1831" s="392"/>
      <c r="H1831" s="393"/>
    </row>
    <row r="1832" spans="1:8" x14ac:dyDescent="0.25">
      <c r="A1832" s="330"/>
      <c r="C1832" s="392"/>
      <c r="D1832" s="392"/>
      <c r="E1832" s="392"/>
      <c r="F1832" s="392"/>
      <c r="G1832" s="392"/>
      <c r="H1832" s="393"/>
    </row>
    <row r="1833" spans="1:8" x14ac:dyDescent="0.25">
      <c r="A1833" s="330"/>
      <c r="C1833" s="392"/>
      <c r="D1833" s="392"/>
      <c r="E1833" s="392"/>
      <c r="F1833" s="392"/>
      <c r="G1833" s="392"/>
      <c r="H1833" s="393"/>
    </row>
    <row r="1834" spans="1:8" x14ac:dyDescent="0.25">
      <c r="A1834" s="330"/>
      <c r="C1834" s="392"/>
      <c r="D1834" s="392"/>
      <c r="E1834" s="392"/>
      <c r="F1834" s="392"/>
      <c r="G1834" s="392"/>
      <c r="H1834" s="393"/>
    </row>
    <row r="1835" spans="1:8" x14ac:dyDescent="0.25">
      <c r="A1835" s="330"/>
      <c r="C1835" s="392"/>
      <c r="D1835" s="392"/>
      <c r="E1835" s="392"/>
      <c r="F1835" s="392"/>
      <c r="G1835" s="392"/>
      <c r="H1835" s="393"/>
    </row>
    <row r="1836" spans="1:8" x14ac:dyDescent="0.25">
      <c r="A1836" s="330"/>
      <c r="C1836" s="392"/>
      <c r="D1836" s="392"/>
      <c r="E1836" s="392"/>
      <c r="F1836" s="392"/>
      <c r="G1836" s="392"/>
      <c r="H1836" s="393"/>
    </row>
    <row r="1837" spans="1:8" x14ac:dyDescent="0.25">
      <c r="A1837" s="330"/>
      <c r="C1837" s="392"/>
      <c r="D1837" s="392"/>
      <c r="E1837" s="392"/>
      <c r="F1837" s="392"/>
      <c r="G1837" s="392"/>
      <c r="H1837" s="393"/>
    </row>
    <row r="1838" spans="1:8" x14ac:dyDescent="0.25">
      <c r="A1838" s="330"/>
      <c r="C1838" s="392"/>
      <c r="D1838" s="392"/>
      <c r="E1838" s="392"/>
      <c r="F1838" s="392"/>
      <c r="G1838" s="392"/>
      <c r="H1838" s="393"/>
    </row>
    <row r="1839" spans="1:8" x14ac:dyDescent="0.25">
      <c r="A1839" s="330"/>
      <c r="C1839" s="392"/>
      <c r="D1839" s="392"/>
      <c r="E1839" s="392"/>
      <c r="F1839" s="392"/>
      <c r="G1839" s="392"/>
      <c r="H1839" s="393"/>
    </row>
    <row r="1840" spans="1:8" x14ac:dyDescent="0.25">
      <c r="A1840" s="330"/>
      <c r="C1840" s="392"/>
      <c r="D1840" s="392"/>
      <c r="E1840" s="392"/>
      <c r="F1840" s="392"/>
      <c r="G1840" s="392"/>
      <c r="H1840" s="393"/>
    </row>
    <row r="1841" spans="1:8" x14ac:dyDescent="0.25">
      <c r="A1841" s="330"/>
      <c r="C1841" s="392"/>
      <c r="D1841" s="392"/>
      <c r="E1841" s="392"/>
      <c r="F1841" s="392"/>
      <c r="G1841" s="392"/>
      <c r="H1841" s="393"/>
    </row>
    <row r="1842" spans="1:8" x14ac:dyDescent="0.25">
      <c r="A1842" s="330"/>
      <c r="C1842" s="392"/>
      <c r="D1842" s="392"/>
      <c r="E1842" s="392"/>
      <c r="F1842" s="392"/>
      <c r="G1842" s="392"/>
      <c r="H1842" s="393"/>
    </row>
    <row r="1843" spans="1:8" x14ac:dyDescent="0.25">
      <c r="A1843" s="330"/>
      <c r="C1843" s="392"/>
      <c r="D1843" s="392"/>
      <c r="E1843" s="392"/>
      <c r="F1843" s="392"/>
      <c r="G1843" s="392"/>
      <c r="H1843" s="393"/>
    </row>
    <row r="1844" spans="1:8" x14ac:dyDescent="0.25">
      <c r="A1844" s="330"/>
      <c r="C1844" s="392"/>
      <c r="D1844" s="392"/>
      <c r="E1844" s="392"/>
      <c r="F1844" s="392"/>
      <c r="G1844" s="392"/>
      <c r="H1844" s="393"/>
    </row>
    <row r="1845" spans="1:8" x14ac:dyDescent="0.25">
      <c r="A1845" s="332"/>
      <c r="B1845" s="318"/>
      <c r="C1845" s="394"/>
      <c r="D1845" s="394"/>
      <c r="E1845" s="394"/>
      <c r="F1845" s="394"/>
      <c r="G1845" s="394"/>
      <c r="H1845" s="395"/>
    </row>
    <row r="1846" spans="1:8" x14ac:dyDescent="0.25">
      <c r="A1846" s="384" t="s">
        <v>1622</v>
      </c>
      <c r="B1846" s="385"/>
      <c r="C1846" s="390" t="s">
        <v>1623</v>
      </c>
      <c r="D1846" s="390"/>
      <c r="E1846" s="390"/>
      <c r="F1846" s="390"/>
      <c r="G1846" s="390"/>
      <c r="H1846" s="391"/>
    </row>
    <row r="1847" spans="1:8" x14ac:dyDescent="0.25">
      <c r="A1847" s="388"/>
      <c r="B1847" s="389"/>
      <c r="C1847" s="394"/>
      <c r="D1847" s="394"/>
      <c r="E1847" s="394"/>
      <c r="F1847" s="394"/>
      <c r="G1847" s="394"/>
      <c r="H1847" s="395"/>
    </row>
    <row r="1848" spans="1:8" x14ac:dyDescent="0.25">
      <c r="A1848" s="384" t="s">
        <v>1624</v>
      </c>
      <c r="B1848" s="385"/>
      <c r="C1848" s="390" t="s">
        <v>1625</v>
      </c>
      <c r="D1848" s="390"/>
      <c r="E1848" s="390"/>
      <c r="F1848" s="390"/>
      <c r="G1848" s="390"/>
      <c r="H1848" s="391"/>
    </row>
    <row r="1849" spans="1:8" x14ac:dyDescent="0.25">
      <c r="A1849" s="388"/>
      <c r="B1849" s="389"/>
      <c r="C1849" s="394"/>
      <c r="D1849" s="394"/>
      <c r="E1849" s="394"/>
      <c r="F1849" s="394"/>
      <c r="G1849" s="394"/>
      <c r="H1849" s="395"/>
    </row>
    <row r="1850" spans="1:8" x14ac:dyDescent="0.25">
      <c r="A1850" s="384" t="s">
        <v>1626</v>
      </c>
      <c r="B1850" s="385"/>
      <c r="C1850" s="390" t="s">
        <v>1627</v>
      </c>
      <c r="D1850" s="390"/>
      <c r="E1850" s="390"/>
      <c r="F1850" s="390"/>
      <c r="G1850" s="390"/>
      <c r="H1850" s="391"/>
    </row>
    <row r="1851" spans="1:8" x14ac:dyDescent="0.25">
      <c r="A1851" s="388"/>
      <c r="B1851" s="389"/>
      <c r="C1851" s="394"/>
      <c r="D1851" s="394"/>
      <c r="E1851" s="394"/>
      <c r="F1851" s="394"/>
      <c r="G1851" s="394"/>
      <c r="H1851" s="395"/>
    </row>
    <row r="1852" spans="1:8" x14ac:dyDescent="0.25">
      <c r="A1852" s="384" t="s">
        <v>1628</v>
      </c>
      <c r="B1852" s="385"/>
      <c r="C1852" s="390" t="s">
        <v>1629</v>
      </c>
      <c r="D1852" s="390"/>
      <c r="E1852" s="390"/>
      <c r="F1852" s="390"/>
      <c r="G1852" s="390"/>
      <c r="H1852" s="391"/>
    </row>
    <row r="1853" spans="1:8" x14ac:dyDescent="0.25">
      <c r="A1853" s="388"/>
      <c r="B1853" s="389"/>
      <c r="C1853" s="394"/>
      <c r="D1853" s="394"/>
      <c r="E1853" s="394"/>
      <c r="F1853" s="394"/>
      <c r="G1853" s="394"/>
      <c r="H1853" s="395"/>
    </row>
    <row r="1854" spans="1:8" x14ac:dyDescent="0.25">
      <c r="A1854" s="384" t="s">
        <v>1630</v>
      </c>
      <c r="B1854" s="385"/>
      <c r="C1854" s="390" t="s">
        <v>1631</v>
      </c>
      <c r="D1854" s="390"/>
      <c r="E1854" s="390"/>
      <c r="F1854" s="390"/>
      <c r="G1854" s="390"/>
      <c r="H1854" s="391"/>
    </row>
    <row r="1855" spans="1:8" x14ac:dyDescent="0.25">
      <c r="A1855" s="388"/>
      <c r="B1855" s="389"/>
      <c r="C1855" s="394"/>
      <c r="D1855" s="394"/>
      <c r="E1855" s="394"/>
      <c r="F1855" s="394"/>
      <c r="G1855" s="394"/>
      <c r="H1855" s="395"/>
    </row>
    <row r="1856" spans="1:8" x14ac:dyDescent="0.25">
      <c r="A1856" s="384" t="s">
        <v>1632</v>
      </c>
      <c r="B1856" s="385"/>
      <c r="C1856" s="390" t="s">
        <v>1633</v>
      </c>
      <c r="D1856" s="390"/>
      <c r="E1856" s="390"/>
      <c r="F1856" s="390"/>
      <c r="G1856" s="390"/>
      <c r="H1856" s="391"/>
    </row>
    <row r="1857" spans="1:8" x14ac:dyDescent="0.25">
      <c r="A1857" s="388"/>
      <c r="B1857" s="389"/>
      <c r="C1857" s="394"/>
      <c r="D1857" s="394"/>
      <c r="E1857" s="394"/>
      <c r="F1857" s="394"/>
      <c r="G1857" s="394"/>
      <c r="H1857" s="395"/>
    </row>
    <row r="1858" spans="1:8" x14ac:dyDescent="0.25">
      <c r="A1858" s="384" t="s">
        <v>1634</v>
      </c>
      <c r="B1858" s="385"/>
      <c r="C1858" s="390" t="s">
        <v>1635</v>
      </c>
      <c r="D1858" s="390"/>
      <c r="E1858" s="390"/>
      <c r="F1858" s="390"/>
      <c r="G1858" s="390"/>
      <c r="H1858" s="391"/>
    </row>
    <row r="1859" spans="1:8" x14ac:dyDescent="0.25">
      <c r="A1859" s="386"/>
      <c r="B1859" s="387"/>
      <c r="C1859" s="392"/>
      <c r="D1859" s="392"/>
      <c r="E1859" s="392"/>
      <c r="F1859" s="392"/>
      <c r="G1859" s="392"/>
      <c r="H1859" s="393"/>
    </row>
    <row r="1860" spans="1:8" x14ac:dyDescent="0.25">
      <c r="A1860" s="386"/>
      <c r="B1860" s="387"/>
      <c r="C1860" s="392"/>
      <c r="D1860" s="392"/>
      <c r="E1860" s="392"/>
      <c r="F1860" s="392"/>
      <c r="G1860" s="392"/>
      <c r="H1860" s="393"/>
    </row>
    <row r="1861" spans="1:8" x14ac:dyDescent="0.25">
      <c r="A1861" s="386"/>
      <c r="B1861" s="387"/>
      <c r="C1861" s="392"/>
      <c r="D1861" s="392"/>
      <c r="E1861" s="392"/>
      <c r="F1861" s="392"/>
      <c r="G1861" s="392"/>
      <c r="H1861" s="393"/>
    </row>
    <row r="1862" spans="1:8" x14ac:dyDescent="0.25">
      <c r="A1862" s="386"/>
      <c r="B1862" s="387"/>
      <c r="C1862" s="392"/>
      <c r="D1862" s="392"/>
      <c r="E1862" s="392"/>
      <c r="F1862" s="392"/>
      <c r="G1862" s="392"/>
      <c r="H1862" s="393"/>
    </row>
    <row r="1863" spans="1:8" x14ac:dyDescent="0.25">
      <c r="A1863" s="386"/>
      <c r="B1863" s="387"/>
      <c r="C1863" s="392"/>
      <c r="D1863" s="392"/>
      <c r="E1863" s="392"/>
      <c r="F1863" s="392"/>
      <c r="G1863" s="392"/>
      <c r="H1863" s="393"/>
    </row>
    <row r="1864" spans="1:8" x14ac:dyDescent="0.25">
      <c r="A1864" s="386"/>
      <c r="B1864" s="387"/>
      <c r="C1864" s="392"/>
      <c r="D1864" s="392"/>
      <c r="E1864" s="392"/>
      <c r="F1864" s="392"/>
      <c r="G1864" s="392"/>
      <c r="H1864" s="393"/>
    </row>
    <row r="1865" spans="1:8" x14ac:dyDescent="0.25">
      <c r="A1865" s="386"/>
      <c r="B1865" s="387"/>
      <c r="C1865" s="392"/>
      <c r="D1865" s="392"/>
      <c r="E1865" s="392"/>
      <c r="F1865" s="392"/>
      <c r="G1865" s="392"/>
      <c r="H1865" s="393"/>
    </row>
    <row r="1866" spans="1:8" x14ac:dyDescent="0.25">
      <c r="A1866" s="386"/>
      <c r="B1866" s="387"/>
      <c r="C1866" s="392"/>
      <c r="D1866" s="392"/>
      <c r="E1866" s="392"/>
      <c r="F1866" s="392"/>
      <c r="G1866" s="392"/>
      <c r="H1866" s="393"/>
    </row>
    <row r="1867" spans="1:8" x14ac:dyDescent="0.25">
      <c r="A1867" s="386"/>
      <c r="B1867" s="387"/>
      <c r="C1867" s="392"/>
      <c r="D1867" s="392"/>
      <c r="E1867" s="392"/>
      <c r="F1867" s="392"/>
      <c r="G1867" s="392"/>
      <c r="H1867" s="393"/>
    </row>
    <row r="1868" spans="1:8" x14ac:dyDescent="0.25">
      <c r="A1868" s="386"/>
      <c r="B1868" s="387"/>
      <c r="C1868" s="392"/>
      <c r="D1868" s="392"/>
      <c r="E1868" s="392"/>
      <c r="F1868" s="392"/>
      <c r="G1868" s="392"/>
      <c r="H1868" s="393"/>
    </row>
    <row r="1869" spans="1:8" x14ac:dyDescent="0.25">
      <c r="A1869" s="386"/>
      <c r="B1869" s="387"/>
      <c r="C1869" s="392"/>
      <c r="D1869" s="392"/>
      <c r="E1869" s="392"/>
      <c r="F1869" s="392"/>
      <c r="G1869" s="392"/>
      <c r="H1869" s="393"/>
    </row>
    <row r="1870" spans="1:8" x14ac:dyDescent="0.25">
      <c r="A1870" s="386"/>
      <c r="B1870" s="387"/>
      <c r="C1870" s="392"/>
      <c r="D1870" s="392"/>
      <c r="E1870" s="392"/>
      <c r="F1870" s="392"/>
      <c r="G1870" s="392"/>
      <c r="H1870" s="393"/>
    </row>
    <row r="1871" spans="1:8" x14ac:dyDescent="0.25">
      <c r="A1871" s="386"/>
      <c r="B1871" s="387"/>
      <c r="C1871" s="392"/>
      <c r="D1871" s="392"/>
      <c r="E1871" s="392"/>
      <c r="F1871" s="392"/>
      <c r="G1871" s="392"/>
      <c r="H1871" s="393"/>
    </row>
    <row r="1872" spans="1:8" x14ac:dyDescent="0.25">
      <c r="A1872" s="386"/>
      <c r="B1872" s="387"/>
      <c r="C1872" s="392"/>
      <c r="D1872" s="392"/>
      <c r="E1872" s="392"/>
      <c r="F1872" s="392"/>
      <c r="G1872" s="392"/>
      <c r="H1872" s="393"/>
    </row>
    <row r="1873" spans="1:8" x14ac:dyDescent="0.25">
      <c r="A1873" s="386"/>
      <c r="B1873" s="387"/>
      <c r="C1873" s="392"/>
      <c r="D1873" s="392"/>
      <c r="E1873" s="392"/>
      <c r="F1873" s="392"/>
      <c r="G1873" s="392"/>
      <c r="H1873" s="393"/>
    </row>
    <row r="1874" spans="1:8" x14ac:dyDescent="0.25">
      <c r="A1874" s="386"/>
      <c r="B1874" s="387"/>
      <c r="C1874" s="392"/>
      <c r="D1874" s="392"/>
      <c r="E1874" s="392"/>
      <c r="F1874" s="392"/>
      <c r="G1874" s="392"/>
      <c r="H1874" s="393"/>
    </row>
    <row r="1875" spans="1:8" x14ac:dyDescent="0.25">
      <c r="A1875" s="388"/>
      <c r="B1875" s="389"/>
      <c r="C1875" s="394"/>
      <c r="D1875" s="394"/>
      <c r="E1875" s="394"/>
      <c r="F1875" s="394"/>
      <c r="G1875" s="394"/>
      <c r="H1875" s="395"/>
    </row>
    <row r="1876" spans="1:8" x14ac:dyDescent="0.25">
      <c r="A1876" s="384" t="s">
        <v>1636</v>
      </c>
      <c r="B1876" s="385"/>
      <c r="C1876" s="390" t="s">
        <v>1637</v>
      </c>
      <c r="D1876" s="390"/>
      <c r="E1876" s="390"/>
      <c r="F1876" s="390"/>
      <c r="G1876" s="390"/>
      <c r="H1876" s="391"/>
    </row>
    <row r="1877" spans="1:8" x14ac:dyDescent="0.25">
      <c r="A1877" s="386"/>
      <c r="B1877" s="387"/>
      <c r="C1877" s="392"/>
      <c r="D1877" s="392"/>
      <c r="E1877" s="392"/>
      <c r="F1877" s="392"/>
      <c r="G1877" s="392"/>
      <c r="H1877" s="393"/>
    </row>
    <row r="1878" spans="1:8" x14ac:dyDescent="0.25">
      <c r="A1878" s="386"/>
      <c r="B1878" s="387"/>
      <c r="C1878" s="392"/>
      <c r="D1878" s="392"/>
      <c r="E1878" s="392"/>
      <c r="F1878" s="392"/>
      <c r="G1878" s="392"/>
      <c r="H1878" s="393"/>
    </row>
    <row r="1879" spans="1:8" x14ac:dyDescent="0.25">
      <c r="A1879" s="386"/>
      <c r="B1879" s="387"/>
      <c r="C1879" s="392"/>
      <c r="D1879" s="392"/>
      <c r="E1879" s="392"/>
      <c r="F1879" s="392"/>
      <c r="G1879" s="392"/>
      <c r="H1879" s="393"/>
    </row>
    <row r="1880" spans="1:8" x14ac:dyDescent="0.25">
      <c r="A1880" s="386"/>
      <c r="B1880" s="387"/>
      <c r="C1880" s="392"/>
      <c r="D1880" s="392"/>
      <c r="E1880" s="392"/>
      <c r="F1880" s="392"/>
      <c r="G1880" s="392"/>
      <c r="H1880" s="393"/>
    </row>
    <row r="1881" spans="1:8" x14ac:dyDescent="0.25">
      <c r="A1881" s="386"/>
      <c r="B1881" s="387"/>
      <c r="C1881" s="392"/>
      <c r="D1881" s="392"/>
      <c r="E1881" s="392"/>
      <c r="F1881" s="392"/>
      <c r="G1881" s="392"/>
      <c r="H1881" s="393"/>
    </row>
    <row r="1882" spans="1:8" x14ac:dyDescent="0.25">
      <c r="A1882" s="386"/>
      <c r="B1882" s="387"/>
      <c r="C1882" s="392"/>
      <c r="D1882" s="392"/>
      <c r="E1882" s="392"/>
      <c r="F1882" s="392"/>
      <c r="G1882" s="392"/>
      <c r="H1882" s="393"/>
    </row>
    <row r="1883" spans="1:8" x14ac:dyDescent="0.25">
      <c r="A1883" s="386"/>
      <c r="B1883" s="387"/>
      <c r="C1883" s="392"/>
      <c r="D1883" s="392"/>
      <c r="E1883" s="392"/>
      <c r="F1883" s="392"/>
      <c r="G1883" s="392"/>
      <c r="H1883" s="393"/>
    </row>
    <row r="1884" spans="1:8" x14ac:dyDescent="0.25">
      <c r="A1884" s="386"/>
      <c r="B1884" s="387"/>
      <c r="C1884" s="392"/>
      <c r="D1884" s="392"/>
      <c r="E1884" s="392"/>
      <c r="F1884" s="392"/>
      <c r="G1884" s="392"/>
      <c r="H1884" s="393"/>
    </row>
    <row r="1885" spans="1:8" x14ac:dyDescent="0.25">
      <c r="A1885" s="386"/>
      <c r="B1885" s="387"/>
      <c r="C1885" s="392"/>
      <c r="D1885" s="392"/>
      <c r="E1885" s="392"/>
      <c r="F1885" s="392"/>
      <c r="G1885" s="392"/>
      <c r="H1885" s="393"/>
    </row>
    <row r="1886" spans="1:8" x14ac:dyDescent="0.25">
      <c r="A1886" s="386"/>
      <c r="B1886" s="387"/>
      <c r="C1886" s="392"/>
      <c r="D1886" s="392"/>
      <c r="E1886" s="392"/>
      <c r="F1886" s="392"/>
      <c r="G1886" s="392"/>
      <c r="H1886" s="393"/>
    </row>
    <row r="1887" spans="1:8" x14ac:dyDescent="0.25">
      <c r="A1887" s="386"/>
      <c r="B1887" s="387"/>
      <c r="C1887" s="392"/>
      <c r="D1887" s="392"/>
      <c r="E1887" s="392"/>
      <c r="F1887" s="392"/>
      <c r="G1887" s="392"/>
      <c r="H1887" s="393"/>
    </row>
    <row r="1888" spans="1:8" x14ac:dyDescent="0.25">
      <c r="A1888" s="386"/>
      <c r="B1888" s="387"/>
      <c r="C1888" s="392"/>
      <c r="D1888" s="392"/>
      <c r="E1888" s="392"/>
      <c r="F1888" s="392"/>
      <c r="G1888" s="392"/>
      <c r="H1888" s="393"/>
    </row>
    <row r="1889" spans="1:8" x14ac:dyDescent="0.25">
      <c r="A1889" s="386"/>
      <c r="B1889" s="387"/>
      <c r="C1889" s="392"/>
      <c r="D1889" s="392"/>
      <c r="E1889" s="392"/>
      <c r="F1889" s="392"/>
      <c r="G1889" s="392"/>
      <c r="H1889" s="393"/>
    </row>
    <row r="1890" spans="1:8" x14ac:dyDescent="0.25">
      <c r="A1890" s="386"/>
      <c r="B1890" s="387"/>
      <c r="C1890" s="392"/>
      <c r="D1890" s="392"/>
      <c r="E1890" s="392"/>
      <c r="F1890" s="392"/>
      <c r="G1890" s="392"/>
      <c r="H1890" s="393"/>
    </row>
    <row r="1891" spans="1:8" x14ac:dyDescent="0.25">
      <c r="A1891" s="386"/>
      <c r="B1891" s="387"/>
      <c r="C1891" s="392"/>
      <c r="D1891" s="392"/>
      <c r="E1891" s="392"/>
      <c r="F1891" s="392"/>
      <c r="G1891" s="392"/>
      <c r="H1891" s="393"/>
    </row>
    <row r="1892" spans="1:8" x14ac:dyDescent="0.25">
      <c r="A1892" s="386"/>
      <c r="B1892" s="387"/>
      <c r="C1892" s="392"/>
      <c r="D1892" s="392"/>
      <c r="E1892" s="392"/>
      <c r="F1892" s="392"/>
      <c r="G1892" s="392"/>
      <c r="H1892" s="393"/>
    </row>
    <row r="1893" spans="1:8" x14ac:dyDescent="0.25">
      <c r="A1893" s="386"/>
      <c r="B1893" s="387"/>
      <c r="C1893" s="392"/>
      <c r="D1893" s="392"/>
      <c r="E1893" s="392"/>
      <c r="F1893" s="392"/>
      <c r="G1893" s="392"/>
      <c r="H1893" s="393"/>
    </row>
    <row r="1894" spans="1:8" x14ac:dyDescent="0.25">
      <c r="A1894" s="386"/>
      <c r="B1894" s="387"/>
      <c r="C1894" s="392"/>
      <c r="D1894" s="392"/>
      <c r="E1894" s="392"/>
      <c r="F1894" s="392"/>
      <c r="G1894" s="392"/>
      <c r="H1894" s="393"/>
    </row>
    <row r="1895" spans="1:8" x14ac:dyDescent="0.25">
      <c r="A1895" s="386"/>
      <c r="B1895" s="387"/>
      <c r="C1895" s="392"/>
      <c r="D1895" s="392"/>
      <c r="E1895" s="392"/>
      <c r="F1895" s="392"/>
      <c r="G1895" s="392"/>
      <c r="H1895" s="393"/>
    </row>
    <row r="1896" spans="1:8" x14ac:dyDescent="0.25">
      <c r="A1896" s="386"/>
      <c r="B1896" s="387"/>
      <c r="C1896" s="392"/>
      <c r="D1896" s="392"/>
      <c r="E1896" s="392"/>
      <c r="F1896" s="392"/>
      <c r="G1896" s="392"/>
      <c r="H1896" s="393"/>
    </row>
    <row r="1897" spans="1:8" x14ac:dyDescent="0.25">
      <c r="A1897" s="386"/>
      <c r="B1897" s="387"/>
      <c r="C1897" s="392"/>
      <c r="D1897" s="392"/>
      <c r="E1897" s="392"/>
      <c r="F1897" s="392"/>
      <c r="G1897" s="392"/>
      <c r="H1897" s="393"/>
    </row>
    <row r="1898" spans="1:8" x14ac:dyDescent="0.25">
      <c r="A1898" s="386"/>
      <c r="B1898" s="387"/>
      <c r="C1898" s="392"/>
      <c r="D1898" s="392"/>
      <c r="E1898" s="392"/>
      <c r="F1898" s="392"/>
      <c r="G1898" s="392"/>
      <c r="H1898" s="393"/>
    </row>
    <row r="1899" spans="1:8" x14ac:dyDescent="0.25">
      <c r="A1899" s="386"/>
      <c r="B1899" s="387"/>
      <c r="C1899" s="392"/>
      <c r="D1899" s="392"/>
      <c r="E1899" s="392"/>
      <c r="F1899" s="392"/>
      <c r="G1899" s="392"/>
      <c r="H1899" s="393"/>
    </row>
    <row r="1900" spans="1:8" x14ac:dyDescent="0.25">
      <c r="A1900" s="388"/>
      <c r="B1900" s="389"/>
      <c r="C1900" s="394"/>
      <c r="D1900" s="394"/>
      <c r="E1900" s="394"/>
      <c r="F1900" s="394"/>
      <c r="G1900" s="394"/>
      <c r="H1900" s="395"/>
    </row>
    <row r="1901" spans="1:8" x14ac:dyDescent="0.25">
      <c r="A1901" s="384" t="s">
        <v>1638</v>
      </c>
      <c r="B1901" s="385"/>
      <c r="C1901" s="390" t="s">
        <v>1639</v>
      </c>
      <c r="D1901" s="390"/>
      <c r="E1901" s="390"/>
      <c r="F1901" s="390"/>
      <c r="G1901" s="390"/>
      <c r="H1901" s="391"/>
    </row>
    <row r="1902" spans="1:8" x14ac:dyDescent="0.25">
      <c r="A1902" s="386"/>
      <c r="B1902" s="387"/>
      <c r="C1902" s="392"/>
      <c r="D1902" s="392"/>
      <c r="E1902" s="392"/>
      <c r="F1902" s="392"/>
      <c r="G1902" s="392"/>
      <c r="H1902" s="393"/>
    </row>
    <row r="1903" spans="1:8" x14ac:dyDescent="0.25">
      <c r="A1903" s="386"/>
      <c r="B1903" s="387"/>
      <c r="C1903" s="392"/>
      <c r="D1903" s="392"/>
      <c r="E1903" s="392"/>
      <c r="F1903" s="392"/>
      <c r="G1903" s="392"/>
      <c r="H1903" s="393"/>
    </row>
    <row r="1904" spans="1:8" x14ac:dyDescent="0.25">
      <c r="A1904" s="386"/>
      <c r="B1904" s="387"/>
      <c r="C1904" s="392"/>
      <c r="D1904" s="392"/>
      <c r="E1904" s="392"/>
      <c r="F1904" s="392"/>
      <c r="G1904" s="392"/>
      <c r="H1904" s="393"/>
    </row>
    <row r="1905" spans="1:8" x14ac:dyDescent="0.25">
      <c r="A1905" s="386"/>
      <c r="B1905" s="387"/>
      <c r="C1905" s="392"/>
      <c r="D1905" s="392"/>
      <c r="E1905" s="392"/>
      <c r="F1905" s="392"/>
      <c r="G1905" s="392"/>
      <c r="H1905" s="393"/>
    </row>
    <row r="1906" spans="1:8" x14ac:dyDescent="0.25">
      <c r="A1906" s="386"/>
      <c r="B1906" s="387"/>
      <c r="C1906" s="392"/>
      <c r="D1906" s="392"/>
      <c r="E1906" s="392"/>
      <c r="F1906" s="392"/>
      <c r="G1906" s="392"/>
      <c r="H1906" s="393"/>
    </row>
    <row r="1907" spans="1:8" x14ac:dyDescent="0.25">
      <c r="A1907" s="386"/>
      <c r="B1907" s="387"/>
      <c r="C1907" s="392"/>
      <c r="D1907" s="392"/>
      <c r="E1907" s="392"/>
      <c r="F1907" s="392"/>
      <c r="G1907" s="392"/>
      <c r="H1907" s="393"/>
    </row>
    <row r="1908" spans="1:8" x14ac:dyDescent="0.25">
      <c r="A1908" s="386"/>
      <c r="B1908" s="387"/>
      <c r="C1908" s="392"/>
      <c r="D1908" s="392"/>
      <c r="E1908" s="392"/>
      <c r="F1908" s="392"/>
      <c r="G1908" s="392"/>
      <c r="H1908" s="393"/>
    </row>
    <row r="1909" spans="1:8" x14ac:dyDescent="0.25">
      <c r="A1909" s="386"/>
      <c r="B1909" s="387"/>
      <c r="C1909" s="392"/>
      <c r="D1909" s="392"/>
      <c r="E1909" s="392"/>
      <c r="F1909" s="392"/>
      <c r="G1909" s="392"/>
      <c r="H1909" s="393"/>
    </row>
    <row r="1910" spans="1:8" x14ac:dyDescent="0.25">
      <c r="A1910" s="386"/>
      <c r="B1910" s="387"/>
      <c r="C1910" s="392"/>
      <c r="D1910" s="392"/>
      <c r="E1910" s="392"/>
      <c r="F1910" s="392"/>
      <c r="G1910" s="392"/>
      <c r="H1910" s="393"/>
    </row>
    <row r="1911" spans="1:8" x14ac:dyDescent="0.25">
      <c r="A1911" s="386"/>
      <c r="B1911" s="387"/>
      <c r="C1911" s="392"/>
      <c r="D1911" s="392"/>
      <c r="E1911" s="392"/>
      <c r="F1911" s="392"/>
      <c r="G1911" s="392"/>
      <c r="H1911" s="393"/>
    </row>
    <row r="1912" spans="1:8" x14ac:dyDescent="0.25">
      <c r="A1912" s="386"/>
      <c r="B1912" s="387"/>
      <c r="C1912" s="392"/>
      <c r="D1912" s="392"/>
      <c r="E1912" s="392"/>
      <c r="F1912" s="392"/>
      <c r="G1912" s="392"/>
      <c r="H1912" s="393"/>
    </row>
    <row r="1913" spans="1:8" x14ac:dyDescent="0.25">
      <c r="A1913" s="386"/>
      <c r="B1913" s="387"/>
      <c r="C1913" s="392"/>
      <c r="D1913" s="392"/>
      <c r="E1913" s="392"/>
      <c r="F1913" s="392"/>
      <c r="G1913" s="392"/>
      <c r="H1913" s="393"/>
    </row>
    <row r="1914" spans="1:8" x14ac:dyDescent="0.25">
      <c r="A1914" s="386"/>
      <c r="B1914" s="387"/>
      <c r="C1914" s="392"/>
      <c r="D1914" s="392"/>
      <c r="E1914" s="392"/>
      <c r="F1914" s="392"/>
      <c r="G1914" s="392"/>
      <c r="H1914" s="393"/>
    </row>
    <row r="1915" spans="1:8" x14ac:dyDescent="0.25">
      <c r="A1915" s="386"/>
      <c r="B1915" s="387"/>
      <c r="C1915" s="392"/>
      <c r="D1915" s="392"/>
      <c r="E1915" s="392"/>
      <c r="F1915" s="392"/>
      <c r="G1915" s="392"/>
      <c r="H1915" s="393"/>
    </row>
    <row r="1916" spans="1:8" x14ac:dyDescent="0.25">
      <c r="A1916" s="386"/>
      <c r="B1916" s="387"/>
      <c r="C1916" s="392"/>
      <c r="D1916" s="392"/>
      <c r="E1916" s="392"/>
      <c r="F1916" s="392"/>
      <c r="G1916" s="392"/>
      <c r="H1916" s="393"/>
    </row>
    <row r="1917" spans="1:8" x14ac:dyDescent="0.25">
      <c r="A1917" s="386"/>
      <c r="B1917" s="387"/>
      <c r="C1917" s="392"/>
      <c r="D1917" s="392"/>
      <c r="E1917" s="392"/>
      <c r="F1917" s="392"/>
      <c r="G1917" s="392"/>
      <c r="H1917" s="393"/>
    </row>
    <row r="1918" spans="1:8" x14ac:dyDescent="0.25">
      <c r="A1918" s="386"/>
      <c r="B1918" s="387"/>
      <c r="C1918" s="392"/>
      <c r="D1918" s="392"/>
      <c r="E1918" s="392"/>
      <c r="F1918" s="392"/>
      <c r="G1918" s="392"/>
      <c r="H1918" s="393"/>
    </row>
    <row r="1919" spans="1:8" x14ac:dyDescent="0.25">
      <c r="A1919" s="386"/>
      <c r="B1919" s="387"/>
      <c r="C1919" s="392"/>
      <c r="D1919" s="392"/>
      <c r="E1919" s="392"/>
      <c r="F1919" s="392"/>
      <c r="G1919" s="392"/>
      <c r="H1919" s="393"/>
    </row>
    <row r="1920" spans="1:8" x14ac:dyDescent="0.25">
      <c r="A1920" s="386"/>
      <c r="B1920" s="387"/>
      <c r="C1920" s="392"/>
      <c r="D1920" s="392"/>
      <c r="E1920" s="392"/>
      <c r="F1920" s="392"/>
      <c r="G1920" s="392"/>
      <c r="H1920" s="393"/>
    </row>
    <row r="1921" spans="1:8" x14ac:dyDescent="0.25">
      <c r="A1921" s="386"/>
      <c r="B1921" s="387"/>
      <c r="C1921" s="392"/>
      <c r="D1921" s="392"/>
      <c r="E1921" s="392"/>
      <c r="F1921" s="392"/>
      <c r="G1921" s="392"/>
      <c r="H1921" s="393"/>
    </row>
    <row r="1922" spans="1:8" x14ac:dyDescent="0.25">
      <c r="A1922" s="388"/>
      <c r="B1922" s="389"/>
      <c r="C1922" s="394"/>
      <c r="D1922" s="394"/>
      <c r="E1922" s="394"/>
      <c r="F1922" s="394"/>
      <c r="G1922" s="394"/>
      <c r="H1922" s="395"/>
    </row>
  </sheetData>
  <mergeCells count="398">
    <mergeCell ref="I53:J53"/>
    <mergeCell ref="B58:C58"/>
    <mergeCell ref="B63:C63"/>
    <mergeCell ref="B68:C68"/>
    <mergeCell ref="A74:H78"/>
    <mergeCell ref="C82:H83"/>
    <mergeCell ref="A2:H9"/>
    <mergeCell ref="A10:H13"/>
    <mergeCell ref="A16:H50"/>
    <mergeCell ref="C53:D53"/>
    <mergeCell ref="E53:F53"/>
    <mergeCell ref="G53:H53"/>
    <mergeCell ref="C150:H155"/>
    <mergeCell ref="A156:B165"/>
    <mergeCell ref="C156:H165"/>
    <mergeCell ref="A166:B175"/>
    <mergeCell ref="C166:H175"/>
    <mergeCell ref="A176:B188"/>
    <mergeCell ref="C176:H188"/>
    <mergeCell ref="C87:F89"/>
    <mergeCell ref="G87:H89"/>
    <mergeCell ref="C121:H124"/>
    <mergeCell ref="C125:H127"/>
    <mergeCell ref="C131:H144"/>
    <mergeCell ref="C145:H148"/>
    <mergeCell ref="A218:B228"/>
    <mergeCell ref="C218:H228"/>
    <mergeCell ref="A229:B239"/>
    <mergeCell ref="C229:H239"/>
    <mergeCell ref="A240:B250"/>
    <mergeCell ref="C240:H250"/>
    <mergeCell ref="A189:B195"/>
    <mergeCell ref="C189:H195"/>
    <mergeCell ref="A197:B206"/>
    <mergeCell ref="C197:H206"/>
    <mergeCell ref="A207:B217"/>
    <mergeCell ref="C207:H217"/>
    <mergeCell ref="A289:B290"/>
    <mergeCell ref="C289:H290"/>
    <mergeCell ref="A291:B302"/>
    <mergeCell ref="C291:H302"/>
    <mergeCell ref="A303:B308"/>
    <mergeCell ref="C303:H308"/>
    <mergeCell ref="A251:B261"/>
    <mergeCell ref="C251:H261"/>
    <mergeCell ref="C262:H273"/>
    <mergeCell ref="A274:B279"/>
    <mergeCell ref="C274:H279"/>
    <mergeCell ref="A280:B288"/>
    <mergeCell ref="C280:H288"/>
    <mergeCell ref="A325:B326"/>
    <mergeCell ref="C325:H330"/>
    <mergeCell ref="A331:B337"/>
    <mergeCell ref="C331:H337"/>
    <mergeCell ref="A338:B348"/>
    <mergeCell ref="C338:H348"/>
    <mergeCell ref="A309:B314"/>
    <mergeCell ref="C309:H314"/>
    <mergeCell ref="A315:B320"/>
    <mergeCell ref="C315:H320"/>
    <mergeCell ref="A321:B324"/>
    <mergeCell ref="C321:H324"/>
    <mergeCell ref="A442:B452"/>
    <mergeCell ref="C442:H452"/>
    <mergeCell ref="A453:B465"/>
    <mergeCell ref="C453:H465"/>
    <mergeCell ref="A466:B466"/>
    <mergeCell ref="C466:H468"/>
    <mergeCell ref="A349:B361"/>
    <mergeCell ref="C349:H361"/>
    <mergeCell ref="A362:B400"/>
    <mergeCell ref="C362:H400"/>
    <mergeCell ref="A401:B441"/>
    <mergeCell ref="C401:H441"/>
    <mergeCell ref="A520:B532"/>
    <mergeCell ref="C520:H532"/>
    <mergeCell ref="A533:B545"/>
    <mergeCell ref="C533:H545"/>
    <mergeCell ref="A546:B558"/>
    <mergeCell ref="C546:H558"/>
    <mergeCell ref="A469:B469"/>
    <mergeCell ref="C469:H478"/>
    <mergeCell ref="A494:B506"/>
    <mergeCell ref="C494:H506"/>
    <mergeCell ref="A507:B519"/>
    <mergeCell ref="C507:H519"/>
    <mergeCell ref="A479:B488"/>
    <mergeCell ref="C479:H488"/>
    <mergeCell ref="A489:B493"/>
    <mergeCell ref="C489:H493"/>
    <mergeCell ref="A598:B604"/>
    <mergeCell ref="C598:H604"/>
    <mergeCell ref="A605:B611"/>
    <mergeCell ref="C605:H611"/>
    <mergeCell ref="A612:B618"/>
    <mergeCell ref="C612:H618"/>
    <mergeCell ref="A559:B572"/>
    <mergeCell ref="C559:H572"/>
    <mergeCell ref="A573:B585"/>
    <mergeCell ref="C573:H585"/>
    <mergeCell ref="C586:H591"/>
    <mergeCell ref="C592:H597"/>
    <mergeCell ref="A640:B646"/>
    <mergeCell ref="C640:H646"/>
    <mergeCell ref="A647:B653"/>
    <mergeCell ref="C647:H653"/>
    <mergeCell ref="A654:B660"/>
    <mergeCell ref="C654:H660"/>
    <mergeCell ref="A619:B625"/>
    <mergeCell ref="C619:H625"/>
    <mergeCell ref="A626:B632"/>
    <mergeCell ref="C626:H632"/>
    <mergeCell ref="A633:B639"/>
    <mergeCell ref="C633:H639"/>
    <mergeCell ref="C686:H692"/>
    <mergeCell ref="C693:H694"/>
    <mergeCell ref="A695:B701"/>
    <mergeCell ref="C695:H701"/>
    <mergeCell ref="A702:B708"/>
    <mergeCell ref="C702:H708"/>
    <mergeCell ref="A661:B667"/>
    <mergeCell ref="C661:H667"/>
    <mergeCell ref="A668:B674"/>
    <mergeCell ref="C668:H674"/>
    <mergeCell ref="A675:B685"/>
    <mergeCell ref="C675:H685"/>
    <mergeCell ref="A730:B736"/>
    <mergeCell ref="C730:H736"/>
    <mergeCell ref="A737:B743"/>
    <mergeCell ref="C737:H743"/>
    <mergeCell ref="A744:B750"/>
    <mergeCell ref="C744:H750"/>
    <mergeCell ref="A709:B715"/>
    <mergeCell ref="C709:H715"/>
    <mergeCell ref="A716:B722"/>
    <mergeCell ref="C716:H722"/>
    <mergeCell ref="A723:B729"/>
    <mergeCell ref="C723:H729"/>
    <mergeCell ref="C776:H778"/>
    <mergeCell ref="A779:B785"/>
    <mergeCell ref="C779:H785"/>
    <mergeCell ref="A786:B792"/>
    <mergeCell ref="C786:H792"/>
    <mergeCell ref="A793:B799"/>
    <mergeCell ref="C793:H799"/>
    <mergeCell ref="A751:B757"/>
    <mergeCell ref="C751:H757"/>
    <mergeCell ref="A758:B764"/>
    <mergeCell ref="C758:H764"/>
    <mergeCell ref="A765:B775"/>
    <mergeCell ref="C765:H775"/>
    <mergeCell ref="A821:B827"/>
    <mergeCell ref="C821:H827"/>
    <mergeCell ref="A828:B834"/>
    <mergeCell ref="C828:H834"/>
    <mergeCell ref="A835:B841"/>
    <mergeCell ref="C835:H841"/>
    <mergeCell ref="A800:B806"/>
    <mergeCell ref="C800:H806"/>
    <mergeCell ref="A807:B813"/>
    <mergeCell ref="C807:H813"/>
    <mergeCell ref="A814:B820"/>
    <mergeCell ref="C814:H820"/>
    <mergeCell ref="A873:B879"/>
    <mergeCell ref="C873:H879"/>
    <mergeCell ref="A880:B886"/>
    <mergeCell ref="C880:H886"/>
    <mergeCell ref="A887:B893"/>
    <mergeCell ref="C887:H893"/>
    <mergeCell ref="A842:B848"/>
    <mergeCell ref="C842:H848"/>
    <mergeCell ref="A849:B859"/>
    <mergeCell ref="C849:H859"/>
    <mergeCell ref="C860:H865"/>
    <mergeCell ref="A866:B872"/>
    <mergeCell ref="C866:H872"/>
    <mergeCell ref="A915:B921"/>
    <mergeCell ref="C915:H921"/>
    <mergeCell ref="A922:B928"/>
    <mergeCell ref="C922:H928"/>
    <mergeCell ref="A929:B935"/>
    <mergeCell ref="C929:H935"/>
    <mergeCell ref="A894:B900"/>
    <mergeCell ref="C894:H900"/>
    <mergeCell ref="A901:B907"/>
    <mergeCell ref="C901:H907"/>
    <mergeCell ref="A908:B914"/>
    <mergeCell ref="C908:H914"/>
    <mergeCell ref="A982:B983"/>
    <mergeCell ref="C982:H992"/>
    <mergeCell ref="A993:B999"/>
    <mergeCell ref="C993:H999"/>
    <mergeCell ref="A1000:B1003"/>
    <mergeCell ref="C1000:H1003"/>
    <mergeCell ref="A936:B946"/>
    <mergeCell ref="C936:H946"/>
    <mergeCell ref="C947:H967"/>
    <mergeCell ref="A968:B974"/>
    <mergeCell ref="C968:H974"/>
    <mergeCell ref="A975:B981"/>
    <mergeCell ref="C975:H981"/>
    <mergeCell ref="A1020:B1026"/>
    <mergeCell ref="C1020:H1026"/>
    <mergeCell ref="C1027:H1032"/>
    <mergeCell ref="A1033:B1037"/>
    <mergeCell ref="C1033:H1037"/>
    <mergeCell ref="A1038:B1044"/>
    <mergeCell ref="C1038:H1044"/>
    <mergeCell ref="A1004:B1005"/>
    <mergeCell ref="C1004:H1005"/>
    <mergeCell ref="A1006:B1012"/>
    <mergeCell ref="C1006:H1012"/>
    <mergeCell ref="A1013:B1019"/>
    <mergeCell ref="C1013:H1019"/>
    <mergeCell ref="A1066:B1072"/>
    <mergeCell ref="C1066:H1072"/>
    <mergeCell ref="A1073:B1083"/>
    <mergeCell ref="C1073:H1083"/>
    <mergeCell ref="A1084:B1090"/>
    <mergeCell ref="C1084:H1090"/>
    <mergeCell ref="A1045:B1051"/>
    <mergeCell ref="C1045:H1051"/>
    <mergeCell ref="A1052:B1058"/>
    <mergeCell ref="C1052:H1058"/>
    <mergeCell ref="A1059:B1065"/>
    <mergeCell ref="C1059:H1065"/>
    <mergeCell ref="A1112:B1122"/>
    <mergeCell ref="C1112:H1122"/>
    <mergeCell ref="A1123:B1128"/>
    <mergeCell ref="C1123:H1128"/>
    <mergeCell ref="A1129:B1135"/>
    <mergeCell ref="C1129:H1135"/>
    <mergeCell ref="A1091:B1097"/>
    <mergeCell ref="C1091:H1097"/>
    <mergeCell ref="A1098:B1104"/>
    <mergeCell ref="C1098:H1104"/>
    <mergeCell ref="A1105:B1111"/>
    <mergeCell ref="C1105:H1111"/>
    <mergeCell ref="A1157:B1167"/>
    <mergeCell ref="C1157:H1167"/>
    <mergeCell ref="A1168:B1174"/>
    <mergeCell ref="C1168:H1174"/>
    <mergeCell ref="A1175:B1179"/>
    <mergeCell ref="C1175:H1179"/>
    <mergeCell ref="A1136:B1142"/>
    <mergeCell ref="C1136:H1142"/>
    <mergeCell ref="A1143:B1149"/>
    <mergeCell ref="C1143:H1149"/>
    <mergeCell ref="A1150:B1156"/>
    <mergeCell ref="C1150:H1156"/>
    <mergeCell ref="C1195:H1206"/>
    <mergeCell ref="C1207:H1207"/>
    <mergeCell ref="C1208:H1208"/>
    <mergeCell ref="C1209:H1209"/>
    <mergeCell ref="A1210:B1216"/>
    <mergeCell ref="C1210:H1216"/>
    <mergeCell ref="A1180:B1185"/>
    <mergeCell ref="C1180:H1185"/>
    <mergeCell ref="A1186:B1192"/>
    <mergeCell ref="C1186:H1192"/>
    <mergeCell ref="C1193:H1193"/>
    <mergeCell ref="C1194:H1194"/>
    <mergeCell ref="A1238:B1244"/>
    <mergeCell ref="C1238:H1244"/>
    <mergeCell ref="A1245:B1251"/>
    <mergeCell ref="C1245:H1251"/>
    <mergeCell ref="A1252:B1258"/>
    <mergeCell ref="C1252:H1258"/>
    <mergeCell ref="A1217:B1223"/>
    <mergeCell ref="C1217:H1223"/>
    <mergeCell ref="A1224:B1230"/>
    <mergeCell ref="C1224:H1230"/>
    <mergeCell ref="A1231:B1237"/>
    <mergeCell ref="C1231:H1237"/>
    <mergeCell ref="A1280:B1286"/>
    <mergeCell ref="C1280:H1286"/>
    <mergeCell ref="A1287:B1293"/>
    <mergeCell ref="C1287:H1293"/>
    <mergeCell ref="A1294:B1300"/>
    <mergeCell ref="C1294:H1300"/>
    <mergeCell ref="A1259:B1265"/>
    <mergeCell ref="C1259:H1265"/>
    <mergeCell ref="A1266:B1272"/>
    <mergeCell ref="C1266:H1272"/>
    <mergeCell ref="A1273:B1279"/>
    <mergeCell ref="C1273:H1279"/>
    <mergeCell ref="A1327:B1333"/>
    <mergeCell ref="C1327:H1333"/>
    <mergeCell ref="A1334:B1340"/>
    <mergeCell ref="C1334:H1340"/>
    <mergeCell ref="A1341:B1347"/>
    <mergeCell ref="C1341:H1347"/>
    <mergeCell ref="C1301:H1305"/>
    <mergeCell ref="A1306:B1312"/>
    <mergeCell ref="C1306:H1312"/>
    <mergeCell ref="A1313:B1319"/>
    <mergeCell ref="C1313:H1319"/>
    <mergeCell ref="A1320:B1326"/>
    <mergeCell ref="C1320:H1326"/>
    <mergeCell ref="A1379:B1388"/>
    <mergeCell ref="C1379:H1388"/>
    <mergeCell ref="A1389:B1393"/>
    <mergeCell ref="C1389:H1393"/>
    <mergeCell ref="A1394:B1397"/>
    <mergeCell ref="C1394:H1397"/>
    <mergeCell ref="A1348:B1358"/>
    <mergeCell ref="C1348:H1358"/>
    <mergeCell ref="C1359:H1364"/>
    <mergeCell ref="C1365:H1372"/>
    <mergeCell ref="C1373:H1374"/>
    <mergeCell ref="C1375:H1378"/>
    <mergeCell ref="A1407:B1413"/>
    <mergeCell ref="C1407:H1413"/>
    <mergeCell ref="C1414:H1415"/>
    <mergeCell ref="A1416:B1422"/>
    <mergeCell ref="C1416:H1422"/>
    <mergeCell ref="C1423:H1425"/>
    <mergeCell ref="A1398:B1399"/>
    <mergeCell ref="C1398:H1399"/>
    <mergeCell ref="A1400:B1401"/>
    <mergeCell ref="C1400:H1402"/>
    <mergeCell ref="A1403:B1406"/>
    <mergeCell ref="C1403:H1406"/>
    <mergeCell ref="C1443:H1446"/>
    <mergeCell ref="C1447:H1449"/>
    <mergeCell ref="A1451:B1460"/>
    <mergeCell ref="C1451:H1460"/>
    <mergeCell ref="A1461:B1465"/>
    <mergeCell ref="C1461:H1465"/>
    <mergeCell ref="C1426:H1428"/>
    <mergeCell ref="C1429:H1429"/>
    <mergeCell ref="C1430:H1431"/>
    <mergeCell ref="C1432:H1433"/>
    <mergeCell ref="C1434:H1436"/>
    <mergeCell ref="C1437:H1439"/>
    <mergeCell ref="A1480:B1486"/>
    <mergeCell ref="C1480:H1486"/>
    <mergeCell ref="C1487:H1488"/>
    <mergeCell ref="A1489:B1495"/>
    <mergeCell ref="C1489:H1495"/>
    <mergeCell ref="A1496:B1502"/>
    <mergeCell ref="C1496:H1502"/>
    <mergeCell ref="A1466:B1467"/>
    <mergeCell ref="C1466:H1468"/>
    <mergeCell ref="A1469:B1472"/>
    <mergeCell ref="C1469:H1472"/>
    <mergeCell ref="A1473:B1479"/>
    <mergeCell ref="C1473:H1479"/>
    <mergeCell ref="C1569:H1591"/>
    <mergeCell ref="C1593:H1598"/>
    <mergeCell ref="C1607:H1625"/>
    <mergeCell ref="C1626:H1644"/>
    <mergeCell ref="C1645:H1663"/>
    <mergeCell ref="A1664:B1665"/>
    <mergeCell ref="C1664:H1665"/>
    <mergeCell ref="A1503:B1513"/>
    <mergeCell ref="C1503:H1513"/>
    <mergeCell ref="A1514:B1519"/>
    <mergeCell ref="C1514:H1520"/>
    <mergeCell ref="C1521:H1558"/>
    <mergeCell ref="A1559:B1568"/>
    <mergeCell ref="C1559:H1568"/>
    <mergeCell ref="A1741:B1762"/>
    <mergeCell ref="C1741:H1762"/>
    <mergeCell ref="A1763:B1784"/>
    <mergeCell ref="C1763:H1784"/>
    <mergeCell ref="A1785:B1786"/>
    <mergeCell ref="C1785:H1786"/>
    <mergeCell ref="C1666:H1682"/>
    <mergeCell ref="C1683:H1699"/>
    <mergeCell ref="C1700:H1716"/>
    <mergeCell ref="A1717:B1718"/>
    <mergeCell ref="C1717:H1718"/>
    <mergeCell ref="A1719:B1740"/>
    <mergeCell ref="C1719:H1740"/>
    <mergeCell ref="A1848:B1849"/>
    <mergeCell ref="C1848:H1849"/>
    <mergeCell ref="A1850:B1851"/>
    <mergeCell ref="C1850:H1851"/>
    <mergeCell ref="A1852:B1853"/>
    <mergeCell ref="C1852:H1853"/>
    <mergeCell ref="A1787:B1788"/>
    <mergeCell ref="C1787:H1788"/>
    <mergeCell ref="C1789:H1807"/>
    <mergeCell ref="C1808:H1826"/>
    <mergeCell ref="C1827:H1845"/>
    <mergeCell ref="A1846:B1847"/>
    <mergeCell ref="C1846:H1847"/>
    <mergeCell ref="A1876:B1900"/>
    <mergeCell ref="C1876:H1900"/>
    <mergeCell ref="A1901:B1922"/>
    <mergeCell ref="C1901:H1922"/>
    <mergeCell ref="A1854:B1855"/>
    <mergeCell ref="C1854:H1855"/>
    <mergeCell ref="A1856:B1857"/>
    <mergeCell ref="C1856:H1857"/>
    <mergeCell ref="A1858:B1875"/>
    <mergeCell ref="C1858:H1875"/>
  </mergeCells>
  <pageMargins left="0.75" right="0.75" top="1" bottom="1" header="0.5" footer="0.5"/>
  <pageSetup orientation="portrait"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F151-5684-4653-9F17-F91FEB3FF4E5}">
  <dimension ref="A1:F65685"/>
  <sheetViews>
    <sheetView workbookViewId="0">
      <selection activeCell="A2" sqref="A2"/>
    </sheetView>
  </sheetViews>
  <sheetFormatPr defaultColWidth="9.140625" defaultRowHeight="12.75" x14ac:dyDescent="0.2"/>
  <cols>
    <col min="1" max="1" width="18" style="350" bestFit="1" customWidth="1"/>
    <col min="2" max="2" width="18" style="341" customWidth="1"/>
    <col min="3" max="3" width="18" style="339" customWidth="1"/>
    <col min="4" max="4" width="68.85546875" style="339" customWidth="1"/>
    <col min="5" max="16384" width="9.140625" style="339"/>
  </cols>
  <sheetData>
    <row r="1" spans="1:4" x14ac:dyDescent="0.2">
      <c r="A1" s="335" t="s">
        <v>1640</v>
      </c>
      <c r="B1" s="336" t="s">
        <v>24</v>
      </c>
      <c r="C1" s="337" t="s">
        <v>23</v>
      </c>
      <c r="D1" s="338" t="s">
        <v>1641</v>
      </c>
    </row>
    <row r="2" spans="1:4" ht="357" x14ac:dyDescent="0.2">
      <c r="A2" s="340">
        <v>45017</v>
      </c>
      <c r="B2" s="341" t="s">
        <v>469</v>
      </c>
      <c r="C2" s="341" t="s">
        <v>468</v>
      </c>
      <c r="D2" s="343" t="s">
        <v>2898</v>
      </c>
    </row>
    <row r="3" spans="1:4" ht="165.75" x14ac:dyDescent="0.2">
      <c r="A3" s="340">
        <v>44986</v>
      </c>
      <c r="B3" s="341" t="s">
        <v>403</v>
      </c>
      <c r="C3" s="341" t="s">
        <v>402</v>
      </c>
      <c r="D3" s="343" t="s">
        <v>2838</v>
      </c>
    </row>
    <row r="4" spans="1:4" ht="114.75" x14ac:dyDescent="0.2">
      <c r="A4" s="340">
        <v>44957</v>
      </c>
      <c r="B4" s="341" t="s">
        <v>300</v>
      </c>
      <c r="C4" s="341" t="s">
        <v>299</v>
      </c>
      <c r="D4" s="343" t="s">
        <v>2825</v>
      </c>
    </row>
    <row r="5" spans="1:4" ht="51" x14ac:dyDescent="0.2">
      <c r="A5" s="340">
        <v>44931</v>
      </c>
      <c r="B5" s="341" t="s">
        <v>420</v>
      </c>
      <c r="C5" s="342" t="s">
        <v>419</v>
      </c>
      <c r="D5" s="343" t="s">
        <v>2730</v>
      </c>
    </row>
    <row r="6" spans="1:4" ht="51" x14ac:dyDescent="0.2">
      <c r="A6" s="340">
        <v>44931</v>
      </c>
      <c r="B6" s="341" t="s">
        <v>471</v>
      </c>
      <c r="C6" s="342" t="s">
        <v>470</v>
      </c>
      <c r="D6" s="343" t="s">
        <v>2731</v>
      </c>
    </row>
    <row r="7" spans="1:4" ht="51" x14ac:dyDescent="0.2">
      <c r="A7" s="340">
        <v>44931</v>
      </c>
      <c r="B7" s="341" t="s">
        <v>454</v>
      </c>
      <c r="C7" s="342" t="s">
        <v>453</v>
      </c>
      <c r="D7" s="343" t="s">
        <v>2732</v>
      </c>
    </row>
    <row r="8" spans="1:4" ht="51" x14ac:dyDescent="0.2">
      <c r="A8" s="340">
        <v>44931</v>
      </c>
      <c r="B8" s="341" t="s">
        <v>222</v>
      </c>
      <c r="C8" s="342" t="s">
        <v>221</v>
      </c>
      <c r="D8" s="343" t="s">
        <v>2733</v>
      </c>
    </row>
    <row r="9" spans="1:4" ht="51" x14ac:dyDescent="0.2">
      <c r="A9" s="340">
        <v>44931</v>
      </c>
      <c r="B9" s="341" t="s">
        <v>2179</v>
      </c>
      <c r="C9" s="342" t="s">
        <v>1670</v>
      </c>
      <c r="D9" s="343" t="s">
        <v>2734</v>
      </c>
    </row>
    <row r="10" spans="1:4" ht="25.5" x14ac:dyDescent="0.2">
      <c r="A10" s="340">
        <v>44931</v>
      </c>
      <c r="B10" s="341" t="s">
        <v>482</v>
      </c>
      <c r="C10" s="342" t="s">
        <v>481</v>
      </c>
      <c r="D10" s="343" t="s">
        <v>2735</v>
      </c>
    </row>
    <row r="11" spans="1:4" ht="140.25" x14ac:dyDescent="0.2">
      <c r="A11" s="340">
        <v>44895</v>
      </c>
      <c r="B11" s="341" t="s">
        <v>340</v>
      </c>
      <c r="C11" s="342" t="s">
        <v>2152</v>
      </c>
      <c r="D11" s="343" t="s">
        <v>2573</v>
      </c>
    </row>
    <row r="12" spans="1:4" ht="255" x14ac:dyDescent="0.2">
      <c r="A12" s="340">
        <v>44895</v>
      </c>
      <c r="B12" s="341" t="s">
        <v>480</v>
      </c>
      <c r="C12" s="342" t="s">
        <v>479</v>
      </c>
      <c r="D12" s="344" t="s">
        <v>2574</v>
      </c>
    </row>
    <row r="13" spans="1:4" ht="140.25" x14ac:dyDescent="0.2">
      <c r="A13" s="340">
        <v>44773</v>
      </c>
      <c r="B13" s="341" t="s">
        <v>490</v>
      </c>
      <c r="C13" s="342" t="s">
        <v>489</v>
      </c>
      <c r="D13" s="343" t="s">
        <v>2571</v>
      </c>
    </row>
    <row r="14" spans="1:4" ht="229.5" x14ac:dyDescent="0.2">
      <c r="A14" s="340">
        <v>44740</v>
      </c>
      <c r="B14" s="341" t="s">
        <v>385</v>
      </c>
      <c r="C14" s="342" t="s">
        <v>384</v>
      </c>
      <c r="D14" s="343" t="s">
        <v>2565</v>
      </c>
    </row>
    <row r="15" spans="1:4" ht="102" x14ac:dyDescent="0.2">
      <c r="A15" s="340">
        <v>44619</v>
      </c>
      <c r="B15" s="341" t="s">
        <v>478</v>
      </c>
      <c r="C15" s="342" t="s">
        <v>477</v>
      </c>
      <c r="D15" s="347" t="s">
        <v>2556</v>
      </c>
    </row>
    <row r="16" spans="1:4" ht="51" x14ac:dyDescent="0.2">
      <c r="A16" s="340">
        <v>44561</v>
      </c>
      <c r="B16" s="341" t="s">
        <v>350</v>
      </c>
      <c r="C16" s="342" t="s">
        <v>349</v>
      </c>
      <c r="D16" s="343" t="s">
        <v>2504</v>
      </c>
    </row>
    <row r="17" spans="1:4" ht="51" x14ac:dyDescent="0.2">
      <c r="A17" s="340">
        <v>44561</v>
      </c>
      <c r="B17" s="341" t="s">
        <v>302</v>
      </c>
      <c r="C17" s="342" t="s">
        <v>301</v>
      </c>
      <c r="D17" s="343" t="s">
        <v>2505</v>
      </c>
    </row>
    <row r="18" spans="1:4" ht="51" x14ac:dyDescent="0.2">
      <c r="A18" s="340">
        <v>44561</v>
      </c>
      <c r="B18" s="341" t="s">
        <v>316</v>
      </c>
      <c r="C18" s="342" t="s">
        <v>315</v>
      </c>
      <c r="D18" s="343" t="s">
        <v>2506</v>
      </c>
    </row>
    <row r="19" spans="1:4" ht="51" x14ac:dyDescent="0.2">
      <c r="A19" s="340">
        <v>44561</v>
      </c>
      <c r="B19" s="341" t="s">
        <v>319</v>
      </c>
      <c r="C19" s="342" t="s">
        <v>318</v>
      </c>
      <c r="D19" s="343" t="s">
        <v>2507</v>
      </c>
    </row>
    <row r="20" spans="1:4" ht="51" x14ac:dyDescent="0.2">
      <c r="A20" s="340">
        <v>44561</v>
      </c>
      <c r="B20" s="341" t="s">
        <v>408</v>
      </c>
      <c r="C20" s="342" t="s">
        <v>407</v>
      </c>
      <c r="D20" s="343" t="s">
        <v>2508</v>
      </c>
    </row>
    <row r="21" spans="1:4" ht="51" x14ac:dyDescent="0.2">
      <c r="A21" s="340">
        <v>44561</v>
      </c>
      <c r="B21" s="341" t="s">
        <v>336</v>
      </c>
      <c r="C21" s="342" t="s">
        <v>335</v>
      </c>
      <c r="D21" s="343" t="s">
        <v>2509</v>
      </c>
    </row>
    <row r="22" spans="1:4" ht="51" x14ac:dyDescent="0.2">
      <c r="A22" s="340">
        <v>44561</v>
      </c>
      <c r="B22" s="341" t="s">
        <v>385</v>
      </c>
      <c r="C22" s="342" t="s">
        <v>384</v>
      </c>
      <c r="D22" s="343" t="s">
        <v>2510</v>
      </c>
    </row>
    <row r="23" spans="1:4" ht="63.75" x14ac:dyDescent="0.2">
      <c r="A23" s="340">
        <v>44561</v>
      </c>
      <c r="B23" s="341" t="s">
        <v>460</v>
      </c>
      <c r="C23" s="342" t="s">
        <v>459</v>
      </c>
      <c r="D23" s="343" t="s">
        <v>2511</v>
      </c>
    </row>
    <row r="24" spans="1:4" ht="51" x14ac:dyDescent="0.2">
      <c r="A24" s="340">
        <v>44561</v>
      </c>
      <c r="B24" s="341" t="s">
        <v>387</v>
      </c>
      <c r="C24" s="342" t="s">
        <v>386</v>
      </c>
      <c r="D24" s="343" t="s">
        <v>2512</v>
      </c>
    </row>
    <row r="25" spans="1:4" ht="51" x14ac:dyDescent="0.2">
      <c r="A25" s="340">
        <v>44561</v>
      </c>
      <c r="B25" s="341" t="s">
        <v>371</v>
      </c>
      <c r="C25" s="342" t="s">
        <v>370</v>
      </c>
      <c r="D25" s="343" t="s">
        <v>2513</v>
      </c>
    </row>
    <row r="26" spans="1:4" ht="51" x14ac:dyDescent="0.2">
      <c r="A26" s="340">
        <v>44561</v>
      </c>
      <c r="B26" s="341" t="s">
        <v>416</v>
      </c>
      <c r="C26" s="342" t="s">
        <v>415</v>
      </c>
      <c r="D26" s="343" t="s">
        <v>2514</v>
      </c>
    </row>
    <row r="27" spans="1:4" ht="51" x14ac:dyDescent="0.2">
      <c r="A27" s="340">
        <v>44561</v>
      </c>
      <c r="B27" s="341" t="s">
        <v>418</v>
      </c>
      <c r="C27" s="342" t="s">
        <v>417</v>
      </c>
      <c r="D27" s="343" t="s">
        <v>2515</v>
      </c>
    </row>
    <row r="28" spans="1:4" ht="51" x14ac:dyDescent="0.2">
      <c r="A28" s="340">
        <v>44561</v>
      </c>
      <c r="B28" s="341" t="s">
        <v>445</v>
      </c>
      <c r="C28" s="342" t="s">
        <v>444</v>
      </c>
      <c r="D28" s="343" t="s">
        <v>2516</v>
      </c>
    </row>
    <row r="29" spans="1:4" ht="25.5" x14ac:dyDescent="0.2">
      <c r="A29" s="340">
        <v>44561</v>
      </c>
      <c r="B29" s="341" t="s">
        <v>471</v>
      </c>
      <c r="C29" s="342" t="s">
        <v>470</v>
      </c>
      <c r="D29" s="343" t="s">
        <v>2517</v>
      </c>
    </row>
    <row r="30" spans="1:4" ht="25.5" x14ac:dyDescent="0.2">
      <c r="A30" s="340">
        <v>44561</v>
      </c>
      <c r="B30" s="341" t="s">
        <v>474</v>
      </c>
      <c r="C30" s="342" t="s">
        <v>473</v>
      </c>
      <c r="D30" s="343" t="s">
        <v>2518</v>
      </c>
    </row>
    <row r="31" spans="1:4" ht="38.25" x14ac:dyDescent="0.2">
      <c r="A31" s="340">
        <v>44561</v>
      </c>
      <c r="B31" s="341" t="s">
        <v>476</v>
      </c>
      <c r="C31" s="342" t="s">
        <v>475</v>
      </c>
      <c r="D31" s="343" t="s">
        <v>2519</v>
      </c>
    </row>
    <row r="32" spans="1:4" ht="25.5" x14ac:dyDescent="0.2">
      <c r="A32" s="340">
        <v>44561</v>
      </c>
      <c r="B32" s="341" t="s">
        <v>478</v>
      </c>
      <c r="C32" s="342" t="s">
        <v>477</v>
      </c>
      <c r="D32" s="343" t="s">
        <v>2520</v>
      </c>
    </row>
    <row r="33" spans="1:4" ht="25.5" x14ac:dyDescent="0.2">
      <c r="A33" s="340">
        <v>44561</v>
      </c>
      <c r="B33" s="341" t="s">
        <v>2179</v>
      </c>
      <c r="C33" s="342" t="s">
        <v>1670</v>
      </c>
      <c r="D33" s="343" t="s">
        <v>2521</v>
      </c>
    </row>
    <row r="34" spans="1:4" ht="25.5" x14ac:dyDescent="0.2">
      <c r="A34" s="340">
        <v>44561</v>
      </c>
      <c r="B34" s="341" t="s">
        <v>480</v>
      </c>
      <c r="C34" s="342" t="s">
        <v>479</v>
      </c>
      <c r="D34" s="343" t="s">
        <v>2522</v>
      </c>
    </row>
    <row r="35" spans="1:4" ht="127.5" x14ac:dyDescent="0.2">
      <c r="A35" s="340">
        <v>44557</v>
      </c>
      <c r="B35" s="341" t="s">
        <v>2523</v>
      </c>
      <c r="C35" s="342" t="s">
        <v>2177</v>
      </c>
      <c r="D35" s="343" t="s">
        <v>2524</v>
      </c>
    </row>
    <row r="36" spans="1:4" ht="357" x14ac:dyDescent="0.2">
      <c r="A36" s="340">
        <v>44407</v>
      </c>
      <c r="B36" s="341" t="s">
        <v>2354</v>
      </c>
      <c r="C36" s="342" t="s">
        <v>375</v>
      </c>
      <c r="D36" s="343" t="s">
        <v>2355</v>
      </c>
    </row>
    <row r="37" spans="1:4" ht="306" x14ac:dyDescent="0.2">
      <c r="A37" s="340">
        <v>44316</v>
      </c>
      <c r="B37" s="341" t="s">
        <v>1395</v>
      </c>
      <c r="C37" s="342" t="s">
        <v>280</v>
      </c>
      <c r="D37" s="343" t="s">
        <v>2344</v>
      </c>
    </row>
    <row r="38" spans="1:4" ht="25.5" x14ac:dyDescent="0.2">
      <c r="A38" s="340">
        <v>44284</v>
      </c>
      <c r="B38" s="341" t="s">
        <v>2159</v>
      </c>
      <c r="C38" s="342" t="s">
        <v>2158</v>
      </c>
      <c r="D38" s="347" t="s">
        <v>2190</v>
      </c>
    </row>
    <row r="39" spans="1:4" ht="38.25" x14ac:dyDescent="0.2">
      <c r="A39" s="340">
        <v>44283</v>
      </c>
      <c r="B39" s="341" t="s">
        <v>2179</v>
      </c>
      <c r="C39" s="342" t="s">
        <v>1670</v>
      </c>
      <c r="D39" s="347" t="s">
        <v>2191</v>
      </c>
    </row>
    <row r="40" spans="1:4" ht="25.5" x14ac:dyDescent="0.2">
      <c r="A40" s="340">
        <v>44281</v>
      </c>
      <c r="B40" s="341" t="s">
        <v>2178</v>
      </c>
      <c r="C40" s="342" t="s">
        <v>2177</v>
      </c>
      <c r="D40" s="347" t="s">
        <v>2192</v>
      </c>
    </row>
    <row r="41" spans="1:4" ht="25.5" x14ac:dyDescent="0.2">
      <c r="A41" s="340">
        <v>44281</v>
      </c>
      <c r="B41" s="341" t="s">
        <v>2172</v>
      </c>
      <c r="C41" s="342" t="s">
        <v>2171</v>
      </c>
      <c r="D41" s="347" t="s">
        <v>2193</v>
      </c>
    </row>
    <row r="42" spans="1:4" ht="127.5" x14ac:dyDescent="0.2">
      <c r="A42" s="340">
        <v>44171</v>
      </c>
      <c r="B42" s="341" t="s">
        <v>1642</v>
      </c>
      <c r="C42" s="342" t="s">
        <v>1643</v>
      </c>
      <c r="D42" s="343" t="s">
        <v>1644</v>
      </c>
    </row>
    <row r="43" spans="1:4" ht="229.5" x14ac:dyDescent="0.2">
      <c r="A43" s="340">
        <v>44163</v>
      </c>
      <c r="B43" s="341" t="s">
        <v>1645</v>
      </c>
      <c r="C43" s="342" t="s">
        <v>1646</v>
      </c>
      <c r="D43" s="343" t="s">
        <v>1647</v>
      </c>
    </row>
    <row r="44" spans="1:4" ht="153" x14ac:dyDescent="0.2">
      <c r="A44" s="340">
        <v>44042</v>
      </c>
      <c r="B44" s="341" t="e">
        <v>#N/A</v>
      </c>
      <c r="C44" s="342" t="s">
        <v>1648</v>
      </c>
      <c r="D44" s="343" t="s">
        <v>1649</v>
      </c>
    </row>
    <row r="45" spans="1:4" ht="408" x14ac:dyDescent="0.2">
      <c r="A45" s="340">
        <v>43981</v>
      </c>
      <c r="B45" s="341" t="e">
        <v>#N/A</v>
      </c>
      <c r="C45" s="342" t="s">
        <v>1650</v>
      </c>
      <c r="D45" s="343" t="s">
        <v>1651</v>
      </c>
    </row>
    <row r="46" spans="1:4" ht="382.5" x14ac:dyDescent="0.2">
      <c r="A46" s="340">
        <v>43981</v>
      </c>
      <c r="B46" s="341" t="e">
        <v>#N/A</v>
      </c>
      <c r="C46" s="342" t="s">
        <v>1652</v>
      </c>
      <c r="D46" s="343" t="s">
        <v>1653</v>
      </c>
    </row>
    <row r="47" spans="1:4" ht="165.75" x14ac:dyDescent="0.2">
      <c r="A47" s="340">
        <v>43981</v>
      </c>
      <c r="B47" s="341" t="e">
        <v>#N/A</v>
      </c>
      <c r="C47" s="342" t="s">
        <v>1654</v>
      </c>
      <c r="D47" s="343" t="s">
        <v>1655</v>
      </c>
    </row>
    <row r="48" spans="1:4" ht="229.5" x14ac:dyDescent="0.2">
      <c r="A48" s="340">
        <v>43981</v>
      </c>
      <c r="B48" s="341" t="e">
        <v>#N/A</v>
      </c>
      <c r="C48" s="342" t="s">
        <v>1656</v>
      </c>
      <c r="D48" s="343" t="s">
        <v>1657</v>
      </c>
    </row>
    <row r="49" spans="1:4" ht="178.5" x14ac:dyDescent="0.2">
      <c r="A49" s="340">
        <v>43981</v>
      </c>
      <c r="B49" s="341" t="e">
        <v>#N/A</v>
      </c>
      <c r="C49" s="342" t="s">
        <v>1658</v>
      </c>
      <c r="D49" s="343" t="s">
        <v>1659</v>
      </c>
    </row>
    <row r="50" spans="1:4" ht="63.75" x14ac:dyDescent="0.2">
      <c r="A50" s="340">
        <v>43981</v>
      </c>
      <c r="B50" s="341" t="e">
        <v>#N/A</v>
      </c>
      <c r="C50" s="342" t="s">
        <v>1660</v>
      </c>
      <c r="D50" s="343" t="s">
        <v>1661</v>
      </c>
    </row>
    <row r="51" spans="1:4" ht="306" x14ac:dyDescent="0.2">
      <c r="A51" s="340">
        <v>43981</v>
      </c>
      <c r="B51" s="341" t="e">
        <v>#N/A</v>
      </c>
      <c r="C51" s="342" t="s">
        <v>1662</v>
      </c>
      <c r="D51" s="343" t="s">
        <v>1663</v>
      </c>
    </row>
    <row r="52" spans="1:4" ht="409.5" x14ac:dyDescent="0.2">
      <c r="A52" s="340">
        <v>43981</v>
      </c>
      <c r="B52" s="341" t="e">
        <v>#N/A</v>
      </c>
      <c r="C52" s="342" t="s">
        <v>1664</v>
      </c>
      <c r="D52" s="343" t="s">
        <v>1665</v>
      </c>
    </row>
    <row r="53" spans="1:4" ht="293.25" x14ac:dyDescent="0.2">
      <c r="A53" s="340">
        <v>43981</v>
      </c>
      <c r="B53" s="341" t="e">
        <v>#N/A</v>
      </c>
      <c r="C53" s="342" t="s">
        <v>1666</v>
      </c>
      <c r="D53" s="343" t="s">
        <v>1667</v>
      </c>
    </row>
    <row r="54" spans="1:4" ht="242.25" x14ac:dyDescent="0.2">
      <c r="A54" s="340">
        <v>43981</v>
      </c>
      <c r="B54" s="341" t="e">
        <v>#N/A</v>
      </c>
      <c r="C54" s="342" t="s">
        <v>1668</v>
      </c>
      <c r="D54" s="343" t="s">
        <v>1669</v>
      </c>
    </row>
    <row r="55" spans="1:4" ht="409.5" x14ac:dyDescent="0.2">
      <c r="A55" s="340">
        <v>43981</v>
      </c>
      <c r="B55" s="341" t="e">
        <v>#N/A</v>
      </c>
      <c r="C55" s="342" t="s">
        <v>1670</v>
      </c>
      <c r="D55" s="343" t="s">
        <v>1671</v>
      </c>
    </row>
    <row r="56" spans="1:4" ht="204" x14ac:dyDescent="0.2">
      <c r="A56" s="340">
        <v>43981</v>
      </c>
      <c r="B56" s="341" t="e">
        <v>#N/A</v>
      </c>
      <c r="C56" s="342" t="s">
        <v>1672</v>
      </c>
      <c r="D56" s="343" t="s">
        <v>1673</v>
      </c>
    </row>
    <row r="57" spans="1:4" ht="153" x14ac:dyDescent="0.2">
      <c r="A57" s="340">
        <v>43981</v>
      </c>
      <c r="B57" s="341" t="e">
        <v>#N/A</v>
      </c>
      <c r="C57" s="342" t="s">
        <v>1674</v>
      </c>
      <c r="D57" s="344" t="s">
        <v>1675</v>
      </c>
    </row>
    <row r="58" spans="1:4" ht="216.75" x14ac:dyDescent="0.2">
      <c r="A58" s="340">
        <v>43953</v>
      </c>
      <c r="B58" s="341" t="e">
        <v>#N/A</v>
      </c>
      <c r="C58" s="342" t="s">
        <v>1676</v>
      </c>
      <c r="D58" s="343" t="s">
        <v>1677</v>
      </c>
    </row>
    <row r="59" spans="1:4" ht="280.5" x14ac:dyDescent="0.2">
      <c r="A59" s="340">
        <v>43951</v>
      </c>
      <c r="B59" s="341" t="e">
        <v>#N/A</v>
      </c>
      <c r="C59" s="342" t="s">
        <v>1678</v>
      </c>
      <c r="D59" s="343" t="s">
        <v>1679</v>
      </c>
    </row>
    <row r="60" spans="1:4" ht="409.5" x14ac:dyDescent="0.2">
      <c r="A60" s="340">
        <v>43951</v>
      </c>
      <c r="B60" s="341" t="e">
        <v>#N/A</v>
      </c>
      <c r="C60" s="342" t="s">
        <v>1680</v>
      </c>
      <c r="D60" s="343" t="s">
        <v>1681</v>
      </c>
    </row>
    <row r="61" spans="1:4" ht="89.25" x14ac:dyDescent="0.2">
      <c r="A61" s="340">
        <v>43950</v>
      </c>
      <c r="B61" s="341" t="e">
        <v>#N/A</v>
      </c>
      <c r="C61" s="342" t="s">
        <v>1682</v>
      </c>
      <c r="D61" s="343" t="s">
        <v>1683</v>
      </c>
    </row>
    <row r="62" spans="1:4" ht="306" x14ac:dyDescent="0.2">
      <c r="A62" s="340">
        <v>43950</v>
      </c>
      <c r="B62" s="341" t="e">
        <v>#N/A</v>
      </c>
      <c r="C62" s="342" t="s">
        <v>1684</v>
      </c>
      <c r="D62" s="343" t="s">
        <v>1685</v>
      </c>
    </row>
    <row r="63" spans="1:4" ht="191.25" x14ac:dyDescent="0.2">
      <c r="A63" s="340">
        <v>43950</v>
      </c>
      <c r="B63" s="341" t="e">
        <v>#N/A</v>
      </c>
      <c r="C63" s="342" t="s">
        <v>1686</v>
      </c>
      <c r="D63" s="343" t="s">
        <v>1687</v>
      </c>
    </row>
    <row r="64" spans="1:4" ht="409.5" x14ac:dyDescent="0.2">
      <c r="A64" s="340">
        <v>43950</v>
      </c>
      <c r="B64" s="341" t="e">
        <v>#N/A</v>
      </c>
      <c r="C64" s="342" t="s">
        <v>1688</v>
      </c>
      <c r="D64" s="343" t="s">
        <v>1689</v>
      </c>
    </row>
    <row r="65" spans="1:5" ht="409.5" x14ac:dyDescent="0.2">
      <c r="A65" s="340">
        <v>43950</v>
      </c>
      <c r="B65" s="341" t="e">
        <v>#N/A</v>
      </c>
      <c r="C65" s="342" t="s">
        <v>1690</v>
      </c>
      <c r="D65" s="343" t="s">
        <v>1691</v>
      </c>
    </row>
    <row r="66" spans="1:5" ht="409.5" x14ac:dyDescent="0.2">
      <c r="A66" s="340">
        <v>43950</v>
      </c>
      <c r="B66" s="341" t="e">
        <v>#N/A</v>
      </c>
      <c r="C66" s="342" t="s">
        <v>1692</v>
      </c>
      <c r="D66" s="343" t="s">
        <v>1693</v>
      </c>
    </row>
    <row r="67" spans="1:5" ht="409.5" x14ac:dyDescent="0.2">
      <c r="A67" s="340">
        <v>43950</v>
      </c>
      <c r="B67" s="341" t="e">
        <v>#N/A</v>
      </c>
      <c r="C67" s="342" t="s">
        <v>1694</v>
      </c>
      <c r="D67" s="343" t="s">
        <v>1695</v>
      </c>
      <c r="E67" s="1"/>
    </row>
    <row r="68" spans="1:5" ht="409.5" x14ac:dyDescent="0.2">
      <c r="A68" s="340">
        <v>43950</v>
      </c>
      <c r="B68" s="341" t="e">
        <v>#N/A</v>
      </c>
      <c r="C68" s="342" t="s">
        <v>1696</v>
      </c>
      <c r="D68" s="343" t="s">
        <v>1697</v>
      </c>
    </row>
    <row r="69" spans="1:5" ht="216.75" x14ac:dyDescent="0.2">
      <c r="A69" s="340">
        <v>43950</v>
      </c>
      <c r="B69" s="341" t="e">
        <v>#N/A</v>
      </c>
      <c r="C69" s="342" t="s">
        <v>1698</v>
      </c>
      <c r="D69" s="343" t="s">
        <v>1699</v>
      </c>
    </row>
    <row r="70" spans="1:5" ht="409.5" x14ac:dyDescent="0.2">
      <c r="A70" s="340">
        <v>43950</v>
      </c>
      <c r="B70" s="341" t="e">
        <v>#N/A</v>
      </c>
      <c r="C70" s="342" t="s">
        <v>1700</v>
      </c>
      <c r="D70" s="344" t="s">
        <v>1701</v>
      </c>
    </row>
    <row r="71" spans="1:5" ht="255" x14ac:dyDescent="0.2">
      <c r="A71" s="340">
        <v>43950</v>
      </c>
      <c r="B71" s="341" t="e">
        <v>#N/A</v>
      </c>
      <c r="C71" s="342" t="s">
        <v>1702</v>
      </c>
      <c r="D71" s="343" t="s">
        <v>1703</v>
      </c>
    </row>
    <row r="72" spans="1:5" ht="409.5" x14ac:dyDescent="0.2">
      <c r="A72" s="340">
        <v>43922</v>
      </c>
      <c r="B72" s="341" t="e">
        <v>#N/A</v>
      </c>
      <c r="C72" s="342" t="s">
        <v>1704</v>
      </c>
      <c r="D72" s="343" t="s">
        <v>1705</v>
      </c>
    </row>
    <row r="73" spans="1:5" ht="409.5" x14ac:dyDescent="0.2">
      <c r="A73" s="340">
        <v>43921</v>
      </c>
      <c r="B73" s="341" t="e">
        <v>#N/A</v>
      </c>
      <c r="C73" s="342" t="s">
        <v>1706</v>
      </c>
      <c r="D73" s="343" t="s">
        <v>2546</v>
      </c>
    </row>
    <row r="74" spans="1:5" ht="255" x14ac:dyDescent="0.25">
      <c r="A74" s="340">
        <v>43921</v>
      </c>
      <c r="B74" s="341" t="e">
        <v>#N/A</v>
      </c>
      <c r="C74" s="342" t="s">
        <v>1707</v>
      </c>
      <c r="D74" s="343" t="s">
        <v>1708</v>
      </c>
      <c r="E74"/>
    </row>
    <row r="75" spans="1:5" ht="204" x14ac:dyDescent="0.25">
      <c r="A75" s="340">
        <v>43921</v>
      </c>
      <c r="B75" s="341" t="e">
        <v>#N/A</v>
      </c>
      <c r="C75" s="342" t="s">
        <v>1709</v>
      </c>
      <c r="D75" s="343" t="s">
        <v>1710</v>
      </c>
      <c r="E75" s="345"/>
    </row>
    <row r="76" spans="1:5" ht="178.5" x14ac:dyDescent="0.25">
      <c r="A76" s="340">
        <v>43921</v>
      </c>
      <c r="B76" s="341" t="e">
        <v>#N/A</v>
      </c>
      <c r="C76" s="342" t="s">
        <v>1711</v>
      </c>
      <c r="D76" s="343" t="s">
        <v>1712</v>
      </c>
      <c r="E76" s="345"/>
    </row>
    <row r="77" spans="1:5" ht="229.5" x14ac:dyDescent="0.25">
      <c r="A77" s="340">
        <v>43921</v>
      </c>
      <c r="B77" s="341" t="e">
        <v>#N/A</v>
      </c>
      <c r="C77" s="342" t="s">
        <v>1713</v>
      </c>
      <c r="D77" s="343" t="s">
        <v>1714</v>
      </c>
      <c r="E77" s="345"/>
    </row>
    <row r="78" spans="1:5" ht="140.25" x14ac:dyDescent="0.2">
      <c r="A78" s="340">
        <v>43921</v>
      </c>
      <c r="B78" s="341" t="e">
        <v>#N/A</v>
      </c>
      <c r="C78" s="342" t="s">
        <v>1715</v>
      </c>
      <c r="D78" s="343" t="s">
        <v>1716</v>
      </c>
    </row>
    <row r="79" spans="1:5" ht="306" x14ac:dyDescent="0.2">
      <c r="A79" s="340">
        <v>43921</v>
      </c>
      <c r="B79" s="341" t="e">
        <v>#N/A</v>
      </c>
      <c r="C79" s="342" t="s">
        <v>1717</v>
      </c>
      <c r="D79" s="343" t="s">
        <v>1718</v>
      </c>
    </row>
    <row r="80" spans="1:5" ht="409.5" x14ac:dyDescent="0.2">
      <c r="A80" s="340">
        <v>43921</v>
      </c>
      <c r="B80" s="341" t="e">
        <v>#N/A</v>
      </c>
      <c r="C80" s="342" t="s">
        <v>1719</v>
      </c>
      <c r="D80" s="343" t="s">
        <v>1720</v>
      </c>
    </row>
    <row r="81" spans="1:6" ht="165.75" x14ac:dyDescent="0.2">
      <c r="A81" s="340">
        <v>43890</v>
      </c>
      <c r="B81" s="341" t="e">
        <v>#N/A</v>
      </c>
      <c r="C81" s="342" t="s">
        <v>1721</v>
      </c>
      <c r="D81" s="343" t="s">
        <v>1722</v>
      </c>
    </row>
    <row r="82" spans="1:6" ht="409.5" x14ac:dyDescent="0.2">
      <c r="A82" s="340">
        <v>43890</v>
      </c>
      <c r="B82" s="341" t="e">
        <v>#N/A</v>
      </c>
      <c r="C82" s="342" t="s">
        <v>1723</v>
      </c>
      <c r="D82" s="343" t="s">
        <v>1724</v>
      </c>
    </row>
    <row r="83" spans="1:6" ht="51" x14ac:dyDescent="0.2">
      <c r="A83" s="340">
        <v>43831</v>
      </c>
      <c r="B83" s="341" t="s">
        <v>533</v>
      </c>
      <c r="C83" s="342" t="s">
        <v>532</v>
      </c>
      <c r="D83" s="343" t="s">
        <v>1725</v>
      </c>
    </row>
    <row r="84" spans="1:6" ht="51" x14ac:dyDescent="0.2">
      <c r="A84" s="340">
        <v>43831</v>
      </c>
      <c r="B84" s="341" t="e">
        <v>#N/A</v>
      </c>
      <c r="C84" s="342" t="s">
        <v>1672</v>
      </c>
      <c r="D84" s="343" t="s">
        <v>1726</v>
      </c>
    </row>
    <row r="85" spans="1:6" ht="51" x14ac:dyDescent="0.2">
      <c r="A85" s="340">
        <v>43831</v>
      </c>
      <c r="B85" s="341" t="s">
        <v>503</v>
      </c>
      <c r="C85" s="342" t="s">
        <v>502</v>
      </c>
      <c r="D85" s="343" t="s">
        <v>1727</v>
      </c>
    </row>
    <row r="86" spans="1:6" ht="51" x14ac:dyDescent="0.2">
      <c r="A86" s="340">
        <v>43831</v>
      </c>
      <c r="B86" s="341" t="e">
        <v>#N/A</v>
      </c>
      <c r="C86" s="342" t="s">
        <v>1719</v>
      </c>
      <c r="D86" s="343" t="s">
        <v>1728</v>
      </c>
    </row>
    <row r="87" spans="1:6" ht="51" x14ac:dyDescent="0.2">
      <c r="A87" s="340">
        <v>43831</v>
      </c>
      <c r="B87" s="341" t="e">
        <v>#N/A</v>
      </c>
      <c r="C87" s="342" t="s">
        <v>1664</v>
      </c>
      <c r="D87" s="343" t="s">
        <v>1729</v>
      </c>
    </row>
    <row r="88" spans="1:6" ht="51" x14ac:dyDescent="0.2">
      <c r="A88" s="340">
        <v>43831</v>
      </c>
      <c r="B88" s="341" t="s">
        <v>550</v>
      </c>
      <c r="C88" s="342" t="s">
        <v>549</v>
      </c>
      <c r="D88" s="343" t="s">
        <v>1730</v>
      </c>
    </row>
    <row r="89" spans="1:6" ht="51" x14ac:dyDescent="0.2">
      <c r="A89" s="340">
        <v>43831</v>
      </c>
      <c r="B89" s="341" t="s">
        <v>507</v>
      </c>
      <c r="C89" s="342" t="s">
        <v>506</v>
      </c>
      <c r="D89" s="343" t="s">
        <v>1731</v>
      </c>
    </row>
    <row r="90" spans="1:6" ht="51" x14ac:dyDescent="0.2">
      <c r="A90" s="340">
        <v>43831</v>
      </c>
      <c r="B90" s="341" t="s">
        <v>530</v>
      </c>
      <c r="C90" s="342" t="s">
        <v>529</v>
      </c>
      <c r="D90" s="343" t="s">
        <v>1732</v>
      </c>
      <c r="E90" s="1"/>
      <c r="F90" s="1"/>
    </row>
    <row r="91" spans="1:6" ht="51" x14ac:dyDescent="0.2">
      <c r="A91" s="340">
        <v>43831</v>
      </c>
      <c r="B91" s="341" t="s">
        <v>537</v>
      </c>
      <c r="C91" s="342" t="s">
        <v>536</v>
      </c>
      <c r="D91" s="343" t="s">
        <v>1733</v>
      </c>
      <c r="E91" s="1"/>
    </row>
    <row r="92" spans="1:6" ht="51" x14ac:dyDescent="0.2">
      <c r="A92" s="340">
        <v>43831</v>
      </c>
      <c r="B92" s="341" t="e">
        <v>#N/A</v>
      </c>
      <c r="C92" s="342" t="s">
        <v>1692</v>
      </c>
      <c r="D92" s="343" t="s">
        <v>1734</v>
      </c>
    </row>
    <row r="93" spans="1:6" ht="204" x14ac:dyDescent="0.2">
      <c r="A93" s="340">
        <v>43830</v>
      </c>
      <c r="B93" s="341" t="e">
        <v>#N/A</v>
      </c>
      <c r="C93" s="342" t="s">
        <v>1735</v>
      </c>
      <c r="D93" s="343" t="s">
        <v>1736</v>
      </c>
    </row>
    <row r="94" spans="1:6" ht="25.5" x14ac:dyDescent="0.2">
      <c r="A94" s="340">
        <v>43830</v>
      </c>
      <c r="B94" s="341" t="e">
        <v>#N/A</v>
      </c>
      <c r="C94" s="342" t="s">
        <v>1737</v>
      </c>
      <c r="D94" s="343" t="s">
        <v>1738</v>
      </c>
    </row>
    <row r="95" spans="1:6" ht="216.75" x14ac:dyDescent="0.2">
      <c r="A95" s="340">
        <v>43800</v>
      </c>
      <c r="B95" s="341" t="e">
        <v>#N/A</v>
      </c>
      <c r="C95" s="342" t="s">
        <v>1739</v>
      </c>
      <c r="D95" s="343" t="s">
        <v>1740</v>
      </c>
    </row>
    <row r="96" spans="1:6" ht="114.75" x14ac:dyDescent="0.2">
      <c r="A96" s="340">
        <v>43770</v>
      </c>
      <c r="B96" s="341" t="e">
        <v>#N/A</v>
      </c>
      <c r="C96" s="342" t="s">
        <v>1741</v>
      </c>
      <c r="D96" s="343" t="s">
        <v>1742</v>
      </c>
    </row>
    <row r="97" spans="1:5" ht="369.75" x14ac:dyDescent="0.2">
      <c r="A97" s="340">
        <v>43675</v>
      </c>
      <c r="B97" s="341" t="s">
        <v>5</v>
      </c>
      <c r="C97" s="342"/>
      <c r="D97" s="344" t="s">
        <v>1743</v>
      </c>
    </row>
    <row r="98" spans="1:5" ht="89.25" x14ac:dyDescent="0.2">
      <c r="A98" s="340">
        <v>43644</v>
      </c>
      <c r="B98" s="341" t="s">
        <v>5</v>
      </c>
      <c r="C98" s="342"/>
      <c r="D98" s="343" t="s">
        <v>1744</v>
      </c>
      <c r="E98" s="1"/>
    </row>
    <row r="99" spans="1:5" ht="344.25" x14ac:dyDescent="0.2">
      <c r="A99" s="340">
        <v>43605</v>
      </c>
      <c r="B99" s="341" t="s">
        <v>5</v>
      </c>
      <c r="C99" s="342"/>
      <c r="D99" s="343" t="s">
        <v>1745</v>
      </c>
    </row>
    <row r="100" spans="1:5" ht="191.25" x14ac:dyDescent="0.2">
      <c r="A100" s="340">
        <v>43605</v>
      </c>
      <c r="B100" s="341" t="s">
        <v>5</v>
      </c>
      <c r="C100" s="342"/>
      <c r="D100" s="343" t="s">
        <v>1746</v>
      </c>
    </row>
    <row r="101" spans="1:5" ht="242.25" x14ac:dyDescent="0.2">
      <c r="A101" s="340">
        <v>43587</v>
      </c>
      <c r="B101" s="341" t="s">
        <v>5</v>
      </c>
      <c r="C101" s="342"/>
      <c r="D101" s="343" t="s">
        <v>1747</v>
      </c>
    </row>
    <row r="102" spans="1:5" ht="180" x14ac:dyDescent="0.2">
      <c r="A102" s="340">
        <v>43555</v>
      </c>
      <c r="B102" s="341" t="s">
        <v>5</v>
      </c>
      <c r="C102" s="342"/>
      <c r="D102" s="346" t="s">
        <v>1748</v>
      </c>
    </row>
    <row r="103" spans="1:5" ht="204" x14ac:dyDescent="0.2">
      <c r="A103" s="340">
        <v>43525</v>
      </c>
      <c r="B103" s="341" t="s">
        <v>5</v>
      </c>
      <c r="C103" s="342"/>
      <c r="D103" s="343" t="s">
        <v>1749</v>
      </c>
    </row>
    <row r="104" spans="1:5" ht="25.5" x14ac:dyDescent="0.2">
      <c r="A104" s="340">
        <v>43467</v>
      </c>
      <c r="B104" s="341" t="s">
        <v>5</v>
      </c>
      <c r="C104" s="342"/>
      <c r="D104" s="343" t="s">
        <v>1750</v>
      </c>
    </row>
    <row r="105" spans="1:5" ht="25.5" x14ac:dyDescent="0.2">
      <c r="A105" s="340">
        <v>43467</v>
      </c>
      <c r="B105" s="341" t="s">
        <v>5</v>
      </c>
      <c r="C105" s="342"/>
      <c r="D105" s="343" t="s">
        <v>1751</v>
      </c>
    </row>
    <row r="106" spans="1:5" ht="25.5" x14ac:dyDescent="0.2">
      <c r="A106" s="340">
        <v>43467</v>
      </c>
      <c r="B106" s="341" t="s">
        <v>5</v>
      </c>
      <c r="C106" s="342"/>
      <c r="D106" s="343" t="s">
        <v>1752</v>
      </c>
    </row>
    <row r="107" spans="1:5" ht="25.5" x14ac:dyDescent="0.2">
      <c r="A107" s="340">
        <v>43467</v>
      </c>
      <c r="B107" s="341" t="s">
        <v>5</v>
      </c>
      <c r="C107" s="342"/>
      <c r="D107" s="343" t="s">
        <v>1753</v>
      </c>
    </row>
    <row r="108" spans="1:5" ht="25.5" x14ac:dyDescent="0.2">
      <c r="A108" s="340">
        <v>43467</v>
      </c>
      <c r="B108" s="341" t="s">
        <v>5</v>
      </c>
      <c r="C108" s="342"/>
      <c r="D108" s="343" t="s">
        <v>1754</v>
      </c>
    </row>
    <row r="109" spans="1:5" ht="25.5" x14ac:dyDescent="0.2">
      <c r="A109" s="340">
        <v>43467</v>
      </c>
      <c r="B109" s="341" t="s">
        <v>5</v>
      </c>
      <c r="C109" s="342"/>
      <c r="D109" s="343" t="s">
        <v>1755</v>
      </c>
    </row>
    <row r="110" spans="1:5" ht="25.5" x14ac:dyDescent="0.2">
      <c r="A110" s="340">
        <v>43467</v>
      </c>
      <c r="B110" s="341" t="s">
        <v>5</v>
      </c>
      <c r="C110" s="342"/>
      <c r="D110" s="343" t="s">
        <v>1756</v>
      </c>
    </row>
    <row r="111" spans="1:5" ht="38.25" x14ac:dyDescent="0.2">
      <c r="A111" s="340">
        <v>43467</v>
      </c>
      <c r="B111" s="341" t="s">
        <v>5</v>
      </c>
      <c r="C111" s="342"/>
      <c r="D111" s="343" t="s">
        <v>1757</v>
      </c>
    </row>
    <row r="112" spans="1:5" ht="25.5" x14ac:dyDescent="0.2">
      <c r="A112" s="340">
        <v>43467</v>
      </c>
      <c r="B112" s="341" t="s">
        <v>5</v>
      </c>
      <c r="C112" s="342"/>
      <c r="D112" s="343" t="s">
        <v>1758</v>
      </c>
    </row>
    <row r="113" spans="1:4" ht="38.25" x14ac:dyDescent="0.2">
      <c r="A113" s="340">
        <v>43467</v>
      </c>
      <c r="B113" s="341" t="s">
        <v>5</v>
      </c>
      <c r="C113" s="342"/>
      <c r="D113" s="343" t="s">
        <v>1759</v>
      </c>
    </row>
    <row r="114" spans="1:4" ht="38.25" x14ac:dyDescent="0.2">
      <c r="A114" s="340">
        <v>43467</v>
      </c>
      <c r="B114" s="341" t="s">
        <v>5</v>
      </c>
      <c r="C114" s="342"/>
      <c r="D114" s="343" t="s">
        <v>1760</v>
      </c>
    </row>
    <row r="115" spans="1:4" ht="38.25" x14ac:dyDescent="0.2">
      <c r="A115" s="340">
        <v>43467</v>
      </c>
      <c r="B115" s="341" t="s">
        <v>5</v>
      </c>
      <c r="C115" s="342"/>
      <c r="D115" s="343" t="s">
        <v>1761</v>
      </c>
    </row>
    <row r="116" spans="1:4" ht="38.25" x14ac:dyDescent="0.2">
      <c r="A116" s="340">
        <v>43467</v>
      </c>
      <c r="B116" s="341" t="s">
        <v>5</v>
      </c>
      <c r="C116" s="342"/>
      <c r="D116" s="343" t="s">
        <v>1762</v>
      </c>
    </row>
    <row r="117" spans="1:4" ht="25.5" x14ac:dyDescent="0.2">
      <c r="A117" s="340">
        <v>43467</v>
      </c>
      <c r="B117" s="341" t="s">
        <v>5</v>
      </c>
      <c r="C117" s="342"/>
      <c r="D117" s="343" t="s">
        <v>1763</v>
      </c>
    </row>
    <row r="118" spans="1:4" ht="38.25" x14ac:dyDescent="0.2">
      <c r="A118" s="340">
        <v>43467</v>
      </c>
      <c r="B118" s="341" t="s">
        <v>5</v>
      </c>
      <c r="C118" s="342"/>
      <c r="D118" s="343" t="s">
        <v>1764</v>
      </c>
    </row>
    <row r="119" spans="1:4" ht="38.25" x14ac:dyDescent="0.2">
      <c r="A119" s="340">
        <v>43467</v>
      </c>
      <c r="B119" s="341" t="s">
        <v>5</v>
      </c>
      <c r="C119" s="342"/>
      <c r="D119" s="343" t="s">
        <v>1765</v>
      </c>
    </row>
    <row r="120" spans="1:4" ht="38.25" x14ac:dyDescent="0.2">
      <c r="A120" s="340">
        <v>43467</v>
      </c>
      <c r="B120" s="341" t="s">
        <v>5</v>
      </c>
      <c r="C120" s="342"/>
      <c r="D120" s="343" t="s">
        <v>1766</v>
      </c>
    </row>
    <row r="121" spans="1:4" ht="38.25" x14ac:dyDescent="0.2">
      <c r="A121" s="340">
        <v>43467</v>
      </c>
      <c r="B121" s="341" t="s">
        <v>5</v>
      </c>
      <c r="C121" s="342"/>
      <c r="D121" s="343" t="s">
        <v>1767</v>
      </c>
    </row>
    <row r="122" spans="1:4" ht="38.25" x14ac:dyDescent="0.2">
      <c r="A122" s="340">
        <v>43467</v>
      </c>
      <c r="B122" s="341" t="s">
        <v>5</v>
      </c>
      <c r="C122" s="342"/>
      <c r="D122" s="343" t="s">
        <v>1768</v>
      </c>
    </row>
    <row r="123" spans="1:4" ht="38.25" x14ac:dyDescent="0.2">
      <c r="A123" s="340">
        <v>43467</v>
      </c>
      <c r="B123" s="341" t="s">
        <v>5</v>
      </c>
      <c r="C123" s="342"/>
      <c r="D123" s="343" t="s">
        <v>1769</v>
      </c>
    </row>
    <row r="124" spans="1:4" ht="38.25" x14ac:dyDescent="0.2">
      <c r="A124" s="340">
        <v>43467</v>
      </c>
      <c r="B124" s="341" t="s">
        <v>5</v>
      </c>
      <c r="C124" s="342"/>
      <c r="D124" s="343" t="s">
        <v>1770</v>
      </c>
    </row>
    <row r="125" spans="1:4" ht="38.25" x14ac:dyDescent="0.2">
      <c r="A125" s="340">
        <v>43467</v>
      </c>
      <c r="B125" s="341" t="s">
        <v>5</v>
      </c>
      <c r="C125" s="342"/>
      <c r="D125" s="343" t="s">
        <v>1771</v>
      </c>
    </row>
    <row r="126" spans="1:4" ht="38.25" x14ac:dyDescent="0.2">
      <c r="A126" s="340">
        <v>43467</v>
      </c>
      <c r="B126" s="341" t="s">
        <v>5</v>
      </c>
      <c r="C126" s="342"/>
      <c r="D126" s="343" t="s">
        <v>1772</v>
      </c>
    </row>
    <row r="127" spans="1:4" ht="25.5" x14ac:dyDescent="0.2">
      <c r="A127" s="340">
        <v>43467</v>
      </c>
      <c r="B127" s="341" t="s">
        <v>5</v>
      </c>
      <c r="C127" s="342"/>
      <c r="D127" s="343" t="s">
        <v>1773</v>
      </c>
    </row>
    <row r="128" spans="1:4" ht="38.25" x14ac:dyDescent="0.2">
      <c r="A128" s="340">
        <v>43467</v>
      </c>
      <c r="B128" s="341" t="s">
        <v>5</v>
      </c>
      <c r="C128" s="342"/>
      <c r="D128" s="343" t="s">
        <v>1774</v>
      </c>
    </row>
    <row r="129" spans="1:4" ht="38.25" x14ac:dyDescent="0.2">
      <c r="A129" s="340">
        <v>43467</v>
      </c>
      <c r="B129" s="341" t="s">
        <v>5</v>
      </c>
      <c r="C129" s="342"/>
      <c r="D129" s="343" t="s">
        <v>1775</v>
      </c>
    </row>
    <row r="130" spans="1:4" ht="38.25" x14ac:dyDescent="0.2">
      <c r="A130" s="340">
        <v>43467</v>
      </c>
      <c r="B130" s="341" t="s">
        <v>5</v>
      </c>
      <c r="C130" s="342"/>
      <c r="D130" s="343" t="s">
        <v>1776</v>
      </c>
    </row>
    <row r="131" spans="1:4" ht="38.25" x14ac:dyDescent="0.2">
      <c r="A131" s="340">
        <v>43467</v>
      </c>
      <c r="B131" s="341" t="s">
        <v>5</v>
      </c>
      <c r="C131" s="342"/>
      <c r="D131" s="343" t="s">
        <v>1777</v>
      </c>
    </row>
    <row r="132" spans="1:4" ht="38.25" x14ac:dyDescent="0.2">
      <c r="A132" s="340">
        <v>43467</v>
      </c>
      <c r="B132" s="341" t="s">
        <v>5</v>
      </c>
      <c r="C132" s="342"/>
      <c r="D132" s="343" t="s">
        <v>1778</v>
      </c>
    </row>
    <row r="133" spans="1:4" ht="38.25" x14ac:dyDescent="0.2">
      <c r="A133" s="340">
        <v>43467</v>
      </c>
      <c r="B133" s="341" t="s">
        <v>5</v>
      </c>
      <c r="C133" s="342"/>
      <c r="D133" s="343" t="s">
        <v>1779</v>
      </c>
    </row>
    <row r="134" spans="1:4" ht="38.25" x14ac:dyDescent="0.2">
      <c r="A134" s="340">
        <v>43467</v>
      </c>
      <c r="B134" s="341" t="s">
        <v>5</v>
      </c>
      <c r="C134" s="342"/>
      <c r="D134" s="343" t="s">
        <v>1780</v>
      </c>
    </row>
    <row r="135" spans="1:4" ht="38.25" x14ac:dyDescent="0.2">
      <c r="A135" s="340">
        <v>43467</v>
      </c>
      <c r="B135" s="341" t="s">
        <v>5</v>
      </c>
      <c r="C135" s="342"/>
      <c r="D135" s="343" t="s">
        <v>1781</v>
      </c>
    </row>
    <row r="136" spans="1:4" ht="38.25" x14ac:dyDescent="0.2">
      <c r="A136" s="340">
        <v>43467</v>
      </c>
      <c r="B136" s="341" t="s">
        <v>5</v>
      </c>
      <c r="C136" s="342"/>
      <c r="D136" s="343" t="s">
        <v>1782</v>
      </c>
    </row>
    <row r="137" spans="1:4" ht="38.25" x14ac:dyDescent="0.2">
      <c r="A137" s="340">
        <v>43467</v>
      </c>
      <c r="B137" s="341" t="s">
        <v>5</v>
      </c>
      <c r="C137" s="342"/>
      <c r="D137" s="343" t="s">
        <v>1783</v>
      </c>
    </row>
    <row r="138" spans="1:4" ht="25.5" x14ac:dyDescent="0.2">
      <c r="A138" s="340">
        <v>43467</v>
      </c>
      <c r="B138" s="341" t="s">
        <v>5</v>
      </c>
      <c r="C138" s="342"/>
      <c r="D138" s="343" t="s">
        <v>1784</v>
      </c>
    </row>
    <row r="139" spans="1:4" ht="38.25" x14ac:dyDescent="0.2">
      <c r="A139" s="340">
        <v>43467</v>
      </c>
      <c r="B139" s="341" t="s">
        <v>5</v>
      </c>
      <c r="C139" s="342"/>
      <c r="D139" s="343" t="s">
        <v>1785</v>
      </c>
    </row>
    <row r="140" spans="1:4" ht="38.25" x14ac:dyDescent="0.2">
      <c r="A140" s="340">
        <v>43467</v>
      </c>
      <c r="B140" s="341" t="s">
        <v>5</v>
      </c>
      <c r="C140" s="342"/>
      <c r="D140" s="343" t="s">
        <v>1786</v>
      </c>
    </row>
    <row r="141" spans="1:4" ht="38.25" x14ac:dyDescent="0.2">
      <c r="A141" s="340">
        <v>43467</v>
      </c>
      <c r="B141" s="341" t="s">
        <v>5</v>
      </c>
      <c r="C141" s="342"/>
      <c r="D141" s="343" t="s">
        <v>1787</v>
      </c>
    </row>
    <row r="142" spans="1:4" ht="38.25" x14ac:dyDescent="0.2">
      <c r="A142" s="340">
        <v>43467</v>
      </c>
      <c r="B142" s="341" t="s">
        <v>5</v>
      </c>
      <c r="C142" s="342"/>
      <c r="D142" s="343" t="s">
        <v>1788</v>
      </c>
    </row>
    <row r="143" spans="1:4" ht="38.25" x14ac:dyDescent="0.2">
      <c r="A143" s="340">
        <v>43467</v>
      </c>
      <c r="B143" s="341" t="s">
        <v>5</v>
      </c>
      <c r="C143" s="342"/>
      <c r="D143" s="343" t="s">
        <v>1789</v>
      </c>
    </row>
    <row r="144" spans="1:4" ht="38.25" x14ac:dyDescent="0.2">
      <c r="A144" s="340">
        <v>43467</v>
      </c>
      <c r="B144" s="341" t="s">
        <v>5</v>
      </c>
      <c r="C144" s="342"/>
      <c r="D144" s="343" t="s">
        <v>1790</v>
      </c>
    </row>
    <row r="145" spans="1:4" ht="140.25" x14ac:dyDescent="0.2">
      <c r="A145" s="340">
        <v>43461</v>
      </c>
      <c r="B145" s="341" t="s">
        <v>5</v>
      </c>
      <c r="C145" s="342"/>
      <c r="D145" s="343" t="s">
        <v>1791</v>
      </c>
    </row>
    <row r="146" spans="1:4" ht="409.5" x14ac:dyDescent="0.2">
      <c r="A146" s="340">
        <v>43435</v>
      </c>
      <c r="B146" s="341" t="s">
        <v>5</v>
      </c>
      <c r="C146" s="342"/>
      <c r="D146" s="343" t="s">
        <v>1792</v>
      </c>
    </row>
    <row r="147" spans="1:4" ht="255" x14ac:dyDescent="0.2">
      <c r="A147" s="340">
        <v>43399</v>
      </c>
      <c r="B147" s="341" t="s">
        <v>5</v>
      </c>
      <c r="C147" s="342"/>
      <c r="D147" s="343" t="s">
        <v>1793</v>
      </c>
    </row>
    <row r="148" spans="1:4" ht="408" x14ac:dyDescent="0.2">
      <c r="A148" s="340">
        <v>43399</v>
      </c>
      <c r="B148" s="341" t="s">
        <v>5</v>
      </c>
      <c r="C148" s="342"/>
      <c r="D148" s="343" t="s">
        <v>1794</v>
      </c>
    </row>
    <row r="149" spans="1:4" ht="357" x14ac:dyDescent="0.2">
      <c r="A149" s="340">
        <v>43372</v>
      </c>
      <c r="B149" s="341" t="s">
        <v>5</v>
      </c>
      <c r="C149" s="342"/>
      <c r="D149" s="343" t="s">
        <v>1795</v>
      </c>
    </row>
    <row r="150" spans="1:4" ht="38.25" x14ac:dyDescent="0.2">
      <c r="A150" s="340">
        <v>43343</v>
      </c>
      <c r="B150" s="341" t="s">
        <v>5</v>
      </c>
      <c r="C150" s="342"/>
      <c r="D150" s="343" t="s">
        <v>1796</v>
      </c>
    </row>
    <row r="151" spans="1:4" ht="25.5" x14ac:dyDescent="0.2">
      <c r="A151" s="340">
        <v>43342</v>
      </c>
      <c r="B151" s="341" t="s">
        <v>5</v>
      </c>
      <c r="C151" s="342"/>
      <c r="D151" s="343" t="s">
        <v>1797</v>
      </c>
    </row>
    <row r="152" spans="1:4" ht="153" x14ac:dyDescent="0.2">
      <c r="A152" s="340">
        <v>43342</v>
      </c>
      <c r="B152" s="341" t="s">
        <v>5</v>
      </c>
      <c r="C152" s="342"/>
      <c r="D152" s="343" t="s">
        <v>1798</v>
      </c>
    </row>
    <row r="153" spans="1:4" ht="25.5" x14ac:dyDescent="0.2">
      <c r="A153" s="340">
        <v>43332</v>
      </c>
      <c r="B153" s="341" t="s">
        <v>5</v>
      </c>
      <c r="C153" s="342"/>
      <c r="D153" s="343" t="s">
        <v>1799</v>
      </c>
    </row>
    <row r="154" spans="1:4" ht="25.5" x14ac:dyDescent="0.2">
      <c r="A154" s="340">
        <v>43332</v>
      </c>
      <c r="B154" s="341" t="s">
        <v>5</v>
      </c>
      <c r="C154" s="342"/>
      <c r="D154" s="343" t="s">
        <v>1800</v>
      </c>
    </row>
    <row r="155" spans="1:4" ht="25.5" x14ac:dyDescent="0.2">
      <c r="A155" s="340">
        <v>43331</v>
      </c>
      <c r="B155" s="341" t="s">
        <v>5</v>
      </c>
      <c r="C155" s="342"/>
      <c r="D155" s="347" t="s">
        <v>1801</v>
      </c>
    </row>
    <row r="156" spans="1:4" ht="25.5" x14ac:dyDescent="0.2">
      <c r="A156" s="340">
        <v>43331</v>
      </c>
      <c r="B156" s="341" t="s">
        <v>5</v>
      </c>
      <c r="C156" s="342"/>
      <c r="D156" s="343" t="s">
        <v>1802</v>
      </c>
    </row>
    <row r="157" spans="1:4" ht="63.75" x14ac:dyDescent="0.2">
      <c r="A157" s="340">
        <v>43279</v>
      </c>
      <c r="B157" s="341" t="s">
        <v>5</v>
      </c>
      <c r="C157" s="342"/>
      <c r="D157" s="343" t="s">
        <v>1803</v>
      </c>
    </row>
    <row r="158" spans="1:4" ht="242.25" x14ac:dyDescent="0.2">
      <c r="A158" s="340">
        <v>43251</v>
      </c>
      <c r="B158" s="341" t="s">
        <v>5</v>
      </c>
      <c r="C158" s="342"/>
      <c r="D158" s="343" t="s">
        <v>1804</v>
      </c>
    </row>
    <row r="159" spans="1:4" ht="153" x14ac:dyDescent="0.2">
      <c r="A159" s="340">
        <v>43251</v>
      </c>
      <c r="B159" s="341" t="s">
        <v>5</v>
      </c>
      <c r="C159" s="342"/>
      <c r="D159" s="347" t="s">
        <v>1805</v>
      </c>
    </row>
    <row r="160" spans="1:4" ht="140.25" x14ac:dyDescent="0.2">
      <c r="A160" s="340">
        <v>43251</v>
      </c>
      <c r="B160" s="341" t="s">
        <v>5</v>
      </c>
      <c r="C160" s="342"/>
      <c r="D160" s="343" t="s">
        <v>1806</v>
      </c>
    </row>
    <row r="161" spans="1:4" ht="38.25" x14ac:dyDescent="0.2">
      <c r="A161" s="340">
        <v>43160</v>
      </c>
      <c r="B161" s="341" t="s">
        <v>5</v>
      </c>
      <c r="C161" s="342"/>
      <c r="D161" s="343" t="s">
        <v>1807</v>
      </c>
    </row>
    <row r="162" spans="1:4" ht="51" x14ac:dyDescent="0.2">
      <c r="A162" s="340">
        <v>43101</v>
      </c>
      <c r="B162" s="341" t="s">
        <v>5</v>
      </c>
      <c r="C162" s="342"/>
      <c r="D162" s="343" t="s">
        <v>1808</v>
      </c>
    </row>
    <row r="163" spans="1:4" ht="293.25" x14ac:dyDescent="0.2">
      <c r="A163" s="340">
        <v>43101</v>
      </c>
      <c r="B163" s="341" t="s">
        <v>5</v>
      </c>
      <c r="C163" s="342"/>
      <c r="D163" s="343" t="s">
        <v>1809</v>
      </c>
    </row>
    <row r="164" spans="1:4" ht="38.25" x14ac:dyDescent="0.2">
      <c r="A164" s="340">
        <v>43101</v>
      </c>
      <c r="B164" s="341" t="s">
        <v>5</v>
      </c>
      <c r="C164" s="342"/>
      <c r="D164" s="343" t="s">
        <v>1810</v>
      </c>
    </row>
    <row r="165" spans="1:4" ht="38.25" x14ac:dyDescent="0.2">
      <c r="A165" s="340">
        <v>43101</v>
      </c>
      <c r="B165" s="341" t="s">
        <v>5</v>
      </c>
      <c r="C165" s="342"/>
      <c r="D165" s="343" t="s">
        <v>1811</v>
      </c>
    </row>
    <row r="166" spans="1:4" ht="38.25" x14ac:dyDescent="0.2">
      <c r="A166" s="340">
        <v>43101</v>
      </c>
      <c r="B166" s="341" t="s">
        <v>5</v>
      </c>
      <c r="C166" s="342"/>
      <c r="D166" s="343" t="s">
        <v>1812</v>
      </c>
    </row>
    <row r="167" spans="1:4" ht="38.25" x14ac:dyDescent="0.2">
      <c r="A167" s="340">
        <v>43101</v>
      </c>
      <c r="B167" s="341" t="s">
        <v>5</v>
      </c>
      <c r="C167" s="342"/>
      <c r="D167" s="343" t="s">
        <v>1813</v>
      </c>
    </row>
    <row r="168" spans="1:4" ht="38.25" x14ac:dyDescent="0.2">
      <c r="A168" s="340">
        <v>43101</v>
      </c>
      <c r="B168" s="341" t="s">
        <v>5</v>
      </c>
      <c r="C168" s="342"/>
      <c r="D168" s="343" t="s">
        <v>1814</v>
      </c>
    </row>
    <row r="169" spans="1:4" ht="38.25" x14ac:dyDescent="0.2">
      <c r="A169" s="340">
        <v>43101</v>
      </c>
      <c r="B169" s="341" t="s">
        <v>5</v>
      </c>
      <c r="C169" s="342"/>
      <c r="D169" s="343" t="s">
        <v>1815</v>
      </c>
    </row>
    <row r="170" spans="1:4" ht="38.25" x14ac:dyDescent="0.2">
      <c r="A170" s="340">
        <v>43101</v>
      </c>
      <c r="B170" s="341" t="s">
        <v>5</v>
      </c>
      <c r="C170" s="342"/>
      <c r="D170" s="343" t="s">
        <v>1816</v>
      </c>
    </row>
    <row r="171" spans="1:4" ht="38.25" x14ac:dyDescent="0.2">
      <c r="A171" s="340">
        <v>43101</v>
      </c>
      <c r="B171" s="341" t="s">
        <v>5</v>
      </c>
      <c r="C171" s="342"/>
      <c r="D171" s="343" t="s">
        <v>1817</v>
      </c>
    </row>
    <row r="172" spans="1:4" ht="25.5" x14ac:dyDescent="0.2">
      <c r="A172" s="340">
        <v>43101</v>
      </c>
      <c r="B172" s="341" t="s">
        <v>5</v>
      </c>
      <c r="C172" s="342"/>
      <c r="D172" s="343" t="s">
        <v>1818</v>
      </c>
    </row>
    <row r="173" spans="1:4" ht="38.25" x14ac:dyDescent="0.2">
      <c r="A173" s="340">
        <v>43101</v>
      </c>
      <c r="B173" s="341" t="s">
        <v>5</v>
      </c>
      <c r="C173" s="342"/>
      <c r="D173" s="343" t="s">
        <v>1819</v>
      </c>
    </row>
    <row r="174" spans="1:4" ht="25.5" x14ac:dyDescent="0.2">
      <c r="A174" s="340">
        <v>43101</v>
      </c>
      <c r="B174" s="341" t="s">
        <v>5</v>
      </c>
      <c r="C174" s="342"/>
      <c r="D174" s="343" t="s">
        <v>1820</v>
      </c>
    </row>
    <row r="175" spans="1:4" ht="25.5" x14ac:dyDescent="0.2">
      <c r="A175" s="340">
        <v>43101</v>
      </c>
      <c r="B175" s="341" t="s">
        <v>5</v>
      </c>
      <c r="C175" s="342"/>
      <c r="D175" s="343" t="s">
        <v>1821</v>
      </c>
    </row>
    <row r="176" spans="1:4" ht="25.5" x14ac:dyDescent="0.2">
      <c r="A176" s="340">
        <v>43101</v>
      </c>
      <c r="B176" s="341" t="s">
        <v>5</v>
      </c>
      <c r="C176" s="342"/>
      <c r="D176" s="343" t="s">
        <v>1822</v>
      </c>
    </row>
    <row r="177" spans="1:4" ht="25.5" x14ac:dyDescent="0.2">
      <c r="A177" s="340">
        <v>43101</v>
      </c>
      <c r="B177" s="341" t="s">
        <v>5</v>
      </c>
      <c r="C177" s="342"/>
      <c r="D177" s="343" t="s">
        <v>1823</v>
      </c>
    </row>
    <row r="178" spans="1:4" ht="25.5" x14ac:dyDescent="0.2">
      <c r="A178" s="340">
        <v>43101</v>
      </c>
      <c r="B178" s="341" t="s">
        <v>5</v>
      </c>
      <c r="C178" s="342"/>
      <c r="D178" s="343" t="s">
        <v>1824</v>
      </c>
    </row>
    <row r="179" spans="1:4" ht="25.5" x14ac:dyDescent="0.2">
      <c r="A179" s="340">
        <v>43101</v>
      </c>
      <c r="B179" s="341" t="s">
        <v>5</v>
      </c>
      <c r="C179" s="342"/>
      <c r="D179" s="343" t="s">
        <v>1825</v>
      </c>
    </row>
    <row r="180" spans="1:4" ht="25.5" x14ac:dyDescent="0.2">
      <c r="A180" s="340">
        <v>43101</v>
      </c>
      <c r="B180" s="341" t="s">
        <v>5</v>
      </c>
      <c r="C180" s="342"/>
      <c r="D180" s="343" t="s">
        <v>1826</v>
      </c>
    </row>
    <row r="181" spans="1:4" ht="25.5" x14ac:dyDescent="0.2">
      <c r="A181" s="340">
        <v>43101</v>
      </c>
      <c r="B181" s="341" t="s">
        <v>5</v>
      </c>
      <c r="C181" s="342"/>
      <c r="D181" s="343" t="s">
        <v>1827</v>
      </c>
    </row>
    <row r="182" spans="1:4" ht="25.5" x14ac:dyDescent="0.2">
      <c r="A182" s="340">
        <v>43101</v>
      </c>
      <c r="B182" s="341" t="s">
        <v>5</v>
      </c>
      <c r="C182" s="342"/>
      <c r="D182" s="343" t="s">
        <v>1828</v>
      </c>
    </row>
    <row r="183" spans="1:4" ht="25.5" x14ac:dyDescent="0.2">
      <c r="A183" s="340">
        <v>43101</v>
      </c>
      <c r="B183" s="341" t="s">
        <v>5</v>
      </c>
      <c r="C183" s="342"/>
      <c r="D183" s="343" t="s">
        <v>1829</v>
      </c>
    </row>
    <row r="184" spans="1:4" ht="25.5" x14ac:dyDescent="0.2">
      <c r="A184" s="340">
        <v>43101</v>
      </c>
      <c r="B184" s="341" t="s">
        <v>5</v>
      </c>
      <c r="C184" s="342"/>
      <c r="D184" s="343" t="s">
        <v>1830</v>
      </c>
    </row>
    <row r="185" spans="1:4" ht="331.5" x14ac:dyDescent="0.2">
      <c r="A185" s="340">
        <v>43101</v>
      </c>
      <c r="B185" s="341" t="s">
        <v>5</v>
      </c>
      <c r="C185" s="342"/>
      <c r="D185" s="343" t="s">
        <v>1831</v>
      </c>
    </row>
    <row r="186" spans="1:4" ht="140.25" x14ac:dyDescent="0.2">
      <c r="A186" s="340">
        <v>43049</v>
      </c>
      <c r="B186" s="341" t="s">
        <v>5</v>
      </c>
      <c r="C186" s="342"/>
      <c r="D186" s="343" t="s">
        <v>1832</v>
      </c>
    </row>
    <row r="187" spans="1:4" ht="395.25" x14ac:dyDescent="0.2">
      <c r="A187" s="340">
        <v>42947</v>
      </c>
      <c r="B187" s="341" t="s">
        <v>5</v>
      </c>
      <c r="C187" s="342"/>
      <c r="D187" s="344" t="s">
        <v>1833</v>
      </c>
    </row>
    <row r="188" spans="1:4" ht="140.25" x14ac:dyDescent="0.2">
      <c r="A188" s="340">
        <v>42917</v>
      </c>
      <c r="B188" s="341" t="s">
        <v>5</v>
      </c>
      <c r="C188" s="342"/>
      <c r="D188" s="343" t="s">
        <v>1834</v>
      </c>
    </row>
    <row r="189" spans="1:4" ht="140.25" x14ac:dyDescent="0.2">
      <c r="A189" s="340">
        <v>42863</v>
      </c>
      <c r="B189" s="341" t="s">
        <v>5</v>
      </c>
      <c r="C189" s="342"/>
      <c r="D189" s="343" t="s">
        <v>1835</v>
      </c>
    </row>
    <row r="190" spans="1:4" ht="25.5" x14ac:dyDescent="0.2">
      <c r="A190" s="340">
        <v>42795</v>
      </c>
      <c r="B190" s="341" t="s">
        <v>5</v>
      </c>
      <c r="C190" s="342"/>
      <c r="D190" s="347" t="s">
        <v>1836</v>
      </c>
    </row>
    <row r="191" spans="1:4" ht="25.5" x14ac:dyDescent="0.2">
      <c r="A191" s="340">
        <v>42795</v>
      </c>
      <c r="B191" s="341" t="s">
        <v>5</v>
      </c>
      <c r="C191" s="342"/>
      <c r="D191" s="347" t="s">
        <v>1837</v>
      </c>
    </row>
    <row r="192" spans="1:4" ht="204" x14ac:dyDescent="0.2">
      <c r="A192" s="340">
        <v>42795</v>
      </c>
      <c r="B192" s="341" t="s">
        <v>5</v>
      </c>
      <c r="C192" s="342"/>
      <c r="D192" s="343" t="s">
        <v>1838</v>
      </c>
    </row>
    <row r="193" spans="1:4" ht="25.5" x14ac:dyDescent="0.2">
      <c r="A193" s="340">
        <v>42794</v>
      </c>
      <c r="B193" s="341" t="s">
        <v>5</v>
      </c>
      <c r="C193" s="342"/>
      <c r="D193" s="347" t="s">
        <v>1839</v>
      </c>
    </row>
    <row r="194" spans="1:4" ht="255" x14ac:dyDescent="0.2">
      <c r="A194" s="340">
        <v>42766</v>
      </c>
      <c r="B194" s="341" t="s">
        <v>5</v>
      </c>
      <c r="C194" s="342"/>
      <c r="D194" s="343" t="s">
        <v>1840</v>
      </c>
    </row>
    <row r="195" spans="1:4" ht="25.5" x14ac:dyDescent="0.2">
      <c r="A195" s="340">
        <v>42748</v>
      </c>
      <c r="B195" s="341" t="s">
        <v>5</v>
      </c>
      <c r="C195" s="342"/>
      <c r="D195" s="347" t="s">
        <v>1841</v>
      </c>
    </row>
    <row r="196" spans="1:4" ht="38.25" x14ac:dyDescent="0.2">
      <c r="A196" s="340">
        <v>42735</v>
      </c>
      <c r="B196" s="341" t="s">
        <v>5</v>
      </c>
      <c r="C196" s="342"/>
      <c r="D196" s="347" t="s">
        <v>1842</v>
      </c>
    </row>
    <row r="197" spans="1:4" ht="38.25" x14ac:dyDescent="0.2">
      <c r="A197" s="340">
        <v>42735</v>
      </c>
      <c r="B197" s="341" t="s">
        <v>5</v>
      </c>
      <c r="C197" s="342"/>
      <c r="D197" s="347" t="s">
        <v>1843</v>
      </c>
    </row>
    <row r="198" spans="1:4" ht="38.25" x14ac:dyDescent="0.2">
      <c r="A198" s="340">
        <v>42735</v>
      </c>
      <c r="B198" s="341" t="s">
        <v>5</v>
      </c>
      <c r="C198" s="342"/>
      <c r="D198" s="347" t="s">
        <v>1844</v>
      </c>
    </row>
    <row r="199" spans="1:4" ht="38.25" x14ac:dyDescent="0.2">
      <c r="A199" s="340">
        <v>42735</v>
      </c>
      <c r="B199" s="341" t="s">
        <v>5</v>
      </c>
      <c r="C199" s="342"/>
      <c r="D199" s="347" t="s">
        <v>1845</v>
      </c>
    </row>
    <row r="200" spans="1:4" ht="38.25" x14ac:dyDescent="0.2">
      <c r="A200" s="340">
        <v>42735</v>
      </c>
      <c r="B200" s="341" t="s">
        <v>5</v>
      </c>
      <c r="C200" s="342"/>
      <c r="D200" s="347" t="s">
        <v>1846</v>
      </c>
    </row>
    <row r="201" spans="1:4" ht="38.25" x14ac:dyDescent="0.2">
      <c r="A201" s="340">
        <v>42735</v>
      </c>
      <c r="B201" s="341" t="e">
        <v>#N/A</v>
      </c>
      <c r="C201" s="342" t="s">
        <v>1648</v>
      </c>
      <c r="D201" s="347" t="s">
        <v>1847</v>
      </c>
    </row>
    <row r="202" spans="1:4" ht="38.25" x14ac:dyDescent="0.2">
      <c r="A202" s="340">
        <v>42735</v>
      </c>
      <c r="B202" s="341" t="e">
        <v>#N/A</v>
      </c>
      <c r="C202" s="342" t="s">
        <v>1737</v>
      </c>
      <c r="D202" s="347" t="s">
        <v>1848</v>
      </c>
    </row>
    <row r="203" spans="1:4" ht="38.25" x14ac:dyDescent="0.2">
      <c r="A203" s="340">
        <v>42735</v>
      </c>
      <c r="B203" s="341" t="e">
        <v>#N/A</v>
      </c>
      <c r="C203" s="342" t="s">
        <v>1709</v>
      </c>
      <c r="D203" s="347" t="s">
        <v>1849</v>
      </c>
    </row>
    <row r="204" spans="1:4" ht="38.25" x14ac:dyDescent="0.2">
      <c r="A204" s="340">
        <v>42735</v>
      </c>
      <c r="B204" s="341" t="s">
        <v>526</v>
      </c>
      <c r="C204" s="342" t="s">
        <v>525</v>
      </c>
      <c r="D204" s="347" t="s">
        <v>1850</v>
      </c>
    </row>
    <row r="205" spans="1:4" ht="38.25" x14ac:dyDescent="0.2">
      <c r="A205" s="340">
        <v>42735</v>
      </c>
      <c r="B205" s="341" t="e">
        <v>#N/A</v>
      </c>
      <c r="C205" s="342" t="s">
        <v>1851</v>
      </c>
      <c r="D205" s="347" t="s">
        <v>1852</v>
      </c>
    </row>
    <row r="206" spans="1:4" ht="38.25" x14ac:dyDescent="0.2">
      <c r="A206" s="340">
        <v>42735</v>
      </c>
      <c r="B206" s="341" t="s">
        <v>542</v>
      </c>
      <c r="C206" s="342" t="s">
        <v>541</v>
      </c>
      <c r="D206" s="347" t="s">
        <v>1853</v>
      </c>
    </row>
    <row r="207" spans="1:4" ht="38.25" x14ac:dyDescent="0.2">
      <c r="A207" s="340">
        <v>42733</v>
      </c>
      <c r="B207" s="341" t="s">
        <v>420</v>
      </c>
      <c r="C207" s="342" t="s">
        <v>419</v>
      </c>
      <c r="D207" s="343" t="s">
        <v>1854</v>
      </c>
    </row>
    <row r="208" spans="1:4" ht="114.75" x14ac:dyDescent="0.2">
      <c r="A208" s="340">
        <v>42733</v>
      </c>
      <c r="B208" s="341" t="e">
        <v>#N/A</v>
      </c>
      <c r="C208" s="342" t="s">
        <v>1666</v>
      </c>
      <c r="D208" s="343" t="s">
        <v>1855</v>
      </c>
    </row>
    <row r="209" spans="1:5" ht="38.25" x14ac:dyDescent="0.2">
      <c r="A209" s="340">
        <v>42733</v>
      </c>
      <c r="B209" s="341" t="s">
        <v>412</v>
      </c>
      <c r="C209" s="342" t="s">
        <v>411</v>
      </c>
      <c r="D209" s="343" t="s">
        <v>1856</v>
      </c>
    </row>
    <row r="210" spans="1:5" ht="140.25" x14ac:dyDescent="0.2">
      <c r="A210" s="340">
        <v>42733</v>
      </c>
      <c r="B210" s="341" t="s">
        <v>482</v>
      </c>
      <c r="C210" s="342" t="s">
        <v>481</v>
      </c>
      <c r="D210" s="343" t="s">
        <v>1857</v>
      </c>
    </row>
    <row r="211" spans="1:5" ht="25.5" x14ac:dyDescent="0.2">
      <c r="A211" s="342">
        <v>42733</v>
      </c>
      <c r="B211" s="341" t="s">
        <v>465</v>
      </c>
      <c r="C211" s="342" t="s">
        <v>464</v>
      </c>
      <c r="D211" s="343" t="s">
        <v>1858</v>
      </c>
    </row>
    <row r="212" spans="1:5" ht="38.25" x14ac:dyDescent="0.2">
      <c r="A212" s="342">
        <v>42733</v>
      </c>
      <c r="B212" s="341" t="s">
        <v>452</v>
      </c>
      <c r="C212" s="342" t="s">
        <v>451</v>
      </c>
      <c r="D212" s="343" t="s">
        <v>1859</v>
      </c>
    </row>
    <row r="213" spans="1:5" ht="38.25" x14ac:dyDescent="0.2">
      <c r="A213" s="342">
        <v>42733</v>
      </c>
      <c r="B213" s="341" t="e">
        <v>#N/A</v>
      </c>
      <c r="C213" s="342" t="s">
        <v>1696</v>
      </c>
      <c r="D213" s="343" t="s">
        <v>1860</v>
      </c>
    </row>
    <row r="214" spans="1:5" ht="38.25" x14ac:dyDescent="0.2">
      <c r="A214" s="342">
        <v>42733</v>
      </c>
      <c r="B214" s="341" t="s">
        <v>528</v>
      </c>
      <c r="C214" s="342" t="s">
        <v>527</v>
      </c>
      <c r="D214" s="343" t="s">
        <v>1861</v>
      </c>
    </row>
    <row r="215" spans="1:5" ht="25.5" x14ac:dyDescent="0.2">
      <c r="A215" s="342">
        <v>42733</v>
      </c>
      <c r="B215" s="341" t="s">
        <v>514</v>
      </c>
      <c r="C215" s="342" t="s">
        <v>513</v>
      </c>
      <c r="D215" s="343" t="s">
        <v>1862</v>
      </c>
    </row>
    <row r="216" spans="1:5" ht="38.25" x14ac:dyDescent="0.2">
      <c r="A216" s="342">
        <v>42733</v>
      </c>
      <c r="B216" s="341" t="e">
        <v>#N/A</v>
      </c>
      <c r="C216" s="342" t="s">
        <v>1863</v>
      </c>
      <c r="D216" s="343" t="s">
        <v>1864</v>
      </c>
    </row>
    <row r="217" spans="1:5" ht="38.25" x14ac:dyDescent="0.2">
      <c r="A217" s="342">
        <v>42732</v>
      </c>
      <c r="B217" s="341" t="s">
        <v>550</v>
      </c>
      <c r="C217" s="342" t="s">
        <v>549</v>
      </c>
      <c r="D217" s="347" t="s">
        <v>1865</v>
      </c>
    </row>
    <row r="218" spans="1:5" ht="38.25" x14ac:dyDescent="0.2">
      <c r="A218" s="342">
        <v>42732</v>
      </c>
      <c r="B218" s="341" t="s">
        <v>390</v>
      </c>
      <c r="C218" s="342" t="s">
        <v>389</v>
      </c>
      <c r="D218" s="343" t="s">
        <v>1866</v>
      </c>
    </row>
    <row r="219" spans="1:5" ht="38.25" x14ac:dyDescent="0.2">
      <c r="A219" s="342">
        <v>42732</v>
      </c>
      <c r="B219" s="341" t="s">
        <v>408</v>
      </c>
      <c r="C219" s="342" t="s">
        <v>407</v>
      </c>
      <c r="D219" s="343" t="s">
        <v>1867</v>
      </c>
    </row>
    <row r="220" spans="1:5" ht="38.25" x14ac:dyDescent="0.2">
      <c r="A220" s="342">
        <v>42732</v>
      </c>
      <c r="B220" s="341" t="s">
        <v>418</v>
      </c>
      <c r="C220" s="342" t="s">
        <v>417</v>
      </c>
      <c r="D220" s="343" t="s">
        <v>1868</v>
      </c>
    </row>
    <row r="221" spans="1:5" ht="38.25" x14ac:dyDescent="0.2">
      <c r="A221" s="342">
        <v>42732</v>
      </c>
      <c r="B221" s="341" t="e">
        <v>#N/A</v>
      </c>
      <c r="C221" s="342" t="s">
        <v>1869</v>
      </c>
      <c r="D221" s="343" t="s">
        <v>1870</v>
      </c>
    </row>
    <row r="222" spans="1:5" ht="38.25" x14ac:dyDescent="0.2">
      <c r="A222" s="342">
        <v>42732</v>
      </c>
      <c r="B222" s="341" t="s">
        <v>401</v>
      </c>
      <c r="C222" s="342" t="s">
        <v>400</v>
      </c>
      <c r="D222" s="343" t="s">
        <v>1871</v>
      </c>
      <c r="E222" s="1"/>
    </row>
    <row r="223" spans="1:5" ht="38.25" x14ac:dyDescent="0.2">
      <c r="A223" s="342">
        <v>42732</v>
      </c>
      <c r="B223" s="341" t="s">
        <v>537</v>
      </c>
      <c r="C223" s="342" t="s">
        <v>536</v>
      </c>
      <c r="D223" s="343" t="s">
        <v>1872</v>
      </c>
    </row>
    <row r="224" spans="1:5" ht="25.5" x14ac:dyDescent="0.2">
      <c r="A224" s="342">
        <v>42732</v>
      </c>
      <c r="B224" s="341" t="s">
        <v>427</v>
      </c>
      <c r="C224" s="342" t="s">
        <v>426</v>
      </c>
      <c r="D224" s="343" t="s">
        <v>1873</v>
      </c>
    </row>
    <row r="225" spans="1:4" ht="38.25" x14ac:dyDescent="0.2">
      <c r="A225" s="342">
        <v>42732</v>
      </c>
      <c r="B225" s="341" t="e">
        <v>#N/A</v>
      </c>
      <c r="C225" s="342" t="s">
        <v>1874</v>
      </c>
      <c r="D225" s="343" t="s">
        <v>1875</v>
      </c>
    </row>
    <row r="226" spans="1:4" ht="38.25" x14ac:dyDescent="0.2">
      <c r="A226" s="342">
        <v>42732</v>
      </c>
      <c r="B226" s="341" t="e">
        <v>#N/A</v>
      </c>
      <c r="C226" s="342" t="s">
        <v>1704</v>
      </c>
      <c r="D226" s="343" t="s">
        <v>1876</v>
      </c>
    </row>
    <row r="227" spans="1:4" ht="38.25" x14ac:dyDescent="0.2">
      <c r="A227" s="342">
        <v>42732</v>
      </c>
      <c r="B227" s="341" t="s">
        <v>432</v>
      </c>
      <c r="C227" s="342" t="s">
        <v>431</v>
      </c>
      <c r="D227" s="343" t="s">
        <v>1877</v>
      </c>
    </row>
    <row r="228" spans="1:4" ht="38.25" x14ac:dyDescent="0.2">
      <c r="A228" s="342">
        <v>42732</v>
      </c>
      <c r="B228" s="341" t="s">
        <v>438</v>
      </c>
      <c r="C228" s="342" t="s">
        <v>437</v>
      </c>
      <c r="D228" s="343" t="s">
        <v>1878</v>
      </c>
    </row>
    <row r="229" spans="1:4" ht="38.25" x14ac:dyDescent="0.2">
      <c r="A229" s="342">
        <v>42732</v>
      </c>
      <c r="B229" s="341" t="s">
        <v>436</v>
      </c>
      <c r="C229" s="342" t="s">
        <v>435</v>
      </c>
      <c r="D229" s="343" t="s">
        <v>1879</v>
      </c>
    </row>
    <row r="230" spans="1:4" ht="38.25" x14ac:dyDescent="0.2">
      <c r="A230" s="342">
        <v>42732</v>
      </c>
      <c r="B230" s="341" t="e">
        <v>#N/A</v>
      </c>
      <c r="C230" s="342" t="s">
        <v>1721</v>
      </c>
      <c r="D230" s="343" t="s">
        <v>1880</v>
      </c>
    </row>
    <row r="231" spans="1:4" ht="38.25" x14ac:dyDescent="0.2">
      <c r="A231" s="342">
        <v>42732</v>
      </c>
      <c r="B231" s="341" t="s">
        <v>430</v>
      </c>
      <c r="C231" s="342" t="s">
        <v>429</v>
      </c>
      <c r="D231" s="343" t="s">
        <v>1881</v>
      </c>
    </row>
    <row r="232" spans="1:4" ht="25.5" x14ac:dyDescent="0.2">
      <c r="A232" s="342">
        <v>42732</v>
      </c>
      <c r="B232" s="341" t="e">
        <v>#N/A</v>
      </c>
      <c r="C232" s="342" t="s">
        <v>1741</v>
      </c>
      <c r="D232" s="343" t="s">
        <v>1882</v>
      </c>
    </row>
    <row r="233" spans="1:4" ht="38.25" x14ac:dyDescent="0.2">
      <c r="A233" s="342">
        <v>42731</v>
      </c>
      <c r="B233" s="341" t="s">
        <v>524</v>
      </c>
      <c r="C233" s="342" t="s">
        <v>523</v>
      </c>
      <c r="D233" s="343" t="s">
        <v>1883</v>
      </c>
    </row>
    <row r="234" spans="1:4" ht="38.25" x14ac:dyDescent="0.2">
      <c r="A234" s="342">
        <v>42731</v>
      </c>
      <c r="B234" s="341" t="s">
        <v>367</v>
      </c>
      <c r="C234" s="342" t="s">
        <v>366</v>
      </c>
      <c r="D234" s="347" t="s">
        <v>1884</v>
      </c>
    </row>
    <row r="235" spans="1:4" ht="38.25" x14ac:dyDescent="0.2">
      <c r="A235" s="342">
        <v>42731</v>
      </c>
      <c r="B235" s="341" t="s">
        <v>369</v>
      </c>
      <c r="C235" s="342" t="s">
        <v>368</v>
      </c>
      <c r="D235" s="347" t="s">
        <v>1885</v>
      </c>
    </row>
    <row r="236" spans="1:4" ht="38.25" x14ac:dyDescent="0.2">
      <c r="A236" s="342">
        <v>42731</v>
      </c>
      <c r="B236" s="341" t="s">
        <v>364</v>
      </c>
      <c r="C236" s="342" t="s">
        <v>363</v>
      </c>
      <c r="D236" s="347" t="s">
        <v>1886</v>
      </c>
    </row>
    <row r="237" spans="1:4" ht="38.25" x14ac:dyDescent="0.2">
      <c r="A237" s="342">
        <v>42731</v>
      </c>
      <c r="B237" s="341" t="e">
        <v>#N/A</v>
      </c>
      <c r="C237" s="342" t="s">
        <v>1887</v>
      </c>
      <c r="D237" s="347" t="s">
        <v>1888</v>
      </c>
    </row>
    <row r="238" spans="1:4" ht="38.25" x14ac:dyDescent="0.2">
      <c r="A238" s="342">
        <v>42731</v>
      </c>
      <c r="B238" s="341" t="s">
        <v>347</v>
      </c>
      <c r="C238" s="342" t="s">
        <v>346</v>
      </c>
      <c r="D238" s="347" t="s">
        <v>1889</v>
      </c>
    </row>
    <row r="239" spans="1:4" ht="63.75" x14ac:dyDescent="0.2">
      <c r="A239" s="342">
        <v>42731</v>
      </c>
      <c r="B239" s="341" t="s">
        <v>355</v>
      </c>
      <c r="C239" s="342" t="s">
        <v>354</v>
      </c>
      <c r="D239" s="347" t="s">
        <v>1890</v>
      </c>
    </row>
    <row r="240" spans="1:4" ht="38.25" x14ac:dyDescent="0.2">
      <c r="A240" s="342">
        <v>42731</v>
      </c>
      <c r="B240" s="341" t="s">
        <v>490</v>
      </c>
      <c r="C240" s="342" t="s">
        <v>489</v>
      </c>
      <c r="D240" s="347" t="s">
        <v>1891</v>
      </c>
    </row>
    <row r="241" spans="1:4" ht="38.25" x14ac:dyDescent="0.2">
      <c r="A241" s="342">
        <v>42731</v>
      </c>
      <c r="B241" s="341" t="s">
        <v>373</v>
      </c>
      <c r="C241" s="342" t="s">
        <v>372</v>
      </c>
      <c r="D241" s="347" t="s">
        <v>1892</v>
      </c>
    </row>
    <row r="242" spans="1:4" ht="38.25" x14ac:dyDescent="0.2">
      <c r="A242" s="342">
        <v>42731</v>
      </c>
      <c r="B242" s="341" t="e">
        <v>#N/A</v>
      </c>
      <c r="C242" s="342" t="s">
        <v>1893</v>
      </c>
      <c r="D242" s="347" t="s">
        <v>1894</v>
      </c>
    </row>
    <row r="243" spans="1:4" ht="38.25" x14ac:dyDescent="0.2">
      <c r="A243" s="342">
        <v>42731</v>
      </c>
      <c r="B243" s="341" t="s">
        <v>376</v>
      </c>
      <c r="C243" s="342" t="s">
        <v>375</v>
      </c>
      <c r="D243" s="347" t="s">
        <v>1895</v>
      </c>
    </row>
    <row r="244" spans="1:4" ht="38.25" x14ac:dyDescent="0.2">
      <c r="A244" s="342">
        <v>42731</v>
      </c>
      <c r="B244" s="341" t="s">
        <v>440</v>
      </c>
      <c r="C244" s="342" t="s">
        <v>439</v>
      </c>
      <c r="D244" s="347" t="s">
        <v>1896</v>
      </c>
    </row>
    <row r="245" spans="1:4" ht="38.25" x14ac:dyDescent="0.2">
      <c r="A245" s="342">
        <v>42731</v>
      </c>
      <c r="B245" s="341" t="e">
        <v>#N/A</v>
      </c>
      <c r="C245" s="342" t="s">
        <v>1674</v>
      </c>
      <c r="D245" s="347" t="s">
        <v>1897</v>
      </c>
    </row>
    <row r="246" spans="1:4" ht="38.25" x14ac:dyDescent="0.2">
      <c r="A246" s="342">
        <v>42731</v>
      </c>
      <c r="B246" s="341" t="s">
        <v>385</v>
      </c>
      <c r="C246" s="342" t="s">
        <v>384</v>
      </c>
      <c r="D246" s="347" t="s">
        <v>1898</v>
      </c>
    </row>
    <row r="247" spans="1:4" ht="38.25" x14ac:dyDescent="0.2">
      <c r="A247" s="342">
        <v>42730</v>
      </c>
      <c r="B247" s="341" t="e">
        <v>#N/A</v>
      </c>
      <c r="C247" s="342" t="s">
        <v>1899</v>
      </c>
      <c r="D247" s="347" t="s">
        <v>1900</v>
      </c>
    </row>
    <row r="248" spans="1:4" ht="38.25" x14ac:dyDescent="0.2">
      <c r="A248" s="342">
        <v>42730</v>
      </c>
      <c r="B248" s="341" t="e">
        <v>#N/A</v>
      </c>
      <c r="C248" s="342" t="s">
        <v>1690</v>
      </c>
      <c r="D248" s="347" t="s">
        <v>1901</v>
      </c>
    </row>
    <row r="249" spans="1:4" ht="25.5" x14ac:dyDescent="0.2">
      <c r="A249" s="342">
        <v>42730</v>
      </c>
      <c r="B249" s="341" t="s">
        <v>387</v>
      </c>
      <c r="C249" s="342" t="s">
        <v>386</v>
      </c>
      <c r="D249" s="347" t="s">
        <v>1902</v>
      </c>
    </row>
    <row r="250" spans="1:4" ht="38.25" x14ac:dyDescent="0.2">
      <c r="A250" s="342">
        <v>42730</v>
      </c>
      <c r="B250" s="341" t="s">
        <v>486</v>
      </c>
      <c r="C250" s="342" t="s">
        <v>485</v>
      </c>
      <c r="D250" s="347" t="s">
        <v>1903</v>
      </c>
    </row>
    <row r="251" spans="1:4" ht="38.25" x14ac:dyDescent="0.2">
      <c r="A251" s="342">
        <v>42728</v>
      </c>
      <c r="B251" s="341" t="e">
        <v>#N/A</v>
      </c>
      <c r="C251" s="342" t="s">
        <v>1904</v>
      </c>
      <c r="D251" s="347" t="s">
        <v>1905</v>
      </c>
    </row>
    <row r="252" spans="1:4" ht="38.25" x14ac:dyDescent="0.2">
      <c r="A252" s="342">
        <v>42722</v>
      </c>
      <c r="B252" s="341" t="s">
        <v>492</v>
      </c>
      <c r="C252" s="342" t="s">
        <v>491</v>
      </c>
      <c r="D252" s="347" t="s">
        <v>1906</v>
      </c>
    </row>
    <row r="253" spans="1:4" ht="38.25" x14ac:dyDescent="0.2">
      <c r="A253" s="342">
        <v>42722</v>
      </c>
      <c r="B253" s="341" t="s">
        <v>340</v>
      </c>
      <c r="C253" s="342" t="s">
        <v>339</v>
      </c>
      <c r="D253" s="347" t="s">
        <v>1907</v>
      </c>
    </row>
    <row r="254" spans="1:4" ht="25.5" x14ac:dyDescent="0.2">
      <c r="A254" s="342">
        <v>42722</v>
      </c>
      <c r="B254" s="341" t="e">
        <v>#N/A</v>
      </c>
      <c r="C254" s="342" t="s">
        <v>1664</v>
      </c>
      <c r="D254" s="347" t="s">
        <v>1908</v>
      </c>
    </row>
    <row r="255" spans="1:4" ht="38.25" x14ac:dyDescent="0.2">
      <c r="A255" s="342">
        <v>42722</v>
      </c>
      <c r="B255" s="341" t="s">
        <v>287</v>
      </c>
      <c r="C255" s="342" t="s">
        <v>286</v>
      </c>
      <c r="D255" s="347" t="s">
        <v>1909</v>
      </c>
    </row>
    <row r="256" spans="1:4" ht="76.5" x14ac:dyDescent="0.2">
      <c r="A256" s="342">
        <v>42722</v>
      </c>
      <c r="B256" s="341" t="s">
        <v>329</v>
      </c>
      <c r="C256" s="342" t="s">
        <v>328</v>
      </c>
      <c r="D256" s="347" t="s">
        <v>1910</v>
      </c>
    </row>
    <row r="257" spans="1:4" ht="25.5" x14ac:dyDescent="0.2">
      <c r="A257" s="342">
        <v>42701</v>
      </c>
      <c r="B257" s="341" t="s">
        <v>392</v>
      </c>
      <c r="C257" s="342" t="s">
        <v>391</v>
      </c>
      <c r="D257" s="343" t="s">
        <v>1911</v>
      </c>
    </row>
    <row r="258" spans="1:4" ht="153" x14ac:dyDescent="0.2">
      <c r="A258" s="342">
        <v>42701</v>
      </c>
      <c r="B258" s="341" t="e">
        <v>#N/A</v>
      </c>
      <c r="C258" s="342" t="s">
        <v>1912</v>
      </c>
      <c r="D258" s="347" t="s">
        <v>1913</v>
      </c>
    </row>
    <row r="259" spans="1:4" ht="25.5" x14ac:dyDescent="0.2">
      <c r="A259" s="342">
        <v>42624</v>
      </c>
      <c r="B259" s="341" t="e">
        <v>#N/A</v>
      </c>
      <c r="C259" s="342" t="s">
        <v>1686</v>
      </c>
      <c r="D259" s="343" t="s">
        <v>1914</v>
      </c>
    </row>
    <row r="260" spans="1:4" ht="60" x14ac:dyDescent="0.2">
      <c r="A260" s="342">
        <v>42524</v>
      </c>
      <c r="B260" s="341" t="e">
        <v>#N/A</v>
      </c>
      <c r="C260" s="342" t="s">
        <v>1915</v>
      </c>
      <c r="D260" s="346" t="s">
        <v>1916</v>
      </c>
    </row>
    <row r="261" spans="1:4" ht="25.5" x14ac:dyDescent="0.2">
      <c r="A261" s="342">
        <v>42521</v>
      </c>
      <c r="B261" s="341" t="s">
        <v>5</v>
      </c>
      <c r="C261" s="342"/>
      <c r="D261" s="347" t="s">
        <v>1917</v>
      </c>
    </row>
    <row r="262" spans="1:4" ht="191.25" x14ac:dyDescent="0.2">
      <c r="A262" s="342">
        <v>42460</v>
      </c>
      <c r="B262" s="341" t="s">
        <v>5</v>
      </c>
      <c r="C262" s="342"/>
      <c r="D262" s="348" t="s">
        <v>1918</v>
      </c>
    </row>
    <row r="263" spans="1:4" ht="178.5" x14ac:dyDescent="0.2">
      <c r="A263" s="342">
        <v>42406</v>
      </c>
      <c r="B263" s="341" t="s">
        <v>5</v>
      </c>
      <c r="C263" s="342"/>
      <c r="D263" s="347" t="s">
        <v>1919</v>
      </c>
    </row>
    <row r="264" spans="1:4" ht="25.5" x14ac:dyDescent="0.2">
      <c r="A264" s="342">
        <v>42399</v>
      </c>
      <c r="B264" s="341" t="e">
        <v>#N/A</v>
      </c>
      <c r="C264" s="342" t="s">
        <v>1920</v>
      </c>
      <c r="D264" s="347" t="s">
        <v>1921</v>
      </c>
    </row>
    <row r="265" spans="1:4" ht="204" x14ac:dyDescent="0.2">
      <c r="A265" s="342">
        <v>42370</v>
      </c>
      <c r="B265" s="341" t="e">
        <v>#N/A</v>
      </c>
      <c r="C265" s="342" t="s">
        <v>1922</v>
      </c>
      <c r="D265" s="347" t="s">
        <v>1923</v>
      </c>
    </row>
    <row r="266" spans="1:4" ht="144" x14ac:dyDescent="0.2">
      <c r="A266" s="342">
        <v>42370</v>
      </c>
      <c r="B266" s="341" t="e">
        <v>#N/A</v>
      </c>
      <c r="C266" s="342" t="s">
        <v>1924</v>
      </c>
      <c r="D266" s="346" t="s">
        <v>1925</v>
      </c>
    </row>
    <row r="267" spans="1:4" ht="25.5" x14ac:dyDescent="0.2">
      <c r="A267" s="342">
        <v>42370</v>
      </c>
      <c r="B267" s="341" t="e">
        <v>#N/A</v>
      </c>
      <c r="C267" s="342" t="s">
        <v>1912</v>
      </c>
      <c r="D267" s="347" t="s">
        <v>1926</v>
      </c>
    </row>
    <row r="268" spans="1:4" ht="24" x14ac:dyDescent="0.2">
      <c r="A268" s="342">
        <v>42370</v>
      </c>
      <c r="B268" s="341" t="e">
        <v>#N/A</v>
      </c>
      <c r="C268" s="342" t="s">
        <v>1694</v>
      </c>
      <c r="D268" s="346" t="s">
        <v>1927</v>
      </c>
    </row>
    <row r="269" spans="1:4" ht="24" x14ac:dyDescent="0.2">
      <c r="A269" s="342">
        <v>42370</v>
      </c>
      <c r="B269" s="341" t="e">
        <v>#N/A</v>
      </c>
      <c r="C269" s="342" t="s">
        <v>1915</v>
      </c>
      <c r="D269" s="346" t="s">
        <v>1928</v>
      </c>
    </row>
    <row r="270" spans="1:4" ht="216.75" x14ac:dyDescent="0.2">
      <c r="A270" s="342">
        <v>42370</v>
      </c>
      <c r="B270" s="341" t="s">
        <v>5</v>
      </c>
      <c r="C270" s="342"/>
      <c r="D270" s="347" t="s">
        <v>1929</v>
      </c>
    </row>
    <row r="271" spans="1:4" ht="204" x14ac:dyDescent="0.2">
      <c r="A271" s="342">
        <v>42324</v>
      </c>
      <c r="B271" s="341" t="e">
        <v>#N/A</v>
      </c>
      <c r="C271" s="342" t="s">
        <v>1930</v>
      </c>
      <c r="D271" s="347" t="s">
        <v>1931</v>
      </c>
    </row>
    <row r="272" spans="1:4" ht="357" x14ac:dyDescent="0.2">
      <c r="A272" s="342">
        <v>42324</v>
      </c>
      <c r="B272" s="341" t="e">
        <v>#N/A</v>
      </c>
      <c r="C272" s="342" t="s">
        <v>1932</v>
      </c>
      <c r="D272" s="347" t="s">
        <v>1933</v>
      </c>
    </row>
    <row r="273" spans="1:6" ht="25.5" x14ac:dyDescent="0.2">
      <c r="A273" s="342">
        <v>42250</v>
      </c>
      <c r="B273" s="341" t="e">
        <v>#N/A</v>
      </c>
      <c r="C273" s="342" t="s">
        <v>1934</v>
      </c>
      <c r="D273" s="343" t="s">
        <v>1935</v>
      </c>
    </row>
    <row r="274" spans="1:6" ht="25.5" x14ac:dyDescent="0.2">
      <c r="A274" s="342">
        <v>42218</v>
      </c>
      <c r="B274" s="341" t="e">
        <v>#N/A</v>
      </c>
      <c r="C274" s="342" t="s">
        <v>1694</v>
      </c>
      <c r="D274" s="343" t="s">
        <v>1936</v>
      </c>
    </row>
    <row r="275" spans="1:6" ht="25.5" x14ac:dyDescent="0.25">
      <c r="A275" s="342">
        <v>42185</v>
      </c>
      <c r="B275" s="341" t="e">
        <v>#N/A</v>
      </c>
      <c r="C275" s="342" t="s">
        <v>1924</v>
      </c>
      <c r="D275" s="343" t="s">
        <v>1937</v>
      </c>
      <c r="E275"/>
      <c r="F275"/>
    </row>
    <row r="276" spans="1:6" ht="25.5" x14ac:dyDescent="0.2">
      <c r="A276" s="342">
        <v>42185</v>
      </c>
      <c r="B276" s="341" t="s">
        <v>5</v>
      </c>
      <c r="C276" s="342"/>
      <c r="D276" s="343" t="s">
        <v>1938</v>
      </c>
    </row>
    <row r="277" spans="1:6" ht="25.5" x14ac:dyDescent="0.2">
      <c r="A277" s="342">
        <v>42185</v>
      </c>
      <c r="B277" s="341" t="e">
        <v>#N/A</v>
      </c>
      <c r="C277" s="342" t="s">
        <v>1939</v>
      </c>
      <c r="D277" s="343" t="s">
        <v>1940</v>
      </c>
    </row>
    <row r="278" spans="1:6" ht="408" x14ac:dyDescent="0.2">
      <c r="A278" s="342">
        <v>42153</v>
      </c>
      <c r="B278" s="341" t="s">
        <v>5</v>
      </c>
      <c r="C278" s="342"/>
      <c r="D278" s="343" t="s">
        <v>1941</v>
      </c>
    </row>
    <row r="279" spans="1:6" ht="331.5" x14ac:dyDescent="0.2">
      <c r="A279" s="342">
        <v>42124</v>
      </c>
      <c r="B279" s="341" t="s">
        <v>5</v>
      </c>
      <c r="C279" s="342"/>
      <c r="D279" s="347" t="s">
        <v>1942</v>
      </c>
    </row>
    <row r="280" spans="1:6" ht="25.5" x14ac:dyDescent="0.2">
      <c r="A280" s="342">
        <v>42083</v>
      </c>
      <c r="B280" s="341" t="e">
        <v>#N/A</v>
      </c>
      <c r="C280" s="342" t="s">
        <v>1672</v>
      </c>
      <c r="D280" s="347" t="s">
        <v>1943</v>
      </c>
    </row>
    <row r="281" spans="1:6" ht="127.5" x14ac:dyDescent="0.2">
      <c r="A281" s="342">
        <v>42073</v>
      </c>
      <c r="B281" s="341" t="s">
        <v>5</v>
      </c>
      <c r="C281" s="342"/>
      <c r="D281" s="347" t="s">
        <v>1944</v>
      </c>
    </row>
    <row r="282" spans="1:6" ht="25.5" x14ac:dyDescent="0.2">
      <c r="A282" s="342">
        <v>42053</v>
      </c>
      <c r="B282" s="341" t="s">
        <v>5</v>
      </c>
      <c r="C282" s="342"/>
      <c r="D282" s="347" t="s">
        <v>1945</v>
      </c>
    </row>
    <row r="283" spans="1:6" ht="25.5" x14ac:dyDescent="0.2">
      <c r="A283" s="342">
        <v>42042</v>
      </c>
      <c r="B283" s="341" t="s">
        <v>282</v>
      </c>
      <c r="C283" s="342" t="s">
        <v>281</v>
      </c>
      <c r="D283" s="347" t="s">
        <v>1946</v>
      </c>
    </row>
    <row r="284" spans="1:6" ht="25.5" x14ac:dyDescent="0.2">
      <c r="A284" s="342">
        <v>42042</v>
      </c>
      <c r="B284" s="341" t="s">
        <v>5</v>
      </c>
      <c r="C284" s="342"/>
      <c r="D284" s="347" t="s">
        <v>1947</v>
      </c>
    </row>
    <row r="285" spans="1:6" ht="127.5" x14ac:dyDescent="0.2">
      <c r="A285" s="342">
        <v>42042</v>
      </c>
      <c r="B285" s="341" t="s">
        <v>5</v>
      </c>
      <c r="C285" s="342"/>
      <c r="D285" s="347" t="s">
        <v>1948</v>
      </c>
    </row>
    <row r="286" spans="1:6" ht="25.5" x14ac:dyDescent="0.2">
      <c r="A286" s="342">
        <v>42042</v>
      </c>
      <c r="B286" s="341" t="s">
        <v>5</v>
      </c>
      <c r="C286" s="342"/>
      <c r="D286" s="347" t="s">
        <v>1949</v>
      </c>
    </row>
    <row r="287" spans="1:6" ht="306" x14ac:dyDescent="0.2">
      <c r="A287" s="342">
        <v>42042</v>
      </c>
      <c r="B287" s="341" t="s">
        <v>379</v>
      </c>
      <c r="C287" s="342" t="s">
        <v>378</v>
      </c>
      <c r="D287" s="347" t="s">
        <v>1950</v>
      </c>
    </row>
    <row r="288" spans="1:6" ht="25.5" x14ac:dyDescent="0.2">
      <c r="A288" s="342">
        <v>42042</v>
      </c>
      <c r="B288" s="341" t="s">
        <v>5</v>
      </c>
      <c r="C288" s="342"/>
      <c r="D288" s="347" t="s">
        <v>1951</v>
      </c>
    </row>
    <row r="289" spans="1:4" ht="25.5" x14ac:dyDescent="0.2">
      <c r="A289" s="342">
        <v>42042</v>
      </c>
      <c r="B289" s="341" t="s">
        <v>5</v>
      </c>
      <c r="C289" s="342"/>
      <c r="D289" s="347" t="s">
        <v>1952</v>
      </c>
    </row>
    <row r="290" spans="1:4" ht="25.5" x14ac:dyDescent="0.2">
      <c r="A290" s="342">
        <v>42042</v>
      </c>
      <c r="B290" s="341" t="e">
        <v>#N/A</v>
      </c>
      <c r="C290" s="342" t="s">
        <v>1713</v>
      </c>
      <c r="D290" s="347" t="s">
        <v>1953</v>
      </c>
    </row>
    <row r="291" spans="1:4" ht="25.5" x14ac:dyDescent="0.2">
      <c r="A291" s="342">
        <v>42042</v>
      </c>
      <c r="B291" s="341" t="s">
        <v>316</v>
      </c>
      <c r="C291" s="342" t="s">
        <v>315</v>
      </c>
      <c r="D291" s="347" t="s">
        <v>1954</v>
      </c>
    </row>
    <row r="292" spans="1:4" ht="25.5" x14ac:dyDescent="0.2">
      <c r="A292" s="342">
        <v>42042</v>
      </c>
      <c r="B292" s="341" t="s">
        <v>395</v>
      </c>
      <c r="C292" s="342" t="s">
        <v>394</v>
      </c>
      <c r="D292" s="347" t="s">
        <v>1955</v>
      </c>
    </row>
    <row r="293" spans="1:4" ht="25.5" x14ac:dyDescent="0.2">
      <c r="A293" s="342">
        <v>42035</v>
      </c>
      <c r="B293" s="341" t="e">
        <v>#N/A</v>
      </c>
      <c r="C293" s="342" t="s">
        <v>1654</v>
      </c>
      <c r="D293" s="347" t="s">
        <v>1956</v>
      </c>
    </row>
    <row r="294" spans="1:4" ht="25.5" x14ac:dyDescent="0.2">
      <c r="A294" s="342">
        <v>42035</v>
      </c>
      <c r="B294" s="341" t="s">
        <v>352</v>
      </c>
      <c r="C294" s="342" t="s">
        <v>351</v>
      </c>
      <c r="D294" s="347" t="s">
        <v>1957</v>
      </c>
    </row>
    <row r="295" spans="1:4" ht="25.5" x14ac:dyDescent="0.2">
      <c r="A295" s="342">
        <v>42035</v>
      </c>
      <c r="B295" s="341" t="s">
        <v>360</v>
      </c>
      <c r="C295" s="342" t="s">
        <v>359</v>
      </c>
      <c r="D295" s="347" t="s">
        <v>1958</v>
      </c>
    </row>
    <row r="296" spans="1:4" ht="38.25" x14ac:dyDescent="0.2">
      <c r="A296" s="342">
        <v>42035</v>
      </c>
      <c r="B296" s="341" t="s">
        <v>268</v>
      </c>
      <c r="C296" s="342" t="s">
        <v>267</v>
      </c>
      <c r="D296" s="347" t="s">
        <v>1959</v>
      </c>
    </row>
    <row r="297" spans="1:4" ht="38.25" x14ac:dyDescent="0.2">
      <c r="A297" s="342">
        <v>42035</v>
      </c>
      <c r="B297" s="341" t="s">
        <v>284</v>
      </c>
      <c r="C297" s="342" t="s">
        <v>283</v>
      </c>
      <c r="D297" s="347" t="s">
        <v>1960</v>
      </c>
    </row>
    <row r="298" spans="1:4" ht="25.5" x14ac:dyDescent="0.2">
      <c r="A298" s="342">
        <v>42009</v>
      </c>
      <c r="B298" s="341" t="s">
        <v>5</v>
      </c>
      <c r="C298" s="342"/>
      <c r="D298" s="347" t="s">
        <v>1961</v>
      </c>
    </row>
    <row r="299" spans="1:4" ht="25.5" x14ac:dyDescent="0.2">
      <c r="A299" s="342">
        <v>42009</v>
      </c>
      <c r="B299" s="341" t="s">
        <v>290</v>
      </c>
      <c r="C299" s="342" t="s">
        <v>289</v>
      </c>
      <c r="D299" s="347" t="s">
        <v>1962</v>
      </c>
    </row>
    <row r="300" spans="1:4" ht="38.25" x14ac:dyDescent="0.2">
      <c r="A300" s="342">
        <v>42006</v>
      </c>
      <c r="B300" s="341" t="e">
        <v>#N/A</v>
      </c>
      <c r="C300" s="342" t="s">
        <v>1963</v>
      </c>
      <c r="D300" s="347" t="s">
        <v>1964</v>
      </c>
    </row>
    <row r="301" spans="1:4" ht="38.25" x14ac:dyDescent="0.2">
      <c r="A301" s="342">
        <v>42006</v>
      </c>
      <c r="B301" s="341" t="e">
        <v>#N/A</v>
      </c>
      <c r="C301" s="342" t="s">
        <v>1965</v>
      </c>
      <c r="D301" s="347" t="s">
        <v>1966</v>
      </c>
    </row>
    <row r="302" spans="1:4" ht="267.75" x14ac:dyDescent="0.2">
      <c r="A302" s="342">
        <v>42006</v>
      </c>
      <c r="B302" s="341" t="s">
        <v>5</v>
      </c>
      <c r="C302" s="342"/>
      <c r="D302" s="347" t="s">
        <v>1967</v>
      </c>
    </row>
    <row r="303" spans="1:4" ht="38.25" x14ac:dyDescent="0.2">
      <c r="A303" s="342">
        <v>42006</v>
      </c>
      <c r="B303" s="341" t="e">
        <v>#N/A</v>
      </c>
      <c r="C303" s="342" t="s">
        <v>1968</v>
      </c>
      <c r="D303" s="347" t="s">
        <v>1969</v>
      </c>
    </row>
    <row r="304" spans="1:4" ht="38.25" x14ac:dyDescent="0.2">
      <c r="A304" s="342">
        <v>42006</v>
      </c>
      <c r="B304" s="341" t="s">
        <v>500</v>
      </c>
      <c r="C304" s="342" t="s">
        <v>499</v>
      </c>
      <c r="D304" s="347" t="s">
        <v>1970</v>
      </c>
    </row>
    <row r="305" spans="1:4" ht="25.5" x14ac:dyDescent="0.2">
      <c r="A305" s="342">
        <v>42006</v>
      </c>
      <c r="B305" s="341" t="s">
        <v>293</v>
      </c>
      <c r="C305" s="342" t="s">
        <v>292</v>
      </c>
      <c r="D305" s="347" t="s">
        <v>1971</v>
      </c>
    </row>
    <row r="306" spans="1:4" ht="76.5" x14ac:dyDescent="0.2">
      <c r="A306" s="342">
        <v>42004</v>
      </c>
      <c r="B306" s="341" t="s">
        <v>5</v>
      </c>
      <c r="C306" s="342"/>
      <c r="D306" s="347" t="s">
        <v>1972</v>
      </c>
    </row>
    <row r="307" spans="1:4" ht="153" x14ac:dyDescent="0.2">
      <c r="A307" s="342">
        <v>41883</v>
      </c>
      <c r="B307" s="341" t="s">
        <v>5</v>
      </c>
      <c r="C307" s="342"/>
      <c r="D307" s="347" t="s">
        <v>1973</v>
      </c>
    </row>
    <row r="308" spans="1:4" ht="63.75" x14ac:dyDescent="0.2">
      <c r="A308" s="342">
        <v>41791</v>
      </c>
      <c r="B308" s="341" t="s">
        <v>5</v>
      </c>
      <c r="C308" s="342"/>
      <c r="D308" s="347" t="s">
        <v>1974</v>
      </c>
    </row>
    <row r="309" spans="1:4" ht="25.5" x14ac:dyDescent="0.2">
      <c r="A309" s="342">
        <v>41785</v>
      </c>
      <c r="B309" s="341" t="s">
        <v>5</v>
      </c>
      <c r="C309" s="342"/>
      <c r="D309" s="347" t="s">
        <v>1975</v>
      </c>
    </row>
    <row r="310" spans="1:4" ht="25.5" x14ac:dyDescent="0.2">
      <c r="A310" s="342">
        <v>41727</v>
      </c>
      <c r="B310" s="341" t="s">
        <v>533</v>
      </c>
      <c r="C310" s="342" t="s">
        <v>532</v>
      </c>
      <c r="D310" s="347" t="s">
        <v>1976</v>
      </c>
    </row>
    <row r="311" spans="1:4" ht="191.25" x14ac:dyDescent="0.2">
      <c r="A311" s="342">
        <v>41727</v>
      </c>
      <c r="B311" s="341" t="s">
        <v>171</v>
      </c>
      <c r="C311" s="342" t="s">
        <v>170</v>
      </c>
      <c r="D311" s="347" t="s">
        <v>1977</v>
      </c>
    </row>
    <row r="312" spans="1:4" ht="25.5" x14ac:dyDescent="0.2">
      <c r="A312" s="342">
        <v>41698</v>
      </c>
      <c r="B312" s="341" t="e">
        <v>#N/A</v>
      </c>
      <c r="C312" s="342" t="s">
        <v>1706</v>
      </c>
      <c r="D312" s="347" t="s">
        <v>1978</v>
      </c>
    </row>
    <row r="313" spans="1:4" ht="25.5" x14ac:dyDescent="0.2">
      <c r="A313" s="342">
        <v>41672</v>
      </c>
      <c r="B313" s="341" t="s">
        <v>255</v>
      </c>
      <c r="C313" s="342" t="s">
        <v>254</v>
      </c>
      <c r="D313" s="347" t="s">
        <v>1979</v>
      </c>
    </row>
    <row r="314" spans="1:4" ht="25.5" x14ac:dyDescent="0.2">
      <c r="A314" s="342">
        <v>41672</v>
      </c>
      <c r="B314" s="341" t="s">
        <v>274</v>
      </c>
      <c r="C314" s="342" t="s">
        <v>273</v>
      </c>
      <c r="D314" s="347" t="s">
        <v>1980</v>
      </c>
    </row>
    <row r="315" spans="1:4" ht="25.5" x14ac:dyDescent="0.2">
      <c r="A315" s="342">
        <v>41672</v>
      </c>
      <c r="B315" s="341" t="s">
        <v>251</v>
      </c>
      <c r="C315" s="342" t="s">
        <v>250</v>
      </c>
      <c r="D315" s="347" t="s">
        <v>1981</v>
      </c>
    </row>
    <row r="316" spans="1:4" ht="25.5" x14ac:dyDescent="0.2">
      <c r="A316" s="342">
        <v>41652</v>
      </c>
      <c r="B316" s="341" t="s">
        <v>500</v>
      </c>
      <c r="C316" s="342" t="s">
        <v>499</v>
      </c>
      <c r="D316" s="347" t="s">
        <v>1982</v>
      </c>
    </row>
    <row r="317" spans="1:4" ht="25.5" x14ac:dyDescent="0.2">
      <c r="A317" s="342">
        <v>41642</v>
      </c>
      <c r="B317" s="341" t="s">
        <v>277</v>
      </c>
      <c r="C317" s="342" t="s">
        <v>276</v>
      </c>
      <c r="D317" s="347" t="s">
        <v>1983</v>
      </c>
    </row>
    <row r="318" spans="1:4" ht="25.5" x14ac:dyDescent="0.2">
      <c r="A318" s="342">
        <v>41642</v>
      </c>
      <c r="B318" s="341" t="s">
        <v>1395</v>
      </c>
      <c r="C318" s="342" t="s">
        <v>280</v>
      </c>
      <c r="D318" s="347" t="s">
        <v>1984</v>
      </c>
    </row>
    <row r="319" spans="1:4" ht="38.25" x14ac:dyDescent="0.2">
      <c r="A319" s="342">
        <v>41642</v>
      </c>
      <c r="B319" s="341" t="s">
        <v>5</v>
      </c>
      <c r="C319" s="342"/>
      <c r="D319" s="347" t="s">
        <v>1985</v>
      </c>
    </row>
    <row r="320" spans="1:4" ht="25.5" x14ac:dyDescent="0.2">
      <c r="A320" s="342">
        <v>41642</v>
      </c>
      <c r="B320" s="341" t="s">
        <v>5</v>
      </c>
      <c r="C320" s="342"/>
      <c r="D320" s="347" t="s">
        <v>1986</v>
      </c>
    </row>
    <row r="321" spans="1:6" ht="25.5" x14ac:dyDescent="0.2">
      <c r="A321" s="342">
        <v>41642</v>
      </c>
      <c r="B321" s="341" t="s">
        <v>270</v>
      </c>
      <c r="C321" s="342" t="s">
        <v>269</v>
      </c>
      <c r="D321" s="347" t="s">
        <v>1987</v>
      </c>
    </row>
    <row r="322" spans="1:6" ht="38.25" x14ac:dyDescent="0.2">
      <c r="A322" s="342">
        <v>41640</v>
      </c>
      <c r="B322" s="341" t="s">
        <v>5</v>
      </c>
      <c r="C322" s="342"/>
      <c r="D322" s="347" t="s">
        <v>1988</v>
      </c>
    </row>
    <row r="323" spans="1:6" ht="38.25" x14ac:dyDescent="0.2">
      <c r="A323" s="342">
        <v>41640</v>
      </c>
      <c r="B323" s="341" t="s">
        <v>522</v>
      </c>
      <c r="C323" s="342" t="s">
        <v>521</v>
      </c>
      <c r="D323" s="347" t="s">
        <v>1989</v>
      </c>
      <c r="E323" s="1"/>
    </row>
    <row r="324" spans="1:6" x14ac:dyDescent="0.2">
      <c r="A324" s="349">
        <v>41454</v>
      </c>
      <c r="B324" s="341" t="s">
        <v>5</v>
      </c>
      <c r="C324" s="349"/>
      <c r="D324" s="339" t="s">
        <v>1990</v>
      </c>
      <c r="E324" s="1"/>
      <c r="F324" s="1"/>
    </row>
    <row r="325" spans="1:6" x14ac:dyDescent="0.2">
      <c r="A325" s="349">
        <v>41443</v>
      </c>
      <c r="B325" s="341" t="s">
        <v>222</v>
      </c>
      <c r="C325" s="349" t="s">
        <v>221</v>
      </c>
      <c r="D325" s="339" t="s">
        <v>1991</v>
      </c>
      <c r="E325" s="1"/>
      <c r="F325" s="1"/>
    </row>
    <row r="326" spans="1:6" x14ac:dyDescent="0.2">
      <c r="A326" s="349">
        <v>41334</v>
      </c>
      <c r="B326" s="341" t="s">
        <v>5</v>
      </c>
      <c r="C326" s="349"/>
      <c r="D326" s="339" t="s">
        <v>1992</v>
      </c>
    </row>
    <row r="327" spans="1:6" x14ac:dyDescent="0.2">
      <c r="A327" s="342"/>
      <c r="C327" s="342"/>
      <c r="D327" s="343"/>
    </row>
    <row r="328" spans="1:6" x14ac:dyDescent="0.2">
      <c r="A328" s="342"/>
      <c r="C328" s="342"/>
      <c r="D328" s="343"/>
    </row>
    <row r="329" spans="1:6" x14ac:dyDescent="0.2">
      <c r="A329" s="342"/>
      <c r="C329" s="342"/>
      <c r="D329" s="343"/>
    </row>
    <row r="330" spans="1:6" x14ac:dyDescent="0.2">
      <c r="A330" s="342"/>
      <c r="C330" s="342"/>
      <c r="D330" s="343"/>
    </row>
    <row r="331" spans="1:6" x14ac:dyDescent="0.2">
      <c r="A331" s="342"/>
      <c r="C331" s="342"/>
      <c r="D331" s="343"/>
    </row>
    <row r="332" spans="1:6" x14ac:dyDescent="0.2">
      <c r="A332" s="342"/>
      <c r="C332" s="342"/>
      <c r="D332" s="343"/>
    </row>
    <row r="333" spans="1:6" x14ac:dyDescent="0.2">
      <c r="A333" s="342"/>
      <c r="C333" s="342"/>
      <c r="D333" s="343"/>
    </row>
    <row r="334" spans="1:6" x14ac:dyDescent="0.2">
      <c r="A334" s="342"/>
      <c r="C334" s="342"/>
      <c r="D334" s="343"/>
    </row>
    <row r="335" spans="1:6" x14ac:dyDescent="0.2">
      <c r="A335" s="342"/>
      <c r="C335" s="342"/>
      <c r="D335" s="343"/>
    </row>
    <row r="336" spans="1:6" x14ac:dyDescent="0.2">
      <c r="A336" s="342"/>
      <c r="C336" s="342"/>
      <c r="D336" s="343"/>
    </row>
    <row r="337" spans="1:4" x14ac:dyDescent="0.2">
      <c r="A337" s="342"/>
      <c r="C337" s="342"/>
      <c r="D337" s="343"/>
    </row>
    <row r="338" spans="1:4" x14ac:dyDescent="0.2">
      <c r="D338" s="343"/>
    </row>
    <row r="339" spans="1:4" x14ac:dyDescent="0.2">
      <c r="A339" s="351"/>
      <c r="C339" s="351"/>
      <c r="D339" s="352"/>
    </row>
    <row r="340" spans="1:4" x14ac:dyDescent="0.2">
      <c r="A340" s="353"/>
      <c r="C340" s="353"/>
      <c r="D340" s="1"/>
    </row>
    <row r="341" spans="1:4" x14ac:dyDescent="0.2">
      <c r="A341" s="353"/>
      <c r="C341" s="353"/>
      <c r="D341" s="1"/>
    </row>
    <row r="342" spans="1:4" x14ac:dyDescent="0.2">
      <c r="A342" s="353"/>
      <c r="C342" s="353"/>
      <c r="D342" s="1"/>
    </row>
    <row r="343" spans="1:4" x14ac:dyDescent="0.2">
      <c r="A343" s="353"/>
      <c r="C343" s="353"/>
      <c r="D343" s="1"/>
    </row>
    <row r="344" spans="1:4" x14ac:dyDescent="0.2">
      <c r="A344" s="353"/>
      <c r="C344" s="353"/>
      <c r="D344" s="1"/>
    </row>
    <row r="345" spans="1:4" x14ac:dyDescent="0.2">
      <c r="A345" s="353"/>
      <c r="C345" s="353"/>
      <c r="D345" s="1"/>
    </row>
    <row r="346" spans="1:4" x14ac:dyDescent="0.2">
      <c r="A346" s="353"/>
      <c r="C346" s="353"/>
      <c r="D346" s="1"/>
    </row>
    <row r="347" spans="1:4" x14ac:dyDescent="0.2">
      <c r="A347" s="353"/>
      <c r="C347" s="353"/>
      <c r="D347" s="1"/>
    </row>
    <row r="348" spans="1:4" x14ac:dyDescent="0.2">
      <c r="A348" s="353"/>
      <c r="C348" s="353"/>
      <c r="D348" s="1"/>
    </row>
    <row r="349" spans="1:4" x14ac:dyDescent="0.2">
      <c r="A349" s="353"/>
      <c r="C349" s="353"/>
      <c r="D349" s="1"/>
    </row>
    <row r="350" spans="1:4" x14ac:dyDescent="0.2">
      <c r="A350" s="353"/>
      <c r="C350" s="353"/>
      <c r="D350" s="1"/>
    </row>
    <row r="351" spans="1:4" x14ac:dyDescent="0.2">
      <c r="A351" s="353"/>
      <c r="C351" s="353"/>
      <c r="D351" s="1"/>
    </row>
    <row r="352" spans="1:4" x14ac:dyDescent="0.2">
      <c r="A352" s="353"/>
      <c r="C352" s="353"/>
      <c r="D352" s="1"/>
    </row>
    <row r="353" spans="1:4" x14ac:dyDescent="0.2">
      <c r="A353" s="353"/>
      <c r="C353" s="353"/>
      <c r="D353" s="1"/>
    </row>
    <row r="354" spans="1:4" x14ac:dyDescent="0.2">
      <c r="A354" s="353"/>
      <c r="C354" s="353"/>
      <c r="D354" s="1"/>
    </row>
    <row r="355" spans="1:4" x14ac:dyDescent="0.2">
      <c r="A355" s="353"/>
      <c r="C355" s="353"/>
      <c r="D355" s="1"/>
    </row>
    <row r="356" spans="1:4" x14ac:dyDescent="0.2">
      <c r="A356" s="353"/>
      <c r="C356" s="353"/>
      <c r="D356" s="1"/>
    </row>
    <row r="357" spans="1:4" x14ac:dyDescent="0.2">
      <c r="A357" s="353"/>
      <c r="C357" s="353"/>
      <c r="D357" s="1"/>
    </row>
    <row r="358" spans="1:4" x14ac:dyDescent="0.2">
      <c r="A358" s="353"/>
      <c r="C358" s="353"/>
      <c r="D358" s="1"/>
    </row>
    <row r="359" spans="1:4" x14ac:dyDescent="0.2">
      <c r="A359" s="353"/>
      <c r="C359" s="353"/>
      <c r="D359" s="1"/>
    </row>
    <row r="360" spans="1:4" x14ac:dyDescent="0.2">
      <c r="A360" s="353"/>
      <c r="C360" s="353"/>
      <c r="D360" s="1"/>
    </row>
    <row r="361" spans="1:4" x14ac:dyDescent="0.2">
      <c r="A361" s="353"/>
      <c r="C361" s="353"/>
      <c r="D361" s="1"/>
    </row>
    <row r="362" spans="1:4" x14ac:dyDescent="0.2">
      <c r="A362" s="353"/>
      <c r="C362" s="353"/>
      <c r="D362" s="1"/>
    </row>
    <row r="363" spans="1:4" x14ac:dyDescent="0.2">
      <c r="A363" s="353"/>
      <c r="C363" s="353"/>
      <c r="D363" s="1"/>
    </row>
    <row r="364" spans="1:4" x14ac:dyDescent="0.2">
      <c r="A364" s="353"/>
      <c r="C364" s="353"/>
      <c r="D364" s="1"/>
    </row>
    <row r="365" spans="1:4" x14ac:dyDescent="0.2">
      <c r="A365" s="353"/>
      <c r="C365" s="353"/>
      <c r="D365" s="1"/>
    </row>
    <row r="366" spans="1:4" x14ac:dyDescent="0.2">
      <c r="A366" s="353"/>
      <c r="C366" s="353"/>
      <c r="D366" s="1"/>
    </row>
    <row r="367" spans="1:4" x14ac:dyDescent="0.2">
      <c r="D367" s="343"/>
    </row>
    <row r="368" spans="1:4" x14ac:dyDescent="0.2">
      <c r="D368" s="343"/>
    </row>
    <row r="369" spans="4:4" x14ac:dyDescent="0.2">
      <c r="D369" s="343"/>
    </row>
    <row r="370" spans="4:4" x14ac:dyDescent="0.2">
      <c r="D370" s="343"/>
    </row>
    <row r="371" spans="4:4" x14ac:dyDescent="0.2">
      <c r="D371" s="343"/>
    </row>
    <row r="372" spans="4:4" x14ac:dyDescent="0.2">
      <c r="D372" s="343"/>
    </row>
    <row r="373" spans="4:4" x14ac:dyDescent="0.2">
      <c r="D373" s="343"/>
    </row>
    <row r="374" spans="4:4" x14ac:dyDescent="0.2">
      <c r="D374" s="343"/>
    </row>
    <row r="375" spans="4:4" x14ac:dyDescent="0.2">
      <c r="D375" s="343"/>
    </row>
    <row r="376" spans="4:4" x14ac:dyDescent="0.2">
      <c r="D376" s="343"/>
    </row>
    <row r="377" spans="4:4" x14ac:dyDescent="0.2">
      <c r="D377" s="343"/>
    </row>
    <row r="378" spans="4:4" x14ac:dyDescent="0.2">
      <c r="D378" s="343"/>
    </row>
    <row r="379" spans="4:4" x14ac:dyDescent="0.2">
      <c r="D379" s="343"/>
    </row>
    <row r="380" spans="4:4" x14ac:dyDescent="0.2">
      <c r="D380" s="343"/>
    </row>
    <row r="381" spans="4:4" x14ac:dyDescent="0.2">
      <c r="D381" s="343"/>
    </row>
    <row r="382" spans="4:4" x14ac:dyDescent="0.2">
      <c r="D382" s="343"/>
    </row>
    <row r="383" spans="4:4" x14ac:dyDescent="0.2">
      <c r="D383" s="343"/>
    </row>
    <row r="384" spans="4:4" x14ac:dyDescent="0.2">
      <c r="D384" s="343"/>
    </row>
    <row r="385" spans="4:4" x14ac:dyDescent="0.2">
      <c r="D385" s="343"/>
    </row>
    <row r="386" spans="4:4" x14ac:dyDescent="0.2">
      <c r="D386" s="343"/>
    </row>
    <row r="387" spans="4:4" x14ac:dyDescent="0.2">
      <c r="D387" s="343"/>
    </row>
    <row r="388" spans="4:4" x14ac:dyDescent="0.2">
      <c r="D388" s="343"/>
    </row>
    <row r="389" spans="4:4" x14ac:dyDescent="0.2">
      <c r="D389" s="343"/>
    </row>
    <row r="390" spans="4:4" x14ac:dyDescent="0.2">
      <c r="D390" s="343"/>
    </row>
    <row r="391" spans="4:4" x14ac:dyDescent="0.2">
      <c r="D391" s="343"/>
    </row>
    <row r="392" spans="4:4" x14ac:dyDescent="0.2">
      <c r="D392" s="343"/>
    </row>
    <row r="393" spans="4:4" x14ac:dyDescent="0.2">
      <c r="D393" s="343"/>
    </row>
    <row r="394" spans="4:4" x14ac:dyDescent="0.2">
      <c r="D394" s="343"/>
    </row>
    <row r="395" spans="4:4" x14ac:dyDescent="0.2">
      <c r="D395" s="343"/>
    </row>
    <row r="396" spans="4:4" x14ac:dyDescent="0.2">
      <c r="D396" s="343"/>
    </row>
    <row r="397" spans="4:4" x14ac:dyDescent="0.2">
      <c r="D397" s="343"/>
    </row>
    <row r="398" spans="4:4" x14ac:dyDescent="0.2">
      <c r="D398" s="343"/>
    </row>
    <row r="399" spans="4:4" x14ac:dyDescent="0.2">
      <c r="D399" s="343"/>
    </row>
    <row r="400" spans="4:4" x14ac:dyDescent="0.2">
      <c r="D400" s="343"/>
    </row>
    <row r="401" spans="4:4" x14ac:dyDescent="0.2">
      <c r="D401" s="343"/>
    </row>
    <row r="402" spans="4:4" x14ac:dyDescent="0.2">
      <c r="D402" s="343"/>
    </row>
    <row r="403" spans="4:4" x14ac:dyDescent="0.2">
      <c r="D403" s="343"/>
    </row>
    <row r="404" spans="4:4" x14ac:dyDescent="0.2">
      <c r="D404" s="343"/>
    </row>
    <row r="405" spans="4:4" x14ac:dyDescent="0.2">
      <c r="D405" s="343"/>
    </row>
    <row r="406" spans="4:4" x14ac:dyDescent="0.2">
      <c r="D406" s="343"/>
    </row>
    <row r="407" spans="4:4" x14ac:dyDescent="0.2">
      <c r="D407" s="343"/>
    </row>
    <row r="408" spans="4:4" x14ac:dyDescent="0.2">
      <c r="D408" s="343"/>
    </row>
    <row r="409" spans="4:4" x14ac:dyDescent="0.2">
      <c r="D409" s="343"/>
    </row>
    <row r="410" spans="4:4" x14ac:dyDescent="0.2">
      <c r="D410" s="343"/>
    </row>
    <row r="411" spans="4:4" x14ac:dyDescent="0.2">
      <c r="D411" s="343"/>
    </row>
    <row r="412" spans="4:4" x14ac:dyDescent="0.2">
      <c r="D412" s="343"/>
    </row>
    <row r="413" spans="4:4" x14ac:dyDescent="0.2">
      <c r="D413" s="343"/>
    </row>
    <row r="414" spans="4:4" x14ac:dyDescent="0.2">
      <c r="D414" s="343"/>
    </row>
    <row r="415" spans="4:4" x14ac:dyDescent="0.2">
      <c r="D415" s="343"/>
    </row>
    <row r="416" spans="4:4" x14ac:dyDescent="0.2">
      <c r="D416" s="343"/>
    </row>
    <row r="417" spans="4:4" x14ac:dyDescent="0.2">
      <c r="D417" s="343"/>
    </row>
    <row r="418" spans="4:4" x14ac:dyDescent="0.2">
      <c r="D418" s="343"/>
    </row>
    <row r="419" spans="4:4" x14ac:dyDescent="0.2">
      <c r="D419" s="343"/>
    </row>
    <row r="420" spans="4:4" x14ac:dyDescent="0.2">
      <c r="D420" s="343"/>
    </row>
    <row r="421" spans="4:4" x14ac:dyDescent="0.2">
      <c r="D421" s="343"/>
    </row>
    <row r="422" spans="4:4" x14ac:dyDescent="0.2">
      <c r="D422" s="343"/>
    </row>
    <row r="423" spans="4:4" x14ac:dyDescent="0.2">
      <c r="D423" s="343"/>
    </row>
    <row r="424" spans="4:4" x14ac:dyDescent="0.2">
      <c r="D424" s="343"/>
    </row>
    <row r="425" spans="4:4" x14ac:dyDescent="0.2">
      <c r="D425" s="343"/>
    </row>
    <row r="426" spans="4:4" x14ac:dyDescent="0.2">
      <c r="D426" s="343"/>
    </row>
    <row r="427" spans="4:4" x14ac:dyDescent="0.2">
      <c r="D427" s="343"/>
    </row>
    <row r="428" spans="4:4" x14ac:dyDescent="0.2">
      <c r="D428" s="343"/>
    </row>
    <row r="429" spans="4:4" x14ac:dyDescent="0.2">
      <c r="D429" s="343"/>
    </row>
    <row r="430" spans="4:4" x14ac:dyDescent="0.2">
      <c r="D430" s="343"/>
    </row>
    <row r="431" spans="4:4" x14ac:dyDescent="0.2">
      <c r="D431" s="343"/>
    </row>
    <row r="432" spans="4:4" x14ac:dyDescent="0.2">
      <c r="D432" s="343"/>
    </row>
    <row r="433" spans="4:4" x14ac:dyDescent="0.2">
      <c r="D433" s="343"/>
    </row>
    <row r="434" spans="4:4" x14ac:dyDescent="0.2">
      <c r="D434" s="343"/>
    </row>
    <row r="435" spans="4:4" x14ac:dyDescent="0.2">
      <c r="D435" s="343"/>
    </row>
    <row r="436" spans="4:4" x14ac:dyDescent="0.2">
      <c r="D436" s="343"/>
    </row>
    <row r="437" spans="4:4" x14ac:dyDescent="0.2">
      <c r="D437" s="343"/>
    </row>
    <row r="438" spans="4:4" x14ac:dyDescent="0.2">
      <c r="D438" s="343"/>
    </row>
    <row r="439" spans="4:4" x14ac:dyDescent="0.2">
      <c r="D439" s="343"/>
    </row>
    <row r="440" spans="4:4" x14ac:dyDescent="0.2">
      <c r="D440" s="343"/>
    </row>
    <row r="441" spans="4:4" x14ac:dyDescent="0.2">
      <c r="D441" s="343"/>
    </row>
    <row r="442" spans="4:4" x14ac:dyDescent="0.2">
      <c r="D442" s="343"/>
    </row>
    <row r="443" spans="4:4" x14ac:dyDescent="0.2">
      <c r="D443" s="343"/>
    </row>
    <row r="444" spans="4:4" x14ac:dyDescent="0.2">
      <c r="D444" s="343"/>
    </row>
    <row r="445" spans="4:4" x14ac:dyDescent="0.2">
      <c r="D445" s="343"/>
    </row>
    <row r="446" spans="4:4" x14ac:dyDescent="0.2">
      <c r="D446" s="343"/>
    </row>
    <row r="447" spans="4:4" x14ac:dyDescent="0.2">
      <c r="D447" s="343"/>
    </row>
    <row r="448" spans="4:4" x14ac:dyDescent="0.2">
      <c r="D448" s="343"/>
    </row>
    <row r="449" spans="4:4" x14ac:dyDescent="0.2">
      <c r="D449" s="343"/>
    </row>
    <row r="450" spans="4:4" x14ac:dyDescent="0.2">
      <c r="D450" s="343"/>
    </row>
    <row r="451" spans="4:4" x14ac:dyDescent="0.2">
      <c r="D451" s="343"/>
    </row>
    <row r="452" spans="4:4" x14ac:dyDescent="0.2">
      <c r="D452" s="343"/>
    </row>
    <row r="453" spans="4:4" x14ac:dyDescent="0.2">
      <c r="D453" s="343"/>
    </row>
    <row r="454" spans="4:4" x14ac:dyDescent="0.2">
      <c r="D454" s="343"/>
    </row>
    <row r="455" spans="4:4" x14ac:dyDescent="0.2">
      <c r="D455" s="343"/>
    </row>
    <row r="456" spans="4:4" x14ac:dyDescent="0.2">
      <c r="D456" s="343"/>
    </row>
    <row r="457" spans="4:4" x14ac:dyDescent="0.2">
      <c r="D457" s="343"/>
    </row>
    <row r="458" spans="4:4" x14ac:dyDescent="0.2">
      <c r="D458" s="343"/>
    </row>
    <row r="459" spans="4:4" x14ac:dyDescent="0.2">
      <c r="D459" s="343"/>
    </row>
    <row r="460" spans="4:4" x14ac:dyDescent="0.2">
      <c r="D460" s="343"/>
    </row>
    <row r="461" spans="4:4" x14ac:dyDescent="0.2">
      <c r="D461" s="343"/>
    </row>
    <row r="462" spans="4:4" x14ac:dyDescent="0.2">
      <c r="D462" s="343"/>
    </row>
    <row r="463" spans="4:4" x14ac:dyDescent="0.2">
      <c r="D463" s="343"/>
    </row>
    <row r="464" spans="4:4" x14ac:dyDescent="0.2">
      <c r="D464" s="343"/>
    </row>
    <row r="465" spans="4:4" x14ac:dyDescent="0.2">
      <c r="D465" s="343"/>
    </row>
    <row r="466" spans="4:4" x14ac:dyDescent="0.2">
      <c r="D466" s="343"/>
    </row>
    <row r="467" spans="4:4" x14ac:dyDescent="0.2">
      <c r="D467" s="343"/>
    </row>
    <row r="468" spans="4:4" x14ac:dyDescent="0.2">
      <c r="D468" s="343"/>
    </row>
    <row r="469" spans="4:4" x14ac:dyDescent="0.2">
      <c r="D469" s="343"/>
    </row>
    <row r="470" spans="4:4" x14ac:dyDescent="0.2">
      <c r="D470" s="343"/>
    </row>
    <row r="471" spans="4:4" x14ac:dyDescent="0.2">
      <c r="D471" s="343"/>
    </row>
    <row r="472" spans="4:4" x14ac:dyDescent="0.2">
      <c r="D472" s="343"/>
    </row>
    <row r="473" spans="4:4" x14ac:dyDescent="0.2">
      <c r="D473" s="343"/>
    </row>
    <row r="474" spans="4:4" x14ac:dyDescent="0.2">
      <c r="D474" s="343"/>
    </row>
    <row r="475" spans="4:4" x14ac:dyDescent="0.2">
      <c r="D475" s="343"/>
    </row>
    <row r="476" spans="4:4" x14ac:dyDescent="0.2">
      <c r="D476" s="343"/>
    </row>
    <row r="477" spans="4:4" x14ac:dyDescent="0.2">
      <c r="D477" s="343"/>
    </row>
    <row r="478" spans="4:4" x14ac:dyDescent="0.2">
      <c r="D478" s="343"/>
    </row>
    <row r="479" spans="4:4" x14ac:dyDescent="0.2">
      <c r="D479" s="343"/>
    </row>
    <row r="480" spans="4:4" x14ac:dyDescent="0.2">
      <c r="D480" s="343"/>
    </row>
    <row r="481" spans="4:4" x14ac:dyDescent="0.2">
      <c r="D481" s="343"/>
    </row>
    <row r="482" spans="4:4" x14ac:dyDescent="0.2">
      <c r="D482" s="343"/>
    </row>
    <row r="483" spans="4:4" x14ac:dyDescent="0.2">
      <c r="D483" s="343"/>
    </row>
    <row r="484" spans="4:4" x14ac:dyDescent="0.2">
      <c r="D484" s="343"/>
    </row>
    <row r="485" spans="4:4" x14ac:dyDescent="0.2">
      <c r="D485" s="343"/>
    </row>
    <row r="486" spans="4:4" x14ac:dyDescent="0.2">
      <c r="D486" s="343"/>
    </row>
    <row r="487" spans="4:4" x14ac:dyDescent="0.2">
      <c r="D487" s="343"/>
    </row>
    <row r="488" spans="4:4" x14ac:dyDescent="0.2">
      <c r="D488" s="343"/>
    </row>
    <row r="489" spans="4:4" x14ac:dyDescent="0.2">
      <c r="D489" s="343"/>
    </row>
    <row r="490" spans="4:4" x14ac:dyDescent="0.2">
      <c r="D490" s="343"/>
    </row>
    <row r="491" spans="4:4" x14ac:dyDescent="0.2">
      <c r="D491" s="343"/>
    </row>
    <row r="492" spans="4:4" x14ac:dyDescent="0.2">
      <c r="D492" s="343"/>
    </row>
    <row r="493" spans="4:4" x14ac:dyDescent="0.2">
      <c r="D493" s="343"/>
    </row>
    <row r="494" spans="4:4" x14ac:dyDescent="0.2">
      <c r="D494" s="343"/>
    </row>
    <row r="495" spans="4:4" x14ac:dyDescent="0.2">
      <c r="D495" s="343"/>
    </row>
    <row r="496" spans="4:4" x14ac:dyDescent="0.2">
      <c r="D496" s="343"/>
    </row>
    <row r="497" spans="4:4" x14ac:dyDescent="0.2">
      <c r="D497" s="343"/>
    </row>
    <row r="498" spans="4:4" x14ac:dyDescent="0.2">
      <c r="D498" s="343"/>
    </row>
    <row r="499" spans="4:4" x14ac:dyDescent="0.2">
      <c r="D499" s="343"/>
    </row>
    <row r="500" spans="4:4" x14ac:dyDescent="0.2">
      <c r="D500" s="343"/>
    </row>
    <row r="501" spans="4:4" x14ac:dyDescent="0.2">
      <c r="D501" s="343"/>
    </row>
    <row r="502" spans="4:4" x14ac:dyDescent="0.2">
      <c r="D502" s="343"/>
    </row>
    <row r="503" spans="4:4" x14ac:dyDescent="0.2">
      <c r="D503" s="343"/>
    </row>
    <row r="504" spans="4:4" x14ac:dyDescent="0.2">
      <c r="D504" s="343"/>
    </row>
    <row r="505" spans="4:4" x14ac:dyDescent="0.2">
      <c r="D505" s="343"/>
    </row>
    <row r="506" spans="4:4" x14ac:dyDescent="0.2">
      <c r="D506" s="343"/>
    </row>
    <row r="507" spans="4:4" x14ac:dyDescent="0.2">
      <c r="D507" s="343"/>
    </row>
    <row r="508" spans="4:4" x14ac:dyDescent="0.2">
      <c r="D508" s="343"/>
    </row>
    <row r="509" spans="4:4" x14ac:dyDescent="0.2">
      <c r="D509" s="343"/>
    </row>
    <row r="510" spans="4:4" x14ac:dyDescent="0.2">
      <c r="D510" s="343"/>
    </row>
    <row r="511" spans="4:4" x14ac:dyDescent="0.2">
      <c r="D511" s="343"/>
    </row>
    <row r="512" spans="4:4" x14ac:dyDescent="0.2">
      <c r="D512" s="343"/>
    </row>
    <row r="513" spans="4:4" x14ac:dyDescent="0.2">
      <c r="D513" s="343"/>
    </row>
    <row r="514" spans="4:4" x14ac:dyDescent="0.2">
      <c r="D514" s="343"/>
    </row>
    <row r="515" spans="4:4" x14ac:dyDescent="0.2">
      <c r="D515" s="343"/>
    </row>
    <row r="516" spans="4:4" x14ac:dyDescent="0.2">
      <c r="D516" s="343"/>
    </row>
    <row r="517" spans="4:4" x14ac:dyDescent="0.2">
      <c r="D517" s="343"/>
    </row>
    <row r="518" spans="4:4" x14ac:dyDescent="0.2">
      <c r="D518" s="343"/>
    </row>
    <row r="519" spans="4:4" x14ac:dyDescent="0.2">
      <c r="D519" s="343"/>
    </row>
    <row r="520" spans="4:4" x14ac:dyDescent="0.2">
      <c r="D520" s="343"/>
    </row>
    <row r="521" spans="4:4" x14ac:dyDescent="0.2">
      <c r="D521" s="343"/>
    </row>
    <row r="522" spans="4:4" x14ac:dyDescent="0.2">
      <c r="D522" s="343"/>
    </row>
    <row r="523" spans="4:4" x14ac:dyDescent="0.2">
      <c r="D523" s="343"/>
    </row>
    <row r="524" spans="4:4" x14ac:dyDescent="0.2">
      <c r="D524" s="343"/>
    </row>
    <row r="525" spans="4:4" x14ac:dyDescent="0.2">
      <c r="D525" s="343"/>
    </row>
    <row r="526" spans="4:4" x14ac:dyDescent="0.2">
      <c r="D526" s="343"/>
    </row>
    <row r="527" spans="4:4" x14ac:dyDescent="0.2">
      <c r="D527" s="343"/>
    </row>
    <row r="528" spans="4:4" x14ac:dyDescent="0.2">
      <c r="D528" s="343"/>
    </row>
    <row r="529" spans="4:4" x14ac:dyDescent="0.2">
      <c r="D529" s="343"/>
    </row>
    <row r="530" spans="4:4" x14ac:dyDescent="0.2">
      <c r="D530" s="343"/>
    </row>
    <row r="531" spans="4:4" x14ac:dyDescent="0.2">
      <c r="D531" s="343"/>
    </row>
    <row r="532" spans="4:4" x14ac:dyDescent="0.2">
      <c r="D532" s="343"/>
    </row>
    <row r="533" spans="4:4" x14ac:dyDescent="0.2">
      <c r="D533" s="343"/>
    </row>
    <row r="534" spans="4:4" x14ac:dyDescent="0.2">
      <c r="D534" s="343"/>
    </row>
    <row r="535" spans="4:4" x14ac:dyDescent="0.2">
      <c r="D535" s="343"/>
    </row>
    <row r="536" spans="4:4" x14ac:dyDescent="0.2">
      <c r="D536" s="343"/>
    </row>
    <row r="537" spans="4:4" x14ac:dyDescent="0.2">
      <c r="D537" s="343"/>
    </row>
    <row r="538" spans="4:4" x14ac:dyDescent="0.2">
      <c r="D538" s="343"/>
    </row>
    <row r="539" spans="4:4" x14ac:dyDescent="0.2">
      <c r="D539" s="343"/>
    </row>
    <row r="540" spans="4:4" x14ac:dyDescent="0.2">
      <c r="D540" s="343"/>
    </row>
    <row r="541" spans="4:4" x14ac:dyDescent="0.2">
      <c r="D541" s="343"/>
    </row>
    <row r="542" spans="4:4" x14ac:dyDescent="0.2">
      <c r="D542" s="343"/>
    </row>
    <row r="543" spans="4:4" x14ac:dyDescent="0.2">
      <c r="D543" s="343"/>
    </row>
    <row r="544" spans="4:4" x14ac:dyDescent="0.2">
      <c r="D544" s="343"/>
    </row>
    <row r="545" spans="4:4" x14ac:dyDescent="0.2">
      <c r="D545" s="343"/>
    </row>
    <row r="546" spans="4:4" x14ac:dyDescent="0.2">
      <c r="D546" s="343"/>
    </row>
    <row r="547" spans="4:4" x14ac:dyDescent="0.2">
      <c r="D547" s="343"/>
    </row>
    <row r="548" spans="4:4" x14ac:dyDescent="0.2">
      <c r="D548" s="343"/>
    </row>
    <row r="549" spans="4:4" x14ac:dyDescent="0.2">
      <c r="D549" s="343"/>
    </row>
    <row r="550" spans="4:4" x14ac:dyDescent="0.2">
      <c r="D550" s="343"/>
    </row>
    <row r="551" spans="4:4" x14ac:dyDescent="0.2">
      <c r="D551" s="343"/>
    </row>
    <row r="552" spans="4:4" x14ac:dyDescent="0.2">
      <c r="D552" s="343"/>
    </row>
    <row r="553" spans="4:4" x14ac:dyDescent="0.2">
      <c r="D553" s="343"/>
    </row>
    <row r="554" spans="4:4" x14ac:dyDescent="0.2">
      <c r="D554" s="343"/>
    </row>
    <row r="555" spans="4:4" x14ac:dyDescent="0.2">
      <c r="D555" s="343"/>
    </row>
    <row r="556" spans="4:4" x14ac:dyDescent="0.2">
      <c r="D556" s="343"/>
    </row>
    <row r="557" spans="4:4" x14ac:dyDescent="0.2">
      <c r="D557" s="343"/>
    </row>
    <row r="558" spans="4:4" x14ac:dyDescent="0.2">
      <c r="D558" s="343"/>
    </row>
    <row r="559" spans="4:4" x14ac:dyDescent="0.2">
      <c r="D559" s="343"/>
    </row>
    <row r="560" spans="4:4" x14ac:dyDescent="0.2">
      <c r="D560" s="343"/>
    </row>
    <row r="561" spans="4:4" x14ac:dyDescent="0.2">
      <c r="D561" s="343"/>
    </row>
    <row r="562" spans="4:4" x14ac:dyDescent="0.2">
      <c r="D562" s="343"/>
    </row>
    <row r="563" spans="4:4" x14ac:dyDescent="0.2">
      <c r="D563" s="343"/>
    </row>
    <row r="564" spans="4:4" x14ac:dyDescent="0.2">
      <c r="D564" s="343"/>
    </row>
    <row r="565" spans="4:4" x14ac:dyDescent="0.2">
      <c r="D565" s="343"/>
    </row>
    <row r="566" spans="4:4" x14ac:dyDescent="0.2">
      <c r="D566" s="343"/>
    </row>
    <row r="567" spans="4:4" x14ac:dyDescent="0.2">
      <c r="D567" s="343"/>
    </row>
    <row r="568" spans="4:4" x14ac:dyDescent="0.2">
      <c r="D568" s="343"/>
    </row>
    <row r="569" spans="4:4" x14ac:dyDescent="0.2">
      <c r="D569" s="343"/>
    </row>
    <row r="570" spans="4:4" x14ac:dyDescent="0.2">
      <c r="D570" s="343"/>
    </row>
    <row r="571" spans="4:4" x14ac:dyDescent="0.2">
      <c r="D571" s="343"/>
    </row>
    <row r="572" spans="4:4" x14ac:dyDescent="0.2">
      <c r="D572" s="343"/>
    </row>
    <row r="573" spans="4:4" x14ac:dyDescent="0.2">
      <c r="D573" s="343"/>
    </row>
    <row r="574" spans="4:4" x14ac:dyDescent="0.2">
      <c r="D574" s="343"/>
    </row>
    <row r="575" spans="4:4" x14ac:dyDescent="0.2">
      <c r="D575" s="343"/>
    </row>
    <row r="576" spans="4:4" x14ac:dyDescent="0.2">
      <c r="D576" s="343"/>
    </row>
    <row r="577" spans="4:4" x14ac:dyDescent="0.2">
      <c r="D577" s="343"/>
    </row>
    <row r="578" spans="4:4" x14ac:dyDescent="0.2">
      <c r="D578" s="343"/>
    </row>
    <row r="579" spans="4:4" x14ac:dyDescent="0.2">
      <c r="D579" s="343"/>
    </row>
    <row r="580" spans="4:4" x14ac:dyDescent="0.2">
      <c r="D580" s="343"/>
    </row>
    <row r="581" spans="4:4" x14ac:dyDescent="0.2">
      <c r="D581" s="343"/>
    </row>
    <row r="582" spans="4:4" x14ac:dyDescent="0.2">
      <c r="D582" s="343"/>
    </row>
    <row r="583" spans="4:4" x14ac:dyDescent="0.2">
      <c r="D583" s="343"/>
    </row>
    <row r="584" spans="4:4" x14ac:dyDescent="0.2">
      <c r="D584" s="343"/>
    </row>
    <row r="585" spans="4:4" x14ac:dyDescent="0.2">
      <c r="D585" s="343"/>
    </row>
    <row r="586" spans="4:4" x14ac:dyDescent="0.2">
      <c r="D586" s="343"/>
    </row>
    <row r="587" spans="4:4" x14ac:dyDescent="0.2">
      <c r="D587" s="343"/>
    </row>
    <row r="588" spans="4:4" x14ac:dyDescent="0.2">
      <c r="D588" s="343"/>
    </row>
    <row r="589" spans="4:4" x14ac:dyDescent="0.2">
      <c r="D589" s="343"/>
    </row>
    <row r="590" spans="4:4" x14ac:dyDescent="0.2">
      <c r="D590" s="343"/>
    </row>
    <row r="591" spans="4:4" x14ac:dyDescent="0.2">
      <c r="D591" s="343"/>
    </row>
    <row r="592" spans="4:4" x14ac:dyDescent="0.2">
      <c r="D592" s="343"/>
    </row>
    <row r="593" spans="4:4" x14ac:dyDescent="0.2">
      <c r="D593" s="343"/>
    </row>
    <row r="594" spans="4:4" x14ac:dyDescent="0.2">
      <c r="D594" s="343"/>
    </row>
    <row r="595" spans="4:4" x14ac:dyDescent="0.2">
      <c r="D595" s="343"/>
    </row>
    <row r="596" spans="4:4" x14ac:dyDescent="0.2">
      <c r="D596" s="343"/>
    </row>
    <row r="597" spans="4:4" x14ac:dyDescent="0.2">
      <c r="D597" s="343"/>
    </row>
    <row r="598" spans="4:4" x14ac:dyDescent="0.2">
      <c r="D598" s="343"/>
    </row>
    <row r="599" spans="4:4" x14ac:dyDescent="0.2">
      <c r="D599" s="343"/>
    </row>
    <row r="600" spans="4:4" x14ac:dyDescent="0.2">
      <c r="D600" s="343"/>
    </row>
    <row r="601" spans="4:4" x14ac:dyDescent="0.2">
      <c r="D601" s="343"/>
    </row>
    <row r="602" spans="4:4" x14ac:dyDescent="0.2">
      <c r="D602" s="343"/>
    </row>
    <row r="603" spans="4:4" x14ac:dyDescent="0.2">
      <c r="D603" s="343"/>
    </row>
    <row r="604" spans="4:4" x14ac:dyDescent="0.2">
      <c r="D604" s="343"/>
    </row>
    <row r="605" spans="4:4" x14ac:dyDescent="0.2">
      <c r="D605" s="343"/>
    </row>
    <row r="606" spans="4:4" x14ac:dyDescent="0.2">
      <c r="D606" s="343"/>
    </row>
    <row r="607" spans="4:4" x14ac:dyDescent="0.2">
      <c r="D607" s="343"/>
    </row>
    <row r="608" spans="4:4" x14ac:dyDescent="0.2">
      <c r="D608" s="343"/>
    </row>
    <row r="609" spans="4:4" x14ac:dyDescent="0.2">
      <c r="D609" s="343"/>
    </row>
    <row r="610" spans="4:4" x14ac:dyDescent="0.2">
      <c r="D610" s="343"/>
    </row>
    <row r="611" spans="4:4" x14ac:dyDescent="0.2">
      <c r="D611" s="343"/>
    </row>
    <row r="612" spans="4:4" x14ac:dyDescent="0.2">
      <c r="D612" s="343"/>
    </row>
    <row r="613" spans="4:4" x14ac:dyDescent="0.2">
      <c r="D613" s="343"/>
    </row>
    <row r="614" spans="4:4" x14ac:dyDescent="0.2">
      <c r="D614" s="343"/>
    </row>
    <row r="615" spans="4:4" x14ac:dyDescent="0.2">
      <c r="D615" s="343"/>
    </row>
    <row r="616" spans="4:4" x14ac:dyDescent="0.2">
      <c r="D616" s="343"/>
    </row>
    <row r="617" spans="4:4" x14ac:dyDescent="0.2">
      <c r="D617" s="343"/>
    </row>
    <row r="618" spans="4:4" x14ac:dyDescent="0.2">
      <c r="D618" s="343"/>
    </row>
    <row r="619" spans="4:4" x14ac:dyDescent="0.2">
      <c r="D619" s="343"/>
    </row>
    <row r="620" spans="4:4" x14ac:dyDescent="0.2">
      <c r="D620" s="343"/>
    </row>
    <row r="621" spans="4:4" x14ac:dyDescent="0.2">
      <c r="D621" s="343"/>
    </row>
    <row r="622" spans="4:4" x14ac:dyDescent="0.2">
      <c r="D622" s="343"/>
    </row>
    <row r="623" spans="4:4" x14ac:dyDescent="0.2">
      <c r="D623" s="343"/>
    </row>
    <row r="624" spans="4:4" x14ac:dyDescent="0.2">
      <c r="D624" s="343"/>
    </row>
    <row r="625" spans="4:4" x14ac:dyDescent="0.2">
      <c r="D625" s="343"/>
    </row>
    <row r="626" spans="4:4" x14ac:dyDescent="0.2">
      <c r="D626" s="343"/>
    </row>
    <row r="627" spans="4:4" x14ac:dyDescent="0.2">
      <c r="D627" s="343"/>
    </row>
    <row r="628" spans="4:4" x14ac:dyDescent="0.2">
      <c r="D628" s="343"/>
    </row>
    <row r="629" spans="4:4" x14ac:dyDescent="0.2">
      <c r="D629" s="343"/>
    </row>
    <row r="630" spans="4:4" x14ac:dyDescent="0.2">
      <c r="D630" s="343"/>
    </row>
    <row r="631" spans="4:4" x14ac:dyDescent="0.2">
      <c r="D631" s="343"/>
    </row>
    <row r="632" spans="4:4" x14ac:dyDescent="0.2">
      <c r="D632" s="343"/>
    </row>
    <row r="633" spans="4:4" x14ac:dyDescent="0.2">
      <c r="D633" s="343"/>
    </row>
    <row r="634" spans="4:4" x14ac:dyDescent="0.2">
      <c r="D634" s="343"/>
    </row>
    <row r="635" spans="4:4" x14ac:dyDescent="0.2">
      <c r="D635" s="343"/>
    </row>
    <row r="636" spans="4:4" x14ac:dyDescent="0.2">
      <c r="D636" s="343"/>
    </row>
    <row r="637" spans="4:4" x14ac:dyDescent="0.2">
      <c r="D637" s="343"/>
    </row>
    <row r="638" spans="4:4" x14ac:dyDescent="0.2">
      <c r="D638" s="343"/>
    </row>
    <row r="639" spans="4:4" x14ac:dyDescent="0.2">
      <c r="D639" s="343"/>
    </row>
    <row r="640" spans="4:4" x14ac:dyDescent="0.2">
      <c r="D640" s="343"/>
    </row>
    <row r="641" spans="4:4" x14ac:dyDescent="0.2">
      <c r="D641" s="343"/>
    </row>
    <row r="642" spans="4:4" x14ac:dyDescent="0.2">
      <c r="D642" s="343"/>
    </row>
    <row r="643" spans="4:4" x14ac:dyDescent="0.2">
      <c r="D643" s="343"/>
    </row>
    <row r="644" spans="4:4" x14ac:dyDescent="0.2">
      <c r="D644" s="343"/>
    </row>
    <row r="645" spans="4:4" x14ac:dyDescent="0.2">
      <c r="D645" s="343"/>
    </row>
    <row r="646" spans="4:4" x14ac:dyDescent="0.2">
      <c r="D646" s="343"/>
    </row>
    <row r="647" spans="4:4" x14ac:dyDescent="0.2">
      <c r="D647" s="343"/>
    </row>
    <row r="648" spans="4:4" x14ac:dyDescent="0.2">
      <c r="D648" s="343"/>
    </row>
    <row r="649" spans="4:4" x14ac:dyDescent="0.2">
      <c r="D649" s="343"/>
    </row>
    <row r="650" spans="4:4" x14ac:dyDescent="0.2">
      <c r="D650" s="343"/>
    </row>
    <row r="651" spans="4:4" x14ac:dyDescent="0.2">
      <c r="D651" s="343"/>
    </row>
    <row r="652" spans="4:4" x14ac:dyDescent="0.2">
      <c r="D652" s="343"/>
    </row>
    <row r="653" spans="4:4" x14ac:dyDescent="0.2">
      <c r="D653" s="343"/>
    </row>
    <row r="654" spans="4:4" x14ac:dyDescent="0.2">
      <c r="D654" s="343"/>
    </row>
    <row r="655" spans="4:4" x14ac:dyDescent="0.2">
      <c r="D655" s="343"/>
    </row>
    <row r="656" spans="4:4" x14ac:dyDescent="0.2">
      <c r="D656" s="343"/>
    </row>
    <row r="657" spans="4:4" x14ac:dyDescent="0.2">
      <c r="D657" s="343"/>
    </row>
    <row r="658" spans="4:4" x14ac:dyDescent="0.2">
      <c r="D658" s="343"/>
    </row>
    <row r="659" spans="4:4" x14ac:dyDescent="0.2">
      <c r="D659" s="343"/>
    </row>
    <row r="660" spans="4:4" x14ac:dyDescent="0.2">
      <c r="D660" s="343"/>
    </row>
    <row r="661" spans="4:4" x14ac:dyDescent="0.2">
      <c r="D661" s="343"/>
    </row>
    <row r="662" spans="4:4" x14ac:dyDescent="0.2">
      <c r="D662" s="343"/>
    </row>
    <row r="663" spans="4:4" x14ac:dyDescent="0.2">
      <c r="D663" s="343"/>
    </row>
    <row r="664" spans="4:4" x14ac:dyDescent="0.2">
      <c r="D664" s="343"/>
    </row>
    <row r="665" spans="4:4" x14ac:dyDescent="0.2">
      <c r="D665" s="343"/>
    </row>
    <row r="666" spans="4:4" x14ac:dyDescent="0.2">
      <c r="D666" s="343"/>
    </row>
    <row r="667" spans="4:4" x14ac:dyDescent="0.2">
      <c r="D667" s="343"/>
    </row>
    <row r="668" spans="4:4" x14ac:dyDescent="0.2">
      <c r="D668" s="343"/>
    </row>
    <row r="669" spans="4:4" x14ac:dyDescent="0.2">
      <c r="D669" s="343"/>
    </row>
    <row r="670" spans="4:4" x14ac:dyDescent="0.2">
      <c r="D670" s="343"/>
    </row>
    <row r="671" spans="4:4" x14ac:dyDescent="0.2">
      <c r="D671" s="343"/>
    </row>
    <row r="672" spans="4:4" x14ac:dyDescent="0.2">
      <c r="D672" s="343"/>
    </row>
    <row r="673" spans="4:4" x14ac:dyDescent="0.2">
      <c r="D673" s="343"/>
    </row>
    <row r="674" spans="4:4" x14ac:dyDescent="0.2">
      <c r="D674" s="343"/>
    </row>
    <row r="675" spans="4:4" x14ac:dyDescent="0.2">
      <c r="D675" s="343"/>
    </row>
    <row r="676" spans="4:4" x14ac:dyDescent="0.2">
      <c r="D676" s="343"/>
    </row>
    <row r="677" spans="4:4" x14ac:dyDescent="0.2">
      <c r="D677" s="343"/>
    </row>
    <row r="678" spans="4:4" x14ac:dyDescent="0.2">
      <c r="D678" s="343"/>
    </row>
    <row r="679" spans="4:4" x14ac:dyDescent="0.2">
      <c r="D679" s="343"/>
    </row>
    <row r="680" spans="4:4" x14ac:dyDescent="0.2">
      <c r="D680" s="343"/>
    </row>
    <row r="681" spans="4:4" x14ac:dyDescent="0.2">
      <c r="D681" s="343"/>
    </row>
    <row r="682" spans="4:4" x14ac:dyDescent="0.2">
      <c r="D682" s="343"/>
    </row>
    <row r="683" spans="4:4" x14ac:dyDescent="0.2">
      <c r="D683" s="343"/>
    </row>
    <row r="684" spans="4:4" x14ac:dyDescent="0.2">
      <c r="D684" s="343"/>
    </row>
    <row r="685" spans="4:4" x14ac:dyDescent="0.2">
      <c r="D685" s="343"/>
    </row>
    <row r="686" spans="4:4" x14ac:dyDescent="0.2">
      <c r="D686" s="343"/>
    </row>
    <row r="687" spans="4:4" x14ac:dyDescent="0.2">
      <c r="D687" s="343"/>
    </row>
    <row r="688" spans="4:4" x14ac:dyDescent="0.2">
      <c r="D688" s="343"/>
    </row>
    <row r="689" spans="4:4" x14ac:dyDescent="0.2">
      <c r="D689" s="343"/>
    </row>
    <row r="690" spans="4:4" x14ac:dyDescent="0.2">
      <c r="D690" s="343"/>
    </row>
    <row r="691" spans="4:4" x14ac:dyDescent="0.2">
      <c r="D691" s="343"/>
    </row>
    <row r="692" spans="4:4" x14ac:dyDescent="0.2">
      <c r="D692" s="343"/>
    </row>
    <row r="693" spans="4:4" x14ac:dyDescent="0.2">
      <c r="D693" s="343"/>
    </row>
    <row r="694" spans="4:4" x14ac:dyDescent="0.2">
      <c r="D694" s="343"/>
    </row>
    <row r="695" spans="4:4" x14ac:dyDescent="0.2">
      <c r="D695" s="343"/>
    </row>
    <row r="696" spans="4:4" x14ac:dyDescent="0.2">
      <c r="D696" s="343"/>
    </row>
    <row r="697" spans="4:4" x14ac:dyDescent="0.2">
      <c r="D697" s="343"/>
    </row>
    <row r="698" spans="4:4" x14ac:dyDescent="0.2">
      <c r="D698" s="343"/>
    </row>
    <row r="699" spans="4:4" x14ac:dyDescent="0.2">
      <c r="D699" s="343"/>
    </row>
    <row r="700" spans="4:4" x14ac:dyDescent="0.2">
      <c r="D700" s="343"/>
    </row>
    <row r="701" spans="4:4" x14ac:dyDescent="0.2">
      <c r="D701" s="343"/>
    </row>
    <row r="702" spans="4:4" x14ac:dyDescent="0.2">
      <c r="D702" s="343"/>
    </row>
    <row r="703" spans="4:4" x14ac:dyDescent="0.2">
      <c r="D703" s="343"/>
    </row>
    <row r="704" spans="4:4" x14ac:dyDescent="0.2">
      <c r="D704" s="343"/>
    </row>
    <row r="705" spans="4:4" x14ac:dyDescent="0.2">
      <c r="D705" s="343"/>
    </row>
    <row r="706" spans="4:4" x14ac:dyDescent="0.2">
      <c r="D706" s="343"/>
    </row>
    <row r="707" spans="4:4" x14ac:dyDescent="0.2">
      <c r="D707" s="343"/>
    </row>
    <row r="708" spans="4:4" x14ac:dyDescent="0.2">
      <c r="D708" s="343"/>
    </row>
    <row r="709" spans="4:4" x14ac:dyDescent="0.2">
      <c r="D709" s="343"/>
    </row>
    <row r="710" spans="4:4" x14ac:dyDescent="0.2">
      <c r="D710" s="343"/>
    </row>
    <row r="711" spans="4:4" x14ac:dyDescent="0.2">
      <c r="D711" s="343"/>
    </row>
    <row r="712" spans="4:4" x14ac:dyDescent="0.2">
      <c r="D712" s="343"/>
    </row>
    <row r="713" spans="4:4" x14ac:dyDescent="0.2">
      <c r="D713" s="343"/>
    </row>
    <row r="714" spans="4:4" x14ac:dyDescent="0.2">
      <c r="D714" s="343"/>
    </row>
    <row r="715" spans="4:4" x14ac:dyDescent="0.2">
      <c r="D715" s="343"/>
    </row>
    <row r="716" spans="4:4" x14ac:dyDescent="0.2">
      <c r="D716" s="343"/>
    </row>
    <row r="717" spans="4:4" x14ac:dyDescent="0.2">
      <c r="D717" s="343"/>
    </row>
    <row r="718" spans="4:4" x14ac:dyDescent="0.2">
      <c r="D718" s="343"/>
    </row>
    <row r="719" spans="4:4" x14ac:dyDescent="0.2">
      <c r="D719" s="343"/>
    </row>
    <row r="720" spans="4:4" x14ac:dyDescent="0.2">
      <c r="D720" s="343"/>
    </row>
    <row r="721" spans="4:4" x14ac:dyDescent="0.2">
      <c r="D721" s="343"/>
    </row>
    <row r="722" spans="4:4" x14ac:dyDescent="0.2">
      <c r="D722" s="343"/>
    </row>
    <row r="723" spans="4:4" x14ac:dyDescent="0.2">
      <c r="D723" s="343"/>
    </row>
    <row r="724" spans="4:4" x14ac:dyDescent="0.2">
      <c r="D724" s="343"/>
    </row>
    <row r="725" spans="4:4" x14ac:dyDescent="0.2">
      <c r="D725" s="343"/>
    </row>
    <row r="726" spans="4:4" x14ac:dyDescent="0.2">
      <c r="D726" s="343"/>
    </row>
    <row r="727" spans="4:4" x14ac:dyDescent="0.2">
      <c r="D727" s="343"/>
    </row>
    <row r="728" spans="4:4" x14ac:dyDescent="0.2">
      <c r="D728" s="343"/>
    </row>
    <row r="729" spans="4:4" x14ac:dyDescent="0.2">
      <c r="D729" s="343"/>
    </row>
    <row r="730" spans="4:4" x14ac:dyDescent="0.2">
      <c r="D730" s="343"/>
    </row>
    <row r="731" spans="4:4" x14ac:dyDescent="0.2">
      <c r="D731" s="343"/>
    </row>
    <row r="732" spans="4:4" x14ac:dyDescent="0.2">
      <c r="D732" s="343"/>
    </row>
    <row r="733" spans="4:4" x14ac:dyDescent="0.2">
      <c r="D733" s="343"/>
    </row>
    <row r="734" spans="4:4" x14ac:dyDescent="0.2">
      <c r="D734" s="343"/>
    </row>
    <row r="735" spans="4:4" x14ac:dyDescent="0.2">
      <c r="D735" s="343"/>
    </row>
    <row r="736" spans="4:4" x14ac:dyDescent="0.2">
      <c r="D736" s="343"/>
    </row>
    <row r="737" spans="4:4" x14ac:dyDescent="0.2">
      <c r="D737" s="343"/>
    </row>
    <row r="738" spans="4:4" x14ac:dyDescent="0.2">
      <c r="D738" s="343"/>
    </row>
    <row r="739" spans="4:4" x14ac:dyDescent="0.2">
      <c r="D739" s="343"/>
    </row>
    <row r="740" spans="4:4" x14ac:dyDescent="0.2">
      <c r="D740" s="343"/>
    </row>
    <row r="741" spans="4:4" x14ac:dyDescent="0.2">
      <c r="D741" s="343"/>
    </row>
    <row r="742" spans="4:4" x14ac:dyDescent="0.2">
      <c r="D742" s="343"/>
    </row>
    <row r="743" spans="4:4" x14ac:dyDescent="0.2">
      <c r="D743" s="343"/>
    </row>
    <row r="744" spans="4:4" x14ac:dyDescent="0.2">
      <c r="D744" s="343"/>
    </row>
    <row r="745" spans="4:4" x14ac:dyDescent="0.2">
      <c r="D745" s="343"/>
    </row>
    <row r="746" spans="4:4" x14ac:dyDescent="0.2">
      <c r="D746" s="343"/>
    </row>
    <row r="747" spans="4:4" x14ac:dyDescent="0.2">
      <c r="D747" s="343"/>
    </row>
    <row r="748" spans="4:4" x14ac:dyDescent="0.2">
      <c r="D748" s="343"/>
    </row>
    <row r="749" spans="4:4" x14ac:dyDescent="0.2">
      <c r="D749" s="343"/>
    </row>
    <row r="750" spans="4:4" x14ac:dyDescent="0.2">
      <c r="D750" s="343"/>
    </row>
    <row r="751" spans="4:4" x14ac:dyDescent="0.2">
      <c r="D751" s="343"/>
    </row>
    <row r="752" spans="4:4" x14ac:dyDescent="0.2">
      <c r="D752" s="343"/>
    </row>
    <row r="753" spans="4:4" x14ac:dyDescent="0.2">
      <c r="D753" s="343"/>
    </row>
    <row r="754" spans="4:4" x14ac:dyDescent="0.2">
      <c r="D754" s="343"/>
    </row>
    <row r="755" spans="4:4" x14ac:dyDescent="0.2">
      <c r="D755" s="343"/>
    </row>
    <row r="756" spans="4:4" x14ac:dyDescent="0.2">
      <c r="D756" s="343"/>
    </row>
    <row r="757" spans="4:4" x14ac:dyDescent="0.2">
      <c r="D757" s="343"/>
    </row>
    <row r="758" spans="4:4" x14ac:dyDescent="0.2">
      <c r="D758" s="343"/>
    </row>
    <row r="759" spans="4:4" x14ac:dyDescent="0.2">
      <c r="D759" s="343"/>
    </row>
    <row r="760" spans="4:4" x14ac:dyDescent="0.2">
      <c r="D760" s="343"/>
    </row>
    <row r="761" spans="4:4" x14ac:dyDescent="0.2">
      <c r="D761" s="343"/>
    </row>
    <row r="762" spans="4:4" x14ac:dyDescent="0.2">
      <c r="D762" s="343"/>
    </row>
    <row r="763" spans="4:4" x14ac:dyDescent="0.2">
      <c r="D763" s="343"/>
    </row>
    <row r="764" spans="4:4" x14ac:dyDescent="0.2">
      <c r="D764" s="343"/>
    </row>
    <row r="765" spans="4:4" x14ac:dyDescent="0.2">
      <c r="D765" s="343"/>
    </row>
    <row r="766" spans="4:4" x14ac:dyDescent="0.2">
      <c r="D766" s="343"/>
    </row>
    <row r="767" spans="4:4" x14ac:dyDescent="0.2">
      <c r="D767" s="343"/>
    </row>
    <row r="768" spans="4:4" x14ac:dyDescent="0.2">
      <c r="D768" s="343"/>
    </row>
    <row r="769" spans="4:4" x14ac:dyDescent="0.2">
      <c r="D769" s="343"/>
    </row>
    <row r="770" spans="4:4" x14ac:dyDescent="0.2">
      <c r="D770" s="343"/>
    </row>
    <row r="771" spans="4:4" x14ac:dyDescent="0.2">
      <c r="D771" s="343"/>
    </row>
    <row r="772" spans="4:4" x14ac:dyDescent="0.2">
      <c r="D772" s="343"/>
    </row>
    <row r="773" spans="4:4" x14ac:dyDescent="0.2">
      <c r="D773" s="343"/>
    </row>
    <row r="774" spans="4:4" x14ac:dyDescent="0.2">
      <c r="D774" s="343"/>
    </row>
    <row r="775" spans="4:4" x14ac:dyDescent="0.2">
      <c r="D775" s="343"/>
    </row>
    <row r="776" spans="4:4" x14ac:dyDescent="0.2">
      <c r="D776" s="343"/>
    </row>
    <row r="777" spans="4:4" x14ac:dyDescent="0.2">
      <c r="D777" s="343"/>
    </row>
    <row r="778" spans="4:4" x14ac:dyDescent="0.2">
      <c r="D778" s="343"/>
    </row>
    <row r="779" spans="4:4" x14ac:dyDescent="0.2">
      <c r="D779" s="343"/>
    </row>
    <row r="780" spans="4:4" x14ac:dyDescent="0.2">
      <c r="D780" s="343"/>
    </row>
    <row r="781" spans="4:4" x14ac:dyDescent="0.2">
      <c r="D781" s="343"/>
    </row>
    <row r="782" spans="4:4" x14ac:dyDescent="0.2">
      <c r="D782" s="343"/>
    </row>
    <row r="783" spans="4:4" x14ac:dyDescent="0.2">
      <c r="D783" s="343"/>
    </row>
    <row r="784" spans="4:4" x14ac:dyDescent="0.2">
      <c r="D784" s="343"/>
    </row>
    <row r="785" spans="4:4" x14ac:dyDescent="0.2">
      <c r="D785" s="343"/>
    </row>
    <row r="786" spans="4:4" x14ac:dyDescent="0.2">
      <c r="D786" s="343"/>
    </row>
    <row r="787" spans="4:4" x14ac:dyDescent="0.2">
      <c r="D787" s="343"/>
    </row>
    <row r="788" spans="4:4" x14ac:dyDescent="0.2">
      <c r="D788" s="343"/>
    </row>
    <row r="789" spans="4:4" x14ac:dyDescent="0.2">
      <c r="D789" s="343"/>
    </row>
    <row r="790" spans="4:4" x14ac:dyDescent="0.2">
      <c r="D790" s="343"/>
    </row>
    <row r="791" spans="4:4" x14ac:dyDescent="0.2">
      <c r="D791" s="343"/>
    </row>
    <row r="792" spans="4:4" x14ac:dyDescent="0.2">
      <c r="D792" s="343"/>
    </row>
    <row r="793" spans="4:4" x14ac:dyDescent="0.2">
      <c r="D793" s="343"/>
    </row>
    <row r="794" spans="4:4" x14ac:dyDescent="0.2">
      <c r="D794" s="343"/>
    </row>
    <row r="795" spans="4:4" x14ac:dyDescent="0.2">
      <c r="D795" s="343"/>
    </row>
    <row r="796" spans="4:4" x14ac:dyDescent="0.2">
      <c r="D796" s="343"/>
    </row>
    <row r="797" spans="4:4" x14ac:dyDescent="0.2">
      <c r="D797" s="343"/>
    </row>
    <row r="798" spans="4:4" x14ac:dyDescent="0.2">
      <c r="D798" s="343"/>
    </row>
    <row r="799" spans="4:4" x14ac:dyDescent="0.2">
      <c r="D799" s="343"/>
    </row>
    <row r="800" spans="4:4" x14ac:dyDescent="0.2">
      <c r="D800" s="343"/>
    </row>
    <row r="801" spans="4:4" x14ac:dyDescent="0.2">
      <c r="D801" s="343"/>
    </row>
    <row r="802" spans="4:4" x14ac:dyDescent="0.2">
      <c r="D802" s="343"/>
    </row>
    <row r="803" spans="4:4" x14ac:dyDescent="0.2">
      <c r="D803" s="343"/>
    </row>
    <row r="804" spans="4:4" x14ac:dyDescent="0.2">
      <c r="D804" s="343"/>
    </row>
    <row r="805" spans="4:4" x14ac:dyDescent="0.2">
      <c r="D805" s="343"/>
    </row>
    <row r="806" spans="4:4" x14ac:dyDescent="0.2">
      <c r="D806" s="343"/>
    </row>
    <row r="807" spans="4:4" x14ac:dyDescent="0.2">
      <c r="D807" s="343"/>
    </row>
    <row r="808" spans="4:4" x14ac:dyDescent="0.2">
      <c r="D808" s="343"/>
    </row>
    <row r="809" spans="4:4" x14ac:dyDescent="0.2">
      <c r="D809" s="343"/>
    </row>
    <row r="810" spans="4:4" x14ac:dyDescent="0.2">
      <c r="D810" s="343"/>
    </row>
    <row r="811" spans="4:4" x14ac:dyDescent="0.2">
      <c r="D811" s="343"/>
    </row>
    <row r="812" spans="4:4" x14ac:dyDescent="0.2">
      <c r="D812" s="343"/>
    </row>
    <row r="813" spans="4:4" x14ac:dyDescent="0.2">
      <c r="D813" s="343"/>
    </row>
    <row r="814" spans="4:4" x14ac:dyDescent="0.2">
      <c r="D814" s="343"/>
    </row>
    <row r="815" spans="4:4" x14ac:dyDescent="0.2">
      <c r="D815" s="343"/>
    </row>
    <row r="816" spans="4:4" x14ac:dyDescent="0.2">
      <c r="D816" s="343"/>
    </row>
    <row r="817" spans="4:4" x14ac:dyDescent="0.2">
      <c r="D817" s="343"/>
    </row>
    <row r="818" spans="4:4" x14ac:dyDescent="0.2">
      <c r="D818" s="343"/>
    </row>
    <row r="819" spans="4:4" x14ac:dyDescent="0.2">
      <c r="D819" s="343"/>
    </row>
    <row r="820" spans="4:4" x14ac:dyDescent="0.2">
      <c r="D820" s="343"/>
    </row>
    <row r="821" spans="4:4" x14ac:dyDescent="0.2">
      <c r="D821" s="343"/>
    </row>
    <row r="822" spans="4:4" x14ac:dyDescent="0.2">
      <c r="D822" s="343"/>
    </row>
    <row r="823" spans="4:4" x14ac:dyDescent="0.2">
      <c r="D823" s="343"/>
    </row>
    <row r="824" spans="4:4" x14ac:dyDescent="0.2">
      <c r="D824" s="343"/>
    </row>
    <row r="825" spans="4:4" x14ac:dyDescent="0.2">
      <c r="D825" s="343"/>
    </row>
    <row r="826" spans="4:4" x14ac:dyDescent="0.2">
      <c r="D826" s="343"/>
    </row>
    <row r="827" spans="4:4" x14ac:dyDescent="0.2">
      <c r="D827" s="343"/>
    </row>
    <row r="828" spans="4:4" x14ac:dyDescent="0.2">
      <c r="D828" s="343"/>
    </row>
    <row r="829" spans="4:4" x14ac:dyDescent="0.2">
      <c r="D829" s="343"/>
    </row>
    <row r="830" spans="4:4" x14ac:dyDescent="0.2">
      <c r="D830" s="343"/>
    </row>
    <row r="831" spans="4:4" x14ac:dyDescent="0.2">
      <c r="D831" s="343"/>
    </row>
    <row r="832" spans="4:4" x14ac:dyDescent="0.2">
      <c r="D832" s="343"/>
    </row>
    <row r="833" spans="4:4" x14ac:dyDescent="0.2">
      <c r="D833" s="343"/>
    </row>
    <row r="834" spans="4:4" x14ac:dyDescent="0.2">
      <c r="D834" s="343"/>
    </row>
    <row r="835" spans="4:4" x14ac:dyDescent="0.2">
      <c r="D835" s="343"/>
    </row>
    <row r="836" spans="4:4" x14ac:dyDescent="0.2">
      <c r="D836" s="343"/>
    </row>
    <row r="837" spans="4:4" x14ac:dyDescent="0.2">
      <c r="D837" s="343"/>
    </row>
    <row r="838" spans="4:4" x14ac:dyDescent="0.2">
      <c r="D838" s="343"/>
    </row>
    <row r="839" spans="4:4" x14ac:dyDescent="0.2">
      <c r="D839" s="343"/>
    </row>
    <row r="840" spans="4:4" x14ac:dyDescent="0.2">
      <c r="D840" s="343"/>
    </row>
    <row r="841" spans="4:4" x14ac:dyDescent="0.2">
      <c r="D841" s="343"/>
    </row>
    <row r="842" spans="4:4" x14ac:dyDescent="0.2">
      <c r="D842" s="343"/>
    </row>
    <row r="843" spans="4:4" x14ac:dyDescent="0.2">
      <c r="D843" s="343"/>
    </row>
    <row r="844" spans="4:4" x14ac:dyDescent="0.2">
      <c r="D844" s="343"/>
    </row>
    <row r="845" spans="4:4" x14ac:dyDescent="0.2">
      <c r="D845" s="343"/>
    </row>
    <row r="846" spans="4:4" x14ac:dyDescent="0.2">
      <c r="D846" s="343"/>
    </row>
    <row r="847" spans="4:4" x14ac:dyDescent="0.2">
      <c r="D847" s="343"/>
    </row>
    <row r="848" spans="4:4" x14ac:dyDescent="0.2">
      <c r="D848" s="343"/>
    </row>
    <row r="849" spans="4:4" x14ac:dyDescent="0.2">
      <c r="D849" s="343"/>
    </row>
    <row r="850" spans="4:4" x14ac:dyDescent="0.2">
      <c r="D850" s="343"/>
    </row>
    <row r="851" spans="4:4" x14ac:dyDescent="0.2">
      <c r="D851" s="343"/>
    </row>
    <row r="852" spans="4:4" x14ac:dyDescent="0.2">
      <c r="D852" s="343"/>
    </row>
    <row r="853" spans="4:4" x14ac:dyDescent="0.2">
      <c r="D853" s="343"/>
    </row>
    <row r="854" spans="4:4" x14ac:dyDescent="0.2">
      <c r="D854" s="343"/>
    </row>
    <row r="855" spans="4:4" x14ac:dyDescent="0.2">
      <c r="D855" s="343"/>
    </row>
    <row r="856" spans="4:4" x14ac:dyDescent="0.2">
      <c r="D856" s="343"/>
    </row>
    <row r="857" spans="4:4" x14ac:dyDescent="0.2">
      <c r="D857" s="343"/>
    </row>
    <row r="858" spans="4:4" x14ac:dyDescent="0.2">
      <c r="D858" s="343"/>
    </row>
    <row r="859" spans="4:4" x14ac:dyDescent="0.2">
      <c r="D859" s="343"/>
    </row>
    <row r="860" spans="4:4" x14ac:dyDescent="0.2">
      <c r="D860" s="343"/>
    </row>
    <row r="861" spans="4:4" x14ac:dyDescent="0.2">
      <c r="D861" s="343"/>
    </row>
    <row r="862" spans="4:4" x14ac:dyDescent="0.2">
      <c r="D862" s="343"/>
    </row>
    <row r="863" spans="4:4" x14ac:dyDescent="0.2">
      <c r="D863" s="343"/>
    </row>
    <row r="864" spans="4:4" x14ac:dyDescent="0.2">
      <c r="D864" s="343"/>
    </row>
    <row r="865" spans="4:4" x14ac:dyDescent="0.2">
      <c r="D865" s="343"/>
    </row>
    <row r="866" spans="4:4" x14ac:dyDescent="0.2">
      <c r="D866" s="343"/>
    </row>
    <row r="867" spans="4:4" x14ac:dyDescent="0.2">
      <c r="D867" s="343"/>
    </row>
    <row r="868" spans="4:4" x14ac:dyDescent="0.2">
      <c r="D868" s="343"/>
    </row>
    <row r="869" spans="4:4" x14ac:dyDescent="0.2">
      <c r="D869" s="343"/>
    </row>
    <row r="870" spans="4:4" x14ac:dyDescent="0.2">
      <c r="D870" s="343"/>
    </row>
    <row r="871" spans="4:4" x14ac:dyDescent="0.2">
      <c r="D871" s="343"/>
    </row>
    <row r="872" spans="4:4" x14ac:dyDescent="0.2">
      <c r="D872" s="343"/>
    </row>
    <row r="873" spans="4:4" x14ac:dyDescent="0.2">
      <c r="D873" s="343"/>
    </row>
    <row r="874" spans="4:4" x14ac:dyDescent="0.2">
      <c r="D874" s="343"/>
    </row>
    <row r="875" spans="4:4" x14ac:dyDescent="0.2">
      <c r="D875" s="343"/>
    </row>
    <row r="876" spans="4:4" x14ac:dyDescent="0.2">
      <c r="D876" s="343"/>
    </row>
    <row r="877" spans="4:4" x14ac:dyDescent="0.2">
      <c r="D877" s="343"/>
    </row>
    <row r="878" spans="4:4" x14ac:dyDescent="0.2">
      <c r="D878" s="343"/>
    </row>
    <row r="879" spans="4:4" x14ac:dyDescent="0.2">
      <c r="D879" s="343"/>
    </row>
    <row r="880" spans="4:4" x14ac:dyDescent="0.2">
      <c r="D880" s="343"/>
    </row>
    <row r="881" spans="4:4" x14ac:dyDescent="0.2">
      <c r="D881" s="343"/>
    </row>
    <row r="882" spans="4:4" x14ac:dyDescent="0.2">
      <c r="D882" s="343"/>
    </row>
    <row r="883" spans="4:4" x14ac:dyDescent="0.2">
      <c r="D883" s="343"/>
    </row>
    <row r="884" spans="4:4" x14ac:dyDescent="0.2">
      <c r="D884" s="343"/>
    </row>
    <row r="885" spans="4:4" x14ac:dyDescent="0.2">
      <c r="D885" s="343"/>
    </row>
    <row r="886" spans="4:4" x14ac:dyDescent="0.2">
      <c r="D886" s="343"/>
    </row>
    <row r="887" spans="4:4" x14ac:dyDescent="0.2">
      <c r="D887" s="343"/>
    </row>
    <row r="888" spans="4:4" x14ac:dyDescent="0.2">
      <c r="D888" s="343"/>
    </row>
    <row r="889" spans="4:4" x14ac:dyDescent="0.2">
      <c r="D889" s="343"/>
    </row>
    <row r="890" spans="4:4" x14ac:dyDescent="0.2">
      <c r="D890" s="343"/>
    </row>
    <row r="891" spans="4:4" x14ac:dyDescent="0.2">
      <c r="D891" s="343"/>
    </row>
    <row r="892" spans="4:4" x14ac:dyDescent="0.2">
      <c r="D892" s="343"/>
    </row>
    <row r="893" spans="4:4" x14ac:dyDescent="0.2">
      <c r="D893" s="343"/>
    </row>
    <row r="894" spans="4:4" x14ac:dyDescent="0.2">
      <c r="D894" s="343"/>
    </row>
    <row r="895" spans="4:4" x14ac:dyDescent="0.2">
      <c r="D895" s="343"/>
    </row>
    <row r="896" spans="4:4" x14ac:dyDescent="0.2">
      <c r="D896" s="343"/>
    </row>
    <row r="897" spans="4:4" x14ac:dyDescent="0.2">
      <c r="D897" s="343"/>
    </row>
    <row r="898" spans="4:4" x14ac:dyDescent="0.2">
      <c r="D898" s="343"/>
    </row>
    <row r="899" spans="4:4" x14ac:dyDescent="0.2">
      <c r="D899" s="343"/>
    </row>
    <row r="900" spans="4:4" x14ac:dyDescent="0.2">
      <c r="D900" s="343"/>
    </row>
    <row r="901" spans="4:4" x14ac:dyDescent="0.2">
      <c r="D901" s="343"/>
    </row>
    <row r="902" spans="4:4" x14ac:dyDescent="0.2">
      <c r="D902" s="343"/>
    </row>
    <row r="903" spans="4:4" x14ac:dyDescent="0.2">
      <c r="D903" s="343"/>
    </row>
    <row r="904" spans="4:4" x14ac:dyDescent="0.2">
      <c r="D904" s="343"/>
    </row>
    <row r="905" spans="4:4" x14ac:dyDescent="0.2">
      <c r="D905" s="343"/>
    </row>
    <row r="906" spans="4:4" x14ac:dyDescent="0.2">
      <c r="D906" s="343"/>
    </row>
    <row r="907" spans="4:4" x14ac:dyDescent="0.2">
      <c r="D907" s="343"/>
    </row>
    <row r="908" spans="4:4" x14ac:dyDescent="0.2">
      <c r="D908" s="343"/>
    </row>
    <row r="909" spans="4:4" x14ac:dyDescent="0.2">
      <c r="D909" s="343"/>
    </row>
    <row r="910" spans="4:4" x14ac:dyDescent="0.2">
      <c r="D910" s="343"/>
    </row>
    <row r="911" spans="4:4" x14ac:dyDescent="0.2">
      <c r="D911" s="343"/>
    </row>
    <row r="912" spans="4:4" x14ac:dyDescent="0.2">
      <c r="D912" s="343"/>
    </row>
    <row r="913" spans="4:4" x14ac:dyDescent="0.2">
      <c r="D913" s="343"/>
    </row>
    <row r="914" spans="4:4" x14ac:dyDescent="0.2">
      <c r="D914" s="343"/>
    </row>
    <row r="915" spans="4:4" x14ac:dyDescent="0.2">
      <c r="D915" s="343"/>
    </row>
    <row r="916" spans="4:4" x14ac:dyDescent="0.2">
      <c r="D916" s="343"/>
    </row>
    <row r="917" spans="4:4" x14ac:dyDescent="0.2">
      <c r="D917" s="343"/>
    </row>
    <row r="918" spans="4:4" x14ac:dyDescent="0.2">
      <c r="D918" s="343"/>
    </row>
    <row r="919" spans="4:4" x14ac:dyDescent="0.2">
      <c r="D919" s="343"/>
    </row>
    <row r="920" spans="4:4" x14ac:dyDescent="0.2">
      <c r="D920" s="343"/>
    </row>
    <row r="921" spans="4:4" x14ac:dyDescent="0.2">
      <c r="D921" s="343"/>
    </row>
    <row r="922" spans="4:4" x14ac:dyDescent="0.2">
      <c r="D922" s="343"/>
    </row>
    <row r="923" spans="4:4" x14ac:dyDescent="0.2">
      <c r="D923" s="343"/>
    </row>
    <row r="924" spans="4:4" x14ac:dyDescent="0.2">
      <c r="D924" s="343"/>
    </row>
    <row r="925" spans="4:4" x14ac:dyDescent="0.2">
      <c r="D925" s="343"/>
    </row>
    <row r="926" spans="4:4" x14ac:dyDescent="0.2">
      <c r="D926" s="343"/>
    </row>
    <row r="927" spans="4:4" x14ac:dyDescent="0.2">
      <c r="D927" s="343"/>
    </row>
    <row r="928" spans="4:4" x14ac:dyDescent="0.2">
      <c r="D928" s="343"/>
    </row>
    <row r="929" spans="4:4" x14ac:dyDescent="0.2">
      <c r="D929" s="343"/>
    </row>
    <row r="930" spans="4:4" x14ac:dyDescent="0.2">
      <c r="D930" s="343"/>
    </row>
    <row r="931" spans="4:4" x14ac:dyDescent="0.2">
      <c r="D931" s="343"/>
    </row>
    <row r="932" spans="4:4" x14ac:dyDescent="0.2">
      <c r="D932" s="343"/>
    </row>
    <row r="933" spans="4:4" x14ac:dyDescent="0.2">
      <c r="D933" s="343"/>
    </row>
    <row r="934" spans="4:4" x14ac:dyDescent="0.2">
      <c r="D934" s="343"/>
    </row>
    <row r="935" spans="4:4" x14ac:dyDescent="0.2">
      <c r="D935" s="343"/>
    </row>
    <row r="936" spans="4:4" x14ac:dyDescent="0.2">
      <c r="D936" s="343"/>
    </row>
    <row r="937" spans="4:4" x14ac:dyDescent="0.2">
      <c r="D937" s="343"/>
    </row>
    <row r="938" spans="4:4" x14ac:dyDescent="0.2">
      <c r="D938" s="343"/>
    </row>
    <row r="939" spans="4:4" x14ac:dyDescent="0.2">
      <c r="D939" s="343"/>
    </row>
    <row r="940" spans="4:4" x14ac:dyDescent="0.2">
      <c r="D940" s="343"/>
    </row>
    <row r="941" spans="4:4" x14ac:dyDescent="0.2">
      <c r="D941" s="343"/>
    </row>
    <row r="942" spans="4:4" x14ac:dyDescent="0.2">
      <c r="D942" s="343"/>
    </row>
    <row r="943" spans="4:4" x14ac:dyDescent="0.2">
      <c r="D943" s="343"/>
    </row>
    <row r="944" spans="4:4" x14ac:dyDescent="0.2">
      <c r="D944" s="343"/>
    </row>
    <row r="945" spans="4:4" x14ac:dyDescent="0.2">
      <c r="D945" s="343"/>
    </row>
    <row r="946" spans="4:4" x14ac:dyDescent="0.2">
      <c r="D946" s="343"/>
    </row>
    <row r="947" spans="4:4" x14ac:dyDescent="0.2">
      <c r="D947" s="343"/>
    </row>
    <row r="948" spans="4:4" x14ac:dyDescent="0.2">
      <c r="D948" s="343"/>
    </row>
    <row r="949" spans="4:4" x14ac:dyDescent="0.2">
      <c r="D949" s="343"/>
    </row>
    <row r="950" spans="4:4" x14ac:dyDescent="0.2">
      <c r="D950" s="343"/>
    </row>
    <row r="951" spans="4:4" x14ac:dyDescent="0.2">
      <c r="D951" s="343"/>
    </row>
    <row r="952" spans="4:4" x14ac:dyDescent="0.2">
      <c r="D952" s="343"/>
    </row>
    <row r="953" spans="4:4" x14ac:dyDescent="0.2">
      <c r="D953" s="343"/>
    </row>
    <row r="954" spans="4:4" x14ac:dyDescent="0.2">
      <c r="D954" s="343"/>
    </row>
    <row r="955" spans="4:4" x14ac:dyDescent="0.2">
      <c r="D955" s="343"/>
    </row>
    <row r="956" spans="4:4" x14ac:dyDescent="0.2">
      <c r="D956" s="343"/>
    </row>
    <row r="957" spans="4:4" x14ac:dyDescent="0.2">
      <c r="D957" s="343"/>
    </row>
    <row r="958" spans="4:4" x14ac:dyDescent="0.2">
      <c r="D958" s="343"/>
    </row>
    <row r="959" spans="4:4" x14ac:dyDescent="0.2">
      <c r="D959" s="343"/>
    </row>
    <row r="960" spans="4:4" x14ac:dyDescent="0.2">
      <c r="D960" s="343"/>
    </row>
    <row r="961" spans="4:4" x14ac:dyDescent="0.2">
      <c r="D961" s="343"/>
    </row>
    <row r="962" spans="4:4" x14ac:dyDescent="0.2">
      <c r="D962" s="343"/>
    </row>
    <row r="963" spans="4:4" x14ac:dyDescent="0.2">
      <c r="D963" s="343"/>
    </row>
    <row r="964" spans="4:4" x14ac:dyDescent="0.2">
      <c r="D964" s="343"/>
    </row>
    <row r="965" spans="4:4" x14ac:dyDescent="0.2">
      <c r="D965" s="343"/>
    </row>
    <row r="966" spans="4:4" x14ac:dyDescent="0.2">
      <c r="D966" s="343"/>
    </row>
    <row r="967" spans="4:4" x14ac:dyDescent="0.2">
      <c r="D967" s="343"/>
    </row>
    <row r="968" spans="4:4" x14ac:dyDescent="0.2">
      <c r="D968" s="343"/>
    </row>
    <row r="969" spans="4:4" x14ac:dyDescent="0.2">
      <c r="D969" s="343"/>
    </row>
    <row r="970" spans="4:4" x14ac:dyDescent="0.2">
      <c r="D970" s="343"/>
    </row>
    <row r="971" spans="4:4" x14ac:dyDescent="0.2">
      <c r="D971" s="343"/>
    </row>
    <row r="972" spans="4:4" x14ac:dyDescent="0.2">
      <c r="D972" s="343"/>
    </row>
    <row r="973" spans="4:4" x14ac:dyDescent="0.2">
      <c r="D973" s="343"/>
    </row>
    <row r="974" spans="4:4" x14ac:dyDescent="0.2">
      <c r="D974" s="343"/>
    </row>
    <row r="975" spans="4:4" x14ac:dyDescent="0.2">
      <c r="D975" s="343"/>
    </row>
    <row r="976" spans="4:4" x14ac:dyDescent="0.2">
      <c r="D976" s="343"/>
    </row>
    <row r="977" spans="4:4" x14ac:dyDescent="0.2">
      <c r="D977" s="343"/>
    </row>
    <row r="978" spans="4:4" x14ac:dyDescent="0.2">
      <c r="D978" s="343"/>
    </row>
    <row r="979" spans="4:4" x14ac:dyDescent="0.2">
      <c r="D979" s="343"/>
    </row>
    <row r="980" spans="4:4" x14ac:dyDescent="0.2">
      <c r="D980" s="343"/>
    </row>
    <row r="981" spans="4:4" x14ac:dyDescent="0.2">
      <c r="D981" s="343"/>
    </row>
    <row r="982" spans="4:4" x14ac:dyDescent="0.2">
      <c r="D982" s="343"/>
    </row>
    <row r="983" spans="4:4" x14ac:dyDescent="0.2">
      <c r="D983" s="343"/>
    </row>
    <row r="984" spans="4:4" x14ac:dyDescent="0.2">
      <c r="D984" s="343"/>
    </row>
    <row r="985" spans="4:4" x14ac:dyDescent="0.2">
      <c r="D985" s="343"/>
    </row>
    <row r="986" spans="4:4" x14ac:dyDescent="0.2">
      <c r="D986" s="343"/>
    </row>
    <row r="987" spans="4:4" x14ac:dyDescent="0.2">
      <c r="D987" s="343"/>
    </row>
    <row r="988" spans="4:4" x14ac:dyDescent="0.2">
      <c r="D988" s="343"/>
    </row>
    <row r="989" spans="4:4" x14ac:dyDescent="0.2">
      <c r="D989" s="343"/>
    </row>
    <row r="990" spans="4:4" x14ac:dyDescent="0.2">
      <c r="D990" s="343"/>
    </row>
    <row r="991" spans="4:4" x14ac:dyDescent="0.2">
      <c r="D991" s="343"/>
    </row>
    <row r="992" spans="4:4" x14ac:dyDescent="0.2">
      <c r="D992" s="343"/>
    </row>
    <row r="993" spans="4:4" x14ac:dyDescent="0.2">
      <c r="D993" s="343"/>
    </row>
    <row r="994" spans="4:4" x14ac:dyDescent="0.2">
      <c r="D994" s="343"/>
    </row>
    <row r="995" spans="4:4" x14ac:dyDescent="0.2">
      <c r="D995" s="343"/>
    </row>
    <row r="996" spans="4:4" x14ac:dyDescent="0.2">
      <c r="D996" s="343"/>
    </row>
    <row r="997" spans="4:4" x14ac:dyDescent="0.2">
      <c r="D997" s="343"/>
    </row>
    <row r="998" spans="4:4" x14ac:dyDescent="0.2">
      <c r="D998" s="343"/>
    </row>
    <row r="999" spans="4:4" x14ac:dyDescent="0.2">
      <c r="D999" s="343"/>
    </row>
    <row r="1000" spans="4:4" x14ac:dyDescent="0.2">
      <c r="D1000" s="343"/>
    </row>
    <row r="1001" spans="4:4" x14ac:dyDescent="0.2">
      <c r="D1001" s="343"/>
    </row>
    <row r="1002" spans="4:4" x14ac:dyDescent="0.2">
      <c r="D1002" s="343"/>
    </row>
    <row r="1003" spans="4:4" x14ac:dyDescent="0.2">
      <c r="D1003" s="343"/>
    </row>
    <row r="1004" spans="4:4" x14ac:dyDescent="0.2">
      <c r="D1004" s="343"/>
    </row>
    <row r="1005" spans="4:4" x14ac:dyDescent="0.2">
      <c r="D1005" s="343"/>
    </row>
    <row r="1006" spans="4:4" x14ac:dyDescent="0.2">
      <c r="D1006" s="343"/>
    </row>
    <row r="1007" spans="4:4" x14ac:dyDescent="0.2">
      <c r="D1007" s="343"/>
    </row>
    <row r="1008" spans="4:4" x14ac:dyDescent="0.2">
      <c r="D1008" s="343"/>
    </row>
    <row r="1009" spans="4:4" x14ac:dyDescent="0.2">
      <c r="D1009" s="343"/>
    </row>
    <row r="1010" spans="4:4" x14ac:dyDescent="0.2">
      <c r="D1010" s="343"/>
    </row>
    <row r="1011" spans="4:4" x14ac:dyDescent="0.2">
      <c r="D1011" s="343"/>
    </row>
    <row r="1012" spans="4:4" x14ac:dyDescent="0.2">
      <c r="D1012" s="343"/>
    </row>
    <row r="1013" spans="4:4" x14ac:dyDescent="0.2">
      <c r="D1013" s="343"/>
    </row>
    <row r="1014" spans="4:4" x14ac:dyDescent="0.2">
      <c r="D1014" s="343"/>
    </row>
    <row r="1015" spans="4:4" x14ac:dyDescent="0.2">
      <c r="D1015" s="343"/>
    </row>
    <row r="1016" spans="4:4" x14ac:dyDescent="0.2">
      <c r="D1016" s="343"/>
    </row>
    <row r="1017" spans="4:4" x14ac:dyDescent="0.2">
      <c r="D1017" s="343"/>
    </row>
    <row r="1018" spans="4:4" x14ac:dyDescent="0.2">
      <c r="D1018" s="343"/>
    </row>
    <row r="1019" spans="4:4" x14ac:dyDescent="0.2">
      <c r="D1019" s="343"/>
    </row>
    <row r="1020" spans="4:4" x14ac:dyDescent="0.2">
      <c r="D1020" s="343"/>
    </row>
    <row r="1021" spans="4:4" x14ac:dyDescent="0.2">
      <c r="D1021" s="343"/>
    </row>
    <row r="1022" spans="4:4" x14ac:dyDescent="0.2">
      <c r="D1022" s="343"/>
    </row>
    <row r="1023" spans="4:4" x14ac:dyDescent="0.2">
      <c r="D1023" s="343"/>
    </row>
    <row r="1024" spans="4:4" x14ac:dyDescent="0.2">
      <c r="D1024" s="343"/>
    </row>
    <row r="1025" spans="4:4" x14ac:dyDescent="0.2">
      <c r="D1025" s="343"/>
    </row>
    <row r="1026" spans="4:4" x14ac:dyDescent="0.2">
      <c r="D1026" s="343"/>
    </row>
    <row r="1027" spans="4:4" x14ac:dyDescent="0.2">
      <c r="D1027" s="343"/>
    </row>
    <row r="1028" spans="4:4" x14ac:dyDescent="0.2">
      <c r="D1028" s="343"/>
    </row>
    <row r="1029" spans="4:4" x14ac:dyDescent="0.2">
      <c r="D1029" s="343"/>
    </row>
    <row r="1030" spans="4:4" x14ac:dyDescent="0.2">
      <c r="D1030" s="343"/>
    </row>
    <row r="1031" spans="4:4" x14ac:dyDescent="0.2">
      <c r="D1031" s="343"/>
    </row>
    <row r="1032" spans="4:4" x14ac:dyDescent="0.2">
      <c r="D1032" s="343"/>
    </row>
    <row r="1033" spans="4:4" x14ac:dyDescent="0.2">
      <c r="D1033" s="343"/>
    </row>
    <row r="1034" spans="4:4" x14ac:dyDescent="0.2">
      <c r="D1034" s="343"/>
    </row>
    <row r="1035" spans="4:4" x14ac:dyDescent="0.2">
      <c r="D1035" s="343"/>
    </row>
    <row r="1036" spans="4:4" x14ac:dyDescent="0.2">
      <c r="D1036" s="343"/>
    </row>
    <row r="1037" spans="4:4" x14ac:dyDescent="0.2">
      <c r="D1037" s="343"/>
    </row>
    <row r="1038" spans="4:4" x14ac:dyDescent="0.2">
      <c r="D1038" s="343"/>
    </row>
    <row r="1039" spans="4:4" x14ac:dyDescent="0.2">
      <c r="D1039" s="343"/>
    </row>
    <row r="1040" spans="4:4" x14ac:dyDescent="0.2">
      <c r="D1040" s="343"/>
    </row>
    <row r="1041" spans="4:4" x14ac:dyDescent="0.2">
      <c r="D1041" s="343"/>
    </row>
    <row r="1042" spans="4:4" x14ac:dyDescent="0.2">
      <c r="D1042" s="343"/>
    </row>
    <row r="1043" spans="4:4" x14ac:dyDescent="0.2">
      <c r="D1043" s="343"/>
    </row>
    <row r="1044" spans="4:4" x14ac:dyDescent="0.2">
      <c r="D1044" s="343"/>
    </row>
    <row r="1045" spans="4:4" x14ac:dyDescent="0.2">
      <c r="D1045" s="343"/>
    </row>
    <row r="1046" spans="4:4" x14ac:dyDescent="0.2">
      <c r="D1046" s="343"/>
    </row>
    <row r="1047" spans="4:4" x14ac:dyDescent="0.2">
      <c r="D1047" s="343"/>
    </row>
    <row r="1048" spans="4:4" x14ac:dyDescent="0.2">
      <c r="D1048" s="343"/>
    </row>
    <row r="1049" spans="4:4" x14ac:dyDescent="0.2">
      <c r="D1049" s="343"/>
    </row>
    <row r="1050" spans="4:4" x14ac:dyDescent="0.2">
      <c r="D1050" s="343"/>
    </row>
    <row r="1051" spans="4:4" x14ac:dyDescent="0.2">
      <c r="D1051" s="343"/>
    </row>
    <row r="1052" spans="4:4" x14ac:dyDescent="0.2">
      <c r="D1052" s="343"/>
    </row>
    <row r="1053" spans="4:4" x14ac:dyDescent="0.2">
      <c r="D1053" s="343"/>
    </row>
    <row r="1054" spans="4:4" x14ac:dyDescent="0.2">
      <c r="D1054" s="343"/>
    </row>
    <row r="1055" spans="4:4" x14ac:dyDescent="0.2">
      <c r="D1055" s="343"/>
    </row>
    <row r="1056" spans="4:4" x14ac:dyDescent="0.2">
      <c r="D1056" s="343"/>
    </row>
    <row r="1057" spans="4:4" x14ac:dyDescent="0.2">
      <c r="D1057" s="343"/>
    </row>
    <row r="1058" spans="4:4" x14ac:dyDescent="0.2">
      <c r="D1058" s="343"/>
    </row>
    <row r="1059" spans="4:4" x14ac:dyDescent="0.2">
      <c r="D1059" s="343"/>
    </row>
    <row r="1060" spans="4:4" x14ac:dyDescent="0.2">
      <c r="D1060" s="343"/>
    </row>
    <row r="1061" spans="4:4" x14ac:dyDescent="0.2">
      <c r="D1061" s="343"/>
    </row>
    <row r="1062" spans="4:4" x14ac:dyDescent="0.2">
      <c r="D1062" s="343"/>
    </row>
    <row r="1063" spans="4:4" x14ac:dyDescent="0.2">
      <c r="D1063" s="343"/>
    </row>
    <row r="1064" spans="4:4" x14ac:dyDescent="0.2">
      <c r="D1064" s="343"/>
    </row>
    <row r="1065" spans="4:4" x14ac:dyDescent="0.2">
      <c r="D1065" s="343"/>
    </row>
    <row r="1066" spans="4:4" x14ac:dyDescent="0.2">
      <c r="D1066" s="343"/>
    </row>
    <row r="1067" spans="4:4" x14ac:dyDescent="0.2">
      <c r="D1067" s="343"/>
    </row>
    <row r="1068" spans="4:4" x14ac:dyDescent="0.2">
      <c r="D1068" s="343"/>
    </row>
    <row r="1069" spans="4:4" x14ac:dyDescent="0.2">
      <c r="D1069" s="343"/>
    </row>
    <row r="1070" spans="4:4" x14ac:dyDescent="0.2">
      <c r="D1070" s="343"/>
    </row>
    <row r="1071" spans="4:4" x14ac:dyDescent="0.2">
      <c r="D1071" s="343"/>
    </row>
    <row r="1072" spans="4:4" x14ac:dyDescent="0.2">
      <c r="D1072" s="343"/>
    </row>
    <row r="1073" spans="4:4" x14ac:dyDescent="0.2">
      <c r="D1073" s="343"/>
    </row>
    <row r="1074" spans="4:4" x14ac:dyDescent="0.2">
      <c r="D1074" s="343"/>
    </row>
    <row r="1075" spans="4:4" x14ac:dyDescent="0.2">
      <c r="D1075" s="343"/>
    </row>
    <row r="1076" spans="4:4" x14ac:dyDescent="0.2">
      <c r="D1076" s="343"/>
    </row>
    <row r="1077" spans="4:4" x14ac:dyDescent="0.2">
      <c r="D1077" s="343"/>
    </row>
    <row r="1078" spans="4:4" x14ac:dyDescent="0.2">
      <c r="D1078" s="343"/>
    </row>
    <row r="1079" spans="4:4" x14ac:dyDescent="0.2">
      <c r="D1079" s="343"/>
    </row>
    <row r="1080" spans="4:4" x14ac:dyDescent="0.2">
      <c r="D1080" s="343"/>
    </row>
    <row r="1081" spans="4:4" x14ac:dyDescent="0.2">
      <c r="D1081" s="343"/>
    </row>
    <row r="1082" spans="4:4" x14ac:dyDescent="0.2">
      <c r="D1082" s="343"/>
    </row>
    <row r="1083" spans="4:4" x14ac:dyDescent="0.2">
      <c r="D1083" s="343"/>
    </row>
    <row r="1084" spans="4:4" x14ac:dyDescent="0.2">
      <c r="D1084" s="343"/>
    </row>
    <row r="1085" spans="4:4" x14ac:dyDescent="0.2">
      <c r="D1085" s="343"/>
    </row>
    <row r="1086" spans="4:4" x14ac:dyDescent="0.2">
      <c r="D1086" s="343"/>
    </row>
    <row r="1087" spans="4:4" x14ac:dyDescent="0.2">
      <c r="D1087" s="343"/>
    </row>
    <row r="1088" spans="4:4" x14ac:dyDescent="0.2">
      <c r="D1088" s="343"/>
    </row>
    <row r="1089" spans="4:4" x14ac:dyDescent="0.2">
      <c r="D1089" s="343"/>
    </row>
    <row r="1090" spans="4:4" x14ac:dyDescent="0.2">
      <c r="D1090" s="343"/>
    </row>
    <row r="1091" spans="4:4" x14ac:dyDescent="0.2">
      <c r="D1091" s="343"/>
    </row>
    <row r="1092" spans="4:4" x14ac:dyDescent="0.2">
      <c r="D1092" s="343"/>
    </row>
    <row r="1093" spans="4:4" x14ac:dyDescent="0.2">
      <c r="D1093" s="343"/>
    </row>
    <row r="1094" spans="4:4" x14ac:dyDescent="0.2">
      <c r="D1094" s="343"/>
    </row>
    <row r="1095" spans="4:4" x14ac:dyDescent="0.2">
      <c r="D1095" s="343"/>
    </row>
    <row r="1096" spans="4:4" x14ac:dyDescent="0.2">
      <c r="D1096" s="343"/>
    </row>
    <row r="1097" spans="4:4" x14ac:dyDescent="0.2">
      <c r="D1097" s="343"/>
    </row>
    <row r="1098" spans="4:4" x14ac:dyDescent="0.2">
      <c r="D1098" s="343"/>
    </row>
    <row r="1099" spans="4:4" x14ac:dyDescent="0.2">
      <c r="D1099" s="343"/>
    </row>
    <row r="1100" spans="4:4" x14ac:dyDescent="0.2">
      <c r="D1100" s="343"/>
    </row>
    <row r="1101" spans="4:4" x14ac:dyDescent="0.2">
      <c r="D1101" s="343"/>
    </row>
    <row r="1102" spans="4:4" x14ac:dyDescent="0.2">
      <c r="D1102" s="343"/>
    </row>
    <row r="1103" spans="4:4" x14ac:dyDescent="0.2">
      <c r="D1103" s="343"/>
    </row>
    <row r="1104" spans="4:4" x14ac:dyDescent="0.2">
      <c r="D1104" s="343"/>
    </row>
    <row r="1105" spans="4:4" x14ac:dyDescent="0.2">
      <c r="D1105" s="343"/>
    </row>
    <row r="1106" spans="4:4" x14ac:dyDescent="0.2">
      <c r="D1106" s="343"/>
    </row>
    <row r="1107" spans="4:4" x14ac:dyDescent="0.2">
      <c r="D1107" s="343"/>
    </row>
    <row r="1108" spans="4:4" x14ac:dyDescent="0.2">
      <c r="D1108" s="343"/>
    </row>
    <row r="1109" spans="4:4" x14ac:dyDescent="0.2">
      <c r="D1109" s="343"/>
    </row>
    <row r="1110" spans="4:4" x14ac:dyDescent="0.2">
      <c r="D1110" s="343"/>
    </row>
    <row r="1111" spans="4:4" x14ac:dyDescent="0.2">
      <c r="D1111" s="343"/>
    </row>
    <row r="1112" spans="4:4" x14ac:dyDescent="0.2">
      <c r="D1112" s="343"/>
    </row>
    <row r="1113" spans="4:4" x14ac:dyDescent="0.2">
      <c r="D1113" s="343"/>
    </row>
    <row r="1114" spans="4:4" x14ac:dyDescent="0.2">
      <c r="D1114" s="343"/>
    </row>
    <row r="1115" spans="4:4" x14ac:dyDescent="0.2">
      <c r="D1115" s="343"/>
    </row>
    <row r="1116" spans="4:4" x14ac:dyDescent="0.2">
      <c r="D1116" s="343"/>
    </row>
    <row r="1117" spans="4:4" x14ac:dyDescent="0.2">
      <c r="D1117" s="343"/>
    </row>
    <row r="1118" spans="4:4" x14ac:dyDescent="0.2">
      <c r="D1118" s="343"/>
    </row>
    <row r="1119" spans="4:4" x14ac:dyDescent="0.2">
      <c r="D1119" s="343"/>
    </row>
    <row r="1120" spans="4:4" x14ac:dyDescent="0.2">
      <c r="D1120" s="343"/>
    </row>
    <row r="1121" spans="4:4" x14ac:dyDescent="0.2">
      <c r="D1121" s="343"/>
    </row>
    <row r="1122" spans="4:4" x14ac:dyDescent="0.2">
      <c r="D1122" s="343"/>
    </row>
    <row r="1123" spans="4:4" x14ac:dyDescent="0.2">
      <c r="D1123" s="343"/>
    </row>
    <row r="1124" spans="4:4" x14ac:dyDescent="0.2">
      <c r="D1124" s="343"/>
    </row>
    <row r="1125" spans="4:4" x14ac:dyDescent="0.2">
      <c r="D1125" s="343"/>
    </row>
    <row r="1126" spans="4:4" x14ac:dyDescent="0.2">
      <c r="D1126" s="343"/>
    </row>
    <row r="1127" spans="4:4" x14ac:dyDescent="0.2">
      <c r="D1127" s="343"/>
    </row>
    <row r="1128" spans="4:4" x14ac:dyDescent="0.2">
      <c r="D1128" s="343"/>
    </row>
    <row r="1129" spans="4:4" x14ac:dyDescent="0.2">
      <c r="D1129" s="343"/>
    </row>
    <row r="1130" spans="4:4" x14ac:dyDescent="0.2">
      <c r="D1130" s="343"/>
    </row>
    <row r="1131" spans="4:4" x14ac:dyDescent="0.2">
      <c r="D1131" s="343"/>
    </row>
    <row r="1132" spans="4:4" x14ac:dyDescent="0.2">
      <c r="D1132" s="343"/>
    </row>
    <row r="1133" spans="4:4" x14ac:dyDescent="0.2">
      <c r="D1133" s="343"/>
    </row>
    <row r="1134" spans="4:4" x14ac:dyDescent="0.2">
      <c r="D1134" s="343"/>
    </row>
    <row r="1135" spans="4:4" x14ac:dyDescent="0.2">
      <c r="D1135" s="343"/>
    </row>
    <row r="1136" spans="4:4" x14ac:dyDescent="0.2">
      <c r="D1136" s="343"/>
    </row>
    <row r="1137" spans="4:4" x14ac:dyDescent="0.2">
      <c r="D1137" s="343"/>
    </row>
    <row r="1138" spans="4:4" x14ac:dyDescent="0.2">
      <c r="D1138" s="343"/>
    </row>
    <row r="1139" spans="4:4" x14ac:dyDescent="0.2">
      <c r="D1139" s="343"/>
    </row>
    <row r="1140" spans="4:4" x14ac:dyDescent="0.2">
      <c r="D1140" s="343"/>
    </row>
    <row r="1141" spans="4:4" x14ac:dyDescent="0.2">
      <c r="D1141" s="343"/>
    </row>
    <row r="1142" spans="4:4" x14ac:dyDescent="0.2">
      <c r="D1142" s="343"/>
    </row>
    <row r="1143" spans="4:4" x14ac:dyDescent="0.2">
      <c r="D1143" s="343"/>
    </row>
    <row r="1144" spans="4:4" x14ac:dyDescent="0.2">
      <c r="D1144" s="343"/>
    </row>
    <row r="1145" spans="4:4" x14ac:dyDescent="0.2">
      <c r="D1145" s="343"/>
    </row>
    <row r="1146" spans="4:4" x14ac:dyDescent="0.2">
      <c r="D1146" s="343"/>
    </row>
    <row r="1147" spans="4:4" x14ac:dyDescent="0.2">
      <c r="D1147" s="343"/>
    </row>
    <row r="1148" spans="4:4" x14ac:dyDescent="0.2">
      <c r="D1148" s="343"/>
    </row>
    <row r="1149" spans="4:4" x14ac:dyDescent="0.2">
      <c r="D1149" s="343"/>
    </row>
    <row r="1150" spans="4:4" x14ac:dyDescent="0.2">
      <c r="D1150" s="343"/>
    </row>
    <row r="1151" spans="4:4" x14ac:dyDescent="0.2">
      <c r="D1151" s="343"/>
    </row>
    <row r="1152" spans="4:4" x14ac:dyDescent="0.2">
      <c r="D1152" s="343"/>
    </row>
    <row r="1153" spans="4:4" x14ac:dyDescent="0.2">
      <c r="D1153" s="343"/>
    </row>
    <row r="1154" spans="4:4" x14ac:dyDescent="0.2">
      <c r="D1154" s="343"/>
    </row>
    <row r="1155" spans="4:4" x14ac:dyDescent="0.2">
      <c r="D1155" s="343"/>
    </row>
    <row r="1156" spans="4:4" x14ac:dyDescent="0.2">
      <c r="D1156" s="343"/>
    </row>
    <row r="1157" spans="4:4" x14ac:dyDescent="0.2">
      <c r="D1157" s="343"/>
    </row>
    <row r="1158" spans="4:4" x14ac:dyDescent="0.2">
      <c r="D1158" s="343"/>
    </row>
    <row r="1159" spans="4:4" x14ac:dyDescent="0.2">
      <c r="D1159" s="343"/>
    </row>
    <row r="1160" spans="4:4" x14ac:dyDescent="0.2">
      <c r="D1160" s="343"/>
    </row>
    <row r="1161" spans="4:4" x14ac:dyDescent="0.2">
      <c r="D1161" s="343"/>
    </row>
    <row r="1162" spans="4:4" x14ac:dyDescent="0.2">
      <c r="D1162" s="343"/>
    </row>
    <row r="1163" spans="4:4" x14ac:dyDescent="0.2">
      <c r="D1163" s="343"/>
    </row>
    <row r="1164" spans="4:4" x14ac:dyDescent="0.2">
      <c r="D1164" s="343"/>
    </row>
    <row r="1165" spans="4:4" x14ac:dyDescent="0.2">
      <c r="D1165" s="343"/>
    </row>
    <row r="1166" spans="4:4" x14ac:dyDescent="0.2">
      <c r="D1166" s="343"/>
    </row>
    <row r="1167" spans="4:4" x14ac:dyDescent="0.2">
      <c r="D1167" s="343"/>
    </row>
    <row r="1168" spans="4:4" x14ac:dyDescent="0.2">
      <c r="D1168" s="343"/>
    </row>
    <row r="1169" spans="4:4" x14ac:dyDescent="0.2">
      <c r="D1169" s="343"/>
    </row>
    <row r="1170" spans="4:4" x14ac:dyDescent="0.2">
      <c r="D1170" s="343"/>
    </row>
    <row r="1171" spans="4:4" x14ac:dyDescent="0.2">
      <c r="D1171" s="343"/>
    </row>
    <row r="1172" spans="4:4" x14ac:dyDescent="0.2">
      <c r="D1172" s="343"/>
    </row>
    <row r="1173" spans="4:4" x14ac:dyDescent="0.2">
      <c r="D1173" s="343"/>
    </row>
    <row r="1174" spans="4:4" x14ac:dyDescent="0.2">
      <c r="D1174" s="343"/>
    </row>
    <row r="1175" spans="4:4" x14ac:dyDescent="0.2">
      <c r="D1175" s="343"/>
    </row>
    <row r="1176" spans="4:4" x14ac:dyDescent="0.2">
      <c r="D1176" s="343"/>
    </row>
    <row r="1177" spans="4:4" x14ac:dyDescent="0.2">
      <c r="D1177" s="343"/>
    </row>
    <row r="1178" spans="4:4" x14ac:dyDescent="0.2">
      <c r="D1178" s="343"/>
    </row>
    <row r="1179" spans="4:4" x14ac:dyDescent="0.2">
      <c r="D1179" s="343"/>
    </row>
    <row r="1180" spans="4:4" x14ac:dyDescent="0.2">
      <c r="D1180" s="343"/>
    </row>
    <row r="1181" spans="4:4" x14ac:dyDescent="0.2">
      <c r="D1181" s="343"/>
    </row>
    <row r="1182" spans="4:4" x14ac:dyDescent="0.2">
      <c r="D1182" s="343"/>
    </row>
    <row r="1183" spans="4:4" x14ac:dyDescent="0.2">
      <c r="D1183" s="343"/>
    </row>
    <row r="1184" spans="4:4" x14ac:dyDescent="0.2">
      <c r="D1184" s="343"/>
    </row>
    <row r="1185" spans="4:4" x14ac:dyDescent="0.2">
      <c r="D1185" s="343"/>
    </row>
    <row r="1186" spans="4:4" x14ac:dyDescent="0.2">
      <c r="D1186" s="343"/>
    </row>
    <row r="1187" spans="4:4" x14ac:dyDescent="0.2">
      <c r="D1187" s="343"/>
    </row>
    <row r="1188" spans="4:4" x14ac:dyDescent="0.2">
      <c r="D1188" s="343"/>
    </row>
    <row r="1189" spans="4:4" x14ac:dyDescent="0.2">
      <c r="D1189" s="343"/>
    </row>
    <row r="1190" spans="4:4" x14ac:dyDescent="0.2">
      <c r="D1190" s="343"/>
    </row>
    <row r="1191" spans="4:4" x14ac:dyDescent="0.2">
      <c r="D1191" s="343"/>
    </row>
    <row r="1192" spans="4:4" x14ac:dyDescent="0.2">
      <c r="D1192" s="343"/>
    </row>
    <row r="1193" spans="4:4" x14ac:dyDescent="0.2">
      <c r="D1193" s="343"/>
    </row>
    <row r="1194" spans="4:4" x14ac:dyDescent="0.2">
      <c r="D1194" s="343"/>
    </row>
    <row r="1195" spans="4:4" x14ac:dyDescent="0.2">
      <c r="D1195" s="343"/>
    </row>
    <row r="1196" spans="4:4" x14ac:dyDescent="0.2">
      <c r="D1196" s="343"/>
    </row>
    <row r="1197" spans="4:4" x14ac:dyDescent="0.2">
      <c r="D1197" s="343"/>
    </row>
    <row r="1198" spans="4:4" x14ac:dyDescent="0.2">
      <c r="D1198" s="343"/>
    </row>
    <row r="1199" spans="4:4" x14ac:dyDescent="0.2">
      <c r="D1199" s="343"/>
    </row>
    <row r="1200" spans="4:4" x14ac:dyDescent="0.2">
      <c r="D1200" s="343"/>
    </row>
    <row r="1201" spans="4:4" x14ac:dyDescent="0.2">
      <c r="D1201" s="343"/>
    </row>
    <row r="1202" spans="4:4" x14ac:dyDescent="0.2">
      <c r="D1202" s="343"/>
    </row>
    <row r="1203" spans="4:4" x14ac:dyDescent="0.2">
      <c r="D1203" s="343"/>
    </row>
    <row r="1204" spans="4:4" x14ac:dyDescent="0.2">
      <c r="D1204" s="343"/>
    </row>
    <row r="1205" spans="4:4" x14ac:dyDescent="0.2">
      <c r="D1205" s="343"/>
    </row>
    <row r="1206" spans="4:4" x14ac:dyDescent="0.2">
      <c r="D1206" s="343"/>
    </row>
    <row r="1207" spans="4:4" x14ac:dyDescent="0.2">
      <c r="D1207" s="343"/>
    </row>
    <row r="1208" spans="4:4" x14ac:dyDescent="0.2">
      <c r="D1208" s="343"/>
    </row>
    <row r="1209" spans="4:4" x14ac:dyDescent="0.2">
      <c r="D1209" s="343"/>
    </row>
    <row r="1210" spans="4:4" x14ac:dyDescent="0.2">
      <c r="D1210" s="343"/>
    </row>
    <row r="1211" spans="4:4" x14ac:dyDescent="0.2">
      <c r="D1211" s="343"/>
    </row>
    <row r="1212" spans="4:4" x14ac:dyDescent="0.2">
      <c r="D1212" s="343"/>
    </row>
    <row r="1213" spans="4:4" x14ac:dyDescent="0.2">
      <c r="D1213" s="343"/>
    </row>
    <row r="1214" spans="4:4" x14ac:dyDescent="0.2">
      <c r="D1214" s="343"/>
    </row>
    <row r="1215" spans="4:4" x14ac:dyDescent="0.2">
      <c r="D1215" s="343"/>
    </row>
    <row r="1216" spans="4:4" x14ac:dyDescent="0.2">
      <c r="D1216" s="343"/>
    </row>
    <row r="1217" spans="4:4" x14ac:dyDescent="0.2">
      <c r="D1217" s="343"/>
    </row>
    <row r="1218" spans="4:4" x14ac:dyDescent="0.2">
      <c r="D1218" s="343"/>
    </row>
    <row r="1219" spans="4:4" x14ac:dyDescent="0.2">
      <c r="D1219" s="343"/>
    </row>
    <row r="1220" spans="4:4" x14ac:dyDescent="0.2">
      <c r="D1220" s="343"/>
    </row>
    <row r="1221" spans="4:4" x14ac:dyDescent="0.2">
      <c r="D1221" s="343"/>
    </row>
    <row r="1222" spans="4:4" x14ac:dyDescent="0.2">
      <c r="D1222" s="343"/>
    </row>
    <row r="1223" spans="4:4" x14ac:dyDescent="0.2">
      <c r="D1223" s="343"/>
    </row>
    <row r="1224" spans="4:4" x14ac:dyDescent="0.2">
      <c r="D1224" s="343"/>
    </row>
    <row r="1225" spans="4:4" x14ac:dyDescent="0.2">
      <c r="D1225" s="343"/>
    </row>
    <row r="1226" spans="4:4" x14ac:dyDescent="0.2">
      <c r="D1226" s="343"/>
    </row>
    <row r="1227" spans="4:4" x14ac:dyDescent="0.2">
      <c r="D1227" s="343"/>
    </row>
    <row r="1228" spans="4:4" x14ac:dyDescent="0.2">
      <c r="D1228" s="343"/>
    </row>
    <row r="1229" spans="4:4" x14ac:dyDescent="0.2">
      <c r="D1229" s="343"/>
    </row>
    <row r="1230" spans="4:4" x14ac:dyDescent="0.2">
      <c r="D1230" s="343"/>
    </row>
    <row r="1231" spans="4:4" x14ac:dyDescent="0.2">
      <c r="D1231" s="343"/>
    </row>
    <row r="1232" spans="4:4" x14ac:dyDescent="0.2">
      <c r="D1232" s="343"/>
    </row>
    <row r="1233" spans="4:4" x14ac:dyDescent="0.2">
      <c r="D1233" s="343"/>
    </row>
    <row r="1234" spans="4:4" x14ac:dyDescent="0.2">
      <c r="D1234" s="343"/>
    </row>
    <row r="1235" spans="4:4" x14ac:dyDescent="0.2">
      <c r="D1235" s="343"/>
    </row>
    <row r="1236" spans="4:4" x14ac:dyDescent="0.2">
      <c r="D1236" s="343"/>
    </row>
    <row r="1237" spans="4:4" x14ac:dyDescent="0.2">
      <c r="D1237" s="343"/>
    </row>
    <row r="1238" spans="4:4" x14ac:dyDescent="0.2">
      <c r="D1238" s="343"/>
    </row>
    <row r="1239" spans="4:4" x14ac:dyDescent="0.2">
      <c r="D1239" s="343"/>
    </row>
    <row r="1240" spans="4:4" x14ac:dyDescent="0.2">
      <c r="D1240" s="343"/>
    </row>
    <row r="1241" spans="4:4" x14ac:dyDescent="0.2">
      <c r="D1241" s="343"/>
    </row>
    <row r="1242" spans="4:4" x14ac:dyDescent="0.2">
      <c r="D1242" s="343"/>
    </row>
    <row r="1243" spans="4:4" x14ac:dyDescent="0.2">
      <c r="D1243" s="343"/>
    </row>
    <row r="1244" spans="4:4" x14ac:dyDescent="0.2">
      <c r="D1244" s="343"/>
    </row>
    <row r="1245" spans="4:4" x14ac:dyDescent="0.2">
      <c r="D1245" s="343"/>
    </row>
    <row r="1246" spans="4:4" x14ac:dyDescent="0.2">
      <c r="D1246" s="343"/>
    </row>
    <row r="1247" spans="4:4" x14ac:dyDescent="0.2">
      <c r="D1247" s="343"/>
    </row>
    <row r="1248" spans="4:4" x14ac:dyDescent="0.2">
      <c r="D1248" s="343"/>
    </row>
    <row r="1249" spans="4:4" x14ac:dyDescent="0.2">
      <c r="D1249" s="343"/>
    </row>
    <row r="1250" spans="4:4" x14ac:dyDescent="0.2">
      <c r="D1250" s="343"/>
    </row>
    <row r="1251" spans="4:4" x14ac:dyDescent="0.2">
      <c r="D1251" s="343"/>
    </row>
    <row r="1252" spans="4:4" x14ac:dyDescent="0.2">
      <c r="D1252" s="343"/>
    </row>
    <row r="1253" spans="4:4" x14ac:dyDescent="0.2">
      <c r="D1253" s="343"/>
    </row>
    <row r="1254" spans="4:4" x14ac:dyDescent="0.2">
      <c r="D1254" s="343"/>
    </row>
    <row r="1255" spans="4:4" x14ac:dyDescent="0.2">
      <c r="D1255" s="343"/>
    </row>
    <row r="1256" spans="4:4" x14ac:dyDescent="0.2">
      <c r="D1256" s="343"/>
    </row>
    <row r="1257" spans="4:4" x14ac:dyDescent="0.2">
      <c r="D1257" s="343"/>
    </row>
    <row r="1258" spans="4:4" x14ac:dyDescent="0.2">
      <c r="D1258" s="343"/>
    </row>
    <row r="1259" spans="4:4" x14ac:dyDescent="0.2">
      <c r="D1259" s="343"/>
    </row>
    <row r="1260" spans="4:4" x14ac:dyDescent="0.2">
      <c r="D1260" s="343"/>
    </row>
    <row r="1261" spans="4:4" x14ac:dyDescent="0.2">
      <c r="D1261" s="343"/>
    </row>
    <row r="1262" spans="4:4" x14ac:dyDescent="0.2">
      <c r="D1262" s="343"/>
    </row>
    <row r="1263" spans="4:4" x14ac:dyDescent="0.2">
      <c r="D1263" s="343"/>
    </row>
    <row r="1264" spans="4:4" x14ac:dyDescent="0.2">
      <c r="D1264" s="343"/>
    </row>
    <row r="1265" spans="4:4" x14ac:dyDescent="0.2">
      <c r="D1265" s="343"/>
    </row>
    <row r="1266" spans="4:4" x14ac:dyDescent="0.2">
      <c r="D1266" s="343"/>
    </row>
    <row r="1267" spans="4:4" x14ac:dyDescent="0.2">
      <c r="D1267" s="343"/>
    </row>
    <row r="1268" spans="4:4" x14ac:dyDescent="0.2">
      <c r="D1268" s="343"/>
    </row>
    <row r="1269" spans="4:4" x14ac:dyDescent="0.2">
      <c r="D1269" s="343"/>
    </row>
    <row r="1270" spans="4:4" x14ac:dyDescent="0.2">
      <c r="D1270" s="343"/>
    </row>
    <row r="1271" spans="4:4" x14ac:dyDescent="0.2">
      <c r="D1271" s="343"/>
    </row>
    <row r="1272" spans="4:4" x14ac:dyDescent="0.2">
      <c r="D1272" s="343"/>
    </row>
    <row r="1273" spans="4:4" x14ac:dyDescent="0.2">
      <c r="D1273" s="343"/>
    </row>
    <row r="1274" spans="4:4" x14ac:dyDescent="0.2">
      <c r="D1274" s="343"/>
    </row>
    <row r="1275" spans="4:4" x14ac:dyDescent="0.2">
      <c r="D1275" s="343"/>
    </row>
    <row r="1276" spans="4:4" x14ac:dyDescent="0.2">
      <c r="D1276" s="343"/>
    </row>
    <row r="1277" spans="4:4" x14ac:dyDescent="0.2">
      <c r="D1277" s="343"/>
    </row>
    <row r="1278" spans="4:4" x14ac:dyDescent="0.2">
      <c r="D1278" s="343"/>
    </row>
    <row r="1279" spans="4:4" x14ac:dyDescent="0.2">
      <c r="D1279" s="343"/>
    </row>
    <row r="1280" spans="4:4" x14ac:dyDescent="0.2">
      <c r="D1280" s="343"/>
    </row>
    <row r="1281" spans="4:4" x14ac:dyDescent="0.2">
      <c r="D1281" s="343"/>
    </row>
    <row r="1282" spans="4:4" x14ac:dyDescent="0.2">
      <c r="D1282" s="343"/>
    </row>
    <row r="1283" spans="4:4" x14ac:dyDescent="0.2">
      <c r="D1283" s="343"/>
    </row>
    <row r="1284" spans="4:4" x14ac:dyDescent="0.2">
      <c r="D1284" s="343"/>
    </row>
    <row r="1285" spans="4:4" x14ac:dyDescent="0.2">
      <c r="D1285" s="343"/>
    </row>
    <row r="1286" spans="4:4" x14ac:dyDescent="0.2">
      <c r="D1286" s="343"/>
    </row>
    <row r="1287" spans="4:4" x14ac:dyDescent="0.2">
      <c r="D1287" s="343"/>
    </row>
    <row r="1288" spans="4:4" x14ac:dyDescent="0.2">
      <c r="D1288" s="343"/>
    </row>
    <row r="1289" spans="4:4" x14ac:dyDescent="0.2">
      <c r="D1289" s="343"/>
    </row>
    <row r="1290" spans="4:4" x14ac:dyDescent="0.2">
      <c r="D1290" s="343"/>
    </row>
    <row r="1291" spans="4:4" x14ac:dyDescent="0.2">
      <c r="D1291" s="343"/>
    </row>
    <row r="1292" spans="4:4" x14ac:dyDescent="0.2">
      <c r="D1292" s="343"/>
    </row>
    <row r="1293" spans="4:4" x14ac:dyDescent="0.2">
      <c r="D1293" s="343"/>
    </row>
    <row r="1294" spans="4:4" x14ac:dyDescent="0.2">
      <c r="D1294" s="343"/>
    </row>
    <row r="1295" spans="4:4" x14ac:dyDescent="0.2">
      <c r="D1295" s="343"/>
    </row>
    <row r="1296" spans="4:4" x14ac:dyDescent="0.2">
      <c r="D1296" s="343"/>
    </row>
    <row r="1297" spans="4:4" x14ac:dyDescent="0.2">
      <c r="D1297" s="343"/>
    </row>
    <row r="1298" spans="4:4" x14ac:dyDescent="0.2">
      <c r="D1298" s="343"/>
    </row>
    <row r="1299" spans="4:4" x14ac:dyDescent="0.2">
      <c r="D1299" s="343"/>
    </row>
    <row r="1300" spans="4:4" x14ac:dyDescent="0.2">
      <c r="D1300" s="343"/>
    </row>
    <row r="1301" spans="4:4" x14ac:dyDescent="0.2">
      <c r="D1301" s="343"/>
    </row>
    <row r="1302" spans="4:4" x14ac:dyDescent="0.2">
      <c r="D1302" s="343"/>
    </row>
    <row r="1303" spans="4:4" x14ac:dyDescent="0.2">
      <c r="D1303" s="343"/>
    </row>
    <row r="1304" spans="4:4" x14ac:dyDescent="0.2">
      <c r="D1304" s="343"/>
    </row>
    <row r="1305" spans="4:4" x14ac:dyDescent="0.2">
      <c r="D1305" s="343"/>
    </row>
    <row r="1306" spans="4:4" x14ac:dyDescent="0.2">
      <c r="D1306" s="343"/>
    </row>
    <row r="1307" spans="4:4" x14ac:dyDescent="0.2">
      <c r="D1307" s="343"/>
    </row>
    <row r="1308" spans="4:4" x14ac:dyDescent="0.2">
      <c r="D1308" s="343"/>
    </row>
    <row r="1309" spans="4:4" x14ac:dyDescent="0.2">
      <c r="D1309" s="343"/>
    </row>
    <row r="1310" spans="4:4" x14ac:dyDescent="0.2">
      <c r="D1310" s="343"/>
    </row>
    <row r="1311" spans="4:4" x14ac:dyDescent="0.2">
      <c r="D1311" s="343"/>
    </row>
    <row r="1312" spans="4:4" x14ac:dyDescent="0.2">
      <c r="D1312" s="343"/>
    </row>
    <row r="1313" spans="4:4" x14ac:dyDescent="0.2">
      <c r="D1313" s="343"/>
    </row>
    <row r="1314" spans="4:4" x14ac:dyDescent="0.2">
      <c r="D1314" s="343"/>
    </row>
    <row r="1315" spans="4:4" x14ac:dyDescent="0.2">
      <c r="D1315" s="343"/>
    </row>
    <row r="1316" spans="4:4" x14ac:dyDescent="0.2">
      <c r="D1316" s="343"/>
    </row>
    <row r="1317" spans="4:4" x14ac:dyDescent="0.2">
      <c r="D1317" s="343"/>
    </row>
    <row r="1318" spans="4:4" x14ac:dyDescent="0.2">
      <c r="D1318" s="343"/>
    </row>
    <row r="1319" spans="4:4" x14ac:dyDescent="0.2">
      <c r="D1319" s="343"/>
    </row>
    <row r="1320" spans="4:4" x14ac:dyDescent="0.2">
      <c r="D1320" s="343"/>
    </row>
    <row r="1321" spans="4:4" x14ac:dyDescent="0.2">
      <c r="D1321" s="343"/>
    </row>
    <row r="1322" spans="4:4" x14ac:dyDescent="0.2">
      <c r="D1322" s="343"/>
    </row>
    <row r="1323" spans="4:4" x14ac:dyDescent="0.2">
      <c r="D1323" s="343"/>
    </row>
    <row r="1324" spans="4:4" x14ac:dyDescent="0.2">
      <c r="D1324" s="343"/>
    </row>
    <row r="1325" spans="4:4" x14ac:dyDescent="0.2">
      <c r="D1325" s="343"/>
    </row>
    <row r="1326" spans="4:4" x14ac:dyDescent="0.2">
      <c r="D1326" s="343"/>
    </row>
    <row r="1327" spans="4:4" x14ac:dyDescent="0.2">
      <c r="D1327" s="343"/>
    </row>
    <row r="1328" spans="4:4" x14ac:dyDescent="0.2">
      <c r="D1328" s="343"/>
    </row>
    <row r="1329" spans="4:4" x14ac:dyDescent="0.2">
      <c r="D1329" s="343"/>
    </row>
    <row r="1330" spans="4:4" x14ac:dyDescent="0.2">
      <c r="D1330" s="343"/>
    </row>
    <row r="1331" spans="4:4" x14ac:dyDescent="0.2">
      <c r="D1331" s="343"/>
    </row>
    <row r="1332" spans="4:4" x14ac:dyDescent="0.2">
      <c r="D1332" s="343"/>
    </row>
    <row r="1333" spans="4:4" x14ac:dyDescent="0.2">
      <c r="D1333" s="343"/>
    </row>
    <row r="1334" spans="4:4" x14ac:dyDescent="0.2">
      <c r="D1334" s="343"/>
    </row>
    <row r="1335" spans="4:4" x14ac:dyDescent="0.2">
      <c r="D1335" s="343"/>
    </row>
    <row r="1336" spans="4:4" x14ac:dyDescent="0.2">
      <c r="D1336" s="343"/>
    </row>
    <row r="1337" spans="4:4" x14ac:dyDescent="0.2">
      <c r="D1337" s="343"/>
    </row>
    <row r="1338" spans="4:4" x14ac:dyDescent="0.2">
      <c r="D1338" s="343"/>
    </row>
    <row r="1339" spans="4:4" x14ac:dyDescent="0.2">
      <c r="D1339" s="343"/>
    </row>
    <row r="1340" spans="4:4" x14ac:dyDescent="0.2">
      <c r="D1340" s="343"/>
    </row>
    <row r="1341" spans="4:4" x14ac:dyDescent="0.2">
      <c r="D1341" s="343"/>
    </row>
    <row r="1342" spans="4:4" x14ac:dyDescent="0.2">
      <c r="D1342" s="343"/>
    </row>
    <row r="1343" spans="4:4" x14ac:dyDescent="0.2">
      <c r="D1343" s="343"/>
    </row>
    <row r="1344" spans="4:4" x14ac:dyDescent="0.2">
      <c r="D1344" s="343"/>
    </row>
    <row r="1345" spans="4:4" x14ac:dyDescent="0.2">
      <c r="D1345" s="343"/>
    </row>
    <row r="1346" spans="4:4" x14ac:dyDescent="0.2">
      <c r="D1346" s="343"/>
    </row>
    <row r="1347" spans="4:4" x14ac:dyDescent="0.2">
      <c r="D1347" s="343"/>
    </row>
    <row r="1348" spans="4:4" x14ac:dyDescent="0.2">
      <c r="D1348" s="343"/>
    </row>
    <row r="1349" spans="4:4" x14ac:dyDescent="0.2">
      <c r="D1349" s="343"/>
    </row>
    <row r="1350" spans="4:4" x14ac:dyDescent="0.2">
      <c r="D1350" s="343"/>
    </row>
    <row r="1351" spans="4:4" x14ac:dyDescent="0.2">
      <c r="D1351" s="343"/>
    </row>
    <row r="1352" spans="4:4" x14ac:dyDescent="0.2">
      <c r="D1352" s="343"/>
    </row>
    <row r="1353" spans="4:4" x14ac:dyDescent="0.2">
      <c r="D1353" s="343"/>
    </row>
    <row r="1354" spans="4:4" x14ac:dyDescent="0.2">
      <c r="D1354" s="343"/>
    </row>
    <row r="1355" spans="4:4" x14ac:dyDescent="0.2">
      <c r="D1355" s="343"/>
    </row>
    <row r="1356" spans="4:4" x14ac:dyDescent="0.2">
      <c r="D1356" s="343"/>
    </row>
    <row r="1357" spans="4:4" x14ac:dyDescent="0.2">
      <c r="D1357" s="343"/>
    </row>
    <row r="1358" spans="4:4" x14ac:dyDescent="0.2">
      <c r="D1358" s="343"/>
    </row>
    <row r="1359" spans="4:4" x14ac:dyDescent="0.2">
      <c r="D1359" s="343"/>
    </row>
    <row r="1360" spans="4:4" x14ac:dyDescent="0.2">
      <c r="D1360" s="343"/>
    </row>
    <row r="1361" spans="4:4" x14ac:dyDescent="0.2">
      <c r="D1361" s="343"/>
    </row>
    <row r="1362" spans="4:4" x14ac:dyDescent="0.2">
      <c r="D1362" s="343"/>
    </row>
    <row r="1363" spans="4:4" x14ac:dyDescent="0.2">
      <c r="D1363" s="343"/>
    </row>
    <row r="1364" spans="4:4" x14ac:dyDescent="0.2">
      <c r="D1364" s="343"/>
    </row>
    <row r="1365" spans="4:4" x14ac:dyDescent="0.2">
      <c r="D1365" s="343"/>
    </row>
    <row r="1366" spans="4:4" x14ac:dyDescent="0.2">
      <c r="D1366" s="343"/>
    </row>
    <row r="1367" spans="4:4" x14ac:dyDescent="0.2">
      <c r="D1367" s="343"/>
    </row>
    <row r="1368" spans="4:4" x14ac:dyDescent="0.2">
      <c r="D1368" s="343"/>
    </row>
    <row r="1369" spans="4:4" x14ac:dyDescent="0.2">
      <c r="D1369" s="343"/>
    </row>
    <row r="1370" spans="4:4" x14ac:dyDescent="0.2">
      <c r="D1370" s="343"/>
    </row>
    <row r="1371" spans="4:4" x14ac:dyDescent="0.2">
      <c r="D1371" s="343"/>
    </row>
    <row r="1372" spans="4:4" x14ac:dyDescent="0.2">
      <c r="D1372" s="343"/>
    </row>
    <row r="1373" spans="4:4" x14ac:dyDescent="0.2">
      <c r="D1373" s="343"/>
    </row>
    <row r="1374" spans="4:4" x14ac:dyDescent="0.2">
      <c r="D1374" s="343"/>
    </row>
    <row r="1375" spans="4:4" x14ac:dyDescent="0.2">
      <c r="D1375" s="343"/>
    </row>
    <row r="1376" spans="4:4" x14ac:dyDescent="0.2">
      <c r="D1376" s="343"/>
    </row>
    <row r="1377" spans="4:4" x14ac:dyDescent="0.2">
      <c r="D1377" s="343"/>
    </row>
    <row r="1378" spans="4:4" x14ac:dyDescent="0.2">
      <c r="D1378" s="343"/>
    </row>
    <row r="1379" spans="4:4" x14ac:dyDescent="0.2">
      <c r="D1379" s="343"/>
    </row>
    <row r="1380" spans="4:4" x14ac:dyDescent="0.2">
      <c r="D1380" s="343"/>
    </row>
    <row r="1381" spans="4:4" x14ac:dyDescent="0.2">
      <c r="D1381" s="343"/>
    </row>
    <row r="1382" spans="4:4" x14ac:dyDescent="0.2">
      <c r="D1382" s="343"/>
    </row>
    <row r="1383" spans="4:4" x14ac:dyDescent="0.2">
      <c r="D1383" s="343"/>
    </row>
    <row r="1384" spans="4:4" x14ac:dyDescent="0.2">
      <c r="D1384" s="343"/>
    </row>
    <row r="1385" spans="4:4" x14ac:dyDescent="0.2">
      <c r="D1385" s="343"/>
    </row>
    <row r="1386" spans="4:4" x14ac:dyDescent="0.2">
      <c r="D1386" s="343"/>
    </row>
    <row r="1387" spans="4:4" x14ac:dyDescent="0.2">
      <c r="D1387" s="343"/>
    </row>
    <row r="1388" spans="4:4" x14ac:dyDescent="0.2">
      <c r="D1388" s="343"/>
    </row>
    <row r="1389" spans="4:4" x14ac:dyDescent="0.2">
      <c r="D1389" s="343"/>
    </row>
    <row r="1390" spans="4:4" x14ac:dyDescent="0.2">
      <c r="D1390" s="343"/>
    </row>
    <row r="1391" spans="4:4" x14ac:dyDescent="0.2">
      <c r="D1391" s="343"/>
    </row>
    <row r="1392" spans="4:4" x14ac:dyDescent="0.2">
      <c r="D1392" s="343"/>
    </row>
    <row r="1393" spans="4:4" x14ac:dyDescent="0.2">
      <c r="D1393" s="343"/>
    </row>
    <row r="1394" spans="4:4" x14ac:dyDescent="0.2">
      <c r="D1394" s="343"/>
    </row>
    <row r="1395" spans="4:4" x14ac:dyDescent="0.2">
      <c r="D1395" s="343"/>
    </row>
    <row r="1396" spans="4:4" x14ac:dyDescent="0.2">
      <c r="D1396" s="343"/>
    </row>
    <row r="1397" spans="4:4" x14ac:dyDescent="0.2">
      <c r="D1397" s="343"/>
    </row>
    <row r="1398" spans="4:4" x14ac:dyDescent="0.2">
      <c r="D1398" s="343"/>
    </row>
    <row r="1399" spans="4:4" x14ac:dyDescent="0.2">
      <c r="D1399" s="343"/>
    </row>
    <row r="1400" spans="4:4" x14ac:dyDescent="0.2">
      <c r="D1400" s="343"/>
    </row>
    <row r="1401" spans="4:4" x14ac:dyDescent="0.2">
      <c r="D1401" s="343"/>
    </row>
    <row r="1402" spans="4:4" x14ac:dyDescent="0.2">
      <c r="D1402" s="343"/>
    </row>
    <row r="1403" spans="4:4" x14ac:dyDescent="0.2">
      <c r="D1403" s="343"/>
    </row>
    <row r="1404" spans="4:4" x14ac:dyDescent="0.2">
      <c r="D1404" s="343"/>
    </row>
    <row r="1405" spans="4:4" x14ac:dyDescent="0.2">
      <c r="D1405" s="343"/>
    </row>
    <row r="1406" spans="4:4" x14ac:dyDescent="0.2">
      <c r="D1406" s="343"/>
    </row>
    <row r="1407" spans="4:4" x14ac:dyDescent="0.2">
      <c r="D1407" s="343"/>
    </row>
    <row r="1408" spans="4:4" x14ac:dyDescent="0.2">
      <c r="D1408" s="343"/>
    </row>
    <row r="1409" spans="4:4" x14ac:dyDescent="0.2">
      <c r="D1409" s="343"/>
    </row>
    <row r="1410" spans="4:4" x14ac:dyDescent="0.2">
      <c r="D1410" s="343"/>
    </row>
    <row r="1411" spans="4:4" x14ac:dyDescent="0.2">
      <c r="D1411" s="343"/>
    </row>
    <row r="1412" spans="4:4" x14ac:dyDescent="0.2">
      <c r="D1412" s="343"/>
    </row>
    <row r="1413" spans="4:4" x14ac:dyDescent="0.2">
      <c r="D1413" s="343"/>
    </row>
    <row r="1414" spans="4:4" x14ac:dyDescent="0.2">
      <c r="D1414" s="343"/>
    </row>
    <row r="1415" spans="4:4" x14ac:dyDescent="0.2">
      <c r="D1415" s="343"/>
    </row>
    <row r="1416" spans="4:4" x14ac:dyDescent="0.2">
      <c r="D1416" s="343"/>
    </row>
    <row r="1417" spans="4:4" x14ac:dyDescent="0.2">
      <c r="D1417" s="343"/>
    </row>
    <row r="1418" spans="4:4" x14ac:dyDescent="0.2">
      <c r="D1418" s="343"/>
    </row>
    <row r="1419" spans="4:4" x14ac:dyDescent="0.2">
      <c r="D1419" s="343"/>
    </row>
    <row r="1420" spans="4:4" x14ac:dyDescent="0.2">
      <c r="D1420" s="343"/>
    </row>
    <row r="1421" spans="4:4" x14ac:dyDescent="0.2">
      <c r="D1421" s="343"/>
    </row>
    <row r="1422" spans="4:4" x14ac:dyDescent="0.2">
      <c r="D1422" s="343"/>
    </row>
    <row r="1423" spans="4:4" x14ac:dyDescent="0.2">
      <c r="D1423" s="343"/>
    </row>
    <row r="1424" spans="4:4" x14ac:dyDescent="0.2">
      <c r="D1424" s="343"/>
    </row>
    <row r="1425" spans="4:4" x14ac:dyDescent="0.2">
      <c r="D1425" s="343"/>
    </row>
    <row r="1426" spans="4:4" x14ac:dyDescent="0.2">
      <c r="D1426" s="343"/>
    </row>
    <row r="1427" spans="4:4" x14ac:dyDescent="0.2">
      <c r="D1427" s="343"/>
    </row>
    <row r="1428" spans="4:4" x14ac:dyDescent="0.2">
      <c r="D1428" s="343"/>
    </row>
    <row r="1429" spans="4:4" x14ac:dyDescent="0.2">
      <c r="D1429" s="343"/>
    </row>
    <row r="1430" spans="4:4" x14ac:dyDescent="0.2">
      <c r="D1430" s="343"/>
    </row>
    <row r="1431" spans="4:4" x14ac:dyDescent="0.2">
      <c r="D1431" s="343"/>
    </row>
    <row r="1432" spans="4:4" x14ac:dyDescent="0.2">
      <c r="D1432" s="343"/>
    </row>
    <row r="1433" spans="4:4" x14ac:dyDescent="0.2">
      <c r="D1433" s="343"/>
    </row>
    <row r="1434" spans="4:4" x14ac:dyDescent="0.2">
      <c r="D1434" s="343"/>
    </row>
    <row r="1435" spans="4:4" x14ac:dyDescent="0.2">
      <c r="D1435" s="343"/>
    </row>
    <row r="1436" spans="4:4" x14ac:dyDescent="0.2">
      <c r="D1436" s="343"/>
    </row>
    <row r="1437" spans="4:4" x14ac:dyDescent="0.2">
      <c r="D1437" s="343"/>
    </row>
    <row r="1438" spans="4:4" x14ac:dyDescent="0.2">
      <c r="D1438" s="343"/>
    </row>
    <row r="1439" spans="4:4" x14ac:dyDescent="0.2">
      <c r="D1439" s="343"/>
    </row>
    <row r="1440" spans="4:4" x14ac:dyDescent="0.2">
      <c r="D1440" s="343"/>
    </row>
    <row r="1441" spans="4:4" x14ac:dyDescent="0.2">
      <c r="D1441" s="343"/>
    </row>
    <row r="1442" spans="4:4" x14ac:dyDescent="0.2">
      <c r="D1442" s="343"/>
    </row>
    <row r="1443" spans="4:4" x14ac:dyDescent="0.2">
      <c r="D1443" s="343"/>
    </row>
    <row r="1444" spans="4:4" x14ac:dyDescent="0.2">
      <c r="D1444" s="343"/>
    </row>
    <row r="1445" spans="4:4" x14ac:dyDescent="0.2">
      <c r="D1445" s="343"/>
    </row>
    <row r="1446" spans="4:4" x14ac:dyDescent="0.2">
      <c r="D1446" s="343"/>
    </row>
    <row r="1447" spans="4:4" x14ac:dyDescent="0.2">
      <c r="D1447" s="343"/>
    </row>
    <row r="1448" spans="4:4" x14ac:dyDescent="0.2">
      <c r="D1448" s="343"/>
    </row>
    <row r="1449" spans="4:4" x14ac:dyDescent="0.2">
      <c r="D1449" s="343"/>
    </row>
    <row r="1450" spans="4:4" x14ac:dyDescent="0.2">
      <c r="D1450" s="343"/>
    </row>
    <row r="1451" spans="4:4" x14ac:dyDescent="0.2">
      <c r="D1451" s="343"/>
    </row>
    <row r="1452" spans="4:4" x14ac:dyDescent="0.2">
      <c r="D1452" s="343"/>
    </row>
    <row r="1453" spans="4:4" x14ac:dyDescent="0.2">
      <c r="D1453" s="343"/>
    </row>
    <row r="1454" spans="4:4" x14ac:dyDescent="0.2">
      <c r="D1454" s="343"/>
    </row>
    <row r="1455" spans="4:4" x14ac:dyDescent="0.2">
      <c r="D1455" s="343"/>
    </row>
    <row r="1456" spans="4:4" x14ac:dyDescent="0.2">
      <c r="D1456" s="343"/>
    </row>
    <row r="1457" spans="4:4" x14ac:dyDescent="0.2">
      <c r="D1457" s="343"/>
    </row>
    <row r="1458" spans="4:4" x14ac:dyDescent="0.2">
      <c r="D1458" s="343"/>
    </row>
    <row r="1459" spans="4:4" x14ac:dyDescent="0.2">
      <c r="D1459" s="343"/>
    </row>
    <row r="1460" spans="4:4" x14ac:dyDescent="0.2">
      <c r="D1460" s="343"/>
    </row>
    <row r="1461" spans="4:4" x14ac:dyDescent="0.2">
      <c r="D1461" s="343"/>
    </row>
    <row r="1462" spans="4:4" x14ac:dyDescent="0.2">
      <c r="D1462" s="343"/>
    </row>
    <row r="1463" spans="4:4" x14ac:dyDescent="0.2">
      <c r="D1463" s="343"/>
    </row>
    <row r="1464" spans="4:4" x14ac:dyDescent="0.2">
      <c r="D1464" s="343"/>
    </row>
    <row r="1465" spans="4:4" x14ac:dyDescent="0.2">
      <c r="D1465" s="343"/>
    </row>
    <row r="1466" spans="4:4" x14ac:dyDescent="0.2">
      <c r="D1466" s="343"/>
    </row>
    <row r="1467" spans="4:4" x14ac:dyDescent="0.2">
      <c r="D1467" s="343"/>
    </row>
    <row r="1468" spans="4:4" x14ac:dyDescent="0.2">
      <c r="D1468" s="343"/>
    </row>
    <row r="1469" spans="4:4" x14ac:dyDescent="0.2">
      <c r="D1469" s="343"/>
    </row>
    <row r="1470" spans="4:4" x14ac:dyDescent="0.2">
      <c r="D1470" s="343"/>
    </row>
    <row r="1471" spans="4:4" x14ac:dyDescent="0.2">
      <c r="D1471" s="343"/>
    </row>
    <row r="1472" spans="4:4" x14ac:dyDescent="0.2">
      <c r="D1472" s="343"/>
    </row>
    <row r="1473" spans="4:4" x14ac:dyDescent="0.2">
      <c r="D1473" s="343"/>
    </row>
    <row r="1474" spans="4:4" x14ac:dyDescent="0.2">
      <c r="D1474" s="343"/>
    </row>
    <row r="1475" spans="4:4" x14ac:dyDescent="0.2">
      <c r="D1475" s="343"/>
    </row>
    <row r="1476" spans="4:4" x14ac:dyDescent="0.2">
      <c r="D1476" s="343"/>
    </row>
    <row r="1477" spans="4:4" x14ac:dyDescent="0.2">
      <c r="D1477" s="343"/>
    </row>
    <row r="1478" spans="4:4" x14ac:dyDescent="0.2">
      <c r="D1478" s="343"/>
    </row>
    <row r="1479" spans="4:4" x14ac:dyDescent="0.2">
      <c r="D1479" s="343"/>
    </row>
    <row r="1480" spans="4:4" x14ac:dyDescent="0.2">
      <c r="D1480" s="343"/>
    </row>
    <row r="1481" spans="4:4" x14ac:dyDescent="0.2">
      <c r="D1481" s="343"/>
    </row>
    <row r="1482" spans="4:4" x14ac:dyDescent="0.2">
      <c r="D1482" s="343"/>
    </row>
    <row r="1483" spans="4:4" x14ac:dyDescent="0.2">
      <c r="D1483" s="343"/>
    </row>
    <row r="1484" spans="4:4" x14ac:dyDescent="0.2">
      <c r="D1484" s="343"/>
    </row>
    <row r="1485" spans="4:4" x14ac:dyDescent="0.2">
      <c r="D1485" s="343"/>
    </row>
    <row r="1486" spans="4:4" x14ac:dyDescent="0.2">
      <c r="D1486" s="343"/>
    </row>
    <row r="1487" spans="4:4" x14ac:dyDescent="0.2">
      <c r="D1487" s="343"/>
    </row>
    <row r="1488" spans="4:4" x14ac:dyDescent="0.2">
      <c r="D1488" s="343"/>
    </row>
    <row r="1489" spans="4:4" x14ac:dyDescent="0.2">
      <c r="D1489" s="343"/>
    </row>
    <row r="1490" spans="4:4" x14ac:dyDescent="0.2">
      <c r="D1490" s="343"/>
    </row>
    <row r="1491" spans="4:4" x14ac:dyDescent="0.2">
      <c r="D1491" s="343"/>
    </row>
    <row r="1492" spans="4:4" x14ac:dyDescent="0.2">
      <c r="D1492" s="343"/>
    </row>
    <row r="1493" spans="4:4" x14ac:dyDescent="0.2">
      <c r="D1493" s="343"/>
    </row>
    <row r="1494" spans="4:4" x14ac:dyDescent="0.2">
      <c r="D1494" s="343"/>
    </row>
    <row r="1495" spans="4:4" x14ac:dyDescent="0.2">
      <c r="D1495" s="343"/>
    </row>
    <row r="1496" spans="4:4" x14ac:dyDescent="0.2">
      <c r="D1496" s="343"/>
    </row>
    <row r="1497" spans="4:4" x14ac:dyDescent="0.2">
      <c r="D1497" s="343"/>
    </row>
    <row r="1498" spans="4:4" x14ac:dyDescent="0.2">
      <c r="D1498" s="343"/>
    </row>
    <row r="1499" spans="4:4" x14ac:dyDescent="0.2">
      <c r="D1499" s="343"/>
    </row>
    <row r="1500" spans="4:4" x14ac:dyDescent="0.2">
      <c r="D1500" s="343"/>
    </row>
    <row r="1501" spans="4:4" x14ac:dyDescent="0.2">
      <c r="D1501" s="343"/>
    </row>
    <row r="1502" spans="4:4" x14ac:dyDescent="0.2">
      <c r="D1502" s="343"/>
    </row>
    <row r="1503" spans="4:4" x14ac:dyDescent="0.2">
      <c r="D1503" s="343"/>
    </row>
    <row r="1504" spans="4:4" x14ac:dyDescent="0.2">
      <c r="D1504" s="343"/>
    </row>
    <row r="1505" spans="4:4" x14ac:dyDescent="0.2">
      <c r="D1505" s="343"/>
    </row>
    <row r="1506" spans="4:4" x14ac:dyDescent="0.2">
      <c r="D1506" s="343"/>
    </row>
    <row r="1507" spans="4:4" x14ac:dyDescent="0.2">
      <c r="D1507" s="343"/>
    </row>
    <row r="1508" spans="4:4" x14ac:dyDescent="0.2">
      <c r="D1508" s="343"/>
    </row>
    <row r="1509" spans="4:4" x14ac:dyDescent="0.2">
      <c r="D1509" s="343"/>
    </row>
    <row r="1510" spans="4:4" x14ac:dyDescent="0.2">
      <c r="D1510" s="343"/>
    </row>
    <row r="1511" spans="4:4" x14ac:dyDescent="0.2">
      <c r="D1511" s="343"/>
    </row>
    <row r="1512" spans="4:4" x14ac:dyDescent="0.2">
      <c r="D1512" s="343"/>
    </row>
    <row r="1513" spans="4:4" x14ac:dyDescent="0.2">
      <c r="D1513" s="343"/>
    </row>
    <row r="1514" spans="4:4" x14ac:dyDescent="0.2">
      <c r="D1514" s="343"/>
    </row>
    <row r="1515" spans="4:4" x14ac:dyDescent="0.2">
      <c r="D1515" s="343"/>
    </row>
    <row r="1516" spans="4:4" x14ac:dyDescent="0.2">
      <c r="D1516" s="343"/>
    </row>
    <row r="1517" spans="4:4" x14ac:dyDescent="0.2">
      <c r="D1517" s="343"/>
    </row>
    <row r="1518" spans="4:4" x14ac:dyDescent="0.2">
      <c r="D1518" s="343"/>
    </row>
    <row r="1519" spans="4:4" x14ac:dyDescent="0.2">
      <c r="D1519" s="343"/>
    </row>
    <row r="1520" spans="4:4" x14ac:dyDescent="0.2">
      <c r="D1520" s="343"/>
    </row>
    <row r="1521" spans="4:4" x14ac:dyDescent="0.2">
      <c r="D1521" s="343"/>
    </row>
    <row r="1522" spans="4:4" x14ac:dyDescent="0.2">
      <c r="D1522" s="343"/>
    </row>
    <row r="1523" spans="4:4" x14ac:dyDescent="0.2">
      <c r="D1523" s="343"/>
    </row>
    <row r="1524" spans="4:4" x14ac:dyDescent="0.2">
      <c r="D1524" s="343"/>
    </row>
    <row r="1525" spans="4:4" x14ac:dyDescent="0.2">
      <c r="D1525" s="343"/>
    </row>
    <row r="1526" spans="4:4" x14ac:dyDescent="0.2">
      <c r="D1526" s="343"/>
    </row>
    <row r="1527" spans="4:4" x14ac:dyDescent="0.2">
      <c r="D1527" s="343"/>
    </row>
    <row r="1528" spans="4:4" x14ac:dyDescent="0.2">
      <c r="D1528" s="343"/>
    </row>
    <row r="1529" spans="4:4" x14ac:dyDescent="0.2">
      <c r="D1529" s="343"/>
    </row>
    <row r="1530" spans="4:4" x14ac:dyDescent="0.2">
      <c r="D1530" s="343"/>
    </row>
    <row r="1531" spans="4:4" x14ac:dyDescent="0.2">
      <c r="D1531" s="343"/>
    </row>
    <row r="1532" spans="4:4" x14ac:dyDescent="0.2">
      <c r="D1532" s="343"/>
    </row>
    <row r="1533" spans="4:4" x14ac:dyDescent="0.2">
      <c r="D1533" s="343"/>
    </row>
    <row r="1534" spans="4:4" x14ac:dyDescent="0.2">
      <c r="D1534" s="343"/>
    </row>
    <row r="1535" spans="4:4" x14ac:dyDescent="0.2">
      <c r="D1535" s="343"/>
    </row>
    <row r="1536" spans="4:4" x14ac:dyDescent="0.2">
      <c r="D1536" s="343"/>
    </row>
    <row r="1537" spans="4:4" x14ac:dyDescent="0.2">
      <c r="D1537" s="343"/>
    </row>
    <row r="1538" spans="4:4" x14ac:dyDescent="0.2">
      <c r="D1538" s="343"/>
    </row>
    <row r="1539" spans="4:4" x14ac:dyDescent="0.2">
      <c r="D1539" s="343"/>
    </row>
    <row r="1540" spans="4:4" x14ac:dyDescent="0.2">
      <c r="D1540" s="343"/>
    </row>
    <row r="1541" spans="4:4" x14ac:dyDescent="0.2">
      <c r="D1541" s="343"/>
    </row>
    <row r="1542" spans="4:4" x14ac:dyDescent="0.2">
      <c r="D1542" s="343"/>
    </row>
    <row r="1543" spans="4:4" x14ac:dyDescent="0.2">
      <c r="D1543" s="343"/>
    </row>
    <row r="1544" spans="4:4" x14ac:dyDescent="0.2">
      <c r="D1544" s="343"/>
    </row>
    <row r="1545" spans="4:4" x14ac:dyDescent="0.2">
      <c r="D1545" s="343"/>
    </row>
    <row r="1546" spans="4:4" x14ac:dyDescent="0.2">
      <c r="D1546" s="343"/>
    </row>
    <row r="1547" spans="4:4" x14ac:dyDescent="0.2">
      <c r="D1547" s="343"/>
    </row>
    <row r="1548" spans="4:4" x14ac:dyDescent="0.2">
      <c r="D1548" s="343"/>
    </row>
    <row r="1549" spans="4:4" x14ac:dyDescent="0.2">
      <c r="D1549" s="343"/>
    </row>
    <row r="1550" spans="4:4" x14ac:dyDescent="0.2">
      <c r="D1550" s="343"/>
    </row>
    <row r="1551" spans="4:4" x14ac:dyDescent="0.2">
      <c r="D1551" s="343"/>
    </row>
    <row r="1552" spans="4:4" x14ac:dyDescent="0.2">
      <c r="D1552" s="343"/>
    </row>
    <row r="1553" spans="4:4" x14ac:dyDescent="0.2">
      <c r="D1553" s="343"/>
    </row>
    <row r="1554" spans="4:4" x14ac:dyDescent="0.2">
      <c r="D1554" s="343"/>
    </row>
    <row r="1555" spans="4:4" x14ac:dyDescent="0.2">
      <c r="D1555" s="343"/>
    </row>
    <row r="1556" spans="4:4" x14ac:dyDescent="0.2">
      <c r="D1556" s="343"/>
    </row>
    <row r="1557" spans="4:4" x14ac:dyDescent="0.2">
      <c r="D1557" s="343"/>
    </row>
    <row r="1558" spans="4:4" x14ac:dyDescent="0.2">
      <c r="D1558" s="343"/>
    </row>
    <row r="1559" spans="4:4" x14ac:dyDescent="0.2">
      <c r="D1559" s="343"/>
    </row>
    <row r="1560" spans="4:4" x14ac:dyDescent="0.2">
      <c r="D1560" s="343"/>
    </row>
    <row r="1561" spans="4:4" x14ac:dyDescent="0.2">
      <c r="D1561" s="343"/>
    </row>
    <row r="1562" spans="4:4" x14ac:dyDescent="0.2">
      <c r="D1562" s="343"/>
    </row>
    <row r="1563" spans="4:4" x14ac:dyDescent="0.2">
      <c r="D1563" s="343"/>
    </row>
    <row r="1564" spans="4:4" x14ac:dyDescent="0.2">
      <c r="D1564" s="343"/>
    </row>
    <row r="1565" spans="4:4" x14ac:dyDescent="0.2">
      <c r="D1565" s="343"/>
    </row>
    <row r="1566" spans="4:4" x14ac:dyDescent="0.2">
      <c r="D1566" s="343"/>
    </row>
    <row r="1567" spans="4:4" x14ac:dyDescent="0.2">
      <c r="D1567" s="343"/>
    </row>
    <row r="1568" spans="4:4" x14ac:dyDescent="0.2">
      <c r="D1568" s="343"/>
    </row>
    <row r="1569" spans="4:4" x14ac:dyDescent="0.2">
      <c r="D1569" s="343"/>
    </row>
    <row r="1570" spans="4:4" x14ac:dyDescent="0.2">
      <c r="D1570" s="343"/>
    </row>
    <row r="1571" spans="4:4" x14ac:dyDescent="0.2">
      <c r="D1571" s="343"/>
    </row>
    <row r="1572" spans="4:4" x14ac:dyDescent="0.2">
      <c r="D1572" s="343"/>
    </row>
    <row r="1573" spans="4:4" x14ac:dyDescent="0.2">
      <c r="D1573" s="343"/>
    </row>
    <row r="1574" spans="4:4" x14ac:dyDescent="0.2">
      <c r="D1574" s="343"/>
    </row>
    <row r="1575" spans="4:4" x14ac:dyDescent="0.2">
      <c r="D1575" s="343"/>
    </row>
    <row r="1576" spans="4:4" x14ac:dyDescent="0.2">
      <c r="D1576" s="343"/>
    </row>
    <row r="1577" spans="4:4" x14ac:dyDescent="0.2">
      <c r="D1577" s="343"/>
    </row>
    <row r="1578" spans="4:4" x14ac:dyDescent="0.2">
      <c r="D1578" s="343"/>
    </row>
    <row r="1579" spans="4:4" x14ac:dyDescent="0.2">
      <c r="D1579" s="343"/>
    </row>
    <row r="1580" spans="4:4" x14ac:dyDescent="0.2">
      <c r="D1580" s="343"/>
    </row>
    <row r="1581" spans="4:4" x14ac:dyDescent="0.2">
      <c r="D1581" s="343"/>
    </row>
    <row r="1582" spans="4:4" x14ac:dyDescent="0.2">
      <c r="D1582" s="343"/>
    </row>
    <row r="1583" spans="4:4" x14ac:dyDescent="0.2">
      <c r="D1583" s="343"/>
    </row>
    <row r="1584" spans="4:4" x14ac:dyDescent="0.2">
      <c r="D1584" s="343"/>
    </row>
    <row r="1585" spans="4:4" x14ac:dyDescent="0.2">
      <c r="D1585" s="343"/>
    </row>
    <row r="1586" spans="4:4" x14ac:dyDescent="0.2">
      <c r="D1586" s="343"/>
    </row>
    <row r="1587" spans="4:4" x14ac:dyDescent="0.2">
      <c r="D1587" s="343"/>
    </row>
    <row r="1588" spans="4:4" x14ac:dyDescent="0.2">
      <c r="D1588" s="343"/>
    </row>
    <row r="1589" spans="4:4" x14ac:dyDescent="0.2">
      <c r="D1589" s="343"/>
    </row>
    <row r="1590" spans="4:4" x14ac:dyDescent="0.2">
      <c r="D1590" s="343"/>
    </row>
    <row r="1591" spans="4:4" x14ac:dyDescent="0.2">
      <c r="D1591" s="343"/>
    </row>
    <row r="1592" spans="4:4" x14ac:dyDescent="0.2">
      <c r="D1592" s="343"/>
    </row>
    <row r="1593" spans="4:4" x14ac:dyDescent="0.2">
      <c r="D1593" s="343"/>
    </row>
    <row r="1594" spans="4:4" x14ac:dyDescent="0.2">
      <c r="D1594" s="343"/>
    </row>
    <row r="1595" spans="4:4" x14ac:dyDescent="0.2">
      <c r="D1595" s="343"/>
    </row>
    <row r="1596" spans="4:4" x14ac:dyDescent="0.2">
      <c r="D1596" s="343"/>
    </row>
    <row r="1597" spans="4:4" x14ac:dyDescent="0.2">
      <c r="D1597" s="343"/>
    </row>
    <row r="1598" spans="4:4" x14ac:dyDescent="0.2">
      <c r="D1598" s="343"/>
    </row>
    <row r="1599" spans="4:4" x14ac:dyDescent="0.2">
      <c r="D1599" s="343"/>
    </row>
    <row r="1600" spans="4:4" x14ac:dyDescent="0.2">
      <c r="D1600" s="343"/>
    </row>
    <row r="1601" spans="4:4" x14ac:dyDescent="0.2">
      <c r="D1601" s="343"/>
    </row>
    <row r="1602" spans="4:4" x14ac:dyDescent="0.2">
      <c r="D1602" s="343"/>
    </row>
    <row r="1603" spans="4:4" x14ac:dyDescent="0.2">
      <c r="D1603" s="343"/>
    </row>
    <row r="1604" spans="4:4" x14ac:dyDescent="0.2">
      <c r="D1604" s="343"/>
    </row>
    <row r="1605" spans="4:4" x14ac:dyDescent="0.2">
      <c r="D1605" s="343"/>
    </row>
    <row r="1606" spans="4:4" x14ac:dyDescent="0.2">
      <c r="D1606" s="343"/>
    </row>
    <row r="1607" spans="4:4" x14ac:dyDescent="0.2">
      <c r="D1607" s="343"/>
    </row>
    <row r="1608" spans="4:4" x14ac:dyDescent="0.2">
      <c r="D1608" s="343"/>
    </row>
    <row r="1609" spans="4:4" x14ac:dyDescent="0.2">
      <c r="D1609" s="343"/>
    </row>
    <row r="1610" spans="4:4" x14ac:dyDescent="0.2">
      <c r="D1610" s="343"/>
    </row>
    <row r="1611" spans="4:4" x14ac:dyDescent="0.2">
      <c r="D1611" s="343"/>
    </row>
    <row r="1612" spans="4:4" x14ac:dyDescent="0.2">
      <c r="D1612" s="343"/>
    </row>
    <row r="1613" spans="4:4" x14ac:dyDescent="0.2">
      <c r="D1613" s="343"/>
    </row>
    <row r="1614" spans="4:4" x14ac:dyDescent="0.2">
      <c r="D1614" s="343"/>
    </row>
    <row r="1615" spans="4:4" x14ac:dyDescent="0.2">
      <c r="D1615" s="343"/>
    </row>
    <row r="1616" spans="4:4" x14ac:dyDescent="0.2">
      <c r="D1616" s="343"/>
    </row>
    <row r="1617" spans="4:4" x14ac:dyDescent="0.2">
      <c r="D1617" s="343"/>
    </row>
    <row r="1618" spans="4:4" x14ac:dyDescent="0.2">
      <c r="D1618" s="343"/>
    </row>
    <row r="1619" spans="4:4" x14ac:dyDescent="0.2">
      <c r="D1619" s="343"/>
    </row>
    <row r="1620" spans="4:4" x14ac:dyDescent="0.2">
      <c r="D1620" s="343"/>
    </row>
    <row r="1621" spans="4:4" x14ac:dyDescent="0.2">
      <c r="D1621" s="343"/>
    </row>
    <row r="1622" spans="4:4" x14ac:dyDescent="0.2">
      <c r="D1622" s="343"/>
    </row>
    <row r="1623" spans="4:4" x14ac:dyDescent="0.2">
      <c r="D1623" s="343"/>
    </row>
    <row r="1624" spans="4:4" x14ac:dyDescent="0.2">
      <c r="D1624" s="343"/>
    </row>
    <row r="1625" spans="4:4" x14ac:dyDescent="0.2">
      <c r="D1625" s="343"/>
    </row>
    <row r="1626" spans="4:4" x14ac:dyDescent="0.2">
      <c r="D1626" s="343"/>
    </row>
    <row r="1627" spans="4:4" x14ac:dyDescent="0.2">
      <c r="D1627" s="343"/>
    </row>
    <row r="1628" spans="4:4" x14ac:dyDescent="0.2">
      <c r="D1628" s="343"/>
    </row>
    <row r="1629" spans="4:4" x14ac:dyDescent="0.2">
      <c r="D1629" s="343"/>
    </row>
    <row r="1630" spans="4:4" x14ac:dyDescent="0.2">
      <c r="D1630" s="343"/>
    </row>
    <row r="1631" spans="4:4" x14ac:dyDescent="0.2">
      <c r="D1631" s="343"/>
    </row>
    <row r="1632" spans="4:4" x14ac:dyDescent="0.2">
      <c r="D1632" s="343"/>
    </row>
    <row r="1633" spans="4:4" x14ac:dyDescent="0.2">
      <c r="D1633" s="343"/>
    </row>
    <row r="1634" spans="4:4" x14ac:dyDescent="0.2">
      <c r="D1634" s="343"/>
    </row>
    <row r="1635" spans="4:4" x14ac:dyDescent="0.2">
      <c r="D1635" s="343"/>
    </row>
    <row r="1636" spans="4:4" x14ac:dyDescent="0.2">
      <c r="D1636" s="343"/>
    </row>
    <row r="1637" spans="4:4" x14ac:dyDescent="0.2">
      <c r="D1637" s="343"/>
    </row>
    <row r="1638" spans="4:4" x14ac:dyDescent="0.2">
      <c r="D1638" s="343"/>
    </row>
    <row r="1639" spans="4:4" x14ac:dyDescent="0.2">
      <c r="D1639" s="343"/>
    </row>
    <row r="1640" spans="4:4" x14ac:dyDescent="0.2">
      <c r="D1640" s="343"/>
    </row>
    <row r="1641" spans="4:4" x14ac:dyDescent="0.2">
      <c r="D1641" s="343"/>
    </row>
    <row r="1642" spans="4:4" x14ac:dyDescent="0.2">
      <c r="D1642" s="343"/>
    </row>
    <row r="1643" spans="4:4" x14ac:dyDescent="0.2">
      <c r="D1643" s="343"/>
    </row>
    <row r="1644" spans="4:4" x14ac:dyDescent="0.2">
      <c r="D1644" s="343"/>
    </row>
    <row r="1645" spans="4:4" x14ac:dyDescent="0.2">
      <c r="D1645" s="343"/>
    </row>
    <row r="1646" spans="4:4" x14ac:dyDescent="0.2">
      <c r="D1646" s="343"/>
    </row>
    <row r="1647" spans="4:4" x14ac:dyDescent="0.2">
      <c r="D1647" s="343"/>
    </row>
    <row r="1648" spans="4:4" x14ac:dyDescent="0.2">
      <c r="D1648" s="343"/>
    </row>
    <row r="1649" spans="4:4" x14ac:dyDescent="0.2">
      <c r="D1649" s="343"/>
    </row>
    <row r="1650" spans="4:4" x14ac:dyDescent="0.2">
      <c r="D1650" s="343"/>
    </row>
    <row r="1651" spans="4:4" x14ac:dyDescent="0.2">
      <c r="D1651" s="343"/>
    </row>
    <row r="1652" spans="4:4" x14ac:dyDescent="0.2">
      <c r="D1652" s="343"/>
    </row>
    <row r="1653" spans="4:4" x14ac:dyDescent="0.2">
      <c r="D1653" s="343"/>
    </row>
    <row r="1654" spans="4:4" x14ac:dyDescent="0.2">
      <c r="D1654" s="343"/>
    </row>
    <row r="1655" spans="4:4" x14ac:dyDescent="0.2">
      <c r="D1655" s="343"/>
    </row>
    <row r="1656" spans="4:4" x14ac:dyDescent="0.2">
      <c r="D1656" s="343"/>
    </row>
    <row r="1657" spans="4:4" x14ac:dyDescent="0.2">
      <c r="D1657" s="343"/>
    </row>
    <row r="1658" spans="4:4" x14ac:dyDescent="0.2">
      <c r="D1658" s="343"/>
    </row>
    <row r="1659" spans="4:4" x14ac:dyDescent="0.2">
      <c r="D1659" s="343"/>
    </row>
    <row r="1660" spans="4:4" x14ac:dyDescent="0.2">
      <c r="D1660" s="343"/>
    </row>
    <row r="1661" spans="4:4" x14ac:dyDescent="0.2">
      <c r="D1661" s="343"/>
    </row>
    <row r="1662" spans="4:4" x14ac:dyDescent="0.2">
      <c r="D1662" s="343"/>
    </row>
    <row r="1663" spans="4:4" x14ac:dyDescent="0.2">
      <c r="D1663" s="343"/>
    </row>
    <row r="1664" spans="4:4" x14ac:dyDescent="0.2">
      <c r="D1664" s="343"/>
    </row>
    <row r="1665" spans="4:4" x14ac:dyDescent="0.2">
      <c r="D1665" s="343"/>
    </row>
    <row r="1666" spans="4:4" x14ac:dyDescent="0.2">
      <c r="D1666" s="343"/>
    </row>
    <row r="1667" spans="4:4" x14ac:dyDescent="0.2">
      <c r="D1667" s="343"/>
    </row>
    <row r="1668" spans="4:4" x14ac:dyDescent="0.2">
      <c r="D1668" s="343"/>
    </row>
    <row r="1669" spans="4:4" x14ac:dyDescent="0.2">
      <c r="D1669" s="343"/>
    </row>
    <row r="1670" spans="4:4" x14ac:dyDescent="0.2">
      <c r="D1670" s="343"/>
    </row>
    <row r="1671" spans="4:4" x14ac:dyDescent="0.2">
      <c r="D1671" s="343"/>
    </row>
    <row r="1672" spans="4:4" x14ac:dyDescent="0.2">
      <c r="D1672" s="343"/>
    </row>
    <row r="1673" spans="4:4" x14ac:dyDescent="0.2">
      <c r="D1673" s="343"/>
    </row>
    <row r="1674" spans="4:4" x14ac:dyDescent="0.2">
      <c r="D1674" s="343"/>
    </row>
    <row r="1675" spans="4:4" x14ac:dyDescent="0.2">
      <c r="D1675" s="343"/>
    </row>
    <row r="1676" spans="4:4" x14ac:dyDescent="0.2">
      <c r="D1676" s="343"/>
    </row>
    <row r="1677" spans="4:4" x14ac:dyDescent="0.2">
      <c r="D1677" s="343"/>
    </row>
    <row r="1678" spans="4:4" x14ac:dyDescent="0.2">
      <c r="D1678" s="343"/>
    </row>
    <row r="1679" spans="4:4" x14ac:dyDescent="0.2">
      <c r="D1679" s="343"/>
    </row>
    <row r="1680" spans="4:4" x14ac:dyDescent="0.2">
      <c r="D1680" s="343"/>
    </row>
    <row r="1681" spans="4:4" x14ac:dyDescent="0.2">
      <c r="D1681" s="343"/>
    </row>
    <row r="1682" spans="4:4" x14ac:dyDescent="0.2">
      <c r="D1682" s="343"/>
    </row>
    <row r="1683" spans="4:4" x14ac:dyDescent="0.2">
      <c r="D1683" s="343"/>
    </row>
    <row r="1684" spans="4:4" x14ac:dyDescent="0.2">
      <c r="D1684" s="343"/>
    </row>
    <row r="1685" spans="4:4" x14ac:dyDescent="0.2">
      <c r="D1685" s="343"/>
    </row>
    <row r="1686" spans="4:4" x14ac:dyDescent="0.2">
      <c r="D1686" s="343"/>
    </row>
    <row r="1687" spans="4:4" x14ac:dyDescent="0.2">
      <c r="D1687" s="343"/>
    </row>
    <row r="1688" spans="4:4" x14ac:dyDescent="0.2">
      <c r="D1688" s="343"/>
    </row>
    <row r="1689" spans="4:4" x14ac:dyDescent="0.2">
      <c r="D1689" s="343"/>
    </row>
    <row r="1690" spans="4:4" x14ac:dyDescent="0.2">
      <c r="D1690" s="343"/>
    </row>
    <row r="1691" spans="4:4" x14ac:dyDescent="0.2">
      <c r="D1691" s="343"/>
    </row>
    <row r="1692" spans="4:4" x14ac:dyDescent="0.2">
      <c r="D1692" s="343"/>
    </row>
    <row r="1693" spans="4:4" x14ac:dyDescent="0.2">
      <c r="D1693" s="343"/>
    </row>
    <row r="1694" spans="4:4" x14ac:dyDescent="0.2">
      <c r="D1694" s="343"/>
    </row>
    <row r="1695" spans="4:4" x14ac:dyDescent="0.2">
      <c r="D1695" s="343"/>
    </row>
    <row r="1696" spans="4:4" x14ac:dyDescent="0.2">
      <c r="D1696" s="343"/>
    </row>
    <row r="1697" spans="4:4" x14ac:dyDescent="0.2">
      <c r="D1697" s="343"/>
    </row>
    <row r="1698" spans="4:4" x14ac:dyDescent="0.2">
      <c r="D1698" s="343"/>
    </row>
    <row r="1699" spans="4:4" x14ac:dyDescent="0.2">
      <c r="D1699" s="343"/>
    </row>
    <row r="1700" spans="4:4" x14ac:dyDescent="0.2">
      <c r="D1700" s="343"/>
    </row>
    <row r="1701" spans="4:4" x14ac:dyDescent="0.2">
      <c r="D1701" s="343"/>
    </row>
    <row r="1702" spans="4:4" x14ac:dyDescent="0.2">
      <c r="D1702" s="343"/>
    </row>
    <row r="1703" spans="4:4" x14ac:dyDescent="0.2">
      <c r="D1703" s="343"/>
    </row>
    <row r="1704" spans="4:4" x14ac:dyDescent="0.2">
      <c r="D1704" s="343"/>
    </row>
    <row r="1705" spans="4:4" x14ac:dyDescent="0.2">
      <c r="D1705" s="343"/>
    </row>
    <row r="1706" spans="4:4" x14ac:dyDescent="0.2">
      <c r="D1706" s="343"/>
    </row>
    <row r="1707" spans="4:4" x14ac:dyDescent="0.2">
      <c r="D1707" s="343"/>
    </row>
    <row r="1708" spans="4:4" x14ac:dyDescent="0.2">
      <c r="D1708" s="343"/>
    </row>
    <row r="1709" spans="4:4" x14ac:dyDescent="0.2">
      <c r="D1709" s="343"/>
    </row>
    <row r="1710" spans="4:4" x14ac:dyDescent="0.2">
      <c r="D1710" s="343"/>
    </row>
    <row r="1711" spans="4:4" x14ac:dyDescent="0.2">
      <c r="D1711" s="343"/>
    </row>
    <row r="1712" spans="4:4" x14ac:dyDescent="0.2">
      <c r="D1712" s="343"/>
    </row>
    <row r="1713" spans="4:4" x14ac:dyDescent="0.2">
      <c r="D1713" s="343"/>
    </row>
    <row r="1714" spans="4:4" x14ac:dyDescent="0.2">
      <c r="D1714" s="343"/>
    </row>
    <row r="1715" spans="4:4" x14ac:dyDescent="0.2">
      <c r="D1715" s="343"/>
    </row>
    <row r="1716" spans="4:4" x14ac:dyDescent="0.2">
      <c r="D1716" s="343"/>
    </row>
    <row r="1717" spans="4:4" x14ac:dyDescent="0.2">
      <c r="D1717" s="343"/>
    </row>
    <row r="1718" spans="4:4" x14ac:dyDescent="0.2">
      <c r="D1718" s="343"/>
    </row>
    <row r="1719" spans="4:4" x14ac:dyDescent="0.2">
      <c r="D1719" s="343"/>
    </row>
    <row r="1720" spans="4:4" x14ac:dyDescent="0.2">
      <c r="D1720" s="343"/>
    </row>
    <row r="1721" spans="4:4" x14ac:dyDescent="0.2">
      <c r="D1721" s="343"/>
    </row>
    <row r="1722" spans="4:4" x14ac:dyDescent="0.2">
      <c r="D1722" s="343"/>
    </row>
    <row r="1723" spans="4:4" x14ac:dyDescent="0.2">
      <c r="D1723" s="343"/>
    </row>
    <row r="1724" spans="4:4" x14ac:dyDescent="0.2">
      <c r="D1724" s="343"/>
    </row>
    <row r="1725" spans="4:4" x14ac:dyDescent="0.2">
      <c r="D1725" s="343"/>
    </row>
    <row r="1726" spans="4:4" x14ac:dyDescent="0.2">
      <c r="D1726" s="343"/>
    </row>
    <row r="1727" spans="4:4" x14ac:dyDescent="0.2">
      <c r="D1727" s="343"/>
    </row>
    <row r="1728" spans="4:4" x14ac:dyDescent="0.2">
      <c r="D1728" s="343"/>
    </row>
    <row r="1729" spans="4:4" x14ac:dyDescent="0.2">
      <c r="D1729" s="343"/>
    </row>
    <row r="1730" spans="4:4" x14ac:dyDescent="0.2">
      <c r="D1730" s="343"/>
    </row>
    <row r="1731" spans="4:4" x14ac:dyDescent="0.2">
      <c r="D1731" s="343"/>
    </row>
    <row r="1732" spans="4:4" x14ac:dyDescent="0.2">
      <c r="D1732" s="343"/>
    </row>
    <row r="1733" spans="4:4" x14ac:dyDescent="0.2">
      <c r="D1733" s="343"/>
    </row>
    <row r="1734" spans="4:4" x14ac:dyDescent="0.2">
      <c r="D1734" s="343"/>
    </row>
    <row r="1735" spans="4:4" x14ac:dyDescent="0.2">
      <c r="D1735" s="343"/>
    </row>
    <row r="1736" spans="4:4" x14ac:dyDescent="0.2">
      <c r="D1736" s="343"/>
    </row>
    <row r="1737" spans="4:4" x14ac:dyDescent="0.2">
      <c r="D1737" s="343"/>
    </row>
    <row r="1738" spans="4:4" x14ac:dyDescent="0.2">
      <c r="D1738" s="343"/>
    </row>
    <row r="1739" spans="4:4" x14ac:dyDescent="0.2">
      <c r="D1739" s="343"/>
    </row>
    <row r="1740" spans="4:4" x14ac:dyDescent="0.2">
      <c r="D1740" s="343"/>
    </row>
    <row r="1741" spans="4:4" x14ac:dyDescent="0.2">
      <c r="D1741" s="343"/>
    </row>
    <row r="1742" spans="4:4" x14ac:dyDescent="0.2">
      <c r="D1742" s="343"/>
    </row>
    <row r="1743" spans="4:4" x14ac:dyDescent="0.2">
      <c r="D1743" s="343"/>
    </row>
    <row r="1744" spans="4:4" x14ac:dyDescent="0.2">
      <c r="D1744" s="343"/>
    </row>
    <row r="1745" spans="4:4" x14ac:dyDescent="0.2">
      <c r="D1745" s="343"/>
    </row>
    <row r="1746" spans="4:4" x14ac:dyDescent="0.2">
      <c r="D1746" s="343"/>
    </row>
    <row r="1747" spans="4:4" x14ac:dyDescent="0.2">
      <c r="D1747" s="343"/>
    </row>
    <row r="1748" spans="4:4" x14ac:dyDescent="0.2">
      <c r="D1748" s="343"/>
    </row>
    <row r="1749" spans="4:4" x14ac:dyDescent="0.2">
      <c r="D1749" s="343"/>
    </row>
    <row r="1750" spans="4:4" x14ac:dyDescent="0.2">
      <c r="D1750" s="343"/>
    </row>
    <row r="1751" spans="4:4" x14ac:dyDescent="0.2">
      <c r="D1751" s="343"/>
    </row>
    <row r="1752" spans="4:4" x14ac:dyDescent="0.2">
      <c r="D1752" s="343"/>
    </row>
    <row r="1753" spans="4:4" x14ac:dyDescent="0.2">
      <c r="D1753" s="343"/>
    </row>
    <row r="1754" spans="4:4" x14ac:dyDescent="0.2">
      <c r="D1754" s="343"/>
    </row>
    <row r="1755" spans="4:4" x14ac:dyDescent="0.2">
      <c r="D1755" s="343"/>
    </row>
    <row r="1756" spans="4:4" x14ac:dyDescent="0.2">
      <c r="D1756" s="343"/>
    </row>
    <row r="1757" spans="4:4" x14ac:dyDescent="0.2">
      <c r="D1757" s="343"/>
    </row>
    <row r="1758" spans="4:4" x14ac:dyDescent="0.2">
      <c r="D1758" s="343"/>
    </row>
    <row r="1759" spans="4:4" x14ac:dyDescent="0.2">
      <c r="D1759" s="343"/>
    </row>
    <row r="1760" spans="4:4" x14ac:dyDescent="0.2">
      <c r="D1760" s="343"/>
    </row>
    <row r="1761" spans="4:4" x14ac:dyDescent="0.2">
      <c r="D1761" s="343"/>
    </row>
    <row r="1762" spans="4:4" x14ac:dyDescent="0.2">
      <c r="D1762" s="343"/>
    </row>
    <row r="1763" spans="4:4" x14ac:dyDescent="0.2">
      <c r="D1763" s="343"/>
    </row>
    <row r="1764" spans="4:4" x14ac:dyDescent="0.2">
      <c r="D1764" s="343"/>
    </row>
    <row r="1765" spans="4:4" x14ac:dyDescent="0.2">
      <c r="D1765" s="343"/>
    </row>
    <row r="1766" spans="4:4" x14ac:dyDescent="0.2">
      <c r="D1766" s="343"/>
    </row>
    <row r="1767" spans="4:4" x14ac:dyDescent="0.2">
      <c r="D1767" s="343"/>
    </row>
    <row r="1768" spans="4:4" x14ac:dyDescent="0.2">
      <c r="D1768" s="343"/>
    </row>
    <row r="1769" spans="4:4" x14ac:dyDescent="0.2">
      <c r="D1769" s="343"/>
    </row>
    <row r="1770" spans="4:4" x14ac:dyDescent="0.2">
      <c r="D1770" s="343"/>
    </row>
    <row r="1771" spans="4:4" x14ac:dyDescent="0.2">
      <c r="D1771" s="343"/>
    </row>
    <row r="1772" spans="4:4" x14ac:dyDescent="0.2">
      <c r="D1772" s="343"/>
    </row>
    <row r="1773" spans="4:4" x14ac:dyDescent="0.2">
      <c r="D1773" s="343"/>
    </row>
    <row r="1774" spans="4:4" x14ac:dyDescent="0.2">
      <c r="D1774" s="343"/>
    </row>
    <row r="1775" spans="4:4" x14ac:dyDescent="0.2">
      <c r="D1775" s="343"/>
    </row>
    <row r="1776" spans="4:4" x14ac:dyDescent="0.2">
      <c r="D1776" s="343"/>
    </row>
    <row r="1777" spans="4:4" x14ac:dyDescent="0.2">
      <c r="D1777" s="343"/>
    </row>
    <row r="1778" spans="4:4" x14ac:dyDescent="0.2">
      <c r="D1778" s="343"/>
    </row>
    <row r="1779" spans="4:4" x14ac:dyDescent="0.2">
      <c r="D1779" s="343"/>
    </row>
    <row r="1780" spans="4:4" x14ac:dyDescent="0.2">
      <c r="D1780" s="343"/>
    </row>
    <row r="1781" spans="4:4" x14ac:dyDescent="0.2">
      <c r="D1781" s="343"/>
    </row>
    <row r="1782" spans="4:4" x14ac:dyDescent="0.2">
      <c r="D1782" s="343"/>
    </row>
    <row r="1783" spans="4:4" x14ac:dyDescent="0.2">
      <c r="D1783" s="343"/>
    </row>
    <row r="1784" spans="4:4" x14ac:dyDescent="0.2">
      <c r="D1784" s="343"/>
    </row>
    <row r="1785" spans="4:4" x14ac:dyDescent="0.2">
      <c r="D1785" s="343"/>
    </row>
    <row r="1786" spans="4:4" x14ac:dyDescent="0.2">
      <c r="D1786" s="343"/>
    </row>
    <row r="1787" spans="4:4" x14ac:dyDescent="0.2">
      <c r="D1787" s="343"/>
    </row>
    <row r="1788" spans="4:4" x14ac:dyDescent="0.2">
      <c r="D1788" s="343"/>
    </row>
    <row r="1789" spans="4:4" x14ac:dyDescent="0.2">
      <c r="D1789" s="343"/>
    </row>
    <row r="1790" spans="4:4" x14ac:dyDescent="0.2">
      <c r="D1790" s="343"/>
    </row>
    <row r="1791" spans="4:4" x14ac:dyDescent="0.2">
      <c r="D1791" s="343"/>
    </row>
    <row r="1792" spans="4:4" x14ac:dyDescent="0.2">
      <c r="D1792" s="343"/>
    </row>
    <row r="1793" spans="4:4" x14ac:dyDescent="0.2">
      <c r="D1793" s="343"/>
    </row>
    <row r="1794" spans="4:4" x14ac:dyDescent="0.2">
      <c r="D1794" s="343"/>
    </row>
    <row r="1795" spans="4:4" x14ac:dyDescent="0.2">
      <c r="D1795" s="343"/>
    </row>
    <row r="1796" spans="4:4" x14ac:dyDescent="0.2">
      <c r="D1796" s="343"/>
    </row>
    <row r="1797" spans="4:4" x14ac:dyDescent="0.2">
      <c r="D1797" s="343"/>
    </row>
    <row r="1798" spans="4:4" x14ac:dyDescent="0.2">
      <c r="D1798" s="343"/>
    </row>
    <row r="1799" spans="4:4" x14ac:dyDescent="0.2">
      <c r="D1799" s="343"/>
    </row>
    <row r="1800" spans="4:4" x14ac:dyDescent="0.2">
      <c r="D1800" s="343"/>
    </row>
    <row r="1801" spans="4:4" x14ac:dyDescent="0.2">
      <c r="D1801" s="343"/>
    </row>
    <row r="1802" spans="4:4" x14ac:dyDescent="0.2">
      <c r="D1802" s="343"/>
    </row>
    <row r="1803" spans="4:4" x14ac:dyDescent="0.2">
      <c r="D1803" s="343"/>
    </row>
    <row r="1804" spans="4:4" x14ac:dyDescent="0.2">
      <c r="D1804" s="343"/>
    </row>
    <row r="1805" spans="4:4" x14ac:dyDescent="0.2">
      <c r="D1805" s="343"/>
    </row>
    <row r="1806" spans="4:4" x14ac:dyDescent="0.2">
      <c r="D1806" s="343"/>
    </row>
    <row r="1807" spans="4:4" x14ac:dyDescent="0.2">
      <c r="D1807" s="343"/>
    </row>
    <row r="1808" spans="4:4" x14ac:dyDescent="0.2">
      <c r="D1808" s="343"/>
    </row>
    <row r="1809" spans="4:4" x14ac:dyDescent="0.2">
      <c r="D1809" s="343"/>
    </row>
    <row r="1810" spans="4:4" x14ac:dyDescent="0.2">
      <c r="D1810" s="343"/>
    </row>
    <row r="1811" spans="4:4" x14ac:dyDescent="0.2">
      <c r="D1811" s="343"/>
    </row>
    <row r="1812" spans="4:4" x14ac:dyDescent="0.2">
      <c r="D1812" s="343"/>
    </row>
    <row r="1813" spans="4:4" x14ac:dyDescent="0.2">
      <c r="D1813" s="343"/>
    </row>
    <row r="1814" spans="4:4" x14ac:dyDescent="0.2">
      <c r="D1814" s="343"/>
    </row>
    <row r="1815" spans="4:4" x14ac:dyDescent="0.2">
      <c r="D1815" s="343"/>
    </row>
    <row r="1816" spans="4:4" x14ac:dyDescent="0.2">
      <c r="D1816" s="343"/>
    </row>
    <row r="1817" spans="4:4" x14ac:dyDescent="0.2">
      <c r="D1817" s="343"/>
    </row>
    <row r="1818" spans="4:4" x14ac:dyDescent="0.2">
      <c r="D1818" s="343"/>
    </row>
    <row r="1819" spans="4:4" x14ac:dyDescent="0.2">
      <c r="D1819" s="343"/>
    </row>
    <row r="1820" spans="4:4" x14ac:dyDescent="0.2">
      <c r="D1820" s="343"/>
    </row>
    <row r="1821" spans="4:4" x14ac:dyDescent="0.2">
      <c r="D1821" s="343"/>
    </row>
    <row r="1822" spans="4:4" x14ac:dyDescent="0.2">
      <c r="D1822" s="343"/>
    </row>
    <row r="1823" spans="4:4" x14ac:dyDescent="0.2">
      <c r="D1823" s="343"/>
    </row>
    <row r="1824" spans="4:4" x14ac:dyDescent="0.2">
      <c r="D1824" s="343"/>
    </row>
    <row r="1825" spans="4:4" x14ac:dyDescent="0.2">
      <c r="D1825" s="343"/>
    </row>
    <row r="1826" spans="4:4" x14ac:dyDescent="0.2">
      <c r="D1826" s="343"/>
    </row>
    <row r="1827" spans="4:4" x14ac:dyDescent="0.2">
      <c r="D1827" s="343"/>
    </row>
    <row r="1828" spans="4:4" x14ac:dyDescent="0.2">
      <c r="D1828" s="343"/>
    </row>
    <row r="1829" spans="4:4" x14ac:dyDescent="0.2">
      <c r="D1829" s="343"/>
    </row>
    <row r="1830" spans="4:4" x14ac:dyDescent="0.2">
      <c r="D1830" s="343"/>
    </row>
    <row r="1831" spans="4:4" x14ac:dyDescent="0.2">
      <c r="D1831" s="343"/>
    </row>
    <row r="1832" spans="4:4" x14ac:dyDescent="0.2">
      <c r="D1832" s="343"/>
    </row>
    <row r="1833" spans="4:4" x14ac:dyDescent="0.2">
      <c r="D1833" s="343"/>
    </row>
    <row r="1834" spans="4:4" x14ac:dyDescent="0.2">
      <c r="D1834" s="343"/>
    </row>
    <row r="1835" spans="4:4" x14ac:dyDescent="0.2">
      <c r="D1835" s="343"/>
    </row>
    <row r="1836" spans="4:4" x14ac:dyDescent="0.2">
      <c r="D1836" s="343"/>
    </row>
    <row r="1837" spans="4:4" x14ac:dyDescent="0.2">
      <c r="D1837" s="343"/>
    </row>
    <row r="1838" spans="4:4" x14ac:dyDescent="0.2">
      <c r="D1838" s="343"/>
    </row>
    <row r="1839" spans="4:4" x14ac:dyDescent="0.2">
      <c r="D1839" s="343"/>
    </row>
    <row r="1840" spans="4:4" x14ac:dyDescent="0.2">
      <c r="D1840" s="343"/>
    </row>
    <row r="1841" spans="4:4" x14ac:dyDescent="0.2">
      <c r="D1841" s="343"/>
    </row>
    <row r="1842" spans="4:4" x14ac:dyDescent="0.2">
      <c r="D1842" s="343"/>
    </row>
    <row r="1843" spans="4:4" x14ac:dyDescent="0.2">
      <c r="D1843" s="343"/>
    </row>
    <row r="1844" spans="4:4" x14ac:dyDescent="0.2">
      <c r="D1844" s="343"/>
    </row>
    <row r="1845" spans="4:4" x14ac:dyDescent="0.2">
      <c r="D1845" s="343"/>
    </row>
    <row r="1846" spans="4:4" x14ac:dyDescent="0.2">
      <c r="D1846" s="343"/>
    </row>
    <row r="1847" spans="4:4" x14ac:dyDescent="0.2">
      <c r="D1847" s="343"/>
    </row>
    <row r="1848" spans="4:4" x14ac:dyDescent="0.2">
      <c r="D1848" s="343"/>
    </row>
    <row r="1849" spans="4:4" x14ac:dyDescent="0.2">
      <c r="D1849" s="343"/>
    </row>
    <row r="1850" spans="4:4" x14ac:dyDescent="0.2">
      <c r="D1850" s="343"/>
    </row>
    <row r="1851" spans="4:4" x14ac:dyDescent="0.2">
      <c r="D1851" s="343"/>
    </row>
    <row r="1852" spans="4:4" x14ac:dyDescent="0.2">
      <c r="D1852" s="343"/>
    </row>
    <row r="1853" spans="4:4" x14ac:dyDescent="0.2">
      <c r="D1853" s="343"/>
    </row>
    <row r="1854" spans="4:4" x14ac:dyDescent="0.2">
      <c r="D1854" s="343"/>
    </row>
    <row r="1855" spans="4:4" x14ac:dyDescent="0.2">
      <c r="D1855" s="343"/>
    </row>
    <row r="1856" spans="4:4" x14ac:dyDescent="0.2">
      <c r="D1856" s="343"/>
    </row>
    <row r="1857" spans="4:4" x14ac:dyDescent="0.2">
      <c r="D1857" s="343"/>
    </row>
    <row r="1858" spans="4:4" x14ac:dyDescent="0.2">
      <c r="D1858" s="343"/>
    </row>
    <row r="1859" spans="4:4" x14ac:dyDescent="0.2">
      <c r="D1859" s="343"/>
    </row>
    <row r="1860" spans="4:4" x14ac:dyDescent="0.2">
      <c r="D1860" s="343"/>
    </row>
    <row r="1861" spans="4:4" x14ac:dyDescent="0.2">
      <c r="D1861" s="343"/>
    </row>
    <row r="1862" spans="4:4" x14ac:dyDescent="0.2">
      <c r="D1862" s="343"/>
    </row>
    <row r="1863" spans="4:4" x14ac:dyDescent="0.2">
      <c r="D1863" s="343"/>
    </row>
    <row r="1864" spans="4:4" x14ac:dyDescent="0.2">
      <c r="D1864" s="343"/>
    </row>
    <row r="1865" spans="4:4" x14ac:dyDescent="0.2">
      <c r="D1865" s="343"/>
    </row>
    <row r="1866" spans="4:4" x14ac:dyDescent="0.2">
      <c r="D1866" s="343"/>
    </row>
    <row r="1867" spans="4:4" x14ac:dyDescent="0.2">
      <c r="D1867" s="343"/>
    </row>
    <row r="1868" spans="4:4" x14ac:dyDescent="0.2">
      <c r="D1868" s="343"/>
    </row>
    <row r="1869" spans="4:4" x14ac:dyDescent="0.2">
      <c r="D1869" s="343"/>
    </row>
    <row r="1870" spans="4:4" x14ac:dyDescent="0.2">
      <c r="D1870" s="343"/>
    </row>
    <row r="1871" spans="4:4" x14ac:dyDescent="0.2">
      <c r="D1871" s="343"/>
    </row>
    <row r="1872" spans="4:4" x14ac:dyDescent="0.2">
      <c r="D1872" s="343"/>
    </row>
    <row r="1873" spans="4:4" x14ac:dyDescent="0.2">
      <c r="D1873" s="343"/>
    </row>
    <row r="1874" spans="4:4" x14ac:dyDescent="0.2">
      <c r="D1874" s="343"/>
    </row>
    <row r="1875" spans="4:4" x14ac:dyDescent="0.2">
      <c r="D1875" s="343"/>
    </row>
    <row r="1876" spans="4:4" x14ac:dyDescent="0.2">
      <c r="D1876" s="343"/>
    </row>
    <row r="1877" spans="4:4" x14ac:dyDescent="0.2">
      <c r="D1877" s="343"/>
    </row>
    <row r="1878" spans="4:4" x14ac:dyDescent="0.2">
      <c r="D1878" s="343"/>
    </row>
    <row r="1879" spans="4:4" x14ac:dyDescent="0.2">
      <c r="D1879" s="343"/>
    </row>
    <row r="1880" spans="4:4" x14ac:dyDescent="0.2">
      <c r="D1880" s="343"/>
    </row>
    <row r="1881" spans="4:4" x14ac:dyDescent="0.2">
      <c r="D1881" s="343"/>
    </row>
    <row r="1882" spans="4:4" x14ac:dyDescent="0.2">
      <c r="D1882" s="343"/>
    </row>
    <row r="1883" spans="4:4" x14ac:dyDescent="0.2">
      <c r="D1883" s="343"/>
    </row>
    <row r="1884" spans="4:4" x14ac:dyDescent="0.2">
      <c r="D1884" s="343"/>
    </row>
    <row r="1885" spans="4:4" x14ac:dyDescent="0.2">
      <c r="D1885" s="343"/>
    </row>
    <row r="1886" spans="4:4" x14ac:dyDescent="0.2">
      <c r="D1886" s="343"/>
    </row>
    <row r="1887" spans="4:4" x14ac:dyDescent="0.2">
      <c r="D1887" s="343"/>
    </row>
    <row r="1888" spans="4:4" x14ac:dyDescent="0.2">
      <c r="D1888" s="343"/>
    </row>
    <row r="1889" spans="4:4" x14ac:dyDescent="0.2">
      <c r="D1889" s="343"/>
    </row>
    <row r="1890" spans="4:4" x14ac:dyDescent="0.2">
      <c r="D1890" s="343"/>
    </row>
    <row r="1891" spans="4:4" x14ac:dyDescent="0.2">
      <c r="D1891" s="343"/>
    </row>
    <row r="1892" spans="4:4" x14ac:dyDescent="0.2">
      <c r="D1892" s="343"/>
    </row>
    <row r="1893" spans="4:4" x14ac:dyDescent="0.2">
      <c r="D1893" s="343"/>
    </row>
    <row r="1894" spans="4:4" x14ac:dyDescent="0.2">
      <c r="D1894" s="343"/>
    </row>
    <row r="1895" spans="4:4" x14ac:dyDescent="0.2">
      <c r="D1895" s="343"/>
    </row>
    <row r="1896" spans="4:4" x14ac:dyDescent="0.2">
      <c r="D1896" s="343"/>
    </row>
    <row r="1897" spans="4:4" x14ac:dyDescent="0.2">
      <c r="D1897" s="343"/>
    </row>
    <row r="1898" spans="4:4" x14ac:dyDescent="0.2">
      <c r="D1898" s="343"/>
    </row>
    <row r="1899" spans="4:4" x14ac:dyDescent="0.2">
      <c r="D1899" s="343"/>
    </row>
    <row r="1900" spans="4:4" x14ac:dyDescent="0.2">
      <c r="D1900" s="343"/>
    </row>
    <row r="1901" spans="4:4" x14ac:dyDescent="0.2">
      <c r="D1901" s="343"/>
    </row>
    <row r="1902" spans="4:4" x14ac:dyDescent="0.2">
      <c r="D1902" s="343"/>
    </row>
    <row r="1903" spans="4:4" x14ac:dyDescent="0.2">
      <c r="D1903" s="343"/>
    </row>
    <row r="1904" spans="4:4" x14ac:dyDescent="0.2">
      <c r="D1904" s="343"/>
    </row>
    <row r="1905" spans="4:4" x14ac:dyDescent="0.2">
      <c r="D1905" s="343"/>
    </row>
    <row r="1906" spans="4:4" x14ac:dyDescent="0.2">
      <c r="D1906" s="343"/>
    </row>
    <row r="1907" spans="4:4" x14ac:dyDescent="0.2">
      <c r="D1907" s="343"/>
    </row>
    <row r="1908" spans="4:4" x14ac:dyDescent="0.2">
      <c r="D1908" s="343"/>
    </row>
    <row r="1909" spans="4:4" x14ac:dyDescent="0.2">
      <c r="D1909" s="343"/>
    </row>
    <row r="1910" spans="4:4" x14ac:dyDescent="0.2">
      <c r="D1910" s="343"/>
    </row>
    <row r="1911" spans="4:4" x14ac:dyDescent="0.2">
      <c r="D1911" s="343"/>
    </row>
    <row r="1912" spans="4:4" x14ac:dyDescent="0.2">
      <c r="D1912" s="343"/>
    </row>
    <row r="1913" spans="4:4" x14ac:dyDescent="0.2">
      <c r="D1913" s="343"/>
    </row>
    <row r="1914" spans="4:4" x14ac:dyDescent="0.2">
      <c r="D1914" s="343"/>
    </row>
    <row r="1915" spans="4:4" x14ac:dyDescent="0.2">
      <c r="D1915" s="343"/>
    </row>
    <row r="1916" spans="4:4" x14ac:dyDescent="0.2">
      <c r="D1916" s="343"/>
    </row>
    <row r="1917" spans="4:4" x14ac:dyDescent="0.2">
      <c r="D1917" s="343"/>
    </row>
    <row r="1918" spans="4:4" x14ac:dyDescent="0.2">
      <c r="D1918" s="343"/>
    </row>
    <row r="1919" spans="4:4" x14ac:dyDescent="0.2">
      <c r="D1919" s="343"/>
    </row>
    <row r="1920" spans="4:4" x14ac:dyDescent="0.2">
      <c r="D1920" s="343"/>
    </row>
    <row r="1921" spans="4:4" x14ac:dyDescent="0.2">
      <c r="D1921" s="343"/>
    </row>
    <row r="1922" spans="4:4" x14ac:dyDescent="0.2">
      <c r="D1922" s="343"/>
    </row>
    <row r="1923" spans="4:4" x14ac:dyDescent="0.2">
      <c r="D1923" s="343"/>
    </row>
    <row r="1924" spans="4:4" x14ac:dyDescent="0.2">
      <c r="D1924" s="343"/>
    </row>
    <row r="1925" spans="4:4" x14ac:dyDescent="0.2">
      <c r="D1925" s="343"/>
    </row>
    <row r="1926" spans="4:4" x14ac:dyDescent="0.2">
      <c r="D1926" s="343"/>
    </row>
    <row r="1927" spans="4:4" x14ac:dyDescent="0.2">
      <c r="D1927" s="343"/>
    </row>
    <row r="1928" spans="4:4" x14ac:dyDescent="0.2">
      <c r="D1928" s="343"/>
    </row>
    <row r="1929" spans="4:4" x14ac:dyDescent="0.2">
      <c r="D1929" s="343"/>
    </row>
    <row r="1930" spans="4:4" x14ac:dyDescent="0.2">
      <c r="D1930" s="343"/>
    </row>
    <row r="1931" spans="4:4" x14ac:dyDescent="0.2">
      <c r="D1931" s="343"/>
    </row>
    <row r="1932" spans="4:4" x14ac:dyDescent="0.2">
      <c r="D1932" s="343"/>
    </row>
    <row r="1933" spans="4:4" x14ac:dyDescent="0.2">
      <c r="D1933" s="343"/>
    </row>
    <row r="1934" spans="4:4" x14ac:dyDescent="0.2">
      <c r="D1934" s="343"/>
    </row>
    <row r="1935" spans="4:4" x14ac:dyDescent="0.2">
      <c r="D1935" s="343"/>
    </row>
    <row r="1936" spans="4:4" x14ac:dyDescent="0.2">
      <c r="D1936" s="343"/>
    </row>
    <row r="1937" spans="4:4" x14ac:dyDescent="0.2">
      <c r="D1937" s="343"/>
    </row>
    <row r="1938" spans="4:4" x14ac:dyDescent="0.2">
      <c r="D1938" s="343"/>
    </row>
    <row r="1939" spans="4:4" x14ac:dyDescent="0.2">
      <c r="D1939" s="343"/>
    </row>
    <row r="1940" spans="4:4" x14ac:dyDescent="0.2">
      <c r="D1940" s="343"/>
    </row>
    <row r="1941" spans="4:4" x14ac:dyDescent="0.2">
      <c r="D1941" s="343"/>
    </row>
    <row r="1942" spans="4:4" x14ac:dyDescent="0.2">
      <c r="D1942" s="343"/>
    </row>
    <row r="1943" spans="4:4" x14ac:dyDescent="0.2">
      <c r="D1943" s="343"/>
    </row>
    <row r="1944" spans="4:4" x14ac:dyDescent="0.2">
      <c r="D1944" s="343"/>
    </row>
    <row r="1945" spans="4:4" x14ac:dyDescent="0.2">
      <c r="D1945" s="343"/>
    </row>
    <row r="1946" spans="4:4" x14ac:dyDescent="0.2">
      <c r="D1946" s="343"/>
    </row>
    <row r="1947" spans="4:4" x14ac:dyDescent="0.2">
      <c r="D1947" s="343"/>
    </row>
    <row r="1948" spans="4:4" x14ac:dyDescent="0.2">
      <c r="D1948" s="343"/>
    </row>
    <row r="1949" spans="4:4" x14ac:dyDescent="0.2">
      <c r="D1949" s="343"/>
    </row>
    <row r="1950" spans="4:4" x14ac:dyDescent="0.2">
      <c r="D1950" s="343"/>
    </row>
    <row r="1951" spans="4:4" x14ac:dyDescent="0.2">
      <c r="D1951" s="343"/>
    </row>
    <row r="1952" spans="4:4" x14ac:dyDescent="0.2">
      <c r="D1952" s="343"/>
    </row>
    <row r="1953" spans="4:4" x14ac:dyDescent="0.2">
      <c r="D1953" s="343"/>
    </row>
    <row r="1954" spans="4:4" x14ac:dyDescent="0.2">
      <c r="D1954" s="343"/>
    </row>
    <row r="1955" spans="4:4" x14ac:dyDescent="0.2">
      <c r="D1955" s="343"/>
    </row>
    <row r="1956" spans="4:4" x14ac:dyDescent="0.2">
      <c r="D1956" s="343"/>
    </row>
    <row r="1957" spans="4:4" x14ac:dyDescent="0.2">
      <c r="D1957" s="343"/>
    </row>
    <row r="1958" spans="4:4" x14ac:dyDescent="0.2">
      <c r="D1958" s="343"/>
    </row>
    <row r="1959" spans="4:4" x14ac:dyDescent="0.2">
      <c r="D1959" s="343"/>
    </row>
    <row r="1960" spans="4:4" x14ac:dyDescent="0.2">
      <c r="D1960" s="343"/>
    </row>
    <row r="1961" spans="4:4" x14ac:dyDescent="0.2">
      <c r="D1961" s="343"/>
    </row>
    <row r="1962" spans="4:4" x14ac:dyDescent="0.2">
      <c r="D1962" s="343"/>
    </row>
    <row r="1963" spans="4:4" x14ac:dyDescent="0.2">
      <c r="D1963" s="343"/>
    </row>
    <row r="1964" spans="4:4" x14ac:dyDescent="0.2">
      <c r="D1964" s="343"/>
    </row>
    <row r="1965" spans="4:4" x14ac:dyDescent="0.2">
      <c r="D1965" s="343"/>
    </row>
    <row r="1966" spans="4:4" x14ac:dyDescent="0.2">
      <c r="D1966" s="343"/>
    </row>
    <row r="1967" spans="4:4" x14ac:dyDescent="0.2">
      <c r="D1967" s="343"/>
    </row>
    <row r="1968" spans="4:4" x14ac:dyDescent="0.2">
      <c r="D1968" s="343"/>
    </row>
    <row r="1969" spans="4:4" x14ac:dyDescent="0.2">
      <c r="D1969" s="343"/>
    </row>
    <row r="1970" spans="4:4" x14ac:dyDescent="0.2">
      <c r="D1970" s="343"/>
    </row>
    <row r="1971" spans="4:4" x14ac:dyDescent="0.2">
      <c r="D1971" s="343"/>
    </row>
    <row r="1972" spans="4:4" x14ac:dyDescent="0.2">
      <c r="D1972" s="343"/>
    </row>
    <row r="1973" spans="4:4" x14ac:dyDescent="0.2">
      <c r="D1973" s="343"/>
    </row>
    <row r="1974" spans="4:4" x14ac:dyDescent="0.2">
      <c r="D1974" s="343"/>
    </row>
    <row r="1975" spans="4:4" x14ac:dyDescent="0.2">
      <c r="D1975" s="343"/>
    </row>
    <row r="1976" spans="4:4" x14ac:dyDescent="0.2">
      <c r="D1976" s="343"/>
    </row>
    <row r="1977" spans="4:4" x14ac:dyDescent="0.2">
      <c r="D1977" s="343"/>
    </row>
    <row r="1978" spans="4:4" x14ac:dyDescent="0.2">
      <c r="D1978" s="343"/>
    </row>
    <row r="1979" spans="4:4" x14ac:dyDescent="0.2">
      <c r="D1979" s="343"/>
    </row>
    <row r="1980" spans="4:4" x14ac:dyDescent="0.2">
      <c r="D1980" s="343"/>
    </row>
    <row r="1981" spans="4:4" x14ac:dyDescent="0.2">
      <c r="D1981" s="343"/>
    </row>
    <row r="1982" spans="4:4" x14ac:dyDescent="0.2">
      <c r="D1982" s="343"/>
    </row>
    <row r="1983" spans="4:4" x14ac:dyDescent="0.2">
      <c r="D1983" s="343"/>
    </row>
    <row r="1984" spans="4:4" x14ac:dyDescent="0.2">
      <c r="D1984" s="343"/>
    </row>
    <row r="1985" spans="4:4" x14ac:dyDescent="0.2">
      <c r="D1985" s="343"/>
    </row>
    <row r="1986" spans="4:4" x14ac:dyDescent="0.2">
      <c r="D1986" s="343"/>
    </row>
    <row r="1987" spans="4:4" x14ac:dyDescent="0.2">
      <c r="D1987" s="343"/>
    </row>
    <row r="1988" spans="4:4" x14ac:dyDescent="0.2">
      <c r="D1988" s="343"/>
    </row>
    <row r="1989" spans="4:4" x14ac:dyDescent="0.2">
      <c r="D1989" s="343"/>
    </row>
    <row r="1990" spans="4:4" x14ac:dyDescent="0.2">
      <c r="D1990" s="343"/>
    </row>
    <row r="1991" spans="4:4" x14ac:dyDescent="0.2">
      <c r="D1991" s="343"/>
    </row>
    <row r="1992" spans="4:4" x14ac:dyDescent="0.2">
      <c r="D1992" s="343"/>
    </row>
    <row r="1993" spans="4:4" x14ac:dyDescent="0.2">
      <c r="D1993" s="343"/>
    </row>
    <row r="1994" spans="4:4" x14ac:dyDescent="0.2">
      <c r="D1994" s="343"/>
    </row>
    <row r="1995" spans="4:4" x14ac:dyDescent="0.2">
      <c r="D1995" s="343"/>
    </row>
    <row r="1996" spans="4:4" x14ac:dyDescent="0.2">
      <c r="D1996" s="343"/>
    </row>
    <row r="1997" spans="4:4" x14ac:dyDescent="0.2">
      <c r="D1997" s="343"/>
    </row>
    <row r="1998" spans="4:4" x14ac:dyDescent="0.2">
      <c r="D1998" s="343"/>
    </row>
    <row r="1999" spans="4:4" x14ac:dyDescent="0.2">
      <c r="D1999" s="343"/>
    </row>
    <row r="2000" spans="4:4" x14ac:dyDescent="0.2">
      <c r="D2000" s="343"/>
    </row>
    <row r="2001" spans="4:4" x14ac:dyDescent="0.2">
      <c r="D2001" s="343"/>
    </row>
    <row r="2002" spans="4:4" x14ac:dyDescent="0.2">
      <c r="D2002" s="343"/>
    </row>
    <row r="2003" spans="4:4" x14ac:dyDescent="0.2">
      <c r="D2003" s="343"/>
    </row>
    <row r="2004" spans="4:4" x14ac:dyDescent="0.2">
      <c r="D2004" s="343"/>
    </row>
    <row r="2005" spans="4:4" x14ac:dyDescent="0.2">
      <c r="D2005" s="343"/>
    </row>
    <row r="2006" spans="4:4" x14ac:dyDescent="0.2">
      <c r="D2006" s="343"/>
    </row>
    <row r="2007" spans="4:4" x14ac:dyDescent="0.2">
      <c r="D2007" s="343"/>
    </row>
    <row r="2008" spans="4:4" x14ac:dyDescent="0.2">
      <c r="D2008" s="343"/>
    </row>
    <row r="2009" spans="4:4" x14ac:dyDescent="0.2">
      <c r="D2009" s="343"/>
    </row>
    <row r="2010" spans="4:4" x14ac:dyDescent="0.2">
      <c r="D2010" s="343"/>
    </row>
    <row r="2011" spans="4:4" x14ac:dyDescent="0.2">
      <c r="D2011" s="343"/>
    </row>
    <row r="2012" spans="4:4" x14ac:dyDescent="0.2">
      <c r="D2012" s="343"/>
    </row>
    <row r="2013" spans="4:4" x14ac:dyDescent="0.2">
      <c r="D2013" s="343"/>
    </row>
    <row r="2014" spans="4:4" x14ac:dyDescent="0.2">
      <c r="D2014" s="343"/>
    </row>
    <row r="2015" spans="4:4" x14ac:dyDescent="0.2">
      <c r="D2015" s="343"/>
    </row>
    <row r="2016" spans="4:4" x14ac:dyDescent="0.2">
      <c r="D2016" s="343"/>
    </row>
    <row r="2017" spans="4:4" x14ac:dyDescent="0.2">
      <c r="D2017" s="343"/>
    </row>
    <row r="2018" spans="4:4" x14ac:dyDescent="0.2">
      <c r="D2018" s="343"/>
    </row>
    <row r="2019" spans="4:4" x14ac:dyDescent="0.2">
      <c r="D2019" s="343"/>
    </row>
    <row r="2020" spans="4:4" x14ac:dyDescent="0.2">
      <c r="D2020" s="343"/>
    </row>
    <row r="2021" spans="4:4" x14ac:dyDescent="0.2">
      <c r="D2021" s="343"/>
    </row>
    <row r="2022" spans="4:4" x14ac:dyDescent="0.2">
      <c r="D2022" s="343"/>
    </row>
    <row r="2023" spans="4:4" x14ac:dyDescent="0.2">
      <c r="D2023" s="343"/>
    </row>
    <row r="2024" spans="4:4" x14ac:dyDescent="0.2">
      <c r="D2024" s="343"/>
    </row>
    <row r="2025" spans="4:4" x14ac:dyDescent="0.2">
      <c r="D2025" s="343"/>
    </row>
    <row r="2026" spans="4:4" x14ac:dyDescent="0.2">
      <c r="D2026" s="343"/>
    </row>
    <row r="2027" spans="4:4" x14ac:dyDescent="0.2">
      <c r="D2027" s="343"/>
    </row>
    <row r="2028" spans="4:4" x14ac:dyDescent="0.2">
      <c r="D2028" s="343"/>
    </row>
    <row r="2029" spans="4:4" x14ac:dyDescent="0.2">
      <c r="D2029" s="343"/>
    </row>
    <row r="2030" spans="4:4" x14ac:dyDescent="0.2">
      <c r="D2030" s="343"/>
    </row>
    <row r="2031" spans="4:4" x14ac:dyDescent="0.2">
      <c r="D2031" s="343"/>
    </row>
    <row r="2032" spans="4:4" x14ac:dyDescent="0.2">
      <c r="D2032" s="343"/>
    </row>
    <row r="2033" spans="4:4" x14ac:dyDescent="0.2">
      <c r="D2033" s="343"/>
    </row>
    <row r="2034" spans="4:4" x14ac:dyDescent="0.2">
      <c r="D2034" s="343"/>
    </row>
    <row r="2035" spans="4:4" x14ac:dyDescent="0.2">
      <c r="D2035" s="343"/>
    </row>
    <row r="2036" spans="4:4" x14ac:dyDescent="0.2">
      <c r="D2036" s="343"/>
    </row>
    <row r="2037" spans="4:4" x14ac:dyDescent="0.2">
      <c r="D2037" s="343"/>
    </row>
    <row r="2038" spans="4:4" x14ac:dyDescent="0.2">
      <c r="D2038" s="343"/>
    </row>
    <row r="2039" spans="4:4" x14ac:dyDescent="0.2">
      <c r="D2039" s="343"/>
    </row>
    <row r="2040" spans="4:4" x14ac:dyDescent="0.2">
      <c r="D2040" s="343"/>
    </row>
    <row r="2041" spans="4:4" x14ac:dyDescent="0.2">
      <c r="D2041" s="343"/>
    </row>
    <row r="2042" spans="4:4" x14ac:dyDescent="0.2">
      <c r="D2042" s="343"/>
    </row>
    <row r="2043" spans="4:4" x14ac:dyDescent="0.2">
      <c r="D2043" s="343"/>
    </row>
    <row r="2044" spans="4:4" x14ac:dyDescent="0.2">
      <c r="D2044" s="343"/>
    </row>
    <row r="2045" spans="4:4" x14ac:dyDescent="0.2">
      <c r="D2045" s="343"/>
    </row>
    <row r="2046" spans="4:4" x14ac:dyDescent="0.2">
      <c r="D2046" s="343"/>
    </row>
    <row r="2047" spans="4:4" x14ac:dyDescent="0.2">
      <c r="D2047" s="343"/>
    </row>
    <row r="2048" spans="4:4" x14ac:dyDescent="0.2">
      <c r="D2048" s="343"/>
    </row>
    <row r="2049" spans="4:4" x14ac:dyDescent="0.2">
      <c r="D2049" s="343"/>
    </row>
    <row r="2050" spans="4:4" x14ac:dyDescent="0.2">
      <c r="D2050" s="343"/>
    </row>
    <row r="2051" spans="4:4" x14ac:dyDescent="0.2">
      <c r="D2051" s="343"/>
    </row>
    <row r="2052" spans="4:4" x14ac:dyDescent="0.2">
      <c r="D2052" s="343"/>
    </row>
    <row r="2053" spans="4:4" x14ac:dyDescent="0.2">
      <c r="D2053" s="343"/>
    </row>
    <row r="2054" spans="4:4" x14ac:dyDescent="0.2">
      <c r="D2054" s="343"/>
    </row>
    <row r="2055" spans="4:4" x14ac:dyDescent="0.2">
      <c r="D2055" s="343"/>
    </row>
    <row r="2056" spans="4:4" x14ac:dyDescent="0.2">
      <c r="D2056" s="343"/>
    </row>
    <row r="2057" spans="4:4" x14ac:dyDescent="0.2">
      <c r="D2057" s="343"/>
    </row>
    <row r="2058" spans="4:4" x14ac:dyDescent="0.2">
      <c r="D2058" s="343"/>
    </row>
    <row r="2059" spans="4:4" x14ac:dyDescent="0.2">
      <c r="D2059" s="343"/>
    </row>
    <row r="2060" spans="4:4" x14ac:dyDescent="0.2">
      <c r="D2060" s="343"/>
    </row>
    <row r="2061" spans="4:4" x14ac:dyDescent="0.2">
      <c r="D2061" s="343"/>
    </row>
    <row r="2062" spans="4:4" x14ac:dyDescent="0.2">
      <c r="D2062" s="343"/>
    </row>
    <row r="2063" spans="4:4" x14ac:dyDescent="0.2">
      <c r="D2063" s="343"/>
    </row>
    <row r="2064" spans="4:4" x14ac:dyDescent="0.2">
      <c r="D2064" s="343"/>
    </row>
    <row r="2065" spans="4:4" x14ac:dyDescent="0.2">
      <c r="D2065" s="343"/>
    </row>
    <row r="2066" spans="4:4" x14ac:dyDescent="0.2">
      <c r="D2066" s="343"/>
    </row>
    <row r="2067" spans="4:4" x14ac:dyDescent="0.2">
      <c r="D2067" s="343"/>
    </row>
    <row r="2068" spans="4:4" x14ac:dyDescent="0.2">
      <c r="D2068" s="343"/>
    </row>
    <row r="2069" spans="4:4" x14ac:dyDescent="0.2">
      <c r="D2069" s="343"/>
    </row>
    <row r="2070" spans="4:4" x14ac:dyDescent="0.2">
      <c r="D2070" s="343"/>
    </row>
    <row r="2071" spans="4:4" x14ac:dyDescent="0.2">
      <c r="D2071" s="343"/>
    </row>
    <row r="2072" spans="4:4" x14ac:dyDescent="0.2">
      <c r="D2072" s="343"/>
    </row>
    <row r="2073" spans="4:4" x14ac:dyDescent="0.2">
      <c r="D2073" s="343"/>
    </row>
    <row r="2074" spans="4:4" x14ac:dyDescent="0.2">
      <c r="D2074" s="343"/>
    </row>
    <row r="2075" spans="4:4" x14ac:dyDescent="0.2">
      <c r="D2075" s="343"/>
    </row>
    <row r="2076" spans="4:4" x14ac:dyDescent="0.2">
      <c r="D2076" s="343"/>
    </row>
    <row r="2077" spans="4:4" x14ac:dyDescent="0.2">
      <c r="D2077" s="343"/>
    </row>
    <row r="2078" spans="4:4" x14ac:dyDescent="0.2">
      <c r="D2078" s="343"/>
    </row>
    <row r="2079" spans="4:4" x14ac:dyDescent="0.2">
      <c r="D2079" s="343"/>
    </row>
    <row r="2080" spans="4:4" x14ac:dyDescent="0.2">
      <c r="D2080" s="343"/>
    </row>
    <row r="2081" spans="4:4" x14ac:dyDescent="0.2">
      <c r="D2081" s="343"/>
    </row>
    <row r="2082" spans="4:4" x14ac:dyDescent="0.2">
      <c r="D2082" s="343"/>
    </row>
    <row r="2083" spans="4:4" x14ac:dyDescent="0.2">
      <c r="D2083" s="343"/>
    </row>
    <row r="2084" spans="4:4" x14ac:dyDescent="0.2">
      <c r="D2084" s="343"/>
    </row>
    <row r="2085" spans="4:4" x14ac:dyDescent="0.2">
      <c r="D2085" s="343"/>
    </row>
    <row r="2086" spans="4:4" x14ac:dyDescent="0.2">
      <c r="D2086" s="343"/>
    </row>
    <row r="2087" spans="4:4" x14ac:dyDescent="0.2">
      <c r="D2087" s="343"/>
    </row>
    <row r="2088" spans="4:4" x14ac:dyDescent="0.2">
      <c r="D2088" s="343"/>
    </row>
    <row r="2089" spans="4:4" x14ac:dyDescent="0.2">
      <c r="D2089" s="343"/>
    </row>
    <row r="2090" spans="4:4" x14ac:dyDescent="0.2">
      <c r="D2090" s="343"/>
    </row>
    <row r="2091" spans="4:4" x14ac:dyDescent="0.2">
      <c r="D2091" s="343"/>
    </row>
    <row r="2092" spans="4:4" x14ac:dyDescent="0.2">
      <c r="D2092" s="343"/>
    </row>
    <row r="2093" spans="4:4" x14ac:dyDescent="0.2">
      <c r="D2093" s="343"/>
    </row>
    <row r="2094" spans="4:4" x14ac:dyDescent="0.2">
      <c r="D2094" s="343"/>
    </row>
    <row r="2095" spans="4:4" x14ac:dyDescent="0.2">
      <c r="D2095" s="343"/>
    </row>
    <row r="2096" spans="4:4" x14ac:dyDescent="0.2">
      <c r="D2096" s="343"/>
    </row>
    <row r="2097" spans="4:4" x14ac:dyDescent="0.2">
      <c r="D2097" s="343"/>
    </row>
    <row r="2098" spans="4:4" x14ac:dyDescent="0.2">
      <c r="D2098" s="343"/>
    </row>
    <row r="2099" spans="4:4" x14ac:dyDescent="0.2">
      <c r="D2099" s="343"/>
    </row>
    <row r="2100" spans="4:4" x14ac:dyDescent="0.2">
      <c r="D2100" s="343"/>
    </row>
    <row r="2101" spans="4:4" x14ac:dyDescent="0.2">
      <c r="D2101" s="343"/>
    </row>
    <row r="2102" spans="4:4" x14ac:dyDescent="0.2">
      <c r="D2102" s="343"/>
    </row>
    <row r="2103" spans="4:4" x14ac:dyDescent="0.2">
      <c r="D2103" s="343"/>
    </row>
    <row r="2104" spans="4:4" x14ac:dyDescent="0.2">
      <c r="D2104" s="343"/>
    </row>
    <row r="2105" spans="4:4" x14ac:dyDescent="0.2">
      <c r="D2105" s="343"/>
    </row>
    <row r="2106" spans="4:4" x14ac:dyDescent="0.2">
      <c r="D2106" s="343"/>
    </row>
    <row r="2107" spans="4:4" x14ac:dyDescent="0.2">
      <c r="D2107" s="343"/>
    </row>
    <row r="2108" spans="4:4" x14ac:dyDescent="0.2">
      <c r="D2108" s="343"/>
    </row>
    <row r="2109" spans="4:4" x14ac:dyDescent="0.2">
      <c r="D2109" s="343"/>
    </row>
    <row r="2110" spans="4:4" x14ac:dyDescent="0.2">
      <c r="D2110" s="343"/>
    </row>
    <row r="2111" spans="4:4" x14ac:dyDescent="0.2">
      <c r="D2111" s="343"/>
    </row>
    <row r="2112" spans="4:4" x14ac:dyDescent="0.2">
      <c r="D2112" s="343"/>
    </row>
    <row r="2113" spans="4:4" x14ac:dyDescent="0.2">
      <c r="D2113" s="343"/>
    </row>
    <row r="2114" spans="4:4" x14ac:dyDescent="0.2">
      <c r="D2114" s="343"/>
    </row>
    <row r="2115" spans="4:4" x14ac:dyDescent="0.2">
      <c r="D2115" s="343"/>
    </row>
    <row r="2116" spans="4:4" x14ac:dyDescent="0.2">
      <c r="D2116" s="343"/>
    </row>
    <row r="2117" spans="4:4" x14ac:dyDescent="0.2">
      <c r="D2117" s="343"/>
    </row>
    <row r="2118" spans="4:4" x14ac:dyDescent="0.2">
      <c r="D2118" s="343"/>
    </row>
    <row r="2119" spans="4:4" x14ac:dyDescent="0.2">
      <c r="D2119" s="343"/>
    </row>
    <row r="2120" spans="4:4" x14ac:dyDescent="0.2">
      <c r="D2120" s="343"/>
    </row>
    <row r="2121" spans="4:4" x14ac:dyDescent="0.2">
      <c r="D2121" s="343"/>
    </row>
    <row r="2122" spans="4:4" x14ac:dyDescent="0.2">
      <c r="D2122" s="343"/>
    </row>
    <row r="2123" spans="4:4" x14ac:dyDescent="0.2">
      <c r="D2123" s="343"/>
    </row>
    <row r="2124" spans="4:4" x14ac:dyDescent="0.2">
      <c r="D2124" s="343"/>
    </row>
    <row r="2125" spans="4:4" x14ac:dyDescent="0.2">
      <c r="D2125" s="343"/>
    </row>
    <row r="2126" spans="4:4" x14ac:dyDescent="0.2">
      <c r="D2126" s="343"/>
    </row>
    <row r="2127" spans="4:4" x14ac:dyDescent="0.2">
      <c r="D2127" s="343"/>
    </row>
    <row r="2128" spans="4:4" x14ac:dyDescent="0.2">
      <c r="D2128" s="343"/>
    </row>
    <row r="2129" spans="4:4" x14ac:dyDescent="0.2">
      <c r="D2129" s="343"/>
    </row>
    <row r="2130" spans="4:4" x14ac:dyDescent="0.2">
      <c r="D2130" s="343"/>
    </row>
    <row r="2131" spans="4:4" x14ac:dyDescent="0.2">
      <c r="D2131" s="343"/>
    </row>
    <row r="2132" spans="4:4" x14ac:dyDescent="0.2">
      <c r="D2132" s="343"/>
    </row>
    <row r="2133" spans="4:4" x14ac:dyDescent="0.2">
      <c r="D2133" s="343"/>
    </row>
    <row r="2134" spans="4:4" x14ac:dyDescent="0.2">
      <c r="D2134" s="343"/>
    </row>
    <row r="2135" spans="4:4" x14ac:dyDescent="0.2">
      <c r="D2135" s="343"/>
    </row>
    <row r="2136" spans="4:4" x14ac:dyDescent="0.2">
      <c r="D2136" s="343"/>
    </row>
    <row r="2137" spans="4:4" x14ac:dyDescent="0.2">
      <c r="D2137" s="343"/>
    </row>
    <row r="2138" spans="4:4" x14ac:dyDescent="0.2">
      <c r="D2138" s="343"/>
    </row>
    <row r="2139" spans="4:4" x14ac:dyDescent="0.2">
      <c r="D2139" s="343"/>
    </row>
    <row r="2140" spans="4:4" x14ac:dyDescent="0.2">
      <c r="D2140" s="343"/>
    </row>
    <row r="2141" spans="4:4" x14ac:dyDescent="0.2">
      <c r="D2141" s="343"/>
    </row>
    <row r="2142" spans="4:4" x14ac:dyDescent="0.2">
      <c r="D2142" s="343"/>
    </row>
    <row r="2143" spans="4:4" x14ac:dyDescent="0.2">
      <c r="D2143" s="343"/>
    </row>
    <row r="2144" spans="4:4" x14ac:dyDescent="0.2">
      <c r="D2144" s="343"/>
    </row>
    <row r="2145" spans="4:4" x14ac:dyDescent="0.2">
      <c r="D2145" s="343"/>
    </row>
    <row r="2146" spans="4:4" x14ac:dyDescent="0.2">
      <c r="D2146" s="343"/>
    </row>
    <row r="2147" spans="4:4" x14ac:dyDescent="0.2">
      <c r="D2147" s="343"/>
    </row>
    <row r="2148" spans="4:4" x14ac:dyDescent="0.2">
      <c r="D2148" s="343"/>
    </row>
    <row r="2149" spans="4:4" x14ac:dyDescent="0.2">
      <c r="D2149" s="343"/>
    </row>
    <row r="2150" spans="4:4" x14ac:dyDescent="0.2">
      <c r="D2150" s="343"/>
    </row>
    <row r="2151" spans="4:4" x14ac:dyDescent="0.2">
      <c r="D2151" s="343"/>
    </row>
    <row r="2152" spans="4:4" x14ac:dyDescent="0.2">
      <c r="D2152" s="343"/>
    </row>
    <row r="2153" spans="4:4" x14ac:dyDescent="0.2">
      <c r="D2153" s="343"/>
    </row>
    <row r="2154" spans="4:4" x14ac:dyDescent="0.2">
      <c r="D2154" s="343"/>
    </row>
    <row r="2155" spans="4:4" x14ac:dyDescent="0.2">
      <c r="D2155" s="343"/>
    </row>
    <row r="2156" spans="4:4" x14ac:dyDescent="0.2">
      <c r="D2156" s="343"/>
    </row>
    <row r="2157" spans="4:4" x14ac:dyDescent="0.2">
      <c r="D2157" s="343"/>
    </row>
    <row r="2158" spans="4:4" x14ac:dyDescent="0.2">
      <c r="D2158" s="343"/>
    </row>
    <row r="2159" spans="4:4" x14ac:dyDescent="0.2">
      <c r="D2159" s="343"/>
    </row>
    <row r="2160" spans="4:4" x14ac:dyDescent="0.2">
      <c r="D2160" s="343"/>
    </row>
    <row r="2161" spans="4:4" x14ac:dyDescent="0.2">
      <c r="D2161" s="343"/>
    </row>
    <row r="2162" spans="4:4" x14ac:dyDescent="0.2">
      <c r="D2162" s="343"/>
    </row>
    <row r="2163" spans="4:4" x14ac:dyDescent="0.2">
      <c r="D2163" s="343"/>
    </row>
    <row r="2164" spans="4:4" x14ac:dyDescent="0.2">
      <c r="D2164" s="343"/>
    </row>
    <row r="2165" spans="4:4" x14ac:dyDescent="0.2">
      <c r="D2165" s="343"/>
    </row>
    <row r="2166" spans="4:4" x14ac:dyDescent="0.2">
      <c r="D2166" s="343"/>
    </row>
    <row r="2167" spans="4:4" x14ac:dyDescent="0.2">
      <c r="D2167" s="343"/>
    </row>
    <row r="2168" spans="4:4" x14ac:dyDescent="0.2">
      <c r="D2168" s="343"/>
    </row>
    <row r="2169" spans="4:4" x14ac:dyDescent="0.2">
      <c r="D2169" s="343"/>
    </row>
    <row r="2170" spans="4:4" x14ac:dyDescent="0.2">
      <c r="D2170" s="343"/>
    </row>
    <row r="2171" spans="4:4" x14ac:dyDescent="0.2">
      <c r="D2171" s="343"/>
    </row>
    <row r="2172" spans="4:4" x14ac:dyDescent="0.2">
      <c r="D2172" s="343"/>
    </row>
    <row r="2173" spans="4:4" x14ac:dyDescent="0.2">
      <c r="D2173" s="343"/>
    </row>
    <row r="2174" spans="4:4" x14ac:dyDescent="0.2">
      <c r="D2174" s="343"/>
    </row>
    <row r="2175" spans="4:4" x14ac:dyDescent="0.2">
      <c r="D2175" s="343"/>
    </row>
    <row r="2176" spans="4:4" x14ac:dyDescent="0.2">
      <c r="D2176" s="343"/>
    </row>
    <row r="2177" spans="4:4" x14ac:dyDescent="0.2">
      <c r="D2177" s="343"/>
    </row>
    <row r="2178" spans="4:4" x14ac:dyDescent="0.2">
      <c r="D2178" s="343"/>
    </row>
    <row r="2179" spans="4:4" x14ac:dyDescent="0.2">
      <c r="D2179" s="343"/>
    </row>
    <row r="2180" spans="4:4" x14ac:dyDescent="0.2">
      <c r="D2180" s="343"/>
    </row>
    <row r="2181" spans="4:4" x14ac:dyDescent="0.2">
      <c r="D2181" s="343"/>
    </row>
    <row r="2182" spans="4:4" x14ac:dyDescent="0.2">
      <c r="D2182" s="343"/>
    </row>
    <row r="2183" spans="4:4" x14ac:dyDescent="0.2">
      <c r="D2183" s="343"/>
    </row>
    <row r="2184" spans="4:4" x14ac:dyDescent="0.2">
      <c r="D2184" s="343"/>
    </row>
    <row r="2185" spans="4:4" x14ac:dyDescent="0.2">
      <c r="D2185" s="343"/>
    </row>
    <row r="2186" spans="4:4" x14ac:dyDescent="0.2">
      <c r="D2186" s="343"/>
    </row>
    <row r="2187" spans="4:4" x14ac:dyDescent="0.2">
      <c r="D2187" s="343"/>
    </row>
    <row r="2188" spans="4:4" x14ac:dyDescent="0.2">
      <c r="D2188" s="343"/>
    </row>
    <row r="2189" spans="4:4" x14ac:dyDescent="0.2">
      <c r="D2189" s="343"/>
    </row>
    <row r="2190" spans="4:4" x14ac:dyDescent="0.2">
      <c r="D2190" s="343"/>
    </row>
    <row r="2191" spans="4:4" x14ac:dyDescent="0.2">
      <c r="D2191" s="343"/>
    </row>
    <row r="2192" spans="4:4" x14ac:dyDescent="0.2">
      <c r="D2192" s="343"/>
    </row>
    <row r="2193" spans="4:4" x14ac:dyDescent="0.2">
      <c r="D2193" s="343"/>
    </row>
    <row r="2194" spans="4:4" x14ac:dyDescent="0.2">
      <c r="D2194" s="343"/>
    </row>
    <row r="2195" spans="4:4" x14ac:dyDescent="0.2">
      <c r="D2195" s="343"/>
    </row>
    <row r="2196" spans="4:4" x14ac:dyDescent="0.2">
      <c r="D2196" s="343"/>
    </row>
    <row r="2197" spans="4:4" x14ac:dyDescent="0.2">
      <c r="D2197" s="343"/>
    </row>
    <row r="2198" spans="4:4" x14ac:dyDescent="0.2">
      <c r="D2198" s="343"/>
    </row>
    <row r="2199" spans="4:4" x14ac:dyDescent="0.2">
      <c r="D2199" s="343"/>
    </row>
    <row r="2200" spans="4:4" x14ac:dyDescent="0.2">
      <c r="D2200" s="343"/>
    </row>
    <row r="2201" spans="4:4" x14ac:dyDescent="0.2">
      <c r="D2201" s="343"/>
    </row>
    <row r="2202" spans="4:4" x14ac:dyDescent="0.2">
      <c r="D2202" s="343"/>
    </row>
    <row r="2203" spans="4:4" x14ac:dyDescent="0.2">
      <c r="D2203" s="343"/>
    </row>
    <row r="2204" spans="4:4" x14ac:dyDescent="0.2">
      <c r="D2204" s="343"/>
    </row>
    <row r="2205" spans="4:4" x14ac:dyDescent="0.2">
      <c r="D2205" s="343"/>
    </row>
    <row r="2206" spans="4:4" x14ac:dyDescent="0.2">
      <c r="D2206" s="343"/>
    </row>
    <row r="2207" spans="4:4" x14ac:dyDescent="0.2">
      <c r="D2207" s="343"/>
    </row>
    <row r="2208" spans="4:4" x14ac:dyDescent="0.2">
      <c r="D2208" s="343"/>
    </row>
    <row r="2209" spans="4:4" x14ac:dyDescent="0.2">
      <c r="D2209" s="343"/>
    </row>
    <row r="2210" spans="4:4" x14ac:dyDescent="0.2">
      <c r="D2210" s="343"/>
    </row>
    <row r="2211" spans="4:4" x14ac:dyDescent="0.2">
      <c r="D2211" s="343"/>
    </row>
    <row r="2212" spans="4:4" x14ac:dyDescent="0.2">
      <c r="D2212" s="343"/>
    </row>
    <row r="2213" spans="4:4" x14ac:dyDescent="0.2">
      <c r="D2213" s="343"/>
    </row>
    <row r="2214" spans="4:4" x14ac:dyDescent="0.2">
      <c r="D2214" s="343"/>
    </row>
    <row r="2215" spans="4:4" x14ac:dyDescent="0.2">
      <c r="D2215" s="343"/>
    </row>
    <row r="2216" spans="4:4" x14ac:dyDescent="0.2">
      <c r="D2216" s="343"/>
    </row>
    <row r="2217" spans="4:4" x14ac:dyDescent="0.2">
      <c r="D2217" s="343"/>
    </row>
    <row r="2218" spans="4:4" x14ac:dyDescent="0.2">
      <c r="D2218" s="343"/>
    </row>
    <row r="2219" spans="4:4" x14ac:dyDescent="0.2">
      <c r="D2219" s="343"/>
    </row>
    <row r="2220" spans="4:4" x14ac:dyDescent="0.2">
      <c r="D2220" s="343"/>
    </row>
    <row r="2221" spans="4:4" x14ac:dyDescent="0.2">
      <c r="D2221" s="343"/>
    </row>
    <row r="2222" spans="4:4" x14ac:dyDescent="0.2">
      <c r="D2222" s="343"/>
    </row>
    <row r="2223" spans="4:4" x14ac:dyDescent="0.2">
      <c r="D2223" s="343"/>
    </row>
    <row r="2224" spans="4:4" x14ac:dyDescent="0.2">
      <c r="D2224" s="343"/>
    </row>
    <row r="2225" spans="4:4" x14ac:dyDescent="0.2">
      <c r="D2225" s="343"/>
    </row>
    <row r="2226" spans="4:4" x14ac:dyDescent="0.2">
      <c r="D2226" s="343"/>
    </row>
    <row r="2227" spans="4:4" x14ac:dyDescent="0.2">
      <c r="D2227" s="343"/>
    </row>
    <row r="2228" spans="4:4" x14ac:dyDescent="0.2">
      <c r="D2228" s="343"/>
    </row>
    <row r="2229" spans="4:4" x14ac:dyDescent="0.2">
      <c r="D2229" s="343"/>
    </row>
    <row r="2230" spans="4:4" x14ac:dyDescent="0.2">
      <c r="D2230" s="343"/>
    </row>
    <row r="2231" spans="4:4" x14ac:dyDescent="0.2">
      <c r="D2231" s="343"/>
    </row>
    <row r="2232" spans="4:4" x14ac:dyDescent="0.2">
      <c r="D2232" s="343"/>
    </row>
    <row r="2233" spans="4:4" x14ac:dyDescent="0.2">
      <c r="D2233" s="343"/>
    </row>
    <row r="2234" spans="4:4" x14ac:dyDescent="0.2">
      <c r="D2234" s="343"/>
    </row>
    <row r="2235" spans="4:4" x14ac:dyDescent="0.2">
      <c r="D2235" s="343"/>
    </row>
    <row r="2236" spans="4:4" x14ac:dyDescent="0.2">
      <c r="D2236" s="343"/>
    </row>
    <row r="2237" spans="4:4" x14ac:dyDescent="0.2">
      <c r="D2237" s="343"/>
    </row>
    <row r="2238" spans="4:4" x14ac:dyDescent="0.2">
      <c r="D2238" s="343"/>
    </row>
    <row r="2239" spans="4:4" x14ac:dyDescent="0.2">
      <c r="D2239" s="343"/>
    </row>
    <row r="2240" spans="4:4" x14ac:dyDescent="0.2">
      <c r="D2240" s="343"/>
    </row>
    <row r="2241" spans="4:4" x14ac:dyDescent="0.2">
      <c r="D2241" s="343"/>
    </row>
    <row r="2242" spans="4:4" x14ac:dyDescent="0.2">
      <c r="D2242" s="343"/>
    </row>
    <row r="2243" spans="4:4" x14ac:dyDescent="0.2">
      <c r="D2243" s="343"/>
    </row>
    <row r="2244" spans="4:4" x14ac:dyDescent="0.2">
      <c r="D2244" s="343"/>
    </row>
    <row r="2245" spans="4:4" x14ac:dyDescent="0.2">
      <c r="D2245" s="343"/>
    </row>
    <row r="2246" spans="4:4" x14ac:dyDescent="0.2">
      <c r="D2246" s="343"/>
    </row>
    <row r="2247" spans="4:4" x14ac:dyDescent="0.2">
      <c r="D2247" s="343"/>
    </row>
    <row r="2248" spans="4:4" x14ac:dyDescent="0.2">
      <c r="D2248" s="343"/>
    </row>
    <row r="2249" spans="4:4" x14ac:dyDescent="0.2">
      <c r="D2249" s="343"/>
    </row>
    <row r="2250" spans="4:4" x14ac:dyDescent="0.2">
      <c r="D2250" s="343"/>
    </row>
    <row r="2251" spans="4:4" x14ac:dyDescent="0.2">
      <c r="D2251" s="343"/>
    </row>
    <row r="2252" spans="4:4" x14ac:dyDescent="0.2">
      <c r="D2252" s="343"/>
    </row>
    <row r="2253" spans="4:4" x14ac:dyDescent="0.2">
      <c r="D2253" s="343"/>
    </row>
    <row r="2254" spans="4:4" x14ac:dyDescent="0.2">
      <c r="D2254" s="343"/>
    </row>
    <row r="2255" spans="4:4" x14ac:dyDescent="0.2">
      <c r="D2255" s="343"/>
    </row>
    <row r="2256" spans="4:4" x14ac:dyDescent="0.2">
      <c r="D2256" s="343"/>
    </row>
    <row r="2257" spans="4:4" x14ac:dyDescent="0.2">
      <c r="D2257" s="343"/>
    </row>
    <row r="2258" spans="4:4" x14ac:dyDescent="0.2">
      <c r="D2258" s="343"/>
    </row>
    <row r="2259" spans="4:4" x14ac:dyDescent="0.2">
      <c r="D2259" s="343"/>
    </row>
    <row r="2260" spans="4:4" x14ac:dyDescent="0.2">
      <c r="D2260" s="343"/>
    </row>
    <row r="2261" spans="4:4" x14ac:dyDescent="0.2">
      <c r="D2261" s="343"/>
    </row>
    <row r="2262" spans="4:4" x14ac:dyDescent="0.2">
      <c r="D2262" s="343"/>
    </row>
    <row r="2263" spans="4:4" x14ac:dyDescent="0.2">
      <c r="D2263" s="343"/>
    </row>
    <row r="2264" spans="4:4" x14ac:dyDescent="0.2">
      <c r="D2264" s="343"/>
    </row>
    <row r="2265" spans="4:4" x14ac:dyDescent="0.2">
      <c r="D2265" s="343"/>
    </row>
    <row r="2266" spans="4:4" x14ac:dyDescent="0.2">
      <c r="D2266" s="343"/>
    </row>
    <row r="2267" spans="4:4" x14ac:dyDescent="0.2">
      <c r="D2267" s="343"/>
    </row>
    <row r="2268" spans="4:4" x14ac:dyDescent="0.2">
      <c r="D2268" s="343"/>
    </row>
    <row r="2269" spans="4:4" x14ac:dyDescent="0.2">
      <c r="D2269" s="343"/>
    </row>
    <row r="2270" spans="4:4" x14ac:dyDescent="0.2">
      <c r="D2270" s="343"/>
    </row>
    <row r="2271" spans="4:4" x14ac:dyDescent="0.2">
      <c r="D2271" s="343"/>
    </row>
    <row r="2272" spans="4:4" x14ac:dyDescent="0.2">
      <c r="D2272" s="343"/>
    </row>
    <row r="2273" spans="4:4" x14ac:dyDescent="0.2">
      <c r="D2273" s="343"/>
    </row>
    <row r="2274" spans="4:4" x14ac:dyDescent="0.2">
      <c r="D2274" s="343"/>
    </row>
    <row r="2275" spans="4:4" x14ac:dyDescent="0.2">
      <c r="D2275" s="343"/>
    </row>
    <row r="2276" spans="4:4" x14ac:dyDescent="0.2">
      <c r="D2276" s="343"/>
    </row>
    <row r="2277" spans="4:4" x14ac:dyDescent="0.2">
      <c r="D2277" s="343"/>
    </row>
    <row r="2278" spans="4:4" x14ac:dyDescent="0.2">
      <c r="D2278" s="343"/>
    </row>
    <row r="2279" spans="4:4" x14ac:dyDescent="0.2">
      <c r="D2279" s="343"/>
    </row>
    <row r="2280" spans="4:4" x14ac:dyDescent="0.2">
      <c r="D2280" s="343"/>
    </row>
    <row r="2281" spans="4:4" x14ac:dyDescent="0.2">
      <c r="D2281" s="343"/>
    </row>
    <row r="2282" spans="4:4" x14ac:dyDescent="0.2">
      <c r="D2282" s="343"/>
    </row>
    <row r="2283" spans="4:4" x14ac:dyDescent="0.2">
      <c r="D2283" s="343"/>
    </row>
    <row r="2284" spans="4:4" x14ac:dyDescent="0.2">
      <c r="D2284" s="343"/>
    </row>
    <row r="2285" spans="4:4" x14ac:dyDescent="0.2">
      <c r="D2285" s="343"/>
    </row>
    <row r="2286" spans="4:4" x14ac:dyDescent="0.2">
      <c r="D2286" s="343"/>
    </row>
    <row r="2287" spans="4:4" x14ac:dyDescent="0.2">
      <c r="D2287" s="343"/>
    </row>
    <row r="2288" spans="4:4" x14ac:dyDescent="0.2">
      <c r="D2288" s="343"/>
    </row>
    <row r="2289" spans="4:4" x14ac:dyDescent="0.2">
      <c r="D2289" s="343"/>
    </row>
    <row r="2290" spans="4:4" x14ac:dyDescent="0.2">
      <c r="D2290" s="343"/>
    </row>
    <row r="2291" spans="4:4" x14ac:dyDescent="0.2">
      <c r="D2291" s="343"/>
    </row>
    <row r="2292" spans="4:4" x14ac:dyDescent="0.2">
      <c r="D2292" s="343"/>
    </row>
    <row r="2293" spans="4:4" x14ac:dyDescent="0.2">
      <c r="D2293" s="343"/>
    </row>
    <row r="2294" spans="4:4" x14ac:dyDescent="0.2">
      <c r="D2294" s="343"/>
    </row>
    <row r="2295" spans="4:4" x14ac:dyDescent="0.2">
      <c r="D2295" s="343"/>
    </row>
    <row r="2296" spans="4:4" x14ac:dyDescent="0.2">
      <c r="D2296" s="343"/>
    </row>
    <row r="2297" spans="4:4" x14ac:dyDescent="0.2">
      <c r="D2297" s="343"/>
    </row>
    <row r="2298" spans="4:4" x14ac:dyDescent="0.2">
      <c r="D2298" s="343"/>
    </row>
    <row r="2299" spans="4:4" x14ac:dyDescent="0.2">
      <c r="D2299" s="343"/>
    </row>
    <row r="2300" spans="4:4" x14ac:dyDescent="0.2">
      <c r="D2300" s="343"/>
    </row>
    <row r="2301" spans="4:4" x14ac:dyDescent="0.2">
      <c r="D2301" s="343"/>
    </row>
    <row r="2302" spans="4:4" x14ac:dyDescent="0.2">
      <c r="D2302" s="343"/>
    </row>
    <row r="2303" spans="4:4" x14ac:dyDescent="0.2">
      <c r="D2303" s="343"/>
    </row>
    <row r="2304" spans="4:4" x14ac:dyDescent="0.2">
      <c r="D2304" s="343"/>
    </row>
    <row r="2305" spans="4:4" x14ac:dyDescent="0.2">
      <c r="D2305" s="343"/>
    </row>
    <row r="2306" spans="4:4" x14ac:dyDescent="0.2">
      <c r="D2306" s="343"/>
    </row>
    <row r="2307" spans="4:4" x14ac:dyDescent="0.2">
      <c r="D2307" s="343"/>
    </row>
    <row r="2308" spans="4:4" x14ac:dyDescent="0.2">
      <c r="D2308" s="343"/>
    </row>
    <row r="2309" spans="4:4" x14ac:dyDescent="0.2">
      <c r="D2309" s="343"/>
    </row>
    <row r="2310" spans="4:4" x14ac:dyDescent="0.2">
      <c r="D2310" s="343"/>
    </row>
    <row r="2311" spans="4:4" x14ac:dyDescent="0.2">
      <c r="D2311" s="343"/>
    </row>
    <row r="2312" spans="4:4" x14ac:dyDescent="0.2">
      <c r="D2312" s="343"/>
    </row>
    <row r="2313" spans="4:4" x14ac:dyDescent="0.2">
      <c r="D2313" s="343"/>
    </row>
    <row r="2314" spans="4:4" x14ac:dyDescent="0.2">
      <c r="D2314" s="343"/>
    </row>
    <row r="2315" spans="4:4" x14ac:dyDescent="0.2">
      <c r="D2315" s="343"/>
    </row>
    <row r="2316" spans="4:4" x14ac:dyDescent="0.2">
      <c r="D2316" s="343"/>
    </row>
    <row r="2317" spans="4:4" x14ac:dyDescent="0.2">
      <c r="D2317" s="343"/>
    </row>
    <row r="2318" spans="4:4" x14ac:dyDescent="0.2">
      <c r="D2318" s="343"/>
    </row>
    <row r="2319" spans="4:4" x14ac:dyDescent="0.2">
      <c r="D2319" s="343"/>
    </row>
    <row r="2320" spans="4:4" x14ac:dyDescent="0.2">
      <c r="D2320" s="343"/>
    </row>
    <row r="2321" spans="4:4" x14ac:dyDescent="0.2">
      <c r="D2321" s="343"/>
    </row>
    <row r="2322" spans="4:4" x14ac:dyDescent="0.2">
      <c r="D2322" s="343"/>
    </row>
    <row r="2323" spans="4:4" x14ac:dyDescent="0.2">
      <c r="D2323" s="343"/>
    </row>
    <row r="2324" spans="4:4" x14ac:dyDescent="0.2">
      <c r="D2324" s="343"/>
    </row>
    <row r="2325" spans="4:4" x14ac:dyDescent="0.2">
      <c r="D2325" s="343"/>
    </row>
    <row r="2326" spans="4:4" x14ac:dyDescent="0.2">
      <c r="D2326" s="343"/>
    </row>
    <row r="2327" spans="4:4" x14ac:dyDescent="0.2">
      <c r="D2327" s="343"/>
    </row>
    <row r="2328" spans="4:4" x14ac:dyDescent="0.2">
      <c r="D2328" s="343"/>
    </row>
    <row r="2329" spans="4:4" x14ac:dyDescent="0.2">
      <c r="D2329" s="343"/>
    </row>
    <row r="2330" spans="4:4" x14ac:dyDescent="0.2">
      <c r="D2330" s="343"/>
    </row>
    <row r="2331" spans="4:4" x14ac:dyDescent="0.2">
      <c r="D2331" s="343"/>
    </row>
    <row r="2332" spans="4:4" x14ac:dyDescent="0.2">
      <c r="D2332" s="343"/>
    </row>
    <row r="2333" spans="4:4" x14ac:dyDescent="0.2">
      <c r="D2333" s="343"/>
    </row>
    <row r="2334" spans="4:4" x14ac:dyDescent="0.2">
      <c r="D2334" s="343"/>
    </row>
    <row r="2335" spans="4:4" x14ac:dyDescent="0.2">
      <c r="D2335" s="343"/>
    </row>
    <row r="2336" spans="4:4" x14ac:dyDescent="0.2">
      <c r="D2336" s="343"/>
    </row>
    <row r="2337" spans="4:4" x14ac:dyDescent="0.2">
      <c r="D2337" s="343"/>
    </row>
    <row r="2338" spans="4:4" x14ac:dyDescent="0.2">
      <c r="D2338" s="343"/>
    </row>
    <row r="2339" spans="4:4" x14ac:dyDescent="0.2">
      <c r="D2339" s="343"/>
    </row>
    <row r="2340" spans="4:4" x14ac:dyDescent="0.2">
      <c r="D2340" s="343"/>
    </row>
    <row r="2341" spans="4:4" x14ac:dyDescent="0.2">
      <c r="D2341" s="343"/>
    </row>
    <row r="2342" spans="4:4" x14ac:dyDescent="0.2">
      <c r="D2342" s="343"/>
    </row>
    <row r="2343" spans="4:4" x14ac:dyDescent="0.2">
      <c r="D2343" s="343"/>
    </row>
    <row r="2344" spans="4:4" x14ac:dyDescent="0.2">
      <c r="D2344" s="343"/>
    </row>
    <row r="2345" spans="4:4" x14ac:dyDescent="0.2">
      <c r="D2345" s="343"/>
    </row>
    <row r="2346" spans="4:4" x14ac:dyDescent="0.2">
      <c r="D2346" s="343"/>
    </row>
    <row r="2347" spans="4:4" x14ac:dyDescent="0.2">
      <c r="D2347" s="343"/>
    </row>
    <row r="2348" spans="4:4" x14ac:dyDescent="0.2">
      <c r="D2348" s="343"/>
    </row>
    <row r="2349" spans="4:4" x14ac:dyDescent="0.2">
      <c r="D2349" s="343"/>
    </row>
    <row r="2350" spans="4:4" x14ac:dyDescent="0.2">
      <c r="D2350" s="343"/>
    </row>
    <row r="2351" spans="4:4" x14ac:dyDescent="0.2">
      <c r="D2351" s="343"/>
    </row>
    <row r="2352" spans="4:4" x14ac:dyDescent="0.2">
      <c r="D2352" s="343"/>
    </row>
    <row r="2353" spans="4:4" x14ac:dyDescent="0.2">
      <c r="D2353" s="343"/>
    </row>
    <row r="2354" spans="4:4" x14ac:dyDescent="0.2">
      <c r="D2354" s="343"/>
    </row>
    <row r="2355" spans="4:4" x14ac:dyDescent="0.2">
      <c r="D2355" s="343"/>
    </row>
    <row r="2356" spans="4:4" x14ac:dyDescent="0.2">
      <c r="D2356" s="343"/>
    </row>
    <row r="2357" spans="4:4" x14ac:dyDescent="0.2">
      <c r="D2357" s="343"/>
    </row>
    <row r="2358" spans="4:4" x14ac:dyDescent="0.2">
      <c r="D2358" s="343"/>
    </row>
    <row r="2359" spans="4:4" x14ac:dyDescent="0.2">
      <c r="D2359" s="343"/>
    </row>
    <row r="2360" spans="4:4" x14ac:dyDescent="0.2">
      <c r="D2360" s="343"/>
    </row>
    <row r="2361" spans="4:4" x14ac:dyDescent="0.2">
      <c r="D2361" s="343"/>
    </row>
    <row r="2362" spans="4:4" x14ac:dyDescent="0.2">
      <c r="D2362" s="343"/>
    </row>
    <row r="2363" spans="4:4" x14ac:dyDescent="0.2">
      <c r="D2363" s="343"/>
    </row>
    <row r="2364" spans="4:4" x14ac:dyDescent="0.2">
      <c r="D2364" s="343"/>
    </row>
    <row r="2365" spans="4:4" x14ac:dyDescent="0.2">
      <c r="D2365" s="343"/>
    </row>
    <row r="2366" spans="4:4" x14ac:dyDescent="0.2">
      <c r="D2366" s="343"/>
    </row>
    <row r="2367" spans="4:4" x14ac:dyDescent="0.2">
      <c r="D2367" s="343"/>
    </row>
    <row r="2368" spans="4:4" x14ac:dyDescent="0.2">
      <c r="D2368" s="343"/>
    </row>
    <row r="2369" spans="4:4" x14ac:dyDescent="0.2">
      <c r="D2369" s="343"/>
    </row>
    <row r="2370" spans="4:4" x14ac:dyDescent="0.2">
      <c r="D2370" s="343"/>
    </row>
    <row r="2371" spans="4:4" x14ac:dyDescent="0.2">
      <c r="D2371" s="343"/>
    </row>
    <row r="2372" spans="4:4" x14ac:dyDescent="0.2">
      <c r="D2372" s="343"/>
    </row>
    <row r="2373" spans="4:4" x14ac:dyDescent="0.2">
      <c r="D2373" s="343"/>
    </row>
    <row r="2374" spans="4:4" x14ac:dyDescent="0.2">
      <c r="D2374" s="343"/>
    </row>
    <row r="2375" spans="4:4" x14ac:dyDescent="0.2">
      <c r="D2375" s="343"/>
    </row>
    <row r="2376" spans="4:4" x14ac:dyDescent="0.2">
      <c r="D2376" s="343"/>
    </row>
    <row r="2377" spans="4:4" x14ac:dyDescent="0.2">
      <c r="D2377" s="343"/>
    </row>
    <row r="2378" spans="4:4" x14ac:dyDescent="0.2">
      <c r="D2378" s="343"/>
    </row>
    <row r="2379" spans="4:4" x14ac:dyDescent="0.2">
      <c r="D2379" s="343"/>
    </row>
    <row r="2380" spans="4:4" x14ac:dyDescent="0.2">
      <c r="D2380" s="343"/>
    </row>
    <row r="2381" spans="4:4" x14ac:dyDescent="0.2">
      <c r="D2381" s="343"/>
    </row>
    <row r="2382" spans="4:4" x14ac:dyDescent="0.2">
      <c r="D2382" s="343"/>
    </row>
    <row r="2383" spans="4:4" x14ac:dyDescent="0.2">
      <c r="D2383" s="343"/>
    </row>
    <row r="2384" spans="4:4" x14ac:dyDescent="0.2">
      <c r="D2384" s="343"/>
    </row>
    <row r="2385" spans="4:4" x14ac:dyDescent="0.2">
      <c r="D2385" s="343"/>
    </row>
    <row r="2386" spans="4:4" x14ac:dyDescent="0.2">
      <c r="D2386" s="343"/>
    </row>
    <row r="2387" spans="4:4" x14ac:dyDescent="0.2">
      <c r="D2387" s="343"/>
    </row>
    <row r="2388" spans="4:4" x14ac:dyDescent="0.2">
      <c r="D2388" s="343"/>
    </row>
    <row r="2389" spans="4:4" x14ac:dyDescent="0.2">
      <c r="D2389" s="343"/>
    </row>
    <row r="2390" spans="4:4" x14ac:dyDescent="0.2">
      <c r="D2390" s="343"/>
    </row>
    <row r="2391" spans="4:4" x14ac:dyDescent="0.2">
      <c r="D2391" s="343"/>
    </row>
    <row r="2392" spans="4:4" x14ac:dyDescent="0.2">
      <c r="D2392" s="343"/>
    </row>
    <row r="2393" spans="4:4" x14ac:dyDescent="0.2">
      <c r="D2393" s="343"/>
    </row>
    <row r="2394" spans="4:4" x14ac:dyDescent="0.2">
      <c r="D2394" s="343"/>
    </row>
    <row r="2395" spans="4:4" x14ac:dyDescent="0.2">
      <c r="D2395" s="343"/>
    </row>
    <row r="2396" spans="4:4" x14ac:dyDescent="0.2">
      <c r="D2396" s="343"/>
    </row>
    <row r="2397" spans="4:4" x14ac:dyDescent="0.2">
      <c r="D2397" s="343"/>
    </row>
    <row r="2398" spans="4:4" x14ac:dyDescent="0.2">
      <c r="D2398" s="343"/>
    </row>
    <row r="2399" spans="4:4" x14ac:dyDescent="0.2">
      <c r="D2399" s="343"/>
    </row>
    <row r="2400" spans="4:4" x14ac:dyDescent="0.2">
      <c r="D2400" s="343"/>
    </row>
    <row r="2401" spans="4:4" x14ac:dyDescent="0.2">
      <c r="D2401" s="343"/>
    </row>
    <row r="2402" spans="4:4" x14ac:dyDescent="0.2">
      <c r="D2402" s="343"/>
    </row>
    <row r="2403" spans="4:4" x14ac:dyDescent="0.2">
      <c r="D2403" s="343"/>
    </row>
    <row r="2404" spans="4:4" x14ac:dyDescent="0.2">
      <c r="D2404" s="343"/>
    </row>
    <row r="2405" spans="4:4" x14ac:dyDescent="0.2">
      <c r="D2405" s="343"/>
    </row>
    <row r="2406" spans="4:4" x14ac:dyDescent="0.2">
      <c r="D2406" s="343"/>
    </row>
    <row r="2407" spans="4:4" x14ac:dyDescent="0.2">
      <c r="D2407" s="343"/>
    </row>
    <row r="2408" spans="4:4" x14ac:dyDescent="0.2">
      <c r="D2408" s="343"/>
    </row>
    <row r="2409" spans="4:4" x14ac:dyDescent="0.2">
      <c r="D2409" s="343"/>
    </row>
    <row r="2410" spans="4:4" x14ac:dyDescent="0.2">
      <c r="D2410" s="343"/>
    </row>
    <row r="2411" spans="4:4" x14ac:dyDescent="0.2">
      <c r="D2411" s="343"/>
    </row>
    <row r="2412" spans="4:4" x14ac:dyDescent="0.2">
      <c r="D2412" s="343"/>
    </row>
    <row r="2413" spans="4:4" x14ac:dyDescent="0.2">
      <c r="D2413" s="343"/>
    </row>
    <row r="2414" spans="4:4" x14ac:dyDescent="0.2">
      <c r="D2414" s="343"/>
    </row>
    <row r="2415" spans="4:4" x14ac:dyDescent="0.2">
      <c r="D2415" s="343"/>
    </row>
    <row r="2416" spans="4:4" x14ac:dyDescent="0.2">
      <c r="D2416" s="343"/>
    </row>
    <row r="2417" spans="4:4" x14ac:dyDescent="0.2">
      <c r="D2417" s="343"/>
    </row>
    <row r="2418" spans="4:4" x14ac:dyDescent="0.2">
      <c r="D2418" s="343"/>
    </row>
    <row r="2419" spans="4:4" x14ac:dyDescent="0.2">
      <c r="D2419" s="343"/>
    </row>
    <row r="2420" spans="4:4" x14ac:dyDescent="0.2">
      <c r="D2420" s="343"/>
    </row>
    <row r="2421" spans="4:4" x14ac:dyDescent="0.2">
      <c r="D2421" s="343"/>
    </row>
    <row r="2422" spans="4:4" x14ac:dyDescent="0.2">
      <c r="D2422" s="343"/>
    </row>
    <row r="2423" spans="4:4" x14ac:dyDescent="0.2">
      <c r="D2423" s="343"/>
    </row>
    <row r="2424" spans="4:4" x14ac:dyDescent="0.2">
      <c r="D2424" s="343"/>
    </row>
    <row r="2425" spans="4:4" x14ac:dyDescent="0.2">
      <c r="D2425" s="343"/>
    </row>
    <row r="2426" spans="4:4" x14ac:dyDescent="0.2">
      <c r="D2426" s="343"/>
    </row>
    <row r="2427" spans="4:4" x14ac:dyDescent="0.2">
      <c r="D2427" s="343"/>
    </row>
    <row r="2428" spans="4:4" x14ac:dyDescent="0.2">
      <c r="D2428" s="343"/>
    </row>
    <row r="2429" spans="4:4" x14ac:dyDescent="0.2">
      <c r="D2429" s="343"/>
    </row>
    <row r="2430" spans="4:4" x14ac:dyDescent="0.2">
      <c r="D2430" s="343"/>
    </row>
    <row r="2431" spans="4:4" x14ac:dyDescent="0.2">
      <c r="D2431" s="343"/>
    </row>
    <row r="2432" spans="4:4" x14ac:dyDescent="0.2">
      <c r="D2432" s="343"/>
    </row>
    <row r="2433" spans="4:4" x14ac:dyDescent="0.2">
      <c r="D2433" s="343"/>
    </row>
    <row r="2434" spans="4:4" x14ac:dyDescent="0.2">
      <c r="D2434" s="343"/>
    </row>
    <row r="2435" spans="4:4" x14ac:dyDescent="0.2">
      <c r="D2435" s="343"/>
    </row>
    <row r="2436" spans="4:4" x14ac:dyDescent="0.2">
      <c r="D2436" s="343"/>
    </row>
    <row r="2437" spans="4:4" x14ac:dyDescent="0.2">
      <c r="D2437" s="343"/>
    </row>
    <row r="2438" spans="4:4" x14ac:dyDescent="0.2">
      <c r="D2438" s="343"/>
    </row>
    <row r="2439" spans="4:4" x14ac:dyDescent="0.2">
      <c r="D2439" s="343"/>
    </row>
    <row r="2440" spans="4:4" x14ac:dyDescent="0.2">
      <c r="D2440" s="343"/>
    </row>
    <row r="2441" spans="4:4" x14ac:dyDescent="0.2">
      <c r="D2441" s="343"/>
    </row>
    <row r="2442" spans="4:4" x14ac:dyDescent="0.2">
      <c r="D2442" s="343"/>
    </row>
    <row r="2443" spans="4:4" x14ac:dyDescent="0.2">
      <c r="D2443" s="343"/>
    </row>
    <row r="2444" spans="4:4" x14ac:dyDescent="0.2">
      <c r="D2444" s="343"/>
    </row>
    <row r="2445" spans="4:4" x14ac:dyDescent="0.2">
      <c r="D2445" s="343"/>
    </row>
    <row r="2446" spans="4:4" x14ac:dyDescent="0.2">
      <c r="D2446" s="343"/>
    </row>
    <row r="2447" spans="4:4" x14ac:dyDescent="0.2">
      <c r="D2447" s="343"/>
    </row>
    <row r="2448" spans="4:4" x14ac:dyDescent="0.2">
      <c r="D2448" s="343"/>
    </row>
    <row r="2449" spans="4:4" x14ac:dyDescent="0.2">
      <c r="D2449" s="343"/>
    </row>
    <row r="2450" spans="4:4" x14ac:dyDescent="0.2">
      <c r="D2450" s="343"/>
    </row>
    <row r="2451" spans="4:4" x14ac:dyDescent="0.2">
      <c r="D2451" s="343"/>
    </row>
    <row r="2452" spans="4:4" x14ac:dyDescent="0.2">
      <c r="D2452" s="343"/>
    </row>
    <row r="2453" spans="4:4" x14ac:dyDescent="0.2">
      <c r="D2453" s="343"/>
    </row>
    <row r="2454" spans="4:4" x14ac:dyDescent="0.2">
      <c r="D2454" s="343"/>
    </row>
    <row r="2455" spans="4:4" x14ac:dyDescent="0.2">
      <c r="D2455" s="343"/>
    </row>
    <row r="2456" spans="4:4" x14ac:dyDescent="0.2">
      <c r="D2456" s="343"/>
    </row>
    <row r="2457" spans="4:4" x14ac:dyDescent="0.2">
      <c r="D2457" s="343"/>
    </row>
    <row r="2458" spans="4:4" x14ac:dyDescent="0.2">
      <c r="D2458" s="343"/>
    </row>
    <row r="2459" spans="4:4" x14ac:dyDescent="0.2">
      <c r="D2459" s="343"/>
    </row>
    <row r="2460" spans="4:4" x14ac:dyDescent="0.2">
      <c r="D2460" s="343"/>
    </row>
    <row r="2461" spans="4:4" x14ac:dyDescent="0.2">
      <c r="D2461" s="343"/>
    </row>
    <row r="2462" spans="4:4" x14ac:dyDescent="0.2">
      <c r="D2462" s="343"/>
    </row>
    <row r="2463" spans="4:4" x14ac:dyDescent="0.2">
      <c r="D2463" s="343"/>
    </row>
    <row r="2464" spans="4:4" x14ac:dyDescent="0.2">
      <c r="D2464" s="343"/>
    </row>
    <row r="2465" spans="4:4" x14ac:dyDescent="0.2">
      <c r="D2465" s="343"/>
    </row>
    <row r="2466" spans="4:4" x14ac:dyDescent="0.2">
      <c r="D2466" s="343"/>
    </row>
    <row r="2467" spans="4:4" x14ac:dyDescent="0.2">
      <c r="D2467" s="343"/>
    </row>
    <row r="2468" spans="4:4" x14ac:dyDescent="0.2">
      <c r="D2468" s="343"/>
    </row>
    <row r="2469" spans="4:4" x14ac:dyDescent="0.2">
      <c r="D2469" s="343"/>
    </row>
    <row r="2470" spans="4:4" x14ac:dyDescent="0.2">
      <c r="D2470" s="343"/>
    </row>
    <row r="2471" spans="4:4" x14ac:dyDescent="0.2">
      <c r="D2471" s="343"/>
    </row>
    <row r="2472" spans="4:4" x14ac:dyDescent="0.2">
      <c r="D2472" s="343"/>
    </row>
    <row r="2473" spans="4:4" x14ac:dyDescent="0.2">
      <c r="D2473" s="343"/>
    </row>
    <row r="2474" spans="4:4" x14ac:dyDescent="0.2">
      <c r="D2474" s="343"/>
    </row>
    <row r="2475" spans="4:4" x14ac:dyDescent="0.2">
      <c r="D2475" s="343"/>
    </row>
    <row r="2476" spans="4:4" x14ac:dyDescent="0.2">
      <c r="D2476" s="343"/>
    </row>
    <row r="2477" spans="4:4" x14ac:dyDescent="0.2">
      <c r="D2477" s="343"/>
    </row>
    <row r="2478" spans="4:4" x14ac:dyDescent="0.2">
      <c r="D2478" s="343"/>
    </row>
    <row r="2479" spans="4:4" x14ac:dyDescent="0.2">
      <c r="D2479" s="343"/>
    </row>
    <row r="2480" spans="4:4" x14ac:dyDescent="0.2">
      <c r="D2480" s="343"/>
    </row>
    <row r="2481" spans="4:4" x14ac:dyDescent="0.2">
      <c r="D2481" s="343"/>
    </row>
    <row r="2482" spans="4:4" x14ac:dyDescent="0.2">
      <c r="D2482" s="343"/>
    </row>
    <row r="2483" spans="4:4" x14ac:dyDescent="0.2">
      <c r="D2483" s="343"/>
    </row>
    <row r="2484" spans="4:4" x14ac:dyDescent="0.2">
      <c r="D2484" s="343"/>
    </row>
    <row r="2485" spans="4:4" x14ac:dyDescent="0.2">
      <c r="D2485" s="343"/>
    </row>
    <row r="2486" spans="4:4" x14ac:dyDescent="0.2">
      <c r="D2486" s="343"/>
    </row>
    <row r="2487" spans="4:4" x14ac:dyDescent="0.2">
      <c r="D2487" s="343"/>
    </row>
    <row r="2488" spans="4:4" x14ac:dyDescent="0.2">
      <c r="D2488" s="343"/>
    </row>
    <row r="2489" spans="4:4" x14ac:dyDescent="0.2">
      <c r="D2489" s="343"/>
    </row>
    <row r="2490" spans="4:4" x14ac:dyDescent="0.2">
      <c r="D2490" s="343"/>
    </row>
    <row r="2491" spans="4:4" x14ac:dyDescent="0.2">
      <c r="D2491" s="343"/>
    </row>
    <row r="2492" spans="4:4" x14ac:dyDescent="0.2">
      <c r="D2492" s="343"/>
    </row>
    <row r="2493" spans="4:4" x14ac:dyDescent="0.2">
      <c r="D2493" s="343"/>
    </row>
    <row r="2494" spans="4:4" x14ac:dyDescent="0.2">
      <c r="D2494" s="343"/>
    </row>
    <row r="2495" spans="4:4" x14ac:dyDescent="0.2">
      <c r="D2495" s="343"/>
    </row>
    <row r="2496" spans="4:4" x14ac:dyDescent="0.2">
      <c r="D2496" s="343"/>
    </row>
    <row r="2497" spans="4:4" x14ac:dyDescent="0.2">
      <c r="D2497" s="343"/>
    </row>
    <row r="2498" spans="4:4" x14ac:dyDescent="0.2">
      <c r="D2498" s="343"/>
    </row>
    <row r="2499" spans="4:4" x14ac:dyDescent="0.2">
      <c r="D2499" s="343"/>
    </row>
    <row r="2500" spans="4:4" x14ac:dyDescent="0.2">
      <c r="D2500" s="343"/>
    </row>
    <row r="2501" spans="4:4" x14ac:dyDescent="0.2">
      <c r="D2501" s="343"/>
    </row>
    <row r="2502" spans="4:4" x14ac:dyDescent="0.2">
      <c r="D2502" s="343"/>
    </row>
    <row r="2503" spans="4:4" x14ac:dyDescent="0.2">
      <c r="D2503" s="343"/>
    </row>
    <row r="2504" spans="4:4" x14ac:dyDescent="0.2">
      <c r="D2504" s="343"/>
    </row>
    <row r="2505" spans="4:4" x14ac:dyDescent="0.2">
      <c r="D2505" s="343"/>
    </row>
    <row r="2506" spans="4:4" x14ac:dyDescent="0.2">
      <c r="D2506" s="343"/>
    </row>
    <row r="2507" spans="4:4" x14ac:dyDescent="0.2">
      <c r="D2507" s="343"/>
    </row>
    <row r="2508" spans="4:4" x14ac:dyDescent="0.2">
      <c r="D2508" s="343"/>
    </row>
    <row r="2509" spans="4:4" x14ac:dyDescent="0.2">
      <c r="D2509" s="343"/>
    </row>
    <row r="2510" spans="4:4" x14ac:dyDescent="0.2">
      <c r="D2510" s="343"/>
    </row>
    <row r="2511" spans="4:4" x14ac:dyDescent="0.2">
      <c r="D2511" s="343"/>
    </row>
    <row r="2512" spans="4:4" x14ac:dyDescent="0.2">
      <c r="D2512" s="343"/>
    </row>
    <row r="2513" spans="4:4" x14ac:dyDescent="0.2">
      <c r="D2513" s="343"/>
    </row>
    <row r="2514" spans="4:4" x14ac:dyDescent="0.2">
      <c r="D2514" s="343"/>
    </row>
    <row r="2515" spans="4:4" x14ac:dyDescent="0.2">
      <c r="D2515" s="343"/>
    </row>
    <row r="2516" spans="4:4" x14ac:dyDescent="0.2">
      <c r="D2516" s="343"/>
    </row>
    <row r="2517" spans="4:4" x14ac:dyDescent="0.2">
      <c r="D2517" s="343"/>
    </row>
    <row r="2518" spans="4:4" x14ac:dyDescent="0.2">
      <c r="D2518" s="343"/>
    </row>
    <row r="2519" spans="4:4" x14ac:dyDescent="0.2">
      <c r="D2519" s="343"/>
    </row>
    <row r="2520" spans="4:4" x14ac:dyDescent="0.2">
      <c r="D2520" s="343"/>
    </row>
    <row r="2521" spans="4:4" x14ac:dyDescent="0.2">
      <c r="D2521" s="343"/>
    </row>
    <row r="2522" spans="4:4" x14ac:dyDescent="0.2">
      <c r="D2522" s="343"/>
    </row>
    <row r="2523" spans="4:4" x14ac:dyDescent="0.2">
      <c r="D2523" s="343"/>
    </row>
    <row r="2524" spans="4:4" x14ac:dyDescent="0.2">
      <c r="D2524" s="343"/>
    </row>
    <row r="2525" spans="4:4" x14ac:dyDescent="0.2">
      <c r="D2525" s="343"/>
    </row>
    <row r="2526" spans="4:4" x14ac:dyDescent="0.2">
      <c r="D2526" s="343"/>
    </row>
    <row r="2527" spans="4:4" x14ac:dyDescent="0.2">
      <c r="D2527" s="343"/>
    </row>
    <row r="2528" spans="4:4" x14ac:dyDescent="0.2">
      <c r="D2528" s="343"/>
    </row>
    <row r="2529" spans="4:4" x14ac:dyDescent="0.2">
      <c r="D2529" s="343"/>
    </row>
    <row r="2530" spans="4:4" x14ac:dyDescent="0.2">
      <c r="D2530" s="343"/>
    </row>
    <row r="2531" spans="4:4" x14ac:dyDescent="0.2">
      <c r="D2531" s="343"/>
    </row>
    <row r="2532" spans="4:4" x14ac:dyDescent="0.2">
      <c r="D2532" s="343"/>
    </row>
    <row r="2533" spans="4:4" x14ac:dyDescent="0.2">
      <c r="D2533" s="343"/>
    </row>
    <row r="2534" spans="4:4" x14ac:dyDescent="0.2">
      <c r="D2534" s="343"/>
    </row>
    <row r="2535" spans="4:4" x14ac:dyDescent="0.2">
      <c r="D2535" s="343"/>
    </row>
    <row r="2536" spans="4:4" x14ac:dyDescent="0.2">
      <c r="D2536" s="343"/>
    </row>
    <row r="2537" spans="4:4" x14ac:dyDescent="0.2">
      <c r="D2537" s="343"/>
    </row>
    <row r="2538" spans="4:4" x14ac:dyDescent="0.2">
      <c r="D2538" s="343"/>
    </row>
    <row r="2539" spans="4:4" x14ac:dyDescent="0.2">
      <c r="D2539" s="343"/>
    </row>
    <row r="2540" spans="4:4" x14ac:dyDescent="0.2">
      <c r="D2540" s="343"/>
    </row>
    <row r="2541" spans="4:4" x14ac:dyDescent="0.2">
      <c r="D2541" s="343"/>
    </row>
    <row r="2542" spans="4:4" x14ac:dyDescent="0.2">
      <c r="D2542" s="343"/>
    </row>
    <row r="2543" spans="4:4" x14ac:dyDescent="0.2">
      <c r="D2543" s="343"/>
    </row>
    <row r="2544" spans="4:4" x14ac:dyDescent="0.2">
      <c r="D2544" s="343"/>
    </row>
    <row r="2545" spans="4:4" x14ac:dyDescent="0.2">
      <c r="D2545" s="343"/>
    </row>
    <row r="2546" spans="4:4" x14ac:dyDescent="0.2">
      <c r="D2546" s="343"/>
    </row>
    <row r="2547" spans="4:4" x14ac:dyDescent="0.2">
      <c r="D2547" s="343"/>
    </row>
    <row r="2548" spans="4:4" x14ac:dyDescent="0.2">
      <c r="D2548" s="343"/>
    </row>
    <row r="2549" spans="4:4" x14ac:dyDescent="0.2">
      <c r="D2549" s="343"/>
    </row>
    <row r="2550" spans="4:4" x14ac:dyDescent="0.2">
      <c r="D2550" s="343"/>
    </row>
    <row r="2551" spans="4:4" x14ac:dyDescent="0.2">
      <c r="D2551" s="343"/>
    </row>
    <row r="2552" spans="4:4" x14ac:dyDescent="0.2">
      <c r="D2552" s="343"/>
    </row>
    <row r="2553" spans="4:4" x14ac:dyDescent="0.2">
      <c r="D2553" s="343"/>
    </row>
    <row r="2554" spans="4:4" x14ac:dyDescent="0.2">
      <c r="D2554" s="343"/>
    </row>
    <row r="2555" spans="4:4" x14ac:dyDescent="0.2">
      <c r="D2555" s="343"/>
    </row>
    <row r="2556" spans="4:4" x14ac:dyDescent="0.2">
      <c r="D2556" s="343"/>
    </row>
    <row r="2557" spans="4:4" x14ac:dyDescent="0.2">
      <c r="D2557" s="343"/>
    </row>
    <row r="2558" spans="4:4" x14ac:dyDescent="0.2">
      <c r="D2558" s="343"/>
    </row>
    <row r="2559" spans="4:4" x14ac:dyDescent="0.2">
      <c r="D2559" s="343"/>
    </row>
    <row r="2560" spans="4:4" x14ac:dyDescent="0.2">
      <c r="D2560" s="343"/>
    </row>
    <row r="2561" spans="4:4" x14ac:dyDescent="0.2">
      <c r="D2561" s="343"/>
    </row>
    <row r="2562" spans="4:4" x14ac:dyDescent="0.2">
      <c r="D2562" s="343"/>
    </row>
    <row r="2563" spans="4:4" x14ac:dyDescent="0.2">
      <c r="D2563" s="343"/>
    </row>
    <row r="2564" spans="4:4" x14ac:dyDescent="0.2">
      <c r="D2564" s="343"/>
    </row>
    <row r="2565" spans="4:4" x14ac:dyDescent="0.2">
      <c r="D2565" s="343"/>
    </row>
    <row r="2566" spans="4:4" x14ac:dyDescent="0.2">
      <c r="D2566" s="343"/>
    </row>
    <row r="2567" spans="4:4" x14ac:dyDescent="0.2">
      <c r="D2567" s="343"/>
    </row>
    <row r="2568" spans="4:4" x14ac:dyDescent="0.2">
      <c r="D2568" s="343"/>
    </row>
    <row r="2569" spans="4:4" x14ac:dyDescent="0.2">
      <c r="D2569" s="343"/>
    </row>
    <row r="2570" spans="4:4" x14ac:dyDescent="0.2">
      <c r="D2570" s="343"/>
    </row>
    <row r="2571" spans="4:4" x14ac:dyDescent="0.2">
      <c r="D2571" s="343"/>
    </row>
    <row r="2572" spans="4:4" x14ac:dyDescent="0.2">
      <c r="D2572" s="343"/>
    </row>
    <row r="2573" spans="4:4" x14ac:dyDescent="0.2">
      <c r="D2573" s="343"/>
    </row>
    <row r="2574" spans="4:4" x14ac:dyDescent="0.2">
      <c r="D2574" s="343"/>
    </row>
    <row r="2575" spans="4:4" x14ac:dyDescent="0.2">
      <c r="D2575" s="343"/>
    </row>
    <row r="2576" spans="4:4" x14ac:dyDescent="0.2">
      <c r="D2576" s="343"/>
    </row>
    <row r="2577" spans="4:4" x14ac:dyDescent="0.2">
      <c r="D2577" s="343"/>
    </row>
    <row r="2578" spans="4:4" x14ac:dyDescent="0.2">
      <c r="D2578" s="343"/>
    </row>
    <row r="2579" spans="4:4" x14ac:dyDescent="0.2">
      <c r="D2579" s="343"/>
    </row>
    <row r="2580" spans="4:4" x14ac:dyDescent="0.2">
      <c r="D2580" s="343"/>
    </row>
    <row r="2581" spans="4:4" x14ac:dyDescent="0.2">
      <c r="D2581" s="343"/>
    </row>
    <row r="2582" spans="4:4" x14ac:dyDescent="0.2">
      <c r="D2582" s="343"/>
    </row>
    <row r="2583" spans="4:4" x14ac:dyDescent="0.2">
      <c r="D2583" s="343"/>
    </row>
    <row r="2584" spans="4:4" x14ac:dyDescent="0.2">
      <c r="D2584" s="343"/>
    </row>
    <row r="2585" spans="4:4" x14ac:dyDescent="0.2">
      <c r="D2585" s="343"/>
    </row>
    <row r="2586" spans="4:4" x14ac:dyDescent="0.2">
      <c r="D2586" s="343"/>
    </row>
    <row r="2587" spans="4:4" x14ac:dyDescent="0.2">
      <c r="D2587" s="343"/>
    </row>
    <row r="2588" spans="4:4" x14ac:dyDescent="0.2">
      <c r="D2588" s="343"/>
    </row>
    <row r="2589" spans="4:4" x14ac:dyDescent="0.2">
      <c r="D2589" s="343"/>
    </row>
    <row r="2590" spans="4:4" x14ac:dyDescent="0.2">
      <c r="D2590" s="343"/>
    </row>
    <row r="2591" spans="4:4" x14ac:dyDescent="0.2">
      <c r="D2591" s="343"/>
    </row>
    <row r="2592" spans="4:4" x14ac:dyDescent="0.2">
      <c r="D2592" s="343"/>
    </row>
    <row r="2593" spans="4:4" x14ac:dyDescent="0.2">
      <c r="D2593" s="343"/>
    </row>
    <row r="2594" spans="4:4" x14ac:dyDescent="0.2">
      <c r="D2594" s="343"/>
    </row>
    <row r="2595" spans="4:4" x14ac:dyDescent="0.2">
      <c r="D2595" s="343"/>
    </row>
    <row r="2596" spans="4:4" x14ac:dyDescent="0.2">
      <c r="D2596" s="343"/>
    </row>
    <row r="2597" spans="4:4" x14ac:dyDescent="0.2">
      <c r="D2597" s="343"/>
    </row>
    <row r="2598" spans="4:4" x14ac:dyDescent="0.2">
      <c r="D2598" s="343"/>
    </row>
    <row r="2599" spans="4:4" x14ac:dyDescent="0.2">
      <c r="D2599" s="343"/>
    </row>
    <row r="2600" spans="4:4" x14ac:dyDescent="0.2">
      <c r="D2600" s="343"/>
    </row>
    <row r="2601" spans="4:4" x14ac:dyDescent="0.2">
      <c r="D2601" s="343"/>
    </row>
    <row r="2602" spans="4:4" x14ac:dyDescent="0.2">
      <c r="D2602" s="343"/>
    </row>
    <row r="2603" spans="4:4" x14ac:dyDescent="0.2">
      <c r="D2603" s="343"/>
    </row>
    <row r="2604" spans="4:4" x14ac:dyDescent="0.2">
      <c r="D2604" s="343"/>
    </row>
    <row r="2605" spans="4:4" x14ac:dyDescent="0.2">
      <c r="D2605" s="343"/>
    </row>
    <row r="2606" spans="4:4" x14ac:dyDescent="0.2">
      <c r="D2606" s="343"/>
    </row>
    <row r="2607" spans="4:4" x14ac:dyDescent="0.2">
      <c r="D2607" s="343"/>
    </row>
    <row r="2608" spans="4:4" x14ac:dyDescent="0.2">
      <c r="D2608" s="343"/>
    </row>
    <row r="2609" spans="4:4" x14ac:dyDescent="0.2">
      <c r="D2609" s="343"/>
    </row>
    <row r="2610" spans="4:4" x14ac:dyDescent="0.2">
      <c r="D2610" s="343"/>
    </row>
    <row r="2611" spans="4:4" x14ac:dyDescent="0.2">
      <c r="D2611" s="343"/>
    </row>
    <row r="2612" spans="4:4" x14ac:dyDescent="0.2">
      <c r="D2612" s="343"/>
    </row>
    <row r="2613" spans="4:4" x14ac:dyDescent="0.2">
      <c r="D2613" s="343"/>
    </row>
    <row r="2614" spans="4:4" x14ac:dyDescent="0.2">
      <c r="D2614" s="343"/>
    </row>
    <row r="2615" spans="4:4" x14ac:dyDescent="0.2">
      <c r="D2615" s="343"/>
    </row>
    <row r="2616" spans="4:4" x14ac:dyDescent="0.2">
      <c r="D2616" s="343"/>
    </row>
    <row r="2617" spans="4:4" x14ac:dyDescent="0.2">
      <c r="D2617" s="343"/>
    </row>
    <row r="2618" spans="4:4" x14ac:dyDescent="0.2">
      <c r="D2618" s="343"/>
    </row>
    <row r="2619" spans="4:4" x14ac:dyDescent="0.2">
      <c r="D2619" s="343"/>
    </row>
    <row r="2620" spans="4:4" x14ac:dyDescent="0.2">
      <c r="D2620" s="343"/>
    </row>
    <row r="2621" spans="4:4" x14ac:dyDescent="0.2">
      <c r="D2621" s="343"/>
    </row>
    <row r="2622" spans="4:4" x14ac:dyDescent="0.2">
      <c r="D2622" s="343"/>
    </row>
    <row r="2623" spans="4:4" x14ac:dyDescent="0.2">
      <c r="D2623" s="343"/>
    </row>
    <row r="2624" spans="4:4" x14ac:dyDescent="0.2">
      <c r="D2624" s="343"/>
    </row>
    <row r="2625" spans="4:4" x14ac:dyDescent="0.2">
      <c r="D2625" s="343"/>
    </row>
    <row r="2626" spans="4:4" x14ac:dyDescent="0.2">
      <c r="D2626" s="343"/>
    </row>
    <row r="2627" spans="4:4" x14ac:dyDescent="0.2">
      <c r="D2627" s="343"/>
    </row>
    <row r="2628" spans="4:4" x14ac:dyDescent="0.2">
      <c r="D2628" s="343"/>
    </row>
    <row r="2629" spans="4:4" x14ac:dyDescent="0.2">
      <c r="D2629" s="343"/>
    </row>
    <row r="2630" spans="4:4" x14ac:dyDescent="0.2">
      <c r="D2630" s="343"/>
    </row>
    <row r="2631" spans="4:4" x14ac:dyDescent="0.2">
      <c r="D2631" s="343"/>
    </row>
    <row r="2632" spans="4:4" x14ac:dyDescent="0.2">
      <c r="D2632" s="343"/>
    </row>
    <row r="2633" spans="4:4" x14ac:dyDescent="0.2">
      <c r="D2633" s="343"/>
    </row>
    <row r="2634" spans="4:4" x14ac:dyDescent="0.2">
      <c r="D2634" s="343"/>
    </row>
    <row r="2635" spans="4:4" x14ac:dyDescent="0.2">
      <c r="D2635" s="343"/>
    </row>
    <row r="2636" spans="4:4" x14ac:dyDescent="0.2">
      <c r="D2636" s="343"/>
    </row>
    <row r="2637" spans="4:4" x14ac:dyDescent="0.2">
      <c r="D2637" s="343"/>
    </row>
    <row r="2638" spans="4:4" x14ac:dyDescent="0.2">
      <c r="D2638" s="343"/>
    </row>
    <row r="2639" spans="4:4" x14ac:dyDescent="0.2">
      <c r="D2639" s="343"/>
    </row>
    <row r="2640" spans="4:4" x14ac:dyDescent="0.2">
      <c r="D2640" s="343"/>
    </row>
    <row r="2641" spans="4:4" x14ac:dyDescent="0.2">
      <c r="D2641" s="343"/>
    </row>
    <row r="2642" spans="4:4" x14ac:dyDescent="0.2">
      <c r="D2642" s="343"/>
    </row>
    <row r="2643" spans="4:4" x14ac:dyDescent="0.2">
      <c r="D2643" s="343"/>
    </row>
    <row r="2644" spans="4:4" x14ac:dyDescent="0.2">
      <c r="D2644" s="343"/>
    </row>
    <row r="2645" spans="4:4" x14ac:dyDescent="0.2">
      <c r="D2645" s="343"/>
    </row>
    <row r="2646" spans="4:4" x14ac:dyDescent="0.2">
      <c r="D2646" s="343"/>
    </row>
    <row r="2647" spans="4:4" x14ac:dyDescent="0.2">
      <c r="D2647" s="343"/>
    </row>
    <row r="2648" spans="4:4" x14ac:dyDescent="0.2">
      <c r="D2648" s="343"/>
    </row>
    <row r="2649" spans="4:4" x14ac:dyDescent="0.2">
      <c r="D2649" s="343"/>
    </row>
    <row r="2650" spans="4:4" x14ac:dyDescent="0.2">
      <c r="D2650" s="343"/>
    </row>
    <row r="2651" spans="4:4" x14ac:dyDescent="0.2">
      <c r="D2651" s="343"/>
    </row>
    <row r="2652" spans="4:4" x14ac:dyDescent="0.2">
      <c r="D2652" s="343"/>
    </row>
    <row r="2653" spans="4:4" x14ac:dyDescent="0.2">
      <c r="D2653" s="343"/>
    </row>
    <row r="2654" spans="4:4" x14ac:dyDescent="0.2">
      <c r="D2654" s="343"/>
    </row>
    <row r="2655" spans="4:4" x14ac:dyDescent="0.2">
      <c r="D2655" s="343"/>
    </row>
    <row r="2656" spans="4:4" x14ac:dyDescent="0.2">
      <c r="D2656" s="343"/>
    </row>
    <row r="2657" spans="4:4" x14ac:dyDescent="0.2">
      <c r="D2657" s="343"/>
    </row>
    <row r="2658" spans="4:4" x14ac:dyDescent="0.2">
      <c r="D2658" s="343"/>
    </row>
    <row r="2659" spans="4:4" x14ac:dyDescent="0.2">
      <c r="D2659" s="343"/>
    </row>
    <row r="2660" spans="4:4" x14ac:dyDescent="0.2">
      <c r="D2660" s="343"/>
    </row>
    <row r="2661" spans="4:4" x14ac:dyDescent="0.2">
      <c r="D2661" s="343"/>
    </row>
    <row r="2662" spans="4:4" x14ac:dyDescent="0.2">
      <c r="D2662" s="343"/>
    </row>
    <row r="2663" spans="4:4" x14ac:dyDescent="0.2">
      <c r="D2663" s="343"/>
    </row>
    <row r="2664" spans="4:4" x14ac:dyDescent="0.2">
      <c r="D2664" s="343"/>
    </row>
    <row r="2665" spans="4:4" x14ac:dyDescent="0.2">
      <c r="D2665" s="343"/>
    </row>
    <row r="2666" spans="4:4" x14ac:dyDescent="0.2">
      <c r="D2666" s="343"/>
    </row>
    <row r="2667" spans="4:4" x14ac:dyDescent="0.2">
      <c r="D2667" s="343"/>
    </row>
    <row r="2668" spans="4:4" x14ac:dyDescent="0.2">
      <c r="D2668" s="343"/>
    </row>
    <row r="2669" spans="4:4" x14ac:dyDescent="0.2">
      <c r="D2669" s="343"/>
    </row>
    <row r="2670" spans="4:4" x14ac:dyDescent="0.2">
      <c r="D2670" s="343"/>
    </row>
    <row r="2671" spans="4:4" x14ac:dyDescent="0.2">
      <c r="D2671" s="343"/>
    </row>
    <row r="2672" spans="4:4" x14ac:dyDescent="0.2">
      <c r="D2672" s="343"/>
    </row>
    <row r="2673" spans="4:4" x14ac:dyDescent="0.2">
      <c r="D2673" s="343"/>
    </row>
    <row r="2674" spans="4:4" x14ac:dyDescent="0.2">
      <c r="D2674" s="343"/>
    </row>
    <row r="2675" spans="4:4" x14ac:dyDescent="0.2">
      <c r="D2675" s="343"/>
    </row>
    <row r="2676" spans="4:4" x14ac:dyDescent="0.2">
      <c r="D2676" s="343"/>
    </row>
    <row r="2677" spans="4:4" x14ac:dyDescent="0.2">
      <c r="D2677" s="343"/>
    </row>
    <row r="2678" spans="4:4" x14ac:dyDescent="0.2">
      <c r="D2678" s="343"/>
    </row>
    <row r="2679" spans="4:4" x14ac:dyDescent="0.2">
      <c r="D2679" s="343"/>
    </row>
    <row r="2680" spans="4:4" x14ac:dyDescent="0.2">
      <c r="D2680" s="343"/>
    </row>
    <row r="2681" spans="4:4" x14ac:dyDescent="0.2">
      <c r="D2681" s="343"/>
    </row>
    <row r="2682" spans="4:4" x14ac:dyDescent="0.2">
      <c r="D2682" s="343"/>
    </row>
    <row r="2683" spans="4:4" x14ac:dyDescent="0.2">
      <c r="D2683" s="343"/>
    </row>
    <row r="2684" spans="4:4" x14ac:dyDescent="0.2">
      <c r="D2684" s="343"/>
    </row>
    <row r="2685" spans="4:4" x14ac:dyDescent="0.2">
      <c r="D2685" s="343"/>
    </row>
    <row r="2686" spans="4:4" x14ac:dyDescent="0.2">
      <c r="D2686" s="343"/>
    </row>
    <row r="2687" spans="4:4" x14ac:dyDescent="0.2">
      <c r="D2687" s="343"/>
    </row>
    <row r="2688" spans="4:4" x14ac:dyDescent="0.2">
      <c r="D2688" s="343"/>
    </row>
    <row r="2689" spans="4:4" x14ac:dyDescent="0.2">
      <c r="D2689" s="343"/>
    </row>
    <row r="2690" spans="4:4" x14ac:dyDescent="0.2">
      <c r="D2690" s="343"/>
    </row>
    <row r="2691" spans="4:4" x14ac:dyDescent="0.2">
      <c r="D2691" s="343"/>
    </row>
    <row r="2692" spans="4:4" x14ac:dyDescent="0.2">
      <c r="D2692" s="343"/>
    </row>
    <row r="2693" spans="4:4" x14ac:dyDescent="0.2">
      <c r="D2693" s="343"/>
    </row>
    <row r="2694" spans="4:4" x14ac:dyDescent="0.2">
      <c r="D2694" s="343"/>
    </row>
    <row r="2695" spans="4:4" x14ac:dyDescent="0.2">
      <c r="D2695" s="343"/>
    </row>
    <row r="2696" spans="4:4" x14ac:dyDescent="0.2">
      <c r="D2696" s="343"/>
    </row>
    <row r="2697" spans="4:4" x14ac:dyDescent="0.2">
      <c r="D2697" s="343"/>
    </row>
    <row r="2698" spans="4:4" x14ac:dyDescent="0.2">
      <c r="D2698" s="343"/>
    </row>
    <row r="2699" spans="4:4" x14ac:dyDescent="0.2">
      <c r="D2699" s="343"/>
    </row>
    <row r="2700" spans="4:4" x14ac:dyDescent="0.2">
      <c r="D2700" s="343"/>
    </row>
    <row r="2701" spans="4:4" x14ac:dyDescent="0.2">
      <c r="D2701" s="343"/>
    </row>
    <row r="2702" spans="4:4" x14ac:dyDescent="0.2">
      <c r="D2702" s="343"/>
    </row>
    <row r="2703" spans="4:4" x14ac:dyDescent="0.2">
      <c r="D2703" s="343"/>
    </row>
    <row r="2704" spans="4:4" x14ac:dyDescent="0.2">
      <c r="D2704" s="343"/>
    </row>
    <row r="2705" spans="4:4" x14ac:dyDescent="0.2">
      <c r="D2705" s="343"/>
    </row>
    <row r="2706" spans="4:4" x14ac:dyDescent="0.2">
      <c r="D2706" s="343"/>
    </row>
    <row r="2707" spans="4:4" x14ac:dyDescent="0.2">
      <c r="D2707" s="343"/>
    </row>
    <row r="2708" spans="4:4" x14ac:dyDescent="0.2">
      <c r="D2708" s="343"/>
    </row>
    <row r="2709" spans="4:4" x14ac:dyDescent="0.2">
      <c r="D2709" s="343"/>
    </row>
    <row r="2710" spans="4:4" x14ac:dyDescent="0.2">
      <c r="D2710" s="343"/>
    </row>
    <row r="2711" spans="4:4" x14ac:dyDescent="0.2">
      <c r="D2711" s="343"/>
    </row>
    <row r="2712" spans="4:4" x14ac:dyDescent="0.2">
      <c r="D2712" s="343"/>
    </row>
    <row r="2713" spans="4:4" x14ac:dyDescent="0.2">
      <c r="D2713" s="343"/>
    </row>
    <row r="2714" spans="4:4" x14ac:dyDescent="0.2">
      <c r="D2714" s="343"/>
    </row>
    <row r="2715" spans="4:4" x14ac:dyDescent="0.2">
      <c r="D2715" s="343"/>
    </row>
    <row r="2716" spans="4:4" x14ac:dyDescent="0.2">
      <c r="D2716" s="343"/>
    </row>
    <row r="2717" spans="4:4" x14ac:dyDescent="0.2">
      <c r="D2717" s="343"/>
    </row>
    <row r="2718" spans="4:4" x14ac:dyDescent="0.2">
      <c r="D2718" s="343"/>
    </row>
    <row r="2719" spans="4:4" x14ac:dyDescent="0.2">
      <c r="D2719" s="343"/>
    </row>
    <row r="2720" spans="4:4" x14ac:dyDescent="0.2">
      <c r="D2720" s="343"/>
    </row>
    <row r="2721" spans="4:4" x14ac:dyDescent="0.2">
      <c r="D2721" s="343"/>
    </row>
    <row r="2722" spans="4:4" x14ac:dyDescent="0.2">
      <c r="D2722" s="343"/>
    </row>
    <row r="2723" spans="4:4" x14ac:dyDescent="0.2">
      <c r="D2723" s="343"/>
    </row>
    <row r="2724" spans="4:4" x14ac:dyDescent="0.2">
      <c r="D2724" s="343"/>
    </row>
    <row r="2725" spans="4:4" x14ac:dyDescent="0.2">
      <c r="D2725" s="343"/>
    </row>
    <row r="2726" spans="4:4" x14ac:dyDescent="0.2">
      <c r="D2726" s="343"/>
    </row>
    <row r="2727" spans="4:4" x14ac:dyDescent="0.2">
      <c r="D2727" s="343"/>
    </row>
    <row r="2728" spans="4:4" x14ac:dyDescent="0.2">
      <c r="D2728" s="343"/>
    </row>
    <row r="2729" spans="4:4" x14ac:dyDescent="0.2">
      <c r="D2729" s="343"/>
    </row>
    <row r="2730" spans="4:4" x14ac:dyDescent="0.2">
      <c r="D2730" s="343"/>
    </row>
    <row r="2731" spans="4:4" x14ac:dyDescent="0.2">
      <c r="D2731" s="343"/>
    </row>
    <row r="2732" spans="4:4" x14ac:dyDescent="0.2">
      <c r="D2732" s="343"/>
    </row>
    <row r="2733" spans="4:4" x14ac:dyDescent="0.2">
      <c r="D2733" s="343"/>
    </row>
    <row r="2734" spans="4:4" x14ac:dyDescent="0.2">
      <c r="D2734" s="343"/>
    </row>
    <row r="2735" spans="4:4" x14ac:dyDescent="0.2">
      <c r="D2735" s="343"/>
    </row>
    <row r="2736" spans="4:4" x14ac:dyDescent="0.2">
      <c r="D2736" s="343"/>
    </row>
    <row r="2737" spans="4:4" x14ac:dyDescent="0.2">
      <c r="D2737" s="343"/>
    </row>
    <row r="2738" spans="4:4" x14ac:dyDescent="0.2">
      <c r="D2738" s="343"/>
    </row>
    <row r="2739" spans="4:4" x14ac:dyDescent="0.2">
      <c r="D2739" s="343"/>
    </row>
    <row r="2740" spans="4:4" x14ac:dyDescent="0.2">
      <c r="D2740" s="343"/>
    </row>
    <row r="2741" spans="4:4" x14ac:dyDescent="0.2">
      <c r="D2741" s="343"/>
    </row>
    <row r="2742" spans="4:4" x14ac:dyDescent="0.2">
      <c r="D2742" s="343"/>
    </row>
    <row r="2743" spans="4:4" x14ac:dyDescent="0.2">
      <c r="D2743" s="343"/>
    </row>
    <row r="2744" spans="4:4" x14ac:dyDescent="0.2">
      <c r="D2744" s="343"/>
    </row>
    <row r="2745" spans="4:4" x14ac:dyDescent="0.2">
      <c r="D2745" s="343"/>
    </row>
    <row r="2746" spans="4:4" x14ac:dyDescent="0.2">
      <c r="D2746" s="343"/>
    </row>
    <row r="2747" spans="4:4" x14ac:dyDescent="0.2">
      <c r="D2747" s="343"/>
    </row>
    <row r="2748" spans="4:4" x14ac:dyDescent="0.2">
      <c r="D2748" s="343"/>
    </row>
    <row r="2749" spans="4:4" x14ac:dyDescent="0.2">
      <c r="D2749" s="343"/>
    </row>
    <row r="2750" spans="4:4" x14ac:dyDescent="0.2">
      <c r="D2750" s="343"/>
    </row>
    <row r="2751" spans="4:4" x14ac:dyDescent="0.2">
      <c r="D2751" s="343"/>
    </row>
    <row r="2752" spans="4:4" x14ac:dyDescent="0.2">
      <c r="D2752" s="343"/>
    </row>
    <row r="2753" spans="4:4" x14ac:dyDescent="0.2">
      <c r="D2753" s="343"/>
    </row>
    <row r="2754" spans="4:4" x14ac:dyDescent="0.2">
      <c r="D2754" s="343"/>
    </row>
    <row r="2755" spans="4:4" x14ac:dyDescent="0.2">
      <c r="D2755" s="343"/>
    </row>
    <row r="2756" spans="4:4" x14ac:dyDescent="0.2">
      <c r="D2756" s="343"/>
    </row>
    <row r="2757" spans="4:4" x14ac:dyDescent="0.2">
      <c r="D2757" s="343"/>
    </row>
    <row r="2758" spans="4:4" x14ac:dyDescent="0.2">
      <c r="D2758" s="343"/>
    </row>
    <row r="2759" spans="4:4" x14ac:dyDescent="0.2">
      <c r="D2759" s="343"/>
    </row>
    <row r="2760" spans="4:4" x14ac:dyDescent="0.2">
      <c r="D2760" s="343"/>
    </row>
    <row r="2761" spans="4:4" x14ac:dyDescent="0.2">
      <c r="D2761" s="343"/>
    </row>
    <row r="2762" spans="4:4" x14ac:dyDescent="0.2">
      <c r="D2762" s="343"/>
    </row>
    <row r="2763" spans="4:4" x14ac:dyDescent="0.2">
      <c r="D2763" s="343"/>
    </row>
    <row r="2764" spans="4:4" x14ac:dyDescent="0.2">
      <c r="D2764" s="343"/>
    </row>
    <row r="2765" spans="4:4" x14ac:dyDescent="0.2">
      <c r="D2765" s="343"/>
    </row>
    <row r="2766" spans="4:4" x14ac:dyDescent="0.2">
      <c r="D2766" s="343"/>
    </row>
    <row r="2767" spans="4:4" x14ac:dyDescent="0.2">
      <c r="D2767" s="343"/>
    </row>
    <row r="2768" spans="4:4" x14ac:dyDescent="0.2">
      <c r="D2768" s="343"/>
    </row>
    <row r="2769" spans="4:4" x14ac:dyDescent="0.2">
      <c r="D2769" s="343"/>
    </row>
    <row r="2770" spans="4:4" x14ac:dyDescent="0.2">
      <c r="D2770" s="343"/>
    </row>
    <row r="2771" spans="4:4" x14ac:dyDescent="0.2">
      <c r="D2771" s="343"/>
    </row>
    <row r="2772" spans="4:4" x14ac:dyDescent="0.2">
      <c r="D2772" s="343"/>
    </row>
    <row r="2773" spans="4:4" x14ac:dyDescent="0.2">
      <c r="D2773" s="343"/>
    </row>
    <row r="2774" spans="4:4" x14ac:dyDescent="0.2">
      <c r="D2774" s="343"/>
    </row>
    <row r="2775" spans="4:4" x14ac:dyDescent="0.2">
      <c r="D2775" s="343"/>
    </row>
    <row r="2776" spans="4:4" x14ac:dyDescent="0.2">
      <c r="D2776" s="343"/>
    </row>
    <row r="2777" spans="4:4" x14ac:dyDescent="0.2">
      <c r="D2777" s="343"/>
    </row>
    <row r="2778" spans="4:4" x14ac:dyDescent="0.2">
      <c r="D2778" s="343"/>
    </row>
    <row r="2779" spans="4:4" x14ac:dyDescent="0.2">
      <c r="D2779" s="343"/>
    </row>
    <row r="2780" spans="4:4" x14ac:dyDescent="0.2">
      <c r="D2780" s="343"/>
    </row>
    <row r="2781" spans="4:4" x14ac:dyDescent="0.2">
      <c r="D2781" s="343"/>
    </row>
    <row r="2782" spans="4:4" x14ac:dyDescent="0.2">
      <c r="D2782" s="343"/>
    </row>
    <row r="2783" spans="4:4" x14ac:dyDescent="0.2">
      <c r="D2783" s="343"/>
    </row>
    <row r="2784" spans="4:4" x14ac:dyDescent="0.2">
      <c r="D2784" s="343"/>
    </row>
    <row r="2785" spans="4:4" x14ac:dyDescent="0.2">
      <c r="D2785" s="343"/>
    </row>
    <row r="2786" spans="4:4" x14ac:dyDescent="0.2">
      <c r="D2786" s="343"/>
    </row>
    <row r="2787" spans="4:4" x14ac:dyDescent="0.2">
      <c r="D2787" s="343"/>
    </row>
    <row r="2788" spans="4:4" x14ac:dyDescent="0.2">
      <c r="D2788" s="343"/>
    </row>
    <row r="2789" spans="4:4" x14ac:dyDescent="0.2">
      <c r="D2789" s="343"/>
    </row>
    <row r="2790" spans="4:4" x14ac:dyDescent="0.2">
      <c r="D2790" s="343"/>
    </row>
    <row r="2791" spans="4:4" x14ac:dyDescent="0.2">
      <c r="D2791" s="343"/>
    </row>
    <row r="2792" spans="4:4" x14ac:dyDescent="0.2">
      <c r="D2792" s="343"/>
    </row>
    <row r="2793" spans="4:4" x14ac:dyDescent="0.2">
      <c r="D2793" s="343"/>
    </row>
    <row r="2794" spans="4:4" x14ac:dyDescent="0.2">
      <c r="D2794" s="343"/>
    </row>
    <row r="2795" spans="4:4" x14ac:dyDescent="0.2">
      <c r="D2795" s="343"/>
    </row>
    <row r="2796" spans="4:4" x14ac:dyDescent="0.2">
      <c r="D2796" s="343"/>
    </row>
    <row r="2797" spans="4:4" x14ac:dyDescent="0.2">
      <c r="D2797" s="343"/>
    </row>
    <row r="2798" spans="4:4" x14ac:dyDescent="0.2">
      <c r="D2798" s="343"/>
    </row>
    <row r="2799" spans="4:4" x14ac:dyDescent="0.2">
      <c r="D2799" s="343"/>
    </row>
    <row r="2800" spans="4:4" x14ac:dyDescent="0.2">
      <c r="D2800" s="343"/>
    </row>
    <row r="2801" spans="4:4" x14ac:dyDescent="0.2">
      <c r="D2801" s="343"/>
    </row>
    <row r="2802" spans="4:4" x14ac:dyDescent="0.2">
      <c r="D2802" s="343"/>
    </row>
    <row r="2803" spans="4:4" x14ac:dyDescent="0.2">
      <c r="D2803" s="343"/>
    </row>
    <row r="2804" spans="4:4" x14ac:dyDescent="0.2">
      <c r="D2804" s="343"/>
    </row>
    <row r="2805" spans="4:4" x14ac:dyDescent="0.2">
      <c r="D2805" s="343"/>
    </row>
    <row r="2806" spans="4:4" x14ac:dyDescent="0.2">
      <c r="D2806" s="343"/>
    </row>
    <row r="2807" spans="4:4" x14ac:dyDescent="0.2">
      <c r="D2807" s="343"/>
    </row>
    <row r="2808" spans="4:4" x14ac:dyDescent="0.2">
      <c r="D2808" s="343"/>
    </row>
    <row r="2809" spans="4:4" x14ac:dyDescent="0.2">
      <c r="D2809" s="343"/>
    </row>
    <row r="2810" spans="4:4" x14ac:dyDescent="0.2">
      <c r="D2810" s="343"/>
    </row>
    <row r="2811" spans="4:4" x14ac:dyDescent="0.2">
      <c r="D2811" s="343"/>
    </row>
    <row r="2812" spans="4:4" x14ac:dyDescent="0.2">
      <c r="D2812" s="343"/>
    </row>
    <row r="2813" spans="4:4" x14ac:dyDescent="0.2">
      <c r="D2813" s="343"/>
    </row>
    <row r="2814" spans="4:4" x14ac:dyDescent="0.2">
      <c r="D2814" s="343"/>
    </row>
    <row r="2815" spans="4:4" x14ac:dyDescent="0.2">
      <c r="D2815" s="343"/>
    </row>
    <row r="2816" spans="4:4" x14ac:dyDescent="0.2">
      <c r="D2816" s="343"/>
    </row>
    <row r="2817" spans="4:4" x14ac:dyDescent="0.2">
      <c r="D2817" s="343"/>
    </row>
    <row r="2818" spans="4:4" x14ac:dyDescent="0.2">
      <c r="D2818" s="343"/>
    </row>
    <row r="2819" spans="4:4" x14ac:dyDescent="0.2">
      <c r="D2819" s="343"/>
    </row>
    <row r="2820" spans="4:4" x14ac:dyDescent="0.2">
      <c r="D2820" s="343"/>
    </row>
    <row r="2821" spans="4:4" x14ac:dyDescent="0.2">
      <c r="D2821" s="343"/>
    </row>
    <row r="2822" spans="4:4" x14ac:dyDescent="0.2">
      <c r="D2822" s="343"/>
    </row>
    <row r="2823" spans="4:4" x14ac:dyDescent="0.2">
      <c r="D2823" s="343"/>
    </row>
    <row r="2824" spans="4:4" x14ac:dyDescent="0.2">
      <c r="D2824" s="343"/>
    </row>
    <row r="2825" spans="4:4" x14ac:dyDescent="0.2">
      <c r="D2825" s="343"/>
    </row>
    <row r="2826" spans="4:4" x14ac:dyDescent="0.2">
      <c r="D2826" s="343"/>
    </row>
    <row r="2827" spans="4:4" x14ac:dyDescent="0.2">
      <c r="D2827" s="343"/>
    </row>
    <row r="2828" spans="4:4" x14ac:dyDescent="0.2">
      <c r="D2828" s="343"/>
    </row>
    <row r="2829" spans="4:4" x14ac:dyDescent="0.2">
      <c r="D2829" s="343"/>
    </row>
    <row r="2830" spans="4:4" x14ac:dyDescent="0.2">
      <c r="D2830" s="343"/>
    </row>
    <row r="2831" spans="4:4" x14ac:dyDescent="0.2">
      <c r="D2831" s="343"/>
    </row>
    <row r="2832" spans="4:4" x14ac:dyDescent="0.2">
      <c r="D2832" s="343"/>
    </row>
    <row r="2833" spans="4:4" x14ac:dyDescent="0.2">
      <c r="D2833" s="343"/>
    </row>
    <row r="2834" spans="4:4" x14ac:dyDescent="0.2">
      <c r="D2834" s="343"/>
    </row>
    <row r="2835" spans="4:4" x14ac:dyDescent="0.2">
      <c r="D2835" s="343"/>
    </row>
    <row r="2836" spans="4:4" x14ac:dyDescent="0.2">
      <c r="D2836" s="343"/>
    </row>
    <row r="2837" spans="4:4" x14ac:dyDescent="0.2">
      <c r="D2837" s="343"/>
    </row>
    <row r="2838" spans="4:4" x14ac:dyDescent="0.2">
      <c r="D2838" s="343"/>
    </row>
    <row r="2839" spans="4:4" x14ac:dyDescent="0.2">
      <c r="D2839" s="343"/>
    </row>
    <row r="2840" spans="4:4" x14ac:dyDescent="0.2">
      <c r="D2840" s="343"/>
    </row>
    <row r="2841" spans="4:4" x14ac:dyDescent="0.2">
      <c r="D2841" s="343"/>
    </row>
    <row r="2842" spans="4:4" x14ac:dyDescent="0.2">
      <c r="D2842" s="343"/>
    </row>
    <row r="2843" spans="4:4" x14ac:dyDescent="0.2">
      <c r="D2843" s="343"/>
    </row>
    <row r="2844" spans="4:4" x14ac:dyDescent="0.2">
      <c r="D2844" s="343"/>
    </row>
    <row r="2845" spans="4:4" x14ac:dyDescent="0.2">
      <c r="D2845" s="343"/>
    </row>
    <row r="2846" spans="4:4" x14ac:dyDescent="0.2">
      <c r="D2846" s="343"/>
    </row>
    <row r="2847" spans="4:4" x14ac:dyDescent="0.2">
      <c r="D2847" s="343"/>
    </row>
    <row r="2848" spans="4:4" x14ac:dyDescent="0.2">
      <c r="D2848" s="343"/>
    </row>
    <row r="2849" spans="4:4" x14ac:dyDescent="0.2">
      <c r="D2849" s="343"/>
    </row>
    <row r="2850" spans="4:4" x14ac:dyDescent="0.2">
      <c r="D2850" s="343"/>
    </row>
    <row r="2851" spans="4:4" x14ac:dyDescent="0.2">
      <c r="D2851" s="343"/>
    </row>
    <row r="2852" spans="4:4" x14ac:dyDescent="0.2">
      <c r="D2852" s="343"/>
    </row>
    <row r="2853" spans="4:4" x14ac:dyDescent="0.2">
      <c r="D2853" s="343"/>
    </row>
    <row r="2854" spans="4:4" x14ac:dyDescent="0.2">
      <c r="D2854" s="343"/>
    </row>
    <row r="2855" spans="4:4" x14ac:dyDescent="0.2">
      <c r="D2855" s="343"/>
    </row>
    <row r="2856" spans="4:4" x14ac:dyDescent="0.2">
      <c r="D2856" s="343"/>
    </row>
    <row r="2857" spans="4:4" x14ac:dyDescent="0.2">
      <c r="D2857" s="343"/>
    </row>
    <row r="2858" spans="4:4" x14ac:dyDescent="0.2">
      <c r="D2858" s="343"/>
    </row>
    <row r="2859" spans="4:4" x14ac:dyDescent="0.2">
      <c r="D2859" s="343"/>
    </row>
    <row r="2860" spans="4:4" x14ac:dyDescent="0.2">
      <c r="D2860" s="343"/>
    </row>
    <row r="2861" spans="4:4" x14ac:dyDescent="0.2">
      <c r="D2861" s="343"/>
    </row>
    <row r="2862" spans="4:4" x14ac:dyDescent="0.2">
      <c r="D2862" s="343"/>
    </row>
    <row r="2863" spans="4:4" x14ac:dyDescent="0.2">
      <c r="D2863" s="343"/>
    </row>
    <row r="2864" spans="4:4" x14ac:dyDescent="0.2">
      <c r="D2864" s="343"/>
    </row>
    <row r="2865" spans="4:4" x14ac:dyDescent="0.2">
      <c r="D2865" s="343"/>
    </row>
    <row r="2866" spans="4:4" x14ac:dyDescent="0.2">
      <c r="D2866" s="343"/>
    </row>
    <row r="2867" spans="4:4" x14ac:dyDescent="0.2">
      <c r="D2867" s="343"/>
    </row>
    <row r="2868" spans="4:4" x14ac:dyDescent="0.2">
      <c r="D2868" s="343"/>
    </row>
    <row r="2869" spans="4:4" x14ac:dyDescent="0.2">
      <c r="D2869" s="343"/>
    </row>
    <row r="2870" spans="4:4" x14ac:dyDescent="0.2">
      <c r="D2870" s="343"/>
    </row>
    <row r="2871" spans="4:4" x14ac:dyDescent="0.2">
      <c r="D2871" s="343"/>
    </row>
    <row r="2872" spans="4:4" x14ac:dyDescent="0.2">
      <c r="D2872" s="343"/>
    </row>
    <row r="2873" spans="4:4" x14ac:dyDescent="0.2">
      <c r="D2873" s="343"/>
    </row>
    <row r="2874" spans="4:4" x14ac:dyDescent="0.2">
      <c r="D2874" s="343"/>
    </row>
    <row r="2875" spans="4:4" x14ac:dyDescent="0.2">
      <c r="D2875" s="343"/>
    </row>
    <row r="2876" spans="4:4" x14ac:dyDescent="0.2">
      <c r="D2876" s="343"/>
    </row>
    <row r="2877" spans="4:4" x14ac:dyDescent="0.2">
      <c r="D2877" s="343"/>
    </row>
    <row r="2878" spans="4:4" x14ac:dyDescent="0.2">
      <c r="D2878" s="343"/>
    </row>
    <row r="2879" spans="4:4" x14ac:dyDescent="0.2">
      <c r="D2879" s="343"/>
    </row>
    <row r="2880" spans="4:4" x14ac:dyDescent="0.2">
      <c r="D2880" s="343"/>
    </row>
    <row r="2881" spans="4:4" x14ac:dyDescent="0.2">
      <c r="D2881" s="343"/>
    </row>
    <row r="2882" spans="4:4" x14ac:dyDescent="0.2">
      <c r="D2882" s="343"/>
    </row>
    <row r="2883" spans="4:4" x14ac:dyDescent="0.2">
      <c r="D2883" s="343"/>
    </row>
    <row r="2884" spans="4:4" x14ac:dyDescent="0.2">
      <c r="D2884" s="343"/>
    </row>
    <row r="2885" spans="4:4" x14ac:dyDescent="0.2">
      <c r="D2885" s="343"/>
    </row>
    <row r="2886" spans="4:4" x14ac:dyDescent="0.2">
      <c r="D2886" s="343"/>
    </row>
    <row r="2887" spans="4:4" x14ac:dyDescent="0.2">
      <c r="D2887" s="343"/>
    </row>
    <row r="2888" spans="4:4" x14ac:dyDescent="0.2">
      <c r="D2888" s="343"/>
    </row>
    <row r="2889" spans="4:4" x14ac:dyDescent="0.2">
      <c r="D2889" s="343"/>
    </row>
    <row r="2890" spans="4:4" x14ac:dyDescent="0.2">
      <c r="D2890" s="343"/>
    </row>
    <row r="2891" spans="4:4" x14ac:dyDescent="0.2">
      <c r="D2891" s="343"/>
    </row>
    <row r="2892" spans="4:4" x14ac:dyDescent="0.2">
      <c r="D2892" s="343"/>
    </row>
    <row r="2893" spans="4:4" x14ac:dyDescent="0.2">
      <c r="D2893" s="343"/>
    </row>
    <row r="2894" spans="4:4" x14ac:dyDescent="0.2">
      <c r="D2894" s="343"/>
    </row>
    <row r="2895" spans="4:4" x14ac:dyDescent="0.2">
      <c r="D2895" s="343"/>
    </row>
    <row r="2896" spans="4:4" x14ac:dyDescent="0.2">
      <c r="D2896" s="343"/>
    </row>
    <row r="2897" spans="4:4" x14ac:dyDescent="0.2">
      <c r="D2897" s="343"/>
    </row>
    <row r="2898" spans="4:4" x14ac:dyDescent="0.2">
      <c r="D2898" s="343"/>
    </row>
    <row r="2899" spans="4:4" x14ac:dyDescent="0.2">
      <c r="D2899" s="343"/>
    </row>
    <row r="2900" spans="4:4" x14ac:dyDescent="0.2">
      <c r="D2900" s="343"/>
    </row>
    <row r="2901" spans="4:4" x14ac:dyDescent="0.2">
      <c r="D2901" s="343"/>
    </row>
    <row r="2902" spans="4:4" x14ac:dyDescent="0.2">
      <c r="D2902" s="343"/>
    </row>
    <row r="2903" spans="4:4" x14ac:dyDescent="0.2">
      <c r="D2903" s="343"/>
    </row>
    <row r="2904" spans="4:4" x14ac:dyDescent="0.2">
      <c r="D2904" s="343"/>
    </row>
    <row r="2905" spans="4:4" x14ac:dyDescent="0.2">
      <c r="D2905" s="343"/>
    </row>
    <row r="2906" spans="4:4" x14ac:dyDescent="0.2">
      <c r="D2906" s="343"/>
    </row>
    <row r="2907" spans="4:4" x14ac:dyDescent="0.2">
      <c r="D2907" s="343"/>
    </row>
    <row r="2908" spans="4:4" x14ac:dyDescent="0.2">
      <c r="D2908" s="343"/>
    </row>
    <row r="2909" spans="4:4" x14ac:dyDescent="0.2">
      <c r="D2909" s="343"/>
    </row>
    <row r="2910" spans="4:4" x14ac:dyDescent="0.2">
      <c r="D2910" s="343"/>
    </row>
    <row r="2911" spans="4:4" x14ac:dyDescent="0.2">
      <c r="D2911" s="343"/>
    </row>
    <row r="2912" spans="4:4" x14ac:dyDescent="0.2">
      <c r="D2912" s="343"/>
    </row>
    <row r="2913" spans="4:4" x14ac:dyDescent="0.2">
      <c r="D2913" s="343"/>
    </row>
    <row r="2914" spans="4:4" x14ac:dyDescent="0.2">
      <c r="D2914" s="343"/>
    </row>
    <row r="2915" spans="4:4" x14ac:dyDescent="0.2">
      <c r="D2915" s="343"/>
    </row>
    <row r="2916" spans="4:4" x14ac:dyDescent="0.2">
      <c r="D2916" s="343"/>
    </row>
    <row r="2917" spans="4:4" x14ac:dyDescent="0.2">
      <c r="D2917" s="343"/>
    </row>
    <row r="2918" spans="4:4" x14ac:dyDescent="0.2">
      <c r="D2918" s="343"/>
    </row>
    <row r="2919" spans="4:4" x14ac:dyDescent="0.2">
      <c r="D2919" s="343"/>
    </row>
    <row r="2920" spans="4:4" x14ac:dyDescent="0.2">
      <c r="D2920" s="343"/>
    </row>
    <row r="2921" spans="4:4" x14ac:dyDescent="0.2">
      <c r="D2921" s="343"/>
    </row>
    <row r="2922" spans="4:4" x14ac:dyDescent="0.2">
      <c r="D2922" s="343"/>
    </row>
    <row r="2923" spans="4:4" x14ac:dyDescent="0.2">
      <c r="D2923" s="343"/>
    </row>
    <row r="2924" spans="4:4" x14ac:dyDescent="0.2">
      <c r="D2924" s="343"/>
    </row>
    <row r="2925" spans="4:4" x14ac:dyDescent="0.2">
      <c r="D2925" s="343"/>
    </row>
    <row r="2926" spans="4:4" x14ac:dyDescent="0.2">
      <c r="D2926" s="343"/>
    </row>
    <row r="2927" spans="4:4" x14ac:dyDescent="0.2">
      <c r="D2927" s="343"/>
    </row>
    <row r="2928" spans="4:4" x14ac:dyDescent="0.2">
      <c r="D2928" s="343"/>
    </row>
    <row r="2929" spans="4:4" x14ac:dyDescent="0.2">
      <c r="D2929" s="343"/>
    </row>
    <row r="2930" spans="4:4" x14ac:dyDescent="0.2">
      <c r="D2930" s="343"/>
    </row>
    <row r="2931" spans="4:4" x14ac:dyDescent="0.2">
      <c r="D2931" s="343"/>
    </row>
    <row r="2932" spans="4:4" x14ac:dyDescent="0.2">
      <c r="D2932" s="343"/>
    </row>
    <row r="2933" spans="4:4" x14ac:dyDescent="0.2">
      <c r="D2933" s="343"/>
    </row>
    <row r="2934" spans="4:4" x14ac:dyDescent="0.2">
      <c r="D2934" s="343"/>
    </row>
    <row r="2935" spans="4:4" x14ac:dyDescent="0.2">
      <c r="D2935" s="343"/>
    </row>
    <row r="2936" spans="4:4" x14ac:dyDescent="0.2">
      <c r="D2936" s="343"/>
    </row>
    <row r="2937" spans="4:4" x14ac:dyDescent="0.2">
      <c r="D2937" s="343"/>
    </row>
    <row r="2938" spans="4:4" x14ac:dyDescent="0.2">
      <c r="D2938" s="343"/>
    </row>
    <row r="2939" spans="4:4" x14ac:dyDescent="0.2">
      <c r="D2939" s="343"/>
    </row>
    <row r="2940" spans="4:4" x14ac:dyDescent="0.2">
      <c r="D2940" s="343"/>
    </row>
    <row r="2941" spans="4:4" x14ac:dyDescent="0.2">
      <c r="D2941" s="343"/>
    </row>
    <row r="2942" spans="4:4" x14ac:dyDescent="0.2">
      <c r="D2942" s="343"/>
    </row>
    <row r="2943" spans="4:4" x14ac:dyDescent="0.2">
      <c r="D2943" s="343"/>
    </row>
    <row r="2944" spans="4:4" x14ac:dyDescent="0.2">
      <c r="D2944" s="343"/>
    </row>
    <row r="2945" spans="4:4" x14ac:dyDescent="0.2">
      <c r="D2945" s="343"/>
    </row>
    <row r="2946" spans="4:4" x14ac:dyDescent="0.2">
      <c r="D2946" s="343"/>
    </row>
    <row r="2947" spans="4:4" x14ac:dyDescent="0.2">
      <c r="D2947" s="343"/>
    </row>
    <row r="2948" spans="4:4" x14ac:dyDescent="0.2">
      <c r="D2948" s="343"/>
    </row>
    <row r="2949" spans="4:4" x14ac:dyDescent="0.2">
      <c r="D2949" s="343"/>
    </row>
    <row r="2950" spans="4:4" x14ac:dyDescent="0.2">
      <c r="D2950" s="343"/>
    </row>
    <row r="2951" spans="4:4" x14ac:dyDescent="0.2">
      <c r="D2951" s="343"/>
    </row>
    <row r="2952" spans="4:4" x14ac:dyDescent="0.2">
      <c r="D2952" s="343"/>
    </row>
    <row r="2953" spans="4:4" x14ac:dyDescent="0.2">
      <c r="D2953" s="343"/>
    </row>
    <row r="2954" spans="4:4" x14ac:dyDescent="0.2">
      <c r="D2954" s="343"/>
    </row>
    <row r="2955" spans="4:4" x14ac:dyDescent="0.2">
      <c r="D2955" s="343"/>
    </row>
    <row r="2956" spans="4:4" x14ac:dyDescent="0.2">
      <c r="D2956" s="343"/>
    </row>
    <row r="2957" spans="4:4" x14ac:dyDescent="0.2">
      <c r="D2957" s="343"/>
    </row>
    <row r="2958" spans="4:4" x14ac:dyDescent="0.2">
      <c r="D2958" s="343"/>
    </row>
    <row r="2959" spans="4:4" x14ac:dyDescent="0.2">
      <c r="D2959" s="343"/>
    </row>
    <row r="2960" spans="4:4" x14ac:dyDescent="0.2">
      <c r="D2960" s="343"/>
    </row>
    <row r="2961" spans="4:4" x14ac:dyDescent="0.2">
      <c r="D2961" s="343"/>
    </row>
    <row r="2962" spans="4:4" x14ac:dyDescent="0.2">
      <c r="D2962" s="343"/>
    </row>
    <row r="2963" spans="4:4" x14ac:dyDescent="0.2">
      <c r="D2963" s="343"/>
    </row>
    <row r="2964" spans="4:4" x14ac:dyDescent="0.2">
      <c r="D2964" s="343"/>
    </row>
    <row r="2965" spans="4:4" x14ac:dyDescent="0.2">
      <c r="D2965" s="343"/>
    </row>
    <row r="2966" spans="4:4" x14ac:dyDescent="0.2">
      <c r="D2966" s="343"/>
    </row>
    <row r="2967" spans="4:4" x14ac:dyDescent="0.2">
      <c r="D2967" s="343"/>
    </row>
    <row r="2968" spans="4:4" x14ac:dyDescent="0.2">
      <c r="D2968" s="343"/>
    </row>
    <row r="2969" spans="4:4" x14ac:dyDescent="0.2">
      <c r="D2969" s="343"/>
    </row>
    <row r="2970" spans="4:4" x14ac:dyDescent="0.2">
      <c r="D2970" s="343"/>
    </row>
    <row r="2971" spans="4:4" x14ac:dyDescent="0.2">
      <c r="D2971" s="343"/>
    </row>
    <row r="2972" spans="4:4" x14ac:dyDescent="0.2">
      <c r="D2972" s="343"/>
    </row>
    <row r="2973" spans="4:4" x14ac:dyDescent="0.2">
      <c r="D2973" s="343"/>
    </row>
    <row r="2974" spans="4:4" x14ac:dyDescent="0.2">
      <c r="D2974" s="343"/>
    </row>
    <row r="2975" spans="4:4" x14ac:dyDescent="0.2">
      <c r="D2975" s="343"/>
    </row>
    <row r="2976" spans="4:4" x14ac:dyDescent="0.2">
      <c r="D2976" s="343"/>
    </row>
    <row r="2977" spans="4:4" x14ac:dyDescent="0.2">
      <c r="D2977" s="343"/>
    </row>
    <row r="2978" spans="4:4" x14ac:dyDescent="0.2">
      <c r="D2978" s="343"/>
    </row>
    <row r="2979" spans="4:4" x14ac:dyDescent="0.2">
      <c r="D2979" s="343"/>
    </row>
    <row r="2980" spans="4:4" x14ac:dyDescent="0.2">
      <c r="D2980" s="343"/>
    </row>
    <row r="2981" spans="4:4" x14ac:dyDescent="0.2">
      <c r="D2981" s="343"/>
    </row>
    <row r="2982" spans="4:4" x14ac:dyDescent="0.2">
      <c r="D2982" s="343"/>
    </row>
    <row r="2983" spans="4:4" x14ac:dyDescent="0.2">
      <c r="D2983" s="343"/>
    </row>
    <row r="2984" spans="4:4" x14ac:dyDescent="0.2">
      <c r="D2984" s="343"/>
    </row>
    <row r="2985" spans="4:4" x14ac:dyDescent="0.2">
      <c r="D2985" s="343"/>
    </row>
    <row r="2986" spans="4:4" x14ac:dyDescent="0.2">
      <c r="D2986" s="343"/>
    </row>
    <row r="2987" spans="4:4" x14ac:dyDescent="0.2">
      <c r="D2987" s="343"/>
    </row>
    <row r="2988" spans="4:4" x14ac:dyDescent="0.2">
      <c r="D2988" s="343"/>
    </row>
    <row r="2989" spans="4:4" x14ac:dyDescent="0.2">
      <c r="D2989" s="343"/>
    </row>
    <row r="2990" spans="4:4" x14ac:dyDescent="0.2">
      <c r="D2990" s="343"/>
    </row>
    <row r="2991" spans="4:4" x14ac:dyDescent="0.2">
      <c r="D2991" s="343"/>
    </row>
    <row r="2992" spans="4:4" x14ac:dyDescent="0.2">
      <c r="D2992" s="343"/>
    </row>
    <row r="2993" spans="4:4" x14ac:dyDescent="0.2">
      <c r="D2993" s="343"/>
    </row>
    <row r="2994" spans="4:4" x14ac:dyDescent="0.2">
      <c r="D2994" s="343"/>
    </row>
    <row r="2995" spans="4:4" x14ac:dyDescent="0.2">
      <c r="D2995" s="343"/>
    </row>
    <row r="2996" spans="4:4" x14ac:dyDescent="0.2">
      <c r="D2996" s="343"/>
    </row>
    <row r="2997" spans="4:4" x14ac:dyDescent="0.2">
      <c r="D2997" s="343"/>
    </row>
    <row r="2998" spans="4:4" x14ac:dyDescent="0.2">
      <c r="D2998" s="343"/>
    </row>
    <row r="2999" spans="4:4" x14ac:dyDescent="0.2">
      <c r="D2999" s="343"/>
    </row>
    <row r="3000" spans="4:4" x14ac:dyDescent="0.2">
      <c r="D3000" s="343"/>
    </row>
    <row r="3001" spans="4:4" x14ac:dyDescent="0.2">
      <c r="D3001" s="343"/>
    </row>
    <row r="3002" spans="4:4" x14ac:dyDescent="0.2">
      <c r="D3002" s="343"/>
    </row>
    <row r="3003" spans="4:4" x14ac:dyDescent="0.2">
      <c r="D3003" s="343"/>
    </row>
    <row r="3004" spans="4:4" x14ac:dyDescent="0.2">
      <c r="D3004" s="343"/>
    </row>
    <row r="3005" spans="4:4" x14ac:dyDescent="0.2">
      <c r="D3005" s="343"/>
    </row>
    <row r="3006" spans="4:4" x14ac:dyDescent="0.2">
      <c r="D3006" s="343"/>
    </row>
    <row r="3007" spans="4:4" x14ac:dyDescent="0.2">
      <c r="D3007" s="343"/>
    </row>
    <row r="3008" spans="4:4" x14ac:dyDescent="0.2">
      <c r="D3008" s="343"/>
    </row>
    <row r="3009" spans="4:4" x14ac:dyDescent="0.2">
      <c r="D3009" s="343"/>
    </row>
    <row r="3010" spans="4:4" x14ac:dyDescent="0.2">
      <c r="D3010" s="343"/>
    </row>
    <row r="3011" spans="4:4" x14ac:dyDescent="0.2">
      <c r="D3011" s="343"/>
    </row>
    <row r="3012" spans="4:4" x14ac:dyDescent="0.2">
      <c r="D3012" s="343"/>
    </row>
    <row r="3013" spans="4:4" x14ac:dyDescent="0.2">
      <c r="D3013" s="343"/>
    </row>
    <row r="3014" spans="4:4" x14ac:dyDescent="0.2">
      <c r="D3014" s="343"/>
    </row>
    <row r="3015" spans="4:4" x14ac:dyDescent="0.2">
      <c r="D3015" s="343"/>
    </row>
    <row r="3016" spans="4:4" x14ac:dyDescent="0.2">
      <c r="D3016" s="343"/>
    </row>
    <row r="3017" spans="4:4" x14ac:dyDescent="0.2">
      <c r="D3017" s="343"/>
    </row>
    <row r="3018" spans="4:4" x14ac:dyDescent="0.2">
      <c r="D3018" s="343"/>
    </row>
    <row r="3019" spans="4:4" x14ac:dyDescent="0.2">
      <c r="D3019" s="343"/>
    </row>
    <row r="3020" spans="4:4" x14ac:dyDescent="0.2">
      <c r="D3020" s="343"/>
    </row>
    <row r="3021" spans="4:4" x14ac:dyDescent="0.2">
      <c r="D3021" s="343"/>
    </row>
    <row r="3022" spans="4:4" x14ac:dyDescent="0.2">
      <c r="D3022" s="343"/>
    </row>
    <row r="3023" spans="4:4" x14ac:dyDescent="0.2">
      <c r="D3023" s="343"/>
    </row>
    <row r="3024" spans="4:4" x14ac:dyDescent="0.2">
      <c r="D3024" s="343"/>
    </row>
    <row r="3025" spans="4:4" x14ac:dyDescent="0.2">
      <c r="D3025" s="343"/>
    </row>
    <row r="3026" spans="4:4" x14ac:dyDescent="0.2">
      <c r="D3026" s="343"/>
    </row>
    <row r="3027" spans="4:4" x14ac:dyDescent="0.2">
      <c r="D3027" s="343"/>
    </row>
    <row r="3028" spans="4:4" x14ac:dyDescent="0.2">
      <c r="D3028" s="343"/>
    </row>
    <row r="3029" spans="4:4" x14ac:dyDescent="0.2">
      <c r="D3029" s="343"/>
    </row>
    <row r="3030" spans="4:4" x14ac:dyDescent="0.2">
      <c r="D3030" s="343"/>
    </row>
    <row r="3031" spans="4:4" x14ac:dyDescent="0.2">
      <c r="D3031" s="343"/>
    </row>
    <row r="3032" spans="4:4" x14ac:dyDescent="0.2">
      <c r="D3032" s="343"/>
    </row>
    <row r="3033" spans="4:4" x14ac:dyDescent="0.2">
      <c r="D3033" s="343"/>
    </row>
    <row r="3034" spans="4:4" x14ac:dyDescent="0.2">
      <c r="D3034" s="343"/>
    </row>
    <row r="3035" spans="4:4" x14ac:dyDescent="0.2">
      <c r="D3035" s="343"/>
    </row>
    <row r="3036" spans="4:4" x14ac:dyDescent="0.2">
      <c r="D3036" s="343"/>
    </row>
    <row r="3037" spans="4:4" x14ac:dyDescent="0.2">
      <c r="D3037" s="343"/>
    </row>
    <row r="3038" spans="4:4" x14ac:dyDescent="0.2">
      <c r="D3038" s="343"/>
    </row>
    <row r="3039" spans="4:4" x14ac:dyDescent="0.2">
      <c r="D3039" s="343"/>
    </row>
    <row r="3040" spans="4:4" x14ac:dyDescent="0.2">
      <c r="D3040" s="343"/>
    </row>
    <row r="3041" spans="4:4" x14ac:dyDescent="0.2">
      <c r="D3041" s="343"/>
    </row>
    <row r="3042" spans="4:4" x14ac:dyDescent="0.2">
      <c r="D3042" s="343"/>
    </row>
    <row r="3043" spans="4:4" x14ac:dyDescent="0.2">
      <c r="D3043" s="343"/>
    </row>
    <row r="3044" spans="4:4" x14ac:dyDescent="0.2">
      <c r="D3044" s="343"/>
    </row>
    <row r="3045" spans="4:4" x14ac:dyDescent="0.2">
      <c r="D3045" s="343"/>
    </row>
    <row r="3046" spans="4:4" x14ac:dyDescent="0.2">
      <c r="D3046" s="343"/>
    </row>
    <row r="3047" spans="4:4" x14ac:dyDescent="0.2">
      <c r="D3047" s="343"/>
    </row>
    <row r="3048" spans="4:4" x14ac:dyDescent="0.2">
      <c r="D3048" s="343"/>
    </row>
    <row r="3049" spans="4:4" x14ac:dyDescent="0.2">
      <c r="D3049" s="343"/>
    </row>
    <row r="3050" spans="4:4" x14ac:dyDescent="0.2">
      <c r="D3050" s="343"/>
    </row>
    <row r="3051" spans="4:4" x14ac:dyDescent="0.2">
      <c r="D3051" s="343"/>
    </row>
    <row r="3052" spans="4:4" x14ac:dyDescent="0.2">
      <c r="D3052" s="343"/>
    </row>
    <row r="3053" spans="4:4" x14ac:dyDescent="0.2">
      <c r="D3053" s="343"/>
    </row>
    <row r="3054" spans="4:4" x14ac:dyDescent="0.2">
      <c r="D3054" s="343"/>
    </row>
    <row r="3055" spans="4:4" x14ac:dyDescent="0.2">
      <c r="D3055" s="343"/>
    </row>
    <row r="3056" spans="4:4" x14ac:dyDescent="0.2">
      <c r="D3056" s="343"/>
    </row>
    <row r="3057" spans="4:4" x14ac:dyDescent="0.2">
      <c r="D3057" s="343"/>
    </row>
    <row r="3058" spans="4:4" x14ac:dyDescent="0.2">
      <c r="D3058" s="343"/>
    </row>
    <row r="3059" spans="4:4" x14ac:dyDescent="0.2">
      <c r="D3059" s="343"/>
    </row>
    <row r="3060" spans="4:4" x14ac:dyDescent="0.2">
      <c r="D3060" s="343"/>
    </row>
    <row r="3061" spans="4:4" x14ac:dyDescent="0.2">
      <c r="D3061" s="343"/>
    </row>
    <row r="3062" spans="4:4" x14ac:dyDescent="0.2">
      <c r="D3062" s="343"/>
    </row>
    <row r="3063" spans="4:4" x14ac:dyDescent="0.2">
      <c r="D3063" s="343"/>
    </row>
    <row r="3064" spans="4:4" x14ac:dyDescent="0.2">
      <c r="D3064" s="343"/>
    </row>
    <row r="3065" spans="4:4" x14ac:dyDescent="0.2">
      <c r="D3065" s="343"/>
    </row>
    <row r="3066" spans="4:4" x14ac:dyDescent="0.2">
      <c r="D3066" s="343"/>
    </row>
    <row r="3067" spans="4:4" x14ac:dyDescent="0.2">
      <c r="D3067" s="343"/>
    </row>
    <row r="3068" spans="4:4" x14ac:dyDescent="0.2">
      <c r="D3068" s="343"/>
    </row>
    <row r="3069" spans="4:4" x14ac:dyDescent="0.2">
      <c r="D3069" s="343"/>
    </row>
    <row r="3070" spans="4:4" x14ac:dyDescent="0.2">
      <c r="D3070" s="343"/>
    </row>
    <row r="3071" spans="4:4" x14ac:dyDescent="0.2">
      <c r="D3071" s="343"/>
    </row>
    <row r="3072" spans="4:4" x14ac:dyDescent="0.2">
      <c r="D3072" s="343"/>
    </row>
    <row r="3073" spans="4:4" x14ac:dyDescent="0.2">
      <c r="D3073" s="343"/>
    </row>
    <row r="3074" spans="4:4" x14ac:dyDescent="0.2">
      <c r="D3074" s="343"/>
    </row>
    <row r="3075" spans="4:4" x14ac:dyDescent="0.2">
      <c r="D3075" s="343"/>
    </row>
    <row r="3076" spans="4:4" x14ac:dyDescent="0.2">
      <c r="D3076" s="343"/>
    </row>
    <row r="3077" spans="4:4" x14ac:dyDescent="0.2">
      <c r="D3077" s="343"/>
    </row>
    <row r="3078" spans="4:4" x14ac:dyDescent="0.2">
      <c r="D3078" s="343"/>
    </row>
    <row r="3079" spans="4:4" x14ac:dyDescent="0.2">
      <c r="D3079" s="343"/>
    </row>
    <row r="3080" spans="4:4" x14ac:dyDescent="0.2">
      <c r="D3080" s="343"/>
    </row>
    <row r="3081" spans="4:4" x14ac:dyDescent="0.2">
      <c r="D3081" s="343"/>
    </row>
    <row r="3082" spans="4:4" x14ac:dyDescent="0.2">
      <c r="D3082" s="343"/>
    </row>
    <row r="3083" spans="4:4" x14ac:dyDescent="0.2">
      <c r="D3083" s="343"/>
    </row>
    <row r="3084" spans="4:4" x14ac:dyDescent="0.2">
      <c r="D3084" s="343"/>
    </row>
    <row r="3085" spans="4:4" x14ac:dyDescent="0.2">
      <c r="D3085" s="343"/>
    </row>
    <row r="3086" spans="4:4" x14ac:dyDescent="0.2">
      <c r="D3086" s="343"/>
    </row>
    <row r="3087" spans="4:4" x14ac:dyDescent="0.2">
      <c r="D3087" s="343"/>
    </row>
    <row r="3088" spans="4:4" x14ac:dyDescent="0.2">
      <c r="D3088" s="343"/>
    </row>
    <row r="3089" spans="4:4" x14ac:dyDescent="0.2">
      <c r="D3089" s="343"/>
    </row>
    <row r="3090" spans="4:4" x14ac:dyDescent="0.2">
      <c r="D3090" s="343"/>
    </row>
    <row r="3091" spans="4:4" x14ac:dyDescent="0.2">
      <c r="D3091" s="343"/>
    </row>
    <row r="3092" spans="4:4" x14ac:dyDescent="0.2">
      <c r="D3092" s="343"/>
    </row>
    <row r="3093" spans="4:4" x14ac:dyDescent="0.2">
      <c r="D3093" s="343"/>
    </row>
    <row r="3094" spans="4:4" x14ac:dyDescent="0.2">
      <c r="D3094" s="343"/>
    </row>
    <row r="3095" spans="4:4" x14ac:dyDescent="0.2">
      <c r="D3095" s="343"/>
    </row>
    <row r="3096" spans="4:4" x14ac:dyDescent="0.2">
      <c r="D3096" s="343"/>
    </row>
    <row r="3097" spans="4:4" x14ac:dyDescent="0.2">
      <c r="D3097" s="343"/>
    </row>
    <row r="3098" spans="4:4" x14ac:dyDescent="0.2">
      <c r="D3098" s="343"/>
    </row>
    <row r="3099" spans="4:4" x14ac:dyDescent="0.2">
      <c r="D3099" s="343"/>
    </row>
    <row r="3100" spans="4:4" x14ac:dyDescent="0.2">
      <c r="D3100" s="343"/>
    </row>
    <row r="3101" spans="4:4" x14ac:dyDescent="0.2">
      <c r="D3101" s="343"/>
    </row>
    <row r="3102" spans="4:4" x14ac:dyDescent="0.2">
      <c r="D3102" s="343"/>
    </row>
    <row r="3103" spans="4:4" x14ac:dyDescent="0.2">
      <c r="D3103" s="343"/>
    </row>
    <row r="3104" spans="4:4" x14ac:dyDescent="0.2">
      <c r="D3104" s="343"/>
    </row>
    <row r="3105" spans="4:4" x14ac:dyDescent="0.2">
      <c r="D3105" s="343"/>
    </row>
    <row r="3106" spans="4:4" x14ac:dyDescent="0.2">
      <c r="D3106" s="343"/>
    </row>
    <row r="3107" spans="4:4" x14ac:dyDescent="0.2">
      <c r="D3107" s="343"/>
    </row>
    <row r="3108" spans="4:4" x14ac:dyDescent="0.2">
      <c r="D3108" s="343"/>
    </row>
    <row r="3109" spans="4:4" x14ac:dyDescent="0.2">
      <c r="D3109" s="343"/>
    </row>
    <row r="3110" spans="4:4" x14ac:dyDescent="0.2">
      <c r="D3110" s="343"/>
    </row>
    <row r="3111" spans="4:4" x14ac:dyDescent="0.2">
      <c r="D3111" s="343"/>
    </row>
    <row r="3112" spans="4:4" x14ac:dyDescent="0.2">
      <c r="D3112" s="343"/>
    </row>
    <row r="3113" spans="4:4" x14ac:dyDescent="0.2">
      <c r="D3113" s="343"/>
    </row>
    <row r="3114" spans="4:4" x14ac:dyDescent="0.2">
      <c r="D3114" s="343"/>
    </row>
    <row r="3115" spans="4:4" x14ac:dyDescent="0.2">
      <c r="D3115" s="343"/>
    </row>
    <row r="3116" spans="4:4" x14ac:dyDescent="0.2">
      <c r="D3116" s="343"/>
    </row>
    <row r="3117" spans="4:4" x14ac:dyDescent="0.2">
      <c r="D3117" s="343"/>
    </row>
    <row r="3118" spans="4:4" x14ac:dyDescent="0.2">
      <c r="D3118" s="343"/>
    </row>
    <row r="3119" spans="4:4" x14ac:dyDescent="0.2">
      <c r="D3119" s="343"/>
    </row>
    <row r="3120" spans="4:4" x14ac:dyDescent="0.2">
      <c r="D3120" s="343"/>
    </row>
    <row r="3121" spans="4:4" x14ac:dyDescent="0.2">
      <c r="D3121" s="343"/>
    </row>
    <row r="3122" spans="4:4" x14ac:dyDescent="0.2">
      <c r="D3122" s="343"/>
    </row>
    <row r="3123" spans="4:4" x14ac:dyDescent="0.2">
      <c r="D3123" s="343"/>
    </row>
    <row r="3124" spans="4:4" x14ac:dyDescent="0.2">
      <c r="D3124" s="343"/>
    </row>
    <row r="3125" spans="4:4" x14ac:dyDescent="0.2">
      <c r="D3125" s="343"/>
    </row>
    <row r="3126" spans="4:4" x14ac:dyDescent="0.2">
      <c r="D3126" s="343"/>
    </row>
    <row r="3127" spans="4:4" x14ac:dyDescent="0.2">
      <c r="D3127" s="343"/>
    </row>
    <row r="3128" spans="4:4" x14ac:dyDescent="0.2">
      <c r="D3128" s="343"/>
    </row>
    <row r="3129" spans="4:4" x14ac:dyDescent="0.2">
      <c r="D3129" s="343"/>
    </row>
    <row r="3130" spans="4:4" x14ac:dyDescent="0.2">
      <c r="D3130" s="343"/>
    </row>
    <row r="3131" spans="4:4" x14ac:dyDescent="0.2">
      <c r="D3131" s="343"/>
    </row>
    <row r="3132" spans="4:4" x14ac:dyDescent="0.2">
      <c r="D3132" s="343"/>
    </row>
    <row r="3133" spans="4:4" x14ac:dyDescent="0.2">
      <c r="D3133" s="343"/>
    </row>
    <row r="3134" spans="4:4" x14ac:dyDescent="0.2">
      <c r="D3134" s="343"/>
    </row>
    <row r="3135" spans="4:4" x14ac:dyDescent="0.2">
      <c r="D3135" s="343"/>
    </row>
    <row r="3136" spans="4:4" x14ac:dyDescent="0.2">
      <c r="D3136" s="343"/>
    </row>
    <row r="3137" spans="4:4" x14ac:dyDescent="0.2">
      <c r="D3137" s="343"/>
    </row>
    <row r="3138" spans="4:4" x14ac:dyDescent="0.2">
      <c r="D3138" s="343"/>
    </row>
    <row r="3139" spans="4:4" x14ac:dyDescent="0.2">
      <c r="D3139" s="343"/>
    </row>
    <row r="3140" spans="4:4" x14ac:dyDescent="0.2">
      <c r="D3140" s="343"/>
    </row>
    <row r="3141" spans="4:4" x14ac:dyDescent="0.2">
      <c r="D3141" s="343"/>
    </row>
    <row r="3142" spans="4:4" x14ac:dyDescent="0.2">
      <c r="D3142" s="343"/>
    </row>
    <row r="3143" spans="4:4" x14ac:dyDescent="0.2">
      <c r="D3143" s="343"/>
    </row>
    <row r="3144" spans="4:4" x14ac:dyDescent="0.2">
      <c r="D3144" s="343"/>
    </row>
    <row r="3145" spans="4:4" x14ac:dyDescent="0.2">
      <c r="D3145" s="343"/>
    </row>
    <row r="3146" spans="4:4" x14ac:dyDescent="0.2">
      <c r="D3146" s="343"/>
    </row>
    <row r="3147" spans="4:4" x14ac:dyDescent="0.2">
      <c r="D3147" s="343"/>
    </row>
    <row r="3148" spans="4:4" x14ac:dyDescent="0.2">
      <c r="D3148" s="343"/>
    </row>
    <row r="3149" spans="4:4" x14ac:dyDescent="0.2">
      <c r="D3149" s="343"/>
    </row>
    <row r="3150" spans="4:4" x14ac:dyDescent="0.2">
      <c r="D3150" s="343"/>
    </row>
    <row r="3151" spans="4:4" x14ac:dyDescent="0.2">
      <c r="D3151" s="343"/>
    </row>
    <row r="3152" spans="4:4" x14ac:dyDescent="0.2">
      <c r="D3152" s="343"/>
    </row>
    <row r="3153" spans="4:4" x14ac:dyDescent="0.2">
      <c r="D3153" s="343"/>
    </row>
    <row r="3154" spans="4:4" x14ac:dyDescent="0.2">
      <c r="D3154" s="343"/>
    </row>
    <row r="3155" spans="4:4" x14ac:dyDescent="0.2">
      <c r="D3155" s="343"/>
    </row>
    <row r="3156" spans="4:4" x14ac:dyDescent="0.2">
      <c r="D3156" s="343"/>
    </row>
    <row r="3157" spans="4:4" x14ac:dyDescent="0.2">
      <c r="D3157" s="343"/>
    </row>
    <row r="3158" spans="4:4" x14ac:dyDescent="0.2">
      <c r="D3158" s="343"/>
    </row>
    <row r="3159" spans="4:4" x14ac:dyDescent="0.2">
      <c r="D3159" s="343"/>
    </row>
    <row r="3160" spans="4:4" x14ac:dyDescent="0.2">
      <c r="D3160" s="343"/>
    </row>
    <row r="3161" spans="4:4" x14ac:dyDescent="0.2">
      <c r="D3161" s="343"/>
    </row>
    <row r="3162" spans="4:4" x14ac:dyDescent="0.2">
      <c r="D3162" s="343"/>
    </row>
    <row r="3163" spans="4:4" x14ac:dyDescent="0.2">
      <c r="D3163" s="343"/>
    </row>
    <row r="3164" spans="4:4" x14ac:dyDescent="0.2">
      <c r="D3164" s="343"/>
    </row>
    <row r="3165" spans="4:4" x14ac:dyDescent="0.2">
      <c r="D3165" s="343"/>
    </row>
    <row r="3166" spans="4:4" x14ac:dyDescent="0.2">
      <c r="D3166" s="343"/>
    </row>
    <row r="3167" spans="4:4" x14ac:dyDescent="0.2">
      <c r="D3167" s="343"/>
    </row>
    <row r="3168" spans="4:4" x14ac:dyDescent="0.2">
      <c r="D3168" s="343"/>
    </row>
    <row r="3169" spans="4:4" x14ac:dyDescent="0.2">
      <c r="D3169" s="343"/>
    </row>
    <row r="3170" spans="4:4" x14ac:dyDescent="0.2">
      <c r="D3170" s="343"/>
    </row>
    <row r="3171" spans="4:4" x14ac:dyDescent="0.2">
      <c r="D3171" s="343"/>
    </row>
    <row r="3172" spans="4:4" x14ac:dyDescent="0.2">
      <c r="D3172" s="343"/>
    </row>
    <row r="3173" spans="4:4" x14ac:dyDescent="0.2">
      <c r="D3173" s="343"/>
    </row>
    <row r="3174" spans="4:4" x14ac:dyDescent="0.2">
      <c r="D3174" s="343"/>
    </row>
    <row r="3175" spans="4:4" x14ac:dyDescent="0.2">
      <c r="D3175" s="343"/>
    </row>
    <row r="3176" spans="4:4" x14ac:dyDescent="0.2">
      <c r="D3176" s="343"/>
    </row>
    <row r="3177" spans="4:4" x14ac:dyDescent="0.2">
      <c r="D3177" s="343"/>
    </row>
    <row r="3178" spans="4:4" x14ac:dyDescent="0.2">
      <c r="D3178" s="343"/>
    </row>
    <row r="3179" spans="4:4" x14ac:dyDescent="0.2">
      <c r="D3179" s="343"/>
    </row>
    <row r="3180" spans="4:4" x14ac:dyDescent="0.2">
      <c r="D3180" s="343"/>
    </row>
    <row r="3181" spans="4:4" x14ac:dyDescent="0.2">
      <c r="D3181" s="343"/>
    </row>
    <row r="3182" spans="4:4" x14ac:dyDescent="0.2">
      <c r="D3182" s="343"/>
    </row>
    <row r="3183" spans="4:4" x14ac:dyDescent="0.2">
      <c r="D3183" s="343"/>
    </row>
    <row r="3184" spans="4:4" x14ac:dyDescent="0.2">
      <c r="D3184" s="343"/>
    </row>
    <row r="3185" spans="4:4" x14ac:dyDescent="0.2">
      <c r="D3185" s="343"/>
    </row>
    <row r="3186" spans="4:4" x14ac:dyDescent="0.2">
      <c r="D3186" s="343"/>
    </row>
    <row r="3187" spans="4:4" x14ac:dyDescent="0.2">
      <c r="D3187" s="343"/>
    </row>
    <row r="3188" spans="4:4" x14ac:dyDescent="0.2">
      <c r="D3188" s="343"/>
    </row>
    <row r="3189" spans="4:4" x14ac:dyDescent="0.2">
      <c r="D3189" s="343"/>
    </row>
    <row r="3190" spans="4:4" x14ac:dyDescent="0.2">
      <c r="D3190" s="343"/>
    </row>
    <row r="3191" spans="4:4" x14ac:dyDescent="0.2">
      <c r="D3191" s="343"/>
    </row>
    <row r="3192" spans="4:4" x14ac:dyDescent="0.2">
      <c r="D3192" s="343"/>
    </row>
    <row r="3193" spans="4:4" x14ac:dyDescent="0.2">
      <c r="D3193" s="343"/>
    </row>
    <row r="3194" spans="4:4" x14ac:dyDescent="0.2">
      <c r="D3194" s="343"/>
    </row>
    <row r="3195" spans="4:4" x14ac:dyDescent="0.2">
      <c r="D3195" s="343"/>
    </row>
    <row r="3196" spans="4:4" x14ac:dyDescent="0.2">
      <c r="D3196" s="343"/>
    </row>
    <row r="3197" spans="4:4" x14ac:dyDescent="0.2">
      <c r="D3197" s="343"/>
    </row>
    <row r="3198" spans="4:4" x14ac:dyDescent="0.2">
      <c r="D3198" s="343"/>
    </row>
    <row r="3199" spans="4:4" x14ac:dyDescent="0.2">
      <c r="D3199" s="343"/>
    </row>
    <row r="3200" spans="4:4" x14ac:dyDescent="0.2">
      <c r="D3200" s="343"/>
    </row>
    <row r="3201" spans="4:4" x14ac:dyDescent="0.2">
      <c r="D3201" s="343"/>
    </row>
    <row r="3202" spans="4:4" x14ac:dyDescent="0.2">
      <c r="D3202" s="343"/>
    </row>
    <row r="3203" spans="4:4" x14ac:dyDescent="0.2">
      <c r="D3203" s="343"/>
    </row>
    <row r="3204" spans="4:4" x14ac:dyDescent="0.2">
      <c r="D3204" s="343"/>
    </row>
    <row r="3205" spans="4:4" x14ac:dyDescent="0.2">
      <c r="D3205" s="343"/>
    </row>
    <row r="3206" spans="4:4" x14ac:dyDescent="0.2">
      <c r="D3206" s="343"/>
    </row>
    <row r="3207" spans="4:4" x14ac:dyDescent="0.2">
      <c r="D3207" s="343"/>
    </row>
    <row r="3208" spans="4:4" x14ac:dyDescent="0.2">
      <c r="D3208" s="343"/>
    </row>
    <row r="3209" spans="4:4" x14ac:dyDescent="0.2">
      <c r="D3209" s="343"/>
    </row>
    <row r="3210" spans="4:4" x14ac:dyDescent="0.2">
      <c r="D3210" s="343"/>
    </row>
    <row r="3211" spans="4:4" x14ac:dyDescent="0.2">
      <c r="D3211" s="343"/>
    </row>
    <row r="3212" spans="4:4" x14ac:dyDescent="0.2">
      <c r="D3212" s="343"/>
    </row>
    <row r="3213" spans="4:4" x14ac:dyDescent="0.2">
      <c r="D3213" s="343"/>
    </row>
    <row r="3214" spans="4:4" x14ac:dyDescent="0.2">
      <c r="D3214" s="343"/>
    </row>
    <row r="3215" spans="4:4" x14ac:dyDescent="0.2">
      <c r="D3215" s="343"/>
    </row>
    <row r="3216" spans="4:4" x14ac:dyDescent="0.2">
      <c r="D3216" s="343"/>
    </row>
    <row r="3217" spans="4:4" x14ac:dyDescent="0.2">
      <c r="D3217" s="343"/>
    </row>
    <row r="3218" spans="4:4" x14ac:dyDescent="0.2">
      <c r="D3218" s="343"/>
    </row>
    <row r="3219" spans="4:4" x14ac:dyDescent="0.2">
      <c r="D3219" s="343"/>
    </row>
    <row r="3220" spans="4:4" x14ac:dyDescent="0.2">
      <c r="D3220" s="343"/>
    </row>
    <row r="3221" spans="4:4" x14ac:dyDescent="0.2">
      <c r="D3221" s="343"/>
    </row>
    <row r="3222" spans="4:4" x14ac:dyDescent="0.2">
      <c r="D3222" s="343"/>
    </row>
    <row r="3223" spans="4:4" x14ac:dyDescent="0.2">
      <c r="D3223" s="343"/>
    </row>
    <row r="3224" spans="4:4" x14ac:dyDescent="0.2">
      <c r="D3224" s="343"/>
    </row>
    <row r="3225" spans="4:4" x14ac:dyDescent="0.2">
      <c r="D3225" s="343"/>
    </row>
    <row r="3226" spans="4:4" x14ac:dyDescent="0.2">
      <c r="D3226" s="343"/>
    </row>
    <row r="3227" spans="4:4" x14ac:dyDescent="0.2">
      <c r="D3227" s="343"/>
    </row>
    <row r="3228" spans="4:4" x14ac:dyDescent="0.2">
      <c r="D3228" s="343"/>
    </row>
    <row r="3229" spans="4:4" x14ac:dyDescent="0.2">
      <c r="D3229" s="343"/>
    </row>
    <row r="3230" spans="4:4" x14ac:dyDescent="0.2">
      <c r="D3230" s="343"/>
    </row>
    <row r="3231" spans="4:4" x14ac:dyDescent="0.2">
      <c r="D3231" s="343"/>
    </row>
    <row r="3232" spans="4:4" x14ac:dyDescent="0.2">
      <c r="D3232" s="343"/>
    </row>
    <row r="3233" spans="4:4" x14ac:dyDescent="0.2">
      <c r="D3233" s="343"/>
    </row>
    <row r="3234" spans="4:4" x14ac:dyDescent="0.2">
      <c r="D3234" s="343"/>
    </row>
    <row r="3235" spans="4:4" x14ac:dyDescent="0.2">
      <c r="D3235" s="343"/>
    </row>
    <row r="3236" spans="4:4" x14ac:dyDescent="0.2">
      <c r="D3236" s="343"/>
    </row>
    <row r="3237" spans="4:4" x14ac:dyDescent="0.2">
      <c r="D3237" s="343"/>
    </row>
    <row r="3238" spans="4:4" x14ac:dyDescent="0.2">
      <c r="D3238" s="343"/>
    </row>
    <row r="3239" spans="4:4" x14ac:dyDescent="0.2">
      <c r="D3239" s="343"/>
    </row>
    <row r="3240" spans="4:4" x14ac:dyDescent="0.2">
      <c r="D3240" s="343"/>
    </row>
    <row r="3241" spans="4:4" x14ac:dyDescent="0.2">
      <c r="D3241" s="343"/>
    </row>
    <row r="3242" spans="4:4" x14ac:dyDescent="0.2">
      <c r="D3242" s="343"/>
    </row>
    <row r="3243" spans="4:4" x14ac:dyDescent="0.2">
      <c r="D3243" s="343"/>
    </row>
    <row r="3244" spans="4:4" x14ac:dyDescent="0.2">
      <c r="D3244" s="343"/>
    </row>
    <row r="3245" spans="4:4" x14ac:dyDescent="0.2">
      <c r="D3245" s="343"/>
    </row>
    <row r="3246" spans="4:4" x14ac:dyDescent="0.2">
      <c r="D3246" s="343"/>
    </row>
    <row r="3247" spans="4:4" x14ac:dyDescent="0.2">
      <c r="D3247" s="343"/>
    </row>
    <row r="3248" spans="4:4" x14ac:dyDescent="0.2">
      <c r="D3248" s="343"/>
    </row>
    <row r="3249" spans="4:4" x14ac:dyDescent="0.2">
      <c r="D3249" s="343"/>
    </row>
    <row r="3250" spans="4:4" x14ac:dyDescent="0.2">
      <c r="D3250" s="343"/>
    </row>
    <row r="3251" spans="4:4" x14ac:dyDescent="0.2">
      <c r="D3251" s="343"/>
    </row>
    <row r="3252" spans="4:4" x14ac:dyDescent="0.2">
      <c r="D3252" s="343"/>
    </row>
    <row r="3253" spans="4:4" x14ac:dyDescent="0.2">
      <c r="D3253" s="343"/>
    </row>
    <row r="3254" spans="4:4" x14ac:dyDescent="0.2">
      <c r="D3254" s="343"/>
    </row>
    <row r="3255" spans="4:4" x14ac:dyDescent="0.2">
      <c r="D3255" s="343"/>
    </row>
    <row r="3256" spans="4:4" x14ac:dyDescent="0.2">
      <c r="D3256" s="343"/>
    </row>
    <row r="3257" spans="4:4" x14ac:dyDescent="0.2">
      <c r="D3257" s="343"/>
    </row>
    <row r="3258" spans="4:4" x14ac:dyDescent="0.2">
      <c r="D3258" s="343"/>
    </row>
    <row r="3259" spans="4:4" x14ac:dyDescent="0.2">
      <c r="D3259" s="343"/>
    </row>
    <row r="3260" spans="4:4" x14ac:dyDescent="0.2">
      <c r="D3260" s="343"/>
    </row>
    <row r="3261" spans="4:4" x14ac:dyDescent="0.2">
      <c r="D3261" s="343"/>
    </row>
    <row r="3262" spans="4:4" x14ac:dyDescent="0.2">
      <c r="D3262" s="343"/>
    </row>
    <row r="3263" spans="4:4" x14ac:dyDescent="0.2">
      <c r="D3263" s="343"/>
    </row>
    <row r="3264" spans="4:4" x14ac:dyDescent="0.2">
      <c r="D3264" s="343"/>
    </row>
    <row r="3265" spans="4:4" x14ac:dyDescent="0.2">
      <c r="D3265" s="343"/>
    </row>
    <row r="3266" spans="4:4" x14ac:dyDescent="0.2">
      <c r="D3266" s="343"/>
    </row>
    <row r="3267" spans="4:4" x14ac:dyDescent="0.2">
      <c r="D3267" s="343"/>
    </row>
    <row r="3268" spans="4:4" x14ac:dyDescent="0.2">
      <c r="D3268" s="343"/>
    </row>
    <row r="3269" spans="4:4" x14ac:dyDescent="0.2">
      <c r="D3269" s="343"/>
    </row>
    <row r="3270" spans="4:4" x14ac:dyDescent="0.2">
      <c r="D3270" s="343"/>
    </row>
    <row r="3271" spans="4:4" x14ac:dyDescent="0.2">
      <c r="D3271" s="343"/>
    </row>
    <row r="3272" spans="4:4" x14ac:dyDescent="0.2">
      <c r="D3272" s="343"/>
    </row>
    <row r="3273" spans="4:4" x14ac:dyDescent="0.2">
      <c r="D3273" s="343"/>
    </row>
    <row r="3274" spans="4:4" x14ac:dyDescent="0.2">
      <c r="D3274" s="343"/>
    </row>
    <row r="3275" spans="4:4" x14ac:dyDescent="0.2">
      <c r="D3275" s="343"/>
    </row>
    <row r="3276" spans="4:4" x14ac:dyDescent="0.2">
      <c r="D3276" s="343"/>
    </row>
    <row r="3277" spans="4:4" x14ac:dyDescent="0.2">
      <c r="D3277" s="343"/>
    </row>
    <row r="3278" spans="4:4" x14ac:dyDescent="0.2">
      <c r="D3278" s="343"/>
    </row>
    <row r="3279" spans="4:4" x14ac:dyDescent="0.2">
      <c r="D3279" s="343"/>
    </row>
    <row r="3280" spans="4:4" x14ac:dyDescent="0.2">
      <c r="D3280" s="343"/>
    </row>
    <row r="3281" spans="4:4" x14ac:dyDescent="0.2">
      <c r="D3281" s="343"/>
    </row>
    <row r="3282" spans="4:4" x14ac:dyDescent="0.2">
      <c r="D3282" s="343"/>
    </row>
    <row r="3283" spans="4:4" x14ac:dyDescent="0.2">
      <c r="D3283" s="343"/>
    </row>
    <row r="3284" spans="4:4" x14ac:dyDescent="0.2">
      <c r="D3284" s="343"/>
    </row>
    <row r="3285" spans="4:4" x14ac:dyDescent="0.2">
      <c r="D3285" s="343"/>
    </row>
    <row r="3286" spans="4:4" x14ac:dyDescent="0.2">
      <c r="D3286" s="343"/>
    </row>
    <row r="3287" spans="4:4" x14ac:dyDescent="0.2">
      <c r="D3287" s="343"/>
    </row>
    <row r="3288" spans="4:4" x14ac:dyDescent="0.2">
      <c r="D3288" s="343"/>
    </row>
    <row r="3289" spans="4:4" x14ac:dyDescent="0.2">
      <c r="D3289" s="343"/>
    </row>
    <row r="3290" spans="4:4" x14ac:dyDescent="0.2">
      <c r="D3290" s="343"/>
    </row>
    <row r="3291" spans="4:4" x14ac:dyDescent="0.2">
      <c r="D3291" s="343"/>
    </row>
    <row r="3292" spans="4:4" x14ac:dyDescent="0.2">
      <c r="D3292" s="343"/>
    </row>
    <row r="3293" spans="4:4" x14ac:dyDescent="0.2">
      <c r="D3293" s="343"/>
    </row>
    <row r="3294" spans="4:4" x14ac:dyDescent="0.2">
      <c r="D3294" s="343"/>
    </row>
    <row r="3295" spans="4:4" x14ac:dyDescent="0.2">
      <c r="D3295" s="343"/>
    </row>
    <row r="3296" spans="4:4" x14ac:dyDescent="0.2">
      <c r="D3296" s="343"/>
    </row>
    <row r="3297" spans="4:4" x14ac:dyDescent="0.2">
      <c r="D3297" s="343"/>
    </row>
    <row r="3298" spans="4:4" x14ac:dyDescent="0.2">
      <c r="D3298" s="343"/>
    </row>
    <row r="3299" spans="4:4" x14ac:dyDescent="0.2">
      <c r="D3299" s="343"/>
    </row>
    <row r="3300" spans="4:4" x14ac:dyDescent="0.2">
      <c r="D3300" s="343"/>
    </row>
    <row r="3301" spans="4:4" x14ac:dyDescent="0.2">
      <c r="D3301" s="343"/>
    </row>
    <row r="3302" spans="4:4" x14ac:dyDescent="0.2">
      <c r="D3302" s="343"/>
    </row>
    <row r="3303" spans="4:4" x14ac:dyDescent="0.2">
      <c r="D3303" s="343"/>
    </row>
    <row r="3304" spans="4:4" x14ac:dyDescent="0.2">
      <c r="D3304" s="343"/>
    </row>
    <row r="3305" spans="4:4" x14ac:dyDescent="0.2">
      <c r="D3305" s="343"/>
    </row>
    <row r="3306" spans="4:4" x14ac:dyDescent="0.2">
      <c r="D3306" s="343"/>
    </row>
    <row r="3307" spans="4:4" x14ac:dyDescent="0.2">
      <c r="D3307" s="343"/>
    </row>
    <row r="3308" spans="4:4" x14ac:dyDescent="0.2">
      <c r="D3308" s="343"/>
    </row>
    <row r="3309" spans="4:4" x14ac:dyDescent="0.2">
      <c r="D3309" s="343"/>
    </row>
    <row r="3310" spans="4:4" x14ac:dyDescent="0.2">
      <c r="D3310" s="343"/>
    </row>
    <row r="3311" spans="4:4" x14ac:dyDescent="0.2">
      <c r="D3311" s="343"/>
    </row>
    <row r="3312" spans="4:4" x14ac:dyDescent="0.2">
      <c r="D3312" s="343"/>
    </row>
    <row r="3313" spans="4:4" x14ac:dyDescent="0.2">
      <c r="D3313" s="343"/>
    </row>
    <row r="3314" spans="4:4" x14ac:dyDescent="0.2">
      <c r="D3314" s="343"/>
    </row>
    <row r="3315" spans="4:4" x14ac:dyDescent="0.2">
      <c r="D3315" s="343"/>
    </row>
    <row r="3316" spans="4:4" x14ac:dyDescent="0.2">
      <c r="D3316" s="343"/>
    </row>
    <row r="3317" spans="4:4" x14ac:dyDescent="0.2">
      <c r="D3317" s="343"/>
    </row>
    <row r="3318" spans="4:4" x14ac:dyDescent="0.2">
      <c r="D3318" s="343"/>
    </row>
    <row r="3319" spans="4:4" x14ac:dyDescent="0.2">
      <c r="D3319" s="343"/>
    </row>
    <row r="3320" spans="4:4" x14ac:dyDescent="0.2">
      <c r="D3320" s="343"/>
    </row>
    <row r="3321" spans="4:4" x14ac:dyDescent="0.2">
      <c r="D3321" s="343"/>
    </row>
    <row r="3322" spans="4:4" x14ac:dyDescent="0.2">
      <c r="D3322" s="343"/>
    </row>
    <row r="3323" spans="4:4" x14ac:dyDescent="0.2">
      <c r="D3323" s="343"/>
    </row>
    <row r="3324" spans="4:4" x14ac:dyDescent="0.2">
      <c r="D3324" s="343"/>
    </row>
    <row r="3325" spans="4:4" x14ac:dyDescent="0.2">
      <c r="D3325" s="343"/>
    </row>
    <row r="3326" spans="4:4" x14ac:dyDescent="0.2">
      <c r="D3326" s="343"/>
    </row>
    <row r="3327" spans="4:4" x14ac:dyDescent="0.2">
      <c r="D3327" s="343"/>
    </row>
    <row r="3328" spans="4:4" x14ac:dyDescent="0.2">
      <c r="D3328" s="343"/>
    </row>
    <row r="3329" spans="4:4" x14ac:dyDescent="0.2">
      <c r="D3329" s="343"/>
    </row>
    <row r="3330" spans="4:4" x14ac:dyDescent="0.2">
      <c r="D3330" s="343"/>
    </row>
    <row r="3331" spans="4:4" x14ac:dyDescent="0.2">
      <c r="D3331" s="343"/>
    </row>
    <row r="3332" spans="4:4" x14ac:dyDescent="0.2">
      <c r="D3332" s="343"/>
    </row>
    <row r="3333" spans="4:4" x14ac:dyDescent="0.2">
      <c r="D3333" s="343"/>
    </row>
    <row r="3334" spans="4:4" x14ac:dyDescent="0.2">
      <c r="D3334" s="343"/>
    </row>
    <row r="3335" spans="4:4" x14ac:dyDescent="0.2">
      <c r="D3335" s="343"/>
    </row>
    <row r="3336" spans="4:4" x14ac:dyDescent="0.2">
      <c r="D3336" s="343"/>
    </row>
    <row r="3337" spans="4:4" x14ac:dyDescent="0.2">
      <c r="D3337" s="343"/>
    </row>
    <row r="3338" spans="4:4" x14ac:dyDescent="0.2">
      <c r="D3338" s="343"/>
    </row>
    <row r="3339" spans="4:4" x14ac:dyDescent="0.2">
      <c r="D3339" s="343"/>
    </row>
    <row r="3340" spans="4:4" x14ac:dyDescent="0.2">
      <c r="D3340" s="343"/>
    </row>
    <row r="3341" spans="4:4" x14ac:dyDescent="0.2">
      <c r="D3341" s="343"/>
    </row>
    <row r="3342" spans="4:4" x14ac:dyDescent="0.2">
      <c r="D3342" s="343"/>
    </row>
    <row r="3343" spans="4:4" x14ac:dyDescent="0.2">
      <c r="D3343" s="343"/>
    </row>
    <row r="3344" spans="4:4" x14ac:dyDescent="0.2">
      <c r="D3344" s="343"/>
    </row>
    <row r="3345" spans="4:4" x14ac:dyDescent="0.2">
      <c r="D3345" s="343"/>
    </row>
    <row r="3346" spans="4:4" x14ac:dyDescent="0.2">
      <c r="D3346" s="343"/>
    </row>
    <row r="3347" spans="4:4" x14ac:dyDescent="0.2">
      <c r="D3347" s="343"/>
    </row>
    <row r="3348" spans="4:4" x14ac:dyDescent="0.2">
      <c r="D3348" s="343"/>
    </row>
    <row r="3349" spans="4:4" x14ac:dyDescent="0.2">
      <c r="D3349" s="343"/>
    </row>
    <row r="3350" spans="4:4" x14ac:dyDescent="0.2">
      <c r="D3350" s="343"/>
    </row>
    <row r="3351" spans="4:4" x14ac:dyDescent="0.2">
      <c r="D3351" s="343"/>
    </row>
    <row r="3352" spans="4:4" x14ac:dyDescent="0.2">
      <c r="D3352" s="343"/>
    </row>
    <row r="3353" spans="4:4" x14ac:dyDescent="0.2">
      <c r="D3353" s="343"/>
    </row>
    <row r="3354" spans="4:4" x14ac:dyDescent="0.2">
      <c r="D3354" s="343"/>
    </row>
    <row r="3355" spans="4:4" x14ac:dyDescent="0.2">
      <c r="D3355" s="343"/>
    </row>
    <row r="3356" spans="4:4" x14ac:dyDescent="0.2">
      <c r="D3356" s="343"/>
    </row>
    <row r="3357" spans="4:4" x14ac:dyDescent="0.2">
      <c r="D3357" s="343"/>
    </row>
    <row r="3358" spans="4:4" x14ac:dyDescent="0.2">
      <c r="D3358" s="343"/>
    </row>
    <row r="3359" spans="4:4" x14ac:dyDescent="0.2">
      <c r="D3359" s="343"/>
    </row>
    <row r="3360" spans="4:4" x14ac:dyDescent="0.2">
      <c r="D3360" s="343"/>
    </row>
    <row r="3361" spans="4:4" x14ac:dyDescent="0.2">
      <c r="D3361" s="343"/>
    </row>
    <row r="3362" spans="4:4" x14ac:dyDescent="0.2">
      <c r="D3362" s="343"/>
    </row>
    <row r="3363" spans="4:4" x14ac:dyDescent="0.2">
      <c r="D3363" s="343"/>
    </row>
    <row r="3364" spans="4:4" x14ac:dyDescent="0.2">
      <c r="D3364" s="343"/>
    </row>
    <row r="3365" spans="4:4" x14ac:dyDescent="0.2">
      <c r="D3365" s="343"/>
    </row>
    <row r="3366" spans="4:4" x14ac:dyDescent="0.2">
      <c r="D3366" s="343"/>
    </row>
    <row r="3367" spans="4:4" x14ac:dyDescent="0.2">
      <c r="D3367" s="343"/>
    </row>
    <row r="3368" spans="4:4" x14ac:dyDescent="0.2">
      <c r="D3368" s="343"/>
    </row>
    <row r="3369" spans="4:4" x14ac:dyDescent="0.2">
      <c r="D3369" s="343"/>
    </row>
    <row r="3370" spans="4:4" x14ac:dyDescent="0.2">
      <c r="D3370" s="343"/>
    </row>
    <row r="3371" spans="4:4" x14ac:dyDescent="0.2">
      <c r="D3371" s="343"/>
    </row>
    <row r="3372" spans="4:4" x14ac:dyDescent="0.2">
      <c r="D3372" s="343"/>
    </row>
    <row r="3373" spans="4:4" x14ac:dyDescent="0.2">
      <c r="D3373" s="343"/>
    </row>
    <row r="3374" spans="4:4" x14ac:dyDescent="0.2">
      <c r="D3374" s="343"/>
    </row>
    <row r="3375" spans="4:4" x14ac:dyDescent="0.2">
      <c r="D3375" s="343"/>
    </row>
    <row r="3376" spans="4:4" x14ac:dyDescent="0.2">
      <c r="D3376" s="343"/>
    </row>
    <row r="3377" spans="4:4" x14ac:dyDescent="0.2">
      <c r="D3377" s="343"/>
    </row>
    <row r="3378" spans="4:4" x14ac:dyDescent="0.2">
      <c r="D3378" s="343"/>
    </row>
    <row r="3379" spans="4:4" x14ac:dyDescent="0.2">
      <c r="D3379" s="343"/>
    </row>
    <row r="3380" spans="4:4" x14ac:dyDescent="0.2">
      <c r="D3380" s="343"/>
    </row>
    <row r="3381" spans="4:4" x14ac:dyDescent="0.2">
      <c r="D3381" s="343"/>
    </row>
    <row r="3382" spans="4:4" x14ac:dyDescent="0.2">
      <c r="D3382" s="343"/>
    </row>
    <row r="3383" spans="4:4" x14ac:dyDescent="0.2">
      <c r="D3383" s="343"/>
    </row>
    <row r="3384" spans="4:4" x14ac:dyDescent="0.2">
      <c r="D3384" s="343"/>
    </row>
    <row r="3385" spans="4:4" x14ac:dyDescent="0.2">
      <c r="D3385" s="343"/>
    </row>
    <row r="3386" spans="4:4" x14ac:dyDescent="0.2">
      <c r="D3386" s="343"/>
    </row>
    <row r="3387" spans="4:4" x14ac:dyDescent="0.2">
      <c r="D3387" s="343"/>
    </row>
    <row r="3388" spans="4:4" x14ac:dyDescent="0.2">
      <c r="D3388" s="343"/>
    </row>
    <row r="3389" spans="4:4" x14ac:dyDescent="0.2">
      <c r="D3389" s="343"/>
    </row>
    <row r="3390" spans="4:4" x14ac:dyDescent="0.2">
      <c r="D3390" s="343"/>
    </row>
    <row r="3391" spans="4:4" x14ac:dyDescent="0.2">
      <c r="D3391" s="343"/>
    </row>
    <row r="3392" spans="4:4" x14ac:dyDescent="0.2">
      <c r="D3392" s="343"/>
    </row>
    <row r="3393" spans="4:4" x14ac:dyDescent="0.2">
      <c r="D3393" s="343"/>
    </row>
    <row r="3394" spans="4:4" x14ac:dyDescent="0.2">
      <c r="D3394" s="343"/>
    </row>
    <row r="3395" spans="4:4" x14ac:dyDescent="0.2">
      <c r="D3395" s="343"/>
    </row>
    <row r="3396" spans="4:4" x14ac:dyDescent="0.2">
      <c r="D3396" s="343"/>
    </row>
    <row r="3397" spans="4:4" x14ac:dyDescent="0.2">
      <c r="D3397" s="343"/>
    </row>
    <row r="3398" spans="4:4" x14ac:dyDescent="0.2">
      <c r="D3398" s="343"/>
    </row>
    <row r="3399" spans="4:4" x14ac:dyDescent="0.2">
      <c r="D3399" s="343"/>
    </row>
    <row r="3400" spans="4:4" x14ac:dyDescent="0.2">
      <c r="D3400" s="343"/>
    </row>
    <row r="3401" spans="4:4" x14ac:dyDescent="0.2">
      <c r="D3401" s="343"/>
    </row>
    <row r="3402" spans="4:4" x14ac:dyDescent="0.2">
      <c r="D3402" s="343"/>
    </row>
    <row r="3403" spans="4:4" x14ac:dyDescent="0.2">
      <c r="D3403" s="343"/>
    </row>
    <row r="3404" spans="4:4" x14ac:dyDescent="0.2">
      <c r="D3404" s="343"/>
    </row>
    <row r="3405" spans="4:4" x14ac:dyDescent="0.2">
      <c r="D3405" s="343"/>
    </row>
    <row r="3406" spans="4:4" x14ac:dyDescent="0.2">
      <c r="D3406" s="343"/>
    </row>
    <row r="3407" spans="4:4" x14ac:dyDescent="0.2">
      <c r="D3407" s="343"/>
    </row>
    <row r="3408" spans="4:4" x14ac:dyDescent="0.2">
      <c r="D3408" s="343"/>
    </row>
    <row r="3409" spans="4:4" x14ac:dyDescent="0.2">
      <c r="D3409" s="343"/>
    </row>
    <row r="3410" spans="4:4" x14ac:dyDescent="0.2">
      <c r="D3410" s="343"/>
    </row>
    <row r="3411" spans="4:4" x14ac:dyDescent="0.2">
      <c r="D3411" s="343"/>
    </row>
    <row r="3412" spans="4:4" x14ac:dyDescent="0.2">
      <c r="D3412" s="343"/>
    </row>
    <row r="3413" spans="4:4" x14ac:dyDescent="0.2">
      <c r="D3413" s="343"/>
    </row>
    <row r="3414" spans="4:4" x14ac:dyDescent="0.2">
      <c r="D3414" s="343"/>
    </row>
    <row r="3415" spans="4:4" x14ac:dyDescent="0.2">
      <c r="D3415" s="343"/>
    </row>
    <row r="3416" spans="4:4" x14ac:dyDescent="0.2">
      <c r="D3416" s="343"/>
    </row>
    <row r="3417" spans="4:4" x14ac:dyDescent="0.2">
      <c r="D3417" s="343"/>
    </row>
    <row r="3418" spans="4:4" x14ac:dyDescent="0.2">
      <c r="D3418" s="343"/>
    </row>
    <row r="3419" spans="4:4" x14ac:dyDescent="0.2">
      <c r="D3419" s="343"/>
    </row>
    <row r="3420" spans="4:4" x14ac:dyDescent="0.2">
      <c r="D3420" s="343"/>
    </row>
    <row r="3421" spans="4:4" x14ac:dyDescent="0.2">
      <c r="D3421" s="343"/>
    </row>
    <row r="3422" spans="4:4" x14ac:dyDescent="0.2">
      <c r="D3422" s="343"/>
    </row>
    <row r="3423" spans="4:4" x14ac:dyDescent="0.2">
      <c r="D3423" s="343"/>
    </row>
    <row r="3424" spans="4:4" x14ac:dyDescent="0.2">
      <c r="D3424" s="343"/>
    </row>
    <row r="3425" spans="4:4" x14ac:dyDescent="0.2">
      <c r="D3425" s="343"/>
    </row>
    <row r="3426" spans="4:4" x14ac:dyDescent="0.2">
      <c r="D3426" s="343"/>
    </row>
    <row r="3427" spans="4:4" x14ac:dyDescent="0.2">
      <c r="D3427" s="343"/>
    </row>
    <row r="3428" spans="4:4" x14ac:dyDescent="0.2">
      <c r="D3428" s="343"/>
    </row>
    <row r="3429" spans="4:4" x14ac:dyDescent="0.2">
      <c r="D3429" s="343"/>
    </row>
    <row r="3430" spans="4:4" x14ac:dyDescent="0.2">
      <c r="D3430" s="343"/>
    </row>
    <row r="3431" spans="4:4" x14ac:dyDescent="0.2">
      <c r="D3431" s="343"/>
    </row>
    <row r="3432" spans="4:4" x14ac:dyDescent="0.2">
      <c r="D3432" s="343"/>
    </row>
    <row r="3433" spans="4:4" x14ac:dyDescent="0.2">
      <c r="D3433" s="343"/>
    </row>
    <row r="3434" spans="4:4" x14ac:dyDescent="0.2">
      <c r="D3434" s="343"/>
    </row>
    <row r="3435" spans="4:4" x14ac:dyDescent="0.2">
      <c r="D3435" s="343"/>
    </row>
    <row r="3436" spans="4:4" x14ac:dyDescent="0.2">
      <c r="D3436" s="343"/>
    </row>
    <row r="3437" spans="4:4" x14ac:dyDescent="0.2">
      <c r="D3437" s="343"/>
    </row>
    <row r="3438" spans="4:4" x14ac:dyDescent="0.2">
      <c r="D3438" s="343"/>
    </row>
    <row r="3439" spans="4:4" x14ac:dyDescent="0.2">
      <c r="D3439" s="343"/>
    </row>
    <row r="3440" spans="4:4" x14ac:dyDescent="0.2">
      <c r="D3440" s="343"/>
    </row>
    <row r="3441" spans="4:4" x14ac:dyDescent="0.2">
      <c r="D3441" s="343"/>
    </row>
    <row r="3442" spans="4:4" x14ac:dyDescent="0.2">
      <c r="D3442" s="343"/>
    </row>
    <row r="3443" spans="4:4" x14ac:dyDescent="0.2">
      <c r="D3443" s="343"/>
    </row>
    <row r="3444" spans="4:4" x14ac:dyDescent="0.2">
      <c r="D3444" s="343"/>
    </row>
    <row r="3445" spans="4:4" x14ac:dyDescent="0.2">
      <c r="D3445" s="343"/>
    </row>
    <row r="3446" spans="4:4" x14ac:dyDescent="0.2">
      <c r="D3446" s="343"/>
    </row>
    <row r="3447" spans="4:4" x14ac:dyDescent="0.2">
      <c r="D3447" s="343"/>
    </row>
    <row r="3448" spans="4:4" x14ac:dyDescent="0.2">
      <c r="D3448" s="343"/>
    </row>
    <row r="3449" spans="4:4" x14ac:dyDescent="0.2">
      <c r="D3449" s="343"/>
    </row>
    <row r="3450" spans="4:4" x14ac:dyDescent="0.2">
      <c r="D3450" s="343"/>
    </row>
    <row r="3451" spans="4:4" x14ac:dyDescent="0.2">
      <c r="D3451" s="343"/>
    </row>
    <row r="3452" spans="4:4" x14ac:dyDescent="0.2">
      <c r="D3452" s="343"/>
    </row>
    <row r="3453" spans="4:4" x14ac:dyDescent="0.2">
      <c r="D3453" s="343"/>
    </row>
    <row r="3454" spans="4:4" x14ac:dyDescent="0.2">
      <c r="D3454" s="343"/>
    </row>
    <row r="3455" spans="4:4" x14ac:dyDescent="0.2">
      <c r="D3455" s="343"/>
    </row>
    <row r="3456" spans="4:4" x14ac:dyDescent="0.2">
      <c r="D3456" s="343"/>
    </row>
    <row r="3457" spans="4:4" x14ac:dyDescent="0.2">
      <c r="D3457" s="343"/>
    </row>
    <row r="3458" spans="4:4" x14ac:dyDescent="0.2">
      <c r="D3458" s="343"/>
    </row>
    <row r="3459" spans="4:4" x14ac:dyDescent="0.2">
      <c r="D3459" s="343"/>
    </row>
    <row r="3460" spans="4:4" x14ac:dyDescent="0.2">
      <c r="D3460" s="343"/>
    </row>
    <row r="3461" spans="4:4" x14ac:dyDescent="0.2">
      <c r="D3461" s="343"/>
    </row>
    <row r="3462" spans="4:4" x14ac:dyDescent="0.2">
      <c r="D3462" s="343"/>
    </row>
    <row r="3463" spans="4:4" x14ac:dyDescent="0.2">
      <c r="D3463" s="343"/>
    </row>
    <row r="3464" spans="4:4" x14ac:dyDescent="0.2">
      <c r="D3464" s="343"/>
    </row>
    <row r="3465" spans="4:4" x14ac:dyDescent="0.2">
      <c r="D3465" s="343"/>
    </row>
    <row r="3466" spans="4:4" x14ac:dyDescent="0.2">
      <c r="D3466" s="343"/>
    </row>
    <row r="3467" spans="4:4" x14ac:dyDescent="0.2">
      <c r="D3467" s="343"/>
    </row>
    <row r="3468" spans="4:4" x14ac:dyDescent="0.2">
      <c r="D3468" s="343"/>
    </row>
    <row r="3469" spans="4:4" x14ac:dyDescent="0.2">
      <c r="D3469" s="343"/>
    </row>
    <row r="3470" spans="4:4" x14ac:dyDescent="0.2">
      <c r="D3470" s="343"/>
    </row>
    <row r="3471" spans="4:4" x14ac:dyDescent="0.2">
      <c r="D3471" s="343"/>
    </row>
    <row r="3472" spans="4:4" x14ac:dyDescent="0.2">
      <c r="D3472" s="343"/>
    </row>
    <row r="3473" spans="4:4" x14ac:dyDescent="0.2">
      <c r="D3473" s="343"/>
    </row>
    <row r="3474" spans="4:4" x14ac:dyDescent="0.2">
      <c r="D3474" s="343"/>
    </row>
    <row r="3475" spans="4:4" x14ac:dyDescent="0.2">
      <c r="D3475" s="343"/>
    </row>
    <row r="3476" spans="4:4" x14ac:dyDescent="0.2">
      <c r="D3476" s="343"/>
    </row>
    <row r="3477" spans="4:4" x14ac:dyDescent="0.2">
      <c r="D3477" s="343"/>
    </row>
    <row r="3478" spans="4:4" x14ac:dyDescent="0.2">
      <c r="D3478" s="343"/>
    </row>
    <row r="3479" spans="4:4" x14ac:dyDescent="0.2">
      <c r="D3479" s="343"/>
    </row>
    <row r="3480" spans="4:4" x14ac:dyDescent="0.2">
      <c r="D3480" s="343"/>
    </row>
    <row r="3481" spans="4:4" x14ac:dyDescent="0.2">
      <c r="D3481" s="343"/>
    </row>
    <row r="3482" spans="4:4" x14ac:dyDescent="0.2">
      <c r="D3482" s="343"/>
    </row>
    <row r="3483" spans="4:4" x14ac:dyDescent="0.2">
      <c r="D3483" s="343"/>
    </row>
    <row r="3484" spans="4:4" x14ac:dyDescent="0.2">
      <c r="D3484" s="343"/>
    </row>
    <row r="3485" spans="4:4" x14ac:dyDescent="0.2">
      <c r="D3485" s="343"/>
    </row>
    <row r="3486" spans="4:4" x14ac:dyDescent="0.2">
      <c r="D3486" s="343"/>
    </row>
    <row r="3487" spans="4:4" x14ac:dyDescent="0.2">
      <c r="D3487" s="343"/>
    </row>
    <row r="3488" spans="4:4" x14ac:dyDescent="0.2">
      <c r="D3488" s="343"/>
    </row>
    <row r="3489" spans="4:4" x14ac:dyDescent="0.2">
      <c r="D3489" s="343"/>
    </row>
    <row r="3490" spans="4:4" x14ac:dyDescent="0.2">
      <c r="D3490" s="343"/>
    </row>
    <row r="3491" spans="4:4" x14ac:dyDescent="0.2">
      <c r="D3491" s="343"/>
    </row>
    <row r="3492" spans="4:4" x14ac:dyDescent="0.2">
      <c r="D3492" s="343"/>
    </row>
    <row r="3493" spans="4:4" x14ac:dyDescent="0.2">
      <c r="D3493" s="343"/>
    </row>
    <row r="3494" spans="4:4" x14ac:dyDescent="0.2">
      <c r="D3494" s="343"/>
    </row>
    <row r="3495" spans="4:4" x14ac:dyDescent="0.2">
      <c r="D3495" s="343"/>
    </row>
    <row r="3496" spans="4:4" x14ac:dyDescent="0.2">
      <c r="D3496" s="343"/>
    </row>
    <row r="3497" spans="4:4" x14ac:dyDescent="0.2">
      <c r="D3497" s="343"/>
    </row>
    <row r="3498" spans="4:4" x14ac:dyDescent="0.2">
      <c r="D3498" s="343"/>
    </row>
    <row r="3499" spans="4:4" x14ac:dyDescent="0.2">
      <c r="D3499" s="343"/>
    </row>
    <row r="3500" spans="4:4" x14ac:dyDescent="0.2">
      <c r="D3500" s="343"/>
    </row>
    <row r="3501" spans="4:4" x14ac:dyDescent="0.2">
      <c r="D3501" s="343"/>
    </row>
    <row r="3502" spans="4:4" x14ac:dyDescent="0.2">
      <c r="D3502" s="343"/>
    </row>
    <row r="3503" spans="4:4" x14ac:dyDescent="0.2">
      <c r="D3503" s="343"/>
    </row>
    <row r="3504" spans="4:4" x14ac:dyDescent="0.2">
      <c r="D3504" s="343"/>
    </row>
    <row r="3505" spans="4:4" x14ac:dyDescent="0.2">
      <c r="D3505" s="343"/>
    </row>
    <row r="3506" spans="4:4" x14ac:dyDescent="0.2">
      <c r="D3506" s="343"/>
    </row>
    <row r="3507" spans="4:4" x14ac:dyDescent="0.2">
      <c r="D3507" s="343"/>
    </row>
    <row r="3508" spans="4:4" x14ac:dyDescent="0.2">
      <c r="D3508" s="343"/>
    </row>
    <row r="3509" spans="4:4" x14ac:dyDescent="0.2">
      <c r="D3509" s="343"/>
    </row>
    <row r="3510" spans="4:4" x14ac:dyDescent="0.2">
      <c r="D3510" s="343"/>
    </row>
    <row r="3511" spans="4:4" x14ac:dyDescent="0.2">
      <c r="D3511" s="343"/>
    </row>
    <row r="3512" spans="4:4" x14ac:dyDescent="0.2">
      <c r="D3512" s="343"/>
    </row>
    <row r="3513" spans="4:4" x14ac:dyDescent="0.2">
      <c r="D3513" s="343"/>
    </row>
    <row r="3514" spans="4:4" x14ac:dyDescent="0.2">
      <c r="D3514" s="343"/>
    </row>
    <row r="3515" spans="4:4" x14ac:dyDescent="0.2">
      <c r="D3515" s="343"/>
    </row>
    <row r="3516" spans="4:4" x14ac:dyDescent="0.2">
      <c r="D3516" s="343"/>
    </row>
    <row r="3517" spans="4:4" x14ac:dyDescent="0.2">
      <c r="D3517" s="343"/>
    </row>
    <row r="3518" spans="4:4" x14ac:dyDescent="0.2">
      <c r="D3518" s="343"/>
    </row>
    <row r="3519" spans="4:4" x14ac:dyDescent="0.2">
      <c r="D3519" s="343"/>
    </row>
    <row r="3520" spans="4:4" x14ac:dyDescent="0.2">
      <c r="D3520" s="343"/>
    </row>
    <row r="3521" spans="4:4" x14ac:dyDescent="0.2">
      <c r="D3521" s="343"/>
    </row>
    <row r="3522" spans="4:4" x14ac:dyDescent="0.2">
      <c r="D3522" s="343"/>
    </row>
    <row r="3523" spans="4:4" x14ac:dyDescent="0.2">
      <c r="D3523" s="343"/>
    </row>
    <row r="3524" spans="4:4" x14ac:dyDescent="0.2">
      <c r="D3524" s="343"/>
    </row>
    <row r="3525" spans="4:4" x14ac:dyDescent="0.2">
      <c r="D3525" s="343"/>
    </row>
    <row r="3526" spans="4:4" x14ac:dyDescent="0.2">
      <c r="D3526" s="343"/>
    </row>
    <row r="3527" spans="4:4" x14ac:dyDescent="0.2">
      <c r="D3527" s="343"/>
    </row>
    <row r="3528" spans="4:4" x14ac:dyDescent="0.2">
      <c r="D3528" s="343"/>
    </row>
    <row r="3529" spans="4:4" x14ac:dyDescent="0.2">
      <c r="D3529" s="343"/>
    </row>
    <row r="3530" spans="4:4" x14ac:dyDescent="0.2">
      <c r="D3530" s="343"/>
    </row>
    <row r="3531" spans="4:4" x14ac:dyDescent="0.2">
      <c r="D3531" s="343"/>
    </row>
    <row r="3532" spans="4:4" x14ac:dyDescent="0.2">
      <c r="D3532" s="343"/>
    </row>
    <row r="3533" spans="4:4" x14ac:dyDescent="0.2">
      <c r="D3533" s="343"/>
    </row>
    <row r="3534" spans="4:4" x14ac:dyDescent="0.2">
      <c r="D3534" s="343"/>
    </row>
    <row r="3535" spans="4:4" x14ac:dyDescent="0.2">
      <c r="D3535" s="343"/>
    </row>
    <row r="3536" spans="4:4" x14ac:dyDescent="0.2">
      <c r="D3536" s="343"/>
    </row>
    <row r="3537" spans="4:4" x14ac:dyDescent="0.2">
      <c r="D3537" s="343"/>
    </row>
    <row r="3538" spans="4:4" x14ac:dyDescent="0.2">
      <c r="D3538" s="343"/>
    </row>
    <row r="3539" spans="4:4" x14ac:dyDescent="0.2">
      <c r="D3539" s="343"/>
    </row>
    <row r="3540" spans="4:4" x14ac:dyDescent="0.2">
      <c r="D3540" s="343"/>
    </row>
    <row r="3541" spans="4:4" x14ac:dyDescent="0.2">
      <c r="D3541" s="343"/>
    </row>
    <row r="3542" spans="4:4" x14ac:dyDescent="0.2">
      <c r="D3542" s="343"/>
    </row>
    <row r="3543" spans="4:4" x14ac:dyDescent="0.2">
      <c r="D3543" s="343"/>
    </row>
    <row r="3544" spans="4:4" x14ac:dyDescent="0.2">
      <c r="D3544" s="343"/>
    </row>
    <row r="3545" spans="4:4" x14ac:dyDescent="0.2">
      <c r="D3545" s="343"/>
    </row>
    <row r="3546" spans="4:4" x14ac:dyDescent="0.2">
      <c r="D3546" s="343"/>
    </row>
    <row r="3547" spans="4:4" x14ac:dyDescent="0.2">
      <c r="D3547" s="343"/>
    </row>
    <row r="3548" spans="4:4" x14ac:dyDescent="0.2">
      <c r="D3548" s="343"/>
    </row>
    <row r="3549" spans="4:4" x14ac:dyDescent="0.2">
      <c r="D3549" s="343"/>
    </row>
    <row r="3550" spans="4:4" x14ac:dyDescent="0.2">
      <c r="D3550" s="343"/>
    </row>
    <row r="3551" spans="4:4" x14ac:dyDescent="0.2">
      <c r="D3551" s="343"/>
    </row>
    <row r="3552" spans="4:4" x14ac:dyDescent="0.2">
      <c r="D3552" s="343"/>
    </row>
    <row r="3553" spans="4:4" x14ac:dyDescent="0.2">
      <c r="D3553" s="343"/>
    </row>
    <row r="3554" spans="4:4" x14ac:dyDescent="0.2">
      <c r="D3554" s="343"/>
    </row>
    <row r="3555" spans="4:4" x14ac:dyDescent="0.2">
      <c r="D3555" s="343"/>
    </row>
    <row r="3556" spans="4:4" x14ac:dyDescent="0.2">
      <c r="D3556" s="343"/>
    </row>
    <row r="3557" spans="4:4" x14ac:dyDescent="0.2">
      <c r="D3557" s="343"/>
    </row>
    <row r="3558" spans="4:4" x14ac:dyDescent="0.2">
      <c r="D3558" s="343"/>
    </row>
    <row r="3559" spans="4:4" x14ac:dyDescent="0.2">
      <c r="D3559" s="343"/>
    </row>
    <row r="3560" spans="4:4" x14ac:dyDescent="0.2">
      <c r="D3560" s="343"/>
    </row>
    <row r="3561" spans="4:4" x14ac:dyDescent="0.2">
      <c r="D3561" s="343"/>
    </row>
    <row r="3562" spans="4:4" x14ac:dyDescent="0.2">
      <c r="D3562" s="343"/>
    </row>
    <row r="3563" spans="4:4" x14ac:dyDescent="0.2">
      <c r="D3563" s="343"/>
    </row>
    <row r="3564" spans="4:4" x14ac:dyDescent="0.2">
      <c r="D3564" s="343"/>
    </row>
    <row r="3565" spans="4:4" x14ac:dyDescent="0.2">
      <c r="D3565" s="343"/>
    </row>
    <row r="3566" spans="4:4" x14ac:dyDescent="0.2">
      <c r="D3566" s="343"/>
    </row>
    <row r="3567" spans="4:4" x14ac:dyDescent="0.2">
      <c r="D3567" s="343"/>
    </row>
    <row r="3568" spans="4:4" x14ac:dyDescent="0.2">
      <c r="D3568" s="343"/>
    </row>
    <row r="3569" spans="4:4" x14ac:dyDescent="0.2">
      <c r="D3569" s="343"/>
    </row>
    <row r="3570" spans="4:4" x14ac:dyDescent="0.2">
      <c r="D3570" s="343"/>
    </row>
    <row r="3571" spans="4:4" x14ac:dyDescent="0.2">
      <c r="D3571" s="343"/>
    </row>
    <row r="3572" spans="4:4" x14ac:dyDescent="0.2">
      <c r="D3572" s="343"/>
    </row>
    <row r="3573" spans="4:4" x14ac:dyDescent="0.2">
      <c r="D3573" s="343"/>
    </row>
    <row r="3574" spans="4:4" x14ac:dyDescent="0.2">
      <c r="D3574" s="343"/>
    </row>
    <row r="3575" spans="4:4" x14ac:dyDescent="0.2">
      <c r="D3575" s="343"/>
    </row>
    <row r="3576" spans="4:4" x14ac:dyDescent="0.2">
      <c r="D3576" s="343"/>
    </row>
    <row r="3577" spans="4:4" x14ac:dyDescent="0.2">
      <c r="D3577" s="343"/>
    </row>
    <row r="3578" spans="4:4" x14ac:dyDescent="0.2">
      <c r="D3578" s="343"/>
    </row>
    <row r="3579" spans="4:4" x14ac:dyDescent="0.2">
      <c r="D3579" s="343"/>
    </row>
    <row r="3580" spans="4:4" x14ac:dyDescent="0.2">
      <c r="D3580" s="343"/>
    </row>
    <row r="3581" spans="4:4" x14ac:dyDescent="0.2">
      <c r="D3581" s="343"/>
    </row>
    <row r="3582" spans="4:4" x14ac:dyDescent="0.2">
      <c r="D3582" s="343"/>
    </row>
    <row r="3583" spans="4:4" x14ac:dyDescent="0.2">
      <c r="D3583" s="343"/>
    </row>
    <row r="3584" spans="4:4" x14ac:dyDescent="0.2">
      <c r="D3584" s="343"/>
    </row>
    <row r="3585" spans="4:4" x14ac:dyDescent="0.2">
      <c r="D3585" s="343"/>
    </row>
    <row r="3586" spans="4:4" x14ac:dyDescent="0.2">
      <c r="D3586" s="343"/>
    </row>
    <row r="3587" spans="4:4" x14ac:dyDescent="0.2">
      <c r="D3587" s="343"/>
    </row>
    <row r="3588" spans="4:4" x14ac:dyDescent="0.2">
      <c r="D3588" s="343"/>
    </row>
    <row r="3589" spans="4:4" x14ac:dyDescent="0.2">
      <c r="D3589" s="343"/>
    </row>
    <row r="3590" spans="4:4" x14ac:dyDescent="0.2">
      <c r="D3590" s="343"/>
    </row>
    <row r="3591" spans="4:4" x14ac:dyDescent="0.2">
      <c r="D3591" s="343"/>
    </row>
    <row r="3592" spans="4:4" x14ac:dyDescent="0.2">
      <c r="D3592" s="343"/>
    </row>
    <row r="3593" spans="4:4" x14ac:dyDescent="0.2">
      <c r="D3593" s="343"/>
    </row>
    <row r="3594" spans="4:4" x14ac:dyDescent="0.2">
      <c r="D3594" s="343"/>
    </row>
    <row r="3595" spans="4:4" x14ac:dyDescent="0.2">
      <c r="D3595" s="343"/>
    </row>
    <row r="3596" spans="4:4" x14ac:dyDescent="0.2">
      <c r="D3596" s="343"/>
    </row>
    <row r="3597" spans="4:4" x14ac:dyDescent="0.2">
      <c r="D3597" s="343"/>
    </row>
    <row r="3598" spans="4:4" x14ac:dyDescent="0.2">
      <c r="D3598" s="343"/>
    </row>
    <row r="3599" spans="4:4" x14ac:dyDescent="0.2">
      <c r="D3599" s="343"/>
    </row>
    <row r="3600" spans="4:4" x14ac:dyDescent="0.2">
      <c r="D3600" s="343"/>
    </row>
    <row r="3601" spans="4:4" x14ac:dyDescent="0.2">
      <c r="D3601" s="343"/>
    </row>
    <row r="3602" spans="4:4" x14ac:dyDescent="0.2">
      <c r="D3602" s="343"/>
    </row>
    <row r="3603" spans="4:4" x14ac:dyDescent="0.2">
      <c r="D3603" s="343"/>
    </row>
    <row r="3604" spans="4:4" x14ac:dyDescent="0.2">
      <c r="D3604" s="343"/>
    </row>
    <row r="3605" spans="4:4" x14ac:dyDescent="0.2">
      <c r="D3605" s="343"/>
    </row>
    <row r="3606" spans="4:4" x14ac:dyDescent="0.2">
      <c r="D3606" s="343"/>
    </row>
    <row r="3607" spans="4:4" x14ac:dyDescent="0.2">
      <c r="D3607" s="343"/>
    </row>
    <row r="3608" spans="4:4" x14ac:dyDescent="0.2">
      <c r="D3608" s="343"/>
    </row>
    <row r="3609" spans="4:4" x14ac:dyDescent="0.2">
      <c r="D3609" s="343"/>
    </row>
    <row r="3610" spans="4:4" x14ac:dyDescent="0.2">
      <c r="D3610" s="343"/>
    </row>
    <row r="3611" spans="4:4" x14ac:dyDescent="0.2">
      <c r="D3611" s="343"/>
    </row>
    <row r="3612" spans="4:4" x14ac:dyDescent="0.2">
      <c r="D3612" s="343"/>
    </row>
    <row r="3613" spans="4:4" x14ac:dyDescent="0.2">
      <c r="D3613" s="343"/>
    </row>
    <row r="3614" spans="4:4" x14ac:dyDescent="0.2">
      <c r="D3614" s="343"/>
    </row>
    <row r="3615" spans="4:4" x14ac:dyDescent="0.2">
      <c r="D3615" s="343"/>
    </row>
    <row r="3616" spans="4:4" x14ac:dyDescent="0.2">
      <c r="D3616" s="343"/>
    </row>
    <row r="3617" spans="4:4" x14ac:dyDescent="0.2">
      <c r="D3617" s="343"/>
    </row>
    <row r="3618" spans="4:4" x14ac:dyDescent="0.2">
      <c r="D3618" s="343"/>
    </row>
    <row r="3619" spans="4:4" x14ac:dyDescent="0.2">
      <c r="D3619" s="343"/>
    </row>
    <row r="3620" spans="4:4" x14ac:dyDescent="0.2">
      <c r="D3620" s="343"/>
    </row>
    <row r="3621" spans="4:4" x14ac:dyDescent="0.2">
      <c r="D3621" s="343"/>
    </row>
    <row r="3622" spans="4:4" x14ac:dyDescent="0.2">
      <c r="D3622" s="343"/>
    </row>
    <row r="3623" spans="4:4" x14ac:dyDescent="0.2">
      <c r="D3623" s="343"/>
    </row>
    <row r="3624" spans="4:4" x14ac:dyDescent="0.2">
      <c r="D3624" s="343"/>
    </row>
    <row r="3625" spans="4:4" x14ac:dyDescent="0.2">
      <c r="D3625" s="343"/>
    </row>
    <row r="3626" spans="4:4" x14ac:dyDescent="0.2">
      <c r="D3626" s="343"/>
    </row>
    <row r="3627" spans="4:4" x14ac:dyDescent="0.2">
      <c r="D3627" s="343"/>
    </row>
    <row r="3628" spans="4:4" x14ac:dyDescent="0.2">
      <c r="D3628" s="343"/>
    </row>
    <row r="3629" spans="4:4" x14ac:dyDescent="0.2">
      <c r="D3629" s="343"/>
    </row>
    <row r="3630" spans="4:4" x14ac:dyDescent="0.2">
      <c r="D3630" s="343"/>
    </row>
    <row r="3631" spans="4:4" x14ac:dyDescent="0.2">
      <c r="D3631" s="343"/>
    </row>
    <row r="3632" spans="4:4" x14ac:dyDescent="0.2">
      <c r="D3632" s="343"/>
    </row>
    <row r="3633" spans="4:4" x14ac:dyDescent="0.2">
      <c r="D3633" s="343"/>
    </row>
    <row r="3634" spans="4:4" x14ac:dyDescent="0.2">
      <c r="D3634" s="343"/>
    </row>
    <row r="3635" spans="4:4" x14ac:dyDescent="0.2">
      <c r="D3635" s="343"/>
    </row>
    <row r="3636" spans="4:4" x14ac:dyDescent="0.2">
      <c r="D3636" s="343"/>
    </row>
    <row r="3637" spans="4:4" x14ac:dyDescent="0.2">
      <c r="D3637" s="343"/>
    </row>
    <row r="3638" spans="4:4" x14ac:dyDescent="0.2">
      <c r="D3638" s="343"/>
    </row>
    <row r="3639" spans="4:4" x14ac:dyDescent="0.2">
      <c r="D3639" s="343"/>
    </row>
    <row r="3640" spans="4:4" x14ac:dyDescent="0.2">
      <c r="D3640" s="343"/>
    </row>
    <row r="3641" spans="4:4" x14ac:dyDescent="0.2">
      <c r="D3641" s="343"/>
    </row>
    <row r="3642" spans="4:4" x14ac:dyDescent="0.2">
      <c r="D3642" s="343"/>
    </row>
    <row r="3643" spans="4:4" x14ac:dyDescent="0.2">
      <c r="D3643" s="343"/>
    </row>
    <row r="3644" spans="4:4" x14ac:dyDescent="0.2">
      <c r="D3644" s="343"/>
    </row>
    <row r="3645" spans="4:4" x14ac:dyDescent="0.2">
      <c r="D3645" s="343"/>
    </row>
    <row r="3646" spans="4:4" x14ac:dyDescent="0.2">
      <c r="D3646" s="343"/>
    </row>
    <row r="3647" spans="4:4" x14ac:dyDescent="0.2">
      <c r="D3647" s="343"/>
    </row>
    <row r="3648" spans="4:4" x14ac:dyDescent="0.2">
      <c r="D3648" s="343"/>
    </row>
    <row r="3649" spans="4:4" x14ac:dyDescent="0.2">
      <c r="D3649" s="343"/>
    </row>
    <row r="3650" spans="4:4" x14ac:dyDescent="0.2">
      <c r="D3650" s="343"/>
    </row>
    <row r="3651" spans="4:4" x14ac:dyDescent="0.2">
      <c r="D3651" s="343"/>
    </row>
    <row r="3652" spans="4:4" x14ac:dyDescent="0.2">
      <c r="D3652" s="343"/>
    </row>
    <row r="3653" spans="4:4" x14ac:dyDescent="0.2">
      <c r="D3653" s="343"/>
    </row>
    <row r="3654" spans="4:4" x14ac:dyDescent="0.2">
      <c r="D3654" s="343"/>
    </row>
    <row r="3655" spans="4:4" x14ac:dyDescent="0.2">
      <c r="D3655" s="343"/>
    </row>
    <row r="3656" spans="4:4" x14ac:dyDescent="0.2">
      <c r="D3656" s="343"/>
    </row>
    <row r="3657" spans="4:4" x14ac:dyDescent="0.2">
      <c r="D3657" s="343"/>
    </row>
    <row r="3658" spans="4:4" x14ac:dyDescent="0.2">
      <c r="D3658" s="343"/>
    </row>
    <row r="3659" spans="4:4" x14ac:dyDescent="0.2">
      <c r="D3659" s="343"/>
    </row>
    <row r="3660" spans="4:4" x14ac:dyDescent="0.2">
      <c r="D3660" s="343"/>
    </row>
    <row r="3661" spans="4:4" x14ac:dyDescent="0.2">
      <c r="D3661" s="343"/>
    </row>
    <row r="3662" spans="4:4" x14ac:dyDescent="0.2">
      <c r="D3662" s="343"/>
    </row>
    <row r="3663" spans="4:4" x14ac:dyDescent="0.2">
      <c r="D3663" s="343"/>
    </row>
    <row r="3664" spans="4:4" x14ac:dyDescent="0.2">
      <c r="D3664" s="343"/>
    </row>
    <row r="3665" spans="4:4" x14ac:dyDescent="0.2">
      <c r="D3665" s="343"/>
    </row>
    <row r="3666" spans="4:4" x14ac:dyDescent="0.2">
      <c r="D3666" s="343"/>
    </row>
    <row r="3667" spans="4:4" x14ac:dyDescent="0.2">
      <c r="D3667" s="343"/>
    </row>
    <row r="3668" spans="4:4" x14ac:dyDescent="0.2">
      <c r="D3668" s="343"/>
    </row>
    <row r="3669" spans="4:4" x14ac:dyDescent="0.2">
      <c r="D3669" s="343"/>
    </row>
    <row r="3670" spans="4:4" x14ac:dyDescent="0.2">
      <c r="D3670" s="343"/>
    </row>
    <row r="3671" spans="4:4" x14ac:dyDescent="0.2">
      <c r="D3671" s="343"/>
    </row>
    <row r="3672" spans="4:4" x14ac:dyDescent="0.2">
      <c r="D3672" s="343"/>
    </row>
    <row r="3673" spans="4:4" x14ac:dyDescent="0.2">
      <c r="D3673" s="343"/>
    </row>
    <row r="3674" spans="4:4" x14ac:dyDescent="0.2">
      <c r="D3674" s="343"/>
    </row>
    <row r="3675" spans="4:4" x14ac:dyDescent="0.2">
      <c r="D3675" s="343"/>
    </row>
    <row r="3676" spans="4:4" x14ac:dyDescent="0.2">
      <c r="D3676" s="343"/>
    </row>
    <row r="3677" spans="4:4" x14ac:dyDescent="0.2">
      <c r="D3677" s="343"/>
    </row>
    <row r="3678" spans="4:4" x14ac:dyDescent="0.2">
      <c r="D3678" s="343"/>
    </row>
    <row r="3679" spans="4:4" x14ac:dyDescent="0.2">
      <c r="D3679" s="343"/>
    </row>
    <row r="3680" spans="4:4" x14ac:dyDescent="0.2">
      <c r="D3680" s="343"/>
    </row>
    <row r="3681" spans="4:4" x14ac:dyDescent="0.2">
      <c r="D3681" s="343"/>
    </row>
    <row r="3682" spans="4:4" x14ac:dyDescent="0.2">
      <c r="D3682" s="343"/>
    </row>
    <row r="3683" spans="4:4" x14ac:dyDescent="0.2">
      <c r="D3683" s="343"/>
    </row>
    <row r="3684" spans="4:4" x14ac:dyDescent="0.2">
      <c r="D3684" s="343"/>
    </row>
    <row r="3685" spans="4:4" x14ac:dyDescent="0.2">
      <c r="D3685" s="343"/>
    </row>
    <row r="3686" spans="4:4" x14ac:dyDescent="0.2">
      <c r="D3686" s="343"/>
    </row>
    <row r="3687" spans="4:4" x14ac:dyDescent="0.2">
      <c r="D3687" s="343"/>
    </row>
    <row r="3688" spans="4:4" x14ac:dyDescent="0.2">
      <c r="D3688" s="343"/>
    </row>
    <row r="3689" spans="4:4" x14ac:dyDescent="0.2">
      <c r="D3689" s="343"/>
    </row>
    <row r="3690" spans="4:4" x14ac:dyDescent="0.2">
      <c r="D3690" s="343"/>
    </row>
    <row r="3691" spans="4:4" x14ac:dyDescent="0.2">
      <c r="D3691" s="343"/>
    </row>
    <row r="3692" spans="4:4" x14ac:dyDescent="0.2">
      <c r="D3692" s="343"/>
    </row>
    <row r="3693" spans="4:4" x14ac:dyDescent="0.2">
      <c r="D3693" s="343"/>
    </row>
    <row r="3694" spans="4:4" x14ac:dyDescent="0.2">
      <c r="D3694" s="343"/>
    </row>
    <row r="3695" spans="4:4" x14ac:dyDescent="0.2">
      <c r="D3695" s="343"/>
    </row>
    <row r="3696" spans="4:4" x14ac:dyDescent="0.2">
      <c r="D3696" s="343"/>
    </row>
    <row r="3697" spans="4:4" x14ac:dyDescent="0.2">
      <c r="D3697" s="343"/>
    </row>
    <row r="3698" spans="4:4" x14ac:dyDescent="0.2">
      <c r="D3698" s="343"/>
    </row>
    <row r="3699" spans="4:4" x14ac:dyDescent="0.2">
      <c r="D3699" s="343"/>
    </row>
    <row r="3700" spans="4:4" x14ac:dyDescent="0.2">
      <c r="D3700" s="343"/>
    </row>
    <row r="3701" spans="4:4" x14ac:dyDescent="0.2">
      <c r="D3701" s="343"/>
    </row>
    <row r="3702" spans="4:4" x14ac:dyDescent="0.2">
      <c r="D3702" s="343"/>
    </row>
    <row r="3703" spans="4:4" x14ac:dyDescent="0.2">
      <c r="D3703" s="343"/>
    </row>
    <row r="3704" spans="4:4" x14ac:dyDescent="0.2">
      <c r="D3704" s="343"/>
    </row>
    <row r="3705" spans="4:4" x14ac:dyDescent="0.2">
      <c r="D3705" s="343"/>
    </row>
    <row r="3706" spans="4:4" x14ac:dyDescent="0.2">
      <c r="D3706" s="343"/>
    </row>
    <row r="3707" spans="4:4" x14ac:dyDescent="0.2">
      <c r="D3707" s="343"/>
    </row>
    <row r="3708" spans="4:4" x14ac:dyDescent="0.2">
      <c r="D3708" s="343"/>
    </row>
    <row r="3709" spans="4:4" x14ac:dyDescent="0.2">
      <c r="D3709" s="343"/>
    </row>
    <row r="3710" spans="4:4" x14ac:dyDescent="0.2">
      <c r="D3710" s="343"/>
    </row>
    <row r="3711" spans="4:4" x14ac:dyDescent="0.2">
      <c r="D3711" s="343"/>
    </row>
    <row r="3712" spans="4:4" x14ac:dyDescent="0.2">
      <c r="D3712" s="343"/>
    </row>
    <row r="3713" spans="4:4" x14ac:dyDescent="0.2">
      <c r="D3713" s="343"/>
    </row>
    <row r="3714" spans="4:4" x14ac:dyDescent="0.2">
      <c r="D3714" s="343"/>
    </row>
    <row r="3715" spans="4:4" x14ac:dyDescent="0.2">
      <c r="D3715" s="343"/>
    </row>
    <row r="3716" spans="4:4" x14ac:dyDescent="0.2">
      <c r="D3716" s="343"/>
    </row>
    <row r="3717" spans="4:4" x14ac:dyDescent="0.2">
      <c r="D3717" s="343"/>
    </row>
    <row r="3718" spans="4:4" x14ac:dyDescent="0.2">
      <c r="D3718" s="343"/>
    </row>
    <row r="3719" spans="4:4" x14ac:dyDescent="0.2">
      <c r="D3719" s="343"/>
    </row>
    <row r="3720" spans="4:4" x14ac:dyDescent="0.2">
      <c r="D3720" s="343"/>
    </row>
    <row r="3721" spans="4:4" x14ac:dyDescent="0.2">
      <c r="D3721" s="343"/>
    </row>
    <row r="3722" spans="4:4" x14ac:dyDescent="0.2">
      <c r="D3722" s="343"/>
    </row>
    <row r="3723" spans="4:4" x14ac:dyDescent="0.2">
      <c r="D3723" s="343"/>
    </row>
    <row r="3724" spans="4:4" x14ac:dyDescent="0.2">
      <c r="D3724" s="343"/>
    </row>
    <row r="3725" spans="4:4" x14ac:dyDescent="0.2">
      <c r="D3725" s="343"/>
    </row>
    <row r="3726" spans="4:4" x14ac:dyDescent="0.2">
      <c r="D3726" s="343"/>
    </row>
    <row r="3727" spans="4:4" x14ac:dyDescent="0.2">
      <c r="D3727" s="343"/>
    </row>
    <row r="3728" spans="4:4" x14ac:dyDescent="0.2">
      <c r="D3728" s="343"/>
    </row>
    <row r="3729" spans="4:4" x14ac:dyDescent="0.2">
      <c r="D3729" s="343"/>
    </row>
    <row r="3730" spans="4:4" x14ac:dyDescent="0.2">
      <c r="D3730" s="343"/>
    </row>
    <row r="3731" spans="4:4" x14ac:dyDescent="0.2">
      <c r="D3731" s="343"/>
    </row>
    <row r="3732" spans="4:4" x14ac:dyDescent="0.2">
      <c r="D3732" s="343"/>
    </row>
    <row r="3733" spans="4:4" x14ac:dyDescent="0.2">
      <c r="D3733" s="343"/>
    </row>
    <row r="3734" spans="4:4" x14ac:dyDescent="0.2">
      <c r="D3734" s="343"/>
    </row>
    <row r="3735" spans="4:4" x14ac:dyDescent="0.2">
      <c r="D3735" s="343"/>
    </row>
    <row r="3736" spans="4:4" x14ac:dyDescent="0.2">
      <c r="D3736" s="343"/>
    </row>
    <row r="3737" spans="4:4" x14ac:dyDescent="0.2">
      <c r="D3737" s="343"/>
    </row>
    <row r="3738" spans="4:4" x14ac:dyDescent="0.2">
      <c r="D3738" s="343"/>
    </row>
    <row r="3739" spans="4:4" x14ac:dyDescent="0.2">
      <c r="D3739" s="343"/>
    </row>
    <row r="3740" spans="4:4" x14ac:dyDescent="0.2">
      <c r="D3740" s="343"/>
    </row>
    <row r="3741" spans="4:4" x14ac:dyDescent="0.2">
      <c r="D3741" s="343"/>
    </row>
    <row r="3742" spans="4:4" x14ac:dyDescent="0.2">
      <c r="D3742" s="343"/>
    </row>
    <row r="3743" spans="4:4" x14ac:dyDescent="0.2">
      <c r="D3743" s="343"/>
    </row>
    <row r="3744" spans="4:4" x14ac:dyDescent="0.2">
      <c r="D3744" s="343"/>
    </row>
    <row r="3745" spans="4:4" x14ac:dyDescent="0.2">
      <c r="D3745" s="343"/>
    </row>
    <row r="3746" spans="4:4" x14ac:dyDescent="0.2">
      <c r="D3746" s="343"/>
    </row>
    <row r="3747" spans="4:4" x14ac:dyDescent="0.2">
      <c r="D3747" s="343"/>
    </row>
    <row r="3748" spans="4:4" x14ac:dyDescent="0.2">
      <c r="D3748" s="343"/>
    </row>
    <row r="3749" spans="4:4" x14ac:dyDescent="0.2">
      <c r="D3749" s="343"/>
    </row>
    <row r="3750" spans="4:4" x14ac:dyDescent="0.2">
      <c r="D3750" s="343"/>
    </row>
    <row r="3751" spans="4:4" x14ac:dyDescent="0.2">
      <c r="D3751" s="343"/>
    </row>
    <row r="3752" spans="4:4" x14ac:dyDescent="0.2">
      <c r="D3752" s="343"/>
    </row>
    <row r="3753" spans="4:4" x14ac:dyDescent="0.2">
      <c r="D3753" s="343"/>
    </row>
    <row r="3754" spans="4:4" x14ac:dyDescent="0.2">
      <c r="D3754" s="343"/>
    </row>
    <row r="3755" spans="4:4" x14ac:dyDescent="0.2">
      <c r="D3755" s="343"/>
    </row>
    <row r="3756" spans="4:4" x14ac:dyDescent="0.2">
      <c r="D3756" s="343"/>
    </row>
    <row r="3757" spans="4:4" x14ac:dyDescent="0.2">
      <c r="D3757" s="343"/>
    </row>
    <row r="3758" spans="4:4" x14ac:dyDescent="0.2">
      <c r="D3758" s="343"/>
    </row>
    <row r="3759" spans="4:4" x14ac:dyDescent="0.2">
      <c r="D3759" s="343"/>
    </row>
    <row r="3760" spans="4:4" x14ac:dyDescent="0.2">
      <c r="D3760" s="343"/>
    </row>
    <row r="3761" spans="4:4" x14ac:dyDescent="0.2">
      <c r="D3761" s="343"/>
    </row>
    <row r="3762" spans="4:4" x14ac:dyDescent="0.2">
      <c r="D3762" s="343"/>
    </row>
    <row r="3763" spans="4:4" x14ac:dyDescent="0.2">
      <c r="D3763" s="343"/>
    </row>
    <row r="3764" spans="4:4" x14ac:dyDescent="0.2">
      <c r="D3764" s="343"/>
    </row>
    <row r="3765" spans="4:4" x14ac:dyDescent="0.2">
      <c r="D3765" s="343"/>
    </row>
    <row r="3766" spans="4:4" x14ac:dyDescent="0.2">
      <c r="D3766" s="343"/>
    </row>
    <row r="3767" spans="4:4" x14ac:dyDescent="0.2">
      <c r="D3767" s="343"/>
    </row>
    <row r="3768" spans="4:4" x14ac:dyDescent="0.2">
      <c r="D3768" s="343"/>
    </row>
    <row r="3769" spans="4:4" x14ac:dyDescent="0.2">
      <c r="D3769" s="343"/>
    </row>
    <row r="3770" spans="4:4" x14ac:dyDescent="0.2">
      <c r="D3770" s="343"/>
    </row>
    <row r="3771" spans="4:4" x14ac:dyDescent="0.2">
      <c r="D3771" s="343"/>
    </row>
    <row r="3772" spans="4:4" x14ac:dyDescent="0.2">
      <c r="D3772" s="343"/>
    </row>
    <row r="3773" spans="4:4" x14ac:dyDescent="0.2">
      <c r="D3773" s="343"/>
    </row>
    <row r="3774" spans="4:4" x14ac:dyDescent="0.2">
      <c r="D3774" s="343"/>
    </row>
    <row r="3775" spans="4:4" x14ac:dyDescent="0.2">
      <c r="D3775" s="343"/>
    </row>
    <row r="3776" spans="4:4" x14ac:dyDescent="0.2">
      <c r="D3776" s="343"/>
    </row>
    <row r="3777" spans="4:4" x14ac:dyDescent="0.2">
      <c r="D3777" s="343"/>
    </row>
    <row r="3778" spans="4:4" x14ac:dyDescent="0.2">
      <c r="D3778" s="343"/>
    </row>
    <row r="3779" spans="4:4" x14ac:dyDescent="0.2">
      <c r="D3779" s="343"/>
    </row>
    <row r="3780" spans="4:4" x14ac:dyDescent="0.2">
      <c r="D3780" s="343"/>
    </row>
    <row r="3781" spans="4:4" x14ac:dyDescent="0.2">
      <c r="D3781" s="343"/>
    </row>
    <row r="3782" spans="4:4" x14ac:dyDescent="0.2">
      <c r="D3782" s="343"/>
    </row>
    <row r="3783" spans="4:4" x14ac:dyDescent="0.2">
      <c r="D3783" s="343"/>
    </row>
    <row r="3784" spans="4:4" x14ac:dyDescent="0.2">
      <c r="D3784" s="343"/>
    </row>
    <row r="3785" spans="4:4" x14ac:dyDescent="0.2">
      <c r="D3785" s="343"/>
    </row>
    <row r="3786" spans="4:4" x14ac:dyDescent="0.2">
      <c r="D3786" s="343"/>
    </row>
    <row r="3787" spans="4:4" x14ac:dyDescent="0.2">
      <c r="D3787" s="343"/>
    </row>
    <row r="3788" spans="4:4" x14ac:dyDescent="0.2">
      <c r="D3788" s="343"/>
    </row>
    <row r="3789" spans="4:4" x14ac:dyDescent="0.2">
      <c r="D3789" s="343"/>
    </row>
    <row r="3790" spans="4:4" x14ac:dyDescent="0.2">
      <c r="D3790" s="343"/>
    </row>
    <row r="3791" spans="4:4" x14ac:dyDescent="0.2">
      <c r="D3791" s="343"/>
    </row>
    <row r="3792" spans="4:4" x14ac:dyDescent="0.2">
      <c r="D3792" s="343"/>
    </row>
    <row r="3793" spans="4:4" x14ac:dyDescent="0.2">
      <c r="D3793" s="343"/>
    </row>
    <row r="3794" spans="4:4" x14ac:dyDescent="0.2">
      <c r="D3794" s="343"/>
    </row>
    <row r="3795" spans="4:4" x14ac:dyDescent="0.2">
      <c r="D3795" s="343"/>
    </row>
    <row r="3796" spans="4:4" x14ac:dyDescent="0.2">
      <c r="D3796" s="343"/>
    </row>
    <row r="3797" spans="4:4" x14ac:dyDescent="0.2">
      <c r="D3797" s="343"/>
    </row>
    <row r="3798" spans="4:4" x14ac:dyDescent="0.2">
      <c r="D3798" s="343"/>
    </row>
    <row r="3799" spans="4:4" x14ac:dyDescent="0.2">
      <c r="D3799" s="343"/>
    </row>
    <row r="3800" spans="4:4" x14ac:dyDescent="0.2">
      <c r="D3800" s="343"/>
    </row>
    <row r="3801" spans="4:4" x14ac:dyDescent="0.2">
      <c r="D3801" s="343"/>
    </row>
    <row r="3802" spans="4:4" x14ac:dyDescent="0.2">
      <c r="D3802" s="343"/>
    </row>
    <row r="3803" spans="4:4" x14ac:dyDescent="0.2">
      <c r="D3803" s="343"/>
    </row>
    <row r="3804" spans="4:4" x14ac:dyDescent="0.2">
      <c r="D3804" s="343"/>
    </row>
    <row r="3805" spans="4:4" x14ac:dyDescent="0.2">
      <c r="D3805" s="343"/>
    </row>
    <row r="3806" spans="4:4" x14ac:dyDescent="0.2">
      <c r="D3806" s="343"/>
    </row>
    <row r="3807" spans="4:4" x14ac:dyDescent="0.2">
      <c r="D3807" s="343"/>
    </row>
    <row r="3808" spans="4:4" x14ac:dyDescent="0.2">
      <c r="D3808" s="343"/>
    </row>
    <row r="3809" spans="4:4" x14ac:dyDescent="0.2">
      <c r="D3809" s="343"/>
    </row>
    <row r="3810" spans="4:4" x14ac:dyDescent="0.2">
      <c r="D3810" s="343"/>
    </row>
    <row r="3811" spans="4:4" x14ac:dyDescent="0.2">
      <c r="D3811" s="343"/>
    </row>
    <row r="3812" spans="4:4" x14ac:dyDescent="0.2">
      <c r="D3812" s="343"/>
    </row>
    <row r="3813" spans="4:4" x14ac:dyDescent="0.2">
      <c r="D3813" s="343"/>
    </row>
    <row r="3814" spans="4:4" x14ac:dyDescent="0.2">
      <c r="D3814" s="343"/>
    </row>
    <row r="3815" spans="4:4" x14ac:dyDescent="0.2">
      <c r="D3815" s="343"/>
    </row>
    <row r="3816" spans="4:4" x14ac:dyDescent="0.2">
      <c r="D3816" s="343"/>
    </row>
    <row r="3817" spans="4:4" x14ac:dyDescent="0.2">
      <c r="D3817" s="343"/>
    </row>
    <row r="3818" spans="4:4" x14ac:dyDescent="0.2">
      <c r="D3818" s="343"/>
    </row>
    <row r="3819" spans="4:4" x14ac:dyDescent="0.2">
      <c r="D3819" s="343"/>
    </row>
    <row r="3820" spans="4:4" x14ac:dyDescent="0.2">
      <c r="D3820" s="343"/>
    </row>
    <row r="3821" spans="4:4" x14ac:dyDescent="0.2">
      <c r="D3821" s="343"/>
    </row>
    <row r="3822" spans="4:4" x14ac:dyDescent="0.2">
      <c r="D3822" s="343"/>
    </row>
    <row r="3823" spans="4:4" x14ac:dyDescent="0.2">
      <c r="D3823" s="343"/>
    </row>
    <row r="3824" spans="4:4" x14ac:dyDescent="0.2">
      <c r="D3824" s="343"/>
    </row>
    <row r="3825" spans="4:4" x14ac:dyDescent="0.2">
      <c r="D3825" s="343"/>
    </row>
    <row r="3826" spans="4:4" x14ac:dyDescent="0.2">
      <c r="D3826" s="343"/>
    </row>
    <row r="3827" spans="4:4" x14ac:dyDescent="0.2">
      <c r="D3827" s="343"/>
    </row>
    <row r="3828" spans="4:4" x14ac:dyDescent="0.2">
      <c r="D3828" s="343"/>
    </row>
    <row r="3829" spans="4:4" x14ac:dyDescent="0.2">
      <c r="D3829" s="343"/>
    </row>
    <row r="3830" spans="4:4" x14ac:dyDescent="0.2">
      <c r="D3830" s="343"/>
    </row>
    <row r="3831" spans="4:4" x14ac:dyDescent="0.2">
      <c r="D3831" s="343"/>
    </row>
    <row r="3832" spans="4:4" x14ac:dyDescent="0.2">
      <c r="D3832" s="343"/>
    </row>
    <row r="3833" spans="4:4" x14ac:dyDescent="0.2">
      <c r="D3833" s="343"/>
    </row>
    <row r="3834" spans="4:4" x14ac:dyDescent="0.2">
      <c r="D3834" s="343"/>
    </row>
    <row r="3835" spans="4:4" x14ac:dyDescent="0.2">
      <c r="D3835" s="343"/>
    </row>
    <row r="3836" spans="4:4" x14ac:dyDescent="0.2">
      <c r="D3836" s="343"/>
    </row>
    <row r="3837" spans="4:4" x14ac:dyDescent="0.2">
      <c r="D3837" s="343"/>
    </row>
    <row r="3838" spans="4:4" x14ac:dyDescent="0.2">
      <c r="D3838" s="343"/>
    </row>
    <row r="3839" spans="4:4" x14ac:dyDescent="0.2">
      <c r="D3839" s="343"/>
    </row>
    <row r="3840" spans="4:4" x14ac:dyDescent="0.2">
      <c r="D3840" s="343"/>
    </row>
    <row r="3841" spans="4:4" x14ac:dyDescent="0.2">
      <c r="D3841" s="343"/>
    </row>
    <row r="3842" spans="4:4" x14ac:dyDescent="0.2">
      <c r="D3842" s="343"/>
    </row>
    <row r="3843" spans="4:4" x14ac:dyDescent="0.2">
      <c r="D3843" s="343"/>
    </row>
    <row r="3844" spans="4:4" x14ac:dyDescent="0.2">
      <c r="D3844" s="343"/>
    </row>
    <row r="3845" spans="4:4" x14ac:dyDescent="0.2">
      <c r="D3845" s="343"/>
    </row>
    <row r="3846" spans="4:4" x14ac:dyDescent="0.2">
      <c r="D3846" s="343"/>
    </row>
    <row r="3847" spans="4:4" x14ac:dyDescent="0.2">
      <c r="D3847" s="343"/>
    </row>
    <row r="3848" spans="4:4" x14ac:dyDescent="0.2">
      <c r="D3848" s="343"/>
    </row>
    <row r="3849" spans="4:4" x14ac:dyDescent="0.2">
      <c r="D3849" s="343"/>
    </row>
    <row r="3850" spans="4:4" x14ac:dyDescent="0.2">
      <c r="D3850" s="343"/>
    </row>
    <row r="3851" spans="4:4" x14ac:dyDescent="0.2">
      <c r="D3851" s="343"/>
    </row>
    <row r="3852" spans="4:4" x14ac:dyDescent="0.2">
      <c r="D3852" s="343"/>
    </row>
    <row r="3853" spans="4:4" x14ac:dyDescent="0.2">
      <c r="D3853" s="343"/>
    </row>
    <row r="3854" spans="4:4" x14ac:dyDescent="0.2">
      <c r="D3854" s="343"/>
    </row>
    <row r="3855" spans="4:4" x14ac:dyDescent="0.2">
      <c r="D3855" s="343"/>
    </row>
    <row r="3856" spans="4:4" x14ac:dyDescent="0.2">
      <c r="D3856" s="343"/>
    </row>
    <row r="3857" spans="4:4" x14ac:dyDescent="0.2">
      <c r="D3857" s="343"/>
    </row>
    <row r="3858" spans="4:4" x14ac:dyDescent="0.2">
      <c r="D3858" s="343"/>
    </row>
    <row r="3859" spans="4:4" x14ac:dyDescent="0.2">
      <c r="D3859" s="343"/>
    </row>
    <row r="3860" spans="4:4" x14ac:dyDescent="0.2">
      <c r="D3860" s="343"/>
    </row>
    <row r="3861" spans="4:4" x14ac:dyDescent="0.2">
      <c r="D3861" s="343"/>
    </row>
    <row r="3862" spans="4:4" x14ac:dyDescent="0.2">
      <c r="D3862" s="343"/>
    </row>
    <row r="3863" spans="4:4" x14ac:dyDescent="0.2">
      <c r="D3863" s="343"/>
    </row>
    <row r="3864" spans="4:4" x14ac:dyDescent="0.2">
      <c r="D3864" s="343"/>
    </row>
    <row r="3865" spans="4:4" x14ac:dyDescent="0.2">
      <c r="D3865" s="343"/>
    </row>
    <row r="3866" spans="4:4" x14ac:dyDescent="0.2">
      <c r="D3866" s="343"/>
    </row>
    <row r="3867" spans="4:4" x14ac:dyDescent="0.2">
      <c r="D3867" s="343"/>
    </row>
    <row r="3868" spans="4:4" x14ac:dyDescent="0.2">
      <c r="D3868" s="343"/>
    </row>
    <row r="3869" spans="4:4" x14ac:dyDescent="0.2">
      <c r="D3869" s="343"/>
    </row>
    <row r="3870" spans="4:4" x14ac:dyDescent="0.2">
      <c r="D3870" s="343"/>
    </row>
    <row r="3871" spans="4:4" x14ac:dyDescent="0.2">
      <c r="D3871" s="343"/>
    </row>
    <row r="3872" spans="4:4" x14ac:dyDescent="0.2">
      <c r="D3872" s="343"/>
    </row>
    <row r="3873" spans="4:4" x14ac:dyDescent="0.2">
      <c r="D3873" s="343"/>
    </row>
    <row r="3874" spans="4:4" x14ac:dyDescent="0.2">
      <c r="D3874" s="343"/>
    </row>
    <row r="3875" spans="4:4" x14ac:dyDescent="0.2">
      <c r="D3875" s="343"/>
    </row>
    <row r="3876" spans="4:4" x14ac:dyDescent="0.2">
      <c r="D3876" s="343"/>
    </row>
    <row r="3877" spans="4:4" x14ac:dyDescent="0.2">
      <c r="D3877" s="343"/>
    </row>
    <row r="3878" spans="4:4" x14ac:dyDescent="0.2">
      <c r="D3878" s="343"/>
    </row>
    <row r="3879" spans="4:4" x14ac:dyDescent="0.2">
      <c r="D3879" s="343"/>
    </row>
    <row r="3880" spans="4:4" x14ac:dyDescent="0.2">
      <c r="D3880" s="343"/>
    </row>
    <row r="3881" spans="4:4" x14ac:dyDescent="0.2">
      <c r="D3881" s="343"/>
    </row>
    <row r="3882" spans="4:4" x14ac:dyDescent="0.2">
      <c r="D3882" s="343"/>
    </row>
    <row r="3883" spans="4:4" x14ac:dyDescent="0.2">
      <c r="D3883" s="343"/>
    </row>
    <row r="3884" spans="4:4" x14ac:dyDescent="0.2">
      <c r="D3884" s="343"/>
    </row>
    <row r="3885" spans="4:4" x14ac:dyDescent="0.2">
      <c r="D3885" s="343"/>
    </row>
    <row r="3886" spans="4:4" x14ac:dyDescent="0.2">
      <c r="D3886" s="343"/>
    </row>
    <row r="3887" spans="4:4" x14ac:dyDescent="0.2">
      <c r="D3887" s="343"/>
    </row>
    <row r="3888" spans="4:4" x14ac:dyDescent="0.2">
      <c r="D3888" s="343"/>
    </row>
    <row r="3889" spans="4:4" x14ac:dyDescent="0.2">
      <c r="D3889" s="343"/>
    </row>
    <row r="3890" spans="4:4" x14ac:dyDescent="0.2">
      <c r="D3890" s="343"/>
    </row>
    <row r="3891" spans="4:4" x14ac:dyDescent="0.2">
      <c r="D3891" s="343"/>
    </row>
    <row r="3892" spans="4:4" x14ac:dyDescent="0.2">
      <c r="D3892" s="343"/>
    </row>
    <row r="3893" spans="4:4" x14ac:dyDescent="0.2">
      <c r="D3893" s="343"/>
    </row>
    <row r="3894" spans="4:4" x14ac:dyDescent="0.2">
      <c r="D3894" s="343"/>
    </row>
    <row r="3895" spans="4:4" x14ac:dyDescent="0.2">
      <c r="D3895" s="343"/>
    </row>
    <row r="3896" spans="4:4" x14ac:dyDescent="0.2">
      <c r="D3896" s="343"/>
    </row>
    <row r="3897" spans="4:4" x14ac:dyDescent="0.2">
      <c r="D3897" s="343"/>
    </row>
    <row r="3898" spans="4:4" x14ac:dyDescent="0.2">
      <c r="D3898" s="343"/>
    </row>
    <row r="3899" spans="4:4" x14ac:dyDescent="0.2">
      <c r="D3899" s="343"/>
    </row>
    <row r="3900" spans="4:4" x14ac:dyDescent="0.2">
      <c r="D3900" s="343"/>
    </row>
    <row r="3901" spans="4:4" x14ac:dyDescent="0.2">
      <c r="D3901" s="343"/>
    </row>
    <row r="3902" spans="4:4" x14ac:dyDescent="0.2">
      <c r="D3902" s="343"/>
    </row>
    <row r="3903" spans="4:4" x14ac:dyDescent="0.2">
      <c r="D3903" s="343"/>
    </row>
    <row r="3904" spans="4:4" x14ac:dyDescent="0.2">
      <c r="D3904" s="343"/>
    </row>
    <row r="3905" spans="4:4" x14ac:dyDescent="0.2">
      <c r="D3905" s="343"/>
    </row>
    <row r="3906" spans="4:4" x14ac:dyDescent="0.2">
      <c r="D3906" s="343"/>
    </row>
    <row r="3907" spans="4:4" x14ac:dyDescent="0.2">
      <c r="D3907" s="343"/>
    </row>
    <row r="3908" spans="4:4" x14ac:dyDescent="0.2">
      <c r="D3908" s="343"/>
    </row>
    <row r="3909" spans="4:4" x14ac:dyDescent="0.2">
      <c r="D3909" s="343"/>
    </row>
    <row r="3910" spans="4:4" x14ac:dyDescent="0.2">
      <c r="D3910" s="343"/>
    </row>
    <row r="3911" spans="4:4" x14ac:dyDescent="0.2">
      <c r="D3911" s="343"/>
    </row>
    <row r="3912" spans="4:4" x14ac:dyDescent="0.2">
      <c r="D3912" s="343"/>
    </row>
    <row r="3913" spans="4:4" x14ac:dyDescent="0.2">
      <c r="D3913" s="343"/>
    </row>
    <row r="3914" spans="4:4" x14ac:dyDescent="0.2">
      <c r="D3914" s="343"/>
    </row>
    <row r="3915" spans="4:4" x14ac:dyDescent="0.2">
      <c r="D3915" s="343"/>
    </row>
    <row r="3916" spans="4:4" x14ac:dyDescent="0.2">
      <c r="D3916" s="343"/>
    </row>
    <row r="3917" spans="4:4" x14ac:dyDescent="0.2">
      <c r="D3917" s="343"/>
    </row>
    <row r="3918" spans="4:4" x14ac:dyDescent="0.2">
      <c r="D3918" s="343"/>
    </row>
    <row r="3919" spans="4:4" x14ac:dyDescent="0.2">
      <c r="D3919" s="343"/>
    </row>
    <row r="3920" spans="4:4" x14ac:dyDescent="0.2">
      <c r="D3920" s="343"/>
    </row>
    <row r="3921" spans="4:4" x14ac:dyDescent="0.2">
      <c r="D3921" s="343"/>
    </row>
    <row r="3922" spans="4:4" x14ac:dyDescent="0.2">
      <c r="D3922" s="343"/>
    </row>
    <row r="3923" spans="4:4" x14ac:dyDescent="0.2">
      <c r="D3923" s="343"/>
    </row>
    <row r="3924" spans="4:4" x14ac:dyDescent="0.2">
      <c r="D3924" s="343"/>
    </row>
    <row r="3925" spans="4:4" x14ac:dyDescent="0.2">
      <c r="D3925" s="343"/>
    </row>
    <row r="3926" spans="4:4" x14ac:dyDescent="0.2">
      <c r="D3926" s="343"/>
    </row>
    <row r="3927" spans="4:4" x14ac:dyDescent="0.2">
      <c r="D3927" s="343"/>
    </row>
    <row r="3928" spans="4:4" x14ac:dyDescent="0.2">
      <c r="D3928" s="343"/>
    </row>
    <row r="3929" spans="4:4" x14ac:dyDescent="0.2">
      <c r="D3929" s="343"/>
    </row>
    <row r="3930" spans="4:4" x14ac:dyDescent="0.2">
      <c r="D3930" s="343"/>
    </row>
    <row r="3931" spans="4:4" x14ac:dyDescent="0.2">
      <c r="D3931" s="343"/>
    </row>
    <row r="3932" spans="4:4" x14ac:dyDescent="0.2">
      <c r="D3932" s="343"/>
    </row>
    <row r="3933" spans="4:4" x14ac:dyDescent="0.2">
      <c r="D3933" s="343"/>
    </row>
    <row r="3934" spans="4:4" x14ac:dyDescent="0.2">
      <c r="D3934" s="343"/>
    </row>
    <row r="3935" spans="4:4" x14ac:dyDescent="0.2">
      <c r="D3935" s="343"/>
    </row>
    <row r="3936" spans="4:4" x14ac:dyDescent="0.2">
      <c r="D3936" s="343"/>
    </row>
    <row r="3937" spans="4:4" x14ac:dyDescent="0.2">
      <c r="D3937" s="343"/>
    </row>
    <row r="3938" spans="4:4" x14ac:dyDescent="0.2">
      <c r="D3938" s="343"/>
    </row>
    <row r="3939" spans="4:4" x14ac:dyDescent="0.2">
      <c r="D3939" s="343"/>
    </row>
    <row r="3940" spans="4:4" x14ac:dyDescent="0.2">
      <c r="D3940" s="343"/>
    </row>
    <row r="3941" spans="4:4" x14ac:dyDescent="0.2">
      <c r="D3941" s="343"/>
    </row>
    <row r="3942" spans="4:4" x14ac:dyDescent="0.2">
      <c r="D3942" s="343"/>
    </row>
    <row r="3943" spans="4:4" x14ac:dyDescent="0.2">
      <c r="D3943" s="343"/>
    </row>
    <row r="3944" spans="4:4" x14ac:dyDescent="0.2">
      <c r="D3944" s="343"/>
    </row>
    <row r="3945" spans="4:4" x14ac:dyDescent="0.2">
      <c r="D3945" s="343"/>
    </row>
    <row r="3946" spans="4:4" x14ac:dyDescent="0.2">
      <c r="D3946" s="343"/>
    </row>
    <row r="3947" spans="4:4" x14ac:dyDescent="0.2">
      <c r="D3947" s="343"/>
    </row>
    <row r="3948" spans="4:4" x14ac:dyDescent="0.2">
      <c r="D3948" s="343"/>
    </row>
    <row r="3949" spans="4:4" x14ac:dyDescent="0.2">
      <c r="D3949" s="343"/>
    </row>
    <row r="3950" spans="4:4" x14ac:dyDescent="0.2">
      <c r="D3950" s="343"/>
    </row>
    <row r="3951" spans="4:4" x14ac:dyDescent="0.2">
      <c r="D3951" s="343"/>
    </row>
    <row r="3952" spans="4:4" x14ac:dyDescent="0.2">
      <c r="D3952" s="343"/>
    </row>
    <row r="3953" spans="4:4" x14ac:dyDescent="0.2">
      <c r="D3953" s="343"/>
    </row>
    <row r="3954" spans="4:4" x14ac:dyDescent="0.2">
      <c r="D3954" s="343"/>
    </row>
    <row r="3955" spans="4:4" x14ac:dyDescent="0.2">
      <c r="D3955" s="343"/>
    </row>
    <row r="3956" spans="4:4" x14ac:dyDescent="0.2">
      <c r="D3956" s="343"/>
    </row>
    <row r="3957" spans="4:4" x14ac:dyDescent="0.2">
      <c r="D3957" s="343"/>
    </row>
    <row r="3958" spans="4:4" x14ac:dyDescent="0.2">
      <c r="D3958" s="343"/>
    </row>
    <row r="3959" spans="4:4" x14ac:dyDescent="0.2">
      <c r="D3959" s="343"/>
    </row>
    <row r="3960" spans="4:4" x14ac:dyDescent="0.2">
      <c r="D3960" s="343"/>
    </row>
    <row r="3961" spans="4:4" x14ac:dyDescent="0.2">
      <c r="D3961" s="343"/>
    </row>
    <row r="3962" spans="4:4" x14ac:dyDescent="0.2">
      <c r="D3962" s="343"/>
    </row>
    <row r="3963" spans="4:4" x14ac:dyDescent="0.2">
      <c r="D3963" s="343"/>
    </row>
    <row r="3964" spans="4:4" x14ac:dyDescent="0.2">
      <c r="D3964" s="343"/>
    </row>
    <row r="3965" spans="4:4" x14ac:dyDescent="0.2">
      <c r="D3965" s="343"/>
    </row>
    <row r="3966" spans="4:4" x14ac:dyDescent="0.2">
      <c r="D3966" s="343"/>
    </row>
    <row r="3967" spans="4:4" x14ac:dyDescent="0.2">
      <c r="D3967" s="343"/>
    </row>
    <row r="3968" spans="4:4" x14ac:dyDescent="0.2">
      <c r="D3968" s="343"/>
    </row>
    <row r="3969" spans="4:4" x14ac:dyDescent="0.2">
      <c r="D3969" s="343"/>
    </row>
    <row r="3970" spans="4:4" x14ac:dyDescent="0.2">
      <c r="D3970" s="343"/>
    </row>
    <row r="3971" spans="4:4" x14ac:dyDescent="0.2">
      <c r="D3971" s="343"/>
    </row>
    <row r="3972" spans="4:4" x14ac:dyDescent="0.2">
      <c r="D3972" s="343"/>
    </row>
    <row r="3973" spans="4:4" x14ac:dyDescent="0.2">
      <c r="D3973" s="343"/>
    </row>
    <row r="3974" spans="4:4" x14ac:dyDescent="0.2">
      <c r="D3974" s="343"/>
    </row>
    <row r="3975" spans="4:4" x14ac:dyDescent="0.2">
      <c r="D3975" s="343"/>
    </row>
    <row r="3976" spans="4:4" x14ac:dyDescent="0.2">
      <c r="D3976" s="343"/>
    </row>
    <row r="3977" spans="4:4" x14ac:dyDescent="0.2">
      <c r="D3977" s="343"/>
    </row>
    <row r="3978" spans="4:4" x14ac:dyDescent="0.2">
      <c r="D3978" s="343"/>
    </row>
    <row r="3979" spans="4:4" x14ac:dyDescent="0.2">
      <c r="D3979" s="343"/>
    </row>
    <row r="3980" spans="4:4" x14ac:dyDescent="0.2">
      <c r="D3980" s="343"/>
    </row>
    <row r="3981" spans="4:4" x14ac:dyDescent="0.2">
      <c r="D3981" s="343"/>
    </row>
    <row r="3982" spans="4:4" x14ac:dyDescent="0.2">
      <c r="D3982" s="343"/>
    </row>
    <row r="3983" spans="4:4" x14ac:dyDescent="0.2">
      <c r="D3983" s="343"/>
    </row>
    <row r="3984" spans="4:4" x14ac:dyDescent="0.2">
      <c r="D3984" s="343"/>
    </row>
    <row r="3985" spans="4:4" x14ac:dyDescent="0.2">
      <c r="D3985" s="343"/>
    </row>
    <row r="3986" spans="4:4" x14ac:dyDescent="0.2">
      <c r="D3986" s="343"/>
    </row>
    <row r="3987" spans="4:4" x14ac:dyDescent="0.2">
      <c r="D3987" s="343"/>
    </row>
    <row r="3988" spans="4:4" x14ac:dyDescent="0.2">
      <c r="D3988" s="343"/>
    </row>
    <row r="3989" spans="4:4" x14ac:dyDescent="0.2">
      <c r="D3989" s="343"/>
    </row>
    <row r="3990" spans="4:4" x14ac:dyDescent="0.2">
      <c r="D3990" s="343"/>
    </row>
    <row r="3991" spans="4:4" x14ac:dyDescent="0.2">
      <c r="D3991" s="343"/>
    </row>
    <row r="3992" spans="4:4" x14ac:dyDescent="0.2">
      <c r="D3992" s="343"/>
    </row>
    <row r="3993" spans="4:4" x14ac:dyDescent="0.2">
      <c r="D3993" s="343"/>
    </row>
    <row r="3994" spans="4:4" x14ac:dyDescent="0.2">
      <c r="D3994" s="343"/>
    </row>
    <row r="3995" spans="4:4" x14ac:dyDescent="0.2">
      <c r="D3995" s="343"/>
    </row>
    <row r="3996" spans="4:4" x14ac:dyDescent="0.2">
      <c r="D3996" s="343"/>
    </row>
    <row r="3997" spans="4:4" x14ac:dyDescent="0.2">
      <c r="D3997" s="343"/>
    </row>
    <row r="3998" spans="4:4" x14ac:dyDescent="0.2">
      <c r="D3998" s="343"/>
    </row>
    <row r="3999" spans="4:4" x14ac:dyDescent="0.2">
      <c r="D3999" s="343"/>
    </row>
    <row r="4000" spans="4:4" x14ac:dyDescent="0.2">
      <c r="D4000" s="343"/>
    </row>
    <row r="4001" spans="4:4" x14ac:dyDescent="0.2">
      <c r="D4001" s="343"/>
    </row>
    <row r="4002" spans="4:4" x14ac:dyDescent="0.2">
      <c r="D4002" s="343"/>
    </row>
    <row r="4003" spans="4:4" x14ac:dyDescent="0.2">
      <c r="D4003" s="343"/>
    </row>
    <row r="4004" spans="4:4" x14ac:dyDescent="0.2">
      <c r="D4004" s="343"/>
    </row>
    <row r="4005" spans="4:4" x14ac:dyDescent="0.2">
      <c r="D4005" s="343"/>
    </row>
    <row r="4006" spans="4:4" x14ac:dyDescent="0.2">
      <c r="D4006" s="343"/>
    </row>
    <row r="4007" spans="4:4" x14ac:dyDescent="0.2">
      <c r="D4007" s="343"/>
    </row>
    <row r="4008" spans="4:4" x14ac:dyDescent="0.2">
      <c r="D4008" s="343"/>
    </row>
    <row r="4009" spans="4:4" x14ac:dyDescent="0.2">
      <c r="D4009" s="343"/>
    </row>
    <row r="4010" spans="4:4" x14ac:dyDescent="0.2">
      <c r="D4010" s="343"/>
    </row>
    <row r="4011" spans="4:4" x14ac:dyDescent="0.2">
      <c r="D4011" s="343"/>
    </row>
    <row r="4012" spans="4:4" x14ac:dyDescent="0.2">
      <c r="D4012" s="343"/>
    </row>
    <row r="4013" spans="4:4" x14ac:dyDescent="0.2">
      <c r="D4013" s="343"/>
    </row>
    <row r="4014" spans="4:4" x14ac:dyDescent="0.2">
      <c r="D4014" s="343"/>
    </row>
    <row r="4015" spans="4:4" x14ac:dyDescent="0.2">
      <c r="D4015" s="343"/>
    </row>
    <row r="4016" spans="4:4" x14ac:dyDescent="0.2">
      <c r="D4016" s="343"/>
    </row>
    <row r="4017" spans="4:4" x14ac:dyDescent="0.2">
      <c r="D4017" s="343"/>
    </row>
    <row r="4018" spans="4:4" x14ac:dyDescent="0.2">
      <c r="D4018" s="343"/>
    </row>
    <row r="4019" spans="4:4" x14ac:dyDescent="0.2">
      <c r="D4019" s="343"/>
    </row>
    <row r="4020" spans="4:4" x14ac:dyDescent="0.2">
      <c r="D4020" s="343"/>
    </row>
    <row r="4021" spans="4:4" x14ac:dyDescent="0.2">
      <c r="D4021" s="343"/>
    </row>
    <row r="4022" spans="4:4" x14ac:dyDescent="0.2">
      <c r="D4022" s="343"/>
    </row>
    <row r="4023" spans="4:4" x14ac:dyDescent="0.2">
      <c r="D4023" s="343"/>
    </row>
    <row r="4024" spans="4:4" x14ac:dyDescent="0.2">
      <c r="D4024" s="343"/>
    </row>
    <row r="4025" spans="4:4" x14ac:dyDescent="0.2">
      <c r="D4025" s="343"/>
    </row>
    <row r="4026" spans="4:4" x14ac:dyDescent="0.2">
      <c r="D4026" s="343"/>
    </row>
    <row r="4027" spans="4:4" x14ac:dyDescent="0.2">
      <c r="D4027" s="343"/>
    </row>
    <row r="4028" spans="4:4" x14ac:dyDescent="0.2">
      <c r="D4028" s="343"/>
    </row>
    <row r="4029" spans="4:4" x14ac:dyDescent="0.2">
      <c r="D4029" s="343"/>
    </row>
    <row r="4030" spans="4:4" x14ac:dyDescent="0.2">
      <c r="D4030" s="343"/>
    </row>
    <row r="4031" spans="4:4" x14ac:dyDescent="0.2">
      <c r="D4031" s="343"/>
    </row>
    <row r="4032" spans="4:4" x14ac:dyDescent="0.2">
      <c r="D4032" s="343"/>
    </row>
    <row r="4033" spans="4:4" x14ac:dyDescent="0.2">
      <c r="D4033" s="343"/>
    </row>
    <row r="4034" spans="4:4" x14ac:dyDescent="0.2">
      <c r="D4034" s="343"/>
    </row>
    <row r="4035" spans="4:4" x14ac:dyDescent="0.2">
      <c r="D4035" s="343"/>
    </row>
    <row r="4036" spans="4:4" x14ac:dyDescent="0.2">
      <c r="D4036" s="343"/>
    </row>
    <row r="4037" spans="4:4" x14ac:dyDescent="0.2">
      <c r="D4037" s="343"/>
    </row>
    <row r="4038" spans="4:4" x14ac:dyDescent="0.2">
      <c r="D4038" s="343"/>
    </row>
    <row r="4039" spans="4:4" x14ac:dyDescent="0.2">
      <c r="D4039" s="343"/>
    </row>
    <row r="4040" spans="4:4" x14ac:dyDescent="0.2">
      <c r="D4040" s="343"/>
    </row>
    <row r="4041" spans="4:4" x14ac:dyDescent="0.2">
      <c r="D4041" s="343"/>
    </row>
    <row r="4042" spans="4:4" x14ac:dyDescent="0.2">
      <c r="D4042" s="343"/>
    </row>
    <row r="4043" spans="4:4" x14ac:dyDescent="0.2">
      <c r="D4043" s="343"/>
    </row>
    <row r="4044" spans="4:4" x14ac:dyDescent="0.2">
      <c r="D4044" s="343"/>
    </row>
    <row r="4045" spans="4:4" x14ac:dyDescent="0.2">
      <c r="D4045" s="343"/>
    </row>
    <row r="4046" spans="4:4" x14ac:dyDescent="0.2">
      <c r="D4046" s="343"/>
    </row>
    <row r="4047" spans="4:4" x14ac:dyDescent="0.2">
      <c r="D4047" s="343"/>
    </row>
    <row r="4048" spans="4:4" x14ac:dyDescent="0.2">
      <c r="D4048" s="343"/>
    </row>
    <row r="4049" spans="4:4" x14ac:dyDescent="0.2">
      <c r="D4049" s="343"/>
    </row>
    <row r="4050" spans="4:4" x14ac:dyDescent="0.2">
      <c r="D4050" s="343"/>
    </row>
    <row r="4051" spans="4:4" x14ac:dyDescent="0.2">
      <c r="D4051" s="343"/>
    </row>
    <row r="4052" spans="4:4" x14ac:dyDescent="0.2">
      <c r="D4052" s="343"/>
    </row>
    <row r="4053" spans="4:4" x14ac:dyDescent="0.2">
      <c r="D4053" s="343"/>
    </row>
    <row r="4054" spans="4:4" x14ac:dyDescent="0.2">
      <c r="D4054" s="343"/>
    </row>
    <row r="4055" spans="4:4" x14ac:dyDescent="0.2">
      <c r="D4055" s="343"/>
    </row>
    <row r="4056" spans="4:4" x14ac:dyDescent="0.2">
      <c r="D4056" s="343"/>
    </row>
    <row r="4057" spans="4:4" x14ac:dyDescent="0.2">
      <c r="D4057" s="343"/>
    </row>
    <row r="4058" spans="4:4" x14ac:dyDescent="0.2">
      <c r="D4058" s="343"/>
    </row>
    <row r="4059" spans="4:4" x14ac:dyDescent="0.2">
      <c r="D4059" s="343"/>
    </row>
    <row r="4060" spans="4:4" x14ac:dyDescent="0.2">
      <c r="D4060" s="343"/>
    </row>
    <row r="4061" spans="4:4" x14ac:dyDescent="0.2">
      <c r="D4061" s="343"/>
    </row>
    <row r="4062" spans="4:4" x14ac:dyDescent="0.2">
      <c r="D4062" s="343"/>
    </row>
    <row r="4063" spans="4:4" x14ac:dyDescent="0.2">
      <c r="D4063" s="343"/>
    </row>
    <row r="4064" spans="4:4" x14ac:dyDescent="0.2">
      <c r="D4064" s="343"/>
    </row>
    <row r="4065" spans="4:4" x14ac:dyDescent="0.2">
      <c r="D4065" s="343"/>
    </row>
    <row r="4066" spans="4:4" x14ac:dyDescent="0.2">
      <c r="D4066" s="343"/>
    </row>
    <row r="4067" spans="4:4" x14ac:dyDescent="0.2">
      <c r="D4067" s="343"/>
    </row>
    <row r="4068" spans="4:4" x14ac:dyDescent="0.2">
      <c r="D4068" s="343"/>
    </row>
    <row r="4069" spans="4:4" x14ac:dyDescent="0.2">
      <c r="D4069" s="343"/>
    </row>
    <row r="4070" spans="4:4" x14ac:dyDescent="0.2">
      <c r="D4070" s="343"/>
    </row>
    <row r="4071" spans="4:4" x14ac:dyDescent="0.2">
      <c r="D4071" s="343"/>
    </row>
    <row r="4072" spans="4:4" x14ac:dyDescent="0.2">
      <c r="D4072" s="343"/>
    </row>
    <row r="4073" spans="4:4" x14ac:dyDescent="0.2">
      <c r="D4073" s="343"/>
    </row>
    <row r="4074" spans="4:4" x14ac:dyDescent="0.2">
      <c r="D4074" s="343"/>
    </row>
    <row r="4075" spans="4:4" x14ac:dyDescent="0.2">
      <c r="D4075" s="343"/>
    </row>
    <row r="4076" spans="4:4" x14ac:dyDescent="0.2">
      <c r="D4076" s="343"/>
    </row>
    <row r="4077" spans="4:4" x14ac:dyDescent="0.2">
      <c r="D4077" s="343"/>
    </row>
    <row r="4078" spans="4:4" x14ac:dyDescent="0.2">
      <c r="D4078" s="343"/>
    </row>
    <row r="4079" spans="4:4" x14ac:dyDescent="0.2">
      <c r="D4079" s="343"/>
    </row>
    <row r="4080" spans="4:4" x14ac:dyDescent="0.2">
      <c r="D4080" s="343"/>
    </row>
    <row r="4081" spans="4:4" x14ac:dyDescent="0.2">
      <c r="D4081" s="343"/>
    </row>
    <row r="4082" spans="4:4" x14ac:dyDescent="0.2">
      <c r="D4082" s="343"/>
    </row>
    <row r="4083" spans="4:4" x14ac:dyDescent="0.2">
      <c r="D4083" s="343"/>
    </row>
    <row r="4084" spans="4:4" x14ac:dyDescent="0.2">
      <c r="D4084" s="343"/>
    </row>
    <row r="4085" spans="4:4" x14ac:dyDescent="0.2">
      <c r="D4085" s="343"/>
    </row>
    <row r="4086" spans="4:4" x14ac:dyDescent="0.2">
      <c r="D4086" s="343"/>
    </row>
    <row r="4087" spans="4:4" x14ac:dyDescent="0.2">
      <c r="D4087" s="343"/>
    </row>
    <row r="4088" spans="4:4" x14ac:dyDescent="0.2">
      <c r="D4088" s="343"/>
    </row>
    <row r="4089" spans="4:4" x14ac:dyDescent="0.2">
      <c r="D4089" s="343"/>
    </row>
    <row r="4090" spans="4:4" x14ac:dyDescent="0.2">
      <c r="D4090" s="343"/>
    </row>
    <row r="4091" spans="4:4" x14ac:dyDescent="0.2">
      <c r="D4091" s="343"/>
    </row>
    <row r="4092" spans="4:4" x14ac:dyDescent="0.2">
      <c r="D4092" s="343"/>
    </row>
    <row r="4093" spans="4:4" x14ac:dyDescent="0.2">
      <c r="D4093" s="343"/>
    </row>
    <row r="4094" spans="4:4" x14ac:dyDescent="0.2">
      <c r="D4094" s="343"/>
    </row>
    <row r="4095" spans="4:4" x14ac:dyDescent="0.2">
      <c r="D4095" s="343"/>
    </row>
    <row r="4096" spans="4:4" x14ac:dyDescent="0.2">
      <c r="D4096" s="343"/>
    </row>
    <row r="4097" spans="4:4" x14ac:dyDescent="0.2">
      <c r="D4097" s="343"/>
    </row>
    <row r="4098" spans="4:4" x14ac:dyDescent="0.2">
      <c r="D4098" s="343"/>
    </row>
    <row r="4099" spans="4:4" x14ac:dyDescent="0.2">
      <c r="D4099" s="343"/>
    </row>
    <row r="4100" spans="4:4" x14ac:dyDescent="0.2">
      <c r="D4100" s="343"/>
    </row>
    <row r="4101" spans="4:4" x14ac:dyDescent="0.2">
      <c r="D4101" s="343"/>
    </row>
    <row r="4102" spans="4:4" x14ac:dyDescent="0.2">
      <c r="D4102" s="343"/>
    </row>
    <row r="4103" spans="4:4" x14ac:dyDescent="0.2">
      <c r="D4103" s="343"/>
    </row>
    <row r="4104" spans="4:4" x14ac:dyDescent="0.2">
      <c r="D4104" s="343"/>
    </row>
    <row r="4105" spans="4:4" x14ac:dyDescent="0.2">
      <c r="D4105" s="343"/>
    </row>
    <row r="4106" spans="4:4" x14ac:dyDescent="0.2">
      <c r="D4106" s="343"/>
    </row>
    <row r="4107" spans="4:4" x14ac:dyDescent="0.2">
      <c r="D4107" s="343"/>
    </row>
    <row r="4108" spans="4:4" x14ac:dyDescent="0.2">
      <c r="D4108" s="343"/>
    </row>
    <row r="4109" spans="4:4" x14ac:dyDescent="0.2">
      <c r="D4109" s="343"/>
    </row>
    <row r="4110" spans="4:4" x14ac:dyDescent="0.2">
      <c r="D4110" s="343"/>
    </row>
    <row r="4111" spans="4:4" x14ac:dyDescent="0.2">
      <c r="D4111" s="343"/>
    </row>
    <row r="4112" spans="4:4" x14ac:dyDescent="0.2">
      <c r="D4112" s="343"/>
    </row>
    <row r="4113" spans="4:4" x14ac:dyDescent="0.2">
      <c r="D4113" s="343"/>
    </row>
    <row r="4114" spans="4:4" x14ac:dyDescent="0.2">
      <c r="D4114" s="343"/>
    </row>
    <row r="4115" spans="4:4" x14ac:dyDescent="0.2">
      <c r="D4115" s="343"/>
    </row>
    <row r="4116" spans="4:4" x14ac:dyDescent="0.2">
      <c r="D4116" s="343"/>
    </row>
    <row r="4117" spans="4:4" x14ac:dyDescent="0.2">
      <c r="D4117" s="343"/>
    </row>
    <row r="4118" spans="4:4" x14ac:dyDescent="0.2">
      <c r="D4118" s="343"/>
    </row>
    <row r="4119" spans="4:4" x14ac:dyDescent="0.2">
      <c r="D4119" s="343"/>
    </row>
    <row r="4120" spans="4:4" x14ac:dyDescent="0.2">
      <c r="D4120" s="343"/>
    </row>
    <row r="4121" spans="4:4" x14ac:dyDescent="0.2">
      <c r="D4121" s="343"/>
    </row>
    <row r="4122" spans="4:4" x14ac:dyDescent="0.2">
      <c r="D4122" s="343"/>
    </row>
    <row r="4123" spans="4:4" x14ac:dyDescent="0.2">
      <c r="D4123" s="343"/>
    </row>
    <row r="4124" spans="4:4" x14ac:dyDescent="0.2">
      <c r="D4124" s="343"/>
    </row>
    <row r="4125" spans="4:4" x14ac:dyDescent="0.2">
      <c r="D4125" s="343"/>
    </row>
    <row r="4126" spans="4:4" x14ac:dyDescent="0.2">
      <c r="D4126" s="343"/>
    </row>
    <row r="4127" spans="4:4" x14ac:dyDescent="0.2">
      <c r="D4127" s="343"/>
    </row>
    <row r="4128" spans="4:4" x14ac:dyDescent="0.2">
      <c r="D4128" s="343"/>
    </row>
    <row r="4129" spans="4:4" x14ac:dyDescent="0.2">
      <c r="D4129" s="343"/>
    </row>
    <row r="4130" spans="4:4" x14ac:dyDescent="0.2">
      <c r="D4130" s="343"/>
    </row>
    <row r="4131" spans="4:4" x14ac:dyDescent="0.2">
      <c r="D4131" s="343"/>
    </row>
    <row r="4132" spans="4:4" x14ac:dyDescent="0.2">
      <c r="D4132" s="343"/>
    </row>
    <row r="4133" spans="4:4" x14ac:dyDescent="0.2">
      <c r="D4133" s="343"/>
    </row>
    <row r="4134" spans="4:4" x14ac:dyDescent="0.2">
      <c r="D4134" s="343"/>
    </row>
    <row r="4135" spans="4:4" x14ac:dyDescent="0.2">
      <c r="D4135" s="343"/>
    </row>
    <row r="4136" spans="4:4" x14ac:dyDescent="0.2">
      <c r="D4136" s="343"/>
    </row>
    <row r="4137" spans="4:4" x14ac:dyDescent="0.2">
      <c r="D4137" s="343"/>
    </row>
    <row r="4138" spans="4:4" x14ac:dyDescent="0.2">
      <c r="D4138" s="343"/>
    </row>
    <row r="4139" spans="4:4" x14ac:dyDescent="0.2">
      <c r="D4139" s="343"/>
    </row>
    <row r="4140" spans="4:4" x14ac:dyDescent="0.2">
      <c r="D4140" s="343"/>
    </row>
    <row r="4141" spans="4:4" x14ac:dyDescent="0.2">
      <c r="D4141" s="343"/>
    </row>
    <row r="4142" spans="4:4" x14ac:dyDescent="0.2">
      <c r="D4142" s="343"/>
    </row>
    <row r="4143" spans="4:4" x14ac:dyDescent="0.2">
      <c r="D4143" s="343"/>
    </row>
    <row r="4144" spans="4:4" x14ac:dyDescent="0.2">
      <c r="D4144" s="343"/>
    </row>
    <row r="4145" spans="4:4" x14ac:dyDescent="0.2">
      <c r="D4145" s="343"/>
    </row>
    <row r="4146" spans="4:4" x14ac:dyDescent="0.2">
      <c r="D4146" s="343"/>
    </row>
    <row r="4147" spans="4:4" x14ac:dyDescent="0.2">
      <c r="D4147" s="343"/>
    </row>
    <row r="4148" spans="4:4" x14ac:dyDescent="0.2">
      <c r="D4148" s="343"/>
    </row>
    <row r="4149" spans="4:4" x14ac:dyDescent="0.2">
      <c r="D4149" s="343"/>
    </row>
    <row r="4150" spans="4:4" x14ac:dyDescent="0.2">
      <c r="D4150" s="343"/>
    </row>
    <row r="4151" spans="4:4" x14ac:dyDescent="0.2">
      <c r="D4151" s="343"/>
    </row>
    <row r="4152" spans="4:4" x14ac:dyDescent="0.2">
      <c r="D4152" s="343"/>
    </row>
    <row r="4153" spans="4:4" x14ac:dyDescent="0.2">
      <c r="D4153" s="343"/>
    </row>
    <row r="4154" spans="4:4" x14ac:dyDescent="0.2">
      <c r="D4154" s="343"/>
    </row>
    <row r="4155" spans="4:4" x14ac:dyDescent="0.2">
      <c r="D4155" s="343"/>
    </row>
    <row r="4156" spans="4:4" x14ac:dyDescent="0.2">
      <c r="D4156" s="343"/>
    </row>
    <row r="4157" spans="4:4" x14ac:dyDescent="0.2">
      <c r="D4157" s="343"/>
    </row>
    <row r="4158" spans="4:4" x14ac:dyDescent="0.2">
      <c r="D4158" s="343"/>
    </row>
    <row r="4159" spans="4:4" x14ac:dyDescent="0.2">
      <c r="D4159" s="343"/>
    </row>
    <row r="4160" spans="4:4" x14ac:dyDescent="0.2">
      <c r="D4160" s="343"/>
    </row>
    <row r="4161" spans="4:4" x14ac:dyDescent="0.2">
      <c r="D4161" s="343"/>
    </row>
    <row r="4162" spans="4:4" x14ac:dyDescent="0.2">
      <c r="D4162" s="343"/>
    </row>
    <row r="4163" spans="4:4" x14ac:dyDescent="0.2">
      <c r="D4163" s="343"/>
    </row>
    <row r="4164" spans="4:4" x14ac:dyDescent="0.2">
      <c r="D4164" s="343"/>
    </row>
    <row r="4165" spans="4:4" x14ac:dyDescent="0.2">
      <c r="D4165" s="343"/>
    </row>
    <row r="4166" spans="4:4" x14ac:dyDescent="0.2">
      <c r="D4166" s="343"/>
    </row>
    <row r="4167" spans="4:4" x14ac:dyDescent="0.2">
      <c r="D4167" s="343"/>
    </row>
    <row r="4168" spans="4:4" x14ac:dyDescent="0.2">
      <c r="D4168" s="343"/>
    </row>
    <row r="4169" spans="4:4" x14ac:dyDescent="0.2">
      <c r="D4169" s="343"/>
    </row>
    <row r="4170" spans="4:4" x14ac:dyDescent="0.2">
      <c r="D4170" s="343"/>
    </row>
    <row r="4171" spans="4:4" x14ac:dyDescent="0.2">
      <c r="D4171" s="343"/>
    </row>
    <row r="4172" spans="4:4" x14ac:dyDescent="0.2">
      <c r="D4172" s="343"/>
    </row>
    <row r="4173" spans="4:4" x14ac:dyDescent="0.2">
      <c r="D4173" s="343"/>
    </row>
    <row r="4174" spans="4:4" x14ac:dyDescent="0.2">
      <c r="D4174" s="343"/>
    </row>
    <row r="4175" spans="4:4" x14ac:dyDescent="0.2">
      <c r="D4175" s="343"/>
    </row>
    <row r="4176" spans="4:4" x14ac:dyDescent="0.2">
      <c r="D4176" s="343"/>
    </row>
    <row r="4177" spans="4:4" x14ac:dyDescent="0.2">
      <c r="D4177" s="343"/>
    </row>
    <row r="4178" spans="4:4" x14ac:dyDescent="0.2">
      <c r="D4178" s="343"/>
    </row>
    <row r="4179" spans="4:4" x14ac:dyDescent="0.2">
      <c r="D4179" s="343"/>
    </row>
    <row r="4180" spans="4:4" x14ac:dyDescent="0.2">
      <c r="D4180" s="343"/>
    </row>
    <row r="4181" spans="4:4" x14ac:dyDescent="0.2">
      <c r="D4181" s="343"/>
    </row>
    <row r="4182" spans="4:4" x14ac:dyDescent="0.2">
      <c r="D4182" s="343"/>
    </row>
    <row r="4183" spans="4:4" x14ac:dyDescent="0.2">
      <c r="D4183" s="343"/>
    </row>
    <row r="4184" spans="4:4" x14ac:dyDescent="0.2">
      <c r="D4184" s="343"/>
    </row>
    <row r="4185" spans="4:4" x14ac:dyDescent="0.2">
      <c r="D4185" s="343"/>
    </row>
    <row r="4186" spans="4:4" x14ac:dyDescent="0.2">
      <c r="D4186" s="343"/>
    </row>
    <row r="4187" spans="4:4" x14ac:dyDescent="0.2">
      <c r="D4187" s="343"/>
    </row>
    <row r="4188" spans="4:4" x14ac:dyDescent="0.2">
      <c r="D4188" s="343"/>
    </row>
    <row r="4189" spans="4:4" x14ac:dyDescent="0.2">
      <c r="D4189" s="343"/>
    </row>
    <row r="4190" spans="4:4" x14ac:dyDescent="0.2">
      <c r="D4190" s="343"/>
    </row>
    <row r="4191" spans="4:4" x14ac:dyDescent="0.2">
      <c r="D4191" s="343"/>
    </row>
    <row r="4192" spans="4:4" x14ac:dyDescent="0.2">
      <c r="D4192" s="343"/>
    </row>
    <row r="4193" spans="4:4" x14ac:dyDescent="0.2">
      <c r="D4193" s="343"/>
    </row>
    <row r="4194" spans="4:4" x14ac:dyDescent="0.2">
      <c r="D4194" s="343"/>
    </row>
    <row r="4195" spans="4:4" x14ac:dyDescent="0.2">
      <c r="D4195" s="343"/>
    </row>
    <row r="4196" spans="4:4" x14ac:dyDescent="0.2">
      <c r="D4196" s="343"/>
    </row>
    <row r="4197" spans="4:4" x14ac:dyDescent="0.2">
      <c r="D4197" s="343"/>
    </row>
    <row r="4198" spans="4:4" x14ac:dyDescent="0.2">
      <c r="D4198" s="343"/>
    </row>
    <row r="4199" spans="4:4" x14ac:dyDescent="0.2">
      <c r="D4199" s="343"/>
    </row>
    <row r="4200" spans="4:4" x14ac:dyDescent="0.2">
      <c r="D4200" s="343"/>
    </row>
    <row r="4201" spans="4:4" x14ac:dyDescent="0.2">
      <c r="D4201" s="343"/>
    </row>
    <row r="4202" spans="4:4" x14ac:dyDescent="0.2">
      <c r="D4202" s="343"/>
    </row>
    <row r="4203" spans="4:4" x14ac:dyDescent="0.2">
      <c r="D4203" s="343"/>
    </row>
    <row r="4204" spans="4:4" x14ac:dyDescent="0.2">
      <c r="D4204" s="343"/>
    </row>
    <row r="4205" spans="4:4" x14ac:dyDescent="0.2">
      <c r="D4205" s="343"/>
    </row>
    <row r="4206" spans="4:4" x14ac:dyDescent="0.2">
      <c r="D4206" s="343"/>
    </row>
    <row r="4207" spans="4:4" x14ac:dyDescent="0.2">
      <c r="D4207" s="343"/>
    </row>
    <row r="4208" spans="4:4" x14ac:dyDescent="0.2">
      <c r="D4208" s="343"/>
    </row>
    <row r="4209" spans="4:4" x14ac:dyDescent="0.2">
      <c r="D4209" s="343"/>
    </row>
    <row r="4210" spans="4:4" x14ac:dyDescent="0.2">
      <c r="D4210" s="343"/>
    </row>
    <row r="4211" spans="4:4" x14ac:dyDescent="0.2">
      <c r="D4211" s="343"/>
    </row>
    <row r="4212" spans="4:4" x14ac:dyDescent="0.2">
      <c r="D4212" s="343"/>
    </row>
    <row r="4213" spans="4:4" x14ac:dyDescent="0.2">
      <c r="D4213" s="343"/>
    </row>
    <row r="4214" spans="4:4" x14ac:dyDescent="0.2">
      <c r="D4214" s="343"/>
    </row>
    <row r="4215" spans="4:4" x14ac:dyDescent="0.2">
      <c r="D4215" s="343"/>
    </row>
    <row r="4216" spans="4:4" x14ac:dyDescent="0.2">
      <c r="D4216" s="343"/>
    </row>
    <row r="4217" spans="4:4" x14ac:dyDescent="0.2">
      <c r="D4217" s="343"/>
    </row>
    <row r="4218" spans="4:4" x14ac:dyDescent="0.2">
      <c r="D4218" s="343"/>
    </row>
    <row r="4219" spans="4:4" x14ac:dyDescent="0.2">
      <c r="D4219" s="343"/>
    </row>
    <row r="4220" spans="4:4" x14ac:dyDescent="0.2">
      <c r="D4220" s="343"/>
    </row>
    <row r="4221" spans="4:4" x14ac:dyDescent="0.2">
      <c r="D4221" s="343"/>
    </row>
    <row r="4222" spans="4:4" x14ac:dyDescent="0.2">
      <c r="D4222" s="343"/>
    </row>
    <row r="4223" spans="4:4" x14ac:dyDescent="0.2">
      <c r="D4223" s="343"/>
    </row>
    <row r="4224" spans="4:4" x14ac:dyDescent="0.2">
      <c r="D4224" s="343"/>
    </row>
    <row r="4225" spans="4:4" x14ac:dyDescent="0.2">
      <c r="D4225" s="343"/>
    </row>
    <row r="4226" spans="4:4" x14ac:dyDescent="0.2">
      <c r="D4226" s="343"/>
    </row>
    <row r="4227" spans="4:4" x14ac:dyDescent="0.2">
      <c r="D4227" s="343"/>
    </row>
    <row r="4228" spans="4:4" x14ac:dyDescent="0.2">
      <c r="D4228" s="343"/>
    </row>
    <row r="4229" spans="4:4" x14ac:dyDescent="0.2">
      <c r="D4229" s="343"/>
    </row>
    <row r="4230" spans="4:4" x14ac:dyDescent="0.2">
      <c r="D4230" s="343"/>
    </row>
    <row r="4231" spans="4:4" x14ac:dyDescent="0.2">
      <c r="D4231" s="343"/>
    </row>
    <row r="4232" spans="4:4" x14ac:dyDescent="0.2">
      <c r="D4232" s="343"/>
    </row>
    <row r="4233" spans="4:4" x14ac:dyDescent="0.2">
      <c r="D4233" s="343"/>
    </row>
    <row r="4234" spans="4:4" x14ac:dyDescent="0.2">
      <c r="D4234" s="343"/>
    </row>
    <row r="4235" spans="4:4" x14ac:dyDescent="0.2">
      <c r="D4235" s="343"/>
    </row>
    <row r="4236" spans="4:4" x14ac:dyDescent="0.2">
      <c r="D4236" s="343"/>
    </row>
    <row r="4237" spans="4:4" x14ac:dyDescent="0.2">
      <c r="D4237" s="343"/>
    </row>
    <row r="4238" spans="4:4" x14ac:dyDescent="0.2">
      <c r="D4238" s="343"/>
    </row>
    <row r="4239" spans="4:4" x14ac:dyDescent="0.2">
      <c r="D4239" s="343"/>
    </row>
    <row r="4240" spans="4:4" x14ac:dyDescent="0.2">
      <c r="D4240" s="343"/>
    </row>
    <row r="4241" spans="4:4" x14ac:dyDescent="0.2">
      <c r="D4241" s="343"/>
    </row>
    <row r="4242" spans="4:4" x14ac:dyDescent="0.2">
      <c r="D4242" s="343"/>
    </row>
    <row r="4243" spans="4:4" x14ac:dyDescent="0.2">
      <c r="D4243" s="343"/>
    </row>
    <row r="4244" spans="4:4" x14ac:dyDescent="0.2">
      <c r="D4244" s="343"/>
    </row>
    <row r="4245" spans="4:4" x14ac:dyDescent="0.2">
      <c r="D4245" s="343"/>
    </row>
    <row r="4246" spans="4:4" x14ac:dyDescent="0.2">
      <c r="D4246" s="343"/>
    </row>
    <row r="4247" spans="4:4" x14ac:dyDescent="0.2">
      <c r="D4247" s="343"/>
    </row>
    <row r="4248" spans="4:4" x14ac:dyDescent="0.2">
      <c r="D4248" s="343"/>
    </row>
    <row r="4249" spans="4:4" x14ac:dyDescent="0.2">
      <c r="D4249" s="343"/>
    </row>
    <row r="4250" spans="4:4" x14ac:dyDescent="0.2">
      <c r="D4250" s="343"/>
    </row>
    <row r="4251" spans="4:4" x14ac:dyDescent="0.2">
      <c r="D4251" s="343"/>
    </row>
    <row r="4252" spans="4:4" x14ac:dyDescent="0.2">
      <c r="D4252" s="343"/>
    </row>
    <row r="4253" spans="4:4" x14ac:dyDescent="0.2">
      <c r="D4253" s="343"/>
    </row>
    <row r="4254" spans="4:4" x14ac:dyDescent="0.2">
      <c r="D4254" s="343"/>
    </row>
    <row r="4255" spans="4:4" x14ac:dyDescent="0.2">
      <c r="D4255" s="343"/>
    </row>
    <row r="4256" spans="4:4" x14ac:dyDescent="0.2">
      <c r="D4256" s="343"/>
    </row>
    <row r="4257" spans="4:4" x14ac:dyDescent="0.2">
      <c r="D4257" s="343"/>
    </row>
    <row r="4258" spans="4:4" x14ac:dyDescent="0.2">
      <c r="D4258" s="343"/>
    </row>
    <row r="4259" spans="4:4" x14ac:dyDescent="0.2">
      <c r="D4259" s="343"/>
    </row>
    <row r="4260" spans="4:4" x14ac:dyDescent="0.2">
      <c r="D4260" s="343"/>
    </row>
    <row r="4261" spans="4:4" x14ac:dyDescent="0.2">
      <c r="D4261" s="343"/>
    </row>
    <row r="4262" spans="4:4" x14ac:dyDescent="0.2">
      <c r="D4262" s="343"/>
    </row>
    <row r="4263" spans="4:4" x14ac:dyDescent="0.2">
      <c r="D4263" s="343"/>
    </row>
    <row r="4264" spans="4:4" x14ac:dyDescent="0.2">
      <c r="D4264" s="343"/>
    </row>
    <row r="4265" spans="4:4" x14ac:dyDescent="0.2">
      <c r="D4265" s="343"/>
    </row>
    <row r="4266" spans="4:4" x14ac:dyDescent="0.2">
      <c r="D4266" s="343"/>
    </row>
    <row r="4267" spans="4:4" x14ac:dyDescent="0.2">
      <c r="D4267" s="343"/>
    </row>
    <row r="4268" spans="4:4" x14ac:dyDescent="0.2">
      <c r="D4268" s="343"/>
    </row>
    <row r="4269" spans="4:4" x14ac:dyDescent="0.2">
      <c r="D4269" s="343"/>
    </row>
    <row r="4270" spans="4:4" x14ac:dyDescent="0.2">
      <c r="D4270" s="343"/>
    </row>
    <row r="4271" spans="4:4" x14ac:dyDescent="0.2">
      <c r="D4271" s="343"/>
    </row>
    <row r="4272" spans="4:4" x14ac:dyDescent="0.2">
      <c r="D4272" s="343"/>
    </row>
    <row r="4273" spans="4:4" x14ac:dyDescent="0.2">
      <c r="D4273" s="343"/>
    </row>
    <row r="4274" spans="4:4" x14ac:dyDescent="0.2">
      <c r="D4274" s="343"/>
    </row>
    <row r="4275" spans="4:4" x14ac:dyDescent="0.2">
      <c r="D4275" s="343"/>
    </row>
    <row r="4276" spans="4:4" x14ac:dyDescent="0.2">
      <c r="D4276" s="343"/>
    </row>
    <row r="4277" spans="4:4" x14ac:dyDescent="0.2">
      <c r="D4277" s="343"/>
    </row>
    <row r="4278" spans="4:4" x14ac:dyDescent="0.2">
      <c r="D4278" s="343"/>
    </row>
    <row r="4279" spans="4:4" x14ac:dyDescent="0.2">
      <c r="D4279" s="343"/>
    </row>
    <row r="4280" spans="4:4" x14ac:dyDescent="0.2">
      <c r="D4280" s="343"/>
    </row>
    <row r="4281" spans="4:4" x14ac:dyDescent="0.2">
      <c r="D4281" s="343"/>
    </row>
    <row r="4282" spans="4:4" x14ac:dyDescent="0.2">
      <c r="D4282" s="343"/>
    </row>
    <row r="4283" spans="4:4" x14ac:dyDescent="0.2">
      <c r="D4283" s="343"/>
    </row>
    <row r="4284" spans="4:4" x14ac:dyDescent="0.2">
      <c r="D4284" s="343"/>
    </row>
    <row r="4285" spans="4:4" x14ac:dyDescent="0.2">
      <c r="D4285" s="343"/>
    </row>
    <row r="4286" spans="4:4" x14ac:dyDescent="0.2">
      <c r="D4286" s="343"/>
    </row>
    <row r="4287" spans="4:4" x14ac:dyDescent="0.2">
      <c r="D4287" s="343"/>
    </row>
    <row r="4288" spans="4:4" x14ac:dyDescent="0.2">
      <c r="D4288" s="343"/>
    </row>
    <row r="4289" spans="4:4" x14ac:dyDescent="0.2">
      <c r="D4289" s="343"/>
    </row>
    <row r="4290" spans="4:4" x14ac:dyDescent="0.2">
      <c r="D4290" s="343"/>
    </row>
    <row r="4291" spans="4:4" x14ac:dyDescent="0.2">
      <c r="D4291" s="343"/>
    </row>
    <row r="4292" spans="4:4" x14ac:dyDescent="0.2">
      <c r="D4292" s="343"/>
    </row>
    <row r="4293" spans="4:4" x14ac:dyDescent="0.2">
      <c r="D4293" s="343"/>
    </row>
    <row r="4294" spans="4:4" x14ac:dyDescent="0.2">
      <c r="D4294" s="343"/>
    </row>
    <row r="4295" spans="4:4" x14ac:dyDescent="0.2">
      <c r="D4295" s="343"/>
    </row>
    <row r="4296" spans="4:4" x14ac:dyDescent="0.2">
      <c r="D4296" s="343"/>
    </row>
    <row r="4297" spans="4:4" x14ac:dyDescent="0.2">
      <c r="D4297" s="343"/>
    </row>
    <row r="4298" spans="4:4" x14ac:dyDescent="0.2">
      <c r="D4298" s="343"/>
    </row>
    <row r="4299" spans="4:4" x14ac:dyDescent="0.2">
      <c r="D4299" s="343"/>
    </row>
    <row r="4300" spans="4:4" x14ac:dyDescent="0.2">
      <c r="D4300" s="343"/>
    </row>
    <row r="4301" spans="4:4" x14ac:dyDescent="0.2">
      <c r="D4301" s="343"/>
    </row>
    <row r="4302" spans="4:4" x14ac:dyDescent="0.2">
      <c r="D4302" s="343"/>
    </row>
    <row r="4303" spans="4:4" x14ac:dyDescent="0.2">
      <c r="D4303" s="343"/>
    </row>
    <row r="4304" spans="4:4" x14ac:dyDescent="0.2">
      <c r="D4304" s="343"/>
    </row>
    <row r="4305" spans="4:4" x14ac:dyDescent="0.2">
      <c r="D4305" s="343"/>
    </row>
    <row r="4306" spans="4:4" x14ac:dyDescent="0.2">
      <c r="D4306" s="343"/>
    </row>
    <row r="4307" spans="4:4" x14ac:dyDescent="0.2">
      <c r="D4307" s="343"/>
    </row>
    <row r="4308" spans="4:4" x14ac:dyDescent="0.2">
      <c r="D4308" s="343"/>
    </row>
    <row r="4309" spans="4:4" x14ac:dyDescent="0.2">
      <c r="D4309" s="343"/>
    </row>
    <row r="4310" spans="4:4" x14ac:dyDescent="0.2">
      <c r="D4310" s="343"/>
    </row>
    <row r="4311" spans="4:4" x14ac:dyDescent="0.2">
      <c r="D4311" s="343"/>
    </row>
    <row r="4312" spans="4:4" x14ac:dyDescent="0.2">
      <c r="D4312" s="343"/>
    </row>
    <row r="4313" spans="4:4" x14ac:dyDescent="0.2">
      <c r="D4313" s="343"/>
    </row>
    <row r="4314" spans="4:4" x14ac:dyDescent="0.2">
      <c r="D4314" s="343"/>
    </row>
    <row r="4315" spans="4:4" x14ac:dyDescent="0.2">
      <c r="D4315" s="343"/>
    </row>
    <row r="4316" spans="4:4" x14ac:dyDescent="0.2">
      <c r="D4316" s="343"/>
    </row>
    <row r="4317" spans="4:4" x14ac:dyDescent="0.2">
      <c r="D4317" s="343"/>
    </row>
    <row r="4318" spans="4:4" x14ac:dyDescent="0.2">
      <c r="D4318" s="343"/>
    </row>
    <row r="4319" spans="4:4" x14ac:dyDescent="0.2">
      <c r="D4319" s="343"/>
    </row>
    <row r="4320" spans="4:4" x14ac:dyDescent="0.2">
      <c r="D4320" s="343"/>
    </row>
    <row r="4321" spans="4:4" x14ac:dyDescent="0.2">
      <c r="D4321" s="343"/>
    </row>
    <row r="4322" spans="4:4" x14ac:dyDescent="0.2">
      <c r="D4322" s="343"/>
    </row>
    <row r="4323" spans="4:4" x14ac:dyDescent="0.2">
      <c r="D4323" s="343"/>
    </row>
    <row r="4324" spans="4:4" x14ac:dyDescent="0.2">
      <c r="D4324" s="343"/>
    </row>
    <row r="4325" spans="4:4" x14ac:dyDescent="0.2">
      <c r="D4325" s="343"/>
    </row>
    <row r="4326" spans="4:4" x14ac:dyDescent="0.2">
      <c r="D4326" s="343"/>
    </row>
    <row r="4327" spans="4:4" x14ac:dyDescent="0.2">
      <c r="D4327" s="343"/>
    </row>
    <row r="4328" spans="4:4" x14ac:dyDescent="0.2">
      <c r="D4328" s="343"/>
    </row>
    <row r="4329" spans="4:4" x14ac:dyDescent="0.2">
      <c r="D4329" s="343"/>
    </row>
    <row r="4330" spans="4:4" x14ac:dyDescent="0.2">
      <c r="D4330" s="343"/>
    </row>
    <row r="4331" spans="4:4" x14ac:dyDescent="0.2">
      <c r="D4331" s="343"/>
    </row>
    <row r="4332" spans="4:4" x14ac:dyDescent="0.2">
      <c r="D4332" s="343"/>
    </row>
    <row r="4333" spans="4:4" x14ac:dyDescent="0.2">
      <c r="D4333" s="343"/>
    </row>
    <row r="4334" spans="4:4" x14ac:dyDescent="0.2">
      <c r="D4334" s="343"/>
    </row>
    <row r="4335" spans="4:4" x14ac:dyDescent="0.2">
      <c r="D4335" s="343"/>
    </row>
    <row r="4336" spans="4:4" x14ac:dyDescent="0.2">
      <c r="D4336" s="343"/>
    </row>
    <row r="4337" spans="4:4" x14ac:dyDescent="0.2">
      <c r="D4337" s="343"/>
    </row>
    <row r="4338" spans="4:4" x14ac:dyDescent="0.2">
      <c r="D4338" s="343"/>
    </row>
    <row r="4339" spans="4:4" x14ac:dyDescent="0.2">
      <c r="D4339" s="343"/>
    </row>
    <row r="4340" spans="4:4" x14ac:dyDescent="0.2">
      <c r="D4340" s="343"/>
    </row>
    <row r="4341" spans="4:4" x14ac:dyDescent="0.2">
      <c r="D4341" s="343"/>
    </row>
    <row r="4342" spans="4:4" x14ac:dyDescent="0.2">
      <c r="D4342" s="343"/>
    </row>
    <row r="4343" spans="4:4" x14ac:dyDescent="0.2">
      <c r="D4343" s="343"/>
    </row>
    <row r="4344" spans="4:4" x14ac:dyDescent="0.2">
      <c r="D4344" s="343"/>
    </row>
    <row r="4345" spans="4:4" x14ac:dyDescent="0.2">
      <c r="D4345" s="343"/>
    </row>
    <row r="4346" spans="4:4" x14ac:dyDescent="0.2">
      <c r="D4346" s="343"/>
    </row>
    <row r="4347" spans="4:4" x14ac:dyDescent="0.2">
      <c r="D4347" s="343"/>
    </row>
    <row r="4348" spans="4:4" x14ac:dyDescent="0.2">
      <c r="D4348" s="343"/>
    </row>
    <row r="4349" spans="4:4" x14ac:dyDescent="0.2">
      <c r="D4349" s="343"/>
    </row>
    <row r="4350" spans="4:4" x14ac:dyDescent="0.2">
      <c r="D4350" s="343"/>
    </row>
    <row r="4351" spans="4:4" x14ac:dyDescent="0.2">
      <c r="D4351" s="343"/>
    </row>
    <row r="4352" spans="4:4" x14ac:dyDescent="0.2">
      <c r="D4352" s="343"/>
    </row>
    <row r="4353" spans="4:4" x14ac:dyDescent="0.2">
      <c r="D4353" s="343"/>
    </row>
    <row r="4354" spans="4:4" x14ac:dyDescent="0.2">
      <c r="D4354" s="343"/>
    </row>
    <row r="4355" spans="4:4" x14ac:dyDescent="0.2">
      <c r="D4355" s="343"/>
    </row>
    <row r="4356" spans="4:4" x14ac:dyDescent="0.2">
      <c r="D4356" s="343"/>
    </row>
    <row r="4357" spans="4:4" x14ac:dyDescent="0.2">
      <c r="D4357" s="343"/>
    </row>
    <row r="4358" spans="4:4" x14ac:dyDescent="0.2">
      <c r="D4358" s="343"/>
    </row>
    <row r="4359" spans="4:4" x14ac:dyDescent="0.2">
      <c r="D4359" s="343"/>
    </row>
    <row r="4360" spans="4:4" x14ac:dyDescent="0.2">
      <c r="D4360" s="343"/>
    </row>
    <row r="4361" spans="4:4" x14ac:dyDescent="0.2">
      <c r="D4361" s="343"/>
    </row>
    <row r="4362" spans="4:4" x14ac:dyDescent="0.2">
      <c r="D4362" s="343"/>
    </row>
    <row r="4363" spans="4:4" x14ac:dyDescent="0.2">
      <c r="D4363" s="343"/>
    </row>
    <row r="4364" spans="4:4" x14ac:dyDescent="0.2">
      <c r="D4364" s="343"/>
    </row>
    <row r="4365" spans="4:4" x14ac:dyDescent="0.2">
      <c r="D4365" s="343"/>
    </row>
    <row r="4366" spans="4:4" x14ac:dyDescent="0.2">
      <c r="D4366" s="343"/>
    </row>
    <row r="4367" spans="4:4" x14ac:dyDescent="0.2">
      <c r="D4367" s="343"/>
    </row>
    <row r="4368" spans="4:4" x14ac:dyDescent="0.2">
      <c r="D4368" s="343"/>
    </row>
    <row r="4369" spans="4:4" x14ac:dyDescent="0.2">
      <c r="D4369" s="343"/>
    </row>
    <row r="4370" spans="4:4" x14ac:dyDescent="0.2">
      <c r="D4370" s="343"/>
    </row>
    <row r="4371" spans="4:4" x14ac:dyDescent="0.2">
      <c r="D4371" s="343"/>
    </row>
    <row r="4372" spans="4:4" x14ac:dyDescent="0.2">
      <c r="D4372" s="343"/>
    </row>
    <row r="4373" spans="4:4" x14ac:dyDescent="0.2">
      <c r="D4373" s="343"/>
    </row>
    <row r="4374" spans="4:4" x14ac:dyDescent="0.2">
      <c r="D4374" s="343"/>
    </row>
    <row r="4375" spans="4:4" x14ac:dyDescent="0.2">
      <c r="D4375" s="343"/>
    </row>
    <row r="4376" spans="4:4" x14ac:dyDescent="0.2">
      <c r="D4376" s="343"/>
    </row>
    <row r="4377" spans="4:4" x14ac:dyDescent="0.2">
      <c r="D4377" s="343"/>
    </row>
    <row r="4378" spans="4:4" x14ac:dyDescent="0.2">
      <c r="D4378" s="343"/>
    </row>
    <row r="4379" spans="4:4" x14ac:dyDescent="0.2">
      <c r="D4379" s="343"/>
    </row>
    <row r="4380" spans="4:4" x14ac:dyDescent="0.2">
      <c r="D4380" s="343"/>
    </row>
    <row r="4381" spans="4:4" x14ac:dyDescent="0.2">
      <c r="D4381" s="343"/>
    </row>
    <row r="4382" spans="4:4" x14ac:dyDescent="0.2">
      <c r="D4382" s="343"/>
    </row>
    <row r="4383" spans="4:4" x14ac:dyDescent="0.2">
      <c r="D4383" s="343"/>
    </row>
    <row r="4384" spans="4:4" x14ac:dyDescent="0.2">
      <c r="D4384" s="343"/>
    </row>
    <row r="4385" spans="4:4" x14ac:dyDescent="0.2">
      <c r="D4385" s="343"/>
    </row>
    <row r="4386" spans="4:4" x14ac:dyDescent="0.2">
      <c r="D4386" s="343"/>
    </row>
    <row r="4387" spans="4:4" x14ac:dyDescent="0.2">
      <c r="D4387" s="343"/>
    </row>
    <row r="4388" spans="4:4" x14ac:dyDescent="0.2">
      <c r="D4388" s="343"/>
    </row>
    <row r="4389" spans="4:4" x14ac:dyDescent="0.2">
      <c r="D4389" s="343"/>
    </row>
    <row r="4390" spans="4:4" x14ac:dyDescent="0.2">
      <c r="D4390" s="343"/>
    </row>
    <row r="4391" spans="4:4" x14ac:dyDescent="0.2">
      <c r="D4391" s="343"/>
    </row>
    <row r="4392" spans="4:4" x14ac:dyDescent="0.2">
      <c r="D4392" s="343"/>
    </row>
    <row r="4393" spans="4:4" x14ac:dyDescent="0.2">
      <c r="D4393" s="343"/>
    </row>
    <row r="4394" spans="4:4" x14ac:dyDescent="0.2">
      <c r="D4394" s="343"/>
    </row>
    <row r="4395" spans="4:4" x14ac:dyDescent="0.2">
      <c r="D4395" s="343"/>
    </row>
    <row r="4396" spans="4:4" x14ac:dyDescent="0.2">
      <c r="D4396" s="343"/>
    </row>
    <row r="4397" spans="4:4" x14ac:dyDescent="0.2">
      <c r="D4397" s="343"/>
    </row>
    <row r="4398" spans="4:4" x14ac:dyDescent="0.2">
      <c r="D4398" s="343"/>
    </row>
    <row r="4399" spans="4:4" x14ac:dyDescent="0.2">
      <c r="D4399" s="343"/>
    </row>
    <row r="4400" spans="4:4" x14ac:dyDescent="0.2">
      <c r="D4400" s="343"/>
    </row>
    <row r="4401" spans="4:4" x14ac:dyDescent="0.2">
      <c r="D4401" s="343"/>
    </row>
    <row r="4402" spans="4:4" x14ac:dyDescent="0.2">
      <c r="D4402" s="343"/>
    </row>
    <row r="4403" spans="4:4" x14ac:dyDescent="0.2">
      <c r="D4403" s="343"/>
    </row>
    <row r="4404" spans="4:4" x14ac:dyDescent="0.2">
      <c r="D4404" s="343"/>
    </row>
    <row r="4405" spans="4:4" x14ac:dyDescent="0.2">
      <c r="D4405" s="343"/>
    </row>
    <row r="4406" spans="4:4" x14ac:dyDescent="0.2">
      <c r="D4406" s="343"/>
    </row>
    <row r="4407" spans="4:4" x14ac:dyDescent="0.2">
      <c r="D4407" s="343"/>
    </row>
    <row r="4408" spans="4:4" x14ac:dyDescent="0.2">
      <c r="D4408" s="343"/>
    </row>
    <row r="4409" spans="4:4" x14ac:dyDescent="0.2">
      <c r="D4409" s="343"/>
    </row>
    <row r="4410" spans="4:4" x14ac:dyDescent="0.2">
      <c r="D4410" s="343"/>
    </row>
    <row r="4411" spans="4:4" x14ac:dyDescent="0.2">
      <c r="D4411" s="343"/>
    </row>
    <row r="4412" spans="4:4" x14ac:dyDescent="0.2">
      <c r="D4412" s="343"/>
    </row>
    <row r="4413" spans="4:4" x14ac:dyDescent="0.2">
      <c r="D4413" s="343"/>
    </row>
    <row r="4414" spans="4:4" x14ac:dyDescent="0.2">
      <c r="D4414" s="343"/>
    </row>
    <row r="4415" spans="4:4" x14ac:dyDescent="0.2">
      <c r="D4415" s="343"/>
    </row>
    <row r="4416" spans="4:4" x14ac:dyDescent="0.2">
      <c r="D4416" s="343"/>
    </row>
    <row r="4417" spans="4:4" x14ac:dyDescent="0.2">
      <c r="D4417" s="343"/>
    </row>
    <row r="4418" spans="4:4" x14ac:dyDescent="0.2">
      <c r="D4418" s="343"/>
    </row>
    <row r="4419" spans="4:4" x14ac:dyDescent="0.2">
      <c r="D4419" s="343"/>
    </row>
    <row r="4420" spans="4:4" x14ac:dyDescent="0.2">
      <c r="D4420" s="343"/>
    </row>
    <row r="4421" spans="4:4" x14ac:dyDescent="0.2">
      <c r="D4421" s="343"/>
    </row>
    <row r="4422" spans="4:4" x14ac:dyDescent="0.2">
      <c r="D4422" s="343"/>
    </row>
    <row r="4423" spans="4:4" x14ac:dyDescent="0.2">
      <c r="D4423" s="343"/>
    </row>
    <row r="4424" spans="4:4" x14ac:dyDescent="0.2">
      <c r="D4424" s="343"/>
    </row>
    <row r="4425" spans="4:4" x14ac:dyDescent="0.2">
      <c r="D4425" s="343"/>
    </row>
    <row r="4426" spans="4:4" x14ac:dyDescent="0.2">
      <c r="D4426" s="343"/>
    </row>
    <row r="4427" spans="4:4" x14ac:dyDescent="0.2">
      <c r="D4427" s="343"/>
    </row>
    <row r="4428" spans="4:4" x14ac:dyDescent="0.2">
      <c r="D4428" s="343"/>
    </row>
    <row r="4429" spans="4:4" x14ac:dyDescent="0.2">
      <c r="D4429" s="343"/>
    </row>
    <row r="4430" spans="4:4" x14ac:dyDescent="0.2">
      <c r="D4430" s="343"/>
    </row>
    <row r="4431" spans="4:4" x14ac:dyDescent="0.2">
      <c r="D4431" s="343"/>
    </row>
    <row r="4432" spans="4:4" x14ac:dyDescent="0.2">
      <c r="D4432" s="343"/>
    </row>
    <row r="4433" spans="4:4" x14ac:dyDescent="0.2">
      <c r="D4433" s="343"/>
    </row>
    <row r="4434" spans="4:4" x14ac:dyDescent="0.2">
      <c r="D4434" s="343"/>
    </row>
    <row r="4435" spans="4:4" x14ac:dyDescent="0.2">
      <c r="D4435" s="343"/>
    </row>
    <row r="4436" spans="4:4" x14ac:dyDescent="0.2">
      <c r="D4436" s="343"/>
    </row>
    <row r="4437" spans="4:4" x14ac:dyDescent="0.2">
      <c r="D4437" s="343"/>
    </row>
    <row r="4438" spans="4:4" x14ac:dyDescent="0.2">
      <c r="D4438" s="343"/>
    </row>
    <row r="4439" spans="4:4" x14ac:dyDescent="0.2">
      <c r="D4439" s="343"/>
    </row>
    <row r="4440" spans="4:4" x14ac:dyDescent="0.2">
      <c r="D4440" s="343"/>
    </row>
    <row r="4441" spans="4:4" x14ac:dyDescent="0.2">
      <c r="D4441" s="343"/>
    </row>
    <row r="4442" spans="4:4" x14ac:dyDescent="0.2">
      <c r="D4442" s="343"/>
    </row>
    <row r="4443" spans="4:4" x14ac:dyDescent="0.2">
      <c r="D4443" s="343"/>
    </row>
    <row r="4444" spans="4:4" x14ac:dyDescent="0.2">
      <c r="D4444" s="343"/>
    </row>
    <row r="4445" spans="4:4" x14ac:dyDescent="0.2">
      <c r="D4445" s="343"/>
    </row>
    <row r="4446" spans="4:4" x14ac:dyDescent="0.2">
      <c r="D4446" s="343"/>
    </row>
    <row r="4447" spans="4:4" x14ac:dyDescent="0.2">
      <c r="D4447" s="343"/>
    </row>
    <row r="4448" spans="4:4" x14ac:dyDescent="0.2">
      <c r="D4448" s="343"/>
    </row>
    <row r="4449" spans="4:4" x14ac:dyDescent="0.2">
      <c r="D4449" s="343"/>
    </row>
    <row r="4450" spans="4:4" x14ac:dyDescent="0.2">
      <c r="D4450" s="343"/>
    </row>
    <row r="4451" spans="4:4" x14ac:dyDescent="0.2">
      <c r="D4451" s="343"/>
    </row>
    <row r="4452" spans="4:4" x14ac:dyDescent="0.2">
      <c r="D4452" s="343"/>
    </row>
    <row r="4453" spans="4:4" x14ac:dyDescent="0.2">
      <c r="D4453" s="343"/>
    </row>
    <row r="4454" spans="4:4" x14ac:dyDescent="0.2">
      <c r="D4454" s="343"/>
    </row>
    <row r="4455" spans="4:4" x14ac:dyDescent="0.2">
      <c r="D4455" s="343"/>
    </row>
    <row r="4456" spans="4:4" x14ac:dyDescent="0.2">
      <c r="D4456" s="343"/>
    </row>
    <row r="4457" spans="4:4" x14ac:dyDescent="0.2">
      <c r="D4457" s="343"/>
    </row>
    <row r="4458" spans="4:4" x14ac:dyDescent="0.2">
      <c r="D4458" s="343"/>
    </row>
    <row r="4459" spans="4:4" x14ac:dyDescent="0.2">
      <c r="D4459" s="343"/>
    </row>
    <row r="4460" spans="4:4" x14ac:dyDescent="0.2">
      <c r="D4460" s="343"/>
    </row>
    <row r="4461" spans="4:4" x14ac:dyDescent="0.2">
      <c r="D4461" s="343"/>
    </row>
    <row r="4462" spans="4:4" x14ac:dyDescent="0.2">
      <c r="D4462" s="343"/>
    </row>
    <row r="4463" spans="4:4" x14ac:dyDescent="0.2">
      <c r="D4463" s="343"/>
    </row>
    <row r="4464" spans="4:4" x14ac:dyDescent="0.2">
      <c r="D4464" s="343"/>
    </row>
    <row r="4465" spans="4:4" x14ac:dyDescent="0.2">
      <c r="D4465" s="343"/>
    </row>
    <row r="4466" spans="4:4" x14ac:dyDescent="0.2">
      <c r="D4466" s="343"/>
    </row>
    <row r="4467" spans="4:4" x14ac:dyDescent="0.2">
      <c r="D4467" s="343"/>
    </row>
    <row r="4468" spans="4:4" x14ac:dyDescent="0.2">
      <c r="D4468" s="343"/>
    </row>
    <row r="4469" spans="4:4" x14ac:dyDescent="0.2">
      <c r="D4469" s="343"/>
    </row>
    <row r="4470" spans="4:4" x14ac:dyDescent="0.2">
      <c r="D4470" s="343"/>
    </row>
    <row r="4471" spans="4:4" x14ac:dyDescent="0.2">
      <c r="D4471" s="343"/>
    </row>
    <row r="4472" spans="4:4" x14ac:dyDescent="0.2">
      <c r="D4472" s="343"/>
    </row>
    <row r="4473" spans="4:4" x14ac:dyDescent="0.2">
      <c r="D4473" s="343"/>
    </row>
    <row r="4474" spans="4:4" x14ac:dyDescent="0.2">
      <c r="D4474" s="343"/>
    </row>
    <row r="4475" spans="4:4" x14ac:dyDescent="0.2">
      <c r="D4475" s="343"/>
    </row>
    <row r="4476" spans="4:4" x14ac:dyDescent="0.2">
      <c r="D4476" s="343"/>
    </row>
    <row r="4477" spans="4:4" x14ac:dyDescent="0.2">
      <c r="D4477" s="343"/>
    </row>
    <row r="4478" spans="4:4" x14ac:dyDescent="0.2">
      <c r="D4478" s="343"/>
    </row>
    <row r="4479" spans="4:4" x14ac:dyDescent="0.2">
      <c r="D4479" s="343"/>
    </row>
    <row r="4480" spans="4:4" x14ac:dyDescent="0.2">
      <c r="D4480" s="343"/>
    </row>
    <row r="4481" spans="4:4" x14ac:dyDescent="0.2">
      <c r="D4481" s="343"/>
    </row>
    <row r="4482" spans="4:4" x14ac:dyDescent="0.2">
      <c r="D4482" s="343"/>
    </row>
    <row r="4483" spans="4:4" x14ac:dyDescent="0.2">
      <c r="D4483" s="343"/>
    </row>
    <row r="4484" spans="4:4" x14ac:dyDescent="0.2">
      <c r="D4484" s="343"/>
    </row>
    <row r="4485" spans="4:4" x14ac:dyDescent="0.2">
      <c r="D4485" s="343"/>
    </row>
    <row r="4486" spans="4:4" x14ac:dyDescent="0.2">
      <c r="D4486" s="343"/>
    </row>
    <row r="4487" spans="4:4" x14ac:dyDescent="0.2">
      <c r="D4487" s="343"/>
    </row>
    <row r="4488" spans="4:4" x14ac:dyDescent="0.2">
      <c r="D4488" s="343"/>
    </row>
    <row r="4489" spans="4:4" x14ac:dyDescent="0.2">
      <c r="D4489" s="343"/>
    </row>
    <row r="4490" spans="4:4" x14ac:dyDescent="0.2">
      <c r="D4490" s="343"/>
    </row>
    <row r="4491" spans="4:4" x14ac:dyDescent="0.2">
      <c r="D4491" s="343"/>
    </row>
    <row r="4492" spans="4:4" x14ac:dyDescent="0.2">
      <c r="D4492" s="343"/>
    </row>
    <row r="4493" spans="4:4" x14ac:dyDescent="0.2">
      <c r="D4493" s="343"/>
    </row>
    <row r="4494" spans="4:4" x14ac:dyDescent="0.2">
      <c r="D4494" s="343"/>
    </row>
    <row r="4495" spans="4:4" x14ac:dyDescent="0.2">
      <c r="D4495" s="343"/>
    </row>
    <row r="4496" spans="4:4" x14ac:dyDescent="0.2">
      <c r="D4496" s="343"/>
    </row>
    <row r="4497" spans="4:4" x14ac:dyDescent="0.2">
      <c r="D4497" s="343"/>
    </row>
    <row r="4498" spans="4:4" x14ac:dyDescent="0.2">
      <c r="D4498" s="343"/>
    </row>
    <row r="4499" spans="4:4" x14ac:dyDescent="0.2">
      <c r="D4499" s="343"/>
    </row>
    <row r="4500" spans="4:4" x14ac:dyDescent="0.2">
      <c r="D4500" s="343"/>
    </row>
    <row r="4501" spans="4:4" x14ac:dyDescent="0.2">
      <c r="D4501" s="343"/>
    </row>
    <row r="4502" spans="4:4" x14ac:dyDescent="0.2">
      <c r="D4502" s="343"/>
    </row>
    <row r="4503" spans="4:4" x14ac:dyDescent="0.2">
      <c r="D4503" s="343"/>
    </row>
    <row r="4504" spans="4:4" x14ac:dyDescent="0.2">
      <c r="D4504" s="343"/>
    </row>
    <row r="4505" spans="4:4" x14ac:dyDescent="0.2">
      <c r="D4505" s="343"/>
    </row>
    <row r="4506" spans="4:4" x14ac:dyDescent="0.2">
      <c r="D4506" s="343"/>
    </row>
    <row r="4507" spans="4:4" x14ac:dyDescent="0.2">
      <c r="D4507" s="343"/>
    </row>
    <row r="4508" spans="4:4" x14ac:dyDescent="0.2">
      <c r="D4508" s="343"/>
    </row>
    <row r="4509" spans="4:4" x14ac:dyDescent="0.2">
      <c r="D4509" s="343"/>
    </row>
    <row r="4510" spans="4:4" x14ac:dyDescent="0.2">
      <c r="D4510" s="343"/>
    </row>
    <row r="4511" spans="4:4" x14ac:dyDescent="0.2">
      <c r="D4511" s="343"/>
    </row>
    <row r="4512" spans="4:4" x14ac:dyDescent="0.2">
      <c r="D4512" s="343"/>
    </row>
    <row r="4513" spans="4:4" x14ac:dyDescent="0.2">
      <c r="D4513" s="343"/>
    </row>
    <row r="4514" spans="4:4" x14ac:dyDescent="0.2">
      <c r="D4514" s="343"/>
    </row>
    <row r="4515" spans="4:4" x14ac:dyDescent="0.2">
      <c r="D4515" s="343"/>
    </row>
    <row r="4516" spans="4:4" x14ac:dyDescent="0.2">
      <c r="D4516" s="343"/>
    </row>
    <row r="4517" spans="4:4" x14ac:dyDescent="0.2">
      <c r="D4517" s="343"/>
    </row>
    <row r="4518" spans="4:4" x14ac:dyDescent="0.2">
      <c r="D4518" s="343"/>
    </row>
    <row r="4519" spans="4:4" x14ac:dyDescent="0.2">
      <c r="D4519" s="343"/>
    </row>
    <row r="4520" spans="4:4" x14ac:dyDescent="0.2">
      <c r="D4520" s="343"/>
    </row>
    <row r="4521" spans="4:4" x14ac:dyDescent="0.2">
      <c r="D4521" s="343"/>
    </row>
    <row r="4522" spans="4:4" x14ac:dyDescent="0.2">
      <c r="D4522" s="343"/>
    </row>
    <row r="4523" spans="4:4" x14ac:dyDescent="0.2">
      <c r="D4523" s="343"/>
    </row>
    <row r="4524" spans="4:4" x14ac:dyDescent="0.2">
      <c r="D4524" s="343"/>
    </row>
    <row r="4525" spans="4:4" x14ac:dyDescent="0.2">
      <c r="D4525" s="343"/>
    </row>
    <row r="4526" spans="4:4" x14ac:dyDescent="0.2">
      <c r="D4526" s="343"/>
    </row>
    <row r="4527" spans="4:4" x14ac:dyDescent="0.2">
      <c r="D4527" s="343"/>
    </row>
    <row r="4528" spans="4:4" x14ac:dyDescent="0.2">
      <c r="D4528" s="343"/>
    </row>
    <row r="4529" spans="4:4" x14ac:dyDescent="0.2">
      <c r="D4529" s="343"/>
    </row>
    <row r="4530" spans="4:4" x14ac:dyDescent="0.2">
      <c r="D4530" s="343"/>
    </row>
    <row r="4531" spans="4:4" x14ac:dyDescent="0.2">
      <c r="D4531" s="343"/>
    </row>
    <row r="4532" spans="4:4" x14ac:dyDescent="0.2">
      <c r="D4532" s="343"/>
    </row>
    <row r="4533" spans="4:4" x14ac:dyDescent="0.2">
      <c r="D4533" s="343"/>
    </row>
    <row r="4534" spans="4:4" x14ac:dyDescent="0.2">
      <c r="D4534" s="343"/>
    </row>
    <row r="4535" spans="4:4" x14ac:dyDescent="0.2">
      <c r="D4535" s="343"/>
    </row>
    <row r="4536" spans="4:4" x14ac:dyDescent="0.2">
      <c r="D4536" s="343"/>
    </row>
    <row r="4537" spans="4:4" x14ac:dyDescent="0.2">
      <c r="D4537" s="343"/>
    </row>
    <row r="4538" spans="4:4" x14ac:dyDescent="0.2">
      <c r="D4538" s="343"/>
    </row>
    <row r="4539" spans="4:4" x14ac:dyDescent="0.2">
      <c r="D4539" s="343"/>
    </row>
    <row r="4540" spans="4:4" x14ac:dyDescent="0.2">
      <c r="D4540" s="343"/>
    </row>
    <row r="4541" spans="4:4" x14ac:dyDescent="0.2">
      <c r="D4541" s="343"/>
    </row>
    <row r="4542" spans="4:4" x14ac:dyDescent="0.2">
      <c r="D4542" s="343"/>
    </row>
    <row r="4543" spans="4:4" x14ac:dyDescent="0.2">
      <c r="D4543" s="343"/>
    </row>
    <row r="4544" spans="4:4" x14ac:dyDescent="0.2">
      <c r="D4544" s="343"/>
    </row>
    <row r="4545" spans="4:4" x14ac:dyDescent="0.2">
      <c r="D4545" s="343"/>
    </row>
    <row r="4546" spans="4:4" x14ac:dyDescent="0.2">
      <c r="D4546" s="343"/>
    </row>
    <row r="4547" spans="4:4" x14ac:dyDescent="0.2">
      <c r="D4547" s="343"/>
    </row>
    <row r="4548" spans="4:4" x14ac:dyDescent="0.2">
      <c r="D4548" s="343"/>
    </row>
    <row r="4549" spans="4:4" x14ac:dyDescent="0.2">
      <c r="D4549" s="343"/>
    </row>
    <row r="4550" spans="4:4" x14ac:dyDescent="0.2">
      <c r="D4550" s="343"/>
    </row>
    <row r="4551" spans="4:4" x14ac:dyDescent="0.2">
      <c r="D4551" s="343"/>
    </row>
    <row r="4552" spans="4:4" x14ac:dyDescent="0.2">
      <c r="D4552" s="343"/>
    </row>
    <row r="4553" spans="4:4" x14ac:dyDescent="0.2">
      <c r="D4553" s="343"/>
    </row>
    <row r="4554" spans="4:4" x14ac:dyDescent="0.2">
      <c r="D4554" s="343"/>
    </row>
    <row r="4555" spans="4:4" x14ac:dyDescent="0.2">
      <c r="D4555" s="343"/>
    </row>
    <row r="4556" spans="4:4" x14ac:dyDescent="0.2">
      <c r="D4556" s="343"/>
    </row>
    <row r="4557" spans="4:4" x14ac:dyDescent="0.2">
      <c r="D4557" s="343"/>
    </row>
    <row r="4558" spans="4:4" x14ac:dyDescent="0.2">
      <c r="D4558" s="343"/>
    </row>
    <row r="4559" spans="4:4" x14ac:dyDescent="0.2">
      <c r="D4559" s="343"/>
    </row>
    <row r="4560" spans="4:4" x14ac:dyDescent="0.2">
      <c r="D4560" s="343"/>
    </row>
    <row r="4561" spans="4:4" x14ac:dyDescent="0.2">
      <c r="D4561" s="343"/>
    </row>
    <row r="4562" spans="4:4" x14ac:dyDescent="0.2">
      <c r="D4562" s="343"/>
    </row>
    <row r="4563" spans="4:4" x14ac:dyDescent="0.2">
      <c r="D4563" s="343"/>
    </row>
    <row r="4564" spans="4:4" x14ac:dyDescent="0.2">
      <c r="D4564" s="343"/>
    </row>
    <row r="4565" spans="4:4" x14ac:dyDescent="0.2">
      <c r="D4565" s="343"/>
    </row>
    <row r="4566" spans="4:4" x14ac:dyDescent="0.2">
      <c r="D4566" s="343"/>
    </row>
    <row r="4567" spans="4:4" x14ac:dyDescent="0.2">
      <c r="D4567" s="343"/>
    </row>
    <row r="4568" spans="4:4" x14ac:dyDescent="0.2">
      <c r="D4568" s="343"/>
    </row>
    <row r="4569" spans="4:4" x14ac:dyDescent="0.2">
      <c r="D4569" s="343"/>
    </row>
    <row r="4570" spans="4:4" x14ac:dyDescent="0.2">
      <c r="D4570" s="343"/>
    </row>
    <row r="4571" spans="4:4" x14ac:dyDescent="0.2">
      <c r="D4571" s="343"/>
    </row>
    <row r="4572" spans="4:4" x14ac:dyDescent="0.2">
      <c r="D4572" s="343"/>
    </row>
    <row r="4573" spans="4:4" x14ac:dyDescent="0.2">
      <c r="D4573" s="343"/>
    </row>
    <row r="4574" spans="4:4" x14ac:dyDescent="0.2">
      <c r="D4574" s="343"/>
    </row>
    <row r="4575" spans="4:4" x14ac:dyDescent="0.2">
      <c r="D4575" s="343"/>
    </row>
    <row r="4576" spans="4:4" x14ac:dyDescent="0.2">
      <c r="D4576" s="343"/>
    </row>
    <row r="4577" spans="4:4" x14ac:dyDescent="0.2">
      <c r="D4577" s="343"/>
    </row>
    <row r="4578" spans="4:4" x14ac:dyDescent="0.2">
      <c r="D4578" s="343"/>
    </row>
    <row r="4579" spans="4:4" x14ac:dyDescent="0.2">
      <c r="D4579" s="343"/>
    </row>
    <row r="4580" spans="4:4" x14ac:dyDescent="0.2">
      <c r="D4580" s="343"/>
    </row>
    <row r="4581" spans="4:4" x14ac:dyDescent="0.2">
      <c r="D4581" s="343"/>
    </row>
    <row r="4582" spans="4:4" x14ac:dyDescent="0.2">
      <c r="D4582" s="343"/>
    </row>
    <row r="4583" spans="4:4" x14ac:dyDescent="0.2">
      <c r="D4583" s="343"/>
    </row>
    <row r="4584" spans="4:4" x14ac:dyDescent="0.2">
      <c r="D4584" s="343"/>
    </row>
    <row r="4585" spans="4:4" x14ac:dyDescent="0.2">
      <c r="D4585" s="343"/>
    </row>
    <row r="4586" spans="4:4" x14ac:dyDescent="0.2">
      <c r="D4586" s="343"/>
    </row>
    <row r="4587" spans="4:4" x14ac:dyDescent="0.2">
      <c r="D4587" s="343"/>
    </row>
    <row r="4588" spans="4:4" x14ac:dyDescent="0.2">
      <c r="D4588" s="343"/>
    </row>
    <row r="4589" spans="4:4" x14ac:dyDescent="0.2">
      <c r="D4589" s="343"/>
    </row>
    <row r="4590" spans="4:4" x14ac:dyDescent="0.2">
      <c r="D4590" s="343"/>
    </row>
    <row r="4591" spans="4:4" x14ac:dyDescent="0.2">
      <c r="D4591" s="343"/>
    </row>
    <row r="4592" spans="4:4" x14ac:dyDescent="0.2">
      <c r="D4592" s="343"/>
    </row>
    <row r="4593" spans="4:4" x14ac:dyDescent="0.2">
      <c r="D4593" s="343"/>
    </row>
    <row r="4594" spans="4:4" x14ac:dyDescent="0.2">
      <c r="D4594" s="343"/>
    </row>
    <row r="4595" spans="4:4" x14ac:dyDescent="0.2">
      <c r="D4595" s="343"/>
    </row>
    <row r="4596" spans="4:4" x14ac:dyDescent="0.2">
      <c r="D4596" s="343"/>
    </row>
    <row r="4597" spans="4:4" x14ac:dyDescent="0.2">
      <c r="D4597" s="343"/>
    </row>
    <row r="4598" spans="4:4" x14ac:dyDescent="0.2">
      <c r="D4598" s="343"/>
    </row>
    <row r="4599" spans="4:4" x14ac:dyDescent="0.2">
      <c r="D4599" s="343"/>
    </row>
    <row r="4600" spans="4:4" x14ac:dyDescent="0.2">
      <c r="D4600" s="343"/>
    </row>
    <row r="4601" spans="4:4" x14ac:dyDescent="0.2">
      <c r="D4601" s="343"/>
    </row>
    <row r="4602" spans="4:4" x14ac:dyDescent="0.2">
      <c r="D4602" s="343"/>
    </row>
    <row r="4603" spans="4:4" x14ac:dyDescent="0.2">
      <c r="D4603" s="343"/>
    </row>
    <row r="4604" spans="4:4" x14ac:dyDescent="0.2">
      <c r="D4604" s="343"/>
    </row>
    <row r="4605" spans="4:4" x14ac:dyDescent="0.2">
      <c r="D4605" s="343"/>
    </row>
    <row r="4606" spans="4:4" x14ac:dyDescent="0.2">
      <c r="D4606" s="343"/>
    </row>
    <row r="4607" spans="4:4" x14ac:dyDescent="0.2">
      <c r="D4607" s="343"/>
    </row>
    <row r="4608" spans="4:4" x14ac:dyDescent="0.2">
      <c r="D4608" s="343"/>
    </row>
    <row r="4609" spans="4:4" x14ac:dyDescent="0.2">
      <c r="D4609" s="343"/>
    </row>
    <row r="4610" spans="4:4" x14ac:dyDescent="0.2">
      <c r="D4610" s="343"/>
    </row>
    <row r="4611" spans="4:4" x14ac:dyDescent="0.2">
      <c r="D4611" s="343"/>
    </row>
    <row r="4612" spans="4:4" x14ac:dyDescent="0.2">
      <c r="D4612" s="343"/>
    </row>
    <row r="4613" spans="4:4" x14ac:dyDescent="0.2">
      <c r="D4613" s="343"/>
    </row>
    <row r="4614" spans="4:4" x14ac:dyDescent="0.2">
      <c r="D4614" s="343"/>
    </row>
    <row r="4615" spans="4:4" x14ac:dyDescent="0.2">
      <c r="D4615" s="343"/>
    </row>
    <row r="4616" spans="4:4" x14ac:dyDescent="0.2">
      <c r="D4616" s="343"/>
    </row>
    <row r="4617" spans="4:4" x14ac:dyDescent="0.2">
      <c r="D4617" s="343"/>
    </row>
    <row r="4618" spans="4:4" x14ac:dyDescent="0.2">
      <c r="D4618" s="343"/>
    </row>
    <row r="4619" spans="4:4" x14ac:dyDescent="0.2">
      <c r="D4619" s="343"/>
    </row>
    <row r="4620" spans="4:4" x14ac:dyDescent="0.2">
      <c r="D4620" s="343"/>
    </row>
    <row r="4621" spans="4:4" x14ac:dyDescent="0.2">
      <c r="D4621" s="343"/>
    </row>
    <row r="4622" spans="4:4" x14ac:dyDescent="0.2">
      <c r="D4622" s="343"/>
    </row>
    <row r="4623" spans="4:4" x14ac:dyDescent="0.2">
      <c r="D4623" s="343"/>
    </row>
    <row r="4624" spans="4:4" x14ac:dyDescent="0.2">
      <c r="D4624" s="343"/>
    </row>
    <row r="4625" spans="4:4" x14ac:dyDescent="0.2">
      <c r="D4625" s="343"/>
    </row>
    <row r="4626" spans="4:4" x14ac:dyDescent="0.2">
      <c r="D4626" s="343"/>
    </row>
    <row r="4627" spans="4:4" x14ac:dyDescent="0.2">
      <c r="D4627" s="343"/>
    </row>
    <row r="4628" spans="4:4" x14ac:dyDescent="0.2">
      <c r="D4628" s="343"/>
    </row>
    <row r="4629" spans="4:4" x14ac:dyDescent="0.2">
      <c r="D4629" s="343"/>
    </row>
    <row r="4630" spans="4:4" x14ac:dyDescent="0.2">
      <c r="D4630" s="343"/>
    </row>
    <row r="4631" spans="4:4" x14ac:dyDescent="0.2">
      <c r="D4631" s="343"/>
    </row>
    <row r="4632" spans="4:4" x14ac:dyDescent="0.2">
      <c r="D4632" s="343"/>
    </row>
    <row r="4633" spans="4:4" x14ac:dyDescent="0.2">
      <c r="D4633" s="343"/>
    </row>
    <row r="4634" spans="4:4" x14ac:dyDescent="0.2">
      <c r="D4634" s="343"/>
    </row>
    <row r="4635" spans="4:4" x14ac:dyDescent="0.2">
      <c r="D4635" s="343"/>
    </row>
    <row r="4636" spans="4:4" x14ac:dyDescent="0.2">
      <c r="D4636" s="343"/>
    </row>
    <row r="4637" spans="4:4" x14ac:dyDescent="0.2">
      <c r="D4637" s="343"/>
    </row>
    <row r="4638" spans="4:4" x14ac:dyDescent="0.2">
      <c r="D4638" s="343"/>
    </row>
    <row r="4639" spans="4:4" x14ac:dyDescent="0.2">
      <c r="D4639" s="343"/>
    </row>
    <row r="4640" spans="4:4" x14ac:dyDescent="0.2">
      <c r="D4640" s="343"/>
    </row>
    <row r="4641" spans="4:4" x14ac:dyDescent="0.2">
      <c r="D4641" s="343"/>
    </row>
    <row r="4642" spans="4:4" x14ac:dyDescent="0.2">
      <c r="D4642" s="343"/>
    </row>
    <row r="4643" spans="4:4" x14ac:dyDescent="0.2">
      <c r="D4643" s="343"/>
    </row>
    <row r="4644" spans="4:4" x14ac:dyDescent="0.2">
      <c r="D4644" s="343"/>
    </row>
    <row r="4645" spans="4:4" x14ac:dyDescent="0.2">
      <c r="D4645" s="343"/>
    </row>
    <row r="4646" spans="4:4" x14ac:dyDescent="0.2">
      <c r="D4646" s="343"/>
    </row>
    <row r="4647" spans="4:4" x14ac:dyDescent="0.2">
      <c r="D4647" s="343"/>
    </row>
    <row r="4648" spans="4:4" x14ac:dyDescent="0.2">
      <c r="D4648" s="343"/>
    </row>
    <row r="4649" spans="4:4" x14ac:dyDescent="0.2">
      <c r="D4649" s="343"/>
    </row>
    <row r="4650" spans="4:4" x14ac:dyDescent="0.2">
      <c r="D4650" s="343"/>
    </row>
    <row r="4651" spans="4:4" x14ac:dyDescent="0.2">
      <c r="D4651" s="343"/>
    </row>
    <row r="4652" spans="4:4" x14ac:dyDescent="0.2">
      <c r="D4652" s="343"/>
    </row>
    <row r="4653" spans="4:4" x14ac:dyDescent="0.2">
      <c r="D4653" s="343"/>
    </row>
    <row r="4654" spans="4:4" x14ac:dyDescent="0.2">
      <c r="D4654" s="343"/>
    </row>
    <row r="4655" spans="4:4" x14ac:dyDescent="0.2">
      <c r="D4655" s="343"/>
    </row>
    <row r="4656" spans="4:4" x14ac:dyDescent="0.2">
      <c r="D4656" s="343"/>
    </row>
    <row r="4657" spans="4:4" x14ac:dyDescent="0.2">
      <c r="D4657" s="343"/>
    </row>
    <row r="4658" spans="4:4" x14ac:dyDescent="0.2">
      <c r="D4658" s="343"/>
    </row>
    <row r="4659" spans="4:4" x14ac:dyDescent="0.2">
      <c r="D4659" s="343"/>
    </row>
    <row r="4660" spans="4:4" x14ac:dyDescent="0.2">
      <c r="D4660" s="343"/>
    </row>
    <row r="4661" spans="4:4" x14ac:dyDescent="0.2">
      <c r="D4661" s="343"/>
    </row>
    <row r="4662" spans="4:4" x14ac:dyDescent="0.2">
      <c r="D4662" s="343"/>
    </row>
    <row r="4663" spans="4:4" x14ac:dyDescent="0.2">
      <c r="D4663" s="343"/>
    </row>
    <row r="4664" spans="4:4" x14ac:dyDescent="0.2">
      <c r="D4664" s="343"/>
    </row>
    <row r="4665" spans="4:4" x14ac:dyDescent="0.2">
      <c r="D4665" s="343"/>
    </row>
    <row r="4666" spans="4:4" x14ac:dyDescent="0.2">
      <c r="D4666" s="343"/>
    </row>
    <row r="4667" spans="4:4" x14ac:dyDescent="0.2">
      <c r="D4667" s="343"/>
    </row>
    <row r="4668" spans="4:4" x14ac:dyDescent="0.2">
      <c r="D4668" s="343"/>
    </row>
    <row r="4669" spans="4:4" x14ac:dyDescent="0.2">
      <c r="D4669" s="343"/>
    </row>
    <row r="4670" spans="4:4" x14ac:dyDescent="0.2">
      <c r="D4670" s="343"/>
    </row>
    <row r="4671" spans="4:4" x14ac:dyDescent="0.2">
      <c r="D4671" s="343"/>
    </row>
    <row r="4672" spans="4:4" x14ac:dyDescent="0.2">
      <c r="D4672" s="343"/>
    </row>
    <row r="4673" spans="4:4" x14ac:dyDescent="0.2">
      <c r="D4673" s="343"/>
    </row>
    <row r="4674" spans="4:4" x14ac:dyDescent="0.2">
      <c r="D4674" s="343"/>
    </row>
    <row r="4675" spans="4:4" x14ac:dyDescent="0.2">
      <c r="D4675" s="343"/>
    </row>
    <row r="4676" spans="4:4" x14ac:dyDescent="0.2">
      <c r="D4676" s="343"/>
    </row>
    <row r="4677" spans="4:4" x14ac:dyDescent="0.2">
      <c r="D4677" s="343"/>
    </row>
    <row r="4678" spans="4:4" x14ac:dyDescent="0.2">
      <c r="D4678" s="343"/>
    </row>
    <row r="4679" spans="4:4" x14ac:dyDescent="0.2">
      <c r="D4679" s="343"/>
    </row>
    <row r="4680" spans="4:4" x14ac:dyDescent="0.2">
      <c r="D4680" s="343"/>
    </row>
    <row r="4681" spans="4:4" x14ac:dyDescent="0.2">
      <c r="D4681" s="343"/>
    </row>
    <row r="4682" spans="4:4" x14ac:dyDescent="0.2">
      <c r="D4682" s="343"/>
    </row>
    <row r="4683" spans="4:4" x14ac:dyDescent="0.2">
      <c r="D4683" s="343"/>
    </row>
    <row r="4684" spans="4:4" x14ac:dyDescent="0.2">
      <c r="D4684" s="343"/>
    </row>
    <row r="4685" spans="4:4" x14ac:dyDescent="0.2">
      <c r="D4685" s="343"/>
    </row>
    <row r="4686" spans="4:4" x14ac:dyDescent="0.2">
      <c r="D4686" s="343"/>
    </row>
    <row r="4687" spans="4:4" x14ac:dyDescent="0.2">
      <c r="D4687" s="343"/>
    </row>
    <row r="4688" spans="4:4" x14ac:dyDescent="0.2">
      <c r="D4688" s="343"/>
    </row>
    <row r="4689" spans="4:4" x14ac:dyDescent="0.2">
      <c r="D4689" s="343"/>
    </row>
    <row r="4690" spans="4:4" x14ac:dyDescent="0.2">
      <c r="D4690" s="343"/>
    </row>
    <row r="4691" spans="4:4" x14ac:dyDescent="0.2">
      <c r="D4691" s="343"/>
    </row>
    <row r="4692" spans="4:4" x14ac:dyDescent="0.2">
      <c r="D4692" s="343"/>
    </row>
    <row r="4693" spans="4:4" x14ac:dyDescent="0.2">
      <c r="D4693" s="343"/>
    </row>
    <row r="4694" spans="4:4" x14ac:dyDescent="0.2">
      <c r="D4694" s="343"/>
    </row>
    <row r="4695" spans="4:4" x14ac:dyDescent="0.2">
      <c r="D4695" s="343"/>
    </row>
    <row r="4696" spans="4:4" x14ac:dyDescent="0.2">
      <c r="D4696" s="343"/>
    </row>
    <row r="4697" spans="4:4" x14ac:dyDescent="0.2">
      <c r="D4697" s="343"/>
    </row>
    <row r="4698" spans="4:4" x14ac:dyDescent="0.2">
      <c r="D4698" s="343"/>
    </row>
    <row r="4699" spans="4:4" x14ac:dyDescent="0.2">
      <c r="D4699" s="343"/>
    </row>
    <row r="4700" spans="4:4" x14ac:dyDescent="0.2">
      <c r="D4700" s="343"/>
    </row>
    <row r="4701" spans="4:4" x14ac:dyDescent="0.2">
      <c r="D4701" s="343"/>
    </row>
    <row r="4702" spans="4:4" x14ac:dyDescent="0.2">
      <c r="D4702" s="343"/>
    </row>
    <row r="4703" spans="4:4" x14ac:dyDescent="0.2">
      <c r="D4703" s="343"/>
    </row>
    <row r="4704" spans="4:4" x14ac:dyDescent="0.2">
      <c r="D4704" s="343"/>
    </row>
    <row r="4705" spans="4:4" x14ac:dyDescent="0.2">
      <c r="D4705" s="343"/>
    </row>
    <row r="4706" spans="4:4" x14ac:dyDescent="0.2">
      <c r="D4706" s="343"/>
    </row>
    <row r="4707" spans="4:4" x14ac:dyDescent="0.2">
      <c r="D4707" s="343"/>
    </row>
    <row r="4708" spans="4:4" x14ac:dyDescent="0.2">
      <c r="D4708" s="343"/>
    </row>
    <row r="4709" spans="4:4" x14ac:dyDescent="0.2">
      <c r="D4709" s="343"/>
    </row>
    <row r="4710" spans="4:4" x14ac:dyDescent="0.2">
      <c r="D4710" s="343"/>
    </row>
    <row r="4711" spans="4:4" x14ac:dyDescent="0.2">
      <c r="D4711" s="343"/>
    </row>
    <row r="4712" spans="4:4" x14ac:dyDescent="0.2">
      <c r="D4712" s="343"/>
    </row>
    <row r="4713" spans="4:4" x14ac:dyDescent="0.2">
      <c r="D4713" s="343"/>
    </row>
    <row r="4714" spans="4:4" x14ac:dyDescent="0.2">
      <c r="D4714" s="343"/>
    </row>
    <row r="4715" spans="4:4" x14ac:dyDescent="0.2">
      <c r="D4715" s="343"/>
    </row>
    <row r="4716" spans="4:4" x14ac:dyDescent="0.2">
      <c r="D4716" s="343"/>
    </row>
    <row r="4717" spans="4:4" x14ac:dyDescent="0.2">
      <c r="D4717" s="343"/>
    </row>
    <row r="4718" spans="4:4" x14ac:dyDescent="0.2">
      <c r="D4718" s="343"/>
    </row>
    <row r="4719" spans="4:4" x14ac:dyDescent="0.2">
      <c r="D4719" s="343"/>
    </row>
    <row r="4720" spans="4:4" x14ac:dyDescent="0.2">
      <c r="D4720" s="343"/>
    </row>
    <row r="4721" spans="4:4" x14ac:dyDescent="0.2">
      <c r="D4721" s="343"/>
    </row>
    <row r="4722" spans="4:4" x14ac:dyDescent="0.2">
      <c r="D4722" s="343"/>
    </row>
    <row r="4723" spans="4:4" x14ac:dyDescent="0.2">
      <c r="D4723" s="343"/>
    </row>
    <row r="4724" spans="4:4" x14ac:dyDescent="0.2">
      <c r="D4724" s="343"/>
    </row>
    <row r="4725" spans="4:4" x14ac:dyDescent="0.2">
      <c r="D4725" s="343"/>
    </row>
    <row r="4726" spans="4:4" x14ac:dyDescent="0.2">
      <c r="D4726" s="343"/>
    </row>
    <row r="4727" spans="4:4" x14ac:dyDescent="0.2">
      <c r="D4727" s="343"/>
    </row>
    <row r="4728" spans="4:4" x14ac:dyDescent="0.2">
      <c r="D4728" s="343"/>
    </row>
    <row r="4729" spans="4:4" x14ac:dyDescent="0.2">
      <c r="D4729" s="343"/>
    </row>
    <row r="4730" spans="4:4" x14ac:dyDescent="0.2">
      <c r="D4730" s="343"/>
    </row>
    <row r="4731" spans="4:4" x14ac:dyDescent="0.2">
      <c r="D4731" s="343"/>
    </row>
    <row r="4732" spans="4:4" x14ac:dyDescent="0.2">
      <c r="D4732" s="343"/>
    </row>
    <row r="4733" spans="4:4" x14ac:dyDescent="0.2">
      <c r="D4733" s="343"/>
    </row>
    <row r="4734" spans="4:4" x14ac:dyDescent="0.2">
      <c r="D4734" s="343"/>
    </row>
    <row r="4735" spans="4:4" x14ac:dyDescent="0.2">
      <c r="D4735" s="343"/>
    </row>
    <row r="4736" spans="4:4" x14ac:dyDescent="0.2">
      <c r="D4736" s="343"/>
    </row>
    <row r="4737" spans="4:4" x14ac:dyDescent="0.2">
      <c r="D4737" s="343"/>
    </row>
    <row r="4738" spans="4:4" x14ac:dyDescent="0.2">
      <c r="D4738" s="343"/>
    </row>
    <row r="4739" spans="4:4" x14ac:dyDescent="0.2">
      <c r="D4739" s="343"/>
    </row>
    <row r="4740" spans="4:4" x14ac:dyDescent="0.2">
      <c r="D4740" s="343"/>
    </row>
    <row r="4741" spans="4:4" x14ac:dyDescent="0.2">
      <c r="D4741" s="343"/>
    </row>
    <row r="4742" spans="4:4" x14ac:dyDescent="0.2">
      <c r="D4742" s="343"/>
    </row>
    <row r="4743" spans="4:4" x14ac:dyDescent="0.2">
      <c r="D4743" s="343"/>
    </row>
    <row r="4744" spans="4:4" x14ac:dyDescent="0.2">
      <c r="D4744" s="343"/>
    </row>
    <row r="4745" spans="4:4" x14ac:dyDescent="0.2">
      <c r="D4745" s="343"/>
    </row>
    <row r="4746" spans="4:4" x14ac:dyDescent="0.2">
      <c r="D4746" s="343"/>
    </row>
    <row r="4747" spans="4:4" x14ac:dyDescent="0.2">
      <c r="D4747" s="343"/>
    </row>
    <row r="4748" spans="4:4" x14ac:dyDescent="0.2">
      <c r="D4748" s="343"/>
    </row>
    <row r="4749" spans="4:4" x14ac:dyDescent="0.2">
      <c r="D4749" s="343"/>
    </row>
    <row r="4750" spans="4:4" x14ac:dyDescent="0.2">
      <c r="D4750" s="343"/>
    </row>
    <row r="4751" spans="4:4" x14ac:dyDescent="0.2">
      <c r="D4751" s="343"/>
    </row>
    <row r="4752" spans="4:4" x14ac:dyDescent="0.2">
      <c r="D4752" s="343"/>
    </row>
    <row r="4753" spans="4:4" x14ac:dyDescent="0.2">
      <c r="D4753" s="343"/>
    </row>
    <row r="4754" spans="4:4" x14ac:dyDescent="0.2">
      <c r="D4754" s="343"/>
    </row>
    <row r="4755" spans="4:4" x14ac:dyDescent="0.2">
      <c r="D4755" s="343"/>
    </row>
    <row r="4756" spans="4:4" x14ac:dyDescent="0.2">
      <c r="D4756" s="343"/>
    </row>
    <row r="4757" spans="4:4" x14ac:dyDescent="0.2">
      <c r="D4757" s="343"/>
    </row>
    <row r="4758" spans="4:4" x14ac:dyDescent="0.2">
      <c r="D4758" s="343"/>
    </row>
    <row r="4759" spans="4:4" x14ac:dyDescent="0.2">
      <c r="D4759" s="343"/>
    </row>
    <row r="4760" spans="4:4" x14ac:dyDescent="0.2">
      <c r="D4760" s="343"/>
    </row>
    <row r="4761" spans="4:4" x14ac:dyDescent="0.2">
      <c r="D4761" s="343"/>
    </row>
    <row r="4762" spans="4:4" x14ac:dyDescent="0.2">
      <c r="D4762" s="343"/>
    </row>
    <row r="4763" spans="4:4" x14ac:dyDescent="0.2">
      <c r="D4763" s="343"/>
    </row>
    <row r="4764" spans="4:4" x14ac:dyDescent="0.2">
      <c r="D4764" s="343"/>
    </row>
    <row r="4765" spans="4:4" x14ac:dyDescent="0.2">
      <c r="D4765" s="343"/>
    </row>
    <row r="4766" spans="4:4" x14ac:dyDescent="0.2">
      <c r="D4766" s="343"/>
    </row>
    <row r="4767" spans="4:4" x14ac:dyDescent="0.2">
      <c r="D4767" s="343"/>
    </row>
    <row r="4768" spans="4:4" x14ac:dyDescent="0.2">
      <c r="D4768" s="343"/>
    </row>
    <row r="4769" spans="4:4" x14ac:dyDescent="0.2">
      <c r="D4769" s="343"/>
    </row>
    <row r="4770" spans="4:4" x14ac:dyDescent="0.2">
      <c r="D4770" s="343"/>
    </row>
    <row r="4771" spans="4:4" x14ac:dyDescent="0.2">
      <c r="D4771" s="343"/>
    </row>
    <row r="4772" spans="4:4" x14ac:dyDescent="0.2">
      <c r="D4772" s="343"/>
    </row>
    <row r="4773" spans="4:4" x14ac:dyDescent="0.2">
      <c r="D4773" s="343"/>
    </row>
    <row r="4774" spans="4:4" x14ac:dyDescent="0.2">
      <c r="D4774" s="343"/>
    </row>
    <row r="4775" spans="4:4" x14ac:dyDescent="0.2">
      <c r="D4775" s="343"/>
    </row>
    <row r="4776" spans="4:4" x14ac:dyDescent="0.2">
      <c r="D4776" s="343"/>
    </row>
    <row r="4777" spans="4:4" x14ac:dyDescent="0.2">
      <c r="D4777" s="343"/>
    </row>
    <row r="4778" spans="4:4" x14ac:dyDescent="0.2">
      <c r="D4778" s="343"/>
    </row>
    <row r="4779" spans="4:4" x14ac:dyDescent="0.2">
      <c r="D4779" s="343"/>
    </row>
    <row r="4780" spans="4:4" x14ac:dyDescent="0.2">
      <c r="D4780" s="343"/>
    </row>
    <row r="4781" spans="4:4" x14ac:dyDescent="0.2">
      <c r="D4781" s="343"/>
    </row>
    <row r="4782" spans="4:4" x14ac:dyDescent="0.2">
      <c r="D4782" s="343"/>
    </row>
    <row r="4783" spans="4:4" x14ac:dyDescent="0.2">
      <c r="D4783" s="343"/>
    </row>
    <row r="4784" spans="4:4" x14ac:dyDescent="0.2">
      <c r="D4784" s="343"/>
    </row>
    <row r="4785" spans="4:4" x14ac:dyDescent="0.2">
      <c r="D4785" s="343"/>
    </row>
    <row r="4786" spans="4:4" x14ac:dyDescent="0.2">
      <c r="D4786" s="343"/>
    </row>
    <row r="4787" spans="4:4" x14ac:dyDescent="0.2">
      <c r="D4787" s="343"/>
    </row>
    <row r="4788" spans="4:4" x14ac:dyDescent="0.2">
      <c r="D4788" s="343"/>
    </row>
    <row r="4789" spans="4:4" x14ac:dyDescent="0.2">
      <c r="D4789" s="343"/>
    </row>
    <row r="4790" spans="4:4" x14ac:dyDescent="0.2">
      <c r="D4790" s="343"/>
    </row>
    <row r="4791" spans="4:4" x14ac:dyDescent="0.2">
      <c r="D4791" s="343"/>
    </row>
    <row r="4792" spans="4:4" x14ac:dyDescent="0.2">
      <c r="D4792" s="343"/>
    </row>
    <row r="4793" spans="4:4" x14ac:dyDescent="0.2">
      <c r="D4793" s="343"/>
    </row>
    <row r="4794" spans="4:4" x14ac:dyDescent="0.2">
      <c r="D4794" s="343"/>
    </row>
    <row r="4795" spans="4:4" x14ac:dyDescent="0.2">
      <c r="D4795" s="343"/>
    </row>
    <row r="4796" spans="4:4" x14ac:dyDescent="0.2">
      <c r="D4796" s="343"/>
    </row>
    <row r="4797" spans="4:4" x14ac:dyDescent="0.2">
      <c r="D4797" s="343"/>
    </row>
    <row r="4798" spans="4:4" x14ac:dyDescent="0.2">
      <c r="D4798" s="343"/>
    </row>
    <row r="4799" spans="4:4" x14ac:dyDescent="0.2">
      <c r="D4799" s="343"/>
    </row>
    <row r="4800" spans="4:4" x14ac:dyDescent="0.2">
      <c r="D4800" s="343"/>
    </row>
    <row r="4801" spans="4:4" x14ac:dyDescent="0.2">
      <c r="D4801" s="343"/>
    </row>
    <row r="4802" spans="4:4" x14ac:dyDescent="0.2">
      <c r="D4802" s="343"/>
    </row>
    <row r="4803" spans="4:4" x14ac:dyDescent="0.2">
      <c r="D4803" s="343"/>
    </row>
    <row r="4804" spans="4:4" x14ac:dyDescent="0.2">
      <c r="D4804" s="343"/>
    </row>
    <row r="4805" spans="4:4" x14ac:dyDescent="0.2">
      <c r="D4805" s="343"/>
    </row>
    <row r="4806" spans="4:4" x14ac:dyDescent="0.2">
      <c r="D4806" s="343"/>
    </row>
    <row r="4807" spans="4:4" x14ac:dyDescent="0.2">
      <c r="D4807" s="343"/>
    </row>
    <row r="4808" spans="4:4" x14ac:dyDescent="0.2">
      <c r="D4808" s="343"/>
    </row>
    <row r="4809" spans="4:4" x14ac:dyDescent="0.2">
      <c r="D4809" s="343"/>
    </row>
    <row r="4810" spans="4:4" x14ac:dyDescent="0.2">
      <c r="D4810" s="343"/>
    </row>
    <row r="4811" spans="4:4" x14ac:dyDescent="0.2">
      <c r="D4811" s="343"/>
    </row>
    <row r="4812" spans="4:4" x14ac:dyDescent="0.2">
      <c r="D4812" s="343"/>
    </row>
    <row r="4813" spans="4:4" x14ac:dyDescent="0.2">
      <c r="D4813" s="343"/>
    </row>
    <row r="4814" spans="4:4" x14ac:dyDescent="0.2">
      <c r="D4814" s="343"/>
    </row>
    <row r="4815" spans="4:4" x14ac:dyDescent="0.2">
      <c r="D4815" s="343"/>
    </row>
    <row r="4816" spans="4:4" x14ac:dyDescent="0.2">
      <c r="D4816" s="343"/>
    </row>
    <row r="4817" spans="4:4" x14ac:dyDescent="0.2">
      <c r="D4817" s="343"/>
    </row>
    <row r="4818" spans="4:4" x14ac:dyDescent="0.2">
      <c r="D4818" s="343"/>
    </row>
    <row r="4819" spans="4:4" x14ac:dyDescent="0.2">
      <c r="D4819" s="343"/>
    </row>
    <row r="4820" spans="4:4" x14ac:dyDescent="0.2">
      <c r="D4820" s="343"/>
    </row>
    <row r="4821" spans="4:4" x14ac:dyDescent="0.2">
      <c r="D4821" s="343"/>
    </row>
    <row r="4822" spans="4:4" x14ac:dyDescent="0.2">
      <c r="D4822" s="343"/>
    </row>
    <row r="4823" spans="4:4" x14ac:dyDescent="0.2">
      <c r="D4823" s="343"/>
    </row>
    <row r="4824" spans="4:4" x14ac:dyDescent="0.2">
      <c r="D4824" s="343"/>
    </row>
    <row r="4825" spans="4:4" x14ac:dyDescent="0.2">
      <c r="D4825" s="343"/>
    </row>
    <row r="4826" spans="4:4" x14ac:dyDescent="0.2">
      <c r="D4826" s="343"/>
    </row>
    <row r="4827" spans="4:4" x14ac:dyDescent="0.2">
      <c r="D4827" s="343"/>
    </row>
    <row r="4828" spans="4:4" x14ac:dyDescent="0.2">
      <c r="D4828" s="343"/>
    </row>
    <row r="4829" spans="4:4" x14ac:dyDescent="0.2">
      <c r="D4829" s="343"/>
    </row>
    <row r="4830" spans="4:4" x14ac:dyDescent="0.2">
      <c r="D4830" s="343"/>
    </row>
    <row r="4831" spans="4:4" x14ac:dyDescent="0.2">
      <c r="D4831" s="343"/>
    </row>
    <row r="4832" spans="4:4" x14ac:dyDescent="0.2">
      <c r="D4832" s="343"/>
    </row>
    <row r="4833" spans="4:4" x14ac:dyDescent="0.2">
      <c r="D4833" s="343"/>
    </row>
    <row r="4834" spans="4:4" x14ac:dyDescent="0.2">
      <c r="D4834" s="343"/>
    </row>
    <row r="4835" spans="4:4" x14ac:dyDescent="0.2">
      <c r="D4835" s="343"/>
    </row>
    <row r="4836" spans="4:4" x14ac:dyDescent="0.2">
      <c r="D4836" s="343"/>
    </row>
    <row r="4837" spans="4:4" x14ac:dyDescent="0.2">
      <c r="D4837" s="343"/>
    </row>
    <row r="4838" spans="4:4" x14ac:dyDescent="0.2">
      <c r="D4838" s="343"/>
    </row>
    <row r="4839" spans="4:4" x14ac:dyDescent="0.2">
      <c r="D4839" s="343"/>
    </row>
    <row r="4840" spans="4:4" x14ac:dyDescent="0.2">
      <c r="D4840" s="343"/>
    </row>
    <row r="4841" spans="4:4" x14ac:dyDescent="0.2">
      <c r="D4841" s="343"/>
    </row>
    <row r="4842" spans="4:4" x14ac:dyDescent="0.2">
      <c r="D4842" s="343"/>
    </row>
    <row r="4843" spans="4:4" x14ac:dyDescent="0.2">
      <c r="D4843" s="343"/>
    </row>
    <row r="4844" spans="4:4" x14ac:dyDescent="0.2">
      <c r="D4844" s="343"/>
    </row>
    <row r="4845" spans="4:4" x14ac:dyDescent="0.2">
      <c r="D4845" s="343"/>
    </row>
    <row r="4846" spans="4:4" x14ac:dyDescent="0.2">
      <c r="D4846" s="343"/>
    </row>
    <row r="4847" spans="4:4" x14ac:dyDescent="0.2">
      <c r="D4847" s="343"/>
    </row>
    <row r="4848" spans="4:4" x14ac:dyDescent="0.2">
      <c r="D4848" s="343"/>
    </row>
    <row r="4849" spans="4:4" x14ac:dyDescent="0.2">
      <c r="D4849" s="343"/>
    </row>
    <row r="4850" spans="4:4" x14ac:dyDescent="0.2">
      <c r="D4850" s="343"/>
    </row>
    <row r="4851" spans="4:4" x14ac:dyDescent="0.2">
      <c r="D4851" s="343"/>
    </row>
    <row r="4852" spans="4:4" x14ac:dyDescent="0.2">
      <c r="D4852" s="343"/>
    </row>
    <row r="4853" spans="4:4" x14ac:dyDescent="0.2">
      <c r="D4853" s="343"/>
    </row>
    <row r="4854" spans="4:4" x14ac:dyDescent="0.2">
      <c r="D4854" s="343"/>
    </row>
    <row r="4855" spans="4:4" x14ac:dyDescent="0.2">
      <c r="D4855" s="343"/>
    </row>
    <row r="4856" spans="4:4" x14ac:dyDescent="0.2">
      <c r="D4856" s="343"/>
    </row>
    <row r="4857" spans="4:4" x14ac:dyDescent="0.2">
      <c r="D4857" s="343"/>
    </row>
    <row r="4858" spans="4:4" x14ac:dyDescent="0.2">
      <c r="D4858" s="343"/>
    </row>
    <row r="4859" spans="4:4" x14ac:dyDescent="0.2">
      <c r="D4859" s="343"/>
    </row>
    <row r="4860" spans="4:4" x14ac:dyDescent="0.2">
      <c r="D4860" s="343"/>
    </row>
    <row r="4861" spans="4:4" x14ac:dyDescent="0.2">
      <c r="D4861" s="343"/>
    </row>
    <row r="4862" spans="4:4" x14ac:dyDescent="0.2">
      <c r="D4862" s="343"/>
    </row>
    <row r="4863" spans="4:4" x14ac:dyDescent="0.2">
      <c r="D4863" s="343"/>
    </row>
    <row r="4864" spans="4:4" x14ac:dyDescent="0.2">
      <c r="D4864" s="343"/>
    </row>
    <row r="4865" spans="4:4" x14ac:dyDescent="0.2">
      <c r="D4865" s="343"/>
    </row>
    <row r="4866" spans="4:4" x14ac:dyDescent="0.2">
      <c r="D4866" s="343"/>
    </row>
    <row r="4867" spans="4:4" x14ac:dyDescent="0.2">
      <c r="D4867" s="343"/>
    </row>
    <row r="4868" spans="4:4" x14ac:dyDescent="0.2">
      <c r="D4868" s="343"/>
    </row>
    <row r="4869" spans="4:4" x14ac:dyDescent="0.2">
      <c r="D4869" s="343"/>
    </row>
    <row r="4870" spans="4:4" x14ac:dyDescent="0.2">
      <c r="D4870" s="343"/>
    </row>
    <row r="4871" spans="4:4" x14ac:dyDescent="0.2">
      <c r="D4871" s="343"/>
    </row>
    <row r="4872" spans="4:4" x14ac:dyDescent="0.2">
      <c r="D4872" s="343"/>
    </row>
    <row r="4873" spans="4:4" x14ac:dyDescent="0.2">
      <c r="D4873" s="343"/>
    </row>
    <row r="4874" spans="4:4" x14ac:dyDescent="0.2">
      <c r="D4874" s="343"/>
    </row>
    <row r="4875" spans="4:4" x14ac:dyDescent="0.2">
      <c r="D4875" s="343"/>
    </row>
    <row r="4876" spans="4:4" x14ac:dyDescent="0.2">
      <c r="D4876" s="343"/>
    </row>
    <row r="4877" spans="4:4" x14ac:dyDescent="0.2">
      <c r="D4877" s="343"/>
    </row>
    <row r="4878" spans="4:4" x14ac:dyDescent="0.2">
      <c r="D4878" s="343"/>
    </row>
    <row r="4879" spans="4:4" x14ac:dyDescent="0.2">
      <c r="D4879" s="343"/>
    </row>
    <row r="4880" spans="4:4" x14ac:dyDescent="0.2">
      <c r="D4880" s="343"/>
    </row>
    <row r="4881" spans="4:4" x14ac:dyDescent="0.2">
      <c r="D4881" s="343"/>
    </row>
    <row r="4882" spans="4:4" x14ac:dyDescent="0.2">
      <c r="D4882" s="343"/>
    </row>
    <row r="4883" spans="4:4" x14ac:dyDescent="0.2">
      <c r="D4883" s="343"/>
    </row>
    <row r="4884" spans="4:4" x14ac:dyDescent="0.2">
      <c r="D4884" s="343"/>
    </row>
    <row r="4885" spans="4:4" x14ac:dyDescent="0.2">
      <c r="D4885" s="343"/>
    </row>
    <row r="4886" spans="4:4" x14ac:dyDescent="0.2">
      <c r="D4886" s="343"/>
    </row>
    <row r="4887" spans="4:4" x14ac:dyDescent="0.2">
      <c r="D4887" s="343"/>
    </row>
    <row r="4888" spans="4:4" x14ac:dyDescent="0.2">
      <c r="D4888" s="343"/>
    </row>
    <row r="4889" spans="4:4" x14ac:dyDescent="0.2">
      <c r="D4889" s="343"/>
    </row>
    <row r="4890" spans="4:4" x14ac:dyDescent="0.2">
      <c r="D4890" s="343"/>
    </row>
    <row r="4891" spans="4:4" x14ac:dyDescent="0.2">
      <c r="D4891" s="343"/>
    </row>
    <row r="4892" spans="4:4" x14ac:dyDescent="0.2">
      <c r="D4892" s="343"/>
    </row>
    <row r="4893" spans="4:4" x14ac:dyDescent="0.2">
      <c r="D4893" s="343"/>
    </row>
    <row r="4894" spans="4:4" x14ac:dyDescent="0.2">
      <c r="D4894" s="343"/>
    </row>
    <row r="4895" spans="4:4" x14ac:dyDescent="0.2">
      <c r="D4895" s="343"/>
    </row>
    <row r="4896" spans="4:4" x14ac:dyDescent="0.2">
      <c r="D4896" s="343"/>
    </row>
    <row r="4897" spans="4:4" x14ac:dyDescent="0.2">
      <c r="D4897" s="343"/>
    </row>
    <row r="4898" spans="4:4" x14ac:dyDescent="0.2">
      <c r="D4898" s="343"/>
    </row>
    <row r="4899" spans="4:4" x14ac:dyDescent="0.2">
      <c r="D4899" s="343"/>
    </row>
    <row r="4900" spans="4:4" x14ac:dyDescent="0.2">
      <c r="D4900" s="343"/>
    </row>
    <row r="4901" spans="4:4" x14ac:dyDescent="0.2">
      <c r="D4901" s="343"/>
    </row>
    <row r="4902" spans="4:4" x14ac:dyDescent="0.2">
      <c r="D4902" s="343"/>
    </row>
    <row r="4903" spans="4:4" x14ac:dyDescent="0.2">
      <c r="D4903" s="343"/>
    </row>
    <row r="4904" spans="4:4" x14ac:dyDescent="0.2">
      <c r="D4904" s="343"/>
    </row>
    <row r="4905" spans="4:4" x14ac:dyDescent="0.2">
      <c r="D4905" s="343"/>
    </row>
    <row r="4906" spans="4:4" x14ac:dyDescent="0.2">
      <c r="D4906" s="343"/>
    </row>
    <row r="4907" spans="4:4" x14ac:dyDescent="0.2">
      <c r="D4907" s="343"/>
    </row>
    <row r="4908" spans="4:4" x14ac:dyDescent="0.2">
      <c r="D4908" s="343"/>
    </row>
    <row r="4909" spans="4:4" x14ac:dyDescent="0.2">
      <c r="D4909" s="343"/>
    </row>
    <row r="4910" spans="4:4" x14ac:dyDescent="0.2">
      <c r="D4910" s="343"/>
    </row>
    <row r="4911" spans="4:4" x14ac:dyDescent="0.2">
      <c r="D4911" s="343"/>
    </row>
    <row r="4912" spans="4:4" x14ac:dyDescent="0.2">
      <c r="D4912" s="343"/>
    </row>
    <row r="4913" spans="4:4" x14ac:dyDescent="0.2">
      <c r="D4913" s="343"/>
    </row>
    <row r="4914" spans="4:4" x14ac:dyDescent="0.2">
      <c r="D4914" s="343"/>
    </row>
    <row r="4915" spans="4:4" x14ac:dyDescent="0.2">
      <c r="D4915" s="343"/>
    </row>
    <row r="4916" spans="4:4" x14ac:dyDescent="0.2">
      <c r="D4916" s="343"/>
    </row>
    <row r="4917" spans="4:4" x14ac:dyDescent="0.2">
      <c r="D4917" s="343"/>
    </row>
    <row r="4918" spans="4:4" x14ac:dyDescent="0.2">
      <c r="D4918" s="343"/>
    </row>
    <row r="4919" spans="4:4" x14ac:dyDescent="0.2">
      <c r="D4919" s="343"/>
    </row>
    <row r="4920" spans="4:4" x14ac:dyDescent="0.2">
      <c r="D4920" s="343"/>
    </row>
    <row r="4921" spans="4:4" x14ac:dyDescent="0.2">
      <c r="D4921" s="343"/>
    </row>
    <row r="4922" spans="4:4" x14ac:dyDescent="0.2">
      <c r="D4922" s="343"/>
    </row>
    <row r="4923" spans="4:4" x14ac:dyDescent="0.2">
      <c r="D4923" s="343"/>
    </row>
    <row r="4924" spans="4:4" x14ac:dyDescent="0.2">
      <c r="D4924" s="343"/>
    </row>
    <row r="4925" spans="4:4" x14ac:dyDescent="0.2">
      <c r="D4925" s="343"/>
    </row>
    <row r="4926" spans="4:4" x14ac:dyDescent="0.2">
      <c r="D4926" s="343"/>
    </row>
    <row r="4927" spans="4:4" x14ac:dyDescent="0.2">
      <c r="D4927" s="343"/>
    </row>
    <row r="4928" spans="4:4" x14ac:dyDescent="0.2">
      <c r="D4928" s="343"/>
    </row>
    <row r="4929" spans="4:4" x14ac:dyDescent="0.2">
      <c r="D4929" s="343"/>
    </row>
    <row r="4930" spans="4:4" x14ac:dyDescent="0.2">
      <c r="D4930" s="343"/>
    </row>
    <row r="4931" spans="4:4" x14ac:dyDescent="0.2">
      <c r="D4931" s="343"/>
    </row>
    <row r="4932" spans="4:4" x14ac:dyDescent="0.2">
      <c r="D4932" s="343"/>
    </row>
    <row r="4933" spans="4:4" x14ac:dyDescent="0.2">
      <c r="D4933" s="343"/>
    </row>
    <row r="4934" spans="4:4" x14ac:dyDescent="0.2">
      <c r="D4934" s="343"/>
    </row>
    <row r="4935" spans="4:4" x14ac:dyDescent="0.2">
      <c r="D4935" s="343"/>
    </row>
    <row r="4936" spans="4:4" x14ac:dyDescent="0.2">
      <c r="D4936" s="343"/>
    </row>
    <row r="4937" spans="4:4" x14ac:dyDescent="0.2">
      <c r="D4937" s="343"/>
    </row>
    <row r="4938" spans="4:4" x14ac:dyDescent="0.2">
      <c r="D4938" s="343"/>
    </row>
    <row r="4939" spans="4:4" x14ac:dyDescent="0.2">
      <c r="D4939" s="343"/>
    </row>
    <row r="4940" spans="4:4" x14ac:dyDescent="0.2">
      <c r="D4940" s="343"/>
    </row>
    <row r="4941" spans="4:4" x14ac:dyDescent="0.2">
      <c r="D4941" s="343"/>
    </row>
    <row r="4942" spans="4:4" x14ac:dyDescent="0.2">
      <c r="D4942" s="343"/>
    </row>
    <row r="4943" spans="4:4" x14ac:dyDescent="0.2">
      <c r="D4943" s="343"/>
    </row>
    <row r="4944" spans="4:4" x14ac:dyDescent="0.2">
      <c r="D4944" s="343"/>
    </row>
    <row r="4945" spans="4:4" x14ac:dyDescent="0.2">
      <c r="D4945" s="343"/>
    </row>
    <row r="4946" spans="4:4" x14ac:dyDescent="0.2">
      <c r="D4946" s="343"/>
    </row>
    <row r="4947" spans="4:4" x14ac:dyDescent="0.2">
      <c r="D4947" s="343"/>
    </row>
    <row r="4948" spans="4:4" x14ac:dyDescent="0.2">
      <c r="D4948" s="343"/>
    </row>
    <row r="4949" spans="4:4" x14ac:dyDescent="0.2">
      <c r="D4949" s="343"/>
    </row>
    <row r="4950" spans="4:4" x14ac:dyDescent="0.2">
      <c r="D4950" s="343"/>
    </row>
    <row r="4951" spans="4:4" x14ac:dyDescent="0.2">
      <c r="D4951" s="343"/>
    </row>
    <row r="4952" spans="4:4" x14ac:dyDescent="0.2">
      <c r="D4952" s="343"/>
    </row>
    <row r="4953" spans="4:4" x14ac:dyDescent="0.2">
      <c r="D4953" s="343"/>
    </row>
    <row r="4954" spans="4:4" x14ac:dyDescent="0.2">
      <c r="D4954" s="343"/>
    </row>
    <row r="4955" spans="4:4" x14ac:dyDescent="0.2">
      <c r="D4955" s="343"/>
    </row>
    <row r="4956" spans="4:4" x14ac:dyDescent="0.2">
      <c r="D4956" s="343"/>
    </row>
    <row r="4957" spans="4:4" x14ac:dyDescent="0.2">
      <c r="D4957" s="343"/>
    </row>
    <row r="4958" spans="4:4" x14ac:dyDescent="0.2">
      <c r="D4958" s="343"/>
    </row>
    <row r="4959" spans="4:4" x14ac:dyDescent="0.2">
      <c r="D4959" s="343"/>
    </row>
    <row r="4960" spans="4:4" x14ac:dyDescent="0.2">
      <c r="D4960" s="343"/>
    </row>
    <row r="4961" spans="4:4" x14ac:dyDescent="0.2">
      <c r="D4961" s="343"/>
    </row>
    <row r="4962" spans="4:4" x14ac:dyDescent="0.2">
      <c r="D4962" s="343"/>
    </row>
    <row r="4963" spans="4:4" x14ac:dyDescent="0.2">
      <c r="D4963" s="343"/>
    </row>
    <row r="4964" spans="4:4" x14ac:dyDescent="0.2">
      <c r="D4964" s="343"/>
    </row>
    <row r="4965" spans="4:4" x14ac:dyDescent="0.2">
      <c r="D4965" s="343"/>
    </row>
    <row r="4966" spans="4:4" x14ac:dyDescent="0.2">
      <c r="D4966" s="343"/>
    </row>
    <row r="4967" spans="4:4" x14ac:dyDescent="0.2">
      <c r="D4967" s="343"/>
    </row>
    <row r="4968" spans="4:4" x14ac:dyDescent="0.2">
      <c r="D4968" s="343"/>
    </row>
    <row r="4969" spans="4:4" x14ac:dyDescent="0.2">
      <c r="D4969" s="343"/>
    </row>
    <row r="4970" spans="4:4" x14ac:dyDescent="0.2">
      <c r="D4970" s="343"/>
    </row>
    <row r="4971" spans="4:4" x14ac:dyDescent="0.2">
      <c r="D4971" s="343"/>
    </row>
    <row r="4972" spans="4:4" x14ac:dyDescent="0.2">
      <c r="D4972" s="343"/>
    </row>
    <row r="4973" spans="4:4" x14ac:dyDescent="0.2">
      <c r="D4973" s="343"/>
    </row>
    <row r="4974" spans="4:4" x14ac:dyDescent="0.2">
      <c r="D4974" s="343"/>
    </row>
    <row r="4975" spans="4:4" x14ac:dyDescent="0.2">
      <c r="D4975" s="343"/>
    </row>
    <row r="4976" spans="4:4" x14ac:dyDescent="0.2">
      <c r="D4976" s="343"/>
    </row>
    <row r="4977" spans="4:4" x14ac:dyDescent="0.2">
      <c r="D4977" s="343"/>
    </row>
    <row r="4978" spans="4:4" x14ac:dyDescent="0.2">
      <c r="D4978" s="343"/>
    </row>
    <row r="4979" spans="4:4" x14ac:dyDescent="0.2">
      <c r="D4979" s="343"/>
    </row>
    <row r="4980" spans="4:4" x14ac:dyDescent="0.2">
      <c r="D4980" s="343"/>
    </row>
    <row r="4981" spans="4:4" x14ac:dyDescent="0.2">
      <c r="D4981" s="343"/>
    </row>
    <row r="4982" spans="4:4" x14ac:dyDescent="0.2">
      <c r="D4982" s="343"/>
    </row>
    <row r="4983" spans="4:4" x14ac:dyDescent="0.2">
      <c r="D4983" s="343"/>
    </row>
    <row r="4984" spans="4:4" x14ac:dyDescent="0.2">
      <c r="D4984" s="343"/>
    </row>
    <row r="4985" spans="4:4" x14ac:dyDescent="0.2">
      <c r="D4985" s="343"/>
    </row>
    <row r="4986" spans="4:4" x14ac:dyDescent="0.2">
      <c r="D4986" s="343"/>
    </row>
    <row r="4987" spans="4:4" x14ac:dyDescent="0.2">
      <c r="D4987" s="343"/>
    </row>
    <row r="4988" spans="4:4" x14ac:dyDescent="0.2">
      <c r="D4988" s="343"/>
    </row>
    <row r="4989" spans="4:4" x14ac:dyDescent="0.2">
      <c r="D4989" s="343"/>
    </row>
    <row r="4990" spans="4:4" x14ac:dyDescent="0.2">
      <c r="D4990" s="343"/>
    </row>
    <row r="4991" spans="4:4" x14ac:dyDescent="0.2">
      <c r="D4991" s="343"/>
    </row>
    <row r="4992" spans="4:4" x14ac:dyDescent="0.2">
      <c r="D4992" s="343"/>
    </row>
    <row r="4993" spans="4:4" x14ac:dyDescent="0.2">
      <c r="D4993" s="343"/>
    </row>
    <row r="4994" spans="4:4" x14ac:dyDescent="0.2">
      <c r="D4994" s="343"/>
    </row>
    <row r="4995" spans="4:4" x14ac:dyDescent="0.2">
      <c r="D4995" s="343"/>
    </row>
    <row r="4996" spans="4:4" x14ac:dyDescent="0.2">
      <c r="D4996" s="343"/>
    </row>
    <row r="4997" spans="4:4" x14ac:dyDescent="0.2">
      <c r="D4997" s="343"/>
    </row>
    <row r="4998" spans="4:4" x14ac:dyDescent="0.2">
      <c r="D4998" s="343"/>
    </row>
    <row r="4999" spans="4:4" x14ac:dyDescent="0.2">
      <c r="D4999" s="343"/>
    </row>
    <row r="5000" spans="4:4" x14ac:dyDescent="0.2">
      <c r="D5000" s="343"/>
    </row>
    <row r="5001" spans="4:4" x14ac:dyDescent="0.2">
      <c r="D5001" s="343"/>
    </row>
    <row r="5002" spans="4:4" x14ac:dyDescent="0.2">
      <c r="D5002" s="343"/>
    </row>
    <row r="5003" spans="4:4" x14ac:dyDescent="0.2">
      <c r="D5003" s="343"/>
    </row>
    <row r="5004" spans="4:4" x14ac:dyDescent="0.2">
      <c r="D5004" s="343"/>
    </row>
    <row r="5005" spans="4:4" x14ac:dyDescent="0.2">
      <c r="D5005" s="343"/>
    </row>
    <row r="5006" spans="4:4" x14ac:dyDescent="0.2">
      <c r="D5006" s="343"/>
    </row>
    <row r="5007" spans="4:4" x14ac:dyDescent="0.2">
      <c r="D5007" s="343"/>
    </row>
    <row r="5008" spans="4:4" x14ac:dyDescent="0.2">
      <c r="D5008" s="343"/>
    </row>
    <row r="5009" spans="4:4" x14ac:dyDescent="0.2">
      <c r="D5009" s="343"/>
    </row>
    <row r="5010" spans="4:4" x14ac:dyDescent="0.2">
      <c r="D5010" s="343"/>
    </row>
    <row r="5011" spans="4:4" x14ac:dyDescent="0.2">
      <c r="D5011" s="343"/>
    </row>
    <row r="5012" spans="4:4" x14ac:dyDescent="0.2">
      <c r="D5012" s="343"/>
    </row>
    <row r="5013" spans="4:4" x14ac:dyDescent="0.2">
      <c r="D5013" s="343"/>
    </row>
    <row r="5014" spans="4:4" x14ac:dyDescent="0.2">
      <c r="D5014" s="343"/>
    </row>
    <row r="5015" spans="4:4" x14ac:dyDescent="0.2">
      <c r="D5015" s="343"/>
    </row>
    <row r="5016" spans="4:4" x14ac:dyDescent="0.2">
      <c r="D5016" s="343"/>
    </row>
    <row r="5017" spans="4:4" x14ac:dyDescent="0.2">
      <c r="D5017" s="343"/>
    </row>
    <row r="5018" spans="4:4" x14ac:dyDescent="0.2">
      <c r="D5018" s="343"/>
    </row>
    <row r="5019" spans="4:4" x14ac:dyDescent="0.2">
      <c r="D5019" s="343"/>
    </row>
    <row r="5020" spans="4:4" x14ac:dyDescent="0.2">
      <c r="D5020" s="343"/>
    </row>
    <row r="5021" spans="4:4" x14ac:dyDescent="0.2">
      <c r="D5021" s="343"/>
    </row>
    <row r="5022" spans="4:4" x14ac:dyDescent="0.2">
      <c r="D5022" s="343"/>
    </row>
    <row r="5023" spans="4:4" x14ac:dyDescent="0.2">
      <c r="D5023" s="343"/>
    </row>
    <row r="5024" spans="4:4" x14ac:dyDescent="0.2">
      <c r="D5024" s="343"/>
    </row>
    <row r="5025" spans="4:4" x14ac:dyDescent="0.2">
      <c r="D5025" s="343"/>
    </row>
    <row r="5026" spans="4:4" x14ac:dyDescent="0.2">
      <c r="D5026" s="343"/>
    </row>
    <row r="5027" spans="4:4" x14ac:dyDescent="0.2">
      <c r="D5027" s="343"/>
    </row>
    <row r="5028" spans="4:4" x14ac:dyDescent="0.2">
      <c r="D5028" s="343"/>
    </row>
    <row r="5029" spans="4:4" x14ac:dyDescent="0.2">
      <c r="D5029" s="343"/>
    </row>
    <row r="5030" spans="4:4" x14ac:dyDescent="0.2">
      <c r="D5030" s="343"/>
    </row>
    <row r="5031" spans="4:4" x14ac:dyDescent="0.2">
      <c r="D5031" s="343"/>
    </row>
    <row r="5032" spans="4:4" x14ac:dyDescent="0.2">
      <c r="D5032" s="343"/>
    </row>
    <row r="5033" spans="4:4" x14ac:dyDescent="0.2">
      <c r="D5033" s="343"/>
    </row>
    <row r="5034" spans="4:4" x14ac:dyDescent="0.2">
      <c r="D5034" s="343"/>
    </row>
    <row r="5035" spans="4:4" x14ac:dyDescent="0.2">
      <c r="D5035" s="343"/>
    </row>
    <row r="5036" spans="4:4" x14ac:dyDescent="0.2">
      <c r="D5036" s="343"/>
    </row>
    <row r="5037" spans="4:4" x14ac:dyDescent="0.2">
      <c r="D5037" s="343"/>
    </row>
    <row r="5038" spans="4:4" x14ac:dyDescent="0.2">
      <c r="D5038" s="343"/>
    </row>
    <row r="5039" spans="4:4" x14ac:dyDescent="0.2">
      <c r="D5039" s="343"/>
    </row>
    <row r="5040" spans="4:4" x14ac:dyDescent="0.2">
      <c r="D5040" s="343"/>
    </row>
    <row r="5041" spans="4:4" x14ac:dyDescent="0.2">
      <c r="D5041" s="343"/>
    </row>
    <row r="5042" spans="4:4" x14ac:dyDescent="0.2">
      <c r="D5042" s="343"/>
    </row>
    <row r="5043" spans="4:4" x14ac:dyDescent="0.2">
      <c r="D5043" s="343"/>
    </row>
    <row r="5044" spans="4:4" x14ac:dyDescent="0.2">
      <c r="D5044" s="343"/>
    </row>
    <row r="5045" spans="4:4" x14ac:dyDescent="0.2">
      <c r="D5045" s="343"/>
    </row>
    <row r="5046" spans="4:4" x14ac:dyDescent="0.2">
      <c r="D5046" s="343"/>
    </row>
    <row r="5047" spans="4:4" x14ac:dyDescent="0.2">
      <c r="D5047" s="343"/>
    </row>
    <row r="5048" spans="4:4" x14ac:dyDescent="0.2">
      <c r="D5048" s="343"/>
    </row>
    <row r="5049" spans="4:4" x14ac:dyDescent="0.2">
      <c r="D5049" s="343"/>
    </row>
    <row r="5050" spans="4:4" x14ac:dyDescent="0.2">
      <c r="D5050" s="343"/>
    </row>
    <row r="5051" spans="4:4" x14ac:dyDescent="0.2">
      <c r="D5051" s="343"/>
    </row>
    <row r="5052" spans="4:4" x14ac:dyDescent="0.2">
      <c r="D5052" s="343"/>
    </row>
    <row r="5053" spans="4:4" x14ac:dyDescent="0.2">
      <c r="D5053" s="343"/>
    </row>
    <row r="5054" spans="4:4" x14ac:dyDescent="0.2">
      <c r="D5054" s="343"/>
    </row>
    <row r="5055" spans="4:4" x14ac:dyDescent="0.2">
      <c r="D5055" s="343"/>
    </row>
    <row r="5056" spans="4:4" x14ac:dyDescent="0.2">
      <c r="D5056" s="343"/>
    </row>
    <row r="5057" spans="4:4" x14ac:dyDescent="0.2">
      <c r="D5057" s="343"/>
    </row>
    <row r="5058" spans="4:4" x14ac:dyDescent="0.2">
      <c r="D5058" s="343"/>
    </row>
    <row r="5059" spans="4:4" x14ac:dyDescent="0.2">
      <c r="D5059" s="343"/>
    </row>
    <row r="5060" spans="4:4" x14ac:dyDescent="0.2">
      <c r="D5060" s="343"/>
    </row>
    <row r="5061" spans="4:4" x14ac:dyDescent="0.2">
      <c r="D5061" s="343"/>
    </row>
    <row r="5062" spans="4:4" x14ac:dyDescent="0.2">
      <c r="D5062" s="343"/>
    </row>
    <row r="5063" spans="4:4" x14ac:dyDescent="0.2">
      <c r="D5063" s="343"/>
    </row>
    <row r="5064" spans="4:4" x14ac:dyDescent="0.2">
      <c r="D5064" s="343"/>
    </row>
    <row r="5065" spans="4:4" x14ac:dyDescent="0.2">
      <c r="D5065" s="343"/>
    </row>
    <row r="5066" spans="4:4" x14ac:dyDescent="0.2">
      <c r="D5066" s="343"/>
    </row>
    <row r="5067" spans="4:4" x14ac:dyDescent="0.2">
      <c r="D5067" s="343"/>
    </row>
    <row r="5068" spans="4:4" x14ac:dyDescent="0.2">
      <c r="D5068" s="343"/>
    </row>
    <row r="5069" spans="4:4" x14ac:dyDescent="0.2">
      <c r="D5069" s="343"/>
    </row>
    <row r="5070" spans="4:4" x14ac:dyDescent="0.2">
      <c r="D5070" s="343"/>
    </row>
    <row r="5071" spans="4:4" x14ac:dyDescent="0.2">
      <c r="D5071" s="343"/>
    </row>
    <row r="5072" spans="4:4" x14ac:dyDescent="0.2">
      <c r="D5072" s="343"/>
    </row>
    <row r="5073" spans="4:4" x14ac:dyDescent="0.2">
      <c r="D5073" s="343"/>
    </row>
    <row r="5074" spans="4:4" x14ac:dyDescent="0.2">
      <c r="D5074" s="343"/>
    </row>
    <row r="5075" spans="4:4" x14ac:dyDescent="0.2">
      <c r="D5075" s="343"/>
    </row>
    <row r="5076" spans="4:4" x14ac:dyDescent="0.2">
      <c r="D5076" s="343"/>
    </row>
    <row r="5077" spans="4:4" x14ac:dyDescent="0.2">
      <c r="D5077" s="343"/>
    </row>
    <row r="5078" spans="4:4" x14ac:dyDescent="0.2">
      <c r="D5078" s="343"/>
    </row>
    <row r="5079" spans="4:4" x14ac:dyDescent="0.2">
      <c r="D5079" s="343"/>
    </row>
    <row r="5080" spans="4:4" x14ac:dyDescent="0.2">
      <c r="D5080" s="343"/>
    </row>
    <row r="5081" spans="4:4" x14ac:dyDescent="0.2">
      <c r="D5081" s="343"/>
    </row>
    <row r="5082" spans="4:4" x14ac:dyDescent="0.2">
      <c r="D5082" s="343"/>
    </row>
    <row r="5083" spans="4:4" x14ac:dyDescent="0.2">
      <c r="D5083" s="343"/>
    </row>
    <row r="5084" spans="4:4" x14ac:dyDescent="0.2">
      <c r="D5084" s="343"/>
    </row>
    <row r="5085" spans="4:4" x14ac:dyDescent="0.2">
      <c r="D5085" s="343"/>
    </row>
    <row r="5086" spans="4:4" x14ac:dyDescent="0.2">
      <c r="D5086" s="343"/>
    </row>
    <row r="5087" spans="4:4" x14ac:dyDescent="0.2">
      <c r="D5087" s="343"/>
    </row>
    <row r="5088" spans="4:4" x14ac:dyDescent="0.2">
      <c r="D5088" s="343"/>
    </row>
    <row r="5089" spans="4:4" x14ac:dyDescent="0.2">
      <c r="D5089" s="343"/>
    </row>
    <row r="5090" spans="4:4" x14ac:dyDescent="0.2">
      <c r="D5090" s="343"/>
    </row>
    <row r="5091" spans="4:4" x14ac:dyDescent="0.2">
      <c r="D5091" s="343"/>
    </row>
    <row r="5092" spans="4:4" x14ac:dyDescent="0.2">
      <c r="D5092" s="343"/>
    </row>
    <row r="5093" spans="4:4" x14ac:dyDescent="0.2">
      <c r="D5093" s="343"/>
    </row>
    <row r="5094" spans="4:4" x14ac:dyDescent="0.2">
      <c r="D5094" s="343"/>
    </row>
    <row r="5095" spans="4:4" x14ac:dyDescent="0.2">
      <c r="D5095" s="343"/>
    </row>
    <row r="5096" spans="4:4" x14ac:dyDescent="0.2">
      <c r="D5096" s="343"/>
    </row>
    <row r="5097" spans="4:4" x14ac:dyDescent="0.2">
      <c r="D5097" s="343"/>
    </row>
    <row r="5098" spans="4:4" x14ac:dyDescent="0.2">
      <c r="D5098" s="343"/>
    </row>
    <row r="5099" spans="4:4" x14ac:dyDescent="0.2">
      <c r="D5099" s="343"/>
    </row>
    <row r="5100" spans="4:4" x14ac:dyDescent="0.2">
      <c r="D5100" s="343"/>
    </row>
    <row r="5101" spans="4:4" x14ac:dyDescent="0.2">
      <c r="D5101" s="343"/>
    </row>
    <row r="5102" spans="4:4" x14ac:dyDescent="0.2">
      <c r="D5102" s="343"/>
    </row>
    <row r="5103" spans="4:4" x14ac:dyDescent="0.2">
      <c r="D5103" s="343"/>
    </row>
    <row r="5104" spans="4:4" x14ac:dyDescent="0.2">
      <c r="D5104" s="343"/>
    </row>
    <row r="5105" spans="4:4" x14ac:dyDescent="0.2">
      <c r="D5105" s="343"/>
    </row>
    <row r="5106" spans="4:4" x14ac:dyDescent="0.2">
      <c r="D5106" s="343"/>
    </row>
    <row r="5107" spans="4:4" x14ac:dyDescent="0.2">
      <c r="D5107" s="343"/>
    </row>
    <row r="5108" spans="4:4" x14ac:dyDescent="0.2">
      <c r="D5108" s="343"/>
    </row>
    <row r="5109" spans="4:4" x14ac:dyDescent="0.2">
      <c r="D5109" s="343"/>
    </row>
    <row r="5110" spans="4:4" x14ac:dyDescent="0.2">
      <c r="D5110" s="343"/>
    </row>
    <row r="5111" spans="4:4" x14ac:dyDescent="0.2">
      <c r="D5111" s="343"/>
    </row>
    <row r="5112" spans="4:4" x14ac:dyDescent="0.2">
      <c r="D5112" s="343"/>
    </row>
    <row r="5113" spans="4:4" x14ac:dyDescent="0.2">
      <c r="D5113" s="343"/>
    </row>
    <row r="5114" spans="4:4" x14ac:dyDescent="0.2">
      <c r="D5114" s="343"/>
    </row>
    <row r="5115" spans="4:4" x14ac:dyDescent="0.2">
      <c r="D5115" s="343"/>
    </row>
    <row r="5116" spans="4:4" x14ac:dyDescent="0.2">
      <c r="D5116" s="343"/>
    </row>
    <row r="5117" spans="4:4" x14ac:dyDescent="0.2">
      <c r="D5117" s="343"/>
    </row>
    <row r="5118" spans="4:4" x14ac:dyDescent="0.2">
      <c r="D5118" s="343"/>
    </row>
    <row r="5119" spans="4:4" x14ac:dyDescent="0.2">
      <c r="D5119" s="343"/>
    </row>
    <row r="5120" spans="4:4" x14ac:dyDescent="0.2">
      <c r="D5120" s="343"/>
    </row>
    <row r="5121" spans="4:4" x14ac:dyDescent="0.2">
      <c r="D5121" s="343"/>
    </row>
    <row r="5122" spans="4:4" x14ac:dyDescent="0.2">
      <c r="D5122" s="343"/>
    </row>
    <row r="5123" spans="4:4" x14ac:dyDescent="0.2">
      <c r="D5123" s="343"/>
    </row>
    <row r="5124" spans="4:4" x14ac:dyDescent="0.2">
      <c r="D5124" s="343"/>
    </row>
    <row r="5125" spans="4:4" x14ac:dyDescent="0.2">
      <c r="D5125" s="343"/>
    </row>
    <row r="5126" spans="4:4" x14ac:dyDescent="0.2">
      <c r="D5126" s="343"/>
    </row>
    <row r="5127" spans="4:4" x14ac:dyDescent="0.2">
      <c r="D5127" s="343"/>
    </row>
    <row r="5128" spans="4:4" x14ac:dyDescent="0.2">
      <c r="D5128" s="343"/>
    </row>
    <row r="5129" spans="4:4" x14ac:dyDescent="0.2">
      <c r="D5129" s="343"/>
    </row>
    <row r="5130" spans="4:4" x14ac:dyDescent="0.2">
      <c r="D5130" s="343"/>
    </row>
    <row r="5131" spans="4:4" x14ac:dyDescent="0.2">
      <c r="D5131" s="343"/>
    </row>
    <row r="5132" spans="4:4" x14ac:dyDescent="0.2">
      <c r="D5132" s="343"/>
    </row>
    <row r="5133" spans="4:4" x14ac:dyDescent="0.2">
      <c r="D5133" s="343"/>
    </row>
    <row r="5134" spans="4:4" x14ac:dyDescent="0.2">
      <c r="D5134" s="343"/>
    </row>
    <row r="5135" spans="4:4" x14ac:dyDescent="0.2">
      <c r="D5135" s="343"/>
    </row>
    <row r="5136" spans="4:4" x14ac:dyDescent="0.2">
      <c r="D5136" s="343"/>
    </row>
    <row r="5137" spans="4:4" x14ac:dyDescent="0.2">
      <c r="D5137" s="343"/>
    </row>
    <row r="5138" spans="4:4" x14ac:dyDescent="0.2">
      <c r="D5138" s="343"/>
    </row>
    <row r="5139" spans="4:4" x14ac:dyDescent="0.2">
      <c r="D5139" s="343"/>
    </row>
    <row r="5140" spans="4:4" x14ac:dyDescent="0.2">
      <c r="D5140" s="343"/>
    </row>
    <row r="5141" spans="4:4" x14ac:dyDescent="0.2">
      <c r="D5141" s="343"/>
    </row>
    <row r="5142" spans="4:4" x14ac:dyDescent="0.2">
      <c r="D5142" s="343"/>
    </row>
    <row r="5143" spans="4:4" x14ac:dyDescent="0.2">
      <c r="D5143" s="343"/>
    </row>
    <row r="5144" spans="4:4" x14ac:dyDescent="0.2">
      <c r="D5144" s="343"/>
    </row>
    <row r="5145" spans="4:4" x14ac:dyDescent="0.2">
      <c r="D5145" s="343"/>
    </row>
    <row r="5146" spans="4:4" x14ac:dyDescent="0.2">
      <c r="D5146" s="343"/>
    </row>
    <row r="5147" spans="4:4" x14ac:dyDescent="0.2">
      <c r="D5147" s="343"/>
    </row>
    <row r="5148" spans="4:4" x14ac:dyDescent="0.2">
      <c r="D5148" s="343"/>
    </row>
    <row r="5149" spans="4:4" x14ac:dyDescent="0.2">
      <c r="D5149" s="343"/>
    </row>
    <row r="5150" spans="4:4" x14ac:dyDescent="0.2">
      <c r="D5150" s="343"/>
    </row>
    <row r="5151" spans="4:4" x14ac:dyDescent="0.2">
      <c r="D5151" s="343"/>
    </row>
    <row r="5152" spans="4:4" x14ac:dyDescent="0.2">
      <c r="D5152" s="343"/>
    </row>
    <row r="5153" spans="4:4" x14ac:dyDescent="0.2">
      <c r="D5153" s="343"/>
    </row>
    <row r="5154" spans="4:4" x14ac:dyDescent="0.2">
      <c r="D5154" s="343"/>
    </row>
    <row r="5155" spans="4:4" x14ac:dyDescent="0.2">
      <c r="D5155" s="343"/>
    </row>
    <row r="5156" spans="4:4" x14ac:dyDescent="0.2">
      <c r="D5156" s="343"/>
    </row>
    <row r="5157" spans="4:4" x14ac:dyDescent="0.2">
      <c r="D5157" s="343"/>
    </row>
    <row r="5158" spans="4:4" x14ac:dyDescent="0.2">
      <c r="D5158" s="343"/>
    </row>
    <row r="5159" spans="4:4" x14ac:dyDescent="0.2">
      <c r="D5159" s="343"/>
    </row>
    <row r="5160" spans="4:4" x14ac:dyDescent="0.2">
      <c r="D5160" s="343"/>
    </row>
    <row r="5161" spans="4:4" x14ac:dyDescent="0.2">
      <c r="D5161" s="343"/>
    </row>
    <row r="5162" spans="4:4" x14ac:dyDescent="0.2">
      <c r="D5162" s="343"/>
    </row>
    <row r="5163" spans="4:4" x14ac:dyDescent="0.2">
      <c r="D5163" s="343"/>
    </row>
    <row r="5164" spans="4:4" x14ac:dyDescent="0.2">
      <c r="D5164" s="343"/>
    </row>
    <row r="5165" spans="4:4" x14ac:dyDescent="0.2">
      <c r="D5165" s="343"/>
    </row>
    <row r="5166" spans="4:4" x14ac:dyDescent="0.2">
      <c r="D5166" s="343"/>
    </row>
    <row r="5167" spans="4:4" x14ac:dyDescent="0.2">
      <c r="D5167" s="343"/>
    </row>
    <row r="5168" spans="4:4" x14ac:dyDescent="0.2">
      <c r="D5168" s="343"/>
    </row>
    <row r="5169" spans="4:4" x14ac:dyDescent="0.2">
      <c r="D5169" s="343"/>
    </row>
    <row r="5170" spans="4:4" x14ac:dyDescent="0.2">
      <c r="D5170" s="343"/>
    </row>
    <row r="5171" spans="4:4" x14ac:dyDescent="0.2">
      <c r="D5171" s="343"/>
    </row>
    <row r="5172" spans="4:4" x14ac:dyDescent="0.2">
      <c r="D5172" s="343"/>
    </row>
    <row r="5173" spans="4:4" x14ac:dyDescent="0.2">
      <c r="D5173" s="343"/>
    </row>
    <row r="5174" spans="4:4" x14ac:dyDescent="0.2">
      <c r="D5174" s="343"/>
    </row>
    <row r="5175" spans="4:4" x14ac:dyDescent="0.2">
      <c r="D5175" s="343"/>
    </row>
    <row r="5176" spans="4:4" x14ac:dyDescent="0.2">
      <c r="D5176" s="343"/>
    </row>
    <row r="5177" spans="4:4" x14ac:dyDescent="0.2">
      <c r="D5177" s="343"/>
    </row>
    <row r="5178" spans="4:4" x14ac:dyDescent="0.2">
      <c r="D5178" s="343"/>
    </row>
    <row r="5179" spans="4:4" x14ac:dyDescent="0.2">
      <c r="D5179" s="343"/>
    </row>
    <row r="5180" spans="4:4" x14ac:dyDescent="0.2">
      <c r="D5180" s="343"/>
    </row>
    <row r="5181" spans="4:4" x14ac:dyDescent="0.2">
      <c r="D5181" s="343"/>
    </row>
    <row r="5182" spans="4:4" x14ac:dyDescent="0.2">
      <c r="D5182" s="343"/>
    </row>
    <row r="5183" spans="4:4" x14ac:dyDescent="0.2">
      <c r="D5183" s="343"/>
    </row>
    <row r="5184" spans="4:4" x14ac:dyDescent="0.2">
      <c r="D5184" s="343"/>
    </row>
    <row r="5185" spans="4:4" x14ac:dyDescent="0.2">
      <c r="D5185" s="343"/>
    </row>
    <row r="5186" spans="4:4" x14ac:dyDescent="0.2">
      <c r="D5186" s="343"/>
    </row>
    <row r="5187" spans="4:4" x14ac:dyDescent="0.2">
      <c r="D5187" s="343"/>
    </row>
    <row r="5188" spans="4:4" x14ac:dyDescent="0.2">
      <c r="D5188" s="343"/>
    </row>
    <row r="5189" spans="4:4" x14ac:dyDescent="0.2">
      <c r="D5189" s="343"/>
    </row>
    <row r="5190" spans="4:4" x14ac:dyDescent="0.2">
      <c r="D5190" s="343"/>
    </row>
    <row r="5191" spans="4:4" x14ac:dyDescent="0.2">
      <c r="D5191" s="343"/>
    </row>
    <row r="5192" spans="4:4" x14ac:dyDescent="0.2">
      <c r="D5192" s="343"/>
    </row>
    <row r="5193" spans="4:4" x14ac:dyDescent="0.2">
      <c r="D5193" s="343"/>
    </row>
    <row r="5194" spans="4:4" x14ac:dyDescent="0.2">
      <c r="D5194" s="343"/>
    </row>
    <row r="5195" spans="4:4" x14ac:dyDescent="0.2">
      <c r="D5195" s="343"/>
    </row>
    <row r="5196" spans="4:4" x14ac:dyDescent="0.2">
      <c r="D5196" s="343"/>
    </row>
    <row r="5197" spans="4:4" x14ac:dyDescent="0.2">
      <c r="D5197" s="343"/>
    </row>
    <row r="5198" spans="4:4" x14ac:dyDescent="0.2">
      <c r="D5198" s="343"/>
    </row>
    <row r="5199" spans="4:4" x14ac:dyDescent="0.2">
      <c r="D5199" s="343"/>
    </row>
    <row r="5200" spans="4:4" x14ac:dyDescent="0.2">
      <c r="D5200" s="343"/>
    </row>
    <row r="5201" spans="4:4" x14ac:dyDescent="0.2">
      <c r="D5201" s="343"/>
    </row>
    <row r="5202" spans="4:4" x14ac:dyDescent="0.2">
      <c r="D5202" s="343"/>
    </row>
    <row r="5203" spans="4:4" x14ac:dyDescent="0.2">
      <c r="D5203" s="343"/>
    </row>
    <row r="5204" spans="4:4" x14ac:dyDescent="0.2">
      <c r="D5204" s="343"/>
    </row>
    <row r="5205" spans="4:4" x14ac:dyDescent="0.2">
      <c r="D5205" s="343"/>
    </row>
    <row r="5206" spans="4:4" x14ac:dyDescent="0.2">
      <c r="D5206" s="343"/>
    </row>
    <row r="5207" spans="4:4" x14ac:dyDescent="0.2">
      <c r="D5207" s="343"/>
    </row>
    <row r="5208" spans="4:4" x14ac:dyDescent="0.2">
      <c r="D5208" s="343"/>
    </row>
    <row r="5209" spans="4:4" x14ac:dyDescent="0.2">
      <c r="D5209" s="343"/>
    </row>
    <row r="5210" spans="4:4" x14ac:dyDescent="0.2">
      <c r="D5210" s="343"/>
    </row>
    <row r="5211" spans="4:4" x14ac:dyDescent="0.2">
      <c r="D5211" s="343"/>
    </row>
    <row r="5212" spans="4:4" x14ac:dyDescent="0.2">
      <c r="D5212" s="343"/>
    </row>
    <row r="5213" spans="4:4" x14ac:dyDescent="0.2">
      <c r="D5213" s="343"/>
    </row>
    <row r="5214" spans="4:4" x14ac:dyDescent="0.2">
      <c r="D5214" s="343"/>
    </row>
    <row r="5215" spans="4:4" x14ac:dyDescent="0.2">
      <c r="D5215" s="343"/>
    </row>
    <row r="5216" spans="4:4" x14ac:dyDescent="0.2">
      <c r="D5216" s="343"/>
    </row>
    <row r="5217" spans="4:4" x14ac:dyDescent="0.2">
      <c r="D5217" s="343"/>
    </row>
    <row r="5218" spans="4:4" x14ac:dyDescent="0.2">
      <c r="D5218" s="343"/>
    </row>
    <row r="5219" spans="4:4" x14ac:dyDescent="0.2">
      <c r="D5219" s="343"/>
    </row>
    <row r="5220" spans="4:4" x14ac:dyDescent="0.2">
      <c r="D5220" s="343"/>
    </row>
    <row r="5221" spans="4:4" x14ac:dyDescent="0.2">
      <c r="D5221" s="343"/>
    </row>
    <row r="5222" spans="4:4" x14ac:dyDescent="0.2">
      <c r="D5222" s="343"/>
    </row>
    <row r="5223" spans="4:4" x14ac:dyDescent="0.2">
      <c r="D5223" s="343"/>
    </row>
    <row r="5224" spans="4:4" x14ac:dyDescent="0.2">
      <c r="D5224" s="343"/>
    </row>
    <row r="5225" spans="4:4" x14ac:dyDescent="0.2">
      <c r="D5225" s="343"/>
    </row>
    <row r="5226" spans="4:4" x14ac:dyDescent="0.2">
      <c r="D5226" s="343"/>
    </row>
    <row r="5227" spans="4:4" x14ac:dyDescent="0.2">
      <c r="D5227" s="343"/>
    </row>
    <row r="5228" spans="4:4" x14ac:dyDescent="0.2">
      <c r="D5228" s="343"/>
    </row>
    <row r="5229" spans="4:4" x14ac:dyDescent="0.2">
      <c r="D5229" s="343"/>
    </row>
    <row r="5230" spans="4:4" x14ac:dyDescent="0.2">
      <c r="D5230" s="343"/>
    </row>
    <row r="5231" spans="4:4" x14ac:dyDescent="0.2">
      <c r="D5231" s="343"/>
    </row>
    <row r="5232" spans="4:4" x14ac:dyDescent="0.2">
      <c r="D5232" s="343"/>
    </row>
    <row r="5233" spans="4:4" x14ac:dyDescent="0.2">
      <c r="D5233" s="343"/>
    </row>
    <row r="5234" spans="4:4" x14ac:dyDescent="0.2">
      <c r="D5234" s="343"/>
    </row>
    <row r="5235" spans="4:4" x14ac:dyDescent="0.2">
      <c r="D5235" s="343"/>
    </row>
    <row r="5236" spans="4:4" x14ac:dyDescent="0.2">
      <c r="D5236" s="343"/>
    </row>
    <row r="5237" spans="4:4" x14ac:dyDescent="0.2">
      <c r="D5237" s="343"/>
    </row>
    <row r="5238" spans="4:4" x14ac:dyDescent="0.2">
      <c r="D5238" s="343"/>
    </row>
    <row r="5239" spans="4:4" x14ac:dyDescent="0.2">
      <c r="D5239" s="343"/>
    </row>
    <row r="5240" spans="4:4" x14ac:dyDescent="0.2">
      <c r="D5240" s="343"/>
    </row>
    <row r="5241" spans="4:4" x14ac:dyDescent="0.2">
      <c r="D5241" s="343"/>
    </row>
    <row r="5242" spans="4:4" x14ac:dyDescent="0.2">
      <c r="D5242" s="343"/>
    </row>
    <row r="5243" spans="4:4" x14ac:dyDescent="0.2">
      <c r="D5243" s="343"/>
    </row>
    <row r="5244" spans="4:4" x14ac:dyDescent="0.2">
      <c r="D5244" s="343"/>
    </row>
    <row r="5245" spans="4:4" x14ac:dyDescent="0.2">
      <c r="D5245" s="343"/>
    </row>
    <row r="5246" spans="4:4" x14ac:dyDescent="0.2">
      <c r="D5246" s="343"/>
    </row>
    <row r="5247" spans="4:4" x14ac:dyDescent="0.2">
      <c r="D5247" s="343"/>
    </row>
    <row r="5248" spans="4:4" x14ac:dyDescent="0.2">
      <c r="D5248" s="343"/>
    </row>
    <row r="5249" spans="4:4" x14ac:dyDescent="0.2">
      <c r="D5249" s="343"/>
    </row>
    <row r="5250" spans="4:4" x14ac:dyDescent="0.2">
      <c r="D5250" s="343"/>
    </row>
    <row r="5251" spans="4:4" x14ac:dyDescent="0.2">
      <c r="D5251" s="343"/>
    </row>
    <row r="5252" spans="4:4" x14ac:dyDescent="0.2">
      <c r="D5252" s="343"/>
    </row>
    <row r="5253" spans="4:4" x14ac:dyDescent="0.2">
      <c r="D5253" s="343"/>
    </row>
    <row r="5254" spans="4:4" x14ac:dyDescent="0.2">
      <c r="D5254" s="343"/>
    </row>
    <row r="5255" spans="4:4" x14ac:dyDescent="0.2">
      <c r="D5255" s="343"/>
    </row>
    <row r="5256" spans="4:4" x14ac:dyDescent="0.2">
      <c r="D5256" s="343"/>
    </row>
    <row r="5257" spans="4:4" x14ac:dyDescent="0.2">
      <c r="D5257" s="343"/>
    </row>
    <row r="5258" spans="4:4" x14ac:dyDescent="0.2">
      <c r="D5258" s="343"/>
    </row>
    <row r="5259" spans="4:4" x14ac:dyDescent="0.2">
      <c r="D5259" s="343"/>
    </row>
    <row r="5260" spans="4:4" x14ac:dyDescent="0.2">
      <c r="D5260" s="343"/>
    </row>
    <row r="5261" spans="4:4" x14ac:dyDescent="0.2">
      <c r="D5261" s="343"/>
    </row>
    <row r="5262" spans="4:4" x14ac:dyDescent="0.2">
      <c r="D5262" s="343"/>
    </row>
    <row r="5263" spans="4:4" x14ac:dyDescent="0.2">
      <c r="D5263" s="343"/>
    </row>
    <row r="5264" spans="4:4" x14ac:dyDescent="0.2">
      <c r="D5264" s="343"/>
    </row>
    <row r="5265" spans="4:4" x14ac:dyDescent="0.2">
      <c r="D5265" s="343"/>
    </row>
    <row r="5266" spans="4:4" x14ac:dyDescent="0.2">
      <c r="D5266" s="343"/>
    </row>
    <row r="5267" spans="4:4" x14ac:dyDescent="0.2">
      <c r="D5267" s="343"/>
    </row>
    <row r="5268" spans="4:4" x14ac:dyDescent="0.2">
      <c r="D5268" s="343"/>
    </row>
    <row r="5269" spans="4:4" x14ac:dyDescent="0.2">
      <c r="D5269" s="343"/>
    </row>
    <row r="5270" spans="4:4" x14ac:dyDescent="0.2">
      <c r="D5270" s="343"/>
    </row>
    <row r="5271" spans="4:4" x14ac:dyDescent="0.2">
      <c r="D5271" s="343"/>
    </row>
    <row r="5272" spans="4:4" x14ac:dyDescent="0.2">
      <c r="D5272" s="343"/>
    </row>
    <row r="5273" spans="4:4" x14ac:dyDescent="0.2">
      <c r="D5273" s="343"/>
    </row>
    <row r="5274" spans="4:4" x14ac:dyDescent="0.2">
      <c r="D5274" s="343"/>
    </row>
    <row r="5275" spans="4:4" x14ac:dyDescent="0.2">
      <c r="D5275" s="343"/>
    </row>
    <row r="5276" spans="4:4" x14ac:dyDescent="0.2">
      <c r="D5276" s="343"/>
    </row>
    <row r="5277" spans="4:4" x14ac:dyDescent="0.2">
      <c r="D5277" s="343"/>
    </row>
    <row r="5278" spans="4:4" x14ac:dyDescent="0.2">
      <c r="D5278" s="343"/>
    </row>
    <row r="5279" spans="4:4" x14ac:dyDescent="0.2">
      <c r="D5279" s="343"/>
    </row>
    <row r="5280" spans="4:4" x14ac:dyDescent="0.2">
      <c r="D5280" s="343"/>
    </row>
    <row r="5281" spans="4:4" x14ac:dyDescent="0.2">
      <c r="D5281" s="343"/>
    </row>
    <row r="5282" spans="4:4" x14ac:dyDescent="0.2">
      <c r="D5282" s="343"/>
    </row>
    <row r="5283" spans="4:4" x14ac:dyDescent="0.2">
      <c r="D5283" s="343"/>
    </row>
    <row r="5284" spans="4:4" x14ac:dyDescent="0.2">
      <c r="D5284" s="343"/>
    </row>
    <row r="5285" spans="4:4" x14ac:dyDescent="0.2">
      <c r="D5285" s="343"/>
    </row>
    <row r="5286" spans="4:4" x14ac:dyDescent="0.2">
      <c r="D5286" s="343"/>
    </row>
    <row r="5287" spans="4:4" x14ac:dyDescent="0.2">
      <c r="D5287" s="343"/>
    </row>
    <row r="5288" spans="4:4" x14ac:dyDescent="0.2">
      <c r="D5288" s="343"/>
    </row>
    <row r="5289" spans="4:4" x14ac:dyDescent="0.2">
      <c r="D5289" s="343"/>
    </row>
    <row r="5290" spans="4:4" x14ac:dyDescent="0.2">
      <c r="D5290" s="343"/>
    </row>
    <row r="5291" spans="4:4" x14ac:dyDescent="0.2">
      <c r="D5291" s="343"/>
    </row>
    <row r="5292" spans="4:4" x14ac:dyDescent="0.2">
      <c r="D5292" s="343"/>
    </row>
    <row r="5293" spans="4:4" x14ac:dyDescent="0.2">
      <c r="D5293" s="343"/>
    </row>
    <row r="5294" spans="4:4" x14ac:dyDescent="0.2">
      <c r="D5294" s="343"/>
    </row>
    <row r="5295" spans="4:4" x14ac:dyDescent="0.2">
      <c r="D5295" s="343"/>
    </row>
    <row r="5296" spans="4:4" x14ac:dyDescent="0.2">
      <c r="D5296" s="343"/>
    </row>
    <row r="5297" spans="4:4" x14ac:dyDescent="0.2">
      <c r="D5297" s="343"/>
    </row>
    <row r="5298" spans="4:4" x14ac:dyDescent="0.2">
      <c r="D5298" s="343"/>
    </row>
    <row r="5299" spans="4:4" x14ac:dyDescent="0.2">
      <c r="D5299" s="343"/>
    </row>
    <row r="5300" spans="4:4" x14ac:dyDescent="0.2">
      <c r="D5300" s="343"/>
    </row>
    <row r="5301" spans="4:4" x14ac:dyDescent="0.2">
      <c r="D5301" s="343"/>
    </row>
    <row r="5302" spans="4:4" x14ac:dyDescent="0.2">
      <c r="D5302" s="343"/>
    </row>
    <row r="5303" spans="4:4" x14ac:dyDescent="0.2">
      <c r="D5303" s="343"/>
    </row>
    <row r="5304" spans="4:4" x14ac:dyDescent="0.2">
      <c r="D5304" s="343"/>
    </row>
    <row r="5305" spans="4:4" x14ac:dyDescent="0.2">
      <c r="D5305" s="343"/>
    </row>
    <row r="5306" spans="4:4" x14ac:dyDescent="0.2">
      <c r="D5306" s="343"/>
    </row>
    <row r="5307" spans="4:4" x14ac:dyDescent="0.2">
      <c r="D5307" s="343"/>
    </row>
    <row r="5308" spans="4:4" x14ac:dyDescent="0.2">
      <c r="D5308" s="343"/>
    </row>
    <row r="5309" spans="4:4" x14ac:dyDescent="0.2">
      <c r="D5309" s="343"/>
    </row>
    <row r="5310" spans="4:4" x14ac:dyDescent="0.2">
      <c r="D5310" s="343"/>
    </row>
    <row r="5311" spans="4:4" x14ac:dyDescent="0.2">
      <c r="D5311" s="343"/>
    </row>
    <row r="5312" spans="4:4" x14ac:dyDescent="0.2">
      <c r="D5312" s="343"/>
    </row>
    <row r="5313" spans="4:4" x14ac:dyDescent="0.2">
      <c r="D5313" s="343"/>
    </row>
    <row r="5314" spans="4:4" x14ac:dyDescent="0.2">
      <c r="D5314" s="343"/>
    </row>
    <row r="5315" spans="4:4" x14ac:dyDescent="0.2">
      <c r="D5315" s="343"/>
    </row>
    <row r="5316" spans="4:4" x14ac:dyDescent="0.2">
      <c r="D5316" s="343"/>
    </row>
    <row r="5317" spans="4:4" x14ac:dyDescent="0.2">
      <c r="D5317" s="343"/>
    </row>
    <row r="5318" spans="4:4" x14ac:dyDescent="0.2">
      <c r="D5318" s="343"/>
    </row>
    <row r="5319" spans="4:4" x14ac:dyDescent="0.2">
      <c r="D5319" s="343"/>
    </row>
    <row r="5320" spans="4:4" x14ac:dyDescent="0.2">
      <c r="D5320" s="343"/>
    </row>
    <row r="5321" spans="4:4" x14ac:dyDescent="0.2">
      <c r="D5321" s="343"/>
    </row>
    <row r="5322" spans="4:4" x14ac:dyDescent="0.2">
      <c r="D5322" s="343"/>
    </row>
    <row r="5323" spans="4:4" x14ac:dyDescent="0.2">
      <c r="D5323" s="343"/>
    </row>
    <row r="5324" spans="4:4" x14ac:dyDescent="0.2">
      <c r="D5324" s="343"/>
    </row>
    <row r="5325" spans="4:4" x14ac:dyDescent="0.2">
      <c r="D5325" s="343"/>
    </row>
    <row r="5326" spans="4:4" x14ac:dyDescent="0.2">
      <c r="D5326" s="343"/>
    </row>
    <row r="5327" spans="4:4" x14ac:dyDescent="0.2">
      <c r="D5327" s="343"/>
    </row>
    <row r="5328" spans="4:4" x14ac:dyDescent="0.2">
      <c r="D5328" s="343"/>
    </row>
    <row r="5329" spans="4:4" x14ac:dyDescent="0.2">
      <c r="D5329" s="343"/>
    </row>
    <row r="5330" spans="4:4" x14ac:dyDescent="0.2">
      <c r="D5330" s="343"/>
    </row>
    <row r="5331" spans="4:4" x14ac:dyDescent="0.2">
      <c r="D5331" s="343"/>
    </row>
    <row r="5332" spans="4:4" x14ac:dyDescent="0.2">
      <c r="D5332" s="343"/>
    </row>
    <row r="5333" spans="4:4" x14ac:dyDescent="0.2">
      <c r="D5333" s="343"/>
    </row>
    <row r="5334" spans="4:4" x14ac:dyDescent="0.2">
      <c r="D5334" s="343"/>
    </row>
    <row r="5335" spans="4:4" x14ac:dyDescent="0.2">
      <c r="D5335" s="343"/>
    </row>
    <row r="5336" spans="4:4" x14ac:dyDescent="0.2">
      <c r="D5336" s="343"/>
    </row>
    <row r="5337" spans="4:4" x14ac:dyDescent="0.2">
      <c r="D5337" s="343"/>
    </row>
    <row r="5338" spans="4:4" x14ac:dyDescent="0.2">
      <c r="D5338" s="343"/>
    </row>
    <row r="5339" spans="4:4" x14ac:dyDescent="0.2">
      <c r="D5339" s="343"/>
    </row>
    <row r="5340" spans="4:4" x14ac:dyDescent="0.2">
      <c r="D5340" s="343"/>
    </row>
    <row r="5341" spans="4:4" x14ac:dyDescent="0.2">
      <c r="D5341" s="343"/>
    </row>
    <row r="5342" spans="4:4" x14ac:dyDescent="0.2">
      <c r="D5342" s="343"/>
    </row>
    <row r="5343" spans="4:4" x14ac:dyDescent="0.2">
      <c r="D5343" s="343"/>
    </row>
    <row r="5344" spans="4:4" x14ac:dyDescent="0.2">
      <c r="D5344" s="343"/>
    </row>
    <row r="5345" spans="4:4" x14ac:dyDescent="0.2">
      <c r="D5345" s="343"/>
    </row>
    <row r="5346" spans="4:4" x14ac:dyDescent="0.2">
      <c r="D5346" s="343"/>
    </row>
    <row r="5347" spans="4:4" x14ac:dyDescent="0.2">
      <c r="D5347" s="343"/>
    </row>
    <row r="5348" spans="4:4" x14ac:dyDescent="0.2">
      <c r="D5348" s="343"/>
    </row>
    <row r="5349" spans="4:4" x14ac:dyDescent="0.2">
      <c r="D5349" s="343"/>
    </row>
    <row r="5350" spans="4:4" x14ac:dyDescent="0.2">
      <c r="D5350" s="343"/>
    </row>
    <row r="5351" spans="4:4" x14ac:dyDescent="0.2">
      <c r="D5351" s="343"/>
    </row>
    <row r="5352" spans="4:4" x14ac:dyDescent="0.2">
      <c r="D5352" s="343"/>
    </row>
    <row r="5353" spans="4:4" x14ac:dyDescent="0.2">
      <c r="D5353" s="343"/>
    </row>
    <row r="5354" spans="4:4" x14ac:dyDescent="0.2">
      <c r="D5354" s="343"/>
    </row>
    <row r="5355" spans="4:4" x14ac:dyDescent="0.2">
      <c r="D5355" s="343"/>
    </row>
    <row r="5356" spans="4:4" x14ac:dyDescent="0.2">
      <c r="D5356" s="343"/>
    </row>
    <row r="5357" spans="4:4" x14ac:dyDescent="0.2">
      <c r="D5357" s="343"/>
    </row>
    <row r="5358" spans="4:4" x14ac:dyDescent="0.2">
      <c r="D5358" s="343"/>
    </row>
    <row r="5359" spans="4:4" x14ac:dyDescent="0.2">
      <c r="D5359" s="343"/>
    </row>
    <row r="5360" spans="4:4" x14ac:dyDescent="0.2">
      <c r="D5360" s="343"/>
    </row>
    <row r="5361" spans="4:4" x14ac:dyDescent="0.2">
      <c r="D5361" s="343"/>
    </row>
    <row r="5362" spans="4:4" x14ac:dyDescent="0.2">
      <c r="D5362" s="343"/>
    </row>
    <row r="5363" spans="4:4" x14ac:dyDescent="0.2">
      <c r="D5363" s="343"/>
    </row>
    <row r="5364" spans="4:4" x14ac:dyDescent="0.2">
      <c r="D5364" s="343"/>
    </row>
    <row r="5365" spans="4:4" x14ac:dyDescent="0.2">
      <c r="D5365" s="343"/>
    </row>
    <row r="5366" spans="4:4" x14ac:dyDescent="0.2">
      <c r="D5366" s="343"/>
    </row>
    <row r="5367" spans="4:4" x14ac:dyDescent="0.2">
      <c r="D5367" s="343"/>
    </row>
    <row r="5368" spans="4:4" x14ac:dyDescent="0.2">
      <c r="D5368" s="343"/>
    </row>
    <row r="5369" spans="4:4" x14ac:dyDescent="0.2">
      <c r="D5369" s="343"/>
    </row>
    <row r="5370" spans="4:4" x14ac:dyDescent="0.2">
      <c r="D5370" s="343"/>
    </row>
    <row r="5371" spans="4:4" x14ac:dyDescent="0.2">
      <c r="D5371" s="343"/>
    </row>
    <row r="5372" spans="4:4" x14ac:dyDescent="0.2">
      <c r="D5372" s="343"/>
    </row>
    <row r="5373" spans="4:4" x14ac:dyDescent="0.2">
      <c r="D5373" s="343"/>
    </row>
    <row r="5374" spans="4:4" x14ac:dyDescent="0.2">
      <c r="D5374" s="343"/>
    </row>
    <row r="5375" spans="4:4" x14ac:dyDescent="0.2">
      <c r="D5375" s="343"/>
    </row>
    <row r="5376" spans="4:4" x14ac:dyDescent="0.2">
      <c r="D5376" s="343"/>
    </row>
    <row r="5377" spans="4:4" x14ac:dyDescent="0.2">
      <c r="D5377" s="343"/>
    </row>
    <row r="5378" spans="4:4" x14ac:dyDescent="0.2">
      <c r="D5378" s="343"/>
    </row>
    <row r="5379" spans="4:4" x14ac:dyDescent="0.2">
      <c r="D5379" s="343"/>
    </row>
    <row r="5380" spans="4:4" x14ac:dyDescent="0.2">
      <c r="D5380" s="343"/>
    </row>
    <row r="5381" spans="4:4" x14ac:dyDescent="0.2">
      <c r="D5381" s="343"/>
    </row>
    <row r="5382" spans="4:4" x14ac:dyDescent="0.2">
      <c r="D5382" s="343"/>
    </row>
    <row r="5383" spans="4:4" x14ac:dyDescent="0.2">
      <c r="D5383" s="343"/>
    </row>
    <row r="5384" spans="4:4" x14ac:dyDescent="0.2">
      <c r="D5384" s="343"/>
    </row>
    <row r="5385" spans="4:4" x14ac:dyDescent="0.2">
      <c r="D5385" s="343"/>
    </row>
    <row r="5386" spans="4:4" x14ac:dyDescent="0.2">
      <c r="D5386" s="343"/>
    </row>
    <row r="5387" spans="4:4" x14ac:dyDescent="0.2">
      <c r="D5387" s="343"/>
    </row>
    <row r="5388" spans="4:4" x14ac:dyDescent="0.2">
      <c r="D5388" s="343"/>
    </row>
    <row r="5389" spans="4:4" x14ac:dyDescent="0.2">
      <c r="D5389" s="343"/>
    </row>
    <row r="5390" spans="4:4" x14ac:dyDescent="0.2">
      <c r="D5390" s="343"/>
    </row>
    <row r="5391" spans="4:4" x14ac:dyDescent="0.2">
      <c r="D5391" s="343"/>
    </row>
    <row r="5392" spans="4:4" x14ac:dyDescent="0.2">
      <c r="D5392" s="343"/>
    </row>
    <row r="5393" spans="4:4" x14ac:dyDescent="0.2">
      <c r="D5393" s="343"/>
    </row>
    <row r="5394" spans="4:4" x14ac:dyDescent="0.2">
      <c r="D5394" s="343"/>
    </row>
    <row r="5395" spans="4:4" x14ac:dyDescent="0.2">
      <c r="D5395" s="343"/>
    </row>
    <row r="5396" spans="4:4" x14ac:dyDescent="0.2">
      <c r="D5396" s="343"/>
    </row>
    <row r="5397" spans="4:4" x14ac:dyDescent="0.2">
      <c r="D5397" s="343"/>
    </row>
    <row r="5398" spans="4:4" x14ac:dyDescent="0.2">
      <c r="D5398" s="343"/>
    </row>
    <row r="5399" spans="4:4" x14ac:dyDescent="0.2">
      <c r="D5399" s="343"/>
    </row>
    <row r="5400" spans="4:4" x14ac:dyDescent="0.2">
      <c r="D5400" s="343"/>
    </row>
    <row r="5401" spans="4:4" x14ac:dyDescent="0.2">
      <c r="D5401" s="343"/>
    </row>
    <row r="5402" spans="4:4" x14ac:dyDescent="0.2">
      <c r="D5402" s="343"/>
    </row>
    <row r="5403" spans="4:4" x14ac:dyDescent="0.2">
      <c r="D5403" s="343"/>
    </row>
    <row r="5404" spans="4:4" x14ac:dyDescent="0.2">
      <c r="D5404" s="343"/>
    </row>
    <row r="5405" spans="4:4" x14ac:dyDescent="0.2">
      <c r="D5405" s="343"/>
    </row>
    <row r="5406" spans="4:4" x14ac:dyDescent="0.2">
      <c r="D5406" s="343"/>
    </row>
    <row r="5407" spans="4:4" x14ac:dyDescent="0.2">
      <c r="D5407" s="343"/>
    </row>
    <row r="5408" spans="4:4" x14ac:dyDescent="0.2">
      <c r="D5408" s="343"/>
    </row>
    <row r="5409" spans="4:4" x14ac:dyDescent="0.2">
      <c r="D5409" s="343"/>
    </row>
    <row r="5410" spans="4:4" x14ac:dyDescent="0.2">
      <c r="D5410" s="343"/>
    </row>
    <row r="5411" spans="4:4" x14ac:dyDescent="0.2">
      <c r="D5411" s="343"/>
    </row>
    <row r="5412" spans="4:4" x14ac:dyDescent="0.2">
      <c r="D5412" s="343"/>
    </row>
    <row r="5413" spans="4:4" x14ac:dyDescent="0.2">
      <c r="D5413" s="343"/>
    </row>
    <row r="5414" spans="4:4" x14ac:dyDescent="0.2">
      <c r="D5414" s="343"/>
    </row>
    <row r="5415" spans="4:4" x14ac:dyDescent="0.2">
      <c r="D5415" s="343"/>
    </row>
    <row r="5416" spans="4:4" x14ac:dyDescent="0.2">
      <c r="D5416" s="343"/>
    </row>
    <row r="5417" spans="4:4" x14ac:dyDescent="0.2">
      <c r="D5417" s="343"/>
    </row>
    <row r="5418" spans="4:4" x14ac:dyDescent="0.2">
      <c r="D5418" s="343"/>
    </row>
    <row r="5419" spans="4:4" x14ac:dyDescent="0.2">
      <c r="D5419" s="343"/>
    </row>
    <row r="5420" spans="4:4" x14ac:dyDescent="0.2">
      <c r="D5420" s="343"/>
    </row>
    <row r="5421" spans="4:4" x14ac:dyDescent="0.2">
      <c r="D5421" s="343"/>
    </row>
    <row r="5422" spans="4:4" x14ac:dyDescent="0.2">
      <c r="D5422" s="343"/>
    </row>
    <row r="5423" spans="4:4" x14ac:dyDescent="0.2">
      <c r="D5423" s="343"/>
    </row>
    <row r="5424" spans="4:4" x14ac:dyDescent="0.2">
      <c r="D5424" s="343"/>
    </row>
    <row r="5425" spans="4:4" x14ac:dyDescent="0.2">
      <c r="D5425" s="343"/>
    </row>
    <row r="5426" spans="4:4" x14ac:dyDescent="0.2">
      <c r="D5426" s="343"/>
    </row>
    <row r="5427" spans="4:4" x14ac:dyDescent="0.2">
      <c r="D5427" s="343"/>
    </row>
    <row r="5428" spans="4:4" x14ac:dyDescent="0.2">
      <c r="D5428" s="343"/>
    </row>
    <row r="5429" spans="4:4" x14ac:dyDescent="0.2">
      <c r="D5429" s="343"/>
    </row>
    <row r="5430" spans="4:4" x14ac:dyDescent="0.2">
      <c r="D5430" s="343"/>
    </row>
    <row r="5431" spans="4:4" x14ac:dyDescent="0.2">
      <c r="D5431" s="343"/>
    </row>
    <row r="5432" spans="4:4" x14ac:dyDescent="0.2">
      <c r="D5432" s="343"/>
    </row>
    <row r="5433" spans="4:4" x14ac:dyDescent="0.2">
      <c r="D5433" s="343"/>
    </row>
    <row r="5434" spans="4:4" x14ac:dyDescent="0.2">
      <c r="D5434" s="343"/>
    </row>
    <row r="5435" spans="4:4" x14ac:dyDescent="0.2">
      <c r="D5435" s="343"/>
    </row>
    <row r="5436" spans="4:4" x14ac:dyDescent="0.2">
      <c r="D5436" s="343"/>
    </row>
    <row r="5437" spans="4:4" x14ac:dyDescent="0.2">
      <c r="D5437" s="343"/>
    </row>
    <row r="5438" spans="4:4" x14ac:dyDescent="0.2">
      <c r="D5438" s="343"/>
    </row>
    <row r="5439" spans="4:4" x14ac:dyDescent="0.2">
      <c r="D5439" s="343"/>
    </row>
    <row r="5440" spans="4:4" x14ac:dyDescent="0.2">
      <c r="D5440" s="343"/>
    </row>
    <row r="5441" spans="4:4" x14ac:dyDescent="0.2">
      <c r="D5441" s="343"/>
    </row>
    <row r="5442" spans="4:4" x14ac:dyDescent="0.2">
      <c r="D5442" s="343"/>
    </row>
    <row r="5443" spans="4:4" x14ac:dyDescent="0.2">
      <c r="D5443" s="343"/>
    </row>
    <row r="5444" spans="4:4" x14ac:dyDescent="0.2">
      <c r="D5444" s="343"/>
    </row>
    <row r="5445" spans="4:4" x14ac:dyDescent="0.2">
      <c r="D5445" s="343"/>
    </row>
    <row r="5446" spans="4:4" x14ac:dyDescent="0.2">
      <c r="D5446" s="343"/>
    </row>
    <row r="5447" spans="4:4" x14ac:dyDescent="0.2">
      <c r="D5447" s="343"/>
    </row>
    <row r="5448" spans="4:4" x14ac:dyDescent="0.2">
      <c r="D5448" s="343"/>
    </row>
    <row r="5449" spans="4:4" x14ac:dyDescent="0.2">
      <c r="D5449" s="343"/>
    </row>
    <row r="5450" spans="4:4" x14ac:dyDescent="0.2">
      <c r="D5450" s="343"/>
    </row>
    <row r="5451" spans="4:4" x14ac:dyDescent="0.2">
      <c r="D5451" s="343"/>
    </row>
    <row r="5452" spans="4:4" x14ac:dyDescent="0.2">
      <c r="D5452" s="343"/>
    </row>
    <row r="5453" spans="4:4" x14ac:dyDescent="0.2">
      <c r="D5453" s="343"/>
    </row>
    <row r="5454" spans="4:4" x14ac:dyDescent="0.2">
      <c r="D5454" s="343"/>
    </row>
    <row r="5455" spans="4:4" x14ac:dyDescent="0.2">
      <c r="D5455" s="343"/>
    </row>
    <row r="5456" spans="4:4" x14ac:dyDescent="0.2">
      <c r="D5456" s="343"/>
    </row>
    <row r="5457" spans="4:4" x14ac:dyDescent="0.2">
      <c r="D5457" s="343"/>
    </row>
    <row r="5458" spans="4:4" x14ac:dyDescent="0.2">
      <c r="D5458" s="343"/>
    </row>
    <row r="5459" spans="4:4" x14ac:dyDescent="0.2">
      <c r="D5459" s="343"/>
    </row>
    <row r="5460" spans="4:4" x14ac:dyDescent="0.2">
      <c r="D5460" s="343"/>
    </row>
    <row r="5461" spans="4:4" x14ac:dyDescent="0.2">
      <c r="D5461" s="343"/>
    </row>
    <row r="5462" spans="4:4" x14ac:dyDescent="0.2">
      <c r="D5462" s="343"/>
    </row>
    <row r="5463" spans="4:4" x14ac:dyDescent="0.2">
      <c r="D5463" s="343"/>
    </row>
    <row r="5464" spans="4:4" x14ac:dyDescent="0.2">
      <c r="D5464" s="343"/>
    </row>
    <row r="5465" spans="4:4" x14ac:dyDescent="0.2">
      <c r="D5465" s="343"/>
    </row>
    <row r="5466" spans="4:4" x14ac:dyDescent="0.2">
      <c r="D5466" s="343"/>
    </row>
    <row r="5467" spans="4:4" x14ac:dyDescent="0.2">
      <c r="D5467" s="343"/>
    </row>
    <row r="5468" spans="4:4" x14ac:dyDescent="0.2">
      <c r="D5468" s="343"/>
    </row>
    <row r="5469" spans="4:4" x14ac:dyDescent="0.2">
      <c r="D5469" s="343"/>
    </row>
    <row r="5470" spans="4:4" x14ac:dyDescent="0.2">
      <c r="D5470" s="343"/>
    </row>
    <row r="5471" spans="4:4" x14ac:dyDescent="0.2">
      <c r="D5471" s="343"/>
    </row>
    <row r="5472" spans="4:4" x14ac:dyDescent="0.2">
      <c r="D5472" s="343"/>
    </row>
    <row r="5473" spans="4:4" x14ac:dyDescent="0.2">
      <c r="D5473" s="343"/>
    </row>
    <row r="5474" spans="4:4" x14ac:dyDescent="0.2">
      <c r="D5474" s="343"/>
    </row>
    <row r="5475" spans="4:4" x14ac:dyDescent="0.2">
      <c r="D5475" s="343"/>
    </row>
    <row r="5476" spans="4:4" x14ac:dyDescent="0.2">
      <c r="D5476" s="343"/>
    </row>
    <row r="5477" spans="4:4" x14ac:dyDescent="0.2">
      <c r="D5477" s="343"/>
    </row>
    <row r="5478" spans="4:4" x14ac:dyDescent="0.2">
      <c r="D5478" s="343"/>
    </row>
    <row r="5479" spans="4:4" x14ac:dyDescent="0.2">
      <c r="D5479" s="343"/>
    </row>
    <row r="5480" spans="4:4" x14ac:dyDescent="0.2">
      <c r="D5480" s="343"/>
    </row>
    <row r="5481" spans="4:4" x14ac:dyDescent="0.2">
      <c r="D5481" s="343"/>
    </row>
    <row r="5482" spans="4:4" x14ac:dyDescent="0.2">
      <c r="D5482" s="343"/>
    </row>
    <row r="5483" spans="4:4" x14ac:dyDescent="0.2">
      <c r="D5483" s="343"/>
    </row>
    <row r="5484" spans="4:4" x14ac:dyDescent="0.2">
      <c r="D5484" s="343"/>
    </row>
    <row r="5485" spans="4:4" x14ac:dyDescent="0.2">
      <c r="D5485" s="343"/>
    </row>
    <row r="5486" spans="4:4" x14ac:dyDescent="0.2">
      <c r="D5486" s="343"/>
    </row>
    <row r="5487" spans="4:4" x14ac:dyDescent="0.2">
      <c r="D5487" s="343"/>
    </row>
    <row r="5488" spans="4:4" x14ac:dyDescent="0.2">
      <c r="D5488" s="343"/>
    </row>
    <row r="5489" spans="4:4" x14ac:dyDescent="0.2">
      <c r="D5489" s="343"/>
    </row>
    <row r="5490" spans="4:4" x14ac:dyDescent="0.2">
      <c r="D5490" s="343"/>
    </row>
    <row r="5491" spans="4:4" x14ac:dyDescent="0.2">
      <c r="D5491" s="343"/>
    </row>
    <row r="5492" spans="4:4" x14ac:dyDescent="0.2">
      <c r="D5492" s="343"/>
    </row>
    <row r="5493" spans="4:4" x14ac:dyDescent="0.2">
      <c r="D5493" s="343"/>
    </row>
    <row r="5494" spans="4:4" x14ac:dyDescent="0.2">
      <c r="D5494" s="343"/>
    </row>
    <row r="5495" spans="4:4" x14ac:dyDescent="0.2">
      <c r="D5495" s="343"/>
    </row>
    <row r="5496" spans="4:4" x14ac:dyDescent="0.2">
      <c r="D5496" s="343"/>
    </row>
    <row r="5497" spans="4:4" x14ac:dyDescent="0.2">
      <c r="D5497" s="343"/>
    </row>
    <row r="5498" spans="4:4" x14ac:dyDescent="0.2">
      <c r="D5498" s="343"/>
    </row>
    <row r="5499" spans="4:4" x14ac:dyDescent="0.2">
      <c r="D5499" s="343"/>
    </row>
    <row r="5500" spans="4:4" x14ac:dyDescent="0.2">
      <c r="D5500" s="343"/>
    </row>
    <row r="5501" spans="4:4" x14ac:dyDescent="0.2">
      <c r="D5501" s="343"/>
    </row>
    <row r="5502" spans="4:4" x14ac:dyDescent="0.2">
      <c r="D5502" s="343"/>
    </row>
    <row r="5503" spans="4:4" x14ac:dyDescent="0.2">
      <c r="D5503" s="343"/>
    </row>
    <row r="5504" spans="4:4" x14ac:dyDescent="0.2">
      <c r="D5504" s="343"/>
    </row>
    <row r="5505" spans="4:4" x14ac:dyDescent="0.2">
      <c r="D5505" s="343"/>
    </row>
    <row r="5506" spans="4:4" x14ac:dyDescent="0.2">
      <c r="D5506" s="343"/>
    </row>
    <row r="5507" spans="4:4" x14ac:dyDescent="0.2">
      <c r="D5507" s="343"/>
    </row>
    <row r="5508" spans="4:4" x14ac:dyDescent="0.2">
      <c r="D5508" s="343"/>
    </row>
    <row r="5509" spans="4:4" x14ac:dyDescent="0.2">
      <c r="D5509" s="343"/>
    </row>
    <row r="5510" spans="4:4" x14ac:dyDescent="0.2">
      <c r="D5510" s="343"/>
    </row>
    <row r="5511" spans="4:4" x14ac:dyDescent="0.2">
      <c r="D5511" s="343"/>
    </row>
    <row r="5512" spans="4:4" x14ac:dyDescent="0.2">
      <c r="D5512" s="343"/>
    </row>
    <row r="5513" spans="4:4" x14ac:dyDescent="0.2">
      <c r="D5513" s="343"/>
    </row>
    <row r="5514" spans="4:4" x14ac:dyDescent="0.2">
      <c r="D5514" s="343"/>
    </row>
    <row r="5515" spans="4:4" x14ac:dyDescent="0.2">
      <c r="D5515" s="343"/>
    </row>
    <row r="5516" spans="4:4" x14ac:dyDescent="0.2">
      <c r="D5516" s="343"/>
    </row>
    <row r="5517" spans="4:4" x14ac:dyDescent="0.2">
      <c r="D5517" s="343"/>
    </row>
    <row r="5518" spans="4:4" x14ac:dyDescent="0.2">
      <c r="D5518" s="343"/>
    </row>
    <row r="5519" spans="4:4" x14ac:dyDescent="0.2">
      <c r="D5519" s="343"/>
    </row>
    <row r="5520" spans="4:4" x14ac:dyDescent="0.2">
      <c r="D5520" s="343"/>
    </row>
    <row r="5521" spans="4:4" x14ac:dyDescent="0.2">
      <c r="D5521" s="343"/>
    </row>
    <row r="5522" spans="4:4" x14ac:dyDescent="0.2">
      <c r="D5522" s="343"/>
    </row>
    <row r="5523" spans="4:4" x14ac:dyDescent="0.2">
      <c r="D5523" s="343"/>
    </row>
    <row r="5524" spans="4:4" x14ac:dyDescent="0.2">
      <c r="D5524" s="343"/>
    </row>
    <row r="5525" spans="4:4" x14ac:dyDescent="0.2">
      <c r="D5525" s="343"/>
    </row>
    <row r="5526" spans="4:4" x14ac:dyDescent="0.2">
      <c r="D5526" s="343"/>
    </row>
    <row r="5527" spans="4:4" x14ac:dyDescent="0.2">
      <c r="D5527" s="343"/>
    </row>
    <row r="5528" spans="4:4" x14ac:dyDescent="0.2">
      <c r="D5528" s="343"/>
    </row>
    <row r="5529" spans="4:4" x14ac:dyDescent="0.2">
      <c r="D5529" s="343"/>
    </row>
    <row r="5530" spans="4:4" x14ac:dyDescent="0.2">
      <c r="D5530" s="343"/>
    </row>
    <row r="5531" spans="4:4" x14ac:dyDescent="0.2">
      <c r="D5531" s="343"/>
    </row>
    <row r="5532" spans="4:4" x14ac:dyDescent="0.2">
      <c r="D5532" s="343"/>
    </row>
    <row r="5533" spans="4:4" x14ac:dyDescent="0.2">
      <c r="D5533" s="343"/>
    </row>
    <row r="5534" spans="4:4" x14ac:dyDescent="0.2">
      <c r="D5534" s="343"/>
    </row>
    <row r="5535" spans="4:4" x14ac:dyDescent="0.2">
      <c r="D5535" s="343"/>
    </row>
    <row r="5536" spans="4:4" x14ac:dyDescent="0.2">
      <c r="D5536" s="343"/>
    </row>
    <row r="5537" spans="4:4" x14ac:dyDescent="0.2">
      <c r="D5537" s="343"/>
    </row>
    <row r="5538" spans="4:4" x14ac:dyDescent="0.2">
      <c r="D5538" s="343"/>
    </row>
    <row r="5539" spans="4:4" x14ac:dyDescent="0.2">
      <c r="D5539" s="343"/>
    </row>
    <row r="5540" spans="4:4" x14ac:dyDescent="0.2">
      <c r="D5540" s="343"/>
    </row>
    <row r="5541" spans="4:4" x14ac:dyDescent="0.2">
      <c r="D5541" s="343"/>
    </row>
    <row r="5542" spans="4:4" x14ac:dyDescent="0.2">
      <c r="D5542" s="343"/>
    </row>
    <row r="5543" spans="4:4" x14ac:dyDescent="0.2">
      <c r="D5543" s="343"/>
    </row>
    <row r="5544" spans="4:4" x14ac:dyDescent="0.2">
      <c r="D5544" s="343"/>
    </row>
    <row r="5545" spans="4:4" x14ac:dyDescent="0.2">
      <c r="D5545" s="343"/>
    </row>
    <row r="5546" spans="4:4" x14ac:dyDescent="0.2">
      <c r="D5546" s="343"/>
    </row>
    <row r="5547" spans="4:4" x14ac:dyDescent="0.2">
      <c r="D5547" s="343"/>
    </row>
    <row r="5548" spans="4:4" x14ac:dyDescent="0.2">
      <c r="D5548" s="343"/>
    </row>
    <row r="5549" spans="4:4" x14ac:dyDescent="0.2">
      <c r="D5549" s="343"/>
    </row>
    <row r="5550" spans="4:4" x14ac:dyDescent="0.2">
      <c r="D5550" s="343"/>
    </row>
    <row r="5551" spans="4:4" x14ac:dyDescent="0.2">
      <c r="D5551" s="343"/>
    </row>
    <row r="5552" spans="4:4" x14ac:dyDescent="0.2">
      <c r="D5552" s="343"/>
    </row>
    <row r="5553" spans="4:4" x14ac:dyDescent="0.2">
      <c r="D5553" s="343"/>
    </row>
    <row r="5554" spans="4:4" x14ac:dyDescent="0.2">
      <c r="D5554" s="343"/>
    </row>
    <row r="5555" spans="4:4" x14ac:dyDescent="0.2">
      <c r="D5555" s="343"/>
    </row>
    <row r="5556" spans="4:4" x14ac:dyDescent="0.2">
      <c r="D5556" s="343"/>
    </row>
    <row r="5557" spans="4:4" x14ac:dyDescent="0.2">
      <c r="D5557" s="343"/>
    </row>
    <row r="5558" spans="4:4" x14ac:dyDescent="0.2">
      <c r="D5558" s="343"/>
    </row>
    <row r="5559" spans="4:4" x14ac:dyDescent="0.2">
      <c r="D5559" s="343"/>
    </row>
    <row r="5560" spans="4:4" x14ac:dyDescent="0.2">
      <c r="D5560" s="343"/>
    </row>
    <row r="5561" spans="4:4" x14ac:dyDescent="0.2">
      <c r="D5561" s="343"/>
    </row>
    <row r="5562" spans="4:4" x14ac:dyDescent="0.2">
      <c r="D5562" s="343"/>
    </row>
    <row r="5563" spans="4:4" x14ac:dyDescent="0.2">
      <c r="D5563" s="343"/>
    </row>
    <row r="5564" spans="4:4" x14ac:dyDescent="0.2">
      <c r="D5564" s="343"/>
    </row>
    <row r="5565" spans="4:4" x14ac:dyDescent="0.2">
      <c r="D5565" s="343"/>
    </row>
    <row r="5566" spans="4:4" x14ac:dyDescent="0.2">
      <c r="D5566" s="343"/>
    </row>
    <row r="5567" spans="4:4" x14ac:dyDescent="0.2">
      <c r="D5567" s="343"/>
    </row>
    <row r="5568" spans="4:4" x14ac:dyDescent="0.2">
      <c r="D5568" s="343"/>
    </row>
    <row r="5569" spans="4:4" x14ac:dyDescent="0.2">
      <c r="D5569" s="343"/>
    </row>
    <row r="5570" spans="4:4" x14ac:dyDescent="0.2">
      <c r="D5570" s="343"/>
    </row>
    <row r="5571" spans="4:4" x14ac:dyDescent="0.2">
      <c r="D5571" s="343"/>
    </row>
    <row r="5572" spans="4:4" x14ac:dyDescent="0.2">
      <c r="D5572" s="343"/>
    </row>
    <row r="5573" spans="4:4" x14ac:dyDescent="0.2">
      <c r="D5573" s="343"/>
    </row>
    <row r="5574" spans="4:4" x14ac:dyDescent="0.2">
      <c r="D5574" s="343"/>
    </row>
    <row r="5575" spans="4:4" x14ac:dyDescent="0.2">
      <c r="D5575" s="343"/>
    </row>
    <row r="5576" spans="4:4" x14ac:dyDescent="0.2">
      <c r="D5576" s="343"/>
    </row>
    <row r="5577" spans="4:4" x14ac:dyDescent="0.2">
      <c r="D5577" s="343"/>
    </row>
    <row r="5578" spans="4:4" x14ac:dyDescent="0.2">
      <c r="D5578" s="343"/>
    </row>
    <row r="5579" spans="4:4" x14ac:dyDescent="0.2">
      <c r="D5579" s="343"/>
    </row>
    <row r="5580" spans="4:4" x14ac:dyDescent="0.2">
      <c r="D5580" s="343"/>
    </row>
    <row r="5581" spans="4:4" x14ac:dyDescent="0.2">
      <c r="D5581" s="343"/>
    </row>
    <row r="5582" spans="4:4" x14ac:dyDescent="0.2">
      <c r="D5582" s="343"/>
    </row>
    <row r="5583" spans="4:4" x14ac:dyDescent="0.2">
      <c r="D5583" s="343"/>
    </row>
    <row r="5584" spans="4:4" x14ac:dyDescent="0.2">
      <c r="D5584" s="343"/>
    </row>
    <row r="5585" spans="4:4" x14ac:dyDescent="0.2">
      <c r="D5585" s="343"/>
    </row>
    <row r="5586" spans="4:4" x14ac:dyDescent="0.2">
      <c r="D5586" s="343"/>
    </row>
    <row r="5587" spans="4:4" x14ac:dyDescent="0.2">
      <c r="D5587" s="343"/>
    </row>
    <row r="5588" spans="4:4" x14ac:dyDescent="0.2">
      <c r="D5588" s="343"/>
    </row>
    <row r="5589" spans="4:4" x14ac:dyDescent="0.2">
      <c r="D5589" s="343"/>
    </row>
    <row r="5590" spans="4:4" x14ac:dyDescent="0.2">
      <c r="D5590" s="343"/>
    </row>
    <row r="5591" spans="4:4" x14ac:dyDescent="0.2">
      <c r="D5591" s="343"/>
    </row>
    <row r="5592" spans="4:4" x14ac:dyDescent="0.2">
      <c r="D5592" s="343"/>
    </row>
    <row r="5593" spans="4:4" x14ac:dyDescent="0.2">
      <c r="D5593" s="343"/>
    </row>
    <row r="5594" spans="4:4" x14ac:dyDescent="0.2">
      <c r="D5594" s="343"/>
    </row>
    <row r="5595" spans="4:4" x14ac:dyDescent="0.2">
      <c r="D5595" s="343"/>
    </row>
    <row r="5596" spans="4:4" x14ac:dyDescent="0.2">
      <c r="D5596" s="343"/>
    </row>
    <row r="5597" spans="4:4" x14ac:dyDescent="0.2">
      <c r="D5597" s="343"/>
    </row>
    <row r="5598" spans="4:4" x14ac:dyDescent="0.2">
      <c r="D5598" s="343"/>
    </row>
    <row r="5599" spans="4:4" x14ac:dyDescent="0.2">
      <c r="D5599" s="343"/>
    </row>
    <row r="5600" spans="4:4" x14ac:dyDescent="0.2">
      <c r="D5600" s="343"/>
    </row>
    <row r="5601" spans="4:4" x14ac:dyDescent="0.2">
      <c r="D5601" s="343"/>
    </row>
    <row r="5602" spans="4:4" x14ac:dyDescent="0.2">
      <c r="D5602" s="343"/>
    </row>
    <row r="5603" spans="4:4" x14ac:dyDescent="0.2">
      <c r="D5603" s="343"/>
    </row>
    <row r="5604" spans="4:4" x14ac:dyDescent="0.2">
      <c r="D5604" s="343"/>
    </row>
    <row r="5605" spans="4:4" x14ac:dyDescent="0.2">
      <c r="D5605" s="343"/>
    </row>
    <row r="5606" spans="4:4" x14ac:dyDescent="0.2">
      <c r="D5606" s="343"/>
    </row>
    <row r="5607" spans="4:4" x14ac:dyDescent="0.2">
      <c r="D5607" s="343"/>
    </row>
    <row r="5608" spans="4:4" x14ac:dyDescent="0.2">
      <c r="D5608" s="343"/>
    </row>
    <row r="5609" spans="4:4" x14ac:dyDescent="0.2">
      <c r="D5609" s="343"/>
    </row>
    <row r="5610" spans="4:4" x14ac:dyDescent="0.2">
      <c r="D5610" s="343"/>
    </row>
    <row r="5611" spans="4:4" x14ac:dyDescent="0.2">
      <c r="D5611" s="343"/>
    </row>
    <row r="5612" spans="4:4" x14ac:dyDescent="0.2">
      <c r="D5612" s="343"/>
    </row>
    <row r="5613" spans="4:4" x14ac:dyDescent="0.2">
      <c r="D5613" s="343"/>
    </row>
    <row r="5614" spans="4:4" x14ac:dyDescent="0.2">
      <c r="D5614" s="343"/>
    </row>
    <row r="5615" spans="4:4" x14ac:dyDescent="0.2">
      <c r="D5615" s="343"/>
    </row>
    <row r="5616" spans="4:4" x14ac:dyDescent="0.2">
      <c r="D5616" s="343"/>
    </row>
    <row r="5617" spans="4:4" x14ac:dyDescent="0.2">
      <c r="D5617" s="343"/>
    </row>
    <row r="5618" spans="4:4" x14ac:dyDescent="0.2">
      <c r="D5618" s="343"/>
    </row>
    <row r="5619" spans="4:4" x14ac:dyDescent="0.2">
      <c r="D5619" s="343"/>
    </row>
    <row r="5620" spans="4:4" x14ac:dyDescent="0.2">
      <c r="D5620" s="343"/>
    </row>
    <row r="5621" spans="4:4" x14ac:dyDescent="0.2">
      <c r="D5621" s="343"/>
    </row>
    <row r="5622" spans="4:4" x14ac:dyDescent="0.2">
      <c r="D5622" s="343"/>
    </row>
    <row r="5623" spans="4:4" x14ac:dyDescent="0.2">
      <c r="D5623" s="343"/>
    </row>
    <row r="5624" spans="4:4" x14ac:dyDescent="0.2">
      <c r="D5624" s="343"/>
    </row>
    <row r="5625" spans="4:4" x14ac:dyDescent="0.2">
      <c r="D5625" s="343"/>
    </row>
    <row r="5626" spans="4:4" x14ac:dyDescent="0.2">
      <c r="D5626" s="343"/>
    </row>
    <row r="5627" spans="4:4" x14ac:dyDescent="0.2">
      <c r="D5627" s="343"/>
    </row>
    <row r="5628" spans="4:4" x14ac:dyDescent="0.2">
      <c r="D5628" s="343"/>
    </row>
    <row r="5629" spans="4:4" x14ac:dyDescent="0.2">
      <c r="D5629" s="343"/>
    </row>
    <row r="5630" spans="4:4" x14ac:dyDescent="0.2">
      <c r="D5630" s="343"/>
    </row>
    <row r="5631" spans="4:4" x14ac:dyDescent="0.2">
      <c r="D5631" s="343"/>
    </row>
    <row r="5632" spans="4:4" x14ac:dyDescent="0.2">
      <c r="D5632" s="343"/>
    </row>
    <row r="5633" spans="4:4" x14ac:dyDescent="0.2">
      <c r="D5633" s="343"/>
    </row>
    <row r="5634" spans="4:4" x14ac:dyDescent="0.2">
      <c r="D5634" s="343"/>
    </row>
    <row r="5635" spans="4:4" x14ac:dyDescent="0.2">
      <c r="D5635" s="343"/>
    </row>
    <row r="5636" spans="4:4" x14ac:dyDescent="0.2">
      <c r="D5636" s="343"/>
    </row>
    <row r="5637" spans="4:4" x14ac:dyDescent="0.2">
      <c r="D5637" s="343"/>
    </row>
    <row r="5638" spans="4:4" x14ac:dyDescent="0.2">
      <c r="D5638" s="343"/>
    </row>
    <row r="5639" spans="4:4" x14ac:dyDescent="0.2">
      <c r="D5639" s="343"/>
    </row>
    <row r="5640" spans="4:4" x14ac:dyDescent="0.2">
      <c r="D5640" s="343"/>
    </row>
    <row r="5641" spans="4:4" x14ac:dyDescent="0.2">
      <c r="D5641" s="343"/>
    </row>
    <row r="5642" spans="4:4" x14ac:dyDescent="0.2">
      <c r="D5642" s="343"/>
    </row>
    <row r="5643" spans="4:4" x14ac:dyDescent="0.2">
      <c r="D5643" s="343"/>
    </row>
    <row r="5644" spans="4:4" x14ac:dyDescent="0.2">
      <c r="D5644" s="343"/>
    </row>
    <row r="5645" spans="4:4" x14ac:dyDescent="0.2">
      <c r="D5645" s="343"/>
    </row>
    <row r="5646" spans="4:4" x14ac:dyDescent="0.2">
      <c r="D5646" s="343"/>
    </row>
    <row r="5647" spans="4:4" x14ac:dyDescent="0.2">
      <c r="D5647" s="343"/>
    </row>
    <row r="5648" spans="4:4" x14ac:dyDescent="0.2">
      <c r="D5648" s="343"/>
    </row>
    <row r="5649" spans="4:4" x14ac:dyDescent="0.2">
      <c r="D5649" s="343"/>
    </row>
    <row r="5650" spans="4:4" x14ac:dyDescent="0.2">
      <c r="D5650" s="343"/>
    </row>
    <row r="5651" spans="4:4" x14ac:dyDescent="0.2">
      <c r="D5651" s="343"/>
    </row>
    <row r="5652" spans="4:4" x14ac:dyDescent="0.2">
      <c r="D5652" s="343"/>
    </row>
    <row r="5653" spans="4:4" x14ac:dyDescent="0.2">
      <c r="D5653" s="343"/>
    </row>
    <row r="5654" spans="4:4" x14ac:dyDescent="0.2">
      <c r="D5654" s="343"/>
    </row>
    <row r="5655" spans="4:4" x14ac:dyDescent="0.2">
      <c r="D5655" s="343"/>
    </row>
    <row r="5656" spans="4:4" x14ac:dyDescent="0.2">
      <c r="D5656" s="343"/>
    </row>
    <row r="5657" spans="4:4" x14ac:dyDescent="0.2">
      <c r="D5657" s="343"/>
    </row>
    <row r="5658" spans="4:4" x14ac:dyDescent="0.2">
      <c r="D5658" s="343"/>
    </row>
    <row r="5659" spans="4:4" x14ac:dyDescent="0.2">
      <c r="D5659" s="343"/>
    </row>
    <row r="5660" spans="4:4" x14ac:dyDescent="0.2">
      <c r="D5660" s="343"/>
    </row>
    <row r="5661" spans="4:4" x14ac:dyDescent="0.2">
      <c r="D5661" s="343"/>
    </row>
    <row r="5662" spans="4:4" x14ac:dyDescent="0.2">
      <c r="D5662" s="343"/>
    </row>
    <row r="5663" spans="4:4" x14ac:dyDescent="0.2">
      <c r="D5663" s="343"/>
    </row>
    <row r="5664" spans="4:4" x14ac:dyDescent="0.2">
      <c r="D5664" s="343"/>
    </row>
    <row r="5665" spans="4:4" x14ac:dyDescent="0.2">
      <c r="D5665" s="343"/>
    </row>
    <row r="5666" spans="4:4" x14ac:dyDescent="0.2">
      <c r="D5666" s="343"/>
    </row>
    <row r="5667" spans="4:4" x14ac:dyDescent="0.2">
      <c r="D5667" s="343"/>
    </row>
    <row r="5668" spans="4:4" x14ac:dyDescent="0.2">
      <c r="D5668" s="343"/>
    </row>
    <row r="5669" spans="4:4" x14ac:dyDescent="0.2">
      <c r="D5669" s="343"/>
    </row>
    <row r="5670" spans="4:4" x14ac:dyDescent="0.2">
      <c r="D5670" s="343"/>
    </row>
    <row r="5671" spans="4:4" x14ac:dyDescent="0.2">
      <c r="D5671" s="343"/>
    </row>
    <row r="5672" spans="4:4" x14ac:dyDescent="0.2">
      <c r="D5672" s="343"/>
    </row>
    <row r="5673" spans="4:4" x14ac:dyDescent="0.2">
      <c r="D5673" s="343"/>
    </row>
    <row r="5674" spans="4:4" x14ac:dyDescent="0.2">
      <c r="D5674" s="343"/>
    </row>
    <row r="5675" spans="4:4" x14ac:dyDescent="0.2">
      <c r="D5675" s="343"/>
    </row>
    <row r="5676" spans="4:4" x14ac:dyDescent="0.2">
      <c r="D5676" s="343"/>
    </row>
    <row r="5677" spans="4:4" x14ac:dyDescent="0.2">
      <c r="D5677" s="343"/>
    </row>
    <row r="5678" spans="4:4" x14ac:dyDescent="0.2">
      <c r="D5678" s="343"/>
    </row>
    <row r="5679" spans="4:4" x14ac:dyDescent="0.2">
      <c r="D5679" s="343"/>
    </row>
    <row r="5680" spans="4:4" x14ac:dyDescent="0.2">
      <c r="D5680" s="343"/>
    </row>
    <row r="5681" spans="4:4" x14ac:dyDescent="0.2">
      <c r="D5681" s="343"/>
    </row>
    <row r="5682" spans="4:4" x14ac:dyDescent="0.2">
      <c r="D5682" s="343"/>
    </row>
    <row r="5683" spans="4:4" x14ac:dyDescent="0.2">
      <c r="D5683" s="343"/>
    </row>
    <row r="5684" spans="4:4" x14ac:dyDescent="0.2">
      <c r="D5684" s="343"/>
    </row>
    <row r="5685" spans="4:4" x14ac:dyDescent="0.2">
      <c r="D5685" s="343"/>
    </row>
    <row r="5686" spans="4:4" x14ac:dyDescent="0.2">
      <c r="D5686" s="343"/>
    </row>
    <row r="5687" spans="4:4" x14ac:dyDescent="0.2">
      <c r="D5687" s="343"/>
    </row>
    <row r="5688" spans="4:4" x14ac:dyDescent="0.2">
      <c r="D5688" s="343"/>
    </row>
    <row r="5689" spans="4:4" x14ac:dyDescent="0.2">
      <c r="D5689" s="343"/>
    </row>
    <row r="5690" spans="4:4" x14ac:dyDescent="0.2">
      <c r="D5690" s="343"/>
    </row>
    <row r="5691" spans="4:4" x14ac:dyDescent="0.2">
      <c r="D5691" s="343"/>
    </row>
    <row r="5692" spans="4:4" x14ac:dyDescent="0.2">
      <c r="D5692" s="343"/>
    </row>
    <row r="5693" spans="4:4" x14ac:dyDescent="0.2">
      <c r="D5693" s="343"/>
    </row>
    <row r="5694" spans="4:4" x14ac:dyDescent="0.2">
      <c r="D5694" s="343"/>
    </row>
    <row r="5695" spans="4:4" x14ac:dyDescent="0.2">
      <c r="D5695" s="343"/>
    </row>
    <row r="5696" spans="4:4" x14ac:dyDescent="0.2">
      <c r="D5696" s="343"/>
    </row>
    <row r="5697" spans="4:4" x14ac:dyDescent="0.2">
      <c r="D5697" s="343"/>
    </row>
    <row r="5698" spans="4:4" x14ac:dyDescent="0.2">
      <c r="D5698" s="343"/>
    </row>
    <row r="5699" spans="4:4" x14ac:dyDescent="0.2">
      <c r="D5699" s="343"/>
    </row>
    <row r="5700" spans="4:4" x14ac:dyDescent="0.2">
      <c r="D5700" s="343"/>
    </row>
    <row r="5701" spans="4:4" x14ac:dyDescent="0.2">
      <c r="D5701" s="343"/>
    </row>
    <row r="5702" spans="4:4" x14ac:dyDescent="0.2">
      <c r="D5702" s="343"/>
    </row>
    <row r="5703" spans="4:4" x14ac:dyDescent="0.2">
      <c r="D5703" s="343"/>
    </row>
    <row r="5704" spans="4:4" x14ac:dyDescent="0.2">
      <c r="D5704" s="343"/>
    </row>
    <row r="5705" spans="4:4" x14ac:dyDescent="0.2">
      <c r="D5705" s="343"/>
    </row>
    <row r="5706" spans="4:4" x14ac:dyDescent="0.2">
      <c r="D5706" s="343"/>
    </row>
    <row r="5707" spans="4:4" x14ac:dyDescent="0.2">
      <c r="D5707" s="343"/>
    </row>
    <row r="5708" spans="4:4" x14ac:dyDescent="0.2">
      <c r="D5708" s="343"/>
    </row>
    <row r="5709" spans="4:4" x14ac:dyDescent="0.2">
      <c r="D5709" s="343"/>
    </row>
    <row r="5710" spans="4:4" x14ac:dyDescent="0.2">
      <c r="D5710" s="343"/>
    </row>
    <row r="5711" spans="4:4" x14ac:dyDescent="0.2">
      <c r="D5711" s="343"/>
    </row>
    <row r="5712" spans="4:4" x14ac:dyDescent="0.2">
      <c r="D5712" s="343"/>
    </row>
    <row r="5713" spans="4:4" x14ac:dyDescent="0.2">
      <c r="D5713" s="343"/>
    </row>
    <row r="5714" spans="4:4" x14ac:dyDescent="0.2">
      <c r="D5714" s="343"/>
    </row>
    <row r="5715" spans="4:4" x14ac:dyDescent="0.2">
      <c r="D5715" s="343"/>
    </row>
    <row r="5716" spans="4:4" x14ac:dyDescent="0.2">
      <c r="D5716" s="343"/>
    </row>
    <row r="5717" spans="4:4" x14ac:dyDescent="0.2">
      <c r="D5717" s="343"/>
    </row>
    <row r="5718" spans="4:4" x14ac:dyDescent="0.2">
      <c r="D5718" s="343"/>
    </row>
    <row r="5719" spans="4:4" x14ac:dyDescent="0.2">
      <c r="D5719" s="343"/>
    </row>
    <row r="5720" spans="4:4" x14ac:dyDescent="0.2">
      <c r="D5720" s="343"/>
    </row>
    <row r="5721" spans="4:4" x14ac:dyDescent="0.2">
      <c r="D5721" s="343"/>
    </row>
    <row r="5722" spans="4:4" x14ac:dyDescent="0.2">
      <c r="D5722" s="343"/>
    </row>
    <row r="5723" spans="4:4" x14ac:dyDescent="0.2">
      <c r="D5723" s="343"/>
    </row>
    <row r="5724" spans="4:4" x14ac:dyDescent="0.2">
      <c r="D5724" s="343"/>
    </row>
    <row r="5725" spans="4:4" x14ac:dyDescent="0.2">
      <c r="D5725" s="343"/>
    </row>
    <row r="5726" spans="4:4" x14ac:dyDescent="0.2">
      <c r="D5726" s="343"/>
    </row>
    <row r="5727" spans="4:4" x14ac:dyDescent="0.2">
      <c r="D5727" s="343"/>
    </row>
    <row r="5728" spans="4:4" x14ac:dyDescent="0.2">
      <c r="D5728" s="343"/>
    </row>
    <row r="5729" spans="4:4" x14ac:dyDescent="0.2">
      <c r="D5729" s="343"/>
    </row>
    <row r="5730" spans="4:4" x14ac:dyDescent="0.2">
      <c r="D5730" s="343"/>
    </row>
    <row r="5731" spans="4:4" x14ac:dyDescent="0.2">
      <c r="D5731" s="343"/>
    </row>
    <row r="5732" spans="4:4" x14ac:dyDescent="0.2">
      <c r="D5732" s="343"/>
    </row>
    <row r="5733" spans="4:4" x14ac:dyDescent="0.2">
      <c r="D5733" s="343"/>
    </row>
    <row r="5734" spans="4:4" x14ac:dyDescent="0.2">
      <c r="D5734" s="343"/>
    </row>
    <row r="5735" spans="4:4" x14ac:dyDescent="0.2">
      <c r="D5735" s="343"/>
    </row>
    <row r="5736" spans="4:4" x14ac:dyDescent="0.2">
      <c r="D5736" s="343"/>
    </row>
    <row r="5737" spans="4:4" x14ac:dyDescent="0.2">
      <c r="D5737" s="343"/>
    </row>
    <row r="5738" spans="4:4" x14ac:dyDescent="0.2">
      <c r="D5738" s="343"/>
    </row>
    <row r="5739" spans="4:4" x14ac:dyDescent="0.2">
      <c r="D5739" s="343"/>
    </row>
    <row r="5740" spans="4:4" x14ac:dyDescent="0.2">
      <c r="D5740" s="343"/>
    </row>
    <row r="5741" spans="4:4" x14ac:dyDescent="0.2">
      <c r="D5741" s="343"/>
    </row>
    <row r="5742" spans="4:4" x14ac:dyDescent="0.2">
      <c r="D5742" s="343"/>
    </row>
    <row r="5743" spans="4:4" x14ac:dyDescent="0.2">
      <c r="D5743" s="343"/>
    </row>
    <row r="5744" spans="4:4" x14ac:dyDescent="0.2">
      <c r="D5744" s="343"/>
    </row>
    <row r="5745" spans="4:4" x14ac:dyDescent="0.2">
      <c r="D5745" s="343"/>
    </row>
    <row r="5746" spans="4:4" x14ac:dyDescent="0.2">
      <c r="D5746" s="343"/>
    </row>
    <row r="5747" spans="4:4" x14ac:dyDescent="0.2">
      <c r="D5747" s="343"/>
    </row>
    <row r="5748" spans="4:4" x14ac:dyDescent="0.2">
      <c r="D5748" s="343"/>
    </row>
    <row r="5749" spans="4:4" x14ac:dyDescent="0.2">
      <c r="D5749" s="343"/>
    </row>
    <row r="5750" spans="4:4" x14ac:dyDescent="0.2">
      <c r="D5750" s="343"/>
    </row>
    <row r="5751" spans="4:4" x14ac:dyDescent="0.2">
      <c r="D5751" s="343"/>
    </row>
    <row r="5752" spans="4:4" x14ac:dyDescent="0.2">
      <c r="D5752" s="343"/>
    </row>
    <row r="5753" spans="4:4" x14ac:dyDescent="0.2">
      <c r="D5753" s="343"/>
    </row>
    <row r="5754" spans="4:4" x14ac:dyDescent="0.2">
      <c r="D5754" s="343"/>
    </row>
    <row r="5755" spans="4:4" x14ac:dyDescent="0.2">
      <c r="D5755" s="343"/>
    </row>
    <row r="5756" spans="4:4" x14ac:dyDescent="0.2">
      <c r="D5756" s="343"/>
    </row>
    <row r="5757" spans="4:4" x14ac:dyDescent="0.2">
      <c r="D5757" s="343"/>
    </row>
    <row r="5758" spans="4:4" x14ac:dyDescent="0.2">
      <c r="D5758" s="343"/>
    </row>
    <row r="5759" spans="4:4" x14ac:dyDescent="0.2">
      <c r="D5759" s="343"/>
    </row>
    <row r="5760" spans="4:4" x14ac:dyDescent="0.2">
      <c r="D5760" s="343"/>
    </row>
    <row r="5761" spans="4:4" x14ac:dyDescent="0.2">
      <c r="D5761" s="343"/>
    </row>
    <row r="5762" spans="4:4" x14ac:dyDescent="0.2">
      <c r="D5762" s="343"/>
    </row>
    <row r="5763" spans="4:4" x14ac:dyDescent="0.2">
      <c r="D5763" s="343"/>
    </row>
    <row r="5764" spans="4:4" x14ac:dyDescent="0.2">
      <c r="D5764" s="343"/>
    </row>
    <row r="5765" spans="4:4" x14ac:dyDescent="0.2">
      <c r="D5765" s="343"/>
    </row>
    <row r="5766" spans="4:4" x14ac:dyDescent="0.2">
      <c r="D5766" s="343"/>
    </row>
    <row r="5767" spans="4:4" x14ac:dyDescent="0.2">
      <c r="D5767" s="343"/>
    </row>
    <row r="5768" spans="4:4" x14ac:dyDescent="0.2">
      <c r="D5768" s="343"/>
    </row>
    <row r="5769" spans="4:4" x14ac:dyDescent="0.2">
      <c r="D5769" s="343"/>
    </row>
    <row r="5770" spans="4:4" x14ac:dyDescent="0.2">
      <c r="D5770" s="343"/>
    </row>
    <row r="5771" spans="4:4" x14ac:dyDescent="0.2">
      <c r="D5771" s="343"/>
    </row>
    <row r="5772" spans="4:4" x14ac:dyDescent="0.2">
      <c r="D5772" s="343"/>
    </row>
    <row r="5773" spans="4:4" x14ac:dyDescent="0.2">
      <c r="D5773" s="343"/>
    </row>
    <row r="5774" spans="4:4" x14ac:dyDescent="0.2">
      <c r="D5774" s="343"/>
    </row>
    <row r="5775" spans="4:4" x14ac:dyDescent="0.2">
      <c r="D5775" s="343"/>
    </row>
    <row r="5776" spans="4:4" x14ac:dyDescent="0.2">
      <c r="D5776" s="343"/>
    </row>
    <row r="5777" spans="4:4" x14ac:dyDescent="0.2">
      <c r="D5777" s="343"/>
    </row>
    <row r="5778" spans="4:4" x14ac:dyDescent="0.2">
      <c r="D5778" s="343"/>
    </row>
    <row r="5779" spans="4:4" x14ac:dyDescent="0.2">
      <c r="D5779" s="343"/>
    </row>
    <row r="5780" spans="4:4" x14ac:dyDescent="0.2">
      <c r="D5780" s="343"/>
    </row>
    <row r="5781" spans="4:4" x14ac:dyDescent="0.2">
      <c r="D5781" s="343"/>
    </row>
    <row r="5782" spans="4:4" x14ac:dyDescent="0.2">
      <c r="D5782" s="343"/>
    </row>
    <row r="5783" spans="4:4" x14ac:dyDescent="0.2">
      <c r="D5783" s="343"/>
    </row>
    <row r="5784" spans="4:4" x14ac:dyDescent="0.2">
      <c r="D5784" s="343"/>
    </row>
    <row r="5785" spans="4:4" x14ac:dyDescent="0.2">
      <c r="D5785" s="343"/>
    </row>
    <row r="5786" spans="4:4" x14ac:dyDescent="0.2">
      <c r="D5786" s="343"/>
    </row>
    <row r="5787" spans="4:4" x14ac:dyDescent="0.2">
      <c r="D5787" s="343"/>
    </row>
    <row r="5788" spans="4:4" x14ac:dyDescent="0.2">
      <c r="D5788" s="343"/>
    </row>
    <row r="5789" spans="4:4" x14ac:dyDescent="0.2">
      <c r="D5789" s="343"/>
    </row>
    <row r="5790" spans="4:4" x14ac:dyDescent="0.2">
      <c r="D5790" s="343"/>
    </row>
    <row r="5791" spans="4:4" x14ac:dyDescent="0.2">
      <c r="D5791" s="343"/>
    </row>
    <row r="5792" spans="4:4" x14ac:dyDescent="0.2">
      <c r="D5792" s="343"/>
    </row>
    <row r="5793" spans="4:4" x14ac:dyDescent="0.2">
      <c r="D5793" s="343"/>
    </row>
    <row r="5794" spans="4:4" x14ac:dyDescent="0.2">
      <c r="D5794" s="343"/>
    </row>
    <row r="5795" spans="4:4" x14ac:dyDescent="0.2">
      <c r="D5795" s="343"/>
    </row>
    <row r="5796" spans="4:4" x14ac:dyDescent="0.2">
      <c r="D5796" s="343"/>
    </row>
    <row r="5797" spans="4:4" x14ac:dyDescent="0.2">
      <c r="D5797" s="343"/>
    </row>
    <row r="5798" spans="4:4" x14ac:dyDescent="0.2">
      <c r="D5798" s="343"/>
    </row>
    <row r="5799" spans="4:4" x14ac:dyDescent="0.2">
      <c r="D5799" s="343"/>
    </row>
    <row r="5800" spans="4:4" x14ac:dyDescent="0.2">
      <c r="D5800" s="343"/>
    </row>
    <row r="5801" spans="4:4" x14ac:dyDescent="0.2">
      <c r="D5801" s="343"/>
    </row>
    <row r="5802" spans="4:4" x14ac:dyDescent="0.2">
      <c r="D5802" s="343"/>
    </row>
    <row r="5803" spans="4:4" x14ac:dyDescent="0.2">
      <c r="D5803" s="343"/>
    </row>
    <row r="5804" spans="4:4" x14ac:dyDescent="0.2">
      <c r="D5804" s="343"/>
    </row>
    <row r="5805" spans="4:4" x14ac:dyDescent="0.2">
      <c r="D5805" s="343"/>
    </row>
    <row r="5806" spans="4:4" x14ac:dyDescent="0.2">
      <c r="D5806" s="343"/>
    </row>
    <row r="5807" spans="4:4" x14ac:dyDescent="0.2">
      <c r="D5807" s="343"/>
    </row>
    <row r="5808" spans="4:4" x14ac:dyDescent="0.2">
      <c r="D5808" s="343"/>
    </row>
    <row r="5809" spans="4:4" x14ac:dyDescent="0.2">
      <c r="D5809" s="343"/>
    </row>
    <row r="5810" spans="4:4" x14ac:dyDescent="0.2">
      <c r="D5810" s="343"/>
    </row>
    <row r="5811" spans="4:4" x14ac:dyDescent="0.2">
      <c r="D5811" s="343"/>
    </row>
    <row r="5812" spans="4:4" x14ac:dyDescent="0.2">
      <c r="D5812" s="343"/>
    </row>
    <row r="5813" spans="4:4" x14ac:dyDescent="0.2">
      <c r="D5813" s="343"/>
    </row>
    <row r="5814" spans="4:4" x14ac:dyDescent="0.2">
      <c r="D5814" s="343"/>
    </row>
    <row r="5815" spans="4:4" x14ac:dyDescent="0.2">
      <c r="D5815" s="343"/>
    </row>
    <row r="5816" spans="4:4" x14ac:dyDescent="0.2">
      <c r="D5816" s="343"/>
    </row>
    <row r="5817" spans="4:4" x14ac:dyDescent="0.2">
      <c r="D5817" s="343"/>
    </row>
    <row r="5818" spans="4:4" x14ac:dyDescent="0.2">
      <c r="D5818" s="343"/>
    </row>
    <row r="5819" spans="4:4" x14ac:dyDescent="0.2">
      <c r="D5819" s="343"/>
    </row>
    <row r="5820" spans="4:4" x14ac:dyDescent="0.2">
      <c r="D5820" s="343"/>
    </row>
    <row r="5821" spans="4:4" x14ac:dyDescent="0.2">
      <c r="D5821" s="343"/>
    </row>
    <row r="5822" spans="4:4" x14ac:dyDescent="0.2">
      <c r="D5822" s="343"/>
    </row>
    <row r="5823" spans="4:4" x14ac:dyDescent="0.2">
      <c r="D5823" s="343"/>
    </row>
    <row r="5824" spans="4:4" x14ac:dyDescent="0.2">
      <c r="D5824" s="343"/>
    </row>
    <row r="5825" spans="4:4" x14ac:dyDescent="0.2">
      <c r="D5825" s="343"/>
    </row>
    <row r="5826" spans="4:4" x14ac:dyDescent="0.2">
      <c r="D5826" s="343"/>
    </row>
    <row r="5827" spans="4:4" x14ac:dyDescent="0.2">
      <c r="D5827" s="343"/>
    </row>
    <row r="5828" spans="4:4" x14ac:dyDescent="0.2">
      <c r="D5828" s="343"/>
    </row>
    <row r="5829" spans="4:4" x14ac:dyDescent="0.2">
      <c r="D5829" s="343"/>
    </row>
    <row r="5830" spans="4:4" x14ac:dyDescent="0.2">
      <c r="D5830" s="343"/>
    </row>
    <row r="5831" spans="4:4" x14ac:dyDescent="0.2">
      <c r="D5831" s="343"/>
    </row>
    <row r="5832" spans="4:4" x14ac:dyDescent="0.2">
      <c r="D5832" s="343"/>
    </row>
    <row r="5833" spans="4:4" x14ac:dyDescent="0.2">
      <c r="D5833" s="343"/>
    </row>
    <row r="5834" spans="4:4" x14ac:dyDescent="0.2">
      <c r="D5834" s="343"/>
    </row>
    <row r="5835" spans="4:4" x14ac:dyDescent="0.2">
      <c r="D5835" s="343"/>
    </row>
    <row r="5836" spans="4:4" x14ac:dyDescent="0.2">
      <c r="D5836" s="343"/>
    </row>
    <row r="5837" spans="4:4" x14ac:dyDescent="0.2">
      <c r="D5837" s="343"/>
    </row>
    <row r="5838" spans="4:4" x14ac:dyDescent="0.2">
      <c r="D5838" s="343"/>
    </row>
    <row r="5839" spans="4:4" x14ac:dyDescent="0.2">
      <c r="D5839" s="343"/>
    </row>
    <row r="5840" spans="4:4" x14ac:dyDescent="0.2">
      <c r="D5840" s="343"/>
    </row>
    <row r="5841" spans="4:4" x14ac:dyDescent="0.2">
      <c r="D5841" s="343"/>
    </row>
    <row r="5842" spans="4:4" x14ac:dyDescent="0.2">
      <c r="D5842" s="343"/>
    </row>
    <row r="5843" spans="4:4" x14ac:dyDescent="0.2">
      <c r="D5843" s="343"/>
    </row>
    <row r="5844" spans="4:4" x14ac:dyDescent="0.2">
      <c r="D5844" s="343"/>
    </row>
    <row r="5845" spans="4:4" x14ac:dyDescent="0.2">
      <c r="D5845" s="343"/>
    </row>
    <row r="5846" spans="4:4" x14ac:dyDescent="0.2">
      <c r="D5846" s="343"/>
    </row>
    <row r="5847" spans="4:4" x14ac:dyDescent="0.2">
      <c r="D5847" s="343"/>
    </row>
    <row r="5848" spans="4:4" x14ac:dyDescent="0.2">
      <c r="D5848" s="343"/>
    </row>
    <row r="5849" spans="4:4" x14ac:dyDescent="0.2">
      <c r="D5849" s="343"/>
    </row>
    <row r="5850" spans="4:4" x14ac:dyDescent="0.2">
      <c r="D5850" s="343"/>
    </row>
    <row r="5851" spans="4:4" x14ac:dyDescent="0.2">
      <c r="D5851" s="343"/>
    </row>
    <row r="5852" spans="4:4" x14ac:dyDescent="0.2">
      <c r="D5852" s="343"/>
    </row>
    <row r="5853" spans="4:4" x14ac:dyDescent="0.2">
      <c r="D5853" s="343"/>
    </row>
    <row r="5854" spans="4:4" x14ac:dyDescent="0.2">
      <c r="D5854" s="343"/>
    </row>
    <row r="5855" spans="4:4" x14ac:dyDescent="0.2">
      <c r="D5855" s="343"/>
    </row>
    <row r="5856" spans="4:4" x14ac:dyDescent="0.2">
      <c r="D5856" s="343"/>
    </row>
    <row r="5857" spans="4:4" x14ac:dyDescent="0.2">
      <c r="D5857" s="343"/>
    </row>
    <row r="5858" spans="4:4" x14ac:dyDescent="0.2">
      <c r="D5858" s="343"/>
    </row>
    <row r="5859" spans="4:4" x14ac:dyDescent="0.2">
      <c r="D5859" s="343"/>
    </row>
    <row r="5860" spans="4:4" x14ac:dyDescent="0.2">
      <c r="D5860" s="343"/>
    </row>
    <row r="5861" spans="4:4" x14ac:dyDescent="0.2">
      <c r="D5861" s="343"/>
    </row>
    <row r="5862" spans="4:4" x14ac:dyDescent="0.2">
      <c r="D5862" s="343"/>
    </row>
    <row r="5863" spans="4:4" x14ac:dyDescent="0.2">
      <c r="D5863" s="343"/>
    </row>
    <row r="5864" spans="4:4" x14ac:dyDescent="0.2">
      <c r="D5864" s="343"/>
    </row>
    <row r="5865" spans="4:4" x14ac:dyDescent="0.2">
      <c r="D5865" s="343"/>
    </row>
    <row r="5866" spans="4:4" x14ac:dyDescent="0.2">
      <c r="D5866" s="343"/>
    </row>
    <row r="5867" spans="4:4" x14ac:dyDescent="0.2">
      <c r="D5867" s="343"/>
    </row>
    <row r="5868" spans="4:4" x14ac:dyDescent="0.2">
      <c r="D5868" s="343"/>
    </row>
    <row r="5869" spans="4:4" x14ac:dyDescent="0.2">
      <c r="D5869" s="343"/>
    </row>
    <row r="5870" spans="4:4" x14ac:dyDescent="0.2">
      <c r="D5870" s="343"/>
    </row>
    <row r="5871" spans="4:4" x14ac:dyDescent="0.2">
      <c r="D5871" s="343"/>
    </row>
    <row r="5872" spans="4:4" x14ac:dyDescent="0.2">
      <c r="D5872" s="343"/>
    </row>
    <row r="5873" spans="4:4" x14ac:dyDescent="0.2">
      <c r="D5873" s="343"/>
    </row>
    <row r="5874" spans="4:4" x14ac:dyDescent="0.2">
      <c r="D5874" s="343"/>
    </row>
    <row r="5875" spans="4:4" x14ac:dyDescent="0.2">
      <c r="D5875" s="343"/>
    </row>
    <row r="5876" spans="4:4" x14ac:dyDescent="0.2">
      <c r="D5876" s="343"/>
    </row>
    <row r="5877" spans="4:4" x14ac:dyDescent="0.2">
      <c r="D5877" s="343"/>
    </row>
    <row r="5878" spans="4:4" x14ac:dyDescent="0.2">
      <c r="D5878" s="343"/>
    </row>
    <row r="5879" spans="4:4" x14ac:dyDescent="0.2">
      <c r="D5879" s="343"/>
    </row>
    <row r="5880" spans="4:4" x14ac:dyDescent="0.2">
      <c r="D5880" s="343"/>
    </row>
    <row r="5881" spans="4:4" x14ac:dyDescent="0.2">
      <c r="D5881" s="343"/>
    </row>
    <row r="5882" spans="4:4" x14ac:dyDescent="0.2">
      <c r="D5882" s="343"/>
    </row>
    <row r="5883" spans="4:4" x14ac:dyDescent="0.2">
      <c r="D5883" s="343"/>
    </row>
    <row r="5884" spans="4:4" x14ac:dyDescent="0.2">
      <c r="D5884" s="343"/>
    </row>
    <row r="5885" spans="4:4" x14ac:dyDescent="0.2">
      <c r="D5885" s="343"/>
    </row>
    <row r="5886" spans="4:4" x14ac:dyDescent="0.2">
      <c r="D5886" s="343"/>
    </row>
    <row r="5887" spans="4:4" x14ac:dyDescent="0.2">
      <c r="D5887" s="343"/>
    </row>
    <row r="5888" spans="4:4" x14ac:dyDescent="0.2">
      <c r="D5888" s="343"/>
    </row>
    <row r="5889" spans="4:4" x14ac:dyDescent="0.2">
      <c r="D5889" s="343"/>
    </row>
    <row r="5890" spans="4:4" x14ac:dyDescent="0.2">
      <c r="D5890" s="343"/>
    </row>
    <row r="5891" spans="4:4" x14ac:dyDescent="0.2">
      <c r="D5891" s="343"/>
    </row>
    <row r="5892" spans="4:4" x14ac:dyDescent="0.2">
      <c r="D5892" s="343"/>
    </row>
    <row r="5893" spans="4:4" x14ac:dyDescent="0.2">
      <c r="D5893" s="343"/>
    </row>
    <row r="5894" spans="4:4" x14ac:dyDescent="0.2">
      <c r="D5894" s="343"/>
    </row>
    <row r="5895" spans="4:4" x14ac:dyDescent="0.2">
      <c r="D5895" s="343"/>
    </row>
    <row r="5896" spans="4:4" x14ac:dyDescent="0.2">
      <c r="D5896" s="343"/>
    </row>
    <row r="5897" spans="4:4" x14ac:dyDescent="0.2">
      <c r="D5897" s="343"/>
    </row>
    <row r="5898" spans="4:4" x14ac:dyDescent="0.2">
      <c r="D5898" s="343"/>
    </row>
    <row r="5899" spans="4:4" x14ac:dyDescent="0.2">
      <c r="D5899" s="343"/>
    </row>
    <row r="5900" spans="4:4" x14ac:dyDescent="0.2">
      <c r="D5900" s="343"/>
    </row>
    <row r="5901" spans="4:4" x14ac:dyDescent="0.2">
      <c r="D5901" s="343"/>
    </row>
    <row r="5902" spans="4:4" x14ac:dyDescent="0.2">
      <c r="D5902" s="343"/>
    </row>
    <row r="5903" spans="4:4" x14ac:dyDescent="0.2">
      <c r="D5903" s="343"/>
    </row>
    <row r="5904" spans="4:4" x14ac:dyDescent="0.2">
      <c r="D5904" s="343"/>
    </row>
    <row r="5905" spans="4:4" x14ac:dyDescent="0.2">
      <c r="D5905" s="343"/>
    </row>
    <row r="5906" spans="4:4" x14ac:dyDescent="0.2">
      <c r="D5906" s="343"/>
    </row>
    <row r="5907" spans="4:4" x14ac:dyDescent="0.2">
      <c r="D5907" s="343"/>
    </row>
    <row r="5908" spans="4:4" x14ac:dyDescent="0.2">
      <c r="D5908" s="343"/>
    </row>
    <row r="5909" spans="4:4" x14ac:dyDescent="0.2">
      <c r="D5909" s="343"/>
    </row>
    <row r="5910" spans="4:4" x14ac:dyDescent="0.2">
      <c r="D5910" s="343"/>
    </row>
    <row r="5911" spans="4:4" x14ac:dyDescent="0.2">
      <c r="D5911" s="343"/>
    </row>
    <row r="5912" spans="4:4" x14ac:dyDescent="0.2">
      <c r="D5912" s="343"/>
    </row>
    <row r="5913" spans="4:4" x14ac:dyDescent="0.2">
      <c r="D5913" s="343"/>
    </row>
    <row r="5914" spans="4:4" x14ac:dyDescent="0.2">
      <c r="D5914" s="343"/>
    </row>
    <row r="5915" spans="4:4" x14ac:dyDescent="0.2">
      <c r="D5915" s="343"/>
    </row>
    <row r="5916" spans="4:4" x14ac:dyDescent="0.2">
      <c r="D5916" s="343"/>
    </row>
    <row r="5917" spans="4:4" x14ac:dyDescent="0.2">
      <c r="D5917" s="343"/>
    </row>
    <row r="5918" spans="4:4" x14ac:dyDescent="0.2">
      <c r="D5918" s="343"/>
    </row>
    <row r="5919" spans="4:4" x14ac:dyDescent="0.2">
      <c r="D5919" s="343"/>
    </row>
    <row r="5920" spans="4:4" x14ac:dyDescent="0.2">
      <c r="D5920" s="343"/>
    </row>
    <row r="5921" spans="4:4" x14ac:dyDescent="0.2">
      <c r="D5921" s="343"/>
    </row>
    <row r="5922" spans="4:4" x14ac:dyDescent="0.2">
      <c r="D5922" s="343"/>
    </row>
    <row r="5923" spans="4:4" x14ac:dyDescent="0.2">
      <c r="D5923" s="343"/>
    </row>
    <row r="5924" spans="4:4" x14ac:dyDescent="0.2">
      <c r="D5924" s="343"/>
    </row>
    <row r="5925" spans="4:4" x14ac:dyDescent="0.2">
      <c r="D5925" s="343"/>
    </row>
    <row r="5926" spans="4:4" x14ac:dyDescent="0.2">
      <c r="D5926" s="343"/>
    </row>
    <row r="5927" spans="4:4" x14ac:dyDescent="0.2">
      <c r="D5927" s="343"/>
    </row>
    <row r="5928" spans="4:4" x14ac:dyDescent="0.2">
      <c r="D5928" s="343"/>
    </row>
    <row r="5929" spans="4:4" x14ac:dyDescent="0.2">
      <c r="D5929" s="343"/>
    </row>
    <row r="5930" spans="4:4" x14ac:dyDescent="0.2">
      <c r="D5930" s="343"/>
    </row>
    <row r="5931" spans="4:4" x14ac:dyDescent="0.2">
      <c r="D5931" s="343"/>
    </row>
    <row r="5932" spans="4:4" x14ac:dyDescent="0.2">
      <c r="D5932" s="343"/>
    </row>
    <row r="5933" spans="4:4" x14ac:dyDescent="0.2">
      <c r="D5933" s="343"/>
    </row>
    <row r="5934" spans="4:4" x14ac:dyDescent="0.2">
      <c r="D5934" s="343"/>
    </row>
    <row r="5935" spans="4:4" x14ac:dyDescent="0.2">
      <c r="D5935" s="343"/>
    </row>
    <row r="5936" spans="4:4" x14ac:dyDescent="0.2">
      <c r="D5936" s="343"/>
    </row>
    <row r="5937" spans="4:4" x14ac:dyDescent="0.2">
      <c r="D5937" s="343"/>
    </row>
    <row r="5938" spans="4:4" x14ac:dyDescent="0.2">
      <c r="D5938" s="343"/>
    </row>
    <row r="5939" spans="4:4" x14ac:dyDescent="0.2">
      <c r="D5939" s="343"/>
    </row>
    <row r="5940" spans="4:4" x14ac:dyDescent="0.2">
      <c r="D5940" s="343"/>
    </row>
    <row r="5941" spans="4:4" x14ac:dyDescent="0.2">
      <c r="D5941" s="343"/>
    </row>
    <row r="5942" spans="4:4" x14ac:dyDescent="0.2">
      <c r="D5942" s="343"/>
    </row>
    <row r="5943" spans="4:4" x14ac:dyDescent="0.2">
      <c r="D5943" s="343"/>
    </row>
    <row r="5944" spans="4:4" x14ac:dyDescent="0.2">
      <c r="D5944" s="343"/>
    </row>
    <row r="5945" spans="4:4" x14ac:dyDescent="0.2">
      <c r="D5945" s="343"/>
    </row>
    <row r="5946" spans="4:4" x14ac:dyDescent="0.2">
      <c r="D5946" s="343"/>
    </row>
    <row r="5947" spans="4:4" x14ac:dyDescent="0.2">
      <c r="D5947" s="343"/>
    </row>
    <row r="5948" spans="4:4" x14ac:dyDescent="0.2">
      <c r="D5948" s="343"/>
    </row>
    <row r="5949" spans="4:4" x14ac:dyDescent="0.2">
      <c r="D5949" s="343"/>
    </row>
    <row r="5950" spans="4:4" x14ac:dyDescent="0.2">
      <c r="D5950" s="343"/>
    </row>
    <row r="5951" spans="4:4" x14ac:dyDescent="0.2">
      <c r="D5951" s="343"/>
    </row>
    <row r="5952" spans="4:4" x14ac:dyDescent="0.2">
      <c r="D5952" s="343"/>
    </row>
    <row r="5953" spans="4:4" x14ac:dyDescent="0.2">
      <c r="D5953" s="343"/>
    </row>
    <row r="5954" spans="4:4" x14ac:dyDescent="0.2">
      <c r="D5954" s="343"/>
    </row>
    <row r="5955" spans="4:4" x14ac:dyDescent="0.2">
      <c r="D5955" s="343"/>
    </row>
    <row r="5956" spans="4:4" x14ac:dyDescent="0.2">
      <c r="D5956" s="343"/>
    </row>
    <row r="5957" spans="4:4" x14ac:dyDescent="0.2">
      <c r="D5957" s="343"/>
    </row>
    <row r="5958" spans="4:4" x14ac:dyDescent="0.2">
      <c r="D5958" s="343"/>
    </row>
    <row r="5959" spans="4:4" x14ac:dyDescent="0.2">
      <c r="D5959" s="343"/>
    </row>
    <row r="5960" spans="4:4" x14ac:dyDescent="0.2">
      <c r="D5960" s="343"/>
    </row>
    <row r="5961" spans="4:4" x14ac:dyDescent="0.2">
      <c r="D5961" s="343"/>
    </row>
    <row r="5962" spans="4:4" x14ac:dyDescent="0.2">
      <c r="D5962" s="343"/>
    </row>
    <row r="5963" spans="4:4" x14ac:dyDescent="0.2">
      <c r="D5963" s="343"/>
    </row>
    <row r="5964" spans="4:4" x14ac:dyDescent="0.2">
      <c r="D5964" s="343"/>
    </row>
    <row r="5965" spans="4:4" x14ac:dyDescent="0.2">
      <c r="D5965" s="343"/>
    </row>
    <row r="5966" spans="4:4" x14ac:dyDescent="0.2">
      <c r="D5966" s="343"/>
    </row>
    <row r="5967" spans="4:4" x14ac:dyDescent="0.2">
      <c r="D5967" s="343"/>
    </row>
    <row r="5968" spans="4:4" x14ac:dyDescent="0.2">
      <c r="D5968" s="343"/>
    </row>
    <row r="5969" spans="4:4" x14ac:dyDescent="0.2">
      <c r="D5969" s="343"/>
    </row>
    <row r="5970" spans="4:4" x14ac:dyDescent="0.2">
      <c r="D5970" s="343"/>
    </row>
    <row r="5971" spans="4:4" x14ac:dyDescent="0.2">
      <c r="D5971" s="343"/>
    </row>
    <row r="5972" spans="4:4" x14ac:dyDescent="0.2">
      <c r="D5972" s="343"/>
    </row>
    <row r="5973" spans="4:4" x14ac:dyDescent="0.2">
      <c r="D5973" s="343"/>
    </row>
    <row r="5974" spans="4:4" x14ac:dyDescent="0.2">
      <c r="D5974" s="343"/>
    </row>
    <row r="5975" spans="4:4" x14ac:dyDescent="0.2">
      <c r="D5975" s="343"/>
    </row>
    <row r="5976" spans="4:4" x14ac:dyDescent="0.2">
      <c r="D5976" s="343"/>
    </row>
    <row r="5977" spans="4:4" x14ac:dyDescent="0.2">
      <c r="D5977" s="343"/>
    </row>
    <row r="5978" spans="4:4" x14ac:dyDescent="0.2">
      <c r="D5978" s="343"/>
    </row>
    <row r="5979" spans="4:4" x14ac:dyDescent="0.2">
      <c r="D5979" s="343"/>
    </row>
    <row r="5980" spans="4:4" x14ac:dyDescent="0.2">
      <c r="D5980" s="343"/>
    </row>
    <row r="5981" spans="4:4" x14ac:dyDescent="0.2">
      <c r="D5981" s="343"/>
    </row>
    <row r="5982" spans="4:4" x14ac:dyDescent="0.2">
      <c r="D5982" s="343"/>
    </row>
    <row r="5983" spans="4:4" x14ac:dyDescent="0.2">
      <c r="D5983" s="343"/>
    </row>
    <row r="5984" spans="4:4" x14ac:dyDescent="0.2">
      <c r="D5984" s="343"/>
    </row>
    <row r="5985" spans="4:4" x14ac:dyDescent="0.2">
      <c r="D5985" s="343"/>
    </row>
    <row r="5986" spans="4:4" x14ac:dyDescent="0.2">
      <c r="D5986" s="343"/>
    </row>
    <row r="5987" spans="4:4" x14ac:dyDescent="0.2">
      <c r="D5987" s="343"/>
    </row>
    <row r="5988" spans="4:4" x14ac:dyDescent="0.2">
      <c r="D5988" s="343"/>
    </row>
    <row r="5989" spans="4:4" x14ac:dyDescent="0.2">
      <c r="D5989" s="343"/>
    </row>
    <row r="5990" spans="4:4" x14ac:dyDescent="0.2">
      <c r="D5990" s="343"/>
    </row>
    <row r="5991" spans="4:4" x14ac:dyDescent="0.2">
      <c r="D5991" s="343"/>
    </row>
    <row r="5992" spans="4:4" x14ac:dyDescent="0.2">
      <c r="D5992" s="343"/>
    </row>
    <row r="5993" spans="4:4" x14ac:dyDescent="0.2">
      <c r="D5993" s="343"/>
    </row>
    <row r="5994" spans="4:4" x14ac:dyDescent="0.2">
      <c r="D5994" s="343"/>
    </row>
    <row r="5995" spans="4:4" x14ac:dyDescent="0.2">
      <c r="D5995" s="343"/>
    </row>
    <row r="5996" spans="4:4" x14ac:dyDescent="0.2">
      <c r="D5996" s="343"/>
    </row>
    <row r="5997" spans="4:4" x14ac:dyDescent="0.2">
      <c r="D5997" s="343"/>
    </row>
    <row r="5998" spans="4:4" x14ac:dyDescent="0.2">
      <c r="D5998" s="343"/>
    </row>
    <row r="5999" spans="4:4" x14ac:dyDescent="0.2">
      <c r="D5999" s="343"/>
    </row>
    <row r="6000" spans="4:4" x14ac:dyDescent="0.2">
      <c r="D6000" s="343"/>
    </row>
    <row r="6001" spans="4:4" x14ac:dyDescent="0.2">
      <c r="D6001" s="343"/>
    </row>
    <row r="6002" spans="4:4" x14ac:dyDescent="0.2">
      <c r="D6002" s="343"/>
    </row>
    <row r="6003" spans="4:4" x14ac:dyDescent="0.2">
      <c r="D6003" s="343"/>
    </row>
    <row r="6004" spans="4:4" x14ac:dyDescent="0.2">
      <c r="D6004" s="343"/>
    </row>
    <row r="6005" spans="4:4" x14ac:dyDescent="0.2">
      <c r="D6005" s="343"/>
    </row>
    <row r="6006" spans="4:4" x14ac:dyDescent="0.2">
      <c r="D6006" s="343"/>
    </row>
    <row r="6007" spans="4:4" x14ac:dyDescent="0.2">
      <c r="D6007" s="343"/>
    </row>
    <row r="6008" spans="4:4" x14ac:dyDescent="0.2">
      <c r="D6008" s="343"/>
    </row>
    <row r="6009" spans="4:4" x14ac:dyDescent="0.2">
      <c r="D6009" s="343"/>
    </row>
    <row r="6010" spans="4:4" x14ac:dyDescent="0.2">
      <c r="D6010" s="343"/>
    </row>
    <row r="6011" spans="4:4" x14ac:dyDescent="0.2">
      <c r="D6011" s="343"/>
    </row>
    <row r="6012" spans="4:4" x14ac:dyDescent="0.2">
      <c r="D6012" s="343"/>
    </row>
    <row r="6013" spans="4:4" x14ac:dyDescent="0.2">
      <c r="D6013" s="343"/>
    </row>
    <row r="6014" spans="4:4" x14ac:dyDescent="0.2">
      <c r="D6014" s="343"/>
    </row>
    <row r="6015" spans="4:4" x14ac:dyDescent="0.2">
      <c r="D6015" s="343"/>
    </row>
    <row r="6016" spans="4:4" x14ac:dyDescent="0.2">
      <c r="D6016" s="343"/>
    </row>
    <row r="6017" spans="4:4" x14ac:dyDescent="0.2">
      <c r="D6017" s="343"/>
    </row>
    <row r="6018" spans="4:4" x14ac:dyDescent="0.2">
      <c r="D6018" s="343"/>
    </row>
    <row r="6019" spans="4:4" x14ac:dyDescent="0.2">
      <c r="D6019" s="343"/>
    </row>
    <row r="6020" spans="4:4" x14ac:dyDescent="0.2">
      <c r="D6020" s="343"/>
    </row>
    <row r="6021" spans="4:4" x14ac:dyDescent="0.2">
      <c r="D6021" s="343"/>
    </row>
    <row r="6022" spans="4:4" x14ac:dyDescent="0.2">
      <c r="D6022" s="343"/>
    </row>
    <row r="6023" spans="4:4" x14ac:dyDescent="0.2">
      <c r="D6023" s="343"/>
    </row>
    <row r="6024" spans="4:4" x14ac:dyDescent="0.2">
      <c r="D6024" s="343"/>
    </row>
    <row r="6025" spans="4:4" x14ac:dyDescent="0.2">
      <c r="D6025" s="343"/>
    </row>
    <row r="6026" spans="4:4" x14ac:dyDescent="0.2">
      <c r="D6026" s="343"/>
    </row>
    <row r="6027" spans="4:4" x14ac:dyDescent="0.2">
      <c r="D6027" s="343"/>
    </row>
    <row r="6028" spans="4:4" x14ac:dyDescent="0.2">
      <c r="D6028" s="343"/>
    </row>
    <row r="6029" spans="4:4" x14ac:dyDescent="0.2">
      <c r="D6029" s="343"/>
    </row>
    <row r="6030" spans="4:4" x14ac:dyDescent="0.2">
      <c r="D6030" s="343"/>
    </row>
    <row r="6031" spans="4:4" x14ac:dyDescent="0.2">
      <c r="D6031" s="343"/>
    </row>
    <row r="6032" spans="4:4" x14ac:dyDescent="0.2">
      <c r="D6032" s="343"/>
    </row>
    <row r="6033" spans="4:4" x14ac:dyDescent="0.2">
      <c r="D6033" s="343"/>
    </row>
    <row r="6034" spans="4:4" x14ac:dyDescent="0.2">
      <c r="D6034" s="343"/>
    </row>
    <row r="6035" spans="4:4" x14ac:dyDescent="0.2">
      <c r="D6035" s="343"/>
    </row>
    <row r="6036" spans="4:4" x14ac:dyDescent="0.2">
      <c r="D6036" s="343"/>
    </row>
    <row r="6037" spans="4:4" x14ac:dyDescent="0.2">
      <c r="D6037" s="343"/>
    </row>
    <row r="6038" spans="4:4" x14ac:dyDescent="0.2">
      <c r="D6038" s="343"/>
    </row>
    <row r="6039" spans="4:4" x14ac:dyDescent="0.2">
      <c r="D6039" s="343"/>
    </row>
    <row r="6040" spans="4:4" x14ac:dyDescent="0.2">
      <c r="D6040" s="343"/>
    </row>
    <row r="6041" spans="4:4" x14ac:dyDescent="0.2">
      <c r="D6041" s="343"/>
    </row>
    <row r="6042" spans="4:4" x14ac:dyDescent="0.2">
      <c r="D6042" s="343"/>
    </row>
    <row r="6043" spans="4:4" x14ac:dyDescent="0.2">
      <c r="D6043" s="343"/>
    </row>
    <row r="6044" spans="4:4" x14ac:dyDescent="0.2">
      <c r="D6044" s="343"/>
    </row>
    <row r="6045" spans="4:4" x14ac:dyDescent="0.2">
      <c r="D6045" s="343"/>
    </row>
    <row r="6046" spans="4:4" x14ac:dyDescent="0.2">
      <c r="D6046" s="343"/>
    </row>
    <row r="6047" spans="4:4" x14ac:dyDescent="0.2">
      <c r="D6047" s="343"/>
    </row>
    <row r="6048" spans="4:4" x14ac:dyDescent="0.2">
      <c r="D6048" s="343"/>
    </row>
    <row r="6049" spans="4:4" x14ac:dyDescent="0.2">
      <c r="D6049" s="343"/>
    </row>
    <row r="6050" spans="4:4" x14ac:dyDescent="0.2">
      <c r="D6050" s="343"/>
    </row>
    <row r="6051" spans="4:4" x14ac:dyDescent="0.2">
      <c r="D6051" s="343"/>
    </row>
    <row r="6052" spans="4:4" x14ac:dyDescent="0.2">
      <c r="D6052" s="343"/>
    </row>
    <row r="6053" spans="4:4" x14ac:dyDescent="0.2">
      <c r="D6053" s="343"/>
    </row>
    <row r="6054" spans="4:4" x14ac:dyDescent="0.2">
      <c r="D6054" s="343"/>
    </row>
    <row r="6055" spans="4:4" x14ac:dyDescent="0.2">
      <c r="D6055" s="343"/>
    </row>
    <row r="6056" spans="4:4" x14ac:dyDescent="0.2">
      <c r="D6056" s="343"/>
    </row>
    <row r="6057" spans="4:4" x14ac:dyDescent="0.2">
      <c r="D6057" s="343"/>
    </row>
    <row r="6058" spans="4:4" x14ac:dyDescent="0.2">
      <c r="D6058" s="343"/>
    </row>
    <row r="6059" spans="4:4" x14ac:dyDescent="0.2">
      <c r="D6059" s="343"/>
    </row>
    <row r="6060" spans="4:4" x14ac:dyDescent="0.2">
      <c r="D6060" s="343"/>
    </row>
    <row r="6061" spans="4:4" x14ac:dyDescent="0.2">
      <c r="D6061" s="343"/>
    </row>
    <row r="6062" spans="4:4" x14ac:dyDescent="0.2">
      <c r="D6062" s="343"/>
    </row>
    <row r="6063" spans="4:4" x14ac:dyDescent="0.2">
      <c r="D6063" s="343"/>
    </row>
    <row r="6064" spans="4:4" x14ac:dyDescent="0.2">
      <c r="D6064" s="343"/>
    </row>
    <row r="6065" spans="4:4" x14ac:dyDescent="0.2">
      <c r="D6065" s="343"/>
    </row>
    <row r="6066" spans="4:4" x14ac:dyDescent="0.2">
      <c r="D6066" s="343"/>
    </row>
    <row r="6067" spans="4:4" x14ac:dyDescent="0.2">
      <c r="D6067" s="343"/>
    </row>
    <row r="6068" spans="4:4" x14ac:dyDescent="0.2">
      <c r="D6068" s="343"/>
    </row>
    <row r="6069" spans="4:4" x14ac:dyDescent="0.2">
      <c r="D6069" s="343"/>
    </row>
    <row r="6070" spans="4:4" x14ac:dyDescent="0.2">
      <c r="D6070" s="343"/>
    </row>
    <row r="6071" spans="4:4" x14ac:dyDescent="0.2">
      <c r="D6071" s="343"/>
    </row>
    <row r="6072" spans="4:4" x14ac:dyDescent="0.2">
      <c r="D6072" s="343"/>
    </row>
    <row r="6073" spans="4:4" x14ac:dyDescent="0.2">
      <c r="D6073" s="343"/>
    </row>
    <row r="6074" spans="4:4" x14ac:dyDescent="0.2">
      <c r="D6074" s="343"/>
    </row>
    <row r="6075" spans="4:4" x14ac:dyDescent="0.2">
      <c r="D6075" s="343"/>
    </row>
    <row r="6076" spans="4:4" x14ac:dyDescent="0.2">
      <c r="D6076" s="343"/>
    </row>
    <row r="6077" spans="4:4" x14ac:dyDescent="0.2">
      <c r="D6077" s="343"/>
    </row>
    <row r="6078" spans="4:4" x14ac:dyDescent="0.2">
      <c r="D6078" s="343"/>
    </row>
    <row r="6079" spans="4:4" x14ac:dyDescent="0.2">
      <c r="D6079" s="343"/>
    </row>
    <row r="6080" spans="4:4" x14ac:dyDescent="0.2">
      <c r="D6080" s="343"/>
    </row>
    <row r="6081" spans="4:4" x14ac:dyDescent="0.2">
      <c r="D6081" s="343"/>
    </row>
    <row r="6082" spans="4:4" x14ac:dyDescent="0.2">
      <c r="D6082" s="343"/>
    </row>
    <row r="6083" spans="4:4" x14ac:dyDescent="0.2">
      <c r="D6083" s="343"/>
    </row>
    <row r="6084" spans="4:4" x14ac:dyDescent="0.2">
      <c r="D6084" s="343"/>
    </row>
    <row r="6085" spans="4:4" x14ac:dyDescent="0.2">
      <c r="D6085" s="343"/>
    </row>
    <row r="6086" spans="4:4" x14ac:dyDescent="0.2">
      <c r="D6086" s="343"/>
    </row>
    <row r="6087" spans="4:4" x14ac:dyDescent="0.2">
      <c r="D6087" s="343"/>
    </row>
    <row r="6088" spans="4:4" x14ac:dyDescent="0.2">
      <c r="D6088" s="343"/>
    </row>
    <row r="6089" spans="4:4" x14ac:dyDescent="0.2">
      <c r="D6089" s="343"/>
    </row>
    <row r="6090" spans="4:4" x14ac:dyDescent="0.2">
      <c r="D6090" s="343"/>
    </row>
    <row r="6091" spans="4:4" x14ac:dyDescent="0.2">
      <c r="D6091" s="343"/>
    </row>
    <row r="6092" spans="4:4" x14ac:dyDescent="0.2">
      <c r="D6092" s="343"/>
    </row>
    <row r="6093" spans="4:4" x14ac:dyDescent="0.2">
      <c r="D6093" s="343"/>
    </row>
    <row r="6094" spans="4:4" x14ac:dyDescent="0.2">
      <c r="D6094" s="343"/>
    </row>
    <row r="6095" spans="4:4" x14ac:dyDescent="0.2">
      <c r="D6095" s="343"/>
    </row>
    <row r="6096" spans="4:4" x14ac:dyDescent="0.2">
      <c r="D6096" s="343"/>
    </row>
    <row r="6097" spans="4:4" x14ac:dyDescent="0.2">
      <c r="D6097" s="343"/>
    </row>
    <row r="6098" spans="4:4" x14ac:dyDescent="0.2">
      <c r="D6098" s="343"/>
    </row>
    <row r="6099" spans="4:4" x14ac:dyDescent="0.2">
      <c r="D6099" s="343"/>
    </row>
    <row r="6100" spans="4:4" x14ac:dyDescent="0.2">
      <c r="D6100" s="343"/>
    </row>
    <row r="6101" spans="4:4" x14ac:dyDescent="0.2">
      <c r="D6101" s="343"/>
    </row>
    <row r="6102" spans="4:4" x14ac:dyDescent="0.2">
      <c r="D6102" s="343"/>
    </row>
    <row r="6103" spans="4:4" x14ac:dyDescent="0.2">
      <c r="D6103" s="343"/>
    </row>
    <row r="6104" spans="4:4" x14ac:dyDescent="0.2">
      <c r="D6104" s="343"/>
    </row>
    <row r="6105" spans="4:4" x14ac:dyDescent="0.2">
      <c r="D6105" s="343"/>
    </row>
    <row r="6106" spans="4:4" x14ac:dyDescent="0.2">
      <c r="D6106" s="343"/>
    </row>
    <row r="6107" spans="4:4" x14ac:dyDescent="0.2">
      <c r="D6107" s="343"/>
    </row>
    <row r="6108" spans="4:4" x14ac:dyDescent="0.2">
      <c r="D6108" s="343"/>
    </row>
    <row r="6109" spans="4:4" x14ac:dyDescent="0.2">
      <c r="D6109" s="343"/>
    </row>
    <row r="6110" spans="4:4" x14ac:dyDescent="0.2">
      <c r="D6110" s="343"/>
    </row>
    <row r="6111" spans="4:4" x14ac:dyDescent="0.2">
      <c r="D6111" s="343"/>
    </row>
    <row r="6112" spans="4:4" x14ac:dyDescent="0.2">
      <c r="D6112" s="343"/>
    </row>
    <row r="6113" spans="4:4" x14ac:dyDescent="0.2">
      <c r="D6113" s="343"/>
    </row>
    <row r="6114" spans="4:4" x14ac:dyDescent="0.2">
      <c r="D6114" s="343"/>
    </row>
    <row r="6115" spans="4:4" x14ac:dyDescent="0.2">
      <c r="D6115" s="343"/>
    </row>
    <row r="6116" spans="4:4" x14ac:dyDescent="0.2">
      <c r="D6116" s="343"/>
    </row>
    <row r="6117" spans="4:4" x14ac:dyDescent="0.2">
      <c r="D6117" s="343"/>
    </row>
    <row r="6118" spans="4:4" x14ac:dyDescent="0.2">
      <c r="D6118" s="343"/>
    </row>
    <row r="6119" spans="4:4" x14ac:dyDescent="0.2">
      <c r="D6119" s="343"/>
    </row>
    <row r="6120" spans="4:4" x14ac:dyDescent="0.2">
      <c r="D6120" s="343"/>
    </row>
    <row r="6121" spans="4:4" x14ac:dyDescent="0.2">
      <c r="D6121" s="343"/>
    </row>
    <row r="6122" spans="4:4" x14ac:dyDescent="0.2">
      <c r="D6122" s="343"/>
    </row>
    <row r="6123" spans="4:4" x14ac:dyDescent="0.2">
      <c r="D6123" s="343"/>
    </row>
    <row r="6124" spans="4:4" x14ac:dyDescent="0.2">
      <c r="D6124" s="343"/>
    </row>
    <row r="6125" spans="4:4" x14ac:dyDescent="0.2">
      <c r="D6125" s="343"/>
    </row>
    <row r="6126" spans="4:4" x14ac:dyDescent="0.2">
      <c r="D6126" s="343"/>
    </row>
    <row r="6127" spans="4:4" x14ac:dyDescent="0.2">
      <c r="D6127" s="343"/>
    </row>
    <row r="6128" spans="4:4" x14ac:dyDescent="0.2">
      <c r="D6128" s="343"/>
    </row>
    <row r="6129" spans="4:4" x14ac:dyDescent="0.2">
      <c r="D6129" s="343"/>
    </row>
    <row r="6130" spans="4:4" x14ac:dyDescent="0.2">
      <c r="D6130" s="343"/>
    </row>
    <row r="6131" spans="4:4" x14ac:dyDescent="0.2">
      <c r="D6131" s="343"/>
    </row>
    <row r="6132" spans="4:4" x14ac:dyDescent="0.2">
      <c r="D6132" s="343"/>
    </row>
    <row r="6133" spans="4:4" x14ac:dyDescent="0.2">
      <c r="D6133" s="343"/>
    </row>
    <row r="6134" spans="4:4" x14ac:dyDescent="0.2">
      <c r="D6134" s="343"/>
    </row>
    <row r="6135" spans="4:4" x14ac:dyDescent="0.2">
      <c r="D6135" s="343"/>
    </row>
    <row r="6136" spans="4:4" x14ac:dyDescent="0.2">
      <c r="D6136" s="343"/>
    </row>
    <row r="6137" spans="4:4" x14ac:dyDescent="0.2">
      <c r="D6137" s="343"/>
    </row>
    <row r="6138" spans="4:4" x14ac:dyDescent="0.2">
      <c r="D6138" s="343"/>
    </row>
    <row r="6139" spans="4:4" x14ac:dyDescent="0.2">
      <c r="D6139" s="343"/>
    </row>
    <row r="6140" spans="4:4" x14ac:dyDescent="0.2">
      <c r="D6140" s="343"/>
    </row>
    <row r="6141" spans="4:4" x14ac:dyDescent="0.2">
      <c r="D6141" s="343"/>
    </row>
    <row r="6142" spans="4:4" x14ac:dyDescent="0.2">
      <c r="D6142" s="343"/>
    </row>
    <row r="6143" spans="4:4" x14ac:dyDescent="0.2">
      <c r="D6143" s="343"/>
    </row>
    <row r="6144" spans="4:4" x14ac:dyDescent="0.2">
      <c r="D6144" s="343"/>
    </row>
    <row r="6145" spans="4:4" x14ac:dyDescent="0.2">
      <c r="D6145" s="343"/>
    </row>
    <row r="6146" spans="4:4" x14ac:dyDescent="0.2">
      <c r="D6146" s="343"/>
    </row>
    <row r="6147" spans="4:4" x14ac:dyDescent="0.2">
      <c r="D6147" s="343"/>
    </row>
    <row r="6148" spans="4:4" x14ac:dyDescent="0.2">
      <c r="D6148" s="343"/>
    </row>
    <row r="6149" spans="4:4" x14ac:dyDescent="0.2">
      <c r="D6149" s="343"/>
    </row>
    <row r="6150" spans="4:4" x14ac:dyDescent="0.2">
      <c r="D6150" s="343"/>
    </row>
    <row r="6151" spans="4:4" x14ac:dyDescent="0.2">
      <c r="D6151" s="343"/>
    </row>
    <row r="6152" spans="4:4" x14ac:dyDescent="0.2">
      <c r="D6152" s="343"/>
    </row>
    <row r="6153" spans="4:4" x14ac:dyDescent="0.2">
      <c r="D6153" s="343"/>
    </row>
    <row r="6154" spans="4:4" x14ac:dyDescent="0.2">
      <c r="D6154" s="343"/>
    </row>
    <row r="6155" spans="4:4" x14ac:dyDescent="0.2">
      <c r="D6155" s="343"/>
    </row>
    <row r="6156" spans="4:4" x14ac:dyDescent="0.2">
      <c r="D6156" s="343"/>
    </row>
    <row r="6157" spans="4:4" x14ac:dyDescent="0.2">
      <c r="D6157" s="343"/>
    </row>
    <row r="6158" spans="4:4" x14ac:dyDescent="0.2">
      <c r="D6158" s="343"/>
    </row>
    <row r="6159" spans="4:4" x14ac:dyDescent="0.2">
      <c r="D6159" s="343"/>
    </row>
    <row r="6160" spans="4:4" x14ac:dyDescent="0.2">
      <c r="D6160" s="343"/>
    </row>
    <row r="6161" spans="4:4" x14ac:dyDescent="0.2">
      <c r="D6161" s="343"/>
    </row>
    <row r="6162" spans="4:4" x14ac:dyDescent="0.2">
      <c r="D6162" s="343"/>
    </row>
    <row r="6163" spans="4:4" x14ac:dyDescent="0.2">
      <c r="D6163" s="343"/>
    </row>
    <row r="6164" spans="4:4" x14ac:dyDescent="0.2">
      <c r="D6164" s="343"/>
    </row>
    <row r="6165" spans="4:4" x14ac:dyDescent="0.2">
      <c r="D6165" s="343"/>
    </row>
    <row r="6166" spans="4:4" x14ac:dyDescent="0.2">
      <c r="D6166" s="343"/>
    </row>
    <row r="6167" spans="4:4" x14ac:dyDescent="0.2">
      <c r="D6167" s="343"/>
    </row>
    <row r="6168" spans="4:4" x14ac:dyDescent="0.2">
      <c r="D6168" s="343"/>
    </row>
    <row r="6169" spans="4:4" x14ac:dyDescent="0.2">
      <c r="D6169" s="343"/>
    </row>
    <row r="6170" spans="4:4" x14ac:dyDescent="0.2">
      <c r="D6170" s="343"/>
    </row>
    <row r="6171" spans="4:4" x14ac:dyDescent="0.2">
      <c r="D6171" s="343"/>
    </row>
    <row r="6172" spans="4:4" x14ac:dyDescent="0.2">
      <c r="D6172" s="343"/>
    </row>
    <row r="6173" spans="4:4" x14ac:dyDescent="0.2">
      <c r="D6173" s="343"/>
    </row>
    <row r="6174" spans="4:4" x14ac:dyDescent="0.2">
      <c r="D6174" s="343"/>
    </row>
    <row r="6175" spans="4:4" x14ac:dyDescent="0.2">
      <c r="D6175" s="343"/>
    </row>
    <row r="6176" spans="4:4" x14ac:dyDescent="0.2">
      <c r="D6176" s="343"/>
    </row>
    <row r="6177" spans="4:4" x14ac:dyDescent="0.2">
      <c r="D6177" s="343"/>
    </row>
    <row r="6178" spans="4:4" x14ac:dyDescent="0.2">
      <c r="D6178" s="343"/>
    </row>
    <row r="6179" spans="4:4" x14ac:dyDescent="0.2">
      <c r="D6179" s="343"/>
    </row>
    <row r="6180" spans="4:4" x14ac:dyDescent="0.2">
      <c r="D6180" s="343"/>
    </row>
    <row r="6181" spans="4:4" x14ac:dyDescent="0.2">
      <c r="D6181" s="343"/>
    </row>
    <row r="6182" spans="4:4" x14ac:dyDescent="0.2">
      <c r="D6182" s="343"/>
    </row>
    <row r="6183" spans="4:4" x14ac:dyDescent="0.2">
      <c r="D6183" s="343"/>
    </row>
    <row r="6184" spans="4:4" x14ac:dyDescent="0.2">
      <c r="D6184" s="343"/>
    </row>
    <row r="6185" spans="4:4" x14ac:dyDescent="0.2">
      <c r="D6185" s="343"/>
    </row>
    <row r="6186" spans="4:4" x14ac:dyDescent="0.2">
      <c r="D6186" s="343"/>
    </row>
    <row r="6187" spans="4:4" x14ac:dyDescent="0.2">
      <c r="D6187" s="343"/>
    </row>
    <row r="6188" spans="4:4" x14ac:dyDescent="0.2">
      <c r="D6188" s="343"/>
    </row>
    <row r="6189" spans="4:4" x14ac:dyDescent="0.2">
      <c r="D6189" s="343"/>
    </row>
    <row r="6190" spans="4:4" x14ac:dyDescent="0.2">
      <c r="D6190" s="343"/>
    </row>
    <row r="6191" spans="4:4" x14ac:dyDescent="0.2">
      <c r="D6191" s="343"/>
    </row>
    <row r="6192" spans="4:4" x14ac:dyDescent="0.2">
      <c r="D6192" s="343"/>
    </row>
    <row r="6193" spans="4:4" x14ac:dyDescent="0.2">
      <c r="D6193" s="343"/>
    </row>
    <row r="6194" spans="4:4" x14ac:dyDescent="0.2">
      <c r="D6194" s="343"/>
    </row>
    <row r="6195" spans="4:4" x14ac:dyDescent="0.2">
      <c r="D6195" s="343"/>
    </row>
    <row r="6196" spans="4:4" x14ac:dyDescent="0.2">
      <c r="D6196" s="343"/>
    </row>
    <row r="6197" spans="4:4" x14ac:dyDescent="0.2">
      <c r="D6197" s="343"/>
    </row>
    <row r="6198" spans="4:4" x14ac:dyDescent="0.2">
      <c r="D6198" s="343"/>
    </row>
    <row r="6199" spans="4:4" x14ac:dyDescent="0.2">
      <c r="D6199" s="343"/>
    </row>
    <row r="6200" spans="4:4" x14ac:dyDescent="0.2">
      <c r="D6200" s="343"/>
    </row>
    <row r="6201" spans="4:4" x14ac:dyDescent="0.2">
      <c r="D6201" s="343"/>
    </row>
    <row r="6202" spans="4:4" x14ac:dyDescent="0.2">
      <c r="D6202" s="343"/>
    </row>
    <row r="6203" spans="4:4" x14ac:dyDescent="0.2">
      <c r="D6203" s="343"/>
    </row>
    <row r="6204" spans="4:4" x14ac:dyDescent="0.2">
      <c r="D6204" s="343"/>
    </row>
    <row r="6205" spans="4:4" x14ac:dyDescent="0.2">
      <c r="D6205" s="343"/>
    </row>
    <row r="6206" spans="4:4" x14ac:dyDescent="0.2">
      <c r="D6206" s="343"/>
    </row>
    <row r="6207" spans="4:4" x14ac:dyDescent="0.2">
      <c r="D6207" s="343"/>
    </row>
    <row r="6208" spans="4:4" x14ac:dyDescent="0.2">
      <c r="D6208" s="343"/>
    </row>
    <row r="6209" spans="4:4" x14ac:dyDescent="0.2">
      <c r="D6209" s="343"/>
    </row>
    <row r="6210" spans="4:4" x14ac:dyDescent="0.2">
      <c r="D6210" s="343"/>
    </row>
    <row r="6211" spans="4:4" x14ac:dyDescent="0.2">
      <c r="D6211" s="343"/>
    </row>
    <row r="6212" spans="4:4" x14ac:dyDescent="0.2">
      <c r="D6212" s="343"/>
    </row>
    <row r="6213" spans="4:4" x14ac:dyDescent="0.2">
      <c r="D6213" s="343"/>
    </row>
    <row r="6214" spans="4:4" x14ac:dyDescent="0.2">
      <c r="D6214" s="343"/>
    </row>
    <row r="6215" spans="4:4" x14ac:dyDescent="0.2">
      <c r="D6215" s="343"/>
    </row>
    <row r="6216" spans="4:4" x14ac:dyDescent="0.2">
      <c r="D6216" s="343"/>
    </row>
    <row r="6217" spans="4:4" x14ac:dyDescent="0.2">
      <c r="D6217" s="343"/>
    </row>
    <row r="6218" spans="4:4" x14ac:dyDescent="0.2">
      <c r="D6218" s="343"/>
    </row>
    <row r="6219" spans="4:4" x14ac:dyDescent="0.2">
      <c r="D6219" s="343"/>
    </row>
    <row r="6220" spans="4:4" x14ac:dyDescent="0.2">
      <c r="D6220" s="343"/>
    </row>
    <row r="6221" spans="4:4" x14ac:dyDescent="0.2">
      <c r="D6221" s="343"/>
    </row>
    <row r="6222" spans="4:4" x14ac:dyDescent="0.2">
      <c r="D6222" s="343"/>
    </row>
    <row r="6223" spans="4:4" x14ac:dyDescent="0.2">
      <c r="D6223" s="343"/>
    </row>
    <row r="6224" spans="4:4" x14ac:dyDescent="0.2">
      <c r="D6224" s="343"/>
    </row>
    <row r="6225" spans="4:4" x14ac:dyDescent="0.2">
      <c r="D6225" s="343"/>
    </row>
    <row r="6226" spans="4:4" x14ac:dyDescent="0.2">
      <c r="D6226" s="343"/>
    </row>
    <row r="6227" spans="4:4" x14ac:dyDescent="0.2">
      <c r="D6227" s="343"/>
    </row>
    <row r="6228" spans="4:4" x14ac:dyDescent="0.2">
      <c r="D6228" s="343"/>
    </row>
    <row r="6229" spans="4:4" x14ac:dyDescent="0.2">
      <c r="D6229" s="343"/>
    </row>
    <row r="6230" spans="4:4" x14ac:dyDescent="0.2">
      <c r="D6230" s="343"/>
    </row>
    <row r="6231" spans="4:4" x14ac:dyDescent="0.2">
      <c r="D6231" s="343"/>
    </row>
    <row r="6232" spans="4:4" x14ac:dyDescent="0.2">
      <c r="D6232" s="343"/>
    </row>
    <row r="6233" spans="4:4" x14ac:dyDescent="0.2">
      <c r="D6233" s="343"/>
    </row>
    <row r="6234" spans="4:4" x14ac:dyDescent="0.2">
      <c r="D6234" s="343"/>
    </row>
    <row r="6235" spans="4:4" x14ac:dyDescent="0.2">
      <c r="D6235" s="343"/>
    </row>
    <row r="6236" spans="4:4" x14ac:dyDescent="0.2">
      <c r="D6236" s="343"/>
    </row>
    <row r="6237" spans="4:4" x14ac:dyDescent="0.2">
      <c r="D6237" s="343"/>
    </row>
    <row r="6238" spans="4:4" x14ac:dyDescent="0.2">
      <c r="D6238" s="343"/>
    </row>
    <row r="6239" spans="4:4" x14ac:dyDescent="0.2">
      <c r="D6239" s="343"/>
    </row>
    <row r="6240" spans="4:4" x14ac:dyDescent="0.2">
      <c r="D6240" s="343"/>
    </row>
    <row r="6241" spans="4:4" x14ac:dyDescent="0.2">
      <c r="D6241" s="343"/>
    </row>
    <row r="6242" spans="4:4" x14ac:dyDescent="0.2">
      <c r="D6242" s="343"/>
    </row>
    <row r="6243" spans="4:4" x14ac:dyDescent="0.2">
      <c r="D6243" s="343"/>
    </row>
    <row r="6244" spans="4:4" x14ac:dyDescent="0.2">
      <c r="D6244" s="343"/>
    </row>
    <row r="6245" spans="4:4" x14ac:dyDescent="0.2">
      <c r="D6245" s="343"/>
    </row>
    <row r="6246" spans="4:4" x14ac:dyDescent="0.2">
      <c r="D6246" s="343"/>
    </row>
    <row r="6247" spans="4:4" x14ac:dyDescent="0.2">
      <c r="D6247" s="343"/>
    </row>
    <row r="6248" spans="4:4" x14ac:dyDescent="0.2">
      <c r="D6248" s="343"/>
    </row>
    <row r="6249" spans="4:4" x14ac:dyDescent="0.2">
      <c r="D6249" s="343"/>
    </row>
    <row r="6250" spans="4:4" x14ac:dyDescent="0.2">
      <c r="D6250" s="343"/>
    </row>
    <row r="6251" spans="4:4" x14ac:dyDescent="0.2">
      <c r="D6251" s="343"/>
    </row>
    <row r="6252" spans="4:4" x14ac:dyDescent="0.2">
      <c r="D6252" s="343"/>
    </row>
    <row r="6253" spans="4:4" x14ac:dyDescent="0.2">
      <c r="D6253" s="343"/>
    </row>
    <row r="6254" spans="4:4" x14ac:dyDescent="0.2">
      <c r="D6254" s="343"/>
    </row>
    <row r="6255" spans="4:4" x14ac:dyDescent="0.2">
      <c r="D6255" s="343"/>
    </row>
    <row r="6256" spans="4:4" x14ac:dyDescent="0.2">
      <c r="D6256" s="343"/>
    </row>
    <row r="6257" spans="4:4" x14ac:dyDescent="0.2">
      <c r="D6257" s="343"/>
    </row>
    <row r="6258" spans="4:4" x14ac:dyDescent="0.2">
      <c r="D6258" s="343"/>
    </row>
    <row r="6259" spans="4:4" x14ac:dyDescent="0.2">
      <c r="D6259" s="343"/>
    </row>
    <row r="6260" spans="4:4" x14ac:dyDescent="0.2">
      <c r="D6260" s="343"/>
    </row>
    <row r="6261" spans="4:4" x14ac:dyDescent="0.2">
      <c r="D6261" s="343"/>
    </row>
    <row r="6262" spans="4:4" x14ac:dyDescent="0.2">
      <c r="D6262" s="343"/>
    </row>
    <row r="6263" spans="4:4" x14ac:dyDescent="0.2">
      <c r="D6263" s="343"/>
    </row>
    <row r="6264" spans="4:4" x14ac:dyDescent="0.2">
      <c r="D6264" s="343"/>
    </row>
    <row r="6265" spans="4:4" x14ac:dyDescent="0.2">
      <c r="D6265" s="343"/>
    </row>
    <row r="6266" spans="4:4" x14ac:dyDescent="0.2">
      <c r="D6266" s="343"/>
    </row>
    <row r="6267" spans="4:4" x14ac:dyDescent="0.2">
      <c r="D6267" s="343"/>
    </row>
    <row r="6268" spans="4:4" x14ac:dyDescent="0.2">
      <c r="D6268" s="343"/>
    </row>
    <row r="6269" spans="4:4" x14ac:dyDescent="0.2">
      <c r="D6269" s="343"/>
    </row>
    <row r="6270" spans="4:4" x14ac:dyDescent="0.2">
      <c r="D6270" s="343"/>
    </row>
    <row r="6271" spans="4:4" x14ac:dyDescent="0.2">
      <c r="D6271" s="343"/>
    </row>
    <row r="6272" spans="4:4" x14ac:dyDescent="0.2">
      <c r="D6272" s="343"/>
    </row>
    <row r="6273" spans="4:4" x14ac:dyDescent="0.2">
      <c r="D6273" s="343"/>
    </row>
    <row r="6274" spans="4:4" x14ac:dyDescent="0.2">
      <c r="D6274" s="343"/>
    </row>
    <row r="6275" spans="4:4" x14ac:dyDescent="0.2">
      <c r="D6275" s="343"/>
    </row>
    <row r="6276" spans="4:4" x14ac:dyDescent="0.2">
      <c r="D6276" s="343"/>
    </row>
    <row r="6277" spans="4:4" x14ac:dyDescent="0.2">
      <c r="D6277" s="343"/>
    </row>
    <row r="6278" spans="4:4" x14ac:dyDescent="0.2">
      <c r="D6278" s="343"/>
    </row>
    <row r="6279" spans="4:4" x14ac:dyDescent="0.2">
      <c r="D6279" s="343"/>
    </row>
    <row r="6280" spans="4:4" x14ac:dyDescent="0.2">
      <c r="D6280" s="343"/>
    </row>
    <row r="6281" spans="4:4" x14ac:dyDescent="0.2">
      <c r="D6281" s="343"/>
    </row>
    <row r="6282" spans="4:4" x14ac:dyDescent="0.2">
      <c r="D6282" s="343"/>
    </row>
    <row r="6283" spans="4:4" x14ac:dyDescent="0.2">
      <c r="D6283" s="343"/>
    </row>
    <row r="6284" spans="4:4" x14ac:dyDescent="0.2">
      <c r="D6284" s="343"/>
    </row>
    <row r="6285" spans="4:4" x14ac:dyDescent="0.2">
      <c r="D6285" s="343"/>
    </row>
    <row r="6286" spans="4:4" x14ac:dyDescent="0.2">
      <c r="D6286" s="343"/>
    </row>
    <row r="6287" spans="4:4" x14ac:dyDescent="0.2">
      <c r="D6287" s="343"/>
    </row>
    <row r="6288" spans="4:4" x14ac:dyDescent="0.2">
      <c r="D6288" s="343"/>
    </row>
    <row r="6289" spans="4:4" x14ac:dyDescent="0.2">
      <c r="D6289" s="343"/>
    </row>
    <row r="6290" spans="4:4" x14ac:dyDescent="0.2">
      <c r="D6290" s="343"/>
    </row>
    <row r="6291" spans="4:4" x14ac:dyDescent="0.2">
      <c r="D6291" s="343"/>
    </row>
    <row r="6292" spans="4:4" x14ac:dyDescent="0.2">
      <c r="D6292" s="343"/>
    </row>
    <row r="6293" spans="4:4" x14ac:dyDescent="0.2">
      <c r="D6293" s="343"/>
    </row>
    <row r="6294" spans="4:4" x14ac:dyDescent="0.2">
      <c r="D6294" s="343"/>
    </row>
    <row r="6295" spans="4:4" x14ac:dyDescent="0.2">
      <c r="D6295" s="343"/>
    </row>
    <row r="6296" spans="4:4" x14ac:dyDescent="0.2">
      <c r="D6296" s="343"/>
    </row>
    <row r="6297" spans="4:4" x14ac:dyDescent="0.2">
      <c r="D6297" s="343"/>
    </row>
    <row r="6298" spans="4:4" x14ac:dyDescent="0.2">
      <c r="D6298" s="343"/>
    </row>
    <row r="6299" spans="4:4" x14ac:dyDescent="0.2">
      <c r="D6299" s="343"/>
    </row>
    <row r="6300" spans="4:4" x14ac:dyDescent="0.2">
      <c r="D6300" s="343"/>
    </row>
    <row r="6301" spans="4:4" x14ac:dyDescent="0.2">
      <c r="D6301" s="343"/>
    </row>
    <row r="6302" spans="4:4" x14ac:dyDescent="0.2">
      <c r="D6302" s="343"/>
    </row>
    <row r="6303" spans="4:4" x14ac:dyDescent="0.2">
      <c r="D6303" s="343"/>
    </row>
    <row r="6304" spans="4:4" x14ac:dyDescent="0.2">
      <c r="D6304" s="343"/>
    </row>
    <row r="6305" spans="4:4" x14ac:dyDescent="0.2">
      <c r="D6305" s="343"/>
    </row>
    <row r="6306" spans="4:4" x14ac:dyDescent="0.2">
      <c r="D6306" s="343"/>
    </row>
    <row r="6307" spans="4:4" x14ac:dyDescent="0.2">
      <c r="D6307" s="343"/>
    </row>
    <row r="6308" spans="4:4" x14ac:dyDescent="0.2">
      <c r="D6308" s="343"/>
    </row>
    <row r="6309" spans="4:4" x14ac:dyDescent="0.2">
      <c r="D6309" s="343"/>
    </row>
    <row r="6310" spans="4:4" x14ac:dyDescent="0.2">
      <c r="D6310" s="343"/>
    </row>
    <row r="6311" spans="4:4" x14ac:dyDescent="0.2">
      <c r="D6311" s="343"/>
    </row>
    <row r="6312" spans="4:4" x14ac:dyDescent="0.2">
      <c r="D6312" s="343"/>
    </row>
    <row r="6313" spans="4:4" x14ac:dyDescent="0.2">
      <c r="D6313" s="343"/>
    </row>
    <row r="6314" spans="4:4" x14ac:dyDescent="0.2">
      <c r="D6314" s="343"/>
    </row>
    <row r="6315" spans="4:4" x14ac:dyDescent="0.2">
      <c r="D6315" s="343"/>
    </row>
    <row r="6316" spans="4:4" x14ac:dyDescent="0.2">
      <c r="D6316" s="343"/>
    </row>
    <row r="6317" spans="4:4" x14ac:dyDescent="0.2">
      <c r="D6317" s="343"/>
    </row>
    <row r="6318" spans="4:4" x14ac:dyDescent="0.2">
      <c r="D6318" s="343"/>
    </row>
    <row r="6319" spans="4:4" x14ac:dyDescent="0.2">
      <c r="D6319" s="343"/>
    </row>
    <row r="6320" spans="4:4" x14ac:dyDescent="0.2">
      <c r="D6320" s="343"/>
    </row>
    <row r="6321" spans="4:4" x14ac:dyDescent="0.2">
      <c r="D6321" s="343"/>
    </row>
    <row r="6322" spans="4:4" x14ac:dyDescent="0.2">
      <c r="D6322" s="343"/>
    </row>
    <row r="6323" spans="4:4" x14ac:dyDescent="0.2">
      <c r="D6323" s="343"/>
    </row>
    <row r="6324" spans="4:4" x14ac:dyDescent="0.2">
      <c r="D6324" s="343"/>
    </row>
    <row r="6325" spans="4:4" x14ac:dyDescent="0.2">
      <c r="D6325" s="343"/>
    </row>
    <row r="6326" spans="4:4" x14ac:dyDescent="0.2">
      <c r="D6326" s="343"/>
    </row>
    <row r="6327" spans="4:4" x14ac:dyDescent="0.2">
      <c r="D6327" s="343"/>
    </row>
    <row r="6328" spans="4:4" x14ac:dyDescent="0.2">
      <c r="D6328" s="343"/>
    </row>
    <row r="6329" spans="4:4" x14ac:dyDescent="0.2">
      <c r="D6329" s="343"/>
    </row>
    <row r="6330" spans="4:4" x14ac:dyDescent="0.2">
      <c r="D6330" s="343"/>
    </row>
    <row r="6331" spans="4:4" x14ac:dyDescent="0.2">
      <c r="D6331" s="343"/>
    </row>
    <row r="6332" spans="4:4" x14ac:dyDescent="0.2">
      <c r="D6332" s="343"/>
    </row>
    <row r="6333" spans="4:4" x14ac:dyDescent="0.2">
      <c r="D6333" s="343"/>
    </row>
    <row r="6334" spans="4:4" x14ac:dyDescent="0.2">
      <c r="D6334" s="343"/>
    </row>
    <row r="6335" spans="4:4" x14ac:dyDescent="0.2">
      <c r="D6335" s="343"/>
    </row>
    <row r="6336" spans="4:4" x14ac:dyDescent="0.2">
      <c r="D6336" s="343"/>
    </row>
    <row r="6337" spans="4:4" x14ac:dyDescent="0.2">
      <c r="D6337" s="343"/>
    </row>
    <row r="6338" spans="4:4" x14ac:dyDescent="0.2">
      <c r="D6338" s="343"/>
    </row>
    <row r="6339" spans="4:4" x14ac:dyDescent="0.2">
      <c r="D6339" s="343"/>
    </row>
    <row r="6340" spans="4:4" x14ac:dyDescent="0.2">
      <c r="D6340" s="343"/>
    </row>
    <row r="6341" spans="4:4" x14ac:dyDescent="0.2">
      <c r="D6341" s="343"/>
    </row>
    <row r="6342" spans="4:4" x14ac:dyDescent="0.2">
      <c r="D6342" s="343"/>
    </row>
    <row r="6343" spans="4:4" x14ac:dyDescent="0.2">
      <c r="D6343" s="343"/>
    </row>
    <row r="6344" spans="4:4" x14ac:dyDescent="0.2">
      <c r="D6344" s="343"/>
    </row>
    <row r="6345" spans="4:4" x14ac:dyDescent="0.2">
      <c r="D6345" s="343"/>
    </row>
    <row r="6346" spans="4:4" x14ac:dyDescent="0.2">
      <c r="D6346" s="343"/>
    </row>
    <row r="6347" spans="4:4" x14ac:dyDescent="0.2">
      <c r="D6347" s="343"/>
    </row>
    <row r="6348" spans="4:4" x14ac:dyDescent="0.2">
      <c r="D6348" s="343"/>
    </row>
    <row r="6349" spans="4:4" x14ac:dyDescent="0.2">
      <c r="D6349" s="343"/>
    </row>
    <row r="6350" spans="4:4" x14ac:dyDescent="0.2">
      <c r="D6350" s="343"/>
    </row>
    <row r="6351" spans="4:4" x14ac:dyDescent="0.2">
      <c r="D6351" s="343"/>
    </row>
    <row r="6352" spans="4:4" x14ac:dyDescent="0.2">
      <c r="D6352" s="343"/>
    </row>
    <row r="6353" spans="4:4" x14ac:dyDescent="0.2">
      <c r="D6353" s="343"/>
    </row>
    <row r="6354" spans="4:4" x14ac:dyDescent="0.2">
      <c r="D6354" s="343"/>
    </row>
    <row r="6355" spans="4:4" x14ac:dyDescent="0.2">
      <c r="D6355" s="343"/>
    </row>
    <row r="6356" spans="4:4" x14ac:dyDescent="0.2">
      <c r="D6356" s="343"/>
    </row>
    <row r="6357" spans="4:4" x14ac:dyDescent="0.2">
      <c r="D6357" s="343"/>
    </row>
    <row r="6358" spans="4:4" x14ac:dyDescent="0.2">
      <c r="D6358" s="343"/>
    </row>
    <row r="6359" spans="4:4" x14ac:dyDescent="0.2">
      <c r="D6359" s="343"/>
    </row>
    <row r="6360" spans="4:4" x14ac:dyDescent="0.2">
      <c r="D6360" s="343"/>
    </row>
    <row r="6361" spans="4:4" x14ac:dyDescent="0.2">
      <c r="D6361" s="343"/>
    </row>
    <row r="6362" spans="4:4" x14ac:dyDescent="0.2">
      <c r="D6362" s="343"/>
    </row>
    <row r="6363" spans="4:4" x14ac:dyDescent="0.2">
      <c r="D6363" s="343"/>
    </row>
    <row r="6364" spans="4:4" x14ac:dyDescent="0.2">
      <c r="D6364" s="343"/>
    </row>
    <row r="6365" spans="4:4" x14ac:dyDescent="0.2">
      <c r="D6365" s="343"/>
    </row>
    <row r="6366" spans="4:4" x14ac:dyDescent="0.2">
      <c r="D6366" s="343"/>
    </row>
    <row r="6367" spans="4:4" x14ac:dyDescent="0.2">
      <c r="D6367" s="343"/>
    </row>
    <row r="6368" spans="4:4" x14ac:dyDescent="0.2">
      <c r="D6368" s="343"/>
    </row>
    <row r="6369" spans="4:4" x14ac:dyDescent="0.2">
      <c r="D6369" s="343"/>
    </row>
    <row r="6370" spans="4:4" x14ac:dyDescent="0.2">
      <c r="D6370" s="343"/>
    </row>
    <row r="6371" spans="4:4" x14ac:dyDescent="0.2">
      <c r="D6371" s="343"/>
    </row>
    <row r="6372" spans="4:4" x14ac:dyDescent="0.2">
      <c r="D6372" s="343"/>
    </row>
    <row r="6373" spans="4:4" x14ac:dyDescent="0.2">
      <c r="D6373" s="343"/>
    </row>
    <row r="6374" spans="4:4" x14ac:dyDescent="0.2">
      <c r="D6374" s="343"/>
    </row>
    <row r="6375" spans="4:4" x14ac:dyDescent="0.2">
      <c r="D6375" s="343"/>
    </row>
    <row r="6376" spans="4:4" x14ac:dyDescent="0.2">
      <c r="D6376" s="343"/>
    </row>
    <row r="6377" spans="4:4" x14ac:dyDescent="0.2">
      <c r="D6377" s="343"/>
    </row>
    <row r="6378" spans="4:4" x14ac:dyDescent="0.2">
      <c r="D6378" s="343"/>
    </row>
    <row r="6379" spans="4:4" x14ac:dyDescent="0.2">
      <c r="D6379" s="343"/>
    </row>
    <row r="6380" spans="4:4" x14ac:dyDescent="0.2">
      <c r="D6380" s="343"/>
    </row>
    <row r="6381" spans="4:4" x14ac:dyDescent="0.2">
      <c r="D6381" s="343"/>
    </row>
    <row r="6382" spans="4:4" x14ac:dyDescent="0.2">
      <c r="D6382" s="343"/>
    </row>
    <row r="6383" spans="4:4" x14ac:dyDescent="0.2">
      <c r="D6383" s="343"/>
    </row>
    <row r="6384" spans="4:4" x14ac:dyDescent="0.2">
      <c r="D6384" s="343"/>
    </row>
    <row r="6385" spans="4:4" x14ac:dyDescent="0.2">
      <c r="D6385" s="343"/>
    </row>
    <row r="6386" spans="4:4" x14ac:dyDescent="0.2">
      <c r="D6386" s="343"/>
    </row>
    <row r="6387" spans="4:4" x14ac:dyDescent="0.2">
      <c r="D6387" s="343"/>
    </row>
    <row r="6388" spans="4:4" x14ac:dyDescent="0.2">
      <c r="D6388" s="343"/>
    </row>
    <row r="6389" spans="4:4" x14ac:dyDescent="0.2">
      <c r="D6389" s="343"/>
    </row>
    <row r="6390" spans="4:4" x14ac:dyDescent="0.2">
      <c r="D6390" s="343"/>
    </row>
    <row r="6391" spans="4:4" x14ac:dyDescent="0.2">
      <c r="D6391" s="343"/>
    </row>
    <row r="6392" spans="4:4" x14ac:dyDescent="0.2">
      <c r="D6392" s="343"/>
    </row>
    <row r="6393" spans="4:4" x14ac:dyDescent="0.2">
      <c r="D6393" s="343"/>
    </row>
    <row r="6394" spans="4:4" x14ac:dyDescent="0.2">
      <c r="D6394" s="343"/>
    </row>
    <row r="6395" spans="4:4" x14ac:dyDescent="0.2">
      <c r="D6395" s="343"/>
    </row>
    <row r="6396" spans="4:4" x14ac:dyDescent="0.2">
      <c r="D6396" s="343"/>
    </row>
    <row r="6397" spans="4:4" x14ac:dyDescent="0.2">
      <c r="D6397" s="343"/>
    </row>
    <row r="6398" spans="4:4" x14ac:dyDescent="0.2">
      <c r="D6398" s="343"/>
    </row>
    <row r="6399" spans="4:4" x14ac:dyDescent="0.2">
      <c r="D6399" s="343"/>
    </row>
    <row r="6400" spans="4:4" x14ac:dyDescent="0.2">
      <c r="D6400" s="343"/>
    </row>
    <row r="6401" spans="4:4" x14ac:dyDescent="0.2">
      <c r="D6401" s="343"/>
    </row>
    <row r="6402" spans="4:4" x14ac:dyDescent="0.2">
      <c r="D6402" s="343"/>
    </row>
    <row r="6403" spans="4:4" x14ac:dyDescent="0.2">
      <c r="D6403" s="343"/>
    </row>
    <row r="6404" spans="4:4" x14ac:dyDescent="0.2">
      <c r="D6404" s="343"/>
    </row>
    <row r="6405" spans="4:4" x14ac:dyDescent="0.2">
      <c r="D6405" s="343"/>
    </row>
    <row r="6406" spans="4:4" x14ac:dyDescent="0.2">
      <c r="D6406" s="343"/>
    </row>
    <row r="6407" spans="4:4" x14ac:dyDescent="0.2">
      <c r="D6407" s="343"/>
    </row>
    <row r="6408" spans="4:4" x14ac:dyDescent="0.2">
      <c r="D6408" s="343"/>
    </row>
    <row r="6409" spans="4:4" x14ac:dyDescent="0.2">
      <c r="D6409" s="343"/>
    </row>
    <row r="6410" spans="4:4" x14ac:dyDescent="0.2">
      <c r="D6410" s="343"/>
    </row>
    <row r="6411" spans="4:4" x14ac:dyDescent="0.2">
      <c r="D6411" s="343"/>
    </row>
    <row r="6412" spans="4:4" x14ac:dyDescent="0.2">
      <c r="D6412" s="343"/>
    </row>
    <row r="6413" spans="4:4" x14ac:dyDescent="0.2">
      <c r="D6413" s="343"/>
    </row>
    <row r="6414" spans="4:4" x14ac:dyDescent="0.2">
      <c r="D6414" s="343"/>
    </row>
    <row r="6415" spans="4:4" x14ac:dyDescent="0.2">
      <c r="D6415" s="343"/>
    </row>
    <row r="6416" spans="4:4" x14ac:dyDescent="0.2">
      <c r="D6416" s="343"/>
    </row>
    <row r="6417" spans="4:4" x14ac:dyDescent="0.2">
      <c r="D6417" s="343"/>
    </row>
    <row r="6418" spans="4:4" x14ac:dyDescent="0.2">
      <c r="D6418" s="343"/>
    </row>
    <row r="6419" spans="4:4" x14ac:dyDescent="0.2">
      <c r="D6419" s="343"/>
    </row>
    <row r="6420" spans="4:4" x14ac:dyDescent="0.2">
      <c r="D6420" s="343"/>
    </row>
    <row r="6421" spans="4:4" x14ac:dyDescent="0.2">
      <c r="D6421" s="343"/>
    </row>
    <row r="6422" spans="4:4" x14ac:dyDescent="0.2">
      <c r="D6422" s="343"/>
    </row>
    <row r="6423" spans="4:4" x14ac:dyDescent="0.2">
      <c r="D6423" s="343"/>
    </row>
    <row r="6424" spans="4:4" x14ac:dyDescent="0.2">
      <c r="D6424" s="343"/>
    </row>
    <row r="6425" spans="4:4" x14ac:dyDescent="0.2">
      <c r="D6425" s="343"/>
    </row>
    <row r="6426" spans="4:4" x14ac:dyDescent="0.2">
      <c r="D6426" s="343"/>
    </row>
    <row r="6427" spans="4:4" x14ac:dyDescent="0.2">
      <c r="D6427" s="343"/>
    </row>
    <row r="6428" spans="4:4" x14ac:dyDescent="0.2">
      <c r="D6428" s="343"/>
    </row>
    <row r="6429" spans="4:4" x14ac:dyDescent="0.2">
      <c r="D6429" s="343"/>
    </row>
    <row r="6430" spans="4:4" x14ac:dyDescent="0.2">
      <c r="D6430" s="343"/>
    </row>
    <row r="6431" spans="4:4" x14ac:dyDescent="0.2">
      <c r="D6431" s="343"/>
    </row>
    <row r="6432" spans="4:4" x14ac:dyDescent="0.2">
      <c r="D6432" s="343"/>
    </row>
    <row r="6433" spans="4:4" x14ac:dyDescent="0.2">
      <c r="D6433" s="343"/>
    </row>
    <row r="6434" spans="4:4" x14ac:dyDescent="0.2">
      <c r="D6434" s="343"/>
    </row>
    <row r="6435" spans="4:4" x14ac:dyDescent="0.2">
      <c r="D6435" s="343"/>
    </row>
    <row r="6436" spans="4:4" x14ac:dyDescent="0.2">
      <c r="D6436" s="343"/>
    </row>
    <row r="6437" spans="4:4" x14ac:dyDescent="0.2">
      <c r="D6437" s="343"/>
    </row>
    <row r="6438" spans="4:4" x14ac:dyDescent="0.2">
      <c r="D6438" s="343"/>
    </row>
    <row r="6439" spans="4:4" x14ac:dyDescent="0.2">
      <c r="D6439" s="343"/>
    </row>
    <row r="6440" spans="4:4" x14ac:dyDescent="0.2">
      <c r="D6440" s="343"/>
    </row>
    <row r="6441" spans="4:4" x14ac:dyDescent="0.2">
      <c r="D6441" s="343"/>
    </row>
    <row r="6442" spans="4:4" x14ac:dyDescent="0.2">
      <c r="D6442" s="343"/>
    </row>
    <row r="6443" spans="4:4" x14ac:dyDescent="0.2">
      <c r="D6443" s="343"/>
    </row>
    <row r="6444" spans="4:4" x14ac:dyDescent="0.2">
      <c r="D6444" s="343"/>
    </row>
    <row r="6445" spans="4:4" x14ac:dyDescent="0.2">
      <c r="D6445" s="343"/>
    </row>
    <row r="6446" spans="4:4" x14ac:dyDescent="0.2">
      <c r="D6446" s="343"/>
    </row>
    <row r="6447" spans="4:4" x14ac:dyDescent="0.2">
      <c r="D6447" s="343"/>
    </row>
    <row r="6448" spans="4:4" x14ac:dyDescent="0.2">
      <c r="D6448" s="343"/>
    </row>
    <row r="6449" spans="4:4" x14ac:dyDescent="0.2">
      <c r="D6449" s="343"/>
    </row>
    <row r="6450" spans="4:4" x14ac:dyDescent="0.2">
      <c r="D6450" s="343"/>
    </row>
    <row r="6451" spans="4:4" x14ac:dyDescent="0.2">
      <c r="D6451" s="343"/>
    </row>
    <row r="6452" spans="4:4" x14ac:dyDescent="0.2">
      <c r="D6452" s="343"/>
    </row>
    <row r="6453" spans="4:4" x14ac:dyDescent="0.2">
      <c r="D6453" s="343"/>
    </row>
    <row r="6454" spans="4:4" x14ac:dyDescent="0.2">
      <c r="D6454" s="343"/>
    </row>
    <row r="6455" spans="4:4" x14ac:dyDescent="0.2">
      <c r="D6455" s="343"/>
    </row>
    <row r="6456" spans="4:4" x14ac:dyDescent="0.2">
      <c r="D6456" s="343"/>
    </row>
    <row r="6457" spans="4:4" x14ac:dyDescent="0.2">
      <c r="D6457" s="343"/>
    </row>
    <row r="6458" spans="4:4" x14ac:dyDescent="0.2">
      <c r="D6458" s="343"/>
    </row>
    <row r="6459" spans="4:4" x14ac:dyDescent="0.2">
      <c r="D6459" s="343"/>
    </row>
    <row r="6460" spans="4:4" x14ac:dyDescent="0.2">
      <c r="D6460" s="343"/>
    </row>
    <row r="6461" spans="4:4" x14ac:dyDescent="0.2">
      <c r="D6461" s="343"/>
    </row>
    <row r="6462" spans="4:4" x14ac:dyDescent="0.2">
      <c r="D6462" s="343"/>
    </row>
    <row r="6463" spans="4:4" x14ac:dyDescent="0.2">
      <c r="D6463" s="343"/>
    </row>
    <row r="6464" spans="4:4" x14ac:dyDescent="0.2">
      <c r="D6464" s="343"/>
    </row>
    <row r="6465" spans="4:4" x14ac:dyDescent="0.2">
      <c r="D6465" s="343"/>
    </row>
    <row r="6466" spans="4:4" x14ac:dyDescent="0.2">
      <c r="D6466" s="343"/>
    </row>
    <row r="6467" spans="4:4" x14ac:dyDescent="0.2">
      <c r="D6467" s="343"/>
    </row>
    <row r="6468" spans="4:4" x14ac:dyDescent="0.2">
      <c r="D6468" s="343"/>
    </row>
    <row r="6469" spans="4:4" x14ac:dyDescent="0.2">
      <c r="D6469" s="343"/>
    </row>
    <row r="6470" spans="4:4" x14ac:dyDescent="0.2">
      <c r="D6470" s="343"/>
    </row>
    <row r="6471" spans="4:4" x14ac:dyDescent="0.2">
      <c r="D6471" s="343"/>
    </row>
    <row r="6472" spans="4:4" x14ac:dyDescent="0.2">
      <c r="D6472" s="343"/>
    </row>
    <row r="6473" spans="4:4" x14ac:dyDescent="0.2">
      <c r="D6473" s="343"/>
    </row>
    <row r="6474" spans="4:4" x14ac:dyDescent="0.2">
      <c r="D6474" s="343"/>
    </row>
    <row r="6475" spans="4:4" x14ac:dyDescent="0.2">
      <c r="D6475" s="343"/>
    </row>
    <row r="6476" spans="4:4" x14ac:dyDescent="0.2">
      <c r="D6476" s="343"/>
    </row>
    <row r="6477" spans="4:4" x14ac:dyDescent="0.2">
      <c r="D6477" s="343"/>
    </row>
    <row r="6478" spans="4:4" x14ac:dyDescent="0.2">
      <c r="D6478" s="343"/>
    </row>
    <row r="6479" spans="4:4" x14ac:dyDescent="0.2">
      <c r="D6479" s="343"/>
    </row>
    <row r="6480" spans="4:4" x14ac:dyDescent="0.2">
      <c r="D6480" s="343"/>
    </row>
    <row r="6481" spans="4:4" x14ac:dyDescent="0.2">
      <c r="D6481" s="343"/>
    </row>
    <row r="6482" spans="4:4" x14ac:dyDescent="0.2">
      <c r="D6482" s="343"/>
    </row>
    <row r="6483" spans="4:4" x14ac:dyDescent="0.2">
      <c r="D6483" s="343"/>
    </row>
    <row r="6484" spans="4:4" x14ac:dyDescent="0.2">
      <c r="D6484" s="343"/>
    </row>
    <row r="6485" spans="4:4" x14ac:dyDescent="0.2">
      <c r="D6485" s="343"/>
    </row>
    <row r="6486" spans="4:4" x14ac:dyDescent="0.2">
      <c r="D6486" s="343"/>
    </row>
    <row r="6487" spans="4:4" x14ac:dyDescent="0.2">
      <c r="D6487" s="343"/>
    </row>
    <row r="6488" spans="4:4" x14ac:dyDescent="0.2">
      <c r="D6488" s="343"/>
    </row>
    <row r="6489" spans="4:4" x14ac:dyDescent="0.2">
      <c r="D6489" s="343"/>
    </row>
    <row r="6490" spans="4:4" x14ac:dyDescent="0.2">
      <c r="D6490" s="343"/>
    </row>
    <row r="6491" spans="4:4" x14ac:dyDescent="0.2">
      <c r="D6491" s="343"/>
    </row>
    <row r="6492" spans="4:4" x14ac:dyDescent="0.2">
      <c r="D6492" s="343"/>
    </row>
    <row r="6493" spans="4:4" x14ac:dyDescent="0.2">
      <c r="D6493" s="343"/>
    </row>
    <row r="6494" spans="4:4" x14ac:dyDescent="0.2">
      <c r="D6494" s="343"/>
    </row>
    <row r="6495" spans="4:4" x14ac:dyDescent="0.2">
      <c r="D6495" s="343"/>
    </row>
    <row r="6496" spans="4:4" x14ac:dyDescent="0.2">
      <c r="D6496" s="343"/>
    </row>
    <row r="6497" spans="4:4" x14ac:dyDescent="0.2">
      <c r="D6497" s="343"/>
    </row>
    <row r="6498" spans="4:4" x14ac:dyDescent="0.2">
      <c r="D6498" s="343"/>
    </row>
    <row r="6499" spans="4:4" x14ac:dyDescent="0.2">
      <c r="D6499" s="343"/>
    </row>
    <row r="6500" spans="4:4" x14ac:dyDescent="0.2">
      <c r="D6500" s="343"/>
    </row>
    <row r="6501" spans="4:4" x14ac:dyDescent="0.2">
      <c r="D6501" s="343"/>
    </row>
    <row r="6502" spans="4:4" x14ac:dyDescent="0.2">
      <c r="D6502" s="343"/>
    </row>
    <row r="6503" spans="4:4" x14ac:dyDescent="0.2">
      <c r="D6503" s="343"/>
    </row>
    <row r="6504" spans="4:4" x14ac:dyDescent="0.2">
      <c r="D6504" s="343"/>
    </row>
    <row r="6505" spans="4:4" x14ac:dyDescent="0.2">
      <c r="D6505" s="343"/>
    </row>
    <row r="6506" spans="4:4" x14ac:dyDescent="0.2">
      <c r="D6506" s="343"/>
    </row>
    <row r="6507" spans="4:4" x14ac:dyDescent="0.2">
      <c r="D6507" s="343"/>
    </row>
    <row r="6508" spans="4:4" x14ac:dyDescent="0.2">
      <c r="D6508" s="343"/>
    </row>
    <row r="6509" spans="4:4" x14ac:dyDescent="0.2">
      <c r="D6509" s="343"/>
    </row>
    <row r="6510" spans="4:4" x14ac:dyDescent="0.2">
      <c r="D6510" s="343"/>
    </row>
    <row r="6511" spans="4:4" x14ac:dyDescent="0.2">
      <c r="D6511" s="343"/>
    </row>
    <row r="6512" spans="4:4" x14ac:dyDescent="0.2">
      <c r="D6512" s="343"/>
    </row>
    <row r="6513" spans="4:4" x14ac:dyDescent="0.2">
      <c r="D6513" s="343"/>
    </row>
    <row r="6514" spans="4:4" x14ac:dyDescent="0.2">
      <c r="D6514" s="343"/>
    </row>
    <row r="6515" spans="4:4" x14ac:dyDescent="0.2">
      <c r="D6515" s="343"/>
    </row>
    <row r="6516" spans="4:4" x14ac:dyDescent="0.2">
      <c r="D6516" s="343"/>
    </row>
    <row r="6517" spans="4:4" x14ac:dyDescent="0.2">
      <c r="D6517" s="343"/>
    </row>
    <row r="6518" spans="4:4" x14ac:dyDescent="0.2">
      <c r="D6518" s="343"/>
    </row>
    <row r="6519" spans="4:4" x14ac:dyDescent="0.2">
      <c r="D6519" s="343"/>
    </row>
    <row r="6520" spans="4:4" x14ac:dyDescent="0.2">
      <c r="D6520" s="343"/>
    </row>
    <row r="6521" spans="4:4" x14ac:dyDescent="0.2">
      <c r="D6521" s="343"/>
    </row>
    <row r="6522" spans="4:4" x14ac:dyDescent="0.2">
      <c r="D6522" s="343"/>
    </row>
    <row r="6523" spans="4:4" x14ac:dyDescent="0.2">
      <c r="D6523" s="343"/>
    </row>
    <row r="6524" spans="4:4" x14ac:dyDescent="0.2">
      <c r="D6524" s="343"/>
    </row>
    <row r="6525" spans="4:4" x14ac:dyDescent="0.2">
      <c r="D6525" s="343"/>
    </row>
    <row r="6526" spans="4:4" x14ac:dyDescent="0.2">
      <c r="D6526" s="343"/>
    </row>
    <row r="6527" spans="4:4" x14ac:dyDescent="0.2">
      <c r="D6527" s="343"/>
    </row>
    <row r="6528" spans="4:4" x14ac:dyDescent="0.2">
      <c r="D6528" s="343"/>
    </row>
    <row r="6529" spans="4:4" x14ac:dyDescent="0.2">
      <c r="D6529" s="343"/>
    </row>
    <row r="6530" spans="4:4" x14ac:dyDescent="0.2">
      <c r="D6530" s="343"/>
    </row>
    <row r="6531" spans="4:4" x14ac:dyDescent="0.2">
      <c r="D6531" s="343"/>
    </row>
    <row r="6532" spans="4:4" x14ac:dyDescent="0.2">
      <c r="D6532" s="343"/>
    </row>
    <row r="6533" spans="4:4" x14ac:dyDescent="0.2">
      <c r="D6533" s="343"/>
    </row>
    <row r="6534" spans="4:4" x14ac:dyDescent="0.2">
      <c r="D6534" s="343"/>
    </row>
    <row r="6535" spans="4:4" x14ac:dyDescent="0.2">
      <c r="D6535" s="343"/>
    </row>
    <row r="6536" spans="4:4" x14ac:dyDescent="0.2">
      <c r="D6536" s="343"/>
    </row>
    <row r="6537" spans="4:4" x14ac:dyDescent="0.2">
      <c r="D6537" s="343"/>
    </row>
    <row r="6538" spans="4:4" x14ac:dyDescent="0.2">
      <c r="D6538" s="343"/>
    </row>
    <row r="6539" spans="4:4" x14ac:dyDescent="0.2">
      <c r="D6539" s="343"/>
    </row>
    <row r="6540" spans="4:4" x14ac:dyDescent="0.2">
      <c r="D6540" s="343"/>
    </row>
    <row r="6541" spans="4:4" x14ac:dyDescent="0.2">
      <c r="D6541" s="343"/>
    </row>
    <row r="6542" spans="4:4" x14ac:dyDescent="0.2">
      <c r="D6542" s="343"/>
    </row>
    <row r="6543" spans="4:4" x14ac:dyDescent="0.2">
      <c r="D6543" s="343"/>
    </row>
    <row r="6544" spans="4:4" x14ac:dyDescent="0.2">
      <c r="D6544" s="343"/>
    </row>
    <row r="6545" spans="4:4" x14ac:dyDescent="0.2">
      <c r="D6545" s="343"/>
    </row>
    <row r="6546" spans="4:4" x14ac:dyDescent="0.2">
      <c r="D6546" s="343"/>
    </row>
    <row r="6547" spans="4:4" x14ac:dyDescent="0.2">
      <c r="D6547" s="343"/>
    </row>
    <row r="6548" spans="4:4" x14ac:dyDescent="0.2">
      <c r="D6548" s="343"/>
    </row>
    <row r="6549" spans="4:4" x14ac:dyDescent="0.2">
      <c r="D6549" s="343"/>
    </row>
    <row r="6550" spans="4:4" x14ac:dyDescent="0.2">
      <c r="D6550" s="343"/>
    </row>
    <row r="6551" spans="4:4" x14ac:dyDescent="0.2">
      <c r="D6551" s="343"/>
    </row>
    <row r="6552" spans="4:4" x14ac:dyDescent="0.2">
      <c r="D6552" s="343"/>
    </row>
    <row r="6553" spans="4:4" x14ac:dyDescent="0.2">
      <c r="D6553" s="343"/>
    </row>
    <row r="6554" spans="4:4" x14ac:dyDescent="0.2">
      <c r="D6554" s="343"/>
    </row>
    <row r="6555" spans="4:4" x14ac:dyDescent="0.2">
      <c r="D6555" s="343"/>
    </row>
    <row r="6556" spans="4:4" x14ac:dyDescent="0.2">
      <c r="D6556" s="343"/>
    </row>
    <row r="6557" spans="4:4" x14ac:dyDescent="0.2">
      <c r="D6557" s="343"/>
    </row>
    <row r="6558" spans="4:4" x14ac:dyDescent="0.2">
      <c r="D6558" s="343"/>
    </row>
    <row r="6559" spans="4:4" x14ac:dyDescent="0.2">
      <c r="D6559" s="343"/>
    </row>
    <row r="6560" spans="4:4" x14ac:dyDescent="0.2">
      <c r="D6560" s="343"/>
    </row>
    <row r="6561" spans="4:4" x14ac:dyDescent="0.2">
      <c r="D6561" s="343"/>
    </row>
    <row r="6562" spans="4:4" x14ac:dyDescent="0.2">
      <c r="D6562" s="343"/>
    </row>
    <row r="6563" spans="4:4" x14ac:dyDescent="0.2">
      <c r="D6563" s="343"/>
    </row>
    <row r="6564" spans="4:4" x14ac:dyDescent="0.2">
      <c r="D6564" s="343"/>
    </row>
    <row r="6565" spans="4:4" x14ac:dyDescent="0.2">
      <c r="D6565" s="343"/>
    </row>
    <row r="6566" spans="4:4" x14ac:dyDescent="0.2">
      <c r="D6566" s="343"/>
    </row>
    <row r="6567" spans="4:4" x14ac:dyDescent="0.2">
      <c r="D6567" s="343"/>
    </row>
    <row r="6568" spans="4:4" x14ac:dyDescent="0.2">
      <c r="D6568" s="343"/>
    </row>
    <row r="6569" spans="4:4" x14ac:dyDescent="0.2">
      <c r="D6569" s="343"/>
    </row>
    <row r="6570" spans="4:4" x14ac:dyDescent="0.2">
      <c r="D6570" s="343"/>
    </row>
    <row r="6571" spans="4:4" x14ac:dyDescent="0.2">
      <c r="D6571" s="343"/>
    </row>
    <row r="6572" spans="4:4" x14ac:dyDescent="0.2">
      <c r="D6572" s="343"/>
    </row>
    <row r="6573" spans="4:4" x14ac:dyDescent="0.2">
      <c r="D6573" s="343"/>
    </row>
    <row r="6574" spans="4:4" x14ac:dyDescent="0.2">
      <c r="D6574" s="343"/>
    </row>
    <row r="6575" spans="4:4" x14ac:dyDescent="0.2">
      <c r="D6575" s="343"/>
    </row>
    <row r="6576" spans="4:4" x14ac:dyDescent="0.2">
      <c r="D6576" s="343"/>
    </row>
    <row r="6577" spans="4:4" x14ac:dyDescent="0.2">
      <c r="D6577" s="343"/>
    </row>
    <row r="6578" spans="4:4" x14ac:dyDescent="0.2">
      <c r="D6578" s="343"/>
    </row>
    <row r="6579" spans="4:4" x14ac:dyDescent="0.2">
      <c r="D6579" s="343"/>
    </row>
    <row r="6580" spans="4:4" x14ac:dyDescent="0.2">
      <c r="D6580" s="343"/>
    </row>
    <row r="6581" spans="4:4" x14ac:dyDescent="0.2">
      <c r="D6581" s="343"/>
    </row>
    <row r="6582" spans="4:4" x14ac:dyDescent="0.2">
      <c r="D6582" s="343"/>
    </row>
    <row r="6583" spans="4:4" x14ac:dyDescent="0.2">
      <c r="D6583" s="343"/>
    </row>
    <row r="6584" spans="4:4" x14ac:dyDescent="0.2">
      <c r="D6584" s="343"/>
    </row>
    <row r="6585" spans="4:4" x14ac:dyDescent="0.2">
      <c r="D6585" s="343"/>
    </row>
    <row r="6586" spans="4:4" x14ac:dyDescent="0.2">
      <c r="D6586" s="343"/>
    </row>
    <row r="6587" spans="4:4" x14ac:dyDescent="0.2">
      <c r="D6587" s="343"/>
    </row>
    <row r="6588" spans="4:4" x14ac:dyDescent="0.2">
      <c r="D6588" s="343"/>
    </row>
    <row r="6589" spans="4:4" x14ac:dyDescent="0.2">
      <c r="D6589" s="343"/>
    </row>
    <row r="6590" spans="4:4" x14ac:dyDescent="0.2">
      <c r="D6590" s="343"/>
    </row>
    <row r="6591" spans="4:4" x14ac:dyDescent="0.2">
      <c r="D6591" s="343"/>
    </row>
    <row r="6592" spans="4:4" x14ac:dyDescent="0.2">
      <c r="D6592" s="343"/>
    </row>
    <row r="6593" spans="4:4" x14ac:dyDescent="0.2">
      <c r="D6593" s="343"/>
    </row>
    <row r="6594" spans="4:4" x14ac:dyDescent="0.2">
      <c r="D6594" s="343"/>
    </row>
    <row r="6595" spans="4:4" x14ac:dyDescent="0.2">
      <c r="D6595" s="343"/>
    </row>
    <row r="6596" spans="4:4" x14ac:dyDescent="0.2">
      <c r="D6596" s="343"/>
    </row>
    <row r="6597" spans="4:4" x14ac:dyDescent="0.2">
      <c r="D6597" s="343"/>
    </row>
    <row r="6598" spans="4:4" x14ac:dyDescent="0.2">
      <c r="D6598" s="343"/>
    </row>
    <row r="6599" spans="4:4" x14ac:dyDescent="0.2">
      <c r="D6599" s="343"/>
    </row>
    <row r="6600" spans="4:4" x14ac:dyDescent="0.2">
      <c r="D6600" s="343"/>
    </row>
    <row r="6601" spans="4:4" x14ac:dyDescent="0.2">
      <c r="D6601" s="343"/>
    </row>
    <row r="6602" spans="4:4" x14ac:dyDescent="0.2">
      <c r="D6602" s="343"/>
    </row>
    <row r="6603" spans="4:4" x14ac:dyDescent="0.2">
      <c r="D6603" s="343"/>
    </row>
    <row r="6604" spans="4:4" x14ac:dyDescent="0.2">
      <c r="D6604" s="343"/>
    </row>
    <row r="6605" spans="4:4" x14ac:dyDescent="0.2">
      <c r="D6605" s="343"/>
    </row>
    <row r="6606" spans="4:4" x14ac:dyDescent="0.2">
      <c r="D6606" s="343"/>
    </row>
    <row r="6607" spans="4:4" x14ac:dyDescent="0.2">
      <c r="D6607" s="343"/>
    </row>
    <row r="6608" spans="4:4" x14ac:dyDescent="0.2">
      <c r="D6608" s="343"/>
    </row>
    <row r="6609" spans="4:4" x14ac:dyDescent="0.2">
      <c r="D6609" s="343"/>
    </row>
    <row r="6610" spans="4:4" x14ac:dyDescent="0.2">
      <c r="D6610" s="343"/>
    </row>
    <row r="6611" spans="4:4" x14ac:dyDescent="0.2">
      <c r="D6611" s="343"/>
    </row>
    <row r="6612" spans="4:4" x14ac:dyDescent="0.2">
      <c r="D6612" s="343"/>
    </row>
    <row r="6613" spans="4:4" x14ac:dyDescent="0.2">
      <c r="D6613" s="343"/>
    </row>
    <row r="6614" spans="4:4" x14ac:dyDescent="0.2">
      <c r="D6614" s="343"/>
    </row>
    <row r="6615" spans="4:4" x14ac:dyDescent="0.2">
      <c r="D6615" s="343"/>
    </row>
    <row r="6616" spans="4:4" x14ac:dyDescent="0.2">
      <c r="D6616" s="343"/>
    </row>
    <row r="6617" spans="4:4" x14ac:dyDescent="0.2">
      <c r="D6617" s="343"/>
    </row>
    <row r="6618" spans="4:4" x14ac:dyDescent="0.2">
      <c r="D6618" s="343"/>
    </row>
    <row r="6619" spans="4:4" x14ac:dyDescent="0.2">
      <c r="D6619" s="343"/>
    </row>
    <row r="6620" spans="4:4" x14ac:dyDescent="0.2">
      <c r="D6620" s="343"/>
    </row>
    <row r="6621" spans="4:4" x14ac:dyDescent="0.2">
      <c r="D6621" s="343"/>
    </row>
    <row r="6622" spans="4:4" x14ac:dyDescent="0.2">
      <c r="D6622" s="343"/>
    </row>
    <row r="6623" spans="4:4" x14ac:dyDescent="0.2">
      <c r="D6623" s="343"/>
    </row>
    <row r="6624" spans="4:4" x14ac:dyDescent="0.2">
      <c r="D6624" s="343"/>
    </row>
    <row r="6625" spans="4:4" x14ac:dyDescent="0.2">
      <c r="D6625" s="343"/>
    </row>
    <row r="6626" spans="4:4" x14ac:dyDescent="0.2">
      <c r="D6626" s="343"/>
    </row>
    <row r="6627" spans="4:4" x14ac:dyDescent="0.2">
      <c r="D6627" s="343"/>
    </row>
    <row r="6628" spans="4:4" x14ac:dyDescent="0.2">
      <c r="D6628" s="343"/>
    </row>
    <row r="6629" spans="4:4" x14ac:dyDescent="0.2">
      <c r="D6629" s="343"/>
    </row>
    <row r="6630" spans="4:4" x14ac:dyDescent="0.2">
      <c r="D6630" s="343"/>
    </row>
    <row r="6631" spans="4:4" x14ac:dyDescent="0.2">
      <c r="D6631" s="343"/>
    </row>
    <row r="6632" spans="4:4" x14ac:dyDescent="0.2">
      <c r="D6632" s="343"/>
    </row>
    <row r="6633" spans="4:4" x14ac:dyDescent="0.2">
      <c r="D6633" s="343"/>
    </row>
    <row r="6634" spans="4:4" x14ac:dyDescent="0.2">
      <c r="D6634" s="343"/>
    </row>
    <row r="6635" spans="4:4" x14ac:dyDescent="0.2">
      <c r="D6635" s="343"/>
    </row>
    <row r="6636" spans="4:4" x14ac:dyDescent="0.2">
      <c r="D6636" s="343"/>
    </row>
    <row r="6637" spans="4:4" x14ac:dyDescent="0.2">
      <c r="D6637" s="343"/>
    </row>
    <row r="6638" spans="4:4" x14ac:dyDescent="0.2">
      <c r="D6638" s="343"/>
    </row>
    <row r="6639" spans="4:4" x14ac:dyDescent="0.2">
      <c r="D6639" s="343"/>
    </row>
    <row r="6640" spans="4:4" x14ac:dyDescent="0.2">
      <c r="D6640" s="343"/>
    </row>
    <row r="6641" spans="4:4" x14ac:dyDescent="0.2">
      <c r="D6641" s="343"/>
    </row>
    <row r="6642" spans="4:4" x14ac:dyDescent="0.2">
      <c r="D6642" s="343"/>
    </row>
    <row r="6643" spans="4:4" x14ac:dyDescent="0.2">
      <c r="D6643" s="343"/>
    </row>
    <row r="6644" spans="4:4" x14ac:dyDescent="0.2">
      <c r="D6644" s="343"/>
    </row>
    <row r="6645" spans="4:4" x14ac:dyDescent="0.2">
      <c r="D6645" s="343"/>
    </row>
    <row r="6646" spans="4:4" x14ac:dyDescent="0.2">
      <c r="D6646" s="343"/>
    </row>
    <row r="6647" spans="4:4" x14ac:dyDescent="0.2">
      <c r="D6647" s="343"/>
    </row>
    <row r="6648" spans="4:4" x14ac:dyDescent="0.2">
      <c r="D6648" s="343"/>
    </row>
    <row r="6649" spans="4:4" x14ac:dyDescent="0.2">
      <c r="D6649" s="343"/>
    </row>
    <row r="6650" spans="4:4" x14ac:dyDescent="0.2">
      <c r="D6650" s="343"/>
    </row>
    <row r="6651" spans="4:4" x14ac:dyDescent="0.2">
      <c r="D6651" s="343"/>
    </row>
    <row r="6652" spans="4:4" x14ac:dyDescent="0.2">
      <c r="D6652" s="343"/>
    </row>
    <row r="6653" spans="4:4" x14ac:dyDescent="0.2">
      <c r="D6653" s="343"/>
    </row>
    <row r="6654" spans="4:4" x14ac:dyDescent="0.2">
      <c r="D6654" s="343"/>
    </row>
    <row r="6655" spans="4:4" x14ac:dyDescent="0.2">
      <c r="D6655" s="343"/>
    </row>
    <row r="6656" spans="4:4" x14ac:dyDescent="0.2">
      <c r="D6656" s="343"/>
    </row>
    <row r="6657" spans="4:4" x14ac:dyDescent="0.2">
      <c r="D6657" s="343"/>
    </row>
    <row r="6658" spans="4:4" x14ac:dyDescent="0.2">
      <c r="D6658" s="343"/>
    </row>
    <row r="6659" spans="4:4" x14ac:dyDescent="0.2">
      <c r="D6659" s="343"/>
    </row>
    <row r="6660" spans="4:4" x14ac:dyDescent="0.2">
      <c r="D6660" s="343"/>
    </row>
    <row r="6661" spans="4:4" x14ac:dyDescent="0.2">
      <c r="D6661" s="343"/>
    </row>
    <row r="6662" spans="4:4" x14ac:dyDescent="0.2">
      <c r="D6662" s="343"/>
    </row>
    <row r="6663" spans="4:4" x14ac:dyDescent="0.2">
      <c r="D6663" s="343"/>
    </row>
    <row r="6664" spans="4:4" x14ac:dyDescent="0.2">
      <c r="D6664" s="343"/>
    </row>
    <row r="6665" spans="4:4" x14ac:dyDescent="0.2">
      <c r="D6665" s="343"/>
    </row>
    <row r="6666" spans="4:4" x14ac:dyDescent="0.2">
      <c r="D6666" s="343"/>
    </row>
    <row r="6667" spans="4:4" x14ac:dyDescent="0.2">
      <c r="D6667" s="343"/>
    </row>
    <row r="6668" spans="4:4" x14ac:dyDescent="0.2">
      <c r="D6668" s="343"/>
    </row>
    <row r="6669" spans="4:4" x14ac:dyDescent="0.2">
      <c r="D6669" s="343"/>
    </row>
    <row r="6670" spans="4:4" x14ac:dyDescent="0.2">
      <c r="D6670" s="343"/>
    </row>
    <row r="6671" spans="4:4" x14ac:dyDescent="0.2">
      <c r="D6671" s="343"/>
    </row>
    <row r="6672" spans="4:4" x14ac:dyDescent="0.2">
      <c r="D6672" s="343"/>
    </row>
    <row r="6673" spans="4:4" x14ac:dyDescent="0.2">
      <c r="D6673" s="343"/>
    </row>
    <row r="6674" spans="4:4" x14ac:dyDescent="0.2">
      <c r="D6674" s="343"/>
    </row>
    <row r="6675" spans="4:4" x14ac:dyDescent="0.2">
      <c r="D6675" s="343"/>
    </row>
    <row r="6676" spans="4:4" x14ac:dyDescent="0.2">
      <c r="D6676" s="343"/>
    </row>
    <row r="6677" spans="4:4" x14ac:dyDescent="0.2">
      <c r="D6677" s="343"/>
    </row>
    <row r="6678" spans="4:4" x14ac:dyDescent="0.2">
      <c r="D6678" s="343"/>
    </row>
    <row r="6679" spans="4:4" x14ac:dyDescent="0.2">
      <c r="D6679" s="343"/>
    </row>
    <row r="6680" spans="4:4" x14ac:dyDescent="0.2">
      <c r="D6680" s="343"/>
    </row>
    <row r="6681" spans="4:4" x14ac:dyDescent="0.2">
      <c r="D6681" s="343"/>
    </row>
    <row r="6682" spans="4:4" x14ac:dyDescent="0.2">
      <c r="D6682" s="343"/>
    </row>
    <row r="6683" spans="4:4" x14ac:dyDescent="0.2">
      <c r="D6683" s="343"/>
    </row>
    <row r="6684" spans="4:4" x14ac:dyDescent="0.2">
      <c r="D6684" s="343"/>
    </row>
    <row r="6685" spans="4:4" x14ac:dyDescent="0.2">
      <c r="D6685" s="343"/>
    </row>
    <row r="6686" spans="4:4" x14ac:dyDescent="0.2">
      <c r="D6686" s="343"/>
    </row>
    <row r="6687" spans="4:4" x14ac:dyDescent="0.2">
      <c r="D6687" s="343"/>
    </row>
    <row r="6688" spans="4:4" x14ac:dyDescent="0.2">
      <c r="D6688" s="343"/>
    </row>
    <row r="6689" spans="4:4" x14ac:dyDescent="0.2">
      <c r="D6689" s="343"/>
    </row>
    <row r="6690" spans="4:4" x14ac:dyDescent="0.2">
      <c r="D6690" s="343"/>
    </row>
    <row r="6691" spans="4:4" x14ac:dyDescent="0.2">
      <c r="D6691" s="343"/>
    </row>
    <row r="6692" spans="4:4" x14ac:dyDescent="0.2">
      <c r="D6692" s="343"/>
    </row>
    <row r="6693" spans="4:4" x14ac:dyDescent="0.2">
      <c r="D6693" s="343"/>
    </row>
    <row r="6694" spans="4:4" x14ac:dyDescent="0.2">
      <c r="D6694" s="343"/>
    </row>
    <row r="6695" spans="4:4" x14ac:dyDescent="0.2">
      <c r="D6695" s="343"/>
    </row>
    <row r="6696" spans="4:4" x14ac:dyDescent="0.2">
      <c r="D6696" s="343"/>
    </row>
    <row r="6697" spans="4:4" x14ac:dyDescent="0.2">
      <c r="D6697" s="343"/>
    </row>
    <row r="6698" spans="4:4" x14ac:dyDescent="0.2">
      <c r="D6698" s="343"/>
    </row>
    <row r="6699" spans="4:4" x14ac:dyDescent="0.2">
      <c r="D6699" s="343"/>
    </row>
    <row r="6700" spans="4:4" x14ac:dyDescent="0.2">
      <c r="D6700" s="343"/>
    </row>
    <row r="6701" spans="4:4" x14ac:dyDescent="0.2">
      <c r="D6701" s="343"/>
    </row>
    <row r="6702" spans="4:4" x14ac:dyDescent="0.2">
      <c r="D6702" s="343"/>
    </row>
    <row r="6703" spans="4:4" x14ac:dyDescent="0.2">
      <c r="D6703" s="343"/>
    </row>
    <row r="6704" spans="4:4" x14ac:dyDescent="0.2">
      <c r="D6704" s="343"/>
    </row>
    <row r="6705" spans="4:4" x14ac:dyDescent="0.2">
      <c r="D6705" s="343"/>
    </row>
    <row r="6706" spans="4:4" x14ac:dyDescent="0.2">
      <c r="D6706" s="343"/>
    </row>
    <row r="6707" spans="4:4" x14ac:dyDescent="0.2">
      <c r="D6707" s="343"/>
    </row>
    <row r="6708" spans="4:4" x14ac:dyDescent="0.2">
      <c r="D6708" s="343"/>
    </row>
    <row r="6709" spans="4:4" x14ac:dyDescent="0.2">
      <c r="D6709" s="343"/>
    </row>
    <row r="6710" spans="4:4" x14ac:dyDescent="0.2">
      <c r="D6710" s="343"/>
    </row>
    <row r="6711" spans="4:4" x14ac:dyDescent="0.2">
      <c r="D6711" s="343"/>
    </row>
    <row r="6712" spans="4:4" x14ac:dyDescent="0.2">
      <c r="D6712" s="343"/>
    </row>
    <row r="6713" spans="4:4" x14ac:dyDescent="0.2">
      <c r="D6713" s="343"/>
    </row>
    <row r="6714" spans="4:4" x14ac:dyDescent="0.2">
      <c r="D6714" s="343"/>
    </row>
    <row r="6715" spans="4:4" x14ac:dyDescent="0.2">
      <c r="D6715" s="343"/>
    </row>
    <row r="6716" spans="4:4" x14ac:dyDescent="0.2">
      <c r="D6716" s="343"/>
    </row>
    <row r="6717" spans="4:4" x14ac:dyDescent="0.2">
      <c r="D6717" s="343"/>
    </row>
    <row r="6718" spans="4:4" x14ac:dyDescent="0.2">
      <c r="D6718" s="343"/>
    </row>
    <row r="6719" spans="4:4" x14ac:dyDescent="0.2">
      <c r="D6719" s="343"/>
    </row>
    <row r="6720" spans="4:4" x14ac:dyDescent="0.2">
      <c r="D6720" s="343"/>
    </row>
    <row r="6721" spans="4:4" x14ac:dyDescent="0.2">
      <c r="D6721" s="343"/>
    </row>
    <row r="6722" spans="4:4" x14ac:dyDescent="0.2">
      <c r="D6722" s="343"/>
    </row>
    <row r="6723" spans="4:4" x14ac:dyDescent="0.2">
      <c r="D6723" s="343"/>
    </row>
    <row r="6724" spans="4:4" x14ac:dyDescent="0.2">
      <c r="D6724" s="343"/>
    </row>
    <row r="6725" spans="4:4" x14ac:dyDescent="0.2">
      <c r="D6725" s="343"/>
    </row>
    <row r="6726" spans="4:4" x14ac:dyDescent="0.2">
      <c r="D6726" s="343"/>
    </row>
    <row r="6727" spans="4:4" x14ac:dyDescent="0.2">
      <c r="D6727" s="343"/>
    </row>
    <row r="6728" spans="4:4" x14ac:dyDescent="0.2">
      <c r="D6728" s="343"/>
    </row>
    <row r="6729" spans="4:4" x14ac:dyDescent="0.2">
      <c r="D6729" s="343"/>
    </row>
    <row r="6730" spans="4:4" x14ac:dyDescent="0.2">
      <c r="D6730" s="343"/>
    </row>
    <row r="6731" spans="4:4" x14ac:dyDescent="0.2">
      <c r="D6731" s="343"/>
    </row>
    <row r="6732" spans="4:4" x14ac:dyDescent="0.2">
      <c r="D6732" s="343"/>
    </row>
    <row r="6733" spans="4:4" x14ac:dyDescent="0.2">
      <c r="D6733" s="343"/>
    </row>
    <row r="6734" spans="4:4" x14ac:dyDescent="0.2">
      <c r="D6734" s="343"/>
    </row>
    <row r="6735" spans="4:4" x14ac:dyDescent="0.2">
      <c r="D6735" s="343"/>
    </row>
    <row r="6736" spans="4:4" x14ac:dyDescent="0.2">
      <c r="D6736" s="343"/>
    </row>
    <row r="6737" spans="4:4" x14ac:dyDescent="0.2">
      <c r="D6737" s="343"/>
    </row>
    <row r="6738" spans="4:4" x14ac:dyDescent="0.2">
      <c r="D6738" s="343"/>
    </row>
    <row r="6739" spans="4:4" x14ac:dyDescent="0.2">
      <c r="D6739" s="343"/>
    </row>
    <row r="6740" spans="4:4" x14ac:dyDescent="0.2">
      <c r="D6740" s="343"/>
    </row>
    <row r="6741" spans="4:4" x14ac:dyDescent="0.2">
      <c r="D6741" s="343"/>
    </row>
    <row r="6742" spans="4:4" x14ac:dyDescent="0.2">
      <c r="D6742" s="343"/>
    </row>
    <row r="6743" spans="4:4" x14ac:dyDescent="0.2">
      <c r="D6743" s="343"/>
    </row>
    <row r="6744" spans="4:4" x14ac:dyDescent="0.2">
      <c r="D6744" s="343"/>
    </row>
    <row r="6745" spans="4:4" x14ac:dyDescent="0.2">
      <c r="D6745" s="343"/>
    </row>
    <row r="6746" spans="4:4" x14ac:dyDescent="0.2">
      <c r="D6746" s="343"/>
    </row>
    <row r="6747" spans="4:4" x14ac:dyDescent="0.2">
      <c r="D6747" s="343"/>
    </row>
    <row r="6748" spans="4:4" x14ac:dyDescent="0.2">
      <c r="D6748" s="343"/>
    </row>
    <row r="6749" spans="4:4" x14ac:dyDescent="0.2">
      <c r="D6749" s="343"/>
    </row>
    <row r="6750" spans="4:4" x14ac:dyDescent="0.2">
      <c r="D6750" s="343"/>
    </row>
    <row r="6751" spans="4:4" x14ac:dyDescent="0.2">
      <c r="D6751" s="343"/>
    </row>
    <row r="6752" spans="4:4" x14ac:dyDescent="0.2">
      <c r="D6752" s="343"/>
    </row>
    <row r="6753" spans="4:4" x14ac:dyDescent="0.2">
      <c r="D6753" s="343"/>
    </row>
    <row r="6754" spans="4:4" x14ac:dyDescent="0.2">
      <c r="D6754" s="343"/>
    </row>
    <row r="6755" spans="4:4" x14ac:dyDescent="0.2">
      <c r="D6755" s="343"/>
    </row>
    <row r="6756" spans="4:4" x14ac:dyDescent="0.2">
      <c r="D6756" s="343"/>
    </row>
    <row r="6757" spans="4:4" x14ac:dyDescent="0.2">
      <c r="D6757" s="343"/>
    </row>
    <row r="6758" spans="4:4" x14ac:dyDescent="0.2">
      <c r="D6758" s="343"/>
    </row>
    <row r="6759" spans="4:4" x14ac:dyDescent="0.2">
      <c r="D6759" s="343"/>
    </row>
    <row r="6760" spans="4:4" x14ac:dyDescent="0.2">
      <c r="D6760" s="343"/>
    </row>
    <row r="6761" spans="4:4" x14ac:dyDescent="0.2">
      <c r="D6761" s="343"/>
    </row>
    <row r="6762" spans="4:4" x14ac:dyDescent="0.2">
      <c r="D6762" s="343"/>
    </row>
    <row r="6763" spans="4:4" x14ac:dyDescent="0.2">
      <c r="D6763" s="343"/>
    </row>
    <row r="6764" spans="4:4" x14ac:dyDescent="0.2">
      <c r="D6764" s="343"/>
    </row>
    <row r="6765" spans="4:4" x14ac:dyDescent="0.2">
      <c r="D6765" s="343"/>
    </row>
    <row r="6766" spans="4:4" x14ac:dyDescent="0.2">
      <c r="D6766" s="343"/>
    </row>
    <row r="6767" spans="4:4" x14ac:dyDescent="0.2">
      <c r="D6767" s="343"/>
    </row>
    <row r="6768" spans="4:4" x14ac:dyDescent="0.2">
      <c r="D6768" s="343"/>
    </row>
    <row r="6769" spans="4:4" x14ac:dyDescent="0.2">
      <c r="D6769" s="343"/>
    </row>
    <row r="6770" spans="4:4" x14ac:dyDescent="0.2">
      <c r="D6770" s="343"/>
    </row>
    <row r="6771" spans="4:4" x14ac:dyDescent="0.2">
      <c r="D6771" s="343"/>
    </row>
    <row r="6772" spans="4:4" x14ac:dyDescent="0.2">
      <c r="D6772" s="343"/>
    </row>
    <row r="6773" spans="4:4" x14ac:dyDescent="0.2">
      <c r="D6773" s="343"/>
    </row>
    <row r="6774" spans="4:4" x14ac:dyDescent="0.2">
      <c r="D6774" s="343"/>
    </row>
    <row r="6775" spans="4:4" x14ac:dyDescent="0.2">
      <c r="D6775" s="343"/>
    </row>
    <row r="6776" spans="4:4" x14ac:dyDescent="0.2">
      <c r="D6776" s="343"/>
    </row>
    <row r="6777" spans="4:4" x14ac:dyDescent="0.2">
      <c r="D6777" s="343"/>
    </row>
    <row r="6778" spans="4:4" x14ac:dyDescent="0.2">
      <c r="D6778" s="343"/>
    </row>
    <row r="6779" spans="4:4" x14ac:dyDescent="0.2">
      <c r="D6779" s="343"/>
    </row>
    <row r="6780" spans="4:4" x14ac:dyDescent="0.2">
      <c r="D6780" s="343"/>
    </row>
    <row r="6781" spans="4:4" x14ac:dyDescent="0.2">
      <c r="D6781" s="343"/>
    </row>
    <row r="6782" spans="4:4" x14ac:dyDescent="0.2">
      <c r="D6782" s="343"/>
    </row>
    <row r="6783" spans="4:4" x14ac:dyDescent="0.2">
      <c r="D6783" s="343"/>
    </row>
    <row r="6784" spans="4:4" x14ac:dyDescent="0.2">
      <c r="D6784" s="343"/>
    </row>
    <row r="6785" spans="4:4" x14ac:dyDescent="0.2">
      <c r="D6785" s="343"/>
    </row>
    <row r="6786" spans="4:4" x14ac:dyDescent="0.2">
      <c r="D6786" s="343"/>
    </row>
    <row r="6787" spans="4:4" x14ac:dyDescent="0.2">
      <c r="D6787" s="343"/>
    </row>
    <row r="6788" spans="4:4" x14ac:dyDescent="0.2">
      <c r="D6788" s="343"/>
    </row>
    <row r="6789" spans="4:4" x14ac:dyDescent="0.2">
      <c r="D6789" s="343"/>
    </row>
    <row r="6790" spans="4:4" x14ac:dyDescent="0.2">
      <c r="D6790" s="343"/>
    </row>
    <row r="6791" spans="4:4" x14ac:dyDescent="0.2">
      <c r="D6791" s="343"/>
    </row>
    <row r="6792" spans="4:4" x14ac:dyDescent="0.2">
      <c r="D6792" s="343"/>
    </row>
    <row r="6793" spans="4:4" x14ac:dyDescent="0.2">
      <c r="D6793" s="343"/>
    </row>
    <row r="6794" spans="4:4" x14ac:dyDescent="0.2">
      <c r="D6794" s="343"/>
    </row>
    <row r="6795" spans="4:4" x14ac:dyDescent="0.2">
      <c r="D6795" s="343"/>
    </row>
    <row r="6796" spans="4:4" x14ac:dyDescent="0.2">
      <c r="D6796" s="343"/>
    </row>
    <row r="6797" spans="4:4" x14ac:dyDescent="0.2">
      <c r="D6797" s="343"/>
    </row>
    <row r="6798" spans="4:4" x14ac:dyDescent="0.2">
      <c r="D6798" s="343"/>
    </row>
    <row r="6799" spans="4:4" x14ac:dyDescent="0.2">
      <c r="D6799" s="343"/>
    </row>
    <row r="6800" spans="4:4" x14ac:dyDescent="0.2">
      <c r="D6800" s="343"/>
    </row>
    <row r="6801" spans="4:4" x14ac:dyDescent="0.2">
      <c r="D6801" s="343"/>
    </row>
    <row r="6802" spans="4:4" x14ac:dyDescent="0.2">
      <c r="D6802" s="343"/>
    </row>
    <row r="6803" spans="4:4" x14ac:dyDescent="0.2">
      <c r="D6803" s="343"/>
    </row>
    <row r="6804" spans="4:4" x14ac:dyDescent="0.2">
      <c r="D6804" s="343"/>
    </row>
    <row r="6805" spans="4:4" x14ac:dyDescent="0.2">
      <c r="D6805" s="343"/>
    </row>
    <row r="6806" spans="4:4" x14ac:dyDescent="0.2">
      <c r="D6806" s="343"/>
    </row>
    <row r="6807" spans="4:4" x14ac:dyDescent="0.2">
      <c r="D6807" s="343"/>
    </row>
    <row r="6808" spans="4:4" x14ac:dyDescent="0.2">
      <c r="D6808" s="343"/>
    </row>
    <row r="6809" spans="4:4" x14ac:dyDescent="0.2">
      <c r="D6809" s="343"/>
    </row>
    <row r="6810" spans="4:4" x14ac:dyDescent="0.2">
      <c r="D6810" s="343"/>
    </row>
    <row r="6811" spans="4:4" x14ac:dyDescent="0.2">
      <c r="D6811" s="343"/>
    </row>
    <row r="6812" spans="4:4" x14ac:dyDescent="0.2">
      <c r="D6812" s="343"/>
    </row>
    <row r="6813" spans="4:4" x14ac:dyDescent="0.2">
      <c r="D6813" s="343"/>
    </row>
    <row r="6814" spans="4:4" x14ac:dyDescent="0.2">
      <c r="D6814" s="343"/>
    </row>
    <row r="6815" spans="4:4" x14ac:dyDescent="0.2">
      <c r="D6815" s="343"/>
    </row>
    <row r="6816" spans="4:4" x14ac:dyDescent="0.2">
      <c r="D6816" s="343"/>
    </row>
    <row r="6817" spans="4:4" x14ac:dyDescent="0.2">
      <c r="D6817" s="343"/>
    </row>
    <row r="6818" spans="4:4" x14ac:dyDescent="0.2">
      <c r="D6818" s="343"/>
    </row>
    <row r="6819" spans="4:4" x14ac:dyDescent="0.2">
      <c r="D6819" s="343"/>
    </row>
    <row r="6820" spans="4:4" x14ac:dyDescent="0.2">
      <c r="D6820" s="343"/>
    </row>
    <row r="6821" spans="4:4" x14ac:dyDescent="0.2">
      <c r="D6821" s="343"/>
    </row>
    <row r="6822" spans="4:4" x14ac:dyDescent="0.2">
      <c r="D6822" s="343"/>
    </row>
    <row r="6823" spans="4:4" x14ac:dyDescent="0.2">
      <c r="D6823" s="343"/>
    </row>
    <row r="6824" spans="4:4" x14ac:dyDescent="0.2">
      <c r="D6824" s="343"/>
    </row>
    <row r="6825" spans="4:4" x14ac:dyDescent="0.2">
      <c r="D6825" s="343"/>
    </row>
    <row r="6826" spans="4:4" x14ac:dyDescent="0.2">
      <c r="D6826" s="343"/>
    </row>
    <row r="6827" spans="4:4" x14ac:dyDescent="0.2">
      <c r="D6827" s="343"/>
    </row>
    <row r="6828" spans="4:4" x14ac:dyDescent="0.2">
      <c r="D6828" s="343"/>
    </row>
    <row r="6829" spans="4:4" x14ac:dyDescent="0.2">
      <c r="D6829" s="343"/>
    </row>
    <row r="6830" spans="4:4" x14ac:dyDescent="0.2">
      <c r="D6830" s="343"/>
    </row>
    <row r="6831" spans="4:4" x14ac:dyDescent="0.2">
      <c r="D6831" s="343"/>
    </row>
    <row r="6832" spans="4:4" x14ac:dyDescent="0.2">
      <c r="D6832" s="343"/>
    </row>
    <row r="6833" spans="4:4" x14ac:dyDescent="0.2">
      <c r="D6833" s="343"/>
    </row>
    <row r="6834" spans="4:4" x14ac:dyDescent="0.2">
      <c r="D6834" s="343"/>
    </row>
    <row r="6835" spans="4:4" x14ac:dyDescent="0.2">
      <c r="D6835" s="343"/>
    </row>
    <row r="6836" spans="4:4" x14ac:dyDescent="0.2">
      <c r="D6836" s="343"/>
    </row>
    <row r="6837" spans="4:4" x14ac:dyDescent="0.2">
      <c r="D6837" s="343"/>
    </row>
    <row r="6838" spans="4:4" x14ac:dyDescent="0.2">
      <c r="D6838" s="343"/>
    </row>
    <row r="6839" spans="4:4" x14ac:dyDescent="0.2">
      <c r="D6839" s="343"/>
    </row>
    <row r="6840" spans="4:4" x14ac:dyDescent="0.2">
      <c r="D6840" s="343"/>
    </row>
    <row r="6841" spans="4:4" x14ac:dyDescent="0.2">
      <c r="D6841" s="343"/>
    </row>
    <row r="6842" spans="4:4" x14ac:dyDescent="0.2">
      <c r="D6842" s="343"/>
    </row>
    <row r="6843" spans="4:4" x14ac:dyDescent="0.2">
      <c r="D6843" s="343"/>
    </row>
    <row r="6844" spans="4:4" x14ac:dyDescent="0.2">
      <c r="D6844" s="343"/>
    </row>
    <row r="6845" spans="4:4" x14ac:dyDescent="0.2">
      <c r="D6845" s="343"/>
    </row>
    <row r="6846" spans="4:4" x14ac:dyDescent="0.2">
      <c r="D6846" s="343"/>
    </row>
    <row r="6847" spans="4:4" x14ac:dyDescent="0.2">
      <c r="D6847" s="343"/>
    </row>
    <row r="6848" spans="4:4" x14ac:dyDescent="0.2">
      <c r="D6848" s="343"/>
    </row>
    <row r="6849" spans="4:4" x14ac:dyDescent="0.2">
      <c r="D6849" s="343"/>
    </row>
    <row r="6850" spans="4:4" x14ac:dyDescent="0.2">
      <c r="D6850" s="343"/>
    </row>
    <row r="6851" spans="4:4" x14ac:dyDescent="0.2">
      <c r="D6851" s="343"/>
    </row>
    <row r="6852" spans="4:4" x14ac:dyDescent="0.2">
      <c r="D6852" s="343"/>
    </row>
    <row r="6853" spans="4:4" x14ac:dyDescent="0.2">
      <c r="D6853" s="343"/>
    </row>
    <row r="6854" spans="4:4" x14ac:dyDescent="0.2">
      <c r="D6854" s="343"/>
    </row>
    <row r="6855" spans="4:4" x14ac:dyDescent="0.2">
      <c r="D6855" s="343"/>
    </row>
    <row r="6856" spans="4:4" x14ac:dyDescent="0.2">
      <c r="D6856" s="343"/>
    </row>
    <row r="6857" spans="4:4" x14ac:dyDescent="0.2">
      <c r="D6857" s="343"/>
    </row>
    <row r="6858" spans="4:4" x14ac:dyDescent="0.2">
      <c r="D6858" s="343"/>
    </row>
    <row r="6859" spans="4:4" x14ac:dyDescent="0.2">
      <c r="D6859" s="343"/>
    </row>
    <row r="6860" spans="4:4" x14ac:dyDescent="0.2">
      <c r="D6860" s="343"/>
    </row>
    <row r="6861" spans="4:4" x14ac:dyDescent="0.2">
      <c r="D6861" s="343"/>
    </row>
    <row r="6862" spans="4:4" x14ac:dyDescent="0.2">
      <c r="D6862" s="343"/>
    </row>
    <row r="6863" spans="4:4" x14ac:dyDescent="0.2">
      <c r="D6863" s="343"/>
    </row>
    <row r="6864" spans="4:4" x14ac:dyDescent="0.2">
      <c r="D6864" s="343"/>
    </row>
    <row r="6865" spans="4:4" x14ac:dyDescent="0.2">
      <c r="D6865" s="343"/>
    </row>
    <row r="6866" spans="4:4" x14ac:dyDescent="0.2">
      <c r="D6866" s="343"/>
    </row>
    <row r="6867" spans="4:4" x14ac:dyDescent="0.2">
      <c r="D6867" s="343"/>
    </row>
    <row r="6868" spans="4:4" x14ac:dyDescent="0.2">
      <c r="D6868" s="343"/>
    </row>
    <row r="6869" spans="4:4" x14ac:dyDescent="0.2">
      <c r="D6869" s="343"/>
    </row>
    <row r="6870" spans="4:4" x14ac:dyDescent="0.2">
      <c r="D6870" s="343"/>
    </row>
    <row r="6871" spans="4:4" x14ac:dyDescent="0.2">
      <c r="D6871" s="343"/>
    </row>
    <row r="6872" spans="4:4" x14ac:dyDescent="0.2">
      <c r="D6872" s="343"/>
    </row>
    <row r="6873" spans="4:4" x14ac:dyDescent="0.2">
      <c r="D6873" s="343"/>
    </row>
    <row r="6874" spans="4:4" x14ac:dyDescent="0.2">
      <c r="D6874" s="343"/>
    </row>
    <row r="6875" spans="4:4" x14ac:dyDescent="0.2">
      <c r="D6875" s="343"/>
    </row>
    <row r="6876" spans="4:4" x14ac:dyDescent="0.2">
      <c r="D6876" s="343"/>
    </row>
    <row r="6877" spans="4:4" x14ac:dyDescent="0.2">
      <c r="D6877" s="343"/>
    </row>
    <row r="6878" spans="4:4" x14ac:dyDescent="0.2">
      <c r="D6878" s="343"/>
    </row>
    <row r="6879" spans="4:4" x14ac:dyDescent="0.2">
      <c r="D6879" s="343"/>
    </row>
    <row r="6880" spans="4:4" x14ac:dyDescent="0.2">
      <c r="D6880" s="343"/>
    </row>
    <row r="6881" spans="4:4" x14ac:dyDescent="0.2">
      <c r="D6881" s="343"/>
    </row>
    <row r="6882" spans="4:4" x14ac:dyDescent="0.2">
      <c r="D6882" s="343"/>
    </row>
    <row r="6883" spans="4:4" x14ac:dyDescent="0.2">
      <c r="D6883" s="343"/>
    </row>
    <row r="6884" spans="4:4" x14ac:dyDescent="0.2">
      <c r="D6884" s="343"/>
    </row>
    <row r="6885" spans="4:4" x14ac:dyDescent="0.2">
      <c r="D6885" s="343"/>
    </row>
    <row r="6886" spans="4:4" x14ac:dyDescent="0.2">
      <c r="D6886" s="343"/>
    </row>
    <row r="6887" spans="4:4" x14ac:dyDescent="0.2">
      <c r="D6887" s="343"/>
    </row>
    <row r="6888" spans="4:4" x14ac:dyDescent="0.2">
      <c r="D6888" s="343"/>
    </row>
    <row r="6889" spans="4:4" x14ac:dyDescent="0.2">
      <c r="D6889" s="343"/>
    </row>
    <row r="6890" spans="4:4" x14ac:dyDescent="0.2">
      <c r="D6890" s="343"/>
    </row>
    <row r="6891" spans="4:4" x14ac:dyDescent="0.2">
      <c r="D6891" s="343"/>
    </row>
    <row r="6892" spans="4:4" x14ac:dyDescent="0.2">
      <c r="D6892" s="343"/>
    </row>
    <row r="6893" spans="4:4" x14ac:dyDescent="0.2">
      <c r="D6893" s="343"/>
    </row>
    <row r="6894" spans="4:4" x14ac:dyDescent="0.2">
      <c r="D6894" s="343"/>
    </row>
    <row r="6895" spans="4:4" x14ac:dyDescent="0.2">
      <c r="D6895" s="343"/>
    </row>
    <row r="6896" spans="4:4" x14ac:dyDescent="0.2">
      <c r="D6896" s="343"/>
    </row>
    <row r="6897" spans="4:4" x14ac:dyDescent="0.2">
      <c r="D6897" s="343"/>
    </row>
    <row r="6898" spans="4:4" x14ac:dyDescent="0.2">
      <c r="D6898" s="343"/>
    </row>
    <row r="6899" spans="4:4" x14ac:dyDescent="0.2">
      <c r="D6899" s="343"/>
    </row>
    <row r="6900" spans="4:4" x14ac:dyDescent="0.2">
      <c r="D6900" s="343"/>
    </row>
    <row r="6901" spans="4:4" x14ac:dyDescent="0.2">
      <c r="D6901" s="343"/>
    </row>
    <row r="6902" spans="4:4" x14ac:dyDescent="0.2">
      <c r="D6902" s="343"/>
    </row>
    <row r="6903" spans="4:4" x14ac:dyDescent="0.2">
      <c r="D6903" s="343"/>
    </row>
    <row r="6904" spans="4:4" x14ac:dyDescent="0.2">
      <c r="D6904" s="343"/>
    </row>
    <row r="6905" spans="4:4" x14ac:dyDescent="0.2">
      <c r="D6905" s="343"/>
    </row>
    <row r="6906" spans="4:4" x14ac:dyDescent="0.2">
      <c r="D6906" s="343"/>
    </row>
    <row r="6907" spans="4:4" x14ac:dyDescent="0.2">
      <c r="D6907" s="343"/>
    </row>
    <row r="6908" spans="4:4" x14ac:dyDescent="0.2">
      <c r="D6908" s="343"/>
    </row>
    <row r="6909" spans="4:4" x14ac:dyDescent="0.2">
      <c r="D6909" s="343"/>
    </row>
    <row r="6910" spans="4:4" x14ac:dyDescent="0.2">
      <c r="D6910" s="343"/>
    </row>
    <row r="6911" spans="4:4" x14ac:dyDescent="0.2">
      <c r="D6911" s="343"/>
    </row>
    <row r="6912" spans="4:4" x14ac:dyDescent="0.2">
      <c r="D6912" s="343"/>
    </row>
    <row r="6913" spans="4:4" x14ac:dyDescent="0.2">
      <c r="D6913" s="343"/>
    </row>
    <row r="6914" spans="4:4" x14ac:dyDescent="0.2">
      <c r="D6914" s="343"/>
    </row>
    <row r="6915" spans="4:4" x14ac:dyDescent="0.2">
      <c r="D6915" s="343"/>
    </row>
    <row r="6916" spans="4:4" x14ac:dyDescent="0.2">
      <c r="D6916" s="343"/>
    </row>
    <row r="6917" spans="4:4" x14ac:dyDescent="0.2">
      <c r="D6917" s="343"/>
    </row>
    <row r="6918" spans="4:4" x14ac:dyDescent="0.2">
      <c r="D6918" s="343"/>
    </row>
    <row r="6919" spans="4:4" x14ac:dyDescent="0.2">
      <c r="D6919" s="343"/>
    </row>
    <row r="6920" spans="4:4" x14ac:dyDescent="0.2">
      <c r="D6920" s="343"/>
    </row>
    <row r="6921" spans="4:4" x14ac:dyDescent="0.2">
      <c r="D6921" s="343"/>
    </row>
    <row r="6922" spans="4:4" x14ac:dyDescent="0.2">
      <c r="D6922" s="343"/>
    </row>
    <row r="6923" spans="4:4" x14ac:dyDescent="0.2">
      <c r="D6923" s="343"/>
    </row>
    <row r="6924" spans="4:4" x14ac:dyDescent="0.2">
      <c r="D6924" s="343"/>
    </row>
    <row r="6925" spans="4:4" x14ac:dyDescent="0.2">
      <c r="D6925" s="343"/>
    </row>
    <row r="6926" spans="4:4" x14ac:dyDescent="0.2">
      <c r="D6926" s="343"/>
    </row>
    <row r="6927" spans="4:4" x14ac:dyDescent="0.2">
      <c r="D6927" s="343"/>
    </row>
    <row r="6928" spans="4:4" x14ac:dyDescent="0.2">
      <c r="D6928" s="343"/>
    </row>
    <row r="6929" spans="4:4" x14ac:dyDescent="0.2">
      <c r="D6929" s="343"/>
    </row>
    <row r="6930" spans="4:4" x14ac:dyDescent="0.2">
      <c r="D6930" s="343"/>
    </row>
    <row r="6931" spans="4:4" x14ac:dyDescent="0.2">
      <c r="D6931" s="343"/>
    </row>
    <row r="6932" spans="4:4" x14ac:dyDescent="0.2">
      <c r="D6932" s="343"/>
    </row>
    <row r="6933" spans="4:4" x14ac:dyDescent="0.2">
      <c r="D6933" s="343"/>
    </row>
    <row r="6934" spans="4:4" x14ac:dyDescent="0.2">
      <c r="D6934" s="343"/>
    </row>
    <row r="6935" spans="4:4" x14ac:dyDescent="0.2">
      <c r="D6935" s="343"/>
    </row>
    <row r="6936" spans="4:4" x14ac:dyDescent="0.2">
      <c r="D6936" s="343"/>
    </row>
    <row r="6937" spans="4:4" x14ac:dyDescent="0.2">
      <c r="D6937" s="343"/>
    </row>
    <row r="6938" spans="4:4" x14ac:dyDescent="0.2">
      <c r="D6938" s="343"/>
    </row>
    <row r="6939" spans="4:4" x14ac:dyDescent="0.2">
      <c r="D6939" s="343"/>
    </row>
    <row r="6940" spans="4:4" x14ac:dyDescent="0.2">
      <c r="D6940" s="343"/>
    </row>
    <row r="6941" spans="4:4" x14ac:dyDescent="0.2">
      <c r="D6941" s="343"/>
    </row>
    <row r="6942" spans="4:4" x14ac:dyDescent="0.2">
      <c r="D6942" s="343"/>
    </row>
    <row r="6943" spans="4:4" x14ac:dyDescent="0.2">
      <c r="D6943" s="343"/>
    </row>
    <row r="6944" spans="4:4" x14ac:dyDescent="0.2">
      <c r="D6944" s="343"/>
    </row>
    <row r="6945" spans="4:4" x14ac:dyDescent="0.2">
      <c r="D6945" s="343"/>
    </row>
    <row r="6946" spans="4:4" x14ac:dyDescent="0.2">
      <c r="D6946" s="343"/>
    </row>
    <row r="6947" spans="4:4" x14ac:dyDescent="0.2">
      <c r="D6947" s="343"/>
    </row>
    <row r="6948" spans="4:4" x14ac:dyDescent="0.2">
      <c r="D6948" s="343"/>
    </row>
    <row r="6949" spans="4:4" x14ac:dyDescent="0.2">
      <c r="D6949" s="343"/>
    </row>
    <row r="6950" spans="4:4" x14ac:dyDescent="0.2">
      <c r="D6950" s="343"/>
    </row>
    <row r="6951" spans="4:4" x14ac:dyDescent="0.2">
      <c r="D6951" s="343"/>
    </row>
    <row r="6952" spans="4:4" x14ac:dyDescent="0.2">
      <c r="D6952" s="343"/>
    </row>
    <row r="6953" spans="4:4" x14ac:dyDescent="0.2">
      <c r="D6953" s="343"/>
    </row>
    <row r="6954" spans="4:4" x14ac:dyDescent="0.2">
      <c r="D6954" s="343"/>
    </row>
    <row r="6955" spans="4:4" x14ac:dyDescent="0.2">
      <c r="D6955" s="343"/>
    </row>
    <row r="6956" spans="4:4" x14ac:dyDescent="0.2">
      <c r="D6956" s="343"/>
    </row>
    <row r="6957" spans="4:4" x14ac:dyDescent="0.2">
      <c r="D6957" s="343"/>
    </row>
    <row r="6958" spans="4:4" x14ac:dyDescent="0.2">
      <c r="D6958" s="343"/>
    </row>
    <row r="6959" spans="4:4" x14ac:dyDescent="0.2">
      <c r="D6959" s="343"/>
    </row>
    <row r="6960" spans="4:4" x14ac:dyDescent="0.2">
      <c r="D6960" s="343"/>
    </row>
    <row r="6961" spans="4:4" x14ac:dyDescent="0.2">
      <c r="D6961" s="343"/>
    </row>
    <row r="6962" spans="4:4" x14ac:dyDescent="0.2">
      <c r="D6962" s="343"/>
    </row>
    <row r="6963" spans="4:4" x14ac:dyDescent="0.2">
      <c r="D6963" s="343"/>
    </row>
    <row r="6964" spans="4:4" x14ac:dyDescent="0.2">
      <c r="D6964" s="343"/>
    </row>
    <row r="6965" spans="4:4" x14ac:dyDescent="0.2">
      <c r="D6965" s="343"/>
    </row>
    <row r="6966" spans="4:4" x14ac:dyDescent="0.2">
      <c r="D6966" s="343"/>
    </row>
    <row r="6967" spans="4:4" x14ac:dyDescent="0.2">
      <c r="D6967" s="343"/>
    </row>
    <row r="6968" spans="4:4" x14ac:dyDescent="0.2">
      <c r="D6968" s="343"/>
    </row>
    <row r="6969" spans="4:4" x14ac:dyDescent="0.2">
      <c r="D6969" s="343"/>
    </row>
    <row r="6970" spans="4:4" x14ac:dyDescent="0.2">
      <c r="D6970" s="343"/>
    </row>
    <row r="6971" spans="4:4" x14ac:dyDescent="0.2">
      <c r="D6971" s="343"/>
    </row>
    <row r="6972" spans="4:4" x14ac:dyDescent="0.2">
      <c r="D6972" s="343"/>
    </row>
    <row r="6973" spans="4:4" x14ac:dyDescent="0.2">
      <c r="D6973" s="343"/>
    </row>
    <row r="6974" spans="4:4" x14ac:dyDescent="0.2">
      <c r="D6974" s="343"/>
    </row>
    <row r="6975" spans="4:4" x14ac:dyDescent="0.2">
      <c r="D6975" s="343"/>
    </row>
    <row r="6976" spans="4:4" x14ac:dyDescent="0.2">
      <c r="D6976" s="343"/>
    </row>
    <row r="6977" spans="4:4" x14ac:dyDescent="0.2">
      <c r="D6977" s="343"/>
    </row>
    <row r="6978" spans="4:4" x14ac:dyDescent="0.2">
      <c r="D6978" s="343"/>
    </row>
    <row r="6979" spans="4:4" x14ac:dyDescent="0.2">
      <c r="D6979" s="343"/>
    </row>
    <row r="6980" spans="4:4" x14ac:dyDescent="0.2">
      <c r="D6980" s="343"/>
    </row>
    <row r="6981" spans="4:4" x14ac:dyDescent="0.2">
      <c r="D6981" s="343"/>
    </row>
    <row r="6982" spans="4:4" x14ac:dyDescent="0.2">
      <c r="D6982" s="343"/>
    </row>
    <row r="6983" spans="4:4" x14ac:dyDescent="0.2">
      <c r="D6983" s="343"/>
    </row>
    <row r="6984" spans="4:4" x14ac:dyDescent="0.2">
      <c r="D6984" s="343"/>
    </row>
    <row r="6985" spans="4:4" x14ac:dyDescent="0.2">
      <c r="D6985" s="343"/>
    </row>
    <row r="6986" spans="4:4" x14ac:dyDescent="0.2">
      <c r="D6986" s="343"/>
    </row>
    <row r="6987" spans="4:4" x14ac:dyDescent="0.2">
      <c r="D6987" s="343"/>
    </row>
    <row r="6988" spans="4:4" x14ac:dyDescent="0.2">
      <c r="D6988" s="343"/>
    </row>
    <row r="6989" spans="4:4" x14ac:dyDescent="0.2">
      <c r="D6989" s="343"/>
    </row>
    <row r="6990" spans="4:4" x14ac:dyDescent="0.2">
      <c r="D6990" s="343"/>
    </row>
    <row r="6991" spans="4:4" x14ac:dyDescent="0.2">
      <c r="D6991" s="343"/>
    </row>
    <row r="6992" spans="4:4" x14ac:dyDescent="0.2">
      <c r="D6992" s="343"/>
    </row>
    <row r="6993" spans="4:4" x14ac:dyDescent="0.2">
      <c r="D6993" s="343"/>
    </row>
    <row r="6994" spans="4:4" x14ac:dyDescent="0.2">
      <c r="D6994" s="343"/>
    </row>
    <row r="6995" spans="4:4" x14ac:dyDescent="0.2">
      <c r="D6995" s="343"/>
    </row>
    <row r="6996" spans="4:4" x14ac:dyDescent="0.2">
      <c r="D6996" s="343"/>
    </row>
    <row r="6997" spans="4:4" x14ac:dyDescent="0.2">
      <c r="D6997" s="343"/>
    </row>
    <row r="6998" spans="4:4" x14ac:dyDescent="0.2">
      <c r="D6998" s="343"/>
    </row>
    <row r="6999" spans="4:4" x14ac:dyDescent="0.2">
      <c r="D6999" s="343"/>
    </row>
    <row r="7000" spans="4:4" x14ac:dyDescent="0.2">
      <c r="D7000" s="343"/>
    </row>
    <row r="7001" spans="4:4" x14ac:dyDescent="0.2">
      <c r="D7001" s="343"/>
    </row>
    <row r="7002" spans="4:4" x14ac:dyDescent="0.2">
      <c r="D7002" s="343"/>
    </row>
    <row r="7003" spans="4:4" x14ac:dyDescent="0.2">
      <c r="D7003" s="343"/>
    </row>
    <row r="7004" spans="4:4" x14ac:dyDescent="0.2">
      <c r="D7004" s="343"/>
    </row>
    <row r="7005" spans="4:4" x14ac:dyDescent="0.2">
      <c r="D7005" s="343"/>
    </row>
    <row r="7006" spans="4:4" x14ac:dyDescent="0.2">
      <c r="D7006" s="343"/>
    </row>
    <row r="7007" spans="4:4" x14ac:dyDescent="0.2">
      <c r="D7007" s="343"/>
    </row>
    <row r="7008" spans="4:4" x14ac:dyDescent="0.2">
      <c r="D7008" s="343"/>
    </row>
    <row r="7009" spans="4:4" x14ac:dyDescent="0.2">
      <c r="D7009" s="343"/>
    </row>
    <row r="7010" spans="4:4" x14ac:dyDescent="0.2">
      <c r="D7010" s="343"/>
    </row>
    <row r="7011" spans="4:4" x14ac:dyDescent="0.2">
      <c r="D7011" s="343"/>
    </row>
    <row r="7012" spans="4:4" x14ac:dyDescent="0.2">
      <c r="D7012" s="343"/>
    </row>
    <row r="7013" spans="4:4" x14ac:dyDescent="0.2">
      <c r="D7013" s="343"/>
    </row>
    <row r="7014" spans="4:4" x14ac:dyDescent="0.2">
      <c r="D7014" s="343"/>
    </row>
    <row r="7015" spans="4:4" x14ac:dyDescent="0.2">
      <c r="D7015" s="343"/>
    </row>
    <row r="7016" spans="4:4" x14ac:dyDescent="0.2">
      <c r="D7016" s="343"/>
    </row>
    <row r="7017" spans="4:4" x14ac:dyDescent="0.2">
      <c r="D7017" s="343"/>
    </row>
    <row r="7018" spans="4:4" x14ac:dyDescent="0.2">
      <c r="D7018" s="343"/>
    </row>
    <row r="7019" spans="4:4" x14ac:dyDescent="0.2">
      <c r="D7019" s="343"/>
    </row>
    <row r="7020" spans="4:4" x14ac:dyDescent="0.2">
      <c r="D7020" s="343"/>
    </row>
    <row r="7021" spans="4:4" x14ac:dyDescent="0.2">
      <c r="D7021" s="343"/>
    </row>
    <row r="7022" spans="4:4" x14ac:dyDescent="0.2">
      <c r="D7022" s="343"/>
    </row>
    <row r="7023" spans="4:4" x14ac:dyDescent="0.2">
      <c r="D7023" s="343"/>
    </row>
    <row r="7024" spans="4:4" x14ac:dyDescent="0.2">
      <c r="D7024" s="343"/>
    </row>
    <row r="7025" spans="4:4" x14ac:dyDescent="0.2">
      <c r="D7025" s="343"/>
    </row>
    <row r="7026" spans="4:4" x14ac:dyDescent="0.2">
      <c r="D7026" s="343"/>
    </row>
    <row r="7027" spans="4:4" x14ac:dyDescent="0.2">
      <c r="D7027" s="343"/>
    </row>
    <row r="7028" spans="4:4" x14ac:dyDescent="0.2">
      <c r="D7028" s="343"/>
    </row>
    <row r="7029" spans="4:4" x14ac:dyDescent="0.2">
      <c r="D7029" s="343"/>
    </row>
    <row r="7030" spans="4:4" x14ac:dyDescent="0.2">
      <c r="D7030" s="343"/>
    </row>
    <row r="7031" spans="4:4" x14ac:dyDescent="0.2">
      <c r="D7031" s="343"/>
    </row>
    <row r="7032" spans="4:4" x14ac:dyDescent="0.2">
      <c r="D7032" s="343"/>
    </row>
    <row r="7033" spans="4:4" x14ac:dyDescent="0.2">
      <c r="D7033" s="343"/>
    </row>
    <row r="7034" spans="4:4" x14ac:dyDescent="0.2">
      <c r="D7034" s="343"/>
    </row>
    <row r="7035" spans="4:4" x14ac:dyDescent="0.2">
      <c r="D7035" s="343"/>
    </row>
    <row r="7036" spans="4:4" x14ac:dyDescent="0.2">
      <c r="D7036" s="343"/>
    </row>
    <row r="7037" spans="4:4" x14ac:dyDescent="0.2">
      <c r="D7037" s="343"/>
    </row>
    <row r="7038" spans="4:4" x14ac:dyDescent="0.2">
      <c r="D7038" s="343"/>
    </row>
    <row r="7039" spans="4:4" x14ac:dyDescent="0.2">
      <c r="D7039" s="343"/>
    </row>
    <row r="7040" spans="4:4" x14ac:dyDescent="0.2">
      <c r="D7040" s="343"/>
    </row>
    <row r="7041" spans="4:4" x14ac:dyDescent="0.2">
      <c r="D7041" s="343"/>
    </row>
    <row r="7042" spans="4:4" x14ac:dyDescent="0.2">
      <c r="D7042" s="343"/>
    </row>
    <row r="7043" spans="4:4" x14ac:dyDescent="0.2">
      <c r="D7043" s="343"/>
    </row>
    <row r="7044" spans="4:4" x14ac:dyDescent="0.2">
      <c r="D7044" s="343"/>
    </row>
    <row r="7045" spans="4:4" x14ac:dyDescent="0.2">
      <c r="D7045" s="343"/>
    </row>
    <row r="7046" spans="4:4" x14ac:dyDescent="0.2">
      <c r="D7046" s="343"/>
    </row>
    <row r="7047" spans="4:4" x14ac:dyDescent="0.2">
      <c r="D7047" s="343"/>
    </row>
    <row r="7048" spans="4:4" x14ac:dyDescent="0.2">
      <c r="D7048" s="343"/>
    </row>
    <row r="7049" spans="4:4" x14ac:dyDescent="0.2">
      <c r="D7049" s="343"/>
    </row>
    <row r="7050" spans="4:4" x14ac:dyDescent="0.2">
      <c r="D7050" s="343"/>
    </row>
    <row r="7051" spans="4:4" x14ac:dyDescent="0.2">
      <c r="D7051" s="343"/>
    </row>
    <row r="7052" spans="4:4" x14ac:dyDescent="0.2">
      <c r="D7052" s="343"/>
    </row>
    <row r="7053" spans="4:4" x14ac:dyDescent="0.2">
      <c r="D7053" s="343"/>
    </row>
    <row r="7054" spans="4:4" x14ac:dyDescent="0.2">
      <c r="D7054" s="343"/>
    </row>
    <row r="7055" spans="4:4" x14ac:dyDescent="0.2">
      <c r="D7055" s="343"/>
    </row>
    <row r="7056" spans="4:4" x14ac:dyDescent="0.2">
      <c r="D7056" s="343"/>
    </row>
    <row r="7057" spans="4:4" x14ac:dyDescent="0.2">
      <c r="D7057" s="343"/>
    </row>
    <row r="7058" spans="4:4" x14ac:dyDescent="0.2">
      <c r="D7058" s="343"/>
    </row>
    <row r="7059" spans="4:4" x14ac:dyDescent="0.2">
      <c r="D7059" s="343"/>
    </row>
    <row r="7060" spans="4:4" x14ac:dyDescent="0.2">
      <c r="D7060" s="343"/>
    </row>
    <row r="7061" spans="4:4" x14ac:dyDescent="0.2">
      <c r="D7061" s="343"/>
    </row>
    <row r="7062" spans="4:4" x14ac:dyDescent="0.2">
      <c r="D7062" s="343"/>
    </row>
    <row r="7063" spans="4:4" x14ac:dyDescent="0.2">
      <c r="D7063" s="343"/>
    </row>
    <row r="7064" spans="4:4" x14ac:dyDescent="0.2">
      <c r="D7064" s="343"/>
    </row>
    <row r="7065" spans="4:4" x14ac:dyDescent="0.2">
      <c r="D7065" s="343"/>
    </row>
    <row r="7066" spans="4:4" x14ac:dyDescent="0.2">
      <c r="D7066" s="343"/>
    </row>
    <row r="7067" spans="4:4" x14ac:dyDescent="0.2">
      <c r="D7067" s="343"/>
    </row>
    <row r="7068" spans="4:4" x14ac:dyDescent="0.2">
      <c r="D7068" s="343"/>
    </row>
    <row r="7069" spans="4:4" x14ac:dyDescent="0.2">
      <c r="D7069" s="343"/>
    </row>
    <row r="7070" spans="4:4" x14ac:dyDescent="0.2">
      <c r="D7070" s="343"/>
    </row>
    <row r="7071" spans="4:4" x14ac:dyDescent="0.2">
      <c r="D7071" s="343"/>
    </row>
    <row r="7072" spans="4:4" x14ac:dyDescent="0.2">
      <c r="D7072" s="343"/>
    </row>
    <row r="7073" spans="4:4" x14ac:dyDescent="0.2">
      <c r="D7073" s="343"/>
    </row>
    <row r="7074" spans="4:4" x14ac:dyDescent="0.2">
      <c r="D7074" s="343"/>
    </row>
    <row r="7075" spans="4:4" x14ac:dyDescent="0.2">
      <c r="D7075" s="343"/>
    </row>
    <row r="7076" spans="4:4" x14ac:dyDescent="0.2">
      <c r="D7076" s="343"/>
    </row>
    <row r="7077" spans="4:4" x14ac:dyDescent="0.2">
      <c r="D7077" s="343"/>
    </row>
    <row r="7078" spans="4:4" x14ac:dyDescent="0.2">
      <c r="D7078" s="343"/>
    </row>
    <row r="7079" spans="4:4" x14ac:dyDescent="0.2">
      <c r="D7079" s="343"/>
    </row>
    <row r="7080" spans="4:4" x14ac:dyDescent="0.2">
      <c r="D7080" s="343"/>
    </row>
    <row r="7081" spans="4:4" x14ac:dyDescent="0.2">
      <c r="D7081" s="343"/>
    </row>
    <row r="7082" spans="4:4" x14ac:dyDescent="0.2">
      <c r="D7082" s="343"/>
    </row>
    <row r="7083" spans="4:4" x14ac:dyDescent="0.2">
      <c r="D7083" s="343"/>
    </row>
    <row r="7084" spans="4:4" x14ac:dyDescent="0.2">
      <c r="D7084" s="343"/>
    </row>
    <row r="7085" spans="4:4" x14ac:dyDescent="0.2">
      <c r="D7085" s="343"/>
    </row>
    <row r="7086" spans="4:4" x14ac:dyDescent="0.2">
      <c r="D7086" s="343"/>
    </row>
    <row r="7087" spans="4:4" x14ac:dyDescent="0.2">
      <c r="D7087" s="343"/>
    </row>
    <row r="7088" spans="4:4" x14ac:dyDescent="0.2">
      <c r="D7088" s="343"/>
    </row>
    <row r="7089" spans="4:4" x14ac:dyDescent="0.2">
      <c r="D7089" s="343"/>
    </row>
    <row r="7090" spans="4:4" x14ac:dyDescent="0.2">
      <c r="D7090" s="343"/>
    </row>
    <row r="7091" spans="4:4" x14ac:dyDescent="0.2">
      <c r="D7091" s="343"/>
    </row>
    <row r="7092" spans="4:4" x14ac:dyDescent="0.2">
      <c r="D7092" s="343"/>
    </row>
    <row r="7093" spans="4:4" x14ac:dyDescent="0.2">
      <c r="D7093" s="343"/>
    </row>
    <row r="7094" spans="4:4" x14ac:dyDescent="0.2">
      <c r="D7094" s="343"/>
    </row>
    <row r="7095" spans="4:4" x14ac:dyDescent="0.2">
      <c r="D7095" s="343"/>
    </row>
    <row r="7096" spans="4:4" x14ac:dyDescent="0.2">
      <c r="D7096" s="343"/>
    </row>
    <row r="7097" spans="4:4" x14ac:dyDescent="0.2">
      <c r="D7097" s="343"/>
    </row>
    <row r="7098" spans="4:4" x14ac:dyDescent="0.2">
      <c r="D7098" s="343"/>
    </row>
    <row r="7099" spans="4:4" x14ac:dyDescent="0.2">
      <c r="D7099" s="343"/>
    </row>
    <row r="7100" spans="4:4" x14ac:dyDescent="0.2">
      <c r="D7100" s="343"/>
    </row>
    <row r="7101" spans="4:4" x14ac:dyDescent="0.2">
      <c r="D7101" s="343"/>
    </row>
    <row r="7102" spans="4:4" x14ac:dyDescent="0.2">
      <c r="D7102" s="343"/>
    </row>
    <row r="7103" spans="4:4" x14ac:dyDescent="0.2">
      <c r="D7103" s="343"/>
    </row>
    <row r="7104" spans="4:4" x14ac:dyDescent="0.2">
      <c r="D7104" s="343"/>
    </row>
    <row r="7105" spans="4:4" x14ac:dyDescent="0.2">
      <c r="D7105" s="343"/>
    </row>
    <row r="7106" spans="4:4" x14ac:dyDescent="0.2">
      <c r="D7106" s="343"/>
    </row>
    <row r="7107" spans="4:4" x14ac:dyDescent="0.2">
      <c r="D7107" s="343"/>
    </row>
    <row r="7108" spans="4:4" x14ac:dyDescent="0.2">
      <c r="D7108" s="343"/>
    </row>
    <row r="7109" spans="4:4" x14ac:dyDescent="0.2">
      <c r="D7109" s="343"/>
    </row>
    <row r="7110" spans="4:4" x14ac:dyDescent="0.2">
      <c r="D7110" s="343"/>
    </row>
    <row r="7111" spans="4:4" x14ac:dyDescent="0.2">
      <c r="D7111" s="343"/>
    </row>
    <row r="7112" spans="4:4" x14ac:dyDescent="0.2">
      <c r="D7112" s="343"/>
    </row>
    <row r="7113" spans="4:4" x14ac:dyDescent="0.2">
      <c r="D7113" s="343"/>
    </row>
    <row r="7114" spans="4:4" x14ac:dyDescent="0.2">
      <c r="D7114" s="343"/>
    </row>
    <row r="7115" spans="4:4" x14ac:dyDescent="0.2">
      <c r="D7115" s="343"/>
    </row>
    <row r="7116" spans="4:4" x14ac:dyDescent="0.2">
      <c r="D7116" s="343"/>
    </row>
    <row r="7117" spans="4:4" x14ac:dyDescent="0.2">
      <c r="D7117" s="343"/>
    </row>
    <row r="7118" spans="4:4" x14ac:dyDescent="0.2">
      <c r="D7118" s="343"/>
    </row>
    <row r="7119" spans="4:4" x14ac:dyDescent="0.2">
      <c r="D7119" s="343"/>
    </row>
    <row r="7120" spans="4:4" x14ac:dyDescent="0.2">
      <c r="D7120" s="343"/>
    </row>
    <row r="7121" spans="4:4" x14ac:dyDescent="0.2">
      <c r="D7121" s="343"/>
    </row>
    <row r="7122" spans="4:4" x14ac:dyDescent="0.2">
      <c r="D7122" s="343"/>
    </row>
    <row r="7123" spans="4:4" x14ac:dyDescent="0.2">
      <c r="D7123" s="343"/>
    </row>
    <row r="7124" spans="4:4" x14ac:dyDescent="0.2">
      <c r="D7124" s="343"/>
    </row>
    <row r="7125" spans="4:4" x14ac:dyDescent="0.2">
      <c r="D7125" s="343"/>
    </row>
    <row r="7126" spans="4:4" x14ac:dyDescent="0.2">
      <c r="D7126" s="343"/>
    </row>
    <row r="7127" spans="4:4" x14ac:dyDescent="0.2">
      <c r="D7127" s="343"/>
    </row>
    <row r="7128" spans="4:4" x14ac:dyDescent="0.2">
      <c r="D7128" s="343"/>
    </row>
    <row r="7129" spans="4:4" x14ac:dyDescent="0.2">
      <c r="D7129" s="343"/>
    </row>
    <row r="7130" spans="4:4" x14ac:dyDescent="0.2">
      <c r="D7130" s="343"/>
    </row>
    <row r="7131" spans="4:4" x14ac:dyDescent="0.2">
      <c r="D7131" s="343"/>
    </row>
    <row r="7132" spans="4:4" x14ac:dyDescent="0.2">
      <c r="D7132" s="343"/>
    </row>
    <row r="7133" spans="4:4" x14ac:dyDescent="0.2">
      <c r="D7133" s="343"/>
    </row>
    <row r="7134" spans="4:4" x14ac:dyDescent="0.2">
      <c r="D7134" s="343"/>
    </row>
    <row r="7135" spans="4:4" x14ac:dyDescent="0.2">
      <c r="D7135" s="343"/>
    </row>
    <row r="7136" spans="4:4" x14ac:dyDescent="0.2">
      <c r="D7136" s="343"/>
    </row>
    <row r="7137" spans="4:4" x14ac:dyDescent="0.2">
      <c r="D7137" s="343"/>
    </row>
    <row r="7138" spans="4:4" x14ac:dyDescent="0.2">
      <c r="D7138" s="343"/>
    </row>
    <row r="7139" spans="4:4" x14ac:dyDescent="0.2">
      <c r="D7139" s="343"/>
    </row>
    <row r="7140" spans="4:4" x14ac:dyDescent="0.2">
      <c r="D7140" s="343"/>
    </row>
    <row r="7141" spans="4:4" x14ac:dyDescent="0.2">
      <c r="D7141" s="343"/>
    </row>
    <row r="7142" spans="4:4" x14ac:dyDescent="0.2">
      <c r="D7142" s="343"/>
    </row>
    <row r="7143" spans="4:4" x14ac:dyDescent="0.2">
      <c r="D7143" s="343"/>
    </row>
    <row r="7144" spans="4:4" x14ac:dyDescent="0.2">
      <c r="D7144" s="343"/>
    </row>
    <row r="7145" spans="4:4" x14ac:dyDescent="0.2">
      <c r="D7145" s="343"/>
    </row>
    <row r="7146" spans="4:4" x14ac:dyDescent="0.2">
      <c r="D7146" s="343"/>
    </row>
    <row r="7147" spans="4:4" x14ac:dyDescent="0.2">
      <c r="D7147" s="343"/>
    </row>
    <row r="7148" spans="4:4" x14ac:dyDescent="0.2">
      <c r="D7148" s="343"/>
    </row>
    <row r="7149" spans="4:4" x14ac:dyDescent="0.2">
      <c r="D7149" s="343"/>
    </row>
    <row r="7150" spans="4:4" x14ac:dyDescent="0.2">
      <c r="D7150" s="343"/>
    </row>
    <row r="7151" spans="4:4" x14ac:dyDescent="0.2">
      <c r="D7151" s="343"/>
    </row>
    <row r="7152" spans="4:4" x14ac:dyDescent="0.2">
      <c r="D7152" s="343"/>
    </row>
    <row r="7153" spans="4:4" x14ac:dyDescent="0.2">
      <c r="D7153" s="343"/>
    </row>
    <row r="7154" spans="4:4" x14ac:dyDescent="0.2">
      <c r="D7154" s="343"/>
    </row>
    <row r="7155" spans="4:4" x14ac:dyDescent="0.2">
      <c r="D7155" s="343"/>
    </row>
    <row r="7156" spans="4:4" x14ac:dyDescent="0.2">
      <c r="D7156" s="343"/>
    </row>
    <row r="7157" spans="4:4" x14ac:dyDescent="0.2">
      <c r="D7157" s="343"/>
    </row>
    <row r="7158" spans="4:4" x14ac:dyDescent="0.2">
      <c r="D7158" s="343"/>
    </row>
    <row r="7159" spans="4:4" x14ac:dyDescent="0.2">
      <c r="D7159" s="343"/>
    </row>
    <row r="7160" spans="4:4" x14ac:dyDescent="0.2">
      <c r="D7160" s="343"/>
    </row>
    <row r="7161" spans="4:4" x14ac:dyDescent="0.2">
      <c r="D7161" s="343"/>
    </row>
    <row r="7162" spans="4:4" x14ac:dyDescent="0.2">
      <c r="D7162" s="343"/>
    </row>
    <row r="7163" spans="4:4" x14ac:dyDescent="0.2">
      <c r="D7163" s="343"/>
    </row>
    <row r="7164" spans="4:4" x14ac:dyDescent="0.2">
      <c r="D7164" s="343"/>
    </row>
    <row r="7165" spans="4:4" x14ac:dyDescent="0.2">
      <c r="D7165" s="343"/>
    </row>
    <row r="7166" spans="4:4" x14ac:dyDescent="0.2">
      <c r="D7166" s="343"/>
    </row>
    <row r="7167" spans="4:4" x14ac:dyDescent="0.2">
      <c r="D7167" s="343"/>
    </row>
    <row r="7168" spans="4:4" x14ac:dyDescent="0.2">
      <c r="D7168" s="343"/>
    </row>
    <row r="7169" spans="4:4" x14ac:dyDescent="0.2">
      <c r="D7169" s="343"/>
    </row>
    <row r="7170" spans="4:4" x14ac:dyDescent="0.2">
      <c r="D7170" s="343"/>
    </row>
    <row r="7171" spans="4:4" x14ac:dyDescent="0.2">
      <c r="D7171" s="343"/>
    </row>
    <row r="7172" spans="4:4" x14ac:dyDescent="0.2">
      <c r="D7172" s="343"/>
    </row>
    <row r="7173" spans="4:4" x14ac:dyDescent="0.2">
      <c r="D7173" s="343"/>
    </row>
    <row r="7174" spans="4:4" x14ac:dyDescent="0.2">
      <c r="D7174" s="343"/>
    </row>
    <row r="7175" spans="4:4" x14ac:dyDescent="0.2">
      <c r="D7175" s="343"/>
    </row>
    <row r="7176" spans="4:4" x14ac:dyDescent="0.2">
      <c r="D7176" s="343"/>
    </row>
    <row r="7177" spans="4:4" x14ac:dyDescent="0.2">
      <c r="D7177" s="343"/>
    </row>
    <row r="7178" spans="4:4" x14ac:dyDescent="0.2">
      <c r="D7178" s="343"/>
    </row>
    <row r="7179" spans="4:4" x14ac:dyDescent="0.2">
      <c r="D7179" s="343"/>
    </row>
    <row r="7180" spans="4:4" x14ac:dyDescent="0.2">
      <c r="D7180" s="343"/>
    </row>
    <row r="7181" spans="4:4" x14ac:dyDescent="0.2">
      <c r="D7181" s="343"/>
    </row>
    <row r="7182" spans="4:4" x14ac:dyDescent="0.2">
      <c r="D7182" s="343"/>
    </row>
    <row r="7183" spans="4:4" x14ac:dyDescent="0.2">
      <c r="D7183" s="343"/>
    </row>
    <row r="7184" spans="4:4" x14ac:dyDescent="0.2">
      <c r="D7184" s="343"/>
    </row>
    <row r="7185" spans="4:4" x14ac:dyDescent="0.2">
      <c r="D7185" s="343"/>
    </row>
    <row r="7186" spans="4:4" x14ac:dyDescent="0.2">
      <c r="D7186" s="343"/>
    </row>
    <row r="7187" spans="4:4" x14ac:dyDescent="0.2">
      <c r="D7187" s="343"/>
    </row>
    <row r="7188" spans="4:4" x14ac:dyDescent="0.2">
      <c r="D7188" s="343"/>
    </row>
    <row r="7189" spans="4:4" x14ac:dyDescent="0.2">
      <c r="D7189" s="343"/>
    </row>
    <row r="7190" spans="4:4" x14ac:dyDescent="0.2">
      <c r="D7190" s="343"/>
    </row>
    <row r="7191" spans="4:4" x14ac:dyDescent="0.2">
      <c r="D7191" s="343"/>
    </row>
    <row r="7192" spans="4:4" x14ac:dyDescent="0.2">
      <c r="D7192" s="343"/>
    </row>
    <row r="7193" spans="4:4" x14ac:dyDescent="0.2">
      <c r="D7193" s="343"/>
    </row>
    <row r="7194" spans="4:4" x14ac:dyDescent="0.2">
      <c r="D7194" s="343"/>
    </row>
    <row r="7195" spans="4:4" x14ac:dyDescent="0.2">
      <c r="D7195" s="343"/>
    </row>
    <row r="7196" spans="4:4" x14ac:dyDescent="0.2">
      <c r="D7196" s="343"/>
    </row>
    <row r="7197" spans="4:4" x14ac:dyDescent="0.2">
      <c r="D7197" s="343"/>
    </row>
    <row r="7198" spans="4:4" x14ac:dyDescent="0.2">
      <c r="D7198" s="343"/>
    </row>
    <row r="7199" spans="4:4" x14ac:dyDescent="0.2">
      <c r="D7199" s="343"/>
    </row>
    <row r="7200" spans="4:4" x14ac:dyDescent="0.2">
      <c r="D7200" s="343"/>
    </row>
    <row r="7201" spans="4:4" x14ac:dyDescent="0.2">
      <c r="D7201" s="343"/>
    </row>
    <row r="7202" spans="4:4" x14ac:dyDescent="0.2">
      <c r="D7202" s="343"/>
    </row>
    <row r="7203" spans="4:4" x14ac:dyDescent="0.2">
      <c r="D7203" s="343"/>
    </row>
    <row r="7204" spans="4:4" x14ac:dyDescent="0.2">
      <c r="D7204" s="343"/>
    </row>
    <row r="7205" spans="4:4" x14ac:dyDescent="0.2">
      <c r="D7205" s="343"/>
    </row>
    <row r="7206" spans="4:4" x14ac:dyDescent="0.2">
      <c r="D7206" s="343"/>
    </row>
    <row r="7207" spans="4:4" x14ac:dyDescent="0.2">
      <c r="D7207" s="343"/>
    </row>
    <row r="7208" spans="4:4" x14ac:dyDescent="0.2">
      <c r="D7208" s="343"/>
    </row>
    <row r="7209" spans="4:4" x14ac:dyDescent="0.2">
      <c r="D7209" s="343"/>
    </row>
    <row r="7210" spans="4:4" x14ac:dyDescent="0.2">
      <c r="D7210" s="343"/>
    </row>
    <row r="7211" spans="4:4" x14ac:dyDescent="0.2">
      <c r="D7211" s="343"/>
    </row>
    <row r="7212" spans="4:4" x14ac:dyDescent="0.2">
      <c r="D7212" s="343"/>
    </row>
    <row r="7213" spans="4:4" x14ac:dyDescent="0.2">
      <c r="D7213" s="343"/>
    </row>
    <row r="7214" spans="4:4" x14ac:dyDescent="0.2">
      <c r="D7214" s="343"/>
    </row>
    <row r="7215" spans="4:4" x14ac:dyDescent="0.2">
      <c r="D7215" s="343"/>
    </row>
    <row r="7216" spans="4:4" x14ac:dyDescent="0.2">
      <c r="D7216" s="343"/>
    </row>
    <row r="7217" spans="4:4" x14ac:dyDescent="0.2">
      <c r="D7217" s="343"/>
    </row>
    <row r="7218" spans="4:4" x14ac:dyDescent="0.2">
      <c r="D7218" s="343"/>
    </row>
    <row r="7219" spans="4:4" x14ac:dyDescent="0.2">
      <c r="D7219" s="343"/>
    </row>
    <row r="7220" spans="4:4" x14ac:dyDescent="0.2">
      <c r="D7220" s="343"/>
    </row>
    <row r="7221" spans="4:4" x14ac:dyDescent="0.2">
      <c r="D7221" s="343"/>
    </row>
    <row r="7222" spans="4:4" x14ac:dyDescent="0.2">
      <c r="D7222" s="343"/>
    </row>
    <row r="7223" spans="4:4" x14ac:dyDescent="0.2">
      <c r="D7223" s="343"/>
    </row>
    <row r="7224" spans="4:4" x14ac:dyDescent="0.2">
      <c r="D7224" s="343"/>
    </row>
    <row r="7225" spans="4:4" x14ac:dyDescent="0.2">
      <c r="D7225" s="343"/>
    </row>
    <row r="7226" spans="4:4" x14ac:dyDescent="0.2">
      <c r="D7226" s="343"/>
    </row>
    <row r="7227" spans="4:4" x14ac:dyDescent="0.2">
      <c r="D7227" s="343"/>
    </row>
    <row r="7228" spans="4:4" x14ac:dyDescent="0.2">
      <c r="D7228" s="343"/>
    </row>
    <row r="7229" spans="4:4" x14ac:dyDescent="0.2">
      <c r="D7229" s="343"/>
    </row>
    <row r="7230" spans="4:4" x14ac:dyDescent="0.2">
      <c r="D7230" s="343"/>
    </row>
    <row r="7231" spans="4:4" x14ac:dyDescent="0.2">
      <c r="D7231" s="343"/>
    </row>
    <row r="7232" spans="4:4" x14ac:dyDescent="0.2">
      <c r="D7232" s="343"/>
    </row>
    <row r="7233" spans="4:4" x14ac:dyDescent="0.2">
      <c r="D7233" s="343"/>
    </row>
    <row r="7234" spans="4:4" x14ac:dyDescent="0.2">
      <c r="D7234" s="343"/>
    </row>
    <row r="7235" spans="4:4" x14ac:dyDescent="0.2">
      <c r="D7235" s="343"/>
    </row>
    <row r="7236" spans="4:4" x14ac:dyDescent="0.2">
      <c r="D7236" s="343"/>
    </row>
    <row r="7237" spans="4:4" x14ac:dyDescent="0.2">
      <c r="D7237" s="343"/>
    </row>
    <row r="7238" spans="4:4" x14ac:dyDescent="0.2">
      <c r="D7238" s="343"/>
    </row>
    <row r="7239" spans="4:4" x14ac:dyDescent="0.2">
      <c r="D7239" s="343"/>
    </row>
    <row r="7240" spans="4:4" x14ac:dyDescent="0.2">
      <c r="D7240" s="343"/>
    </row>
    <row r="7241" spans="4:4" x14ac:dyDescent="0.2">
      <c r="D7241" s="343"/>
    </row>
    <row r="7242" spans="4:4" x14ac:dyDescent="0.2">
      <c r="D7242" s="343"/>
    </row>
    <row r="7243" spans="4:4" x14ac:dyDescent="0.2">
      <c r="D7243" s="343"/>
    </row>
    <row r="7244" spans="4:4" x14ac:dyDescent="0.2">
      <c r="D7244" s="343"/>
    </row>
    <row r="7245" spans="4:4" x14ac:dyDescent="0.2">
      <c r="D7245" s="343"/>
    </row>
    <row r="7246" spans="4:4" x14ac:dyDescent="0.2">
      <c r="D7246" s="343"/>
    </row>
    <row r="7247" spans="4:4" x14ac:dyDescent="0.2">
      <c r="D7247" s="343"/>
    </row>
    <row r="7248" spans="4:4" x14ac:dyDescent="0.2">
      <c r="D7248" s="343"/>
    </row>
    <row r="7249" spans="4:4" x14ac:dyDescent="0.2">
      <c r="D7249" s="343"/>
    </row>
    <row r="7250" spans="4:4" x14ac:dyDescent="0.2">
      <c r="D7250" s="343"/>
    </row>
    <row r="7251" spans="4:4" x14ac:dyDescent="0.2">
      <c r="D7251" s="343"/>
    </row>
    <row r="7252" spans="4:4" x14ac:dyDescent="0.2">
      <c r="D7252" s="343"/>
    </row>
    <row r="7253" spans="4:4" x14ac:dyDescent="0.2">
      <c r="D7253" s="343"/>
    </row>
    <row r="7254" spans="4:4" x14ac:dyDescent="0.2">
      <c r="D7254" s="343"/>
    </row>
    <row r="7255" spans="4:4" x14ac:dyDescent="0.2">
      <c r="D7255" s="343"/>
    </row>
    <row r="7256" spans="4:4" x14ac:dyDescent="0.2">
      <c r="D7256" s="343"/>
    </row>
    <row r="7257" spans="4:4" x14ac:dyDescent="0.2">
      <c r="D7257" s="343"/>
    </row>
    <row r="7258" spans="4:4" x14ac:dyDescent="0.2">
      <c r="D7258" s="343"/>
    </row>
    <row r="7259" spans="4:4" x14ac:dyDescent="0.2">
      <c r="D7259" s="343"/>
    </row>
    <row r="7260" spans="4:4" x14ac:dyDescent="0.2">
      <c r="D7260" s="343"/>
    </row>
    <row r="7261" spans="4:4" x14ac:dyDescent="0.2">
      <c r="D7261" s="343"/>
    </row>
    <row r="7262" spans="4:4" x14ac:dyDescent="0.2">
      <c r="D7262" s="343"/>
    </row>
    <row r="7263" spans="4:4" x14ac:dyDescent="0.2">
      <c r="D7263" s="343"/>
    </row>
    <row r="7264" spans="4:4" x14ac:dyDescent="0.2">
      <c r="D7264" s="343"/>
    </row>
    <row r="7265" spans="4:4" x14ac:dyDescent="0.2">
      <c r="D7265" s="343"/>
    </row>
    <row r="7266" spans="4:4" x14ac:dyDescent="0.2">
      <c r="D7266" s="343"/>
    </row>
    <row r="7267" spans="4:4" x14ac:dyDescent="0.2">
      <c r="D7267" s="343"/>
    </row>
    <row r="7268" spans="4:4" x14ac:dyDescent="0.2">
      <c r="D7268" s="343"/>
    </row>
    <row r="7269" spans="4:4" x14ac:dyDescent="0.2">
      <c r="D7269" s="343"/>
    </row>
    <row r="7270" spans="4:4" x14ac:dyDescent="0.2">
      <c r="D7270" s="343"/>
    </row>
    <row r="7271" spans="4:4" x14ac:dyDescent="0.2">
      <c r="D7271" s="343"/>
    </row>
    <row r="7272" spans="4:4" x14ac:dyDescent="0.2">
      <c r="D7272" s="343"/>
    </row>
    <row r="7273" spans="4:4" x14ac:dyDescent="0.2">
      <c r="D7273" s="343"/>
    </row>
    <row r="7274" spans="4:4" x14ac:dyDescent="0.2">
      <c r="D7274" s="343"/>
    </row>
    <row r="7275" spans="4:4" x14ac:dyDescent="0.2">
      <c r="D7275" s="343"/>
    </row>
    <row r="7276" spans="4:4" x14ac:dyDescent="0.2">
      <c r="D7276" s="343"/>
    </row>
    <row r="7277" spans="4:4" x14ac:dyDescent="0.2">
      <c r="D7277" s="343"/>
    </row>
    <row r="7278" spans="4:4" x14ac:dyDescent="0.2">
      <c r="D7278" s="343"/>
    </row>
    <row r="7279" spans="4:4" x14ac:dyDescent="0.2">
      <c r="D7279" s="343"/>
    </row>
    <row r="7280" spans="4:4" x14ac:dyDescent="0.2">
      <c r="D7280" s="343"/>
    </row>
    <row r="7281" spans="4:4" x14ac:dyDescent="0.2">
      <c r="D7281" s="343"/>
    </row>
    <row r="7282" spans="4:4" x14ac:dyDescent="0.2">
      <c r="D7282" s="343"/>
    </row>
    <row r="7283" spans="4:4" x14ac:dyDescent="0.2">
      <c r="D7283" s="343"/>
    </row>
    <row r="7284" spans="4:4" x14ac:dyDescent="0.2">
      <c r="D7284" s="343"/>
    </row>
    <row r="7285" spans="4:4" x14ac:dyDescent="0.2">
      <c r="D7285" s="343"/>
    </row>
    <row r="7286" spans="4:4" x14ac:dyDescent="0.2">
      <c r="D7286" s="343"/>
    </row>
    <row r="7287" spans="4:4" x14ac:dyDescent="0.2">
      <c r="D7287" s="343"/>
    </row>
    <row r="7288" spans="4:4" x14ac:dyDescent="0.2">
      <c r="D7288" s="343"/>
    </row>
    <row r="7289" spans="4:4" x14ac:dyDescent="0.2">
      <c r="D7289" s="343"/>
    </row>
    <row r="7290" spans="4:4" x14ac:dyDescent="0.2">
      <c r="D7290" s="343"/>
    </row>
    <row r="7291" spans="4:4" x14ac:dyDescent="0.2">
      <c r="D7291" s="343"/>
    </row>
    <row r="7292" spans="4:4" x14ac:dyDescent="0.2">
      <c r="D7292" s="343"/>
    </row>
    <row r="7293" spans="4:4" x14ac:dyDescent="0.2">
      <c r="D7293" s="343"/>
    </row>
    <row r="7294" spans="4:4" x14ac:dyDescent="0.2">
      <c r="D7294" s="343"/>
    </row>
    <row r="7295" spans="4:4" x14ac:dyDescent="0.2">
      <c r="D7295" s="343"/>
    </row>
    <row r="7296" spans="4:4" x14ac:dyDescent="0.2">
      <c r="D7296" s="343"/>
    </row>
    <row r="7297" spans="4:4" x14ac:dyDescent="0.2">
      <c r="D7297" s="343"/>
    </row>
    <row r="7298" spans="4:4" x14ac:dyDescent="0.2">
      <c r="D7298" s="343"/>
    </row>
    <row r="7299" spans="4:4" x14ac:dyDescent="0.2">
      <c r="D7299" s="343"/>
    </row>
    <row r="7300" spans="4:4" x14ac:dyDescent="0.2">
      <c r="D7300" s="343"/>
    </row>
    <row r="7301" spans="4:4" x14ac:dyDescent="0.2">
      <c r="D7301" s="343"/>
    </row>
    <row r="7302" spans="4:4" x14ac:dyDescent="0.2">
      <c r="D7302" s="343"/>
    </row>
    <row r="7303" spans="4:4" x14ac:dyDescent="0.2">
      <c r="D7303" s="343"/>
    </row>
    <row r="7304" spans="4:4" x14ac:dyDescent="0.2">
      <c r="D7304" s="343"/>
    </row>
    <row r="7305" spans="4:4" x14ac:dyDescent="0.2">
      <c r="D7305" s="343"/>
    </row>
    <row r="7306" spans="4:4" x14ac:dyDescent="0.2">
      <c r="D7306" s="343"/>
    </row>
    <row r="7307" spans="4:4" x14ac:dyDescent="0.2">
      <c r="D7307" s="343"/>
    </row>
    <row r="7308" spans="4:4" x14ac:dyDescent="0.2">
      <c r="D7308" s="343"/>
    </row>
    <row r="7309" spans="4:4" x14ac:dyDescent="0.2">
      <c r="D7309" s="343"/>
    </row>
    <row r="7310" spans="4:4" x14ac:dyDescent="0.2">
      <c r="D7310" s="343"/>
    </row>
    <row r="7311" spans="4:4" x14ac:dyDescent="0.2">
      <c r="D7311" s="343"/>
    </row>
    <row r="7312" spans="4:4" x14ac:dyDescent="0.2">
      <c r="D7312" s="343"/>
    </row>
    <row r="7313" spans="4:4" x14ac:dyDescent="0.2">
      <c r="D7313" s="343"/>
    </row>
    <row r="7314" spans="4:4" x14ac:dyDescent="0.2">
      <c r="D7314" s="343"/>
    </row>
    <row r="7315" spans="4:4" x14ac:dyDescent="0.2">
      <c r="D7315" s="343"/>
    </row>
    <row r="7316" spans="4:4" x14ac:dyDescent="0.2">
      <c r="D7316" s="343"/>
    </row>
    <row r="7317" spans="4:4" x14ac:dyDescent="0.2">
      <c r="D7317" s="343"/>
    </row>
    <row r="7318" spans="4:4" x14ac:dyDescent="0.2">
      <c r="D7318" s="343"/>
    </row>
    <row r="7319" spans="4:4" x14ac:dyDescent="0.2">
      <c r="D7319" s="343"/>
    </row>
    <row r="7320" spans="4:4" x14ac:dyDescent="0.2">
      <c r="D7320" s="343"/>
    </row>
    <row r="7321" spans="4:4" x14ac:dyDescent="0.2">
      <c r="D7321" s="343"/>
    </row>
    <row r="7322" spans="4:4" x14ac:dyDescent="0.2">
      <c r="D7322" s="343"/>
    </row>
    <row r="7323" spans="4:4" x14ac:dyDescent="0.2">
      <c r="D7323" s="343"/>
    </row>
    <row r="7324" spans="4:4" x14ac:dyDescent="0.2">
      <c r="D7324" s="343"/>
    </row>
    <row r="7325" spans="4:4" x14ac:dyDescent="0.2">
      <c r="D7325" s="343"/>
    </row>
    <row r="7326" spans="4:4" x14ac:dyDescent="0.2">
      <c r="D7326" s="343"/>
    </row>
    <row r="7327" spans="4:4" x14ac:dyDescent="0.2">
      <c r="D7327" s="343"/>
    </row>
    <row r="7328" spans="4:4" x14ac:dyDescent="0.2">
      <c r="D7328" s="343"/>
    </row>
    <row r="7329" spans="4:4" x14ac:dyDescent="0.2">
      <c r="D7329" s="343"/>
    </row>
    <row r="7330" spans="4:4" x14ac:dyDescent="0.2">
      <c r="D7330" s="343"/>
    </row>
    <row r="7331" spans="4:4" x14ac:dyDescent="0.2">
      <c r="D7331" s="343"/>
    </row>
    <row r="7332" spans="4:4" x14ac:dyDescent="0.2">
      <c r="D7332" s="343"/>
    </row>
    <row r="7333" spans="4:4" x14ac:dyDescent="0.2">
      <c r="D7333" s="343"/>
    </row>
    <row r="7334" spans="4:4" x14ac:dyDescent="0.2">
      <c r="D7334" s="343"/>
    </row>
    <row r="7335" spans="4:4" x14ac:dyDescent="0.2">
      <c r="D7335" s="343"/>
    </row>
    <row r="7336" spans="4:4" x14ac:dyDescent="0.2">
      <c r="D7336" s="343"/>
    </row>
    <row r="7337" spans="4:4" x14ac:dyDescent="0.2">
      <c r="D7337" s="343"/>
    </row>
    <row r="7338" spans="4:4" x14ac:dyDescent="0.2">
      <c r="D7338" s="343"/>
    </row>
    <row r="7339" spans="4:4" x14ac:dyDescent="0.2">
      <c r="D7339" s="343"/>
    </row>
    <row r="7340" spans="4:4" x14ac:dyDescent="0.2">
      <c r="D7340" s="343"/>
    </row>
    <row r="7341" spans="4:4" x14ac:dyDescent="0.2">
      <c r="D7341" s="343"/>
    </row>
    <row r="7342" spans="4:4" x14ac:dyDescent="0.2">
      <c r="D7342" s="343"/>
    </row>
    <row r="7343" spans="4:4" x14ac:dyDescent="0.2">
      <c r="D7343" s="343"/>
    </row>
    <row r="7344" spans="4:4" x14ac:dyDescent="0.2">
      <c r="D7344" s="343"/>
    </row>
    <row r="7345" spans="4:4" x14ac:dyDescent="0.2">
      <c r="D7345" s="343"/>
    </row>
    <row r="7346" spans="4:4" x14ac:dyDescent="0.2">
      <c r="D7346" s="343"/>
    </row>
    <row r="7347" spans="4:4" x14ac:dyDescent="0.2">
      <c r="D7347" s="343"/>
    </row>
    <row r="7348" spans="4:4" x14ac:dyDescent="0.2">
      <c r="D7348" s="343"/>
    </row>
    <row r="7349" spans="4:4" x14ac:dyDescent="0.2">
      <c r="D7349" s="343"/>
    </row>
    <row r="7350" spans="4:4" x14ac:dyDescent="0.2">
      <c r="D7350" s="343"/>
    </row>
    <row r="7351" spans="4:4" x14ac:dyDescent="0.2">
      <c r="D7351" s="343"/>
    </row>
    <row r="7352" spans="4:4" x14ac:dyDescent="0.2">
      <c r="D7352" s="343"/>
    </row>
    <row r="7353" spans="4:4" x14ac:dyDescent="0.2">
      <c r="D7353" s="343"/>
    </row>
    <row r="7354" spans="4:4" x14ac:dyDescent="0.2">
      <c r="D7354" s="343"/>
    </row>
    <row r="7355" spans="4:4" x14ac:dyDescent="0.2">
      <c r="D7355" s="343"/>
    </row>
    <row r="7356" spans="4:4" x14ac:dyDescent="0.2">
      <c r="D7356" s="343"/>
    </row>
    <row r="7357" spans="4:4" x14ac:dyDescent="0.2">
      <c r="D7357" s="343"/>
    </row>
    <row r="7358" spans="4:4" x14ac:dyDescent="0.2">
      <c r="D7358" s="343"/>
    </row>
    <row r="7359" spans="4:4" x14ac:dyDescent="0.2">
      <c r="D7359" s="343"/>
    </row>
    <row r="7360" spans="4:4" x14ac:dyDescent="0.2">
      <c r="D7360" s="343"/>
    </row>
    <row r="7361" spans="4:4" x14ac:dyDescent="0.2">
      <c r="D7361" s="343"/>
    </row>
    <row r="7362" spans="4:4" x14ac:dyDescent="0.2">
      <c r="D7362" s="343"/>
    </row>
    <row r="7363" spans="4:4" x14ac:dyDescent="0.2">
      <c r="D7363" s="343"/>
    </row>
    <row r="7364" spans="4:4" x14ac:dyDescent="0.2">
      <c r="D7364" s="343"/>
    </row>
    <row r="7365" spans="4:4" x14ac:dyDescent="0.2">
      <c r="D7365" s="343"/>
    </row>
    <row r="7366" spans="4:4" x14ac:dyDescent="0.2">
      <c r="D7366" s="343"/>
    </row>
    <row r="7367" spans="4:4" x14ac:dyDescent="0.2">
      <c r="D7367" s="343"/>
    </row>
    <row r="7368" spans="4:4" x14ac:dyDescent="0.2">
      <c r="D7368" s="343"/>
    </row>
    <row r="7369" spans="4:4" x14ac:dyDescent="0.2">
      <c r="D7369" s="343"/>
    </row>
    <row r="7370" spans="4:4" x14ac:dyDescent="0.2">
      <c r="D7370" s="343"/>
    </row>
    <row r="7371" spans="4:4" x14ac:dyDescent="0.2">
      <c r="D7371" s="343"/>
    </row>
    <row r="7372" spans="4:4" x14ac:dyDescent="0.2">
      <c r="D7372" s="343"/>
    </row>
    <row r="7373" spans="4:4" x14ac:dyDescent="0.2">
      <c r="D7373" s="343"/>
    </row>
    <row r="7374" spans="4:4" x14ac:dyDescent="0.2">
      <c r="D7374" s="343"/>
    </row>
    <row r="7375" spans="4:4" x14ac:dyDescent="0.2">
      <c r="D7375" s="343"/>
    </row>
    <row r="7376" spans="4:4" x14ac:dyDescent="0.2">
      <c r="D7376" s="343"/>
    </row>
    <row r="7377" spans="4:4" x14ac:dyDescent="0.2">
      <c r="D7377" s="343"/>
    </row>
    <row r="7378" spans="4:4" x14ac:dyDescent="0.2">
      <c r="D7378" s="343"/>
    </row>
    <row r="7379" spans="4:4" x14ac:dyDescent="0.2">
      <c r="D7379" s="343"/>
    </row>
    <row r="7380" spans="4:4" x14ac:dyDescent="0.2">
      <c r="D7380" s="343"/>
    </row>
    <row r="7381" spans="4:4" x14ac:dyDescent="0.2">
      <c r="D7381" s="343"/>
    </row>
    <row r="7382" spans="4:4" x14ac:dyDescent="0.2">
      <c r="D7382" s="343"/>
    </row>
    <row r="7383" spans="4:4" x14ac:dyDescent="0.2">
      <c r="D7383" s="343"/>
    </row>
    <row r="7384" spans="4:4" x14ac:dyDescent="0.2">
      <c r="D7384" s="343"/>
    </row>
    <row r="7385" spans="4:4" x14ac:dyDescent="0.2">
      <c r="D7385" s="343"/>
    </row>
    <row r="7386" spans="4:4" x14ac:dyDescent="0.2">
      <c r="D7386" s="343"/>
    </row>
    <row r="7387" spans="4:4" x14ac:dyDescent="0.2">
      <c r="D7387" s="343"/>
    </row>
    <row r="7388" spans="4:4" x14ac:dyDescent="0.2">
      <c r="D7388" s="343"/>
    </row>
    <row r="7389" spans="4:4" x14ac:dyDescent="0.2">
      <c r="D7389" s="343"/>
    </row>
    <row r="7390" spans="4:4" x14ac:dyDescent="0.2">
      <c r="D7390" s="343"/>
    </row>
    <row r="7391" spans="4:4" x14ac:dyDescent="0.2">
      <c r="D7391" s="343"/>
    </row>
    <row r="7392" spans="4:4" x14ac:dyDescent="0.2">
      <c r="D7392" s="343"/>
    </row>
    <row r="7393" spans="4:4" x14ac:dyDescent="0.2">
      <c r="D7393" s="343"/>
    </row>
    <row r="7394" spans="4:4" x14ac:dyDescent="0.2">
      <c r="D7394" s="343"/>
    </row>
    <row r="7395" spans="4:4" x14ac:dyDescent="0.2">
      <c r="D7395" s="343"/>
    </row>
    <row r="7396" spans="4:4" x14ac:dyDescent="0.2">
      <c r="D7396" s="343"/>
    </row>
    <row r="7397" spans="4:4" x14ac:dyDescent="0.2">
      <c r="D7397" s="343"/>
    </row>
    <row r="7398" spans="4:4" x14ac:dyDescent="0.2">
      <c r="D7398" s="343"/>
    </row>
    <row r="7399" spans="4:4" x14ac:dyDescent="0.2">
      <c r="D7399" s="343"/>
    </row>
    <row r="7400" spans="4:4" x14ac:dyDescent="0.2">
      <c r="D7400" s="343"/>
    </row>
    <row r="7401" spans="4:4" x14ac:dyDescent="0.2">
      <c r="D7401" s="343"/>
    </row>
    <row r="7402" spans="4:4" x14ac:dyDescent="0.2">
      <c r="D7402" s="343"/>
    </row>
    <row r="7403" spans="4:4" x14ac:dyDescent="0.2">
      <c r="D7403" s="343"/>
    </row>
    <row r="7404" spans="4:4" x14ac:dyDescent="0.2">
      <c r="D7404" s="343"/>
    </row>
    <row r="7405" spans="4:4" x14ac:dyDescent="0.2">
      <c r="D7405" s="343"/>
    </row>
    <row r="7406" spans="4:4" x14ac:dyDescent="0.2">
      <c r="D7406" s="343"/>
    </row>
    <row r="7407" spans="4:4" x14ac:dyDescent="0.2">
      <c r="D7407" s="343"/>
    </row>
    <row r="7408" spans="4:4" x14ac:dyDescent="0.2">
      <c r="D7408" s="343"/>
    </row>
    <row r="7409" spans="4:4" x14ac:dyDescent="0.2">
      <c r="D7409" s="343"/>
    </row>
    <row r="7410" spans="4:4" x14ac:dyDescent="0.2">
      <c r="D7410" s="343"/>
    </row>
    <row r="7411" spans="4:4" x14ac:dyDescent="0.2">
      <c r="D7411" s="343"/>
    </row>
    <row r="7412" spans="4:4" x14ac:dyDescent="0.2">
      <c r="D7412" s="343"/>
    </row>
    <row r="7413" spans="4:4" x14ac:dyDescent="0.2">
      <c r="D7413" s="343"/>
    </row>
    <row r="7414" spans="4:4" x14ac:dyDescent="0.2">
      <c r="D7414" s="343"/>
    </row>
    <row r="7415" spans="4:4" x14ac:dyDescent="0.2">
      <c r="D7415" s="343"/>
    </row>
    <row r="7416" spans="4:4" x14ac:dyDescent="0.2">
      <c r="D7416" s="343"/>
    </row>
    <row r="7417" spans="4:4" x14ac:dyDescent="0.2">
      <c r="D7417" s="343"/>
    </row>
    <row r="7418" spans="4:4" x14ac:dyDescent="0.2">
      <c r="D7418" s="343"/>
    </row>
    <row r="7419" spans="4:4" x14ac:dyDescent="0.2">
      <c r="D7419" s="343"/>
    </row>
    <row r="7420" spans="4:4" x14ac:dyDescent="0.2">
      <c r="D7420" s="343"/>
    </row>
    <row r="7421" spans="4:4" x14ac:dyDescent="0.2">
      <c r="D7421" s="343"/>
    </row>
    <row r="7422" spans="4:4" x14ac:dyDescent="0.2">
      <c r="D7422" s="343"/>
    </row>
    <row r="7423" spans="4:4" x14ac:dyDescent="0.2">
      <c r="D7423" s="343"/>
    </row>
    <row r="7424" spans="4:4" x14ac:dyDescent="0.2">
      <c r="D7424" s="343"/>
    </row>
    <row r="7425" spans="4:4" x14ac:dyDescent="0.2">
      <c r="D7425" s="343"/>
    </row>
    <row r="7426" spans="4:4" x14ac:dyDescent="0.2">
      <c r="D7426" s="343"/>
    </row>
    <row r="7427" spans="4:4" x14ac:dyDescent="0.2">
      <c r="D7427" s="343"/>
    </row>
    <row r="7428" spans="4:4" x14ac:dyDescent="0.2">
      <c r="D7428" s="343"/>
    </row>
    <row r="7429" spans="4:4" x14ac:dyDescent="0.2">
      <c r="D7429" s="343"/>
    </row>
    <row r="7430" spans="4:4" x14ac:dyDescent="0.2">
      <c r="D7430" s="343"/>
    </row>
    <row r="7431" spans="4:4" x14ac:dyDescent="0.2">
      <c r="D7431" s="343"/>
    </row>
    <row r="7432" spans="4:4" x14ac:dyDescent="0.2">
      <c r="D7432" s="343"/>
    </row>
    <row r="7433" spans="4:4" x14ac:dyDescent="0.2">
      <c r="D7433" s="343"/>
    </row>
    <row r="7434" spans="4:4" x14ac:dyDescent="0.2">
      <c r="D7434" s="343"/>
    </row>
    <row r="7435" spans="4:4" x14ac:dyDescent="0.2">
      <c r="D7435" s="343"/>
    </row>
    <row r="7436" spans="4:4" x14ac:dyDescent="0.2">
      <c r="D7436" s="343"/>
    </row>
    <row r="7437" spans="4:4" x14ac:dyDescent="0.2">
      <c r="D7437" s="343"/>
    </row>
    <row r="7438" spans="4:4" x14ac:dyDescent="0.2">
      <c r="D7438" s="343"/>
    </row>
    <row r="7439" spans="4:4" x14ac:dyDescent="0.2">
      <c r="D7439" s="343"/>
    </row>
    <row r="7440" spans="4:4" x14ac:dyDescent="0.2">
      <c r="D7440" s="343"/>
    </row>
    <row r="7441" spans="4:4" x14ac:dyDescent="0.2">
      <c r="D7441" s="343"/>
    </row>
    <row r="7442" spans="4:4" x14ac:dyDescent="0.2">
      <c r="D7442" s="343"/>
    </row>
    <row r="7443" spans="4:4" x14ac:dyDescent="0.2">
      <c r="D7443" s="343"/>
    </row>
    <row r="7444" spans="4:4" x14ac:dyDescent="0.2">
      <c r="D7444" s="343"/>
    </row>
    <row r="7445" spans="4:4" x14ac:dyDescent="0.2">
      <c r="D7445" s="343"/>
    </row>
    <row r="7446" spans="4:4" x14ac:dyDescent="0.2">
      <c r="D7446" s="343"/>
    </row>
    <row r="7447" spans="4:4" x14ac:dyDescent="0.2">
      <c r="D7447" s="343"/>
    </row>
    <row r="7448" spans="4:4" x14ac:dyDescent="0.2">
      <c r="D7448" s="343"/>
    </row>
    <row r="7449" spans="4:4" x14ac:dyDescent="0.2">
      <c r="D7449" s="343"/>
    </row>
    <row r="7450" spans="4:4" x14ac:dyDescent="0.2">
      <c r="D7450" s="343"/>
    </row>
    <row r="7451" spans="4:4" x14ac:dyDescent="0.2">
      <c r="D7451" s="343"/>
    </row>
    <row r="7452" spans="4:4" x14ac:dyDescent="0.2">
      <c r="D7452" s="343"/>
    </row>
    <row r="7453" spans="4:4" x14ac:dyDescent="0.2">
      <c r="D7453" s="343"/>
    </row>
    <row r="7454" spans="4:4" x14ac:dyDescent="0.2">
      <c r="D7454" s="343"/>
    </row>
    <row r="7455" spans="4:4" x14ac:dyDescent="0.2">
      <c r="D7455" s="343"/>
    </row>
    <row r="7456" spans="4:4" x14ac:dyDescent="0.2">
      <c r="D7456" s="343"/>
    </row>
    <row r="7457" spans="4:4" x14ac:dyDescent="0.2">
      <c r="D7457" s="343"/>
    </row>
    <row r="7458" spans="4:4" x14ac:dyDescent="0.2">
      <c r="D7458" s="343"/>
    </row>
    <row r="7459" spans="4:4" x14ac:dyDescent="0.2">
      <c r="D7459" s="343"/>
    </row>
    <row r="7460" spans="4:4" x14ac:dyDescent="0.2">
      <c r="D7460" s="343"/>
    </row>
    <row r="7461" spans="4:4" x14ac:dyDescent="0.2">
      <c r="D7461" s="343"/>
    </row>
    <row r="7462" spans="4:4" x14ac:dyDescent="0.2">
      <c r="D7462" s="343"/>
    </row>
    <row r="7463" spans="4:4" x14ac:dyDescent="0.2">
      <c r="D7463" s="343"/>
    </row>
    <row r="7464" spans="4:4" x14ac:dyDescent="0.2">
      <c r="D7464" s="343"/>
    </row>
    <row r="7465" spans="4:4" x14ac:dyDescent="0.2">
      <c r="D7465" s="343"/>
    </row>
    <row r="7466" spans="4:4" x14ac:dyDescent="0.2">
      <c r="D7466" s="343"/>
    </row>
    <row r="7467" spans="4:4" x14ac:dyDescent="0.2">
      <c r="D7467" s="343"/>
    </row>
    <row r="7468" spans="4:4" x14ac:dyDescent="0.2">
      <c r="D7468" s="343"/>
    </row>
    <row r="7469" spans="4:4" x14ac:dyDescent="0.2">
      <c r="D7469" s="343"/>
    </row>
    <row r="7470" spans="4:4" x14ac:dyDescent="0.2">
      <c r="D7470" s="343"/>
    </row>
    <row r="7471" spans="4:4" x14ac:dyDescent="0.2">
      <c r="D7471" s="343"/>
    </row>
    <row r="7472" spans="4:4" x14ac:dyDescent="0.2">
      <c r="D7472" s="343"/>
    </row>
    <row r="7473" spans="4:4" x14ac:dyDescent="0.2">
      <c r="D7473" s="343"/>
    </row>
    <row r="7474" spans="4:4" x14ac:dyDescent="0.2">
      <c r="D7474" s="343"/>
    </row>
    <row r="7475" spans="4:4" x14ac:dyDescent="0.2">
      <c r="D7475" s="343"/>
    </row>
    <row r="7476" spans="4:4" x14ac:dyDescent="0.2">
      <c r="D7476" s="343"/>
    </row>
    <row r="7477" spans="4:4" x14ac:dyDescent="0.2">
      <c r="D7477" s="343"/>
    </row>
    <row r="7478" spans="4:4" x14ac:dyDescent="0.2">
      <c r="D7478" s="343"/>
    </row>
    <row r="7479" spans="4:4" x14ac:dyDescent="0.2">
      <c r="D7479" s="343"/>
    </row>
    <row r="7480" spans="4:4" x14ac:dyDescent="0.2">
      <c r="D7480" s="343"/>
    </row>
    <row r="7481" spans="4:4" x14ac:dyDescent="0.2">
      <c r="D7481" s="343"/>
    </row>
    <row r="7482" spans="4:4" x14ac:dyDescent="0.2">
      <c r="D7482" s="343"/>
    </row>
    <row r="7483" spans="4:4" x14ac:dyDescent="0.2">
      <c r="D7483" s="343"/>
    </row>
    <row r="7484" spans="4:4" x14ac:dyDescent="0.2">
      <c r="D7484" s="343"/>
    </row>
    <row r="7485" spans="4:4" x14ac:dyDescent="0.2">
      <c r="D7485" s="343"/>
    </row>
    <row r="7486" spans="4:4" x14ac:dyDescent="0.2">
      <c r="D7486" s="343"/>
    </row>
    <row r="7487" spans="4:4" x14ac:dyDescent="0.2">
      <c r="D7487" s="343"/>
    </row>
    <row r="7488" spans="4:4" x14ac:dyDescent="0.2">
      <c r="D7488" s="343"/>
    </row>
    <row r="7489" spans="4:4" x14ac:dyDescent="0.2">
      <c r="D7489" s="343"/>
    </row>
    <row r="7490" spans="4:4" x14ac:dyDescent="0.2">
      <c r="D7490" s="343"/>
    </row>
    <row r="7491" spans="4:4" x14ac:dyDescent="0.2">
      <c r="D7491" s="343"/>
    </row>
    <row r="7492" spans="4:4" x14ac:dyDescent="0.2">
      <c r="D7492" s="343"/>
    </row>
    <row r="7493" spans="4:4" x14ac:dyDescent="0.2">
      <c r="D7493" s="343"/>
    </row>
    <row r="7494" spans="4:4" x14ac:dyDescent="0.2">
      <c r="D7494" s="343"/>
    </row>
    <row r="7495" spans="4:4" x14ac:dyDescent="0.2">
      <c r="D7495" s="343"/>
    </row>
    <row r="7496" spans="4:4" x14ac:dyDescent="0.2">
      <c r="D7496" s="343"/>
    </row>
    <row r="7497" spans="4:4" x14ac:dyDescent="0.2">
      <c r="D7497" s="343"/>
    </row>
    <row r="7498" spans="4:4" x14ac:dyDescent="0.2">
      <c r="D7498" s="343"/>
    </row>
    <row r="7499" spans="4:4" x14ac:dyDescent="0.2">
      <c r="D7499" s="343"/>
    </row>
    <row r="7500" spans="4:4" x14ac:dyDescent="0.2">
      <c r="D7500" s="343"/>
    </row>
    <row r="7501" spans="4:4" x14ac:dyDescent="0.2">
      <c r="D7501" s="343"/>
    </row>
    <row r="7502" spans="4:4" x14ac:dyDescent="0.2">
      <c r="D7502" s="343"/>
    </row>
    <row r="7503" spans="4:4" x14ac:dyDescent="0.2">
      <c r="D7503" s="343"/>
    </row>
    <row r="7504" spans="4:4" x14ac:dyDescent="0.2">
      <c r="D7504" s="343"/>
    </row>
    <row r="7505" spans="4:4" x14ac:dyDescent="0.2">
      <c r="D7505" s="343"/>
    </row>
    <row r="7506" spans="4:4" x14ac:dyDescent="0.2">
      <c r="D7506" s="343"/>
    </row>
    <row r="7507" spans="4:4" x14ac:dyDescent="0.2">
      <c r="D7507" s="343"/>
    </row>
    <row r="7508" spans="4:4" x14ac:dyDescent="0.2">
      <c r="D7508" s="343"/>
    </row>
    <row r="7509" spans="4:4" x14ac:dyDescent="0.2">
      <c r="D7509" s="343"/>
    </row>
    <row r="7510" spans="4:4" x14ac:dyDescent="0.2">
      <c r="D7510" s="343"/>
    </row>
    <row r="7511" spans="4:4" x14ac:dyDescent="0.2">
      <c r="D7511" s="343"/>
    </row>
    <row r="7512" spans="4:4" x14ac:dyDescent="0.2">
      <c r="D7512" s="343"/>
    </row>
    <row r="7513" spans="4:4" x14ac:dyDescent="0.2">
      <c r="D7513" s="343"/>
    </row>
    <row r="7514" spans="4:4" x14ac:dyDescent="0.2">
      <c r="D7514" s="343"/>
    </row>
    <row r="7515" spans="4:4" x14ac:dyDescent="0.2">
      <c r="D7515" s="343"/>
    </row>
    <row r="7516" spans="4:4" x14ac:dyDescent="0.2">
      <c r="D7516" s="343"/>
    </row>
    <row r="7517" spans="4:4" x14ac:dyDescent="0.2">
      <c r="D7517" s="343"/>
    </row>
    <row r="7518" spans="4:4" x14ac:dyDescent="0.2">
      <c r="D7518" s="343"/>
    </row>
    <row r="7519" spans="4:4" x14ac:dyDescent="0.2">
      <c r="D7519" s="343"/>
    </row>
    <row r="7520" spans="4:4" x14ac:dyDescent="0.2">
      <c r="D7520" s="343"/>
    </row>
    <row r="7521" spans="4:4" x14ac:dyDescent="0.2">
      <c r="D7521" s="343"/>
    </row>
    <row r="7522" spans="4:4" x14ac:dyDescent="0.2">
      <c r="D7522" s="343"/>
    </row>
    <row r="7523" spans="4:4" x14ac:dyDescent="0.2">
      <c r="D7523" s="343"/>
    </row>
    <row r="7524" spans="4:4" x14ac:dyDescent="0.2">
      <c r="D7524" s="343"/>
    </row>
    <row r="7525" spans="4:4" x14ac:dyDescent="0.2">
      <c r="D7525" s="343"/>
    </row>
    <row r="7526" spans="4:4" x14ac:dyDescent="0.2">
      <c r="D7526" s="343"/>
    </row>
    <row r="7527" spans="4:4" x14ac:dyDescent="0.2">
      <c r="D7527" s="343"/>
    </row>
    <row r="7528" spans="4:4" x14ac:dyDescent="0.2">
      <c r="D7528" s="343"/>
    </row>
    <row r="7529" spans="4:4" x14ac:dyDescent="0.2">
      <c r="D7529" s="343"/>
    </row>
    <row r="7530" spans="4:4" x14ac:dyDescent="0.2">
      <c r="D7530" s="343"/>
    </row>
    <row r="7531" spans="4:4" x14ac:dyDescent="0.2">
      <c r="D7531" s="343"/>
    </row>
    <row r="7532" spans="4:4" x14ac:dyDescent="0.2">
      <c r="D7532" s="343"/>
    </row>
    <row r="7533" spans="4:4" x14ac:dyDescent="0.2">
      <c r="D7533" s="343"/>
    </row>
    <row r="7534" spans="4:4" x14ac:dyDescent="0.2">
      <c r="D7534" s="343"/>
    </row>
    <row r="7535" spans="4:4" x14ac:dyDescent="0.2">
      <c r="D7535" s="343"/>
    </row>
    <row r="7536" spans="4:4" x14ac:dyDescent="0.2">
      <c r="D7536" s="343"/>
    </row>
    <row r="7537" spans="4:4" x14ac:dyDescent="0.2">
      <c r="D7537" s="343"/>
    </row>
    <row r="7538" spans="4:4" x14ac:dyDescent="0.2">
      <c r="D7538" s="343"/>
    </row>
    <row r="7539" spans="4:4" x14ac:dyDescent="0.2">
      <c r="D7539" s="343"/>
    </row>
    <row r="7540" spans="4:4" x14ac:dyDescent="0.2">
      <c r="D7540" s="343"/>
    </row>
    <row r="7541" spans="4:4" x14ac:dyDescent="0.2">
      <c r="D7541" s="343"/>
    </row>
    <row r="7542" spans="4:4" x14ac:dyDescent="0.2">
      <c r="D7542" s="343"/>
    </row>
    <row r="7543" spans="4:4" x14ac:dyDescent="0.2">
      <c r="D7543" s="343"/>
    </row>
    <row r="7544" spans="4:4" x14ac:dyDescent="0.2">
      <c r="D7544" s="343"/>
    </row>
    <row r="7545" spans="4:4" x14ac:dyDescent="0.2">
      <c r="D7545" s="343"/>
    </row>
    <row r="7546" spans="4:4" x14ac:dyDescent="0.2">
      <c r="D7546" s="343"/>
    </row>
    <row r="7547" spans="4:4" x14ac:dyDescent="0.2">
      <c r="D7547" s="343"/>
    </row>
    <row r="7548" spans="4:4" x14ac:dyDescent="0.2">
      <c r="D7548" s="343"/>
    </row>
    <row r="7549" spans="4:4" x14ac:dyDescent="0.2">
      <c r="D7549" s="343"/>
    </row>
    <row r="7550" spans="4:4" x14ac:dyDescent="0.2">
      <c r="D7550" s="343"/>
    </row>
    <row r="7551" spans="4:4" x14ac:dyDescent="0.2">
      <c r="D7551" s="343"/>
    </row>
    <row r="7552" spans="4:4" x14ac:dyDescent="0.2">
      <c r="D7552" s="343"/>
    </row>
    <row r="7553" spans="4:4" x14ac:dyDescent="0.2">
      <c r="D7553" s="343"/>
    </row>
    <row r="7554" spans="4:4" x14ac:dyDescent="0.2">
      <c r="D7554" s="343"/>
    </row>
    <row r="7555" spans="4:4" x14ac:dyDescent="0.2">
      <c r="D7555" s="343"/>
    </row>
    <row r="7556" spans="4:4" x14ac:dyDescent="0.2">
      <c r="D7556" s="343"/>
    </row>
    <row r="7557" spans="4:4" x14ac:dyDescent="0.2">
      <c r="D7557" s="343"/>
    </row>
    <row r="7558" spans="4:4" x14ac:dyDescent="0.2">
      <c r="D7558" s="343"/>
    </row>
    <row r="7559" spans="4:4" x14ac:dyDescent="0.2">
      <c r="D7559" s="343"/>
    </row>
    <row r="7560" spans="4:4" x14ac:dyDescent="0.2">
      <c r="D7560" s="343"/>
    </row>
    <row r="7561" spans="4:4" x14ac:dyDescent="0.2">
      <c r="D7561" s="343"/>
    </row>
    <row r="7562" spans="4:4" x14ac:dyDescent="0.2">
      <c r="D7562" s="343"/>
    </row>
    <row r="7563" spans="4:4" x14ac:dyDescent="0.2">
      <c r="D7563" s="343"/>
    </row>
    <row r="7564" spans="4:4" x14ac:dyDescent="0.2">
      <c r="D7564" s="343"/>
    </row>
    <row r="7565" spans="4:4" x14ac:dyDescent="0.2">
      <c r="D7565" s="343"/>
    </row>
    <row r="7566" spans="4:4" x14ac:dyDescent="0.2">
      <c r="D7566" s="343"/>
    </row>
    <row r="7567" spans="4:4" x14ac:dyDescent="0.2">
      <c r="D7567" s="343"/>
    </row>
    <row r="7568" spans="4:4" x14ac:dyDescent="0.2">
      <c r="D7568" s="343"/>
    </row>
    <row r="7569" spans="4:4" x14ac:dyDescent="0.2">
      <c r="D7569" s="343"/>
    </row>
    <row r="7570" spans="4:4" x14ac:dyDescent="0.2">
      <c r="D7570" s="343"/>
    </row>
    <row r="7571" spans="4:4" x14ac:dyDescent="0.2">
      <c r="D7571" s="343"/>
    </row>
    <row r="7572" spans="4:4" x14ac:dyDescent="0.2">
      <c r="D7572" s="343"/>
    </row>
    <row r="7573" spans="4:4" x14ac:dyDescent="0.2">
      <c r="D7573" s="343"/>
    </row>
    <row r="7574" spans="4:4" x14ac:dyDescent="0.2">
      <c r="D7574" s="343"/>
    </row>
    <row r="7575" spans="4:4" x14ac:dyDescent="0.2">
      <c r="D7575" s="343"/>
    </row>
    <row r="7576" spans="4:4" x14ac:dyDescent="0.2">
      <c r="D7576" s="343"/>
    </row>
    <row r="7577" spans="4:4" x14ac:dyDescent="0.2">
      <c r="D7577" s="343"/>
    </row>
    <row r="7578" spans="4:4" x14ac:dyDescent="0.2">
      <c r="D7578" s="343"/>
    </row>
    <row r="7579" spans="4:4" x14ac:dyDescent="0.2">
      <c r="D7579" s="343"/>
    </row>
    <row r="7580" spans="4:4" x14ac:dyDescent="0.2">
      <c r="D7580" s="343"/>
    </row>
    <row r="7581" spans="4:4" x14ac:dyDescent="0.2">
      <c r="D7581" s="343"/>
    </row>
    <row r="7582" spans="4:4" x14ac:dyDescent="0.2">
      <c r="D7582" s="343"/>
    </row>
    <row r="7583" spans="4:4" x14ac:dyDescent="0.2">
      <c r="D7583" s="343"/>
    </row>
    <row r="7584" spans="4:4" x14ac:dyDescent="0.2">
      <c r="D7584" s="343"/>
    </row>
    <row r="7585" spans="4:4" x14ac:dyDescent="0.2">
      <c r="D7585" s="343"/>
    </row>
    <row r="7586" spans="4:4" x14ac:dyDescent="0.2">
      <c r="D7586" s="343"/>
    </row>
    <row r="7587" spans="4:4" x14ac:dyDescent="0.2">
      <c r="D7587" s="343"/>
    </row>
    <row r="7588" spans="4:4" x14ac:dyDescent="0.2">
      <c r="D7588" s="343"/>
    </row>
    <row r="7589" spans="4:4" x14ac:dyDescent="0.2">
      <c r="D7589" s="343"/>
    </row>
    <row r="7590" spans="4:4" x14ac:dyDescent="0.2">
      <c r="D7590" s="343"/>
    </row>
    <row r="7591" spans="4:4" x14ac:dyDescent="0.2">
      <c r="D7591" s="343"/>
    </row>
    <row r="7592" spans="4:4" x14ac:dyDescent="0.2">
      <c r="D7592" s="343"/>
    </row>
    <row r="7593" spans="4:4" x14ac:dyDescent="0.2">
      <c r="D7593" s="343"/>
    </row>
    <row r="7594" spans="4:4" x14ac:dyDescent="0.2">
      <c r="D7594" s="343"/>
    </row>
    <row r="7595" spans="4:4" x14ac:dyDescent="0.2">
      <c r="D7595" s="343"/>
    </row>
    <row r="7596" spans="4:4" x14ac:dyDescent="0.2">
      <c r="D7596" s="343"/>
    </row>
    <row r="7597" spans="4:4" x14ac:dyDescent="0.2">
      <c r="D7597" s="343"/>
    </row>
    <row r="7598" spans="4:4" x14ac:dyDescent="0.2">
      <c r="D7598" s="343"/>
    </row>
    <row r="7599" spans="4:4" x14ac:dyDescent="0.2">
      <c r="D7599" s="343"/>
    </row>
    <row r="7600" spans="4:4" x14ac:dyDescent="0.2">
      <c r="D7600" s="343"/>
    </row>
    <row r="7601" spans="4:4" x14ac:dyDescent="0.2">
      <c r="D7601" s="343"/>
    </row>
    <row r="7602" spans="4:4" x14ac:dyDescent="0.2">
      <c r="D7602" s="343"/>
    </row>
    <row r="7603" spans="4:4" x14ac:dyDescent="0.2">
      <c r="D7603" s="343"/>
    </row>
    <row r="7604" spans="4:4" x14ac:dyDescent="0.2">
      <c r="D7604" s="343"/>
    </row>
    <row r="7605" spans="4:4" x14ac:dyDescent="0.2">
      <c r="D7605" s="343"/>
    </row>
    <row r="7606" spans="4:4" x14ac:dyDescent="0.2">
      <c r="D7606" s="343"/>
    </row>
    <row r="7607" spans="4:4" x14ac:dyDescent="0.2">
      <c r="D7607" s="343"/>
    </row>
    <row r="7608" spans="4:4" x14ac:dyDescent="0.2">
      <c r="D7608" s="343"/>
    </row>
    <row r="7609" spans="4:4" x14ac:dyDescent="0.2">
      <c r="D7609" s="343"/>
    </row>
    <row r="7610" spans="4:4" x14ac:dyDescent="0.2">
      <c r="D7610" s="343"/>
    </row>
    <row r="7611" spans="4:4" x14ac:dyDescent="0.2">
      <c r="D7611" s="343"/>
    </row>
    <row r="7612" spans="4:4" x14ac:dyDescent="0.2">
      <c r="D7612" s="343"/>
    </row>
    <row r="7613" spans="4:4" x14ac:dyDescent="0.2">
      <c r="D7613" s="343"/>
    </row>
    <row r="7614" spans="4:4" x14ac:dyDescent="0.2">
      <c r="D7614" s="343"/>
    </row>
    <row r="7615" spans="4:4" x14ac:dyDescent="0.2">
      <c r="D7615" s="343"/>
    </row>
    <row r="7616" spans="4:4" x14ac:dyDescent="0.2">
      <c r="D7616" s="343"/>
    </row>
    <row r="7617" spans="4:4" x14ac:dyDescent="0.2">
      <c r="D7617" s="343"/>
    </row>
    <row r="7618" spans="4:4" x14ac:dyDescent="0.2">
      <c r="D7618" s="343"/>
    </row>
    <row r="7619" spans="4:4" x14ac:dyDescent="0.2">
      <c r="D7619" s="343"/>
    </row>
    <row r="7620" spans="4:4" x14ac:dyDescent="0.2">
      <c r="D7620" s="343"/>
    </row>
    <row r="7621" spans="4:4" x14ac:dyDescent="0.2">
      <c r="D7621" s="343"/>
    </row>
    <row r="7622" spans="4:4" x14ac:dyDescent="0.2">
      <c r="D7622" s="343"/>
    </row>
    <row r="7623" spans="4:4" x14ac:dyDescent="0.2">
      <c r="D7623" s="343"/>
    </row>
    <row r="7624" spans="4:4" x14ac:dyDescent="0.2">
      <c r="D7624" s="343"/>
    </row>
    <row r="7625" spans="4:4" x14ac:dyDescent="0.2">
      <c r="D7625" s="343"/>
    </row>
    <row r="7626" spans="4:4" x14ac:dyDescent="0.2">
      <c r="D7626" s="343"/>
    </row>
    <row r="7627" spans="4:4" x14ac:dyDescent="0.2">
      <c r="D7627" s="343"/>
    </row>
    <row r="7628" spans="4:4" x14ac:dyDescent="0.2">
      <c r="D7628" s="343"/>
    </row>
    <row r="7629" spans="4:4" x14ac:dyDescent="0.2">
      <c r="D7629" s="343"/>
    </row>
    <row r="7630" spans="4:4" x14ac:dyDescent="0.2">
      <c r="D7630" s="343"/>
    </row>
    <row r="7631" spans="4:4" x14ac:dyDescent="0.2">
      <c r="D7631" s="343"/>
    </row>
    <row r="7632" spans="4:4" x14ac:dyDescent="0.2">
      <c r="D7632" s="343"/>
    </row>
    <row r="7633" spans="4:4" x14ac:dyDescent="0.2">
      <c r="D7633" s="343"/>
    </row>
    <row r="7634" spans="4:4" x14ac:dyDescent="0.2">
      <c r="D7634" s="343"/>
    </row>
    <row r="7635" spans="4:4" x14ac:dyDescent="0.2">
      <c r="D7635" s="343"/>
    </row>
    <row r="7636" spans="4:4" x14ac:dyDescent="0.2">
      <c r="D7636" s="343"/>
    </row>
    <row r="7637" spans="4:4" x14ac:dyDescent="0.2">
      <c r="D7637" s="343"/>
    </row>
    <row r="7638" spans="4:4" x14ac:dyDescent="0.2">
      <c r="D7638" s="343"/>
    </row>
    <row r="7639" spans="4:4" x14ac:dyDescent="0.2">
      <c r="D7639" s="343"/>
    </row>
    <row r="7640" spans="4:4" x14ac:dyDescent="0.2">
      <c r="D7640" s="343"/>
    </row>
    <row r="7641" spans="4:4" x14ac:dyDescent="0.2">
      <c r="D7641" s="343"/>
    </row>
    <row r="7642" spans="4:4" x14ac:dyDescent="0.2">
      <c r="D7642" s="343"/>
    </row>
    <row r="7643" spans="4:4" x14ac:dyDescent="0.2">
      <c r="D7643" s="343"/>
    </row>
    <row r="7644" spans="4:4" x14ac:dyDescent="0.2">
      <c r="D7644" s="343"/>
    </row>
    <row r="7645" spans="4:4" x14ac:dyDescent="0.2">
      <c r="D7645" s="343"/>
    </row>
    <row r="7646" spans="4:4" x14ac:dyDescent="0.2">
      <c r="D7646" s="343"/>
    </row>
    <row r="7647" spans="4:4" x14ac:dyDescent="0.2">
      <c r="D7647" s="343"/>
    </row>
    <row r="7648" spans="4:4" x14ac:dyDescent="0.2">
      <c r="D7648" s="343"/>
    </row>
    <row r="7649" spans="4:4" x14ac:dyDescent="0.2">
      <c r="D7649" s="343"/>
    </row>
    <row r="7650" spans="4:4" x14ac:dyDescent="0.2">
      <c r="D7650" s="343"/>
    </row>
    <row r="7651" spans="4:4" x14ac:dyDescent="0.2">
      <c r="D7651" s="343"/>
    </row>
    <row r="7652" spans="4:4" x14ac:dyDescent="0.2">
      <c r="D7652" s="343"/>
    </row>
    <row r="7653" spans="4:4" x14ac:dyDescent="0.2">
      <c r="D7653" s="343"/>
    </row>
    <row r="7654" spans="4:4" x14ac:dyDescent="0.2">
      <c r="D7654" s="343"/>
    </row>
    <row r="7655" spans="4:4" x14ac:dyDescent="0.2">
      <c r="D7655" s="343"/>
    </row>
    <row r="7656" spans="4:4" x14ac:dyDescent="0.2">
      <c r="D7656" s="343"/>
    </row>
    <row r="7657" spans="4:4" x14ac:dyDescent="0.2">
      <c r="D7657" s="343"/>
    </row>
    <row r="7658" spans="4:4" x14ac:dyDescent="0.2">
      <c r="D7658" s="343"/>
    </row>
    <row r="7659" spans="4:4" x14ac:dyDescent="0.2">
      <c r="D7659" s="343"/>
    </row>
    <row r="7660" spans="4:4" x14ac:dyDescent="0.2">
      <c r="D7660" s="343"/>
    </row>
    <row r="7661" spans="4:4" x14ac:dyDescent="0.2">
      <c r="D7661" s="343"/>
    </row>
    <row r="7662" spans="4:4" x14ac:dyDescent="0.2">
      <c r="D7662" s="343"/>
    </row>
    <row r="7663" spans="4:4" x14ac:dyDescent="0.2">
      <c r="D7663" s="343"/>
    </row>
    <row r="7664" spans="4:4" x14ac:dyDescent="0.2">
      <c r="D7664" s="343"/>
    </row>
    <row r="7665" spans="4:4" x14ac:dyDescent="0.2">
      <c r="D7665" s="343"/>
    </row>
    <row r="7666" spans="4:4" x14ac:dyDescent="0.2">
      <c r="D7666" s="343"/>
    </row>
    <row r="7667" spans="4:4" x14ac:dyDescent="0.2">
      <c r="D7667" s="343"/>
    </row>
    <row r="7668" spans="4:4" x14ac:dyDescent="0.2">
      <c r="D7668" s="343"/>
    </row>
    <row r="7669" spans="4:4" x14ac:dyDescent="0.2">
      <c r="D7669" s="343"/>
    </row>
    <row r="7670" spans="4:4" x14ac:dyDescent="0.2">
      <c r="D7670" s="343"/>
    </row>
    <row r="7671" spans="4:4" x14ac:dyDescent="0.2">
      <c r="D7671" s="343"/>
    </row>
    <row r="7672" spans="4:4" x14ac:dyDescent="0.2">
      <c r="D7672" s="343"/>
    </row>
    <row r="7673" spans="4:4" x14ac:dyDescent="0.2">
      <c r="D7673" s="343"/>
    </row>
    <row r="7674" spans="4:4" x14ac:dyDescent="0.2">
      <c r="D7674" s="343"/>
    </row>
    <row r="7675" spans="4:4" x14ac:dyDescent="0.2">
      <c r="D7675" s="343"/>
    </row>
    <row r="7676" spans="4:4" x14ac:dyDescent="0.2">
      <c r="D7676" s="343"/>
    </row>
    <row r="7677" spans="4:4" x14ac:dyDescent="0.2">
      <c r="D7677" s="343"/>
    </row>
    <row r="7678" spans="4:4" x14ac:dyDescent="0.2">
      <c r="D7678" s="343"/>
    </row>
    <row r="7679" spans="4:4" x14ac:dyDescent="0.2">
      <c r="D7679" s="343"/>
    </row>
    <row r="7680" spans="4:4" x14ac:dyDescent="0.2">
      <c r="D7680" s="343"/>
    </row>
    <row r="7681" spans="4:4" x14ac:dyDescent="0.2">
      <c r="D7681" s="343"/>
    </row>
    <row r="7682" spans="4:4" x14ac:dyDescent="0.2">
      <c r="D7682" s="343"/>
    </row>
    <row r="7683" spans="4:4" x14ac:dyDescent="0.2">
      <c r="D7683" s="343"/>
    </row>
    <row r="7684" spans="4:4" x14ac:dyDescent="0.2">
      <c r="D7684" s="343"/>
    </row>
    <row r="7685" spans="4:4" x14ac:dyDescent="0.2">
      <c r="D7685" s="343"/>
    </row>
    <row r="7686" spans="4:4" x14ac:dyDescent="0.2">
      <c r="D7686" s="343"/>
    </row>
    <row r="7687" spans="4:4" x14ac:dyDescent="0.2">
      <c r="D7687" s="343"/>
    </row>
    <row r="7688" spans="4:4" x14ac:dyDescent="0.2">
      <c r="D7688" s="343"/>
    </row>
    <row r="7689" spans="4:4" x14ac:dyDescent="0.2">
      <c r="D7689" s="343"/>
    </row>
    <row r="7690" spans="4:4" x14ac:dyDescent="0.2">
      <c r="D7690" s="343"/>
    </row>
    <row r="7691" spans="4:4" x14ac:dyDescent="0.2">
      <c r="D7691" s="343"/>
    </row>
    <row r="7692" spans="4:4" x14ac:dyDescent="0.2">
      <c r="D7692" s="343"/>
    </row>
    <row r="7693" spans="4:4" x14ac:dyDescent="0.2">
      <c r="D7693" s="343"/>
    </row>
    <row r="7694" spans="4:4" x14ac:dyDescent="0.2">
      <c r="D7694" s="343"/>
    </row>
    <row r="7695" spans="4:4" x14ac:dyDescent="0.2">
      <c r="D7695" s="343"/>
    </row>
    <row r="7696" spans="4:4" x14ac:dyDescent="0.2">
      <c r="D7696" s="343"/>
    </row>
    <row r="7697" spans="4:4" x14ac:dyDescent="0.2">
      <c r="D7697" s="343"/>
    </row>
    <row r="7698" spans="4:4" x14ac:dyDescent="0.2">
      <c r="D7698" s="343"/>
    </row>
    <row r="7699" spans="4:4" x14ac:dyDescent="0.2">
      <c r="D7699" s="343"/>
    </row>
    <row r="7700" spans="4:4" x14ac:dyDescent="0.2">
      <c r="D7700" s="343"/>
    </row>
    <row r="7701" spans="4:4" x14ac:dyDescent="0.2">
      <c r="D7701" s="343"/>
    </row>
    <row r="7702" spans="4:4" x14ac:dyDescent="0.2">
      <c r="D7702" s="343"/>
    </row>
    <row r="7703" spans="4:4" x14ac:dyDescent="0.2">
      <c r="D7703" s="343"/>
    </row>
    <row r="7704" spans="4:4" x14ac:dyDescent="0.2">
      <c r="D7704" s="343"/>
    </row>
    <row r="7705" spans="4:4" x14ac:dyDescent="0.2">
      <c r="D7705" s="343"/>
    </row>
    <row r="7706" spans="4:4" x14ac:dyDescent="0.2">
      <c r="D7706" s="343"/>
    </row>
    <row r="7707" spans="4:4" x14ac:dyDescent="0.2">
      <c r="D7707" s="343"/>
    </row>
    <row r="7708" spans="4:4" x14ac:dyDescent="0.2">
      <c r="D7708" s="343"/>
    </row>
    <row r="7709" spans="4:4" x14ac:dyDescent="0.2">
      <c r="D7709" s="343"/>
    </row>
    <row r="7710" spans="4:4" x14ac:dyDescent="0.2">
      <c r="D7710" s="343"/>
    </row>
    <row r="7711" spans="4:4" x14ac:dyDescent="0.2">
      <c r="D7711" s="343"/>
    </row>
    <row r="7712" spans="4:4" x14ac:dyDescent="0.2">
      <c r="D7712" s="343"/>
    </row>
    <row r="7713" spans="4:4" x14ac:dyDescent="0.2">
      <c r="D7713" s="343"/>
    </row>
    <row r="7714" spans="4:4" x14ac:dyDescent="0.2">
      <c r="D7714" s="343"/>
    </row>
    <row r="7715" spans="4:4" x14ac:dyDescent="0.2">
      <c r="D7715" s="343"/>
    </row>
    <row r="7716" spans="4:4" x14ac:dyDescent="0.2">
      <c r="D7716" s="343"/>
    </row>
    <row r="7717" spans="4:4" x14ac:dyDescent="0.2">
      <c r="D7717" s="343"/>
    </row>
    <row r="7718" spans="4:4" x14ac:dyDescent="0.2">
      <c r="D7718" s="343"/>
    </row>
    <row r="7719" spans="4:4" x14ac:dyDescent="0.2">
      <c r="D7719" s="343"/>
    </row>
    <row r="7720" spans="4:4" x14ac:dyDescent="0.2">
      <c r="D7720" s="343"/>
    </row>
    <row r="7721" spans="4:4" x14ac:dyDescent="0.2">
      <c r="D7721" s="343"/>
    </row>
    <row r="7722" spans="4:4" x14ac:dyDescent="0.2">
      <c r="D7722" s="343"/>
    </row>
    <row r="7723" spans="4:4" x14ac:dyDescent="0.2">
      <c r="D7723" s="343"/>
    </row>
    <row r="7724" spans="4:4" x14ac:dyDescent="0.2">
      <c r="D7724" s="343"/>
    </row>
    <row r="7725" spans="4:4" x14ac:dyDescent="0.2">
      <c r="D7725" s="343"/>
    </row>
    <row r="7726" spans="4:4" x14ac:dyDescent="0.2">
      <c r="D7726" s="343"/>
    </row>
    <row r="7727" spans="4:4" x14ac:dyDescent="0.2">
      <c r="D7727" s="343"/>
    </row>
    <row r="7728" spans="4:4" x14ac:dyDescent="0.2">
      <c r="D7728" s="343"/>
    </row>
    <row r="7729" spans="4:4" x14ac:dyDescent="0.2">
      <c r="D7729" s="343"/>
    </row>
    <row r="7730" spans="4:4" x14ac:dyDescent="0.2">
      <c r="D7730" s="343"/>
    </row>
    <row r="7731" spans="4:4" x14ac:dyDescent="0.2">
      <c r="D7731" s="343"/>
    </row>
    <row r="7732" spans="4:4" x14ac:dyDescent="0.2">
      <c r="D7732" s="343"/>
    </row>
    <row r="7733" spans="4:4" x14ac:dyDescent="0.2">
      <c r="D7733" s="343"/>
    </row>
    <row r="7734" spans="4:4" x14ac:dyDescent="0.2">
      <c r="D7734" s="343"/>
    </row>
    <row r="7735" spans="4:4" x14ac:dyDescent="0.2">
      <c r="D7735" s="343"/>
    </row>
    <row r="7736" spans="4:4" x14ac:dyDescent="0.2">
      <c r="D7736" s="343"/>
    </row>
    <row r="7737" spans="4:4" x14ac:dyDescent="0.2">
      <c r="D7737" s="343"/>
    </row>
    <row r="7738" spans="4:4" x14ac:dyDescent="0.2">
      <c r="D7738" s="343"/>
    </row>
    <row r="7739" spans="4:4" x14ac:dyDescent="0.2">
      <c r="D7739" s="343"/>
    </row>
    <row r="7740" spans="4:4" x14ac:dyDescent="0.2">
      <c r="D7740" s="343"/>
    </row>
    <row r="7741" spans="4:4" x14ac:dyDescent="0.2">
      <c r="D7741" s="343"/>
    </row>
    <row r="7742" spans="4:4" x14ac:dyDescent="0.2">
      <c r="D7742" s="343"/>
    </row>
    <row r="7743" spans="4:4" x14ac:dyDescent="0.2">
      <c r="D7743" s="343"/>
    </row>
    <row r="7744" spans="4:4" x14ac:dyDescent="0.2">
      <c r="D7744" s="343"/>
    </row>
    <row r="7745" spans="4:4" x14ac:dyDescent="0.2">
      <c r="D7745" s="343"/>
    </row>
    <row r="7746" spans="4:4" x14ac:dyDescent="0.2">
      <c r="D7746" s="343"/>
    </row>
    <row r="7747" spans="4:4" x14ac:dyDescent="0.2">
      <c r="D7747" s="343"/>
    </row>
    <row r="7748" spans="4:4" x14ac:dyDescent="0.2">
      <c r="D7748" s="343"/>
    </row>
    <row r="7749" spans="4:4" x14ac:dyDescent="0.2">
      <c r="D7749" s="343"/>
    </row>
    <row r="7750" spans="4:4" x14ac:dyDescent="0.2">
      <c r="D7750" s="343"/>
    </row>
    <row r="7751" spans="4:4" x14ac:dyDescent="0.2">
      <c r="D7751" s="343"/>
    </row>
    <row r="7752" spans="4:4" x14ac:dyDescent="0.2">
      <c r="D7752" s="343"/>
    </row>
    <row r="7753" spans="4:4" x14ac:dyDescent="0.2">
      <c r="D7753" s="343"/>
    </row>
    <row r="7754" spans="4:4" x14ac:dyDescent="0.2">
      <c r="D7754" s="343"/>
    </row>
    <row r="7755" spans="4:4" x14ac:dyDescent="0.2">
      <c r="D7755" s="343"/>
    </row>
    <row r="7756" spans="4:4" x14ac:dyDescent="0.2">
      <c r="D7756" s="343"/>
    </row>
    <row r="7757" spans="4:4" x14ac:dyDescent="0.2">
      <c r="D7757" s="343"/>
    </row>
    <row r="7758" spans="4:4" x14ac:dyDescent="0.2">
      <c r="D7758" s="343"/>
    </row>
    <row r="7759" spans="4:4" x14ac:dyDescent="0.2">
      <c r="D7759" s="343"/>
    </row>
    <row r="7760" spans="4:4" x14ac:dyDescent="0.2">
      <c r="D7760" s="343"/>
    </row>
    <row r="7761" spans="4:4" x14ac:dyDescent="0.2">
      <c r="D7761" s="343"/>
    </row>
    <row r="7762" spans="4:4" x14ac:dyDescent="0.2">
      <c r="D7762" s="343"/>
    </row>
    <row r="7763" spans="4:4" x14ac:dyDescent="0.2">
      <c r="D7763" s="343"/>
    </row>
    <row r="7764" spans="4:4" x14ac:dyDescent="0.2">
      <c r="D7764" s="343"/>
    </row>
    <row r="7765" spans="4:4" x14ac:dyDescent="0.2">
      <c r="D7765" s="343"/>
    </row>
    <row r="7766" spans="4:4" x14ac:dyDescent="0.2">
      <c r="D7766" s="343"/>
    </row>
    <row r="7767" spans="4:4" x14ac:dyDescent="0.2">
      <c r="D7767" s="343"/>
    </row>
    <row r="7768" spans="4:4" x14ac:dyDescent="0.2">
      <c r="D7768" s="343"/>
    </row>
    <row r="7769" spans="4:4" x14ac:dyDescent="0.2">
      <c r="D7769" s="343"/>
    </row>
    <row r="7770" spans="4:4" x14ac:dyDescent="0.2">
      <c r="D7770" s="343"/>
    </row>
    <row r="7771" spans="4:4" x14ac:dyDescent="0.2">
      <c r="D7771" s="343"/>
    </row>
    <row r="7772" spans="4:4" x14ac:dyDescent="0.2">
      <c r="D7772" s="343"/>
    </row>
    <row r="7773" spans="4:4" x14ac:dyDescent="0.2">
      <c r="D7773" s="343"/>
    </row>
    <row r="7774" spans="4:4" x14ac:dyDescent="0.2">
      <c r="D7774" s="343"/>
    </row>
    <row r="7775" spans="4:4" x14ac:dyDescent="0.2">
      <c r="D7775" s="343"/>
    </row>
    <row r="7776" spans="4:4" x14ac:dyDescent="0.2">
      <c r="D7776" s="343"/>
    </row>
    <row r="7777" spans="4:4" x14ac:dyDescent="0.2">
      <c r="D7777" s="343"/>
    </row>
    <row r="7778" spans="4:4" x14ac:dyDescent="0.2">
      <c r="D7778" s="343"/>
    </row>
    <row r="7779" spans="4:4" x14ac:dyDescent="0.2">
      <c r="D7779" s="343"/>
    </row>
    <row r="7780" spans="4:4" x14ac:dyDescent="0.2">
      <c r="D7780" s="343"/>
    </row>
    <row r="7781" spans="4:4" x14ac:dyDescent="0.2">
      <c r="D7781" s="343"/>
    </row>
    <row r="7782" spans="4:4" x14ac:dyDescent="0.2">
      <c r="D7782" s="343"/>
    </row>
    <row r="7783" spans="4:4" x14ac:dyDescent="0.2">
      <c r="D7783" s="343"/>
    </row>
    <row r="7784" spans="4:4" x14ac:dyDescent="0.2">
      <c r="D7784" s="343"/>
    </row>
    <row r="7785" spans="4:4" x14ac:dyDescent="0.2">
      <c r="D7785" s="343"/>
    </row>
    <row r="7786" spans="4:4" x14ac:dyDescent="0.2">
      <c r="D7786" s="343"/>
    </row>
    <row r="7787" spans="4:4" x14ac:dyDescent="0.2">
      <c r="D7787" s="343"/>
    </row>
    <row r="7788" spans="4:4" x14ac:dyDescent="0.2">
      <c r="D7788" s="343"/>
    </row>
    <row r="7789" spans="4:4" x14ac:dyDescent="0.2">
      <c r="D7789" s="343"/>
    </row>
    <row r="7790" spans="4:4" x14ac:dyDescent="0.2">
      <c r="D7790" s="343"/>
    </row>
    <row r="7791" spans="4:4" x14ac:dyDescent="0.2">
      <c r="D7791" s="343"/>
    </row>
    <row r="7792" spans="4:4" x14ac:dyDescent="0.2">
      <c r="D7792" s="343"/>
    </row>
    <row r="7793" spans="4:4" x14ac:dyDescent="0.2">
      <c r="D7793" s="343"/>
    </row>
    <row r="7794" spans="4:4" x14ac:dyDescent="0.2">
      <c r="D7794" s="343"/>
    </row>
    <row r="7795" spans="4:4" x14ac:dyDescent="0.2">
      <c r="D7795" s="343"/>
    </row>
    <row r="7796" spans="4:4" x14ac:dyDescent="0.2">
      <c r="D7796" s="343"/>
    </row>
    <row r="7797" spans="4:4" x14ac:dyDescent="0.2">
      <c r="D7797" s="343"/>
    </row>
    <row r="7798" spans="4:4" x14ac:dyDescent="0.2">
      <c r="D7798" s="343"/>
    </row>
    <row r="7799" spans="4:4" x14ac:dyDescent="0.2">
      <c r="D7799" s="343"/>
    </row>
    <row r="7800" spans="4:4" x14ac:dyDescent="0.2">
      <c r="D7800" s="343"/>
    </row>
    <row r="7801" spans="4:4" x14ac:dyDescent="0.2">
      <c r="D7801" s="343"/>
    </row>
    <row r="7802" spans="4:4" x14ac:dyDescent="0.2">
      <c r="D7802" s="343"/>
    </row>
    <row r="7803" spans="4:4" x14ac:dyDescent="0.2">
      <c r="D7803" s="343"/>
    </row>
    <row r="7804" spans="4:4" x14ac:dyDescent="0.2">
      <c r="D7804" s="343"/>
    </row>
    <row r="7805" spans="4:4" x14ac:dyDescent="0.2">
      <c r="D7805" s="343"/>
    </row>
    <row r="7806" spans="4:4" x14ac:dyDescent="0.2">
      <c r="D7806" s="343"/>
    </row>
    <row r="7807" spans="4:4" x14ac:dyDescent="0.2">
      <c r="D7807" s="343"/>
    </row>
    <row r="7808" spans="4:4" x14ac:dyDescent="0.2">
      <c r="D7808" s="343"/>
    </row>
    <row r="7809" spans="4:4" x14ac:dyDescent="0.2">
      <c r="D7809" s="343"/>
    </row>
    <row r="7810" spans="4:4" x14ac:dyDescent="0.2">
      <c r="D7810" s="343"/>
    </row>
    <row r="7811" spans="4:4" x14ac:dyDescent="0.2">
      <c r="D7811" s="343"/>
    </row>
    <row r="7812" spans="4:4" x14ac:dyDescent="0.2">
      <c r="D7812" s="343"/>
    </row>
    <row r="7813" spans="4:4" x14ac:dyDescent="0.2">
      <c r="D7813" s="343"/>
    </row>
    <row r="7814" spans="4:4" x14ac:dyDescent="0.2">
      <c r="D7814" s="343"/>
    </row>
    <row r="7815" spans="4:4" x14ac:dyDescent="0.2">
      <c r="D7815" s="343"/>
    </row>
    <row r="7816" spans="4:4" x14ac:dyDescent="0.2">
      <c r="D7816" s="343"/>
    </row>
    <row r="7817" spans="4:4" x14ac:dyDescent="0.2">
      <c r="D7817" s="343"/>
    </row>
    <row r="7818" spans="4:4" x14ac:dyDescent="0.2">
      <c r="D7818" s="343"/>
    </row>
    <row r="7819" spans="4:4" x14ac:dyDescent="0.2">
      <c r="D7819" s="343"/>
    </row>
    <row r="7820" spans="4:4" x14ac:dyDescent="0.2">
      <c r="D7820" s="343"/>
    </row>
    <row r="7821" spans="4:4" x14ac:dyDescent="0.2">
      <c r="D7821" s="343"/>
    </row>
    <row r="7822" spans="4:4" x14ac:dyDescent="0.2">
      <c r="D7822" s="343"/>
    </row>
    <row r="7823" spans="4:4" x14ac:dyDescent="0.2">
      <c r="D7823" s="343"/>
    </row>
    <row r="7824" spans="4:4" x14ac:dyDescent="0.2">
      <c r="D7824" s="343"/>
    </row>
    <row r="7825" spans="4:4" x14ac:dyDescent="0.2">
      <c r="D7825" s="343"/>
    </row>
    <row r="7826" spans="4:4" x14ac:dyDescent="0.2">
      <c r="D7826" s="343"/>
    </row>
    <row r="7827" spans="4:4" x14ac:dyDescent="0.2">
      <c r="D7827" s="343"/>
    </row>
    <row r="7828" spans="4:4" x14ac:dyDescent="0.2">
      <c r="D7828" s="343"/>
    </row>
    <row r="7829" spans="4:4" x14ac:dyDescent="0.2">
      <c r="D7829" s="343"/>
    </row>
    <row r="7830" spans="4:4" x14ac:dyDescent="0.2">
      <c r="D7830" s="343"/>
    </row>
    <row r="7831" spans="4:4" x14ac:dyDescent="0.2">
      <c r="D7831" s="343"/>
    </row>
    <row r="7832" spans="4:4" x14ac:dyDescent="0.2">
      <c r="D7832" s="343"/>
    </row>
    <row r="7833" spans="4:4" x14ac:dyDescent="0.2">
      <c r="D7833" s="343"/>
    </row>
    <row r="7834" spans="4:4" x14ac:dyDescent="0.2">
      <c r="D7834" s="343"/>
    </row>
    <row r="7835" spans="4:4" x14ac:dyDescent="0.2">
      <c r="D7835" s="343"/>
    </row>
    <row r="7836" spans="4:4" x14ac:dyDescent="0.2">
      <c r="D7836" s="343"/>
    </row>
    <row r="7837" spans="4:4" x14ac:dyDescent="0.2">
      <c r="D7837" s="343"/>
    </row>
    <row r="7838" spans="4:4" x14ac:dyDescent="0.2">
      <c r="D7838" s="343"/>
    </row>
    <row r="7839" spans="4:4" x14ac:dyDescent="0.2">
      <c r="D7839" s="343"/>
    </row>
    <row r="7840" spans="4:4" x14ac:dyDescent="0.2">
      <c r="D7840" s="343"/>
    </row>
    <row r="7841" spans="4:4" x14ac:dyDescent="0.2">
      <c r="D7841" s="343"/>
    </row>
    <row r="7842" spans="4:4" x14ac:dyDescent="0.2">
      <c r="D7842" s="343"/>
    </row>
    <row r="7843" spans="4:4" x14ac:dyDescent="0.2">
      <c r="D7843" s="343"/>
    </row>
    <row r="7844" spans="4:4" x14ac:dyDescent="0.2">
      <c r="D7844" s="343"/>
    </row>
    <row r="7845" spans="4:4" x14ac:dyDescent="0.2">
      <c r="D7845" s="343"/>
    </row>
    <row r="7846" spans="4:4" x14ac:dyDescent="0.2">
      <c r="D7846" s="343"/>
    </row>
    <row r="7847" spans="4:4" x14ac:dyDescent="0.2">
      <c r="D7847" s="343"/>
    </row>
    <row r="7848" spans="4:4" x14ac:dyDescent="0.2">
      <c r="D7848" s="343"/>
    </row>
    <row r="7849" spans="4:4" x14ac:dyDescent="0.2">
      <c r="D7849" s="343"/>
    </row>
    <row r="7850" spans="4:4" x14ac:dyDescent="0.2">
      <c r="D7850" s="343"/>
    </row>
    <row r="7851" spans="4:4" x14ac:dyDescent="0.2">
      <c r="D7851" s="343"/>
    </row>
    <row r="7852" spans="4:4" x14ac:dyDescent="0.2">
      <c r="D7852" s="343"/>
    </row>
    <row r="7853" spans="4:4" x14ac:dyDescent="0.2">
      <c r="D7853" s="343"/>
    </row>
    <row r="7854" spans="4:4" x14ac:dyDescent="0.2">
      <c r="D7854" s="343"/>
    </row>
    <row r="7855" spans="4:4" x14ac:dyDescent="0.2">
      <c r="D7855" s="343"/>
    </row>
    <row r="7856" spans="4:4" x14ac:dyDescent="0.2">
      <c r="D7856" s="343"/>
    </row>
    <row r="7857" spans="4:4" x14ac:dyDescent="0.2">
      <c r="D7857" s="343"/>
    </row>
    <row r="7858" spans="4:4" x14ac:dyDescent="0.2">
      <c r="D7858" s="343"/>
    </row>
    <row r="7859" spans="4:4" x14ac:dyDescent="0.2">
      <c r="D7859" s="343"/>
    </row>
    <row r="7860" spans="4:4" x14ac:dyDescent="0.2">
      <c r="D7860" s="343"/>
    </row>
    <row r="7861" spans="4:4" x14ac:dyDescent="0.2">
      <c r="D7861" s="343"/>
    </row>
    <row r="7862" spans="4:4" x14ac:dyDescent="0.2">
      <c r="D7862" s="343"/>
    </row>
    <row r="7863" spans="4:4" x14ac:dyDescent="0.2">
      <c r="D7863" s="343"/>
    </row>
    <row r="7864" spans="4:4" x14ac:dyDescent="0.2">
      <c r="D7864" s="343"/>
    </row>
    <row r="7865" spans="4:4" x14ac:dyDescent="0.2">
      <c r="D7865" s="343"/>
    </row>
    <row r="7866" spans="4:4" x14ac:dyDescent="0.2">
      <c r="D7866" s="343"/>
    </row>
    <row r="7867" spans="4:4" x14ac:dyDescent="0.2">
      <c r="D7867" s="343"/>
    </row>
    <row r="7868" spans="4:4" x14ac:dyDescent="0.2">
      <c r="D7868" s="343"/>
    </row>
    <row r="7869" spans="4:4" x14ac:dyDescent="0.2">
      <c r="D7869" s="343"/>
    </row>
    <row r="7870" spans="4:4" x14ac:dyDescent="0.2">
      <c r="D7870" s="343"/>
    </row>
    <row r="7871" spans="4:4" x14ac:dyDescent="0.2">
      <c r="D7871" s="343"/>
    </row>
    <row r="7872" spans="4:4" x14ac:dyDescent="0.2">
      <c r="D7872" s="343"/>
    </row>
    <row r="7873" spans="4:4" x14ac:dyDescent="0.2">
      <c r="D7873" s="343"/>
    </row>
    <row r="7874" spans="4:4" x14ac:dyDescent="0.2">
      <c r="D7874" s="343"/>
    </row>
    <row r="7875" spans="4:4" x14ac:dyDescent="0.2">
      <c r="D7875" s="343"/>
    </row>
    <row r="7876" spans="4:4" x14ac:dyDescent="0.2">
      <c r="D7876" s="343"/>
    </row>
    <row r="7877" spans="4:4" x14ac:dyDescent="0.2">
      <c r="D7877" s="343"/>
    </row>
    <row r="7878" spans="4:4" x14ac:dyDescent="0.2">
      <c r="D7878" s="343"/>
    </row>
    <row r="7879" spans="4:4" x14ac:dyDescent="0.2">
      <c r="D7879" s="343"/>
    </row>
    <row r="7880" spans="4:4" x14ac:dyDescent="0.2">
      <c r="D7880" s="343"/>
    </row>
    <row r="7881" spans="4:4" x14ac:dyDescent="0.2">
      <c r="D7881" s="343"/>
    </row>
    <row r="7882" spans="4:4" x14ac:dyDescent="0.2">
      <c r="D7882" s="343"/>
    </row>
    <row r="7883" spans="4:4" x14ac:dyDescent="0.2">
      <c r="D7883" s="343"/>
    </row>
    <row r="7884" spans="4:4" x14ac:dyDescent="0.2">
      <c r="D7884" s="343"/>
    </row>
    <row r="7885" spans="4:4" x14ac:dyDescent="0.2">
      <c r="D7885" s="343"/>
    </row>
    <row r="7886" spans="4:4" x14ac:dyDescent="0.2">
      <c r="D7886" s="343"/>
    </row>
    <row r="7887" spans="4:4" x14ac:dyDescent="0.2">
      <c r="D7887" s="343"/>
    </row>
    <row r="7888" spans="4:4" x14ac:dyDescent="0.2">
      <c r="D7888" s="343"/>
    </row>
    <row r="7889" spans="4:4" x14ac:dyDescent="0.2">
      <c r="D7889" s="343"/>
    </row>
    <row r="7890" spans="4:4" x14ac:dyDescent="0.2">
      <c r="D7890" s="343"/>
    </row>
    <row r="7891" spans="4:4" x14ac:dyDescent="0.2">
      <c r="D7891" s="343"/>
    </row>
    <row r="7892" spans="4:4" x14ac:dyDescent="0.2">
      <c r="D7892" s="343"/>
    </row>
    <row r="7893" spans="4:4" x14ac:dyDescent="0.2">
      <c r="D7893" s="343"/>
    </row>
    <row r="7894" spans="4:4" x14ac:dyDescent="0.2">
      <c r="D7894" s="343"/>
    </row>
    <row r="7895" spans="4:4" x14ac:dyDescent="0.2">
      <c r="D7895" s="343"/>
    </row>
    <row r="7896" spans="4:4" x14ac:dyDescent="0.2">
      <c r="D7896" s="343"/>
    </row>
    <row r="7897" spans="4:4" x14ac:dyDescent="0.2">
      <c r="D7897" s="343"/>
    </row>
    <row r="7898" spans="4:4" x14ac:dyDescent="0.2">
      <c r="D7898" s="343"/>
    </row>
    <row r="7899" spans="4:4" x14ac:dyDescent="0.2">
      <c r="D7899" s="343"/>
    </row>
    <row r="7900" spans="4:4" x14ac:dyDescent="0.2">
      <c r="D7900" s="343"/>
    </row>
    <row r="7901" spans="4:4" x14ac:dyDescent="0.2">
      <c r="D7901" s="343"/>
    </row>
    <row r="7902" spans="4:4" x14ac:dyDescent="0.2">
      <c r="D7902" s="343"/>
    </row>
    <row r="7903" spans="4:4" x14ac:dyDescent="0.2">
      <c r="D7903" s="343"/>
    </row>
    <row r="7904" spans="4:4" x14ac:dyDescent="0.2">
      <c r="D7904" s="343"/>
    </row>
    <row r="7905" spans="4:4" x14ac:dyDescent="0.2">
      <c r="D7905" s="343"/>
    </row>
    <row r="7906" spans="4:4" x14ac:dyDescent="0.2">
      <c r="D7906" s="343"/>
    </row>
    <row r="7907" spans="4:4" x14ac:dyDescent="0.2">
      <c r="D7907" s="343"/>
    </row>
    <row r="7908" spans="4:4" x14ac:dyDescent="0.2">
      <c r="D7908" s="343"/>
    </row>
    <row r="7909" spans="4:4" x14ac:dyDescent="0.2">
      <c r="D7909" s="343"/>
    </row>
    <row r="7910" spans="4:4" x14ac:dyDescent="0.2">
      <c r="D7910" s="343"/>
    </row>
    <row r="7911" spans="4:4" x14ac:dyDescent="0.2">
      <c r="D7911" s="343"/>
    </row>
    <row r="7912" spans="4:4" x14ac:dyDescent="0.2">
      <c r="D7912" s="343"/>
    </row>
    <row r="7913" spans="4:4" x14ac:dyDescent="0.2">
      <c r="D7913" s="343"/>
    </row>
    <row r="7914" spans="4:4" x14ac:dyDescent="0.2">
      <c r="D7914" s="343"/>
    </row>
    <row r="7915" spans="4:4" x14ac:dyDescent="0.2">
      <c r="D7915" s="343"/>
    </row>
    <row r="7916" spans="4:4" x14ac:dyDescent="0.2">
      <c r="D7916" s="343"/>
    </row>
    <row r="7917" spans="4:4" x14ac:dyDescent="0.2">
      <c r="D7917" s="343"/>
    </row>
    <row r="7918" spans="4:4" x14ac:dyDescent="0.2">
      <c r="D7918" s="343"/>
    </row>
    <row r="7919" spans="4:4" x14ac:dyDescent="0.2">
      <c r="D7919" s="343"/>
    </row>
    <row r="7920" spans="4:4" x14ac:dyDescent="0.2">
      <c r="D7920" s="343"/>
    </row>
    <row r="7921" spans="4:4" x14ac:dyDescent="0.2">
      <c r="D7921" s="343"/>
    </row>
    <row r="7922" spans="4:4" x14ac:dyDescent="0.2">
      <c r="D7922" s="343"/>
    </row>
    <row r="7923" spans="4:4" x14ac:dyDescent="0.2">
      <c r="D7923" s="343"/>
    </row>
    <row r="7924" spans="4:4" x14ac:dyDescent="0.2">
      <c r="D7924" s="343"/>
    </row>
    <row r="7925" spans="4:4" x14ac:dyDescent="0.2">
      <c r="D7925" s="343"/>
    </row>
    <row r="7926" spans="4:4" x14ac:dyDescent="0.2">
      <c r="D7926" s="343"/>
    </row>
    <row r="7927" spans="4:4" x14ac:dyDescent="0.2">
      <c r="D7927" s="343"/>
    </row>
    <row r="7928" spans="4:4" x14ac:dyDescent="0.2">
      <c r="D7928" s="343"/>
    </row>
    <row r="7929" spans="4:4" x14ac:dyDescent="0.2">
      <c r="D7929" s="343"/>
    </row>
    <row r="7930" spans="4:4" x14ac:dyDescent="0.2">
      <c r="D7930" s="343"/>
    </row>
    <row r="7931" spans="4:4" x14ac:dyDescent="0.2">
      <c r="D7931" s="343"/>
    </row>
    <row r="7932" spans="4:4" x14ac:dyDescent="0.2">
      <c r="D7932" s="343"/>
    </row>
    <row r="7933" spans="4:4" x14ac:dyDescent="0.2">
      <c r="D7933" s="343"/>
    </row>
    <row r="7934" spans="4:4" x14ac:dyDescent="0.2">
      <c r="D7934" s="343"/>
    </row>
    <row r="7935" spans="4:4" x14ac:dyDescent="0.2">
      <c r="D7935" s="343"/>
    </row>
    <row r="7936" spans="4:4" x14ac:dyDescent="0.2">
      <c r="D7936" s="343"/>
    </row>
    <row r="7937" spans="4:4" x14ac:dyDescent="0.2">
      <c r="D7937" s="343"/>
    </row>
    <row r="7938" spans="4:4" x14ac:dyDescent="0.2">
      <c r="D7938" s="343"/>
    </row>
    <row r="7939" spans="4:4" x14ac:dyDescent="0.2">
      <c r="D7939" s="343"/>
    </row>
    <row r="7940" spans="4:4" x14ac:dyDescent="0.2">
      <c r="D7940" s="343"/>
    </row>
    <row r="7941" spans="4:4" x14ac:dyDescent="0.2">
      <c r="D7941" s="343"/>
    </row>
    <row r="7942" spans="4:4" x14ac:dyDescent="0.2">
      <c r="D7942" s="343"/>
    </row>
    <row r="7943" spans="4:4" x14ac:dyDescent="0.2">
      <c r="D7943" s="343"/>
    </row>
    <row r="7944" spans="4:4" x14ac:dyDescent="0.2">
      <c r="D7944" s="343"/>
    </row>
    <row r="7945" spans="4:4" x14ac:dyDescent="0.2">
      <c r="D7945" s="343"/>
    </row>
    <row r="7946" spans="4:4" x14ac:dyDescent="0.2">
      <c r="D7946" s="343"/>
    </row>
    <row r="7947" spans="4:4" x14ac:dyDescent="0.2">
      <c r="D7947" s="343"/>
    </row>
    <row r="7948" spans="4:4" x14ac:dyDescent="0.2">
      <c r="D7948" s="343"/>
    </row>
    <row r="7949" spans="4:4" x14ac:dyDescent="0.2">
      <c r="D7949" s="343"/>
    </row>
    <row r="7950" spans="4:4" x14ac:dyDescent="0.2">
      <c r="D7950" s="343"/>
    </row>
    <row r="7951" spans="4:4" x14ac:dyDescent="0.2">
      <c r="D7951" s="343"/>
    </row>
    <row r="7952" spans="4:4" x14ac:dyDescent="0.2">
      <c r="D7952" s="343"/>
    </row>
    <row r="7953" spans="4:4" x14ac:dyDescent="0.2">
      <c r="D7953" s="343"/>
    </row>
    <row r="7954" spans="4:4" x14ac:dyDescent="0.2">
      <c r="D7954" s="343"/>
    </row>
    <row r="7955" spans="4:4" x14ac:dyDescent="0.2">
      <c r="D7955" s="343"/>
    </row>
    <row r="7956" spans="4:4" x14ac:dyDescent="0.2">
      <c r="D7956" s="343"/>
    </row>
    <row r="7957" spans="4:4" x14ac:dyDescent="0.2">
      <c r="D7957" s="343"/>
    </row>
    <row r="7958" spans="4:4" x14ac:dyDescent="0.2">
      <c r="D7958" s="343"/>
    </row>
    <row r="7959" spans="4:4" x14ac:dyDescent="0.2">
      <c r="D7959" s="343"/>
    </row>
    <row r="7960" spans="4:4" x14ac:dyDescent="0.2">
      <c r="D7960" s="343"/>
    </row>
    <row r="7961" spans="4:4" x14ac:dyDescent="0.2">
      <c r="D7961" s="343"/>
    </row>
    <row r="7962" spans="4:4" x14ac:dyDescent="0.2">
      <c r="D7962" s="343"/>
    </row>
    <row r="7963" spans="4:4" x14ac:dyDescent="0.2">
      <c r="D7963" s="343"/>
    </row>
    <row r="7964" spans="4:4" x14ac:dyDescent="0.2">
      <c r="D7964" s="343"/>
    </row>
    <row r="7965" spans="4:4" x14ac:dyDescent="0.2">
      <c r="D7965" s="343"/>
    </row>
    <row r="7966" spans="4:4" x14ac:dyDescent="0.2">
      <c r="D7966" s="343"/>
    </row>
    <row r="7967" spans="4:4" x14ac:dyDescent="0.2">
      <c r="D7967" s="343"/>
    </row>
    <row r="7968" spans="4:4" x14ac:dyDescent="0.2">
      <c r="D7968" s="343"/>
    </row>
    <row r="7969" spans="4:4" x14ac:dyDescent="0.2">
      <c r="D7969" s="343"/>
    </row>
    <row r="7970" spans="4:4" x14ac:dyDescent="0.2">
      <c r="D7970" s="343"/>
    </row>
    <row r="7971" spans="4:4" x14ac:dyDescent="0.2">
      <c r="D7971" s="343"/>
    </row>
    <row r="7972" spans="4:4" x14ac:dyDescent="0.2">
      <c r="D7972" s="343"/>
    </row>
    <row r="7973" spans="4:4" x14ac:dyDescent="0.2">
      <c r="D7973" s="343"/>
    </row>
    <row r="7974" spans="4:4" x14ac:dyDescent="0.2">
      <c r="D7974" s="343"/>
    </row>
    <row r="7975" spans="4:4" x14ac:dyDescent="0.2">
      <c r="D7975" s="343"/>
    </row>
    <row r="7976" spans="4:4" x14ac:dyDescent="0.2">
      <c r="D7976" s="343"/>
    </row>
    <row r="7977" spans="4:4" x14ac:dyDescent="0.2">
      <c r="D7977" s="343"/>
    </row>
    <row r="7978" spans="4:4" x14ac:dyDescent="0.2">
      <c r="D7978" s="343"/>
    </row>
    <row r="7979" spans="4:4" x14ac:dyDescent="0.2">
      <c r="D7979" s="343"/>
    </row>
    <row r="7980" spans="4:4" x14ac:dyDescent="0.2">
      <c r="D7980" s="343"/>
    </row>
    <row r="7981" spans="4:4" x14ac:dyDescent="0.2">
      <c r="D7981" s="343"/>
    </row>
    <row r="7982" spans="4:4" x14ac:dyDescent="0.2">
      <c r="D7982" s="343"/>
    </row>
    <row r="7983" spans="4:4" x14ac:dyDescent="0.2">
      <c r="D7983" s="343"/>
    </row>
    <row r="7984" spans="4:4" x14ac:dyDescent="0.2">
      <c r="D7984" s="343"/>
    </row>
    <row r="7985" spans="4:4" x14ac:dyDescent="0.2">
      <c r="D7985" s="343"/>
    </row>
    <row r="7986" spans="4:4" x14ac:dyDescent="0.2">
      <c r="D7986" s="343"/>
    </row>
    <row r="7987" spans="4:4" x14ac:dyDescent="0.2">
      <c r="D7987" s="343"/>
    </row>
    <row r="7988" spans="4:4" x14ac:dyDescent="0.2">
      <c r="D7988" s="343"/>
    </row>
    <row r="7989" spans="4:4" x14ac:dyDescent="0.2">
      <c r="D7989" s="343"/>
    </row>
    <row r="7990" spans="4:4" x14ac:dyDescent="0.2">
      <c r="D7990" s="343"/>
    </row>
    <row r="7991" spans="4:4" x14ac:dyDescent="0.2">
      <c r="D7991" s="343"/>
    </row>
    <row r="7992" spans="4:4" x14ac:dyDescent="0.2">
      <c r="D7992" s="343"/>
    </row>
    <row r="7993" spans="4:4" x14ac:dyDescent="0.2">
      <c r="D7993" s="343"/>
    </row>
    <row r="7994" spans="4:4" x14ac:dyDescent="0.2">
      <c r="D7994" s="343"/>
    </row>
    <row r="7995" spans="4:4" x14ac:dyDescent="0.2">
      <c r="D7995" s="343"/>
    </row>
    <row r="7996" spans="4:4" x14ac:dyDescent="0.2">
      <c r="D7996" s="343"/>
    </row>
    <row r="7997" spans="4:4" x14ac:dyDescent="0.2">
      <c r="D7997" s="343"/>
    </row>
    <row r="7998" spans="4:4" x14ac:dyDescent="0.2">
      <c r="D7998" s="343"/>
    </row>
    <row r="7999" spans="4:4" x14ac:dyDescent="0.2">
      <c r="D7999" s="343"/>
    </row>
    <row r="8000" spans="4:4" x14ac:dyDescent="0.2">
      <c r="D8000" s="343"/>
    </row>
    <row r="8001" spans="4:4" x14ac:dyDescent="0.2">
      <c r="D8001" s="343"/>
    </row>
    <row r="8002" spans="4:4" x14ac:dyDescent="0.2">
      <c r="D8002" s="343"/>
    </row>
    <row r="8003" spans="4:4" x14ac:dyDescent="0.2">
      <c r="D8003" s="343"/>
    </row>
    <row r="8004" spans="4:4" x14ac:dyDescent="0.2">
      <c r="D8004" s="343"/>
    </row>
    <row r="8005" spans="4:4" x14ac:dyDescent="0.2">
      <c r="D8005" s="343"/>
    </row>
    <row r="8006" spans="4:4" x14ac:dyDescent="0.2">
      <c r="D8006" s="343"/>
    </row>
    <row r="8007" spans="4:4" x14ac:dyDescent="0.2">
      <c r="D8007" s="343"/>
    </row>
    <row r="8008" spans="4:4" x14ac:dyDescent="0.2">
      <c r="D8008" s="343"/>
    </row>
    <row r="8009" spans="4:4" x14ac:dyDescent="0.2">
      <c r="D8009" s="343"/>
    </row>
    <row r="8010" spans="4:4" x14ac:dyDescent="0.2">
      <c r="D8010" s="343"/>
    </row>
    <row r="8011" spans="4:4" x14ac:dyDescent="0.2">
      <c r="D8011" s="343"/>
    </row>
    <row r="8012" spans="4:4" x14ac:dyDescent="0.2">
      <c r="D8012" s="343"/>
    </row>
    <row r="8013" spans="4:4" x14ac:dyDescent="0.2">
      <c r="D8013" s="343"/>
    </row>
    <row r="8014" spans="4:4" x14ac:dyDescent="0.2">
      <c r="D8014" s="343"/>
    </row>
    <row r="8015" spans="4:4" x14ac:dyDescent="0.2">
      <c r="D8015" s="343"/>
    </row>
    <row r="8016" spans="4:4" x14ac:dyDescent="0.2">
      <c r="D8016" s="343"/>
    </row>
    <row r="8017" spans="4:4" x14ac:dyDescent="0.2">
      <c r="D8017" s="343"/>
    </row>
    <row r="8018" spans="4:4" x14ac:dyDescent="0.2">
      <c r="D8018" s="343"/>
    </row>
    <row r="8019" spans="4:4" x14ac:dyDescent="0.2">
      <c r="D8019" s="343"/>
    </row>
    <row r="8020" spans="4:4" x14ac:dyDescent="0.2">
      <c r="D8020" s="343"/>
    </row>
    <row r="8021" spans="4:4" x14ac:dyDescent="0.2">
      <c r="D8021" s="343"/>
    </row>
    <row r="8022" spans="4:4" x14ac:dyDescent="0.2">
      <c r="D8022" s="343"/>
    </row>
    <row r="8023" spans="4:4" x14ac:dyDescent="0.2">
      <c r="D8023" s="343"/>
    </row>
    <row r="8024" spans="4:4" x14ac:dyDescent="0.2">
      <c r="D8024" s="343"/>
    </row>
    <row r="8025" spans="4:4" x14ac:dyDescent="0.2">
      <c r="D8025" s="343"/>
    </row>
    <row r="8026" spans="4:4" x14ac:dyDescent="0.2">
      <c r="D8026" s="343"/>
    </row>
    <row r="8027" spans="4:4" x14ac:dyDescent="0.2">
      <c r="D8027" s="343"/>
    </row>
    <row r="8028" spans="4:4" x14ac:dyDescent="0.2">
      <c r="D8028" s="343"/>
    </row>
    <row r="8029" spans="4:4" x14ac:dyDescent="0.2">
      <c r="D8029" s="343"/>
    </row>
    <row r="8030" spans="4:4" x14ac:dyDescent="0.2">
      <c r="D8030" s="343"/>
    </row>
    <row r="8031" spans="4:4" x14ac:dyDescent="0.2">
      <c r="D8031" s="343"/>
    </row>
    <row r="8032" spans="4:4" x14ac:dyDescent="0.2">
      <c r="D8032" s="343"/>
    </row>
    <row r="8033" spans="4:4" x14ac:dyDescent="0.2">
      <c r="D8033" s="343"/>
    </row>
    <row r="8034" spans="4:4" x14ac:dyDescent="0.2">
      <c r="D8034" s="343"/>
    </row>
    <row r="8035" spans="4:4" x14ac:dyDescent="0.2">
      <c r="D8035" s="343"/>
    </row>
    <row r="8036" spans="4:4" x14ac:dyDescent="0.2">
      <c r="D8036" s="343"/>
    </row>
    <row r="8037" spans="4:4" x14ac:dyDescent="0.2">
      <c r="D8037" s="343"/>
    </row>
    <row r="8038" spans="4:4" x14ac:dyDescent="0.2">
      <c r="D8038" s="343"/>
    </row>
    <row r="8039" spans="4:4" x14ac:dyDescent="0.2">
      <c r="D8039" s="343"/>
    </row>
    <row r="8040" spans="4:4" x14ac:dyDescent="0.2">
      <c r="D8040" s="343"/>
    </row>
    <row r="8041" spans="4:4" x14ac:dyDescent="0.2">
      <c r="D8041" s="343"/>
    </row>
    <row r="8042" spans="4:4" x14ac:dyDescent="0.2">
      <c r="D8042" s="343"/>
    </row>
    <row r="8043" spans="4:4" x14ac:dyDescent="0.2">
      <c r="D8043" s="343"/>
    </row>
    <row r="8044" spans="4:4" x14ac:dyDescent="0.2">
      <c r="D8044" s="343"/>
    </row>
    <row r="8045" spans="4:4" x14ac:dyDescent="0.2">
      <c r="D8045" s="343"/>
    </row>
    <row r="8046" spans="4:4" x14ac:dyDescent="0.2">
      <c r="D8046" s="343"/>
    </row>
    <row r="8047" spans="4:4" x14ac:dyDescent="0.2">
      <c r="D8047" s="343"/>
    </row>
    <row r="8048" spans="4:4" x14ac:dyDescent="0.2">
      <c r="D8048" s="343"/>
    </row>
    <row r="8049" spans="4:4" x14ac:dyDescent="0.2">
      <c r="D8049" s="343"/>
    </row>
    <row r="8050" spans="4:4" x14ac:dyDescent="0.2">
      <c r="D8050" s="343"/>
    </row>
    <row r="8051" spans="4:4" x14ac:dyDescent="0.2">
      <c r="D8051" s="343"/>
    </row>
    <row r="8052" spans="4:4" x14ac:dyDescent="0.2">
      <c r="D8052" s="343"/>
    </row>
    <row r="8053" spans="4:4" x14ac:dyDescent="0.2">
      <c r="D8053" s="343"/>
    </row>
    <row r="8054" spans="4:4" x14ac:dyDescent="0.2">
      <c r="D8054" s="343"/>
    </row>
    <row r="8055" spans="4:4" x14ac:dyDescent="0.2">
      <c r="D8055" s="343"/>
    </row>
    <row r="8056" spans="4:4" x14ac:dyDescent="0.2">
      <c r="D8056" s="343"/>
    </row>
    <row r="8057" spans="4:4" x14ac:dyDescent="0.2">
      <c r="D8057" s="343"/>
    </row>
    <row r="8058" spans="4:4" x14ac:dyDescent="0.2">
      <c r="D8058" s="343"/>
    </row>
    <row r="8059" spans="4:4" x14ac:dyDescent="0.2">
      <c r="D8059" s="343"/>
    </row>
    <row r="8060" spans="4:4" x14ac:dyDescent="0.2">
      <c r="D8060" s="343"/>
    </row>
    <row r="8061" spans="4:4" x14ac:dyDescent="0.2">
      <c r="D8061" s="343"/>
    </row>
    <row r="8062" spans="4:4" x14ac:dyDescent="0.2">
      <c r="D8062" s="343"/>
    </row>
    <row r="8063" spans="4:4" x14ac:dyDescent="0.2">
      <c r="D8063" s="343"/>
    </row>
    <row r="8064" spans="4:4" x14ac:dyDescent="0.2">
      <c r="D8064" s="343"/>
    </row>
    <row r="8065" spans="4:4" x14ac:dyDescent="0.2">
      <c r="D8065" s="343"/>
    </row>
    <row r="8066" spans="4:4" x14ac:dyDescent="0.2">
      <c r="D8066" s="343"/>
    </row>
    <row r="8067" spans="4:4" x14ac:dyDescent="0.2">
      <c r="D8067" s="343"/>
    </row>
    <row r="8068" spans="4:4" x14ac:dyDescent="0.2">
      <c r="D8068" s="343"/>
    </row>
    <row r="8069" spans="4:4" x14ac:dyDescent="0.2">
      <c r="D8069" s="343"/>
    </row>
    <row r="8070" spans="4:4" x14ac:dyDescent="0.2">
      <c r="D8070" s="343"/>
    </row>
    <row r="8071" spans="4:4" x14ac:dyDescent="0.2">
      <c r="D8071" s="343"/>
    </row>
    <row r="8072" spans="4:4" x14ac:dyDescent="0.2">
      <c r="D8072" s="343"/>
    </row>
    <row r="8073" spans="4:4" x14ac:dyDescent="0.2">
      <c r="D8073" s="343"/>
    </row>
    <row r="8074" spans="4:4" x14ac:dyDescent="0.2">
      <c r="D8074" s="343"/>
    </row>
    <row r="8075" spans="4:4" x14ac:dyDescent="0.2">
      <c r="D8075" s="343"/>
    </row>
    <row r="8076" spans="4:4" x14ac:dyDescent="0.2">
      <c r="D8076" s="343"/>
    </row>
    <row r="8077" spans="4:4" x14ac:dyDescent="0.2">
      <c r="D8077" s="343"/>
    </row>
    <row r="8078" spans="4:4" x14ac:dyDescent="0.2">
      <c r="D8078" s="343"/>
    </row>
    <row r="8079" spans="4:4" x14ac:dyDescent="0.2">
      <c r="D8079" s="343"/>
    </row>
    <row r="8080" spans="4:4" x14ac:dyDescent="0.2">
      <c r="D8080" s="343"/>
    </row>
    <row r="8081" spans="4:4" x14ac:dyDescent="0.2">
      <c r="D8081" s="343"/>
    </row>
    <row r="8082" spans="4:4" x14ac:dyDescent="0.2">
      <c r="D8082" s="343"/>
    </row>
    <row r="8083" spans="4:4" x14ac:dyDescent="0.2">
      <c r="D8083" s="343"/>
    </row>
    <row r="8084" spans="4:4" x14ac:dyDescent="0.2">
      <c r="D8084" s="343"/>
    </row>
    <row r="8085" spans="4:4" x14ac:dyDescent="0.2">
      <c r="D8085" s="343"/>
    </row>
    <row r="8086" spans="4:4" x14ac:dyDescent="0.2">
      <c r="D8086" s="343"/>
    </row>
    <row r="8087" spans="4:4" x14ac:dyDescent="0.2">
      <c r="D8087" s="343"/>
    </row>
    <row r="8088" spans="4:4" x14ac:dyDescent="0.2">
      <c r="D8088" s="343"/>
    </row>
    <row r="8089" spans="4:4" x14ac:dyDescent="0.2">
      <c r="D8089" s="343"/>
    </row>
    <row r="8090" spans="4:4" x14ac:dyDescent="0.2">
      <c r="D8090" s="343"/>
    </row>
    <row r="8091" spans="4:4" x14ac:dyDescent="0.2">
      <c r="D8091" s="343"/>
    </row>
    <row r="8092" spans="4:4" x14ac:dyDescent="0.2">
      <c r="D8092" s="343"/>
    </row>
    <row r="8093" spans="4:4" x14ac:dyDescent="0.2">
      <c r="D8093" s="343"/>
    </row>
    <row r="8094" spans="4:4" x14ac:dyDescent="0.2">
      <c r="D8094" s="343"/>
    </row>
    <row r="8095" spans="4:4" x14ac:dyDescent="0.2">
      <c r="D8095" s="343"/>
    </row>
    <row r="8096" spans="4:4" x14ac:dyDescent="0.2">
      <c r="D8096" s="343"/>
    </row>
    <row r="8097" spans="4:4" x14ac:dyDescent="0.2">
      <c r="D8097" s="343"/>
    </row>
    <row r="8098" spans="4:4" x14ac:dyDescent="0.2">
      <c r="D8098" s="343"/>
    </row>
    <row r="8099" spans="4:4" x14ac:dyDescent="0.2">
      <c r="D8099" s="343"/>
    </row>
    <row r="8100" spans="4:4" x14ac:dyDescent="0.2">
      <c r="D8100" s="343"/>
    </row>
    <row r="8101" spans="4:4" x14ac:dyDescent="0.2">
      <c r="D8101" s="343"/>
    </row>
    <row r="8102" spans="4:4" x14ac:dyDescent="0.2">
      <c r="D8102" s="343"/>
    </row>
    <row r="8103" spans="4:4" x14ac:dyDescent="0.2">
      <c r="D8103" s="343"/>
    </row>
    <row r="8104" spans="4:4" x14ac:dyDescent="0.2">
      <c r="D8104" s="343"/>
    </row>
    <row r="8105" spans="4:4" x14ac:dyDescent="0.2">
      <c r="D8105" s="343"/>
    </row>
    <row r="8106" spans="4:4" x14ac:dyDescent="0.2">
      <c r="D8106" s="343"/>
    </row>
    <row r="8107" spans="4:4" x14ac:dyDescent="0.2">
      <c r="D8107" s="343"/>
    </row>
    <row r="8108" spans="4:4" x14ac:dyDescent="0.2">
      <c r="D8108" s="343"/>
    </row>
    <row r="8109" spans="4:4" x14ac:dyDescent="0.2">
      <c r="D8109" s="343"/>
    </row>
    <row r="8110" spans="4:4" x14ac:dyDescent="0.2">
      <c r="D8110" s="343"/>
    </row>
    <row r="8111" spans="4:4" x14ac:dyDescent="0.2">
      <c r="D8111" s="343"/>
    </row>
    <row r="8112" spans="4:4" x14ac:dyDescent="0.2">
      <c r="D8112" s="343"/>
    </row>
    <row r="8113" spans="4:4" x14ac:dyDescent="0.2">
      <c r="D8113" s="343"/>
    </row>
    <row r="8114" spans="4:4" x14ac:dyDescent="0.2">
      <c r="D8114" s="343"/>
    </row>
    <row r="8115" spans="4:4" x14ac:dyDescent="0.2">
      <c r="D8115" s="343"/>
    </row>
    <row r="8116" spans="4:4" x14ac:dyDescent="0.2">
      <c r="D8116" s="343"/>
    </row>
    <row r="8117" spans="4:4" x14ac:dyDescent="0.2">
      <c r="D8117" s="343"/>
    </row>
    <row r="8118" spans="4:4" x14ac:dyDescent="0.2">
      <c r="D8118" s="343"/>
    </row>
    <row r="8119" spans="4:4" x14ac:dyDescent="0.2">
      <c r="D8119" s="343"/>
    </row>
    <row r="8120" spans="4:4" x14ac:dyDescent="0.2">
      <c r="D8120" s="343"/>
    </row>
    <row r="8121" spans="4:4" x14ac:dyDescent="0.2">
      <c r="D8121" s="343"/>
    </row>
    <row r="8122" spans="4:4" x14ac:dyDescent="0.2">
      <c r="D8122" s="343"/>
    </row>
    <row r="8123" spans="4:4" x14ac:dyDescent="0.2">
      <c r="D8123" s="343"/>
    </row>
    <row r="8124" spans="4:4" x14ac:dyDescent="0.2">
      <c r="D8124" s="343"/>
    </row>
    <row r="8125" spans="4:4" x14ac:dyDescent="0.2">
      <c r="D8125" s="343"/>
    </row>
    <row r="8126" spans="4:4" x14ac:dyDescent="0.2">
      <c r="D8126" s="343"/>
    </row>
    <row r="8127" spans="4:4" x14ac:dyDescent="0.2">
      <c r="D8127" s="343"/>
    </row>
    <row r="8128" spans="4:4" x14ac:dyDescent="0.2">
      <c r="D8128" s="343"/>
    </row>
    <row r="8129" spans="4:4" x14ac:dyDescent="0.2">
      <c r="D8129" s="343"/>
    </row>
    <row r="8130" spans="4:4" x14ac:dyDescent="0.2">
      <c r="D8130" s="343"/>
    </row>
    <row r="8131" spans="4:4" x14ac:dyDescent="0.2">
      <c r="D8131" s="343"/>
    </row>
    <row r="8132" spans="4:4" x14ac:dyDescent="0.2">
      <c r="D8132" s="343"/>
    </row>
    <row r="8133" spans="4:4" x14ac:dyDescent="0.2">
      <c r="D8133" s="343"/>
    </row>
    <row r="8134" spans="4:4" x14ac:dyDescent="0.2">
      <c r="D8134" s="343"/>
    </row>
    <row r="8135" spans="4:4" x14ac:dyDescent="0.2">
      <c r="D8135" s="343"/>
    </row>
    <row r="8136" spans="4:4" x14ac:dyDescent="0.2">
      <c r="D8136" s="343"/>
    </row>
    <row r="8137" spans="4:4" x14ac:dyDescent="0.2">
      <c r="D8137" s="343"/>
    </row>
    <row r="8138" spans="4:4" x14ac:dyDescent="0.2">
      <c r="D8138" s="343"/>
    </row>
    <row r="8139" spans="4:4" x14ac:dyDescent="0.2">
      <c r="D8139" s="343"/>
    </row>
    <row r="8140" spans="4:4" x14ac:dyDescent="0.2">
      <c r="D8140" s="343"/>
    </row>
    <row r="8141" spans="4:4" x14ac:dyDescent="0.2">
      <c r="D8141" s="343"/>
    </row>
    <row r="8142" spans="4:4" x14ac:dyDescent="0.2">
      <c r="D8142" s="343"/>
    </row>
    <row r="8143" spans="4:4" x14ac:dyDescent="0.2">
      <c r="D8143" s="343"/>
    </row>
    <row r="8144" spans="4:4" x14ac:dyDescent="0.2">
      <c r="D8144" s="343"/>
    </row>
    <row r="8145" spans="4:4" x14ac:dyDescent="0.2">
      <c r="D8145" s="343"/>
    </row>
    <row r="8146" spans="4:4" x14ac:dyDescent="0.2">
      <c r="D8146" s="343"/>
    </row>
    <row r="8147" spans="4:4" x14ac:dyDescent="0.2">
      <c r="D8147" s="343"/>
    </row>
    <row r="8148" spans="4:4" x14ac:dyDescent="0.2">
      <c r="D8148" s="343"/>
    </row>
    <row r="8149" spans="4:4" x14ac:dyDescent="0.2">
      <c r="D8149" s="343"/>
    </row>
    <row r="8150" spans="4:4" x14ac:dyDescent="0.2">
      <c r="D8150" s="343"/>
    </row>
    <row r="8151" spans="4:4" x14ac:dyDescent="0.2">
      <c r="D8151" s="343"/>
    </row>
    <row r="8152" spans="4:4" x14ac:dyDescent="0.2">
      <c r="D8152" s="343"/>
    </row>
    <row r="8153" spans="4:4" x14ac:dyDescent="0.2">
      <c r="D8153" s="343"/>
    </row>
    <row r="8154" spans="4:4" x14ac:dyDescent="0.2">
      <c r="D8154" s="343"/>
    </row>
    <row r="8155" spans="4:4" x14ac:dyDescent="0.2">
      <c r="D8155" s="343"/>
    </row>
    <row r="8156" spans="4:4" x14ac:dyDescent="0.2">
      <c r="D8156" s="343"/>
    </row>
    <row r="8157" spans="4:4" x14ac:dyDescent="0.2">
      <c r="D8157" s="343"/>
    </row>
    <row r="8158" spans="4:4" x14ac:dyDescent="0.2">
      <c r="D8158" s="343"/>
    </row>
    <row r="8159" spans="4:4" x14ac:dyDescent="0.2">
      <c r="D8159" s="343"/>
    </row>
    <row r="8160" spans="4:4" x14ac:dyDescent="0.2">
      <c r="D8160" s="343"/>
    </row>
    <row r="8161" spans="4:4" x14ac:dyDescent="0.2">
      <c r="D8161" s="343"/>
    </row>
    <row r="8162" spans="4:4" x14ac:dyDescent="0.2">
      <c r="D8162" s="343"/>
    </row>
    <row r="8163" spans="4:4" x14ac:dyDescent="0.2">
      <c r="D8163" s="343"/>
    </row>
    <row r="8164" spans="4:4" x14ac:dyDescent="0.2">
      <c r="D8164" s="343"/>
    </row>
    <row r="8165" spans="4:4" x14ac:dyDescent="0.2">
      <c r="D8165" s="343"/>
    </row>
    <row r="8166" spans="4:4" x14ac:dyDescent="0.2">
      <c r="D8166" s="343"/>
    </row>
    <row r="8167" spans="4:4" x14ac:dyDescent="0.2">
      <c r="D8167" s="343"/>
    </row>
    <row r="8168" spans="4:4" x14ac:dyDescent="0.2">
      <c r="D8168" s="343"/>
    </row>
    <row r="8169" spans="4:4" x14ac:dyDescent="0.2">
      <c r="D8169" s="343"/>
    </row>
    <row r="8170" spans="4:4" x14ac:dyDescent="0.2">
      <c r="D8170" s="343"/>
    </row>
    <row r="8171" spans="4:4" x14ac:dyDescent="0.2">
      <c r="D8171" s="343"/>
    </row>
    <row r="8172" spans="4:4" x14ac:dyDescent="0.2">
      <c r="D8172" s="343"/>
    </row>
    <row r="8173" spans="4:4" x14ac:dyDescent="0.2">
      <c r="D8173" s="343"/>
    </row>
    <row r="8174" spans="4:4" x14ac:dyDescent="0.2">
      <c r="D8174" s="343"/>
    </row>
    <row r="8175" spans="4:4" x14ac:dyDescent="0.2">
      <c r="D8175" s="343"/>
    </row>
    <row r="8176" spans="4:4" x14ac:dyDescent="0.2">
      <c r="D8176" s="343"/>
    </row>
    <row r="8177" spans="4:4" x14ac:dyDescent="0.2">
      <c r="D8177" s="343"/>
    </row>
    <row r="8178" spans="4:4" x14ac:dyDescent="0.2">
      <c r="D8178" s="343"/>
    </row>
    <row r="8179" spans="4:4" x14ac:dyDescent="0.2">
      <c r="D8179" s="343"/>
    </row>
    <row r="8180" spans="4:4" x14ac:dyDescent="0.2">
      <c r="D8180" s="343"/>
    </row>
    <row r="8181" spans="4:4" x14ac:dyDescent="0.2">
      <c r="D8181" s="343"/>
    </row>
    <row r="8182" spans="4:4" x14ac:dyDescent="0.2">
      <c r="D8182" s="343"/>
    </row>
    <row r="8183" spans="4:4" x14ac:dyDescent="0.2">
      <c r="D8183" s="343"/>
    </row>
    <row r="8184" spans="4:4" x14ac:dyDescent="0.2">
      <c r="D8184" s="343"/>
    </row>
    <row r="8185" spans="4:4" x14ac:dyDescent="0.2">
      <c r="D8185" s="343"/>
    </row>
    <row r="8186" spans="4:4" x14ac:dyDescent="0.2">
      <c r="D8186" s="343"/>
    </row>
    <row r="8187" spans="4:4" x14ac:dyDescent="0.2">
      <c r="D8187" s="343"/>
    </row>
    <row r="8188" spans="4:4" x14ac:dyDescent="0.2">
      <c r="D8188" s="343"/>
    </row>
    <row r="8189" spans="4:4" x14ac:dyDescent="0.2">
      <c r="D8189" s="343"/>
    </row>
    <row r="8190" spans="4:4" x14ac:dyDescent="0.2">
      <c r="D8190" s="343"/>
    </row>
    <row r="8191" spans="4:4" x14ac:dyDescent="0.2">
      <c r="D8191" s="343"/>
    </row>
    <row r="8192" spans="4:4" x14ac:dyDescent="0.2">
      <c r="D8192" s="343"/>
    </row>
    <row r="8193" spans="4:4" x14ac:dyDescent="0.2">
      <c r="D8193" s="343"/>
    </row>
    <row r="8194" spans="4:4" x14ac:dyDescent="0.2">
      <c r="D8194" s="343"/>
    </row>
    <row r="8195" spans="4:4" x14ac:dyDescent="0.2">
      <c r="D8195" s="343"/>
    </row>
    <row r="8196" spans="4:4" x14ac:dyDescent="0.2">
      <c r="D8196" s="343"/>
    </row>
    <row r="8197" spans="4:4" x14ac:dyDescent="0.2">
      <c r="D8197" s="343"/>
    </row>
    <row r="8198" spans="4:4" x14ac:dyDescent="0.2">
      <c r="D8198" s="343"/>
    </row>
    <row r="8199" spans="4:4" x14ac:dyDescent="0.2">
      <c r="D8199" s="343"/>
    </row>
    <row r="8200" spans="4:4" x14ac:dyDescent="0.2">
      <c r="D8200" s="343"/>
    </row>
    <row r="8201" spans="4:4" x14ac:dyDescent="0.2">
      <c r="D8201" s="343"/>
    </row>
    <row r="8202" spans="4:4" x14ac:dyDescent="0.2">
      <c r="D8202" s="343"/>
    </row>
    <row r="8203" spans="4:4" x14ac:dyDescent="0.2">
      <c r="D8203" s="343"/>
    </row>
    <row r="8204" spans="4:4" x14ac:dyDescent="0.2">
      <c r="D8204" s="343"/>
    </row>
    <row r="8205" spans="4:4" x14ac:dyDescent="0.2">
      <c r="D8205" s="343"/>
    </row>
    <row r="8206" spans="4:4" x14ac:dyDescent="0.2">
      <c r="D8206" s="343"/>
    </row>
    <row r="8207" spans="4:4" x14ac:dyDescent="0.2">
      <c r="D8207" s="343"/>
    </row>
    <row r="8208" spans="4:4" x14ac:dyDescent="0.2">
      <c r="D8208" s="343"/>
    </row>
    <row r="8209" spans="4:4" x14ac:dyDescent="0.2">
      <c r="D8209" s="343"/>
    </row>
    <row r="8210" spans="4:4" x14ac:dyDescent="0.2">
      <c r="D8210" s="343"/>
    </row>
    <row r="8211" spans="4:4" x14ac:dyDescent="0.2">
      <c r="D8211" s="343"/>
    </row>
    <row r="8212" spans="4:4" x14ac:dyDescent="0.2">
      <c r="D8212" s="343"/>
    </row>
    <row r="8213" spans="4:4" x14ac:dyDescent="0.2">
      <c r="D8213" s="343"/>
    </row>
    <row r="8214" spans="4:4" x14ac:dyDescent="0.2">
      <c r="D8214" s="343"/>
    </row>
    <row r="8215" spans="4:4" x14ac:dyDescent="0.2">
      <c r="D8215" s="343"/>
    </row>
    <row r="8216" spans="4:4" x14ac:dyDescent="0.2">
      <c r="D8216" s="343"/>
    </row>
    <row r="8217" spans="4:4" x14ac:dyDescent="0.2">
      <c r="D8217" s="343"/>
    </row>
    <row r="8218" spans="4:4" x14ac:dyDescent="0.2">
      <c r="D8218" s="343"/>
    </row>
    <row r="8219" spans="4:4" x14ac:dyDescent="0.2">
      <c r="D8219" s="343"/>
    </row>
    <row r="8220" spans="4:4" x14ac:dyDescent="0.2">
      <c r="D8220" s="343"/>
    </row>
    <row r="8221" spans="4:4" x14ac:dyDescent="0.2">
      <c r="D8221" s="343"/>
    </row>
    <row r="8222" spans="4:4" x14ac:dyDescent="0.2">
      <c r="D8222" s="343"/>
    </row>
    <row r="8223" spans="4:4" x14ac:dyDescent="0.2">
      <c r="D8223" s="343"/>
    </row>
    <row r="8224" spans="4:4" x14ac:dyDescent="0.2">
      <c r="D8224" s="343"/>
    </row>
    <row r="8225" spans="4:4" x14ac:dyDescent="0.2">
      <c r="D8225" s="343"/>
    </row>
    <row r="8226" spans="4:4" x14ac:dyDescent="0.2">
      <c r="D8226" s="343"/>
    </row>
    <row r="8227" spans="4:4" x14ac:dyDescent="0.2">
      <c r="D8227" s="343"/>
    </row>
    <row r="8228" spans="4:4" x14ac:dyDescent="0.2">
      <c r="D8228" s="343"/>
    </row>
    <row r="8229" spans="4:4" x14ac:dyDescent="0.2">
      <c r="D8229" s="343"/>
    </row>
    <row r="8230" spans="4:4" x14ac:dyDescent="0.2">
      <c r="D8230" s="343"/>
    </row>
    <row r="8231" spans="4:4" x14ac:dyDescent="0.2">
      <c r="D8231" s="343"/>
    </row>
    <row r="8232" spans="4:4" x14ac:dyDescent="0.2">
      <c r="D8232" s="343"/>
    </row>
    <row r="8233" spans="4:4" x14ac:dyDescent="0.2">
      <c r="D8233" s="343"/>
    </row>
    <row r="8234" spans="4:4" x14ac:dyDescent="0.2">
      <c r="D8234" s="343"/>
    </row>
    <row r="8235" spans="4:4" x14ac:dyDescent="0.2">
      <c r="D8235" s="343"/>
    </row>
    <row r="8236" spans="4:4" x14ac:dyDescent="0.2">
      <c r="D8236" s="343"/>
    </row>
    <row r="8237" spans="4:4" x14ac:dyDescent="0.2">
      <c r="D8237" s="343"/>
    </row>
    <row r="8238" spans="4:4" x14ac:dyDescent="0.2">
      <c r="D8238" s="343"/>
    </row>
    <row r="8239" spans="4:4" x14ac:dyDescent="0.2">
      <c r="D8239" s="343"/>
    </row>
    <row r="8240" spans="4:4" x14ac:dyDescent="0.2">
      <c r="D8240" s="343"/>
    </row>
    <row r="8241" spans="4:4" x14ac:dyDescent="0.2">
      <c r="D8241" s="343"/>
    </row>
    <row r="8242" spans="4:4" x14ac:dyDescent="0.2">
      <c r="D8242" s="343"/>
    </row>
    <row r="8243" spans="4:4" x14ac:dyDescent="0.2">
      <c r="D8243" s="343"/>
    </row>
    <row r="8244" spans="4:4" x14ac:dyDescent="0.2">
      <c r="D8244" s="343"/>
    </row>
    <row r="8245" spans="4:4" x14ac:dyDescent="0.2">
      <c r="D8245" s="343"/>
    </row>
    <row r="8246" spans="4:4" x14ac:dyDescent="0.2">
      <c r="D8246" s="343"/>
    </row>
    <row r="8247" spans="4:4" x14ac:dyDescent="0.2">
      <c r="D8247" s="343"/>
    </row>
    <row r="8248" spans="4:4" x14ac:dyDescent="0.2">
      <c r="D8248" s="343"/>
    </row>
    <row r="8249" spans="4:4" x14ac:dyDescent="0.2">
      <c r="D8249" s="343"/>
    </row>
    <row r="8250" spans="4:4" x14ac:dyDescent="0.2">
      <c r="D8250" s="343"/>
    </row>
    <row r="8251" spans="4:4" x14ac:dyDescent="0.2">
      <c r="D8251" s="343"/>
    </row>
    <row r="8252" spans="4:4" x14ac:dyDescent="0.2">
      <c r="D8252" s="343"/>
    </row>
    <row r="8253" spans="4:4" x14ac:dyDescent="0.2">
      <c r="D8253" s="343"/>
    </row>
    <row r="8254" spans="4:4" x14ac:dyDescent="0.2">
      <c r="D8254" s="343"/>
    </row>
    <row r="8255" spans="4:4" x14ac:dyDescent="0.2">
      <c r="D8255" s="343"/>
    </row>
    <row r="8256" spans="4:4" x14ac:dyDescent="0.2">
      <c r="D8256" s="343"/>
    </row>
    <row r="8257" spans="4:4" x14ac:dyDescent="0.2">
      <c r="D8257" s="343"/>
    </row>
    <row r="8258" spans="4:4" x14ac:dyDescent="0.2">
      <c r="D8258" s="343"/>
    </row>
    <row r="8259" spans="4:4" x14ac:dyDescent="0.2">
      <c r="D8259" s="343"/>
    </row>
    <row r="8260" spans="4:4" x14ac:dyDescent="0.2">
      <c r="D8260" s="343"/>
    </row>
    <row r="8261" spans="4:4" x14ac:dyDescent="0.2">
      <c r="D8261" s="343"/>
    </row>
    <row r="8262" spans="4:4" x14ac:dyDescent="0.2">
      <c r="D8262" s="343"/>
    </row>
    <row r="8263" spans="4:4" x14ac:dyDescent="0.2">
      <c r="D8263" s="343"/>
    </row>
    <row r="8264" spans="4:4" x14ac:dyDescent="0.2">
      <c r="D8264" s="343"/>
    </row>
    <row r="8265" spans="4:4" x14ac:dyDescent="0.2">
      <c r="D8265" s="343"/>
    </row>
    <row r="8266" spans="4:4" x14ac:dyDescent="0.2">
      <c r="D8266" s="343"/>
    </row>
    <row r="8267" spans="4:4" x14ac:dyDescent="0.2">
      <c r="D8267" s="343"/>
    </row>
    <row r="8268" spans="4:4" x14ac:dyDescent="0.2">
      <c r="D8268" s="343"/>
    </row>
    <row r="8269" spans="4:4" x14ac:dyDescent="0.2">
      <c r="D8269" s="343"/>
    </row>
    <row r="8270" spans="4:4" x14ac:dyDescent="0.2">
      <c r="D8270" s="343"/>
    </row>
    <row r="8271" spans="4:4" x14ac:dyDescent="0.2">
      <c r="D8271" s="343"/>
    </row>
    <row r="8272" spans="4:4" x14ac:dyDescent="0.2">
      <c r="D8272" s="343"/>
    </row>
    <row r="8273" spans="4:4" x14ac:dyDescent="0.2">
      <c r="D8273" s="343"/>
    </row>
    <row r="8274" spans="4:4" x14ac:dyDescent="0.2">
      <c r="D8274" s="343"/>
    </row>
    <row r="8275" spans="4:4" x14ac:dyDescent="0.2">
      <c r="D8275" s="343"/>
    </row>
    <row r="8276" spans="4:4" x14ac:dyDescent="0.2">
      <c r="D8276" s="343"/>
    </row>
    <row r="8277" spans="4:4" x14ac:dyDescent="0.2">
      <c r="D8277" s="343"/>
    </row>
    <row r="8278" spans="4:4" x14ac:dyDescent="0.2">
      <c r="D8278" s="343"/>
    </row>
    <row r="8279" spans="4:4" x14ac:dyDescent="0.2">
      <c r="D8279" s="343"/>
    </row>
    <row r="8280" spans="4:4" x14ac:dyDescent="0.2">
      <c r="D8280" s="343"/>
    </row>
    <row r="8281" spans="4:4" x14ac:dyDescent="0.2">
      <c r="D8281" s="343"/>
    </row>
    <row r="8282" spans="4:4" x14ac:dyDescent="0.2">
      <c r="D8282" s="343"/>
    </row>
    <row r="8283" spans="4:4" x14ac:dyDescent="0.2">
      <c r="D8283" s="343"/>
    </row>
    <row r="8284" spans="4:4" x14ac:dyDescent="0.2">
      <c r="D8284" s="343"/>
    </row>
    <row r="8285" spans="4:4" x14ac:dyDescent="0.2">
      <c r="D8285" s="343"/>
    </row>
    <row r="8286" spans="4:4" x14ac:dyDescent="0.2">
      <c r="D8286" s="343"/>
    </row>
    <row r="8287" spans="4:4" x14ac:dyDescent="0.2">
      <c r="D8287" s="343"/>
    </row>
    <row r="8288" spans="4:4" x14ac:dyDescent="0.2">
      <c r="D8288" s="343"/>
    </row>
    <row r="8289" spans="4:4" x14ac:dyDescent="0.2">
      <c r="D8289" s="343"/>
    </row>
    <row r="8290" spans="4:4" x14ac:dyDescent="0.2">
      <c r="D8290" s="343"/>
    </row>
    <row r="8291" spans="4:4" x14ac:dyDescent="0.2">
      <c r="D8291" s="343"/>
    </row>
    <row r="8292" spans="4:4" x14ac:dyDescent="0.2">
      <c r="D8292" s="343"/>
    </row>
    <row r="8293" spans="4:4" x14ac:dyDescent="0.2">
      <c r="D8293" s="343"/>
    </row>
    <row r="8294" spans="4:4" x14ac:dyDescent="0.2">
      <c r="D8294" s="343"/>
    </row>
    <row r="8295" spans="4:4" x14ac:dyDescent="0.2">
      <c r="D8295" s="343"/>
    </row>
    <row r="8296" spans="4:4" x14ac:dyDescent="0.2">
      <c r="D8296" s="343"/>
    </row>
    <row r="8297" spans="4:4" x14ac:dyDescent="0.2">
      <c r="D8297" s="343"/>
    </row>
    <row r="8298" spans="4:4" x14ac:dyDescent="0.2">
      <c r="D8298" s="343"/>
    </row>
    <row r="8299" spans="4:4" x14ac:dyDescent="0.2">
      <c r="D8299" s="343"/>
    </row>
    <row r="8300" spans="4:4" x14ac:dyDescent="0.2">
      <c r="D8300" s="343"/>
    </row>
    <row r="8301" spans="4:4" x14ac:dyDescent="0.2">
      <c r="D8301" s="343"/>
    </row>
    <row r="8302" spans="4:4" x14ac:dyDescent="0.2">
      <c r="D8302" s="343"/>
    </row>
    <row r="8303" spans="4:4" x14ac:dyDescent="0.2">
      <c r="D8303" s="343"/>
    </row>
    <row r="8304" spans="4:4" x14ac:dyDescent="0.2">
      <c r="D8304" s="343"/>
    </row>
    <row r="8305" spans="4:4" x14ac:dyDescent="0.2">
      <c r="D8305" s="343"/>
    </row>
    <row r="8306" spans="4:4" x14ac:dyDescent="0.2">
      <c r="D8306" s="343"/>
    </row>
    <row r="8307" spans="4:4" x14ac:dyDescent="0.2">
      <c r="D8307" s="343"/>
    </row>
    <row r="8308" spans="4:4" x14ac:dyDescent="0.2">
      <c r="D8308" s="343"/>
    </row>
    <row r="8309" spans="4:4" x14ac:dyDescent="0.2">
      <c r="D8309" s="343"/>
    </row>
    <row r="8310" spans="4:4" x14ac:dyDescent="0.2">
      <c r="D8310" s="343"/>
    </row>
    <row r="8311" spans="4:4" x14ac:dyDescent="0.2">
      <c r="D8311" s="343"/>
    </row>
    <row r="8312" spans="4:4" x14ac:dyDescent="0.2">
      <c r="D8312" s="343"/>
    </row>
    <row r="8313" spans="4:4" x14ac:dyDescent="0.2">
      <c r="D8313" s="343"/>
    </row>
    <row r="8314" spans="4:4" x14ac:dyDescent="0.2">
      <c r="D8314" s="343"/>
    </row>
    <row r="8315" spans="4:4" x14ac:dyDescent="0.2">
      <c r="D8315" s="343"/>
    </row>
    <row r="8316" spans="4:4" x14ac:dyDescent="0.2">
      <c r="D8316" s="343"/>
    </row>
    <row r="8317" spans="4:4" x14ac:dyDescent="0.2">
      <c r="D8317" s="343"/>
    </row>
    <row r="8318" spans="4:4" x14ac:dyDescent="0.2">
      <c r="D8318" s="343"/>
    </row>
    <row r="8319" spans="4:4" x14ac:dyDescent="0.2">
      <c r="D8319" s="343"/>
    </row>
    <row r="8320" spans="4:4" x14ac:dyDescent="0.2">
      <c r="D8320" s="343"/>
    </row>
    <row r="8321" spans="4:4" x14ac:dyDescent="0.2">
      <c r="D8321" s="343"/>
    </row>
    <row r="8322" spans="4:4" x14ac:dyDescent="0.2">
      <c r="D8322" s="343"/>
    </row>
    <row r="8323" spans="4:4" x14ac:dyDescent="0.2">
      <c r="D8323" s="343"/>
    </row>
    <row r="8324" spans="4:4" x14ac:dyDescent="0.2">
      <c r="D8324" s="343"/>
    </row>
    <row r="8325" spans="4:4" x14ac:dyDescent="0.2">
      <c r="D8325" s="343"/>
    </row>
    <row r="8326" spans="4:4" x14ac:dyDescent="0.2">
      <c r="D8326" s="343"/>
    </row>
    <row r="8327" spans="4:4" x14ac:dyDescent="0.2">
      <c r="D8327" s="343"/>
    </row>
    <row r="8328" spans="4:4" x14ac:dyDescent="0.2">
      <c r="D8328" s="343"/>
    </row>
    <row r="8329" spans="4:4" x14ac:dyDescent="0.2">
      <c r="D8329" s="343"/>
    </row>
    <row r="8330" spans="4:4" x14ac:dyDescent="0.2">
      <c r="D8330" s="343"/>
    </row>
    <row r="8331" spans="4:4" x14ac:dyDescent="0.2">
      <c r="D8331" s="343"/>
    </row>
    <row r="8332" spans="4:4" x14ac:dyDescent="0.2">
      <c r="D8332" s="343"/>
    </row>
    <row r="8333" spans="4:4" x14ac:dyDescent="0.2">
      <c r="D8333" s="343"/>
    </row>
    <row r="8334" spans="4:4" x14ac:dyDescent="0.2">
      <c r="D8334" s="343"/>
    </row>
    <row r="8335" spans="4:4" x14ac:dyDescent="0.2">
      <c r="D8335" s="343"/>
    </row>
    <row r="8336" spans="4:4" x14ac:dyDescent="0.2">
      <c r="D8336" s="343"/>
    </row>
    <row r="8337" spans="4:4" x14ac:dyDescent="0.2">
      <c r="D8337" s="343"/>
    </row>
    <row r="8338" spans="4:4" x14ac:dyDescent="0.2">
      <c r="D8338" s="343"/>
    </row>
    <row r="8339" spans="4:4" x14ac:dyDescent="0.2">
      <c r="D8339" s="343"/>
    </row>
    <row r="8340" spans="4:4" x14ac:dyDescent="0.2">
      <c r="D8340" s="343"/>
    </row>
    <row r="8341" spans="4:4" x14ac:dyDescent="0.2">
      <c r="D8341" s="343"/>
    </row>
    <row r="8342" spans="4:4" x14ac:dyDescent="0.2">
      <c r="D8342" s="343"/>
    </row>
    <row r="8343" spans="4:4" x14ac:dyDescent="0.2">
      <c r="D8343" s="343"/>
    </row>
    <row r="8344" spans="4:4" x14ac:dyDescent="0.2">
      <c r="D8344" s="343"/>
    </row>
    <row r="8345" spans="4:4" x14ac:dyDescent="0.2">
      <c r="D8345" s="343"/>
    </row>
    <row r="8346" spans="4:4" x14ac:dyDescent="0.2">
      <c r="D8346" s="343"/>
    </row>
    <row r="8347" spans="4:4" x14ac:dyDescent="0.2">
      <c r="D8347" s="343"/>
    </row>
    <row r="8348" spans="4:4" x14ac:dyDescent="0.2">
      <c r="D8348" s="343"/>
    </row>
    <row r="8349" spans="4:4" x14ac:dyDescent="0.2">
      <c r="D8349" s="343"/>
    </row>
    <row r="8350" spans="4:4" x14ac:dyDescent="0.2">
      <c r="D8350" s="343"/>
    </row>
    <row r="8351" spans="4:4" x14ac:dyDescent="0.2">
      <c r="D8351" s="343"/>
    </row>
    <row r="8352" spans="4:4" x14ac:dyDescent="0.2">
      <c r="D8352" s="343"/>
    </row>
    <row r="8353" spans="4:4" x14ac:dyDescent="0.2">
      <c r="D8353" s="343"/>
    </row>
    <row r="8354" spans="4:4" x14ac:dyDescent="0.2">
      <c r="D8354" s="343"/>
    </row>
    <row r="8355" spans="4:4" x14ac:dyDescent="0.2">
      <c r="D8355" s="343"/>
    </row>
    <row r="8356" spans="4:4" x14ac:dyDescent="0.2">
      <c r="D8356" s="343"/>
    </row>
    <row r="8357" spans="4:4" x14ac:dyDescent="0.2">
      <c r="D8357" s="343"/>
    </row>
    <row r="8358" spans="4:4" x14ac:dyDescent="0.2">
      <c r="D8358" s="343"/>
    </row>
    <row r="8359" spans="4:4" x14ac:dyDescent="0.2">
      <c r="D8359" s="343"/>
    </row>
    <row r="8360" spans="4:4" x14ac:dyDescent="0.2">
      <c r="D8360" s="343"/>
    </row>
    <row r="8361" spans="4:4" x14ac:dyDescent="0.2">
      <c r="D8361" s="343"/>
    </row>
    <row r="8362" spans="4:4" x14ac:dyDescent="0.2">
      <c r="D8362" s="343"/>
    </row>
    <row r="8363" spans="4:4" x14ac:dyDescent="0.2">
      <c r="D8363" s="343"/>
    </row>
    <row r="8364" spans="4:4" x14ac:dyDescent="0.2">
      <c r="D8364" s="343"/>
    </row>
    <row r="8365" spans="4:4" x14ac:dyDescent="0.2">
      <c r="D8365" s="343"/>
    </row>
    <row r="8366" spans="4:4" x14ac:dyDescent="0.2">
      <c r="D8366" s="343"/>
    </row>
    <row r="8367" spans="4:4" x14ac:dyDescent="0.2">
      <c r="D8367" s="343"/>
    </row>
    <row r="8368" spans="4:4" x14ac:dyDescent="0.2">
      <c r="D8368" s="343"/>
    </row>
    <row r="8369" spans="4:4" x14ac:dyDescent="0.2">
      <c r="D8369" s="343"/>
    </row>
    <row r="8370" spans="4:4" x14ac:dyDescent="0.2">
      <c r="D8370" s="343"/>
    </row>
    <row r="8371" spans="4:4" x14ac:dyDescent="0.2">
      <c r="D8371" s="343"/>
    </row>
    <row r="8372" spans="4:4" x14ac:dyDescent="0.2">
      <c r="D8372" s="343"/>
    </row>
    <row r="8373" spans="4:4" x14ac:dyDescent="0.2">
      <c r="D8373" s="343"/>
    </row>
    <row r="8374" spans="4:4" x14ac:dyDescent="0.2">
      <c r="D8374" s="343"/>
    </row>
    <row r="8375" spans="4:4" x14ac:dyDescent="0.2">
      <c r="D8375" s="343"/>
    </row>
    <row r="8376" spans="4:4" x14ac:dyDescent="0.2">
      <c r="D8376" s="343"/>
    </row>
    <row r="8377" spans="4:4" x14ac:dyDescent="0.2">
      <c r="D8377" s="343"/>
    </row>
    <row r="8378" spans="4:4" x14ac:dyDescent="0.2">
      <c r="D8378" s="343"/>
    </row>
    <row r="8379" spans="4:4" x14ac:dyDescent="0.2">
      <c r="D8379" s="343"/>
    </row>
    <row r="8380" spans="4:4" x14ac:dyDescent="0.2">
      <c r="D8380" s="343"/>
    </row>
    <row r="8381" spans="4:4" x14ac:dyDescent="0.2">
      <c r="D8381" s="343"/>
    </row>
    <row r="8382" spans="4:4" x14ac:dyDescent="0.2">
      <c r="D8382" s="343"/>
    </row>
    <row r="8383" spans="4:4" x14ac:dyDescent="0.2">
      <c r="D8383" s="343"/>
    </row>
    <row r="8384" spans="4:4" x14ac:dyDescent="0.2">
      <c r="D8384" s="343"/>
    </row>
    <row r="8385" spans="4:4" x14ac:dyDescent="0.2">
      <c r="D8385" s="343"/>
    </row>
    <row r="8386" spans="4:4" x14ac:dyDescent="0.2">
      <c r="D8386" s="343"/>
    </row>
    <row r="8387" spans="4:4" x14ac:dyDescent="0.2">
      <c r="D8387" s="343"/>
    </row>
    <row r="8388" spans="4:4" x14ac:dyDescent="0.2">
      <c r="D8388" s="343"/>
    </row>
    <row r="8389" spans="4:4" x14ac:dyDescent="0.2">
      <c r="D8389" s="343"/>
    </row>
    <row r="8390" spans="4:4" x14ac:dyDescent="0.2">
      <c r="D8390" s="343"/>
    </row>
    <row r="8391" spans="4:4" x14ac:dyDescent="0.2">
      <c r="D8391" s="343"/>
    </row>
    <row r="8392" spans="4:4" x14ac:dyDescent="0.2">
      <c r="D8392" s="343"/>
    </row>
    <row r="8393" spans="4:4" x14ac:dyDescent="0.2">
      <c r="D8393" s="343"/>
    </row>
    <row r="8394" spans="4:4" x14ac:dyDescent="0.2">
      <c r="D8394" s="343"/>
    </row>
    <row r="8395" spans="4:4" x14ac:dyDescent="0.2">
      <c r="D8395" s="343"/>
    </row>
    <row r="8396" spans="4:4" x14ac:dyDescent="0.2">
      <c r="D8396" s="343"/>
    </row>
    <row r="8397" spans="4:4" x14ac:dyDescent="0.2">
      <c r="D8397" s="343"/>
    </row>
    <row r="8398" spans="4:4" x14ac:dyDescent="0.2">
      <c r="D8398" s="343"/>
    </row>
    <row r="8399" spans="4:4" x14ac:dyDescent="0.2">
      <c r="D8399" s="343"/>
    </row>
    <row r="8400" spans="4:4" x14ac:dyDescent="0.2">
      <c r="D8400" s="343"/>
    </row>
    <row r="8401" spans="4:4" x14ac:dyDescent="0.2">
      <c r="D8401" s="343"/>
    </row>
    <row r="8402" spans="4:4" x14ac:dyDescent="0.2">
      <c r="D8402" s="343"/>
    </row>
    <row r="8403" spans="4:4" x14ac:dyDescent="0.2">
      <c r="D8403" s="343"/>
    </row>
    <row r="8404" spans="4:4" x14ac:dyDescent="0.2">
      <c r="D8404" s="343"/>
    </row>
    <row r="8405" spans="4:4" x14ac:dyDescent="0.2">
      <c r="D8405" s="343"/>
    </row>
    <row r="8406" spans="4:4" x14ac:dyDescent="0.2">
      <c r="D8406" s="343"/>
    </row>
    <row r="8407" spans="4:4" x14ac:dyDescent="0.2">
      <c r="D8407" s="343"/>
    </row>
    <row r="8408" spans="4:4" x14ac:dyDescent="0.2">
      <c r="D8408" s="343"/>
    </row>
    <row r="8409" spans="4:4" x14ac:dyDescent="0.2">
      <c r="D8409" s="343"/>
    </row>
    <row r="8410" spans="4:4" x14ac:dyDescent="0.2">
      <c r="D8410" s="343"/>
    </row>
    <row r="8411" spans="4:4" x14ac:dyDescent="0.2">
      <c r="D8411" s="343"/>
    </row>
    <row r="8412" spans="4:4" x14ac:dyDescent="0.2">
      <c r="D8412" s="343"/>
    </row>
    <row r="8413" spans="4:4" x14ac:dyDescent="0.2">
      <c r="D8413" s="343"/>
    </row>
    <row r="8414" spans="4:4" x14ac:dyDescent="0.2">
      <c r="D8414" s="343"/>
    </row>
    <row r="8415" spans="4:4" x14ac:dyDescent="0.2">
      <c r="D8415" s="343"/>
    </row>
    <row r="8416" spans="4:4" x14ac:dyDescent="0.2">
      <c r="D8416" s="343"/>
    </row>
    <row r="8417" spans="4:4" x14ac:dyDescent="0.2">
      <c r="D8417" s="343"/>
    </row>
    <row r="8418" spans="4:4" x14ac:dyDescent="0.2">
      <c r="D8418" s="343"/>
    </row>
    <row r="8419" spans="4:4" x14ac:dyDescent="0.2">
      <c r="D8419" s="343"/>
    </row>
    <row r="8420" spans="4:4" x14ac:dyDescent="0.2">
      <c r="D8420" s="343"/>
    </row>
    <row r="8421" spans="4:4" x14ac:dyDescent="0.2">
      <c r="D8421" s="343"/>
    </row>
    <row r="8422" spans="4:4" x14ac:dyDescent="0.2">
      <c r="D8422" s="343"/>
    </row>
    <row r="8423" spans="4:4" x14ac:dyDescent="0.2">
      <c r="D8423" s="343"/>
    </row>
    <row r="8424" spans="4:4" x14ac:dyDescent="0.2">
      <c r="D8424" s="343"/>
    </row>
    <row r="8425" spans="4:4" x14ac:dyDescent="0.2">
      <c r="D8425" s="343"/>
    </row>
    <row r="8426" spans="4:4" x14ac:dyDescent="0.2">
      <c r="D8426" s="343"/>
    </row>
    <row r="8427" spans="4:4" x14ac:dyDescent="0.2">
      <c r="D8427" s="343"/>
    </row>
    <row r="8428" spans="4:4" x14ac:dyDescent="0.2">
      <c r="D8428" s="343"/>
    </row>
    <row r="8429" spans="4:4" x14ac:dyDescent="0.2">
      <c r="D8429" s="343"/>
    </row>
    <row r="8430" spans="4:4" x14ac:dyDescent="0.2">
      <c r="D8430" s="343"/>
    </row>
    <row r="8431" spans="4:4" x14ac:dyDescent="0.2">
      <c r="D8431" s="343"/>
    </row>
    <row r="8432" spans="4:4" x14ac:dyDescent="0.2">
      <c r="D8432" s="343"/>
    </row>
    <row r="8433" spans="4:4" x14ac:dyDescent="0.2">
      <c r="D8433" s="343"/>
    </row>
    <row r="8434" spans="4:4" x14ac:dyDescent="0.2">
      <c r="D8434" s="343"/>
    </row>
    <row r="8435" spans="4:4" x14ac:dyDescent="0.2">
      <c r="D8435" s="343"/>
    </row>
    <row r="8436" spans="4:4" x14ac:dyDescent="0.2">
      <c r="D8436" s="343"/>
    </row>
    <row r="8437" spans="4:4" x14ac:dyDescent="0.2">
      <c r="D8437" s="343"/>
    </row>
    <row r="8438" spans="4:4" x14ac:dyDescent="0.2">
      <c r="D8438" s="343"/>
    </row>
    <row r="8439" spans="4:4" x14ac:dyDescent="0.2">
      <c r="D8439" s="343"/>
    </row>
    <row r="8440" spans="4:4" x14ac:dyDescent="0.2">
      <c r="D8440" s="343"/>
    </row>
    <row r="8441" spans="4:4" x14ac:dyDescent="0.2">
      <c r="D8441" s="343"/>
    </row>
    <row r="8442" spans="4:4" x14ac:dyDescent="0.2">
      <c r="D8442" s="343"/>
    </row>
    <row r="8443" spans="4:4" x14ac:dyDescent="0.2">
      <c r="D8443" s="343"/>
    </row>
    <row r="8444" spans="4:4" x14ac:dyDescent="0.2">
      <c r="D8444" s="343"/>
    </row>
    <row r="8445" spans="4:4" x14ac:dyDescent="0.2">
      <c r="D8445" s="343"/>
    </row>
    <row r="8446" spans="4:4" x14ac:dyDescent="0.2">
      <c r="D8446" s="343"/>
    </row>
    <row r="8447" spans="4:4" x14ac:dyDescent="0.2">
      <c r="D8447" s="343"/>
    </row>
    <row r="8448" spans="4:4" x14ac:dyDescent="0.2">
      <c r="D8448" s="343"/>
    </row>
    <row r="8449" spans="4:4" x14ac:dyDescent="0.2">
      <c r="D8449" s="343"/>
    </row>
    <row r="8450" spans="4:4" x14ac:dyDescent="0.2">
      <c r="D8450" s="343"/>
    </row>
    <row r="8451" spans="4:4" x14ac:dyDescent="0.2">
      <c r="D8451" s="343"/>
    </row>
    <row r="8452" spans="4:4" x14ac:dyDescent="0.2">
      <c r="D8452" s="343"/>
    </row>
    <row r="8453" spans="4:4" x14ac:dyDescent="0.2">
      <c r="D8453" s="343"/>
    </row>
    <row r="8454" spans="4:4" x14ac:dyDescent="0.2">
      <c r="D8454" s="343"/>
    </row>
    <row r="8455" spans="4:4" x14ac:dyDescent="0.2">
      <c r="D8455" s="343"/>
    </row>
    <row r="8456" spans="4:4" x14ac:dyDescent="0.2">
      <c r="D8456" s="343"/>
    </row>
    <row r="8457" spans="4:4" x14ac:dyDescent="0.2">
      <c r="D8457" s="343"/>
    </row>
    <row r="8458" spans="4:4" x14ac:dyDescent="0.2">
      <c r="D8458" s="343"/>
    </row>
    <row r="8459" spans="4:4" x14ac:dyDescent="0.2">
      <c r="D8459" s="343"/>
    </row>
    <row r="8460" spans="4:4" x14ac:dyDescent="0.2">
      <c r="D8460" s="343"/>
    </row>
    <row r="8461" spans="4:4" x14ac:dyDescent="0.2">
      <c r="D8461" s="343"/>
    </row>
    <row r="8462" spans="4:4" x14ac:dyDescent="0.2">
      <c r="D8462" s="343"/>
    </row>
    <row r="8463" spans="4:4" x14ac:dyDescent="0.2">
      <c r="D8463" s="343"/>
    </row>
    <row r="8464" spans="4:4" x14ac:dyDescent="0.2">
      <c r="D8464" s="343"/>
    </row>
    <row r="8465" spans="4:4" x14ac:dyDescent="0.2">
      <c r="D8465" s="343"/>
    </row>
    <row r="8466" spans="4:4" x14ac:dyDescent="0.2">
      <c r="D8466" s="343"/>
    </row>
    <row r="8467" spans="4:4" x14ac:dyDescent="0.2">
      <c r="D8467" s="343"/>
    </row>
    <row r="8468" spans="4:4" x14ac:dyDescent="0.2">
      <c r="D8468" s="343"/>
    </row>
    <row r="8469" spans="4:4" x14ac:dyDescent="0.2">
      <c r="D8469" s="343"/>
    </row>
    <row r="8470" spans="4:4" x14ac:dyDescent="0.2">
      <c r="D8470" s="343"/>
    </row>
    <row r="8471" spans="4:4" x14ac:dyDescent="0.2">
      <c r="D8471" s="343"/>
    </row>
    <row r="8472" spans="4:4" x14ac:dyDescent="0.2">
      <c r="D8472" s="343"/>
    </row>
    <row r="8473" spans="4:4" x14ac:dyDescent="0.2">
      <c r="D8473" s="343"/>
    </row>
    <row r="8474" spans="4:4" x14ac:dyDescent="0.2">
      <c r="D8474" s="343"/>
    </row>
    <row r="8475" spans="4:4" x14ac:dyDescent="0.2">
      <c r="D8475" s="343"/>
    </row>
    <row r="8476" spans="4:4" x14ac:dyDescent="0.2">
      <c r="D8476" s="343"/>
    </row>
    <row r="8477" spans="4:4" x14ac:dyDescent="0.2">
      <c r="D8477" s="343"/>
    </row>
    <row r="8478" spans="4:4" x14ac:dyDescent="0.2">
      <c r="D8478" s="343"/>
    </row>
    <row r="8479" spans="4:4" x14ac:dyDescent="0.2">
      <c r="D8479" s="343"/>
    </row>
    <row r="8480" spans="4:4" x14ac:dyDescent="0.2">
      <c r="D8480" s="343"/>
    </row>
    <row r="8481" spans="4:4" x14ac:dyDescent="0.2">
      <c r="D8481" s="343"/>
    </row>
    <row r="8482" spans="4:4" x14ac:dyDescent="0.2">
      <c r="D8482" s="343"/>
    </row>
    <row r="8483" spans="4:4" x14ac:dyDescent="0.2">
      <c r="D8483" s="343"/>
    </row>
    <row r="8484" spans="4:4" x14ac:dyDescent="0.2">
      <c r="D8484" s="343"/>
    </row>
    <row r="8485" spans="4:4" x14ac:dyDescent="0.2">
      <c r="D8485" s="343"/>
    </row>
    <row r="8486" spans="4:4" x14ac:dyDescent="0.2">
      <c r="D8486" s="343"/>
    </row>
    <row r="8487" spans="4:4" x14ac:dyDescent="0.2">
      <c r="D8487" s="343"/>
    </row>
    <row r="8488" spans="4:4" x14ac:dyDescent="0.2">
      <c r="D8488" s="343"/>
    </row>
    <row r="8489" spans="4:4" x14ac:dyDescent="0.2">
      <c r="D8489" s="343"/>
    </row>
    <row r="8490" spans="4:4" x14ac:dyDescent="0.2">
      <c r="D8490" s="343"/>
    </row>
    <row r="8491" spans="4:4" x14ac:dyDescent="0.2">
      <c r="D8491" s="343"/>
    </row>
    <row r="8492" spans="4:4" x14ac:dyDescent="0.2">
      <c r="D8492" s="343"/>
    </row>
    <row r="8493" spans="4:4" x14ac:dyDescent="0.2">
      <c r="D8493" s="343"/>
    </row>
    <row r="8494" spans="4:4" x14ac:dyDescent="0.2">
      <c r="D8494" s="343"/>
    </row>
    <row r="8495" spans="4:4" x14ac:dyDescent="0.2">
      <c r="D8495" s="343"/>
    </row>
    <row r="8496" spans="4:4" x14ac:dyDescent="0.2">
      <c r="D8496" s="343"/>
    </row>
    <row r="8497" spans="4:4" x14ac:dyDescent="0.2">
      <c r="D8497" s="343"/>
    </row>
    <row r="8498" spans="4:4" x14ac:dyDescent="0.2">
      <c r="D8498" s="343"/>
    </row>
    <row r="8499" spans="4:4" x14ac:dyDescent="0.2">
      <c r="D8499" s="343"/>
    </row>
    <row r="8500" spans="4:4" x14ac:dyDescent="0.2">
      <c r="D8500" s="343"/>
    </row>
    <row r="8501" spans="4:4" x14ac:dyDescent="0.2">
      <c r="D8501" s="343"/>
    </row>
    <row r="8502" spans="4:4" x14ac:dyDescent="0.2">
      <c r="D8502" s="343"/>
    </row>
    <row r="8503" spans="4:4" x14ac:dyDescent="0.2">
      <c r="D8503" s="343"/>
    </row>
    <row r="8504" spans="4:4" x14ac:dyDescent="0.2">
      <c r="D8504" s="343"/>
    </row>
    <row r="8505" spans="4:4" x14ac:dyDescent="0.2">
      <c r="D8505" s="343"/>
    </row>
    <row r="8506" spans="4:4" x14ac:dyDescent="0.2">
      <c r="D8506" s="343"/>
    </row>
    <row r="8507" spans="4:4" x14ac:dyDescent="0.2">
      <c r="D8507" s="343"/>
    </row>
    <row r="8508" spans="4:4" x14ac:dyDescent="0.2">
      <c r="D8508" s="343"/>
    </row>
    <row r="8509" spans="4:4" x14ac:dyDescent="0.2">
      <c r="D8509" s="343"/>
    </row>
    <row r="8510" spans="4:4" x14ac:dyDescent="0.2">
      <c r="D8510" s="343"/>
    </row>
    <row r="8511" spans="4:4" x14ac:dyDescent="0.2">
      <c r="D8511" s="343"/>
    </row>
    <row r="8512" spans="4:4" x14ac:dyDescent="0.2">
      <c r="D8512" s="343"/>
    </row>
    <row r="8513" spans="4:4" x14ac:dyDescent="0.2">
      <c r="D8513" s="343"/>
    </row>
    <row r="8514" spans="4:4" x14ac:dyDescent="0.2">
      <c r="D8514" s="343"/>
    </row>
    <row r="8515" spans="4:4" x14ac:dyDescent="0.2">
      <c r="D8515" s="343"/>
    </row>
    <row r="8516" spans="4:4" x14ac:dyDescent="0.2">
      <c r="D8516" s="343"/>
    </row>
    <row r="8517" spans="4:4" x14ac:dyDescent="0.2">
      <c r="D8517" s="343"/>
    </row>
    <row r="8518" spans="4:4" x14ac:dyDescent="0.2">
      <c r="D8518" s="343"/>
    </row>
    <row r="8519" spans="4:4" x14ac:dyDescent="0.2">
      <c r="D8519" s="343"/>
    </row>
    <row r="8520" spans="4:4" x14ac:dyDescent="0.2">
      <c r="D8520" s="343"/>
    </row>
    <row r="8521" spans="4:4" x14ac:dyDescent="0.2">
      <c r="D8521" s="343"/>
    </row>
    <row r="8522" spans="4:4" x14ac:dyDescent="0.2">
      <c r="D8522" s="343"/>
    </row>
    <row r="8523" spans="4:4" x14ac:dyDescent="0.2">
      <c r="D8523" s="343"/>
    </row>
    <row r="8524" spans="4:4" x14ac:dyDescent="0.2">
      <c r="D8524" s="343"/>
    </row>
    <row r="8525" spans="4:4" x14ac:dyDescent="0.2">
      <c r="D8525" s="343"/>
    </row>
    <row r="8526" spans="4:4" x14ac:dyDescent="0.2">
      <c r="D8526" s="343"/>
    </row>
    <row r="8527" spans="4:4" x14ac:dyDescent="0.2">
      <c r="D8527" s="343"/>
    </row>
    <row r="8528" spans="4:4" x14ac:dyDescent="0.2">
      <c r="D8528" s="343"/>
    </row>
    <row r="8529" spans="4:4" x14ac:dyDescent="0.2">
      <c r="D8529" s="343"/>
    </row>
    <row r="8530" spans="4:4" x14ac:dyDescent="0.2">
      <c r="D8530" s="343"/>
    </row>
    <row r="8531" spans="4:4" x14ac:dyDescent="0.2">
      <c r="D8531" s="343"/>
    </row>
    <row r="8532" spans="4:4" x14ac:dyDescent="0.2">
      <c r="D8532" s="343"/>
    </row>
    <row r="8533" spans="4:4" x14ac:dyDescent="0.2">
      <c r="D8533" s="343"/>
    </row>
    <row r="8534" spans="4:4" x14ac:dyDescent="0.2">
      <c r="D8534" s="343"/>
    </row>
    <row r="8535" spans="4:4" x14ac:dyDescent="0.2">
      <c r="D8535" s="343"/>
    </row>
    <row r="8536" spans="4:4" x14ac:dyDescent="0.2">
      <c r="D8536" s="343"/>
    </row>
    <row r="8537" spans="4:4" x14ac:dyDescent="0.2">
      <c r="D8537" s="343"/>
    </row>
    <row r="8538" spans="4:4" x14ac:dyDescent="0.2">
      <c r="D8538" s="343"/>
    </row>
    <row r="8539" spans="4:4" x14ac:dyDescent="0.2">
      <c r="D8539" s="343"/>
    </row>
    <row r="8540" spans="4:4" x14ac:dyDescent="0.2">
      <c r="D8540" s="343"/>
    </row>
    <row r="8541" spans="4:4" x14ac:dyDescent="0.2">
      <c r="D8541" s="343"/>
    </row>
    <row r="8542" spans="4:4" x14ac:dyDescent="0.2">
      <c r="D8542" s="343"/>
    </row>
    <row r="8543" spans="4:4" x14ac:dyDescent="0.2">
      <c r="D8543" s="343"/>
    </row>
    <row r="8544" spans="4:4" x14ac:dyDescent="0.2">
      <c r="D8544" s="343"/>
    </row>
    <row r="8545" spans="4:4" x14ac:dyDescent="0.2">
      <c r="D8545" s="343"/>
    </row>
    <row r="8546" spans="4:4" x14ac:dyDescent="0.2">
      <c r="D8546" s="343"/>
    </row>
    <row r="8547" spans="4:4" x14ac:dyDescent="0.2">
      <c r="D8547" s="343"/>
    </row>
    <row r="8548" spans="4:4" x14ac:dyDescent="0.2">
      <c r="D8548" s="343"/>
    </row>
    <row r="8549" spans="4:4" x14ac:dyDescent="0.2">
      <c r="D8549" s="343"/>
    </row>
    <row r="8550" spans="4:4" x14ac:dyDescent="0.2">
      <c r="D8550" s="343"/>
    </row>
    <row r="8551" spans="4:4" x14ac:dyDescent="0.2">
      <c r="D8551" s="343"/>
    </row>
    <row r="8552" spans="4:4" x14ac:dyDescent="0.2">
      <c r="D8552" s="343"/>
    </row>
    <row r="8553" spans="4:4" x14ac:dyDescent="0.2">
      <c r="D8553" s="343"/>
    </row>
    <row r="8554" spans="4:4" x14ac:dyDescent="0.2">
      <c r="D8554" s="343"/>
    </row>
    <row r="8555" spans="4:4" x14ac:dyDescent="0.2">
      <c r="D8555" s="343"/>
    </row>
    <row r="8556" spans="4:4" x14ac:dyDescent="0.2">
      <c r="D8556" s="343"/>
    </row>
    <row r="8557" spans="4:4" x14ac:dyDescent="0.2">
      <c r="D8557" s="343"/>
    </row>
    <row r="8558" spans="4:4" x14ac:dyDescent="0.2">
      <c r="D8558" s="343"/>
    </row>
    <row r="8559" spans="4:4" x14ac:dyDescent="0.2">
      <c r="D8559" s="343"/>
    </row>
    <row r="8560" spans="4:4" x14ac:dyDescent="0.2">
      <c r="D8560" s="343"/>
    </row>
    <row r="8561" spans="4:4" x14ac:dyDescent="0.2">
      <c r="D8561" s="343"/>
    </row>
    <row r="8562" spans="4:4" x14ac:dyDescent="0.2">
      <c r="D8562" s="343"/>
    </row>
    <row r="8563" spans="4:4" x14ac:dyDescent="0.2">
      <c r="D8563" s="343"/>
    </row>
    <row r="8564" spans="4:4" x14ac:dyDescent="0.2">
      <c r="D8564" s="343"/>
    </row>
    <row r="8565" spans="4:4" x14ac:dyDescent="0.2">
      <c r="D8565" s="343"/>
    </row>
    <row r="8566" spans="4:4" x14ac:dyDescent="0.2">
      <c r="D8566" s="343"/>
    </row>
    <row r="8567" spans="4:4" x14ac:dyDescent="0.2">
      <c r="D8567" s="343"/>
    </row>
    <row r="8568" spans="4:4" x14ac:dyDescent="0.2">
      <c r="D8568" s="343"/>
    </row>
    <row r="8569" spans="4:4" x14ac:dyDescent="0.2">
      <c r="D8569" s="343"/>
    </row>
    <row r="8570" spans="4:4" x14ac:dyDescent="0.2">
      <c r="D8570" s="343"/>
    </row>
    <row r="8571" spans="4:4" x14ac:dyDescent="0.2">
      <c r="D8571" s="343"/>
    </row>
    <row r="8572" spans="4:4" x14ac:dyDescent="0.2">
      <c r="D8572" s="343"/>
    </row>
    <row r="8573" spans="4:4" x14ac:dyDescent="0.2">
      <c r="D8573" s="343"/>
    </row>
    <row r="8574" spans="4:4" x14ac:dyDescent="0.2">
      <c r="D8574" s="343"/>
    </row>
    <row r="8575" spans="4:4" x14ac:dyDescent="0.2">
      <c r="D8575" s="343"/>
    </row>
    <row r="8576" spans="4:4" x14ac:dyDescent="0.2">
      <c r="D8576" s="343"/>
    </row>
    <row r="8577" spans="4:4" x14ac:dyDescent="0.2">
      <c r="D8577" s="343"/>
    </row>
    <row r="8578" spans="4:4" x14ac:dyDescent="0.2">
      <c r="D8578" s="343"/>
    </row>
    <row r="8579" spans="4:4" x14ac:dyDescent="0.2">
      <c r="D8579" s="343"/>
    </row>
    <row r="8580" spans="4:4" x14ac:dyDescent="0.2">
      <c r="D8580" s="343"/>
    </row>
    <row r="8581" spans="4:4" x14ac:dyDescent="0.2">
      <c r="D8581" s="343"/>
    </row>
    <row r="8582" spans="4:4" x14ac:dyDescent="0.2">
      <c r="D8582" s="343"/>
    </row>
    <row r="8583" spans="4:4" x14ac:dyDescent="0.2">
      <c r="D8583" s="343"/>
    </row>
    <row r="8584" spans="4:4" x14ac:dyDescent="0.2">
      <c r="D8584" s="343"/>
    </row>
    <row r="8585" spans="4:4" x14ac:dyDescent="0.2">
      <c r="D8585" s="343"/>
    </row>
    <row r="8586" spans="4:4" x14ac:dyDescent="0.2">
      <c r="D8586" s="343"/>
    </row>
    <row r="8587" spans="4:4" x14ac:dyDescent="0.2">
      <c r="D8587" s="343"/>
    </row>
    <row r="8588" spans="4:4" x14ac:dyDescent="0.2">
      <c r="D8588" s="343"/>
    </row>
    <row r="8589" spans="4:4" x14ac:dyDescent="0.2">
      <c r="D8589" s="343"/>
    </row>
    <row r="8590" spans="4:4" x14ac:dyDescent="0.2">
      <c r="D8590" s="343"/>
    </row>
    <row r="8591" spans="4:4" x14ac:dyDescent="0.2">
      <c r="D8591" s="343"/>
    </row>
    <row r="8592" spans="4:4" x14ac:dyDescent="0.2">
      <c r="D8592" s="343"/>
    </row>
    <row r="8593" spans="4:4" x14ac:dyDescent="0.2">
      <c r="D8593" s="343"/>
    </row>
    <row r="8594" spans="4:4" x14ac:dyDescent="0.2">
      <c r="D8594" s="343"/>
    </row>
    <row r="8595" spans="4:4" x14ac:dyDescent="0.2">
      <c r="D8595" s="343"/>
    </row>
    <row r="8596" spans="4:4" x14ac:dyDescent="0.2">
      <c r="D8596" s="343"/>
    </row>
    <row r="8597" spans="4:4" x14ac:dyDescent="0.2">
      <c r="D8597" s="343"/>
    </row>
    <row r="8598" spans="4:4" x14ac:dyDescent="0.2">
      <c r="D8598" s="343"/>
    </row>
    <row r="8599" spans="4:4" x14ac:dyDescent="0.2">
      <c r="D8599" s="343"/>
    </row>
    <row r="8600" spans="4:4" x14ac:dyDescent="0.2">
      <c r="D8600" s="343"/>
    </row>
    <row r="8601" spans="4:4" x14ac:dyDescent="0.2">
      <c r="D8601" s="343"/>
    </row>
    <row r="8602" spans="4:4" x14ac:dyDescent="0.2">
      <c r="D8602" s="343"/>
    </row>
    <row r="8603" spans="4:4" x14ac:dyDescent="0.2">
      <c r="D8603" s="343"/>
    </row>
    <row r="8604" spans="4:4" x14ac:dyDescent="0.2">
      <c r="D8604" s="343"/>
    </row>
    <row r="8605" spans="4:4" x14ac:dyDescent="0.2">
      <c r="D8605" s="343"/>
    </row>
    <row r="8606" spans="4:4" x14ac:dyDescent="0.2">
      <c r="D8606" s="343"/>
    </row>
    <row r="8607" spans="4:4" x14ac:dyDescent="0.2">
      <c r="D8607" s="343"/>
    </row>
    <row r="8608" spans="4:4" x14ac:dyDescent="0.2">
      <c r="D8608" s="343"/>
    </row>
    <row r="8609" spans="4:4" x14ac:dyDescent="0.2">
      <c r="D8609" s="343"/>
    </row>
    <row r="8610" spans="4:4" x14ac:dyDescent="0.2">
      <c r="D8610" s="343"/>
    </row>
    <row r="8611" spans="4:4" x14ac:dyDescent="0.2">
      <c r="D8611" s="343"/>
    </row>
    <row r="8612" spans="4:4" x14ac:dyDescent="0.2">
      <c r="D8612" s="343"/>
    </row>
    <row r="8613" spans="4:4" x14ac:dyDescent="0.2">
      <c r="D8613" s="343"/>
    </row>
    <row r="8614" spans="4:4" x14ac:dyDescent="0.2">
      <c r="D8614" s="343"/>
    </row>
    <row r="8615" spans="4:4" x14ac:dyDescent="0.2">
      <c r="D8615" s="343"/>
    </row>
    <row r="8616" spans="4:4" x14ac:dyDescent="0.2">
      <c r="D8616" s="343"/>
    </row>
    <row r="8617" spans="4:4" x14ac:dyDescent="0.2">
      <c r="D8617" s="343"/>
    </row>
    <row r="8618" spans="4:4" x14ac:dyDescent="0.2">
      <c r="D8618" s="343"/>
    </row>
    <row r="8619" spans="4:4" x14ac:dyDescent="0.2">
      <c r="D8619" s="343"/>
    </row>
    <row r="8620" spans="4:4" x14ac:dyDescent="0.2">
      <c r="D8620" s="343"/>
    </row>
    <row r="8621" spans="4:4" x14ac:dyDescent="0.2">
      <c r="D8621" s="343"/>
    </row>
    <row r="8622" spans="4:4" x14ac:dyDescent="0.2">
      <c r="D8622" s="343"/>
    </row>
    <row r="8623" spans="4:4" x14ac:dyDescent="0.2">
      <c r="D8623" s="343"/>
    </row>
    <row r="8624" spans="4:4" x14ac:dyDescent="0.2">
      <c r="D8624" s="343"/>
    </row>
    <row r="8625" spans="4:4" x14ac:dyDescent="0.2">
      <c r="D8625" s="343"/>
    </row>
    <row r="8626" spans="4:4" x14ac:dyDescent="0.2">
      <c r="D8626" s="343"/>
    </row>
    <row r="8627" spans="4:4" x14ac:dyDescent="0.2">
      <c r="D8627" s="343"/>
    </row>
    <row r="8628" spans="4:4" x14ac:dyDescent="0.2">
      <c r="D8628" s="343"/>
    </row>
    <row r="8629" spans="4:4" x14ac:dyDescent="0.2">
      <c r="D8629" s="343"/>
    </row>
    <row r="8630" spans="4:4" x14ac:dyDescent="0.2">
      <c r="D8630" s="343"/>
    </row>
    <row r="8631" spans="4:4" x14ac:dyDescent="0.2">
      <c r="D8631" s="343"/>
    </row>
    <row r="8632" spans="4:4" x14ac:dyDescent="0.2">
      <c r="D8632" s="343"/>
    </row>
    <row r="8633" spans="4:4" x14ac:dyDescent="0.2">
      <c r="D8633" s="343"/>
    </row>
    <row r="8634" spans="4:4" x14ac:dyDescent="0.2">
      <c r="D8634" s="343"/>
    </row>
    <row r="8635" spans="4:4" x14ac:dyDescent="0.2">
      <c r="D8635" s="343"/>
    </row>
    <row r="8636" spans="4:4" x14ac:dyDescent="0.2">
      <c r="D8636" s="343"/>
    </row>
    <row r="8637" spans="4:4" x14ac:dyDescent="0.2">
      <c r="D8637" s="343"/>
    </row>
    <row r="8638" spans="4:4" x14ac:dyDescent="0.2">
      <c r="D8638" s="343"/>
    </row>
    <row r="8639" spans="4:4" x14ac:dyDescent="0.2">
      <c r="D8639" s="343"/>
    </row>
    <row r="8640" spans="4:4" x14ac:dyDescent="0.2">
      <c r="D8640" s="343"/>
    </row>
    <row r="8641" spans="4:4" x14ac:dyDescent="0.2">
      <c r="D8641" s="343"/>
    </row>
    <row r="8642" spans="4:4" x14ac:dyDescent="0.2">
      <c r="D8642" s="343"/>
    </row>
    <row r="8643" spans="4:4" x14ac:dyDescent="0.2">
      <c r="D8643" s="343"/>
    </row>
    <row r="8644" spans="4:4" x14ac:dyDescent="0.2">
      <c r="D8644" s="343"/>
    </row>
    <row r="8645" spans="4:4" x14ac:dyDescent="0.2">
      <c r="D8645" s="343"/>
    </row>
    <row r="8646" spans="4:4" x14ac:dyDescent="0.2">
      <c r="D8646" s="343"/>
    </row>
    <row r="8647" spans="4:4" x14ac:dyDescent="0.2">
      <c r="D8647" s="343"/>
    </row>
    <row r="8648" spans="4:4" x14ac:dyDescent="0.2">
      <c r="D8648" s="343"/>
    </row>
    <row r="8649" spans="4:4" x14ac:dyDescent="0.2">
      <c r="D8649" s="343"/>
    </row>
    <row r="8650" spans="4:4" x14ac:dyDescent="0.2">
      <c r="D8650" s="343"/>
    </row>
    <row r="8651" spans="4:4" x14ac:dyDescent="0.2">
      <c r="D8651" s="343"/>
    </row>
    <row r="8652" spans="4:4" x14ac:dyDescent="0.2">
      <c r="D8652" s="343"/>
    </row>
    <row r="8653" spans="4:4" x14ac:dyDescent="0.2">
      <c r="D8653" s="343"/>
    </row>
    <row r="8654" spans="4:4" x14ac:dyDescent="0.2">
      <c r="D8654" s="343"/>
    </row>
    <row r="8655" spans="4:4" x14ac:dyDescent="0.2">
      <c r="D8655" s="343"/>
    </row>
    <row r="8656" spans="4:4" x14ac:dyDescent="0.2">
      <c r="D8656" s="343"/>
    </row>
    <row r="8657" spans="4:4" x14ac:dyDescent="0.2">
      <c r="D8657" s="343"/>
    </row>
    <row r="8658" spans="4:4" x14ac:dyDescent="0.2">
      <c r="D8658" s="343"/>
    </row>
    <row r="8659" spans="4:4" x14ac:dyDescent="0.2">
      <c r="D8659" s="343"/>
    </row>
    <row r="8660" spans="4:4" x14ac:dyDescent="0.2">
      <c r="D8660" s="343"/>
    </row>
    <row r="8661" spans="4:4" x14ac:dyDescent="0.2">
      <c r="D8661" s="343"/>
    </row>
    <row r="8662" spans="4:4" x14ac:dyDescent="0.2">
      <c r="D8662" s="343"/>
    </row>
    <row r="8663" spans="4:4" x14ac:dyDescent="0.2">
      <c r="D8663" s="343"/>
    </row>
    <row r="8664" spans="4:4" x14ac:dyDescent="0.2">
      <c r="D8664" s="343"/>
    </row>
    <row r="8665" spans="4:4" x14ac:dyDescent="0.2">
      <c r="D8665" s="343"/>
    </row>
    <row r="8666" spans="4:4" x14ac:dyDescent="0.2">
      <c r="D8666" s="343"/>
    </row>
    <row r="8667" spans="4:4" x14ac:dyDescent="0.2">
      <c r="D8667" s="343"/>
    </row>
    <row r="8668" spans="4:4" x14ac:dyDescent="0.2">
      <c r="D8668" s="343"/>
    </row>
    <row r="8669" spans="4:4" x14ac:dyDescent="0.2">
      <c r="D8669" s="343"/>
    </row>
    <row r="8670" spans="4:4" x14ac:dyDescent="0.2">
      <c r="D8670" s="343"/>
    </row>
    <row r="8671" spans="4:4" x14ac:dyDescent="0.2">
      <c r="D8671" s="343"/>
    </row>
    <row r="8672" spans="4:4" x14ac:dyDescent="0.2">
      <c r="D8672" s="343"/>
    </row>
    <row r="8673" spans="4:4" x14ac:dyDescent="0.2">
      <c r="D8673" s="343"/>
    </row>
    <row r="8674" spans="4:4" x14ac:dyDescent="0.2">
      <c r="D8674" s="343"/>
    </row>
    <row r="8675" spans="4:4" x14ac:dyDescent="0.2">
      <c r="D8675" s="343"/>
    </row>
    <row r="8676" spans="4:4" x14ac:dyDescent="0.2">
      <c r="D8676" s="343"/>
    </row>
    <row r="8677" spans="4:4" x14ac:dyDescent="0.2">
      <c r="D8677" s="343"/>
    </row>
    <row r="8678" spans="4:4" x14ac:dyDescent="0.2">
      <c r="D8678" s="343"/>
    </row>
    <row r="8679" spans="4:4" x14ac:dyDescent="0.2">
      <c r="D8679" s="343"/>
    </row>
    <row r="8680" spans="4:4" x14ac:dyDescent="0.2">
      <c r="D8680" s="343"/>
    </row>
    <row r="8681" spans="4:4" x14ac:dyDescent="0.2">
      <c r="D8681" s="343"/>
    </row>
    <row r="8682" spans="4:4" x14ac:dyDescent="0.2">
      <c r="D8682" s="343"/>
    </row>
    <row r="8683" spans="4:4" x14ac:dyDescent="0.2">
      <c r="D8683" s="343"/>
    </row>
    <row r="8684" spans="4:4" x14ac:dyDescent="0.2">
      <c r="D8684" s="343"/>
    </row>
    <row r="8685" spans="4:4" x14ac:dyDescent="0.2">
      <c r="D8685" s="343"/>
    </row>
    <row r="8686" spans="4:4" x14ac:dyDescent="0.2">
      <c r="D8686" s="343"/>
    </row>
    <row r="8687" spans="4:4" x14ac:dyDescent="0.2">
      <c r="D8687" s="343"/>
    </row>
    <row r="8688" spans="4:4" x14ac:dyDescent="0.2">
      <c r="D8688" s="343"/>
    </row>
    <row r="8689" spans="4:4" x14ac:dyDescent="0.2">
      <c r="D8689" s="343"/>
    </row>
    <row r="8690" spans="4:4" x14ac:dyDescent="0.2">
      <c r="D8690" s="343"/>
    </row>
    <row r="8691" spans="4:4" x14ac:dyDescent="0.2">
      <c r="D8691" s="343"/>
    </row>
    <row r="8692" spans="4:4" x14ac:dyDescent="0.2">
      <c r="D8692" s="343"/>
    </row>
    <row r="8693" spans="4:4" x14ac:dyDescent="0.2">
      <c r="D8693" s="343"/>
    </row>
    <row r="8694" spans="4:4" x14ac:dyDescent="0.2">
      <c r="D8694" s="343"/>
    </row>
    <row r="8695" spans="4:4" x14ac:dyDescent="0.2">
      <c r="D8695" s="343"/>
    </row>
    <row r="8696" spans="4:4" x14ac:dyDescent="0.2">
      <c r="D8696" s="343"/>
    </row>
    <row r="8697" spans="4:4" x14ac:dyDescent="0.2">
      <c r="D8697" s="343"/>
    </row>
    <row r="8698" spans="4:4" x14ac:dyDescent="0.2">
      <c r="D8698" s="343"/>
    </row>
    <row r="8699" spans="4:4" x14ac:dyDescent="0.2">
      <c r="D8699" s="343"/>
    </row>
    <row r="8700" spans="4:4" x14ac:dyDescent="0.2">
      <c r="D8700" s="343"/>
    </row>
    <row r="8701" spans="4:4" x14ac:dyDescent="0.2">
      <c r="D8701" s="343"/>
    </row>
    <row r="8702" spans="4:4" x14ac:dyDescent="0.2">
      <c r="D8702" s="343"/>
    </row>
    <row r="8703" spans="4:4" x14ac:dyDescent="0.2">
      <c r="D8703" s="343"/>
    </row>
    <row r="8704" spans="4:4" x14ac:dyDescent="0.2">
      <c r="D8704" s="343"/>
    </row>
    <row r="8705" spans="4:4" x14ac:dyDescent="0.2">
      <c r="D8705" s="343"/>
    </row>
    <row r="8706" spans="4:4" x14ac:dyDescent="0.2">
      <c r="D8706" s="343"/>
    </row>
    <row r="8707" spans="4:4" x14ac:dyDescent="0.2">
      <c r="D8707" s="343"/>
    </row>
    <row r="8708" spans="4:4" x14ac:dyDescent="0.2">
      <c r="D8708" s="343"/>
    </row>
    <row r="8709" spans="4:4" x14ac:dyDescent="0.2">
      <c r="D8709" s="343"/>
    </row>
    <row r="8710" spans="4:4" x14ac:dyDescent="0.2">
      <c r="D8710" s="343"/>
    </row>
    <row r="8711" spans="4:4" x14ac:dyDescent="0.2">
      <c r="D8711" s="343"/>
    </row>
    <row r="8712" spans="4:4" x14ac:dyDescent="0.2">
      <c r="D8712" s="343"/>
    </row>
    <row r="8713" spans="4:4" x14ac:dyDescent="0.2">
      <c r="D8713" s="343"/>
    </row>
    <row r="8714" spans="4:4" x14ac:dyDescent="0.2">
      <c r="D8714" s="343"/>
    </row>
    <row r="8715" spans="4:4" x14ac:dyDescent="0.2">
      <c r="D8715" s="343"/>
    </row>
    <row r="8716" spans="4:4" x14ac:dyDescent="0.2">
      <c r="D8716" s="343"/>
    </row>
    <row r="8717" spans="4:4" x14ac:dyDescent="0.2">
      <c r="D8717" s="343"/>
    </row>
    <row r="8718" spans="4:4" x14ac:dyDescent="0.2">
      <c r="D8718" s="343"/>
    </row>
    <row r="8719" spans="4:4" x14ac:dyDescent="0.2">
      <c r="D8719" s="343"/>
    </row>
    <row r="8720" spans="4:4" x14ac:dyDescent="0.2">
      <c r="D8720" s="343"/>
    </row>
    <row r="8721" spans="4:4" x14ac:dyDescent="0.2">
      <c r="D8721" s="343"/>
    </row>
    <row r="8722" spans="4:4" x14ac:dyDescent="0.2">
      <c r="D8722" s="343"/>
    </row>
    <row r="8723" spans="4:4" x14ac:dyDescent="0.2">
      <c r="D8723" s="343"/>
    </row>
    <row r="8724" spans="4:4" x14ac:dyDescent="0.2">
      <c r="D8724" s="343"/>
    </row>
    <row r="8725" spans="4:4" x14ac:dyDescent="0.2">
      <c r="D8725" s="343"/>
    </row>
    <row r="8726" spans="4:4" x14ac:dyDescent="0.2">
      <c r="D8726" s="343"/>
    </row>
    <row r="8727" spans="4:4" x14ac:dyDescent="0.2">
      <c r="D8727" s="343"/>
    </row>
    <row r="8728" spans="4:4" x14ac:dyDescent="0.2">
      <c r="D8728" s="343"/>
    </row>
    <row r="8729" spans="4:4" x14ac:dyDescent="0.2">
      <c r="D8729" s="343"/>
    </row>
    <row r="8730" spans="4:4" x14ac:dyDescent="0.2">
      <c r="D8730" s="343"/>
    </row>
    <row r="8731" spans="4:4" x14ac:dyDescent="0.2">
      <c r="D8731" s="343"/>
    </row>
    <row r="8732" spans="4:4" x14ac:dyDescent="0.2">
      <c r="D8732" s="343"/>
    </row>
    <row r="8733" spans="4:4" x14ac:dyDescent="0.2">
      <c r="D8733" s="343"/>
    </row>
    <row r="8734" spans="4:4" x14ac:dyDescent="0.2">
      <c r="D8734" s="343"/>
    </row>
    <row r="8735" spans="4:4" x14ac:dyDescent="0.2">
      <c r="D8735" s="343"/>
    </row>
    <row r="8736" spans="4:4" x14ac:dyDescent="0.2">
      <c r="D8736" s="343"/>
    </row>
    <row r="8737" spans="4:4" x14ac:dyDescent="0.2">
      <c r="D8737" s="343"/>
    </row>
    <row r="8738" spans="4:4" x14ac:dyDescent="0.2">
      <c r="D8738" s="343"/>
    </row>
    <row r="8739" spans="4:4" x14ac:dyDescent="0.2">
      <c r="D8739" s="343"/>
    </row>
    <row r="8740" spans="4:4" x14ac:dyDescent="0.2">
      <c r="D8740" s="343"/>
    </row>
    <row r="8741" spans="4:4" x14ac:dyDescent="0.2">
      <c r="D8741" s="343"/>
    </row>
    <row r="8742" spans="4:4" x14ac:dyDescent="0.2">
      <c r="D8742" s="343"/>
    </row>
    <row r="8743" spans="4:4" x14ac:dyDescent="0.2">
      <c r="D8743" s="343"/>
    </row>
    <row r="8744" spans="4:4" x14ac:dyDescent="0.2">
      <c r="D8744" s="343"/>
    </row>
    <row r="8745" spans="4:4" x14ac:dyDescent="0.2">
      <c r="D8745" s="343"/>
    </row>
    <row r="8746" spans="4:4" x14ac:dyDescent="0.2">
      <c r="D8746" s="343"/>
    </row>
    <row r="8747" spans="4:4" x14ac:dyDescent="0.2">
      <c r="D8747" s="343"/>
    </row>
    <row r="8748" spans="4:4" x14ac:dyDescent="0.2">
      <c r="D8748" s="343"/>
    </row>
    <row r="8749" spans="4:4" x14ac:dyDescent="0.2">
      <c r="D8749" s="343"/>
    </row>
    <row r="8750" spans="4:4" x14ac:dyDescent="0.2">
      <c r="D8750" s="343"/>
    </row>
    <row r="8751" spans="4:4" x14ac:dyDescent="0.2">
      <c r="D8751" s="343"/>
    </row>
    <row r="8752" spans="4:4" x14ac:dyDescent="0.2">
      <c r="D8752" s="343"/>
    </row>
    <row r="8753" spans="4:4" x14ac:dyDescent="0.2">
      <c r="D8753" s="343"/>
    </row>
    <row r="8754" spans="4:4" x14ac:dyDescent="0.2">
      <c r="D8754" s="343"/>
    </row>
    <row r="8755" spans="4:4" x14ac:dyDescent="0.2">
      <c r="D8755" s="343"/>
    </row>
    <row r="8756" spans="4:4" x14ac:dyDescent="0.2">
      <c r="D8756" s="343"/>
    </row>
    <row r="8757" spans="4:4" x14ac:dyDescent="0.2">
      <c r="D8757" s="343"/>
    </row>
    <row r="8758" spans="4:4" x14ac:dyDescent="0.2">
      <c r="D8758" s="343"/>
    </row>
    <row r="8759" spans="4:4" x14ac:dyDescent="0.2">
      <c r="D8759" s="343"/>
    </row>
    <row r="8760" spans="4:4" x14ac:dyDescent="0.2">
      <c r="D8760" s="343"/>
    </row>
    <row r="8761" spans="4:4" x14ac:dyDescent="0.2">
      <c r="D8761" s="343"/>
    </row>
    <row r="8762" spans="4:4" x14ac:dyDescent="0.2">
      <c r="D8762" s="343"/>
    </row>
    <row r="8763" spans="4:4" x14ac:dyDescent="0.2">
      <c r="D8763" s="343"/>
    </row>
    <row r="8764" spans="4:4" x14ac:dyDescent="0.2">
      <c r="D8764" s="343"/>
    </row>
    <row r="8765" spans="4:4" x14ac:dyDescent="0.2">
      <c r="D8765" s="343"/>
    </row>
    <row r="8766" spans="4:4" x14ac:dyDescent="0.2">
      <c r="D8766" s="343"/>
    </row>
    <row r="8767" spans="4:4" x14ac:dyDescent="0.2">
      <c r="D8767" s="343"/>
    </row>
    <row r="8768" spans="4:4" x14ac:dyDescent="0.2">
      <c r="D8768" s="343"/>
    </row>
    <row r="8769" spans="4:4" x14ac:dyDescent="0.2">
      <c r="D8769" s="343"/>
    </row>
    <row r="8770" spans="4:4" x14ac:dyDescent="0.2">
      <c r="D8770" s="343"/>
    </row>
    <row r="8771" spans="4:4" x14ac:dyDescent="0.2">
      <c r="D8771" s="343"/>
    </row>
    <row r="8772" spans="4:4" x14ac:dyDescent="0.2">
      <c r="D8772" s="343"/>
    </row>
    <row r="8773" spans="4:4" x14ac:dyDescent="0.2">
      <c r="D8773" s="343"/>
    </row>
    <row r="8774" spans="4:4" x14ac:dyDescent="0.2">
      <c r="D8774" s="343"/>
    </row>
    <row r="8775" spans="4:4" x14ac:dyDescent="0.2">
      <c r="D8775" s="343"/>
    </row>
    <row r="8776" spans="4:4" x14ac:dyDescent="0.2">
      <c r="D8776" s="343"/>
    </row>
    <row r="8777" spans="4:4" x14ac:dyDescent="0.2">
      <c r="D8777" s="343"/>
    </row>
    <row r="8778" spans="4:4" x14ac:dyDescent="0.2">
      <c r="D8778" s="343"/>
    </row>
    <row r="8779" spans="4:4" x14ac:dyDescent="0.2">
      <c r="D8779" s="343"/>
    </row>
    <row r="8780" spans="4:4" x14ac:dyDescent="0.2">
      <c r="D8780" s="343"/>
    </row>
    <row r="8781" spans="4:4" x14ac:dyDescent="0.2">
      <c r="D8781" s="343"/>
    </row>
    <row r="8782" spans="4:4" x14ac:dyDescent="0.2">
      <c r="D8782" s="343"/>
    </row>
    <row r="8783" spans="4:4" x14ac:dyDescent="0.2">
      <c r="D8783" s="343"/>
    </row>
    <row r="8784" spans="4:4" x14ac:dyDescent="0.2">
      <c r="D8784" s="343"/>
    </row>
    <row r="8785" spans="4:4" x14ac:dyDescent="0.2">
      <c r="D8785" s="343"/>
    </row>
    <row r="8786" spans="4:4" x14ac:dyDescent="0.2">
      <c r="D8786" s="343"/>
    </row>
    <row r="8787" spans="4:4" x14ac:dyDescent="0.2">
      <c r="D8787" s="343"/>
    </row>
    <row r="8788" spans="4:4" x14ac:dyDescent="0.2">
      <c r="D8788" s="343"/>
    </row>
    <row r="8789" spans="4:4" x14ac:dyDescent="0.2">
      <c r="D8789" s="343"/>
    </row>
    <row r="8790" spans="4:4" x14ac:dyDescent="0.2">
      <c r="D8790" s="343"/>
    </row>
    <row r="8791" spans="4:4" x14ac:dyDescent="0.2">
      <c r="D8791" s="343"/>
    </row>
    <row r="8792" spans="4:4" x14ac:dyDescent="0.2">
      <c r="D8792" s="343"/>
    </row>
    <row r="8793" spans="4:4" x14ac:dyDescent="0.2">
      <c r="D8793" s="343"/>
    </row>
    <row r="8794" spans="4:4" x14ac:dyDescent="0.2">
      <c r="D8794" s="343"/>
    </row>
    <row r="8795" spans="4:4" x14ac:dyDescent="0.2">
      <c r="D8795" s="343"/>
    </row>
    <row r="8796" spans="4:4" x14ac:dyDescent="0.2">
      <c r="D8796" s="343"/>
    </row>
    <row r="8797" spans="4:4" x14ac:dyDescent="0.2">
      <c r="D8797" s="343"/>
    </row>
    <row r="8798" spans="4:4" x14ac:dyDescent="0.2">
      <c r="D8798" s="343"/>
    </row>
    <row r="8799" spans="4:4" x14ac:dyDescent="0.2">
      <c r="D8799" s="343"/>
    </row>
    <row r="8800" spans="4:4" x14ac:dyDescent="0.2">
      <c r="D8800" s="343"/>
    </row>
    <row r="8801" spans="4:4" x14ac:dyDescent="0.2">
      <c r="D8801" s="343"/>
    </row>
    <row r="8802" spans="4:4" x14ac:dyDescent="0.2">
      <c r="D8802" s="343"/>
    </row>
    <row r="8803" spans="4:4" x14ac:dyDescent="0.2">
      <c r="D8803" s="343"/>
    </row>
    <row r="8804" spans="4:4" x14ac:dyDescent="0.2">
      <c r="D8804" s="343"/>
    </row>
    <row r="8805" spans="4:4" x14ac:dyDescent="0.2">
      <c r="D8805" s="343"/>
    </row>
    <row r="8806" spans="4:4" x14ac:dyDescent="0.2">
      <c r="D8806" s="343"/>
    </row>
    <row r="8807" spans="4:4" x14ac:dyDescent="0.2">
      <c r="D8807" s="343"/>
    </row>
    <row r="8808" spans="4:4" x14ac:dyDescent="0.2">
      <c r="D8808" s="343"/>
    </row>
    <row r="8809" spans="4:4" x14ac:dyDescent="0.2">
      <c r="D8809" s="343"/>
    </row>
    <row r="8810" spans="4:4" x14ac:dyDescent="0.2">
      <c r="D8810" s="343"/>
    </row>
    <row r="8811" spans="4:4" x14ac:dyDescent="0.2">
      <c r="D8811" s="343"/>
    </row>
    <row r="8812" spans="4:4" x14ac:dyDescent="0.2">
      <c r="D8812" s="343"/>
    </row>
    <row r="8813" spans="4:4" x14ac:dyDescent="0.2">
      <c r="D8813" s="343"/>
    </row>
    <row r="8814" spans="4:4" x14ac:dyDescent="0.2">
      <c r="D8814" s="343"/>
    </row>
    <row r="8815" spans="4:4" x14ac:dyDescent="0.2">
      <c r="D8815" s="343"/>
    </row>
    <row r="8816" spans="4:4" x14ac:dyDescent="0.2">
      <c r="D8816" s="343"/>
    </row>
    <row r="8817" spans="4:4" x14ac:dyDescent="0.2">
      <c r="D8817" s="343"/>
    </row>
    <row r="8818" spans="4:4" x14ac:dyDescent="0.2">
      <c r="D8818" s="343"/>
    </row>
    <row r="8819" spans="4:4" x14ac:dyDescent="0.2">
      <c r="D8819" s="343"/>
    </row>
    <row r="8820" spans="4:4" x14ac:dyDescent="0.2">
      <c r="D8820" s="343"/>
    </row>
    <row r="8821" spans="4:4" x14ac:dyDescent="0.2">
      <c r="D8821" s="343"/>
    </row>
    <row r="8822" spans="4:4" x14ac:dyDescent="0.2">
      <c r="D8822" s="343"/>
    </row>
    <row r="8823" spans="4:4" x14ac:dyDescent="0.2">
      <c r="D8823" s="343"/>
    </row>
    <row r="8824" spans="4:4" x14ac:dyDescent="0.2">
      <c r="D8824" s="343"/>
    </row>
    <row r="8825" spans="4:4" x14ac:dyDescent="0.2">
      <c r="D8825" s="343"/>
    </row>
    <row r="8826" spans="4:4" x14ac:dyDescent="0.2">
      <c r="D8826" s="343"/>
    </row>
    <row r="8827" spans="4:4" x14ac:dyDescent="0.2">
      <c r="D8827" s="343"/>
    </row>
    <row r="8828" spans="4:4" x14ac:dyDescent="0.2">
      <c r="D8828" s="343"/>
    </row>
    <row r="8829" spans="4:4" x14ac:dyDescent="0.2">
      <c r="D8829" s="343"/>
    </row>
    <row r="8830" spans="4:4" x14ac:dyDescent="0.2">
      <c r="D8830" s="343"/>
    </row>
    <row r="8831" spans="4:4" x14ac:dyDescent="0.2">
      <c r="D8831" s="343"/>
    </row>
    <row r="8832" spans="4:4" x14ac:dyDescent="0.2">
      <c r="D8832" s="343"/>
    </row>
    <row r="8833" spans="4:4" x14ac:dyDescent="0.2">
      <c r="D8833" s="343"/>
    </row>
    <row r="8834" spans="4:4" x14ac:dyDescent="0.2">
      <c r="D8834" s="343"/>
    </row>
    <row r="8835" spans="4:4" x14ac:dyDescent="0.2">
      <c r="D8835" s="343"/>
    </row>
    <row r="8836" spans="4:4" x14ac:dyDescent="0.2">
      <c r="D8836" s="343"/>
    </row>
    <row r="8837" spans="4:4" x14ac:dyDescent="0.2">
      <c r="D8837" s="343"/>
    </row>
    <row r="8838" spans="4:4" x14ac:dyDescent="0.2">
      <c r="D8838" s="343"/>
    </row>
    <row r="8839" spans="4:4" x14ac:dyDescent="0.2">
      <c r="D8839" s="343"/>
    </row>
    <row r="8840" spans="4:4" x14ac:dyDescent="0.2">
      <c r="D8840" s="343"/>
    </row>
    <row r="8841" spans="4:4" x14ac:dyDescent="0.2">
      <c r="D8841" s="343"/>
    </row>
    <row r="8842" spans="4:4" x14ac:dyDescent="0.2">
      <c r="D8842" s="343"/>
    </row>
    <row r="8843" spans="4:4" x14ac:dyDescent="0.2">
      <c r="D8843" s="343"/>
    </row>
    <row r="8844" spans="4:4" x14ac:dyDescent="0.2">
      <c r="D8844" s="343"/>
    </row>
    <row r="8845" spans="4:4" x14ac:dyDescent="0.2">
      <c r="D8845" s="343"/>
    </row>
    <row r="8846" spans="4:4" x14ac:dyDescent="0.2">
      <c r="D8846" s="343"/>
    </row>
    <row r="8847" spans="4:4" x14ac:dyDescent="0.2">
      <c r="D8847" s="343"/>
    </row>
    <row r="8848" spans="4:4" x14ac:dyDescent="0.2">
      <c r="D8848" s="343"/>
    </row>
    <row r="8849" spans="4:4" x14ac:dyDescent="0.2">
      <c r="D8849" s="343"/>
    </row>
    <row r="8850" spans="4:4" x14ac:dyDescent="0.2">
      <c r="D8850" s="343"/>
    </row>
    <row r="8851" spans="4:4" x14ac:dyDescent="0.2">
      <c r="D8851" s="343"/>
    </row>
    <row r="8852" spans="4:4" x14ac:dyDescent="0.2">
      <c r="D8852" s="343"/>
    </row>
    <row r="8853" spans="4:4" x14ac:dyDescent="0.2">
      <c r="D8853" s="343"/>
    </row>
    <row r="8854" spans="4:4" x14ac:dyDescent="0.2">
      <c r="D8854" s="343"/>
    </row>
    <row r="8855" spans="4:4" x14ac:dyDescent="0.2">
      <c r="D8855" s="343"/>
    </row>
    <row r="8856" spans="4:4" x14ac:dyDescent="0.2">
      <c r="D8856" s="343"/>
    </row>
    <row r="8857" spans="4:4" x14ac:dyDescent="0.2">
      <c r="D8857" s="343"/>
    </row>
    <row r="8858" spans="4:4" x14ac:dyDescent="0.2">
      <c r="D8858" s="343"/>
    </row>
    <row r="8859" spans="4:4" x14ac:dyDescent="0.2">
      <c r="D8859" s="343"/>
    </row>
    <row r="8860" spans="4:4" x14ac:dyDescent="0.2">
      <c r="D8860" s="343"/>
    </row>
    <row r="8861" spans="4:4" x14ac:dyDescent="0.2">
      <c r="D8861" s="343"/>
    </row>
    <row r="8862" spans="4:4" x14ac:dyDescent="0.2">
      <c r="D8862" s="343"/>
    </row>
    <row r="8863" spans="4:4" x14ac:dyDescent="0.2">
      <c r="D8863" s="343"/>
    </row>
    <row r="8864" spans="4:4" x14ac:dyDescent="0.2">
      <c r="D8864" s="343"/>
    </row>
    <row r="8865" spans="4:4" x14ac:dyDescent="0.2">
      <c r="D8865" s="343"/>
    </row>
    <row r="8866" spans="4:4" x14ac:dyDescent="0.2">
      <c r="D8866" s="343"/>
    </row>
    <row r="8867" spans="4:4" x14ac:dyDescent="0.2">
      <c r="D8867" s="343"/>
    </row>
    <row r="8868" spans="4:4" x14ac:dyDescent="0.2">
      <c r="D8868" s="343"/>
    </row>
    <row r="8869" spans="4:4" x14ac:dyDescent="0.2">
      <c r="D8869" s="343"/>
    </row>
    <row r="8870" spans="4:4" x14ac:dyDescent="0.2">
      <c r="D8870" s="343"/>
    </row>
    <row r="8871" spans="4:4" x14ac:dyDescent="0.2">
      <c r="D8871" s="343"/>
    </row>
    <row r="8872" spans="4:4" x14ac:dyDescent="0.2">
      <c r="D8872" s="343"/>
    </row>
    <row r="8873" spans="4:4" x14ac:dyDescent="0.2">
      <c r="D8873" s="343"/>
    </row>
    <row r="8874" spans="4:4" x14ac:dyDescent="0.2">
      <c r="D8874" s="343"/>
    </row>
    <row r="8875" spans="4:4" x14ac:dyDescent="0.2">
      <c r="D8875" s="343"/>
    </row>
    <row r="8876" spans="4:4" x14ac:dyDescent="0.2">
      <c r="D8876" s="343"/>
    </row>
    <row r="8877" spans="4:4" x14ac:dyDescent="0.2">
      <c r="D8877" s="343"/>
    </row>
    <row r="8878" spans="4:4" x14ac:dyDescent="0.2">
      <c r="D8878" s="343"/>
    </row>
    <row r="8879" spans="4:4" x14ac:dyDescent="0.2">
      <c r="D8879" s="343"/>
    </row>
    <row r="8880" spans="4:4" x14ac:dyDescent="0.2">
      <c r="D8880" s="343"/>
    </row>
    <row r="8881" spans="4:4" x14ac:dyDescent="0.2">
      <c r="D8881" s="343"/>
    </row>
    <row r="8882" spans="4:4" x14ac:dyDescent="0.2">
      <c r="D8882" s="343"/>
    </row>
    <row r="8883" spans="4:4" x14ac:dyDescent="0.2">
      <c r="D8883" s="343"/>
    </row>
    <row r="8884" spans="4:4" x14ac:dyDescent="0.2">
      <c r="D8884" s="343"/>
    </row>
    <row r="8885" spans="4:4" x14ac:dyDescent="0.2">
      <c r="D8885" s="343"/>
    </row>
    <row r="8886" spans="4:4" x14ac:dyDescent="0.2">
      <c r="D8886" s="343"/>
    </row>
    <row r="8887" spans="4:4" x14ac:dyDescent="0.2">
      <c r="D8887" s="343"/>
    </row>
    <row r="8888" spans="4:4" x14ac:dyDescent="0.2">
      <c r="D8888" s="343"/>
    </row>
    <row r="8889" spans="4:4" x14ac:dyDescent="0.2">
      <c r="D8889" s="343"/>
    </row>
    <row r="8890" spans="4:4" x14ac:dyDescent="0.2">
      <c r="D8890" s="343"/>
    </row>
    <row r="8891" spans="4:4" x14ac:dyDescent="0.2">
      <c r="D8891" s="343"/>
    </row>
    <row r="8892" spans="4:4" x14ac:dyDescent="0.2">
      <c r="D8892" s="343"/>
    </row>
    <row r="8893" spans="4:4" x14ac:dyDescent="0.2">
      <c r="D8893" s="343"/>
    </row>
    <row r="8894" spans="4:4" x14ac:dyDescent="0.2">
      <c r="D8894" s="343"/>
    </row>
    <row r="8895" spans="4:4" x14ac:dyDescent="0.2">
      <c r="D8895" s="343"/>
    </row>
    <row r="8896" spans="4:4" x14ac:dyDescent="0.2">
      <c r="D8896" s="343"/>
    </row>
    <row r="8897" spans="4:4" x14ac:dyDescent="0.2">
      <c r="D8897" s="343"/>
    </row>
    <row r="8898" spans="4:4" x14ac:dyDescent="0.2">
      <c r="D8898" s="343"/>
    </row>
    <row r="8899" spans="4:4" x14ac:dyDescent="0.2">
      <c r="D8899" s="343"/>
    </row>
    <row r="8900" spans="4:4" x14ac:dyDescent="0.2">
      <c r="D8900" s="343"/>
    </row>
    <row r="8901" spans="4:4" x14ac:dyDescent="0.2">
      <c r="D8901" s="343"/>
    </row>
    <row r="8902" spans="4:4" x14ac:dyDescent="0.2">
      <c r="D8902" s="343"/>
    </row>
    <row r="8903" spans="4:4" x14ac:dyDescent="0.2">
      <c r="D8903" s="343"/>
    </row>
    <row r="8904" spans="4:4" x14ac:dyDescent="0.2">
      <c r="D8904" s="343"/>
    </row>
    <row r="8905" spans="4:4" x14ac:dyDescent="0.2">
      <c r="D8905" s="343"/>
    </row>
    <row r="8906" spans="4:4" x14ac:dyDescent="0.2">
      <c r="D8906" s="343"/>
    </row>
    <row r="8907" spans="4:4" x14ac:dyDescent="0.2">
      <c r="D8907" s="343"/>
    </row>
    <row r="8908" spans="4:4" x14ac:dyDescent="0.2">
      <c r="D8908" s="343"/>
    </row>
    <row r="8909" spans="4:4" x14ac:dyDescent="0.2">
      <c r="D8909" s="343"/>
    </row>
    <row r="8910" spans="4:4" x14ac:dyDescent="0.2">
      <c r="D8910" s="343"/>
    </row>
    <row r="8911" spans="4:4" x14ac:dyDescent="0.2">
      <c r="D8911" s="343"/>
    </row>
    <row r="8912" spans="4:4" x14ac:dyDescent="0.2">
      <c r="D8912" s="343"/>
    </row>
    <row r="8913" spans="4:4" x14ac:dyDescent="0.2">
      <c r="D8913" s="343"/>
    </row>
    <row r="8914" spans="4:4" x14ac:dyDescent="0.2">
      <c r="D8914" s="343"/>
    </row>
    <row r="8915" spans="4:4" x14ac:dyDescent="0.2">
      <c r="D8915" s="343"/>
    </row>
    <row r="8916" spans="4:4" x14ac:dyDescent="0.2">
      <c r="D8916" s="343"/>
    </row>
    <row r="8917" spans="4:4" x14ac:dyDescent="0.2">
      <c r="D8917" s="343"/>
    </row>
    <row r="8918" spans="4:4" x14ac:dyDescent="0.2">
      <c r="D8918" s="343"/>
    </row>
    <row r="8919" spans="4:4" x14ac:dyDescent="0.2">
      <c r="D8919" s="343"/>
    </row>
    <row r="8920" spans="4:4" x14ac:dyDescent="0.2">
      <c r="D8920" s="343"/>
    </row>
    <row r="8921" spans="4:4" x14ac:dyDescent="0.2">
      <c r="D8921" s="343"/>
    </row>
    <row r="8922" spans="4:4" x14ac:dyDescent="0.2">
      <c r="D8922" s="343"/>
    </row>
    <row r="8923" spans="4:4" x14ac:dyDescent="0.2">
      <c r="D8923" s="343"/>
    </row>
    <row r="8924" spans="4:4" x14ac:dyDescent="0.2">
      <c r="D8924" s="343"/>
    </row>
    <row r="8925" spans="4:4" x14ac:dyDescent="0.2">
      <c r="D8925" s="343"/>
    </row>
    <row r="8926" spans="4:4" x14ac:dyDescent="0.2">
      <c r="D8926" s="343"/>
    </row>
    <row r="8927" spans="4:4" x14ac:dyDescent="0.2">
      <c r="D8927" s="343"/>
    </row>
    <row r="8928" spans="4:4" x14ac:dyDescent="0.2">
      <c r="D8928" s="343"/>
    </row>
    <row r="8929" spans="4:4" x14ac:dyDescent="0.2">
      <c r="D8929" s="343"/>
    </row>
    <row r="8930" spans="4:4" x14ac:dyDescent="0.2">
      <c r="D8930" s="343"/>
    </row>
    <row r="8931" spans="4:4" x14ac:dyDescent="0.2">
      <c r="D8931" s="343"/>
    </row>
    <row r="8932" spans="4:4" x14ac:dyDescent="0.2">
      <c r="D8932" s="343"/>
    </row>
    <row r="8933" spans="4:4" x14ac:dyDescent="0.2">
      <c r="D8933" s="343"/>
    </row>
    <row r="8934" spans="4:4" x14ac:dyDescent="0.2">
      <c r="D8934" s="343"/>
    </row>
    <row r="8935" spans="4:4" x14ac:dyDescent="0.2">
      <c r="D8935" s="343"/>
    </row>
    <row r="8936" spans="4:4" x14ac:dyDescent="0.2">
      <c r="D8936" s="343"/>
    </row>
    <row r="8937" spans="4:4" x14ac:dyDescent="0.2">
      <c r="D8937" s="343"/>
    </row>
    <row r="8938" spans="4:4" x14ac:dyDescent="0.2">
      <c r="D8938" s="343"/>
    </row>
    <row r="8939" spans="4:4" x14ac:dyDescent="0.2">
      <c r="D8939" s="343"/>
    </row>
    <row r="8940" spans="4:4" x14ac:dyDescent="0.2">
      <c r="D8940" s="343"/>
    </row>
    <row r="8941" spans="4:4" x14ac:dyDescent="0.2">
      <c r="D8941" s="343"/>
    </row>
    <row r="8942" spans="4:4" x14ac:dyDescent="0.2">
      <c r="D8942" s="343"/>
    </row>
    <row r="8943" spans="4:4" x14ac:dyDescent="0.2">
      <c r="D8943" s="343"/>
    </row>
    <row r="8944" spans="4:4" x14ac:dyDescent="0.2">
      <c r="D8944" s="343"/>
    </row>
    <row r="8945" spans="4:4" x14ac:dyDescent="0.2">
      <c r="D8945" s="343"/>
    </row>
    <row r="8946" spans="4:4" x14ac:dyDescent="0.2">
      <c r="D8946" s="343"/>
    </row>
    <row r="8947" spans="4:4" x14ac:dyDescent="0.2">
      <c r="D8947" s="343"/>
    </row>
    <row r="8948" spans="4:4" x14ac:dyDescent="0.2">
      <c r="D8948" s="343"/>
    </row>
    <row r="8949" spans="4:4" x14ac:dyDescent="0.2">
      <c r="D8949" s="343"/>
    </row>
    <row r="8950" spans="4:4" x14ac:dyDescent="0.2">
      <c r="D8950" s="343"/>
    </row>
    <row r="8951" spans="4:4" x14ac:dyDescent="0.2">
      <c r="D8951" s="343"/>
    </row>
    <row r="8952" spans="4:4" x14ac:dyDescent="0.2">
      <c r="D8952" s="343"/>
    </row>
    <row r="8953" spans="4:4" x14ac:dyDescent="0.2">
      <c r="D8953" s="343"/>
    </row>
    <row r="8954" spans="4:4" x14ac:dyDescent="0.2">
      <c r="D8954" s="343"/>
    </row>
    <row r="8955" spans="4:4" x14ac:dyDescent="0.2">
      <c r="D8955" s="343"/>
    </row>
    <row r="8956" spans="4:4" x14ac:dyDescent="0.2">
      <c r="D8956" s="343"/>
    </row>
    <row r="8957" spans="4:4" x14ac:dyDescent="0.2">
      <c r="D8957" s="343"/>
    </row>
    <row r="8958" spans="4:4" x14ac:dyDescent="0.2">
      <c r="D8958" s="343"/>
    </row>
    <row r="8959" spans="4:4" x14ac:dyDescent="0.2">
      <c r="D8959" s="343"/>
    </row>
    <row r="8960" spans="4:4" x14ac:dyDescent="0.2">
      <c r="D8960" s="343"/>
    </row>
    <row r="8961" spans="4:4" x14ac:dyDescent="0.2">
      <c r="D8961" s="343"/>
    </row>
    <row r="8962" spans="4:4" x14ac:dyDescent="0.2">
      <c r="D8962" s="343"/>
    </row>
    <row r="8963" spans="4:4" x14ac:dyDescent="0.2">
      <c r="D8963" s="343"/>
    </row>
    <row r="8964" spans="4:4" x14ac:dyDescent="0.2">
      <c r="D8964" s="343"/>
    </row>
    <row r="8965" spans="4:4" x14ac:dyDescent="0.2">
      <c r="D8965" s="343"/>
    </row>
    <row r="8966" spans="4:4" x14ac:dyDescent="0.2">
      <c r="D8966" s="343"/>
    </row>
    <row r="8967" spans="4:4" x14ac:dyDescent="0.2">
      <c r="D8967" s="343"/>
    </row>
    <row r="8968" spans="4:4" x14ac:dyDescent="0.2">
      <c r="D8968" s="343"/>
    </row>
    <row r="8969" spans="4:4" x14ac:dyDescent="0.2">
      <c r="D8969" s="343"/>
    </row>
    <row r="8970" spans="4:4" x14ac:dyDescent="0.2">
      <c r="D8970" s="343"/>
    </row>
    <row r="8971" spans="4:4" x14ac:dyDescent="0.2">
      <c r="D8971" s="343"/>
    </row>
    <row r="8972" spans="4:4" x14ac:dyDescent="0.2">
      <c r="D8972" s="343"/>
    </row>
    <row r="8973" spans="4:4" x14ac:dyDescent="0.2">
      <c r="D8973" s="343"/>
    </row>
    <row r="8974" spans="4:4" x14ac:dyDescent="0.2">
      <c r="D8974" s="343"/>
    </row>
    <row r="8975" spans="4:4" x14ac:dyDescent="0.2">
      <c r="D8975" s="343"/>
    </row>
    <row r="8976" spans="4:4" x14ac:dyDescent="0.2">
      <c r="D8976" s="343"/>
    </row>
    <row r="8977" spans="4:4" x14ac:dyDescent="0.2">
      <c r="D8977" s="343"/>
    </row>
    <row r="8978" spans="4:4" x14ac:dyDescent="0.2">
      <c r="D8978" s="343"/>
    </row>
    <row r="8979" spans="4:4" x14ac:dyDescent="0.2">
      <c r="D8979" s="343"/>
    </row>
    <row r="8980" spans="4:4" x14ac:dyDescent="0.2">
      <c r="D8980" s="343"/>
    </row>
    <row r="8981" spans="4:4" x14ac:dyDescent="0.2">
      <c r="D8981" s="343"/>
    </row>
    <row r="8982" spans="4:4" x14ac:dyDescent="0.2">
      <c r="D8982" s="343"/>
    </row>
    <row r="8983" spans="4:4" x14ac:dyDescent="0.2">
      <c r="D8983" s="343"/>
    </row>
    <row r="8984" spans="4:4" x14ac:dyDescent="0.2">
      <c r="D8984" s="343"/>
    </row>
    <row r="8985" spans="4:4" x14ac:dyDescent="0.2">
      <c r="D8985" s="343"/>
    </row>
    <row r="8986" spans="4:4" x14ac:dyDescent="0.2">
      <c r="D8986" s="343"/>
    </row>
    <row r="8987" spans="4:4" x14ac:dyDescent="0.2">
      <c r="D8987" s="343"/>
    </row>
    <row r="8988" spans="4:4" x14ac:dyDescent="0.2">
      <c r="D8988" s="343"/>
    </row>
    <row r="8989" spans="4:4" x14ac:dyDescent="0.2">
      <c r="D8989" s="343"/>
    </row>
    <row r="8990" spans="4:4" x14ac:dyDescent="0.2">
      <c r="D8990" s="343"/>
    </row>
    <row r="8991" spans="4:4" x14ac:dyDescent="0.2">
      <c r="D8991" s="343"/>
    </row>
    <row r="8992" spans="4:4" x14ac:dyDescent="0.2">
      <c r="D8992" s="343"/>
    </row>
    <row r="8993" spans="4:4" x14ac:dyDescent="0.2">
      <c r="D8993" s="343"/>
    </row>
    <row r="8994" spans="4:4" x14ac:dyDescent="0.2">
      <c r="D8994" s="343"/>
    </row>
    <row r="8995" spans="4:4" x14ac:dyDescent="0.2">
      <c r="D8995" s="343"/>
    </row>
    <row r="8996" spans="4:4" x14ac:dyDescent="0.2">
      <c r="D8996" s="343"/>
    </row>
    <row r="8997" spans="4:4" x14ac:dyDescent="0.2">
      <c r="D8997" s="343"/>
    </row>
    <row r="8998" spans="4:4" x14ac:dyDescent="0.2">
      <c r="D8998" s="343"/>
    </row>
    <row r="8999" spans="4:4" x14ac:dyDescent="0.2">
      <c r="D8999" s="343"/>
    </row>
    <row r="9000" spans="4:4" x14ac:dyDescent="0.2">
      <c r="D9000" s="343"/>
    </row>
    <row r="9001" spans="4:4" x14ac:dyDescent="0.2">
      <c r="D9001" s="343"/>
    </row>
    <row r="9002" spans="4:4" x14ac:dyDescent="0.2">
      <c r="D9002" s="343"/>
    </row>
    <row r="9003" spans="4:4" x14ac:dyDescent="0.2">
      <c r="D9003" s="343"/>
    </row>
    <row r="9004" spans="4:4" x14ac:dyDescent="0.2">
      <c r="D9004" s="343"/>
    </row>
    <row r="9005" spans="4:4" x14ac:dyDescent="0.2">
      <c r="D9005" s="343"/>
    </row>
    <row r="9006" spans="4:4" x14ac:dyDescent="0.2">
      <c r="D9006" s="343"/>
    </row>
    <row r="9007" spans="4:4" x14ac:dyDescent="0.2">
      <c r="D9007" s="343"/>
    </row>
    <row r="9008" spans="4:4" x14ac:dyDescent="0.2">
      <c r="D9008" s="343"/>
    </row>
    <row r="9009" spans="4:4" x14ac:dyDescent="0.2">
      <c r="D9009" s="343"/>
    </row>
    <row r="9010" spans="4:4" x14ac:dyDescent="0.2">
      <c r="D9010" s="343"/>
    </row>
    <row r="9011" spans="4:4" x14ac:dyDescent="0.2">
      <c r="D9011" s="343"/>
    </row>
    <row r="9012" spans="4:4" x14ac:dyDescent="0.2">
      <c r="D9012" s="343"/>
    </row>
    <row r="9013" spans="4:4" x14ac:dyDescent="0.2">
      <c r="D9013" s="343"/>
    </row>
    <row r="9014" spans="4:4" x14ac:dyDescent="0.2">
      <c r="D9014" s="343"/>
    </row>
    <row r="9015" spans="4:4" x14ac:dyDescent="0.2">
      <c r="D9015" s="343"/>
    </row>
    <row r="9016" spans="4:4" x14ac:dyDescent="0.2">
      <c r="D9016" s="343"/>
    </row>
    <row r="9017" spans="4:4" x14ac:dyDescent="0.2">
      <c r="D9017" s="343"/>
    </row>
    <row r="9018" spans="4:4" x14ac:dyDescent="0.2">
      <c r="D9018" s="343"/>
    </row>
    <row r="9019" spans="4:4" x14ac:dyDescent="0.2">
      <c r="D9019" s="343"/>
    </row>
    <row r="9020" spans="4:4" x14ac:dyDescent="0.2">
      <c r="D9020" s="343"/>
    </row>
    <row r="9021" spans="4:4" x14ac:dyDescent="0.2">
      <c r="D9021" s="343"/>
    </row>
    <row r="9022" spans="4:4" x14ac:dyDescent="0.2">
      <c r="D9022" s="343"/>
    </row>
    <row r="9023" spans="4:4" x14ac:dyDescent="0.2">
      <c r="D9023" s="343"/>
    </row>
    <row r="9024" spans="4:4" x14ac:dyDescent="0.2">
      <c r="D9024" s="343"/>
    </row>
    <row r="9025" spans="4:4" x14ac:dyDescent="0.2">
      <c r="D9025" s="343"/>
    </row>
    <row r="9026" spans="4:4" x14ac:dyDescent="0.2">
      <c r="D9026" s="343"/>
    </row>
    <row r="9027" spans="4:4" x14ac:dyDescent="0.2">
      <c r="D9027" s="343"/>
    </row>
    <row r="9028" spans="4:4" x14ac:dyDescent="0.2">
      <c r="D9028" s="343"/>
    </row>
    <row r="9029" spans="4:4" x14ac:dyDescent="0.2">
      <c r="D9029" s="343"/>
    </row>
    <row r="9030" spans="4:4" x14ac:dyDescent="0.2">
      <c r="D9030" s="343"/>
    </row>
    <row r="9031" spans="4:4" x14ac:dyDescent="0.2">
      <c r="D9031" s="343"/>
    </row>
    <row r="9032" spans="4:4" x14ac:dyDescent="0.2">
      <c r="D9032" s="343"/>
    </row>
    <row r="9033" spans="4:4" x14ac:dyDescent="0.2">
      <c r="D9033" s="343"/>
    </row>
    <row r="9034" spans="4:4" x14ac:dyDescent="0.2">
      <c r="D9034" s="343"/>
    </row>
    <row r="9035" spans="4:4" x14ac:dyDescent="0.2">
      <c r="D9035" s="343"/>
    </row>
    <row r="9036" spans="4:4" x14ac:dyDescent="0.2">
      <c r="D9036" s="343"/>
    </row>
    <row r="9037" spans="4:4" x14ac:dyDescent="0.2">
      <c r="D9037" s="343"/>
    </row>
    <row r="9038" spans="4:4" x14ac:dyDescent="0.2">
      <c r="D9038" s="343"/>
    </row>
    <row r="9039" spans="4:4" x14ac:dyDescent="0.2">
      <c r="D9039" s="343"/>
    </row>
    <row r="9040" spans="4:4" x14ac:dyDescent="0.2">
      <c r="D9040" s="343"/>
    </row>
    <row r="9041" spans="4:4" x14ac:dyDescent="0.2">
      <c r="D9041" s="343"/>
    </row>
    <row r="9042" spans="4:4" x14ac:dyDescent="0.2">
      <c r="D9042" s="343"/>
    </row>
    <row r="9043" spans="4:4" x14ac:dyDescent="0.2">
      <c r="D9043" s="343"/>
    </row>
    <row r="9044" spans="4:4" x14ac:dyDescent="0.2">
      <c r="D9044" s="343"/>
    </row>
    <row r="9045" spans="4:4" x14ac:dyDescent="0.2">
      <c r="D9045" s="343"/>
    </row>
    <row r="9046" spans="4:4" x14ac:dyDescent="0.2">
      <c r="D9046" s="343"/>
    </row>
    <row r="9047" spans="4:4" x14ac:dyDescent="0.2">
      <c r="D9047" s="343"/>
    </row>
    <row r="9048" spans="4:4" x14ac:dyDescent="0.2">
      <c r="D9048" s="343"/>
    </row>
    <row r="9049" spans="4:4" x14ac:dyDescent="0.2">
      <c r="D9049" s="343"/>
    </row>
    <row r="9050" spans="4:4" x14ac:dyDescent="0.2">
      <c r="D9050" s="343"/>
    </row>
    <row r="9051" spans="4:4" x14ac:dyDescent="0.2">
      <c r="D9051" s="343"/>
    </row>
    <row r="9052" spans="4:4" x14ac:dyDescent="0.2">
      <c r="D9052" s="343"/>
    </row>
    <row r="9053" spans="4:4" x14ac:dyDescent="0.2">
      <c r="D9053" s="343"/>
    </row>
    <row r="9054" spans="4:4" x14ac:dyDescent="0.2">
      <c r="D9054" s="343"/>
    </row>
    <row r="9055" spans="4:4" x14ac:dyDescent="0.2">
      <c r="D9055" s="343"/>
    </row>
    <row r="9056" spans="4:4" x14ac:dyDescent="0.2">
      <c r="D9056" s="343"/>
    </row>
    <row r="9057" spans="4:4" x14ac:dyDescent="0.2">
      <c r="D9057" s="343"/>
    </row>
    <row r="9058" spans="4:4" x14ac:dyDescent="0.2">
      <c r="D9058" s="343"/>
    </row>
    <row r="9059" spans="4:4" x14ac:dyDescent="0.2">
      <c r="D9059" s="343"/>
    </row>
    <row r="9060" spans="4:4" x14ac:dyDescent="0.2">
      <c r="D9060" s="343"/>
    </row>
    <row r="9061" spans="4:4" x14ac:dyDescent="0.2">
      <c r="D9061" s="343"/>
    </row>
    <row r="9062" spans="4:4" x14ac:dyDescent="0.2">
      <c r="D9062" s="343"/>
    </row>
    <row r="9063" spans="4:4" x14ac:dyDescent="0.2">
      <c r="D9063" s="343"/>
    </row>
    <row r="9064" spans="4:4" x14ac:dyDescent="0.2">
      <c r="D9064" s="343"/>
    </row>
    <row r="9065" spans="4:4" x14ac:dyDescent="0.2">
      <c r="D9065" s="343"/>
    </row>
    <row r="9066" spans="4:4" x14ac:dyDescent="0.2">
      <c r="D9066" s="343"/>
    </row>
    <row r="9067" spans="4:4" x14ac:dyDescent="0.2">
      <c r="D9067" s="343"/>
    </row>
    <row r="9068" spans="4:4" x14ac:dyDescent="0.2">
      <c r="D9068" s="343"/>
    </row>
    <row r="9069" spans="4:4" x14ac:dyDescent="0.2">
      <c r="D9069" s="343"/>
    </row>
    <row r="9070" spans="4:4" x14ac:dyDescent="0.2">
      <c r="D9070" s="343"/>
    </row>
    <row r="9071" spans="4:4" x14ac:dyDescent="0.2">
      <c r="D9071" s="343"/>
    </row>
    <row r="9072" spans="4:4" x14ac:dyDescent="0.2">
      <c r="D9072" s="343"/>
    </row>
    <row r="9073" spans="4:4" x14ac:dyDescent="0.2">
      <c r="D9073" s="343"/>
    </row>
    <row r="9074" spans="4:4" x14ac:dyDescent="0.2">
      <c r="D9074" s="343"/>
    </row>
    <row r="9075" spans="4:4" x14ac:dyDescent="0.2">
      <c r="D9075" s="343"/>
    </row>
    <row r="9076" spans="4:4" x14ac:dyDescent="0.2">
      <c r="D9076" s="343"/>
    </row>
    <row r="9077" spans="4:4" x14ac:dyDescent="0.2">
      <c r="D9077" s="343"/>
    </row>
    <row r="9078" spans="4:4" x14ac:dyDescent="0.2">
      <c r="D9078" s="343"/>
    </row>
    <row r="9079" spans="4:4" x14ac:dyDescent="0.2">
      <c r="D9079" s="343"/>
    </row>
    <row r="9080" spans="4:4" x14ac:dyDescent="0.2">
      <c r="D9080" s="343"/>
    </row>
    <row r="9081" spans="4:4" x14ac:dyDescent="0.2">
      <c r="D9081" s="343"/>
    </row>
    <row r="9082" spans="4:4" x14ac:dyDescent="0.2">
      <c r="D9082" s="343"/>
    </row>
    <row r="9083" spans="4:4" x14ac:dyDescent="0.2">
      <c r="D9083" s="343"/>
    </row>
    <row r="9084" spans="4:4" x14ac:dyDescent="0.2">
      <c r="D9084" s="343"/>
    </row>
    <row r="9085" spans="4:4" x14ac:dyDescent="0.2">
      <c r="D9085" s="343"/>
    </row>
    <row r="9086" spans="4:4" x14ac:dyDescent="0.2">
      <c r="D9086" s="343"/>
    </row>
    <row r="9087" spans="4:4" x14ac:dyDescent="0.2">
      <c r="D9087" s="343"/>
    </row>
    <row r="9088" spans="4:4" x14ac:dyDescent="0.2">
      <c r="D9088" s="343"/>
    </row>
    <row r="9089" spans="4:4" x14ac:dyDescent="0.2">
      <c r="D9089" s="343"/>
    </row>
    <row r="9090" spans="4:4" x14ac:dyDescent="0.2">
      <c r="D9090" s="343"/>
    </row>
    <row r="9091" spans="4:4" x14ac:dyDescent="0.2">
      <c r="D9091" s="343"/>
    </row>
    <row r="9092" spans="4:4" x14ac:dyDescent="0.2">
      <c r="D9092" s="343"/>
    </row>
    <row r="9093" spans="4:4" x14ac:dyDescent="0.2">
      <c r="D9093" s="343"/>
    </row>
    <row r="9094" spans="4:4" x14ac:dyDescent="0.2">
      <c r="D9094" s="343"/>
    </row>
    <row r="9095" spans="4:4" x14ac:dyDescent="0.2">
      <c r="D9095" s="343"/>
    </row>
    <row r="9096" spans="4:4" x14ac:dyDescent="0.2">
      <c r="D9096" s="343"/>
    </row>
    <row r="9097" spans="4:4" x14ac:dyDescent="0.2">
      <c r="D9097" s="343"/>
    </row>
    <row r="9098" spans="4:4" x14ac:dyDescent="0.2">
      <c r="D9098" s="343"/>
    </row>
    <row r="9099" spans="4:4" x14ac:dyDescent="0.2">
      <c r="D9099" s="343"/>
    </row>
    <row r="9100" spans="4:4" x14ac:dyDescent="0.2">
      <c r="D9100" s="343"/>
    </row>
    <row r="9101" spans="4:4" x14ac:dyDescent="0.2">
      <c r="D9101" s="343"/>
    </row>
    <row r="9102" spans="4:4" x14ac:dyDescent="0.2">
      <c r="D9102" s="343"/>
    </row>
    <row r="9103" spans="4:4" x14ac:dyDescent="0.2">
      <c r="D9103" s="343"/>
    </row>
    <row r="9104" spans="4:4" x14ac:dyDescent="0.2">
      <c r="D9104" s="343"/>
    </row>
    <row r="9105" spans="4:4" x14ac:dyDescent="0.2">
      <c r="D9105" s="343"/>
    </row>
    <row r="9106" spans="4:4" x14ac:dyDescent="0.2">
      <c r="D9106" s="343"/>
    </row>
    <row r="9107" spans="4:4" x14ac:dyDescent="0.2">
      <c r="D9107" s="343"/>
    </row>
    <row r="9108" spans="4:4" x14ac:dyDescent="0.2">
      <c r="D9108" s="343"/>
    </row>
    <row r="9109" spans="4:4" x14ac:dyDescent="0.2">
      <c r="D9109" s="343"/>
    </row>
    <row r="9110" spans="4:4" x14ac:dyDescent="0.2">
      <c r="D9110" s="343"/>
    </row>
    <row r="9111" spans="4:4" x14ac:dyDescent="0.2">
      <c r="D9111" s="343"/>
    </row>
    <row r="9112" spans="4:4" x14ac:dyDescent="0.2">
      <c r="D9112" s="343"/>
    </row>
    <row r="9113" spans="4:4" x14ac:dyDescent="0.2">
      <c r="D9113" s="343"/>
    </row>
    <row r="9114" spans="4:4" x14ac:dyDescent="0.2">
      <c r="D9114" s="343"/>
    </row>
    <row r="9115" spans="4:4" x14ac:dyDescent="0.2">
      <c r="D9115" s="343"/>
    </row>
    <row r="9116" spans="4:4" x14ac:dyDescent="0.2">
      <c r="D9116" s="343"/>
    </row>
    <row r="9117" spans="4:4" x14ac:dyDescent="0.2">
      <c r="D9117" s="343"/>
    </row>
    <row r="9118" spans="4:4" x14ac:dyDescent="0.2">
      <c r="D9118" s="343"/>
    </row>
    <row r="9119" spans="4:4" x14ac:dyDescent="0.2">
      <c r="D9119" s="343"/>
    </row>
    <row r="9120" spans="4:4" x14ac:dyDescent="0.2">
      <c r="D9120" s="343"/>
    </row>
    <row r="9121" spans="4:4" x14ac:dyDescent="0.2">
      <c r="D9121" s="343"/>
    </row>
    <row r="9122" spans="4:4" x14ac:dyDescent="0.2">
      <c r="D9122" s="343"/>
    </row>
    <row r="9123" spans="4:4" x14ac:dyDescent="0.2">
      <c r="D9123" s="343"/>
    </row>
    <row r="9124" spans="4:4" x14ac:dyDescent="0.2">
      <c r="D9124" s="343"/>
    </row>
    <row r="9125" spans="4:4" x14ac:dyDescent="0.2">
      <c r="D9125" s="343"/>
    </row>
    <row r="9126" spans="4:4" x14ac:dyDescent="0.2">
      <c r="D9126" s="343"/>
    </row>
    <row r="9127" spans="4:4" x14ac:dyDescent="0.2">
      <c r="D9127" s="343"/>
    </row>
    <row r="9128" spans="4:4" x14ac:dyDescent="0.2">
      <c r="D9128" s="343"/>
    </row>
    <row r="9129" spans="4:4" x14ac:dyDescent="0.2">
      <c r="D9129" s="343"/>
    </row>
    <row r="9130" spans="4:4" x14ac:dyDescent="0.2">
      <c r="D9130" s="343"/>
    </row>
    <row r="9131" spans="4:4" x14ac:dyDescent="0.2">
      <c r="D9131" s="343"/>
    </row>
    <row r="9132" spans="4:4" x14ac:dyDescent="0.2">
      <c r="D9132" s="343"/>
    </row>
    <row r="9133" spans="4:4" x14ac:dyDescent="0.2">
      <c r="D9133" s="343"/>
    </row>
    <row r="9134" spans="4:4" x14ac:dyDescent="0.2">
      <c r="D9134" s="343"/>
    </row>
    <row r="9135" spans="4:4" x14ac:dyDescent="0.2">
      <c r="D9135" s="343"/>
    </row>
    <row r="9136" spans="4:4" x14ac:dyDescent="0.2">
      <c r="D9136" s="343"/>
    </row>
    <row r="9137" spans="4:4" x14ac:dyDescent="0.2">
      <c r="D9137" s="343"/>
    </row>
    <row r="9138" spans="4:4" x14ac:dyDescent="0.2">
      <c r="D9138" s="343"/>
    </row>
    <row r="9139" spans="4:4" x14ac:dyDescent="0.2">
      <c r="D9139" s="343"/>
    </row>
    <row r="9140" spans="4:4" x14ac:dyDescent="0.2">
      <c r="D9140" s="343"/>
    </row>
    <row r="9141" spans="4:4" x14ac:dyDescent="0.2">
      <c r="D9141" s="343"/>
    </row>
    <row r="9142" spans="4:4" x14ac:dyDescent="0.2">
      <c r="D9142" s="343"/>
    </row>
    <row r="9143" spans="4:4" x14ac:dyDescent="0.2">
      <c r="D9143" s="343"/>
    </row>
    <row r="9144" spans="4:4" x14ac:dyDescent="0.2">
      <c r="D9144" s="343"/>
    </row>
    <row r="9145" spans="4:4" x14ac:dyDescent="0.2">
      <c r="D9145" s="343"/>
    </row>
    <row r="9146" spans="4:4" x14ac:dyDescent="0.2">
      <c r="D9146" s="343"/>
    </row>
    <row r="9147" spans="4:4" x14ac:dyDescent="0.2">
      <c r="D9147" s="343"/>
    </row>
    <row r="9148" spans="4:4" x14ac:dyDescent="0.2">
      <c r="D9148" s="343"/>
    </row>
    <row r="9149" spans="4:4" x14ac:dyDescent="0.2">
      <c r="D9149" s="343"/>
    </row>
    <row r="9150" spans="4:4" x14ac:dyDescent="0.2">
      <c r="D9150" s="343"/>
    </row>
    <row r="9151" spans="4:4" x14ac:dyDescent="0.2">
      <c r="D9151" s="343"/>
    </row>
    <row r="9152" spans="4:4" x14ac:dyDescent="0.2">
      <c r="D9152" s="343"/>
    </row>
    <row r="9153" spans="4:4" x14ac:dyDescent="0.2">
      <c r="D9153" s="343"/>
    </row>
    <row r="9154" spans="4:4" x14ac:dyDescent="0.2">
      <c r="D9154" s="343"/>
    </row>
    <row r="9155" spans="4:4" x14ac:dyDescent="0.2">
      <c r="D9155" s="343"/>
    </row>
    <row r="9156" spans="4:4" x14ac:dyDescent="0.2">
      <c r="D9156" s="343"/>
    </row>
    <row r="9157" spans="4:4" x14ac:dyDescent="0.2">
      <c r="D9157" s="343"/>
    </row>
    <row r="9158" spans="4:4" x14ac:dyDescent="0.2">
      <c r="D9158" s="343"/>
    </row>
    <row r="9159" spans="4:4" x14ac:dyDescent="0.2">
      <c r="D9159" s="343"/>
    </row>
    <row r="9160" spans="4:4" x14ac:dyDescent="0.2">
      <c r="D9160" s="343"/>
    </row>
    <row r="9161" spans="4:4" x14ac:dyDescent="0.2">
      <c r="D9161" s="343"/>
    </row>
    <row r="9162" spans="4:4" x14ac:dyDescent="0.2">
      <c r="D9162" s="343"/>
    </row>
    <row r="9163" spans="4:4" x14ac:dyDescent="0.2">
      <c r="D9163" s="343"/>
    </row>
    <row r="9164" spans="4:4" x14ac:dyDescent="0.2">
      <c r="D9164" s="343"/>
    </row>
    <row r="9165" spans="4:4" x14ac:dyDescent="0.2">
      <c r="D9165" s="343"/>
    </row>
    <row r="9166" spans="4:4" x14ac:dyDescent="0.2">
      <c r="D9166" s="343"/>
    </row>
    <row r="9167" spans="4:4" x14ac:dyDescent="0.2">
      <c r="D9167" s="343"/>
    </row>
    <row r="9168" spans="4:4" x14ac:dyDescent="0.2">
      <c r="D9168" s="343"/>
    </row>
    <row r="9169" spans="4:4" x14ac:dyDescent="0.2">
      <c r="D9169" s="343"/>
    </row>
    <row r="9170" spans="4:4" x14ac:dyDescent="0.2">
      <c r="D9170" s="343"/>
    </row>
    <row r="9171" spans="4:4" x14ac:dyDescent="0.2">
      <c r="D9171" s="343"/>
    </row>
    <row r="9172" spans="4:4" x14ac:dyDescent="0.2">
      <c r="D9172" s="343"/>
    </row>
    <row r="9173" spans="4:4" x14ac:dyDescent="0.2">
      <c r="D9173" s="343"/>
    </row>
    <row r="9174" spans="4:4" x14ac:dyDescent="0.2">
      <c r="D9174" s="343"/>
    </row>
    <row r="9175" spans="4:4" x14ac:dyDescent="0.2">
      <c r="D9175" s="343"/>
    </row>
    <row r="9176" spans="4:4" x14ac:dyDescent="0.2">
      <c r="D9176" s="343"/>
    </row>
    <row r="9177" spans="4:4" x14ac:dyDescent="0.2">
      <c r="D9177" s="343"/>
    </row>
    <row r="9178" spans="4:4" x14ac:dyDescent="0.2">
      <c r="D9178" s="343"/>
    </row>
    <row r="9179" spans="4:4" x14ac:dyDescent="0.2">
      <c r="D9179" s="343"/>
    </row>
    <row r="9180" spans="4:4" x14ac:dyDescent="0.2">
      <c r="D9180" s="343"/>
    </row>
    <row r="9181" spans="4:4" x14ac:dyDescent="0.2">
      <c r="D9181" s="343"/>
    </row>
    <row r="9182" spans="4:4" x14ac:dyDescent="0.2">
      <c r="D9182" s="343"/>
    </row>
    <row r="9183" spans="4:4" x14ac:dyDescent="0.2">
      <c r="D9183" s="343"/>
    </row>
    <row r="9184" spans="4:4" x14ac:dyDescent="0.2">
      <c r="D9184" s="343"/>
    </row>
    <row r="9185" spans="4:4" x14ac:dyDescent="0.2">
      <c r="D9185" s="343"/>
    </row>
    <row r="9186" spans="4:4" x14ac:dyDescent="0.2">
      <c r="D9186" s="343"/>
    </row>
    <row r="9187" spans="4:4" x14ac:dyDescent="0.2">
      <c r="D9187" s="343"/>
    </row>
    <row r="9188" spans="4:4" x14ac:dyDescent="0.2">
      <c r="D9188" s="343"/>
    </row>
    <row r="9189" spans="4:4" x14ac:dyDescent="0.2">
      <c r="D9189" s="343"/>
    </row>
    <row r="9190" spans="4:4" x14ac:dyDescent="0.2">
      <c r="D9190" s="343"/>
    </row>
    <row r="9191" spans="4:4" x14ac:dyDescent="0.2">
      <c r="D9191" s="343"/>
    </row>
    <row r="9192" spans="4:4" x14ac:dyDescent="0.2">
      <c r="D9192" s="343"/>
    </row>
    <row r="9193" spans="4:4" x14ac:dyDescent="0.2">
      <c r="D9193" s="343"/>
    </row>
    <row r="9194" spans="4:4" x14ac:dyDescent="0.2">
      <c r="D9194" s="343"/>
    </row>
    <row r="9195" spans="4:4" x14ac:dyDescent="0.2">
      <c r="D9195" s="343"/>
    </row>
    <row r="9196" spans="4:4" x14ac:dyDescent="0.2">
      <c r="D9196" s="343"/>
    </row>
    <row r="9197" spans="4:4" x14ac:dyDescent="0.2">
      <c r="D9197" s="343"/>
    </row>
    <row r="9198" spans="4:4" x14ac:dyDescent="0.2">
      <c r="D9198" s="343"/>
    </row>
    <row r="9199" spans="4:4" x14ac:dyDescent="0.2">
      <c r="D9199" s="343"/>
    </row>
    <row r="9200" spans="4:4" x14ac:dyDescent="0.2">
      <c r="D9200" s="343"/>
    </row>
    <row r="9201" spans="4:4" x14ac:dyDescent="0.2">
      <c r="D9201" s="343"/>
    </row>
    <row r="9202" spans="4:4" x14ac:dyDescent="0.2">
      <c r="D9202" s="343"/>
    </row>
    <row r="9203" spans="4:4" x14ac:dyDescent="0.2">
      <c r="D9203" s="343"/>
    </row>
    <row r="9204" spans="4:4" x14ac:dyDescent="0.2">
      <c r="D9204" s="343"/>
    </row>
    <row r="9205" spans="4:4" x14ac:dyDescent="0.2">
      <c r="D9205" s="343"/>
    </row>
    <row r="9206" spans="4:4" x14ac:dyDescent="0.2">
      <c r="D9206" s="343"/>
    </row>
    <row r="9207" spans="4:4" x14ac:dyDescent="0.2">
      <c r="D9207" s="343"/>
    </row>
    <row r="9208" spans="4:4" x14ac:dyDescent="0.2">
      <c r="D9208" s="343"/>
    </row>
    <row r="9209" spans="4:4" x14ac:dyDescent="0.2">
      <c r="D9209" s="343"/>
    </row>
    <row r="9210" spans="4:4" x14ac:dyDescent="0.2">
      <c r="D9210" s="343"/>
    </row>
    <row r="9211" spans="4:4" x14ac:dyDescent="0.2">
      <c r="D9211" s="343"/>
    </row>
    <row r="9212" spans="4:4" x14ac:dyDescent="0.2">
      <c r="D9212" s="343"/>
    </row>
    <row r="9213" spans="4:4" x14ac:dyDescent="0.2">
      <c r="D9213" s="343"/>
    </row>
    <row r="9214" spans="4:4" x14ac:dyDescent="0.2">
      <c r="D9214" s="343"/>
    </row>
    <row r="9215" spans="4:4" x14ac:dyDescent="0.2">
      <c r="D9215" s="343"/>
    </row>
    <row r="9216" spans="4:4" x14ac:dyDescent="0.2">
      <c r="D9216" s="343"/>
    </row>
    <row r="9217" spans="4:4" x14ac:dyDescent="0.2">
      <c r="D9217" s="343"/>
    </row>
    <row r="9218" spans="4:4" x14ac:dyDescent="0.2">
      <c r="D9218" s="343"/>
    </row>
    <row r="9219" spans="4:4" x14ac:dyDescent="0.2">
      <c r="D9219" s="343"/>
    </row>
    <row r="9220" spans="4:4" x14ac:dyDescent="0.2">
      <c r="D9220" s="343"/>
    </row>
    <row r="9221" spans="4:4" x14ac:dyDescent="0.2">
      <c r="D9221" s="343"/>
    </row>
    <row r="9222" spans="4:4" x14ac:dyDescent="0.2">
      <c r="D9222" s="343"/>
    </row>
    <row r="9223" spans="4:4" x14ac:dyDescent="0.2">
      <c r="D9223" s="343"/>
    </row>
    <row r="9224" spans="4:4" x14ac:dyDescent="0.2">
      <c r="D9224" s="343"/>
    </row>
    <row r="9225" spans="4:4" x14ac:dyDescent="0.2">
      <c r="D9225" s="343"/>
    </row>
    <row r="9226" spans="4:4" x14ac:dyDescent="0.2">
      <c r="D9226" s="343"/>
    </row>
    <row r="9227" spans="4:4" x14ac:dyDescent="0.2">
      <c r="D9227" s="343"/>
    </row>
    <row r="9228" spans="4:4" x14ac:dyDescent="0.2">
      <c r="D9228" s="343"/>
    </row>
    <row r="9229" spans="4:4" x14ac:dyDescent="0.2">
      <c r="D9229" s="343"/>
    </row>
    <row r="9230" spans="4:4" x14ac:dyDescent="0.2">
      <c r="D9230" s="343"/>
    </row>
    <row r="9231" spans="4:4" x14ac:dyDescent="0.2">
      <c r="D9231" s="343"/>
    </row>
    <row r="9232" spans="4:4" x14ac:dyDescent="0.2">
      <c r="D9232" s="343"/>
    </row>
    <row r="9233" spans="4:4" x14ac:dyDescent="0.2">
      <c r="D9233" s="343"/>
    </row>
    <row r="9234" spans="4:4" x14ac:dyDescent="0.2">
      <c r="D9234" s="343"/>
    </row>
    <row r="9235" spans="4:4" x14ac:dyDescent="0.2">
      <c r="D9235" s="343"/>
    </row>
    <row r="9236" spans="4:4" x14ac:dyDescent="0.2">
      <c r="D9236" s="343"/>
    </row>
    <row r="9237" spans="4:4" x14ac:dyDescent="0.2">
      <c r="D9237" s="343"/>
    </row>
    <row r="9238" spans="4:4" x14ac:dyDescent="0.2">
      <c r="D9238" s="343"/>
    </row>
    <row r="9239" spans="4:4" x14ac:dyDescent="0.2">
      <c r="D9239" s="343"/>
    </row>
    <row r="9240" spans="4:4" x14ac:dyDescent="0.2">
      <c r="D9240" s="343"/>
    </row>
    <row r="9241" spans="4:4" x14ac:dyDescent="0.2">
      <c r="D9241" s="343"/>
    </row>
    <row r="9242" spans="4:4" x14ac:dyDescent="0.2">
      <c r="D9242" s="343"/>
    </row>
    <row r="9243" spans="4:4" x14ac:dyDescent="0.2">
      <c r="D9243" s="343"/>
    </row>
    <row r="9244" spans="4:4" x14ac:dyDescent="0.2">
      <c r="D9244" s="343"/>
    </row>
    <row r="9245" spans="4:4" x14ac:dyDescent="0.2">
      <c r="D9245" s="343"/>
    </row>
    <row r="9246" spans="4:4" x14ac:dyDescent="0.2">
      <c r="D9246" s="343"/>
    </row>
    <row r="9247" spans="4:4" x14ac:dyDescent="0.2">
      <c r="D9247" s="343"/>
    </row>
    <row r="9248" spans="4:4" x14ac:dyDescent="0.2">
      <c r="D9248" s="343"/>
    </row>
    <row r="9249" spans="4:4" x14ac:dyDescent="0.2">
      <c r="D9249" s="343"/>
    </row>
    <row r="9250" spans="4:4" x14ac:dyDescent="0.2">
      <c r="D9250" s="343"/>
    </row>
    <row r="9251" spans="4:4" x14ac:dyDescent="0.2">
      <c r="D9251" s="343"/>
    </row>
    <row r="9252" spans="4:4" x14ac:dyDescent="0.2">
      <c r="D9252" s="343"/>
    </row>
    <row r="9253" spans="4:4" x14ac:dyDescent="0.2">
      <c r="D9253" s="343"/>
    </row>
    <row r="9254" spans="4:4" x14ac:dyDescent="0.2">
      <c r="D9254" s="343"/>
    </row>
    <row r="9255" spans="4:4" x14ac:dyDescent="0.2">
      <c r="D9255" s="343"/>
    </row>
    <row r="9256" spans="4:4" x14ac:dyDescent="0.2">
      <c r="D9256" s="343"/>
    </row>
    <row r="9257" spans="4:4" x14ac:dyDescent="0.2">
      <c r="D9257" s="343"/>
    </row>
    <row r="9258" spans="4:4" x14ac:dyDescent="0.2">
      <c r="D9258" s="343"/>
    </row>
    <row r="9259" spans="4:4" x14ac:dyDescent="0.2">
      <c r="D9259" s="343"/>
    </row>
    <row r="9260" spans="4:4" x14ac:dyDescent="0.2">
      <c r="D9260" s="343"/>
    </row>
    <row r="9261" spans="4:4" x14ac:dyDescent="0.2">
      <c r="D9261" s="343"/>
    </row>
    <row r="9262" spans="4:4" x14ac:dyDescent="0.2">
      <c r="D9262" s="343"/>
    </row>
    <row r="9263" spans="4:4" x14ac:dyDescent="0.2">
      <c r="D9263" s="343"/>
    </row>
    <row r="9264" spans="4:4" x14ac:dyDescent="0.2">
      <c r="D9264" s="343"/>
    </row>
    <row r="9265" spans="4:4" x14ac:dyDescent="0.2">
      <c r="D9265" s="343"/>
    </row>
    <row r="9266" spans="4:4" x14ac:dyDescent="0.2">
      <c r="D9266" s="343"/>
    </row>
    <row r="9267" spans="4:4" x14ac:dyDescent="0.2">
      <c r="D9267" s="343"/>
    </row>
    <row r="9268" spans="4:4" x14ac:dyDescent="0.2">
      <c r="D9268" s="343"/>
    </row>
    <row r="9269" spans="4:4" x14ac:dyDescent="0.2">
      <c r="D9269" s="343"/>
    </row>
    <row r="9270" spans="4:4" x14ac:dyDescent="0.2">
      <c r="D9270" s="343"/>
    </row>
    <row r="9271" spans="4:4" x14ac:dyDescent="0.2">
      <c r="D9271" s="343"/>
    </row>
    <row r="9272" spans="4:4" x14ac:dyDescent="0.2">
      <c r="D9272" s="343"/>
    </row>
    <row r="9273" spans="4:4" x14ac:dyDescent="0.2">
      <c r="D9273" s="343"/>
    </row>
    <row r="9274" spans="4:4" x14ac:dyDescent="0.2">
      <c r="D9274" s="343"/>
    </row>
    <row r="9275" spans="4:4" x14ac:dyDescent="0.2">
      <c r="D9275" s="343"/>
    </row>
    <row r="9276" spans="4:4" x14ac:dyDescent="0.2">
      <c r="D9276" s="343"/>
    </row>
    <row r="9277" spans="4:4" x14ac:dyDescent="0.2">
      <c r="D9277" s="343"/>
    </row>
    <row r="9278" spans="4:4" x14ac:dyDescent="0.2">
      <c r="D9278" s="343"/>
    </row>
    <row r="9279" spans="4:4" x14ac:dyDescent="0.2">
      <c r="D9279" s="343"/>
    </row>
    <row r="9280" spans="4:4" x14ac:dyDescent="0.2">
      <c r="D9280" s="343"/>
    </row>
    <row r="9281" spans="4:4" x14ac:dyDescent="0.2">
      <c r="D9281" s="343"/>
    </row>
    <row r="9282" spans="4:4" x14ac:dyDescent="0.2">
      <c r="D9282" s="343"/>
    </row>
    <row r="9283" spans="4:4" x14ac:dyDescent="0.2">
      <c r="D9283" s="343"/>
    </row>
    <row r="9284" spans="4:4" x14ac:dyDescent="0.2">
      <c r="D9284" s="343"/>
    </row>
    <row r="9285" spans="4:4" x14ac:dyDescent="0.2">
      <c r="D9285" s="343"/>
    </row>
    <row r="9286" spans="4:4" x14ac:dyDescent="0.2">
      <c r="D9286" s="343"/>
    </row>
    <row r="9287" spans="4:4" x14ac:dyDescent="0.2">
      <c r="D9287" s="343"/>
    </row>
    <row r="9288" spans="4:4" x14ac:dyDescent="0.2">
      <c r="D9288" s="343"/>
    </row>
    <row r="9289" spans="4:4" x14ac:dyDescent="0.2">
      <c r="D9289" s="343"/>
    </row>
    <row r="9290" spans="4:4" x14ac:dyDescent="0.2">
      <c r="D9290" s="343"/>
    </row>
    <row r="9291" spans="4:4" x14ac:dyDescent="0.2">
      <c r="D9291" s="343"/>
    </row>
    <row r="9292" spans="4:4" x14ac:dyDescent="0.2">
      <c r="D9292" s="343"/>
    </row>
    <row r="9293" spans="4:4" x14ac:dyDescent="0.2">
      <c r="D9293" s="343"/>
    </row>
    <row r="9294" spans="4:4" x14ac:dyDescent="0.2">
      <c r="D9294" s="343"/>
    </row>
    <row r="9295" spans="4:4" x14ac:dyDescent="0.2">
      <c r="D9295" s="343"/>
    </row>
    <row r="9296" spans="4:4" x14ac:dyDescent="0.2">
      <c r="D9296" s="343"/>
    </row>
    <row r="9297" spans="4:4" x14ac:dyDescent="0.2">
      <c r="D9297" s="343"/>
    </row>
    <row r="9298" spans="4:4" x14ac:dyDescent="0.2">
      <c r="D9298" s="343"/>
    </row>
    <row r="9299" spans="4:4" x14ac:dyDescent="0.2">
      <c r="D9299" s="343"/>
    </row>
    <row r="9300" spans="4:4" x14ac:dyDescent="0.2">
      <c r="D9300" s="343"/>
    </row>
    <row r="9301" spans="4:4" x14ac:dyDescent="0.2">
      <c r="D9301" s="343"/>
    </row>
    <row r="9302" spans="4:4" x14ac:dyDescent="0.2">
      <c r="D9302" s="343"/>
    </row>
    <row r="9303" spans="4:4" x14ac:dyDescent="0.2">
      <c r="D9303" s="343"/>
    </row>
    <row r="9304" spans="4:4" x14ac:dyDescent="0.2">
      <c r="D9304" s="343"/>
    </row>
    <row r="9305" spans="4:4" x14ac:dyDescent="0.2">
      <c r="D9305" s="343"/>
    </row>
    <row r="9306" spans="4:4" x14ac:dyDescent="0.2">
      <c r="D9306" s="343"/>
    </row>
    <row r="9307" spans="4:4" x14ac:dyDescent="0.2">
      <c r="D9307" s="343"/>
    </row>
    <row r="9308" spans="4:4" x14ac:dyDescent="0.2">
      <c r="D9308" s="343"/>
    </row>
    <row r="9309" spans="4:4" x14ac:dyDescent="0.2">
      <c r="D9309" s="343"/>
    </row>
    <row r="9310" spans="4:4" x14ac:dyDescent="0.2">
      <c r="D9310" s="343"/>
    </row>
    <row r="9311" spans="4:4" x14ac:dyDescent="0.2">
      <c r="D9311" s="343"/>
    </row>
    <row r="9312" spans="4:4" x14ac:dyDescent="0.2">
      <c r="D9312" s="343"/>
    </row>
    <row r="9313" spans="4:4" x14ac:dyDescent="0.2">
      <c r="D9313" s="343"/>
    </row>
    <row r="9314" spans="4:4" x14ac:dyDescent="0.2">
      <c r="D9314" s="343"/>
    </row>
    <row r="9315" spans="4:4" x14ac:dyDescent="0.2">
      <c r="D9315" s="343"/>
    </row>
    <row r="9316" spans="4:4" x14ac:dyDescent="0.2">
      <c r="D9316" s="343"/>
    </row>
    <row r="9317" spans="4:4" x14ac:dyDescent="0.2">
      <c r="D9317" s="343"/>
    </row>
    <row r="9318" spans="4:4" x14ac:dyDescent="0.2">
      <c r="D9318" s="343"/>
    </row>
    <row r="9319" spans="4:4" x14ac:dyDescent="0.2">
      <c r="D9319" s="343"/>
    </row>
    <row r="9320" spans="4:4" x14ac:dyDescent="0.2">
      <c r="D9320" s="343"/>
    </row>
    <row r="9321" spans="4:4" x14ac:dyDescent="0.2">
      <c r="D9321" s="343"/>
    </row>
    <row r="9322" spans="4:4" x14ac:dyDescent="0.2">
      <c r="D9322" s="343"/>
    </row>
    <row r="9323" spans="4:4" x14ac:dyDescent="0.2">
      <c r="D9323" s="343"/>
    </row>
    <row r="9324" spans="4:4" x14ac:dyDescent="0.2">
      <c r="D9324" s="343"/>
    </row>
    <row r="9325" spans="4:4" x14ac:dyDescent="0.2">
      <c r="D9325" s="343"/>
    </row>
    <row r="9326" spans="4:4" x14ac:dyDescent="0.2">
      <c r="D9326" s="343"/>
    </row>
    <row r="9327" spans="4:4" x14ac:dyDescent="0.2">
      <c r="D9327" s="343"/>
    </row>
    <row r="9328" spans="4:4" x14ac:dyDescent="0.2">
      <c r="D9328" s="343"/>
    </row>
    <row r="9329" spans="4:4" x14ac:dyDescent="0.2">
      <c r="D9329" s="343"/>
    </row>
    <row r="9330" spans="4:4" x14ac:dyDescent="0.2">
      <c r="D9330" s="343"/>
    </row>
    <row r="9331" spans="4:4" x14ac:dyDescent="0.2">
      <c r="D9331" s="343"/>
    </row>
    <row r="9332" spans="4:4" x14ac:dyDescent="0.2">
      <c r="D9332" s="343"/>
    </row>
    <row r="9333" spans="4:4" x14ac:dyDescent="0.2">
      <c r="D9333" s="343"/>
    </row>
    <row r="9334" spans="4:4" x14ac:dyDescent="0.2">
      <c r="D9334" s="343"/>
    </row>
    <row r="9335" spans="4:4" x14ac:dyDescent="0.2">
      <c r="D9335" s="343"/>
    </row>
    <row r="9336" spans="4:4" x14ac:dyDescent="0.2">
      <c r="D9336" s="343"/>
    </row>
    <row r="9337" spans="4:4" x14ac:dyDescent="0.2">
      <c r="D9337" s="343"/>
    </row>
    <row r="9338" spans="4:4" x14ac:dyDescent="0.2">
      <c r="D9338" s="343"/>
    </row>
    <row r="9339" spans="4:4" x14ac:dyDescent="0.2">
      <c r="D9339" s="343"/>
    </row>
    <row r="9340" spans="4:4" x14ac:dyDescent="0.2">
      <c r="D9340" s="343"/>
    </row>
    <row r="9341" spans="4:4" x14ac:dyDescent="0.2">
      <c r="D9341" s="343"/>
    </row>
    <row r="9342" spans="4:4" x14ac:dyDescent="0.2">
      <c r="D9342" s="343"/>
    </row>
    <row r="9343" spans="4:4" x14ac:dyDescent="0.2">
      <c r="D9343" s="343"/>
    </row>
    <row r="9344" spans="4:4" x14ac:dyDescent="0.2">
      <c r="D9344" s="343"/>
    </row>
    <row r="9345" spans="4:4" x14ac:dyDescent="0.2">
      <c r="D9345" s="343"/>
    </row>
    <row r="9346" spans="4:4" x14ac:dyDescent="0.2">
      <c r="D9346" s="343"/>
    </row>
    <row r="9347" spans="4:4" x14ac:dyDescent="0.2">
      <c r="D9347" s="343"/>
    </row>
    <row r="9348" spans="4:4" x14ac:dyDescent="0.2">
      <c r="D9348" s="343"/>
    </row>
    <row r="9349" spans="4:4" x14ac:dyDescent="0.2">
      <c r="D9349" s="343"/>
    </row>
    <row r="9350" spans="4:4" x14ac:dyDescent="0.2">
      <c r="D9350" s="343"/>
    </row>
    <row r="9351" spans="4:4" x14ac:dyDescent="0.2">
      <c r="D9351" s="343"/>
    </row>
    <row r="9352" spans="4:4" x14ac:dyDescent="0.2">
      <c r="D9352" s="343"/>
    </row>
    <row r="9353" spans="4:4" x14ac:dyDescent="0.2">
      <c r="D9353" s="343"/>
    </row>
    <row r="9354" spans="4:4" x14ac:dyDescent="0.2">
      <c r="D9354" s="343"/>
    </row>
    <row r="9355" spans="4:4" x14ac:dyDescent="0.2">
      <c r="D9355" s="343"/>
    </row>
    <row r="9356" spans="4:4" x14ac:dyDescent="0.2">
      <c r="D9356" s="343"/>
    </row>
    <row r="9357" spans="4:4" x14ac:dyDescent="0.2">
      <c r="D9357" s="343"/>
    </row>
    <row r="9358" spans="4:4" x14ac:dyDescent="0.2">
      <c r="D9358" s="343"/>
    </row>
    <row r="9359" spans="4:4" x14ac:dyDescent="0.2">
      <c r="D9359" s="343"/>
    </row>
    <row r="9360" spans="4:4" x14ac:dyDescent="0.2">
      <c r="D9360" s="343"/>
    </row>
    <row r="9361" spans="4:4" x14ac:dyDescent="0.2">
      <c r="D9361" s="343"/>
    </row>
    <row r="9362" spans="4:4" x14ac:dyDescent="0.2">
      <c r="D9362" s="343"/>
    </row>
    <row r="9363" spans="4:4" x14ac:dyDescent="0.2">
      <c r="D9363" s="343"/>
    </row>
    <row r="9364" spans="4:4" x14ac:dyDescent="0.2">
      <c r="D9364" s="343"/>
    </row>
    <row r="9365" spans="4:4" x14ac:dyDescent="0.2">
      <c r="D9365" s="343"/>
    </row>
    <row r="9366" spans="4:4" x14ac:dyDescent="0.2">
      <c r="D9366" s="343"/>
    </row>
    <row r="9367" spans="4:4" x14ac:dyDescent="0.2">
      <c r="D9367" s="343"/>
    </row>
    <row r="9368" spans="4:4" x14ac:dyDescent="0.2">
      <c r="D9368" s="343"/>
    </row>
    <row r="9369" spans="4:4" x14ac:dyDescent="0.2">
      <c r="D9369" s="343"/>
    </row>
    <row r="9370" spans="4:4" x14ac:dyDescent="0.2">
      <c r="D9370" s="343"/>
    </row>
    <row r="9371" spans="4:4" x14ac:dyDescent="0.2">
      <c r="D9371" s="343"/>
    </row>
    <row r="9372" spans="4:4" x14ac:dyDescent="0.2">
      <c r="D9372" s="343"/>
    </row>
    <row r="9373" spans="4:4" x14ac:dyDescent="0.2">
      <c r="D9373" s="343"/>
    </row>
    <row r="9374" spans="4:4" x14ac:dyDescent="0.2">
      <c r="D9374" s="343"/>
    </row>
    <row r="9375" spans="4:4" x14ac:dyDescent="0.2">
      <c r="D9375" s="343"/>
    </row>
    <row r="9376" spans="4:4" x14ac:dyDescent="0.2">
      <c r="D9376" s="343"/>
    </row>
    <row r="9377" spans="4:4" x14ac:dyDescent="0.2">
      <c r="D9377" s="343"/>
    </row>
    <row r="9378" spans="4:4" x14ac:dyDescent="0.2">
      <c r="D9378" s="343"/>
    </row>
    <row r="9379" spans="4:4" x14ac:dyDescent="0.2">
      <c r="D9379" s="343"/>
    </row>
    <row r="9380" spans="4:4" x14ac:dyDescent="0.2">
      <c r="D9380" s="343"/>
    </row>
    <row r="9381" spans="4:4" x14ac:dyDescent="0.2">
      <c r="D9381" s="343"/>
    </row>
    <row r="9382" spans="4:4" x14ac:dyDescent="0.2">
      <c r="D9382" s="343"/>
    </row>
    <row r="9383" spans="4:4" x14ac:dyDescent="0.2">
      <c r="D9383" s="343"/>
    </row>
    <row r="9384" spans="4:4" x14ac:dyDescent="0.2">
      <c r="D9384" s="343"/>
    </row>
    <row r="9385" spans="4:4" x14ac:dyDescent="0.2">
      <c r="D9385" s="343"/>
    </row>
    <row r="9386" spans="4:4" x14ac:dyDescent="0.2">
      <c r="D9386" s="343"/>
    </row>
    <row r="9387" spans="4:4" x14ac:dyDescent="0.2">
      <c r="D9387" s="343"/>
    </row>
    <row r="9388" spans="4:4" x14ac:dyDescent="0.2">
      <c r="D9388" s="343"/>
    </row>
    <row r="9389" spans="4:4" x14ac:dyDescent="0.2">
      <c r="D9389" s="343"/>
    </row>
    <row r="9390" spans="4:4" x14ac:dyDescent="0.2">
      <c r="D9390" s="343"/>
    </row>
    <row r="9391" spans="4:4" x14ac:dyDescent="0.2">
      <c r="D9391" s="343"/>
    </row>
    <row r="9392" spans="4:4" x14ac:dyDescent="0.2">
      <c r="D9392" s="343"/>
    </row>
    <row r="9393" spans="4:4" x14ac:dyDescent="0.2">
      <c r="D9393" s="343"/>
    </row>
    <row r="9394" spans="4:4" x14ac:dyDescent="0.2">
      <c r="D9394" s="343"/>
    </row>
    <row r="9395" spans="4:4" x14ac:dyDescent="0.2">
      <c r="D9395" s="343"/>
    </row>
    <row r="9396" spans="4:4" x14ac:dyDescent="0.2">
      <c r="D9396" s="343"/>
    </row>
    <row r="9397" spans="4:4" x14ac:dyDescent="0.2">
      <c r="D9397" s="343"/>
    </row>
    <row r="9398" spans="4:4" x14ac:dyDescent="0.2">
      <c r="D9398" s="343"/>
    </row>
    <row r="9399" spans="4:4" x14ac:dyDescent="0.2">
      <c r="D9399" s="343"/>
    </row>
    <row r="9400" spans="4:4" x14ac:dyDescent="0.2">
      <c r="D9400" s="343"/>
    </row>
    <row r="9401" spans="4:4" x14ac:dyDescent="0.2">
      <c r="D9401" s="343"/>
    </row>
    <row r="9402" spans="4:4" x14ac:dyDescent="0.2">
      <c r="D9402" s="343"/>
    </row>
    <row r="9403" spans="4:4" x14ac:dyDescent="0.2">
      <c r="D9403" s="343"/>
    </row>
    <row r="9404" spans="4:4" x14ac:dyDescent="0.2">
      <c r="D9404" s="343"/>
    </row>
    <row r="9405" spans="4:4" x14ac:dyDescent="0.2">
      <c r="D9405" s="343"/>
    </row>
    <row r="9406" spans="4:4" x14ac:dyDescent="0.2">
      <c r="D9406" s="343"/>
    </row>
    <row r="9407" spans="4:4" x14ac:dyDescent="0.2">
      <c r="D9407" s="343"/>
    </row>
    <row r="9408" spans="4:4" x14ac:dyDescent="0.2">
      <c r="D9408" s="343"/>
    </row>
    <row r="9409" spans="4:4" x14ac:dyDescent="0.2">
      <c r="D9409" s="343"/>
    </row>
    <row r="9410" spans="4:4" x14ac:dyDescent="0.2">
      <c r="D9410" s="343"/>
    </row>
    <row r="9411" spans="4:4" x14ac:dyDescent="0.2">
      <c r="D9411" s="343"/>
    </row>
    <row r="9412" spans="4:4" x14ac:dyDescent="0.2">
      <c r="D9412" s="343"/>
    </row>
    <row r="9413" spans="4:4" x14ac:dyDescent="0.2">
      <c r="D9413" s="343"/>
    </row>
    <row r="9414" spans="4:4" x14ac:dyDescent="0.2">
      <c r="D9414" s="343"/>
    </row>
    <row r="9415" spans="4:4" x14ac:dyDescent="0.2">
      <c r="D9415" s="343"/>
    </row>
    <row r="9416" spans="4:4" x14ac:dyDescent="0.2">
      <c r="D9416" s="343"/>
    </row>
    <row r="9417" spans="4:4" x14ac:dyDescent="0.2">
      <c r="D9417" s="343"/>
    </row>
    <row r="9418" spans="4:4" x14ac:dyDescent="0.2">
      <c r="D9418" s="343"/>
    </row>
    <row r="9419" spans="4:4" x14ac:dyDescent="0.2">
      <c r="D9419" s="343"/>
    </row>
    <row r="9420" spans="4:4" x14ac:dyDescent="0.2">
      <c r="D9420" s="343"/>
    </row>
    <row r="9421" spans="4:4" x14ac:dyDescent="0.2">
      <c r="D9421" s="343"/>
    </row>
    <row r="9422" spans="4:4" x14ac:dyDescent="0.2">
      <c r="D9422" s="343"/>
    </row>
    <row r="9423" spans="4:4" x14ac:dyDescent="0.2">
      <c r="D9423" s="343"/>
    </row>
    <row r="9424" spans="4:4" x14ac:dyDescent="0.2">
      <c r="D9424" s="343"/>
    </row>
    <row r="9425" spans="4:4" x14ac:dyDescent="0.2">
      <c r="D9425" s="343"/>
    </row>
    <row r="9426" spans="4:4" x14ac:dyDescent="0.2">
      <c r="D9426" s="343"/>
    </row>
    <row r="9427" spans="4:4" x14ac:dyDescent="0.2">
      <c r="D9427" s="343"/>
    </row>
    <row r="9428" spans="4:4" x14ac:dyDescent="0.2">
      <c r="D9428" s="343"/>
    </row>
    <row r="9429" spans="4:4" x14ac:dyDescent="0.2">
      <c r="D9429" s="343"/>
    </row>
    <row r="9430" spans="4:4" x14ac:dyDescent="0.2">
      <c r="D9430" s="343"/>
    </row>
    <row r="9431" spans="4:4" x14ac:dyDescent="0.2">
      <c r="D9431" s="343"/>
    </row>
    <row r="9432" spans="4:4" x14ac:dyDescent="0.2">
      <c r="D9432" s="343"/>
    </row>
    <row r="9433" spans="4:4" x14ac:dyDescent="0.2">
      <c r="D9433" s="343"/>
    </row>
    <row r="9434" spans="4:4" x14ac:dyDescent="0.2">
      <c r="D9434" s="343"/>
    </row>
    <row r="9435" spans="4:4" x14ac:dyDescent="0.2">
      <c r="D9435" s="343"/>
    </row>
    <row r="9436" spans="4:4" x14ac:dyDescent="0.2">
      <c r="D9436" s="343"/>
    </row>
    <row r="9437" spans="4:4" x14ac:dyDescent="0.2">
      <c r="D9437" s="343"/>
    </row>
    <row r="9438" spans="4:4" x14ac:dyDescent="0.2">
      <c r="D9438" s="343"/>
    </row>
    <row r="9439" spans="4:4" x14ac:dyDescent="0.2">
      <c r="D9439" s="343"/>
    </row>
    <row r="9440" spans="4:4" x14ac:dyDescent="0.2">
      <c r="D9440" s="343"/>
    </row>
    <row r="9441" spans="4:4" x14ac:dyDescent="0.2">
      <c r="D9441" s="343"/>
    </row>
    <row r="9442" spans="4:4" x14ac:dyDescent="0.2">
      <c r="D9442" s="343"/>
    </row>
    <row r="9443" spans="4:4" x14ac:dyDescent="0.2">
      <c r="D9443" s="343"/>
    </row>
    <row r="9444" spans="4:4" x14ac:dyDescent="0.2">
      <c r="D9444" s="343"/>
    </row>
    <row r="9445" spans="4:4" x14ac:dyDescent="0.2">
      <c r="D9445" s="343"/>
    </row>
    <row r="9446" spans="4:4" x14ac:dyDescent="0.2">
      <c r="D9446" s="343"/>
    </row>
    <row r="9447" spans="4:4" x14ac:dyDescent="0.2">
      <c r="D9447" s="343"/>
    </row>
    <row r="9448" spans="4:4" x14ac:dyDescent="0.2">
      <c r="D9448" s="343"/>
    </row>
    <row r="9449" spans="4:4" x14ac:dyDescent="0.2">
      <c r="D9449" s="343"/>
    </row>
    <row r="9450" spans="4:4" x14ac:dyDescent="0.2">
      <c r="D9450" s="343"/>
    </row>
    <row r="9451" spans="4:4" x14ac:dyDescent="0.2">
      <c r="D9451" s="343"/>
    </row>
    <row r="9452" spans="4:4" x14ac:dyDescent="0.2">
      <c r="D9452" s="343"/>
    </row>
    <row r="9453" spans="4:4" x14ac:dyDescent="0.2">
      <c r="D9453" s="343"/>
    </row>
    <row r="9454" spans="4:4" x14ac:dyDescent="0.2">
      <c r="D9454" s="343"/>
    </row>
    <row r="9455" spans="4:4" x14ac:dyDescent="0.2">
      <c r="D9455" s="343"/>
    </row>
    <row r="9456" spans="4:4" x14ac:dyDescent="0.2">
      <c r="D9456" s="343"/>
    </row>
    <row r="9457" spans="4:4" x14ac:dyDescent="0.2">
      <c r="D9457" s="343"/>
    </row>
    <row r="9458" spans="4:4" x14ac:dyDescent="0.2">
      <c r="D9458" s="343"/>
    </row>
    <row r="9459" spans="4:4" x14ac:dyDescent="0.2">
      <c r="D9459" s="343"/>
    </row>
    <row r="9460" spans="4:4" x14ac:dyDescent="0.2">
      <c r="D9460" s="343"/>
    </row>
    <row r="9461" spans="4:4" x14ac:dyDescent="0.2">
      <c r="D9461" s="343"/>
    </row>
    <row r="9462" spans="4:4" x14ac:dyDescent="0.2">
      <c r="D9462" s="343"/>
    </row>
    <row r="9463" spans="4:4" x14ac:dyDescent="0.2">
      <c r="D9463" s="343"/>
    </row>
    <row r="9464" spans="4:4" x14ac:dyDescent="0.2">
      <c r="D9464" s="343"/>
    </row>
    <row r="9465" spans="4:4" x14ac:dyDescent="0.2">
      <c r="D9465" s="343"/>
    </row>
    <row r="9466" spans="4:4" x14ac:dyDescent="0.2">
      <c r="D9466" s="343"/>
    </row>
    <row r="9467" spans="4:4" x14ac:dyDescent="0.2">
      <c r="D9467" s="343"/>
    </row>
    <row r="9468" spans="4:4" x14ac:dyDescent="0.2">
      <c r="D9468" s="343"/>
    </row>
    <row r="9469" spans="4:4" x14ac:dyDescent="0.2">
      <c r="D9469" s="343"/>
    </row>
    <row r="9470" spans="4:4" x14ac:dyDescent="0.2">
      <c r="D9470" s="343"/>
    </row>
    <row r="9471" spans="4:4" x14ac:dyDescent="0.2">
      <c r="D9471" s="343"/>
    </row>
    <row r="9472" spans="4:4" x14ac:dyDescent="0.2">
      <c r="D9472" s="343"/>
    </row>
    <row r="9473" spans="4:4" x14ac:dyDescent="0.2">
      <c r="D9473" s="343"/>
    </row>
    <row r="9474" spans="4:4" x14ac:dyDescent="0.2">
      <c r="D9474" s="343"/>
    </row>
    <row r="9475" spans="4:4" x14ac:dyDescent="0.2">
      <c r="D9475" s="343"/>
    </row>
    <row r="9476" spans="4:4" x14ac:dyDescent="0.2">
      <c r="D9476" s="343"/>
    </row>
    <row r="9477" spans="4:4" x14ac:dyDescent="0.2">
      <c r="D9477" s="343"/>
    </row>
    <row r="9478" spans="4:4" x14ac:dyDescent="0.2">
      <c r="D9478" s="343"/>
    </row>
    <row r="9479" spans="4:4" x14ac:dyDescent="0.2">
      <c r="D9479" s="343"/>
    </row>
    <row r="9480" spans="4:4" x14ac:dyDescent="0.2">
      <c r="D9480" s="343"/>
    </row>
    <row r="9481" spans="4:4" x14ac:dyDescent="0.2">
      <c r="D9481" s="343"/>
    </row>
    <row r="9482" spans="4:4" x14ac:dyDescent="0.2">
      <c r="D9482" s="343"/>
    </row>
    <row r="9483" spans="4:4" x14ac:dyDescent="0.2">
      <c r="D9483" s="343"/>
    </row>
    <row r="9484" spans="4:4" x14ac:dyDescent="0.2">
      <c r="D9484" s="343"/>
    </row>
    <row r="9485" spans="4:4" x14ac:dyDescent="0.2">
      <c r="D9485" s="343"/>
    </row>
    <row r="9486" spans="4:4" x14ac:dyDescent="0.2">
      <c r="D9486" s="343"/>
    </row>
    <row r="9487" spans="4:4" x14ac:dyDescent="0.2">
      <c r="D9487" s="343"/>
    </row>
    <row r="9488" spans="4:4" x14ac:dyDescent="0.2">
      <c r="D9488" s="343"/>
    </row>
    <row r="9489" spans="4:4" x14ac:dyDescent="0.2">
      <c r="D9489" s="343"/>
    </row>
    <row r="9490" spans="4:4" x14ac:dyDescent="0.2">
      <c r="D9490" s="343"/>
    </row>
    <row r="9491" spans="4:4" x14ac:dyDescent="0.2">
      <c r="D9491" s="343"/>
    </row>
    <row r="9492" spans="4:4" x14ac:dyDescent="0.2">
      <c r="D9492" s="343"/>
    </row>
    <row r="9493" spans="4:4" x14ac:dyDescent="0.2">
      <c r="D9493" s="343"/>
    </row>
    <row r="9494" spans="4:4" x14ac:dyDescent="0.2">
      <c r="D9494" s="343"/>
    </row>
    <row r="9495" spans="4:4" x14ac:dyDescent="0.2">
      <c r="D9495" s="343"/>
    </row>
    <row r="9496" spans="4:4" x14ac:dyDescent="0.2">
      <c r="D9496" s="343"/>
    </row>
    <row r="9497" spans="4:4" x14ac:dyDescent="0.2">
      <c r="D9497" s="343"/>
    </row>
    <row r="9498" spans="4:4" x14ac:dyDescent="0.2">
      <c r="D9498" s="343"/>
    </row>
    <row r="9499" spans="4:4" x14ac:dyDescent="0.2">
      <c r="D9499" s="343"/>
    </row>
    <row r="9500" spans="4:4" x14ac:dyDescent="0.2">
      <c r="D9500" s="343"/>
    </row>
    <row r="9501" spans="4:4" x14ac:dyDescent="0.2">
      <c r="D9501" s="343"/>
    </row>
    <row r="9502" spans="4:4" x14ac:dyDescent="0.2">
      <c r="D9502" s="343"/>
    </row>
    <row r="9503" spans="4:4" x14ac:dyDescent="0.2">
      <c r="D9503" s="343"/>
    </row>
    <row r="9504" spans="4:4" x14ac:dyDescent="0.2">
      <c r="D9504" s="343"/>
    </row>
    <row r="9505" spans="4:4" x14ac:dyDescent="0.2">
      <c r="D9505" s="343"/>
    </row>
    <row r="9506" spans="4:4" x14ac:dyDescent="0.2">
      <c r="D9506" s="343"/>
    </row>
    <row r="9507" spans="4:4" x14ac:dyDescent="0.2">
      <c r="D9507" s="343"/>
    </row>
    <row r="9508" spans="4:4" x14ac:dyDescent="0.2">
      <c r="D9508" s="343"/>
    </row>
    <row r="9509" spans="4:4" x14ac:dyDescent="0.2">
      <c r="D9509" s="343"/>
    </row>
    <row r="9510" spans="4:4" x14ac:dyDescent="0.2">
      <c r="D9510" s="343"/>
    </row>
    <row r="9511" spans="4:4" x14ac:dyDescent="0.2">
      <c r="D9511" s="343"/>
    </row>
    <row r="9512" spans="4:4" x14ac:dyDescent="0.2">
      <c r="D9512" s="343"/>
    </row>
    <row r="9513" spans="4:4" x14ac:dyDescent="0.2">
      <c r="D9513" s="343"/>
    </row>
    <row r="9514" spans="4:4" x14ac:dyDescent="0.2">
      <c r="D9514" s="343"/>
    </row>
    <row r="9515" spans="4:4" x14ac:dyDescent="0.2">
      <c r="D9515" s="343"/>
    </row>
    <row r="9516" spans="4:4" x14ac:dyDescent="0.2">
      <c r="D9516" s="343"/>
    </row>
    <row r="9517" spans="4:4" x14ac:dyDescent="0.2">
      <c r="D9517" s="343"/>
    </row>
    <row r="9518" spans="4:4" x14ac:dyDescent="0.2">
      <c r="D9518" s="343"/>
    </row>
    <row r="9519" spans="4:4" x14ac:dyDescent="0.2">
      <c r="D9519" s="343"/>
    </row>
    <row r="9520" spans="4:4" x14ac:dyDescent="0.2">
      <c r="D9520" s="343"/>
    </row>
    <row r="9521" spans="4:4" x14ac:dyDescent="0.2">
      <c r="D9521" s="343"/>
    </row>
    <row r="9522" spans="4:4" x14ac:dyDescent="0.2">
      <c r="D9522" s="343"/>
    </row>
    <row r="9523" spans="4:4" x14ac:dyDescent="0.2">
      <c r="D9523" s="343"/>
    </row>
    <row r="9524" spans="4:4" x14ac:dyDescent="0.2">
      <c r="D9524" s="343"/>
    </row>
    <row r="9525" spans="4:4" x14ac:dyDescent="0.2">
      <c r="D9525" s="343"/>
    </row>
    <row r="9526" spans="4:4" x14ac:dyDescent="0.2">
      <c r="D9526" s="343"/>
    </row>
    <row r="9527" spans="4:4" x14ac:dyDescent="0.2">
      <c r="D9527" s="343"/>
    </row>
    <row r="9528" spans="4:4" x14ac:dyDescent="0.2">
      <c r="D9528" s="343"/>
    </row>
    <row r="9529" spans="4:4" x14ac:dyDescent="0.2">
      <c r="D9529" s="343"/>
    </row>
    <row r="9530" spans="4:4" x14ac:dyDescent="0.2">
      <c r="D9530" s="343"/>
    </row>
    <row r="9531" spans="4:4" x14ac:dyDescent="0.2">
      <c r="D9531" s="343"/>
    </row>
    <row r="9532" spans="4:4" x14ac:dyDescent="0.2">
      <c r="D9532" s="343"/>
    </row>
    <row r="9533" spans="4:4" x14ac:dyDescent="0.2">
      <c r="D9533" s="343"/>
    </row>
    <row r="9534" spans="4:4" x14ac:dyDescent="0.2">
      <c r="D9534" s="343"/>
    </row>
    <row r="9535" spans="4:4" x14ac:dyDescent="0.2">
      <c r="D9535" s="343"/>
    </row>
    <row r="9536" spans="4:4" x14ac:dyDescent="0.2">
      <c r="D9536" s="343"/>
    </row>
    <row r="9537" spans="4:4" x14ac:dyDescent="0.2">
      <c r="D9537" s="343"/>
    </row>
    <row r="9538" spans="4:4" x14ac:dyDescent="0.2">
      <c r="D9538" s="343"/>
    </row>
    <row r="9539" spans="4:4" x14ac:dyDescent="0.2">
      <c r="D9539" s="343"/>
    </row>
    <row r="9540" spans="4:4" x14ac:dyDescent="0.2">
      <c r="D9540" s="343"/>
    </row>
    <row r="9541" spans="4:4" x14ac:dyDescent="0.2">
      <c r="D9541" s="343"/>
    </row>
    <row r="9542" spans="4:4" x14ac:dyDescent="0.2">
      <c r="D9542" s="343"/>
    </row>
    <row r="9543" spans="4:4" x14ac:dyDescent="0.2">
      <c r="D9543" s="343"/>
    </row>
    <row r="9544" spans="4:4" x14ac:dyDescent="0.2">
      <c r="D9544" s="343"/>
    </row>
    <row r="9545" spans="4:4" x14ac:dyDescent="0.2">
      <c r="D9545" s="343"/>
    </row>
    <row r="9546" spans="4:4" x14ac:dyDescent="0.2">
      <c r="D9546" s="343"/>
    </row>
    <row r="9547" spans="4:4" x14ac:dyDescent="0.2">
      <c r="D9547" s="343"/>
    </row>
    <row r="9548" spans="4:4" x14ac:dyDescent="0.2">
      <c r="D9548" s="343"/>
    </row>
    <row r="9549" spans="4:4" x14ac:dyDescent="0.2">
      <c r="D9549" s="343"/>
    </row>
    <row r="9550" spans="4:4" x14ac:dyDescent="0.2">
      <c r="D9550" s="343"/>
    </row>
    <row r="9551" spans="4:4" x14ac:dyDescent="0.2">
      <c r="D9551" s="343"/>
    </row>
    <row r="9552" spans="4:4" x14ac:dyDescent="0.2">
      <c r="D9552" s="343"/>
    </row>
    <row r="9553" spans="4:4" x14ac:dyDescent="0.2">
      <c r="D9553" s="343"/>
    </row>
    <row r="9554" spans="4:4" x14ac:dyDescent="0.2">
      <c r="D9554" s="343"/>
    </row>
    <row r="9555" spans="4:4" x14ac:dyDescent="0.2">
      <c r="D9555" s="343"/>
    </row>
    <row r="9556" spans="4:4" x14ac:dyDescent="0.2">
      <c r="D9556" s="343"/>
    </row>
    <row r="9557" spans="4:4" x14ac:dyDescent="0.2">
      <c r="D9557" s="343"/>
    </row>
    <row r="9558" spans="4:4" x14ac:dyDescent="0.2">
      <c r="D9558" s="343"/>
    </row>
    <row r="9559" spans="4:4" x14ac:dyDescent="0.2">
      <c r="D9559" s="343"/>
    </row>
    <row r="9560" spans="4:4" x14ac:dyDescent="0.2">
      <c r="D9560" s="343"/>
    </row>
    <row r="9561" spans="4:4" x14ac:dyDescent="0.2">
      <c r="D9561" s="343"/>
    </row>
    <row r="9562" spans="4:4" x14ac:dyDescent="0.2">
      <c r="D9562" s="343"/>
    </row>
    <row r="9563" spans="4:4" x14ac:dyDescent="0.2">
      <c r="D9563" s="343"/>
    </row>
    <row r="9564" spans="4:4" x14ac:dyDescent="0.2">
      <c r="D9564" s="343"/>
    </row>
    <row r="9565" spans="4:4" x14ac:dyDescent="0.2">
      <c r="D9565" s="343"/>
    </row>
    <row r="9566" spans="4:4" x14ac:dyDescent="0.2">
      <c r="D9566" s="343"/>
    </row>
    <row r="9567" spans="4:4" x14ac:dyDescent="0.2">
      <c r="D9567" s="343"/>
    </row>
    <row r="9568" spans="4:4" x14ac:dyDescent="0.2">
      <c r="D9568" s="343"/>
    </row>
    <row r="9569" spans="4:4" x14ac:dyDescent="0.2">
      <c r="D9569" s="343"/>
    </row>
    <row r="9570" spans="4:4" x14ac:dyDescent="0.2">
      <c r="D9570" s="343"/>
    </row>
    <row r="9571" spans="4:4" x14ac:dyDescent="0.2">
      <c r="D9571" s="343"/>
    </row>
    <row r="9572" spans="4:4" x14ac:dyDescent="0.2">
      <c r="D9572" s="343"/>
    </row>
    <row r="9573" spans="4:4" x14ac:dyDescent="0.2">
      <c r="D9573" s="343"/>
    </row>
    <row r="9574" spans="4:4" x14ac:dyDescent="0.2">
      <c r="D9574" s="343"/>
    </row>
    <row r="9575" spans="4:4" x14ac:dyDescent="0.2">
      <c r="D9575" s="343"/>
    </row>
    <row r="9576" spans="4:4" x14ac:dyDescent="0.2">
      <c r="D9576" s="343"/>
    </row>
    <row r="9577" spans="4:4" x14ac:dyDescent="0.2">
      <c r="D9577" s="343"/>
    </row>
    <row r="9578" spans="4:4" x14ac:dyDescent="0.2">
      <c r="D9578" s="343"/>
    </row>
    <row r="9579" spans="4:4" x14ac:dyDescent="0.2">
      <c r="D9579" s="343"/>
    </row>
    <row r="9580" spans="4:4" x14ac:dyDescent="0.2">
      <c r="D9580" s="343"/>
    </row>
    <row r="9581" spans="4:4" x14ac:dyDescent="0.2">
      <c r="D9581" s="343"/>
    </row>
    <row r="9582" spans="4:4" x14ac:dyDescent="0.2">
      <c r="D9582" s="343"/>
    </row>
    <row r="9583" spans="4:4" x14ac:dyDescent="0.2">
      <c r="D9583" s="343"/>
    </row>
    <row r="9584" spans="4:4" x14ac:dyDescent="0.2">
      <c r="D9584" s="343"/>
    </row>
    <row r="9585" spans="4:4" x14ac:dyDescent="0.2">
      <c r="D9585" s="343"/>
    </row>
    <row r="9586" spans="4:4" x14ac:dyDescent="0.2">
      <c r="D9586" s="343"/>
    </row>
    <row r="9587" spans="4:4" x14ac:dyDescent="0.2">
      <c r="D9587" s="343"/>
    </row>
    <row r="9588" spans="4:4" x14ac:dyDescent="0.2">
      <c r="D9588" s="343"/>
    </row>
    <row r="9589" spans="4:4" x14ac:dyDescent="0.2">
      <c r="D9589" s="343"/>
    </row>
    <row r="9590" spans="4:4" x14ac:dyDescent="0.2">
      <c r="D9590" s="343"/>
    </row>
    <row r="9591" spans="4:4" x14ac:dyDescent="0.2">
      <c r="D9591" s="343"/>
    </row>
    <row r="9592" spans="4:4" x14ac:dyDescent="0.2">
      <c r="D9592" s="343"/>
    </row>
    <row r="9593" spans="4:4" x14ac:dyDescent="0.2">
      <c r="D9593" s="343"/>
    </row>
    <row r="9594" spans="4:4" x14ac:dyDescent="0.2">
      <c r="D9594" s="343"/>
    </row>
    <row r="9595" spans="4:4" x14ac:dyDescent="0.2">
      <c r="D9595" s="343"/>
    </row>
    <row r="9596" spans="4:4" x14ac:dyDescent="0.2">
      <c r="D9596" s="343"/>
    </row>
    <row r="9597" spans="4:4" x14ac:dyDescent="0.2">
      <c r="D9597" s="343"/>
    </row>
    <row r="9598" spans="4:4" x14ac:dyDescent="0.2">
      <c r="D9598" s="343"/>
    </row>
    <row r="9599" spans="4:4" x14ac:dyDescent="0.2">
      <c r="D9599" s="343"/>
    </row>
    <row r="9600" spans="4:4" x14ac:dyDescent="0.2">
      <c r="D9600" s="343"/>
    </row>
    <row r="9601" spans="4:4" x14ac:dyDescent="0.2">
      <c r="D9601" s="343"/>
    </row>
    <row r="9602" spans="4:4" x14ac:dyDescent="0.2">
      <c r="D9602" s="343"/>
    </row>
    <row r="9603" spans="4:4" x14ac:dyDescent="0.2">
      <c r="D9603" s="343"/>
    </row>
    <row r="9604" spans="4:4" x14ac:dyDescent="0.2">
      <c r="D9604" s="343"/>
    </row>
    <row r="9605" spans="4:4" x14ac:dyDescent="0.2">
      <c r="D9605" s="343"/>
    </row>
    <row r="9606" spans="4:4" x14ac:dyDescent="0.2">
      <c r="D9606" s="343"/>
    </row>
    <row r="9607" spans="4:4" x14ac:dyDescent="0.2">
      <c r="D9607" s="343"/>
    </row>
    <row r="9608" spans="4:4" x14ac:dyDescent="0.2">
      <c r="D9608" s="343"/>
    </row>
    <row r="9609" spans="4:4" x14ac:dyDescent="0.2">
      <c r="D9609" s="343"/>
    </row>
    <row r="9610" spans="4:4" x14ac:dyDescent="0.2">
      <c r="D9610" s="343"/>
    </row>
    <row r="9611" spans="4:4" x14ac:dyDescent="0.2">
      <c r="D9611" s="343"/>
    </row>
    <row r="9612" spans="4:4" x14ac:dyDescent="0.2">
      <c r="D9612" s="343"/>
    </row>
    <row r="9613" spans="4:4" x14ac:dyDescent="0.2">
      <c r="D9613" s="343"/>
    </row>
    <row r="9614" spans="4:4" x14ac:dyDescent="0.2">
      <c r="D9614" s="343"/>
    </row>
    <row r="9615" spans="4:4" x14ac:dyDescent="0.2">
      <c r="D9615" s="343"/>
    </row>
    <row r="9616" spans="4:4" x14ac:dyDescent="0.2">
      <c r="D9616" s="343"/>
    </row>
    <row r="9617" spans="4:4" x14ac:dyDescent="0.2">
      <c r="D9617" s="343"/>
    </row>
    <row r="9618" spans="4:4" x14ac:dyDescent="0.2">
      <c r="D9618" s="343"/>
    </row>
    <row r="9619" spans="4:4" x14ac:dyDescent="0.2">
      <c r="D9619" s="343"/>
    </row>
    <row r="9620" spans="4:4" x14ac:dyDescent="0.2">
      <c r="D9620" s="343"/>
    </row>
    <row r="9621" spans="4:4" x14ac:dyDescent="0.2">
      <c r="D9621" s="343"/>
    </row>
    <row r="9622" spans="4:4" x14ac:dyDescent="0.2">
      <c r="D9622" s="343"/>
    </row>
    <row r="9623" spans="4:4" x14ac:dyDescent="0.2">
      <c r="D9623" s="343"/>
    </row>
    <row r="9624" spans="4:4" x14ac:dyDescent="0.2">
      <c r="D9624" s="343"/>
    </row>
    <row r="9625" spans="4:4" x14ac:dyDescent="0.2">
      <c r="D9625" s="343"/>
    </row>
    <row r="9626" spans="4:4" x14ac:dyDescent="0.2">
      <c r="D9626" s="343"/>
    </row>
    <row r="9627" spans="4:4" x14ac:dyDescent="0.2">
      <c r="D9627" s="343"/>
    </row>
    <row r="9628" spans="4:4" x14ac:dyDescent="0.2">
      <c r="D9628" s="343"/>
    </row>
    <row r="9629" spans="4:4" x14ac:dyDescent="0.2">
      <c r="D9629" s="343"/>
    </row>
    <row r="9630" spans="4:4" x14ac:dyDescent="0.2">
      <c r="D9630" s="343"/>
    </row>
    <row r="9631" spans="4:4" x14ac:dyDescent="0.2">
      <c r="D9631" s="343"/>
    </row>
    <row r="9632" spans="4:4" x14ac:dyDescent="0.2">
      <c r="D9632" s="343"/>
    </row>
    <row r="9633" spans="4:4" x14ac:dyDescent="0.2">
      <c r="D9633" s="343"/>
    </row>
    <row r="9634" spans="4:4" x14ac:dyDescent="0.2">
      <c r="D9634" s="343"/>
    </row>
    <row r="9635" spans="4:4" x14ac:dyDescent="0.2">
      <c r="D9635" s="343"/>
    </row>
    <row r="9636" spans="4:4" x14ac:dyDescent="0.2">
      <c r="D9636" s="343"/>
    </row>
    <row r="9637" spans="4:4" x14ac:dyDescent="0.2">
      <c r="D9637" s="343"/>
    </row>
    <row r="9638" spans="4:4" x14ac:dyDescent="0.2">
      <c r="D9638" s="343"/>
    </row>
    <row r="9639" spans="4:4" x14ac:dyDescent="0.2">
      <c r="D9639" s="343"/>
    </row>
    <row r="9640" spans="4:4" x14ac:dyDescent="0.2">
      <c r="D9640" s="343"/>
    </row>
    <row r="9641" spans="4:4" x14ac:dyDescent="0.2">
      <c r="D9641" s="343"/>
    </row>
    <row r="9642" spans="4:4" x14ac:dyDescent="0.2">
      <c r="D9642" s="343"/>
    </row>
    <row r="9643" spans="4:4" x14ac:dyDescent="0.2">
      <c r="D9643" s="343"/>
    </row>
    <row r="9644" spans="4:4" x14ac:dyDescent="0.2">
      <c r="D9644" s="343"/>
    </row>
    <row r="9645" spans="4:4" x14ac:dyDescent="0.2">
      <c r="D9645" s="343"/>
    </row>
    <row r="9646" spans="4:4" x14ac:dyDescent="0.2">
      <c r="D9646" s="343"/>
    </row>
    <row r="9647" spans="4:4" x14ac:dyDescent="0.2">
      <c r="D9647" s="343"/>
    </row>
    <row r="9648" spans="4:4" x14ac:dyDescent="0.2">
      <c r="D9648" s="343"/>
    </row>
    <row r="9649" spans="4:4" x14ac:dyDescent="0.2">
      <c r="D9649" s="343"/>
    </row>
    <row r="9650" spans="4:4" x14ac:dyDescent="0.2">
      <c r="D9650" s="343"/>
    </row>
    <row r="9651" spans="4:4" x14ac:dyDescent="0.2">
      <c r="D9651" s="343"/>
    </row>
    <row r="9652" spans="4:4" x14ac:dyDescent="0.2">
      <c r="D9652" s="343"/>
    </row>
    <row r="9653" spans="4:4" x14ac:dyDescent="0.2">
      <c r="D9653" s="343"/>
    </row>
    <row r="9654" spans="4:4" x14ac:dyDescent="0.2">
      <c r="D9654" s="343"/>
    </row>
    <row r="9655" spans="4:4" x14ac:dyDescent="0.2">
      <c r="D9655" s="343"/>
    </row>
    <row r="9656" spans="4:4" x14ac:dyDescent="0.2">
      <c r="D9656" s="343"/>
    </row>
    <row r="9657" spans="4:4" x14ac:dyDescent="0.2">
      <c r="D9657" s="343"/>
    </row>
    <row r="9658" spans="4:4" x14ac:dyDescent="0.2">
      <c r="D9658" s="343"/>
    </row>
    <row r="9659" spans="4:4" x14ac:dyDescent="0.2">
      <c r="D9659" s="343"/>
    </row>
    <row r="9660" spans="4:4" x14ac:dyDescent="0.2">
      <c r="D9660" s="343"/>
    </row>
    <row r="9661" spans="4:4" x14ac:dyDescent="0.2">
      <c r="D9661" s="343"/>
    </row>
    <row r="9662" spans="4:4" x14ac:dyDescent="0.2">
      <c r="D9662" s="343"/>
    </row>
    <row r="9663" spans="4:4" x14ac:dyDescent="0.2">
      <c r="D9663" s="343"/>
    </row>
    <row r="9664" spans="4:4" x14ac:dyDescent="0.2">
      <c r="D9664" s="343"/>
    </row>
    <row r="9665" spans="4:4" x14ac:dyDescent="0.2">
      <c r="D9665" s="343"/>
    </row>
    <row r="9666" spans="4:4" x14ac:dyDescent="0.2">
      <c r="D9666" s="343"/>
    </row>
    <row r="9667" spans="4:4" x14ac:dyDescent="0.2">
      <c r="D9667" s="343"/>
    </row>
    <row r="9668" spans="4:4" x14ac:dyDescent="0.2">
      <c r="D9668" s="343"/>
    </row>
    <row r="9669" spans="4:4" x14ac:dyDescent="0.2">
      <c r="D9669" s="343"/>
    </row>
    <row r="9670" spans="4:4" x14ac:dyDescent="0.2">
      <c r="D9670" s="343"/>
    </row>
    <row r="9671" spans="4:4" x14ac:dyDescent="0.2">
      <c r="D9671" s="343"/>
    </row>
    <row r="9672" spans="4:4" x14ac:dyDescent="0.2">
      <c r="D9672" s="343"/>
    </row>
    <row r="9673" spans="4:4" x14ac:dyDescent="0.2">
      <c r="D9673" s="343"/>
    </row>
    <row r="9674" spans="4:4" x14ac:dyDescent="0.2">
      <c r="D9674" s="343"/>
    </row>
    <row r="9675" spans="4:4" x14ac:dyDescent="0.2">
      <c r="D9675" s="343"/>
    </row>
    <row r="9676" spans="4:4" x14ac:dyDescent="0.2">
      <c r="D9676" s="343"/>
    </row>
    <row r="9677" spans="4:4" x14ac:dyDescent="0.2">
      <c r="D9677" s="343"/>
    </row>
    <row r="9678" spans="4:4" x14ac:dyDescent="0.2">
      <c r="D9678" s="343"/>
    </row>
    <row r="9679" spans="4:4" x14ac:dyDescent="0.2">
      <c r="D9679" s="343"/>
    </row>
    <row r="9680" spans="4:4" x14ac:dyDescent="0.2">
      <c r="D9680" s="343"/>
    </row>
    <row r="9681" spans="4:4" x14ac:dyDescent="0.2">
      <c r="D9681" s="343"/>
    </row>
    <row r="9682" spans="4:4" x14ac:dyDescent="0.2">
      <c r="D9682" s="343"/>
    </row>
    <row r="9683" spans="4:4" x14ac:dyDescent="0.2">
      <c r="D9683" s="343"/>
    </row>
    <row r="9684" spans="4:4" x14ac:dyDescent="0.2">
      <c r="D9684" s="343"/>
    </row>
    <row r="9685" spans="4:4" x14ac:dyDescent="0.2">
      <c r="D9685" s="343"/>
    </row>
    <row r="9686" spans="4:4" x14ac:dyDescent="0.2">
      <c r="D9686" s="343"/>
    </row>
    <row r="9687" spans="4:4" x14ac:dyDescent="0.2">
      <c r="D9687" s="343"/>
    </row>
    <row r="9688" spans="4:4" x14ac:dyDescent="0.2">
      <c r="D9688" s="343"/>
    </row>
    <row r="9689" spans="4:4" x14ac:dyDescent="0.2">
      <c r="D9689" s="343"/>
    </row>
    <row r="9690" spans="4:4" x14ac:dyDescent="0.2">
      <c r="D9690" s="343"/>
    </row>
    <row r="9691" spans="4:4" x14ac:dyDescent="0.2">
      <c r="D9691" s="343"/>
    </row>
    <row r="9692" spans="4:4" x14ac:dyDescent="0.2">
      <c r="D9692" s="343"/>
    </row>
    <row r="9693" spans="4:4" x14ac:dyDescent="0.2">
      <c r="D9693" s="343"/>
    </row>
    <row r="9694" spans="4:4" x14ac:dyDescent="0.2">
      <c r="D9694" s="343"/>
    </row>
    <row r="9695" spans="4:4" x14ac:dyDescent="0.2">
      <c r="D9695" s="343"/>
    </row>
    <row r="9696" spans="4:4" x14ac:dyDescent="0.2">
      <c r="D9696" s="343"/>
    </row>
    <row r="9697" spans="4:4" x14ac:dyDescent="0.2">
      <c r="D9697" s="343"/>
    </row>
    <row r="9698" spans="4:4" x14ac:dyDescent="0.2">
      <c r="D9698" s="343"/>
    </row>
    <row r="9699" spans="4:4" x14ac:dyDescent="0.2">
      <c r="D9699" s="343"/>
    </row>
    <row r="9700" spans="4:4" x14ac:dyDescent="0.2">
      <c r="D9700" s="343"/>
    </row>
    <row r="9701" spans="4:4" x14ac:dyDescent="0.2">
      <c r="D9701" s="343"/>
    </row>
    <row r="9702" spans="4:4" x14ac:dyDescent="0.2">
      <c r="D9702" s="343"/>
    </row>
    <row r="9703" spans="4:4" x14ac:dyDescent="0.2">
      <c r="D9703" s="343"/>
    </row>
    <row r="9704" spans="4:4" x14ac:dyDescent="0.2">
      <c r="D9704" s="343"/>
    </row>
    <row r="9705" spans="4:4" x14ac:dyDescent="0.2">
      <c r="D9705" s="343"/>
    </row>
    <row r="9706" spans="4:4" x14ac:dyDescent="0.2">
      <c r="D9706" s="343"/>
    </row>
    <row r="9707" spans="4:4" x14ac:dyDescent="0.2">
      <c r="D9707" s="343"/>
    </row>
    <row r="9708" spans="4:4" x14ac:dyDescent="0.2">
      <c r="D9708" s="343"/>
    </row>
    <row r="9709" spans="4:4" x14ac:dyDescent="0.2">
      <c r="D9709" s="343"/>
    </row>
    <row r="9710" spans="4:4" x14ac:dyDescent="0.2">
      <c r="D9710" s="343"/>
    </row>
    <row r="9711" spans="4:4" x14ac:dyDescent="0.2">
      <c r="D9711" s="343"/>
    </row>
    <row r="9712" spans="4:4" x14ac:dyDescent="0.2">
      <c r="D9712" s="343"/>
    </row>
    <row r="9713" spans="4:4" x14ac:dyDescent="0.2">
      <c r="D9713" s="343"/>
    </row>
    <row r="9714" spans="4:4" x14ac:dyDescent="0.2">
      <c r="D9714" s="343"/>
    </row>
    <row r="9715" spans="4:4" x14ac:dyDescent="0.2">
      <c r="D9715" s="343"/>
    </row>
    <row r="9716" spans="4:4" x14ac:dyDescent="0.2">
      <c r="D9716" s="343"/>
    </row>
    <row r="9717" spans="4:4" x14ac:dyDescent="0.2">
      <c r="D9717" s="343"/>
    </row>
    <row r="9718" spans="4:4" x14ac:dyDescent="0.2">
      <c r="D9718" s="343"/>
    </row>
    <row r="9719" spans="4:4" x14ac:dyDescent="0.2">
      <c r="D9719" s="343"/>
    </row>
    <row r="9720" spans="4:4" x14ac:dyDescent="0.2">
      <c r="D9720" s="343"/>
    </row>
    <row r="9721" spans="4:4" x14ac:dyDescent="0.2">
      <c r="D9721" s="343"/>
    </row>
    <row r="9722" spans="4:4" x14ac:dyDescent="0.2">
      <c r="D9722" s="343"/>
    </row>
    <row r="9723" spans="4:4" x14ac:dyDescent="0.2">
      <c r="D9723" s="343"/>
    </row>
    <row r="9724" spans="4:4" x14ac:dyDescent="0.2">
      <c r="D9724" s="343"/>
    </row>
    <row r="9725" spans="4:4" x14ac:dyDescent="0.2">
      <c r="D9725" s="343"/>
    </row>
    <row r="9726" spans="4:4" x14ac:dyDescent="0.2">
      <c r="D9726" s="343"/>
    </row>
    <row r="9727" spans="4:4" x14ac:dyDescent="0.2">
      <c r="D9727" s="343"/>
    </row>
    <row r="9728" spans="4:4" x14ac:dyDescent="0.2">
      <c r="D9728" s="343"/>
    </row>
    <row r="9729" spans="4:4" x14ac:dyDescent="0.2">
      <c r="D9729" s="343"/>
    </row>
    <row r="9730" spans="4:4" x14ac:dyDescent="0.2">
      <c r="D9730" s="343"/>
    </row>
    <row r="9731" spans="4:4" x14ac:dyDescent="0.2">
      <c r="D9731" s="343"/>
    </row>
    <row r="9732" spans="4:4" x14ac:dyDescent="0.2">
      <c r="D9732" s="343"/>
    </row>
    <row r="9733" spans="4:4" x14ac:dyDescent="0.2">
      <c r="D9733" s="343"/>
    </row>
    <row r="9734" spans="4:4" x14ac:dyDescent="0.2">
      <c r="D9734" s="343"/>
    </row>
    <row r="9735" spans="4:4" x14ac:dyDescent="0.2">
      <c r="D9735" s="343"/>
    </row>
    <row r="9736" spans="4:4" x14ac:dyDescent="0.2">
      <c r="D9736" s="343"/>
    </row>
    <row r="9737" spans="4:4" x14ac:dyDescent="0.2">
      <c r="D9737" s="343"/>
    </row>
    <row r="9738" spans="4:4" x14ac:dyDescent="0.2">
      <c r="D9738" s="343"/>
    </row>
    <row r="9739" spans="4:4" x14ac:dyDescent="0.2">
      <c r="D9739" s="343"/>
    </row>
    <row r="9740" spans="4:4" x14ac:dyDescent="0.2">
      <c r="D9740" s="343"/>
    </row>
    <row r="9741" spans="4:4" x14ac:dyDescent="0.2">
      <c r="D9741" s="343"/>
    </row>
    <row r="9742" spans="4:4" x14ac:dyDescent="0.2">
      <c r="D9742" s="343"/>
    </row>
    <row r="9743" spans="4:4" x14ac:dyDescent="0.2">
      <c r="D9743" s="343"/>
    </row>
    <row r="9744" spans="4:4" x14ac:dyDescent="0.2">
      <c r="D9744" s="343"/>
    </row>
    <row r="9745" spans="4:4" x14ac:dyDescent="0.2">
      <c r="D9745" s="343"/>
    </row>
    <row r="9746" spans="4:4" x14ac:dyDescent="0.2">
      <c r="D9746" s="343"/>
    </row>
    <row r="9747" spans="4:4" x14ac:dyDescent="0.2">
      <c r="D9747" s="343"/>
    </row>
    <row r="9748" spans="4:4" x14ac:dyDescent="0.2">
      <c r="D9748" s="343"/>
    </row>
    <row r="9749" spans="4:4" x14ac:dyDescent="0.2">
      <c r="D9749" s="343"/>
    </row>
    <row r="9750" spans="4:4" x14ac:dyDescent="0.2">
      <c r="D9750" s="343"/>
    </row>
    <row r="9751" spans="4:4" x14ac:dyDescent="0.2">
      <c r="D9751" s="343"/>
    </row>
    <row r="9752" spans="4:4" x14ac:dyDescent="0.2">
      <c r="D9752" s="343"/>
    </row>
    <row r="9753" spans="4:4" x14ac:dyDescent="0.2">
      <c r="D9753" s="343"/>
    </row>
    <row r="9754" spans="4:4" x14ac:dyDescent="0.2">
      <c r="D9754" s="343"/>
    </row>
    <row r="9755" spans="4:4" x14ac:dyDescent="0.2">
      <c r="D9755" s="343"/>
    </row>
    <row r="9756" spans="4:4" x14ac:dyDescent="0.2">
      <c r="D9756" s="343"/>
    </row>
    <row r="9757" spans="4:4" x14ac:dyDescent="0.2">
      <c r="D9757" s="343"/>
    </row>
    <row r="9758" spans="4:4" x14ac:dyDescent="0.2">
      <c r="D9758" s="343"/>
    </row>
    <row r="9759" spans="4:4" x14ac:dyDescent="0.2">
      <c r="D9759" s="343"/>
    </row>
    <row r="9760" spans="4:4" x14ac:dyDescent="0.2">
      <c r="D9760" s="343"/>
    </row>
    <row r="9761" spans="4:4" x14ac:dyDescent="0.2">
      <c r="D9761" s="343"/>
    </row>
    <row r="9762" spans="4:4" x14ac:dyDescent="0.2">
      <c r="D9762" s="343"/>
    </row>
    <row r="9763" spans="4:4" x14ac:dyDescent="0.2">
      <c r="D9763" s="343"/>
    </row>
    <row r="9764" spans="4:4" x14ac:dyDescent="0.2">
      <c r="D9764" s="343"/>
    </row>
    <row r="9765" spans="4:4" x14ac:dyDescent="0.2">
      <c r="D9765" s="343"/>
    </row>
    <row r="9766" spans="4:4" x14ac:dyDescent="0.2">
      <c r="D9766" s="343"/>
    </row>
    <row r="9767" spans="4:4" x14ac:dyDescent="0.2">
      <c r="D9767" s="343"/>
    </row>
    <row r="9768" spans="4:4" x14ac:dyDescent="0.2">
      <c r="D9768" s="343"/>
    </row>
    <row r="9769" spans="4:4" x14ac:dyDescent="0.2">
      <c r="D9769" s="343"/>
    </row>
    <row r="9770" spans="4:4" x14ac:dyDescent="0.2">
      <c r="D9770" s="343"/>
    </row>
    <row r="9771" spans="4:4" x14ac:dyDescent="0.2">
      <c r="D9771" s="343"/>
    </row>
    <row r="9772" spans="4:4" x14ac:dyDescent="0.2">
      <c r="D9772" s="343"/>
    </row>
    <row r="9773" spans="4:4" x14ac:dyDescent="0.2">
      <c r="D9773" s="343"/>
    </row>
    <row r="9774" spans="4:4" x14ac:dyDescent="0.2">
      <c r="D9774" s="343"/>
    </row>
    <row r="9775" spans="4:4" x14ac:dyDescent="0.2">
      <c r="D9775" s="343"/>
    </row>
    <row r="9776" spans="4:4" x14ac:dyDescent="0.2">
      <c r="D9776" s="343"/>
    </row>
    <row r="9777" spans="4:4" x14ac:dyDescent="0.2">
      <c r="D9777" s="343"/>
    </row>
    <row r="9778" spans="4:4" x14ac:dyDescent="0.2">
      <c r="D9778" s="343"/>
    </row>
    <row r="9779" spans="4:4" x14ac:dyDescent="0.2">
      <c r="D9779" s="343"/>
    </row>
    <row r="9780" spans="4:4" x14ac:dyDescent="0.2">
      <c r="D9780" s="343"/>
    </row>
    <row r="9781" spans="4:4" x14ac:dyDescent="0.2">
      <c r="D9781" s="343"/>
    </row>
    <row r="9782" spans="4:4" x14ac:dyDescent="0.2">
      <c r="D9782" s="343"/>
    </row>
    <row r="9783" spans="4:4" x14ac:dyDescent="0.2">
      <c r="D9783" s="343"/>
    </row>
    <row r="9784" spans="4:4" x14ac:dyDescent="0.2">
      <c r="D9784" s="343"/>
    </row>
    <row r="9785" spans="4:4" x14ac:dyDescent="0.2">
      <c r="D9785" s="343"/>
    </row>
    <row r="9786" spans="4:4" x14ac:dyDescent="0.2">
      <c r="D9786" s="343"/>
    </row>
    <row r="9787" spans="4:4" x14ac:dyDescent="0.2">
      <c r="D9787" s="343"/>
    </row>
    <row r="9788" spans="4:4" x14ac:dyDescent="0.2">
      <c r="D9788" s="343"/>
    </row>
    <row r="9789" spans="4:4" x14ac:dyDescent="0.2">
      <c r="D9789" s="343"/>
    </row>
    <row r="9790" spans="4:4" x14ac:dyDescent="0.2">
      <c r="D9790" s="343"/>
    </row>
    <row r="9791" spans="4:4" x14ac:dyDescent="0.2">
      <c r="D9791" s="343"/>
    </row>
    <row r="9792" spans="4:4" x14ac:dyDescent="0.2">
      <c r="D9792" s="343"/>
    </row>
    <row r="9793" spans="4:4" x14ac:dyDescent="0.2">
      <c r="D9793" s="343"/>
    </row>
    <row r="9794" spans="4:4" x14ac:dyDescent="0.2">
      <c r="D9794" s="343"/>
    </row>
    <row r="9795" spans="4:4" x14ac:dyDescent="0.2">
      <c r="D9795" s="343"/>
    </row>
    <row r="9796" spans="4:4" x14ac:dyDescent="0.2">
      <c r="D9796" s="343"/>
    </row>
    <row r="9797" spans="4:4" x14ac:dyDescent="0.2">
      <c r="D9797" s="343"/>
    </row>
    <row r="9798" spans="4:4" x14ac:dyDescent="0.2">
      <c r="D9798" s="343"/>
    </row>
    <row r="9799" spans="4:4" x14ac:dyDescent="0.2">
      <c r="D9799" s="343"/>
    </row>
    <row r="9800" spans="4:4" x14ac:dyDescent="0.2">
      <c r="D9800" s="343"/>
    </row>
    <row r="9801" spans="4:4" x14ac:dyDescent="0.2">
      <c r="D9801" s="343"/>
    </row>
    <row r="9802" spans="4:4" x14ac:dyDescent="0.2">
      <c r="D9802" s="343"/>
    </row>
    <row r="9803" spans="4:4" x14ac:dyDescent="0.2">
      <c r="D9803" s="343"/>
    </row>
    <row r="9804" spans="4:4" x14ac:dyDescent="0.2">
      <c r="D9804" s="343"/>
    </row>
    <row r="9805" spans="4:4" x14ac:dyDescent="0.2">
      <c r="D9805" s="343"/>
    </row>
    <row r="9806" spans="4:4" x14ac:dyDescent="0.2">
      <c r="D9806" s="343"/>
    </row>
    <row r="9807" spans="4:4" x14ac:dyDescent="0.2">
      <c r="D9807" s="343"/>
    </row>
    <row r="9808" spans="4:4" x14ac:dyDescent="0.2">
      <c r="D9808" s="343"/>
    </row>
    <row r="9809" spans="4:4" x14ac:dyDescent="0.2">
      <c r="D9809" s="343"/>
    </row>
    <row r="9810" spans="4:4" x14ac:dyDescent="0.2">
      <c r="D9810" s="343"/>
    </row>
    <row r="9811" spans="4:4" x14ac:dyDescent="0.2">
      <c r="D9811" s="343"/>
    </row>
    <row r="9812" spans="4:4" x14ac:dyDescent="0.2">
      <c r="D9812" s="343"/>
    </row>
    <row r="9813" spans="4:4" x14ac:dyDescent="0.2">
      <c r="D9813" s="343"/>
    </row>
    <row r="9814" spans="4:4" x14ac:dyDescent="0.2">
      <c r="D9814" s="343"/>
    </row>
    <row r="9815" spans="4:4" x14ac:dyDescent="0.2">
      <c r="D9815" s="343"/>
    </row>
    <row r="9816" spans="4:4" x14ac:dyDescent="0.2">
      <c r="D9816" s="343"/>
    </row>
    <row r="9817" spans="4:4" x14ac:dyDescent="0.2">
      <c r="D9817" s="343"/>
    </row>
    <row r="9818" spans="4:4" x14ac:dyDescent="0.2">
      <c r="D9818" s="343"/>
    </row>
    <row r="9819" spans="4:4" x14ac:dyDescent="0.2">
      <c r="D9819" s="343"/>
    </row>
    <row r="9820" spans="4:4" x14ac:dyDescent="0.2">
      <c r="D9820" s="343"/>
    </row>
    <row r="9821" spans="4:4" x14ac:dyDescent="0.2">
      <c r="D9821" s="343"/>
    </row>
    <row r="9822" spans="4:4" x14ac:dyDescent="0.2">
      <c r="D9822" s="343"/>
    </row>
    <row r="9823" spans="4:4" x14ac:dyDescent="0.2">
      <c r="D9823" s="343"/>
    </row>
    <row r="9824" spans="4:4" x14ac:dyDescent="0.2">
      <c r="D9824" s="343"/>
    </row>
    <row r="9825" spans="4:4" x14ac:dyDescent="0.2">
      <c r="D9825" s="343"/>
    </row>
    <row r="9826" spans="4:4" x14ac:dyDescent="0.2">
      <c r="D9826" s="343"/>
    </row>
    <row r="9827" spans="4:4" x14ac:dyDescent="0.2">
      <c r="D9827" s="343"/>
    </row>
    <row r="9828" spans="4:4" x14ac:dyDescent="0.2">
      <c r="D9828" s="343"/>
    </row>
    <row r="9829" spans="4:4" x14ac:dyDescent="0.2">
      <c r="D9829" s="343"/>
    </row>
    <row r="9830" spans="4:4" x14ac:dyDescent="0.2">
      <c r="D9830" s="343"/>
    </row>
    <row r="9831" spans="4:4" x14ac:dyDescent="0.2">
      <c r="D9831" s="343"/>
    </row>
    <row r="9832" spans="4:4" x14ac:dyDescent="0.2">
      <c r="D9832" s="343"/>
    </row>
    <row r="9833" spans="4:4" x14ac:dyDescent="0.2">
      <c r="D9833" s="343"/>
    </row>
    <row r="9834" spans="4:4" x14ac:dyDescent="0.2">
      <c r="D9834" s="343"/>
    </row>
    <row r="9835" spans="4:4" x14ac:dyDescent="0.2">
      <c r="D9835" s="343"/>
    </row>
    <row r="9836" spans="4:4" x14ac:dyDescent="0.2">
      <c r="D9836" s="343"/>
    </row>
    <row r="9837" spans="4:4" x14ac:dyDescent="0.2">
      <c r="D9837" s="343"/>
    </row>
    <row r="9838" spans="4:4" x14ac:dyDescent="0.2">
      <c r="D9838" s="343"/>
    </row>
    <row r="9839" spans="4:4" x14ac:dyDescent="0.2">
      <c r="D9839" s="343"/>
    </row>
    <row r="9840" spans="4:4" x14ac:dyDescent="0.2">
      <c r="D9840" s="343"/>
    </row>
    <row r="9841" spans="4:4" x14ac:dyDescent="0.2">
      <c r="D9841" s="343"/>
    </row>
    <row r="9842" spans="4:4" x14ac:dyDescent="0.2">
      <c r="D9842" s="343"/>
    </row>
    <row r="9843" spans="4:4" x14ac:dyDescent="0.2">
      <c r="D9843" s="343"/>
    </row>
    <row r="9844" spans="4:4" x14ac:dyDescent="0.2">
      <c r="D9844" s="343"/>
    </row>
    <row r="9845" spans="4:4" x14ac:dyDescent="0.2">
      <c r="D9845" s="343"/>
    </row>
    <row r="9846" spans="4:4" x14ac:dyDescent="0.2">
      <c r="D9846" s="343"/>
    </row>
    <row r="9847" spans="4:4" x14ac:dyDescent="0.2">
      <c r="D9847" s="343"/>
    </row>
    <row r="9848" spans="4:4" x14ac:dyDescent="0.2">
      <c r="D9848" s="343"/>
    </row>
    <row r="9849" spans="4:4" x14ac:dyDescent="0.2">
      <c r="D9849" s="343"/>
    </row>
    <row r="9850" spans="4:4" x14ac:dyDescent="0.2">
      <c r="D9850" s="343"/>
    </row>
    <row r="9851" spans="4:4" x14ac:dyDescent="0.2">
      <c r="D9851" s="343"/>
    </row>
    <row r="9852" spans="4:4" x14ac:dyDescent="0.2">
      <c r="D9852" s="343"/>
    </row>
    <row r="9853" spans="4:4" x14ac:dyDescent="0.2">
      <c r="D9853" s="343"/>
    </row>
    <row r="9854" spans="4:4" x14ac:dyDescent="0.2">
      <c r="D9854" s="343"/>
    </row>
    <row r="9855" spans="4:4" x14ac:dyDescent="0.2">
      <c r="D9855" s="343"/>
    </row>
    <row r="9856" spans="4:4" x14ac:dyDescent="0.2">
      <c r="D9856" s="343"/>
    </row>
    <row r="9857" spans="4:4" x14ac:dyDescent="0.2">
      <c r="D9857" s="343"/>
    </row>
    <row r="9858" spans="4:4" x14ac:dyDescent="0.2">
      <c r="D9858" s="343"/>
    </row>
    <row r="9859" spans="4:4" x14ac:dyDescent="0.2">
      <c r="D9859" s="343"/>
    </row>
    <row r="9860" spans="4:4" x14ac:dyDescent="0.2">
      <c r="D9860" s="343"/>
    </row>
    <row r="9861" spans="4:4" x14ac:dyDescent="0.2">
      <c r="D9861" s="343"/>
    </row>
    <row r="9862" spans="4:4" x14ac:dyDescent="0.2">
      <c r="D9862" s="343"/>
    </row>
    <row r="9863" spans="4:4" x14ac:dyDescent="0.2">
      <c r="D9863" s="343"/>
    </row>
    <row r="9864" spans="4:4" x14ac:dyDescent="0.2">
      <c r="D9864" s="343"/>
    </row>
    <row r="9865" spans="4:4" x14ac:dyDescent="0.2">
      <c r="D9865" s="343"/>
    </row>
    <row r="9866" spans="4:4" x14ac:dyDescent="0.2">
      <c r="D9866" s="343"/>
    </row>
    <row r="9867" spans="4:4" x14ac:dyDescent="0.2">
      <c r="D9867" s="343"/>
    </row>
    <row r="9868" spans="4:4" x14ac:dyDescent="0.2">
      <c r="D9868" s="343"/>
    </row>
    <row r="9869" spans="4:4" x14ac:dyDescent="0.2">
      <c r="D9869" s="343"/>
    </row>
    <row r="9870" spans="4:4" x14ac:dyDescent="0.2">
      <c r="D9870" s="343"/>
    </row>
    <row r="9871" spans="4:4" x14ac:dyDescent="0.2">
      <c r="D9871" s="343"/>
    </row>
    <row r="9872" spans="4:4" x14ac:dyDescent="0.2">
      <c r="D9872" s="343"/>
    </row>
    <row r="9873" spans="4:4" x14ac:dyDescent="0.2">
      <c r="D9873" s="343"/>
    </row>
    <row r="9874" spans="4:4" x14ac:dyDescent="0.2">
      <c r="D9874" s="343"/>
    </row>
    <row r="9875" spans="4:4" x14ac:dyDescent="0.2">
      <c r="D9875" s="343"/>
    </row>
    <row r="9876" spans="4:4" x14ac:dyDescent="0.2">
      <c r="D9876" s="343"/>
    </row>
    <row r="9877" spans="4:4" x14ac:dyDescent="0.2">
      <c r="D9877" s="343"/>
    </row>
    <row r="9878" spans="4:4" x14ac:dyDescent="0.2">
      <c r="D9878" s="343"/>
    </row>
    <row r="9879" spans="4:4" x14ac:dyDescent="0.2">
      <c r="D9879" s="343"/>
    </row>
    <row r="9880" spans="4:4" x14ac:dyDescent="0.2">
      <c r="D9880" s="343"/>
    </row>
    <row r="9881" spans="4:4" x14ac:dyDescent="0.2">
      <c r="D9881" s="343"/>
    </row>
    <row r="9882" spans="4:4" x14ac:dyDescent="0.2">
      <c r="D9882" s="343"/>
    </row>
    <row r="9883" spans="4:4" x14ac:dyDescent="0.2">
      <c r="D9883" s="343"/>
    </row>
    <row r="9884" spans="4:4" x14ac:dyDescent="0.2">
      <c r="D9884" s="343"/>
    </row>
    <row r="9885" spans="4:4" x14ac:dyDescent="0.2">
      <c r="D9885" s="343"/>
    </row>
    <row r="9886" spans="4:4" x14ac:dyDescent="0.2">
      <c r="D9886" s="343"/>
    </row>
    <row r="9887" spans="4:4" x14ac:dyDescent="0.2">
      <c r="D9887" s="343"/>
    </row>
    <row r="9888" spans="4:4" x14ac:dyDescent="0.2">
      <c r="D9888" s="343"/>
    </row>
    <row r="9889" spans="4:4" x14ac:dyDescent="0.2">
      <c r="D9889" s="343"/>
    </row>
    <row r="9890" spans="4:4" x14ac:dyDescent="0.2">
      <c r="D9890" s="343"/>
    </row>
    <row r="9891" spans="4:4" x14ac:dyDescent="0.2">
      <c r="D9891" s="343"/>
    </row>
    <row r="9892" spans="4:4" x14ac:dyDescent="0.2">
      <c r="D9892" s="343"/>
    </row>
    <row r="9893" spans="4:4" x14ac:dyDescent="0.2">
      <c r="D9893" s="343"/>
    </row>
    <row r="9894" spans="4:4" x14ac:dyDescent="0.2">
      <c r="D9894" s="343"/>
    </row>
    <row r="9895" spans="4:4" x14ac:dyDescent="0.2">
      <c r="D9895" s="343"/>
    </row>
    <row r="9896" spans="4:4" x14ac:dyDescent="0.2">
      <c r="D9896" s="343"/>
    </row>
    <row r="9897" spans="4:4" x14ac:dyDescent="0.2">
      <c r="D9897" s="343"/>
    </row>
    <row r="9898" spans="4:4" x14ac:dyDescent="0.2">
      <c r="D9898" s="343"/>
    </row>
    <row r="9899" spans="4:4" x14ac:dyDescent="0.2">
      <c r="D9899" s="343"/>
    </row>
    <row r="9900" spans="4:4" x14ac:dyDescent="0.2">
      <c r="D9900" s="343"/>
    </row>
    <row r="9901" spans="4:4" x14ac:dyDescent="0.2">
      <c r="D9901" s="343"/>
    </row>
    <row r="9902" spans="4:4" x14ac:dyDescent="0.2">
      <c r="D9902" s="343"/>
    </row>
    <row r="9903" spans="4:4" x14ac:dyDescent="0.2">
      <c r="D9903" s="343"/>
    </row>
    <row r="9904" spans="4:4" x14ac:dyDescent="0.2">
      <c r="D9904" s="343"/>
    </row>
    <row r="9905" spans="4:4" x14ac:dyDescent="0.2">
      <c r="D9905" s="343"/>
    </row>
    <row r="9906" spans="4:4" x14ac:dyDescent="0.2">
      <c r="D9906" s="343"/>
    </row>
    <row r="9907" spans="4:4" x14ac:dyDescent="0.2">
      <c r="D9907" s="343"/>
    </row>
    <row r="9908" spans="4:4" x14ac:dyDescent="0.2">
      <c r="D9908" s="343"/>
    </row>
    <row r="9909" spans="4:4" x14ac:dyDescent="0.2">
      <c r="D9909" s="343"/>
    </row>
    <row r="9910" spans="4:4" x14ac:dyDescent="0.2">
      <c r="D9910" s="343"/>
    </row>
    <row r="9911" spans="4:4" x14ac:dyDescent="0.2">
      <c r="D9911" s="343"/>
    </row>
    <row r="9912" spans="4:4" x14ac:dyDescent="0.2">
      <c r="D9912" s="343"/>
    </row>
    <row r="9913" spans="4:4" x14ac:dyDescent="0.2">
      <c r="D9913" s="343"/>
    </row>
    <row r="9914" spans="4:4" x14ac:dyDescent="0.2">
      <c r="D9914" s="343"/>
    </row>
    <row r="9915" spans="4:4" x14ac:dyDescent="0.2">
      <c r="D9915" s="343"/>
    </row>
    <row r="9916" spans="4:4" x14ac:dyDescent="0.2">
      <c r="D9916" s="343"/>
    </row>
    <row r="9917" spans="4:4" x14ac:dyDescent="0.2">
      <c r="D9917" s="343"/>
    </row>
    <row r="9918" spans="4:4" x14ac:dyDescent="0.2">
      <c r="D9918" s="343"/>
    </row>
    <row r="9919" spans="4:4" x14ac:dyDescent="0.2">
      <c r="D9919" s="343"/>
    </row>
    <row r="9920" spans="4:4" x14ac:dyDescent="0.2">
      <c r="D9920" s="343"/>
    </row>
    <row r="9921" spans="4:4" x14ac:dyDescent="0.2">
      <c r="D9921" s="343"/>
    </row>
    <row r="9922" spans="4:4" x14ac:dyDescent="0.2">
      <c r="D9922" s="343"/>
    </row>
    <row r="9923" spans="4:4" x14ac:dyDescent="0.2">
      <c r="D9923" s="343"/>
    </row>
    <row r="9924" spans="4:4" x14ac:dyDescent="0.2">
      <c r="D9924" s="343"/>
    </row>
    <row r="9925" spans="4:4" x14ac:dyDescent="0.2">
      <c r="D9925" s="343"/>
    </row>
    <row r="9926" spans="4:4" x14ac:dyDescent="0.2">
      <c r="D9926" s="343"/>
    </row>
    <row r="9927" spans="4:4" x14ac:dyDescent="0.2">
      <c r="D9927" s="343"/>
    </row>
    <row r="9928" spans="4:4" x14ac:dyDescent="0.2">
      <c r="D9928" s="343"/>
    </row>
    <row r="9929" spans="4:4" x14ac:dyDescent="0.2">
      <c r="D9929" s="343"/>
    </row>
    <row r="9930" spans="4:4" x14ac:dyDescent="0.2">
      <c r="D9930" s="343"/>
    </row>
    <row r="9931" spans="4:4" x14ac:dyDescent="0.2">
      <c r="D9931" s="343"/>
    </row>
    <row r="9932" spans="4:4" x14ac:dyDescent="0.2">
      <c r="D9932" s="343"/>
    </row>
    <row r="9933" spans="4:4" x14ac:dyDescent="0.2">
      <c r="D9933" s="343"/>
    </row>
    <row r="9934" spans="4:4" x14ac:dyDescent="0.2">
      <c r="D9934" s="343"/>
    </row>
    <row r="9935" spans="4:4" x14ac:dyDescent="0.2">
      <c r="D9935" s="343"/>
    </row>
    <row r="9936" spans="4:4" x14ac:dyDescent="0.2">
      <c r="D9936" s="343"/>
    </row>
    <row r="9937" spans="4:4" x14ac:dyDescent="0.2">
      <c r="D9937" s="343"/>
    </row>
    <row r="9938" spans="4:4" x14ac:dyDescent="0.2">
      <c r="D9938" s="343"/>
    </row>
    <row r="9939" spans="4:4" x14ac:dyDescent="0.2">
      <c r="D9939" s="343"/>
    </row>
    <row r="9940" spans="4:4" x14ac:dyDescent="0.2">
      <c r="D9940" s="343"/>
    </row>
    <row r="9941" spans="4:4" x14ac:dyDescent="0.2">
      <c r="D9941" s="343"/>
    </row>
    <row r="9942" spans="4:4" x14ac:dyDescent="0.2">
      <c r="D9942" s="343"/>
    </row>
    <row r="9943" spans="4:4" x14ac:dyDescent="0.2">
      <c r="D9943" s="343"/>
    </row>
    <row r="9944" spans="4:4" x14ac:dyDescent="0.2">
      <c r="D9944" s="343"/>
    </row>
    <row r="9945" spans="4:4" x14ac:dyDescent="0.2">
      <c r="D9945" s="343"/>
    </row>
    <row r="9946" spans="4:4" x14ac:dyDescent="0.2">
      <c r="D9946" s="343"/>
    </row>
    <row r="9947" spans="4:4" x14ac:dyDescent="0.2">
      <c r="D9947" s="343"/>
    </row>
    <row r="9948" spans="4:4" x14ac:dyDescent="0.2">
      <c r="D9948" s="343"/>
    </row>
    <row r="9949" spans="4:4" x14ac:dyDescent="0.2">
      <c r="D9949" s="343"/>
    </row>
    <row r="9950" spans="4:4" x14ac:dyDescent="0.2">
      <c r="D9950" s="343"/>
    </row>
    <row r="9951" spans="4:4" x14ac:dyDescent="0.2">
      <c r="D9951" s="343"/>
    </row>
    <row r="9952" spans="4:4" x14ac:dyDescent="0.2">
      <c r="D9952" s="343"/>
    </row>
    <row r="9953" spans="4:4" x14ac:dyDescent="0.2">
      <c r="D9953" s="343"/>
    </row>
    <row r="9954" spans="4:4" x14ac:dyDescent="0.2">
      <c r="D9954" s="343"/>
    </row>
    <row r="9955" spans="4:4" x14ac:dyDescent="0.2">
      <c r="D9955" s="343"/>
    </row>
    <row r="9956" spans="4:4" x14ac:dyDescent="0.2">
      <c r="D9956" s="343"/>
    </row>
    <row r="9957" spans="4:4" x14ac:dyDescent="0.2">
      <c r="D9957" s="343"/>
    </row>
    <row r="9958" spans="4:4" x14ac:dyDescent="0.2">
      <c r="D9958" s="343"/>
    </row>
    <row r="9959" spans="4:4" x14ac:dyDescent="0.2">
      <c r="D9959" s="343"/>
    </row>
    <row r="9960" spans="4:4" x14ac:dyDescent="0.2">
      <c r="D9960" s="343"/>
    </row>
    <row r="9961" spans="4:4" x14ac:dyDescent="0.2">
      <c r="D9961" s="343"/>
    </row>
    <row r="9962" spans="4:4" x14ac:dyDescent="0.2">
      <c r="D9962" s="343"/>
    </row>
    <row r="9963" spans="4:4" x14ac:dyDescent="0.2">
      <c r="D9963" s="343"/>
    </row>
    <row r="9964" spans="4:4" x14ac:dyDescent="0.2">
      <c r="D9964" s="343"/>
    </row>
    <row r="9965" spans="4:4" x14ac:dyDescent="0.2">
      <c r="D9965" s="343"/>
    </row>
    <row r="9966" spans="4:4" x14ac:dyDescent="0.2">
      <c r="D9966" s="343"/>
    </row>
    <row r="9967" spans="4:4" x14ac:dyDescent="0.2">
      <c r="D9967" s="343"/>
    </row>
    <row r="9968" spans="4:4" x14ac:dyDescent="0.2">
      <c r="D9968" s="343"/>
    </row>
    <row r="9969" spans="4:4" x14ac:dyDescent="0.2">
      <c r="D9969" s="343"/>
    </row>
    <row r="9970" spans="4:4" x14ac:dyDescent="0.2">
      <c r="D9970" s="343"/>
    </row>
    <row r="9971" spans="4:4" x14ac:dyDescent="0.2">
      <c r="D9971" s="343"/>
    </row>
    <row r="9972" spans="4:4" x14ac:dyDescent="0.2">
      <c r="D9972" s="343"/>
    </row>
    <row r="9973" spans="4:4" x14ac:dyDescent="0.2">
      <c r="D9973" s="343"/>
    </row>
    <row r="9974" spans="4:4" x14ac:dyDescent="0.2">
      <c r="D9974" s="343"/>
    </row>
    <row r="9975" spans="4:4" x14ac:dyDescent="0.2">
      <c r="D9975" s="343"/>
    </row>
    <row r="9976" spans="4:4" x14ac:dyDescent="0.2">
      <c r="D9976" s="343"/>
    </row>
    <row r="9977" spans="4:4" x14ac:dyDescent="0.2">
      <c r="D9977" s="343"/>
    </row>
    <row r="9978" spans="4:4" x14ac:dyDescent="0.2">
      <c r="D9978" s="343"/>
    </row>
    <row r="9979" spans="4:4" x14ac:dyDescent="0.2">
      <c r="D9979" s="343"/>
    </row>
    <row r="9980" spans="4:4" x14ac:dyDescent="0.2">
      <c r="D9980" s="343"/>
    </row>
    <row r="9981" spans="4:4" x14ac:dyDescent="0.2">
      <c r="D9981" s="343"/>
    </row>
    <row r="9982" spans="4:4" x14ac:dyDescent="0.2">
      <c r="D9982" s="343"/>
    </row>
    <row r="9983" spans="4:4" x14ac:dyDescent="0.2">
      <c r="D9983" s="343"/>
    </row>
    <row r="9984" spans="4:4" x14ac:dyDescent="0.2">
      <c r="D9984" s="343"/>
    </row>
    <row r="9985" spans="4:4" x14ac:dyDescent="0.2">
      <c r="D9985" s="343"/>
    </row>
    <row r="9986" spans="4:4" x14ac:dyDescent="0.2">
      <c r="D9986" s="343"/>
    </row>
    <row r="9987" spans="4:4" x14ac:dyDescent="0.2">
      <c r="D9987" s="343"/>
    </row>
    <row r="9988" spans="4:4" x14ac:dyDescent="0.2">
      <c r="D9988" s="343"/>
    </row>
    <row r="9989" spans="4:4" x14ac:dyDescent="0.2">
      <c r="D9989" s="343"/>
    </row>
    <row r="9990" spans="4:4" x14ac:dyDescent="0.2">
      <c r="D9990" s="343"/>
    </row>
    <row r="9991" spans="4:4" x14ac:dyDescent="0.2">
      <c r="D9991" s="343"/>
    </row>
    <row r="9992" spans="4:4" x14ac:dyDescent="0.2">
      <c r="D9992" s="343"/>
    </row>
    <row r="9993" spans="4:4" x14ac:dyDescent="0.2">
      <c r="D9993" s="343"/>
    </row>
    <row r="9994" spans="4:4" x14ac:dyDescent="0.2">
      <c r="D9994" s="343"/>
    </row>
    <row r="9995" spans="4:4" x14ac:dyDescent="0.2">
      <c r="D9995" s="343"/>
    </row>
    <row r="9996" spans="4:4" x14ac:dyDescent="0.2">
      <c r="D9996" s="343"/>
    </row>
    <row r="9997" spans="4:4" x14ac:dyDescent="0.2">
      <c r="D9997" s="343"/>
    </row>
    <row r="9998" spans="4:4" x14ac:dyDescent="0.2">
      <c r="D9998" s="343"/>
    </row>
    <row r="9999" spans="4:4" x14ac:dyDescent="0.2">
      <c r="D9999" s="343"/>
    </row>
    <row r="10000" spans="4:4" x14ac:dyDescent="0.2">
      <c r="D10000" s="343"/>
    </row>
    <row r="10001" spans="4:4" x14ac:dyDescent="0.2">
      <c r="D10001" s="343"/>
    </row>
    <row r="10002" spans="4:4" x14ac:dyDescent="0.2">
      <c r="D10002" s="343"/>
    </row>
    <row r="10003" spans="4:4" x14ac:dyDescent="0.2">
      <c r="D10003" s="343"/>
    </row>
    <row r="10004" spans="4:4" x14ac:dyDescent="0.2">
      <c r="D10004" s="343"/>
    </row>
    <row r="10005" spans="4:4" x14ac:dyDescent="0.2">
      <c r="D10005" s="343"/>
    </row>
    <row r="10006" spans="4:4" x14ac:dyDescent="0.2">
      <c r="D10006" s="343"/>
    </row>
    <row r="10007" spans="4:4" x14ac:dyDescent="0.2">
      <c r="D10007" s="343"/>
    </row>
    <row r="10008" spans="4:4" x14ac:dyDescent="0.2">
      <c r="D10008" s="343"/>
    </row>
    <row r="10009" spans="4:4" x14ac:dyDescent="0.2">
      <c r="D10009" s="343"/>
    </row>
    <row r="10010" spans="4:4" x14ac:dyDescent="0.2">
      <c r="D10010" s="343"/>
    </row>
    <row r="10011" spans="4:4" x14ac:dyDescent="0.2">
      <c r="D10011" s="343"/>
    </row>
    <row r="10012" spans="4:4" x14ac:dyDescent="0.2">
      <c r="D10012" s="343"/>
    </row>
    <row r="10013" spans="4:4" x14ac:dyDescent="0.2">
      <c r="D10013" s="343"/>
    </row>
    <row r="10014" spans="4:4" x14ac:dyDescent="0.2">
      <c r="D10014" s="343"/>
    </row>
    <row r="10015" spans="4:4" x14ac:dyDescent="0.2">
      <c r="D10015" s="343"/>
    </row>
    <row r="10016" spans="4:4" x14ac:dyDescent="0.2">
      <c r="D10016" s="343"/>
    </row>
    <row r="10017" spans="4:4" x14ac:dyDescent="0.2">
      <c r="D10017" s="343"/>
    </row>
    <row r="10018" spans="4:4" x14ac:dyDescent="0.2">
      <c r="D10018" s="343"/>
    </row>
    <row r="10019" spans="4:4" x14ac:dyDescent="0.2">
      <c r="D10019" s="343"/>
    </row>
    <row r="10020" spans="4:4" x14ac:dyDescent="0.2">
      <c r="D10020" s="343"/>
    </row>
    <row r="10021" spans="4:4" x14ac:dyDescent="0.2">
      <c r="D10021" s="343"/>
    </row>
    <row r="10022" spans="4:4" x14ac:dyDescent="0.2">
      <c r="D10022" s="343"/>
    </row>
    <row r="10023" spans="4:4" x14ac:dyDescent="0.2">
      <c r="D10023" s="343"/>
    </row>
    <row r="10024" spans="4:4" x14ac:dyDescent="0.2">
      <c r="D10024" s="343"/>
    </row>
    <row r="10025" spans="4:4" x14ac:dyDescent="0.2">
      <c r="D10025" s="343"/>
    </row>
    <row r="10026" spans="4:4" x14ac:dyDescent="0.2">
      <c r="D10026" s="343"/>
    </row>
    <row r="10027" spans="4:4" x14ac:dyDescent="0.2">
      <c r="D10027" s="343"/>
    </row>
    <row r="10028" spans="4:4" x14ac:dyDescent="0.2">
      <c r="D10028" s="343"/>
    </row>
    <row r="10029" spans="4:4" x14ac:dyDescent="0.2">
      <c r="D10029" s="343"/>
    </row>
    <row r="10030" spans="4:4" x14ac:dyDescent="0.2">
      <c r="D10030" s="343"/>
    </row>
    <row r="10031" spans="4:4" x14ac:dyDescent="0.2">
      <c r="D10031" s="343"/>
    </row>
    <row r="10032" spans="4:4" x14ac:dyDescent="0.2">
      <c r="D10032" s="343"/>
    </row>
    <row r="10033" spans="4:4" x14ac:dyDescent="0.2">
      <c r="D10033" s="343"/>
    </row>
    <row r="10034" spans="4:4" x14ac:dyDescent="0.2">
      <c r="D10034" s="343"/>
    </row>
    <row r="10035" spans="4:4" x14ac:dyDescent="0.2">
      <c r="D10035" s="343"/>
    </row>
    <row r="10036" spans="4:4" x14ac:dyDescent="0.2">
      <c r="D10036" s="343"/>
    </row>
    <row r="10037" spans="4:4" x14ac:dyDescent="0.2">
      <c r="D10037" s="343"/>
    </row>
    <row r="10038" spans="4:4" x14ac:dyDescent="0.2">
      <c r="D10038" s="343"/>
    </row>
    <row r="10039" spans="4:4" x14ac:dyDescent="0.2">
      <c r="D10039" s="343"/>
    </row>
    <row r="10040" spans="4:4" x14ac:dyDescent="0.2">
      <c r="D10040" s="343"/>
    </row>
    <row r="10041" spans="4:4" x14ac:dyDescent="0.2">
      <c r="D10041" s="343"/>
    </row>
    <row r="10042" spans="4:4" x14ac:dyDescent="0.2">
      <c r="D10042" s="343"/>
    </row>
    <row r="10043" spans="4:4" x14ac:dyDescent="0.2">
      <c r="D10043" s="343"/>
    </row>
    <row r="10044" spans="4:4" x14ac:dyDescent="0.2">
      <c r="D10044" s="343"/>
    </row>
    <row r="10045" spans="4:4" x14ac:dyDescent="0.2">
      <c r="D10045" s="343"/>
    </row>
    <row r="10046" spans="4:4" x14ac:dyDescent="0.2">
      <c r="D10046" s="343"/>
    </row>
    <row r="10047" spans="4:4" x14ac:dyDescent="0.2">
      <c r="D10047" s="343"/>
    </row>
    <row r="10048" spans="4:4" x14ac:dyDescent="0.2">
      <c r="D10048" s="343"/>
    </row>
    <row r="10049" spans="4:4" x14ac:dyDescent="0.2">
      <c r="D10049" s="343"/>
    </row>
    <row r="10050" spans="4:4" x14ac:dyDescent="0.2">
      <c r="D10050" s="343"/>
    </row>
    <row r="10051" spans="4:4" x14ac:dyDescent="0.2">
      <c r="D10051" s="343"/>
    </row>
    <row r="10052" spans="4:4" x14ac:dyDescent="0.2">
      <c r="D10052" s="343"/>
    </row>
    <row r="10053" spans="4:4" x14ac:dyDescent="0.2">
      <c r="D10053" s="343"/>
    </row>
    <row r="10054" spans="4:4" x14ac:dyDescent="0.2">
      <c r="D10054" s="343"/>
    </row>
    <row r="10055" spans="4:4" x14ac:dyDescent="0.2">
      <c r="D10055" s="343"/>
    </row>
    <row r="10056" spans="4:4" x14ac:dyDescent="0.2">
      <c r="D10056" s="343"/>
    </row>
    <row r="10057" spans="4:4" x14ac:dyDescent="0.2">
      <c r="D10057" s="343"/>
    </row>
    <row r="10058" spans="4:4" x14ac:dyDescent="0.2">
      <c r="D10058" s="343"/>
    </row>
    <row r="10059" spans="4:4" x14ac:dyDescent="0.2">
      <c r="D10059" s="343"/>
    </row>
    <row r="10060" spans="4:4" x14ac:dyDescent="0.2">
      <c r="D10060" s="343"/>
    </row>
    <row r="10061" spans="4:4" x14ac:dyDescent="0.2">
      <c r="D10061" s="343"/>
    </row>
    <row r="10062" spans="4:4" x14ac:dyDescent="0.2">
      <c r="D10062" s="343"/>
    </row>
    <row r="10063" spans="4:4" x14ac:dyDescent="0.2">
      <c r="D10063" s="343"/>
    </row>
    <row r="10064" spans="4:4" x14ac:dyDescent="0.2">
      <c r="D10064" s="343"/>
    </row>
    <row r="10065" spans="4:4" x14ac:dyDescent="0.2">
      <c r="D10065" s="343"/>
    </row>
    <row r="10066" spans="4:4" x14ac:dyDescent="0.2">
      <c r="D10066" s="343"/>
    </row>
    <row r="10067" spans="4:4" x14ac:dyDescent="0.2">
      <c r="D10067" s="343"/>
    </row>
    <row r="10068" spans="4:4" x14ac:dyDescent="0.2">
      <c r="D10068" s="343"/>
    </row>
    <row r="10069" spans="4:4" x14ac:dyDescent="0.2">
      <c r="D10069" s="343"/>
    </row>
    <row r="10070" spans="4:4" x14ac:dyDescent="0.2">
      <c r="D10070" s="343"/>
    </row>
    <row r="10071" spans="4:4" x14ac:dyDescent="0.2">
      <c r="D10071" s="343"/>
    </row>
    <row r="10072" spans="4:4" x14ac:dyDescent="0.2">
      <c r="D10072" s="343"/>
    </row>
    <row r="10073" spans="4:4" x14ac:dyDescent="0.2">
      <c r="D10073" s="343"/>
    </row>
    <row r="10074" spans="4:4" x14ac:dyDescent="0.2">
      <c r="D10074" s="343"/>
    </row>
    <row r="10075" spans="4:4" x14ac:dyDescent="0.2">
      <c r="D10075" s="343"/>
    </row>
    <row r="10076" spans="4:4" x14ac:dyDescent="0.2">
      <c r="D10076" s="343"/>
    </row>
    <row r="10077" spans="4:4" x14ac:dyDescent="0.2">
      <c r="D10077" s="343"/>
    </row>
    <row r="10078" spans="4:4" x14ac:dyDescent="0.2">
      <c r="D10078" s="343"/>
    </row>
    <row r="10079" spans="4:4" x14ac:dyDescent="0.2">
      <c r="D10079" s="343"/>
    </row>
    <row r="10080" spans="4:4" x14ac:dyDescent="0.2">
      <c r="D10080" s="343"/>
    </row>
    <row r="10081" spans="4:4" x14ac:dyDescent="0.2">
      <c r="D10081" s="343"/>
    </row>
    <row r="10082" spans="4:4" x14ac:dyDescent="0.2">
      <c r="D10082" s="343"/>
    </row>
    <row r="10083" spans="4:4" x14ac:dyDescent="0.2">
      <c r="D10083" s="343"/>
    </row>
    <row r="10084" spans="4:4" x14ac:dyDescent="0.2">
      <c r="D10084" s="343"/>
    </row>
    <row r="10085" spans="4:4" x14ac:dyDescent="0.2">
      <c r="D10085" s="343"/>
    </row>
    <row r="10086" spans="4:4" x14ac:dyDescent="0.2">
      <c r="D10086" s="343"/>
    </row>
    <row r="10087" spans="4:4" x14ac:dyDescent="0.2">
      <c r="D10087" s="343"/>
    </row>
    <row r="10088" spans="4:4" x14ac:dyDescent="0.2">
      <c r="D10088" s="343"/>
    </row>
    <row r="10089" spans="4:4" x14ac:dyDescent="0.2">
      <c r="D10089" s="343"/>
    </row>
    <row r="10090" spans="4:4" x14ac:dyDescent="0.2">
      <c r="D10090" s="343"/>
    </row>
    <row r="10091" spans="4:4" x14ac:dyDescent="0.2">
      <c r="D10091" s="343"/>
    </row>
    <row r="10092" spans="4:4" x14ac:dyDescent="0.2">
      <c r="D10092" s="343"/>
    </row>
    <row r="10093" spans="4:4" x14ac:dyDescent="0.2">
      <c r="D10093" s="343"/>
    </row>
    <row r="10094" spans="4:4" x14ac:dyDescent="0.2">
      <c r="D10094" s="343"/>
    </row>
    <row r="10095" spans="4:4" x14ac:dyDescent="0.2">
      <c r="D10095" s="343"/>
    </row>
    <row r="10096" spans="4:4" x14ac:dyDescent="0.2">
      <c r="D10096" s="343"/>
    </row>
    <row r="10097" spans="4:4" x14ac:dyDescent="0.2">
      <c r="D10097" s="343"/>
    </row>
    <row r="10098" spans="4:4" x14ac:dyDescent="0.2">
      <c r="D10098" s="343"/>
    </row>
    <row r="10099" spans="4:4" x14ac:dyDescent="0.2">
      <c r="D10099" s="343"/>
    </row>
    <row r="10100" spans="4:4" x14ac:dyDescent="0.2">
      <c r="D10100" s="343"/>
    </row>
    <row r="10101" spans="4:4" x14ac:dyDescent="0.2">
      <c r="D10101" s="343"/>
    </row>
    <row r="10102" spans="4:4" x14ac:dyDescent="0.2">
      <c r="D10102" s="343"/>
    </row>
    <row r="10103" spans="4:4" x14ac:dyDescent="0.2">
      <c r="D10103" s="343"/>
    </row>
    <row r="10104" spans="4:4" x14ac:dyDescent="0.2">
      <c r="D10104" s="343"/>
    </row>
    <row r="10105" spans="4:4" x14ac:dyDescent="0.2">
      <c r="D10105" s="343"/>
    </row>
    <row r="10106" spans="4:4" x14ac:dyDescent="0.2">
      <c r="D10106" s="343"/>
    </row>
    <row r="10107" spans="4:4" x14ac:dyDescent="0.2">
      <c r="D10107" s="343"/>
    </row>
    <row r="10108" spans="4:4" x14ac:dyDescent="0.2">
      <c r="D10108" s="343"/>
    </row>
    <row r="10109" spans="4:4" x14ac:dyDescent="0.2">
      <c r="D10109" s="343"/>
    </row>
    <row r="10110" spans="4:4" x14ac:dyDescent="0.2">
      <c r="D10110" s="343"/>
    </row>
    <row r="10111" spans="4:4" x14ac:dyDescent="0.2">
      <c r="D10111" s="343"/>
    </row>
    <row r="10112" spans="4:4" x14ac:dyDescent="0.2">
      <c r="D10112" s="343"/>
    </row>
    <row r="10113" spans="4:4" x14ac:dyDescent="0.2">
      <c r="D10113" s="343"/>
    </row>
    <row r="10114" spans="4:4" x14ac:dyDescent="0.2">
      <c r="D10114" s="343"/>
    </row>
    <row r="10115" spans="4:4" x14ac:dyDescent="0.2">
      <c r="D10115" s="343"/>
    </row>
    <row r="10116" spans="4:4" x14ac:dyDescent="0.2">
      <c r="D10116" s="343"/>
    </row>
    <row r="10117" spans="4:4" x14ac:dyDescent="0.2">
      <c r="D10117" s="343"/>
    </row>
    <row r="10118" spans="4:4" x14ac:dyDescent="0.2">
      <c r="D10118" s="343"/>
    </row>
    <row r="10119" spans="4:4" x14ac:dyDescent="0.2">
      <c r="D10119" s="343"/>
    </row>
    <row r="10120" spans="4:4" x14ac:dyDescent="0.2">
      <c r="D10120" s="343"/>
    </row>
    <row r="10121" spans="4:4" x14ac:dyDescent="0.2">
      <c r="D10121" s="343"/>
    </row>
    <row r="10122" spans="4:4" x14ac:dyDescent="0.2">
      <c r="D10122" s="343"/>
    </row>
    <row r="10123" spans="4:4" x14ac:dyDescent="0.2">
      <c r="D10123" s="343"/>
    </row>
    <row r="10124" spans="4:4" x14ac:dyDescent="0.2">
      <c r="D10124" s="343"/>
    </row>
    <row r="10125" spans="4:4" x14ac:dyDescent="0.2">
      <c r="D10125" s="343"/>
    </row>
    <row r="10126" spans="4:4" x14ac:dyDescent="0.2">
      <c r="D10126" s="343"/>
    </row>
    <row r="10127" spans="4:4" x14ac:dyDescent="0.2">
      <c r="D10127" s="343"/>
    </row>
    <row r="10128" spans="4:4" x14ac:dyDescent="0.2">
      <c r="D10128" s="343"/>
    </row>
    <row r="10129" spans="4:4" x14ac:dyDescent="0.2">
      <c r="D10129" s="343"/>
    </row>
    <row r="10130" spans="4:4" x14ac:dyDescent="0.2">
      <c r="D10130" s="343"/>
    </row>
    <row r="10131" spans="4:4" x14ac:dyDescent="0.2">
      <c r="D10131" s="343"/>
    </row>
    <row r="10132" spans="4:4" x14ac:dyDescent="0.2">
      <c r="D10132" s="343"/>
    </row>
    <row r="10133" spans="4:4" x14ac:dyDescent="0.2">
      <c r="D10133" s="343"/>
    </row>
    <row r="10134" spans="4:4" x14ac:dyDescent="0.2">
      <c r="D10134" s="343"/>
    </row>
    <row r="10135" spans="4:4" x14ac:dyDescent="0.2">
      <c r="D10135" s="343"/>
    </row>
    <row r="10136" spans="4:4" x14ac:dyDescent="0.2">
      <c r="D10136" s="343"/>
    </row>
    <row r="10137" spans="4:4" x14ac:dyDescent="0.2">
      <c r="D10137" s="343"/>
    </row>
    <row r="10138" spans="4:4" x14ac:dyDescent="0.2">
      <c r="D10138" s="343"/>
    </row>
    <row r="10139" spans="4:4" x14ac:dyDescent="0.2">
      <c r="D10139" s="343"/>
    </row>
    <row r="10140" spans="4:4" x14ac:dyDescent="0.2">
      <c r="D10140" s="343"/>
    </row>
    <row r="10141" spans="4:4" x14ac:dyDescent="0.2">
      <c r="D10141" s="343"/>
    </row>
    <row r="10142" spans="4:4" x14ac:dyDescent="0.2">
      <c r="D10142" s="343"/>
    </row>
    <row r="10143" spans="4:4" x14ac:dyDescent="0.2">
      <c r="D10143" s="343"/>
    </row>
    <row r="10144" spans="4:4" x14ac:dyDescent="0.2">
      <c r="D10144" s="343"/>
    </row>
    <row r="10145" spans="4:4" x14ac:dyDescent="0.2">
      <c r="D10145" s="343"/>
    </row>
    <row r="10146" spans="4:4" x14ac:dyDescent="0.2">
      <c r="D10146" s="343"/>
    </row>
    <row r="10147" spans="4:4" x14ac:dyDescent="0.2">
      <c r="D10147" s="343"/>
    </row>
    <row r="10148" spans="4:4" x14ac:dyDescent="0.2">
      <c r="D10148" s="343"/>
    </row>
    <row r="10149" spans="4:4" x14ac:dyDescent="0.2">
      <c r="D10149" s="343"/>
    </row>
    <row r="10150" spans="4:4" x14ac:dyDescent="0.2">
      <c r="D10150" s="343"/>
    </row>
    <row r="10151" spans="4:4" x14ac:dyDescent="0.2">
      <c r="D10151" s="343"/>
    </row>
    <row r="10152" spans="4:4" x14ac:dyDescent="0.2">
      <c r="D10152" s="343"/>
    </row>
    <row r="10153" spans="4:4" x14ac:dyDescent="0.2">
      <c r="D10153" s="343"/>
    </row>
    <row r="10154" spans="4:4" x14ac:dyDescent="0.2">
      <c r="D10154" s="343"/>
    </row>
    <row r="10155" spans="4:4" x14ac:dyDescent="0.2">
      <c r="D10155" s="343"/>
    </row>
    <row r="10156" spans="4:4" x14ac:dyDescent="0.2">
      <c r="D10156" s="343"/>
    </row>
    <row r="10157" spans="4:4" x14ac:dyDescent="0.2">
      <c r="D10157" s="343"/>
    </row>
    <row r="10158" spans="4:4" x14ac:dyDescent="0.2">
      <c r="D10158" s="343"/>
    </row>
    <row r="10159" spans="4:4" x14ac:dyDescent="0.2">
      <c r="D10159" s="343"/>
    </row>
    <row r="10160" spans="4:4" x14ac:dyDescent="0.2">
      <c r="D10160" s="343"/>
    </row>
    <row r="10161" spans="4:4" x14ac:dyDescent="0.2">
      <c r="D10161" s="343"/>
    </row>
    <row r="10162" spans="4:4" x14ac:dyDescent="0.2">
      <c r="D10162" s="343"/>
    </row>
    <row r="10163" spans="4:4" x14ac:dyDescent="0.2">
      <c r="D10163" s="343"/>
    </row>
    <row r="10164" spans="4:4" x14ac:dyDescent="0.2">
      <c r="D10164" s="343"/>
    </row>
    <row r="10165" spans="4:4" x14ac:dyDescent="0.2">
      <c r="D10165" s="343"/>
    </row>
    <row r="10166" spans="4:4" x14ac:dyDescent="0.2">
      <c r="D10166" s="343"/>
    </row>
    <row r="10167" spans="4:4" x14ac:dyDescent="0.2">
      <c r="D10167" s="343"/>
    </row>
    <row r="10168" spans="4:4" x14ac:dyDescent="0.2">
      <c r="D10168" s="343"/>
    </row>
    <row r="10169" spans="4:4" x14ac:dyDescent="0.2">
      <c r="D10169" s="343"/>
    </row>
    <row r="10170" spans="4:4" x14ac:dyDescent="0.2">
      <c r="D10170" s="343"/>
    </row>
    <row r="10171" spans="4:4" x14ac:dyDescent="0.2">
      <c r="D10171" s="343"/>
    </row>
    <row r="10172" spans="4:4" x14ac:dyDescent="0.2">
      <c r="D10172" s="343"/>
    </row>
    <row r="10173" spans="4:4" x14ac:dyDescent="0.2">
      <c r="D10173" s="343"/>
    </row>
    <row r="10174" spans="4:4" x14ac:dyDescent="0.2">
      <c r="D10174" s="343"/>
    </row>
    <row r="10175" spans="4:4" x14ac:dyDescent="0.2">
      <c r="D10175" s="343"/>
    </row>
    <row r="10176" spans="4:4" x14ac:dyDescent="0.2">
      <c r="D10176" s="343"/>
    </row>
    <row r="10177" spans="4:4" x14ac:dyDescent="0.2">
      <c r="D10177" s="343"/>
    </row>
    <row r="10178" spans="4:4" x14ac:dyDescent="0.2">
      <c r="D10178" s="343"/>
    </row>
    <row r="10179" spans="4:4" x14ac:dyDescent="0.2">
      <c r="D10179" s="343"/>
    </row>
    <row r="10180" spans="4:4" x14ac:dyDescent="0.2">
      <c r="D10180" s="343"/>
    </row>
    <row r="10181" spans="4:4" x14ac:dyDescent="0.2">
      <c r="D10181" s="343"/>
    </row>
    <row r="10182" spans="4:4" x14ac:dyDescent="0.2">
      <c r="D10182" s="343"/>
    </row>
    <row r="10183" spans="4:4" x14ac:dyDescent="0.2">
      <c r="D10183" s="343"/>
    </row>
    <row r="10184" spans="4:4" x14ac:dyDescent="0.2">
      <c r="D10184" s="343"/>
    </row>
    <row r="10185" spans="4:4" x14ac:dyDescent="0.2">
      <c r="D10185" s="343"/>
    </row>
    <row r="10186" spans="4:4" x14ac:dyDescent="0.2">
      <c r="D10186" s="343"/>
    </row>
    <row r="10187" spans="4:4" x14ac:dyDescent="0.2">
      <c r="D10187" s="343"/>
    </row>
    <row r="10188" spans="4:4" x14ac:dyDescent="0.2">
      <c r="D10188" s="343"/>
    </row>
    <row r="10189" spans="4:4" x14ac:dyDescent="0.2">
      <c r="D10189" s="343"/>
    </row>
    <row r="10190" spans="4:4" x14ac:dyDescent="0.2">
      <c r="D10190" s="343"/>
    </row>
    <row r="10191" spans="4:4" x14ac:dyDescent="0.2">
      <c r="D10191" s="343"/>
    </row>
    <row r="10192" spans="4:4" x14ac:dyDescent="0.2">
      <c r="D10192" s="343"/>
    </row>
    <row r="10193" spans="4:4" x14ac:dyDescent="0.2">
      <c r="D10193" s="343"/>
    </row>
    <row r="10194" spans="4:4" x14ac:dyDescent="0.2">
      <c r="D10194" s="343"/>
    </row>
    <row r="10195" spans="4:4" x14ac:dyDescent="0.2">
      <c r="D10195" s="343"/>
    </row>
    <row r="10196" spans="4:4" x14ac:dyDescent="0.2">
      <c r="D10196" s="343"/>
    </row>
    <row r="10197" spans="4:4" x14ac:dyDescent="0.2">
      <c r="D10197" s="343"/>
    </row>
    <row r="10198" spans="4:4" x14ac:dyDescent="0.2">
      <c r="D10198" s="343"/>
    </row>
    <row r="10199" spans="4:4" x14ac:dyDescent="0.2">
      <c r="D10199" s="343"/>
    </row>
    <row r="10200" spans="4:4" x14ac:dyDescent="0.2">
      <c r="D10200" s="343"/>
    </row>
    <row r="10201" spans="4:4" x14ac:dyDescent="0.2">
      <c r="D10201" s="343"/>
    </row>
    <row r="10202" spans="4:4" x14ac:dyDescent="0.2">
      <c r="D10202" s="343"/>
    </row>
    <row r="10203" spans="4:4" x14ac:dyDescent="0.2">
      <c r="D10203" s="343"/>
    </row>
    <row r="10204" spans="4:4" x14ac:dyDescent="0.2">
      <c r="D10204" s="343"/>
    </row>
    <row r="10205" spans="4:4" x14ac:dyDescent="0.2">
      <c r="D10205" s="343"/>
    </row>
    <row r="10206" spans="4:4" x14ac:dyDescent="0.2">
      <c r="D10206" s="343"/>
    </row>
    <row r="10207" spans="4:4" x14ac:dyDescent="0.2">
      <c r="D10207" s="343"/>
    </row>
    <row r="10208" spans="4:4" x14ac:dyDescent="0.2">
      <c r="D10208" s="343"/>
    </row>
    <row r="10209" spans="4:4" x14ac:dyDescent="0.2">
      <c r="D10209" s="343"/>
    </row>
    <row r="10210" spans="4:4" x14ac:dyDescent="0.2">
      <c r="D10210" s="343"/>
    </row>
    <row r="10211" spans="4:4" x14ac:dyDescent="0.2">
      <c r="D10211" s="343"/>
    </row>
    <row r="10212" spans="4:4" x14ac:dyDescent="0.2">
      <c r="D10212" s="343"/>
    </row>
    <row r="10213" spans="4:4" x14ac:dyDescent="0.2">
      <c r="D10213" s="343"/>
    </row>
    <row r="10214" spans="4:4" x14ac:dyDescent="0.2">
      <c r="D10214" s="343"/>
    </row>
    <row r="10215" spans="4:4" x14ac:dyDescent="0.2">
      <c r="D10215" s="343"/>
    </row>
    <row r="10216" spans="4:4" x14ac:dyDescent="0.2">
      <c r="D10216" s="343"/>
    </row>
    <row r="10217" spans="4:4" x14ac:dyDescent="0.2">
      <c r="D10217" s="343"/>
    </row>
    <row r="10218" spans="4:4" x14ac:dyDescent="0.2">
      <c r="D10218" s="343"/>
    </row>
    <row r="10219" spans="4:4" x14ac:dyDescent="0.2">
      <c r="D10219" s="343"/>
    </row>
    <row r="10220" spans="4:4" x14ac:dyDescent="0.2">
      <c r="D10220" s="343"/>
    </row>
    <row r="10221" spans="4:4" x14ac:dyDescent="0.2">
      <c r="D10221" s="343"/>
    </row>
    <row r="10222" spans="4:4" x14ac:dyDescent="0.2">
      <c r="D10222" s="343"/>
    </row>
    <row r="10223" spans="4:4" x14ac:dyDescent="0.2">
      <c r="D10223" s="343"/>
    </row>
    <row r="10224" spans="4:4" x14ac:dyDescent="0.2">
      <c r="D10224" s="343"/>
    </row>
    <row r="10225" spans="4:4" x14ac:dyDescent="0.2">
      <c r="D10225" s="343"/>
    </row>
    <row r="10226" spans="4:4" x14ac:dyDescent="0.2">
      <c r="D10226" s="343"/>
    </row>
    <row r="10227" spans="4:4" x14ac:dyDescent="0.2">
      <c r="D10227" s="343"/>
    </row>
    <row r="10228" spans="4:4" x14ac:dyDescent="0.2">
      <c r="D10228" s="343"/>
    </row>
    <row r="10229" spans="4:4" x14ac:dyDescent="0.2">
      <c r="D10229" s="343"/>
    </row>
    <row r="10230" spans="4:4" x14ac:dyDescent="0.2">
      <c r="D10230" s="343"/>
    </row>
    <row r="10231" spans="4:4" x14ac:dyDescent="0.2">
      <c r="D10231" s="343"/>
    </row>
    <row r="10232" spans="4:4" x14ac:dyDescent="0.2">
      <c r="D10232" s="343"/>
    </row>
    <row r="10233" spans="4:4" x14ac:dyDescent="0.2">
      <c r="D10233" s="343"/>
    </row>
    <row r="10234" spans="4:4" x14ac:dyDescent="0.2">
      <c r="D10234" s="343"/>
    </row>
    <row r="10235" spans="4:4" x14ac:dyDescent="0.2">
      <c r="D10235" s="343"/>
    </row>
    <row r="10236" spans="4:4" x14ac:dyDescent="0.2">
      <c r="D10236" s="343"/>
    </row>
    <row r="10237" spans="4:4" x14ac:dyDescent="0.2">
      <c r="D10237" s="343"/>
    </row>
    <row r="10238" spans="4:4" x14ac:dyDescent="0.2">
      <c r="D10238" s="343"/>
    </row>
    <row r="10239" spans="4:4" x14ac:dyDescent="0.2">
      <c r="D10239" s="343"/>
    </row>
    <row r="10240" spans="4:4" x14ac:dyDescent="0.2">
      <c r="D10240" s="343"/>
    </row>
    <row r="10241" spans="4:4" x14ac:dyDescent="0.2">
      <c r="D10241" s="343"/>
    </row>
    <row r="10242" spans="4:4" x14ac:dyDescent="0.2">
      <c r="D10242" s="343"/>
    </row>
    <row r="10243" spans="4:4" x14ac:dyDescent="0.2">
      <c r="D10243" s="343"/>
    </row>
    <row r="10244" spans="4:4" x14ac:dyDescent="0.2">
      <c r="D10244" s="343"/>
    </row>
    <row r="10245" spans="4:4" x14ac:dyDescent="0.2">
      <c r="D10245" s="343"/>
    </row>
    <row r="10246" spans="4:4" x14ac:dyDescent="0.2">
      <c r="D10246" s="343"/>
    </row>
    <row r="10247" spans="4:4" x14ac:dyDescent="0.2">
      <c r="D10247" s="343"/>
    </row>
    <row r="10248" spans="4:4" x14ac:dyDescent="0.2">
      <c r="D10248" s="343"/>
    </row>
    <row r="10249" spans="4:4" x14ac:dyDescent="0.2">
      <c r="D10249" s="343"/>
    </row>
    <row r="10250" spans="4:4" x14ac:dyDescent="0.2">
      <c r="D10250" s="343"/>
    </row>
    <row r="10251" spans="4:4" x14ac:dyDescent="0.2">
      <c r="D10251" s="343"/>
    </row>
    <row r="10252" spans="4:4" x14ac:dyDescent="0.2">
      <c r="D10252" s="343"/>
    </row>
    <row r="10253" spans="4:4" x14ac:dyDescent="0.2">
      <c r="D10253" s="343"/>
    </row>
    <row r="10254" spans="4:4" x14ac:dyDescent="0.2">
      <c r="D10254" s="343"/>
    </row>
    <row r="10255" spans="4:4" x14ac:dyDescent="0.2">
      <c r="D10255" s="343"/>
    </row>
    <row r="10256" spans="4:4" x14ac:dyDescent="0.2">
      <c r="D10256" s="343"/>
    </row>
    <row r="10257" spans="4:4" x14ac:dyDescent="0.2">
      <c r="D10257" s="343"/>
    </row>
    <row r="10258" spans="4:4" x14ac:dyDescent="0.2">
      <c r="D10258" s="343"/>
    </row>
    <row r="10259" spans="4:4" x14ac:dyDescent="0.2">
      <c r="D10259" s="343"/>
    </row>
    <row r="10260" spans="4:4" x14ac:dyDescent="0.2">
      <c r="D10260" s="343"/>
    </row>
    <row r="10261" spans="4:4" x14ac:dyDescent="0.2">
      <c r="D10261" s="343"/>
    </row>
    <row r="10262" spans="4:4" x14ac:dyDescent="0.2">
      <c r="D10262" s="343"/>
    </row>
    <row r="10263" spans="4:4" x14ac:dyDescent="0.2">
      <c r="D10263" s="343"/>
    </row>
    <row r="10264" spans="4:4" x14ac:dyDescent="0.2">
      <c r="D10264" s="343"/>
    </row>
    <row r="10265" spans="4:4" x14ac:dyDescent="0.2">
      <c r="D10265" s="343"/>
    </row>
    <row r="10266" spans="4:4" x14ac:dyDescent="0.2">
      <c r="D10266" s="343"/>
    </row>
    <row r="10267" spans="4:4" x14ac:dyDescent="0.2">
      <c r="D10267" s="343"/>
    </row>
    <row r="10268" spans="4:4" x14ac:dyDescent="0.2">
      <c r="D10268" s="343"/>
    </row>
    <row r="10269" spans="4:4" x14ac:dyDescent="0.2">
      <c r="D10269" s="343"/>
    </row>
    <row r="10270" spans="4:4" x14ac:dyDescent="0.2">
      <c r="D10270" s="343"/>
    </row>
    <row r="10271" spans="4:4" x14ac:dyDescent="0.2">
      <c r="D10271" s="343"/>
    </row>
    <row r="10272" spans="4:4" x14ac:dyDescent="0.2">
      <c r="D10272" s="343"/>
    </row>
    <row r="10273" spans="4:4" x14ac:dyDescent="0.2">
      <c r="D10273" s="343"/>
    </row>
    <row r="10274" spans="4:4" x14ac:dyDescent="0.2">
      <c r="D10274" s="343"/>
    </row>
    <row r="10275" spans="4:4" x14ac:dyDescent="0.2">
      <c r="D10275" s="343"/>
    </row>
    <row r="10276" spans="4:4" x14ac:dyDescent="0.2">
      <c r="D10276" s="343"/>
    </row>
    <row r="10277" spans="4:4" x14ac:dyDescent="0.2">
      <c r="D10277" s="343"/>
    </row>
    <row r="10278" spans="4:4" x14ac:dyDescent="0.2">
      <c r="D10278" s="343"/>
    </row>
    <row r="10279" spans="4:4" x14ac:dyDescent="0.2">
      <c r="D10279" s="343"/>
    </row>
    <row r="10280" spans="4:4" x14ac:dyDescent="0.2">
      <c r="D10280" s="343"/>
    </row>
    <row r="10281" spans="4:4" x14ac:dyDescent="0.2">
      <c r="D10281" s="343"/>
    </row>
    <row r="10282" spans="4:4" x14ac:dyDescent="0.2">
      <c r="D10282" s="343"/>
    </row>
    <row r="10283" spans="4:4" x14ac:dyDescent="0.2">
      <c r="D10283" s="343"/>
    </row>
    <row r="10284" spans="4:4" x14ac:dyDescent="0.2">
      <c r="D10284" s="343"/>
    </row>
    <row r="10285" spans="4:4" x14ac:dyDescent="0.2">
      <c r="D10285" s="343"/>
    </row>
    <row r="10286" spans="4:4" x14ac:dyDescent="0.2">
      <c r="D10286" s="343"/>
    </row>
    <row r="10287" spans="4:4" x14ac:dyDescent="0.2">
      <c r="D10287" s="343"/>
    </row>
    <row r="10288" spans="4:4" x14ac:dyDescent="0.2">
      <c r="D10288" s="343"/>
    </row>
    <row r="10289" spans="4:4" x14ac:dyDescent="0.2">
      <c r="D10289" s="343"/>
    </row>
    <row r="10290" spans="4:4" x14ac:dyDescent="0.2">
      <c r="D10290" s="343"/>
    </row>
    <row r="10291" spans="4:4" x14ac:dyDescent="0.2">
      <c r="D10291" s="343"/>
    </row>
    <row r="10292" spans="4:4" x14ac:dyDescent="0.2">
      <c r="D10292" s="343"/>
    </row>
    <row r="10293" spans="4:4" x14ac:dyDescent="0.2">
      <c r="D10293" s="343"/>
    </row>
    <row r="10294" spans="4:4" x14ac:dyDescent="0.2">
      <c r="D10294" s="343"/>
    </row>
    <row r="10295" spans="4:4" x14ac:dyDescent="0.2">
      <c r="D10295" s="343"/>
    </row>
    <row r="10296" spans="4:4" x14ac:dyDescent="0.2">
      <c r="D10296" s="343"/>
    </row>
    <row r="10297" spans="4:4" x14ac:dyDescent="0.2">
      <c r="D10297" s="343"/>
    </row>
    <row r="10298" spans="4:4" x14ac:dyDescent="0.2">
      <c r="D10298" s="343"/>
    </row>
    <row r="10299" spans="4:4" x14ac:dyDescent="0.2">
      <c r="D10299" s="343"/>
    </row>
    <row r="10300" spans="4:4" x14ac:dyDescent="0.2">
      <c r="D10300" s="343"/>
    </row>
    <row r="10301" spans="4:4" x14ac:dyDescent="0.2">
      <c r="D10301" s="343"/>
    </row>
    <row r="10302" spans="4:4" x14ac:dyDescent="0.2">
      <c r="D10302" s="343"/>
    </row>
    <row r="10303" spans="4:4" x14ac:dyDescent="0.2">
      <c r="D10303" s="343"/>
    </row>
    <row r="10304" spans="4:4" x14ac:dyDescent="0.2">
      <c r="D10304" s="343"/>
    </row>
    <row r="10305" spans="4:4" x14ac:dyDescent="0.2">
      <c r="D10305" s="343"/>
    </row>
    <row r="10306" spans="4:4" x14ac:dyDescent="0.2">
      <c r="D10306" s="343"/>
    </row>
    <row r="10307" spans="4:4" x14ac:dyDescent="0.2">
      <c r="D10307" s="343"/>
    </row>
    <row r="10308" spans="4:4" x14ac:dyDescent="0.2">
      <c r="D10308" s="343"/>
    </row>
    <row r="10309" spans="4:4" x14ac:dyDescent="0.2">
      <c r="D10309" s="343"/>
    </row>
    <row r="10310" spans="4:4" x14ac:dyDescent="0.2">
      <c r="D10310" s="343"/>
    </row>
    <row r="10311" spans="4:4" x14ac:dyDescent="0.2">
      <c r="D10311" s="343"/>
    </row>
    <row r="10312" spans="4:4" x14ac:dyDescent="0.2">
      <c r="D10312" s="343"/>
    </row>
    <row r="10313" spans="4:4" x14ac:dyDescent="0.2">
      <c r="D10313" s="343"/>
    </row>
    <row r="10314" spans="4:4" x14ac:dyDescent="0.2">
      <c r="D10314" s="343"/>
    </row>
    <row r="10315" spans="4:4" x14ac:dyDescent="0.2">
      <c r="D10315" s="343"/>
    </row>
    <row r="10316" spans="4:4" x14ac:dyDescent="0.2">
      <c r="D10316" s="343"/>
    </row>
    <row r="10317" spans="4:4" x14ac:dyDescent="0.2">
      <c r="D10317" s="343"/>
    </row>
    <row r="10318" spans="4:4" x14ac:dyDescent="0.2">
      <c r="D10318" s="343"/>
    </row>
    <row r="10319" spans="4:4" x14ac:dyDescent="0.2">
      <c r="D10319" s="343"/>
    </row>
    <row r="10320" spans="4:4" x14ac:dyDescent="0.2">
      <c r="D10320" s="343"/>
    </row>
    <row r="10321" spans="4:4" x14ac:dyDescent="0.2">
      <c r="D10321" s="343"/>
    </row>
    <row r="10322" spans="4:4" x14ac:dyDescent="0.2">
      <c r="D10322" s="343"/>
    </row>
    <row r="10323" spans="4:4" x14ac:dyDescent="0.2">
      <c r="D10323" s="343"/>
    </row>
    <row r="10324" spans="4:4" x14ac:dyDescent="0.2">
      <c r="D10324" s="343"/>
    </row>
    <row r="10325" spans="4:4" x14ac:dyDescent="0.2">
      <c r="D10325" s="343"/>
    </row>
    <row r="10326" spans="4:4" x14ac:dyDescent="0.2">
      <c r="D10326" s="343"/>
    </row>
    <row r="10327" spans="4:4" x14ac:dyDescent="0.2">
      <c r="D10327" s="343"/>
    </row>
    <row r="10328" spans="4:4" x14ac:dyDescent="0.2">
      <c r="D10328" s="343"/>
    </row>
    <row r="10329" spans="4:4" x14ac:dyDescent="0.2">
      <c r="D10329" s="343"/>
    </row>
    <row r="10330" spans="4:4" x14ac:dyDescent="0.2">
      <c r="D10330" s="343"/>
    </row>
    <row r="10331" spans="4:4" x14ac:dyDescent="0.2">
      <c r="D10331" s="343"/>
    </row>
    <row r="10332" spans="4:4" x14ac:dyDescent="0.2">
      <c r="D10332" s="343"/>
    </row>
    <row r="10333" spans="4:4" x14ac:dyDescent="0.2">
      <c r="D10333" s="343"/>
    </row>
    <row r="10334" spans="4:4" x14ac:dyDescent="0.2">
      <c r="D10334" s="343"/>
    </row>
    <row r="10335" spans="4:4" x14ac:dyDescent="0.2">
      <c r="D10335" s="343"/>
    </row>
    <row r="10336" spans="4:4" x14ac:dyDescent="0.2">
      <c r="D10336" s="343"/>
    </row>
    <row r="10337" spans="4:4" x14ac:dyDescent="0.2">
      <c r="D10337" s="343"/>
    </row>
    <row r="10338" spans="4:4" x14ac:dyDescent="0.2">
      <c r="D10338" s="343"/>
    </row>
    <row r="10339" spans="4:4" x14ac:dyDescent="0.2">
      <c r="D10339" s="343"/>
    </row>
    <row r="10340" spans="4:4" x14ac:dyDescent="0.2">
      <c r="D10340" s="343"/>
    </row>
    <row r="10341" spans="4:4" x14ac:dyDescent="0.2">
      <c r="D10341" s="343"/>
    </row>
    <row r="10342" spans="4:4" x14ac:dyDescent="0.2">
      <c r="D10342" s="343"/>
    </row>
    <row r="10343" spans="4:4" x14ac:dyDescent="0.2">
      <c r="D10343" s="343"/>
    </row>
    <row r="10344" spans="4:4" x14ac:dyDescent="0.2">
      <c r="D10344" s="343"/>
    </row>
    <row r="10345" spans="4:4" x14ac:dyDescent="0.2">
      <c r="D10345" s="343"/>
    </row>
    <row r="10346" spans="4:4" x14ac:dyDescent="0.2">
      <c r="D10346" s="343"/>
    </row>
    <row r="10347" spans="4:4" x14ac:dyDescent="0.2">
      <c r="D10347" s="343"/>
    </row>
    <row r="10348" spans="4:4" x14ac:dyDescent="0.2">
      <c r="D10348" s="343"/>
    </row>
    <row r="10349" spans="4:4" x14ac:dyDescent="0.2">
      <c r="D10349" s="343"/>
    </row>
    <row r="10350" spans="4:4" x14ac:dyDescent="0.2">
      <c r="D10350" s="343"/>
    </row>
    <row r="10351" spans="4:4" x14ac:dyDescent="0.2">
      <c r="D10351" s="343"/>
    </row>
    <row r="10352" spans="4:4" x14ac:dyDescent="0.2">
      <c r="D10352" s="343"/>
    </row>
    <row r="10353" spans="4:4" x14ac:dyDescent="0.2">
      <c r="D10353" s="343"/>
    </row>
    <row r="10354" spans="4:4" x14ac:dyDescent="0.2">
      <c r="D10354" s="343"/>
    </row>
    <row r="10355" spans="4:4" x14ac:dyDescent="0.2">
      <c r="D10355" s="343"/>
    </row>
    <row r="10356" spans="4:4" x14ac:dyDescent="0.2">
      <c r="D10356" s="343"/>
    </row>
    <row r="10357" spans="4:4" x14ac:dyDescent="0.2">
      <c r="D10357" s="343"/>
    </row>
    <row r="10358" spans="4:4" x14ac:dyDescent="0.2">
      <c r="D10358" s="343"/>
    </row>
    <row r="10359" spans="4:4" x14ac:dyDescent="0.2">
      <c r="D10359" s="343"/>
    </row>
    <row r="10360" spans="4:4" x14ac:dyDescent="0.2">
      <c r="D10360" s="343"/>
    </row>
    <row r="10361" spans="4:4" x14ac:dyDescent="0.2">
      <c r="D10361" s="343"/>
    </row>
    <row r="10362" spans="4:4" x14ac:dyDescent="0.2">
      <c r="D10362" s="343"/>
    </row>
    <row r="10363" spans="4:4" x14ac:dyDescent="0.2">
      <c r="D10363" s="343"/>
    </row>
    <row r="10364" spans="4:4" x14ac:dyDescent="0.2">
      <c r="D10364" s="343"/>
    </row>
    <row r="10365" spans="4:4" x14ac:dyDescent="0.2">
      <c r="D10365" s="343"/>
    </row>
    <row r="10366" spans="4:4" x14ac:dyDescent="0.2">
      <c r="D10366" s="343"/>
    </row>
    <row r="10367" spans="4:4" x14ac:dyDescent="0.2">
      <c r="D10367" s="343"/>
    </row>
    <row r="10368" spans="4:4" x14ac:dyDescent="0.2">
      <c r="D10368" s="343"/>
    </row>
    <row r="10369" spans="4:4" x14ac:dyDescent="0.2">
      <c r="D10369" s="343"/>
    </row>
    <row r="10370" spans="4:4" x14ac:dyDescent="0.2">
      <c r="D10370" s="343"/>
    </row>
    <row r="10371" spans="4:4" x14ac:dyDescent="0.2">
      <c r="D10371" s="343"/>
    </row>
    <row r="10372" spans="4:4" x14ac:dyDescent="0.2">
      <c r="D10372" s="343"/>
    </row>
    <row r="10373" spans="4:4" x14ac:dyDescent="0.2">
      <c r="D10373" s="343"/>
    </row>
    <row r="10374" spans="4:4" x14ac:dyDescent="0.2">
      <c r="D10374" s="343"/>
    </row>
    <row r="10375" spans="4:4" x14ac:dyDescent="0.2">
      <c r="D10375" s="343"/>
    </row>
    <row r="10376" spans="4:4" x14ac:dyDescent="0.2">
      <c r="D10376" s="343"/>
    </row>
    <row r="10377" spans="4:4" x14ac:dyDescent="0.2">
      <c r="D10377" s="343"/>
    </row>
    <row r="10378" spans="4:4" x14ac:dyDescent="0.2">
      <c r="D10378" s="343"/>
    </row>
    <row r="10379" spans="4:4" x14ac:dyDescent="0.2">
      <c r="D10379" s="343"/>
    </row>
    <row r="10380" spans="4:4" x14ac:dyDescent="0.2">
      <c r="D10380" s="343"/>
    </row>
    <row r="10381" spans="4:4" x14ac:dyDescent="0.2">
      <c r="D10381" s="343"/>
    </row>
    <row r="10382" spans="4:4" x14ac:dyDescent="0.2">
      <c r="D10382" s="343"/>
    </row>
    <row r="10383" spans="4:4" x14ac:dyDescent="0.2">
      <c r="D10383" s="343"/>
    </row>
    <row r="10384" spans="4:4" x14ac:dyDescent="0.2">
      <c r="D10384" s="343"/>
    </row>
    <row r="10385" spans="4:4" x14ac:dyDescent="0.2">
      <c r="D10385" s="343"/>
    </row>
    <row r="10386" spans="4:4" x14ac:dyDescent="0.2">
      <c r="D10386" s="343"/>
    </row>
    <row r="10387" spans="4:4" x14ac:dyDescent="0.2">
      <c r="D10387" s="343"/>
    </row>
    <row r="10388" spans="4:4" x14ac:dyDescent="0.2">
      <c r="D10388" s="343"/>
    </row>
    <row r="10389" spans="4:4" x14ac:dyDescent="0.2">
      <c r="D10389" s="343"/>
    </row>
    <row r="10390" spans="4:4" x14ac:dyDescent="0.2">
      <c r="D10390" s="343"/>
    </row>
    <row r="10391" spans="4:4" x14ac:dyDescent="0.2">
      <c r="D10391" s="343"/>
    </row>
    <row r="10392" spans="4:4" x14ac:dyDescent="0.2">
      <c r="D10392" s="343"/>
    </row>
    <row r="10393" spans="4:4" x14ac:dyDescent="0.2">
      <c r="D10393" s="343"/>
    </row>
    <row r="10394" spans="4:4" x14ac:dyDescent="0.2">
      <c r="D10394" s="343"/>
    </row>
    <row r="10395" spans="4:4" x14ac:dyDescent="0.2">
      <c r="D10395" s="343"/>
    </row>
    <row r="10396" spans="4:4" x14ac:dyDescent="0.2">
      <c r="D10396" s="343"/>
    </row>
    <row r="10397" spans="4:4" x14ac:dyDescent="0.2">
      <c r="D10397" s="343"/>
    </row>
    <row r="10398" spans="4:4" x14ac:dyDescent="0.2">
      <c r="D10398" s="343"/>
    </row>
    <row r="10399" spans="4:4" x14ac:dyDescent="0.2">
      <c r="D10399" s="343"/>
    </row>
    <row r="10400" spans="4:4" x14ac:dyDescent="0.2">
      <c r="D10400" s="343"/>
    </row>
    <row r="10401" spans="4:4" x14ac:dyDescent="0.2">
      <c r="D10401" s="343"/>
    </row>
    <row r="10402" spans="4:4" x14ac:dyDescent="0.2">
      <c r="D10402" s="343"/>
    </row>
    <row r="10403" spans="4:4" x14ac:dyDescent="0.2">
      <c r="D10403" s="343"/>
    </row>
    <row r="10404" spans="4:4" x14ac:dyDescent="0.2">
      <c r="D10404" s="343"/>
    </row>
    <row r="10405" spans="4:4" x14ac:dyDescent="0.2">
      <c r="D10405" s="343"/>
    </row>
    <row r="10406" spans="4:4" x14ac:dyDescent="0.2">
      <c r="D10406" s="343"/>
    </row>
    <row r="10407" spans="4:4" x14ac:dyDescent="0.2">
      <c r="D10407" s="343"/>
    </row>
    <row r="10408" spans="4:4" x14ac:dyDescent="0.2">
      <c r="D10408" s="343"/>
    </row>
    <row r="10409" spans="4:4" x14ac:dyDescent="0.2">
      <c r="D10409" s="343"/>
    </row>
    <row r="10410" spans="4:4" x14ac:dyDescent="0.2">
      <c r="D10410" s="343"/>
    </row>
    <row r="10411" spans="4:4" x14ac:dyDescent="0.2">
      <c r="D10411" s="343"/>
    </row>
    <row r="10412" spans="4:4" x14ac:dyDescent="0.2">
      <c r="D10412" s="343"/>
    </row>
    <row r="10413" spans="4:4" x14ac:dyDescent="0.2">
      <c r="D10413" s="343"/>
    </row>
    <row r="10414" spans="4:4" x14ac:dyDescent="0.2">
      <c r="D10414" s="343"/>
    </row>
    <row r="10415" spans="4:4" x14ac:dyDescent="0.2">
      <c r="D10415" s="343"/>
    </row>
    <row r="10416" spans="4:4" x14ac:dyDescent="0.2">
      <c r="D10416" s="343"/>
    </row>
    <row r="10417" spans="4:4" x14ac:dyDescent="0.2">
      <c r="D10417" s="343"/>
    </row>
    <row r="10418" spans="4:4" x14ac:dyDescent="0.2">
      <c r="D10418" s="343"/>
    </row>
    <row r="10419" spans="4:4" x14ac:dyDescent="0.2">
      <c r="D10419" s="343"/>
    </row>
    <row r="10420" spans="4:4" x14ac:dyDescent="0.2">
      <c r="D10420" s="343"/>
    </row>
    <row r="10421" spans="4:4" x14ac:dyDescent="0.2">
      <c r="D10421" s="343"/>
    </row>
    <row r="10422" spans="4:4" x14ac:dyDescent="0.2">
      <c r="D10422" s="343"/>
    </row>
    <row r="10423" spans="4:4" x14ac:dyDescent="0.2">
      <c r="D10423" s="343"/>
    </row>
    <row r="10424" spans="4:4" x14ac:dyDescent="0.2">
      <c r="D10424" s="343"/>
    </row>
    <row r="10425" spans="4:4" x14ac:dyDescent="0.2">
      <c r="D10425" s="343"/>
    </row>
    <row r="10426" spans="4:4" x14ac:dyDescent="0.2">
      <c r="D10426" s="343"/>
    </row>
    <row r="10427" spans="4:4" x14ac:dyDescent="0.2">
      <c r="D10427" s="343"/>
    </row>
    <row r="10428" spans="4:4" x14ac:dyDescent="0.2">
      <c r="D10428" s="343"/>
    </row>
    <row r="10429" spans="4:4" x14ac:dyDescent="0.2">
      <c r="D10429" s="343"/>
    </row>
    <row r="10430" spans="4:4" x14ac:dyDescent="0.2">
      <c r="D10430" s="343"/>
    </row>
    <row r="10431" spans="4:4" x14ac:dyDescent="0.2">
      <c r="D10431" s="343"/>
    </row>
    <row r="10432" spans="4:4" x14ac:dyDescent="0.2">
      <c r="D10432" s="343"/>
    </row>
    <row r="10433" spans="4:4" x14ac:dyDescent="0.2">
      <c r="D10433" s="343"/>
    </row>
    <row r="10434" spans="4:4" x14ac:dyDescent="0.2">
      <c r="D10434" s="343"/>
    </row>
    <row r="10435" spans="4:4" x14ac:dyDescent="0.2">
      <c r="D10435" s="343"/>
    </row>
    <row r="10436" spans="4:4" x14ac:dyDescent="0.2">
      <c r="D10436" s="343"/>
    </row>
    <row r="10437" spans="4:4" x14ac:dyDescent="0.2">
      <c r="D10437" s="343"/>
    </row>
    <row r="10438" spans="4:4" x14ac:dyDescent="0.2">
      <c r="D10438" s="343"/>
    </row>
    <row r="10439" spans="4:4" x14ac:dyDescent="0.2">
      <c r="D10439" s="343"/>
    </row>
    <row r="10440" spans="4:4" x14ac:dyDescent="0.2">
      <c r="D10440" s="343"/>
    </row>
    <row r="10441" spans="4:4" x14ac:dyDescent="0.2">
      <c r="D10441" s="343"/>
    </row>
    <row r="10442" spans="4:4" x14ac:dyDescent="0.2">
      <c r="D10442" s="343"/>
    </row>
    <row r="10443" spans="4:4" x14ac:dyDescent="0.2">
      <c r="D10443" s="343"/>
    </row>
    <row r="10444" spans="4:4" x14ac:dyDescent="0.2">
      <c r="D10444" s="343"/>
    </row>
    <row r="10445" spans="4:4" x14ac:dyDescent="0.2">
      <c r="D10445" s="343"/>
    </row>
    <row r="10446" spans="4:4" x14ac:dyDescent="0.2">
      <c r="D10446" s="343"/>
    </row>
    <row r="10447" spans="4:4" x14ac:dyDescent="0.2">
      <c r="D10447" s="343"/>
    </row>
    <row r="10448" spans="4:4" x14ac:dyDescent="0.2">
      <c r="D10448" s="343"/>
    </row>
    <row r="10449" spans="4:4" x14ac:dyDescent="0.2">
      <c r="D10449" s="343"/>
    </row>
    <row r="10450" spans="4:4" x14ac:dyDescent="0.2">
      <c r="D10450" s="343"/>
    </row>
    <row r="10451" spans="4:4" x14ac:dyDescent="0.2">
      <c r="D10451" s="343"/>
    </row>
    <row r="10452" spans="4:4" x14ac:dyDescent="0.2">
      <c r="D10452" s="343"/>
    </row>
    <row r="10453" spans="4:4" x14ac:dyDescent="0.2">
      <c r="D10453" s="343"/>
    </row>
    <row r="10454" spans="4:4" x14ac:dyDescent="0.2">
      <c r="D10454" s="343"/>
    </row>
    <row r="10455" spans="4:4" x14ac:dyDescent="0.2">
      <c r="D10455" s="343"/>
    </row>
    <row r="10456" spans="4:4" x14ac:dyDescent="0.2">
      <c r="D10456" s="343"/>
    </row>
    <row r="10457" spans="4:4" x14ac:dyDescent="0.2">
      <c r="D10457" s="343"/>
    </row>
    <row r="10458" spans="4:4" x14ac:dyDescent="0.2">
      <c r="D10458" s="343"/>
    </row>
    <row r="10459" spans="4:4" x14ac:dyDescent="0.2">
      <c r="D10459" s="343"/>
    </row>
    <row r="10460" spans="4:4" x14ac:dyDescent="0.2">
      <c r="D10460" s="343"/>
    </row>
    <row r="10461" spans="4:4" x14ac:dyDescent="0.2">
      <c r="D10461" s="343"/>
    </row>
    <row r="10462" spans="4:4" x14ac:dyDescent="0.2">
      <c r="D10462" s="343"/>
    </row>
    <row r="10463" spans="4:4" x14ac:dyDescent="0.2">
      <c r="D10463" s="343"/>
    </row>
    <row r="10464" spans="4:4" x14ac:dyDescent="0.2">
      <c r="D10464" s="343"/>
    </row>
    <row r="10465" spans="4:4" x14ac:dyDescent="0.2">
      <c r="D10465" s="343"/>
    </row>
    <row r="10466" spans="4:4" x14ac:dyDescent="0.2">
      <c r="D10466" s="343"/>
    </row>
    <row r="10467" spans="4:4" x14ac:dyDescent="0.2">
      <c r="D10467" s="343"/>
    </row>
    <row r="10468" spans="4:4" x14ac:dyDescent="0.2">
      <c r="D10468" s="343"/>
    </row>
    <row r="10469" spans="4:4" x14ac:dyDescent="0.2">
      <c r="D10469" s="343"/>
    </row>
    <row r="10470" spans="4:4" x14ac:dyDescent="0.2">
      <c r="D10470" s="343"/>
    </row>
    <row r="10471" spans="4:4" x14ac:dyDescent="0.2">
      <c r="D10471" s="343"/>
    </row>
    <row r="10472" spans="4:4" x14ac:dyDescent="0.2">
      <c r="D10472" s="343"/>
    </row>
    <row r="10473" spans="4:4" x14ac:dyDescent="0.2">
      <c r="D10473" s="343"/>
    </row>
    <row r="10474" spans="4:4" x14ac:dyDescent="0.2">
      <c r="D10474" s="343"/>
    </row>
    <row r="10475" spans="4:4" x14ac:dyDescent="0.2">
      <c r="D10475" s="343"/>
    </row>
    <row r="10476" spans="4:4" x14ac:dyDescent="0.2">
      <c r="D10476" s="343"/>
    </row>
    <row r="10477" spans="4:4" x14ac:dyDescent="0.2">
      <c r="D10477" s="343"/>
    </row>
    <row r="10478" spans="4:4" x14ac:dyDescent="0.2">
      <c r="D10478" s="343"/>
    </row>
    <row r="10479" spans="4:4" x14ac:dyDescent="0.2">
      <c r="D10479" s="343"/>
    </row>
    <row r="10480" spans="4:4" x14ac:dyDescent="0.2">
      <c r="D10480" s="343"/>
    </row>
    <row r="10481" spans="4:4" x14ac:dyDescent="0.2">
      <c r="D10481" s="343"/>
    </row>
    <row r="10482" spans="4:4" x14ac:dyDescent="0.2">
      <c r="D10482" s="343"/>
    </row>
    <row r="10483" spans="4:4" x14ac:dyDescent="0.2">
      <c r="D10483" s="343"/>
    </row>
    <row r="10484" spans="4:4" x14ac:dyDescent="0.2">
      <c r="D10484" s="343"/>
    </row>
    <row r="10485" spans="4:4" x14ac:dyDescent="0.2">
      <c r="D10485" s="343"/>
    </row>
    <row r="10486" spans="4:4" x14ac:dyDescent="0.2">
      <c r="D10486" s="343"/>
    </row>
    <row r="10487" spans="4:4" x14ac:dyDescent="0.2">
      <c r="D10487" s="343"/>
    </row>
    <row r="10488" spans="4:4" x14ac:dyDescent="0.2">
      <c r="D10488" s="343"/>
    </row>
    <row r="10489" spans="4:4" x14ac:dyDescent="0.2">
      <c r="D10489" s="343"/>
    </row>
    <row r="10490" spans="4:4" x14ac:dyDescent="0.2">
      <c r="D10490" s="343"/>
    </row>
    <row r="10491" spans="4:4" x14ac:dyDescent="0.2">
      <c r="D10491" s="343"/>
    </row>
    <row r="10492" spans="4:4" x14ac:dyDescent="0.2">
      <c r="D10492" s="343"/>
    </row>
    <row r="10493" spans="4:4" x14ac:dyDescent="0.2">
      <c r="D10493" s="343"/>
    </row>
    <row r="10494" spans="4:4" x14ac:dyDescent="0.2">
      <c r="D10494" s="343"/>
    </row>
    <row r="10495" spans="4:4" x14ac:dyDescent="0.2">
      <c r="D10495" s="343"/>
    </row>
    <row r="10496" spans="4:4" x14ac:dyDescent="0.2">
      <c r="D10496" s="343"/>
    </row>
    <row r="10497" spans="4:4" x14ac:dyDescent="0.2">
      <c r="D10497" s="343"/>
    </row>
    <row r="10498" spans="4:4" x14ac:dyDescent="0.2">
      <c r="D10498" s="343"/>
    </row>
    <row r="10499" spans="4:4" x14ac:dyDescent="0.2">
      <c r="D10499" s="343"/>
    </row>
    <row r="10500" spans="4:4" x14ac:dyDescent="0.2">
      <c r="D10500" s="343"/>
    </row>
    <row r="10501" spans="4:4" x14ac:dyDescent="0.2">
      <c r="D10501" s="343"/>
    </row>
    <row r="10502" spans="4:4" x14ac:dyDescent="0.2">
      <c r="D10502" s="343"/>
    </row>
    <row r="10503" spans="4:4" x14ac:dyDescent="0.2">
      <c r="D10503" s="343"/>
    </row>
    <row r="10504" spans="4:4" x14ac:dyDescent="0.2">
      <c r="D10504" s="343"/>
    </row>
    <row r="10505" spans="4:4" x14ac:dyDescent="0.2">
      <c r="D10505" s="343"/>
    </row>
    <row r="10506" spans="4:4" x14ac:dyDescent="0.2">
      <c r="D10506" s="343"/>
    </row>
    <row r="10507" spans="4:4" x14ac:dyDescent="0.2">
      <c r="D10507" s="343"/>
    </row>
    <row r="10508" spans="4:4" x14ac:dyDescent="0.2">
      <c r="D10508" s="343"/>
    </row>
    <row r="10509" spans="4:4" x14ac:dyDescent="0.2">
      <c r="D10509" s="343"/>
    </row>
    <row r="10510" spans="4:4" x14ac:dyDescent="0.2">
      <c r="D10510" s="343"/>
    </row>
    <row r="10511" spans="4:4" x14ac:dyDescent="0.2">
      <c r="D10511" s="343"/>
    </row>
    <row r="10512" spans="4:4" x14ac:dyDescent="0.2">
      <c r="D10512" s="343"/>
    </row>
    <row r="10513" spans="4:4" x14ac:dyDescent="0.2">
      <c r="D10513" s="343"/>
    </row>
    <row r="10514" spans="4:4" x14ac:dyDescent="0.2">
      <c r="D10514" s="343"/>
    </row>
    <row r="10515" spans="4:4" x14ac:dyDescent="0.2">
      <c r="D10515" s="343"/>
    </row>
    <row r="10516" spans="4:4" x14ac:dyDescent="0.2">
      <c r="D10516" s="343"/>
    </row>
    <row r="10517" spans="4:4" x14ac:dyDescent="0.2">
      <c r="D10517" s="343"/>
    </row>
    <row r="10518" spans="4:4" x14ac:dyDescent="0.2">
      <c r="D10518" s="343"/>
    </row>
    <row r="10519" spans="4:4" x14ac:dyDescent="0.2">
      <c r="D10519" s="343"/>
    </row>
    <row r="10520" spans="4:4" x14ac:dyDescent="0.2">
      <c r="D10520" s="343"/>
    </row>
    <row r="10521" spans="4:4" x14ac:dyDescent="0.2">
      <c r="D10521" s="343"/>
    </row>
    <row r="10522" spans="4:4" x14ac:dyDescent="0.2">
      <c r="D10522" s="343"/>
    </row>
    <row r="10523" spans="4:4" x14ac:dyDescent="0.2">
      <c r="D10523" s="343"/>
    </row>
    <row r="10524" spans="4:4" x14ac:dyDescent="0.2">
      <c r="D10524" s="343"/>
    </row>
    <row r="10525" spans="4:4" x14ac:dyDescent="0.2">
      <c r="D10525" s="343"/>
    </row>
    <row r="10526" spans="4:4" x14ac:dyDescent="0.2">
      <c r="D10526" s="343"/>
    </row>
    <row r="10527" spans="4:4" x14ac:dyDescent="0.2">
      <c r="D10527" s="343"/>
    </row>
    <row r="10528" spans="4:4" x14ac:dyDescent="0.2">
      <c r="D10528" s="343"/>
    </row>
    <row r="10529" spans="4:4" x14ac:dyDescent="0.2">
      <c r="D10529" s="343"/>
    </row>
    <row r="10530" spans="4:4" x14ac:dyDescent="0.2">
      <c r="D10530" s="343"/>
    </row>
    <row r="10531" spans="4:4" x14ac:dyDescent="0.2">
      <c r="D10531" s="343"/>
    </row>
    <row r="10532" spans="4:4" x14ac:dyDescent="0.2">
      <c r="D10532" s="343"/>
    </row>
    <row r="10533" spans="4:4" x14ac:dyDescent="0.2">
      <c r="D10533" s="343"/>
    </row>
    <row r="10534" spans="4:4" x14ac:dyDescent="0.2">
      <c r="D10534" s="343"/>
    </row>
    <row r="10535" spans="4:4" x14ac:dyDescent="0.2">
      <c r="D10535" s="343"/>
    </row>
    <row r="10536" spans="4:4" x14ac:dyDescent="0.2">
      <c r="D10536" s="343"/>
    </row>
    <row r="10537" spans="4:4" x14ac:dyDescent="0.2">
      <c r="D10537" s="343"/>
    </row>
    <row r="10538" spans="4:4" x14ac:dyDescent="0.2">
      <c r="D10538" s="343"/>
    </row>
    <row r="10539" spans="4:4" x14ac:dyDescent="0.2">
      <c r="D10539" s="343"/>
    </row>
    <row r="10540" spans="4:4" x14ac:dyDescent="0.2">
      <c r="D10540" s="343"/>
    </row>
    <row r="10541" spans="4:4" x14ac:dyDescent="0.2">
      <c r="D10541" s="343"/>
    </row>
    <row r="10542" spans="4:4" x14ac:dyDescent="0.2">
      <c r="D10542" s="343"/>
    </row>
    <row r="10543" spans="4:4" x14ac:dyDescent="0.2">
      <c r="D10543" s="343"/>
    </row>
    <row r="10544" spans="4:4" x14ac:dyDescent="0.2">
      <c r="D10544" s="343"/>
    </row>
    <row r="10545" spans="4:4" x14ac:dyDescent="0.2">
      <c r="D10545" s="343"/>
    </row>
    <row r="10546" spans="4:4" x14ac:dyDescent="0.2">
      <c r="D10546" s="343"/>
    </row>
    <row r="10547" spans="4:4" x14ac:dyDescent="0.2">
      <c r="D10547" s="343"/>
    </row>
    <row r="10548" spans="4:4" x14ac:dyDescent="0.2">
      <c r="D10548" s="343"/>
    </row>
    <row r="10549" spans="4:4" x14ac:dyDescent="0.2">
      <c r="D10549" s="343"/>
    </row>
    <row r="10550" spans="4:4" x14ac:dyDescent="0.2">
      <c r="D10550" s="343"/>
    </row>
    <row r="10551" spans="4:4" x14ac:dyDescent="0.2">
      <c r="D10551" s="343"/>
    </row>
    <row r="10552" spans="4:4" x14ac:dyDescent="0.2">
      <c r="D10552" s="343"/>
    </row>
    <row r="10553" spans="4:4" x14ac:dyDescent="0.2">
      <c r="D10553" s="343"/>
    </row>
    <row r="10554" spans="4:4" x14ac:dyDescent="0.2">
      <c r="D10554" s="343"/>
    </row>
    <row r="10555" spans="4:4" x14ac:dyDescent="0.2">
      <c r="D10555" s="343"/>
    </row>
    <row r="10556" spans="4:4" x14ac:dyDescent="0.2">
      <c r="D10556" s="343"/>
    </row>
    <row r="10557" spans="4:4" x14ac:dyDescent="0.2">
      <c r="D10557" s="343"/>
    </row>
    <row r="10558" spans="4:4" x14ac:dyDescent="0.2">
      <c r="D10558" s="343"/>
    </row>
    <row r="10559" spans="4:4" x14ac:dyDescent="0.2">
      <c r="D10559" s="343"/>
    </row>
    <row r="10560" spans="4:4" x14ac:dyDescent="0.2">
      <c r="D10560" s="343"/>
    </row>
    <row r="10561" spans="4:4" x14ac:dyDescent="0.2">
      <c r="D10561" s="343"/>
    </row>
    <row r="10562" spans="4:4" x14ac:dyDescent="0.2">
      <c r="D10562" s="343"/>
    </row>
    <row r="10563" spans="4:4" x14ac:dyDescent="0.2">
      <c r="D10563" s="343"/>
    </row>
    <row r="10564" spans="4:4" x14ac:dyDescent="0.2">
      <c r="D10564" s="343"/>
    </row>
    <row r="10565" spans="4:4" x14ac:dyDescent="0.2">
      <c r="D10565" s="343"/>
    </row>
    <row r="10566" spans="4:4" x14ac:dyDescent="0.2">
      <c r="D10566" s="343"/>
    </row>
    <row r="10567" spans="4:4" x14ac:dyDescent="0.2">
      <c r="D10567" s="343"/>
    </row>
    <row r="10568" spans="4:4" x14ac:dyDescent="0.2">
      <c r="D10568" s="343"/>
    </row>
    <row r="10569" spans="4:4" x14ac:dyDescent="0.2">
      <c r="D10569" s="343"/>
    </row>
    <row r="10570" spans="4:4" x14ac:dyDescent="0.2">
      <c r="D10570" s="343"/>
    </row>
    <row r="10571" spans="4:4" x14ac:dyDescent="0.2">
      <c r="D10571" s="343"/>
    </row>
    <row r="10572" spans="4:4" x14ac:dyDescent="0.2">
      <c r="D10572" s="343"/>
    </row>
    <row r="10573" spans="4:4" x14ac:dyDescent="0.2">
      <c r="D10573" s="343"/>
    </row>
    <row r="10574" spans="4:4" x14ac:dyDescent="0.2">
      <c r="D10574" s="343"/>
    </row>
    <row r="10575" spans="4:4" x14ac:dyDescent="0.2">
      <c r="D10575" s="343"/>
    </row>
    <row r="10576" spans="4:4" x14ac:dyDescent="0.2">
      <c r="D10576" s="343"/>
    </row>
    <row r="10577" spans="4:4" x14ac:dyDescent="0.2">
      <c r="D10577" s="343"/>
    </row>
    <row r="10578" spans="4:4" x14ac:dyDescent="0.2">
      <c r="D10578" s="343"/>
    </row>
    <row r="10579" spans="4:4" x14ac:dyDescent="0.2">
      <c r="D10579" s="343"/>
    </row>
    <row r="10580" spans="4:4" x14ac:dyDescent="0.2">
      <c r="D10580" s="343"/>
    </row>
    <row r="10581" spans="4:4" x14ac:dyDescent="0.2">
      <c r="D10581" s="343"/>
    </row>
    <row r="10582" spans="4:4" x14ac:dyDescent="0.2">
      <c r="D10582" s="343"/>
    </row>
    <row r="10583" spans="4:4" x14ac:dyDescent="0.2">
      <c r="D10583" s="343"/>
    </row>
    <row r="10584" spans="4:4" x14ac:dyDescent="0.2">
      <c r="D10584" s="343"/>
    </row>
    <row r="10585" spans="4:4" x14ac:dyDescent="0.2">
      <c r="D10585" s="343"/>
    </row>
    <row r="10586" spans="4:4" x14ac:dyDescent="0.2">
      <c r="D10586" s="343"/>
    </row>
    <row r="10587" spans="4:4" x14ac:dyDescent="0.2">
      <c r="D10587" s="343"/>
    </row>
    <row r="10588" spans="4:4" x14ac:dyDescent="0.2">
      <c r="D10588" s="343"/>
    </row>
    <row r="10589" spans="4:4" x14ac:dyDescent="0.2">
      <c r="D10589" s="343"/>
    </row>
    <row r="10590" spans="4:4" x14ac:dyDescent="0.2">
      <c r="D10590" s="343"/>
    </row>
    <row r="10591" spans="4:4" x14ac:dyDescent="0.2">
      <c r="D10591" s="343"/>
    </row>
    <row r="10592" spans="4:4" x14ac:dyDescent="0.2">
      <c r="D10592" s="343"/>
    </row>
    <row r="10593" spans="4:4" x14ac:dyDescent="0.2">
      <c r="D10593" s="343"/>
    </row>
    <row r="10594" spans="4:4" x14ac:dyDescent="0.2">
      <c r="D10594" s="343"/>
    </row>
    <row r="10595" spans="4:4" x14ac:dyDescent="0.2">
      <c r="D10595" s="343"/>
    </row>
    <row r="10596" spans="4:4" x14ac:dyDescent="0.2">
      <c r="D10596" s="343"/>
    </row>
    <row r="10597" spans="4:4" x14ac:dyDescent="0.2">
      <c r="D10597" s="343"/>
    </row>
    <row r="10598" spans="4:4" x14ac:dyDescent="0.2">
      <c r="D10598" s="343"/>
    </row>
    <row r="10599" spans="4:4" x14ac:dyDescent="0.2">
      <c r="D10599" s="343"/>
    </row>
    <row r="10600" spans="4:4" x14ac:dyDescent="0.2">
      <c r="D10600" s="343"/>
    </row>
    <row r="10601" spans="4:4" x14ac:dyDescent="0.2">
      <c r="D10601" s="343"/>
    </row>
    <row r="10602" spans="4:4" x14ac:dyDescent="0.2">
      <c r="D10602" s="343"/>
    </row>
    <row r="10603" spans="4:4" x14ac:dyDescent="0.2">
      <c r="D10603" s="343"/>
    </row>
    <row r="10604" spans="4:4" x14ac:dyDescent="0.2">
      <c r="D10604" s="343"/>
    </row>
    <row r="10605" spans="4:4" x14ac:dyDescent="0.2">
      <c r="D10605" s="343"/>
    </row>
    <row r="10606" spans="4:4" x14ac:dyDescent="0.2">
      <c r="D10606" s="343"/>
    </row>
    <row r="10607" spans="4:4" x14ac:dyDescent="0.2">
      <c r="D10607" s="343"/>
    </row>
    <row r="10608" spans="4:4" x14ac:dyDescent="0.2">
      <c r="D10608" s="343"/>
    </row>
    <row r="10609" spans="4:4" x14ac:dyDescent="0.2">
      <c r="D10609" s="343"/>
    </row>
    <row r="10610" spans="4:4" x14ac:dyDescent="0.2">
      <c r="D10610" s="343"/>
    </row>
    <row r="10611" spans="4:4" x14ac:dyDescent="0.2">
      <c r="D10611" s="343"/>
    </row>
    <row r="10612" spans="4:4" x14ac:dyDescent="0.2">
      <c r="D10612" s="343"/>
    </row>
    <row r="10613" spans="4:4" x14ac:dyDescent="0.2">
      <c r="D10613" s="343"/>
    </row>
    <row r="10614" spans="4:4" x14ac:dyDescent="0.2">
      <c r="D10614" s="343"/>
    </row>
    <row r="10615" spans="4:4" x14ac:dyDescent="0.2">
      <c r="D10615" s="343"/>
    </row>
    <row r="10616" spans="4:4" x14ac:dyDescent="0.2">
      <c r="D10616" s="343"/>
    </row>
    <row r="10617" spans="4:4" x14ac:dyDescent="0.2">
      <c r="D10617" s="343"/>
    </row>
    <row r="10618" spans="4:4" x14ac:dyDescent="0.2">
      <c r="D10618" s="343"/>
    </row>
    <row r="10619" spans="4:4" x14ac:dyDescent="0.2">
      <c r="D10619" s="343"/>
    </row>
    <row r="10620" spans="4:4" x14ac:dyDescent="0.2">
      <c r="D10620" s="343"/>
    </row>
    <row r="10621" spans="4:4" x14ac:dyDescent="0.2">
      <c r="D10621" s="343"/>
    </row>
    <row r="10622" spans="4:4" x14ac:dyDescent="0.2">
      <c r="D10622" s="343"/>
    </row>
    <row r="10623" spans="4:4" x14ac:dyDescent="0.2">
      <c r="D10623" s="343"/>
    </row>
    <row r="10624" spans="4:4" x14ac:dyDescent="0.2">
      <c r="D10624" s="343"/>
    </row>
    <row r="10625" spans="4:4" x14ac:dyDescent="0.2">
      <c r="D10625" s="343"/>
    </row>
    <row r="10626" spans="4:4" x14ac:dyDescent="0.2">
      <c r="D10626" s="343"/>
    </row>
    <row r="10627" spans="4:4" x14ac:dyDescent="0.2">
      <c r="D10627" s="343"/>
    </row>
    <row r="10628" spans="4:4" x14ac:dyDescent="0.2">
      <c r="D10628" s="343"/>
    </row>
    <row r="10629" spans="4:4" x14ac:dyDescent="0.2">
      <c r="D10629" s="343"/>
    </row>
    <row r="10630" spans="4:4" x14ac:dyDescent="0.2">
      <c r="D10630" s="343"/>
    </row>
    <row r="10631" spans="4:4" x14ac:dyDescent="0.2">
      <c r="D10631" s="343"/>
    </row>
    <row r="10632" spans="4:4" x14ac:dyDescent="0.2">
      <c r="D10632" s="343"/>
    </row>
    <row r="10633" spans="4:4" x14ac:dyDescent="0.2">
      <c r="D10633" s="343"/>
    </row>
    <row r="10634" spans="4:4" x14ac:dyDescent="0.2">
      <c r="D10634" s="343"/>
    </row>
    <row r="10635" spans="4:4" x14ac:dyDescent="0.2">
      <c r="D10635" s="343"/>
    </row>
    <row r="10636" spans="4:4" x14ac:dyDescent="0.2">
      <c r="D10636" s="343"/>
    </row>
    <row r="10637" spans="4:4" x14ac:dyDescent="0.2">
      <c r="D10637" s="343"/>
    </row>
    <row r="10638" spans="4:4" x14ac:dyDescent="0.2">
      <c r="D10638" s="343"/>
    </row>
    <row r="10639" spans="4:4" x14ac:dyDescent="0.2">
      <c r="D10639" s="343"/>
    </row>
    <row r="10640" spans="4:4" x14ac:dyDescent="0.2">
      <c r="D10640" s="343"/>
    </row>
    <row r="10641" spans="4:4" x14ac:dyDescent="0.2">
      <c r="D10641" s="343"/>
    </row>
    <row r="10642" spans="4:4" x14ac:dyDescent="0.2">
      <c r="D10642" s="343"/>
    </row>
    <row r="10643" spans="4:4" x14ac:dyDescent="0.2">
      <c r="D10643" s="343"/>
    </row>
    <row r="10644" spans="4:4" x14ac:dyDescent="0.2">
      <c r="D10644" s="343"/>
    </row>
    <row r="10645" spans="4:4" x14ac:dyDescent="0.2">
      <c r="D10645" s="343"/>
    </row>
    <row r="10646" spans="4:4" x14ac:dyDescent="0.2">
      <c r="D10646" s="343"/>
    </row>
    <row r="10647" spans="4:4" x14ac:dyDescent="0.2">
      <c r="D10647" s="343"/>
    </row>
    <row r="10648" spans="4:4" x14ac:dyDescent="0.2">
      <c r="D10648" s="343"/>
    </row>
    <row r="10649" spans="4:4" x14ac:dyDescent="0.2">
      <c r="D10649" s="343"/>
    </row>
    <row r="10650" spans="4:4" x14ac:dyDescent="0.2">
      <c r="D10650" s="343"/>
    </row>
    <row r="10651" spans="4:4" x14ac:dyDescent="0.2">
      <c r="D10651" s="343"/>
    </row>
    <row r="10652" spans="4:4" x14ac:dyDescent="0.2">
      <c r="D10652" s="343"/>
    </row>
    <row r="10653" spans="4:4" x14ac:dyDescent="0.2">
      <c r="D10653" s="343"/>
    </row>
    <row r="10654" spans="4:4" x14ac:dyDescent="0.2">
      <c r="D10654" s="343"/>
    </row>
    <row r="10655" spans="4:4" x14ac:dyDescent="0.2">
      <c r="D10655" s="343"/>
    </row>
    <row r="10656" spans="4:4" x14ac:dyDescent="0.2">
      <c r="D10656" s="343"/>
    </row>
    <row r="10657" spans="4:4" x14ac:dyDescent="0.2">
      <c r="D10657" s="343"/>
    </row>
    <row r="10658" spans="4:4" x14ac:dyDescent="0.2">
      <c r="D10658" s="343"/>
    </row>
    <row r="10659" spans="4:4" x14ac:dyDescent="0.2">
      <c r="D10659" s="343"/>
    </row>
    <row r="10660" spans="4:4" x14ac:dyDescent="0.2">
      <c r="D10660" s="343"/>
    </row>
    <row r="10661" spans="4:4" x14ac:dyDescent="0.2">
      <c r="D10661" s="343"/>
    </row>
    <row r="10662" spans="4:4" x14ac:dyDescent="0.2">
      <c r="D10662" s="343"/>
    </row>
    <row r="10663" spans="4:4" x14ac:dyDescent="0.2">
      <c r="D10663" s="343"/>
    </row>
    <row r="10664" spans="4:4" x14ac:dyDescent="0.2">
      <c r="D10664" s="343"/>
    </row>
    <row r="10665" spans="4:4" x14ac:dyDescent="0.2">
      <c r="D10665" s="343"/>
    </row>
    <row r="10666" spans="4:4" x14ac:dyDescent="0.2">
      <c r="D10666" s="343"/>
    </row>
    <row r="10667" spans="4:4" x14ac:dyDescent="0.2">
      <c r="D10667" s="343"/>
    </row>
    <row r="10668" spans="4:4" x14ac:dyDescent="0.2">
      <c r="D10668" s="343"/>
    </row>
    <row r="10669" spans="4:4" x14ac:dyDescent="0.2">
      <c r="D10669" s="343"/>
    </row>
    <row r="10670" spans="4:4" x14ac:dyDescent="0.2">
      <c r="D10670" s="343"/>
    </row>
    <row r="10671" spans="4:4" x14ac:dyDescent="0.2">
      <c r="D10671" s="343"/>
    </row>
    <row r="10672" spans="4:4" x14ac:dyDescent="0.2">
      <c r="D10672" s="343"/>
    </row>
    <row r="10673" spans="4:4" x14ac:dyDescent="0.2">
      <c r="D10673" s="343"/>
    </row>
    <row r="10674" spans="4:4" x14ac:dyDescent="0.2">
      <c r="D10674" s="343"/>
    </row>
    <row r="10675" spans="4:4" x14ac:dyDescent="0.2">
      <c r="D10675" s="343"/>
    </row>
    <row r="10676" spans="4:4" x14ac:dyDescent="0.2">
      <c r="D10676" s="343"/>
    </row>
    <row r="10677" spans="4:4" x14ac:dyDescent="0.2">
      <c r="D10677" s="343"/>
    </row>
    <row r="10678" spans="4:4" x14ac:dyDescent="0.2">
      <c r="D10678" s="343"/>
    </row>
    <row r="10679" spans="4:4" x14ac:dyDescent="0.2">
      <c r="D10679" s="343"/>
    </row>
    <row r="10680" spans="4:4" x14ac:dyDescent="0.2">
      <c r="D10680" s="343"/>
    </row>
    <row r="10681" spans="4:4" x14ac:dyDescent="0.2">
      <c r="D10681" s="343"/>
    </row>
    <row r="10682" spans="4:4" x14ac:dyDescent="0.2">
      <c r="D10682" s="343"/>
    </row>
    <row r="10683" spans="4:4" x14ac:dyDescent="0.2">
      <c r="D10683" s="343"/>
    </row>
    <row r="10684" spans="4:4" x14ac:dyDescent="0.2">
      <c r="D10684" s="343"/>
    </row>
    <row r="10685" spans="4:4" x14ac:dyDescent="0.2">
      <c r="D10685" s="343"/>
    </row>
    <row r="10686" spans="4:4" x14ac:dyDescent="0.2">
      <c r="D10686" s="343"/>
    </row>
    <row r="10687" spans="4:4" x14ac:dyDescent="0.2">
      <c r="D10687" s="343"/>
    </row>
    <row r="10688" spans="4:4" x14ac:dyDescent="0.2">
      <c r="D10688" s="343"/>
    </row>
    <row r="10689" spans="4:4" x14ac:dyDescent="0.2">
      <c r="D10689" s="343"/>
    </row>
    <row r="10690" spans="4:4" x14ac:dyDescent="0.2">
      <c r="D10690" s="343"/>
    </row>
    <row r="10691" spans="4:4" x14ac:dyDescent="0.2">
      <c r="D10691" s="343"/>
    </row>
    <row r="10692" spans="4:4" x14ac:dyDescent="0.2">
      <c r="D10692" s="343"/>
    </row>
    <row r="10693" spans="4:4" x14ac:dyDescent="0.2">
      <c r="D10693" s="343"/>
    </row>
    <row r="10694" spans="4:4" x14ac:dyDescent="0.2">
      <c r="D10694" s="343"/>
    </row>
    <row r="10695" spans="4:4" x14ac:dyDescent="0.2">
      <c r="D10695" s="343"/>
    </row>
    <row r="10696" spans="4:4" x14ac:dyDescent="0.2">
      <c r="D10696" s="343"/>
    </row>
    <row r="10697" spans="4:4" x14ac:dyDescent="0.2">
      <c r="D10697" s="343"/>
    </row>
    <row r="10698" spans="4:4" x14ac:dyDescent="0.2">
      <c r="D10698" s="343"/>
    </row>
    <row r="10699" spans="4:4" x14ac:dyDescent="0.2">
      <c r="D10699" s="343"/>
    </row>
    <row r="10700" spans="4:4" x14ac:dyDescent="0.2">
      <c r="D10700" s="343"/>
    </row>
    <row r="10701" spans="4:4" x14ac:dyDescent="0.2">
      <c r="D10701" s="343"/>
    </row>
    <row r="10702" spans="4:4" x14ac:dyDescent="0.2">
      <c r="D10702" s="343"/>
    </row>
    <row r="10703" spans="4:4" x14ac:dyDescent="0.2">
      <c r="D10703" s="343"/>
    </row>
    <row r="10704" spans="4:4" x14ac:dyDescent="0.2">
      <c r="D10704" s="343"/>
    </row>
    <row r="10705" spans="4:4" x14ac:dyDescent="0.2">
      <c r="D10705" s="343"/>
    </row>
    <row r="10706" spans="4:4" x14ac:dyDescent="0.2">
      <c r="D10706" s="343"/>
    </row>
    <row r="10707" spans="4:4" x14ac:dyDescent="0.2">
      <c r="D10707" s="343"/>
    </row>
    <row r="10708" spans="4:4" x14ac:dyDescent="0.2">
      <c r="D10708" s="343"/>
    </row>
    <row r="10709" spans="4:4" x14ac:dyDescent="0.2">
      <c r="D10709" s="343"/>
    </row>
    <row r="10710" spans="4:4" x14ac:dyDescent="0.2">
      <c r="D10710" s="343"/>
    </row>
    <row r="10711" spans="4:4" x14ac:dyDescent="0.2">
      <c r="D10711" s="343"/>
    </row>
    <row r="10712" spans="4:4" x14ac:dyDescent="0.2">
      <c r="D10712" s="343"/>
    </row>
    <row r="10713" spans="4:4" x14ac:dyDescent="0.2">
      <c r="D10713" s="343"/>
    </row>
    <row r="10714" spans="4:4" x14ac:dyDescent="0.2">
      <c r="D10714" s="343"/>
    </row>
    <row r="10715" spans="4:4" x14ac:dyDescent="0.2">
      <c r="D10715" s="343"/>
    </row>
    <row r="10716" spans="4:4" x14ac:dyDescent="0.2">
      <c r="D10716" s="343"/>
    </row>
    <row r="10717" spans="4:4" x14ac:dyDescent="0.2">
      <c r="D10717" s="343"/>
    </row>
    <row r="10718" spans="4:4" x14ac:dyDescent="0.2">
      <c r="D10718" s="343"/>
    </row>
    <row r="10719" spans="4:4" x14ac:dyDescent="0.2">
      <c r="D10719" s="343"/>
    </row>
    <row r="10720" spans="4:4" x14ac:dyDescent="0.2">
      <c r="D10720" s="343"/>
    </row>
    <row r="10721" spans="4:4" x14ac:dyDescent="0.2">
      <c r="D10721" s="343"/>
    </row>
    <row r="10722" spans="4:4" x14ac:dyDescent="0.2">
      <c r="D10722" s="343"/>
    </row>
    <row r="10723" spans="4:4" x14ac:dyDescent="0.2">
      <c r="D10723" s="343"/>
    </row>
    <row r="10724" spans="4:4" x14ac:dyDescent="0.2">
      <c r="D10724" s="343"/>
    </row>
    <row r="10725" spans="4:4" x14ac:dyDescent="0.2">
      <c r="D10725" s="343"/>
    </row>
    <row r="10726" spans="4:4" x14ac:dyDescent="0.2">
      <c r="D10726" s="343"/>
    </row>
    <row r="10727" spans="4:4" x14ac:dyDescent="0.2">
      <c r="D10727" s="343"/>
    </row>
    <row r="10728" spans="4:4" x14ac:dyDescent="0.2">
      <c r="D10728" s="343"/>
    </row>
    <row r="10729" spans="4:4" x14ac:dyDescent="0.2">
      <c r="D10729" s="343"/>
    </row>
    <row r="10730" spans="4:4" x14ac:dyDescent="0.2">
      <c r="D10730" s="343"/>
    </row>
    <row r="10731" spans="4:4" x14ac:dyDescent="0.2">
      <c r="D10731" s="343"/>
    </row>
    <row r="10732" spans="4:4" x14ac:dyDescent="0.2">
      <c r="D10732" s="343"/>
    </row>
    <row r="10733" spans="4:4" x14ac:dyDescent="0.2">
      <c r="D10733" s="343"/>
    </row>
    <row r="10734" spans="4:4" x14ac:dyDescent="0.2">
      <c r="D10734" s="343"/>
    </row>
    <row r="10735" spans="4:4" x14ac:dyDescent="0.2">
      <c r="D10735" s="343"/>
    </row>
    <row r="10736" spans="4:4" x14ac:dyDescent="0.2">
      <c r="D10736" s="343"/>
    </row>
    <row r="10737" spans="4:4" x14ac:dyDescent="0.2">
      <c r="D10737" s="343"/>
    </row>
    <row r="10738" spans="4:4" x14ac:dyDescent="0.2">
      <c r="D10738" s="343"/>
    </row>
    <row r="10739" spans="4:4" x14ac:dyDescent="0.2">
      <c r="D10739" s="343"/>
    </row>
    <row r="10740" spans="4:4" x14ac:dyDescent="0.2">
      <c r="D10740" s="343"/>
    </row>
    <row r="10741" spans="4:4" x14ac:dyDescent="0.2">
      <c r="D10741" s="343"/>
    </row>
    <row r="10742" spans="4:4" x14ac:dyDescent="0.2">
      <c r="D10742" s="343"/>
    </row>
    <row r="10743" spans="4:4" x14ac:dyDescent="0.2">
      <c r="D10743" s="343"/>
    </row>
    <row r="10744" spans="4:4" x14ac:dyDescent="0.2">
      <c r="D10744" s="343"/>
    </row>
    <row r="10745" spans="4:4" x14ac:dyDescent="0.2">
      <c r="D10745" s="343"/>
    </row>
    <row r="10746" spans="4:4" x14ac:dyDescent="0.2">
      <c r="D10746" s="343"/>
    </row>
    <row r="10747" spans="4:4" x14ac:dyDescent="0.2">
      <c r="D10747" s="343"/>
    </row>
    <row r="10748" spans="4:4" x14ac:dyDescent="0.2">
      <c r="D10748" s="343"/>
    </row>
    <row r="10749" spans="4:4" x14ac:dyDescent="0.2">
      <c r="D10749" s="343"/>
    </row>
    <row r="10750" spans="4:4" x14ac:dyDescent="0.2">
      <c r="D10750" s="343"/>
    </row>
    <row r="10751" spans="4:4" x14ac:dyDescent="0.2">
      <c r="D10751" s="343"/>
    </row>
    <row r="10752" spans="4:4" x14ac:dyDescent="0.2">
      <c r="D10752" s="343"/>
    </row>
    <row r="10753" spans="4:4" x14ac:dyDescent="0.2">
      <c r="D10753" s="343"/>
    </row>
    <row r="10754" spans="4:4" x14ac:dyDescent="0.2">
      <c r="D10754" s="343"/>
    </row>
    <row r="10755" spans="4:4" x14ac:dyDescent="0.2">
      <c r="D10755" s="343"/>
    </row>
    <row r="10756" spans="4:4" x14ac:dyDescent="0.2">
      <c r="D10756" s="343"/>
    </row>
    <row r="10757" spans="4:4" x14ac:dyDescent="0.2">
      <c r="D10757" s="343"/>
    </row>
    <row r="10758" spans="4:4" x14ac:dyDescent="0.2">
      <c r="D10758" s="343"/>
    </row>
    <row r="10759" spans="4:4" x14ac:dyDescent="0.2">
      <c r="D10759" s="343"/>
    </row>
    <row r="10760" spans="4:4" x14ac:dyDescent="0.2">
      <c r="D10760" s="343"/>
    </row>
    <row r="10761" spans="4:4" x14ac:dyDescent="0.2">
      <c r="D10761" s="343"/>
    </row>
    <row r="10762" spans="4:4" x14ac:dyDescent="0.2">
      <c r="D10762" s="343"/>
    </row>
    <row r="10763" spans="4:4" x14ac:dyDescent="0.2">
      <c r="D10763" s="343"/>
    </row>
    <row r="10764" spans="4:4" x14ac:dyDescent="0.2">
      <c r="D10764" s="343"/>
    </row>
    <row r="10765" spans="4:4" x14ac:dyDescent="0.2">
      <c r="D10765" s="343"/>
    </row>
    <row r="10766" spans="4:4" x14ac:dyDescent="0.2">
      <c r="D10766" s="343"/>
    </row>
    <row r="10767" spans="4:4" x14ac:dyDescent="0.2">
      <c r="D10767" s="343"/>
    </row>
    <row r="10768" spans="4:4" x14ac:dyDescent="0.2">
      <c r="D10768" s="343"/>
    </row>
    <row r="10769" spans="4:4" x14ac:dyDescent="0.2">
      <c r="D10769" s="343"/>
    </row>
    <row r="10770" spans="4:4" x14ac:dyDescent="0.2">
      <c r="D10770" s="343"/>
    </row>
    <row r="10771" spans="4:4" x14ac:dyDescent="0.2">
      <c r="D10771" s="343"/>
    </row>
    <row r="10772" spans="4:4" x14ac:dyDescent="0.2">
      <c r="D10772" s="343"/>
    </row>
    <row r="10773" spans="4:4" x14ac:dyDescent="0.2">
      <c r="D10773" s="343"/>
    </row>
    <row r="10774" spans="4:4" x14ac:dyDescent="0.2">
      <c r="D10774" s="343"/>
    </row>
    <row r="10775" spans="4:4" x14ac:dyDescent="0.2">
      <c r="D10775" s="343"/>
    </row>
    <row r="10776" spans="4:4" x14ac:dyDescent="0.2">
      <c r="D10776" s="343"/>
    </row>
    <row r="10777" spans="4:4" x14ac:dyDescent="0.2">
      <c r="D10777" s="343"/>
    </row>
    <row r="10778" spans="4:4" x14ac:dyDescent="0.2">
      <c r="D10778" s="343"/>
    </row>
    <row r="10779" spans="4:4" x14ac:dyDescent="0.2">
      <c r="D10779" s="343"/>
    </row>
    <row r="10780" spans="4:4" x14ac:dyDescent="0.2">
      <c r="D10780" s="343"/>
    </row>
    <row r="10781" spans="4:4" x14ac:dyDescent="0.2">
      <c r="D10781" s="343"/>
    </row>
    <row r="10782" spans="4:4" x14ac:dyDescent="0.2">
      <c r="D10782" s="343"/>
    </row>
    <row r="10783" spans="4:4" x14ac:dyDescent="0.2">
      <c r="D10783" s="343"/>
    </row>
    <row r="10784" spans="4:4" x14ac:dyDescent="0.2">
      <c r="D10784" s="343"/>
    </row>
    <row r="10785" spans="4:4" x14ac:dyDescent="0.2">
      <c r="D10785" s="343"/>
    </row>
    <row r="10786" spans="4:4" x14ac:dyDescent="0.2">
      <c r="D10786" s="343"/>
    </row>
    <row r="10787" spans="4:4" x14ac:dyDescent="0.2">
      <c r="D10787" s="343"/>
    </row>
    <row r="10788" spans="4:4" x14ac:dyDescent="0.2">
      <c r="D10788" s="343"/>
    </row>
    <row r="10789" spans="4:4" x14ac:dyDescent="0.2">
      <c r="D10789" s="343"/>
    </row>
    <row r="10790" spans="4:4" x14ac:dyDescent="0.2">
      <c r="D10790" s="343"/>
    </row>
    <row r="10791" spans="4:4" x14ac:dyDescent="0.2">
      <c r="D10791" s="343"/>
    </row>
    <row r="10792" spans="4:4" x14ac:dyDescent="0.2">
      <c r="D10792" s="343"/>
    </row>
    <row r="10793" spans="4:4" x14ac:dyDescent="0.2">
      <c r="D10793" s="343"/>
    </row>
    <row r="10794" spans="4:4" x14ac:dyDescent="0.2">
      <c r="D10794" s="343"/>
    </row>
    <row r="10795" spans="4:4" x14ac:dyDescent="0.2">
      <c r="D10795" s="343"/>
    </row>
    <row r="10796" spans="4:4" x14ac:dyDescent="0.2">
      <c r="D10796" s="343"/>
    </row>
    <row r="10797" spans="4:4" x14ac:dyDescent="0.2">
      <c r="D10797" s="343"/>
    </row>
    <row r="10798" spans="4:4" x14ac:dyDescent="0.2">
      <c r="D10798" s="343"/>
    </row>
    <row r="10799" spans="4:4" x14ac:dyDescent="0.2">
      <c r="D10799" s="343"/>
    </row>
    <row r="10800" spans="4:4" x14ac:dyDescent="0.2">
      <c r="D10800" s="343"/>
    </row>
    <row r="10801" spans="4:4" x14ac:dyDescent="0.2">
      <c r="D10801" s="343"/>
    </row>
    <row r="10802" spans="4:4" x14ac:dyDescent="0.2">
      <c r="D10802" s="343"/>
    </row>
    <row r="10803" spans="4:4" x14ac:dyDescent="0.2">
      <c r="D10803" s="343"/>
    </row>
    <row r="10804" spans="4:4" x14ac:dyDescent="0.2">
      <c r="D10804" s="343"/>
    </row>
    <row r="10805" spans="4:4" x14ac:dyDescent="0.2">
      <c r="D10805" s="343"/>
    </row>
    <row r="10806" spans="4:4" x14ac:dyDescent="0.2">
      <c r="D10806" s="343"/>
    </row>
    <row r="10807" spans="4:4" x14ac:dyDescent="0.2">
      <c r="D10807" s="343"/>
    </row>
    <row r="10808" spans="4:4" x14ac:dyDescent="0.2">
      <c r="D10808" s="343"/>
    </row>
    <row r="10809" spans="4:4" x14ac:dyDescent="0.2">
      <c r="D10809" s="343"/>
    </row>
    <row r="10810" spans="4:4" x14ac:dyDescent="0.2">
      <c r="D10810" s="343"/>
    </row>
    <row r="10811" spans="4:4" x14ac:dyDescent="0.2">
      <c r="D10811" s="343"/>
    </row>
    <row r="10812" spans="4:4" x14ac:dyDescent="0.2">
      <c r="D10812" s="343"/>
    </row>
    <row r="10813" spans="4:4" x14ac:dyDescent="0.2">
      <c r="D10813" s="343"/>
    </row>
    <row r="10814" spans="4:4" x14ac:dyDescent="0.2">
      <c r="D10814" s="343"/>
    </row>
    <row r="10815" spans="4:4" x14ac:dyDescent="0.2">
      <c r="D10815" s="343"/>
    </row>
    <row r="10816" spans="4:4" x14ac:dyDescent="0.2">
      <c r="D10816" s="343"/>
    </row>
    <row r="10817" spans="4:4" x14ac:dyDescent="0.2">
      <c r="D10817" s="343"/>
    </row>
    <row r="10818" spans="4:4" x14ac:dyDescent="0.2">
      <c r="D10818" s="343"/>
    </row>
    <row r="10819" spans="4:4" x14ac:dyDescent="0.2">
      <c r="D10819" s="343"/>
    </row>
    <row r="10820" spans="4:4" x14ac:dyDescent="0.2">
      <c r="D10820" s="343"/>
    </row>
    <row r="10821" spans="4:4" x14ac:dyDescent="0.2">
      <c r="D10821" s="343"/>
    </row>
    <row r="10822" spans="4:4" x14ac:dyDescent="0.2">
      <c r="D10822" s="343"/>
    </row>
    <row r="10823" spans="4:4" x14ac:dyDescent="0.2">
      <c r="D10823" s="343"/>
    </row>
    <row r="10824" spans="4:4" x14ac:dyDescent="0.2">
      <c r="D10824" s="343"/>
    </row>
    <row r="10825" spans="4:4" x14ac:dyDescent="0.2">
      <c r="D10825" s="343"/>
    </row>
    <row r="10826" spans="4:4" x14ac:dyDescent="0.2">
      <c r="D10826" s="343"/>
    </row>
    <row r="10827" spans="4:4" x14ac:dyDescent="0.2">
      <c r="D10827" s="343"/>
    </row>
    <row r="10828" spans="4:4" x14ac:dyDescent="0.2">
      <c r="D10828" s="343"/>
    </row>
    <row r="10829" spans="4:4" x14ac:dyDescent="0.2">
      <c r="D10829" s="343"/>
    </row>
    <row r="10830" spans="4:4" x14ac:dyDescent="0.2">
      <c r="D10830" s="343"/>
    </row>
    <row r="10831" spans="4:4" x14ac:dyDescent="0.2">
      <c r="D10831" s="343"/>
    </row>
    <row r="10832" spans="4:4" x14ac:dyDescent="0.2">
      <c r="D10832" s="343"/>
    </row>
    <row r="10833" spans="4:4" x14ac:dyDescent="0.2">
      <c r="D10833" s="343"/>
    </row>
    <row r="10834" spans="4:4" x14ac:dyDescent="0.2">
      <c r="D10834" s="343"/>
    </row>
    <row r="10835" spans="4:4" x14ac:dyDescent="0.2">
      <c r="D10835" s="343"/>
    </row>
    <row r="10836" spans="4:4" x14ac:dyDescent="0.2">
      <c r="D10836" s="343"/>
    </row>
    <row r="10837" spans="4:4" x14ac:dyDescent="0.2">
      <c r="D10837" s="343"/>
    </row>
    <row r="10838" spans="4:4" x14ac:dyDescent="0.2">
      <c r="D10838" s="343"/>
    </row>
    <row r="10839" spans="4:4" x14ac:dyDescent="0.2">
      <c r="D10839" s="343"/>
    </row>
    <row r="10840" spans="4:4" x14ac:dyDescent="0.2">
      <c r="D10840" s="343"/>
    </row>
    <row r="10841" spans="4:4" x14ac:dyDescent="0.2">
      <c r="D10841" s="343"/>
    </row>
    <row r="10842" spans="4:4" x14ac:dyDescent="0.2">
      <c r="D10842" s="343"/>
    </row>
    <row r="10843" spans="4:4" x14ac:dyDescent="0.2">
      <c r="D10843" s="343"/>
    </row>
    <row r="10844" spans="4:4" x14ac:dyDescent="0.2">
      <c r="D10844" s="343"/>
    </row>
    <row r="10845" spans="4:4" x14ac:dyDescent="0.2">
      <c r="D10845" s="343"/>
    </row>
    <row r="10846" spans="4:4" x14ac:dyDescent="0.2">
      <c r="D10846" s="343"/>
    </row>
    <row r="10847" spans="4:4" x14ac:dyDescent="0.2">
      <c r="D10847" s="343"/>
    </row>
    <row r="10848" spans="4:4" x14ac:dyDescent="0.2">
      <c r="D10848" s="343"/>
    </row>
    <row r="10849" spans="4:4" x14ac:dyDescent="0.2">
      <c r="D10849" s="343"/>
    </row>
    <row r="10850" spans="4:4" x14ac:dyDescent="0.2">
      <c r="D10850" s="343"/>
    </row>
    <row r="10851" spans="4:4" x14ac:dyDescent="0.2">
      <c r="D10851" s="343"/>
    </row>
    <row r="10852" spans="4:4" x14ac:dyDescent="0.2">
      <c r="D10852" s="343"/>
    </row>
    <row r="10853" spans="4:4" x14ac:dyDescent="0.2">
      <c r="D10853" s="343"/>
    </row>
    <row r="10854" spans="4:4" x14ac:dyDescent="0.2">
      <c r="D10854" s="343"/>
    </row>
    <row r="10855" spans="4:4" x14ac:dyDescent="0.2">
      <c r="D10855" s="343"/>
    </row>
    <row r="10856" spans="4:4" x14ac:dyDescent="0.2">
      <c r="D10856" s="343"/>
    </row>
    <row r="10857" spans="4:4" x14ac:dyDescent="0.2">
      <c r="D10857" s="343"/>
    </row>
    <row r="10858" spans="4:4" x14ac:dyDescent="0.2">
      <c r="D10858" s="343"/>
    </row>
    <row r="10859" spans="4:4" x14ac:dyDescent="0.2">
      <c r="D10859" s="343"/>
    </row>
    <row r="10860" spans="4:4" x14ac:dyDescent="0.2">
      <c r="D10860" s="343"/>
    </row>
    <row r="10861" spans="4:4" x14ac:dyDescent="0.2">
      <c r="D10861" s="343"/>
    </row>
    <row r="10862" spans="4:4" x14ac:dyDescent="0.2">
      <c r="D10862" s="343"/>
    </row>
    <row r="10863" spans="4:4" x14ac:dyDescent="0.2">
      <c r="D10863" s="343"/>
    </row>
    <row r="10864" spans="4:4" x14ac:dyDescent="0.2">
      <c r="D10864" s="343"/>
    </row>
    <row r="10865" spans="4:4" x14ac:dyDescent="0.2">
      <c r="D10865" s="343"/>
    </row>
    <row r="10866" spans="4:4" x14ac:dyDescent="0.2">
      <c r="D10866" s="343"/>
    </row>
    <row r="10867" spans="4:4" x14ac:dyDescent="0.2">
      <c r="D10867" s="343"/>
    </row>
    <row r="10868" spans="4:4" x14ac:dyDescent="0.2">
      <c r="D10868" s="343"/>
    </row>
    <row r="10869" spans="4:4" x14ac:dyDescent="0.2">
      <c r="D10869" s="343"/>
    </row>
    <row r="10870" spans="4:4" x14ac:dyDescent="0.2">
      <c r="D10870" s="343"/>
    </row>
    <row r="10871" spans="4:4" x14ac:dyDescent="0.2">
      <c r="D10871" s="343"/>
    </row>
    <row r="10872" spans="4:4" x14ac:dyDescent="0.2">
      <c r="D10872" s="343"/>
    </row>
    <row r="10873" spans="4:4" x14ac:dyDescent="0.2">
      <c r="D10873" s="343"/>
    </row>
    <row r="10874" spans="4:4" x14ac:dyDescent="0.2">
      <c r="D10874" s="343"/>
    </row>
    <row r="10875" spans="4:4" x14ac:dyDescent="0.2">
      <c r="D10875" s="343"/>
    </row>
    <row r="10876" spans="4:4" x14ac:dyDescent="0.2">
      <c r="D10876" s="343"/>
    </row>
    <row r="10877" spans="4:4" x14ac:dyDescent="0.2">
      <c r="D10877" s="343"/>
    </row>
    <row r="10878" spans="4:4" x14ac:dyDescent="0.2">
      <c r="D10878" s="343"/>
    </row>
    <row r="10879" spans="4:4" x14ac:dyDescent="0.2">
      <c r="D10879" s="343"/>
    </row>
    <row r="10880" spans="4:4" x14ac:dyDescent="0.2">
      <c r="D10880" s="343"/>
    </row>
    <row r="10881" spans="4:4" x14ac:dyDescent="0.2">
      <c r="D10881" s="343"/>
    </row>
    <row r="10882" spans="4:4" x14ac:dyDescent="0.2">
      <c r="D10882" s="343"/>
    </row>
    <row r="10883" spans="4:4" x14ac:dyDescent="0.2">
      <c r="D10883" s="343"/>
    </row>
    <row r="10884" spans="4:4" x14ac:dyDescent="0.2">
      <c r="D10884" s="343"/>
    </row>
    <row r="10885" spans="4:4" x14ac:dyDescent="0.2">
      <c r="D10885" s="343"/>
    </row>
    <row r="10886" spans="4:4" x14ac:dyDescent="0.2">
      <c r="D10886" s="343"/>
    </row>
    <row r="10887" spans="4:4" x14ac:dyDescent="0.2">
      <c r="D10887" s="343"/>
    </row>
    <row r="10888" spans="4:4" x14ac:dyDescent="0.2">
      <c r="D10888" s="343"/>
    </row>
    <row r="10889" spans="4:4" x14ac:dyDescent="0.2">
      <c r="D10889" s="343"/>
    </row>
    <row r="10890" spans="4:4" x14ac:dyDescent="0.2">
      <c r="D10890" s="343"/>
    </row>
    <row r="10891" spans="4:4" x14ac:dyDescent="0.2">
      <c r="D10891" s="343"/>
    </row>
    <row r="10892" spans="4:4" x14ac:dyDescent="0.2">
      <c r="D10892" s="343"/>
    </row>
    <row r="10893" spans="4:4" x14ac:dyDescent="0.2">
      <c r="D10893" s="343"/>
    </row>
    <row r="10894" spans="4:4" x14ac:dyDescent="0.2">
      <c r="D10894" s="343"/>
    </row>
    <row r="10895" spans="4:4" x14ac:dyDescent="0.2">
      <c r="D10895" s="343"/>
    </row>
    <row r="10896" spans="4:4" x14ac:dyDescent="0.2">
      <c r="D10896" s="343"/>
    </row>
    <row r="10897" spans="4:4" x14ac:dyDescent="0.2">
      <c r="D10897" s="343"/>
    </row>
    <row r="10898" spans="4:4" x14ac:dyDescent="0.2">
      <c r="D10898" s="343"/>
    </row>
    <row r="10899" spans="4:4" x14ac:dyDescent="0.2">
      <c r="D10899" s="343"/>
    </row>
    <row r="10900" spans="4:4" x14ac:dyDescent="0.2">
      <c r="D10900" s="343"/>
    </row>
    <row r="10901" spans="4:4" x14ac:dyDescent="0.2">
      <c r="D10901" s="343"/>
    </row>
    <row r="10902" spans="4:4" x14ac:dyDescent="0.2">
      <c r="D10902" s="343"/>
    </row>
    <row r="10903" spans="4:4" x14ac:dyDescent="0.2">
      <c r="D10903" s="343"/>
    </row>
    <row r="10904" spans="4:4" x14ac:dyDescent="0.2">
      <c r="D10904" s="343"/>
    </row>
    <row r="10905" spans="4:4" x14ac:dyDescent="0.2">
      <c r="D10905" s="343"/>
    </row>
    <row r="10906" spans="4:4" x14ac:dyDescent="0.2">
      <c r="D10906" s="343"/>
    </row>
    <row r="10907" spans="4:4" x14ac:dyDescent="0.2">
      <c r="D10907" s="343"/>
    </row>
    <row r="10908" spans="4:4" x14ac:dyDescent="0.2">
      <c r="D10908" s="343"/>
    </row>
    <row r="10909" spans="4:4" x14ac:dyDescent="0.2">
      <c r="D10909" s="343"/>
    </row>
    <row r="10910" spans="4:4" x14ac:dyDescent="0.2">
      <c r="D10910" s="343"/>
    </row>
    <row r="10911" spans="4:4" x14ac:dyDescent="0.2">
      <c r="D10911" s="343"/>
    </row>
    <row r="10912" spans="4:4" x14ac:dyDescent="0.2">
      <c r="D10912" s="343"/>
    </row>
    <row r="10913" spans="4:4" x14ac:dyDescent="0.2">
      <c r="D10913" s="343"/>
    </row>
    <row r="10914" spans="4:4" x14ac:dyDescent="0.2">
      <c r="D10914" s="343"/>
    </row>
    <row r="10915" spans="4:4" x14ac:dyDescent="0.2">
      <c r="D10915" s="343"/>
    </row>
    <row r="10916" spans="4:4" x14ac:dyDescent="0.2">
      <c r="D10916" s="343"/>
    </row>
    <row r="10917" spans="4:4" x14ac:dyDescent="0.2">
      <c r="D10917" s="343"/>
    </row>
    <row r="10918" spans="4:4" x14ac:dyDescent="0.2">
      <c r="D10918" s="343"/>
    </row>
    <row r="10919" spans="4:4" x14ac:dyDescent="0.2">
      <c r="D10919" s="343"/>
    </row>
    <row r="10920" spans="4:4" x14ac:dyDescent="0.2">
      <c r="D10920" s="343"/>
    </row>
    <row r="10921" spans="4:4" x14ac:dyDescent="0.2">
      <c r="D10921" s="343"/>
    </row>
    <row r="10922" spans="4:4" x14ac:dyDescent="0.2">
      <c r="D10922" s="343"/>
    </row>
    <row r="10923" spans="4:4" x14ac:dyDescent="0.2">
      <c r="D10923" s="343"/>
    </row>
    <row r="10924" spans="4:4" x14ac:dyDescent="0.2">
      <c r="D10924" s="343"/>
    </row>
    <row r="10925" spans="4:4" x14ac:dyDescent="0.2">
      <c r="D10925" s="343"/>
    </row>
    <row r="10926" spans="4:4" x14ac:dyDescent="0.2">
      <c r="D10926" s="343"/>
    </row>
    <row r="10927" spans="4:4" x14ac:dyDescent="0.2">
      <c r="D10927" s="343"/>
    </row>
    <row r="10928" spans="4:4" x14ac:dyDescent="0.2">
      <c r="D10928" s="343"/>
    </row>
    <row r="10929" spans="4:4" x14ac:dyDescent="0.2">
      <c r="D10929" s="343"/>
    </row>
    <row r="10930" spans="4:4" x14ac:dyDescent="0.2">
      <c r="D10930" s="343"/>
    </row>
    <row r="10931" spans="4:4" x14ac:dyDescent="0.2">
      <c r="D10931" s="343"/>
    </row>
    <row r="10932" spans="4:4" x14ac:dyDescent="0.2">
      <c r="D10932" s="343"/>
    </row>
    <row r="10933" spans="4:4" x14ac:dyDescent="0.2">
      <c r="D10933" s="343"/>
    </row>
    <row r="10934" spans="4:4" x14ac:dyDescent="0.2">
      <c r="D10934" s="343"/>
    </row>
    <row r="10935" spans="4:4" x14ac:dyDescent="0.2">
      <c r="D10935" s="343"/>
    </row>
    <row r="10936" spans="4:4" x14ac:dyDescent="0.2">
      <c r="D10936" s="343"/>
    </row>
    <row r="10937" spans="4:4" x14ac:dyDescent="0.2">
      <c r="D10937" s="343"/>
    </row>
    <row r="10938" spans="4:4" x14ac:dyDescent="0.2">
      <c r="D10938" s="343"/>
    </row>
    <row r="10939" spans="4:4" x14ac:dyDescent="0.2">
      <c r="D10939" s="343"/>
    </row>
    <row r="10940" spans="4:4" x14ac:dyDescent="0.2">
      <c r="D10940" s="343"/>
    </row>
    <row r="10941" spans="4:4" x14ac:dyDescent="0.2">
      <c r="D10941" s="343"/>
    </row>
    <row r="10942" spans="4:4" x14ac:dyDescent="0.2">
      <c r="D10942" s="343"/>
    </row>
    <row r="10943" spans="4:4" x14ac:dyDescent="0.2">
      <c r="D10943" s="343"/>
    </row>
    <row r="10944" spans="4:4" x14ac:dyDescent="0.2">
      <c r="D10944" s="343"/>
    </row>
    <row r="10945" spans="4:4" x14ac:dyDescent="0.2">
      <c r="D10945" s="343"/>
    </row>
    <row r="10946" spans="4:4" x14ac:dyDescent="0.2">
      <c r="D10946" s="343"/>
    </row>
    <row r="10947" spans="4:4" x14ac:dyDescent="0.2">
      <c r="D10947" s="343"/>
    </row>
    <row r="10948" spans="4:4" x14ac:dyDescent="0.2">
      <c r="D10948" s="343"/>
    </row>
    <row r="10949" spans="4:4" x14ac:dyDescent="0.2">
      <c r="D10949" s="343"/>
    </row>
    <row r="10950" spans="4:4" x14ac:dyDescent="0.2">
      <c r="D10950" s="343"/>
    </row>
    <row r="10951" spans="4:4" x14ac:dyDescent="0.2">
      <c r="D10951" s="343"/>
    </row>
    <row r="10952" spans="4:4" x14ac:dyDescent="0.2">
      <c r="D10952" s="343"/>
    </row>
    <row r="10953" spans="4:4" x14ac:dyDescent="0.2">
      <c r="D10953" s="343"/>
    </row>
    <row r="10954" spans="4:4" x14ac:dyDescent="0.2">
      <c r="D10954" s="343"/>
    </row>
    <row r="10955" spans="4:4" x14ac:dyDescent="0.2">
      <c r="D10955" s="343"/>
    </row>
    <row r="10956" spans="4:4" x14ac:dyDescent="0.2">
      <c r="D10956" s="343"/>
    </row>
    <row r="10957" spans="4:4" x14ac:dyDescent="0.2">
      <c r="D10957" s="343"/>
    </row>
    <row r="10958" spans="4:4" x14ac:dyDescent="0.2">
      <c r="D10958" s="343"/>
    </row>
    <row r="10959" spans="4:4" x14ac:dyDescent="0.2">
      <c r="D10959" s="343"/>
    </row>
    <row r="10960" spans="4:4" x14ac:dyDescent="0.2">
      <c r="D10960" s="343"/>
    </row>
    <row r="10961" spans="4:4" x14ac:dyDescent="0.2">
      <c r="D10961" s="343"/>
    </row>
    <row r="10962" spans="4:4" x14ac:dyDescent="0.2">
      <c r="D10962" s="343"/>
    </row>
    <row r="10963" spans="4:4" x14ac:dyDescent="0.2">
      <c r="D10963" s="343"/>
    </row>
    <row r="10964" spans="4:4" x14ac:dyDescent="0.2">
      <c r="D10964" s="343"/>
    </row>
    <row r="10965" spans="4:4" x14ac:dyDescent="0.2">
      <c r="D10965" s="343"/>
    </row>
    <row r="10966" spans="4:4" x14ac:dyDescent="0.2">
      <c r="D10966" s="343"/>
    </row>
    <row r="10967" spans="4:4" x14ac:dyDescent="0.2">
      <c r="D10967" s="343"/>
    </row>
    <row r="10968" spans="4:4" x14ac:dyDescent="0.2">
      <c r="D10968" s="343"/>
    </row>
    <row r="10969" spans="4:4" x14ac:dyDescent="0.2">
      <c r="D10969" s="343"/>
    </row>
    <row r="10970" spans="4:4" x14ac:dyDescent="0.2">
      <c r="D10970" s="343"/>
    </row>
    <row r="10971" spans="4:4" x14ac:dyDescent="0.2">
      <c r="D10971" s="343"/>
    </row>
    <row r="10972" spans="4:4" x14ac:dyDescent="0.2">
      <c r="D10972" s="343"/>
    </row>
    <row r="10973" spans="4:4" x14ac:dyDescent="0.2">
      <c r="D10973" s="343"/>
    </row>
    <row r="10974" spans="4:4" x14ac:dyDescent="0.2">
      <c r="D10974" s="343"/>
    </row>
    <row r="10975" spans="4:4" x14ac:dyDescent="0.2">
      <c r="D10975" s="343"/>
    </row>
    <row r="10976" spans="4:4" x14ac:dyDescent="0.2">
      <c r="D10976" s="343"/>
    </row>
    <row r="10977" spans="4:4" x14ac:dyDescent="0.2">
      <c r="D10977" s="343"/>
    </row>
    <row r="10978" spans="4:4" x14ac:dyDescent="0.2">
      <c r="D10978" s="343"/>
    </row>
    <row r="10979" spans="4:4" x14ac:dyDescent="0.2">
      <c r="D10979" s="343"/>
    </row>
    <row r="10980" spans="4:4" x14ac:dyDescent="0.2">
      <c r="D10980" s="343"/>
    </row>
    <row r="10981" spans="4:4" x14ac:dyDescent="0.2">
      <c r="D10981" s="343"/>
    </row>
    <row r="10982" spans="4:4" x14ac:dyDescent="0.2">
      <c r="D10982" s="343"/>
    </row>
    <row r="10983" spans="4:4" x14ac:dyDescent="0.2">
      <c r="D10983" s="343"/>
    </row>
    <row r="10984" spans="4:4" x14ac:dyDescent="0.2">
      <c r="D10984" s="343"/>
    </row>
    <row r="10985" spans="4:4" x14ac:dyDescent="0.2">
      <c r="D10985" s="343"/>
    </row>
    <row r="10986" spans="4:4" x14ac:dyDescent="0.2">
      <c r="D10986" s="343"/>
    </row>
    <row r="10987" spans="4:4" x14ac:dyDescent="0.2">
      <c r="D10987" s="343"/>
    </row>
    <row r="10988" spans="4:4" x14ac:dyDescent="0.2">
      <c r="D10988" s="343"/>
    </row>
    <row r="10989" spans="4:4" x14ac:dyDescent="0.2">
      <c r="D10989" s="343"/>
    </row>
    <row r="10990" spans="4:4" x14ac:dyDescent="0.2">
      <c r="D10990" s="343"/>
    </row>
    <row r="10991" spans="4:4" x14ac:dyDescent="0.2">
      <c r="D10991" s="343"/>
    </row>
    <row r="10992" spans="4:4" x14ac:dyDescent="0.2">
      <c r="D10992" s="343"/>
    </row>
    <row r="10993" spans="4:4" x14ac:dyDescent="0.2">
      <c r="D10993" s="343"/>
    </row>
    <row r="10994" spans="4:4" x14ac:dyDescent="0.2">
      <c r="D10994" s="343"/>
    </row>
    <row r="10995" spans="4:4" x14ac:dyDescent="0.2">
      <c r="D10995" s="343"/>
    </row>
    <row r="10996" spans="4:4" x14ac:dyDescent="0.2">
      <c r="D10996" s="343"/>
    </row>
    <row r="10997" spans="4:4" x14ac:dyDescent="0.2">
      <c r="D10997" s="343"/>
    </row>
    <row r="10998" spans="4:4" x14ac:dyDescent="0.2">
      <c r="D10998" s="343"/>
    </row>
    <row r="10999" spans="4:4" x14ac:dyDescent="0.2">
      <c r="D10999" s="343"/>
    </row>
    <row r="11000" spans="4:4" x14ac:dyDescent="0.2">
      <c r="D11000" s="343"/>
    </row>
    <row r="11001" spans="4:4" x14ac:dyDescent="0.2">
      <c r="D11001" s="343"/>
    </row>
    <row r="11002" spans="4:4" x14ac:dyDescent="0.2">
      <c r="D11002" s="343"/>
    </row>
    <row r="11003" spans="4:4" x14ac:dyDescent="0.2">
      <c r="D11003" s="343"/>
    </row>
    <row r="11004" spans="4:4" x14ac:dyDescent="0.2">
      <c r="D11004" s="343"/>
    </row>
    <row r="11005" spans="4:4" x14ac:dyDescent="0.2">
      <c r="D11005" s="343"/>
    </row>
    <row r="11006" spans="4:4" x14ac:dyDescent="0.2">
      <c r="D11006" s="343"/>
    </row>
    <row r="11007" spans="4:4" x14ac:dyDescent="0.2">
      <c r="D11007" s="343"/>
    </row>
    <row r="11008" spans="4:4" x14ac:dyDescent="0.2">
      <c r="D11008" s="343"/>
    </row>
    <row r="11009" spans="4:4" x14ac:dyDescent="0.2">
      <c r="D11009" s="343"/>
    </row>
    <row r="11010" spans="4:4" x14ac:dyDescent="0.2">
      <c r="D11010" s="343"/>
    </row>
    <row r="11011" spans="4:4" x14ac:dyDescent="0.2">
      <c r="D11011" s="343"/>
    </row>
    <row r="11012" spans="4:4" x14ac:dyDescent="0.2">
      <c r="D11012" s="343"/>
    </row>
    <row r="11013" spans="4:4" x14ac:dyDescent="0.2">
      <c r="D11013" s="343"/>
    </row>
    <row r="11014" spans="4:4" x14ac:dyDescent="0.2">
      <c r="D11014" s="343"/>
    </row>
    <row r="11015" spans="4:4" x14ac:dyDescent="0.2">
      <c r="D11015" s="343"/>
    </row>
    <row r="11016" spans="4:4" x14ac:dyDescent="0.2">
      <c r="D11016" s="343"/>
    </row>
    <row r="11017" spans="4:4" x14ac:dyDescent="0.2">
      <c r="D11017" s="343"/>
    </row>
    <row r="11018" spans="4:4" x14ac:dyDescent="0.2">
      <c r="D11018" s="343"/>
    </row>
    <row r="11019" spans="4:4" x14ac:dyDescent="0.2">
      <c r="D11019" s="343"/>
    </row>
    <row r="11020" spans="4:4" x14ac:dyDescent="0.2">
      <c r="D11020" s="343"/>
    </row>
    <row r="11021" spans="4:4" x14ac:dyDescent="0.2">
      <c r="D11021" s="343"/>
    </row>
    <row r="11022" spans="4:4" x14ac:dyDescent="0.2">
      <c r="D11022" s="343"/>
    </row>
    <row r="11023" spans="4:4" x14ac:dyDescent="0.2">
      <c r="D11023" s="343"/>
    </row>
    <row r="11024" spans="4:4" x14ac:dyDescent="0.2">
      <c r="D11024" s="343"/>
    </row>
    <row r="11025" spans="4:4" x14ac:dyDescent="0.2">
      <c r="D11025" s="343"/>
    </row>
    <row r="11026" spans="4:4" x14ac:dyDescent="0.2">
      <c r="D11026" s="343"/>
    </row>
    <row r="11027" spans="4:4" x14ac:dyDescent="0.2">
      <c r="D11027" s="343"/>
    </row>
    <row r="11028" spans="4:4" x14ac:dyDescent="0.2">
      <c r="D11028" s="343"/>
    </row>
    <row r="11029" spans="4:4" x14ac:dyDescent="0.2">
      <c r="D11029" s="343"/>
    </row>
    <row r="11030" spans="4:4" x14ac:dyDescent="0.2">
      <c r="D11030" s="343"/>
    </row>
    <row r="11031" spans="4:4" x14ac:dyDescent="0.2">
      <c r="D11031" s="343"/>
    </row>
    <row r="11032" spans="4:4" x14ac:dyDescent="0.2">
      <c r="D11032" s="343"/>
    </row>
    <row r="11033" spans="4:4" x14ac:dyDescent="0.2">
      <c r="D11033" s="343"/>
    </row>
    <row r="11034" spans="4:4" x14ac:dyDescent="0.2">
      <c r="D11034" s="343"/>
    </row>
    <row r="11035" spans="4:4" x14ac:dyDescent="0.2">
      <c r="D11035" s="343"/>
    </row>
    <row r="11036" spans="4:4" x14ac:dyDescent="0.2">
      <c r="D11036" s="343"/>
    </row>
    <row r="11037" spans="4:4" x14ac:dyDescent="0.2">
      <c r="D11037" s="343"/>
    </row>
    <row r="11038" spans="4:4" x14ac:dyDescent="0.2">
      <c r="D11038" s="343"/>
    </row>
    <row r="11039" spans="4:4" x14ac:dyDescent="0.2">
      <c r="D11039" s="343"/>
    </row>
    <row r="11040" spans="4:4" x14ac:dyDescent="0.2">
      <c r="D11040" s="343"/>
    </row>
    <row r="11041" spans="4:4" x14ac:dyDescent="0.2">
      <c r="D11041" s="343"/>
    </row>
    <row r="11042" spans="4:4" x14ac:dyDescent="0.2">
      <c r="D11042" s="343"/>
    </row>
    <row r="11043" spans="4:4" x14ac:dyDescent="0.2">
      <c r="D11043" s="343"/>
    </row>
    <row r="11044" spans="4:4" x14ac:dyDescent="0.2">
      <c r="D11044" s="343"/>
    </row>
    <row r="11045" spans="4:4" x14ac:dyDescent="0.2">
      <c r="D11045" s="343"/>
    </row>
    <row r="11046" spans="4:4" x14ac:dyDescent="0.2">
      <c r="D11046" s="343"/>
    </row>
    <row r="11047" spans="4:4" x14ac:dyDescent="0.2">
      <c r="D11047" s="343"/>
    </row>
    <row r="11048" spans="4:4" x14ac:dyDescent="0.2">
      <c r="D11048" s="343"/>
    </row>
    <row r="11049" spans="4:4" x14ac:dyDescent="0.2">
      <c r="D11049" s="343"/>
    </row>
    <row r="11050" spans="4:4" x14ac:dyDescent="0.2">
      <c r="D11050" s="343"/>
    </row>
    <row r="11051" spans="4:4" x14ac:dyDescent="0.2">
      <c r="D11051" s="343"/>
    </row>
    <row r="11052" spans="4:4" x14ac:dyDescent="0.2">
      <c r="D11052" s="343"/>
    </row>
    <row r="11053" spans="4:4" x14ac:dyDescent="0.2">
      <c r="D11053" s="343"/>
    </row>
    <row r="11054" spans="4:4" x14ac:dyDescent="0.2">
      <c r="D11054" s="343"/>
    </row>
    <row r="11055" spans="4:4" x14ac:dyDescent="0.2">
      <c r="D11055" s="343"/>
    </row>
    <row r="11056" spans="4:4" x14ac:dyDescent="0.2">
      <c r="D11056" s="343"/>
    </row>
    <row r="11057" spans="4:4" x14ac:dyDescent="0.2">
      <c r="D11057" s="343"/>
    </row>
    <row r="11058" spans="4:4" x14ac:dyDescent="0.2">
      <c r="D11058" s="343"/>
    </row>
    <row r="11059" spans="4:4" x14ac:dyDescent="0.2">
      <c r="D11059" s="343"/>
    </row>
    <row r="11060" spans="4:4" x14ac:dyDescent="0.2">
      <c r="D11060" s="343"/>
    </row>
    <row r="11061" spans="4:4" x14ac:dyDescent="0.2">
      <c r="D11061" s="343"/>
    </row>
    <row r="11062" spans="4:4" x14ac:dyDescent="0.2">
      <c r="D11062" s="343"/>
    </row>
    <row r="11063" spans="4:4" x14ac:dyDescent="0.2">
      <c r="D11063" s="343"/>
    </row>
    <row r="11064" spans="4:4" x14ac:dyDescent="0.2">
      <c r="D11064" s="343"/>
    </row>
    <row r="11065" spans="4:4" x14ac:dyDescent="0.2">
      <c r="D11065" s="343"/>
    </row>
    <row r="11066" spans="4:4" x14ac:dyDescent="0.2">
      <c r="D11066" s="343"/>
    </row>
    <row r="11067" spans="4:4" x14ac:dyDescent="0.2">
      <c r="D11067" s="343"/>
    </row>
    <row r="11068" spans="4:4" x14ac:dyDescent="0.2">
      <c r="D11068" s="343"/>
    </row>
    <row r="11069" spans="4:4" x14ac:dyDescent="0.2">
      <c r="D11069" s="343"/>
    </row>
    <row r="11070" spans="4:4" x14ac:dyDescent="0.2">
      <c r="D11070" s="343"/>
    </row>
    <row r="11071" spans="4:4" x14ac:dyDescent="0.2">
      <c r="D11071" s="343"/>
    </row>
    <row r="11072" spans="4:4" x14ac:dyDescent="0.2">
      <c r="D11072" s="343"/>
    </row>
    <row r="11073" spans="4:4" x14ac:dyDescent="0.2">
      <c r="D11073" s="343"/>
    </row>
    <row r="11074" spans="4:4" x14ac:dyDescent="0.2">
      <c r="D11074" s="343"/>
    </row>
    <row r="11075" spans="4:4" x14ac:dyDescent="0.2">
      <c r="D11075" s="343"/>
    </row>
    <row r="11076" spans="4:4" x14ac:dyDescent="0.2">
      <c r="D11076" s="343"/>
    </row>
    <row r="11077" spans="4:4" x14ac:dyDescent="0.2">
      <c r="D11077" s="343"/>
    </row>
    <row r="11078" spans="4:4" x14ac:dyDescent="0.2">
      <c r="D11078" s="343"/>
    </row>
    <row r="11079" spans="4:4" x14ac:dyDescent="0.2">
      <c r="D11079" s="343"/>
    </row>
    <row r="11080" spans="4:4" x14ac:dyDescent="0.2">
      <c r="D11080" s="343"/>
    </row>
    <row r="11081" spans="4:4" x14ac:dyDescent="0.2">
      <c r="D11081" s="343"/>
    </row>
    <row r="11082" spans="4:4" x14ac:dyDescent="0.2">
      <c r="D11082" s="343"/>
    </row>
    <row r="11083" spans="4:4" x14ac:dyDescent="0.2">
      <c r="D11083" s="343"/>
    </row>
    <row r="11084" spans="4:4" x14ac:dyDescent="0.2">
      <c r="D11084" s="343"/>
    </row>
    <row r="11085" spans="4:4" x14ac:dyDescent="0.2">
      <c r="D11085" s="343"/>
    </row>
    <row r="11086" spans="4:4" x14ac:dyDescent="0.2">
      <c r="D11086" s="343"/>
    </row>
    <row r="11087" spans="4:4" x14ac:dyDescent="0.2">
      <c r="D11087" s="343"/>
    </row>
    <row r="11088" spans="4:4" x14ac:dyDescent="0.2">
      <c r="D11088" s="343"/>
    </row>
    <row r="11089" spans="4:4" x14ac:dyDescent="0.2">
      <c r="D11089" s="343"/>
    </row>
    <row r="11090" spans="4:4" x14ac:dyDescent="0.2">
      <c r="D11090" s="343"/>
    </row>
    <row r="11091" spans="4:4" x14ac:dyDescent="0.2">
      <c r="D11091" s="343"/>
    </row>
    <row r="11092" spans="4:4" x14ac:dyDescent="0.2">
      <c r="D11092" s="343"/>
    </row>
    <row r="11093" spans="4:4" x14ac:dyDescent="0.2">
      <c r="D11093" s="343"/>
    </row>
    <row r="11094" spans="4:4" x14ac:dyDescent="0.2">
      <c r="D11094" s="343"/>
    </row>
    <row r="11095" spans="4:4" x14ac:dyDescent="0.2">
      <c r="D11095" s="343"/>
    </row>
    <row r="11096" spans="4:4" x14ac:dyDescent="0.2">
      <c r="D11096" s="343"/>
    </row>
    <row r="11097" spans="4:4" x14ac:dyDescent="0.2">
      <c r="D11097" s="343"/>
    </row>
    <row r="11098" spans="4:4" x14ac:dyDescent="0.2">
      <c r="D11098" s="343"/>
    </row>
    <row r="11099" spans="4:4" x14ac:dyDescent="0.2">
      <c r="D11099" s="343"/>
    </row>
    <row r="11100" spans="4:4" x14ac:dyDescent="0.2">
      <c r="D11100" s="343"/>
    </row>
    <row r="11101" spans="4:4" x14ac:dyDescent="0.2">
      <c r="D11101" s="343"/>
    </row>
    <row r="11102" spans="4:4" x14ac:dyDescent="0.2">
      <c r="D11102" s="343"/>
    </row>
    <row r="11103" spans="4:4" x14ac:dyDescent="0.2">
      <c r="D11103" s="343"/>
    </row>
    <row r="11104" spans="4:4" x14ac:dyDescent="0.2">
      <c r="D11104" s="343"/>
    </row>
    <row r="11105" spans="4:4" x14ac:dyDescent="0.2">
      <c r="D11105" s="343"/>
    </row>
    <row r="11106" spans="4:4" x14ac:dyDescent="0.2">
      <c r="D11106" s="343"/>
    </row>
    <row r="11107" spans="4:4" x14ac:dyDescent="0.2">
      <c r="D11107" s="343"/>
    </row>
    <row r="11108" spans="4:4" x14ac:dyDescent="0.2">
      <c r="D11108" s="343"/>
    </row>
    <row r="11109" spans="4:4" x14ac:dyDescent="0.2">
      <c r="D11109" s="343"/>
    </row>
    <row r="11110" spans="4:4" x14ac:dyDescent="0.2">
      <c r="D11110" s="343"/>
    </row>
    <row r="11111" spans="4:4" x14ac:dyDescent="0.2">
      <c r="D11111" s="343"/>
    </row>
    <row r="11112" spans="4:4" x14ac:dyDescent="0.2">
      <c r="D11112" s="343"/>
    </row>
    <row r="11113" spans="4:4" x14ac:dyDescent="0.2">
      <c r="D11113" s="343"/>
    </row>
    <row r="11114" spans="4:4" x14ac:dyDescent="0.2">
      <c r="D11114" s="343"/>
    </row>
    <row r="11115" spans="4:4" x14ac:dyDescent="0.2">
      <c r="D11115" s="343"/>
    </row>
    <row r="11116" spans="4:4" x14ac:dyDescent="0.2">
      <c r="D11116" s="343"/>
    </row>
    <row r="11117" spans="4:4" x14ac:dyDescent="0.2">
      <c r="D11117" s="343"/>
    </row>
    <row r="11118" spans="4:4" x14ac:dyDescent="0.2">
      <c r="D11118" s="343"/>
    </row>
    <row r="11119" spans="4:4" x14ac:dyDescent="0.2">
      <c r="D11119" s="343"/>
    </row>
    <row r="11120" spans="4:4" x14ac:dyDescent="0.2">
      <c r="D11120" s="343"/>
    </row>
    <row r="11121" spans="4:4" x14ac:dyDescent="0.2">
      <c r="D11121" s="343"/>
    </row>
    <row r="11122" spans="4:4" x14ac:dyDescent="0.2">
      <c r="D11122" s="343"/>
    </row>
    <row r="11123" spans="4:4" x14ac:dyDescent="0.2">
      <c r="D11123" s="343"/>
    </row>
    <row r="11124" spans="4:4" x14ac:dyDescent="0.2">
      <c r="D11124" s="343"/>
    </row>
    <row r="11125" spans="4:4" x14ac:dyDescent="0.2">
      <c r="D11125" s="343"/>
    </row>
    <row r="11126" spans="4:4" x14ac:dyDescent="0.2">
      <c r="D11126" s="343"/>
    </row>
    <row r="11127" spans="4:4" x14ac:dyDescent="0.2">
      <c r="D11127" s="343"/>
    </row>
    <row r="11128" spans="4:4" x14ac:dyDescent="0.2">
      <c r="D11128" s="343"/>
    </row>
    <row r="11129" spans="4:4" x14ac:dyDescent="0.2">
      <c r="D11129" s="343"/>
    </row>
    <row r="11130" spans="4:4" x14ac:dyDescent="0.2">
      <c r="D11130" s="343"/>
    </row>
    <row r="11131" spans="4:4" x14ac:dyDescent="0.2">
      <c r="D11131" s="343"/>
    </row>
    <row r="11132" spans="4:4" x14ac:dyDescent="0.2">
      <c r="D11132" s="343"/>
    </row>
    <row r="11133" spans="4:4" x14ac:dyDescent="0.2">
      <c r="D11133" s="343"/>
    </row>
    <row r="11134" spans="4:4" x14ac:dyDescent="0.2">
      <c r="D11134" s="343"/>
    </row>
    <row r="11135" spans="4:4" x14ac:dyDescent="0.2">
      <c r="D11135" s="343"/>
    </row>
    <row r="11136" spans="4:4" x14ac:dyDescent="0.2">
      <c r="D11136" s="343"/>
    </row>
    <row r="11137" spans="4:4" x14ac:dyDescent="0.2">
      <c r="D11137" s="343"/>
    </row>
    <row r="11138" spans="4:4" x14ac:dyDescent="0.2">
      <c r="D11138" s="343"/>
    </row>
    <row r="11139" spans="4:4" x14ac:dyDescent="0.2">
      <c r="D11139" s="343"/>
    </row>
    <row r="11140" spans="4:4" x14ac:dyDescent="0.2">
      <c r="D11140" s="343"/>
    </row>
    <row r="11141" spans="4:4" x14ac:dyDescent="0.2">
      <c r="D11141" s="343"/>
    </row>
    <row r="11142" spans="4:4" x14ac:dyDescent="0.2">
      <c r="D11142" s="343"/>
    </row>
    <row r="11143" spans="4:4" x14ac:dyDescent="0.2">
      <c r="D11143" s="343"/>
    </row>
    <row r="11144" spans="4:4" x14ac:dyDescent="0.2">
      <c r="D11144" s="343"/>
    </row>
    <row r="11145" spans="4:4" x14ac:dyDescent="0.2">
      <c r="D11145" s="343"/>
    </row>
    <row r="11146" spans="4:4" x14ac:dyDescent="0.2">
      <c r="D11146" s="343"/>
    </row>
    <row r="11147" spans="4:4" x14ac:dyDescent="0.2">
      <c r="D11147" s="343"/>
    </row>
    <row r="11148" spans="4:4" x14ac:dyDescent="0.2">
      <c r="D11148" s="343"/>
    </row>
    <row r="11149" spans="4:4" x14ac:dyDescent="0.2">
      <c r="D11149" s="343"/>
    </row>
    <row r="11150" spans="4:4" x14ac:dyDescent="0.2">
      <c r="D11150" s="343"/>
    </row>
    <row r="11151" spans="4:4" x14ac:dyDescent="0.2">
      <c r="D11151" s="343"/>
    </row>
    <row r="11152" spans="4:4" x14ac:dyDescent="0.2">
      <c r="D11152" s="343"/>
    </row>
    <row r="11153" spans="4:4" x14ac:dyDescent="0.2">
      <c r="D11153" s="343"/>
    </row>
    <row r="11154" spans="4:4" x14ac:dyDescent="0.2">
      <c r="D11154" s="343"/>
    </row>
    <row r="11155" spans="4:4" x14ac:dyDescent="0.2">
      <c r="D11155" s="343"/>
    </row>
    <row r="11156" spans="4:4" x14ac:dyDescent="0.2">
      <c r="D11156" s="343"/>
    </row>
    <row r="11157" spans="4:4" x14ac:dyDescent="0.2">
      <c r="D11157" s="343"/>
    </row>
    <row r="11158" spans="4:4" x14ac:dyDescent="0.2">
      <c r="D11158" s="343"/>
    </row>
    <row r="11159" spans="4:4" x14ac:dyDescent="0.2">
      <c r="D11159" s="343"/>
    </row>
    <row r="11160" spans="4:4" x14ac:dyDescent="0.2">
      <c r="D11160" s="343"/>
    </row>
    <row r="11161" spans="4:4" x14ac:dyDescent="0.2">
      <c r="D11161" s="343"/>
    </row>
    <row r="11162" spans="4:4" x14ac:dyDescent="0.2">
      <c r="D11162" s="343"/>
    </row>
    <row r="11163" spans="4:4" x14ac:dyDescent="0.2">
      <c r="D11163" s="343"/>
    </row>
    <row r="11164" spans="4:4" x14ac:dyDescent="0.2">
      <c r="D11164" s="343"/>
    </row>
    <row r="11165" spans="4:4" x14ac:dyDescent="0.2">
      <c r="D11165" s="343"/>
    </row>
    <row r="11166" spans="4:4" x14ac:dyDescent="0.2">
      <c r="D11166" s="343"/>
    </row>
    <row r="11167" spans="4:4" x14ac:dyDescent="0.2">
      <c r="D11167" s="343"/>
    </row>
    <row r="11168" spans="4:4" x14ac:dyDescent="0.2">
      <c r="D11168" s="343"/>
    </row>
    <row r="11169" spans="4:4" x14ac:dyDescent="0.2">
      <c r="D11169" s="343"/>
    </row>
    <row r="11170" spans="4:4" x14ac:dyDescent="0.2">
      <c r="D11170" s="343"/>
    </row>
    <row r="11171" spans="4:4" x14ac:dyDescent="0.2">
      <c r="D11171" s="343"/>
    </row>
    <row r="11172" spans="4:4" x14ac:dyDescent="0.2">
      <c r="D11172" s="343"/>
    </row>
    <row r="11173" spans="4:4" x14ac:dyDescent="0.2">
      <c r="D11173" s="343"/>
    </row>
    <row r="11174" spans="4:4" x14ac:dyDescent="0.2">
      <c r="D11174" s="343"/>
    </row>
    <row r="11175" spans="4:4" x14ac:dyDescent="0.2">
      <c r="D11175" s="343"/>
    </row>
    <row r="11176" spans="4:4" x14ac:dyDescent="0.2">
      <c r="D11176" s="343"/>
    </row>
    <row r="11177" spans="4:4" x14ac:dyDescent="0.2">
      <c r="D11177" s="343"/>
    </row>
    <row r="11178" spans="4:4" x14ac:dyDescent="0.2">
      <c r="D11178" s="343"/>
    </row>
    <row r="11179" spans="4:4" x14ac:dyDescent="0.2">
      <c r="D11179" s="343"/>
    </row>
    <row r="11180" spans="4:4" x14ac:dyDescent="0.2">
      <c r="D11180" s="343"/>
    </row>
    <row r="11181" spans="4:4" x14ac:dyDescent="0.2">
      <c r="D11181" s="343"/>
    </row>
    <row r="11182" spans="4:4" x14ac:dyDescent="0.2">
      <c r="D11182" s="343"/>
    </row>
    <row r="11183" spans="4:4" x14ac:dyDescent="0.2">
      <c r="D11183" s="343"/>
    </row>
    <row r="11184" spans="4:4" x14ac:dyDescent="0.2">
      <c r="D11184" s="343"/>
    </row>
    <row r="11185" spans="4:4" x14ac:dyDescent="0.2">
      <c r="D11185" s="343"/>
    </row>
    <row r="11186" spans="4:4" x14ac:dyDescent="0.2">
      <c r="D11186" s="343"/>
    </row>
    <row r="11187" spans="4:4" x14ac:dyDescent="0.2">
      <c r="D11187" s="343"/>
    </row>
    <row r="11188" spans="4:4" x14ac:dyDescent="0.2">
      <c r="D11188" s="343"/>
    </row>
    <row r="11189" spans="4:4" x14ac:dyDescent="0.2">
      <c r="D11189" s="343"/>
    </row>
    <row r="11190" spans="4:4" x14ac:dyDescent="0.2">
      <c r="D11190" s="343"/>
    </row>
    <row r="11191" spans="4:4" x14ac:dyDescent="0.2">
      <c r="D11191" s="343"/>
    </row>
    <row r="11192" spans="4:4" x14ac:dyDescent="0.2">
      <c r="D11192" s="343"/>
    </row>
    <row r="11193" spans="4:4" x14ac:dyDescent="0.2">
      <c r="D11193" s="343"/>
    </row>
    <row r="11194" spans="4:4" x14ac:dyDescent="0.2">
      <c r="D11194" s="343"/>
    </row>
    <row r="11195" spans="4:4" x14ac:dyDescent="0.2">
      <c r="D11195" s="343"/>
    </row>
    <row r="11196" spans="4:4" x14ac:dyDescent="0.2">
      <c r="D11196" s="343"/>
    </row>
    <row r="11197" spans="4:4" x14ac:dyDescent="0.2">
      <c r="D11197" s="343"/>
    </row>
    <row r="11198" spans="4:4" x14ac:dyDescent="0.2">
      <c r="D11198" s="343"/>
    </row>
    <row r="11199" spans="4:4" x14ac:dyDescent="0.2">
      <c r="D11199" s="343"/>
    </row>
    <row r="11200" spans="4:4" x14ac:dyDescent="0.2">
      <c r="D11200" s="343"/>
    </row>
    <row r="11201" spans="4:4" x14ac:dyDescent="0.2">
      <c r="D11201" s="343"/>
    </row>
    <row r="11202" spans="4:4" x14ac:dyDescent="0.2">
      <c r="D11202" s="343"/>
    </row>
    <row r="11203" spans="4:4" x14ac:dyDescent="0.2">
      <c r="D11203" s="343"/>
    </row>
    <row r="11204" spans="4:4" x14ac:dyDescent="0.2">
      <c r="D11204" s="343"/>
    </row>
    <row r="11205" spans="4:4" x14ac:dyDescent="0.2">
      <c r="D11205" s="343"/>
    </row>
    <row r="11206" spans="4:4" x14ac:dyDescent="0.2">
      <c r="D11206" s="343"/>
    </row>
    <row r="11207" spans="4:4" x14ac:dyDescent="0.2">
      <c r="D11207" s="343"/>
    </row>
    <row r="11208" spans="4:4" x14ac:dyDescent="0.2">
      <c r="D11208" s="343"/>
    </row>
    <row r="11209" spans="4:4" x14ac:dyDescent="0.2">
      <c r="D11209" s="343"/>
    </row>
    <row r="11210" spans="4:4" x14ac:dyDescent="0.2">
      <c r="D11210" s="343"/>
    </row>
    <row r="11211" spans="4:4" x14ac:dyDescent="0.2">
      <c r="D11211" s="343"/>
    </row>
    <row r="11212" spans="4:4" x14ac:dyDescent="0.2">
      <c r="D11212" s="343"/>
    </row>
    <row r="11213" spans="4:4" x14ac:dyDescent="0.2">
      <c r="D11213" s="343"/>
    </row>
    <row r="11214" spans="4:4" x14ac:dyDescent="0.2">
      <c r="D11214" s="343"/>
    </row>
    <row r="11215" spans="4:4" x14ac:dyDescent="0.2">
      <c r="D11215" s="343"/>
    </row>
    <row r="11216" spans="4:4" x14ac:dyDescent="0.2">
      <c r="D11216" s="343"/>
    </row>
    <row r="11217" spans="4:4" x14ac:dyDescent="0.2">
      <c r="D11217" s="343"/>
    </row>
    <row r="11218" spans="4:4" x14ac:dyDescent="0.2">
      <c r="D11218" s="343"/>
    </row>
    <row r="11219" spans="4:4" x14ac:dyDescent="0.2">
      <c r="D11219" s="343"/>
    </row>
    <row r="11220" spans="4:4" x14ac:dyDescent="0.2">
      <c r="D11220" s="343"/>
    </row>
    <row r="11221" spans="4:4" x14ac:dyDescent="0.2">
      <c r="D11221" s="343"/>
    </row>
    <row r="11222" spans="4:4" x14ac:dyDescent="0.2">
      <c r="D11222" s="343"/>
    </row>
    <row r="11223" spans="4:4" x14ac:dyDescent="0.2">
      <c r="D11223" s="343"/>
    </row>
    <row r="11224" spans="4:4" x14ac:dyDescent="0.2">
      <c r="D11224" s="343"/>
    </row>
    <row r="11225" spans="4:4" x14ac:dyDescent="0.2">
      <c r="D11225" s="343"/>
    </row>
    <row r="11226" spans="4:4" x14ac:dyDescent="0.2">
      <c r="D11226" s="343"/>
    </row>
    <row r="11227" spans="4:4" x14ac:dyDescent="0.2">
      <c r="D11227" s="343"/>
    </row>
    <row r="11228" spans="4:4" x14ac:dyDescent="0.2">
      <c r="D11228" s="343"/>
    </row>
    <row r="11229" spans="4:4" x14ac:dyDescent="0.2">
      <c r="D11229" s="343"/>
    </row>
    <row r="11230" spans="4:4" x14ac:dyDescent="0.2">
      <c r="D11230" s="343"/>
    </row>
    <row r="11231" spans="4:4" x14ac:dyDescent="0.2">
      <c r="D11231" s="343"/>
    </row>
    <row r="11232" spans="4:4" x14ac:dyDescent="0.2">
      <c r="D11232" s="343"/>
    </row>
    <row r="11233" spans="4:4" x14ac:dyDescent="0.2">
      <c r="D11233" s="343"/>
    </row>
    <row r="11234" spans="4:4" x14ac:dyDescent="0.2">
      <c r="D11234" s="343"/>
    </row>
    <row r="11235" spans="4:4" x14ac:dyDescent="0.2">
      <c r="D11235" s="343"/>
    </row>
    <row r="11236" spans="4:4" x14ac:dyDescent="0.2">
      <c r="D11236" s="343"/>
    </row>
    <row r="11237" spans="4:4" x14ac:dyDescent="0.2">
      <c r="D11237" s="343"/>
    </row>
    <row r="11238" spans="4:4" x14ac:dyDescent="0.2">
      <c r="D11238" s="343"/>
    </row>
    <row r="11239" spans="4:4" x14ac:dyDescent="0.2">
      <c r="D11239" s="343"/>
    </row>
    <row r="11240" spans="4:4" x14ac:dyDescent="0.2">
      <c r="D11240" s="343"/>
    </row>
    <row r="11241" spans="4:4" x14ac:dyDescent="0.2">
      <c r="D11241" s="343"/>
    </row>
    <row r="11242" spans="4:4" x14ac:dyDescent="0.2">
      <c r="D11242" s="343"/>
    </row>
    <row r="11243" spans="4:4" x14ac:dyDescent="0.2">
      <c r="D11243" s="343"/>
    </row>
    <row r="11244" spans="4:4" x14ac:dyDescent="0.2">
      <c r="D11244" s="343"/>
    </row>
    <row r="11245" spans="4:4" x14ac:dyDescent="0.2">
      <c r="D11245" s="343"/>
    </row>
    <row r="11246" spans="4:4" x14ac:dyDescent="0.2">
      <c r="D11246" s="343"/>
    </row>
    <row r="11247" spans="4:4" x14ac:dyDescent="0.2">
      <c r="D11247" s="343"/>
    </row>
    <row r="11248" spans="4:4" x14ac:dyDescent="0.2">
      <c r="D11248" s="343"/>
    </row>
    <row r="11249" spans="4:4" x14ac:dyDescent="0.2">
      <c r="D11249" s="343"/>
    </row>
    <row r="11250" spans="4:4" x14ac:dyDescent="0.2">
      <c r="D11250" s="343"/>
    </row>
    <row r="11251" spans="4:4" x14ac:dyDescent="0.2">
      <c r="D11251" s="343"/>
    </row>
    <row r="11252" spans="4:4" x14ac:dyDescent="0.2">
      <c r="D11252" s="343"/>
    </row>
    <row r="11253" spans="4:4" x14ac:dyDescent="0.2">
      <c r="D11253" s="343"/>
    </row>
    <row r="11254" spans="4:4" x14ac:dyDescent="0.2">
      <c r="D11254" s="343"/>
    </row>
    <row r="11255" spans="4:4" x14ac:dyDescent="0.2">
      <c r="D11255" s="343"/>
    </row>
    <row r="11256" spans="4:4" x14ac:dyDescent="0.2">
      <c r="D11256" s="343"/>
    </row>
    <row r="11257" spans="4:4" x14ac:dyDescent="0.2">
      <c r="D11257" s="343"/>
    </row>
    <row r="11258" spans="4:4" x14ac:dyDescent="0.2">
      <c r="D11258" s="343"/>
    </row>
    <row r="11259" spans="4:4" x14ac:dyDescent="0.2">
      <c r="D11259" s="343"/>
    </row>
    <row r="11260" spans="4:4" x14ac:dyDescent="0.2">
      <c r="D11260" s="343"/>
    </row>
    <row r="11261" spans="4:4" x14ac:dyDescent="0.2">
      <c r="D11261" s="343"/>
    </row>
    <row r="11262" spans="4:4" x14ac:dyDescent="0.2">
      <c r="D11262" s="343"/>
    </row>
    <row r="11263" spans="4:4" x14ac:dyDescent="0.2">
      <c r="D11263" s="343"/>
    </row>
    <row r="11264" spans="4:4" x14ac:dyDescent="0.2">
      <c r="D11264" s="343"/>
    </row>
    <row r="11265" spans="4:4" x14ac:dyDescent="0.2">
      <c r="D11265" s="343"/>
    </row>
    <row r="11266" spans="4:4" x14ac:dyDescent="0.2">
      <c r="D11266" s="343"/>
    </row>
    <row r="11267" spans="4:4" x14ac:dyDescent="0.2">
      <c r="D11267" s="343"/>
    </row>
    <row r="11268" spans="4:4" x14ac:dyDescent="0.2">
      <c r="D11268" s="343"/>
    </row>
    <row r="11269" spans="4:4" x14ac:dyDescent="0.2">
      <c r="D11269" s="343"/>
    </row>
    <row r="11270" spans="4:4" x14ac:dyDescent="0.2">
      <c r="D11270" s="343"/>
    </row>
    <row r="11271" spans="4:4" x14ac:dyDescent="0.2">
      <c r="D11271" s="343"/>
    </row>
    <row r="11272" spans="4:4" x14ac:dyDescent="0.2">
      <c r="D11272" s="343"/>
    </row>
    <row r="11273" spans="4:4" x14ac:dyDescent="0.2">
      <c r="D11273" s="343"/>
    </row>
    <row r="11274" spans="4:4" x14ac:dyDescent="0.2">
      <c r="D11274" s="343"/>
    </row>
    <row r="11275" spans="4:4" x14ac:dyDescent="0.2">
      <c r="D11275" s="343"/>
    </row>
    <row r="11276" spans="4:4" x14ac:dyDescent="0.2">
      <c r="D11276" s="343"/>
    </row>
    <row r="11277" spans="4:4" x14ac:dyDescent="0.2">
      <c r="D11277" s="343"/>
    </row>
    <row r="11278" spans="4:4" x14ac:dyDescent="0.2">
      <c r="D11278" s="343"/>
    </row>
    <row r="11279" spans="4:4" x14ac:dyDescent="0.2">
      <c r="D11279" s="343"/>
    </row>
    <row r="11280" spans="4:4" x14ac:dyDescent="0.2">
      <c r="D11280" s="343"/>
    </row>
    <row r="11281" spans="4:4" x14ac:dyDescent="0.2">
      <c r="D11281" s="343"/>
    </row>
    <row r="11282" spans="4:4" x14ac:dyDescent="0.2">
      <c r="D11282" s="343"/>
    </row>
    <row r="11283" spans="4:4" x14ac:dyDescent="0.2">
      <c r="D11283" s="343"/>
    </row>
    <row r="11284" spans="4:4" x14ac:dyDescent="0.2">
      <c r="D11284" s="343"/>
    </row>
    <row r="11285" spans="4:4" x14ac:dyDescent="0.2">
      <c r="D11285" s="343"/>
    </row>
    <row r="11286" spans="4:4" x14ac:dyDescent="0.2">
      <c r="D11286" s="343"/>
    </row>
    <row r="11287" spans="4:4" x14ac:dyDescent="0.2">
      <c r="D11287" s="343"/>
    </row>
    <row r="11288" spans="4:4" x14ac:dyDescent="0.2">
      <c r="D11288" s="343"/>
    </row>
    <row r="11289" spans="4:4" x14ac:dyDescent="0.2">
      <c r="D11289" s="343"/>
    </row>
    <row r="11290" spans="4:4" x14ac:dyDescent="0.2">
      <c r="D11290" s="343"/>
    </row>
    <row r="11291" spans="4:4" x14ac:dyDescent="0.2">
      <c r="D11291" s="343"/>
    </row>
    <row r="11292" spans="4:4" x14ac:dyDescent="0.2">
      <c r="D11292" s="343"/>
    </row>
    <row r="11293" spans="4:4" x14ac:dyDescent="0.2">
      <c r="D11293" s="343"/>
    </row>
    <row r="11294" spans="4:4" x14ac:dyDescent="0.2">
      <c r="D11294" s="343"/>
    </row>
    <row r="11295" spans="4:4" x14ac:dyDescent="0.2">
      <c r="D11295" s="343"/>
    </row>
    <row r="11296" spans="4:4" x14ac:dyDescent="0.2">
      <c r="D11296" s="343"/>
    </row>
    <row r="11297" spans="4:4" x14ac:dyDescent="0.2">
      <c r="D11297" s="343"/>
    </row>
    <row r="11298" spans="4:4" x14ac:dyDescent="0.2">
      <c r="D11298" s="343"/>
    </row>
    <row r="11299" spans="4:4" x14ac:dyDescent="0.2">
      <c r="D11299" s="343"/>
    </row>
    <row r="11300" spans="4:4" x14ac:dyDescent="0.2">
      <c r="D11300" s="343"/>
    </row>
    <row r="11301" spans="4:4" x14ac:dyDescent="0.2">
      <c r="D11301" s="343"/>
    </row>
    <row r="11302" spans="4:4" x14ac:dyDescent="0.2">
      <c r="D11302" s="343"/>
    </row>
    <row r="11303" spans="4:4" x14ac:dyDescent="0.2">
      <c r="D11303" s="343"/>
    </row>
    <row r="11304" spans="4:4" x14ac:dyDescent="0.2">
      <c r="D11304" s="343"/>
    </row>
    <row r="11305" spans="4:4" x14ac:dyDescent="0.2">
      <c r="D11305" s="343"/>
    </row>
    <row r="11306" spans="4:4" x14ac:dyDescent="0.2">
      <c r="D11306" s="343"/>
    </row>
    <row r="11307" spans="4:4" x14ac:dyDescent="0.2">
      <c r="D11307" s="343"/>
    </row>
    <row r="11308" spans="4:4" x14ac:dyDescent="0.2">
      <c r="D11308" s="343"/>
    </row>
    <row r="11309" spans="4:4" x14ac:dyDescent="0.2">
      <c r="D11309" s="343"/>
    </row>
    <row r="11310" spans="4:4" x14ac:dyDescent="0.2">
      <c r="D11310" s="343"/>
    </row>
    <row r="11311" spans="4:4" x14ac:dyDescent="0.2">
      <c r="D11311" s="343"/>
    </row>
    <row r="11312" spans="4:4" x14ac:dyDescent="0.2">
      <c r="D11312" s="343"/>
    </row>
    <row r="11313" spans="4:4" x14ac:dyDescent="0.2">
      <c r="D11313" s="343"/>
    </row>
    <row r="11314" spans="4:4" x14ac:dyDescent="0.2">
      <c r="D11314" s="343"/>
    </row>
    <row r="11315" spans="4:4" x14ac:dyDescent="0.2">
      <c r="D11315" s="343"/>
    </row>
    <row r="11316" spans="4:4" x14ac:dyDescent="0.2">
      <c r="D11316" s="343"/>
    </row>
    <row r="11317" spans="4:4" x14ac:dyDescent="0.2">
      <c r="D11317" s="343"/>
    </row>
    <row r="11318" spans="4:4" x14ac:dyDescent="0.2">
      <c r="D11318" s="343"/>
    </row>
    <row r="11319" spans="4:4" x14ac:dyDescent="0.2">
      <c r="D11319" s="343"/>
    </row>
    <row r="11320" spans="4:4" x14ac:dyDescent="0.2">
      <c r="D11320" s="343"/>
    </row>
    <row r="11321" spans="4:4" x14ac:dyDescent="0.2">
      <c r="D11321" s="343"/>
    </row>
    <row r="11322" spans="4:4" x14ac:dyDescent="0.2">
      <c r="D11322" s="343"/>
    </row>
    <row r="11323" spans="4:4" x14ac:dyDescent="0.2">
      <c r="D11323" s="343"/>
    </row>
    <row r="11324" spans="4:4" x14ac:dyDescent="0.2">
      <c r="D11324" s="343"/>
    </row>
    <row r="11325" spans="4:4" x14ac:dyDescent="0.2">
      <c r="D11325" s="343"/>
    </row>
    <row r="11326" spans="4:4" x14ac:dyDescent="0.2">
      <c r="D11326" s="343"/>
    </row>
    <row r="11327" spans="4:4" x14ac:dyDescent="0.2">
      <c r="D11327" s="343"/>
    </row>
    <row r="11328" spans="4:4" x14ac:dyDescent="0.2">
      <c r="D11328" s="343"/>
    </row>
    <row r="11329" spans="4:4" x14ac:dyDescent="0.2">
      <c r="D11329" s="343"/>
    </row>
    <row r="11330" spans="4:4" x14ac:dyDescent="0.2">
      <c r="D11330" s="343"/>
    </row>
    <row r="11331" spans="4:4" x14ac:dyDescent="0.2">
      <c r="D11331" s="343"/>
    </row>
    <row r="11332" spans="4:4" x14ac:dyDescent="0.2">
      <c r="D11332" s="343"/>
    </row>
    <row r="11333" spans="4:4" x14ac:dyDescent="0.2">
      <c r="D11333" s="343"/>
    </row>
    <row r="11334" spans="4:4" x14ac:dyDescent="0.2">
      <c r="D11334" s="343"/>
    </row>
    <row r="11335" spans="4:4" x14ac:dyDescent="0.2">
      <c r="D11335" s="343"/>
    </row>
    <row r="11336" spans="4:4" x14ac:dyDescent="0.2">
      <c r="D11336" s="343"/>
    </row>
    <row r="11337" spans="4:4" x14ac:dyDescent="0.2">
      <c r="D11337" s="343"/>
    </row>
    <row r="11338" spans="4:4" x14ac:dyDescent="0.2">
      <c r="D11338" s="343"/>
    </row>
    <row r="11339" spans="4:4" x14ac:dyDescent="0.2">
      <c r="D11339" s="343"/>
    </row>
    <row r="11340" spans="4:4" x14ac:dyDescent="0.2">
      <c r="D11340" s="343"/>
    </row>
    <row r="11341" spans="4:4" x14ac:dyDescent="0.2">
      <c r="D11341" s="343"/>
    </row>
    <row r="11342" spans="4:4" x14ac:dyDescent="0.2">
      <c r="D11342" s="343"/>
    </row>
    <row r="11343" spans="4:4" x14ac:dyDescent="0.2">
      <c r="D11343" s="343"/>
    </row>
    <row r="11344" spans="4:4" x14ac:dyDescent="0.2">
      <c r="D11344" s="343"/>
    </row>
    <row r="11345" spans="4:4" x14ac:dyDescent="0.2">
      <c r="D11345" s="343"/>
    </row>
    <row r="11346" spans="4:4" x14ac:dyDescent="0.2">
      <c r="D11346" s="343"/>
    </row>
    <row r="11347" spans="4:4" x14ac:dyDescent="0.2">
      <c r="D11347" s="343"/>
    </row>
    <row r="11348" spans="4:4" x14ac:dyDescent="0.2">
      <c r="D11348" s="343"/>
    </row>
    <row r="11349" spans="4:4" x14ac:dyDescent="0.2">
      <c r="D11349" s="343"/>
    </row>
    <row r="11350" spans="4:4" x14ac:dyDescent="0.2">
      <c r="D11350" s="343"/>
    </row>
    <row r="11351" spans="4:4" x14ac:dyDescent="0.2">
      <c r="D11351" s="343"/>
    </row>
    <row r="11352" spans="4:4" x14ac:dyDescent="0.2">
      <c r="D11352" s="343"/>
    </row>
    <row r="11353" spans="4:4" x14ac:dyDescent="0.2">
      <c r="D11353" s="343"/>
    </row>
    <row r="11354" spans="4:4" x14ac:dyDescent="0.2">
      <c r="D11354" s="343"/>
    </row>
    <row r="11355" spans="4:4" x14ac:dyDescent="0.2">
      <c r="D11355" s="343"/>
    </row>
    <row r="11356" spans="4:4" x14ac:dyDescent="0.2">
      <c r="D11356" s="343"/>
    </row>
    <row r="11357" spans="4:4" x14ac:dyDescent="0.2">
      <c r="D11357" s="343"/>
    </row>
    <row r="11358" spans="4:4" x14ac:dyDescent="0.2">
      <c r="D11358" s="343"/>
    </row>
    <row r="11359" spans="4:4" x14ac:dyDescent="0.2">
      <c r="D11359" s="343"/>
    </row>
    <row r="11360" spans="4:4" x14ac:dyDescent="0.2">
      <c r="D11360" s="343"/>
    </row>
    <row r="11361" spans="4:4" x14ac:dyDescent="0.2">
      <c r="D11361" s="343"/>
    </row>
    <row r="11362" spans="4:4" x14ac:dyDescent="0.2">
      <c r="D11362" s="343"/>
    </row>
    <row r="11363" spans="4:4" x14ac:dyDescent="0.2">
      <c r="D11363" s="343"/>
    </row>
    <row r="11364" spans="4:4" x14ac:dyDescent="0.2">
      <c r="D11364" s="343"/>
    </row>
    <row r="11365" spans="4:4" x14ac:dyDescent="0.2">
      <c r="D11365" s="343"/>
    </row>
    <row r="11366" spans="4:4" x14ac:dyDescent="0.2">
      <c r="D11366" s="343"/>
    </row>
    <row r="11367" spans="4:4" x14ac:dyDescent="0.2">
      <c r="D11367" s="343"/>
    </row>
    <row r="11368" spans="4:4" x14ac:dyDescent="0.2">
      <c r="D11368" s="343"/>
    </row>
    <row r="11369" spans="4:4" x14ac:dyDescent="0.2">
      <c r="D11369" s="343"/>
    </row>
    <row r="11370" spans="4:4" x14ac:dyDescent="0.2">
      <c r="D11370" s="343"/>
    </row>
    <row r="11371" spans="4:4" x14ac:dyDescent="0.2">
      <c r="D11371" s="343"/>
    </row>
    <row r="11372" spans="4:4" x14ac:dyDescent="0.2">
      <c r="D11372" s="343"/>
    </row>
    <row r="11373" spans="4:4" x14ac:dyDescent="0.2">
      <c r="D11373" s="343"/>
    </row>
    <row r="11374" spans="4:4" x14ac:dyDescent="0.2">
      <c r="D11374" s="343"/>
    </row>
    <row r="11375" spans="4:4" x14ac:dyDescent="0.2">
      <c r="D11375" s="343"/>
    </row>
    <row r="11376" spans="4:4" x14ac:dyDescent="0.2">
      <c r="D11376" s="343"/>
    </row>
    <row r="11377" spans="4:4" x14ac:dyDescent="0.2">
      <c r="D11377" s="343"/>
    </row>
    <row r="11378" spans="4:4" x14ac:dyDescent="0.2">
      <c r="D11378" s="343"/>
    </row>
    <row r="11379" spans="4:4" x14ac:dyDescent="0.2">
      <c r="D11379" s="343"/>
    </row>
    <row r="11380" spans="4:4" x14ac:dyDescent="0.2">
      <c r="D11380" s="343"/>
    </row>
    <row r="11381" spans="4:4" x14ac:dyDescent="0.2">
      <c r="D11381" s="343"/>
    </row>
    <row r="11382" spans="4:4" x14ac:dyDescent="0.2">
      <c r="D11382" s="343"/>
    </row>
    <row r="11383" spans="4:4" x14ac:dyDescent="0.2">
      <c r="D11383" s="343"/>
    </row>
    <row r="11384" spans="4:4" x14ac:dyDescent="0.2">
      <c r="D11384" s="343"/>
    </row>
    <row r="11385" spans="4:4" x14ac:dyDescent="0.2">
      <c r="D11385" s="343"/>
    </row>
    <row r="11386" spans="4:4" x14ac:dyDescent="0.2">
      <c r="D11386" s="343"/>
    </row>
    <row r="11387" spans="4:4" x14ac:dyDescent="0.2">
      <c r="D11387" s="343"/>
    </row>
    <row r="11388" spans="4:4" x14ac:dyDescent="0.2">
      <c r="D11388" s="343"/>
    </row>
    <row r="11389" spans="4:4" x14ac:dyDescent="0.2">
      <c r="D11389" s="343"/>
    </row>
    <row r="11390" spans="4:4" x14ac:dyDescent="0.2">
      <c r="D11390" s="343"/>
    </row>
    <row r="11391" spans="4:4" x14ac:dyDescent="0.2">
      <c r="D11391" s="343"/>
    </row>
    <row r="11392" spans="4:4" x14ac:dyDescent="0.2">
      <c r="D11392" s="343"/>
    </row>
    <row r="11393" spans="4:4" x14ac:dyDescent="0.2">
      <c r="D11393" s="343"/>
    </row>
    <row r="11394" spans="4:4" x14ac:dyDescent="0.2">
      <c r="D11394" s="343"/>
    </row>
    <row r="11395" spans="4:4" x14ac:dyDescent="0.2">
      <c r="D11395" s="343"/>
    </row>
    <row r="11396" spans="4:4" x14ac:dyDescent="0.2">
      <c r="D11396" s="343"/>
    </row>
    <row r="11397" spans="4:4" x14ac:dyDescent="0.2">
      <c r="D11397" s="343"/>
    </row>
    <row r="11398" spans="4:4" x14ac:dyDescent="0.2">
      <c r="D11398" s="343"/>
    </row>
    <row r="11399" spans="4:4" x14ac:dyDescent="0.2">
      <c r="D11399" s="343"/>
    </row>
    <row r="11400" spans="4:4" x14ac:dyDescent="0.2">
      <c r="D11400" s="343"/>
    </row>
    <row r="11401" spans="4:4" x14ac:dyDescent="0.2">
      <c r="D11401" s="343"/>
    </row>
    <row r="11402" spans="4:4" x14ac:dyDescent="0.2">
      <c r="D11402" s="343"/>
    </row>
    <row r="11403" spans="4:4" x14ac:dyDescent="0.2">
      <c r="D11403" s="343"/>
    </row>
    <row r="11404" spans="4:4" x14ac:dyDescent="0.2">
      <c r="D11404" s="343"/>
    </row>
    <row r="11405" spans="4:4" x14ac:dyDescent="0.2">
      <c r="D11405" s="343"/>
    </row>
    <row r="11406" spans="4:4" x14ac:dyDescent="0.2">
      <c r="D11406" s="343"/>
    </row>
    <row r="11407" spans="4:4" x14ac:dyDescent="0.2">
      <c r="D11407" s="343"/>
    </row>
    <row r="11408" spans="4:4" x14ac:dyDescent="0.2">
      <c r="D11408" s="343"/>
    </row>
    <row r="11409" spans="4:4" x14ac:dyDescent="0.2">
      <c r="D11409" s="343"/>
    </row>
    <row r="11410" spans="4:4" x14ac:dyDescent="0.2">
      <c r="D11410" s="343"/>
    </row>
    <row r="11411" spans="4:4" x14ac:dyDescent="0.2">
      <c r="D11411" s="343"/>
    </row>
    <row r="11412" spans="4:4" x14ac:dyDescent="0.2">
      <c r="D11412" s="343"/>
    </row>
    <row r="11413" spans="4:4" x14ac:dyDescent="0.2">
      <c r="D11413" s="343"/>
    </row>
    <row r="11414" spans="4:4" x14ac:dyDescent="0.2">
      <c r="D11414" s="343"/>
    </row>
    <row r="11415" spans="4:4" x14ac:dyDescent="0.2">
      <c r="D11415" s="343"/>
    </row>
    <row r="11416" spans="4:4" x14ac:dyDescent="0.2">
      <c r="D11416" s="343"/>
    </row>
    <row r="11417" spans="4:4" x14ac:dyDescent="0.2">
      <c r="D11417" s="343"/>
    </row>
    <row r="11418" spans="4:4" x14ac:dyDescent="0.2">
      <c r="D11418" s="343"/>
    </row>
    <row r="11419" spans="4:4" x14ac:dyDescent="0.2">
      <c r="D11419" s="343"/>
    </row>
    <row r="11420" spans="4:4" x14ac:dyDescent="0.2">
      <c r="D11420" s="343"/>
    </row>
    <row r="11421" spans="4:4" x14ac:dyDescent="0.2">
      <c r="D11421" s="343"/>
    </row>
    <row r="11422" spans="4:4" x14ac:dyDescent="0.2">
      <c r="D11422" s="343"/>
    </row>
    <row r="11423" spans="4:4" x14ac:dyDescent="0.2">
      <c r="D11423" s="343"/>
    </row>
    <row r="11424" spans="4:4" x14ac:dyDescent="0.2">
      <c r="D11424" s="343"/>
    </row>
    <row r="11425" spans="4:4" x14ac:dyDescent="0.2">
      <c r="D11425" s="343"/>
    </row>
    <row r="11426" spans="4:4" x14ac:dyDescent="0.2">
      <c r="D11426" s="343"/>
    </row>
    <row r="11427" spans="4:4" x14ac:dyDescent="0.2">
      <c r="D11427" s="343"/>
    </row>
    <row r="11428" spans="4:4" x14ac:dyDescent="0.2">
      <c r="D11428" s="343"/>
    </row>
    <row r="11429" spans="4:4" x14ac:dyDescent="0.2">
      <c r="D11429" s="343"/>
    </row>
    <row r="11430" spans="4:4" x14ac:dyDescent="0.2">
      <c r="D11430" s="343"/>
    </row>
    <row r="11431" spans="4:4" x14ac:dyDescent="0.2">
      <c r="D11431" s="343"/>
    </row>
    <row r="11432" spans="4:4" x14ac:dyDescent="0.2">
      <c r="D11432" s="343"/>
    </row>
    <row r="11433" spans="4:4" x14ac:dyDescent="0.2">
      <c r="D11433" s="343"/>
    </row>
    <row r="11434" spans="4:4" x14ac:dyDescent="0.2">
      <c r="D11434" s="343"/>
    </row>
    <row r="11435" spans="4:4" x14ac:dyDescent="0.2">
      <c r="D11435" s="343"/>
    </row>
    <row r="11436" spans="4:4" x14ac:dyDescent="0.2">
      <c r="D11436" s="343"/>
    </row>
    <row r="11437" spans="4:4" x14ac:dyDescent="0.2">
      <c r="D11437" s="343"/>
    </row>
    <row r="11438" spans="4:4" x14ac:dyDescent="0.2">
      <c r="D11438" s="343"/>
    </row>
    <row r="11439" spans="4:4" x14ac:dyDescent="0.2">
      <c r="D11439" s="343"/>
    </row>
    <row r="11440" spans="4:4" x14ac:dyDescent="0.2">
      <c r="D11440" s="343"/>
    </row>
    <row r="11441" spans="4:4" x14ac:dyDescent="0.2">
      <c r="D11441" s="343"/>
    </row>
    <row r="11442" spans="4:4" x14ac:dyDescent="0.2">
      <c r="D11442" s="343"/>
    </row>
    <row r="11443" spans="4:4" x14ac:dyDescent="0.2">
      <c r="D11443" s="343"/>
    </row>
    <row r="11444" spans="4:4" x14ac:dyDescent="0.2">
      <c r="D11444" s="343"/>
    </row>
    <row r="11445" spans="4:4" x14ac:dyDescent="0.2">
      <c r="D11445" s="343"/>
    </row>
    <row r="11446" spans="4:4" x14ac:dyDescent="0.2">
      <c r="D11446" s="343"/>
    </row>
    <row r="11447" spans="4:4" x14ac:dyDescent="0.2">
      <c r="D11447" s="343"/>
    </row>
    <row r="11448" spans="4:4" x14ac:dyDescent="0.2">
      <c r="D11448" s="343"/>
    </row>
    <row r="11449" spans="4:4" x14ac:dyDescent="0.2">
      <c r="D11449" s="343"/>
    </row>
    <row r="11450" spans="4:4" x14ac:dyDescent="0.2">
      <c r="D11450" s="343"/>
    </row>
    <row r="11451" spans="4:4" x14ac:dyDescent="0.2">
      <c r="D11451" s="343"/>
    </row>
    <row r="11452" spans="4:4" x14ac:dyDescent="0.2">
      <c r="D11452" s="343"/>
    </row>
    <row r="11453" spans="4:4" x14ac:dyDescent="0.2">
      <c r="D11453" s="343"/>
    </row>
    <row r="11454" spans="4:4" x14ac:dyDescent="0.2">
      <c r="D11454" s="343"/>
    </row>
    <row r="11455" spans="4:4" x14ac:dyDescent="0.2">
      <c r="D11455" s="343"/>
    </row>
    <row r="11456" spans="4:4" x14ac:dyDescent="0.2">
      <c r="D11456" s="343"/>
    </row>
    <row r="11457" spans="4:4" x14ac:dyDescent="0.2">
      <c r="D11457" s="343"/>
    </row>
    <row r="11458" spans="4:4" x14ac:dyDescent="0.2">
      <c r="D11458" s="343"/>
    </row>
    <row r="11459" spans="4:4" x14ac:dyDescent="0.2">
      <c r="D11459" s="343"/>
    </row>
    <row r="11460" spans="4:4" x14ac:dyDescent="0.2">
      <c r="D11460" s="343"/>
    </row>
    <row r="11461" spans="4:4" x14ac:dyDescent="0.2">
      <c r="D11461" s="343"/>
    </row>
    <row r="11462" spans="4:4" x14ac:dyDescent="0.2">
      <c r="D11462" s="343"/>
    </row>
    <row r="11463" spans="4:4" x14ac:dyDescent="0.2">
      <c r="D11463" s="343"/>
    </row>
    <row r="11464" spans="4:4" x14ac:dyDescent="0.2">
      <c r="D11464" s="343"/>
    </row>
    <row r="11465" spans="4:4" x14ac:dyDescent="0.2">
      <c r="D11465" s="343"/>
    </row>
    <row r="11466" spans="4:4" x14ac:dyDescent="0.2">
      <c r="D11466" s="343"/>
    </row>
    <row r="11467" spans="4:4" x14ac:dyDescent="0.2">
      <c r="D11467" s="343"/>
    </row>
    <row r="11468" spans="4:4" x14ac:dyDescent="0.2">
      <c r="D11468" s="343"/>
    </row>
    <row r="11469" spans="4:4" x14ac:dyDescent="0.2">
      <c r="D11469" s="343"/>
    </row>
    <row r="11470" spans="4:4" x14ac:dyDescent="0.2">
      <c r="D11470" s="343"/>
    </row>
    <row r="11471" spans="4:4" x14ac:dyDescent="0.2">
      <c r="D11471" s="343"/>
    </row>
    <row r="11472" spans="4:4" x14ac:dyDescent="0.2">
      <c r="D11472" s="343"/>
    </row>
    <row r="11473" spans="4:4" x14ac:dyDescent="0.2">
      <c r="D11473" s="343"/>
    </row>
    <row r="11474" spans="4:4" x14ac:dyDescent="0.2">
      <c r="D11474" s="343"/>
    </row>
    <row r="11475" spans="4:4" x14ac:dyDescent="0.2">
      <c r="D11475" s="343"/>
    </row>
    <row r="11476" spans="4:4" x14ac:dyDescent="0.2">
      <c r="D11476" s="343"/>
    </row>
    <row r="11477" spans="4:4" x14ac:dyDescent="0.2">
      <c r="D11477" s="343"/>
    </row>
    <row r="11478" spans="4:4" x14ac:dyDescent="0.2">
      <c r="D11478" s="343"/>
    </row>
    <row r="11479" spans="4:4" x14ac:dyDescent="0.2">
      <c r="D11479" s="343"/>
    </row>
    <row r="11480" spans="4:4" x14ac:dyDescent="0.2">
      <c r="D11480" s="343"/>
    </row>
    <row r="11481" spans="4:4" x14ac:dyDescent="0.2">
      <c r="D11481" s="343"/>
    </row>
    <row r="11482" spans="4:4" x14ac:dyDescent="0.2">
      <c r="D11482" s="343"/>
    </row>
    <row r="11483" spans="4:4" x14ac:dyDescent="0.2">
      <c r="D11483" s="343"/>
    </row>
    <row r="11484" spans="4:4" x14ac:dyDescent="0.2">
      <c r="D11484" s="343"/>
    </row>
    <row r="11485" spans="4:4" x14ac:dyDescent="0.2">
      <c r="D11485" s="343"/>
    </row>
    <row r="11486" spans="4:4" x14ac:dyDescent="0.2">
      <c r="D11486" s="343"/>
    </row>
    <row r="11487" spans="4:4" x14ac:dyDescent="0.2">
      <c r="D11487" s="343"/>
    </row>
    <row r="11488" spans="4:4" x14ac:dyDescent="0.2">
      <c r="D11488" s="343"/>
    </row>
    <row r="11489" spans="4:4" x14ac:dyDescent="0.2">
      <c r="D11489" s="343"/>
    </row>
    <row r="11490" spans="4:4" x14ac:dyDescent="0.2">
      <c r="D11490" s="343"/>
    </row>
    <row r="11491" spans="4:4" x14ac:dyDescent="0.2">
      <c r="D11491" s="343"/>
    </row>
    <row r="11492" spans="4:4" x14ac:dyDescent="0.2">
      <c r="D11492" s="343"/>
    </row>
    <row r="11493" spans="4:4" x14ac:dyDescent="0.2">
      <c r="D11493" s="343"/>
    </row>
    <row r="11494" spans="4:4" x14ac:dyDescent="0.2">
      <c r="D11494" s="343"/>
    </row>
    <row r="11495" spans="4:4" x14ac:dyDescent="0.2">
      <c r="D11495" s="343"/>
    </row>
    <row r="11496" spans="4:4" x14ac:dyDescent="0.2">
      <c r="D11496" s="343"/>
    </row>
    <row r="11497" spans="4:4" x14ac:dyDescent="0.2">
      <c r="D11497" s="343"/>
    </row>
    <row r="11498" spans="4:4" x14ac:dyDescent="0.2">
      <c r="D11498" s="343"/>
    </row>
    <row r="11499" spans="4:4" x14ac:dyDescent="0.2">
      <c r="D11499" s="343"/>
    </row>
    <row r="11500" spans="4:4" x14ac:dyDescent="0.2">
      <c r="D11500" s="343"/>
    </row>
    <row r="11501" spans="4:4" x14ac:dyDescent="0.2">
      <c r="D11501" s="343"/>
    </row>
    <row r="11502" spans="4:4" x14ac:dyDescent="0.2">
      <c r="D11502" s="343"/>
    </row>
    <row r="11503" spans="4:4" x14ac:dyDescent="0.2">
      <c r="D11503" s="343"/>
    </row>
    <row r="11504" spans="4:4" x14ac:dyDescent="0.2">
      <c r="D11504" s="343"/>
    </row>
    <row r="11505" spans="4:4" x14ac:dyDescent="0.2">
      <c r="D11505" s="343"/>
    </row>
    <row r="11506" spans="4:4" x14ac:dyDescent="0.2">
      <c r="D11506" s="343"/>
    </row>
    <row r="11507" spans="4:4" x14ac:dyDescent="0.2">
      <c r="D11507" s="343"/>
    </row>
    <row r="11508" spans="4:4" x14ac:dyDescent="0.2">
      <c r="D11508" s="343"/>
    </row>
    <row r="11509" spans="4:4" x14ac:dyDescent="0.2">
      <c r="D11509" s="343"/>
    </row>
    <row r="11510" spans="4:4" x14ac:dyDescent="0.2">
      <c r="D11510" s="343"/>
    </row>
    <row r="11511" spans="4:4" x14ac:dyDescent="0.2">
      <c r="D11511" s="343"/>
    </row>
    <row r="11512" spans="4:4" x14ac:dyDescent="0.2">
      <c r="D11512" s="343"/>
    </row>
    <row r="11513" spans="4:4" x14ac:dyDescent="0.2">
      <c r="D11513" s="343"/>
    </row>
    <row r="11514" spans="4:4" x14ac:dyDescent="0.2">
      <c r="D11514" s="343"/>
    </row>
    <row r="11515" spans="4:4" x14ac:dyDescent="0.2">
      <c r="D11515" s="343"/>
    </row>
    <row r="11516" spans="4:4" x14ac:dyDescent="0.2">
      <c r="D11516" s="343"/>
    </row>
    <row r="11517" spans="4:4" x14ac:dyDescent="0.2">
      <c r="D11517" s="343"/>
    </row>
    <row r="11518" spans="4:4" x14ac:dyDescent="0.2">
      <c r="D11518" s="343"/>
    </row>
    <row r="11519" spans="4:4" x14ac:dyDescent="0.2">
      <c r="D11519" s="343"/>
    </row>
    <row r="11520" spans="4:4" x14ac:dyDescent="0.2">
      <c r="D11520" s="343"/>
    </row>
    <row r="11521" spans="4:4" x14ac:dyDescent="0.2">
      <c r="D11521" s="343"/>
    </row>
    <row r="11522" spans="4:4" x14ac:dyDescent="0.2">
      <c r="D11522" s="343"/>
    </row>
    <row r="11523" spans="4:4" x14ac:dyDescent="0.2">
      <c r="D11523" s="343"/>
    </row>
    <row r="11524" spans="4:4" x14ac:dyDescent="0.2">
      <c r="D11524" s="343"/>
    </row>
    <row r="11525" spans="4:4" x14ac:dyDescent="0.2">
      <c r="D11525" s="343"/>
    </row>
    <row r="11526" spans="4:4" x14ac:dyDescent="0.2">
      <c r="D11526" s="343"/>
    </row>
    <row r="11527" spans="4:4" x14ac:dyDescent="0.2">
      <c r="D11527" s="343"/>
    </row>
    <row r="11528" spans="4:4" x14ac:dyDescent="0.2">
      <c r="D11528" s="343"/>
    </row>
    <row r="11529" spans="4:4" x14ac:dyDescent="0.2">
      <c r="D11529" s="343"/>
    </row>
    <row r="11530" spans="4:4" x14ac:dyDescent="0.2">
      <c r="D11530" s="343"/>
    </row>
    <row r="11531" spans="4:4" x14ac:dyDescent="0.2">
      <c r="D11531" s="343"/>
    </row>
    <row r="11532" spans="4:4" x14ac:dyDescent="0.2">
      <c r="D11532" s="343"/>
    </row>
    <row r="11533" spans="4:4" x14ac:dyDescent="0.2">
      <c r="D11533" s="343"/>
    </row>
    <row r="11534" spans="4:4" x14ac:dyDescent="0.2">
      <c r="D11534" s="343"/>
    </row>
    <row r="11535" spans="4:4" x14ac:dyDescent="0.2">
      <c r="D11535" s="343"/>
    </row>
    <row r="11536" spans="4:4" x14ac:dyDescent="0.2">
      <c r="D11536" s="343"/>
    </row>
    <row r="11537" spans="4:4" x14ac:dyDescent="0.2">
      <c r="D11537" s="343"/>
    </row>
    <row r="11538" spans="4:4" x14ac:dyDescent="0.2">
      <c r="D11538" s="343"/>
    </row>
    <row r="11539" spans="4:4" x14ac:dyDescent="0.2">
      <c r="D11539" s="343"/>
    </row>
    <row r="11540" spans="4:4" x14ac:dyDescent="0.2">
      <c r="D11540" s="343"/>
    </row>
    <row r="11541" spans="4:4" x14ac:dyDescent="0.2">
      <c r="D11541" s="343"/>
    </row>
    <row r="11542" spans="4:4" x14ac:dyDescent="0.2">
      <c r="D11542" s="343"/>
    </row>
    <row r="11543" spans="4:4" x14ac:dyDescent="0.2">
      <c r="D11543" s="343"/>
    </row>
    <row r="11544" spans="4:4" x14ac:dyDescent="0.2">
      <c r="D11544" s="343"/>
    </row>
    <row r="11545" spans="4:4" x14ac:dyDescent="0.2">
      <c r="D11545" s="343"/>
    </row>
    <row r="11546" spans="4:4" x14ac:dyDescent="0.2">
      <c r="D11546" s="343"/>
    </row>
    <row r="11547" spans="4:4" x14ac:dyDescent="0.2">
      <c r="D11547" s="343"/>
    </row>
    <row r="11548" spans="4:4" x14ac:dyDescent="0.2">
      <c r="D11548" s="343"/>
    </row>
    <row r="11549" spans="4:4" x14ac:dyDescent="0.2">
      <c r="D11549" s="343"/>
    </row>
    <row r="11550" spans="4:4" x14ac:dyDescent="0.2">
      <c r="D11550" s="343"/>
    </row>
    <row r="11551" spans="4:4" x14ac:dyDescent="0.2">
      <c r="D11551" s="343"/>
    </row>
    <row r="11552" spans="4:4" x14ac:dyDescent="0.2">
      <c r="D11552" s="343"/>
    </row>
    <row r="11553" spans="4:4" x14ac:dyDescent="0.2">
      <c r="D11553" s="343"/>
    </row>
    <row r="11554" spans="4:4" x14ac:dyDescent="0.2">
      <c r="D11554" s="343"/>
    </row>
    <row r="11555" spans="4:4" x14ac:dyDescent="0.2">
      <c r="D11555" s="343"/>
    </row>
    <row r="11556" spans="4:4" x14ac:dyDescent="0.2">
      <c r="D11556" s="343"/>
    </row>
    <row r="11557" spans="4:4" x14ac:dyDescent="0.2">
      <c r="D11557" s="343"/>
    </row>
    <row r="11558" spans="4:4" x14ac:dyDescent="0.2">
      <c r="D11558" s="343"/>
    </row>
    <row r="11559" spans="4:4" x14ac:dyDescent="0.2">
      <c r="D11559" s="343"/>
    </row>
    <row r="11560" spans="4:4" x14ac:dyDescent="0.2">
      <c r="D11560" s="343"/>
    </row>
    <row r="11561" spans="4:4" x14ac:dyDescent="0.2">
      <c r="D11561" s="343"/>
    </row>
    <row r="11562" spans="4:4" x14ac:dyDescent="0.2">
      <c r="D11562" s="343"/>
    </row>
    <row r="11563" spans="4:4" x14ac:dyDescent="0.2">
      <c r="D11563" s="343"/>
    </row>
    <row r="11564" spans="4:4" x14ac:dyDescent="0.2">
      <c r="D11564" s="343"/>
    </row>
    <row r="11565" spans="4:4" x14ac:dyDescent="0.2">
      <c r="D11565" s="343"/>
    </row>
    <row r="11566" spans="4:4" x14ac:dyDescent="0.2">
      <c r="D11566" s="343"/>
    </row>
    <row r="11567" spans="4:4" x14ac:dyDescent="0.2">
      <c r="D11567" s="343"/>
    </row>
    <row r="11568" spans="4:4" x14ac:dyDescent="0.2">
      <c r="D11568" s="343"/>
    </row>
    <row r="11569" spans="4:4" x14ac:dyDescent="0.2">
      <c r="D11569" s="343"/>
    </row>
    <row r="11570" spans="4:4" x14ac:dyDescent="0.2">
      <c r="D11570" s="343"/>
    </row>
    <row r="11571" spans="4:4" x14ac:dyDescent="0.2">
      <c r="D11571" s="343"/>
    </row>
    <row r="11572" spans="4:4" x14ac:dyDescent="0.2">
      <c r="D11572" s="343"/>
    </row>
    <row r="11573" spans="4:4" x14ac:dyDescent="0.2">
      <c r="D11573" s="343"/>
    </row>
    <row r="11574" spans="4:4" x14ac:dyDescent="0.2">
      <c r="D11574" s="343"/>
    </row>
    <row r="11575" spans="4:4" x14ac:dyDescent="0.2">
      <c r="D11575" s="343"/>
    </row>
    <row r="11576" spans="4:4" x14ac:dyDescent="0.2">
      <c r="D11576" s="343"/>
    </row>
    <row r="11577" spans="4:4" x14ac:dyDescent="0.2">
      <c r="D11577" s="343"/>
    </row>
    <row r="11578" spans="4:4" x14ac:dyDescent="0.2">
      <c r="D11578" s="343"/>
    </row>
    <row r="11579" spans="4:4" x14ac:dyDescent="0.2">
      <c r="D11579" s="343"/>
    </row>
    <row r="11580" spans="4:4" x14ac:dyDescent="0.2">
      <c r="D11580" s="343"/>
    </row>
    <row r="11581" spans="4:4" x14ac:dyDescent="0.2">
      <c r="D11581" s="343"/>
    </row>
    <row r="11582" spans="4:4" x14ac:dyDescent="0.2">
      <c r="D11582" s="343"/>
    </row>
    <row r="11583" spans="4:4" x14ac:dyDescent="0.2">
      <c r="D11583" s="343"/>
    </row>
    <row r="11584" spans="4:4" x14ac:dyDescent="0.2">
      <c r="D11584" s="343"/>
    </row>
    <row r="11585" spans="4:4" x14ac:dyDescent="0.2">
      <c r="D11585" s="343"/>
    </row>
    <row r="11586" spans="4:4" x14ac:dyDescent="0.2">
      <c r="D11586" s="343"/>
    </row>
    <row r="11587" spans="4:4" x14ac:dyDescent="0.2">
      <c r="D11587" s="343"/>
    </row>
    <row r="11588" spans="4:4" x14ac:dyDescent="0.2">
      <c r="D11588" s="343"/>
    </row>
    <row r="11589" spans="4:4" x14ac:dyDescent="0.2">
      <c r="D11589" s="343"/>
    </row>
    <row r="11590" spans="4:4" x14ac:dyDescent="0.2">
      <c r="D11590" s="343"/>
    </row>
    <row r="11591" spans="4:4" x14ac:dyDescent="0.2">
      <c r="D11591" s="343"/>
    </row>
    <row r="11592" spans="4:4" x14ac:dyDescent="0.2">
      <c r="D11592" s="343"/>
    </row>
    <row r="11593" spans="4:4" x14ac:dyDescent="0.2">
      <c r="D11593" s="343"/>
    </row>
    <row r="11594" spans="4:4" x14ac:dyDescent="0.2">
      <c r="D11594" s="343"/>
    </row>
    <row r="11595" spans="4:4" x14ac:dyDescent="0.2">
      <c r="D11595" s="343"/>
    </row>
    <row r="11596" spans="4:4" x14ac:dyDescent="0.2">
      <c r="D11596" s="343"/>
    </row>
    <row r="11597" spans="4:4" x14ac:dyDescent="0.2">
      <c r="D11597" s="343"/>
    </row>
    <row r="11598" spans="4:4" x14ac:dyDescent="0.2">
      <c r="D11598" s="343"/>
    </row>
    <row r="11599" spans="4:4" x14ac:dyDescent="0.2">
      <c r="D11599" s="343"/>
    </row>
    <row r="11600" spans="4:4" x14ac:dyDescent="0.2">
      <c r="D11600" s="343"/>
    </row>
    <row r="11601" spans="4:4" x14ac:dyDescent="0.2">
      <c r="D11601" s="343"/>
    </row>
    <row r="11602" spans="4:4" x14ac:dyDescent="0.2">
      <c r="D11602" s="343"/>
    </row>
    <row r="11603" spans="4:4" x14ac:dyDescent="0.2">
      <c r="D11603" s="343"/>
    </row>
    <row r="11604" spans="4:4" x14ac:dyDescent="0.2">
      <c r="D11604" s="343"/>
    </row>
    <row r="11605" spans="4:4" x14ac:dyDescent="0.2">
      <c r="D11605" s="343"/>
    </row>
    <row r="11606" spans="4:4" x14ac:dyDescent="0.2">
      <c r="D11606" s="343"/>
    </row>
    <row r="11607" spans="4:4" x14ac:dyDescent="0.2">
      <c r="D11607" s="343"/>
    </row>
    <row r="11608" spans="4:4" x14ac:dyDescent="0.2">
      <c r="D11608" s="343"/>
    </row>
    <row r="11609" spans="4:4" x14ac:dyDescent="0.2">
      <c r="D11609" s="343"/>
    </row>
    <row r="11610" spans="4:4" x14ac:dyDescent="0.2">
      <c r="D11610" s="343"/>
    </row>
    <row r="11611" spans="4:4" x14ac:dyDescent="0.2">
      <c r="D11611" s="343"/>
    </row>
    <row r="11612" spans="4:4" x14ac:dyDescent="0.2">
      <c r="D11612" s="343"/>
    </row>
    <row r="11613" spans="4:4" x14ac:dyDescent="0.2">
      <c r="D11613" s="343"/>
    </row>
    <row r="11614" spans="4:4" x14ac:dyDescent="0.2">
      <c r="D11614" s="343"/>
    </row>
    <row r="11615" spans="4:4" x14ac:dyDescent="0.2">
      <c r="D11615" s="343"/>
    </row>
    <row r="11616" spans="4:4" x14ac:dyDescent="0.2">
      <c r="D11616" s="343"/>
    </row>
    <row r="11617" spans="4:4" x14ac:dyDescent="0.2">
      <c r="D11617" s="343"/>
    </row>
    <row r="11618" spans="4:4" x14ac:dyDescent="0.2">
      <c r="D11618" s="343"/>
    </row>
    <row r="11619" spans="4:4" x14ac:dyDescent="0.2">
      <c r="D11619" s="343"/>
    </row>
    <row r="11620" spans="4:4" x14ac:dyDescent="0.2">
      <c r="D11620" s="343"/>
    </row>
    <row r="11621" spans="4:4" x14ac:dyDescent="0.2">
      <c r="D11621" s="343"/>
    </row>
    <row r="11622" spans="4:4" x14ac:dyDescent="0.2">
      <c r="D11622" s="343"/>
    </row>
    <row r="11623" spans="4:4" x14ac:dyDescent="0.2">
      <c r="D11623" s="343"/>
    </row>
    <row r="11624" spans="4:4" x14ac:dyDescent="0.2">
      <c r="D11624" s="343"/>
    </row>
    <row r="11625" spans="4:4" x14ac:dyDescent="0.2">
      <c r="D11625" s="343"/>
    </row>
    <row r="11626" spans="4:4" x14ac:dyDescent="0.2">
      <c r="D11626" s="343"/>
    </row>
    <row r="11627" spans="4:4" x14ac:dyDescent="0.2">
      <c r="D11627" s="343"/>
    </row>
    <row r="11628" spans="4:4" x14ac:dyDescent="0.2">
      <c r="D11628" s="343"/>
    </row>
    <row r="11629" spans="4:4" x14ac:dyDescent="0.2">
      <c r="D11629" s="343"/>
    </row>
    <row r="11630" spans="4:4" x14ac:dyDescent="0.2">
      <c r="D11630" s="343"/>
    </row>
    <row r="11631" spans="4:4" x14ac:dyDescent="0.2">
      <c r="D11631" s="343"/>
    </row>
    <row r="11632" spans="4:4" x14ac:dyDescent="0.2">
      <c r="D11632" s="343"/>
    </row>
    <row r="11633" spans="4:4" x14ac:dyDescent="0.2">
      <c r="D11633" s="343"/>
    </row>
    <row r="11634" spans="4:4" x14ac:dyDescent="0.2">
      <c r="D11634" s="343"/>
    </row>
    <row r="11635" spans="4:4" x14ac:dyDescent="0.2">
      <c r="D11635" s="343"/>
    </row>
    <row r="11636" spans="4:4" x14ac:dyDescent="0.2">
      <c r="D11636" s="343"/>
    </row>
    <row r="11637" spans="4:4" x14ac:dyDescent="0.2">
      <c r="D11637" s="343"/>
    </row>
    <row r="11638" spans="4:4" x14ac:dyDescent="0.2">
      <c r="D11638" s="343"/>
    </row>
    <row r="11639" spans="4:4" x14ac:dyDescent="0.2">
      <c r="D11639" s="343"/>
    </row>
    <row r="11640" spans="4:4" x14ac:dyDescent="0.2">
      <c r="D11640" s="343"/>
    </row>
    <row r="11641" spans="4:4" x14ac:dyDescent="0.2">
      <c r="D11641" s="343"/>
    </row>
    <row r="11642" spans="4:4" x14ac:dyDescent="0.2">
      <c r="D11642" s="343"/>
    </row>
    <row r="11643" spans="4:4" x14ac:dyDescent="0.2">
      <c r="D11643" s="343"/>
    </row>
    <row r="11644" spans="4:4" x14ac:dyDescent="0.2">
      <c r="D11644" s="343"/>
    </row>
    <row r="11645" spans="4:4" x14ac:dyDescent="0.2">
      <c r="D11645" s="343"/>
    </row>
    <row r="11646" spans="4:4" x14ac:dyDescent="0.2">
      <c r="D11646" s="343"/>
    </row>
    <row r="11647" spans="4:4" x14ac:dyDescent="0.2">
      <c r="D11647" s="343"/>
    </row>
    <row r="11648" spans="4:4" x14ac:dyDescent="0.2">
      <c r="D11648" s="343"/>
    </row>
    <row r="11649" spans="4:4" x14ac:dyDescent="0.2">
      <c r="D11649" s="343"/>
    </row>
    <row r="11650" spans="4:4" x14ac:dyDescent="0.2">
      <c r="D11650" s="343"/>
    </row>
    <row r="11651" spans="4:4" x14ac:dyDescent="0.2">
      <c r="D11651" s="343"/>
    </row>
    <row r="11652" spans="4:4" x14ac:dyDescent="0.2">
      <c r="D11652" s="343"/>
    </row>
    <row r="11653" spans="4:4" x14ac:dyDescent="0.2">
      <c r="D11653" s="343"/>
    </row>
    <row r="11654" spans="4:4" x14ac:dyDescent="0.2">
      <c r="D11654" s="343"/>
    </row>
    <row r="11655" spans="4:4" x14ac:dyDescent="0.2">
      <c r="D11655" s="343"/>
    </row>
    <row r="11656" spans="4:4" x14ac:dyDescent="0.2">
      <c r="D11656" s="343"/>
    </row>
    <row r="11657" spans="4:4" x14ac:dyDescent="0.2">
      <c r="D11657" s="343"/>
    </row>
    <row r="11658" spans="4:4" x14ac:dyDescent="0.2">
      <c r="D11658" s="343"/>
    </row>
    <row r="11659" spans="4:4" x14ac:dyDescent="0.2">
      <c r="D11659" s="343"/>
    </row>
    <row r="11660" spans="4:4" x14ac:dyDescent="0.2">
      <c r="D11660" s="343"/>
    </row>
    <row r="11661" spans="4:4" x14ac:dyDescent="0.2">
      <c r="D11661" s="343"/>
    </row>
    <row r="11662" spans="4:4" x14ac:dyDescent="0.2">
      <c r="D11662" s="343"/>
    </row>
    <row r="11663" spans="4:4" x14ac:dyDescent="0.2">
      <c r="D11663" s="343"/>
    </row>
    <row r="11664" spans="4:4" x14ac:dyDescent="0.2">
      <c r="D11664" s="343"/>
    </row>
    <row r="11665" spans="4:4" x14ac:dyDescent="0.2">
      <c r="D11665" s="343"/>
    </row>
    <row r="11666" spans="4:4" x14ac:dyDescent="0.2">
      <c r="D11666" s="343"/>
    </row>
    <row r="11667" spans="4:4" x14ac:dyDescent="0.2">
      <c r="D11667" s="343"/>
    </row>
    <row r="11668" spans="4:4" x14ac:dyDescent="0.2">
      <c r="D11668" s="343"/>
    </row>
    <row r="11669" spans="4:4" x14ac:dyDescent="0.2">
      <c r="D11669" s="343"/>
    </row>
    <row r="11670" spans="4:4" x14ac:dyDescent="0.2">
      <c r="D11670" s="343"/>
    </row>
    <row r="11671" spans="4:4" x14ac:dyDescent="0.2">
      <c r="D11671" s="343"/>
    </row>
    <row r="11672" spans="4:4" x14ac:dyDescent="0.2">
      <c r="D11672" s="343"/>
    </row>
    <row r="11673" spans="4:4" x14ac:dyDescent="0.2">
      <c r="D11673" s="343"/>
    </row>
    <row r="11674" spans="4:4" x14ac:dyDescent="0.2">
      <c r="D11674" s="343"/>
    </row>
    <row r="11675" spans="4:4" x14ac:dyDescent="0.2">
      <c r="D11675" s="343"/>
    </row>
    <row r="11676" spans="4:4" x14ac:dyDescent="0.2">
      <c r="D11676" s="343"/>
    </row>
    <row r="11677" spans="4:4" x14ac:dyDescent="0.2">
      <c r="D11677" s="343"/>
    </row>
    <row r="11678" spans="4:4" x14ac:dyDescent="0.2">
      <c r="D11678" s="343"/>
    </row>
    <row r="11679" spans="4:4" x14ac:dyDescent="0.2">
      <c r="D11679" s="343"/>
    </row>
    <row r="11680" spans="4:4" x14ac:dyDescent="0.2">
      <c r="D11680" s="343"/>
    </row>
    <row r="11681" spans="4:4" x14ac:dyDescent="0.2">
      <c r="D11681" s="343"/>
    </row>
    <row r="11682" spans="4:4" x14ac:dyDescent="0.2">
      <c r="D11682" s="343"/>
    </row>
    <row r="11683" spans="4:4" x14ac:dyDescent="0.2">
      <c r="D11683" s="343"/>
    </row>
    <row r="11684" spans="4:4" x14ac:dyDescent="0.2">
      <c r="D11684" s="343"/>
    </row>
    <row r="11685" spans="4:4" x14ac:dyDescent="0.2">
      <c r="D11685" s="343"/>
    </row>
    <row r="11686" spans="4:4" x14ac:dyDescent="0.2">
      <c r="D11686" s="343"/>
    </row>
    <row r="11687" spans="4:4" x14ac:dyDescent="0.2">
      <c r="D11687" s="343"/>
    </row>
    <row r="11688" spans="4:4" x14ac:dyDescent="0.2">
      <c r="D11688" s="343"/>
    </row>
    <row r="11689" spans="4:4" x14ac:dyDescent="0.2">
      <c r="D11689" s="343"/>
    </row>
    <row r="11690" spans="4:4" x14ac:dyDescent="0.2">
      <c r="D11690" s="343"/>
    </row>
    <row r="11691" spans="4:4" x14ac:dyDescent="0.2">
      <c r="D11691" s="343"/>
    </row>
    <row r="11692" spans="4:4" x14ac:dyDescent="0.2">
      <c r="D11692" s="343"/>
    </row>
    <row r="11693" spans="4:4" x14ac:dyDescent="0.2">
      <c r="D11693" s="343"/>
    </row>
    <row r="11694" spans="4:4" x14ac:dyDescent="0.2">
      <c r="D11694" s="343"/>
    </row>
    <row r="11695" spans="4:4" x14ac:dyDescent="0.2">
      <c r="D11695" s="343"/>
    </row>
    <row r="11696" spans="4:4" x14ac:dyDescent="0.2">
      <c r="D11696" s="343"/>
    </row>
    <row r="11697" spans="4:4" x14ac:dyDescent="0.2">
      <c r="D11697" s="343"/>
    </row>
    <row r="11698" spans="4:4" x14ac:dyDescent="0.2">
      <c r="D11698" s="343"/>
    </row>
    <row r="11699" spans="4:4" x14ac:dyDescent="0.2">
      <c r="D11699" s="343"/>
    </row>
    <row r="11700" spans="4:4" x14ac:dyDescent="0.2">
      <c r="D11700" s="343"/>
    </row>
    <row r="11701" spans="4:4" x14ac:dyDescent="0.2">
      <c r="D11701" s="343"/>
    </row>
    <row r="11702" spans="4:4" x14ac:dyDescent="0.2">
      <c r="D11702" s="343"/>
    </row>
    <row r="11703" spans="4:4" x14ac:dyDescent="0.2">
      <c r="D11703" s="343"/>
    </row>
    <row r="11704" spans="4:4" x14ac:dyDescent="0.2">
      <c r="D11704" s="343"/>
    </row>
    <row r="11705" spans="4:4" x14ac:dyDescent="0.2">
      <c r="D11705" s="343"/>
    </row>
    <row r="11706" spans="4:4" x14ac:dyDescent="0.2">
      <c r="D11706" s="343"/>
    </row>
    <row r="11707" spans="4:4" x14ac:dyDescent="0.2">
      <c r="D11707" s="343"/>
    </row>
    <row r="11708" spans="4:4" x14ac:dyDescent="0.2">
      <c r="D11708" s="343"/>
    </row>
    <row r="11709" spans="4:4" x14ac:dyDescent="0.2">
      <c r="D11709" s="343"/>
    </row>
    <row r="11710" spans="4:4" x14ac:dyDescent="0.2">
      <c r="D11710" s="343"/>
    </row>
    <row r="11711" spans="4:4" x14ac:dyDescent="0.2">
      <c r="D11711" s="343"/>
    </row>
    <row r="11712" spans="4:4" x14ac:dyDescent="0.2">
      <c r="D11712" s="343"/>
    </row>
    <row r="11713" spans="4:4" x14ac:dyDescent="0.2">
      <c r="D11713" s="343"/>
    </row>
    <row r="11714" spans="4:4" x14ac:dyDescent="0.2">
      <c r="D11714" s="343"/>
    </row>
    <row r="11715" spans="4:4" x14ac:dyDescent="0.2">
      <c r="D11715" s="343"/>
    </row>
    <row r="11716" spans="4:4" x14ac:dyDescent="0.2">
      <c r="D11716" s="343"/>
    </row>
    <row r="11717" spans="4:4" x14ac:dyDescent="0.2">
      <c r="D11717" s="343"/>
    </row>
    <row r="11718" spans="4:4" x14ac:dyDescent="0.2">
      <c r="D11718" s="343"/>
    </row>
    <row r="11719" spans="4:4" x14ac:dyDescent="0.2">
      <c r="D11719" s="343"/>
    </row>
    <row r="11720" spans="4:4" x14ac:dyDescent="0.2">
      <c r="D11720" s="343"/>
    </row>
    <row r="11721" spans="4:4" x14ac:dyDescent="0.2">
      <c r="D11721" s="343"/>
    </row>
    <row r="11722" spans="4:4" x14ac:dyDescent="0.2">
      <c r="D11722" s="343"/>
    </row>
    <row r="11723" spans="4:4" x14ac:dyDescent="0.2">
      <c r="D11723" s="343"/>
    </row>
    <row r="11724" spans="4:4" x14ac:dyDescent="0.2">
      <c r="D11724" s="343"/>
    </row>
    <row r="11725" spans="4:4" x14ac:dyDescent="0.2">
      <c r="D11725" s="343"/>
    </row>
    <row r="11726" spans="4:4" x14ac:dyDescent="0.2">
      <c r="D11726" s="343"/>
    </row>
    <row r="11727" spans="4:4" x14ac:dyDescent="0.2">
      <c r="D11727" s="343"/>
    </row>
    <row r="11728" spans="4:4" x14ac:dyDescent="0.2">
      <c r="D11728" s="343"/>
    </row>
    <row r="11729" spans="4:4" x14ac:dyDescent="0.2">
      <c r="D11729" s="343"/>
    </row>
    <row r="11730" spans="4:4" x14ac:dyDescent="0.2">
      <c r="D11730" s="343"/>
    </row>
    <row r="11731" spans="4:4" x14ac:dyDescent="0.2">
      <c r="D11731" s="343"/>
    </row>
    <row r="11732" spans="4:4" x14ac:dyDescent="0.2">
      <c r="D11732" s="343"/>
    </row>
    <row r="11733" spans="4:4" x14ac:dyDescent="0.2">
      <c r="D11733" s="343"/>
    </row>
    <row r="11734" spans="4:4" x14ac:dyDescent="0.2">
      <c r="D11734" s="343"/>
    </row>
    <row r="11735" spans="4:4" x14ac:dyDescent="0.2">
      <c r="D11735" s="343"/>
    </row>
    <row r="11736" spans="4:4" x14ac:dyDescent="0.2">
      <c r="D11736" s="343"/>
    </row>
    <row r="11737" spans="4:4" x14ac:dyDescent="0.2">
      <c r="D11737" s="343"/>
    </row>
    <row r="11738" spans="4:4" x14ac:dyDescent="0.2">
      <c r="D11738" s="343"/>
    </row>
    <row r="11739" spans="4:4" x14ac:dyDescent="0.2">
      <c r="D11739" s="343"/>
    </row>
    <row r="11740" spans="4:4" x14ac:dyDescent="0.2">
      <c r="D11740" s="343"/>
    </row>
    <row r="11741" spans="4:4" x14ac:dyDescent="0.2">
      <c r="D11741" s="343"/>
    </row>
    <row r="11742" spans="4:4" x14ac:dyDescent="0.2">
      <c r="D11742" s="343"/>
    </row>
    <row r="11743" spans="4:4" x14ac:dyDescent="0.2">
      <c r="D11743" s="343"/>
    </row>
    <row r="11744" spans="4:4" x14ac:dyDescent="0.2">
      <c r="D11744" s="343"/>
    </row>
    <row r="11745" spans="4:4" x14ac:dyDescent="0.2">
      <c r="D11745" s="343"/>
    </row>
    <row r="11746" spans="4:4" x14ac:dyDescent="0.2">
      <c r="D11746" s="343"/>
    </row>
    <row r="11747" spans="4:4" x14ac:dyDescent="0.2">
      <c r="D11747" s="343"/>
    </row>
    <row r="11748" spans="4:4" x14ac:dyDescent="0.2">
      <c r="D11748" s="343"/>
    </row>
    <row r="11749" spans="4:4" x14ac:dyDescent="0.2">
      <c r="D11749" s="343"/>
    </row>
    <row r="11750" spans="4:4" x14ac:dyDescent="0.2">
      <c r="D11750" s="343"/>
    </row>
    <row r="11751" spans="4:4" x14ac:dyDescent="0.2">
      <c r="D11751" s="343"/>
    </row>
    <row r="11752" spans="4:4" x14ac:dyDescent="0.2">
      <c r="D11752" s="343"/>
    </row>
    <row r="11753" spans="4:4" x14ac:dyDescent="0.2">
      <c r="D11753" s="343"/>
    </row>
    <row r="11754" spans="4:4" x14ac:dyDescent="0.2">
      <c r="D11754" s="343"/>
    </row>
    <row r="11755" spans="4:4" x14ac:dyDescent="0.2">
      <c r="D11755" s="343"/>
    </row>
    <row r="11756" spans="4:4" x14ac:dyDescent="0.2">
      <c r="D11756" s="343"/>
    </row>
    <row r="11757" spans="4:4" x14ac:dyDescent="0.2">
      <c r="D11757" s="343"/>
    </row>
    <row r="11758" spans="4:4" x14ac:dyDescent="0.2">
      <c r="D11758" s="343"/>
    </row>
    <row r="11759" spans="4:4" x14ac:dyDescent="0.2">
      <c r="D11759" s="343"/>
    </row>
    <row r="11760" spans="4:4" x14ac:dyDescent="0.2">
      <c r="D11760" s="343"/>
    </row>
    <row r="11761" spans="4:4" x14ac:dyDescent="0.2">
      <c r="D11761" s="343"/>
    </row>
    <row r="11762" spans="4:4" x14ac:dyDescent="0.2">
      <c r="D11762" s="343"/>
    </row>
    <row r="11763" spans="4:4" x14ac:dyDescent="0.2">
      <c r="D11763" s="343"/>
    </row>
    <row r="11764" spans="4:4" x14ac:dyDescent="0.2">
      <c r="D11764" s="343"/>
    </row>
    <row r="11765" spans="4:4" x14ac:dyDescent="0.2">
      <c r="D11765" s="343"/>
    </row>
    <row r="11766" spans="4:4" x14ac:dyDescent="0.2">
      <c r="D11766" s="343"/>
    </row>
    <row r="11767" spans="4:4" x14ac:dyDescent="0.2">
      <c r="D11767" s="343"/>
    </row>
    <row r="11768" spans="4:4" x14ac:dyDescent="0.2">
      <c r="D11768" s="343"/>
    </row>
    <row r="11769" spans="4:4" x14ac:dyDescent="0.2">
      <c r="D11769" s="343"/>
    </row>
    <row r="11770" spans="4:4" x14ac:dyDescent="0.2">
      <c r="D11770" s="343"/>
    </row>
    <row r="11771" spans="4:4" x14ac:dyDescent="0.2">
      <c r="D11771" s="343"/>
    </row>
    <row r="11772" spans="4:4" x14ac:dyDescent="0.2">
      <c r="D11772" s="343"/>
    </row>
    <row r="11773" spans="4:4" x14ac:dyDescent="0.2">
      <c r="D11773" s="343"/>
    </row>
    <row r="11774" spans="4:4" x14ac:dyDescent="0.2">
      <c r="D11774" s="343"/>
    </row>
    <row r="11775" spans="4:4" x14ac:dyDescent="0.2">
      <c r="D11775" s="343"/>
    </row>
    <row r="11776" spans="4:4" x14ac:dyDescent="0.2">
      <c r="D11776" s="343"/>
    </row>
    <row r="11777" spans="4:4" x14ac:dyDescent="0.2">
      <c r="D11777" s="343"/>
    </row>
    <row r="11778" spans="4:4" x14ac:dyDescent="0.2">
      <c r="D11778" s="343"/>
    </row>
    <row r="11779" spans="4:4" x14ac:dyDescent="0.2">
      <c r="D11779" s="343"/>
    </row>
    <row r="11780" spans="4:4" x14ac:dyDescent="0.2">
      <c r="D11780" s="343"/>
    </row>
    <row r="11781" spans="4:4" x14ac:dyDescent="0.2">
      <c r="D11781" s="343"/>
    </row>
    <row r="11782" spans="4:4" x14ac:dyDescent="0.2">
      <c r="D11782" s="343"/>
    </row>
    <row r="11783" spans="4:4" x14ac:dyDescent="0.2">
      <c r="D11783" s="343"/>
    </row>
    <row r="11784" spans="4:4" x14ac:dyDescent="0.2">
      <c r="D11784" s="343"/>
    </row>
    <row r="11785" spans="4:4" x14ac:dyDescent="0.2">
      <c r="D11785" s="343"/>
    </row>
    <row r="11786" spans="4:4" x14ac:dyDescent="0.2">
      <c r="D11786" s="343"/>
    </row>
    <row r="11787" spans="4:4" x14ac:dyDescent="0.2">
      <c r="D11787" s="343"/>
    </row>
    <row r="11788" spans="4:4" x14ac:dyDescent="0.2">
      <c r="D11788" s="343"/>
    </row>
    <row r="11789" spans="4:4" x14ac:dyDescent="0.2">
      <c r="D11789" s="343"/>
    </row>
    <row r="11790" spans="4:4" x14ac:dyDescent="0.2">
      <c r="D11790" s="343"/>
    </row>
    <row r="11791" spans="4:4" x14ac:dyDescent="0.2">
      <c r="D11791" s="343"/>
    </row>
    <row r="11792" spans="4:4" x14ac:dyDescent="0.2">
      <c r="D11792" s="343"/>
    </row>
    <row r="11793" spans="4:4" x14ac:dyDescent="0.2">
      <c r="D11793" s="343"/>
    </row>
    <row r="11794" spans="4:4" x14ac:dyDescent="0.2">
      <c r="D11794" s="343"/>
    </row>
    <row r="11795" spans="4:4" x14ac:dyDescent="0.2">
      <c r="D11795" s="343"/>
    </row>
    <row r="11796" spans="4:4" x14ac:dyDescent="0.2">
      <c r="D11796" s="343"/>
    </row>
    <row r="11797" spans="4:4" x14ac:dyDescent="0.2">
      <c r="D11797" s="343"/>
    </row>
    <row r="11798" spans="4:4" x14ac:dyDescent="0.2">
      <c r="D11798" s="343"/>
    </row>
    <row r="11799" spans="4:4" x14ac:dyDescent="0.2">
      <c r="D11799" s="343"/>
    </row>
    <row r="11800" spans="4:4" x14ac:dyDescent="0.2">
      <c r="D11800" s="343"/>
    </row>
    <row r="11801" spans="4:4" x14ac:dyDescent="0.2">
      <c r="D11801" s="343"/>
    </row>
    <row r="11802" spans="4:4" x14ac:dyDescent="0.2">
      <c r="D11802" s="343"/>
    </row>
    <row r="11803" spans="4:4" x14ac:dyDescent="0.2">
      <c r="D11803" s="343"/>
    </row>
    <row r="11804" spans="4:4" x14ac:dyDescent="0.2">
      <c r="D11804" s="343"/>
    </row>
    <row r="11805" spans="4:4" x14ac:dyDescent="0.2">
      <c r="D11805" s="343"/>
    </row>
    <row r="11806" spans="4:4" x14ac:dyDescent="0.2">
      <c r="D11806" s="343"/>
    </row>
    <row r="11807" spans="4:4" x14ac:dyDescent="0.2">
      <c r="D11807" s="343"/>
    </row>
    <row r="11808" spans="4:4" x14ac:dyDescent="0.2">
      <c r="D11808" s="343"/>
    </row>
    <row r="11809" spans="4:4" x14ac:dyDescent="0.2">
      <c r="D11809" s="343"/>
    </row>
    <row r="11810" spans="4:4" x14ac:dyDescent="0.2">
      <c r="D11810" s="343"/>
    </row>
    <row r="11811" spans="4:4" x14ac:dyDescent="0.2">
      <c r="D11811" s="343"/>
    </row>
    <row r="11812" spans="4:4" x14ac:dyDescent="0.2">
      <c r="D11812" s="343"/>
    </row>
    <row r="11813" spans="4:4" x14ac:dyDescent="0.2">
      <c r="D11813" s="343"/>
    </row>
    <row r="11814" spans="4:4" x14ac:dyDescent="0.2">
      <c r="D11814" s="343"/>
    </row>
    <row r="11815" spans="4:4" x14ac:dyDescent="0.2">
      <c r="D11815" s="343"/>
    </row>
    <row r="11816" spans="4:4" x14ac:dyDescent="0.2">
      <c r="D11816" s="343"/>
    </row>
    <row r="11817" spans="4:4" x14ac:dyDescent="0.2">
      <c r="D11817" s="343"/>
    </row>
    <row r="11818" spans="4:4" x14ac:dyDescent="0.2">
      <c r="D11818" s="343"/>
    </row>
    <row r="11819" spans="4:4" x14ac:dyDescent="0.2">
      <c r="D11819" s="343"/>
    </row>
    <row r="11820" spans="4:4" x14ac:dyDescent="0.2">
      <c r="D11820" s="343"/>
    </row>
    <row r="11821" spans="4:4" x14ac:dyDescent="0.2">
      <c r="D11821" s="343"/>
    </row>
    <row r="11822" spans="4:4" x14ac:dyDescent="0.2">
      <c r="D11822" s="343"/>
    </row>
    <row r="11823" spans="4:4" x14ac:dyDescent="0.2">
      <c r="D11823" s="343"/>
    </row>
    <row r="11824" spans="4:4" x14ac:dyDescent="0.2">
      <c r="D11824" s="343"/>
    </row>
    <row r="11825" spans="4:4" x14ac:dyDescent="0.2">
      <c r="D11825" s="343"/>
    </row>
    <row r="11826" spans="4:4" x14ac:dyDescent="0.2">
      <c r="D11826" s="343"/>
    </row>
    <row r="11827" spans="4:4" x14ac:dyDescent="0.2">
      <c r="D11827" s="343"/>
    </row>
    <row r="11828" spans="4:4" x14ac:dyDescent="0.2">
      <c r="D11828" s="343"/>
    </row>
    <row r="11829" spans="4:4" x14ac:dyDescent="0.2">
      <c r="D11829" s="343"/>
    </row>
    <row r="11830" spans="4:4" x14ac:dyDescent="0.2">
      <c r="D11830" s="343"/>
    </row>
    <row r="11831" spans="4:4" x14ac:dyDescent="0.2">
      <c r="D11831" s="343"/>
    </row>
    <row r="11832" spans="4:4" x14ac:dyDescent="0.2">
      <c r="D11832" s="343"/>
    </row>
    <row r="11833" spans="4:4" x14ac:dyDescent="0.2">
      <c r="D11833" s="343"/>
    </row>
    <row r="11834" spans="4:4" x14ac:dyDescent="0.2">
      <c r="D11834" s="343"/>
    </row>
    <row r="11835" spans="4:4" x14ac:dyDescent="0.2">
      <c r="D11835" s="343"/>
    </row>
    <row r="11836" spans="4:4" x14ac:dyDescent="0.2">
      <c r="D11836" s="343"/>
    </row>
    <row r="11837" spans="4:4" x14ac:dyDescent="0.2">
      <c r="D11837" s="343"/>
    </row>
    <row r="11838" spans="4:4" x14ac:dyDescent="0.2">
      <c r="D11838" s="343"/>
    </row>
    <row r="11839" spans="4:4" x14ac:dyDescent="0.2">
      <c r="D11839" s="343"/>
    </row>
    <row r="11840" spans="4:4" x14ac:dyDescent="0.2">
      <c r="D11840" s="343"/>
    </row>
    <row r="11841" spans="4:4" x14ac:dyDescent="0.2">
      <c r="D11841" s="343"/>
    </row>
    <row r="11842" spans="4:4" x14ac:dyDescent="0.2">
      <c r="D11842" s="343"/>
    </row>
    <row r="11843" spans="4:4" x14ac:dyDescent="0.2">
      <c r="D11843" s="343"/>
    </row>
    <row r="11844" spans="4:4" x14ac:dyDescent="0.2">
      <c r="D11844" s="343"/>
    </row>
    <row r="11845" spans="4:4" x14ac:dyDescent="0.2">
      <c r="D11845" s="343"/>
    </row>
    <row r="11846" spans="4:4" x14ac:dyDescent="0.2">
      <c r="D11846" s="343"/>
    </row>
    <row r="11847" spans="4:4" x14ac:dyDescent="0.2">
      <c r="D11847" s="343"/>
    </row>
    <row r="11848" spans="4:4" x14ac:dyDescent="0.2">
      <c r="D11848" s="343"/>
    </row>
    <row r="11849" spans="4:4" x14ac:dyDescent="0.2">
      <c r="D11849" s="343"/>
    </row>
    <row r="11850" spans="4:4" x14ac:dyDescent="0.2">
      <c r="D11850" s="343"/>
    </row>
    <row r="11851" spans="4:4" x14ac:dyDescent="0.2">
      <c r="D11851" s="343"/>
    </row>
    <row r="11852" spans="4:4" x14ac:dyDescent="0.2">
      <c r="D11852" s="343"/>
    </row>
    <row r="11853" spans="4:4" x14ac:dyDescent="0.2">
      <c r="D11853" s="343"/>
    </row>
    <row r="11854" spans="4:4" x14ac:dyDescent="0.2">
      <c r="D11854" s="343"/>
    </row>
    <row r="11855" spans="4:4" x14ac:dyDescent="0.2">
      <c r="D11855" s="343"/>
    </row>
    <row r="11856" spans="4:4" x14ac:dyDescent="0.2">
      <c r="D11856" s="343"/>
    </row>
    <row r="11857" spans="4:4" x14ac:dyDescent="0.2">
      <c r="D11857" s="343"/>
    </row>
    <row r="11858" spans="4:4" x14ac:dyDescent="0.2">
      <c r="D11858" s="343"/>
    </row>
    <row r="11859" spans="4:4" x14ac:dyDescent="0.2">
      <c r="D11859" s="343"/>
    </row>
    <row r="11860" spans="4:4" x14ac:dyDescent="0.2">
      <c r="D11860" s="343"/>
    </row>
    <row r="11861" spans="4:4" x14ac:dyDescent="0.2">
      <c r="D11861" s="343"/>
    </row>
    <row r="11862" spans="4:4" x14ac:dyDescent="0.2">
      <c r="D11862" s="343"/>
    </row>
    <row r="11863" spans="4:4" x14ac:dyDescent="0.2">
      <c r="D11863" s="343"/>
    </row>
    <row r="11864" spans="4:4" x14ac:dyDescent="0.2">
      <c r="D11864" s="343"/>
    </row>
    <row r="11865" spans="4:4" x14ac:dyDescent="0.2">
      <c r="D11865" s="343"/>
    </row>
    <row r="11866" spans="4:4" x14ac:dyDescent="0.2">
      <c r="D11866" s="343"/>
    </row>
    <row r="11867" spans="4:4" x14ac:dyDescent="0.2">
      <c r="D11867" s="343"/>
    </row>
    <row r="11868" spans="4:4" x14ac:dyDescent="0.2">
      <c r="D11868" s="343"/>
    </row>
    <row r="11869" spans="4:4" x14ac:dyDescent="0.2">
      <c r="D11869" s="343"/>
    </row>
    <row r="11870" spans="4:4" x14ac:dyDescent="0.2">
      <c r="D11870" s="343"/>
    </row>
    <row r="11871" spans="4:4" x14ac:dyDescent="0.2">
      <c r="D11871" s="343"/>
    </row>
    <row r="11872" spans="4:4" x14ac:dyDescent="0.2">
      <c r="D11872" s="343"/>
    </row>
    <row r="11873" spans="4:4" x14ac:dyDescent="0.2">
      <c r="D11873" s="343"/>
    </row>
    <row r="11874" spans="4:4" x14ac:dyDescent="0.2">
      <c r="D11874" s="343"/>
    </row>
    <row r="11875" spans="4:4" x14ac:dyDescent="0.2">
      <c r="D11875" s="343"/>
    </row>
    <row r="11876" spans="4:4" x14ac:dyDescent="0.2">
      <c r="D11876" s="343"/>
    </row>
    <row r="11877" spans="4:4" x14ac:dyDescent="0.2">
      <c r="D11877" s="343"/>
    </row>
    <row r="11878" spans="4:4" x14ac:dyDescent="0.2">
      <c r="D11878" s="343"/>
    </row>
    <row r="11879" spans="4:4" x14ac:dyDescent="0.2">
      <c r="D11879" s="343"/>
    </row>
    <row r="11880" spans="4:4" x14ac:dyDescent="0.2">
      <c r="D11880" s="343"/>
    </row>
    <row r="11881" spans="4:4" x14ac:dyDescent="0.2">
      <c r="D11881" s="343"/>
    </row>
    <row r="11882" spans="4:4" x14ac:dyDescent="0.2">
      <c r="D11882" s="343"/>
    </row>
    <row r="11883" spans="4:4" x14ac:dyDescent="0.2">
      <c r="D11883" s="343"/>
    </row>
    <row r="11884" spans="4:4" x14ac:dyDescent="0.2">
      <c r="D11884" s="343"/>
    </row>
    <row r="11885" spans="4:4" x14ac:dyDescent="0.2">
      <c r="D11885" s="343"/>
    </row>
    <row r="11886" spans="4:4" x14ac:dyDescent="0.2">
      <c r="D11886" s="343"/>
    </row>
    <row r="11887" spans="4:4" x14ac:dyDescent="0.2">
      <c r="D11887" s="343"/>
    </row>
    <row r="11888" spans="4:4" x14ac:dyDescent="0.2">
      <c r="D11888" s="343"/>
    </row>
    <row r="11889" spans="4:4" x14ac:dyDescent="0.2">
      <c r="D11889" s="343"/>
    </row>
    <row r="11890" spans="4:4" x14ac:dyDescent="0.2">
      <c r="D11890" s="343"/>
    </row>
    <row r="11891" spans="4:4" x14ac:dyDescent="0.2">
      <c r="D11891" s="343"/>
    </row>
    <row r="11892" spans="4:4" x14ac:dyDescent="0.2">
      <c r="D11892" s="343"/>
    </row>
    <row r="11893" spans="4:4" x14ac:dyDescent="0.2">
      <c r="D11893" s="343"/>
    </row>
    <row r="11894" spans="4:4" x14ac:dyDescent="0.2">
      <c r="D11894" s="343"/>
    </row>
    <row r="11895" spans="4:4" x14ac:dyDescent="0.2">
      <c r="D11895" s="343"/>
    </row>
    <row r="11896" spans="4:4" x14ac:dyDescent="0.2">
      <c r="D11896" s="343"/>
    </row>
    <row r="11897" spans="4:4" x14ac:dyDescent="0.2">
      <c r="D11897" s="343"/>
    </row>
    <row r="11898" spans="4:4" x14ac:dyDescent="0.2">
      <c r="D11898" s="343"/>
    </row>
    <row r="11899" spans="4:4" x14ac:dyDescent="0.2">
      <c r="D11899" s="343"/>
    </row>
    <row r="11900" spans="4:4" x14ac:dyDescent="0.2">
      <c r="D11900" s="343"/>
    </row>
    <row r="11901" spans="4:4" x14ac:dyDescent="0.2">
      <c r="D11901" s="343"/>
    </row>
    <row r="11902" spans="4:4" x14ac:dyDescent="0.2">
      <c r="D11902" s="343"/>
    </row>
    <row r="11903" spans="4:4" x14ac:dyDescent="0.2">
      <c r="D11903" s="343"/>
    </row>
    <row r="11904" spans="4:4" x14ac:dyDescent="0.2">
      <c r="D11904" s="343"/>
    </row>
    <row r="11905" spans="4:4" x14ac:dyDescent="0.2">
      <c r="D11905" s="343"/>
    </row>
    <row r="11906" spans="4:4" x14ac:dyDescent="0.2">
      <c r="D11906" s="343"/>
    </row>
    <row r="11907" spans="4:4" x14ac:dyDescent="0.2">
      <c r="D11907" s="343"/>
    </row>
    <row r="11908" spans="4:4" x14ac:dyDescent="0.2">
      <c r="D11908" s="343"/>
    </row>
    <row r="11909" spans="4:4" x14ac:dyDescent="0.2">
      <c r="D11909" s="343"/>
    </row>
    <row r="11910" spans="4:4" x14ac:dyDescent="0.2">
      <c r="D11910" s="343"/>
    </row>
    <row r="11911" spans="4:4" x14ac:dyDescent="0.2">
      <c r="D11911" s="343"/>
    </row>
    <row r="11912" spans="4:4" x14ac:dyDescent="0.2">
      <c r="D11912" s="343"/>
    </row>
    <row r="11913" spans="4:4" x14ac:dyDescent="0.2">
      <c r="D11913" s="343"/>
    </row>
    <row r="11914" spans="4:4" x14ac:dyDescent="0.2">
      <c r="D11914" s="343"/>
    </row>
    <row r="11915" spans="4:4" x14ac:dyDescent="0.2">
      <c r="D11915" s="343"/>
    </row>
    <row r="11916" spans="4:4" x14ac:dyDescent="0.2">
      <c r="D11916" s="343"/>
    </row>
    <row r="11917" spans="4:4" x14ac:dyDescent="0.2">
      <c r="D11917" s="343"/>
    </row>
    <row r="11918" spans="4:4" x14ac:dyDescent="0.2">
      <c r="D11918" s="343"/>
    </row>
    <row r="11919" spans="4:4" x14ac:dyDescent="0.2">
      <c r="D11919" s="343"/>
    </row>
    <row r="11920" spans="4:4" x14ac:dyDescent="0.2">
      <c r="D11920" s="343"/>
    </row>
    <row r="11921" spans="4:4" x14ac:dyDescent="0.2">
      <c r="D11921" s="343"/>
    </row>
    <row r="11922" spans="4:4" x14ac:dyDescent="0.2">
      <c r="D11922" s="343"/>
    </row>
    <row r="11923" spans="4:4" x14ac:dyDescent="0.2">
      <c r="D11923" s="343"/>
    </row>
    <row r="11924" spans="4:4" x14ac:dyDescent="0.2">
      <c r="D11924" s="343"/>
    </row>
    <row r="11925" spans="4:4" x14ac:dyDescent="0.2">
      <c r="D11925" s="343"/>
    </row>
    <row r="11926" spans="4:4" x14ac:dyDescent="0.2">
      <c r="D11926" s="343"/>
    </row>
    <row r="11927" spans="4:4" x14ac:dyDescent="0.2">
      <c r="D11927" s="343"/>
    </row>
    <row r="11928" spans="4:4" x14ac:dyDescent="0.2">
      <c r="D11928" s="343"/>
    </row>
    <row r="11929" spans="4:4" x14ac:dyDescent="0.2">
      <c r="D11929" s="343"/>
    </row>
    <row r="11930" spans="4:4" x14ac:dyDescent="0.2">
      <c r="D11930" s="343"/>
    </row>
    <row r="11931" spans="4:4" x14ac:dyDescent="0.2">
      <c r="D11931" s="343"/>
    </row>
    <row r="11932" spans="4:4" x14ac:dyDescent="0.2">
      <c r="D11932" s="343"/>
    </row>
    <row r="11933" spans="4:4" x14ac:dyDescent="0.2">
      <c r="D11933" s="343"/>
    </row>
    <row r="11934" spans="4:4" x14ac:dyDescent="0.2">
      <c r="D11934" s="343"/>
    </row>
    <row r="11935" spans="4:4" x14ac:dyDescent="0.2">
      <c r="D11935" s="343"/>
    </row>
    <row r="11936" spans="4:4" x14ac:dyDescent="0.2">
      <c r="D11936" s="343"/>
    </row>
    <row r="11937" spans="4:4" x14ac:dyDescent="0.2">
      <c r="D11937" s="343"/>
    </row>
    <row r="11938" spans="4:4" x14ac:dyDescent="0.2">
      <c r="D11938" s="343"/>
    </row>
    <row r="11939" spans="4:4" x14ac:dyDescent="0.2">
      <c r="D11939" s="343"/>
    </row>
    <row r="11940" spans="4:4" x14ac:dyDescent="0.2">
      <c r="D11940" s="343"/>
    </row>
    <row r="11941" spans="4:4" x14ac:dyDescent="0.2">
      <c r="D11941" s="343"/>
    </row>
    <row r="11942" spans="4:4" x14ac:dyDescent="0.2">
      <c r="D11942" s="343"/>
    </row>
    <row r="11943" spans="4:4" x14ac:dyDescent="0.2">
      <c r="D11943" s="343"/>
    </row>
    <row r="11944" spans="4:4" x14ac:dyDescent="0.2">
      <c r="D11944" s="343"/>
    </row>
    <row r="11945" spans="4:4" x14ac:dyDescent="0.2">
      <c r="D11945" s="343"/>
    </row>
    <row r="11946" spans="4:4" x14ac:dyDescent="0.2">
      <c r="D11946" s="343"/>
    </row>
    <row r="11947" spans="4:4" x14ac:dyDescent="0.2">
      <c r="D11947" s="343"/>
    </row>
    <row r="11948" spans="4:4" x14ac:dyDescent="0.2">
      <c r="D11948" s="343"/>
    </row>
    <row r="11949" spans="4:4" x14ac:dyDescent="0.2">
      <c r="D11949" s="343"/>
    </row>
    <row r="11950" spans="4:4" x14ac:dyDescent="0.2">
      <c r="D11950" s="343"/>
    </row>
    <row r="11951" spans="4:4" x14ac:dyDescent="0.2">
      <c r="D11951" s="343"/>
    </row>
    <row r="11952" spans="4:4" x14ac:dyDescent="0.2">
      <c r="D11952" s="343"/>
    </row>
    <row r="11953" spans="4:4" x14ac:dyDescent="0.2">
      <c r="D11953" s="343"/>
    </row>
    <row r="11954" spans="4:4" x14ac:dyDescent="0.2">
      <c r="D11954" s="343"/>
    </row>
    <row r="11955" spans="4:4" x14ac:dyDescent="0.2">
      <c r="D11955" s="343"/>
    </row>
    <row r="11956" spans="4:4" x14ac:dyDescent="0.2">
      <c r="D11956" s="343"/>
    </row>
    <row r="11957" spans="4:4" x14ac:dyDescent="0.2">
      <c r="D11957" s="343"/>
    </row>
    <row r="11958" spans="4:4" x14ac:dyDescent="0.2">
      <c r="D11958" s="343"/>
    </row>
    <row r="11959" spans="4:4" x14ac:dyDescent="0.2">
      <c r="D11959" s="343"/>
    </row>
    <row r="11960" spans="4:4" x14ac:dyDescent="0.2">
      <c r="D11960" s="343"/>
    </row>
    <row r="11961" spans="4:4" x14ac:dyDescent="0.2">
      <c r="D11961" s="343"/>
    </row>
    <row r="11962" spans="4:4" x14ac:dyDescent="0.2">
      <c r="D11962" s="343"/>
    </row>
    <row r="11963" spans="4:4" x14ac:dyDescent="0.2">
      <c r="D11963" s="343"/>
    </row>
    <row r="11964" spans="4:4" x14ac:dyDescent="0.2">
      <c r="D11964" s="343"/>
    </row>
    <row r="11965" spans="4:4" x14ac:dyDescent="0.2">
      <c r="D11965" s="343"/>
    </row>
    <row r="11966" spans="4:4" x14ac:dyDescent="0.2">
      <c r="D11966" s="343"/>
    </row>
    <row r="11967" spans="4:4" x14ac:dyDescent="0.2">
      <c r="D11967" s="343"/>
    </row>
    <row r="11968" spans="4:4" x14ac:dyDescent="0.2">
      <c r="D11968" s="343"/>
    </row>
    <row r="11969" spans="4:4" x14ac:dyDescent="0.2">
      <c r="D11969" s="343"/>
    </row>
    <row r="11970" spans="4:4" x14ac:dyDescent="0.2">
      <c r="D11970" s="343"/>
    </row>
    <row r="11971" spans="4:4" x14ac:dyDescent="0.2">
      <c r="D11971" s="343"/>
    </row>
    <row r="11972" spans="4:4" x14ac:dyDescent="0.2">
      <c r="D11972" s="343"/>
    </row>
    <row r="11973" spans="4:4" x14ac:dyDescent="0.2">
      <c r="D11973" s="343"/>
    </row>
    <row r="11974" spans="4:4" x14ac:dyDescent="0.2">
      <c r="D11974" s="343"/>
    </row>
    <row r="11975" spans="4:4" x14ac:dyDescent="0.2">
      <c r="D11975" s="343"/>
    </row>
    <row r="11976" spans="4:4" x14ac:dyDescent="0.2">
      <c r="D11976" s="343"/>
    </row>
    <row r="11977" spans="4:4" x14ac:dyDescent="0.2">
      <c r="D11977" s="343"/>
    </row>
    <row r="11978" spans="4:4" x14ac:dyDescent="0.2">
      <c r="D11978" s="343"/>
    </row>
    <row r="11979" spans="4:4" x14ac:dyDescent="0.2">
      <c r="D11979" s="343"/>
    </row>
    <row r="11980" spans="4:4" x14ac:dyDescent="0.2">
      <c r="D11980" s="343"/>
    </row>
    <row r="11981" spans="4:4" x14ac:dyDescent="0.2">
      <c r="D11981" s="343"/>
    </row>
    <row r="11982" spans="4:4" x14ac:dyDescent="0.2">
      <c r="D11982" s="343"/>
    </row>
    <row r="11983" spans="4:4" x14ac:dyDescent="0.2">
      <c r="D11983" s="343"/>
    </row>
    <row r="11984" spans="4:4" x14ac:dyDescent="0.2">
      <c r="D11984" s="343"/>
    </row>
    <row r="11985" spans="4:4" x14ac:dyDescent="0.2">
      <c r="D11985" s="343"/>
    </row>
    <row r="11986" spans="4:4" x14ac:dyDescent="0.2">
      <c r="D11986" s="343"/>
    </row>
    <row r="11987" spans="4:4" x14ac:dyDescent="0.2">
      <c r="D11987" s="343"/>
    </row>
    <row r="11988" spans="4:4" x14ac:dyDescent="0.2">
      <c r="D11988" s="343"/>
    </row>
    <row r="11989" spans="4:4" x14ac:dyDescent="0.2">
      <c r="D11989" s="343"/>
    </row>
    <row r="11990" spans="4:4" x14ac:dyDescent="0.2">
      <c r="D11990" s="343"/>
    </row>
    <row r="11991" spans="4:4" x14ac:dyDescent="0.2">
      <c r="D11991" s="343"/>
    </row>
    <row r="11992" spans="4:4" x14ac:dyDescent="0.2">
      <c r="D11992" s="343"/>
    </row>
    <row r="11993" spans="4:4" x14ac:dyDescent="0.2">
      <c r="D11993" s="343"/>
    </row>
    <row r="11994" spans="4:4" x14ac:dyDescent="0.2">
      <c r="D11994" s="343"/>
    </row>
    <row r="11995" spans="4:4" x14ac:dyDescent="0.2">
      <c r="D11995" s="343"/>
    </row>
    <row r="11996" spans="4:4" x14ac:dyDescent="0.2">
      <c r="D11996" s="343"/>
    </row>
    <row r="11997" spans="4:4" x14ac:dyDescent="0.2">
      <c r="D11997" s="343"/>
    </row>
    <row r="11998" spans="4:4" x14ac:dyDescent="0.2">
      <c r="D11998" s="343"/>
    </row>
    <row r="11999" spans="4:4" x14ac:dyDescent="0.2">
      <c r="D11999" s="343"/>
    </row>
    <row r="12000" spans="4:4" x14ac:dyDescent="0.2">
      <c r="D12000" s="343"/>
    </row>
    <row r="12001" spans="4:4" x14ac:dyDescent="0.2">
      <c r="D12001" s="343"/>
    </row>
    <row r="12002" spans="4:4" x14ac:dyDescent="0.2">
      <c r="D12002" s="343"/>
    </row>
    <row r="12003" spans="4:4" x14ac:dyDescent="0.2">
      <c r="D12003" s="343"/>
    </row>
    <row r="12004" spans="4:4" x14ac:dyDescent="0.2">
      <c r="D12004" s="343"/>
    </row>
    <row r="12005" spans="4:4" x14ac:dyDescent="0.2">
      <c r="D12005" s="343"/>
    </row>
    <row r="12006" spans="4:4" x14ac:dyDescent="0.2">
      <c r="D12006" s="343"/>
    </row>
    <row r="12007" spans="4:4" x14ac:dyDescent="0.2">
      <c r="D12007" s="343"/>
    </row>
    <row r="12008" spans="4:4" x14ac:dyDescent="0.2">
      <c r="D12008" s="343"/>
    </row>
    <row r="12009" spans="4:4" x14ac:dyDescent="0.2">
      <c r="D12009" s="343"/>
    </row>
    <row r="12010" spans="4:4" x14ac:dyDescent="0.2">
      <c r="D12010" s="343"/>
    </row>
    <row r="12011" spans="4:4" x14ac:dyDescent="0.2">
      <c r="D12011" s="343"/>
    </row>
    <row r="12012" spans="4:4" x14ac:dyDescent="0.2">
      <c r="D12012" s="343"/>
    </row>
    <row r="12013" spans="4:4" x14ac:dyDescent="0.2">
      <c r="D12013" s="343"/>
    </row>
    <row r="12014" spans="4:4" x14ac:dyDescent="0.2">
      <c r="D12014" s="343"/>
    </row>
    <row r="12015" spans="4:4" x14ac:dyDescent="0.2">
      <c r="D12015" s="343"/>
    </row>
    <row r="12016" spans="4:4" x14ac:dyDescent="0.2">
      <c r="D12016" s="343"/>
    </row>
    <row r="12017" spans="4:4" x14ac:dyDescent="0.2">
      <c r="D12017" s="343"/>
    </row>
    <row r="12018" spans="4:4" x14ac:dyDescent="0.2">
      <c r="D12018" s="343"/>
    </row>
    <row r="12019" spans="4:4" x14ac:dyDescent="0.2">
      <c r="D12019" s="343"/>
    </row>
    <row r="12020" spans="4:4" x14ac:dyDescent="0.2">
      <c r="D12020" s="343"/>
    </row>
    <row r="12021" spans="4:4" x14ac:dyDescent="0.2">
      <c r="D12021" s="343"/>
    </row>
    <row r="12022" spans="4:4" x14ac:dyDescent="0.2">
      <c r="D12022" s="343"/>
    </row>
    <row r="12023" spans="4:4" x14ac:dyDescent="0.2">
      <c r="D12023" s="343"/>
    </row>
    <row r="12024" spans="4:4" x14ac:dyDescent="0.2">
      <c r="D12024" s="343"/>
    </row>
    <row r="12025" spans="4:4" x14ac:dyDescent="0.2">
      <c r="D12025" s="343"/>
    </row>
    <row r="12026" spans="4:4" x14ac:dyDescent="0.2">
      <c r="D12026" s="343"/>
    </row>
    <row r="12027" spans="4:4" x14ac:dyDescent="0.2">
      <c r="D12027" s="343"/>
    </row>
    <row r="12028" spans="4:4" x14ac:dyDescent="0.2">
      <c r="D12028" s="343"/>
    </row>
    <row r="12029" spans="4:4" x14ac:dyDescent="0.2">
      <c r="D12029" s="343"/>
    </row>
    <row r="12030" spans="4:4" x14ac:dyDescent="0.2">
      <c r="D12030" s="343"/>
    </row>
    <row r="12031" spans="4:4" x14ac:dyDescent="0.2">
      <c r="D12031" s="343"/>
    </row>
    <row r="12032" spans="4:4" x14ac:dyDescent="0.2">
      <c r="D12032" s="343"/>
    </row>
    <row r="12033" spans="4:4" x14ac:dyDescent="0.2">
      <c r="D12033" s="343"/>
    </row>
    <row r="12034" spans="4:4" x14ac:dyDescent="0.2">
      <c r="D12034" s="343"/>
    </row>
    <row r="12035" spans="4:4" x14ac:dyDescent="0.2">
      <c r="D12035" s="343"/>
    </row>
    <row r="12036" spans="4:4" x14ac:dyDescent="0.2">
      <c r="D12036" s="343"/>
    </row>
    <row r="12037" spans="4:4" x14ac:dyDescent="0.2">
      <c r="D12037" s="343"/>
    </row>
    <row r="12038" spans="4:4" x14ac:dyDescent="0.2">
      <c r="D12038" s="343"/>
    </row>
    <row r="12039" spans="4:4" x14ac:dyDescent="0.2">
      <c r="D12039" s="343"/>
    </row>
    <row r="12040" spans="4:4" x14ac:dyDescent="0.2">
      <c r="D12040" s="343"/>
    </row>
    <row r="12041" spans="4:4" x14ac:dyDescent="0.2">
      <c r="D12041" s="343"/>
    </row>
    <row r="12042" spans="4:4" x14ac:dyDescent="0.2">
      <c r="D12042" s="343"/>
    </row>
    <row r="12043" spans="4:4" x14ac:dyDescent="0.2">
      <c r="D12043" s="343"/>
    </row>
    <row r="12044" spans="4:4" x14ac:dyDescent="0.2">
      <c r="D12044" s="343"/>
    </row>
    <row r="12045" spans="4:4" x14ac:dyDescent="0.2">
      <c r="D12045" s="343"/>
    </row>
    <row r="12046" spans="4:4" x14ac:dyDescent="0.2">
      <c r="D12046" s="343"/>
    </row>
    <row r="12047" spans="4:4" x14ac:dyDescent="0.2">
      <c r="D12047" s="343"/>
    </row>
    <row r="12048" spans="4:4" x14ac:dyDescent="0.2">
      <c r="D12048" s="343"/>
    </row>
    <row r="12049" spans="4:4" x14ac:dyDescent="0.2">
      <c r="D12049" s="343"/>
    </row>
    <row r="12050" spans="4:4" x14ac:dyDescent="0.2">
      <c r="D12050" s="343"/>
    </row>
    <row r="12051" spans="4:4" x14ac:dyDescent="0.2">
      <c r="D12051" s="343"/>
    </row>
    <row r="12052" spans="4:4" x14ac:dyDescent="0.2">
      <c r="D12052" s="343"/>
    </row>
    <row r="12053" spans="4:4" x14ac:dyDescent="0.2">
      <c r="D12053" s="343"/>
    </row>
    <row r="12054" spans="4:4" x14ac:dyDescent="0.2">
      <c r="D12054" s="343"/>
    </row>
    <row r="12055" spans="4:4" x14ac:dyDescent="0.2">
      <c r="D12055" s="343"/>
    </row>
    <row r="12056" spans="4:4" x14ac:dyDescent="0.2">
      <c r="D12056" s="343"/>
    </row>
    <row r="12057" spans="4:4" x14ac:dyDescent="0.2">
      <c r="D12057" s="343"/>
    </row>
    <row r="12058" spans="4:4" x14ac:dyDescent="0.2">
      <c r="D12058" s="343"/>
    </row>
    <row r="12059" spans="4:4" x14ac:dyDescent="0.2">
      <c r="D12059" s="343"/>
    </row>
    <row r="12060" spans="4:4" x14ac:dyDescent="0.2">
      <c r="D12060" s="343"/>
    </row>
    <row r="12061" spans="4:4" x14ac:dyDescent="0.2">
      <c r="D12061" s="343"/>
    </row>
    <row r="12062" spans="4:4" x14ac:dyDescent="0.2">
      <c r="D12062" s="343"/>
    </row>
    <row r="12063" spans="4:4" x14ac:dyDescent="0.2">
      <c r="D12063" s="343"/>
    </row>
    <row r="12064" spans="4:4" x14ac:dyDescent="0.2">
      <c r="D12064" s="343"/>
    </row>
    <row r="12065" spans="4:4" x14ac:dyDescent="0.2">
      <c r="D12065" s="343"/>
    </row>
    <row r="12066" spans="4:4" x14ac:dyDescent="0.2">
      <c r="D12066" s="343"/>
    </row>
    <row r="12067" spans="4:4" x14ac:dyDescent="0.2">
      <c r="D12067" s="343"/>
    </row>
    <row r="12068" spans="4:4" x14ac:dyDescent="0.2">
      <c r="D12068" s="343"/>
    </row>
    <row r="12069" spans="4:4" x14ac:dyDescent="0.2">
      <c r="D12069" s="343"/>
    </row>
    <row r="12070" spans="4:4" x14ac:dyDescent="0.2">
      <c r="D12070" s="343"/>
    </row>
    <row r="12071" spans="4:4" x14ac:dyDescent="0.2">
      <c r="D12071" s="343"/>
    </row>
    <row r="12072" spans="4:4" x14ac:dyDescent="0.2">
      <c r="D12072" s="343"/>
    </row>
    <row r="12073" spans="4:4" x14ac:dyDescent="0.2">
      <c r="D12073" s="343"/>
    </row>
    <row r="12074" spans="4:4" x14ac:dyDescent="0.2">
      <c r="D12074" s="343"/>
    </row>
    <row r="12075" spans="4:4" x14ac:dyDescent="0.2">
      <c r="D12075" s="343"/>
    </row>
    <row r="12076" spans="4:4" x14ac:dyDescent="0.2">
      <c r="D12076" s="343"/>
    </row>
    <row r="12077" spans="4:4" x14ac:dyDescent="0.2">
      <c r="D12077" s="343"/>
    </row>
    <row r="12078" spans="4:4" x14ac:dyDescent="0.2">
      <c r="D12078" s="343"/>
    </row>
    <row r="12079" spans="4:4" x14ac:dyDescent="0.2">
      <c r="D12079" s="343"/>
    </row>
    <row r="12080" spans="4:4" x14ac:dyDescent="0.2">
      <c r="D12080" s="343"/>
    </row>
    <row r="12081" spans="4:4" x14ac:dyDescent="0.2">
      <c r="D12081" s="343"/>
    </row>
    <row r="12082" spans="4:4" x14ac:dyDescent="0.2">
      <c r="D12082" s="343"/>
    </row>
    <row r="12083" spans="4:4" x14ac:dyDescent="0.2">
      <c r="D12083" s="343"/>
    </row>
    <row r="12084" spans="4:4" x14ac:dyDescent="0.2">
      <c r="D12084" s="343"/>
    </row>
    <row r="12085" spans="4:4" x14ac:dyDescent="0.2">
      <c r="D12085" s="343"/>
    </row>
    <row r="12086" spans="4:4" x14ac:dyDescent="0.2">
      <c r="D12086" s="343"/>
    </row>
    <row r="12087" spans="4:4" x14ac:dyDescent="0.2">
      <c r="D12087" s="343"/>
    </row>
    <row r="12088" spans="4:4" x14ac:dyDescent="0.2">
      <c r="D12088" s="343"/>
    </row>
    <row r="12089" spans="4:4" x14ac:dyDescent="0.2">
      <c r="D12089" s="343"/>
    </row>
    <row r="12090" spans="4:4" x14ac:dyDescent="0.2">
      <c r="D12090" s="343"/>
    </row>
    <row r="12091" spans="4:4" x14ac:dyDescent="0.2">
      <c r="D12091" s="343"/>
    </row>
    <row r="12092" spans="4:4" x14ac:dyDescent="0.2">
      <c r="D12092" s="343"/>
    </row>
    <row r="12093" spans="4:4" x14ac:dyDescent="0.2">
      <c r="D12093" s="343"/>
    </row>
    <row r="12094" spans="4:4" x14ac:dyDescent="0.2">
      <c r="D12094" s="343"/>
    </row>
    <row r="12095" spans="4:4" x14ac:dyDescent="0.2">
      <c r="D12095" s="343"/>
    </row>
    <row r="12096" spans="4:4" x14ac:dyDescent="0.2">
      <c r="D12096" s="343"/>
    </row>
    <row r="12097" spans="4:4" x14ac:dyDescent="0.2">
      <c r="D12097" s="343"/>
    </row>
    <row r="12098" spans="4:4" x14ac:dyDescent="0.2">
      <c r="D12098" s="343"/>
    </row>
    <row r="12099" spans="4:4" x14ac:dyDescent="0.2">
      <c r="D12099" s="343"/>
    </row>
    <row r="12100" spans="4:4" x14ac:dyDescent="0.2">
      <c r="D12100" s="343"/>
    </row>
    <row r="12101" spans="4:4" x14ac:dyDescent="0.2">
      <c r="D12101" s="343"/>
    </row>
    <row r="12102" spans="4:4" x14ac:dyDescent="0.2">
      <c r="D12102" s="343"/>
    </row>
    <row r="12103" spans="4:4" x14ac:dyDescent="0.2">
      <c r="D12103" s="343"/>
    </row>
    <row r="12104" spans="4:4" x14ac:dyDescent="0.2">
      <c r="D12104" s="343"/>
    </row>
    <row r="12105" spans="4:4" x14ac:dyDescent="0.2">
      <c r="D12105" s="343"/>
    </row>
    <row r="12106" spans="4:4" x14ac:dyDescent="0.2">
      <c r="D12106" s="343"/>
    </row>
    <row r="12107" spans="4:4" x14ac:dyDescent="0.2">
      <c r="D12107" s="343"/>
    </row>
    <row r="12108" spans="4:4" x14ac:dyDescent="0.2">
      <c r="D12108" s="343"/>
    </row>
    <row r="12109" spans="4:4" x14ac:dyDescent="0.2">
      <c r="D12109" s="343"/>
    </row>
    <row r="12110" spans="4:4" x14ac:dyDescent="0.2">
      <c r="D12110" s="343"/>
    </row>
    <row r="12111" spans="4:4" x14ac:dyDescent="0.2">
      <c r="D12111" s="343"/>
    </row>
    <row r="12112" spans="4:4" x14ac:dyDescent="0.2">
      <c r="D12112" s="343"/>
    </row>
    <row r="12113" spans="4:4" x14ac:dyDescent="0.2">
      <c r="D12113" s="343"/>
    </row>
    <row r="12114" spans="4:4" x14ac:dyDescent="0.2">
      <c r="D12114" s="343"/>
    </row>
    <row r="12115" spans="4:4" x14ac:dyDescent="0.2">
      <c r="D12115" s="343"/>
    </row>
    <row r="12116" spans="4:4" x14ac:dyDescent="0.2">
      <c r="D12116" s="343"/>
    </row>
    <row r="12117" spans="4:4" x14ac:dyDescent="0.2">
      <c r="D12117" s="343"/>
    </row>
    <row r="12118" spans="4:4" x14ac:dyDescent="0.2">
      <c r="D12118" s="343"/>
    </row>
    <row r="12119" spans="4:4" x14ac:dyDescent="0.2">
      <c r="D12119" s="343"/>
    </row>
    <row r="12120" spans="4:4" x14ac:dyDescent="0.2">
      <c r="D12120" s="343"/>
    </row>
    <row r="12121" spans="4:4" x14ac:dyDescent="0.2">
      <c r="D12121" s="343"/>
    </row>
    <row r="12122" spans="4:4" x14ac:dyDescent="0.2">
      <c r="D12122" s="343"/>
    </row>
    <row r="12123" spans="4:4" x14ac:dyDescent="0.2">
      <c r="D12123" s="343"/>
    </row>
    <row r="12124" spans="4:4" x14ac:dyDescent="0.2">
      <c r="D12124" s="343"/>
    </row>
    <row r="12125" spans="4:4" x14ac:dyDescent="0.2">
      <c r="D12125" s="343"/>
    </row>
    <row r="12126" spans="4:4" x14ac:dyDescent="0.2">
      <c r="D12126" s="343"/>
    </row>
    <row r="12127" spans="4:4" x14ac:dyDescent="0.2">
      <c r="D12127" s="343"/>
    </row>
    <row r="12128" spans="4:4" x14ac:dyDescent="0.2">
      <c r="D12128" s="343"/>
    </row>
    <row r="12129" spans="4:4" x14ac:dyDescent="0.2">
      <c r="D12129" s="343"/>
    </row>
    <row r="12130" spans="4:4" x14ac:dyDescent="0.2">
      <c r="D12130" s="343"/>
    </row>
    <row r="12131" spans="4:4" x14ac:dyDescent="0.2">
      <c r="D12131" s="343"/>
    </row>
    <row r="12132" spans="4:4" x14ac:dyDescent="0.2">
      <c r="D12132" s="343"/>
    </row>
    <row r="12133" spans="4:4" x14ac:dyDescent="0.2">
      <c r="D12133" s="343"/>
    </row>
    <row r="12134" spans="4:4" x14ac:dyDescent="0.2">
      <c r="D12134" s="343"/>
    </row>
    <row r="12135" spans="4:4" x14ac:dyDescent="0.2">
      <c r="D12135" s="343"/>
    </row>
    <row r="12136" spans="4:4" x14ac:dyDescent="0.2">
      <c r="D12136" s="343"/>
    </row>
    <row r="12137" spans="4:4" x14ac:dyDescent="0.2">
      <c r="D12137" s="343"/>
    </row>
    <row r="12138" spans="4:4" x14ac:dyDescent="0.2">
      <c r="D12138" s="343"/>
    </row>
    <row r="12139" spans="4:4" x14ac:dyDescent="0.2">
      <c r="D12139" s="343"/>
    </row>
    <row r="12140" spans="4:4" x14ac:dyDescent="0.2">
      <c r="D12140" s="343"/>
    </row>
    <row r="12141" spans="4:4" x14ac:dyDescent="0.2">
      <c r="D12141" s="343"/>
    </row>
    <row r="12142" spans="4:4" x14ac:dyDescent="0.2">
      <c r="D12142" s="343"/>
    </row>
    <row r="12143" spans="4:4" x14ac:dyDescent="0.2">
      <c r="D12143" s="343"/>
    </row>
    <row r="12144" spans="4:4" x14ac:dyDescent="0.2">
      <c r="D12144" s="343"/>
    </row>
    <row r="12145" spans="4:4" x14ac:dyDescent="0.2">
      <c r="D12145" s="343"/>
    </row>
    <row r="12146" spans="4:4" x14ac:dyDescent="0.2">
      <c r="D12146" s="343"/>
    </row>
    <row r="12147" spans="4:4" x14ac:dyDescent="0.2">
      <c r="D12147" s="343"/>
    </row>
    <row r="12148" spans="4:4" x14ac:dyDescent="0.2">
      <c r="D12148" s="343"/>
    </row>
    <row r="12149" spans="4:4" x14ac:dyDescent="0.2">
      <c r="D12149" s="343"/>
    </row>
    <row r="12150" spans="4:4" x14ac:dyDescent="0.2">
      <c r="D12150" s="343"/>
    </row>
    <row r="12151" spans="4:4" x14ac:dyDescent="0.2">
      <c r="D12151" s="343"/>
    </row>
    <row r="12152" spans="4:4" x14ac:dyDescent="0.2">
      <c r="D12152" s="343"/>
    </row>
    <row r="12153" spans="4:4" x14ac:dyDescent="0.2">
      <c r="D12153" s="343"/>
    </row>
    <row r="12154" spans="4:4" x14ac:dyDescent="0.2">
      <c r="D12154" s="343"/>
    </row>
    <row r="12155" spans="4:4" x14ac:dyDescent="0.2">
      <c r="D12155" s="343"/>
    </row>
    <row r="12156" spans="4:4" x14ac:dyDescent="0.2">
      <c r="D12156" s="343"/>
    </row>
    <row r="12157" spans="4:4" x14ac:dyDescent="0.2">
      <c r="D12157" s="343"/>
    </row>
    <row r="12158" spans="4:4" x14ac:dyDescent="0.2">
      <c r="D12158" s="343"/>
    </row>
    <row r="12159" spans="4:4" x14ac:dyDescent="0.2">
      <c r="D12159" s="343"/>
    </row>
    <row r="12160" spans="4:4" x14ac:dyDescent="0.2">
      <c r="D12160" s="343"/>
    </row>
    <row r="12161" spans="4:4" x14ac:dyDescent="0.2">
      <c r="D12161" s="343"/>
    </row>
    <row r="12162" spans="4:4" x14ac:dyDescent="0.2">
      <c r="D12162" s="343"/>
    </row>
    <row r="12163" spans="4:4" x14ac:dyDescent="0.2">
      <c r="D12163" s="343"/>
    </row>
    <row r="12164" spans="4:4" x14ac:dyDescent="0.2">
      <c r="D12164" s="343"/>
    </row>
    <row r="12165" spans="4:4" x14ac:dyDescent="0.2">
      <c r="D12165" s="343"/>
    </row>
    <row r="12166" spans="4:4" x14ac:dyDescent="0.2">
      <c r="D12166" s="343"/>
    </row>
    <row r="12167" spans="4:4" x14ac:dyDescent="0.2">
      <c r="D12167" s="343"/>
    </row>
    <row r="12168" spans="4:4" x14ac:dyDescent="0.2">
      <c r="D12168" s="343"/>
    </row>
    <row r="12169" spans="4:4" x14ac:dyDescent="0.2">
      <c r="D12169" s="343"/>
    </row>
    <row r="12170" spans="4:4" x14ac:dyDescent="0.2">
      <c r="D12170" s="343"/>
    </row>
    <row r="12171" spans="4:4" x14ac:dyDescent="0.2">
      <c r="D12171" s="343"/>
    </row>
    <row r="12172" spans="4:4" x14ac:dyDescent="0.2">
      <c r="D12172" s="343"/>
    </row>
    <row r="12173" spans="4:4" x14ac:dyDescent="0.2">
      <c r="D12173" s="343"/>
    </row>
    <row r="12174" spans="4:4" x14ac:dyDescent="0.2">
      <c r="D12174" s="343"/>
    </row>
    <row r="12175" spans="4:4" x14ac:dyDescent="0.2">
      <c r="D12175" s="343"/>
    </row>
    <row r="12176" spans="4:4" x14ac:dyDescent="0.2">
      <c r="D12176" s="343"/>
    </row>
    <row r="12177" spans="4:4" x14ac:dyDescent="0.2">
      <c r="D12177" s="343"/>
    </row>
    <row r="12178" spans="4:4" x14ac:dyDescent="0.2">
      <c r="D12178" s="343"/>
    </row>
    <row r="12179" spans="4:4" x14ac:dyDescent="0.2">
      <c r="D12179" s="343"/>
    </row>
    <row r="12180" spans="4:4" x14ac:dyDescent="0.2">
      <c r="D12180" s="343"/>
    </row>
    <row r="12181" spans="4:4" x14ac:dyDescent="0.2">
      <c r="D12181" s="343"/>
    </row>
    <row r="12182" spans="4:4" x14ac:dyDescent="0.2">
      <c r="D12182" s="343"/>
    </row>
    <row r="12183" spans="4:4" x14ac:dyDescent="0.2">
      <c r="D12183" s="343"/>
    </row>
    <row r="12184" spans="4:4" x14ac:dyDescent="0.2">
      <c r="D12184" s="343"/>
    </row>
    <row r="12185" spans="4:4" x14ac:dyDescent="0.2">
      <c r="D12185" s="343"/>
    </row>
    <row r="12186" spans="4:4" x14ac:dyDescent="0.2">
      <c r="D12186" s="343"/>
    </row>
    <row r="12187" spans="4:4" x14ac:dyDescent="0.2">
      <c r="D12187" s="343"/>
    </row>
    <row r="12188" spans="4:4" x14ac:dyDescent="0.2">
      <c r="D12188" s="343"/>
    </row>
    <row r="12189" spans="4:4" x14ac:dyDescent="0.2">
      <c r="D12189" s="343"/>
    </row>
    <row r="12190" spans="4:4" x14ac:dyDescent="0.2">
      <c r="D12190" s="343"/>
    </row>
    <row r="12191" spans="4:4" x14ac:dyDescent="0.2">
      <c r="D12191" s="343"/>
    </row>
    <row r="12192" spans="4:4" x14ac:dyDescent="0.2">
      <c r="D12192" s="343"/>
    </row>
    <row r="12193" spans="4:4" x14ac:dyDescent="0.2">
      <c r="D12193" s="343"/>
    </row>
    <row r="12194" spans="4:4" x14ac:dyDescent="0.2">
      <c r="D12194" s="343"/>
    </row>
    <row r="12195" spans="4:4" x14ac:dyDescent="0.2">
      <c r="D12195" s="343"/>
    </row>
    <row r="12196" spans="4:4" x14ac:dyDescent="0.2">
      <c r="D12196" s="343"/>
    </row>
    <row r="12197" spans="4:4" x14ac:dyDescent="0.2">
      <c r="D12197" s="343"/>
    </row>
    <row r="12198" spans="4:4" x14ac:dyDescent="0.2">
      <c r="D12198" s="343"/>
    </row>
    <row r="12199" spans="4:4" x14ac:dyDescent="0.2">
      <c r="D12199" s="343"/>
    </row>
    <row r="12200" spans="4:4" x14ac:dyDescent="0.2">
      <c r="D12200" s="343"/>
    </row>
    <row r="12201" spans="4:4" x14ac:dyDescent="0.2">
      <c r="D12201" s="343"/>
    </row>
    <row r="12202" spans="4:4" x14ac:dyDescent="0.2">
      <c r="D12202" s="343"/>
    </row>
    <row r="12203" spans="4:4" x14ac:dyDescent="0.2">
      <c r="D12203" s="343"/>
    </row>
    <row r="12204" spans="4:4" x14ac:dyDescent="0.2">
      <c r="D12204" s="343"/>
    </row>
    <row r="12205" spans="4:4" x14ac:dyDescent="0.2">
      <c r="D12205" s="343"/>
    </row>
    <row r="12206" spans="4:4" x14ac:dyDescent="0.2">
      <c r="D12206" s="343"/>
    </row>
    <row r="12207" spans="4:4" x14ac:dyDescent="0.2">
      <c r="D12207" s="343"/>
    </row>
    <row r="12208" spans="4:4" x14ac:dyDescent="0.2">
      <c r="D12208" s="343"/>
    </row>
    <row r="12209" spans="4:4" x14ac:dyDescent="0.2">
      <c r="D12209" s="343"/>
    </row>
    <row r="12210" spans="4:4" x14ac:dyDescent="0.2">
      <c r="D12210" s="343"/>
    </row>
    <row r="12211" spans="4:4" x14ac:dyDescent="0.2">
      <c r="D12211" s="343"/>
    </row>
    <row r="12212" spans="4:4" x14ac:dyDescent="0.2">
      <c r="D12212" s="343"/>
    </row>
    <row r="12213" spans="4:4" x14ac:dyDescent="0.2">
      <c r="D12213" s="343"/>
    </row>
    <row r="12214" spans="4:4" x14ac:dyDescent="0.2">
      <c r="D12214" s="343"/>
    </row>
    <row r="12215" spans="4:4" x14ac:dyDescent="0.2">
      <c r="D12215" s="343"/>
    </row>
    <row r="12216" spans="4:4" x14ac:dyDescent="0.2">
      <c r="D12216" s="343"/>
    </row>
    <row r="12217" spans="4:4" x14ac:dyDescent="0.2">
      <c r="D12217" s="343"/>
    </row>
    <row r="12218" spans="4:4" x14ac:dyDescent="0.2">
      <c r="D12218" s="343"/>
    </row>
    <row r="12219" spans="4:4" x14ac:dyDescent="0.2">
      <c r="D12219" s="343"/>
    </row>
    <row r="12220" spans="4:4" x14ac:dyDescent="0.2">
      <c r="D12220" s="343"/>
    </row>
    <row r="12221" spans="4:4" x14ac:dyDescent="0.2">
      <c r="D12221" s="343"/>
    </row>
    <row r="12222" spans="4:4" x14ac:dyDescent="0.2">
      <c r="D12222" s="343"/>
    </row>
    <row r="12223" spans="4:4" x14ac:dyDescent="0.2">
      <c r="D12223" s="343"/>
    </row>
    <row r="12224" spans="4:4" x14ac:dyDescent="0.2">
      <c r="D12224" s="343"/>
    </row>
    <row r="12225" spans="4:4" x14ac:dyDescent="0.2">
      <c r="D12225" s="343"/>
    </row>
    <row r="12226" spans="4:4" x14ac:dyDescent="0.2">
      <c r="D12226" s="343"/>
    </row>
    <row r="12227" spans="4:4" x14ac:dyDescent="0.2">
      <c r="D12227" s="343"/>
    </row>
    <row r="12228" spans="4:4" x14ac:dyDescent="0.2">
      <c r="D12228" s="343"/>
    </row>
    <row r="12229" spans="4:4" x14ac:dyDescent="0.2">
      <c r="D12229" s="343"/>
    </row>
    <row r="12230" spans="4:4" x14ac:dyDescent="0.2">
      <c r="D12230" s="343"/>
    </row>
    <row r="12231" spans="4:4" x14ac:dyDescent="0.2">
      <c r="D12231" s="343"/>
    </row>
    <row r="12232" spans="4:4" x14ac:dyDescent="0.2">
      <c r="D12232" s="343"/>
    </row>
    <row r="12233" spans="4:4" x14ac:dyDescent="0.2">
      <c r="D12233" s="343"/>
    </row>
    <row r="12234" spans="4:4" x14ac:dyDescent="0.2">
      <c r="D12234" s="343"/>
    </row>
    <row r="12235" spans="4:4" x14ac:dyDescent="0.2">
      <c r="D12235" s="343"/>
    </row>
    <row r="12236" spans="4:4" x14ac:dyDescent="0.2">
      <c r="D12236" s="343"/>
    </row>
    <row r="12237" spans="4:4" x14ac:dyDescent="0.2">
      <c r="D12237" s="343"/>
    </row>
    <row r="12238" spans="4:4" x14ac:dyDescent="0.2">
      <c r="D12238" s="343"/>
    </row>
    <row r="12239" spans="4:4" x14ac:dyDescent="0.2">
      <c r="D12239" s="343"/>
    </row>
    <row r="12240" spans="4:4" x14ac:dyDescent="0.2">
      <c r="D12240" s="343"/>
    </row>
    <row r="12241" spans="4:4" x14ac:dyDescent="0.2">
      <c r="D12241" s="343"/>
    </row>
    <row r="12242" spans="4:4" x14ac:dyDescent="0.2">
      <c r="D12242" s="343"/>
    </row>
    <row r="12243" spans="4:4" x14ac:dyDescent="0.2">
      <c r="D12243" s="343"/>
    </row>
    <row r="12244" spans="4:4" x14ac:dyDescent="0.2">
      <c r="D12244" s="343"/>
    </row>
    <row r="12245" spans="4:4" x14ac:dyDescent="0.2">
      <c r="D12245" s="343"/>
    </row>
    <row r="12246" spans="4:4" x14ac:dyDescent="0.2">
      <c r="D12246" s="343"/>
    </row>
    <row r="12247" spans="4:4" x14ac:dyDescent="0.2">
      <c r="D12247" s="343"/>
    </row>
    <row r="12248" spans="4:4" x14ac:dyDescent="0.2">
      <c r="D12248" s="343"/>
    </row>
    <row r="12249" spans="4:4" x14ac:dyDescent="0.2">
      <c r="D12249" s="343"/>
    </row>
    <row r="12250" spans="4:4" x14ac:dyDescent="0.2">
      <c r="D12250" s="343"/>
    </row>
    <row r="12251" spans="4:4" x14ac:dyDescent="0.2">
      <c r="D12251" s="343"/>
    </row>
    <row r="12252" spans="4:4" x14ac:dyDescent="0.2">
      <c r="D12252" s="343"/>
    </row>
    <row r="12253" spans="4:4" x14ac:dyDescent="0.2">
      <c r="D12253" s="343"/>
    </row>
    <row r="12254" spans="4:4" x14ac:dyDescent="0.2">
      <c r="D12254" s="343"/>
    </row>
    <row r="12255" spans="4:4" x14ac:dyDescent="0.2">
      <c r="D12255" s="343"/>
    </row>
    <row r="12256" spans="4:4" x14ac:dyDescent="0.2">
      <c r="D12256" s="343"/>
    </row>
    <row r="12257" spans="4:4" x14ac:dyDescent="0.2">
      <c r="D12257" s="343"/>
    </row>
    <row r="12258" spans="4:4" x14ac:dyDescent="0.2">
      <c r="D12258" s="343"/>
    </row>
    <row r="12259" spans="4:4" x14ac:dyDescent="0.2">
      <c r="D12259" s="343"/>
    </row>
    <row r="12260" spans="4:4" x14ac:dyDescent="0.2">
      <c r="D12260" s="343"/>
    </row>
    <row r="12261" spans="4:4" x14ac:dyDescent="0.2">
      <c r="D12261" s="343"/>
    </row>
    <row r="12262" spans="4:4" x14ac:dyDescent="0.2">
      <c r="D12262" s="343"/>
    </row>
    <row r="12263" spans="4:4" x14ac:dyDescent="0.2">
      <c r="D12263" s="343"/>
    </row>
    <row r="12264" spans="4:4" x14ac:dyDescent="0.2">
      <c r="D12264" s="343"/>
    </row>
    <row r="12265" spans="4:4" x14ac:dyDescent="0.2">
      <c r="D12265" s="343"/>
    </row>
    <row r="12266" spans="4:4" x14ac:dyDescent="0.2">
      <c r="D12266" s="343"/>
    </row>
    <row r="12267" spans="4:4" x14ac:dyDescent="0.2">
      <c r="D12267" s="343"/>
    </row>
    <row r="12268" spans="4:4" x14ac:dyDescent="0.2">
      <c r="D12268" s="343"/>
    </row>
    <row r="12269" spans="4:4" x14ac:dyDescent="0.2">
      <c r="D12269" s="343"/>
    </row>
    <row r="12270" spans="4:4" x14ac:dyDescent="0.2">
      <c r="D12270" s="343"/>
    </row>
    <row r="12271" spans="4:4" x14ac:dyDescent="0.2">
      <c r="D12271" s="343"/>
    </row>
    <row r="12272" spans="4:4" x14ac:dyDescent="0.2">
      <c r="D12272" s="343"/>
    </row>
    <row r="12273" spans="4:4" x14ac:dyDescent="0.2">
      <c r="D12273" s="343"/>
    </row>
    <row r="12274" spans="4:4" x14ac:dyDescent="0.2">
      <c r="D12274" s="343"/>
    </row>
    <row r="12275" spans="4:4" x14ac:dyDescent="0.2">
      <c r="D12275" s="343"/>
    </row>
    <row r="12276" spans="4:4" x14ac:dyDescent="0.2">
      <c r="D12276" s="343"/>
    </row>
    <row r="12277" spans="4:4" x14ac:dyDescent="0.2">
      <c r="D12277" s="343"/>
    </row>
    <row r="12278" spans="4:4" x14ac:dyDescent="0.2">
      <c r="D12278" s="343"/>
    </row>
    <row r="12279" spans="4:4" x14ac:dyDescent="0.2">
      <c r="D12279" s="343"/>
    </row>
    <row r="12280" spans="4:4" x14ac:dyDescent="0.2">
      <c r="D12280" s="343"/>
    </row>
    <row r="12281" spans="4:4" x14ac:dyDescent="0.2">
      <c r="D12281" s="343"/>
    </row>
    <row r="12282" spans="4:4" x14ac:dyDescent="0.2">
      <c r="D12282" s="343"/>
    </row>
    <row r="12283" spans="4:4" x14ac:dyDescent="0.2">
      <c r="D12283" s="343"/>
    </row>
    <row r="12284" spans="4:4" x14ac:dyDescent="0.2">
      <c r="D12284" s="343"/>
    </row>
    <row r="12285" spans="4:4" x14ac:dyDescent="0.2">
      <c r="D12285" s="343"/>
    </row>
    <row r="12286" spans="4:4" x14ac:dyDescent="0.2">
      <c r="D12286" s="343"/>
    </row>
    <row r="12287" spans="4:4" x14ac:dyDescent="0.2">
      <c r="D12287" s="343"/>
    </row>
    <row r="12288" spans="4:4" x14ac:dyDescent="0.2">
      <c r="D12288" s="343"/>
    </row>
    <row r="12289" spans="4:4" x14ac:dyDescent="0.2">
      <c r="D12289" s="343"/>
    </row>
    <row r="12290" spans="4:4" x14ac:dyDescent="0.2">
      <c r="D12290" s="343"/>
    </row>
    <row r="12291" spans="4:4" x14ac:dyDescent="0.2">
      <c r="D12291" s="343"/>
    </row>
    <row r="12292" spans="4:4" x14ac:dyDescent="0.2">
      <c r="D12292" s="343"/>
    </row>
    <row r="12293" spans="4:4" x14ac:dyDescent="0.2">
      <c r="D12293" s="343"/>
    </row>
    <row r="12294" spans="4:4" x14ac:dyDescent="0.2">
      <c r="D12294" s="343"/>
    </row>
    <row r="12295" spans="4:4" x14ac:dyDescent="0.2">
      <c r="D12295" s="343"/>
    </row>
    <row r="12296" spans="4:4" x14ac:dyDescent="0.2">
      <c r="D12296" s="343"/>
    </row>
    <row r="12297" spans="4:4" x14ac:dyDescent="0.2">
      <c r="D12297" s="343"/>
    </row>
    <row r="12298" spans="4:4" x14ac:dyDescent="0.2">
      <c r="D12298" s="343"/>
    </row>
    <row r="12299" spans="4:4" x14ac:dyDescent="0.2">
      <c r="D12299" s="343"/>
    </row>
    <row r="12300" spans="4:4" x14ac:dyDescent="0.2">
      <c r="D12300" s="343"/>
    </row>
    <row r="12301" spans="4:4" x14ac:dyDescent="0.2">
      <c r="D12301" s="343"/>
    </row>
    <row r="12302" spans="4:4" x14ac:dyDescent="0.2">
      <c r="D12302" s="343"/>
    </row>
    <row r="12303" spans="4:4" x14ac:dyDescent="0.2">
      <c r="D12303" s="343"/>
    </row>
    <row r="12304" spans="4:4" x14ac:dyDescent="0.2">
      <c r="D12304" s="343"/>
    </row>
    <row r="12305" spans="4:4" x14ac:dyDescent="0.2">
      <c r="D12305" s="343"/>
    </row>
    <row r="12306" spans="4:4" x14ac:dyDescent="0.2">
      <c r="D12306" s="343"/>
    </row>
    <row r="12307" spans="4:4" x14ac:dyDescent="0.2">
      <c r="D12307" s="343"/>
    </row>
    <row r="12308" spans="4:4" x14ac:dyDescent="0.2">
      <c r="D12308" s="343"/>
    </row>
    <row r="12309" spans="4:4" x14ac:dyDescent="0.2">
      <c r="D12309" s="343"/>
    </row>
    <row r="12310" spans="4:4" x14ac:dyDescent="0.2">
      <c r="D12310" s="343"/>
    </row>
    <row r="12311" spans="4:4" x14ac:dyDescent="0.2">
      <c r="D12311" s="343"/>
    </row>
    <row r="12312" spans="4:4" x14ac:dyDescent="0.2">
      <c r="D12312" s="343"/>
    </row>
    <row r="12313" spans="4:4" x14ac:dyDescent="0.2">
      <c r="D12313" s="343"/>
    </row>
    <row r="12314" spans="4:4" x14ac:dyDescent="0.2">
      <c r="D12314" s="343"/>
    </row>
    <row r="12315" spans="4:4" x14ac:dyDescent="0.2">
      <c r="D12315" s="343"/>
    </row>
    <row r="12316" spans="4:4" x14ac:dyDescent="0.2">
      <c r="D12316" s="343"/>
    </row>
    <row r="12317" spans="4:4" x14ac:dyDescent="0.2">
      <c r="D12317" s="343"/>
    </row>
    <row r="12318" spans="4:4" x14ac:dyDescent="0.2">
      <c r="D12318" s="343"/>
    </row>
    <row r="12319" spans="4:4" x14ac:dyDescent="0.2">
      <c r="D12319" s="343"/>
    </row>
    <row r="12320" spans="4:4" x14ac:dyDescent="0.2">
      <c r="D12320" s="343"/>
    </row>
    <row r="12321" spans="4:4" x14ac:dyDescent="0.2">
      <c r="D12321" s="343"/>
    </row>
    <row r="12322" spans="4:4" x14ac:dyDescent="0.2">
      <c r="D12322" s="343"/>
    </row>
    <row r="12323" spans="4:4" x14ac:dyDescent="0.2">
      <c r="D12323" s="343"/>
    </row>
    <row r="12324" spans="4:4" x14ac:dyDescent="0.2">
      <c r="D12324" s="343"/>
    </row>
    <row r="12325" spans="4:4" x14ac:dyDescent="0.2">
      <c r="D12325" s="343"/>
    </row>
    <row r="12326" spans="4:4" x14ac:dyDescent="0.2">
      <c r="D12326" s="343"/>
    </row>
    <row r="12327" spans="4:4" x14ac:dyDescent="0.2">
      <c r="D12327" s="343"/>
    </row>
    <row r="12328" spans="4:4" x14ac:dyDescent="0.2">
      <c r="D12328" s="343"/>
    </row>
    <row r="12329" spans="4:4" x14ac:dyDescent="0.2">
      <c r="D12329" s="343"/>
    </row>
    <row r="12330" spans="4:4" x14ac:dyDescent="0.2">
      <c r="D12330" s="343"/>
    </row>
    <row r="12331" spans="4:4" x14ac:dyDescent="0.2">
      <c r="D12331" s="343"/>
    </row>
    <row r="12332" spans="4:4" x14ac:dyDescent="0.2">
      <c r="D12332" s="343"/>
    </row>
    <row r="12333" spans="4:4" x14ac:dyDescent="0.2">
      <c r="D12333" s="343"/>
    </row>
    <row r="12334" spans="4:4" x14ac:dyDescent="0.2">
      <c r="D12334" s="343"/>
    </row>
    <row r="12335" spans="4:4" x14ac:dyDescent="0.2">
      <c r="D12335" s="343"/>
    </row>
    <row r="12336" spans="4:4" x14ac:dyDescent="0.2">
      <c r="D12336" s="343"/>
    </row>
    <row r="12337" spans="4:4" x14ac:dyDescent="0.2">
      <c r="D12337" s="343"/>
    </row>
    <row r="12338" spans="4:4" x14ac:dyDescent="0.2">
      <c r="D12338" s="343"/>
    </row>
    <row r="12339" spans="4:4" x14ac:dyDescent="0.2">
      <c r="D12339" s="343"/>
    </row>
    <row r="12340" spans="4:4" x14ac:dyDescent="0.2">
      <c r="D12340" s="343"/>
    </row>
    <row r="12341" spans="4:4" x14ac:dyDescent="0.2">
      <c r="D12341" s="343"/>
    </row>
    <row r="12342" spans="4:4" x14ac:dyDescent="0.2">
      <c r="D12342" s="343"/>
    </row>
    <row r="12343" spans="4:4" x14ac:dyDescent="0.2">
      <c r="D12343" s="343"/>
    </row>
    <row r="12344" spans="4:4" x14ac:dyDescent="0.2">
      <c r="D12344" s="343"/>
    </row>
    <row r="12345" spans="4:4" x14ac:dyDescent="0.2">
      <c r="D12345" s="343"/>
    </row>
    <row r="12346" spans="4:4" x14ac:dyDescent="0.2">
      <c r="D12346" s="343"/>
    </row>
    <row r="12347" spans="4:4" x14ac:dyDescent="0.2">
      <c r="D12347" s="343"/>
    </row>
    <row r="12348" spans="4:4" x14ac:dyDescent="0.2">
      <c r="D12348" s="343"/>
    </row>
    <row r="12349" spans="4:4" x14ac:dyDescent="0.2">
      <c r="D12349" s="343"/>
    </row>
    <row r="12350" spans="4:4" x14ac:dyDescent="0.2">
      <c r="D12350" s="343"/>
    </row>
    <row r="12351" spans="4:4" x14ac:dyDescent="0.2">
      <c r="D12351" s="343"/>
    </row>
    <row r="12352" spans="4:4" x14ac:dyDescent="0.2">
      <c r="D12352" s="343"/>
    </row>
    <row r="12353" spans="4:4" x14ac:dyDescent="0.2">
      <c r="D12353" s="343"/>
    </row>
    <row r="12354" spans="4:4" x14ac:dyDescent="0.2">
      <c r="D12354" s="343"/>
    </row>
    <row r="12355" spans="4:4" x14ac:dyDescent="0.2">
      <c r="D12355" s="343"/>
    </row>
    <row r="12356" spans="4:4" x14ac:dyDescent="0.2">
      <c r="D12356" s="343"/>
    </row>
    <row r="12357" spans="4:4" x14ac:dyDescent="0.2">
      <c r="D12357" s="343"/>
    </row>
    <row r="12358" spans="4:4" x14ac:dyDescent="0.2">
      <c r="D12358" s="343"/>
    </row>
    <row r="12359" spans="4:4" x14ac:dyDescent="0.2">
      <c r="D12359" s="343"/>
    </row>
    <row r="12360" spans="4:4" x14ac:dyDescent="0.2">
      <c r="D12360" s="343"/>
    </row>
    <row r="12361" spans="4:4" x14ac:dyDescent="0.2">
      <c r="D12361" s="343"/>
    </row>
    <row r="12362" spans="4:4" x14ac:dyDescent="0.2">
      <c r="D12362" s="343"/>
    </row>
    <row r="12363" spans="4:4" x14ac:dyDescent="0.2">
      <c r="D12363" s="343"/>
    </row>
    <row r="12364" spans="4:4" x14ac:dyDescent="0.2">
      <c r="D12364" s="343"/>
    </row>
    <row r="12365" spans="4:4" x14ac:dyDescent="0.2">
      <c r="D12365" s="343"/>
    </row>
    <row r="12366" spans="4:4" x14ac:dyDescent="0.2">
      <c r="D12366" s="343"/>
    </row>
    <row r="12367" spans="4:4" x14ac:dyDescent="0.2">
      <c r="D12367" s="343"/>
    </row>
    <row r="12368" spans="4:4" x14ac:dyDescent="0.2">
      <c r="D12368" s="343"/>
    </row>
    <row r="12369" spans="4:4" x14ac:dyDescent="0.2">
      <c r="D12369" s="343"/>
    </row>
    <row r="12370" spans="4:4" x14ac:dyDescent="0.2">
      <c r="D12370" s="343"/>
    </row>
    <row r="12371" spans="4:4" x14ac:dyDescent="0.2">
      <c r="D12371" s="343"/>
    </row>
    <row r="12372" spans="4:4" x14ac:dyDescent="0.2">
      <c r="D12372" s="343"/>
    </row>
    <row r="12373" spans="4:4" x14ac:dyDescent="0.2">
      <c r="D12373" s="343"/>
    </row>
    <row r="12374" spans="4:4" x14ac:dyDescent="0.2">
      <c r="D12374" s="343"/>
    </row>
    <row r="12375" spans="4:4" x14ac:dyDescent="0.2">
      <c r="D12375" s="343"/>
    </row>
    <row r="12376" spans="4:4" x14ac:dyDescent="0.2">
      <c r="D12376" s="343"/>
    </row>
    <row r="12377" spans="4:4" x14ac:dyDescent="0.2">
      <c r="D12377" s="343"/>
    </row>
    <row r="12378" spans="4:4" x14ac:dyDescent="0.2">
      <c r="D12378" s="343"/>
    </row>
    <row r="12379" spans="4:4" x14ac:dyDescent="0.2">
      <c r="D12379" s="343"/>
    </row>
    <row r="12380" spans="4:4" x14ac:dyDescent="0.2">
      <c r="D12380" s="343"/>
    </row>
    <row r="12381" spans="4:4" x14ac:dyDescent="0.2">
      <c r="D12381" s="343"/>
    </row>
    <row r="12382" spans="4:4" x14ac:dyDescent="0.2">
      <c r="D12382" s="343"/>
    </row>
    <row r="12383" spans="4:4" x14ac:dyDescent="0.2">
      <c r="D12383" s="343"/>
    </row>
    <row r="12384" spans="4:4" x14ac:dyDescent="0.2">
      <c r="D12384" s="343"/>
    </row>
    <row r="12385" spans="4:4" x14ac:dyDescent="0.2">
      <c r="D12385" s="343"/>
    </row>
    <row r="12386" spans="4:4" x14ac:dyDescent="0.2">
      <c r="D12386" s="343"/>
    </row>
    <row r="12387" spans="4:4" x14ac:dyDescent="0.2">
      <c r="D12387" s="343"/>
    </row>
    <row r="12388" spans="4:4" x14ac:dyDescent="0.2">
      <c r="D12388" s="343"/>
    </row>
    <row r="12389" spans="4:4" x14ac:dyDescent="0.2">
      <c r="D12389" s="343"/>
    </row>
    <row r="12390" spans="4:4" x14ac:dyDescent="0.2">
      <c r="D12390" s="343"/>
    </row>
    <row r="12391" spans="4:4" x14ac:dyDescent="0.2">
      <c r="D12391" s="343"/>
    </row>
    <row r="12392" spans="4:4" x14ac:dyDescent="0.2">
      <c r="D12392" s="343"/>
    </row>
    <row r="12393" spans="4:4" x14ac:dyDescent="0.2">
      <c r="D12393" s="343"/>
    </row>
    <row r="12394" spans="4:4" x14ac:dyDescent="0.2">
      <c r="D12394" s="343"/>
    </row>
    <row r="12395" spans="4:4" x14ac:dyDescent="0.2">
      <c r="D12395" s="343"/>
    </row>
    <row r="12396" spans="4:4" x14ac:dyDescent="0.2">
      <c r="D12396" s="343"/>
    </row>
    <row r="12397" spans="4:4" x14ac:dyDescent="0.2">
      <c r="D12397" s="343"/>
    </row>
    <row r="12398" spans="4:4" x14ac:dyDescent="0.2">
      <c r="D12398" s="343"/>
    </row>
    <row r="12399" spans="4:4" x14ac:dyDescent="0.2">
      <c r="D12399" s="343"/>
    </row>
    <row r="12400" spans="4:4" x14ac:dyDescent="0.2">
      <c r="D12400" s="343"/>
    </row>
    <row r="12401" spans="4:4" x14ac:dyDescent="0.2">
      <c r="D12401" s="343"/>
    </row>
    <row r="12402" spans="4:4" x14ac:dyDescent="0.2">
      <c r="D12402" s="343"/>
    </row>
    <row r="12403" spans="4:4" x14ac:dyDescent="0.2">
      <c r="D12403" s="343"/>
    </row>
    <row r="12404" spans="4:4" x14ac:dyDescent="0.2">
      <c r="D12404" s="343"/>
    </row>
    <row r="12405" spans="4:4" x14ac:dyDescent="0.2">
      <c r="D12405" s="343"/>
    </row>
    <row r="12406" spans="4:4" x14ac:dyDescent="0.2">
      <c r="D12406" s="343"/>
    </row>
    <row r="12407" spans="4:4" x14ac:dyDescent="0.2">
      <c r="D12407" s="343"/>
    </row>
    <row r="12408" spans="4:4" x14ac:dyDescent="0.2">
      <c r="D12408" s="343"/>
    </row>
    <row r="12409" spans="4:4" x14ac:dyDescent="0.2">
      <c r="D12409" s="343"/>
    </row>
    <row r="12410" spans="4:4" x14ac:dyDescent="0.2">
      <c r="D12410" s="343"/>
    </row>
    <row r="12411" spans="4:4" x14ac:dyDescent="0.2">
      <c r="D12411" s="343"/>
    </row>
    <row r="12412" spans="4:4" x14ac:dyDescent="0.2">
      <c r="D12412" s="343"/>
    </row>
    <row r="12413" spans="4:4" x14ac:dyDescent="0.2">
      <c r="D12413" s="343"/>
    </row>
    <row r="12414" spans="4:4" x14ac:dyDescent="0.2">
      <c r="D12414" s="343"/>
    </row>
    <row r="12415" spans="4:4" x14ac:dyDescent="0.2">
      <c r="D12415" s="343"/>
    </row>
    <row r="12416" spans="4:4" x14ac:dyDescent="0.2">
      <c r="D12416" s="343"/>
    </row>
    <row r="12417" spans="4:4" x14ac:dyDescent="0.2">
      <c r="D12417" s="343"/>
    </row>
    <row r="12418" spans="4:4" x14ac:dyDescent="0.2">
      <c r="D12418" s="343"/>
    </row>
    <row r="12419" spans="4:4" x14ac:dyDescent="0.2">
      <c r="D12419" s="343"/>
    </row>
    <row r="12420" spans="4:4" x14ac:dyDescent="0.2">
      <c r="D12420" s="343"/>
    </row>
    <row r="12421" spans="4:4" x14ac:dyDescent="0.2">
      <c r="D12421" s="343"/>
    </row>
    <row r="12422" spans="4:4" x14ac:dyDescent="0.2">
      <c r="D12422" s="343"/>
    </row>
    <row r="12423" spans="4:4" x14ac:dyDescent="0.2">
      <c r="D12423" s="343"/>
    </row>
    <row r="12424" spans="4:4" x14ac:dyDescent="0.2">
      <c r="D12424" s="343"/>
    </row>
    <row r="12425" spans="4:4" x14ac:dyDescent="0.2">
      <c r="D12425" s="343"/>
    </row>
    <row r="12426" spans="4:4" x14ac:dyDescent="0.2">
      <c r="D12426" s="343"/>
    </row>
    <row r="12427" spans="4:4" x14ac:dyDescent="0.2">
      <c r="D12427" s="343"/>
    </row>
    <row r="12428" spans="4:4" x14ac:dyDescent="0.2">
      <c r="D12428" s="343"/>
    </row>
    <row r="12429" spans="4:4" x14ac:dyDescent="0.2">
      <c r="D12429" s="343"/>
    </row>
    <row r="12430" spans="4:4" x14ac:dyDescent="0.2">
      <c r="D12430" s="343"/>
    </row>
    <row r="12431" spans="4:4" x14ac:dyDescent="0.2">
      <c r="D12431" s="343"/>
    </row>
    <row r="12432" spans="4:4" x14ac:dyDescent="0.2">
      <c r="D12432" s="343"/>
    </row>
    <row r="12433" spans="4:4" x14ac:dyDescent="0.2">
      <c r="D12433" s="343"/>
    </row>
    <row r="12434" spans="4:4" x14ac:dyDescent="0.2">
      <c r="D12434" s="343"/>
    </row>
    <row r="12435" spans="4:4" x14ac:dyDescent="0.2">
      <c r="D12435" s="343"/>
    </row>
    <row r="12436" spans="4:4" x14ac:dyDescent="0.2">
      <c r="D12436" s="343"/>
    </row>
    <row r="12437" spans="4:4" x14ac:dyDescent="0.2">
      <c r="D12437" s="343"/>
    </row>
    <row r="12438" spans="4:4" x14ac:dyDescent="0.2">
      <c r="D12438" s="343"/>
    </row>
    <row r="12439" spans="4:4" x14ac:dyDescent="0.2">
      <c r="D12439" s="343"/>
    </row>
    <row r="12440" spans="4:4" x14ac:dyDescent="0.2">
      <c r="D12440" s="343"/>
    </row>
    <row r="12441" spans="4:4" x14ac:dyDescent="0.2">
      <c r="D12441" s="343"/>
    </row>
    <row r="12442" spans="4:4" x14ac:dyDescent="0.2">
      <c r="D12442" s="343"/>
    </row>
    <row r="12443" spans="4:4" x14ac:dyDescent="0.2">
      <c r="D12443" s="343"/>
    </row>
    <row r="12444" spans="4:4" x14ac:dyDescent="0.2">
      <c r="D12444" s="343"/>
    </row>
    <row r="12445" spans="4:4" x14ac:dyDescent="0.2">
      <c r="D12445" s="343"/>
    </row>
    <row r="12446" spans="4:4" x14ac:dyDescent="0.2">
      <c r="D12446" s="343"/>
    </row>
    <row r="12447" spans="4:4" x14ac:dyDescent="0.2">
      <c r="D12447" s="343"/>
    </row>
    <row r="12448" spans="4:4" x14ac:dyDescent="0.2">
      <c r="D12448" s="343"/>
    </row>
    <row r="12449" spans="4:4" x14ac:dyDescent="0.2">
      <c r="D12449" s="343"/>
    </row>
    <row r="12450" spans="4:4" x14ac:dyDescent="0.2">
      <c r="D12450" s="343"/>
    </row>
    <row r="12451" spans="4:4" x14ac:dyDescent="0.2">
      <c r="D12451" s="343"/>
    </row>
    <row r="12452" spans="4:4" x14ac:dyDescent="0.2">
      <c r="D12452" s="343"/>
    </row>
    <row r="12453" spans="4:4" x14ac:dyDescent="0.2">
      <c r="D12453" s="343"/>
    </row>
    <row r="12454" spans="4:4" x14ac:dyDescent="0.2">
      <c r="D12454" s="343"/>
    </row>
    <row r="12455" spans="4:4" x14ac:dyDescent="0.2">
      <c r="D12455" s="343"/>
    </row>
    <row r="12456" spans="4:4" x14ac:dyDescent="0.2">
      <c r="D12456" s="343"/>
    </row>
    <row r="12457" spans="4:4" x14ac:dyDescent="0.2">
      <c r="D12457" s="343"/>
    </row>
    <row r="12458" spans="4:4" x14ac:dyDescent="0.2">
      <c r="D12458" s="343"/>
    </row>
    <row r="12459" spans="4:4" x14ac:dyDescent="0.2">
      <c r="D12459" s="343"/>
    </row>
    <row r="12460" spans="4:4" x14ac:dyDescent="0.2">
      <c r="D12460" s="343"/>
    </row>
    <row r="12461" spans="4:4" x14ac:dyDescent="0.2">
      <c r="D12461" s="343"/>
    </row>
    <row r="12462" spans="4:4" x14ac:dyDescent="0.2">
      <c r="D12462" s="343"/>
    </row>
    <row r="12463" spans="4:4" x14ac:dyDescent="0.2">
      <c r="D12463" s="343"/>
    </row>
    <row r="12464" spans="4:4" x14ac:dyDescent="0.2">
      <c r="D12464" s="343"/>
    </row>
    <row r="12465" spans="4:4" x14ac:dyDescent="0.2">
      <c r="D12465" s="343"/>
    </row>
    <row r="12466" spans="4:4" x14ac:dyDescent="0.2">
      <c r="D12466" s="343"/>
    </row>
    <row r="12467" spans="4:4" x14ac:dyDescent="0.2">
      <c r="D12467" s="343"/>
    </row>
    <row r="12468" spans="4:4" x14ac:dyDescent="0.2">
      <c r="D12468" s="343"/>
    </row>
    <row r="12469" spans="4:4" x14ac:dyDescent="0.2">
      <c r="D12469" s="343"/>
    </row>
    <row r="12470" spans="4:4" x14ac:dyDescent="0.2">
      <c r="D12470" s="343"/>
    </row>
    <row r="12471" spans="4:4" x14ac:dyDescent="0.2">
      <c r="D12471" s="343"/>
    </row>
    <row r="12472" spans="4:4" x14ac:dyDescent="0.2">
      <c r="D12472" s="343"/>
    </row>
    <row r="12473" spans="4:4" x14ac:dyDescent="0.2">
      <c r="D12473" s="343"/>
    </row>
    <row r="12474" spans="4:4" x14ac:dyDescent="0.2">
      <c r="D12474" s="343"/>
    </row>
    <row r="12475" spans="4:4" x14ac:dyDescent="0.2">
      <c r="D12475" s="343"/>
    </row>
    <row r="12476" spans="4:4" x14ac:dyDescent="0.2">
      <c r="D12476" s="343"/>
    </row>
    <row r="12477" spans="4:4" x14ac:dyDescent="0.2">
      <c r="D12477" s="343"/>
    </row>
    <row r="12478" spans="4:4" x14ac:dyDescent="0.2">
      <c r="D12478" s="343"/>
    </row>
    <row r="12479" spans="4:4" x14ac:dyDescent="0.2">
      <c r="D12479" s="343"/>
    </row>
    <row r="12480" spans="4:4" x14ac:dyDescent="0.2">
      <c r="D12480" s="343"/>
    </row>
    <row r="12481" spans="4:4" x14ac:dyDescent="0.2">
      <c r="D12481" s="343"/>
    </row>
    <row r="12482" spans="4:4" x14ac:dyDescent="0.2">
      <c r="D12482" s="343"/>
    </row>
    <row r="12483" spans="4:4" x14ac:dyDescent="0.2">
      <c r="D12483" s="343"/>
    </row>
    <row r="12484" spans="4:4" x14ac:dyDescent="0.2">
      <c r="D12484" s="343"/>
    </row>
    <row r="12485" spans="4:4" x14ac:dyDescent="0.2">
      <c r="D12485" s="343"/>
    </row>
    <row r="12486" spans="4:4" x14ac:dyDescent="0.2">
      <c r="D12486" s="343"/>
    </row>
    <row r="12487" spans="4:4" x14ac:dyDescent="0.2">
      <c r="D12487" s="343"/>
    </row>
    <row r="12488" spans="4:4" x14ac:dyDescent="0.2">
      <c r="D12488" s="343"/>
    </row>
    <row r="12489" spans="4:4" x14ac:dyDescent="0.2">
      <c r="D12489" s="343"/>
    </row>
    <row r="12490" spans="4:4" x14ac:dyDescent="0.2">
      <c r="D12490" s="343"/>
    </row>
    <row r="12491" spans="4:4" x14ac:dyDescent="0.2">
      <c r="D12491" s="343"/>
    </row>
    <row r="12492" spans="4:4" x14ac:dyDescent="0.2">
      <c r="D12492" s="343"/>
    </row>
    <row r="12493" spans="4:4" x14ac:dyDescent="0.2">
      <c r="D12493" s="343"/>
    </row>
    <row r="12494" spans="4:4" x14ac:dyDescent="0.2">
      <c r="D12494" s="343"/>
    </row>
    <row r="12495" spans="4:4" x14ac:dyDescent="0.2">
      <c r="D12495" s="343"/>
    </row>
    <row r="12496" spans="4:4" x14ac:dyDescent="0.2">
      <c r="D12496" s="343"/>
    </row>
    <row r="12497" spans="4:4" x14ac:dyDescent="0.2">
      <c r="D12497" s="343"/>
    </row>
    <row r="12498" spans="4:4" x14ac:dyDescent="0.2">
      <c r="D12498" s="343"/>
    </row>
    <row r="12499" spans="4:4" x14ac:dyDescent="0.2">
      <c r="D12499" s="343"/>
    </row>
    <row r="12500" spans="4:4" x14ac:dyDescent="0.2">
      <c r="D12500" s="343"/>
    </row>
    <row r="12501" spans="4:4" x14ac:dyDescent="0.2">
      <c r="D12501" s="343"/>
    </row>
    <row r="12502" spans="4:4" x14ac:dyDescent="0.2">
      <c r="D12502" s="343"/>
    </row>
    <row r="12503" spans="4:4" x14ac:dyDescent="0.2">
      <c r="D12503" s="343"/>
    </row>
    <row r="12504" spans="4:4" x14ac:dyDescent="0.2">
      <c r="D12504" s="343"/>
    </row>
    <row r="12505" spans="4:4" x14ac:dyDescent="0.2">
      <c r="D12505" s="343"/>
    </row>
    <row r="12506" spans="4:4" x14ac:dyDescent="0.2">
      <c r="D12506" s="343"/>
    </row>
    <row r="12507" spans="4:4" x14ac:dyDescent="0.2">
      <c r="D12507" s="343"/>
    </row>
    <row r="12508" spans="4:4" x14ac:dyDescent="0.2">
      <c r="D12508" s="343"/>
    </row>
    <row r="12509" spans="4:4" x14ac:dyDescent="0.2">
      <c r="D12509" s="343"/>
    </row>
    <row r="12510" spans="4:4" x14ac:dyDescent="0.2">
      <c r="D12510" s="343"/>
    </row>
    <row r="12511" spans="4:4" x14ac:dyDescent="0.2">
      <c r="D12511" s="343"/>
    </row>
    <row r="12512" spans="4:4" x14ac:dyDescent="0.2">
      <c r="D12512" s="343"/>
    </row>
    <row r="12513" spans="4:4" x14ac:dyDescent="0.2">
      <c r="D12513" s="343"/>
    </row>
    <row r="12514" spans="4:4" x14ac:dyDescent="0.2">
      <c r="D12514" s="343"/>
    </row>
    <row r="12515" spans="4:4" x14ac:dyDescent="0.2">
      <c r="D12515" s="343"/>
    </row>
    <row r="12516" spans="4:4" x14ac:dyDescent="0.2">
      <c r="D12516" s="343"/>
    </row>
    <row r="12517" spans="4:4" x14ac:dyDescent="0.2">
      <c r="D12517" s="343"/>
    </row>
    <row r="12518" spans="4:4" x14ac:dyDescent="0.2">
      <c r="D12518" s="343"/>
    </row>
    <row r="12519" spans="4:4" x14ac:dyDescent="0.2">
      <c r="D12519" s="343"/>
    </row>
    <row r="12520" spans="4:4" x14ac:dyDescent="0.2">
      <c r="D12520" s="343"/>
    </row>
    <row r="12521" spans="4:4" x14ac:dyDescent="0.2">
      <c r="D12521" s="343"/>
    </row>
    <row r="12522" spans="4:4" x14ac:dyDescent="0.2">
      <c r="D12522" s="343"/>
    </row>
    <row r="12523" spans="4:4" x14ac:dyDescent="0.2">
      <c r="D12523" s="343"/>
    </row>
    <row r="12524" spans="4:4" x14ac:dyDescent="0.2">
      <c r="D12524" s="343"/>
    </row>
    <row r="12525" spans="4:4" x14ac:dyDescent="0.2">
      <c r="D12525" s="343"/>
    </row>
    <row r="12526" spans="4:4" x14ac:dyDescent="0.2">
      <c r="D12526" s="343"/>
    </row>
    <row r="12527" spans="4:4" x14ac:dyDescent="0.2">
      <c r="D12527" s="343"/>
    </row>
    <row r="12528" spans="4:4" x14ac:dyDescent="0.2">
      <c r="D12528" s="343"/>
    </row>
    <row r="12529" spans="4:4" x14ac:dyDescent="0.2">
      <c r="D12529" s="343"/>
    </row>
    <row r="12530" spans="4:4" x14ac:dyDescent="0.2">
      <c r="D12530" s="343"/>
    </row>
    <row r="12531" spans="4:4" x14ac:dyDescent="0.2">
      <c r="D12531" s="343"/>
    </row>
    <row r="12532" spans="4:4" x14ac:dyDescent="0.2">
      <c r="D12532" s="343"/>
    </row>
    <row r="12533" spans="4:4" x14ac:dyDescent="0.2">
      <c r="D12533" s="343"/>
    </row>
    <row r="12534" spans="4:4" x14ac:dyDescent="0.2">
      <c r="D12534" s="343"/>
    </row>
    <row r="12535" spans="4:4" x14ac:dyDescent="0.2">
      <c r="D12535" s="343"/>
    </row>
    <row r="12536" spans="4:4" x14ac:dyDescent="0.2">
      <c r="D12536" s="343"/>
    </row>
    <row r="12537" spans="4:4" x14ac:dyDescent="0.2">
      <c r="D12537" s="343"/>
    </row>
    <row r="12538" spans="4:4" x14ac:dyDescent="0.2">
      <c r="D12538" s="343"/>
    </row>
    <row r="12539" spans="4:4" x14ac:dyDescent="0.2">
      <c r="D12539" s="343"/>
    </row>
    <row r="12540" spans="4:4" x14ac:dyDescent="0.2">
      <c r="D12540" s="343"/>
    </row>
    <row r="12541" spans="4:4" x14ac:dyDescent="0.2">
      <c r="D12541" s="343"/>
    </row>
    <row r="12542" spans="4:4" x14ac:dyDescent="0.2">
      <c r="D12542" s="343"/>
    </row>
    <row r="12543" spans="4:4" x14ac:dyDescent="0.2">
      <c r="D12543" s="343"/>
    </row>
    <row r="12544" spans="4:4" x14ac:dyDescent="0.2">
      <c r="D12544" s="343"/>
    </row>
    <row r="12545" spans="4:4" x14ac:dyDescent="0.2">
      <c r="D12545" s="343"/>
    </row>
    <row r="12546" spans="4:4" x14ac:dyDescent="0.2">
      <c r="D12546" s="343"/>
    </row>
    <row r="12547" spans="4:4" x14ac:dyDescent="0.2">
      <c r="D12547" s="343"/>
    </row>
    <row r="12548" spans="4:4" x14ac:dyDescent="0.2">
      <c r="D12548" s="343"/>
    </row>
    <row r="12549" spans="4:4" x14ac:dyDescent="0.2">
      <c r="D12549" s="343"/>
    </row>
    <row r="12550" spans="4:4" x14ac:dyDescent="0.2">
      <c r="D12550" s="343"/>
    </row>
    <row r="12551" spans="4:4" x14ac:dyDescent="0.2">
      <c r="D12551" s="343"/>
    </row>
    <row r="12552" spans="4:4" x14ac:dyDescent="0.2">
      <c r="D12552" s="343"/>
    </row>
    <row r="12553" spans="4:4" x14ac:dyDescent="0.2">
      <c r="D12553" s="343"/>
    </row>
    <row r="12554" spans="4:4" x14ac:dyDescent="0.2">
      <c r="D12554" s="343"/>
    </row>
    <row r="12555" spans="4:4" x14ac:dyDescent="0.2">
      <c r="D12555" s="343"/>
    </row>
    <row r="12556" spans="4:4" x14ac:dyDescent="0.2">
      <c r="D12556" s="343"/>
    </row>
    <row r="12557" spans="4:4" x14ac:dyDescent="0.2">
      <c r="D12557" s="343"/>
    </row>
    <row r="12558" spans="4:4" x14ac:dyDescent="0.2">
      <c r="D12558" s="343"/>
    </row>
    <row r="12559" spans="4:4" x14ac:dyDescent="0.2">
      <c r="D12559" s="343"/>
    </row>
    <row r="12560" spans="4:4" x14ac:dyDescent="0.2">
      <c r="D12560" s="343"/>
    </row>
    <row r="12561" spans="4:4" x14ac:dyDescent="0.2">
      <c r="D12561" s="343"/>
    </row>
    <row r="12562" spans="4:4" x14ac:dyDescent="0.2">
      <c r="D12562" s="343"/>
    </row>
    <row r="12563" spans="4:4" x14ac:dyDescent="0.2">
      <c r="D12563" s="343"/>
    </row>
    <row r="12564" spans="4:4" x14ac:dyDescent="0.2">
      <c r="D12564" s="343"/>
    </row>
    <row r="12565" spans="4:4" x14ac:dyDescent="0.2">
      <c r="D12565" s="343"/>
    </row>
    <row r="12566" spans="4:4" x14ac:dyDescent="0.2">
      <c r="D12566" s="343"/>
    </row>
    <row r="12567" spans="4:4" x14ac:dyDescent="0.2">
      <c r="D12567" s="343"/>
    </row>
    <row r="12568" spans="4:4" x14ac:dyDescent="0.2">
      <c r="D12568" s="343"/>
    </row>
    <row r="12569" spans="4:4" x14ac:dyDescent="0.2">
      <c r="D12569" s="343"/>
    </row>
    <row r="12570" spans="4:4" x14ac:dyDescent="0.2">
      <c r="D12570" s="343"/>
    </row>
    <row r="12571" spans="4:4" x14ac:dyDescent="0.2">
      <c r="D12571" s="343"/>
    </row>
    <row r="12572" spans="4:4" x14ac:dyDescent="0.2">
      <c r="D12572" s="343"/>
    </row>
    <row r="12573" spans="4:4" x14ac:dyDescent="0.2">
      <c r="D12573" s="343"/>
    </row>
    <row r="12574" spans="4:4" x14ac:dyDescent="0.2">
      <c r="D12574" s="343"/>
    </row>
    <row r="12575" spans="4:4" x14ac:dyDescent="0.2">
      <c r="D12575" s="343"/>
    </row>
    <row r="12576" spans="4:4" x14ac:dyDescent="0.2">
      <c r="D12576" s="343"/>
    </row>
    <row r="12577" spans="4:4" x14ac:dyDescent="0.2">
      <c r="D12577" s="343"/>
    </row>
    <row r="12578" spans="4:4" x14ac:dyDescent="0.2">
      <c r="D12578" s="343"/>
    </row>
    <row r="12579" spans="4:4" x14ac:dyDescent="0.2">
      <c r="D12579" s="343"/>
    </row>
    <row r="12580" spans="4:4" x14ac:dyDescent="0.2">
      <c r="D12580" s="343"/>
    </row>
    <row r="12581" spans="4:4" x14ac:dyDescent="0.2">
      <c r="D12581" s="343"/>
    </row>
    <row r="12582" spans="4:4" x14ac:dyDescent="0.2">
      <c r="D12582" s="343"/>
    </row>
    <row r="12583" spans="4:4" x14ac:dyDescent="0.2">
      <c r="D12583" s="343"/>
    </row>
    <row r="12584" spans="4:4" x14ac:dyDescent="0.2">
      <c r="D12584" s="343"/>
    </row>
    <row r="12585" spans="4:4" x14ac:dyDescent="0.2">
      <c r="D12585" s="343"/>
    </row>
    <row r="12586" spans="4:4" x14ac:dyDescent="0.2">
      <c r="D12586" s="343"/>
    </row>
    <row r="12587" spans="4:4" x14ac:dyDescent="0.2">
      <c r="D12587" s="343"/>
    </row>
    <row r="12588" spans="4:4" x14ac:dyDescent="0.2">
      <c r="D12588" s="343"/>
    </row>
    <row r="12589" spans="4:4" x14ac:dyDescent="0.2">
      <c r="D12589" s="343"/>
    </row>
    <row r="12590" spans="4:4" x14ac:dyDescent="0.2">
      <c r="D12590" s="343"/>
    </row>
    <row r="12591" spans="4:4" x14ac:dyDescent="0.2">
      <c r="D12591" s="343"/>
    </row>
    <row r="12592" spans="4:4" x14ac:dyDescent="0.2">
      <c r="D12592" s="343"/>
    </row>
    <row r="12593" spans="4:4" x14ac:dyDescent="0.2">
      <c r="D12593" s="343"/>
    </row>
    <row r="12594" spans="4:4" x14ac:dyDescent="0.2">
      <c r="D12594" s="343"/>
    </row>
    <row r="12595" spans="4:4" x14ac:dyDescent="0.2">
      <c r="D12595" s="343"/>
    </row>
    <row r="12596" spans="4:4" x14ac:dyDescent="0.2">
      <c r="D12596" s="343"/>
    </row>
    <row r="12597" spans="4:4" x14ac:dyDescent="0.2">
      <c r="D12597" s="343"/>
    </row>
    <row r="12598" spans="4:4" x14ac:dyDescent="0.2">
      <c r="D12598" s="343"/>
    </row>
    <row r="12599" spans="4:4" x14ac:dyDescent="0.2">
      <c r="D12599" s="343"/>
    </row>
    <row r="12600" spans="4:4" x14ac:dyDescent="0.2">
      <c r="D12600" s="343"/>
    </row>
    <row r="12601" spans="4:4" x14ac:dyDescent="0.2">
      <c r="D12601" s="343"/>
    </row>
    <row r="12602" spans="4:4" x14ac:dyDescent="0.2">
      <c r="D12602" s="343"/>
    </row>
    <row r="12603" spans="4:4" x14ac:dyDescent="0.2">
      <c r="D12603" s="343"/>
    </row>
    <row r="12604" spans="4:4" x14ac:dyDescent="0.2">
      <c r="D12604" s="343"/>
    </row>
    <row r="12605" spans="4:4" x14ac:dyDescent="0.2">
      <c r="D12605" s="343"/>
    </row>
    <row r="12606" spans="4:4" x14ac:dyDescent="0.2">
      <c r="D12606" s="343"/>
    </row>
    <row r="12607" spans="4:4" x14ac:dyDescent="0.2">
      <c r="D12607" s="343"/>
    </row>
    <row r="12608" spans="4:4" x14ac:dyDescent="0.2">
      <c r="D12608" s="343"/>
    </row>
    <row r="12609" spans="4:4" x14ac:dyDescent="0.2">
      <c r="D12609" s="343"/>
    </row>
    <row r="12610" spans="4:4" x14ac:dyDescent="0.2">
      <c r="D12610" s="343"/>
    </row>
    <row r="12611" spans="4:4" x14ac:dyDescent="0.2">
      <c r="D12611" s="343"/>
    </row>
    <row r="12612" spans="4:4" x14ac:dyDescent="0.2">
      <c r="D12612" s="343"/>
    </row>
    <row r="12613" spans="4:4" x14ac:dyDescent="0.2">
      <c r="D12613" s="343"/>
    </row>
    <row r="12614" spans="4:4" x14ac:dyDescent="0.2">
      <c r="D12614" s="343"/>
    </row>
    <row r="12615" spans="4:4" x14ac:dyDescent="0.2">
      <c r="D12615" s="343"/>
    </row>
    <row r="12616" spans="4:4" x14ac:dyDescent="0.2">
      <c r="D12616" s="343"/>
    </row>
    <row r="12617" spans="4:4" x14ac:dyDescent="0.2">
      <c r="D12617" s="343"/>
    </row>
    <row r="12618" spans="4:4" x14ac:dyDescent="0.2">
      <c r="D12618" s="343"/>
    </row>
    <row r="12619" spans="4:4" x14ac:dyDescent="0.2">
      <c r="D12619" s="343"/>
    </row>
    <row r="12620" spans="4:4" x14ac:dyDescent="0.2">
      <c r="D12620" s="343"/>
    </row>
    <row r="12621" spans="4:4" x14ac:dyDescent="0.2">
      <c r="D12621" s="343"/>
    </row>
    <row r="12622" spans="4:4" x14ac:dyDescent="0.2">
      <c r="D12622" s="343"/>
    </row>
    <row r="12623" spans="4:4" x14ac:dyDescent="0.2">
      <c r="D12623" s="343"/>
    </row>
    <row r="12624" spans="4:4" x14ac:dyDescent="0.2">
      <c r="D12624" s="343"/>
    </row>
    <row r="12625" spans="4:4" x14ac:dyDescent="0.2">
      <c r="D12625" s="343"/>
    </row>
    <row r="12626" spans="4:4" x14ac:dyDescent="0.2">
      <c r="D12626" s="343"/>
    </row>
    <row r="12627" spans="4:4" x14ac:dyDescent="0.2">
      <c r="D12627" s="343"/>
    </row>
    <row r="12628" spans="4:4" x14ac:dyDescent="0.2">
      <c r="D12628" s="343"/>
    </row>
    <row r="12629" spans="4:4" x14ac:dyDescent="0.2">
      <c r="D12629" s="343"/>
    </row>
    <row r="12630" spans="4:4" x14ac:dyDescent="0.2">
      <c r="D12630" s="343"/>
    </row>
    <row r="12631" spans="4:4" x14ac:dyDescent="0.2">
      <c r="D12631" s="343"/>
    </row>
    <row r="12632" spans="4:4" x14ac:dyDescent="0.2">
      <c r="D12632" s="343"/>
    </row>
    <row r="12633" spans="4:4" x14ac:dyDescent="0.2">
      <c r="D12633" s="343"/>
    </row>
    <row r="12634" spans="4:4" x14ac:dyDescent="0.2">
      <c r="D12634" s="343"/>
    </row>
    <row r="12635" spans="4:4" x14ac:dyDescent="0.2">
      <c r="D12635" s="343"/>
    </row>
    <row r="12636" spans="4:4" x14ac:dyDescent="0.2">
      <c r="D12636" s="343"/>
    </row>
    <row r="12637" spans="4:4" x14ac:dyDescent="0.2">
      <c r="D12637" s="343"/>
    </row>
    <row r="12638" spans="4:4" x14ac:dyDescent="0.2">
      <c r="D12638" s="343"/>
    </row>
    <row r="12639" spans="4:4" x14ac:dyDescent="0.2">
      <c r="D12639" s="343"/>
    </row>
    <row r="12640" spans="4:4" x14ac:dyDescent="0.2">
      <c r="D12640" s="343"/>
    </row>
    <row r="12641" spans="4:4" x14ac:dyDescent="0.2">
      <c r="D12641" s="343"/>
    </row>
    <row r="12642" spans="4:4" x14ac:dyDescent="0.2">
      <c r="D12642" s="343"/>
    </row>
    <row r="12643" spans="4:4" x14ac:dyDescent="0.2">
      <c r="D12643" s="343"/>
    </row>
    <row r="12644" spans="4:4" x14ac:dyDescent="0.2">
      <c r="D12644" s="343"/>
    </row>
    <row r="12645" spans="4:4" x14ac:dyDescent="0.2">
      <c r="D12645" s="343"/>
    </row>
    <row r="12646" spans="4:4" x14ac:dyDescent="0.2">
      <c r="D12646" s="343"/>
    </row>
    <row r="12647" spans="4:4" x14ac:dyDescent="0.2">
      <c r="D12647" s="343"/>
    </row>
    <row r="12648" spans="4:4" x14ac:dyDescent="0.2">
      <c r="D12648" s="343"/>
    </row>
    <row r="12649" spans="4:4" x14ac:dyDescent="0.2">
      <c r="D12649" s="343"/>
    </row>
    <row r="12650" spans="4:4" x14ac:dyDescent="0.2">
      <c r="D12650" s="343"/>
    </row>
    <row r="12651" spans="4:4" x14ac:dyDescent="0.2">
      <c r="D12651" s="343"/>
    </row>
    <row r="12652" spans="4:4" x14ac:dyDescent="0.2">
      <c r="D12652" s="343"/>
    </row>
    <row r="12653" spans="4:4" x14ac:dyDescent="0.2">
      <c r="D12653" s="343"/>
    </row>
    <row r="12654" spans="4:4" x14ac:dyDescent="0.2">
      <c r="D12654" s="343"/>
    </row>
    <row r="12655" spans="4:4" x14ac:dyDescent="0.2">
      <c r="D12655" s="343"/>
    </row>
    <row r="12656" spans="4:4" x14ac:dyDescent="0.2">
      <c r="D12656" s="343"/>
    </row>
    <row r="12657" spans="4:4" x14ac:dyDescent="0.2">
      <c r="D12657" s="343"/>
    </row>
    <row r="12658" spans="4:4" x14ac:dyDescent="0.2">
      <c r="D12658" s="343"/>
    </row>
    <row r="12659" spans="4:4" x14ac:dyDescent="0.2">
      <c r="D12659" s="343"/>
    </row>
    <row r="12660" spans="4:4" x14ac:dyDescent="0.2">
      <c r="D12660" s="343"/>
    </row>
    <row r="12661" spans="4:4" x14ac:dyDescent="0.2">
      <c r="D12661" s="343"/>
    </row>
    <row r="12662" spans="4:4" x14ac:dyDescent="0.2">
      <c r="D12662" s="343"/>
    </row>
    <row r="12663" spans="4:4" x14ac:dyDescent="0.2">
      <c r="D12663" s="343"/>
    </row>
    <row r="12664" spans="4:4" x14ac:dyDescent="0.2">
      <c r="D12664" s="343"/>
    </row>
    <row r="12665" spans="4:4" x14ac:dyDescent="0.2">
      <c r="D12665" s="343"/>
    </row>
    <row r="12666" spans="4:4" x14ac:dyDescent="0.2">
      <c r="D12666" s="343"/>
    </row>
    <row r="12667" spans="4:4" x14ac:dyDescent="0.2">
      <c r="D12667" s="343"/>
    </row>
    <row r="12668" spans="4:4" x14ac:dyDescent="0.2">
      <c r="D12668" s="343"/>
    </row>
    <row r="12669" spans="4:4" x14ac:dyDescent="0.2">
      <c r="D12669" s="343"/>
    </row>
    <row r="12670" spans="4:4" x14ac:dyDescent="0.2">
      <c r="D12670" s="343"/>
    </row>
    <row r="12671" spans="4:4" x14ac:dyDescent="0.2">
      <c r="D12671" s="343"/>
    </row>
    <row r="12672" spans="4:4" x14ac:dyDescent="0.2">
      <c r="D12672" s="343"/>
    </row>
    <row r="12673" spans="4:4" x14ac:dyDescent="0.2">
      <c r="D12673" s="343"/>
    </row>
    <row r="12674" spans="4:4" x14ac:dyDescent="0.2">
      <c r="D12674" s="343"/>
    </row>
    <row r="12675" spans="4:4" x14ac:dyDescent="0.2">
      <c r="D12675" s="343"/>
    </row>
    <row r="12676" spans="4:4" x14ac:dyDescent="0.2">
      <c r="D12676" s="343"/>
    </row>
    <row r="12677" spans="4:4" x14ac:dyDescent="0.2">
      <c r="D12677" s="343"/>
    </row>
    <row r="12678" spans="4:4" x14ac:dyDescent="0.2">
      <c r="D12678" s="343"/>
    </row>
    <row r="12679" spans="4:4" x14ac:dyDescent="0.2">
      <c r="D12679" s="343"/>
    </row>
    <row r="12680" spans="4:4" x14ac:dyDescent="0.2">
      <c r="D12680" s="343"/>
    </row>
    <row r="12681" spans="4:4" x14ac:dyDescent="0.2">
      <c r="D12681" s="343"/>
    </row>
    <row r="12682" spans="4:4" x14ac:dyDescent="0.2">
      <c r="D12682" s="343"/>
    </row>
    <row r="12683" spans="4:4" x14ac:dyDescent="0.2">
      <c r="D12683" s="343"/>
    </row>
    <row r="12684" spans="4:4" x14ac:dyDescent="0.2">
      <c r="D12684" s="343"/>
    </row>
    <row r="12685" spans="4:4" x14ac:dyDescent="0.2">
      <c r="D12685" s="343"/>
    </row>
    <row r="12686" spans="4:4" x14ac:dyDescent="0.2">
      <c r="D12686" s="343"/>
    </row>
    <row r="12687" spans="4:4" x14ac:dyDescent="0.2">
      <c r="D12687" s="343"/>
    </row>
    <row r="12688" spans="4:4" x14ac:dyDescent="0.2">
      <c r="D12688" s="343"/>
    </row>
    <row r="12689" spans="4:4" x14ac:dyDescent="0.2">
      <c r="D12689" s="343"/>
    </row>
    <row r="12690" spans="4:4" x14ac:dyDescent="0.2">
      <c r="D12690" s="343"/>
    </row>
    <row r="12691" spans="4:4" x14ac:dyDescent="0.2">
      <c r="D12691" s="343"/>
    </row>
    <row r="12692" spans="4:4" x14ac:dyDescent="0.2">
      <c r="D12692" s="343"/>
    </row>
    <row r="12693" spans="4:4" x14ac:dyDescent="0.2">
      <c r="D12693" s="343"/>
    </row>
    <row r="12694" spans="4:4" x14ac:dyDescent="0.2">
      <c r="D12694" s="343"/>
    </row>
    <row r="12695" spans="4:4" x14ac:dyDescent="0.2">
      <c r="D12695" s="343"/>
    </row>
    <row r="12696" spans="4:4" x14ac:dyDescent="0.2">
      <c r="D12696" s="343"/>
    </row>
    <row r="12697" spans="4:4" x14ac:dyDescent="0.2">
      <c r="D12697" s="343"/>
    </row>
    <row r="12698" spans="4:4" x14ac:dyDescent="0.2">
      <c r="D12698" s="343"/>
    </row>
    <row r="12699" spans="4:4" x14ac:dyDescent="0.2">
      <c r="D12699" s="343"/>
    </row>
    <row r="12700" spans="4:4" x14ac:dyDescent="0.2">
      <c r="D12700" s="343"/>
    </row>
    <row r="12701" spans="4:4" x14ac:dyDescent="0.2">
      <c r="D12701" s="343"/>
    </row>
    <row r="12702" spans="4:4" x14ac:dyDescent="0.2">
      <c r="D12702" s="343"/>
    </row>
    <row r="12703" spans="4:4" x14ac:dyDescent="0.2">
      <c r="D12703" s="343"/>
    </row>
    <row r="12704" spans="4:4" x14ac:dyDescent="0.2">
      <c r="D12704" s="343"/>
    </row>
    <row r="12705" spans="4:4" x14ac:dyDescent="0.2">
      <c r="D12705" s="343"/>
    </row>
    <row r="12706" spans="4:4" x14ac:dyDescent="0.2">
      <c r="D12706" s="343"/>
    </row>
    <row r="12707" spans="4:4" x14ac:dyDescent="0.2">
      <c r="D12707" s="343"/>
    </row>
    <row r="12708" spans="4:4" x14ac:dyDescent="0.2">
      <c r="D12708" s="343"/>
    </row>
    <row r="12709" spans="4:4" x14ac:dyDescent="0.2">
      <c r="D12709" s="343"/>
    </row>
    <row r="12710" spans="4:4" x14ac:dyDescent="0.2">
      <c r="D12710" s="343"/>
    </row>
    <row r="12711" spans="4:4" x14ac:dyDescent="0.2">
      <c r="D12711" s="343"/>
    </row>
    <row r="12712" spans="4:4" x14ac:dyDescent="0.2">
      <c r="D12712" s="343"/>
    </row>
    <row r="12713" spans="4:4" x14ac:dyDescent="0.2">
      <c r="D12713" s="343"/>
    </row>
    <row r="12714" spans="4:4" x14ac:dyDescent="0.2">
      <c r="D12714" s="343"/>
    </row>
    <row r="12715" spans="4:4" x14ac:dyDescent="0.2">
      <c r="D12715" s="343"/>
    </row>
    <row r="12716" spans="4:4" x14ac:dyDescent="0.2">
      <c r="D12716" s="343"/>
    </row>
    <row r="12717" spans="4:4" x14ac:dyDescent="0.2">
      <c r="D12717" s="343"/>
    </row>
    <row r="12718" spans="4:4" x14ac:dyDescent="0.2">
      <c r="D12718" s="343"/>
    </row>
    <row r="12719" spans="4:4" x14ac:dyDescent="0.2">
      <c r="D12719" s="343"/>
    </row>
    <row r="12720" spans="4:4" x14ac:dyDescent="0.2">
      <c r="D12720" s="343"/>
    </row>
    <row r="12721" spans="4:4" x14ac:dyDescent="0.2">
      <c r="D12721" s="343"/>
    </row>
    <row r="12722" spans="4:4" x14ac:dyDescent="0.2">
      <c r="D12722" s="343"/>
    </row>
    <row r="12723" spans="4:4" x14ac:dyDescent="0.2">
      <c r="D12723" s="343"/>
    </row>
    <row r="12724" spans="4:4" x14ac:dyDescent="0.2">
      <c r="D12724" s="343"/>
    </row>
    <row r="12725" spans="4:4" x14ac:dyDescent="0.2">
      <c r="D12725" s="343"/>
    </row>
    <row r="12726" spans="4:4" x14ac:dyDescent="0.2">
      <c r="D12726" s="343"/>
    </row>
    <row r="12727" spans="4:4" x14ac:dyDescent="0.2">
      <c r="D12727" s="343"/>
    </row>
    <row r="12728" spans="4:4" x14ac:dyDescent="0.2">
      <c r="D12728" s="343"/>
    </row>
    <row r="12729" spans="4:4" x14ac:dyDescent="0.2">
      <c r="D12729" s="343"/>
    </row>
    <row r="12730" spans="4:4" x14ac:dyDescent="0.2">
      <c r="D12730" s="343"/>
    </row>
    <row r="12731" spans="4:4" x14ac:dyDescent="0.2">
      <c r="D12731" s="343"/>
    </row>
    <row r="12732" spans="4:4" x14ac:dyDescent="0.2">
      <c r="D12732" s="343"/>
    </row>
    <row r="12733" spans="4:4" x14ac:dyDescent="0.2">
      <c r="D12733" s="343"/>
    </row>
    <row r="12734" spans="4:4" x14ac:dyDescent="0.2">
      <c r="D12734" s="343"/>
    </row>
    <row r="12735" spans="4:4" x14ac:dyDescent="0.2">
      <c r="D12735" s="343"/>
    </row>
    <row r="12736" spans="4:4" x14ac:dyDescent="0.2">
      <c r="D12736" s="343"/>
    </row>
    <row r="12737" spans="4:4" x14ac:dyDescent="0.2">
      <c r="D12737" s="343"/>
    </row>
    <row r="12738" spans="4:4" x14ac:dyDescent="0.2">
      <c r="D12738" s="343"/>
    </row>
    <row r="12739" spans="4:4" x14ac:dyDescent="0.2">
      <c r="D12739" s="343"/>
    </row>
    <row r="12740" spans="4:4" x14ac:dyDescent="0.2">
      <c r="D12740" s="343"/>
    </row>
    <row r="12741" spans="4:4" x14ac:dyDescent="0.2">
      <c r="D12741" s="343"/>
    </row>
    <row r="12742" spans="4:4" x14ac:dyDescent="0.2">
      <c r="D12742" s="343"/>
    </row>
    <row r="12743" spans="4:4" x14ac:dyDescent="0.2">
      <c r="D12743" s="343"/>
    </row>
    <row r="12744" spans="4:4" x14ac:dyDescent="0.2">
      <c r="D12744" s="343"/>
    </row>
    <row r="12745" spans="4:4" x14ac:dyDescent="0.2">
      <c r="D12745" s="343"/>
    </row>
    <row r="12746" spans="4:4" x14ac:dyDescent="0.2">
      <c r="D12746" s="343"/>
    </row>
    <row r="12747" spans="4:4" x14ac:dyDescent="0.2">
      <c r="D12747" s="343"/>
    </row>
    <row r="12748" spans="4:4" x14ac:dyDescent="0.2">
      <c r="D12748" s="343"/>
    </row>
    <row r="12749" spans="4:4" x14ac:dyDescent="0.2">
      <c r="D12749" s="343"/>
    </row>
    <row r="12750" spans="4:4" x14ac:dyDescent="0.2">
      <c r="D12750" s="343"/>
    </row>
    <row r="12751" spans="4:4" x14ac:dyDescent="0.2">
      <c r="D12751" s="343"/>
    </row>
    <row r="12752" spans="4:4" x14ac:dyDescent="0.2">
      <c r="D12752" s="343"/>
    </row>
    <row r="12753" spans="4:4" x14ac:dyDescent="0.2">
      <c r="D12753" s="343"/>
    </row>
    <row r="12754" spans="4:4" x14ac:dyDescent="0.2">
      <c r="D12754" s="343"/>
    </row>
    <row r="12755" spans="4:4" x14ac:dyDescent="0.2">
      <c r="D12755" s="343"/>
    </row>
    <row r="12756" spans="4:4" x14ac:dyDescent="0.2">
      <c r="D12756" s="343"/>
    </row>
    <row r="12757" spans="4:4" x14ac:dyDescent="0.2">
      <c r="D12757" s="343"/>
    </row>
    <row r="12758" spans="4:4" x14ac:dyDescent="0.2">
      <c r="D12758" s="343"/>
    </row>
    <row r="12759" spans="4:4" x14ac:dyDescent="0.2">
      <c r="D12759" s="343"/>
    </row>
    <row r="12760" spans="4:4" x14ac:dyDescent="0.2">
      <c r="D12760" s="343"/>
    </row>
    <row r="12761" spans="4:4" x14ac:dyDescent="0.2">
      <c r="D12761" s="343"/>
    </row>
    <row r="12762" spans="4:4" x14ac:dyDescent="0.2">
      <c r="D12762" s="343"/>
    </row>
    <row r="12763" spans="4:4" x14ac:dyDescent="0.2">
      <c r="D12763" s="343"/>
    </row>
    <row r="12764" spans="4:4" x14ac:dyDescent="0.2">
      <c r="D12764" s="343"/>
    </row>
    <row r="12765" spans="4:4" x14ac:dyDescent="0.2">
      <c r="D12765" s="343"/>
    </row>
    <row r="12766" spans="4:4" x14ac:dyDescent="0.2">
      <c r="D12766" s="343"/>
    </row>
    <row r="12767" spans="4:4" x14ac:dyDescent="0.2">
      <c r="D12767" s="343"/>
    </row>
    <row r="12768" spans="4:4" x14ac:dyDescent="0.2">
      <c r="D12768" s="343"/>
    </row>
    <row r="12769" spans="4:4" x14ac:dyDescent="0.2">
      <c r="D12769" s="343"/>
    </row>
    <row r="12770" spans="4:4" x14ac:dyDescent="0.2">
      <c r="D12770" s="343"/>
    </row>
    <row r="12771" spans="4:4" x14ac:dyDescent="0.2">
      <c r="D12771" s="343"/>
    </row>
    <row r="12772" spans="4:4" x14ac:dyDescent="0.2">
      <c r="D12772" s="343"/>
    </row>
    <row r="12773" spans="4:4" x14ac:dyDescent="0.2">
      <c r="D12773" s="343"/>
    </row>
    <row r="12774" spans="4:4" x14ac:dyDescent="0.2">
      <c r="D12774" s="343"/>
    </row>
    <row r="12775" spans="4:4" x14ac:dyDescent="0.2">
      <c r="D12775" s="343"/>
    </row>
    <row r="12776" spans="4:4" x14ac:dyDescent="0.2">
      <c r="D12776" s="343"/>
    </row>
    <row r="12777" spans="4:4" x14ac:dyDescent="0.2">
      <c r="D12777" s="343"/>
    </row>
    <row r="12778" spans="4:4" x14ac:dyDescent="0.2">
      <c r="D12778" s="343"/>
    </row>
    <row r="12779" spans="4:4" x14ac:dyDescent="0.2">
      <c r="D12779" s="343"/>
    </row>
    <row r="12780" spans="4:4" x14ac:dyDescent="0.2">
      <c r="D12780" s="343"/>
    </row>
    <row r="12781" spans="4:4" x14ac:dyDescent="0.2">
      <c r="D12781" s="343"/>
    </row>
    <row r="12782" spans="4:4" x14ac:dyDescent="0.2">
      <c r="D12782" s="343"/>
    </row>
    <row r="12783" spans="4:4" x14ac:dyDescent="0.2">
      <c r="D12783" s="343"/>
    </row>
    <row r="12784" spans="4:4" x14ac:dyDescent="0.2">
      <c r="D12784" s="343"/>
    </row>
    <row r="12785" spans="4:4" x14ac:dyDescent="0.2">
      <c r="D12785" s="343"/>
    </row>
    <row r="12786" spans="4:4" x14ac:dyDescent="0.2">
      <c r="D12786" s="343"/>
    </row>
    <row r="12787" spans="4:4" x14ac:dyDescent="0.2">
      <c r="D12787" s="343"/>
    </row>
    <row r="12788" spans="4:4" x14ac:dyDescent="0.2">
      <c r="D12788" s="343"/>
    </row>
    <row r="12789" spans="4:4" x14ac:dyDescent="0.2">
      <c r="D12789" s="343"/>
    </row>
    <row r="12790" spans="4:4" x14ac:dyDescent="0.2">
      <c r="D12790" s="343"/>
    </row>
    <row r="12791" spans="4:4" x14ac:dyDescent="0.2">
      <c r="D12791" s="343"/>
    </row>
    <row r="12792" spans="4:4" x14ac:dyDescent="0.2">
      <c r="D12792" s="343"/>
    </row>
    <row r="12793" spans="4:4" x14ac:dyDescent="0.2">
      <c r="D12793" s="343"/>
    </row>
    <row r="12794" spans="4:4" x14ac:dyDescent="0.2">
      <c r="D12794" s="343"/>
    </row>
    <row r="12795" spans="4:4" x14ac:dyDescent="0.2">
      <c r="D12795" s="343"/>
    </row>
    <row r="12796" spans="4:4" x14ac:dyDescent="0.2">
      <c r="D12796" s="343"/>
    </row>
    <row r="12797" spans="4:4" x14ac:dyDescent="0.2">
      <c r="D12797" s="343"/>
    </row>
    <row r="12798" spans="4:4" x14ac:dyDescent="0.2">
      <c r="D12798" s="343"/>
    </row>
    <row r="12799" spans="4:4" x14ac:dyDescent="0.2">
      <c r="D12799" s="343"/>
    </row>
    <row r="12800" spans="4:4" x14ac:dyDescent="0.2">
      <c r="D12800" s="343"/>
    </row>
    <row r="12801" spans="4:4" x14ac:dyDescent="0.2">
      <c r="D12801" s="343"/>
    </row>
    <row r="12802" spans="4:4" x14ac:dyDescent="0.2">
      <c r="D12802" s="343"/>
    </row>
    <row r="12803" spans="4:4" x14ac:dyDescent="0.2">
      <c r="D12803" s="343"/>
    </row>
    <row r="12804" spans="4:4" x14ac:dyDescent="0.2">
      <c r="D12804" s="343"/>
    </row>
    <row r="12805" spans="4:4" x14ac:dyDescent="0.2">
      <c r="D12805" s="343"/>
    </row>
    <row r="12806" spans="4:4" x14ac:dyDescent="0.2">
      <c r="D12806" s="343"/>
    </row>
    <row r="12807" spans="4:4" x14ac:dyDescent="0.2">
      <c r="D12807" s="343"/>
    </row>
    <row r="12808" spans="4:4" x14ac:dyDescent="0.2">
      <c r="D12808" s="343"/>
    </row>
    <row r="12809" spans="4:4" x14ac:dyDescent="0.2">
      <c r="D12809" s="343"/>
    </row>
    <row r="12810" spans="4:4" x14ac:dyDescent="0.2">
      <c r="D12810" s="343"/>
    </row>
    <row r="12811" spans="4:4" x14ac:dyDescent="0.2">
      <c r="D12811" s="343"/>
    </row>
    <row r="12812" spans="4:4" x14ac:dyDescent="0.2">
      <c r="D12812" s="343"/>
    </row>
    <row r="12813" spans="4:4" x14ac:dyDescent="0.2">
      <c r="D12813" s="343"/>
    </row>
    <row r="12814" spans="4:4" x14ac:dyDescent="0.2">
      <c r="D12814" s="343"/>
    </row>
    <row r="12815" spans="4:4" x14ac:dyDescent="0.2">
      <c r="D12815" s="343"/>
    </row>
    <row r="12816" spans="4:4" x14ac:dyDescent="0.2">
      <c r="D12816" s="343"/>
    </row>
    <row r="12817" spans="4:4" x14ac:dyDescent="0.2">
      <c r="D12817" s="343"/>
    </row>
    <row r="12818" spans="4:4" x14ac:dyDescent="0.2">
      <c r="D12818" s="343"/>
    </row>
    <row r="12819" spans="4:4" x14ac:dyDescent="0.2">
      <c r="D12819" s="343"/>
    </row>
    <row r="12820" spans="4:4" x14ac:dyDescent="0.2">
      <c r="D12820" s="343"/>
    </row>
    <row r="12821" spans="4:4" x14ac:dyDescent="0.2">
      <c r="D12821" s="343"/>
    </row>
    <row r="12822" spans="4:4" x14ac:dyDescent="0.2">
      <c r="D12822" s="343"/>
    </row>
    <row r="12823" spans="4:4" x14ac:dyDescent="0.2">
      <c r="D12823" s="343"/>
    </row>
    <row r="12824" spans="4:4" x14ac:dyDescent="0.2">
      <c r="D12824" s="343"/>
    </row>
    <row r="12825" spans="4:4" x14ac:dyDescent="0.2">
      <c r="D12825" s="343"/>
    </row>
    <row r="12826" spans="4:4" x14ac:dyDescent="0.2">
      <c r="D12826" s="343"/>
    </row>
    <row r="12827" spans="4:4" x14ac:dyDescent="0.2">
      <c r="D12827" s="343"/>
    </row>
    <row r="12828" spans="4:4" x14ac:dyDescent="0.2">
      <c r="D12828" s="343"/>
    </row>
    <row r="12829" spans="4:4" x14ac:dyDescent="0.2">
      <c r="D12829" s="343"/>
    </row>
    <row r="12830" spans="4:4" x14ac:dyDescent="0.2">
      <c r="D12830" s="343"/>
    </row>
    <row r="12831" spans="4:4" x14ac:dyDescent="0.2">
      <c r="D12831" s="343"/>
    </row>
    <row r="12832" spans="4:4" x14ac:dyDescent="0.2">
      <c r="D12832" s="343"/>
    </row>
    <row r="12833" spans="4:4" x14ac:dyDescent="0.2">
      <c r="D12833" s="343"/>
    </row>
    <row r="12834" spans="4:4" x14ac:dyDescent="0.2">
      <c r="D12834" s="343"/>
    </row>
    <row r="12835" spans="4:4" x14ac:dyDescent="0.2">
      <c r="D12835" s="343"/>
    </row>
    <row r="12836" spans="4:4" x14ac:dyDescent="0.2">
      <c r="D12836" s="343"/>
    </row>
    <row r="12837" spans="4:4" x14ac:dyDescent="0.2">
      <c r="D12837" s="343"/>
    </row>
    <row r="12838" spans="4:4" x14ac:dyDescent="0.2">
      <c r="D12838" s="343"/>
    </row>
    <row r="12839" spans="4:4" x14ac:dyDescent="0.2">
      <c r="D12839" s="343"/>
    </row>
    <row r="12840" spans="4:4" x14ac:dyDescent="0.2">
      <c r="D12840" s="343"/>
    </row>
    <row r="12841" spans="4:4" x14ac:dyDescent="0.2">
      <c r="D12841" s="343"/>
    </row>
    <row r="12842" spans="4:4" x14ac:dyDescent="0.2">
      <c r="D12842" s="343"/>
    </row>
    <row r="12843" spans="4:4" x14ac:dyDescent="0.2">
      <c r="D12843" s="343"/>
    </row>
    <row r="12844" spans="4:4" x14ac:dyDescent="0.2">
      <c r="D12844" s="343"/>
    </row>
    <row r="12845" spans="4:4" x14ac:dyDescent="0.2">
      <c r="D12845" s="343"/>
    </row>
    <row r="12846" spans="4:4" x14ac:dyDescent="0.2">
      <c r="D12846" s="343"/>
    </row>
    <row r="12847" spans="4:4" x14ac:dyDescent="0.2">
      <c r="D12847" s="343"/>
    </row>
    <row r="12848" spans="4:4" x14ac:dyDescent="0.2">
      <c r="D12848" s="343"/>
    </row>
    <row r="12849" spans="4:4" x14ac:dyDescent="0.2">
      <c r="D12849" s="343"/>
    </row>
    <row r="12850" spans="4:4" x14ac:dyDescent="0.2">
      <c r="D12850" s="343"/>
    </row>
    <row r="12851" spans="4:4" x14ac:dyDescent="0.2">
      <c r="D12851" s="343"/>
    </row>
    <row r="12852" spans="4:4" x14ac:dyDescent="0.2">
      <c r="D12852" s="343"/>
    </row>
    <row r="12853" spans="4:4" x14ac:dyDescent="0.2">
      <c r="D12853" s="343"/>
    </row>
    <row r="12854" spans="4:4" x14ac:dyDescent="0.2">
      <c r="D12854" s="343"/>
    </row>
    <row r="12855" spans="4:4" x14ac:dyDescent="0.2">
      <c r="D12855" s="343"/>
    </row>
    <row r="12856" spans="4:4" x14ac:dyDescent="0.2">
      <c r="D12856" s="343"/>
    </row>
    <row r="12857" spans="4:4" x14ac:dyDescent="0.2">
      <c r="D12857" s="343"/>
    </row>
    <row r="12858" spans="4:4" x14ac:dyDescent="0.2">
      <c r="D12858" s="343"/>
    </row>
    <row r="12859" spans="4:4" x14ac:dyDescent="0.2">
      <c r="D12859" s="343"/>
    </row>
    <row r="12860" spans="4:4" x14ac:dyDescent="0.2">
      <c r="D12860" s="343"/>
    </row>
    <row r="12861" spans="4:4" x14ac:dyDescent="0.2">
      <c r="D12861" s="343"/>
    </row>
    <row r="12862" spans="4:4" x14ac:dyDescent="0.2">
      <c r="D12862" s="343"/>
    </row>
    <row r="12863" spans="4:4" x14ac:dyDescent="0.2">
      <c r="D12863" s="343"/>
    </row>
    <row r="12864" spans="4:4" x14ac:dyDescent="0.2">
      <c r="D12864" s="343"/>
    </row>
    <row r="12865" spans="4:4" x14ac:dyDescent="0.2">
      <c r="D12865" s="343"/>
    </row>
    <row r="12866" spans="4:4" x14ac:dyDescent="0.2">
      <c r="D12866" s="343"/>
    </row>
    <row r="12867" spans="4:4" x14ac:dyDescent="0.2">
      <c r="D12867" s="343"/>
    </row>
    <row r="12868" spans="4:4" x14ac:dyDescent="0.2">
      <c r="D12868" s="343"/>
    </row>
    <row r="12869" spans="4:4" x14ac:dyDescent="0.2">
      <c r="D12869" s="343"/>
    </row>
    <row r="12870" spans="4:4" x14ac:dyDescent="0.2">
      <c r="D12870" s="343"/>
    </row>
    <row r="12871" spans="4:4" x14ac:dyDescent="0.2">
      <c r="D12871" s="343"/>
    </row>
    <row r="12872" spans="4:4" x14ac:dyDescent="0.2">
      <c r="D12872" s="343"/>
    </row>
    <row r="12873" spans="4:4" x14ac:dyDescent="0.2">
      <c r="D12873" s="343"/>
    </row>
    <row r="12874" spans="4:4" x14ac:dyDescent="0.2">
      <c r="D12874" s="343"/>
    </row>
    <row r="12875" spans="4:4" x14ac:dyDescent="0.2">
      <c r="D12875" s="343"/>
    </row>
    <row r="12876" spans="4:4" x14ac:dyDescent="0.2">
      <c r="D12876" s="343"/>
    </row>
    <row r="12877" spans="4:4" x14ac:dyDescent="0.2">
      <c r="D12877" s="343"/>
    </row>
    <row r="12878" spans="4:4" x14ac:dyDescent="0.2">
      <c r="D12878" s="343"/>
    </row>
    <row r="12879" spans="4:4" x14ac:dyDescent="0.2">
      <c r="D12879" s="343"/>
    </row>
    <row r="12880" spans="4:4" x14ac:dyDescent="0.2">
      <c r="D12880" s="343"/>
    </row>
    <row r="12881" spans="4:4" x14ac:dyDescent="0.2">
      <c r="D12881" s="343"/>
    </row>
    <row r="12882" spans="4:4" x14ac:dyDescent="0.2">
      <c r="D12882" s="343"/>
    </row>
    <row r="12883" spans="4:4" x14ac:dyDescent="0.2">
      <c r="D12883" s="343"/>
    </row>
    <row r="12884" spans="4:4" x14ac:dyDescent="0.2">
      <c r="D12884" s="343"/>
    </row>
    <row r="12885" spans="4:4" x14ac:dyDescent="0.2">
      <c r="D12885" s="343"/>
    </row>
    <row r="12886" spans="4:4" x14ac:dyDescent="0.2">
      <c r="D12886" s="343"/>
    </row>
    <row r="12887" spans="4:4" x14ac:dyDescent="0.2">
      <c r="D12887" s="343"/>
    </row>
    <row r="12888" spans="4:4" x14ac:dyDescent="0.2">
      <c r="D12888" s="343"/>
    </row>
    <row r="12889" spans="4:4" x14ac:dyDescent="0.2">
      <c r="D12889" s="343"/>
    </row>
    <row r="12890" spans="4:4" x14ac:dyDescent="0.2">
      <c r="D12890" s="343"/>
    </row>
    <row r="12891" spans="4:4" x14ac:dyDescent="0.2">
      <c r="D12891" s="343"/>
    </row>
    <row r="12892" spans="4:4" x14ac:dyDescent="0.2">
      <c r="D12892" s="343"/>
    </row>
    <row r="12893" spans="4:4" x14ac:dyDescent="0.2">
      <c r="D12893" s="343"/>
    </row>
    <row r="12894" spans="4:4" x14ac:dyDescent="0.2">
      <c r="D12894" s="343"/>
    </row>
    <row r="12895" spans="4:4" x14ac:dyDescent="0.2">
      <c r="D12895" s="343"/>
    </row>
    <row r="12896" spans="4:4" x14ac:dyDescent="0.2">
      <c r="D12896" s="343"/>
    </row>
    <row r="12897" spans="4:4" x14ac:dyDescent="0.2">
      <c r="D12897" s="343"/>
    </row>
    <row r="12898" spans="4:4" x14ac:dyDescent="0.2">
      <c r="D12898" s="343"/>
    </row>
    <row r="12899" spans="4:4" x14ac:dyDescent="0.2">
      <c r="D12899" s="343"/>
    </row>
    <row r="12900" spans="4:4" x14ac:dyDescent="0.2">
      <c r="D12900" s="343"/>
    </row>
    <row r="12901" spans="4:4" x14ac:dyDescent="0.2">
      <c r="D12901" s="343"/>
    </row>
    <row r="12902" spans="4:4" x14ac:dyDescent="0.2">
      <c r="D12902" s="343"/>
    </row>
    <row r="12903" spans="4:4" x14ac:dyDescent="0.2">
      <c r="D12903" s="343"/>
    </row>
    <row r="12904" spans="4:4" x14ac:dyDescent="0.2">
      <c r="D12904" s="343"/>
    </row>
    <row r="12905" spans="4:4" x14ac:dyDescent="0.2">
      <c r="D12905" s="343"/>
    </row>
    <row r="12906" spans="4:4" x14ac:dyDescent="0.2">
      <c r="D12906" s="343"/>
    </row>
    <row r="12907" spans="4:4" x14ac:dyDescent="0.2">
      <c r="D12907" s="343"/>
    </row>
    <row r="12908" spans="4:4" x14ac:dyDescent="0.2">
      <c r="D12908" s="343"/>
    </row>
    <row r="12909" spans="4:4" x14ac:dyDescent="0.2">
      <c r="D12909" s="343"/>
    </row>
    <row r="12910" spans="4:4" x14ac:dyDescent="0.2">
      <c r="D12910" s="343"/>
    </row>
    <row r="12911" spans="4:4" x14ac:dyDescent="0.2">
      <c r="D12911" s="343"/>
    </row>
    <row r="12912" spans="4:4" x14ac:dyDescent="0.2">
      <c r="D12912" s="343"/>
    </row>
    <row r="12913" spans="4:4" x14ac:dyDescent="0.2">
      <c r="D12913" s="343"/>
    </row>
    <row r="12914" spans="4:4" x14ac:dyDescent="0.2">
      <c r="D12914" s="343"/>
    </row>
    <row r="12915" spans="4:4" x14ac:dyDescent="0.2">
      <c r="D12915" s="343"/>
    </row>
    <row r="12916" spans="4:4" x14ac:dyDescent="0.2">
      <c r="D12916" s="343"/>
    </row>
    <row r="12917" spans="4:4" x14ac:dyDescent="0.2">
      <c r="D12917" s="343"/>
    </row>
    <row r="12918" spans="4:4" x14ac:dyDescent="0.2">
      <c r="D12918" s="343"/>
    </row>
    <row r="12919" spans="4:4" x14ac:dyDescent="0.2">
      <c r="D12919" s="343"/>
    </row>
    <row r="12920" spans="4:4" x14ac:dyDescent="0.2">
      <c r="D12920" s="343"/>
    </row>
    <row r="12921" spans="4:4" x14ac:dyDescent="0.2">
      <c r="D12921" s="343"/>
    </row>
    <row r="12922" spans="4:4" x14ac:dyDescent="0.2">
      <c r="D12922" s="343"/>
    </row>
    <row r="12923" spans="4:4" x14ac:dyDescent="0.2">
      <c r="D12923" s="343"/>
    </row>
    <row r="12924" spans="4:4" x14ac:dyDescent="0.2">
      <c r="D12924" s="343"/>
    </row>
    <row r="12925" spans="4:4" x14ac:dyDescent="0.2">
      <c r="D12925" s="343"/>
    </row>
    <row r="12926" spans="4:4" x14ac:dyDescent="0.2">
      <c r="D12926" s="343"/>
    </row>
    <row r="12927" spans="4:4" x14ac:dyDescent="0.2">
      <c r="D12927" s="343"/>
    </row>
    <row r="12928" spans="4:4" x14ac:dyDescent="0.2">
      <c r="D12928" s="343"/>
    </row>
    <row r="12929" spans="4:4" x14ac:dyDescent="0.2">
      <c r="D12929" s="343"/>
    </row>
    <row r="12930" spans="4:4" x14ac:dyDescent="0.2">
      <c r="D12930" s="343"/>
    </row>
    <row r="12931" spans="4:4" x14ac:dyDescent="0.2">
      <c r="D12931" s="343"/>
    </row>
    <row r="12932" spans="4:4" x14ac:dyDescent="0.2">
      <c r="D12932" s="343"/>
    </row>
    <row r="12933" spans="4:4" x14ac:dyDescent="0.2">
      <c r="D12933" s="343"/>
    </row>
    <row r="12934" spans="4:4" x14ac:dyDescent="0.2">
      <c r="D12934" s="343"/>
    </row>
    <row r="12935" spans="4:4" x14ac:dyDescent="0.2">
      <c r="D12935" s="343"/>
    </row>
    <row r="12936" spans="4:4" x14ac:dyDescent="0.2">
      <c r="D12936" s="343"/>
    </row>
    <row r="12937" spans="4:4" x14ac:dyDescent="0.2">
      <c r="D12937" s="343"/>
    </row>
    <row r="12938" spans="4:4" x14ac:dyDescent="0.2">
      <c r="D12938" s="343"/>
    </row>
    <row r="12939" spans="4:4" x14ac:dyDescent="0.2">
      <c r="D12939" s="343"/>
    </row>
    <row r="12940" spans="4:4" x14ac:dyDescent="0.2">
      <c r="D12940" s="343"/>
    </row>
    <row r="12941" spans="4:4" x14ac:dyDescent="0.2">
      <c r="D12941" s="343"/>
    </row>
    <row r="12942" spans="4:4" x14ac:dyDescent="0.2">
      <c r="D12942" s="343"/>
    </row>
    <row r="12943" spans="4:4" x14ac:dyDescent="0.2">
      <c r="D12943" s="343"/>
    </row>
    <row r="12944" spans="4:4" x14ac:dyDescent="0.2">
      <c r="D12944" s="343"/>
    </row>
    <row r="12945" spans="4:4" x14ac:dyDescent="0.2">
      <c r="D12945" s="343"/>
    </row>
    <row r="12946" spans="4:4" x14ac:dyDescent="0.2">
      <c r="D12946" s="343"/>
    </row>
    <row r="12947" spans="4:4" x14ac:dyDescent="0.2">
      <c r="D12947" s="343"/>
    </row>
    <row r="12948" spans="4:4" x14ac:dyDescent="0.2">
      <c r="D12948" s="343"/>
    </row>
    <row r="12949" spans="4:4" x14ac:dyDescent="0.2">
      <c r="D12949" s="343"/>
    </row>
    <row r="12950" spans="4:4" x14ac:dyDescent="0.2">
      <c r="D12950" s="343"/>
    </row>
    <row r="12951" spans="4:4" x14ac:dyDescent="0.2">
      <c r="D12951" s="343"/>
    </row>
    <row r="12952" spans="4:4" x14ac:dyDescent="0.2">
      <c r="D12952" s="343"/>
    </row>
    <row r="12953" spans="4:4" x14ac:dyDescent="0.2">
      <c r="D12953" s="343"/>
    </row>
    <row r="12954" spans="4:4" x14ac:dyDescent="0.2">
      <c r="D12954" s="343"/>
    </row>
    <row r="12955" spans="4:4" x14ac:dyDescent="0.2">
      <c r="D12955" s="343"/>
    </row>
    <row r="12956" spans="4:4" x14ac:dyDescent="0.2">
      <c r="D12956" s="343"/>
    </row>
    <row r="12957" spans="4:4" x14ac:dyDescent="0.2">
      <c r="D12957" s="343"/>
    </row>
    <row r="12958" spans="4:4" x14ac:dyDescent="0.2">
      <c r="D12958" s="343"/>
    </row>
    <row r="12959" spans="4:4" x14ac:dyDescent="0.2">
      <c r="D12959" s="343"/>
    </row>
    <row r="12960" spans="4:4" x14ac:dyDescent="0.2">
      <c r="D12960" s="343"/>
    </row>
    <row r="12961" spans="4:4" x14ac:dyDescent="0.2">
      <c r="D12961" s="343"/>
    </row>
    <row r="12962" spans="4:4" x14ac:dyDescent="0.2">
      <c r="D12962" s="343"/>
    </row>
    <row r="12963" spans="4:4" x14ac:dyDescent="0.2">
      <c r="D12963" s="343"/>
    </row>
    <row r="12964" spans="4:4" x14ac:dyDescent="0.2">
      <c r="D12964" s="343"/>
    </row>
    <row r="12965" spans="4:4" x14ac:dyDescent="0.2">
      <c r="D12965" s="343"/>
    </row>
    <row r="12966" spans="4:4" x14ac:dyDescent="0.2">
      <c r="D12966" s="343"/>
    </row>
    <row r="12967" spans="4:4" x14ac:dyDescent="0.2">
      <c r="D12967" s="343"/>
    </row>
    <row r="12968" spans="4:4" x14ac:dyDescent="0.2">
      <c r="D12968" s="343"/>
    </row>
    <row r="12969" spans="4:4" x14ac:dyDescent="0.2">
      <c r="D12969" s="343"/>
    </row>
    <row r="12970" spans="4:4" x14ac:dyDescent="0.2">
      <c r="D12970" s="343"/>
    </row>
    <row r="12971" spans="4:4" x14ac:dyDescent="0.2">
      <c r="D12971" s="343"/>
    </row>
    <row r="12972" spans="4:4" x14ac:dyDescent="0.2">
      <c r="D12972" s="343"/>
    </row>
    <row r="12973" spans="4:4" x14ac:dyDescent="0.2">
      <c r="D12973" s="343"/>
    </row>
    <row r="12974" spans="4:4" x14ac:dyDescent="0.2">
      <c r="D12974" s="343"/>
    </row>
    <row r="12975" spans="4:4" x14ac:dyDescent="0.2">
      <c r="D12975" s="343"/>
    </row>
    <row r="12976" spans="4:4" x14ac:dyDescent="0.2">
      <c r="D12976" s="343"/>
    </row>
    <row r="12977" spans="4:4" x14ac:dyDescent="0.2">
      <c r="D12977" s="343"/>
    </row>
    <row r="12978" spans="4:4" x14ac:dyDescent="0.2">
      <c r="D12978" s="343"/>
    </row>
    <row r="12979" spans="4:4" x14ac:dyDescent="0.2">
      <c r="D12979" s="343"/>
    </row>
    <row r="12980" spans="4:4" x14ac:dyDescent="0.2">
      <c r="D12980" s="343"/>
    </row>
    <row r="12981" spans="4:4" x14ac:dyDescent="0.2">
      <c r="D12981" s="343"/>
    </row>
    <row r="12982" spans="4:4" x14ac:dyDescent="0.2">
      <c r="D12982" s="343"/>
    </row>
    <row r="12983" spans="4:4" x14ac:dyDescent="0.2">
      <c r="D12983" s="343"/>
    </row>
    <row r="12984" spans="4:4" x14ac:dyDescent="0.2">
      <c r="D12984" s="343"/>
    </row>
    <row r="12985" spans="4:4" x14ac:dyDescent="0.2">
      <c r="D12985" s="343"/>
    </row>
    <row r="12986" spans="4:4" x14ac:dyDescent="0.2">
      <c r="D12986" s="343"/>
    </row>
    <row r="12987" spans="4:4" x14ac:dyDescent="0.2">
      <c r="D12987" s="343"/>
    </row>
    <row r="12988" spans="4:4" x14ac:dyDescent="0.2">
      <c r="D12988" s="343"/>
    </row>
    <row r="12989" spans="4:4" x14ac:dyDescent="0.2">
      <c r="D12989" s="343"/>
    </row>
    <row r="12990" spans="4:4" x14ac:dyDescent="0.2">
      <c r="D12990" s="343"/>
    </row>
    <row r="12991" spans="4:4" x14ac:dyDescent="0.2">
      <c r="D12991" s="343"/>
    </row>
    <row r="12992" spans="4:4" x14ac:dyDescent="0.2">
      <c r="D12992" s="343"/>
    </row>
    <row r="12993" spans="4:4" x14ac:dyDescent="0.2">
      <c r="D12993" s="343"/>
    </row>
    <row r="12994" spans="4:4" x14ac:dyDescent="0.2">
      <c r="D12994" s="343"/>
    </row>
    <row r="12995" spans="4:4" x14ac:dyDescent="0.2">
      <c r="D12995" s="343"/>
    </row>
    <row r="12996" spans="4:4" x14ac:dyDescent="0.2">
      <c r="D12996" s="343"/>
    </row>
    <row r="12997" spans="4:4" x14ac:dyDescent="0.2">
      <c r="D12997" s="343"/>
    </row>
    <row r="12998" spans="4:4" x14ac:dyDescent="0.2">
      <c r="D12998" s="343"/>
    </row>
    <row r="12999" spans="4:4" x14ac:dyDescent="0.2">
      <c r="D12999" s="343"/>
    </row>
    <row r="13000" spans="4:4" x14ac:dyDescent="0.2">
      <c r="D13000" s="343"/>
    </row>
    <row r="13001" spans="4:4" x14ac:dyDescent="0.2">
      <c r="D13001" s="343"/>
    </row>
    <row r="13002" spans="4:4" x14ac:dyDescent="0.2">
      <c r="D13002" s="343"/>
    </row>
    <row r="13003" spans="4:4" x14ac:dyDescent="0.2">
      <c r="D13003" s="343"/>
    </row>
    <row r="13004" spans="4:4" x14ac:dyDescent="0.2">
      <c r="D13004" s="343"/>
    </row>
    <row r="13005" spans="4:4" x14ac:dyDescent="0.2">
      <c r="D13005" s="343"/>
    </row>
    <row r="13006" spans="4:4" x14ac:dyDescent="0.2">
      <c r="D13006" s="343"/>
    </row>
    <row r="13007" spans="4:4" x14ac:dyDescent="0.2">
      <c r="D13007" s="343"/>
    </row>
    <row r="13008" spans="4:4" x14ac:dyDescent="0.2">
      <c r="D13008" s="343"/>
    </row>
    <row r="13009" spans="4:4" x14ac:dyDescent="0.2">
      <c r="D13009" s="343"/>
    </row>
    <row r="13010" spans="4:4" x14ac:dyDescent="0.2">
      <c r="D13010" s="343"/>
    </row>
    <row r="13011" spans="4:4" x14ac:dyDescent="0.2">
      <c r="D13011" s="343"/>
    </row>
    <row r="13012" spans="4:4" x14ac:dyDescent="0.2">
      <c r="D13012" s="343"/>
    </row>
    <row r="13013" spans="4:4" x14ac:dyDescent="0.2">
      <c r="D13013" s="343"/>
    </row>
    <row r="13014" spans="4:4" x14ac:dyDescent="0.2">
      <c r="D13014" s="343"/>
    </row>
    <row r="13015" spans="4:4" x14ac:dyDescent="0.2">
      <c r="D13015" s="343"/>
    </row>
    <row r="13016" spans="4:4" x14ac:dyDescent="0.2">
      <c r="D13016" s="343"/>
    </row>
    <row r="13017" spans="4:4" x14ac:dyDescent="0.2">
      <c r="D13017" s="343"/>
    </row>
    <row r="13018" spans="4:4" x14ac:dyDescent="0.2">
      <c r="D13018" s="343"/>
    </row>
    <row r="13019" spans="4:4" x14ac:dyDescent="0.2">
      <c r="D13019" s="343"/>
    </row>
    <row r="13020" spans="4:4" x14ac:dyDescent="0.2">
      <c r="D13020" s="343"/>
    </row>
    <row r="13021" spans="4:4" x14ac:dyDescent="0.2">
      <c r="D13021" s="343"/>
    </row>
    <row r="13022" spans="4:4" x14ac:dyDescent="0.2">
      <c r="D13022" s="343"/>
    </row>
    <row r="13023" spans="4:4" x14ac:dyDescent="0.2">
      <c r="D13023" s="343"/>
    </row>
    <row r="13024" spans="4:4" x14ac:dyDescent="0.2">
      <c r="D13024" s="343"/>
    </row>
    <row r="13025" spans="4:4" x14ac:dyDescent="0.2">
      <c r="D13025" s="343"/>
    </row>
    <row r="13026" spans="4:4" x14ac:dyDescent="0.2">
      <c r="D13026" s="343"/>
    </row>
    <row r="13027" spans="4:4" x14ac:dyDescent="0.2">
      <c r="D13027" s="343"/>
    </row>
    <row r="13028" spans="4:4" x14ac:dyDescent="0.2">
      <c r="D13028" s="343"/>
    </row>
    <row r="13029" spans="4:4" x14ac:dyDescent="0.2">
      <c r="D13029" s="343"/>
    </row>
    <row r="13030" spans="4:4" x14ac:dyDescent="0.2">
      <c r="D13030" s="343"/>
    </row>
    <row r="13031" spans="4:4" x14ac:dyDescent="0.2">
      <c r="D13031" s="343"/>
    </row>
    <row r="13032" spans="4:4" x14ac:dyDescent="0.2">
      <c r="D13032" s="343"/>
    </row>
    <row r="13033" spans="4:4" x14ac:dyDescent="0.2">
      <c r="D13033" s="343"/>
    </row>
    <row r="13034" spans="4:4" x14ac:dyDescent="0.2">
      <c r="D13034" s="343"/>
    </row>
    <row r="13035" spans="4:4" x14ac:dyDescent="0.2">
      <c r="D13035" s="343"/>
    </row>
    <row r="13036" spans="4:4" x14ac:dyDescent="0.2">
      <c r="D13036" s="343"/>
    </row>
    <row r="13037" spans="4:4" x14ac:dyDescent="0.2">
      <c r="D13037" s="343"/>
    </row>
    <row r="13038" spans="4:4" x14ac:dyDescent="0.2">
      <c r="D13038" s="343"/>
    </row>
    <row r="13039" spans="4:4" x14ac:dyDescent="0.2">
      <c r="D13039" s="343"/>
    </row>
    <row r="13040" spans="4:4" x14ac:dyDescent="0.2">
      <c r="D13040" s="343"/>
    </row>
    <row r="13041" spans="4:4" x14ac:dyDescent="0.2">
      <c r="D13041" s="343"/>
    </row>
    <row r="13042" spans="4:4" x14ac:dyDescent="0.2">
      <c r="D13042" s="343"/>
    </row>
    <row r="13043" spans="4:4" x14ac:dyDescent="0.2">
      <c r="D13043" s="343"/>
    </row>
    <row r="13044" spans="4:4" x14ac:dyDescent="0.2">
      <c r="D13044" s="343"/>
    </row>
    <row r="13045" spans="4:4" x14ac:dyDescent="0.2">
      <c r="D13045" s="343"/>
    </row>
    <row r="13046" spans="4:4" x14ac:dyDescent="0.2">
      <c r="D13046" s="343"/>
    </row>
    <row r="13047" spans="4:4" x14ac:dyDescent="0.2">
      <c r="D13047" s="343"/>
    </row>
    <row r="13048" spans="4:4" x14ac:dyDescent="0.2">
      <c r="D13048" s="343"/>
    </row>
    <row r="13049" spans="4:4" x14ac:dyDescent="0.2">
      <c r="D13049" s="343"/>
    </row>
    <row r="13050" spans="4:4" x14ac:dyDescent="0.2">
      <c r="D13050" s="343"/>
    </row>
    <row r="13051" spans="4:4" x14ac:dyDescent="0.2">
      <c r="D13051" s="343"/>
    </row>
    <row r="13052" spans="4:4" x14ac:dyDescent="0.2">
      <c r="D13052" s="343"/>
    </row>
    <row r="13053" spans="4:4" x14ac:dyDescent="0.2">
      <c r="D13053" s="343"/>
    </row>
    <row r="13054" spans="4:4" x14ac:dyDescent="0.2">
      <c r="D13054" s="343"/>
    </row>
    <row r="13055" spans="4:4" x14ac:dyDescent="0.2">
      <c r="D13055" s="343"/>
    </row>
    <row r="13056" spans="4:4" x14ac:dyDescent="0.2">
      <c r="D13056" s="343"/>
    </row>
    <row r="13057" spans="4:4" x14ac:dyDescent="0.2">
      <c r="D13057" s="343"/>
    </row>
    <row r="13058" spans="4:4" x14ac:dyDescent="0.2">
      <c r="D13058" s="343"/>
    </row>
    <row r="13059" spans="4:4" x14ac:dyDescent="0.2">
      <c r="D13059" s="343"/>
    </row>
    <row r="13060" spans="4:4" x14ac:dyDescent="0.2">
      <c r="D13060" s="343"/>
    </row>
    <row r="13061" spans="4:4" x14ac:dyDescent="0.2">
      <c r="D13061" s="343"/>
    </row>
    <row r="13062" spans="4:4" x14ac:dyDescent="0.2">
      <c r="D13062" s="343"/>
    </row>
    <row r="13063" spans="4:4" x14ac:dyDescent="0.2">
      <c r="D13063" s="343"/>
    </row>
    <row r="13064" spans="4:4" x14ac:dyDescent="0.2">
      <c r="D13064" s="343"/>
    </row>
    <row r="13065" spans="4:4" x14ac:dyDescent="0.2">
      <c r="D13065" s="343"/>
    </row>
    <row r="13066" spans="4:4" x14ac:dyDescent="0.2">
      <c r="D13066" s="343"/>
    </row>
    <row r="13067" spans="4:4" x14ac:dyDescent="0.2">
      <c r="D13067" s="343"/>
    </row>
    <row r="13068" spans="4:4" x14ac:dyDescent="0.2">
      <c r="D13068" s="343"/>
    </row>
    <row r="13069" spans="4:4" x14ac:dyDescent="0.2">
      <c r="D13069" s="343"/>
    </row>
    <row r="13070" spans="4:4" x14ac:dyDescent="0.2">
      <c r="D13070" s="343"/>
    </row>
    <row r="13071" spans="4:4" x14ac:dyDescent="0.2">
      <c r="D13071" s="343"/>
    </row>
    <row r="13072" spans="4:4" x14ac:dyDescent="0.2">
      <c r="D13072" s="343"/>
    </row>
    <row r="13073" spans="4:4" x14ac:dyDescent="0.2">
      <c r="D13073" s="343"/>
    </row>
    <row r="13074" spans="4:4" x14ac:dyDescent="0.2">
      <c r="D13074" s="343"/>
    </row>
    <row r="13075" spans="4:4" x14ac:dyDescent="0.2">
      <c r="D13075" s="343"/>
    </row>
    <row r="13076" spans="4:4" x14ac:dyDescent="0.2">
      <c r="D13076" s="343"/>
    </row>
    <row r="13077" spans="4:4" x14ac:dyDescent="0.2">
      <c r="D13077" s="343"/>
    </row>
    <row r="13078" spans="4:4" x14ac:dyDescent="0.2">
      <c r="D13078" s="343"/>
    </row>
    <row r="13079" spans="4:4" x14ac:dyDescent="0.2">
      <c r="D13079" s="343"/>
    </row>
    <row r="13080" spans="4:4" x14ac:dyDescent="0.2">
      <c r="D13080" s="343"/>
    </row>
    <row r="13081" spans="4:4" x14ac:dyDescent="0.2">
      <c r="D13081" s="343"/>
    </row>
    <row r="13082" spans="4:4" x14ac:dyDescent="0.2">
      <c r="D13082" s="343"/>
    </row>
    <row r="13083" spans="4:4" x14ac:dyDescent="0.2">
      <c r="D13083" s="343"/>
    </row>
    <row r="13084" spans="4:4" x14ac:dyDescent="0.2">
      <c r="D13084" s="343"/>
    </row>
    <row r="13085" spans="4:4" x14ac:dyDescent="0.2">
      <c r="D13085" s="343"/>
    </row>
    <row r="13086" spans="4:4" x14ac:dyDescent="0.2">
      <c r="D13086" s="343"/>
    </row>
    <row r="13087" spans="4:4" x14ac:dyDescent="0.2">
      <c r="D13087" s="343"/>
    </row>
    <row r="13088" spans="4:4" x14ac:dyDescent="0.2">
      <c r="D13088" s="343"/>
    </row>
    <row r="13089" spans="4:4" x14ac:dyDescent="0.2">
      <c r="D13089" s="343"/>
    </row>
    <row r="13090" spans="4:4" x14ac:dyDescent="0.2">
      <c r="D13090" s="343"/>
    </row>
    <row r="13091" spans="4:4" x14ac:dyDescent="0.2">
      <c r="D13091" s="343"/>
    </row>
    <row r="13092" spans="4:4" x14ac:dyDescent="0.2">
      <c r="D13092" s="343"/>
    </row>
    <row r="13093" spans="4:4" x14ac:dyDescent="0.2">
      <c r="D13093" s="343"/>
    </row>
    <row r="13094" spans="4:4" x14ac:dyDescent="0.2">
      <c r="D13094" s="343"/>
    </row>
    <row r="13095" spans="4:4" x14ac:dyDescent="0.2">
      <c r="D13095" s="343"/>
    </row>
    <row r="13096" spans="4:4" x14ac:dyDescent="0.2">
      <c r="D13096" s="343"/>
    </row>
    <row r="13097" spans="4:4" x14ac:dyDescent="0.2">
      <c r="D13097" s="343"/>
    </row>
    <row r="13098" spans="4:4" x14ac:dyDescent="0.2">
      <c r="D13098" s="343"/>
    </row>
    <row r="13099" spans="4:4" x14ac:dyDescent="0.2">
      <c r="D13099" s="343"/>
    </row>
    <row r="13100" spans="4:4" x14ac:dyDescent="0.2">
      <c r="D13100" s="343"/>
    </row>
    <row r="13101" spans="4:4" x14ac:dyDescent="0.2">
      <c r="D13101" s="343"/>
    </row>
    <row r="13102" spans="4:4" x14ac:dyDescent="0.2">
      <c r="D13102" s="343"/>
    </row>
    <row r="13103" spans="4:4" x14ac:dyDescent="0.2">
      <c r="D13103" s="343"/>
    </row>
    <row r="13104" spans="4:4" x14ac:dyDescent="0.2">
      <c r="D13104" s="343"/>
    </row>
    <row r="13105" spans="4:4" x14ac:dyDescent="0.2">
      <c r="D13105" s="343"/>
    </row>
    <row r="13106" spans="4:4" x14ac:dyDescent="0.2">
      <c r="D13106" s="343"/>
    </row>
    <row r="13107" spans="4:4" x14ac:dyDescent="0.2">
      <c r="D13107" s="343"/>
    </row>
    <row r="13108" spans="4:4" x14ac:dyDescent="0.2">
      <c r="D13108" s="343"/>
    </row>
    <row r="13109" spans="4:4" x14ac:dyDescent="0.2">
      <c r="D13109" s="343"/>
    </row>
    <row r="13110" spans="4:4" x14ac:dyDescent="0.2">
      <c r="D13110" s="343"/>
    </row>
    <row r="13111" spans="4:4" x14ac:dyDescent="0.2">
      <c r="D13111" s="343"/>
    </row>
    <row r="13112" spans="4:4" x14ac:dyDescent="0.2">
      <c r="D13112" s="343"/>
    </row>
    <row r="13113" spans="4:4" x14ac:dyDescent="0.2">
      <c r="D13113" s="343"/>
    </row>
    <row r="13114" spans="4:4" x14ac:dyDescent="0.2">
      <c r="D13114" s="343"/>
    </row>
    <row r="13115" spans="4:4" x14ac:dyDescent="0.2">
      <c r="D13115" s="343"/>
    </row>
    <row r="13116" spans="4:4" x14ac:dyDescent="0.2">
      <c r="D13116" s="343"/>
    </row>
    <row r="13117" spans="4:4" x14ac:dyDescent="0.2">
      <c r="D13117" s="343"/>
    </row>
    <row r="13118" spans="4:4" x14ac:dyDescent="0.2">
      <c r="D13118" s="343"/>
    </row>
    <row r="13119" spans="4:4" x14ac:dyDescent="0.2">
      <c r="D13119" s="343"/>
    </row>
    <row r="13120" spans="4:4" x14ac:dyDescent="0.2">
      <c r="D13120" s="343"/>
    </row>
    <row r="13121" spans="4:4" x14ac:dyDescent="0.2">
      <c r="D13121" s="343"/>
    </row>
    <row r="13122" spans="4:4" x14ac:dyDescent="0.2">
      <c r="D13122" s="343"/>
    </row>
    <row r="13123" spans="4:4" x14ac:dyDescent="0.2">
      <c r="D13123" s="343"/>
    </row>
    <row r="13124" spans="4:4" x14ac:dyDescent="0.2">
      <c r="D13124" s="343"/>
    </row>
    <row r="13125" spans="4:4" x14ac:dyDescent="0.2">
      <c r="D13125" s="343"/>
    </row>
    <row r="13126" spans="4:4" x14ac:dyDescent="0.2">
      <c r="D13126" s="343"/>
    </row>
    <row r="13127" spans="4:4" x14ac:dyDescent="0.2">
      <c r="D13127" s="343"/>
    </row>
    <row r="13128" spans="4:4" x14ac:dyDescent="0.2">
      <c r="D13128" s="343"/>
    </row>
    <row r="13129" spans="4:4" x14ac:dyDescent="0.2">
      <c r="D13129" s="343"/>
    </row>
    <row r="13130" spans="4:4" x14ac:dyDescent="0.2">
      <c r="D13130" s="343"/>
    </row>
    <row r="13131" spans="4:4" x14ac:dyDescent="0.2">
      <c r="D13131" s="343"/>
    </row>
    <row r="13132" spans="4:4" x14ac:dyDescent="0.2">
      <c r="D13132" s="343"/>
    </row>
    <row r="13133" spans="4:4" x14ac:dyDescent="0.2">
      <c r="D13133" s="343"/>
    </row>
    <row r="13134" spans="4:4" x14ac:dyDescent="0.2">
      <c r="D13134" s="343"/>
    </row>
    <row r="13135" spans="4:4" x14ac:dyDescent="0.2">
      <c r="D13135" s="343"/>
    </row>
    <row r="13136" spans="4:4" x14ac:dyDescent="0.2">
      <c r="D13136" s="343"/>
    </row>
    <row r="13137" spans="4:4" x14ac:dyDescent="0.2">
      <c r="D13137" s="343"/>
    </row>
    <row r="13138" spans="4:4" x14ac:dyDescent="0.2">
      <c r="D13138" s="343"/>
    </row>
    <row r="13139" spans="4:4" x14ac:dyDescent="0.2">
      <c r="D13139" s="343"/>
    </row>
    <row r="13140" spans="4:4" x14ac:dyDescent="0.2">
      <c r="D13140" s="343"/>
    </row>
    <row r="13141" spans="4:4" x14ac:dyDescent="0.2">
      <c r="D13141" s="343"/>
    </row>
    <row r="13142" spans="4:4" x14ac:dyDescent="0.2">
      <c r="D13142" s="343"/>
    </row>
    <row r="13143" spans="4:4" x14ac:dyDescent="0.2">
      <c r="D13143" s="343"/>
    </row>
    <row r="13144" spans="4:4" x14ac:dyDescent="0.2">
      <c r="D13144" s="343"/>
    </row>
    <row r="13145" spans="4:4" x14ac:dyDescent="0.2">
      <c r="D13145" s="343"/>
    </row>
    <row r="13146" spans="4:4" x14ac:dyDescent="0.2">
      <c r="D13146" s="343"/>
    </row>
    <row r="13147" spans="4:4" x14ac:dyDescent="0.2">
      <c r="D13147" s="343"/>
    </row>
    <row r="13148" spans="4:4" x14ac:dyDescent="0.2">
      <c r="D13148" s="343"/>
    </row>
    <row r="13149" spans="4:4" x14ac:dyDescent="0.2">
      <c r="D13149" s="343"/>
    </row>
    <row r="13150" spans="4:4" x14ac:dyDescent="0.2">
      <c r="D13150" s="343"/>
    </row>
    <row r="13151" spans="4:4" x14ac:dyDescent="0.2">
      <c r="D13151" s="343"/>
    </row>
    <row r="13152" spans="4:4" x14ac:dyDescent="0.2">
      <c r="D13152" s="343"/>
    </row>
    <row r="13153" spans="4:4" x14ac:dyDescent="0.2">
      <c r="D13153" s="343"/>
    </row>
    <row r="13154" spans="4:4" x14ac:dyDescent="0.2">
      <c r="D13154" s="343"/>
    </row>
    <row r="13155" spans="4:4" x14ac:dyDescent="0.2">
      <c r="D13155" s="343"/>
    </row>
    <row r="13156" spans="4:4" x14ac:dyDescent="0.2">
      <c r="D13156" s="343"/>
    </row>
    <row r="13157" spans="4:4" x14ac:dyDescent="0.2">
      <c r="D13157" s="343"/>
    </row>
    <row r="13158" spans="4:4" x14ac:dyDescent="0.2">
      <c r="D13158" s="343"/>
    </row>
    <row r="13159" spans="4:4" x14ac:dyDescent="0.2">
      <c r="D13159" s="343"/>
    </row>
    <row r="13160" spans="4:4" x14ac:dyDescent="0.2">
      <c r="D13160" s="343"/>
    </row>
    <row r="13161" spans="4:4" x14ac:dyDescent="0.2">
      <c r="D13161" s="343"/>
    </row>
    <row r="13162" spans="4:4" x14ac:dyDescent="0.2">
      <c r="D13162" s="343"/>
    </row>
    <row r="13163" spans="4:4" x14ac:dyDescent="0.2">
      <c r="D13163" s="343"/>
    </row>
    <row r="13164" spans="4:4" x14ac:dyDescent="0.2">
      <c r="D13164" s="343"/>
    </row>
    <row r="13165" spans="4:4" x14ac:dyDescent="0.2">
      <c r="D13165" s="343"/>
    </row>
    <row r="13166" spans="4:4" x14ac:dyDescent="0.2">
      <c r="D13166" s="343"/>
    </row>
    <row r="13167" spans="4:4" x14ac:dyDescent="0.2">
      <c r="D13167" s="343"/>
    </row>
    <row r="13168" spans="4:4" x14ac:dyDescent="0.2">
      <c r="D13168" s="343"/>
    </row>
    <row r="13169" spans="4:4" x14ac:dyDescent="0.2">
      <c r="D13169" s="343"/>
    </row>
    <row r="13170" spans="4:4" x14ac:dyDescent="0.2">
      <c r="D13170" s="343"/>
    </row>
    <row r="13171" spans="4:4" x14ac:dyDescent="0.2">
      <c r="D13171" s="343"/>
    </row>
    <row r="13172" spans="4:4" x14ac:dyDescent="0.2">
      <c r="D13172" s="343"/>
    </row>
    <row r="13173" spans="4:4" x14ac:dyDescent="0.2">
      <c r="D13173" s="343"/>
    </row>
    <row r="13174" spans="4:4" x14ac:dyDescent="0.2">
      <c r="D13174" s="343"/>
    </row>
    <row r="13175" spans="4:4" x14ac:dyDescent="0.2">
      <c r="D13175" s="343"/>
    </row>
    <row r="13176" spans="4:4" x14ac:dyDescent="0.2">
      <c r="D13176" s="343"/>
    </row>
    <row r="13177" spans="4:4" x14ac:dyDescent="0.2">
      <c r="D13177" s="343"/>
    </row>
    <row r="13178" spans="4:4" x14ac:dyDescent="0.2">
      <c r="D13178" s="343"/>
    </row>
    <row r="13179" spans="4:4" x14ac:dyDescent="0.2">
      <c r="D13179" s="343"/>
    </row>
    <row r="13180" spans="4:4" x14ac:dyDescent="0.2">
      <c r="D13180" s="343"/>
    </row>
    <row r="13181" spans="4:4" x14ac:dyDescent="0.2">
      <c r="D13181" s="343"/>
    </row>
    <row r="13182" spans="4:4" x14ac:dyDescent="0.2">
      <c r="D13182" s="343"/>
    </row>
    <row r="13183" spans="4:4" x14ac:dyDescent="0.2">
      <c r="D13183" s="343"/>
    </row>
    <row r="13184" spans="4:4" x14ac:dyDescent="0.2">
      <c r="D13184" s="343"/>
    </row>
    <row r="13185" spans="4:4" x14ac:dyDescent="0.2">
      <c r="D13185" s="343"/>
    </row>
    <row r="13186" spans="4:4" x14ac:dyDescent="0.2">
      <c r="D13186" s="343"/>
    </row>
    <row r="13187" spans="4:4" x14ac:dyDescent="0.2">
      <c r="D13187" s="343"/>
    </row>
    <row r="13188" spans="4:4" x14ac:dyDescent="0.2">
      <c r="D13188" s="343"/>
    </row>
    <row r="13189" spans="4:4" x14ac:dyDescent="0.2">
      <c r="D13189" s="343"/>
    </row>
    <row r="13190" spans="4:4" x14ac:dyDescent="0.2">
      <c r="D13190" s="343"/>
    </row>
    <row r="13191" spans="4:4" x14ac:dyDescent="0.2">
      <c r="D13191" s="343"/>
    </row>
    <row r="13192" spans="4:4" x14ac:dyDescent="0.2">
      <c r="D13192" s="343"/>
    </row>
    <row r="13193" spans="4:4" x14ac:dyDescent="0.2">
      <c r="D13193" s="343"/>
    </row>
    <row r="13194" spans="4:4" x14ac:dyDescent="0.2">
      <c r="D13194" s="343"/>
    </row>
    <row r="13195" spans="4:4" x14ac:dyDescent="0.2">
      <c r="D13195" s="343"/>
    </row>
    <row r="13196" spans="4:4" x14ac:dyDescent="0.2">
      <c r="D13196" s="343"/>
    </row>
    <row r="13197" spans="4:4" x14ac:dyDescent="0.2">
      <c r="D13197" s="343"/>
    </row>
    <row r="13198" spans="4:4" x14ac:dyDescent="0.2">
      <c r="D13198" s="343"/>
    </row>
    <row r="13199" spans="4:4" x14ac:dyDescent="0.2">
      <c r="D13199" s="343"/>
    </row>
    <row r="13200" spans="4:4" x14ac:dyDescent="0.2">
      <c r="D13200" s="343"/>
    </row>
    <row r="13201" spans="4:4" x14ac:dyDescent="0.2">
      <c r="D13201" s="343"/>
    </row>
    <row r="13202" spans="4:4" x14ac:dyDescent="0.2">
      <c r="D13202" s="343"/>
    </row>
    <row r="13203" spans="4:4" x14ac:dyDescent="0.2">
      <c r="D13203" s="343"/>
    </row>
    <row r="13204" spans="4:4" x14ac:dyDescent="0.2">
      <c r="D13204" s="343"/>
    </row>
    <row r="13205" spans="4:4" x14ac:dyDescent="0.2">
      <c r="D13205" s="343"/>
    </row>
    <row r="13206" spans="4:4" x14ac:dyDescent="0.2">
      <c r="D13206" s="343"/>
    </row>
    <row r="13207" spans="4:4" x14ac:dyDescent="0.2">
      <c r="D13207" s="343"/>
    </row>
    <row r="13208" spans="4:4" x14ac:dyDescent="0.2">
      <c r="D13208" s="343"/>
    </row>
    <row r="13209" spans="4:4" x14ac:dyDescent="0.2">
      <c r="D13209" s="343"/>
    </row>
    <row r="13210" spans="4:4" x14ac:dyDescent="0.2">
      <c r="D13210" s="343"/>
    </row>
    <row r="13211" spans="4:4" x14ac:dyDescent="0.2">
      <c r="D13211" s="343"/>
    </row>
    <row r="13212" spans="4:4" x14ac:dyDescent="0.2">
      <c r="D13212" s="343"/>
    </row>
    <row r="13213" spans="4:4" x14ac:dyDescent="0.2">
      <c r="D13213" s="343"/>
    </row>
    <row r="13214" spans="4:4" x14ac:dyDescent="0.2">
      <c r="D13214" s="343"/>
    </row>
    <row r="13215" spans="4:4" x14ac:dyDescent="0.2">
      <c r="D13215" s="343"/>
    </row>
    <row r="13216" spans="4:4" x14ac:dyDescent="0.2">
      <c r="D13216" s="343"/>
    </row>
    <row r="13217" spans="4:4" x14ac:dyDescent="0.2">
      <c r="D13217" s="343"/>
    </row>
    <row r="13218" spans="4:4" x14ac:dyDescent="0.2">
      <c r="D13218" s="343"/>
    </row>
    <row r="13219" spans="4:4" x14ac:dyDescent="0.2">
      <c r="D13219" s="343"/>
    </row>
    <row r="13220" spans="4:4" x14ac:dyDescent="0.2">
      <c r="D13220" s="343"/>
    </row>
    <row r="13221" spans="4:4" x14ac:dyDescent="0.2">
      <c r="D13221" s="343"/>
    </row>
    <row r="13222" spans="4:4" x14ac:dyDescent="0.2">
      <c r="D13222" s="343"/>
    </row>
    <row r="13223" spans="4:4" x14ac:dyDescent="0.2">
      <c r="D13223" s="343"/>
    </row>
    <row r="13224" spans="4:4" x14ac:dyDescent="0.2">
      <c r="D13224" s="343"/>
    </row>
    <row r="13225" spans="4:4" x14ac:dyDescent="0.2">
      <c r="D13225" s="343"/>
    </row>
    <row r="13226" spans="4:4" x14ac:dyDescent="0.2">
      <c r="D13226" s="343"/>
    </row>
    <row r="13227" spans="4:4" x14ac:dyDescent="0.2">
      <c r="D13227" s="343"/>
    </row>
    <row r="13228" spans="4:4" x14ac:dyDescent="0.2">
      <c r="D13228" s="343"/>
    </row>
    <row r="13229" spans="4:4" x14ac:dyDescent="0.2">
      <c r="D13229" s="343"/>
    </row>
    <row r="13230" spans="4:4" x14ac:dyDescent="0.2">
      <c r="D13230" s="343"/>
    </row>
    <row r="13231" spans="4:4" x14ac:dyDescent="0.2">
      <c r="D13231" s="343"/>
    </row>
    <row r="13232" spans="4:4" x14ac:dyDescent="0.2">
      <c r="D13232" s="343"/>
    </row>
    <row r="13233" spans="4:4" x14ac:dyDescent="0.2">
      <c r="D13233" s="343"/>
    </row>
    <row r="13234" spans="4:4" x14ac:dyDescent="0.2">
      <c r="D13234" s="343"/>
    </row>
    <row r="13235" spans="4:4" x14ac:dyDescent="0.2">
      <c r="D13235" s="343"/>
    </row>
    <row r="13236" spans="4:4" x14ac:dyDescent="0.2">
      <c r="D13236" s="343"/>
    </row>
    <row r="13237" spans="4:4" x14ac:dyDescent="0.2">
      <c r="D13237" s="343"/>
    </row>
    <row r="13238" spans="4:4" x14ac:dyDescent="0.2">
      <c r="D13238" s="343"/>
    </row>
    <row r="13239" spans="4:4" x14ac:dyDescent="0.2">
      <c r="D13239" s="343"/>
    </row>
    <row r="13240" spans="4:4" x14ac:dyDescent="0.2">
      <c r="D13240" s="343"/>
    </row>
    <row r="13241" spans="4:4" x14ac:dyDescent="0.2">
      <c r="D13241" s="343"/>
    </row>
    <row r="13242" spans="4:4" x14ac:dyDescent="0.2">
      <c r="D13242" s="343"/>
    </row>
    <row r="13243" spans="4:4" x14ac:dyDescent="0.2">
      <c r="D13243" s="343"/>
    </row>
    <row r="13244" spans="4:4" x14ac:dyDescent="0.2">
      <c r="D13244" s="343"/>
    </row>
    <row r="13245" spans="4:4" x14ac:dyDescent="0.2">
      <c r="D13245" s="343"/>
    </row>
    <row r="13246" spans="4:4" x14ac:dyDescent="0.2">
      <c r="D13246" s="343"/>
    </row>
    <row r="13247" spans="4:4" x14ac:dyDescent="0.2">
      <c r="D13247" s="343"/>
    </row>
    <row r="13248" spans="4:4" x14ac:dyDescent="0.2">
      <c r="D13248" s="343"/>
    </row>
    <row r="13249" spans="4:4" x14ac:dyDescent="0.2">
      <c r="D13249" s="343"/>
    </row>
    <row r="13250" spans="4:4" x14ac:dyDescent="0.2">
      <c r="D13250" s="343"/>
    </row>
    <row r="13251" spans="4:4" x14ac:dyDescent="0.2">
      <c r="D13251" s="343"/>
    </row>
    <row r="13252" spans="4:4" x14ac:dyDescent="0.2">
      <c r="D13252" s="343"/>
    </row>
    <row r="13253" spans="4:4" x14ac:dyDescent="0.2">
      <c r="D13253" s="343"/>
    </row>
    <row r="13254" spans="4:4" x14ac:dyDescent="0.2">
      <c r="D13254" s="343"/>
    </row>
    <row r="13255" spans="4:4" x14ac:dyDescent="0.2">
      <c r="D13255" s="343"/>
    </row>
    <row r="13256" spans="4:4" x14ac:dyDescent="0.2">
      <c r="D13256" s="343"/>
    </row>
    <row r="13257" spans="4:4" x14ac:dyDescent="0.2">
      <c r="D13257" s="343"/>
    </row>
    <row r="13258" spans="4:4" x14ac:dyDescent="0.2">
      <c r="D13258" s="343"/>
    </row>
    <row r="13259" spans="4:4" x14ac:dyDescent="0.2">
      <c r="D13259" s="343"/>
    </row>
    <row r="13260" spans="4:4" x14ac:dyDescent="0.2">
      <c r="D13260" s="343"/>
    </row>
    <row r="13261" spans="4:4" x14ac:dyDescent="0.2">
      <c r="D13261" s="343"/>
    </row>
    <row r="13262" spans="4:4" x14ac:dyDescent="0.2">
      <c r="D13262" s="343"/>
    </row>
    <row r="13263" spans="4:4" x14ac:dyDescent="0.2">
      <c r="D13263" s="343"/>
    </row>
    <row r="13264" spans="4:4" x14ac:dyDescent="0.2">
      <c r="D13264" s="343"/>
    </row>
    <row r="13265" spans="4:4" x14ac:dyDescent="0.2">
      <c r="D13265" s="343"/>
    </row>
    <row r="13266" spans="4:4" x14ac:dyDescent="0.2">
      <c r="D13266" s="343"/>
    </row>
    <row r="13267" spans="4:4" x14ac:dyDescent="0.2">
      <c r="D13267" s="343"/>
    </row>
    <row r="13268" spans="4:4" x14ac:dyDescent="0.2">
      <c r="D13268" s="343"/>
    </row>
    <row r="13269" spans="4:4" x14ac:dyDescent="0.2">
      <c r="D13269" s="343"/>
    </row>
    <row r="13270" spans="4:4" x14ac:dyDescent="0.2">
      <c r="D13270" s="343"/>
    </row>
    <row r="13271" spans="4:4" x14ac:dyDescent="0.2">
      <c r="D13271" s="343"/>
    </row>
    <row r="13272" spans="4:4" x14ac:dyDescent="0.2">
      <c r="D13272" s="343"/>
    </row>
    <row r="13273" spans="4:4" x14ac:dyDescent="0.2">
      <c r="D13273" s="343"/>
    </row>
    <row r="13274" spans="4:4" x14ac:dyDescent="0.2">
      <c r="D13274" s="343"/>
    </row>
    <row r="13275" spans="4:4" x14ac:dyDescent="0.2">
      <c r="D13275" s="343"/>
    </row>
    <row r="13276" spans="4:4" x14ac:dyDescent="0.2">
      <c r="D13276" s="343"/>
    </row>
    <row r="13277" spans="4:4" x14ac:dyDescent="0.2">
      <c r="D13277" s="343"/>
    </row>
    <row r="13278" spans="4:4" x14ac:dyDescent="0.2">
      <c r="D13278" s="343"/>
    </row>
    <row r="13279" spans="4:4" x14ac:dyDescent="0.2">
      <c r="D13279" s="343"/>
    </row>
    <row r="13280" spans="4:4" x14ac:dyDescent="0.2">
      <c r="D13280" s="343"/>
    </row>
    <row r="13281" spans="4:4" x14ac:dyDescent="0.2">
      <c r="D13281" s="343"/>
    </row>
    <row r="13282" spans="4:4" x14ac:dyDescent="0.2">
      <c r="D13282" s="343"/>
    </row>
    <row r="13283" spans="4:4" x14ac:dyDescent="0.2">
      <c r="D13283" s="343"/>
    </row>
    <row r="13284" spans="4:4" x14ac:dyDescent="0.2">
      <c r="D13284" s="343"/>
    </row>
    <row r="13285" spans="4:4" x14ac:dyDescent="0.2">
      <c r="D13285" s="343"/>
    </row>
    <row r="13286" spans="4:4" x14ac:dyDescent="0.2">
      <c r="D13286" s="343"/>
    </row>
    <row r="13287" spans="4:4" x14ac:dyDescent="0.2">
      <c r="D13287" s="343"/>
    </row>
    <row r="13288" spans="4:4" x14ac:dyDescent="0.2">
      <c r="D13288" s="343"/>
    </row>
    <row r="13289" spans="4:4" x14ac:dyDescent="0.2">
      <c r="D13289" s="343"/>
    </row>
    <row r="13290" spans="4:4" x14ac:dyDescent="0.2">
      <c r="D13290" s="343"/>
    </row>
    <row r="13291" spans="4:4" x14ac:dyDescent="0.2">
      <c r="D13291" s="343"/>
    </row>
    <row r="13292" spans="4:4" x14ac:dyDescent="0.2">
      <c r="D13292" s="343"/>
    </row>
    <row r="13293" spans="4:4" x14ac:dyDescent="0.2">
      <c r="D13293" s="343"/>
    </row>
    <row r="13294" spans="4:4" x14ac:dyDescent="0.2">
      <c r="D13294" s="343"/>
    </row>
    <row r="13295" spans="4:4" x14ac:dyDescent="0.2">
      <c r="D13295" s="343"/>
    </row>
    <row r="13296" spans="4:4" x14ac:dyDescent="0.2">
      <c r="D13296" s="343"/>
    </row>
    <row r="13297" spans="4:4" x14ac:dyDescent="0.2">
      <c r="D13297" s="343"/>
    </row>
    <row r="13298" spans="4:4" x14ac:dyDescent="0.2">
      <c r="D13298" s="343"/>
    </row>
    <row r="13299" spans="4:4" x14ac:dyDescent="0.2">
      <c r="D13299" s="343"/>
    </row>
    <row r="13300" spans="4:4" x14ac:dyDescent="0.2">
      <c r="D13300" s="343"/>
    </row>
    <row r="13301" spans="4:4" x14ac:dyDescent="0.2">
      <c r="D13301" s="343"/>
    </row>
    <row r="13302" spans="4:4" x14ac:dyDescent="0.2">
      <c r="D13302" s="343"/>
    </row>
    <row r="13303" spans="4:4" x14ac:dyDescent="0.2">
      <c r="D13303" s="343"/>
    </row>
    <row r="13304" spans="4:4" x14ac:dyDescent="0.2">
      <c r="D13304" s="343"/>
    </row>
    <row r="13305" spans="4:4" x14ac:dyDescent="0.2">
      <c r="D13305" s="343"/>
    </row>
    <row r="13306" spans="4:4" x14ac:dyDescent="0.2">
      <c r="D13306" s="343"/>
    </row>
    <row r="13307" spans="4:4" x14ac:dyDescent="0.2">
      <c r="D13307" s="343"/>
    </row>
    <row r="13308" spans="4:4" x14ac:dyDescent="0.2">
      <c r="D13308" s="343"/>
    </row>
    <row r="13309" spans="4:4" x14ac:dyDescent="0.2">
      <c r="D13309" s="343"/>
    </row>
    <row r="13310" spans="4:4" x14ac:dyDescent="0.2">
      <c r="D13310" s="343"/>
    </row>
    <row r="13311" spans="4:4" x14ac:dyDescent="0.2">
      <c r="D13311" s="343"/>
    </row>
    <row r="13312" spans="4:4" x14ac:dyDescent="0.2">
      <c r="D13312" s="343"/>
    </row>
    <row r="13313" spans="4:4" x14ac:dyDescent="0.2">
      <c r="D13313" s="343"/>
    </row>
    <row r="13314" spans="4:4" x14ac:dyDescent="0.2">
      <c r="D13314" s="343"/>
    </row>
    <row r="13315" spans="4:4" x14ac:dyDescent="0.2">
      <c r="D13315" s="343"/>
    </row>
    <row r="13316" spans="4:4" x14ac:dyDescent="0.2">
      <c r="D13316" s="343"/>
    </row>
    <row r="13317" spans="4:4" x14ac:dyDescent="0.2">
      <c r="D13317" s="343"/>
    </row>
    <row r="13318" spans="4:4" x14ac:dyDescent="0.2">
      <c r="D13318" s="343"/>
    </row>
    <row r="13319" spans="4:4" x14ac:dyDescent="0.2">
      <c r="D13319" s="343"/>
    </row>
    <row r="13320" spans="4:4" x14ac:dyDescent="0.2">
      <c r="D13320" s="343"/>
    </row>
    <row r="13321" spans="4:4" x14ac:dyDescent="0.2">
      <c r="D13321" s="343"/>
    </row>
    <row r="13322" spans="4:4" x14ac:dyDescent="0.2">
      <c r="D13322" s="343"/>
    </row>
    <row r="13323" spans="4:4" x14ac:dyDescent="0.2">
      <c r="D13323" s="343"/>
    </row>
    <row r="13324" spans="4:4" x14ac:dyDescent="0.2">
      <c r="D13324" s="343"/>
    </row>
    <row r="13325" spans="4:4" x14ac:dyDescent="0.2">
      <c r="D13325" s="343"/>
    </row>
    <row r="13326" spans="4:4" x14ac:dyDescent="0.2">
      <c r="D13326" s="343"/>
    </row>
    <row r="13327" spans="4:4" x14ac:dyDescent="0.2">
      <c r="D13327" s="343"/>
    </row>
    <row r="13328" spans="4:4" x14ac:dyDescent="0.2">
      <c r="D13328" s="343"/>
    </row>
    <row r="13329" spans="4:4" x14ac:dyDescent="0.2">
      <c r="D13329" s="343"/>
    </row>
    <row r="13330" spans="4:4" x14ac:dyDescent="0.2">
      <c r="D13330" s="343"/>
    </row>
    <row r="13331" spans="4:4" x14ac:dyDescent="0.2">
      <c r="D13331" s="343"/>
    </row>
    <row r="13332" spans="4:4" x14ac:dyDescent="0.2">
      <c r="D13332" s="343"/>
    </row>
    <row r="13333" spans="4:4" x14ac:dyDescent="0.2">
      <c r="D13333" s="343"/>
    </row>
    <row r="13334" spans="4:4" x14ac:dyDescent="0.2">
      <c r="D13334" s="343"/>
    </row>
    <row r="13335" spans="4:4" x14ac:dyDescent="0.2">
      <c r="D13335" s="343"/>
    </row>
    <row r="13336" spans="4:4" x14ac:dyDescent="0.2">
      <c r="D13336" s="343"/>
    </row>
    <row r="13337" spans="4:4" x14ac:dyDescent="0.2">
      <c r="D13337" s="343"/>
    </row>
    <row r="13338" spans="4:4" x14ac:dyDescent="0.2">
      <c r="D13338" s="343"/>
    </row>
    <row r="13339" spans="4:4" x14ac:dyDescent="0.2">
      <c r="D13339" s="343"/>
    </row>
    <row r="13340" spans="4:4" x14ac:dyDescent="0.2">
      <c r="D13340" s="343"/>
    </row>
    <row r="13341" spans="4:4" x14ac:dyDescent="0.2">
      <c r="D13341" s="343"/>
    </row>
    <row r="13342" spans="4:4" x14ac:dyDescent="0.2">
      <c r="D13342" s="343"/>
    </row>
    <row r="13343" spans="4:4" x14ac:dyDescent="0.2">
      <c r="D13343" s="343"/>
    </row>
    <row r="13344" spans="4:4" x14ac:dyDescent="0.2">
      <c r="D13344" s="343"/>
    </row>
    <row r="13345" spans="4:4" x14ac:dyDescent="0.2">
      <c r="D13345" s="343"/>
    </row>
    <row r="13346" spans="4:4" x14ac:dyDescent="0.2">
      <c r="D13346" s="343"/>
    </row>
    <row r="13347" spans="4:4" x14ac:dyDescent="0.2">
      <c r="D13347" s="343"/>
    </row>
    <row r="13348" spans="4:4" x14ac:dyDescent="0.2">
      <c r="D13348" s="343"/>
    </row>
    <row r="13349" spans="4:4" x14ac:dyDescent="0.2">
      <c r="D13349" s="343"/>
    </row>
    <row r="13350" spans="4:4" x14ac:dyDescent="0.2">
      <c r="D13350" s="343"/>
    </row>
    <row r="13351" spans="4:4" x14ac:dyDescent="0.2">
      <c r="D13351" s="343"/>
    </row>
    <row r="13352" spans="4:4" x14ac:dyDescent="0.2">
      <c r="D13352" s="343"/>
    </row>
    <row r="13353" spans="4:4" x14ac:dyDescent="0.2">
      <c r="D13353" s="343"/>
    </row>
    <row r="13354" spans="4:4" x14ac:dyDescent="0.2">
      <c r="D13354" s="343"/>
    </row>
    <row r="13355" spans="4:4" x14ac:dyDescent="0.2">
      <c r="D13355" s="343"/>
    </row>
    <row r="13356" spans="4:4" x14ac:dyDescent="0.2">
      <c r="D13356" s="343"/>
    </row>
    <row r="13357" spans="4:4" x14ac:dyDescent="0.2">
      <c r="D13357" s="343"/>
    </row>
    <row r="13358" spans="4:4" x14ac:dyDescent="0.2">
      <c r="D13358" s="343"/>
    </row>
    <row r="13359" spans="4:4" x14ac:dyDescent="0.2">
      <c r="D13359" s="343"/>
    </row>
    <row r="13360" spans="4:4" x14ac:dyDescent="0.2">
      <c r="D13360" s="343"/>
    </row>
    <row r="13361" spans="4:4" x14ac:dyDescent="0.2">
      <c r="D13361" s="343"/>
    </row>
    <row r="13362" spans="4:4" x14ac:dyDescent="0.2">
      <c r="D13362" s="343"/>
    </row>
    <row r="13363" spans="4:4" x14ac:dyDescent="0.2">
      <c r="D13363" s="343"/>
    </row>
    <row r="13364" spans="4:4" x14ac:dyDescent="0.2">
      <c r="D13364" s="343"/>
    </row>
    <row r="13365" spans="4:4" x14ac:dyDescent="0.2">
      <c r="D13365" s="343"/>
    </row>
    <row r="13366" spans="4:4" x14ac:dyDescent="0.2">
      <c r="D13366" s="343"/>
    </row>
    <row r="13367" spans="4:4" x14ac:dyDescent="0.2">
      <c r="D13367" s="343"/>
    </row>
    <row r="13368" spans="4:4" x14ac:dyDescent="0.2">
      <c r="D13368" s="343"/>
    </row>
    <row r="13369" spans="4:4" x14ac:dyDescent="0.2">
      <c r="D13369" s="343"/>
    </row>
    <row r="13370" spans="4:4" x14ac:dyDescent="0.2">
      <c r="D13370" s="343"/>
    </row>
    <row r="13371" spans="4:4" x14ac:dyDescent="0.2">
      <c r="D13371" s="343"/>
    </row>
    <row r="13372" spans="4:4" x14ac:dyDescent="0.2">
      <c r="D13372" s="343"/>
    </row>
    <row r="13373" spans="4:4" x14ac:dyDescent="0.2">
      <c r="D13373" s="343"/>
    </row>
    <row r="13374" spans="4:4" x14ac:dyDescent="0.2">
      <c r="D13374" s="343"/>
    </row>
    <row r="13375" spans="4:4" x14ac:dyDescent="0.2">
      <c r="D13375" s="343"/>
    </row>
    <row r="13376" spans="4:4" x14ac:dyDescent="0.2">
      <c r="D13376" s="343"/>
    </row>
    <row r="13377" spans="4:4" x14ac:dyDescent="0.2">
      <c r="D13377" s="343"/>
    </row>
    <row r="13378" spans="4:4" x14ac:dyDescent="0.2">
      <c r="D13378" s="343"/>
    </row>
    <row r="13379" spans="4:4" x14ac:dyDescent="0.2">
      <c r="D13379" s="343"/>
    </row>
    <row r="13380" spans="4:4" x14ac:dyDescent="0.2">
      <c r="D13380" s="343"/>
    </row>
    <row r="13381" spans="4:4" x14ac:dyDescent="0.2">
      <c r="D13381" s="343"/>
    </row>
    <row r="13382" spans="4:4" x14ac:dyDescent="0.2">
      <c r="D13382" s="343"/>
    </row>
    <row r="13383" spans="4:4" x14ac:dyDescent="0.2">
      <c r="D13383" s="343"/>
    </row>
    <row r="13384" spans="4:4" x14ac:dyDescent="0.2">
      <c r="D13384" s="343"/>
    </row>
    <row r="13385" spans="4:4" x14ac:dyDescent="0.2">
      <c r="D13385" s="343"/>
    </row>
    <row r="13386" spans="4:4" x14ac:dyDescent="0.2">
      <c r="D13386" s="343"/>
    </row>
    <row r="13387" spans="4:4" x14ac:dyDescent="0.2">
      <c r="D13387" s="343"/>
    </row>
    <row r="13388" spans="4:4" x14ac:dyDescent="0.2">
      <c r="D13388" s="343"/>
    </row>
    <row r="13389" spans="4:4" x14ac:dyDescent="0.2">
      <c r="D13389" s="343"/>
    </row>
    <row r="13390" spans="4:4" x14ac:dyDescent="0.2">
      <c r="D13390" s="343"/>
    </row>
    <row r="13391" spans="4:4" x14ac:dyDescent="0.2">
      <c r="D13391" s="343"/>
    </row>
    <row r="13392" spans="4:4" x14ac:dyDescent="0.2">
      <c r="D13392" s="343"/>
    </row>
    <row r="13393" spans="4:4" x14ac:dyDescent="0.2">
      <c r="D13393" s="343"/>
    </row>
    <row r="13394" spans="4:4" x14ac:dyDescent="0.2">
      <c r="D13394" s="343"/>
    </row>
    <row r="13395" spans="4:4" x14ac:dyDescent="0.2">
      <c r="D13395" s="343"/>
    </row>
    <row r="13396" spans="4:4" x14ac:dyDescent="0.2">
      <c r="D13396" s="343"/>
    </row>
    <row r="13397" spans="4:4" x14ac:dyDescent="0.2">
      <c r="D13397" s="343"/>
    </row>
    <row r="13398" spans="4:4" x14ac:dyDescent="0.2">
      <c r="D13398" s="343"/>
    </row>
    <row r="13399" spans="4:4" x14ac:dyDescent="0.2">
      <c r="D13399" s="343"/>
    </row>
    <row r="13400" spans="4:4" x14ac:dyDescent="0.2">
      <c r="D13400" s="343"/>
    </row>
    <row r="13401" spans="4:4" x14ac:dyDescent="0.2">
      <c r="D13401" s="343"/>
    </row>
    <row r="13402" spans="4:4" x14ac:dyDescent="0.2">
      <c r="D13402" s="343"/>
    </row>
    <row r="13403" spans="4:4" x14ac:dyDescent="0.2">
      <c r="D13403" s="343"/>
    </row>
    <row r="13404" spans="4:4" x14ac:dyDescent="0.2">
      <c r="D13404" s="343"/>
    </row>
    <row r="13405" spans="4:4" x14ac:dyDescent="0.2">
      <c r="D13405" s="343"/>
    </row>
    <row r="13406" spans="4:4" x14ac:dyDescent="0.2">
      <c r="D13406" s="343"/>
    </row>
    <row r="13407" spans="4:4" x14ac:dyDescent="0.2">
      <c r="D13407" s="343"/>
    </row>
    <row r="13408" spans="4:4" x14ac:dyDescent="0.2">
      <c r="D13408" s="343"/>
    </row>
    <row r="13409" spans="4:4" x14ac:dyDescent="0.2">
      <c r="D13409" s="343"/>
    </row>
    <row r="13410" spans="4:4" x14ac:dyDescent="0.2">
      <c r="D13410" s="343"/>
    </row>
    <row r="13411" spans="4:4" x14ac:dyDescent="0.2">
      <c r="D13411" s="343"/>
    </row>
    <row r="13412" spans="4:4" x14ac:dyDescent="0.2">
      <c r="D13412" s="343"/>
    </row>
    <row r="13413" spans="4:4" x14ac:dyDescent="0.2">
      <c r="D13413" s="343"/>
    </row>
    <row r="13414" spans="4:4" x14ac:dyDescent="0.2">
      <c r="D13414" s="343"/>
    </row>
    <row r="13415" spans="4:4" x14ac:dyDescent="0.2">
      <c r="D13415" s="343"/>
    </row>
    <row r="13416" spans="4:4" x14ac:dyDescent="0.2">
      <c r="D13416" s="343"/>
    </row>
    <row r="13417" spans="4:4" x14ac:dyDescent="0.2">
      <c r="D13417" s="343"/>
    </row>
    <row r="13418" spans="4:4" x14ac:dyDescent="0.2">
      <c r="D13418" s="343"/>
    </row>
    <row r="13419" spans="4:4" x14ac:dyDescent="0.2">
      <c r="D13419" s="343"/>
    </row>
    <row r="13420" spans="4:4" x14ac:dyDescent="0.2">
      <c r="D13420" s="343"/>
    </row>
    <row r="13421" spans="4:4" x14ac:dyDescent="0.2">
      <c r="D13421" s="343"/>
    </row>
    <row r="13422" spans="4:4" x14ac:dyDescent="0.2">
      <c r="D13422" s="343"/>
    </row>
    <row r="13423" spans="4:4" x14ac:dyDescent="0.2">
      <c r="D13423" s="343"/>
    </row>
    <row r="13424" spans="4:4" x14ac:dyDescent="0.2">
      <c r="D13424" s="343"/>
    </row>
    <row r="13425" spans="4:4" x14ac:dyDescent="0.2">
      <c r="D13425" s="343"/>
    </row>
    <row r="13426" spans="4:4" x14ac:dyDescent="0.2">
      <c r="D13426" s="343"/>
    </row>
    <row r="13427" spans="4:4" x14ac:dyDescent="0.2">
      <c r="D13427" s="343"/>
    </row>
    <row r="13428" spans="4:4" x14ac:dyDescent="0.2">
      <c r="D13428" s="343"/>
    </row>
    <row r="13429" spans="4:4" x14ac:dyDescent="0.2">
      <c r="D13429" s="343"/>
    </row>
    <row r="13430" spans="4:4" x14ac:dyDescent="0.2">
      <c r="D13430" s="343"/>
    </row>
    <row r="13431" spans="4:4" x14ac:dyDescent="0.2">
      <c r="D13431" s="343"/>
    </row>
    <row r="13432" spans="4:4" x14ac:dyDescent="0.2">
      <c r="D13432" s="343"/>
    </row>
    <row r="13433" spans="4:4" x14ac:dyDescent="0.2">
      <c r="D13433" s="343"/>
    </row>
    <row r="13434" spans="4:4" x14ac:dyDescent="0.2">
      <c r="D13434" s="343"/>
    </row>
    <row r="13435" spans="4:4" x14ac:dyDescent="0.2">
      <c r="D13435" s="343"/>
    </row>
    <row r="13436" spans="4:4" x14ac:dyDescent="0.2">
      <c r="D13436" s="343"/>
    </row>
    <row r="13437" spans="4:4" x14ac:dyDescent="0.2">
      <c r="D13437" s="343"/>
    </row>
    <row r="13438" spans="4:4" x14ac:dyDescent="0.2">
      <c r="D13438" s="343"/>
    </row>
    <row r="13439" spans="4:4" x14ac:dyDescent="0.2">
      <c r="D13439" s="343"/>
    </row>
    <row r="13440" spans="4:4" x14ac:dyDescent="0.2">
      <c r="D13440" s="343"/>
    </row>
    <row r="13441" spans="4:4" x14ac:dyDescent="0.2">
      <c r="D13441" s="343"/>
    </row>
    <row r="13442" spans="4:4" x14ac:dyDescent="0.2">
      <c r="D13442" s="343"/>
    </row>
    <row r="13443" spans="4:4" x14ac:dyDescent="0.2">
      <c r="D13443" s="343"/>
    </row>
    <row r="13444" spans="4:4" x14ac:dyDescent="0.2">
      <c r="D13444" s="343"/>
    </row>
    <row r="13445" spans="4:4" x14ac:dyDescent="0.2">
      <c r="D13445" s="343"/>
    </row>
    <row r="13446" spans="4:4" x14ac:dyDescent="0.2">
      <c r="D13446" s="343"/>
    </row>
    <row r="13447" spans="4:4" x14ac:dyDescent="0.2">
      <c r="D13447" s="343"/>
    </row>
    <row r="13448" spans="4:4" x14ac:dyDescent="0.2">
      <c r="D13448" s="343"/>
    </row>
    <row r="13449" spans="4:4" x14ac:dyDescent="0.2">
      <c r="D13449" s="343"/>
    </row>
    <row r="13450" spans="4:4" x14ac:dyDescent="0.2">
      <c r="D13450" s="343"/>
    </row>
    <row r="13451" spans="4:4" x14ac:dyDescent="0.2">
      <c r="D13451" s="343"/>
    </row>
    <row r="13452" spans="4:4" x14ac:dyDescent="0.2">
      <c r="D13452" s="343"/>
    </row>
    <row r="13453" spans="4:4" x14ac:dyDescent="0.2">
      <c r="D13453" s="343"/>
    </row>
    <row r="13454" spans="4:4" x14ac:dyDescent="0.2">
      <c r="D13454" s="343"/>
    </row>
    <row r="13455" spans="4:4" x14ac:dyDescent="0.2">
      <c r="D13455" s="343"/>
    </row>
    <row r="13456" spans="4:4" x14ac:dyDescent="0.2">
      <c r="D13456" s="343"/>
    </row>
    <row r="13457" spans="4:4" x14ac:dyDescent="0.2">
      <c r="D13457" s="343"/>
    </row>
    <row r="13458" spans="4:4" x14ac:dyDescent="0.2">
      <c r="D13458" s="343"/>
    </row>
    <row r="13459" spans="4:4" x14ac:dyDescent="0.2">
      <c r="D13459" s="343"/>
    </row>
    <row r="13460" spans="4:4" x14ac:dyDescent="0.2">
      <c r="D13460" s="343"/>
    </row>
    <row r="13461" spans="4:4" x14ac:dyDescent="0.2">
      <c r="D13461" s="343"/>
    </row>
    <row r="13462" spans="4:4" x14ac:dyDescent="0.2">
      <c r="D13462" s="343"/>
    </row>
    <row r="13463" spans="4:4" x14ac:dyDescent="0.2">
      <c r="D13463" s="343"/>
    </row>
    <row r="13464" spans="4:4" x14ac:dyDescent="0.2">
      <c r="D13464" s="343"/>
    </row>
    <row r="13465" spans="4:4" x14ac:dyDescent="0.2">
      <c r="D13465" s="343"/>
    </row>
    <row r="13466" spans="4:4" x14ac:dyDescent="0.2">
      <c r="D13466" s="343"/>
    </row>
    <row r="13467" spans="4:4" x14ac:dyDescent="0.2">
      <c r="D13467" s="343"/>
    </row>
    <row r="13468" spans="4:4" x14ac:dyDescent="0.2">
      <c r="D13468" s="343"/>
    </row>
    <row r="13469" spans="4:4" x14ac:dyDescent="0.2">
      <c r="D13469" s="343"/>
    </row>
    <row r="13470" spans="4:4" x14ac:dyDescent="0.2">
      <c r="D13470" s="343"/>
    </row>
    <row r="13471" spans="4:4" x14ac:dyDescent="0.2">
      <c r="D13471" s="343"/>
    </row>
    <row r="13472" spans="4:4" x14ac:dyDescent="0.2">
      <c r="D13472" s="343"/>
    </row>
    <row r="13473" spans="4:4" x14ac:dyDescent="0.2">
      <c r="D13473" s="343"/>
    </row>
    <row r="13474" spans="4:4" x14ac:dyDescent="0.2">
      <c r="D13474" s="343"/>
    </row>
    <row r="13475" spans="4:4" x14ac:dyDescent="0.2">
      <c r="D13475" s="343"/>
    </row>
    <row r="13476" spans="4:4" x14ac:dyDescent="0.2">
      <c r="D13476" s="343"/>
    </row>
    <row r="13477" spans="4:4" x14ac:dyDescent="0.2">
      <c r="D13477" s="343"/>
    </row>
    <row r="13478" spans="4:4" x14ac:dyDescent="0.2">
      <c r="D13478" s="343"/>
    </row>
    <row r="13479" spans="4:4" x14ac:dyDescent="0.2">
      <c r="D13479" s="343"/>
    </row>
    <row r="13480" spans="4:4" x14ac:dyDescent="0.2">
      <c r="D13480" s="343"/>
    </row>
    <row r="13481" spans="4:4" x14ac:dyDescent="0.2">
      <c r="D13481" s="343"/>
    </row>
    <row r="13482" spans="4:4" x14ac:dyDescent="0.2">
      <c r="D13482" s="343"/>
    </row>
    <row r="13483" spans="4:4" x14ac:dyDescent="0.2">
      <c r="D13483" s="343"/>
    </row>
    <row r="13484" spans="4:4" x14ac:dyDescent="0.2">
      <c r="D13484" s="343"/>
    </row>
    <row r="13485" spans="4:4" x14ac:dyDescent="0.2">
      <c r="D13485" s="343"/>
    </row>
    <row r="13486" spans="4:4" x14ac:dyDescent="0.2">
      <c r="D13486" s="343"/>
    </row>
    <row r="13487" spans="4:4" x14ac:dyDescent="0.2">
      <c r="D13487" s="343"/>
    </row>
    <row r="13488" spans="4:4" x14ac:dyDescent="0.2">
      <c r="D13488" s="343"/>
    </row>
    <row r="13489" spans="4:4" x14ac:dyDescent="0.2">
      <c r="D13489" s="343"/>
    </row>
    <row r="13490" spans="4:4" x14ac:dyDescent="0.2">
      <c r="D13490" s="343"/>
    </row>
    <row r="13491" spans="4:4" x14ac:dyDescent="0.2">
      <c r="D13491" s="343"/>
    </row>
    <row r="13492" spans="4:4" x14ac:dyDescent="0.2">
      <c r="D13492" s="343"/>
    </row>
    <row r="13493" spans="4:4" x14ac:dyDescent="0.2">
      <c r="D13493" s="343"/>
    </row>
    <row r="13494" spans="4:4" x14ac:dyDescent="0.2">
      <c r="D13494" s="343"/>
    </row>
    <row r="13495" spans="4:4" x14ac:dyDescent="0.2">
      <c r="D13495" s="343"/>
    </row>
    <row r="13496" spans="4:4" x14ac:dyDescent="0.2">
      <c r="D13496" s="343"/>
    </row>
    <row r="13497" spans="4:4" x14ac:dyDescent="0.2">
      <c r="D13497" s="343"/>
    </row>
    <row r="13498" spans="4:4" x14ac:dyDescent="0.2">
      <c r="D13498" s="343"/>
    </row>
    <row r="13499" spans="4:4" x14ac:dyDescent="0.2">
      <c r="D13499" s="343"/>
    </row>
    <row r="13500" spans="4:4" x14ac:dyDescent="0.2">
      <c r="D13500" s="343"/>
    </row>
    <row r="13501" spans="4:4" x14ac:dyDescent="0.2">
      <c r="D13501" s="343"/>
    </row>
    <row r="13502" spans="4:4" x14ac:dyDescent="0.2">
      <c r="D13502" s="343"/>
    </row>
    <row r="13503" spans="4:4" x14ac:dyDescent="0.2">
      <c r="D13503" s="343"/>
    </row>
    <row r="13504" spans="4:4" x14ac:dyDescent="0.2">
      <c r="D13504" s="343"/>
    </row>
    <row r="13505" spans="4:4" x14ac:dyDescent="0.2">
      <c r="D13505" s="343"/>
    </row>
    <row r="13506" spans="4:4" x14ac:dyDescent="0.2">
      <c r="D13506" s="343"/>
    </row>
    <row r="13507" spans="4:4" x14ac:dyDescent="0.2">
      <c r="D13507" s="343"/>
    </row>
    <row r="13508" spans="4:4" x14ac:dyDescent="0.2">
      <c r="D13508" s="343"/>
    </row>
    <row r="13509" spans="4:4" x14ac:dyDescent="0.2">
      <c r="D13509" s="343"/>
    </row>
    <row r="13510" spans="4:4" x14ac:dyDescent="0.2">
      <c r="D13510" s="343"/>
    </row>
    <row r="13511" spans="4:4" x14ac:dyDescent="0.2">
      <c r="D13511" s="343"/>
    </row>
    <row r="13512" spans="4:4" x14ac:dyDescent="0.2">
      <c r="D13512" s="343"/>
    </row>
    <row r="13513" spans="4:4" x14ac:dyDescent="0.2">
      <c r="D13513" s="343"/>
    </row>
    <row r="13514" spans="4:4" x14ac:dyDescent="0.2">
      <c r="D13514" s="343"/>
    </row>
    <row r="13515" spans="4:4" x14ac:dyDescent="0.2">
      <c r="D13515" s="343"/>
    </row>
    <row r="13516" spans="4:4" x14ac:dyDescent="0.2">
      <c r="D13516" s="343"/>
    </row>
    <row r="13517" spans="4:4" x14ac:dyDescent="0.2">
      <c r="D13517" s="343"/>
    </row>
    <row r="13518" spans="4:4" x14ac:dyDescent="0.2">
      <c r="D13518" s="343"/>
    </row>
    <row r="13519" spans="4:4" x14ac:dyDescent="0.2">
      <c r="D13519" s="343"/>
    </row>
    <row r="13520" spans="4:4" x14ac:dyDescent="0.2">
      <c r="D13520" s="343"/>
    </row>
    <row r="13521" spans="4:4" x14ac:dyDescent="0.2">
      <c r="D13521" s="343"/>
    </row>
    <row r="13522" spans="4:4" x14ac:dyDescent="0.2">
      <c r="D13522" s="343"/>
    </row>
    <row r="13523" spans="4:4" x14ac:dyDescent="0.2">
      <c r="D13523" s="343"/>
    </row>
    <row r="13524" spans="4:4" x14ac:dyDescent="0.2">
      <c r="D13524" s="343"/>
    </row>
    <row r="13525" spans="4:4" x14ac:dyDescent="0.2">
      <c r="D13525" s="343"/>
    </row>
    <row r="13526" spans="4:4" x14ac:dyDescent="0.2">
      <c r="D13526" s="343"/>
    </row>
    <row r="13527" spans="4:4" x14ac:dyDescent="0.2">
      <c r="D13527" s="343"/>
    </row>
    <row r="13528" spans="4:4" x14ac:dyDescent="0.2">
      <c r="D13528" s="343"/>
    </row>
    <row r="13529" spans="4:4" x14ac:dyDescent="0.2">
      <c r="D13529" s="343"/>
    </row>
    <row r="13530" spans="4:4" x14ac:dyDescent="0.2">
      <c r="D13530" s="343"/>
    </row>
    <row r="13531" spans="4:4" x14ac:dyDescent="0.2">
      <c r="D13531" s="343"/>
    </row>
    <row r="13532" spans="4:4" x14ac:dyDescent="0.2">
      <c r="D13532" s="343"/>
    </row>
    <row r="13533" spans="4:4" x14ac:dyDescent="0.2">
      <c r="D13533" s="343"/>
    </row>
    <row r="13534" spans="4:4" x14ac:dyDescent="0.2">
      <c r="D13534" s="343"/>
    </row>
    <row r="13535" spans="4:4" x14ac:dyDescent="0.2">
      <c r="D13535" s="343"/>
    </row>
    <row r="13536" spans="4:4" x14ac:dyDescent="0.2">
      <c r="D13536" s="343"/>
    </row>
    <row r="13537" spans="4:4" x14ac:dyDescent="0.2">
      <c r="D13537" s="343"/>
    </row>
    <row r="13538" spans="4:4" x14ac:dyDescent="0.2">
      <c r="D13538" s="343"/>
    </row>
    <row r="13539" spans="4:4" x14ac:dyDescent="0.2">
      <c r="D13539" s="343"/>
    </row>
    <row r="13540" spans="4:4" x14ac:dyDescent="0.2">
      <c r="D13540" s="343"/>
    </row>
    <row r="13541" spans="4:4" x14ac:dyDescent="0.2">
      <c r="D13541" s="343"/>
    </row>
    <row r="13542" spans="4:4" x14ac:dyDescent="0.2">
      <c r="D13542" s="343"/>
    </row>
    <row r="13543" spans="4:4" x14ac:dyDescent="0.2">
      <c r="D13543" s="343"/>
    </row>
    <row r="13544" spans="4:4" x14ac:dyDescent="0.2">
      <c r="D13544" s="343"/>
    </row>
    <row r="13545" spans="4:4" x14ac:dyDescent="0.2">
      <c r="D13545" s="343"/>
    </row>
    <row r="13546" spans="4:4" x14ac:dyDescent="0.2">
      <c r="D13546" s="343"/>
    </row>
    <row r="13547" spans="4:4" x14ac:dyDescent="0.2">
      <c r="D13547" s="343"/>
    </row>
    <row r="13548" spans="4:4" x14ac:dyDescent="0.2">
      <c r="D13548" s="343"/>
    </row>
    <row r="13549" spans="4:4" x14ac:dyDescent="0.2">
      <c r="D13549" s="343"/>
    </row>
    <row r="13550" spans="4:4" x14ac:dyDescent="0.2">
      <c r="D13550" s="343"/>
    </row>
    <row r="13551" spans="4:4" x14ac:dyDescent="0.2">
      <c r="D13551" s="343"/>
    </row>
    <row r="13552" spans="4:4" x14ac:dyDescent="0.2">
      <c r="D13552" s="343"/>
    </row>
    <row r="13553" spans="4:4" x14ac:dyDescent="0.2">
      <c r="D13553" s="343"/>
    </row>
    <row r="13554" spans="4:4" x14ac:dyDescent="0.2">
      <c r="D13554" s="343"/>
    </row>
    <row r="13555" spans="4:4" x14ac:dyDescent="0.2">
      <c r="D13555" s="343"/>
    </row>
    <row r="13556" spans="4:4" x14ac:dyDescent="0.2">
      <c r="D13556" s="343"/>
    </row>
    <row r="13557" spans="4:4" x14ac:dyDescent="0.2">
      <c r="D13557" s="343"/>
    </row>
    <row r="13558" spans="4:4" x14ac:dyDescent="0.2">
      <c r="D13558" s="343"/>
    </row>
    <row r="13559" spans="4:4" x14ac:dyDescent="0.2">
      <c r="D13559" s="343"/>
    </row>
    <row r="13560" spans="4:4" x14ac:dyDescent="0.2">
      <c r="D13560" s="343"/>
    </row>
    <row r="13561" spans="4:4" x14ac:dyDescent="0.2">
      <c r="D13561" s="343"/>
    </row>
    <row r="13562" spans="4:4" x14ac:dyDescent="0.2">
      <c r="D13562" s="343"/>
    </row>
    <row r="13563" spans="4:4" x14ac:dyDescent="0.2">
      <c r="D13563" s="343"/>
    </row>
    <row r="13564" spans="4:4" x14ac:dyDescent="0.2">
      <c r="D13564" s="343"/>
    </row>
    <row r="13565" spans="4:4" x14ac:dyDescent="0.2">
      <c r="D13565" s="343"/>
    </row>
    <row r="13566" spans="4:4" x14ac:dyDescent="0.2">
      <c r="D13566" s="343"/>
    </row>
    <row r="13567" spans="4:4" x14ac:dyDescent="0.2">
      <c r="D13567" s="343"/>
    </row>
    <row r="13568" spans="4:4" x14ac:dyDescent="0.2">
      <c r="D13568" s="343"/>
    </row>
    <row r="13569" spans="4:4" x14ac:dyDescent="0.2">
      <c r="D13569" s="343"/>
    </row>
    <row r="13570" spans="4:4" x14ac:dyDescent="0.2">
      <c r="D13570" s="343"/>
    </row>
    <row r="13571" spans="4:4" x14ac:dyDescent="0.2">
      <c r="D13571" s="343"/>
    </row>
    <row r="13572" spans="4:4" x14ac:dyDescent="0.2">
      <c r="D13572" s="343"/>
    </row>
    <row r="13573" spans="4:4" x14ac:dyDescent="0.2">
      <c r="D13573" s="343"/>
    </row>
    <row r="13574" spans="4:4" x14ac:dyDescent="0.2">
      <c r="D13574" s="343"/>
    </row>
    <row r="13575" spans="4:4" x14ac:dyDescent="0.2">
      <c r="D13575" s="343"/>
    </row>
    <row r="13576" spans="4:4" x14ac:dyDescent="0.2">
      <c r="D13576" s="343"/>
    </row>
    <row r="13577" spans="4:4" x14ac:dyDescent="0.2">
      <c r="D13577" s="343"/>
    </row>
    <row r="13578" spans="4:4" x14ac:dyDescent="0.2">
      <c r="D13578" s="343"/>
    </row>
    <row r="13579" spans="4:4" x14ac:dyDescent="0.2">
      <c r="D13579" s="343"/>
    </row>
    <row r="13580" spans="4:4" x14ac:dyDescent="0.2">
      <c r="D13580" s="343"/>
    </row>
    <row r="13581" spans="4:4" x14ac:dyDescent="0.2">
      <c r="D13581" s="343"/>
    </row>
    <row r="13582" spans="4:4" x14ac:dyDescent="0.2">
      <c r="D13582" s="343"/>
    </row>
    <row r="13583" spans="4:4" x14ac:dyDescent="0.2">
      <c r="D13583" s="343"/>
    </row>
    <row r="13584" spans="4:4" x14ac:dyDescent="0.2">
      <c r="D13584" s="343"/>
    </row>
    <row r="13585" spans="4:4" x14ac:dyDescent="0.2">
      <c r="D13585" s="343"/>
    </row>
    <row r="13586" spans="4:4" x14ac:dyDescent="0.2">
      <c r="D13586" s="343"/>
    </row>
    <row r="13587" spans="4:4" x14ac:dyDescent="0.2">
      <c r="D13587" s="343"/>
    </row>
    <row r="13588" spans="4:4" x14ac:dyDescent="0.2">
      <c r="D13588" s="343"/>
    </row>
    <row r="13589" spans="4:4" x14ac:dyDescent="0.2">
      <c r="D13589" s="343"/>
    </row>
    <row r="13590" spans="4:4" x14ac:dyDescent="0.2">
      <c r="D13590" s="343"/>
    </row>
    <row r="13591" spans="4:4" x14ac:dyDescent="0.2">
      <c r="D13591" s="343"/>
    </row>
    <row r="13592" spans="4:4" x14ac:dyDescent="0.2">
      <c r="D13592" s="343"/>
    </row>
    <row r="13593" spans="4:4" x14ac:dyDescent="0.2">
      <c r="D13593" s="343"/>
    </row>
    <row r="13594" spans="4:4" x14ac:dyDescent="0.2">
      <c r="D13594" s="343"/>
    </row>
    <row r="13595" spans="4:4" x14ac:dyDescent="0.2">
      <c r="D13595" s="343"/>
    </row>
    <row r="13596" spans="4:4" x14ac:dyDescent="0.2">
      <c r="D13596" s="343"/>
    </row>
    <row r="13597" spans="4:4" x14ac:dyDescent="0.2">
      <c r="D13597" s="343"/>
    </row>
    <row r="13598" spans="4:4" x14ac:dyDescent="0.2">
      <c r="D13598" s="343"/>
    </row>
    <row r="13599" spans="4:4" x14ac:dyDescent="0.2">
      <c r="D13599" s="343"/>
    </row>
    <row r="13600" spans="4:4" x14ac:dyDescent="0.2">
      <c r="D13600" s="343"/>
    </row>
    <row r="13601" spans="4:4" x14ac:dyDescent="0.2">
      <c r="D13601" s="343"/>
    </row>
    <row r="13602" spans="4:4" x14ac:dyDescent="0.2">
      <c r="D13602" s="343"/>
    </row>
    <row r="13603" spans="4:4" x14ac:dyDescent="0.2">
      <c r="D13603" s="343"/>
    </row>
    <row r="13604" spans="4:4" x14ac:dyDescent="0.2">
      <c r="D13604" s="343"/>
    </row>
    <row r="13605" spans="4:4" x14ac:dyDescent="0.2">
      <c r="D13605" s="343"/>
    </row>
    <row r="13606" spans="4:4" x14ac:dyDescent="0.2">
      <c r="D13606" s="343"/>
    </row>
    <row r="13607" spans="4:4" x14ac:dyDescent="0.2">
      <c r="D13607" s="343"/>
    </row>
    <row r="13608" spans="4:4" x14ac:dyDescent="0.2">
      <c r="D13608" s="343"/>
    </row>
    <row r="13609" spans="4:4" x14ac:dyDescent="0.2">
      <c r="D13609" s="343"/>
    </row>
    <row r="13610" spans="4:4" x14ac:dyDescent="0.2">
      <c r="D13610" s="343"/>
    </row>
    <row r="13611" spans="4:4" x14ac:dyDescent="0.2">
      <c r="D13611" s="343"/>
    </row>
    <row r="13612" spans="4:4" x14ac:dyDescent="0.2">
      <c r="D13612" s="343"/>
    </row>
    <row r="13613" spans="4:4" x14ac:dyDescent="0.2">
      <c r="D13613" s="343"/>
    </row>
    <row r="13614" spans="4:4" x14ac:dyDescent="0.2">
      <c r="D13614" s="343"/>
    </row>
    <row r="13615" spans="4:4" x14ac:dyDescent="0.2">
      <c r="D13615" s="343"/>
    </row>
    <row r="13616" spans="4:4" x14ac:dyDescent="0.2">
      <c r="D13616" s="343"/>
    </row>
    <row r="13617" spans="4:4" x14ac:dyDescent="0.2">
      <c r="D13617" s="343"/>
    </row>
    <row r="13618" spans="4:4" x14ac:dyDescent="0.2">
      <c r="D13618" s="343"/>
    </row>
    <row r="13619" spans="4:4" x14ac:dyDescent="0.2">
      <c r="D13619" s="343"/>
    </row>
    <row r="13620" spans="4:4" x14ac:dyDescent="0.2">
      <c r="D13620" s="343"/>
    </row>
    <row r="13621" spans="4:4" x14ac:dyDescent="0.2">
      <c r="D13621" s="343"/>
    </row>
    <row r="13622" spans="4:4" x14ac:dyDescent="0.2">
      <c r="D13622" s="343"/>
    </row>
    <row r="13623" spans="4:4" x14ac:dyDescent="0.2">
      <c r="D13623" s="343"/>
    </row>
    <row r="13624" spans="4:4" x14ac:dyDescent="0.2">
      <c r="D13624" s="343"/>
    </row>
    <row r="13625" spans="4:4" x14ac:dyDescent="0.2">
      <c r="D13625" s="343"/>
    </row>
    <row r="13626" spans="4:4" x14ac:dyDescent="0.2">
      <c r="D13626" s="343"/>
    </row>
    <row r="13627" spans="4:4" x14ac:dyDescent="0.2">
      <c r="D13627" s="343"/>
    </row>
    <row r="13628" spans="4:4" x14ac:dyDescent="0.2">
      <c r="D13628" s="343"/>
    </row>
    <row r="13629" spans="4:4" x14ac:dyDescent="0.2">
      <c r="D13629" s="343"/>
    </row>
    <row r="13630" spans="4:4" x14ac:dyDescent="0.2">
      <c r="D13630" s="343"/>
    </row>
    <row r="13631" spans="4:4" x14ac:dyDescent="0.2">
      <c r="D13631" s="343"/>
    </row>
    <row r="13632" spans="4:4" x14ac:dyDescent="0.2">
      <c r="D13632" s="343"/>
    </row>
    <row r="13633" spans="4:4" x14ac:dyDescent="0.2">
      <c r="D13633" s="343"/>
    </row>
    <row r="13634" spans="4:4" x14ac:dyDescent="0.2">
      <c r="D13634" s="343"/>
    </row>
    <row r="13635" spans="4:4" x14ac:dyDescent="0.2">
      <c r="D13635" s="343"/>
    </row>
    <row r="13636" spans="4:4" x14ac:dyDescent="0.2">
      <c r="D13636" s="343"/>
    </row>
    <row r="13637" spans="4:4" x14ac:dyDescent="0.2">
      <c r="D13637" s="343"/>
    </row>
    <row r="13638" spans="4:4" x14ac:dyDescent="0.2">
      <c r="D13638" s="343"/>
    </row>
    <row r="13639" spans="4:4" x14ac:dyDescent="0.2">
      <c r="D13639" s="343"/>
    </row>
    <row r="13640" spans="4:4" x14ac:dyDescent="0.2">
      <c r="D13640" s="343"/>
    </row>
    <row r="13641" spans="4:4" x14ac:dyDescent="0.2">
      <c r="D13641" s="343"/>
    </row>
    <row r="13642" spans="4:4" x14ac:dyDescent="0.2">
      <c r="D13642" s="343"/>
    </row>
    <row r="13643" spans="4:4" x14ac:dyDescent="0.2">
      <c r="D13643" s="343"/>
    </row>
    <row r="13644" spans="4:4" x14ac:dyDescent="0.2">
      <c r="D13644" s="343"/>
    </row>
    <row r="13645" spans="4:4" x14ac:dyDescent="0.2">
      <c r="D13645" s="343"/>
    </row>
    <row r="13646" spans="4:4" x14ac:dyDescent="0.2">
      <c r="D13646" s="343"/>
    </row>
    <row r="13647" spans="4:4" x14ac:dyDescent="0.2">
      <c r="D13647" s="343"/>
    </row>
    <row r="13648" spans="4:4" x14ac:dyDescent="0.2">
      <c r="D13648" s="343"/>
    </row>
    <row r="13649" spans="4:4" x14ac:dyDescent="0.2">
      <c r="D13649" s="343"/>
    </row>
    <row r="13650" spans="4:4" x14ac:dyDescent="0.2">
      <c r="D13650" s="343"/>
    </row>
    <row r="13651" spans="4:4" x14ac:dyDescent="0.2">
      <c r="D13651" s="343"/>
    </row>
    <row r="13652" spans="4:4" x14ac:dyDescent="0.2">
      <c r="D13652" s="343"/>
    </row>
    <row r="13653" spans="4:4" x14ac:dyDescent="0.2">
      <c r="D13653" s="343"/>
    </row>
    <row r="13654" spans="4:4" x14ac:dyDescent="0.2">
      <c r="D13654" s="343"/>
    </row>
    <row r="13655" spans="4:4" x14ac:dyDescent="0.2">
      <c r="D13655" s="343"/>
    </row>
    <row r="13656" spans="4:4" x14ac:dyDescent="0.2">
      <c r="D13656" s="343"/>
    </row>
    <row r="13657" spans="4:4" x14ac:dyDescent="0.2">
      <c r="D13657" s="343"/>
    </row>
    <row r="13658" spans="4:4" x14ac:dyDescent="0.2">
      <c r="D13658" s="343"/>
    </row>
    <row r="13659" spans="4:4" x14ac:dyDescent="0.2">
      <c r="D13659" s="343"/>
    </row>
    <row r="13660" spans="4:4" x14ac:dyDescent="0.2">
      <c r="D13660" s="343"/>
    </row>
    <row r="13661" spans="4:4" x14ac:dyDescent="0.2">
      <c r="D13661" s="343"/>
    </row>
    <row r="13662" spans="4:4" x14ac:dyDescent="0.2">
      <c r="D13662" s="343"/>
    </row>
    <row r="13663" spans="4:4" x14ac:dyDescent="0.2">
      <c r="D13663" s="343"/>
    </row>
    <row r="13664" spans="4:4" x14ac:dyDescent="0.2">
      <c r="D13664" s="343"/>
    </row>
    <row r="13665" spans="4:4" x14ac:dyDescent="0.2">
      <c r="D13665" s="343"/>
    </row>
    <row r="13666" spans="4:4" x14ac:dyDescent="0.2">
      <c r="D13666" s="343"/>
    </row>
    <row r="13667" spans="4:4" x14ac:dyDescent="0.2">
      <c r="D13667" s="343"/>
    </row>
    <row r="13668" spans="4:4" x14ac:dyDescent="0.2">
      <c r="D13668" s="343"/>
    </row>
    <row r="13669" spans="4:4" x14ac:dyDescent="0.2">
      <c r="D13669" s="343"/>
    </row>
    <row r="13670" spans="4:4" x14ac:dyDescent="0.2">
      <c r="D13670" s="343"/>
    </row>
    <row r="13671" spans="4:4" x14ac:dyDescent="0.2">
      <c r="D13671" s="343"/>
    </row>
    <row r="13672" spans="4:4" x14ac:dyDescent="0.2">
      <c r="D13672" s="343"/>
    </row>
    <row r="13673" spans="4:4" x14ac:dyDescent="0.2">
      <c r="D13673" s="343"/>
    </row>
    <row r="13674" spans="4:4" x14ac:dyDescent="0.2">
      <c r="D13674" s="343"/>
    </row>
    <row r="13675" spans="4:4" x14ac:dyDescent="0.2">
      <c r="D13675" s="343"/>
    </row>
    <row r="13676" spans="4:4" x14ac:dyDescent="0.2">
      <c r="D13676" s="343"/>
    </row>
    <row r="13677" spans="4:4" x14ac:dyDescent="0.2">
      <c r="D13677" s="343"/>
    </row>
    <row r="13678" spans="4:4" x14ac:dyDescent="0.2">
      <c r="D13678" s="343"/>
    </row>
    <row r="13679" spans="4:4" x14ac:dyDescent="0.2">
      <c r="D13679" s="343"/>
    </row>
    <row r="13680" spans="4:4" x14ac:dyDescent="0.2">
      <c r="D13680" s="343"/>
    </row>
    <row r="13681" spans="4:4" x14ac:dyDescent="0.2">
      <c r="D13681" s="343"/>
    </row>
    <row r="13682" spans="4:4" x14ac:dyDescent="0.2">
      <c r="D13682" s="343"/>
    </row>
    <row r="13683" spans="4:4" x14ac:dyDescent="0.2">
      <c r="D13683" s="343"/>
    </row>
    <row r="13684" spans="4:4" x14ac:dyDescent="0.2">
      <c r="D13684" s="343"/>
    </row>
    <row r="13685" spans="4:4" x14ac:dyDescent="0.2">
      <c r="D13685" s="343"/>
    </row>
    <row r="13686" spans="4:4" x14ac:dyDescent="0.2">
      <c r="D13686" s="343"/>
    </row>
    <row r="13687" spans="4:4" x14ac:dyDescent="0.2">
      <c r="D13687" s="343"/>
    </row>
    <row r="13688" spans="4:4" x14ac:dyDescent="0.2">
      <c r="D13688" s="343"/>
    </row>
    <row r="13689" spans="4:4" x14ac:dyDescent="0.2">
      <c r="D13689" s="343"/>
    </row>
    <row r="13690" spans="4:4" x14ac:dyDescent="0.2">
      <c r="D13690" s="343"/>
    </row>
    <row r="13691" spans="4:4" x14ac:dyDescent="0.2">
      <c r="D13691" s="343"/>
    </row>
    <row r="13692" spans="4:4" x14ac:dyDescent="0.2">
      <c r="D13692" s="343"/>
    </row>
    <row r="13693" spans="4:4" x14ac:dyDescent="0.2">
      <c r="D13693" s="343"/>
    </row>
    <row r="13694" spans="4:4" x14ac:dyDescent="0.2">
      <c r="D13694" s="343"/>
    </row>
    <row r="13695" spans="4:4" x14ac:dyDescent="0.2">
      <c r="D13695" s="343"/>
    </row>
    <row r="13696" spans="4:4" x14ac:dyDescent="0.2">
      <c r="D13696" s="343"/>
    </row>
    <row r="13697" spans="4:4" x14ac:dyDescent="0.2">
      <c r="D13697" s="343"/>
    </row>
    <row r="13698" spans="4:4" x14ac:dyDescent="0.2">
      <c r="D13698" s="343"/>
    </row>
    <row r="13699" spans="4:4" x14ac:dyDescent="0.2">
      <c r="D13699" s="343"/>
    </row>
    <row r="13700" spans="4:4" x14ac:dyDescent="0.2">
      <c r="D13700" s="343"/>
    </row>
    <row r="13701" spans="4:4" x14ac:dyDescent="0.2">
      <c r="D13701" s="343"/>
    </row>
    <row r="13702" spans="4:4" x14ac:dyDescent="0.2">
      <c r="D13702" s="343"/>
    </row>
    <row r="13703" spans="4:4" x14ac:dyDescent="0.2">
      <c r="D13703" s="343"/>
    </row>
    <row r="13704" spans="4:4" x14ac:dyDescent="0.2">
      <c r="D13704" s="343"/>
    </row>
    <row r="13705" spans="4:4" x14ac:dyDescent="0.2">
      <c r="D13705" s="343"/>
    </row>
    <row r="13706" spans="4:4" x14ac:dyDescent="0.2">
      <c r="D13706" s="343"/>
    </row>
    <row r="13707" spans="4:4" x14ac:dyDescent="0.2">
      <c r="D13707" s="343"/>
    </row>
    <row r="13708" spans="4:4" x14ac:dyDescent="0.2">
      <c r="D13708" s="343"/>
    </row>
    <row r="13709" spans="4:4" x14ac:dyDescent="0.2">
      <c r="D13709" s="343"/>
    </row>
    <row r="13710" spans="4:4" x14ac:dyDescent="0.2">
      <c r="D13710" s="343"/>
    </row>
    <row r="13711" spans="4:4" x14ac:dyDescent="0.2">
      <c r="D13711" s="343"/>
    </row>
    <row r="13712" spans="4:4" x14ac:dyDescent="0.2">
      <c r="D13712" s="343"/>
    </row>
    <row r="13713" spans="4:4" x14ac:dyDescent="0.2">
      <c r="D13713" s="343"/>
    </row>
    <row r="13714" spans="4:4" x14ac:dyDescent="0.2">
      <c r="D13714" s="343"/>
    </row>
    <row r="13715" spans="4:4" x14ac:dyDescent="0.2">
      <c r="D13715" s="343"/>
    </row>
    <row r="13716" spans="4:4" x14ac:dyDescent="0.2">
      <c r="D13716" s="343"/>
    </row>
    <row r="13717" spans="4:4" x14ac:dyDescent="0.2">
      <c r="D13717" s="343"/>
    </row>
    <row r="13718" spans="4:4" x14ac:dyDescent="0.2">
      <c r="D13718" s="343"/>
    </row>
    <row r="13719" spans="4:4" x14ac:dyDescent="0.2">
      <c r="D13719" s="343"/>
    </row>
    <row r="13720" spans="4:4" x14ac:dyDescent="0.2">
      <c r="D13720" s="343"/>
    </row>
    <row r="13721" spans="4:4" x14ac:dyDescent="0.2">
      <c r="D13721" s="343"/>
    </row>
    <row r="13722" spans="4:4" x14ac:dyDescent="0.2">
      <c r="D13722" s="343"/>
    </row>
    <row r="13723" spans="4:4" x14ac:dyDescent="0.2">
      <c r="D13723" s="343"/>
    </row>
    <row r="13724" spans="4:4" x14ac:dyDescent="0.2">
      <c r="D13724" s="343"/>
    </row>
    <row r="13725" spans="4:4" x14ac:dyDescent="0.2">
      <c r="D13725" s="343"/>
    </row>
    <row r="13726" spans="4:4" x14ac:dyDescent="0.2">
      <c r="D13726" s="343"/>
    </row>
    <row r="13727" spans="4:4" x14ac:dyDescent="0.2">
      <c r="D13727" s="343"/>
    </row>
    <row r="13728" spans="4:4" x14ac:dyDescent="0.2">
      <c r="D13728" s="343"/>
    </row>
    <row r="13729" spans="4:4" x14ac:dyDescent="0.2">
      <c r="D13729" s="343"/>
    </row>
    <row r="13730" spans="4:4" x14ac:dyDescent="0.2">
      <c r="D13730" s="343"/>
    </row>
    <row r="13731" spans="4:4" x14ac:dyDescent="0.2">
      <c r="D13731" s="343"/>
    </row>
    <row r="13732" spans="4:4" x14ac:dyDescent="0.2">
      <c r="D13732" s="343"/>
    </row>
    <row r="13733" spans="4:4" x14ac:dyDescent="0.2">
      <c r="D13733" s="343"/>
    </row>
    <row r="13734" spans="4:4" x14ac:dyDescent="0.2">
      <c r="D13734" s="343"/>
    </row>
    <row r="13735" spans="4:4" x14ac:dyDescent="0.2">
      <c r="D13735" s="343"/>
    </row>
    <row r="13736" spans="4:4" x14ac:dyDescent="0.2">
      <c r="D13736" s="343"/>
    </row>
    <row r="13737" spans="4:4" x14ac:dyDescent="0.2">
      <c r="D13737" s="343"/>
    </row>
    <row r="13738" spans="4:4" x14ac:dyDescent="0.2">
      <c r="D13738" s="343"/>
    </row>
    <row r="13739" spans="4:4" x14ac:dyDescent="0.2">
      <c r="D13739" s="343"/>
    </row>
    <row r="13740" spans="4:4" x14ac:dyDescent="0.2">
      <c r="D13740" s="343"/>
    </row>
    <row r="13741" spans="4:4" x14ac:dyDescent="0.2">
      <c r="D13741" s="343"/>
    </row>
    <row r="13742" spans="4:4" x14ac:dyDescent="0.2">
      <c r="D13742" s="343"/>
    </row>
    <row r="13743" spans="4:4" x14ac:dyDescent="0.2">
      <c r="D13743" s="343"/>
    </row>
    <row r="13744" spans="4:4" x14ac:dyDescent="0.2">
      <c r="D13744" s="343"/>
    </row>
    <row r="13745" spans="4:4" x14ac:dyDescent="0.2">
      <c r="D13745" s="343"/>
    </row>
    <row r="13746" spans="4:4" x14ac:dyDescent="0.2">
      <c r="D13746" s="343"/>
    </row>
    <row r="13747" spans="4:4" x14ac:dyDescent="0.2">
      <c r="D13747" s="343"/>
    </row>
    <row r="13748" spans="4:4" x14ac:dyDescent="0.2">
      <c r="D13748" s="343"/>
    </row>
    <row r="13749" spans="4:4" x14ac:dyDescent="0.2">
      <c r="D13749" s="343"/>
    </row>
    <row r="13750" spans="4:4" x14ac:dyDescent="0.2">
      <c r="D13750" s="343"/>
    </row>
    <row r="13751" spans="4:4" x14ac:dyDescent="0.2">
      <c r="D13751" s="343"/>
    </row>
    <row r="13752" spans="4:4" x14ac:dyDescent="0.2">
      <c r="D13752" s="343"/>
    </row>
    <row r="13753" spans="4:4" x14ac:dyDescent="0.2">
      <c r="D13753" s="343"/>
    </row>
    <row r="13754" spans="4:4" x14ac:dyDescent="0.2">
      <c r="D13754" s="343"/>
    </row>
    <row r="13755" spans="4:4" x14ac:dyDescent="0.2">
      <c r="D13755" s="343"/>
    </row>
    <row r="13756" spans="4:4" x14ac:dyDescent="0.2">
      <c r="D13756" s="343"/>
    </row>
    <row r="13757" spans="4:4" x14ac:dyDescent="0.2">
      <c r="D13757" s="343"/>
    </row>
    <row r="13758" spans="4:4" x14ac:dyDescent="0.2">
      <c r="D13758" s="343"/>
    </row>
    <row r="13759" spans="4:4" x14ac:dyDescent="0.2">
      <c r="D13759" s="343"/>
    </row>
    <row r="13760" spans="4:4" x14ac:dyDescent="0.2">
      <c r="D13760" s="343"/>
    </row>
    <row r="13761" spans="4:4" x14ac:dyDescent="0.2">
      <c r="D13761" s="343"/>
    </row>
    <row r="13762" spans="4:4" x14ac:dyDescent="0.2">
      <c r="D13762" s="343"/>
    </row>
    <row r="13763" spans="4:4" x14ac:dyDescent="0.2">
      <c r="D13763" s="343"/>
    </row>
    <row r="13764" spans="4:4" x14ac:dyDescent="0.2">
      <c r="D13764" s="343"/>
    </row>
    <row r="13765" spans="4:4" x14ac:dyDescent="0.2">
      <c r="D13765" s="343"/>
    </row>
    <row r="13766" spans="4:4" x14ac:dyDescent="0.2">
      <c r="D13766" s="343"/>
    </row>
    <row r="13767" spans="4:4" x14ac:dyDescent="0.2">
      <c r="D13767" s="343"/>
    </row>
    <row r="13768" spans="4:4" x14ac:dyDescent="0.2">
      <c r="D13768" s="343"/>
    </row>
    <row r="13769" spans="4:4" x14ac:dyDescent="0.2">
      <c r="D13769" s="343"/>
    </row>
    <row r="13770" spans="4:4" x14ac:dyDescent="0.2">
      <c r="D13770" s="343"/>
    </row>
    <row r="13771" spans="4:4" x14ac:dyDescent="0.2">
      <c r="D13771" s="343"/>
    </row>
    <row r="13772" spans="4:4" x14ac:dyDescent="0.2">
      <c r="D13772" s="343"/>
    </row>
    <row r="13773" spans="4:4" x14ac:dyDescent="0.2">
      <c r="D13773" s="343"/>
    </row>
    <row r="13774" spans="4:4" x14ac:dyDescent="0.2">
      <c r="D13774" s="343"/>
    </row>
    <row r="13775" spans="4:4" x14ac:dyDescent="0.2">
      <c r="D13775" s="343"/>
    </row>
    <row r="13776" spans="4:4" x14ac:dyDescent="0.2">
      <c r="D13776" s="343"/>
    </row>
    <row r="13777" spans="4:4" x14ac:dyDescent="0.2">
      <c r="D13777" s="343"/>
    </row>
    <row r="13778" spans="4:4" x14ac:dyDescent="0.2">
      <c r="D13778" s="343"/>
    </row>
    <row r="13779" spans="4:4" x14ac:dyDescent="0.2">
      <c r="D13779" s="343"/>
    </row>
    <row r="13780" spans="4:4" x14ac:dyDescent="0.2">
      <c r="D13780" s="343"/>
    </row>
    <row r="13781" spans="4:4" x14ac:dyDescent="0.2">
      <c r="D13781" s="343"/>
    </row>
    <row r="13782" spans="4:4" x14ac:dyDescent="0.2">
      <c r="D13782" s="343"/>
    </row>
    <row r="13783" spans="4:4" x14ac:dyDescent="0.2">
      <c r="D13783" s="343"/>
    </row>
    <row r="13784" spans="4:4" x14ac:dyDescent="0.2">
      <c r="D13784" s="343"/>
    </row>
    <row r="13785" spans="4:4" x14ac:dyDescent="0.2">
      <c r="D13785" s="343"/>
    </row>
    <row r="13786" spans="4:4" x14ac:dyDescent="0.2">
      <c r="D13786" s="343"/>
    </row>
    <row r="13787" spans="4:4" x14ac:dyDescent="0.2">
      <c r="D13787" s="343"/>
    </row>
    <row r="13788" spans="4:4" x14ac:dyDescent="0.2">
      <c r="D13788" s="343"/>
    </row>
    <row r="13789" spans="4:4" x14ac:dyDescent="0.2">
      <c r="D13789" s="343"/>
    </row>
    <row r="13790" spans="4:4" x14ac:dyDescent="0.2">
      <c r="D13790" s="343"/>
    </row>
    <row r="13791" spans="4:4" x14ac:dyDescent="0.2">
      <c r="D13791" s="343"/>
    </row>
    <row r="13792" spans="4:4" x14ac:dyDescent="0.2">
      <c r="D13792" s="343"/>
    </row>
    <row r="13793" spans="4:4" x14ac:dyDescent="0.2">
      <c r="D13793" s="343"/>
    </row>
    <row r="13794" spans="4:4" x14ac:dyDescent="0.2">
      <c r="D13794" s="343"/>
    </row>
    <row r="13795" spans="4:4" x14ac:dyDescent="0.2">
      <c r="D13795" s="343"/>
    </row>
    <row r="13796" spans="4:4" x14ac:dyDescent="0.2">
      <c r="D13796" s="343"/>
    </row>
    <row r="13797" spans="4:4" x14ac:dyDescent="0.2">
      <c r="D13797" s="343"/>
    </row>
    <row r="13798" spans="4:4" x14ac:dyDescent="0.2">
      <c r="D13798" s="343"/>
    </row>
    <row r="13799" spans="4:4" x14ac:dyDescent="0.2">
      <c r="D13799" s="343"/>
    </row>
    <row r="13800" spans="4:4" x14ac:dyDescent="0.2">
      <c r="D13800" s="343"/>
    </row>
    <row r="13801" spans="4:4" x14ac:dyDescent="0.2">
      <c r="D13801" s="343"/>
    </row>
    <row r="13802" spans="4:4" x14ac:dyDescent="0.2">
      <c r="D13802" s="343"/>
    </row>
    <row r="13803" spans="4:4" x14ac:dyDescent="0.2">
      <c r="D13803" s="343"/>
    </row>
    <row r="13804" spans="4:4" x14ac:dyDescent="0.2">
      <c r="D13804" s="343"/>
    </row>
    <row r="13805" spans="4:4" x14ac:dyDescent="0.2">
      <c r="D13805" s="343"/>
    </row>
    <row r="13806" spans="4:4" x14ac:dyDescent="0.2">
      <c r="D13806" s="343"/>
    </row>
    <row r="13807" spans="4:4" x14ac:dyDescent="0.2">
      <c r="D13807" s="343"/>
    </row>
    <row r="13808" spans="4:4" x14ac:dyDescent="0.2">
      <c r="D13808" s="343"/>
    </row>
    <row r="13809" spans="4:4" x14ac:dyDescent="0.2">
      <c r="D13809" s="343"/>
    </row>
    <row r="13810" spans="4:4" x14ac:dyDescent="0.2">
      <c r="D13810" s="343"/>
    </row>
    <row r="13811" spans="4:4" x14ac:dyDescent="0.2">
      <c r="D13811" s="343"/>
    </row>
    <row r="13812" spans="4:4" x14ac:dyDescent="0.2">
      <c r="D13812" s="343"/>
    </row>
    <row r="13813" spans="4:4" x14ac:dyDescent="0.2">
      <c r="D13813" s="343"/>
    </row>
    <row r="13814" spans="4:4" x14ac:dyDescent="0.2">
      <c r="D13814" s="343"/>
    </row>
    <row r="13815" spans="4:4" x14ac:dyDescent="0.2">
      <c r="D13815" s="343"/>
    </row>
    <row r="13816" spans="4:4" x14ac:dyDescent="0.2">
      <c r="D13816" s="343"/>
    </row>
    <row r="13817" spans="4:4" x14ac:dyDescent="0.2">
      <c r="D13817" s="343"/>
    </row>
    <row r="13818" spans="4:4" x14ac:dyDescent="0.2">
      <c r="D13818" s="343"/>
    </row>
    <row r="13819" spans="4:4" x14ac:dyDescent="0.2">
      <c r="D13819" s="343"/>
    </row>
    <row r="13820" spans="4:4" x14ac:dyDescent="0.2">
      <c r="D13820" s="343"/>
    </row>
    <row r="13821" spans="4:4" x14ac:dyDescent="0.2">
      <c r="D13821" s="343"/>
    </row>
    <row r="13822" spans="4:4" x14ac:dyDescent="0.2">
      <c r="D13822" s="343"/>
    </row>
    <row r="13823" spans="4:4" x14ac:dyDescent="0.2">
      <c r="D13823" s="343"/>
    </row>
    <row r="13824" spans="4:4" x14ac:dyDescent="0.2">
      <c r="D13824" s="343"/>
    </row>
    <row r="13825" spans="4:4" x14ac:dyDescent="0.2">
      <c r="D13825" s="343"/>
    </row>
    <row r="13826" spans="4:4" x14ac:dyDescent="0.2">
      <c r="D13826" s="343"/>
    </row>
    <row r="13827" spans="4:4" x14ac:dyDescent="0.2">
      <c r="D13827" s="343"/>
    </row>
    <row r="13828" spans="4:4" x14ac:dyDescent="0.2">
      <c r="D13828" s="343"/>
    </row>
    <row r="13829" spans="4:4" x14ac:dyDescent="0.2">
      <c r="D13829" s="343"/>
    </row>
    <row r="13830" spans="4:4" x14ac:dyDescent="0.2">
      <c r="D13830" s="343"/>
    </row>
    <row r="13831" spans="4:4" x14ac:dyDescent="0.2">
      <c r="D13831" s="343"/>
    </row>
    <row r="13832" spans="4:4" x14ac:dyDescent="0.2">
      <c r="D13832" s="343"/>
    </row>
    <row r="13833" spans="4:4" x14ac:dyDescent="0.2">
      <c r="D13833" s="343"/>
    </row>
    <row r="13834" spans="4:4" x14ac:dyDescent="0.2">
      <c r="D13834" s="343"/>
    </row>
    <row r="13835" spans="4:4" x14ac:dyDescent="0.2">
      <c r="D13835" s="343"/>
    </row>
    <row r="13836" spans="4:4" x14ac:dyDescent="0.2">
      <c r="D13836" s="343"/>
    </row>
    <row r="13837" spans="4:4" x14ac:dyDescent="0.2">
      <c r="D13837" s="343"/>
    </row>
    <row r="13838" spans="4:4" x14ac:dyDescent="0.2">
      <c r="D13838" s="343"/>
    </row>
    <row r="13839" spans="4:4" x14ac:dyDescent="0.2">
      <c r="D13839" s="343"/>
    </row>
    <row r="13840" spans="4:4" x14ac:dyDescent="0.2">
      <c r="D13840" s="343"/>
    </row>
    <row r="13841" spans="4:4" x14ac:dyDescent="0.2">
      <c r="D13841" s="343"/>
    </row>
    <row r="13842" spans="4:4" x14ac:dyDescent="0.2">
      <c r="D13842" s="343"/>
    </row>
    <row r="13843" spans="4:4" x14ac:dyDescent="0.2">
      <c r="D13843" s="343"/>
    </row>
    <row r="13844" spans="4:4" x14ac:dyDescent="0.2">
      <c r="D13844" s="343"/>
    </row>
    <row r="13845" spans="4:4" x14ac:dyDescent="0.2">
      <c r="D13845" s="343"/>
    </row>
    <row r="13846" spans="4:4" x14ac:dyDescent="0.2">
      <c r="D13846" s="343"/>
    </row>
    <row r="13847" spans="4:4" x14ac:dyDescent="0.2">
      <c r="D13847" s="343"/>
    </row>
    <row r="13848" spans="4:4" x14ac:dyDescent="0.2">
      <c r="D13848" s="343"/>
    </row>
    <row r="13849" spans="4:4" x14ac:dyDescent="0.2">
      <c r="D13849" s="343"/>
    </row>
    <row r="13850" spans="4:4" x14ac:dyDescent="0.2">
      <c r="D13850" s="343"/>
    </row>
    <row r="13851" spans="4:4" x14ac:dyDescent="0.2">
      <c r="D13851" s="343"/>
    </row>
    <row r="13852" spans="4:4" x14ac:dyDescent="0.2">
      <c r="D13852" s="343"/>
    </row>
    <row r="13853" spans="4:4" x14ac:dyDescent="0.2">
      <c r="D13853" s="343"/>
    </row>
    <row r="13854" spans="4:4" x14ac:dyDescent="0.2">
      <c r="D13854" s="343"/>
    </row>
    <row r="13855" spans="4:4" x14ac:dyDescent="0.2">
      <c r="D13855" s="343"/>
    </row>
    <row r="13856" spans="4:4" x14ac:dyDescent="0.2">
      <c r="D13856" s="343"/>
    </row>
    <row r="13857" spans="4:4" x14ac:dyDescent="0.2">
      <c r="D13857" s="343"/>
    </row>
    <row r="13858" spans="4:4" x14ac:dyDescent="0.2">
      <c r="D13858" s="343"/>
    </row>
    <row r="13859" spans="4:4" x14ac:dyDescent="0.2">
      <c r="D13859" s="343"/>
    </row>
    <row r="13860" spans="4:4" x14ac:dyDescent="0.2">
      <c r="D13860" s="343"/>
    </row>
    <row r="13861" spans="4:4" x14ac:dyDescent="0.2">
      <c r="D13861" s="343"/>
    </row>
    <row r="13862" spans="4:4" x14ac:dyDescent="0.2">
      <c r="D13862" s="343"/>
    </row>
    <row r="13863" spans="4:4" x14ac:dyDescent="0.2">
      <c r="D13863" s="343"/>
    </row>
    <row r="13864" spans="4:4" x14ac:dyDescent="0.2">
      <c r="D13864" s="343"/>
    </row>
    <row r="13865" spans="4:4" x14ac:dyDescent="0.2">
      <c r="D13865" s="343"/>
    </row>
    <row r="13866" spans="4:4" x14ac:dyDescent="0.2">
      <c r="D13866" s="343"/>
    </row>
    <row r="13867" spans="4:4" x14ac:dyDescent="0.2">
      <c r="D13867" s="343"/>
    </row>
    <row r="13868" spans="4:4" x14ac:dyDescent="0.2">
      <c r="D13868" s="343"/>
    </row>
    <row r="13869" spans="4:4" x14ac:dyDescent="0.2">
      <c r="D13869" s="343"/>
    </row>
    <row r="13870" spans="4:4" x14ac:dyDescent="0.2">
      <c r="D13870" s="343"/>
    </row>
    <row r="13871" spans="4:4" x14ac:dyDescent="0.2">
      <c r="D13871" s="343"/>
    </row>
    <row r="13872" spans="4:4" x14ac:dyDescent="0.2">
      <c r="D13872" s="343"/>
    </row>
    <row r="13873" spans="4:4" x14ac:dyDescent="0.2">
      <c r="D13873" s="343"/>
    </row>
    <row r="13874" spans="4:4" x14ac:dyDescent="0.2">
      <c r="D13874" s="343"/>
    </row>
    <row r="13875" spans="4:4" x14ac:dyDescent="0.2">
      <c r="D13875" s="343"/>
    </row>
    <row r="13876" spans="4:4" x14ac:dyDescent="0.2">
      <c r="D13876" s="343"/>
    </row>
    <row r="13877" spans="4:4" x14ac:dyDescent="0.2">
      <c r="D13877" s="343"/>
    </row>
    <row r="13878" spans="4:4" x14ac:dyDescent="0.2">
      <c r="D13878" s="343"/>
    </row>
    <row r="13879" spans="4:4" x14ac:dyDescent="0.2">
      <c r="D13879" s="343"/>
    </row>
    <row r="13880" spans="4:4" x14ac:dyDescent="0.2">
      <c r="D13880" s="343"/>
    </row>
    <row r="13881" spans="4:4" x14ac:dyDescent="0.2">
      <c r="D13881" s="343"/>
    </row>
    <row r="13882" spans="4:4" x14ac:dyDescent="0.2">
      <c r="D13882" s="343"/>
    </row>
    <row r="13883" spans="4:4" x14ac:dyDescent="0.2">
      <c r="D13883" s="343"/>
    </row>
    <row r="13884" spans="4:4" x14ac:dyDescent="0.2">
      <c r="D13884" s="343"/>
    </row>
    <row r="13885" spans="4:4" x14ac:dyDescent="0.2">
      <c r="D13885" s="343"/>
    </row>
    <row r="13886" spans="4:4" x14ac:dyDescent="0.2">
      <c r="D13886" s="343"/>
    </row>
    <row r="13887" spans="4:4" x14ac:dyDescent="0.2">
      <c r="D13887" s="343"/>
    </row>
    <row r="13888" spans="4:4" x14ac:dyDescent="0.2">
      <c r="D13888" s="343"/>
    </row>
    <row r="13889" spans="4:4" x14ac:dyDescent="0.2">
      <c r="D13889" s="343"/>
    </row>
    <row r="13890" spans="4:4" x14ac:dyDescent="0.2">
      <c r="D13890" s="343"/>
    </row>
    <row r="13891" spans="4:4" x14ac:dyDescent="0.2">
      <c r="D13891" s="343"/>
    </row>
    <row r="13892" spans="4:4" x14ac:dyDescent="0.2">
      <c r="D13892" s="343"/>
    </row>
    <row r="13893" spans="4:4" x14ac:dyDescent="0.2">
      <c r="D13893" s="343"/>
    </row>
    <row r="13894" spans="4:4" x14ac:dyDescent="0.2">
      <c r="D13894" s="343"/>
    </row>
    <row r="13895" spans="4:4" x14ac:dyDescent="0.2">
      <c r="D13895" s="343"/>
    </row>
    <row r="13896" spans="4:4" x14ac:dyDescent="0.2">
      <c r="D13896" s="343"/>
    </row>
    <row r="13897" spans="4:4" x14ac:dyDescent="0.2">
      <c r="D13897" s="343"/>
    </row>
    <row r="13898" spans="4:4" x14ac:dyDescent="0.2">
      <c r="D13898" s="343"/>
    </row>
    <row r="13899" spans="4:4" x14ac:dyDescent="0.2">
      <c r="D13899" s="343"/>
    </row>
    <row r="13900" spans="4:4" x14ac:dyDescent="0.2">
      <c r="D13900" s="343"/>
    </row>
    <row r="13901" spans="4:4" x14ac:dyDescent="0.2">
      <c r="D13901" s="343"/>
    </row>
    <row r="13902" spans="4:4" x14ac:dyDescent="0.2">
      <c r="D13902" s="343"/>
    </row>
    <row r="13903" spans="4:4" x14ac:dyDescent="0.2">
      <c r="D13903" s="343"/>
    </row>
    <row r="13904" spans="4:4" x14ac:dyDescent="0.2">
      <c r="D13904" s="343"/>
    </row>
    <row r="13905" spans="4:4" x14ac:dyDescent="0.2">
      <c r="D13905" s="343"/>
    </row>
    <row r="13906" spans="4:4" x14ac:dyDescent="0.2">
      <c r="D13906" s="343"/>
    </row>
    <row r="13907" spans="4:4" x14ac:dyDescent="0.2">
      <c r="D13907" s="343"/>
    </row>
    <row r="13908" spans="4:4" x14ac:dyDescent="0.2">
      <c r="D13908" s="343"/>
    </row>
    <row r="13909" spans="4:4" x14ac:dyDescent="0.2">
      <c r="D13909" s="343"/>
    </row>
    <row r="13910" spans="4:4" x14ac:dyDescent="0.2">
      <c r="D13910" s="343"/>
    </row>
    <row r="13911" spans="4:4" x14ac:dyDescent="0.2">
      <c r="D13911" s="343"/>
    </row>
    <row r="13912" spans="4:4" x14ac:dyDescent="0.2">
      <c r="D13912" s="343"/>
    </row>
    <row r="13913" spans="4:4" x14ac:dyDescent="0.2">
      <c r="D13913" s="343"/>
    </row>
    <row r="13914" spans="4:4" x14ac:dyDescent="0.2">
      <c r="D13914" s="343"/>
    </row>
    <row r="13915" spans="4:4" x14ac:dyDescent="0.2">
      <c r="D13915" s="343"/>
    </row>
    <row r="13916" spans="4:4" x14ac:dyDescent="0.2">
      <c r="D13916" s="343"/>
    </row>
    <row r="13917" spans="4:4" x14ac:dyDescent="0.2">
      <c r="D13917" s="343"/>
    </row>
    <row r="13918" spans="4:4" x14ac:dyDescent="0.2">
      <c r="D13918" s="343"/>
    </row>
    <row r="13919" spans="4:4" x14ac:dyDescent="0.2">
      <c r="D13919" s="343"/>
    </row>
    <row r="13920" spans="4:4" x14ac:dyDescent="0.2">
      <c r="D13920" s="343"/>
    </row>
    <row r="13921" spans="4:4" x14ac:dyDescent="0.2">
      <c r="D13921" s="343"/>
    </row>
    <row r="13922" spans="4:4" x14ac:dyDescent="0.2">
      <c r="D13922" s="343"/>
    </row>
    <row r="13923" spans="4:4" x14ac:dyDescent="0.2">
      <c r="D13923" s="343"/>
    </row>
    <row r="13924" spans="4:4" x14ac:dyDescent="0.2">
      <c r="D13924" s="343"/>
    </row>
    <row r="13925" spans="4:4" x14ac:dyDescent="0.2">
      <c r="D13925" s="343"/>
    </row>
    <row r="13926" spans="4:4" x14ac:dyDescent="0.2">
      <c r="D13926" s="343"/>
    </row>
    <row r="13927" spans="4:4" x14ac:dyDescent="0.2">
      <c r="D13927" s="343"/>
    </row>
    <row r="13928" spans="4:4" x14ac:dyDescent="0.2">
      <c r="D13928" s="343"/>
    </row>
    <row r="13929" spans="4:4" x14ac:dyDescent="0.2">
      <c r="D13929" s="343"/>
    </row>
    <row r="13930" spans="4:4" x14ac:dyDescent="0.2">
      <c r="D13930" s="343"/>
    </row>
    <row r="13931" spans="4:4" x14ac:dyDescent="0.2">
      <c r="D13931" s="343"/>
    </row>
    <row r="13932" spans="4:4" x14ac:dyDescent="0.2">
      <c r="D13932" s="343"/>
    </row>
    <row r="13933" spans="4:4" x14ac:dyDescent="0.2">
      <c r="D13933" s="343"/>
    </row>
    <row r="13934" spans="4:4" x14ac:dyDescent="0.2">
      <c r="D13934" s="343"/>
    </row>
    <row r="13935" spans="4:4" x14ac:dyDescent="0.2">
      <c r="D13935" s="343"/>
    </row>
    <row r="13936" spans="4:4" x14ac:dyDescent="0.2">
      <c r="D13936" s="343"/>
    </row>
    <row r="13937" spans="4:4" x14ac:dyDescent="0.2">
      <c r="D13937" s="343"/>
    </row>
    <row r="13938" spans="4:4" x14ac:dyDescent="0.2">
      <c r="D13938" s="343"/>
    </row>
    <row r="13939" spans="4:4" x14ac:dyDescent="0.2">
      <c r="D13939" s="343"/>
    </row>
    <row r="13940" spans="4:4" x14ac:dyDescent="0.2">
      <c r="D13940" s="343"/>
    </row>
    <row r="13941" spans="4:4" x14ac:dyDescent="0.2">
      <c r="D13941" s="343"/>
    </row>
    <row r="13942" spans="4:4" x14ac:dyDescent="0.2">
      <c r="D13942" s="343"/>
    </row>
    <row r="13943" spans="4:4" x14ac:dyDescent="0.2">
      <c r="D13943" s="343"/>
    </row>
    <row r="13944" spans="4:4" x14ac:dyDescent="0.2">
      <c r="D13944" s="343"/>
    </row>
    <row r="13945" spans="4:4" x14ac:dyDescent="0.2">
      <c r="D13945" s="343"/>
    </row>
    <row r="13946" spans="4:4" x14ac:dyDescent="0.2">
      <c r="D13946" s="343"/>
    </row>
    <row r="13947" spans="4:4" x14ac:dyDescent="0.2">
      <c r="D13947" s="343"/>
    </row>
    <row r="13948" spans="4:4" x14ac:dyDescent="0.2">
      <c r="D13948" s="343"/>
    </row>
    <row r="13949" spans="4:4" x14ac:dyDescent="0.2">
      <c r="D13949" s="343"/>
    </row>
    <row r="13950" spans="4:4" x14ac:dyDescent="0.2">
      <c r="D13950" s="343"/>
    </row>
    <row r="13951" spans="4:4" x14ac:dyDescent="0.2">
      <c r="D13951" s="343"/>
    </row>
    <row r="13952" spans="4:4" x14ac:dyDescent="0.2">
      <c r="D13952" s="343"/>
    </row>
    <row r="13953" spans="4:4" x14ac:dyDescent="0.2">
      <c r="D13953" s="343"/>
    </row>
    <row r="13954" spans="4:4" x14ac:dyDescent="0.2">
      <c r="D13954" s="343"/>
    </row>
    <row r="13955" spans="4:4" x14ac:dyDescent="0.2">
      <c r="D13955" s="343"/>
    </row>
    <row r="13956" spans="4:4" x14ac:dyDescent="0.2">
      <c r="D13956" s="343"/>
    </row>
    <row r="13957" spans="4:4" x14ac:dyDescent="0.2">
      <c r="D13957" s="343"/>
    </row>
    <row r="13958" spans="4:4" x14ac:dyDescent="0.2">
      <c r="D13958" s="343"/>
    </row>
    <row r="13959" spans="4:4" x14ac:dyDescent="0.2">
      <c r="D13959" s="343"/>
    </row>
    <row r="13960" spans="4:4" x14ac:dyDescent="0.2">
      <c r="D13960" s="343"/>
    </row>
    <row r="13961" spans="4:4" x14ac:dyDescent="0.2">
      <c r="D13961" s="343"/>
    </row>
    <row r="13962" spans="4:4" x14ac:dyDescent="0.2">
      <c r="D13962" s="343"/>
    </row>
    <row r="13963" spans="4:4" x14ac:dyDescent="0.2">
      <c r="D13963" s="343"/>
    </row>
    <row r="13964" spans="4:4" x14ac:dyDescent="0.2">
      <c r="D13964" s="343"/>
    </row>
    <row r="13965" spans="4:4" x14ac:dyDescent="0.2">
      <c r="D13965" s="343"/>
    </row>
    <row r="13966" spans="4:4" x14ac:dyDescent="0.2">
      <c r="D13966" s="343"/>
    </row>
    <row r="13967" spans="4:4" x14ac:dyDescent="0.2">
      <c r="D13967" s="343"/>
    </row>
    <row r="13968" spans="4:4" x14ac:dyDescent="0.2">
      <c r="D13968" s="343"/>
    </row>
    <row r="13969" spans="4:4" x14ac:dyDescent="0.2">
      <c r="D13969" s="343"/>
    </row>
    <row r="13970" spans="4:4" x14ac:dyDescent="0.2">
      <c r="D13970" s="343"/>
    </row>
    <row r="13971" spans="4:4" x14ac:dyDescent="0.2">
      <c r="D13971" s="343"/>
    </row>
    <row r="13972" spans="4:4" x14ac:dyDescent="0.2">
      <c r="D13972" s="343"/>
    </row>
    <row r="13973" spans="4:4" x14ac:dyDescent="0.2">
      <c r="D13973" s="343"/>
    </row>
    <row r="13974" spans="4:4" x14ac:dyDescent="0.2">
      <c r="D13974" s="343"/>
    </row>
    <row r="13975" spans="4:4" x14ac:dyDescent="0.2">
      <c r="D13975" s="343"/>
    </row>
    <row r="13976" spans="4:4" x14ac:dyDescent="0.2">
      <c r="D13976" s="343"/>
    </row>
    <row r="13977" spans="4:4" x14ac:dyDescent="0.2">
      <c r="D13977" s="343"/>
    </row>
    <row r="13978" spans="4:4" x14ac:dyDescent="0.2">
      <c r="D13978" s="343"/>
    </row>
    <row r="13979" spans="4:4" x14ac:dyDescent="0.2">
      <c r="D13979" s="343"/>
    </row>
    <row r="13980" spans="4:4" x14ac:dyDescent="0.2">
      <c r="D13980" s="343"/>
    </row>
    <row r="13981" spans="4:4" x14ac:dyDescent="0.2">
      <c r="D13981" s="343"/>
    </row>
    <row r="13982" spans="4:4" x14ac:dyDescent="0.2">
      <c r="D13982" s="343"/>
    </row>
    <row r="13983" spans="4:4" x14ac:dyDescent="0.2">
      <c r="D13983" s="343"/>
    </row>
    <row r="13984" spans="4:4" x14ac:dyDescent="0.2">
      <c r="D13984" s="343"/>
    </row>
    <row r="13985" spans="4:4" x14ac:dyDescent="0.2">
      <c r="D13985" s="343"/>
    </row>
    <row r="13986" spans="4:4" x14ac:dyDescent="0.2">
      <c r="D13986" s="343"/>
    </row>
    <row r="13987" spans="4:4" x14ac:dyDescent="0.2">
      <c r="D13987" s="343"/>
    </row>
    <row r="13988" spans="4:4" x14ac:dyDescent="0.2">
      <c r="D13988" s="343"/>
    </row>
    <row r="13989" spans="4:4" x14ac:dyDescent="0.2">
      <c r="D13989" s="343"/>
    </row>
    <row r="13990" spans="4:4" x14ac:dyDescent="0.2">
      <c r="D13990" s="343"/>
    </row>
    <row r="13991" spans="4:4" x14ac:dyDescent="0.2">
      <c r="D13991" s="343"/>
    </row>
    <row r="13992" spans="4:4" x14ac:dyDescent="0.2">
      <c r="D13992" s="343"/>
    </row>
    <row r="13993" spans="4:4" x14ac:dyDescent="0.2">
      <c r="D13993" s="343"/>
    </row>
    <row r="13994" spans="4:4" x14ac:dyDescent="0.2">
      <c r="D13994" s="343"/>
    </row>
    <row r="13995" spans="4:4" x14ac:dyDescent="0.2">
      <c r="D13995" s="343"/>
    </row>
    <row r="13996" spans="4:4" x14ac:dyDescent="0.2">
      <c r="D13996" s="343"/>
    </row>
    <row r="13997" spans="4:4" x14ac:dyDescent="0.2">
      <c r="D13997" s="343"/>
    </row>
    <row r="13998" spans="4:4" x14ac:dyDescent="0.2">
      <c r="D13998" s="343"/>
    </row>
    <row r="13999" spans="4:4" x14ac:dyDescent="0.2">
      <c r="D13999" s="343"/>
    </row>
    <row r="14000" spans="4:4" x14ac:dyDescent="0.2">
      <c r="D14000" s="343"/>
    </row>
    <row r="14001" spans="4:4" x14ac:dyDescent="0.2">
      <c r="D14001" s="343"/>
    </row>
    <row r="14002" spans="4:4" x14ac:dyDescent="0.2">
      <c r="D14002" s="343"/>
    </row>
    <row r="14003" spans="4:4" x14ac:dyDescent="0.2">
      <c r="D14003" s="343"/>
    </row>
    <row r="14004" spans="4:4" x14ac:dyDescent="0.2">
      <c r="D14004" s="343"/>
    </row>
    <row r="14005" spans="4:4" x14ac:dyDescent="0.2">
      <c r="D14005" s="343"/>
    </row>
    <row r="14006" spans="4:4" x14ac:dyDescent="0.2">
      <c r="D14006" s="343"/>
    </row>
    <row r="14007" spans="4:4" x14ac:dyDescent="0.2">
      <c r="D14007" s="343"/>
    </row>
    <row r="14008" spans="4:4" x14ac:dyDescent="0.2">
      <c r="D14008" s="343"/>
    </row>
    <row r="14009" spans="4:4" x14ac:dyDescent="0.2">
      <c r="D14009" s="343"/>
    </row>
    <row r="14010" spans="4:4" x14ac:dyDescent="0.2">
      <c r="D14010" s="343"/>
    </row>
    <row r="14011" spans="4:4" x14ac:dyDescent="0.2">
      <c r="D14011" s="343"/>
    </row>
    <row r="14012" spans="4:4" x14ac:dyDescent="0.2">
      <c r="D14012" s="343"/>
    </row>
    <row r="14013" spans="4:4" x14ac:dyDescent="0.2">
      <c r="D14013" s="343"/>
    </row>
    <row r="14014" spans="4:4" x14ac:dyDescent="0.2">
      <c r="D14014" s="343"/>
    </row>
    <row r="14015" spans="4:4" x14ac:dyDescent="0.2">
      <c r="D14015" s="343"/>
    </row>
    <row r="14016" spans="4:4" x14ac:dyDescent="0.2">
      <c r="D14016" s="343"/>
    </row>
    <row r="14017" spans="4:4" x14ac:dyDescent="0.2">
      <c r="D14017" s="343"/>
    </row>
    <row r="14018" spans="4:4" x14ac:dyDescent="0.2">
      <c r="D14018" s="343"/>
    </row>
    <row r="14019" spans="4:4" x14ac:dyDescent="0.2">
      <c r="D14019" s="343"/>
    </row>
    <row r="14020" spans="4:4" x14ac:dyDescent="0.2">
      <c r="D14020" s="343"/>
    </row>
    <row r="14021" spans="4:4" x14ac:dyDescent="0.2">
      <c r="D14021" s="343"/>
    </row>
    <row r="14022" spans="4:4" x14ac:dyDescent="0.2">
      <c r="D14022" s="343"/>
    </row>
    <row r="14023" spans="4:4" x14ac:dyDescent="0.2">
      <c r="D14023" s="343"/>
    </row>
    <row r="14024" spans="4:4" x14ac:dyDescent="0.2">
      <c r="D14024" s="343"/>
    </row>
    <row r="14025" spans="4:4" x14ac:dyDescent="0.2">
      <c r="D14025" s="343"/>
    </row>
    <row r="14026" spans="4:4" x14ac:dyDescent="0.2">
      <c r="D14026" s="343"/>
    </row>
    <row r="14027" spans="4:4" x14ac:dyDescent="0.2">
      <c r="D14027" s="343"/>
    </row>
    <row r="14028" spans="4:4" x14ac:dyDescent="0.2">
      <c r="D14028" s="343"/>
    </row>
    <row r="14029" spans="4:4" x14ac:dyDescent="0.2">
      <c r="D14029" s="343"/>
    </row>
    <row r="14030" spans="4:4" x14ac:dyDescent="0.2">
      <c r="D14030" s="343"/>
    </row>
    <row r="14031" spans="4:4" x14ac:dyDescent="0.2">
      <c r="D14031" s="343"/>
    </row>
    <row r="14032" spans="4:4" x14ac:dyDescent="0.2">
      <c r="D14032" s="343"/>
    </row>
    <row r="14033" spans="4:4" x14ac:dyDescent="0.2">
      <c r="D14033" s="343"/>
    </row>
    <row r="14034" spans="4:4" x14ac:dyDescent="0.2">
      <c r="D14034" s="343"/>
    </row>
    <row r="14035" spans="4:4" x14ac:dyDescent="0.2">
      <c r="D14035" s="343"/>
    </row>
    <row r="14036" spans="4:4" x14ac:dyDescent="0.2">
      <c r="D14036" s="343"/>
    </row>
    <row r="14037" spans="4:4" x14ac:dyDescent="0.2">
      <c r="D14037" s="343"/>
    </row>
    <row r="14038" spans="4:4" x14ac:dyDescent="0.2">
      <c r="D14038" s="343"/>
    </row>
    <row r="14039" spans="4:4" x14ac:dyDescent="0.2">
      <c r="D14039" s="343"/>
    </row>
    <row r="14040" spans="4:4" x14ac:dyDescent="0.2">
      <c r="D14040" s="343"/>
    </row>
    <row r="14041" spans="4:4" x14ac:dyDescent="0.2">
      <c r="D14041" s="343"/>
    </row>
    <row r="14042" spans="4:4" x14ac:dyDescent="0.2">
      <c r="D14042" s="343"/>
    </row>
    <row r="14043" spans="4:4" x14ac:dyDescent="0.2">
      <c r="D14043" s="343"/>
    </row>
    <row r="14044" spans="4:4" x14ac:dyDescent="0.2">
      <c r="D14044" s="343"/>
    </row>
    <row r="14045" spans="4:4" x14ac:dyDescent="0.2">
      <c r="D14045" s="343"/>
    </row>
    <row r="14046" spans="4:4" x14ac:dyDescent="0.2">
      <c r="D14046" s="343"/>
    </row>
    <row r="14047" spans="4:4" x14ac:dyDescent="0.2">
      <c r="D14047" s="343"/>
    </row>
    <row r="14048" spans="4:4" x14ac:dyDescent="0.2">
      <c r="D14048" s="343"/>
    </row>
    <row r="14049" spans="4:4" x14ac:dyDescent="0.2">
      <c r="D14049" s="343"/>
    </row>
    <row r="14050" spans="4:4" x14ac:dyDescent="0.2">
      <c r="D14050" s="343"/>
    </row>
    <row r="14051" spans="4:4" x14ac:dyDescent="0.2">
      <c r="D14051" s="343"/>
    </row>
    <row r="14052" spans="4:4" x14ac:dyDescent="0.2">
      <c r="D14052" s="343"/>
    </row>
    <row r="14053" spans="4:4" x14ac:dyDescent="0.2">
      <c r="D14053" s="343"/>
    </row>
    <row r="14054" spans="4:4" x14ac:dyDescent="0.2">
      <c r="D14054" s="343"/>
    </row>
    <row r="14055" spans="4:4" x14ac:dyDescent="0.2">
      <c r="D14055" s="343"/>
    </row>
    <row r="14056" spans="4:4" x14ac:dyDescent="0.2">
      <c r="D14056" s="343"/>
    </row>
    <row r="14057" spans="4:4" x14ac:dyDescent="0.2">
      <c r="D14057" s="343"/>
    </row>
    <row r="14058" spans="4:4" x14ac:dyDescent="0.2">
      <c r="D14058" s="343"/>
    </row>
    <row r="14059" spans="4:4" x14ac:dyDescent="0.2">
      <c r="D14059" s="343"/>
    </row>
    <row r="14060" spans="4:4" x14ac:dyDescent="0.2">
      <c r="D14060" s="343"/>
    </row>
    <row r="14061" spans="4:4" x14ac:dyDescent="0.2">
      <c r="D14061" s="343"/>
    </row>
    <row r="14062" spans="4:4" x14ac:dyDescent="0.2">
      <c r="D14062" s="343"/>
    </row>
    <row r="14063" spans="4:4" x14ac:dyDescent="0.2">
      <c r="D14063" s="343"/>
    </row>
    <row r="14064" spans="4:4" x14ac:dyDescent="0.2">
      <c r="D14064" s="343"/>
    </row>
    <row r="14065" spans="4:4" x14ac:dyDescent="0.2">
      <c r="D14065" s="343"/>
    </row>
    <row r="14066" spans="4:4" x14ac:dyDescent="0.2">
      <c r="D14066" s="343"/>
    </row>
    <row r="14067" spans="4:4" x14ac:dyDescent="0.2">
      <c r="D14067" s="343"/>
    </row>
    <row r="14068" spans="4:4" x14ac:dyDescent="0.2">
      <c r="D14068" s="343"/>
    </row>
    <row r="14069" spans="4:4" x14ac:dyDescent="0.2">
      <c r="D14069" s="343"/>
    </row>
    <row r="14070" spans="4:4" x14ac:dyDescent="0.2">
      <c r="D14070" s="343"/>
    </row>
    <row r="14071" spans="4:4" x14ac:dyDescent="0.2">
      <c r="D14071" s="343"/>
    </row>
    <row r="14072" spans="4:4" x14ac:dyDescent="0.2">
      <c r="D14072" s="343"/>
    </row>
    <row r="14073" spans="4:4" x14ac:dyDescent="0.2">
      <c r="D14073" s="343"/>
    </row>
    <row r="14074" spans="4:4" x14ac:dyDescent="0.2">
      <c r="D14074" s="343"/>
    </row>
    <row r="14075" spans="4:4" x14ac:dyDescent="0.2">
      <c r="D14075" s="343"/>
    </row>
    <row r="14076" spans="4:4" x14ac:dyDescent="0.2">
      <c r="D14076" s="343"/>
    </row>
    <row r="14077" spans="4:4" x14ac:dyDescent="0.2">
      <c r="D14077" s="343"/>
    </row>
    <row r="14078" spans="4:4" x14ac:dyDescent="0.2">
      <c r="D14078" s="343"/>
    </row>
    <row r="14079" spans="4:4" x14ac:dyDescent="0.2">
      <c r="D14079" s="343"/>
    </row>
    <row r="14080" spans="4:4" x14ac:dyDescent="0.2">
      <c r="D14080" s="343"/>
    </row>
    <row r="14081" spans="4:4" x14ac:dyDescent="0.2">
      <c r="D14081" s="343"/>
    </row>
    <row r="14082" spans="4:4" x14ac:dyDescent="0.2">
      <c r="D14082" s="343"/>
    </row>
    <row r="14083" spans="4:4" x14ac:dyDescent="0.2">
      <c r="D14083" s="343"/>
    </row>
    <row r="14084" spans="4:4" x14ac:dyDescent="0.2">
      <c r="D14084" s="343"/>
    </row>
    <row r="14085" spans="4:4" x14ac:dyDescent="0.2">
      <c r="D14085" s="343"/>
    </row>
    <row r="14086" spans="4:4" x14ac:dyDescent="0.2">
      <c r="D14086" s="343"/>
    </row>
    <row r="14087" spans="4:4" x14ac:dyDescent="0.2">
      <c r="D14087" s="343"/>
    </row>
    <row r="14088" spans="4:4" x14ac:dyDescent="0.2">
      <c r="D14088" s="343"/>
    </row>
    <row r="14089" spans="4:4" x14ac:dyDescent="0.2">
      <c r="D14089" s="343"/>
    </row>
    <row r="14090" spans="4:4" x14ac:dyDescent="0.2">
      <c r="D14090" s="343"/>
    </row>
    <row r="14091" spans="4:4" x14ac:dyDescent="0.2">
      <c r="D14091" s="343"/>
    </row>
    <row r="14092" spans="4:4" x14ac:dyDescent="0.2">
      <c r="D14092" s="343"/>
    </row>
    <row r="14093" spans="4:4" x14ac:dyDescent="0.2">
      <c r="D14093" s="343"/>
    </row>
    <row r="14094" spans="4:4" x14ac:dyDescent="0.2">
      <c r="D14094" s="343"/>
    </row>
    <row r="14095" spans="4:4" x14ac:dyDescent="0.2">
      <c r="D14095" s="343"/>
    </row>
    <row r="14096" spans="4:4" x14ac:dyDescent="0.2">
      <c r="D14096" s="343"/>
    </row>
    <row r="14097" spans="4:4" x14ac:dyDescent="0.2">
      <c r="D14097" s="343"/>
    </row>
    <row r="14098" spans="4:4" x14ac:dyDescent="0.2">
      <c r="D14098" s="343"/>
    </row>
    <row r="14099" spans="4:4" x14ac:dyDescent="0.2">
      <c r="D14099" s="343"/>
    </row>
    <row r="14100" spans="4:4" x14ac:dyDescent="0.2">
      <c r="D14100" s="343"/>
    </row>
    <row r="14101" spans="4:4" x14ac:dyDescent="0.2">
      <c r="D14101" s="343"/>
    </row>
    <row r="14102" spans="4:4" x14ac:dyDescent="0.2">
      <c r="D14102" s="343"/>
    </row>
    <row r="14103" spans="4:4" x14ac:dyDescent="0.2">
      <c r="D14103" s="343"/>
    </row>
    <row r="14104" spans="4:4" x14ac:dyDescent="0.2">
      <c r="D14104" s="343"/>
    </row>
    <row r="14105" spans="4:4" x14ac:dyDescent="0.2">
      <c r="D14105" s="343"/>
    </row>
    <row r="14106" spans="4:4" x14ac:dyDescent="0.2">
      <c r="D14106" s="343"/>
    </row>
    <row r="14107" spans="4:4" x14ac:dyDescent="0.2">
      <c r="D14107" s="343"/>
    </row>
    <row r="14108" spans="4:4" x14ac:dyDescent="0.2">
      <c r="D14108" s="343"/>
    </row>
    <row r="14109" spans="4:4" x14ac:dyDescent="0.2">
      <c r="D14109" s="343"/>
    </row>
    <row r="14110" spans="4:4" x14ac:dyDescent="0.2">
      <c r="D14110" s="343"/>
    </row>
    <row r="14111" spans="4:4" x14ac:dyDescent="0.2">
      <c r="D14111" s="343"/>
    </row>
    <row r="14112" spans="4:4" x14ac:dyDescent="0.2">
      <c r="D14112" s="343"/>
    </row>
    <row r="14113" spans="4:4" x14ac:dyDescent="0.2">
      <c r="D14113" s="343"/>
    </row>
    <row r="14114" spans="4:4" x14ac:dyDescent="0.2">
      <c r="D14114" s="343"/>
    </row>
    <row r="14115" spans="4:4" x14ac:dyDescent="0.2">
      <c r="D14115" s="343"/>
    </row>
    <row r="14116" spans="4:4" x14ac:dyDescent="0.2">
      <c r="D14116" s="343"/>
    </row>
    <row r="14117" spans="4:4" x14ac:dyDescent="0.2">
      <c r="D14117" s="343"/>
    </row>
    <row r="14118" spans="4:4" x14ac:dyDescent="0.2">
      <c r="D14118" s="343"/>
    </row>
    <row r="14119" spans="4:4" x14ac:dyDescent="0.2">
      <c r="D14119" s="343"/>
    </row>
    <row r="14120" spans="4:4" x14ac:dyDescent="0.2">
      <c r="D14120" s="343"/>
    </row>
    <row r="14121" spans="4:4" x14ac:dyDescent="0.2">
      <c r="D14121" s="343"/>
    </row>
    <row r="14122" spans="4:4" x14ac:dyDescent="0.2">
      <c r="D14122" s="343"/>
    </row>
    <row r="14123" spans="4:4" x14ac:dyDescent="0.2">
      <c r="D14123" s="343"/>
    </row>
    <row r="14124" spans="4:4" x14ac:dyDescent="0.2">
      <c r="D14124" s="343"/>
    </row>
    <row r="14125" spans="4:4" x14ac:dyDescent="0.2">
      <c r="D14125" s="343"/>
    </row>
    <row r="14126" spans="4:4" x14ac:dyDescent="0.2">
      <c r="D14126" s="343"/>
    </row>
    <row r="14127" spans="4:4" x14ac:dyDescent="0.2">
      <c r="D14127" s="343"/>
    </row>
    <row r="14128" spans="4:4" x14ac:dyDescent="0.2">
      <c r="D14128" s="343"/>
    </row>
    <row r="14129" spans="4:4" x14ac:dyDescent="0.2">
      <c r="D14129" s="343"/>
    </row>
    <row r="14130" spans="4:4" x14ac:dyDescent="0.2">
      <c r="D14130" s="343"/>
    </row>
    <row r="14131" spans="4:4" x14ac:dyDescent="0.2">
      <c r="D14131" s="343"/>
    </row>
    <row r="14132" spans="4:4" x14ac:dyDescent="0.2">
      <c r="D14132" s="343"/>
    </row>
    <row r="14133" spans="4:4" x14ac:dyDescent="0.2">
      <c r="D14133" s="343"/>
    </row>
    <row r="14134" spans="4:4" x14ac:dyDescent="0.2">
      <c r="D14134" s="343"/>
    </row>
    <row r="14135" spans="4:4" x14ac:dyDescent="0.2">
      <c r="D14135" s="343"/>
    </row>
    <row r="14136" spans="4:4" x14ac:dyDescent="0.2">
      <c r="D14136" s="343"/>
    </row>
    <row r="14137" spans="4:4" x14ac:dyDescent="0.2">
      <c r="D14137" s="343"/>
    </row>
    <row r="14138" spans="4:4" x14ac:dyDescent="0.2">
      <c r="D14138" s="343"/>
    </row>
    <row r="14139" spans="4:4" x14ac:dyDescent="0.2">
      <c r="D14139" s="343"/>
    </row>
    <row r="14140" spans="4:4" x14ac:dyDescent="0.2">
      <c r="D14140" s="343"/>
    </row>
    <row r="14141" spans="4:4" x14ac:dyDescent="0.2">
      <c r="D14141" s="343"/>
    </row>
    <row r="14142" spans="4:4" x14ac:dyDescent="0.2">
      <c r="D14142" s="343"/>
    </row>
    <row r="14143" spans="4:4" x14ac:dyDescent="0.2">
      <c r="D14143" s="343"/>
    </row>
    <row r="14144" spans="4:4" x14ac:dyDescent="0.2">
      <c r="D14144" s="343"/>
    </row>
    <row r="14145" spans="4:4" x14ac:dyDescent="0.2">
      <c r="D14145" s="343"/>
    </row>
    <row r="14146" spans="4:4" x14ac:dyDescent="0.2">
      <c r="D14146" s="343"/>
    </row>
    <row r="14147" spans="4:4" x14ac:dyDescent="0.2">
      <c r="D14147" s="343"/>
    </row>
    <row r="14148" spans="4:4" x14ac:dyDescent="0.2">
      <c r="D14148" s="343"/>
    </row>
    <row r="14149" spans="4:4" x14ac:dyDescent="0.2">
      <c r="D14149" s="343"/>
    </row>
    <row r="14150" spans="4:4" x14ac:dyDescent="0.2">
      <c r="D14150" s="343"/>
    </row>
    <row r="14151" spans="4:4" x14ac:dyDescent="0.2">
      <c r="D14151" s="343"/>
    </row>
    <row r="14152" spans="4:4" x14ac:dyDescent="0.2">
      <c r="D14152" s="343"/>
    </row>
    <row r="14153" spans="4:4" x14ac:dyDescent="0.2">
      <c r="D14153" s="343"/>
    </row>
    <row r="14154" spans="4:4" x14ac:dyDescent="0.2">
      <c r="D14154" s="343"/>
    </row>
    <row r="14155" spans="4:4" x14ac:dyDescent="0.2">
      <c r="D14155" s="343"/>
    </row>
    <row r="14156" spans="4:4" x14ac:dyDescent="0.2">
      <c r="D14156" s="343"/>
    </row>
    <row r="14157" spans="4:4" x14ac:dyDescent="0.2">
      <c r="D14157" s="343"/>
    </row>
    <row r="14158" spans="4:4" x14ac:dyDescent="0.2">
      <c r="D14158" s="343"/>
    </row>
    <row r="14159" spans="4:4" x14ac:dyDescent="0.2">
      <c r="D14159" s="343"/>
    </row>
    <row r="14160" spans="4:4" x14ac:dyDescent="0.2">
      <c r="D14160" s="343"/>
    </row>
    <row r="14161" spans="4:4" x14ac:dyDescent="0.2">
      <c r="D14161" s="343"/>
    </row>
    <row r="14162" spans="4:4" x14ac:dyDescent="0.2">
      <c r="D14162" s="343"/>
    </row>
    <row r="14163" spans="4:4" x14ac:dyDescent="0.2">
      <c r="D14163" s="343"/>
    </row>
    <row r="14164" spans="4:4" x14ac:dyDescent="0.2">
      <c r="D14164" s="343"/>
    </row>
    <row r="14165" spans="4:4" x14ac:dyDescent="0.2">
      <c r="D14165" s="343"/>
    </row>
    <row r="14166" spans="4:4" x14ac:dyDescent="0.2">
      <c r="D14166" s="343"/>
    </row>
    <row r="14167" spans="4:4" x14ac:dyDescent="0.2">
      <c r="D14167" s="343"/>
    </row>
    <row r="14168" spans="4:4" x14ac:dyDescent="0.2">
      <c r="D14168" s="343"/>
    </row>
    <row r="14169" spans="4:4" x14ac:dyDescent="0.2">
      <c r="D14169" s="343"/>
    </row>
    <row r="14170" spans="4:4" x14ac:dyDescent="0.2">
      <c r="D14170" s="343"/>
    </row>
    <row r="14171" spans="4:4" x14ac:dyDescent="0.2">
      <c r="D14171" s="343"/>
    </row>
    <row r="14172" spans="4:4" x14ac:dyDescent="0.2">
      <c r="D14172" s="343"/>
    </row>
    <row r="14173" spans="4:4" x14ac:dyDescent="0.2">
      <c r="D14173" s="343"/>
    </row>
    <row r="14174" spans="4:4" x14ac:dyDescent="0.2">
      <c r="D14174" s="343"/>
    </row>
    <row r="14175" spans="4:4" x14ac:dyDescent="0.2">
      <c r="D14175" s="343"/>
    </row>
    <row r="14176" spans="4:4" x14ac:dyDescent="0.2">
      <c r="D14176" s="343"/>
    </row>
    <row r="14177" spans="4:4" x14ac:dyDescent="0.2">
      <c r="D14177" s="343"/>
    </row>
    <row r="14178" spans="4:4" x14ac:dyDescent="0.2">
      <c r="D14178" s="343"/>
    </row>
    <row r="14179" spans="4:4" x14ac:dyDescent="0.2">
      <c r="D14179" s="343"/>
    </row>
    <row r="14180" spans="4:4" x14ac:dyDescent="0.2">
      <c r="D14180" s="343"/>
    </row>
    <row r="14181" spans="4:4" x14ac:dyDescent="0.2">
      <c r="D14181" s="343"/>
    </row>
    <row r="14182" spans="4:4" x14ac:dyDescent="0.2">
      <c r="D14182" s="343"/>
    </row>
    <row r="14183" spans="4:4" x14ac:dyDescent="0.2">
      <c r="D14183" s="343"/>
    </row>
    <row r="14184" spans="4:4" x14ac:dyDescent="0.2">
      <c r="D14184" s="343"/>
    </row>
    <row r="14185" spans="4:4" x14ac:dyDescent="0.2">
      <c r="D14185" s="343"/>
    </row>
    <row r="14186" spans="4:4" x14ac:dyDescent="0.2">
      <c r="D14186" s="343"/>
    </row>
    <row r="14187" spans="4:4" x14ac:dyDescent="0.2">
      <c r="D14187" s="343"/>
    </row>
    <row r="14188" spans="4:4" x14ac:dyDescent="0.2">
      <c r="D14188" s="343"/>
    </row>
    <row r="14189" spans="4:4" x14ac:dyDescent="0.2">
      <c r="D14189" s="343"/>
    </row>
    <row r="14190" spans="4:4" x14ac:dyDescent="0.2">
      <c r="D14190" s="343"/>
    </row>
    <row r="14191" spans="4:4" x14ac:dyDescent="0.2">
      <c r="D14191" s="343"/>
    </row>
    <row r="14192" spans="4:4" x14ac:dyDescent="0.2">
      <c r="D14192" s="343"/>
    </row>
    <row r="14193" spans="4:4" x14ac:dyDescent="0.2">
      <c r="D14193" s="343"/>
    </row>
    <row r="14194" spans="4:4" x14ac:dyDescent="0.2">
      <c r="D14194" s="343"/>
    </row>
    <row r="14195" spans="4:4" x14ac:dyDescent="0.2">
      <c r="D14195" s="343"/>
    </row>
    <row r="14196" spans="4:4" x14ac:dyDescent="0.2">
      <c r="D14196" s="343"/>
    </row>
    <row r="14197" spans="4:4" x14ac:dyDescent="0.2">
      <c r="D14197" s="343"/>
    </row>
    <row r="14198" spans="4:4" x14ac:dyDescent="0.2">
      <c r="D14198" s="343"/>
    </row>
    <row r="14199" spans="4:4" x14ac:dyDescent="0.2">
      <c r="D14199" s="343"/>
    </row>
    <row r="14200" spans="4:4" x14ac:dyDescent="0.2">
      <c r="D14200" s="343"/>
    </row>
    <row r="14201" spans="4:4" x14ac:dyDescent="0.2">
      <c r="D14201" s="343"/>
    </row>
    <row r="14202" spans="4:4" x14ac:dyDescent="0.2">
      <c r="D14202" s="343"/>
    </row>
    <row r="14203" spans="4:4" x14ac:dyDescent="0.2">
      <c r="D14203" s="343"/>
    </row>
    <row r="14204" spans="4:4" x14ac:dyDescent="0.2">
      <c r="D14204" s="343"/>
    </row>
    <row r="14205" spans="4:4" x14ac:dyDescent="0.2">
      <c r="D14205" s="343"/>
    </row>
    <row r="14206" spans="4:4" x14ac:dyDescent="0.2">
      <c r="D14206" s="343"/>
    </row>
    <row r="14207" spans="4:4" x14ac:dyDescent="0.2">
      <c r="D14207" s="343"/>
    </row>
    <row r="14208" spans="4:4" x14ac:dyDescent="0.2">
      <c r="D14208" s="343"/>
    </row>
    <row r="14209" spans="4:4" x14ac:dyDescent="0.2">
      <c r="D14209" s="343"/>
    </row>
    <row r="14210" spans="4:4" x14ac:dyDescent="0.2">
      <c r="D14210" s="343"/>
    </row>
    <row r="14211" spans="4:4" x14ac:dyDescent="0.2">
      <c r="D14211" s="343"/>
    </row>
    <row r="14212" spans="4:4" x14ac:dyDescent="0.2">
      <c r="D14212" s="343"/>
    </row>
    <row r="14213" spans="4:4" x14ac:dyDescent="0.2">
      <c r="D14213" s="343"/>
    </row>
    <row r="14214" spans="4:4" x14ac:dyDescent="0.2">
      <c r="D14214" s="343"/>
    </row>
    <row r="14215" spans="4:4" x14ac:dyDescent="0.2">
      <c r="D14215" s="343"/>
    </row>
    <row r="14216" spans="4:4" x14ac:dyDescent="0.2">
      <c r="D14216" s="343"/>
    </row>
    <row r="14217" spans="4:4" x14ac:dyDescent="0.2">
      <c r="D14217" s="343"/>
    </row>
    <row r="14218" spans="4:4" x14ac:dyDescent="0.2">
      <c r="D14218" s="343"/>
    </row>
    <row r="14219" spans="4:4" x14ac:dyDescent="0.2">
      <c r="D14219" s="343"/>
    </row>
    <row r="14220" spans="4:4" x14ac:dyDescent="0.2">
      <c r="D14220" s="343"/>
    </row>
    <row r="14221" spans="4:4" x14ac:dyDescent="0.2">
      <c r="D14221" s="343"/>
    </row>
    <row r="14222" spans="4:4" x14ac:dyDescent="0.2">
      <c r="D14222" s="343"/>
    </row>
    <row r="14223" spans="4:4" x14ac:dyDescent="0.2">
      <c r="D14223" s="343"/>
    </row>
    <row r="14224" spans="4:4" x14ac:dyDescent="0.2">
      <c r="D14224" s="343"/>
    </row>
    <row r="14225" spans="4:4" x14ac:dyDescent="0.2">
      <c r="D14225" s="343"/>
    </row>
    <row r="14226" spans="4:4" x14ac:dyDescent="0.2">
      <c r="D14226" s="343"/>
    </row>
    <row r="14227" spans="4:4" x14ac:dyDescent="0.2">
      <c r="D14227" s="343"/>
    </row>
    <row r="14228" spans="4:4" x14ac:dyDescent="0.2">
      <c r="D14228" s="343"/>
    </row>
    <row r="14229" spans="4:4" x14ac:dyDescent="0.2">
      <c r="D14229" s="343"/>
    </row>
    <row r="14230" spans="4:4" x14ac:dyDescent="0.2">
      <c r="D14230" s="343"/>
    </row>
    <row r="14231" spans="4:4" x14ac:dyDescent="0.2">
      <c r="D14231" s="343"/>
    </row>
    <row r="14232" spans="4:4" x14ac:dyDescent="0.2">
      <c r="D14232" s="343"/>
    </row>
    <row r="14233" spans="4:4" x14ac:dyDescent="0.2">
      <c r="D14233" s="343"/>
    </row>
    <row r="14234" spans="4:4" x14ac:dyDescent="0.2">
      <c r="D14234" s="343"/>
    </row>
    <row r="14235" spans="4:4" x14ac:dyDescent="0.2">
      <c r="D14235" s="343"/>
    </row>
    <row r="14236" spans="4:4" x14ac:dyDescent="0.2">
      <c r="D14236" s="343"/>
    </row>
    <row r="14237" spans="4:4" x14ac:dyDescent="0.2">
      <c r="D14237" s="343"/>
    </row>
    <row r="14238" spans="4:4" x14ac:dyDescent="0.2">
      <c r="D14238" s="343"/>
    </row>
    <row r="14239" spans="4:4" x14ac:dyDescent="0.2">
      <c r="D14239" s="343"/>
    </row>
    <row r="14240" spans="4:4" x14ac:dyDescent="0.2">
      <c r="D14240" s="343"/>
    </row>
    <row r="14241" spans="4:4" x14ac:dyDescent="0.2">
      <c r="D14241" s="343"/>
    </row>
    <row r="14242" spans="4:4" x14ac:dyDescent="0.2">
      <c r="D14242" s="343"/>
    </row>
    <row r="14243" spans="4:4" x14ac:dyDescent="0.2">
      <c r="D14243" s="343"/>
    </row>
    <row r="14244" spans="4:4" x14ac:dyDescent="0.2">
      <c r="D14244" s="343"/>
    </row>
    <row r="14245" spans="4:4" x14ac:dyDescent="0.2">
      <c r="D14245" s="343"/>
    </row>
    <row r="14246" spans="4:4" x14ac:dyDescent="0.2">
      <c r="D14246" s="343"/>
    </row>
    <row r="14247" spans="4:4" x14ac:dyDescent="0.2">
      <c r="D14247" s="343"/>
    </row>
    <row r="14248" spans="4:4" x14ac:dyDescent="0.2">
      <c r="D14248" s="343"/>
    </row>
    <row r="14249" spans="4:4" x14ac:dyDescent="0.2">
      <c r="D14249" s="343"/>
    </row>
    <row r="14250" spans="4:4" x14ac:dyDescent="0.2">
      <c r="D14250" s="343"/>
    </row>
    <row r="14251" spans="4:4" x14ac:dyDescent="0.2">
      <c r="D14251" s="343"/>
    </row>
    <row r="14252" spans="4:4" x14ac:dyDescent="0.2">
      <c r="D14252" s="343"/>
    </row>
    <row r="14253" spans="4:4" x14ac:dyDescent="0.2">
      <c r="D14253" s="343"/>
    </row>
    <row r="14254" spans="4:4" x14ac:dyDescent="0.2">
      <c r="D14254" s="343"/>
    </row>
    <row r="14255" spans="4:4" x14ac:dyDescent="0.2">
      <c r="D14255" s="343"/>
    </row>
    <row r="14256" spans="4:4" x14ac:dyDescent="0.2">
      <c r="D14256" s="343"/>
    </row>
    <row r="14257" spans="4:4" x14ac:dyDescent="0.2">
      <c r="D14257" s="343"/>
    </row>
    <row r="14258" spans="4:4" x14ac:dyDescent="0.2">
      <c r="D14258" s="343"/>
    </row>
    <row r="14259" spans="4:4" x14ac:dyDescent="0.2">
      <c r="D14259" s="343"/>
    </row>
    <row r="14260" spans="4:4" x14ac:dyDescent="0.2">
      <c r="D14260" s="343"/>
    </row>
    <row r="14261" spans="4:4" x14ac:dyDescent="0.2">
      <c r="D14261" s="343"/>
    </row>
    <row r="14262" spans="4:4" x14ac:dyDescent="0.2">
      <c r="D14262" s="343"/>
    </row>
    <row r="14263" spans="4:4" x14ac:dyDescent="0.2">
      <c r="D14263" s="343"/>
    </row>
    <row r="14264" spans="4:4" x14ac:dyDescent="0.2">
      <c r="D14264" s="343"/>
    </row>
    <row r="14265" spans="4:4" x14ac:dyDescent="0.2">
      <c r="D14265" s="343"/>
    </row>
    <row r="14266" spans="4:4" x14ac:dyDescent="0.2">
      <c r="D14266" s="343"/>
    </row>
    <row r="14267" spans="4:4" x14ac:dyDescent="0.2">
      <c r="D14267" s="343"/>
    </row>
    <row r="14268" spans="4:4" x14ac:dyDescent="0.2">
      <c r="D14268" s="343"/>
    </row>
    <row r="14269" spans="4:4" x14ac:dyDescent="0.2">
      <c r="D14269" s="343"/>
    </row>
    <row r="14270" spans="4:4" x14ac:dyDescent="0.2">
      <c r="D14270" s="343"/>
    </row>
    <row r="14271" spans="4:4" x14ac:dyDescent="0.2">
      <c r="D14271" s="343"/>
    </row>
    <row r="14272" spans="4:4" x14ac:dyDescent="0.2">
      <c r="D14272" s="343"/>
    </row>
    <row r="14273" spans="4:4" x14ac:dyDescent="0.2">
      <c r="D14273" s="343"/>
    </row>
    <row r="14274" spans="4:4" x14ac:dyDescent="0.2">
      <c r="D14274" s="343"/>
    </row>
    <row r="14275" spans="4:4" x14ac:dyDescent="0.2">
      <c r="D14275" s="343"/>
    </row>
    <row r="14276" spans="4:4" x14ac:dyDescent="0.2">
      <c r="D14276" s="343"/>
    </row>
    <row r="14277" spans="4:4" x14ac:dyDescent="0.2">
      <c r="D14277" s="343"/>
    </row>
    <row r="14278" spans="4:4" x14ac:dyDescent="0.2">
      <c r="D14278" s="343"/>
    </row>
    <row r="14279" spans="4:4" x14ac:dyDescent="0.2">
      <c r="D14279" s="343"/>
    </row>
    <row r="14280" spans="4:4" x14ac:dyDescent="0.2">
      <c r="D14280" s="343"/>
    </row>
    <row r="14281" spans="4:4" x14ac:dyDescent="0.2">
      <c r="D14281" s="343"/>
    </row>
    <row r="14282" spans="4:4" x14ac:dyDescent="0.2">
      <c r="D14282" s="343"/>
    </row>
    <row r="14283" spans="4:4" x14ac:dyDescent="0.2">
      <c r="D14283" s="343"/>
    </row>
    <row r="14284" spans="4:4" x14ac:dyDescent="0.2">
      <c r="D14284" s="343"/>
    </row>
    <row r="14285" spans="4:4" x14ac:dyDescent="0.2">
      <c r="D14285" s="343"/>
    </row>
    <row r="14286" spans="4:4" x14ac:dyDescent="0.2">
      <c r="D14286" s="343"/>
    </row>
    <row r="14287" spans="4:4" x14ac:dyDescent="0.2">
      <c r="D14287" s="343"/>
    </row>
    <row r="14288" spans="4:4" x14ac:dyDescent="0.2">
      <c r="D14288" s="343"/>
    </row>
    <row r="14289" spans="4:4" x14ac:dyDescent="0.2">
      <c r="D14289" s="343"/>
    </row>
    <row r="14290" spans="4:4" x14ac:dyDescent="0.2">
      <c r="D14290" s="343"/>
    </row>
    <row r="14291" spans="4:4" x14ac:dyDescent="0.2">
      <c r="D14291" s="343"/>
    </row>
    <row r="14292" spans="4:4" x14ac:dyDescent="0.2">
      <c r="D14292" s="343"/>
    </row>
    <row r="14293" spans="4:4" x14ac:dyDescent="0.2">
      <c r="D14293" s="343"/>
    </row>
    <row r="14294" spans="4:4" x14ac:dyDescent="0.2">
      <c r="D14294" s="343"/>
    </row>
    <row r="14295" spans="4:4" x14ac:dyDescent="0.2">
      <c r="D14295" s="343"/>
    </row>
    <row r="14296" spans="4:4" x14ac:dyDescent="0.2">
      <c r="D14296" s="343"/>
    </row>
    <row r="14297" spans="4:4" x14ac:dyDescent="0.2">
      <c r="D14297" s="343"/>
    </row>
    <row r="14298" spans="4:4" x14ac:dyDescent="0.2">
      <c r="D14298" s="343"/>
    </row>
    <row r="14299" spans="4:4" x14ac:dyDescent="0.2">
      <c r="D14299" s="343"/>
    </row>
    <row r="14300" spans="4:4" x14ac:dyDescent="0.2">
      <c r="D14300" s="343"/>
    </row>
    <row r="14301" spans="4:4" x14ac:dyDescent="0.2">
      <c r="D14301" s="343"/>
    </row>
    <row r="14302" spans="4:4" x14ac:dyDescent="0.2">
      <c r="D14302" s="343"/>
    </row>
    <row r="14303" spans="4:4" x14ac:dyDescent="0.2">
      <c r="D14303" s="343"/>
    </row>
    <row r="14304" spans="4:4" x14ac:dyDescent="0.2">
      <c r="D14304" s="343"/>
    </row>
    <row r="14305" spans="4:4" x14ac:dyDescent="0.2">
      <c r="D14305" s="343"/>
    </row>
    <row r="14306" spans="4:4" x14ac:dyDescent="0.2">
      <c r="D14306" s="343"/>
    </row>
    <row r="14307" spans="4:4" x14ac:dyDescent="0.2">
      <c r="D14307" s="343"/>
    </row>
    <row r="14308" spans="4:4" x14ac:dyDescent="0.2">
      <c r="D14308" s="343"/>
    </row>
    <row r="14309" spans="4:4" x14ac:dyDescent="0.2">
      <c r="D14309" s="343"/>
    </row>
    <row r="14310" spans="4:4" x14ac:dyDescent="0.2">
      <c r="D14310" s="343"/>
    </row>
    <row r="14311" spans="4:4" x14ac:dyDescent="0.2">
      <c r="D14311" s="343"/>
    </row>
    <row r="14312" spans="4:4" x14ac:dyDescent="0.2">
      <c r="D14312" s="343"/>
    </row>
    <row r="14313" spans="4:4" x14ac:dyDescent="0.2">
      <c r="D14313" s="343"/>
    </row>
    <row r="14314" spans="4:4" x14ac:dyDescent="0.2">
      <c r="D14314" s="343"/>
    </row>
    <row r="14315" spans="4:4" x14ac:dyDescent="0.2">
      <c r="D14315" s="343"/>
    </row>
    <row r="14316" spans="4:4" x14ac:dyDescent="0.2">
      <c r="D14316" s="343"/>
    </row>
    <row r="14317" spans="4:4" x14ac:dyDescent="0.2">
      <c r="D14317" s="343"/>
    </row>
    <row r="14318" spans="4:4" x14ac:dyDescent="0.2">
      <c r="D14318" s="343"/>
    </row>
    <row r="14319" spans="4:4" x14ac:dyDescent="0.2">
      <c r="D14319" s="343"/>
    </row>
    <row r="14320" spans="4:4" x14ac:dyDescent="0.2">
      <c r="D14320" s="343"/>
    </row>
    <row r="14321" spans="4:4" x14ac:dyDescent="0.2">
      <c r="D14321" s="343"/>
    </row>
    <row r="14322" spans="4:4" x14ac:dyDescent="0.2">
      <c r="D14322" s="343"/>
    </row>
    <row r="14323" spans="4:4" x14ac:dyDescent="0.2">
      <c r="D14323" s="343"/>
    </row>
    <row r="14324" spans="4:4" x14ac:dyDescent="0.2">
      <c r="D14324" s="343"/>
    </row>
    <row r="14325" spans="4:4" x14ac:dyDescent="0.2">
      <c r="D14325" s="343"/>
    </row>
    <row r="14326" spans="4:4" x14ac:dyDescent="0.2">
      <c r="D14326" s="343"/>
    </row>
    <row r="14327" spans="4:4" x14ac:dyDescent="0.2">
      <c r="D14327" s="343"/>
    </row>
    <row r="14328" spans="4:4" x14ac:dyDescent="0.2">
      <c r="D14328" s="343"/>
    </row>
    <row r="14329" spans="4:4" x14ac:dyDescent="0.2">
      <c r="D14329" s="343"/>
    </row>
    <row r="14330" spans="4:4" x14ac:dyDescent="0.2">
      <c r="D14330" s="343"/>
    </row>
    <row r="14331" spans="4:4" x14ac:dyDescent="0.2">
      <c r="D14331" s="343"/>
    </row>
    <row r="14332" spans="4:4" x14ac:dyDescent="0.2">
      <c r="D14332" s="343"/>
    </row>
    <row r="14333" spans="4:4" x14ac:dyDescent="0.2">
      <c r="D14333" s="343"/>
    </row>
    <row r="14334" spans="4:4" x14ac:dyDescent="0.2">
      <c r="D14334" s="343"/>
    </row>
    <row r="14335" spans="4:4" x14ac:dyDescent="0.2">
      <c r="D14335" s="343"/>
    </row>
    <row r="14336" spans="4:4" x14ac:dyDescent="0.2">
      <c r="D14336" s="343"/>
    </row>
    <row r="14337" spans="4:4" x14ac:dyDescent="0.2">
      <c r="D14337" s="343"/>
    </row>
    <row r="14338" spans="4:4" x14ac:dyDescent="0.2">
      <c r="D14338" s="343"/>
    </row>
    <row r="14339" spans="4:4" x14ac:dyDescent="0.2">
      <c r="D14339" s="343"/>
    </row>
    <row r="14340" spans="4:4" x14ac:dyDescent="0.2">
      <c r="D14340" s="343"/>
    </row>
    <row r="14341" spans="4:4" x14ac:dyDescent="0.2">
      <c r="D14341" s="343"/>
    </row>
    <row r="14342" spans="4:4" x14ac:dyDescent="0.2">
      <c r="D14342" s="343"/>
    </row>
    <row r="14343" spans="4:4" x14ac:dyDescent="0.2">
      <c r="D14343" s="343"/>
    </row>
    <row r="14344" spans="4:4" x14ac:dyDescent="0.2">
      <c r="D14344" s="343"/>
    </row>
    <row r="14345" spans="4:4" x14ac:dyDescent="0.2">
      <c r="D14345" s="343"/>
    </row>
    <row r="14346" spans="4:4" x14ac:dyDescent="0.2">
      <c r="D14346" s="343"/>
    </row>
    <row r="14347" spans="4:4" x14ac:dyDescent="0.2">
      <c r="D14347" s="343"/>
    </row>
    <row r="14348" spans="4:4" x14ac:dyDescent="0.2">
      <c r="D14348" s="343"/>
    </row>
    <row r="14349" spans="4:4" x14ac:dyDescent="0.2">
      <c r="D14349" s="343"/>
    </row>
    <row r="14350" spans="4:4" x14ac:dyDescent="0.2">
      <c r="D14350" s="343"/>
    </row>
    <row r="14351" spans="4:4" x14ac:dyDescent="0.2">
      <c r="D14351" s="343"/>
    </row>
    <row r="14352" spans="4:4" x14ac:dyDescent="0.2">
      <c r="D14352" s="343"/>
    </row>
    <row r="14353" spans="4:4" x14ac:dyDescent="0.2">
      <c r="D14353" s="343"/>
    </row>
    <row r="14354" spans="4:4" x14ac:dyDescent="0.2">
      <c r="D14354" s="343"/>
    </row>
    <row r="14355" spans="4:4" x14ac:dyDescent="0.2">
      <c r="D14355" s="343"/>
    </row>
    <row r="14356" spans="4:4" x14ac:dyDescent="0.2">
      <c r="D14356" s="343"/>
    </row>
    <row r="14357" spans="4:4" x14ac:dyDescent="0.2">
      <c r="D14357" s="343"/>
    </row>
    <row r="14358" spans="4:4" x14ac:dyDescent="0.2">
      <c r="D14358" s="343"/>
    </row>
    <row r="14359" spans="4:4" x14ac:dyDescent="0.2">
      <c r="D14359" s="343"/>
    </row>
    <row r="14360" spans="4:4" x14ac:dyDescent="0.2">
      <c r="D14360" s="343"/>
    </row>
    <row r="14361" spans="4:4" x14ac:dyDescent="0.2">
      <c r="D14361" s="343"/>
    </row>
    <row r="14362" spans="4:4" x14ac:dyDescent="0.2">
      <c r="D14362" s="343"/>
    </row>
    <row r="14363" spans="4:4" x14ac:dyDescent="0.2">
      <c r="D14363" s="343"/>
    </row>
    <row r="14364" spans="4:4" x14ac:dyDescent="0.2">
      <c r="D14364" s="343"/>
    </row>
    <row r="14365" spans="4:4" x14ac:dyDescent="0.2">
      <c r="D14365" s="343"/>
    </row>
    <row r="14366" spans="4:4" x14ac:dyDescent="0.2">
      <c r="D14366" s="343"/>
    </row>
    <row r="14367" spans="4:4" x14ac:dyDescent="0.2">
      <c r="D14367" s="343"/>
    </row>
    <row r="14368" spans="4:4" x14ac:dyDescent="0.2">
      <c r="D14368" s="343"/>
    </row>
    <row r="14369" spans="4:4" x14ac:dyDescent="0.2">
      <c r="D14369" s="343"/>
    </row>
    <row r="14370" spans="4:4" x14ac:dyDescent="0.2">
      <c r="D14370" s="343"/>
    </row>
    <row r="14371" spans="4:4" x14ac:dyDescent="0.2">
      <c r="D14371" s="343"/>
    </row>
    <row r="14372" spans="4:4" x14ac:dyDescent="0.2">
      <c r="D14372" s="343"/>
    </row>
    <row r="14373" spans="4:4" x14ac:dyDescent="0.2">
      <c r="D14373" s="343"/>
    </row>
    <row r="14374" spans="4:4" x14ac:dyDescent="0.2">
      <c r="D14374" s="343"/>
    </row>
    <row r="14375" spans="4:4" x14ac:dyDescent="0.2">
      <c r="D14375" s="343"/>
    </row>
    <row r="14376" spans="4:4" x14ac:dyDescent="0.2">
      <c r="D14376" s="343"/>
    </row>
    <row r="14377" spans="4:4" x14ac:dyDescent="0.2">
      <c r="D14377" s="343"/>
    </row>
    <row r="14378" spans="4:4" x14ac:dyDescent="0.2">
      <c r="D14378" s="343"/>
    </row>
    <row r="14379" spans="4:4" x14ac:dyDescent="0.2">
      <c r="D14379" s="343"/>
    </row>
    <row r="14380" spans="4:4" x14ac:dyDescent="0.2">
      <c r="D14380" s="343"/>
    </row>
    <row r="14381" spans="4:4" x14ac:dyDescent="0.2">
      <c r="D14381" s="343"/>
    </row>
    <row r="14382" spans="4:4" x14ac:dyDescent="0.2">
      <c r="D14382" s="343"/>
    </row>
    <row r="14383" spans="4:4" x14ac:dyDescent="0.2">
      <c r="D14383" s="343"/>
    </row>
    <row r="14384" spans="4:4" x14ac:dyDescent="0.2">
      <c r="D14384" s="343"/>
    </row>
    <row r="14385" spans="4:4" x14ac:dyDescent="0.2">
      <c r="D14385" s="343"/>
    </row>
    <row r="14386" spans="4:4" x14ac:dyDescent="0.2">
      <c r="D14386" s="343"/>
    </row>
    <row r="14387" spans="4:4" x14ac:dyDescent="0.2">
      <c r="D14387" s="343"/>
    </row>
    <row r="14388" spans="4:4" x14ac:dyDescent="0.2">
      <c r="D14388" s="343"/>
    </row>
    <row r="14389" spans="4:4" x14ac:dyDescent="0.2">
      <c r="D14389" s="343"/>
    </row>
    <row r="14390" spans="4:4" x14ac:dyDescent="0.2">
      <c r="D14390" s="343"/>
    </row>
    <row r="14391" spans="4:4" x14ac:dyDescent="0.2">
      <c r="D14391" s="343"/>
    </row>
    <row r="14392" spans="4:4" x14ac:dyDescent="0.2">
      <c r="D14392" s="343"/>
    </row>
    <row r="14393" spans="4:4" x14ac:dyDescent="0.2">
      <c r="D14393" s="343"/>
    </row>
    <row r="14394" spans="4:4" x14ac:dyDescent="0.2">
      <c r="D14394" s="343"/>
    </row>
    <row r="14395" spans="4:4" x14ac:dyDescent="0.2">
      <c r="D14395" s="343"/>
    </row>
    <row r="14396" spans="4:4" x14ac:dyDescent="0.2">
      <c r="D14396" s="343"/>
    </row>
    <row r="14397" spans="4:4" x14ac:dyDescent="0.2">
      <c r="D14397" s="343"/>
    </row>
    <row r="14398" spans="4:4" x14ac:dyDescent="0.2">
      <c r="D14398" s="343"/>
    </row>
    <row r="14399" spans="4:4" x14ac:dyDescent="0.2">
      <c r="D14399" s="343"/>
    </row>
    <row r="14400" spans="4:4" x14ac:dyDescent="0.2">
      <c r="D14400" s="343"/>
    </row>
    <row r="14401" spans="4:4" x14ac:dyDescent="0.2">
      <c r="D14401" s="343"/>
    </row>
    <row r="14402" spans="4:4" x14ac:dyDescent="0.2">
      <c r="D14402" s="343"/>
    </row>
    <row r="14403" spans="4:4" x14ac:dyDescent="0.2">
      <c r="D14403" s="343"/>
    </row>
    <row r="14404" spans="4:4" x14ac:dyDescent="0.2">
      <c r="D14404" s="343"/>
    </row>
    <row r="14405" spans="4:4" x14ac:dyDescent="0.2">
      <c r="D14405" s="343"/>
    </row>
    <row r="14406" spans="4:4" x14ac:dyDescent="0.2">
      <c r="D14406" s="343"/>
    </row>
    <row r="14407" spans="4:4" x14ac:dyDescent="0.2">
      <c r="D14407" s="343"/>
    </row>
    <row r="14408" spans="4:4" x14ac:dyDescent="0.2">
      <c r="D14408" s="343"/>
    </row>
    <row r="14409" spans="4:4" x14ac:dyDescent="0.2">
      <c r="D14409" s="343"/>
    </row>
    <row r="14410" spans="4:4" x14ac:dyDescent="0.2">
      <c r="D14410" s="343"/>
    </row>
    <row r="14411" spans="4:4" x14ac:dyDescent="0.2">
      <c r="D14411" s="343"/>
    </row>
    <row r="14412" spans="4:4" x14ac:dyDescent="0.2">
      <c r="D14412" s="343"/>
    </row>
    <row r="14413" spans="4:4" x14ac:dyDescent="0.2">
      <c r="D14413" s="343"/>
    </row>
    <row r="14414" spans="4:4" x14ac:dyDescent="0.2">
      <c r="D14414" s="343"/>
    </row>
    <row r="14415" spans="4:4" x14ac:dyDescent="0.2">
      <c r="D14415" s="343"/>
    </row>
    <row r="14416" spans="4:4" x14ac:dyDescent="0.2">
      <c r="D14416" s="343"/>
    </row>
    <row r="14417" spans="4:4" x14ac:dyDescent="0.2">
      <c r="D14417" s="343"/>
    </row>
    <row r="14418" spans="4:4" x14ac:dyDescent="0.2">
      <c r="D14418" s="343"/>
    </row>
    <row r="14419" spans="4:4" x14ac:dyDescent="0.2">
      <c r="D14419" s="343"/>
    </row>
    <row r="14420" spans="4:4" x14ac:dyDescent="0.2">
      <c r="D14420" s="343"/>
    </row>
    <row r="14421" spans="4:4" x14ac:dyDescent="0.2">
      <c r="D14421" s="343"/>
    </row>
    <row r="14422" spans="4:4" x14ac:dyDescent="0.2">
      <c r="D14422" s="343"/>
    </row>
    <row r="14423" spans="4:4" x14ac:dyDescent="0.2">
      <c r="D14423" s="343"/>
    </row>
    <row r="14424" spans="4:4" x14ac:dyDescent="0.2">
      <c r="D14424" s="343"/>
    </row>
    <row r="14425" spans="4:4" x14ac:dyDescent="0.2">
      <c r="D14425" s="343"/>
    </row>
    <row r="14426" spans="4:4" x14ac:dyDescent="0.2">
      <c r="D14426" s="343"/>
    </row>
    <row r="14427" spans="4:4" x14ac:dyDescent="0.2">
      <c r="D14427" s="343"/>
    </row>
    <row r="14428" spans="4:4" x14ac:dyDescent="0.2">
      <c r="D14428" s="343"/>
    </row>
    <row r="14429" spans="4:4" x14ac:dyDescent="0.2">
      <c r="D14429" s="343"/>
    </row>
    <row r="14430" spans="4:4" x14ac:dyDescent="0.2">
      <c r="D14430" s="343"/>
    </row>
    <row r="14431" spans="4:4" x14ac:dyDescent="0.2">
      <c r="D14431" s="343"/>
    </row>
    <row r="14432" spans="4:4" x14ac:dyDescent="0.2">
      <c r="D14432" s="343"/>
    </row>
    <row r="14433" spans="4:4" x14ac:dyDescent="0.2">
      <c r="D14433" s="343"/>
    </row>
    <row r="14434" spans="4:4" x14ac:dyDescent="0.2">
      <c r="D14434" s="343"/>
    </row>
    <row r="14435" spans="4:4" x14ac:dyDescent="0.2">
      <c r="D14435" s="343"/>
    </row>
    <row r="14436" spans="4:4" x14ac:dyDescent="0.2">
      <c r="D14436" s="343"/>
    </row>
    <row r="14437" spans="4:4" x14ac:dyDescent="0.2">
      <c r="D14437" s="343"/>
    </row>
    <row r="14438" spans="4:4" x14ac:dyDescent="0.2">
      <c r="D14438" s="343"/>
    </row>
    <row r="14439" spans="4:4" x14ac:dyDescent="0.2">
      <c r="D14439" s="343"/>
    </row>
    <row r="14440" spans="4:4" x14ac:dyDescent="0.2">
      <c r="D14440" s="343"/>
    </row>
    <row r="14441" spans="4:4" x14ac:dyDescent="0.2">
      <c r="D14441" s="343"/>
    </row>
    <row r="14442" spans="4:4" x14ac:dyDescent="0.2">
      <c r="D14442" s="343"/>
    </row>
    <row r="14443" spans="4:4" x14ac:dyDescent="0.2">
      <c r="D14443" s="343"/>
    </row>
    <row r="14444" spans="4:4" x14ac:dyDescent="0.2">
      <c r="D14444" s="343"/>
    </row>
    <row r="14445" spans="4:4" x14ac:dyDescent="0.2">
      <c r="D14445" s="343"/>
    </row>
    <row r="14446" spans="4:4" x14ac:dyDescent="0.2">
      <c r="D14446" s="343"/>
    </row>
    <row r="14447" spans="4:4" x14ac:dyDescent="0.2">
      <c r="D14447" s="343"/>
    </row>
    <row r="14448" spans="4:4" x14ac:dyDescent="0.2">
      <c r="D14448" s="343"/>
    </row>
    <row r="14449" spans="4:4" x14ac:dyDescent="0.2">
      <c r="D14449" s="343"/>
    </row>
    <row r="14450" spans="4:4" x14ac:dyDescent="0.2">
      <c r="D14450" s="343"/>
    </row>
    <row r="14451" spans="4:4" x14ac:dyDescent="0.2">
      <c r="D14451" s="343"/>
    </row>
    <row r="14452" spans="4:4" x14ac:dyDescent="0.2">
      <c r="D14452" s="343"/>
    </row>
    <row r="14453" spans="4:4" x14ac:dyDescent="0.2">
      <c r="D14453" s="343"/>
    </row>
    <row r="14454" spans="4:4" x14ac:dyDescent="0.2">
      <c r="D14454" s="343"/>
    </row>
    <row r="14455" spans="4:4" x14ac:dyDescent="0.2">
      <c r="D14455" s="343"/>
    </row>
    <row r="14456" spans="4:4" x14ac:dyDescent="0.2">
      <c r="D14456" s="343"/>
    </row>
    <row r="14457" spans="4:4" x14ac:dyDescent="0.2">
      <c r="D14457" s="343"/>
    </row>
    <row r="14458" spans="4:4" x14ac:dyDescent="0.2">
      <c r="D14458" s="343"/>
    </row>
    <row r="14459" spans="4:4" x14ac:dyDescent="0.2">
      <c r="D14459" s="343"/>
    </row>
    <row r="14460" spans="4:4" x14ac:dyDescent="0.2">
      <c r="D14460" s="343"/>
    </row>
    <row r="14461" spans="4:4" x14ac:dyDescent="0.2">
      <c r="D14461" s="343"/>
    </row>
    <row r="14462" spans="4:4" x14ac:dyDescent="0.2">
      <c r="D14462" s="343"/>
    </row>
    <row r="14463" spans="4:4" x14ac:dyDescent="0.2">
      <c r="D14463" s="343"/>
    </row>
    <row r="14464" spans="4:4" x14ac:dyDescent="0.2">
      <c r="D14464" s="343"/>
    </row>
    <row r="14465" spans="4:4" x14ac:dyDescent="0.2">
      <c r="D14465" s="343"/>
    </row>
    <row r="14466" spans="4:4" x14ac:dyDescent="0.2">
      <c r="D14466" s="343"/>
    </row>
    <row r="14467" spans="4:4" x14ac:dyDescent="0.2">
      <c r="D14467" s="343"/>
    </row>
    <row r="14468" spans="4:4" x14ac:dyDescent="0.2">
      <c r="D14468" s="343"/>
    </row>
    <row r="14469" spans="4:4" x14ac:dyDescent="0.2">
      <c r="D14469" s="343"/>
    </row>
    <row r="14470" spans="4:4" x14ac:dyDescent="0.2">
      <c r="D14470" s="343"/>
    </row>
    <row r="14471" spans="4:4" x14ac:dyDescent="0.2">
      <c r="D14471" s="343"/>
    </row>
    <row r="14472" spans="4:4" x14ac:dyDescent="0.2">
      <c r="D14472" s="343"/>
    </row>
    <row r="14473" spans="4:4" x14ac:dyDescent="0.2">
      <c r="D14473" s="343"/>
    </row>
    <row r="14474" spans="4:4" x14ac:dyDescent="0.2">
      <c r="D14474" s="343"/>
    </row>
    <row r="14475" spans="4:4" x14ac:dyDescent="0.2">
      <c r="D14475" s="343"/>
    </row>
    <row r="14476" spans="4:4" x14ac:dyDescent="0.2">
      <c r="D14476" s="343"/>
    </row>
    <row r="14477" spans="4:4" x14ac:dyDescent="0.2">
      <c r="D14477" s="343"/>
    </row>
    <row r="14478" spans="4:4" x14ac:dyDescent="0.2">
      <c r="D14478" s="343"/>
    </row>
    <row r="14479" spans="4:4" x14ac:dyDescent="0.2">
      <c r="D14479" s="343"/>
    </row>
    <row r="14480" spans="4:4" x14ac:dyDescent="0.2">
      <c r="D14480" s="343"/>
    </row>
    <row r="14481" spans="4:4" x14ac:dyDescent="0.2">
      <c r="D14481" s="343"/>
    </row>
    <row r="14482" spans="4:4" x14ac:dyDescent="0.2">
      <c r="D14482" s="343"/>
    </row>
    <row r="14483" spans="4:4" x14ac:dyDescent="0.2">
      <c r="D14483" s="343"/>
    </row>
    <row r="14484" spans="4:4" x14ac:dyDescent="0.2">
      <c r="D14484" s="343"/>
    </row>
    <row r="14485" spans="4:4" x14ac:dyDescent="0.2">
      <c r="D14485" s="343"/>
    </row>
    <row r="14486" spans="4:4" x14ac:dyDescent="0.2">
      <c r="D14486" s="343"/>
    </row>
    <row r="14487" spans="4:4" x14ac:dyDescent="0.2">
      <c r="D14487" s="343"/>
    </row>
    <row r="14488" spans="4:4" x14ac:dyDescent="0.2">
      <c r="D14488" s="343"/>
    </row>
    <row r="14489" spans="4:4" x14ac:dyDescent="0.2">
      <c r="D14489" s="343"/>
    </row>
    <row r="14490" spans="4:4" x14ac:dyDescent="0.2">
      <c r="D14490" s="343"/>
    </row>
    <row r="14491" spans="4:4" x14ac:dyDescent="0.2">
      <c r="D14491" s="343"/>
    </row>
    <row r="14492" spans="4:4" x14ac:dyDescent="0.2">
      <c r="D14492" s="343"/>
    </row>
    <row r="14493" spans="4:4" x14ac:dyDescent="0.2">
      <c r="D14493" s="343"/>
    </row>
    <row r="14494" spans="4:4" x14ac:dyDescent="0.2">
      <c r="D14494" s="343"/>
    </row>
    <row r="14495" spans="4:4" x14ac:dyDescent="0.2">
      <c r="D14495" s="343"/>
    </row>
    <row r="14496" spans="4:4" x14ac:dyDescent="0.2">
      <c r="D14496" s="343"/>
    </row>
    <row r="14497" spans="4:4" x14ac:dyDescent="0.2">
      <c r="D14497" s="343"/>
    </row>
    <row r="14498" spans="4:4" x14ac:dyDescent="0.2">
      <c r="D14498" s="343"/>
    </row>
    <row r="14499" spans="4:4" x14ac:dyDescent="0.2">
      <c r="D14499" s="343"/>
    </row>
    <row r="14500" spans="4:4" x14ac:dyDescent="0.2">
      <c r="D14500" s="343"/>
    </row>
    <row r="14501" spans="4:4" x14ac:dyDescent="0.2">
      <c r="D14501" s="343"/>
    </row>
    <row r="14502" spans="4:4" x14ac:dyDescent="0.2">
      <c r="D14502" s="343"/>
    </row>
    <row r="14503" spans="4:4" x14ac:dyDescent="0.2">
      <c r="D14503" s="343"/>
    </row>
    <row r="14504" spans="4:4" x14ac:dyDescent="0.2">
      <c r="D14504" s="343"/>
    </row>
    <row r="14505" spans="4:4" x14ac:dyDescent="0.2">
      <c r="D14505" s="343"/>
    </row>
    <row r="14506" spans="4:4" x14ac:dyDescent="0.2">
      <c r="D14506" s="343"/>
    </row>
    <row r="14507" spans="4:4" x14ac:dyDescent="0.2">
      <c r="D14507" s="343"/>
    </row>
    <row r="14508" spans="4:4" x14ac:dyDescent="0.2">
      <c r="D14508" s="343"/>
    </row>
    <row r="14509" spans="4:4" x14ac:dyDescent="0.2">
      <c r="D14509" s="343"/>
    </row>
    <row r="14510" spans="4:4" x14ac:dyDescent="0.2">
      <c r="D14510" s="343"/>
    </row>
    <row r="14511" spans="4:4" x14ac:dyDescent="0.2">
      <c r="D14511" s="343"/>
    </row>
    <row r="14512" spans="4:4" x14ac:dyDescent="0.2">
      <c r="D14512" s="343"/>
    </row>
    <row r="14513" spans="4:4" x14ac:dyDescent="0.2">
      <c r="D14513" s="343"/>
    </row>
    <row r="14514" spans="4:4" x14ac:dyDescent="0.2">
      <c r="D14514" s="343"/>
    </row>
    <row r="14515" spans="4:4" x14ac:dyDescent="0.2">
      <c r="D14515" s="343"/>
    </row>
    <row r="14516" spans="4:4" x14ac:dyDescent="0.2">
      <c r="D14516" s="343"/>
    </row>
    <row r="14517" spans="4:4" x14ac:dyDescent="0.2">
      <c r="D14517" s="343"/>
    </row>
    <row r="14518" spans="4:4" x14ac:dyDescent="0.2">
      <c r="D14518" s="343"/>
    </row>
    <row r="14519" spans="4:4" x14ac:dyDescent="0.2">
      <c r="D14519" s="343"/>
    </row>
    <row r="14520" spans="4:4" x14ac:dyDescent="0.2">
      <c r="D14520" s="343"/>
    </row>
    <row r="14521" spans="4:4" x14ac:dyDescent="0.2">
      <c r="D14521" s="343"/>
    </row>
    <row r="14522" spans="4:4" x14ac:dyDescent="0.2">
      <c r="D14522" s="343"/>
    </row>
    <row r="14523" spans="4:4" x14ac:dyDescent="0.2">
      <c r="D14523" s="343"/>
    </row>
    <row r="14524" spans="4:4" x14ac:dyDescent="0.2">
      <c r="D14524" s="343"/>
    </row>
    <row r="14525" spans="4:4" x14ac:dyDescent="0.2">
      <c r="D14525" s="343"/>
    </row>
    <row r="14526" spans="4:4" x14ac:dyDescent="0.2">
      <c r="D14526" s="343"/>
    </row>
    <row r="14527" spans="4:4" x14ac:dyDescent="0.2">
      <c r="D14527" s="343"/>
    </row>
    <row r="14528" spans="4:4" x14ac:dyDescent="0.2">
      <c r="D14528" s="343"/>
    </row>
    <row r="14529" spans="4:4" x14ac:dyDescent="0.2">
      <c r="D14529" s="343"/>
    </row>
    <row r="14530" spans="4:4" x14ac:dyDescent="0.2">
      <c r="D14530" s="343"/>
    </row>
    <row r="14531" spans="4:4" x14ac:dyDescent="0.2">
      <c r="D14531" s="343"/>
    </row>
    <row r="14532" spans="4:4" x14ac:dyDescent="0.2">
      <c r="D14532" s="343"/>
    </row>
    <row r="14533" spans="4:4" x14ac:dyDescent="0.2">
      <c r="D14533" s="343"/>
    </row>
    <row r="14534" spans="4:4" x14ac:dyDescent="0.2">
      <c r="D14534" s="343"/>
    </row>
    <row r="14535" spans="4:4" x14ac:dyDescent="0.2">
      <c r="D14535" s="343"/>
    </row>
    <row r="14536" spans="4:4" x14ac:dyDescent="0.2">
      <c r="D14536" s="343"/>
    </row>
    <row r="14537" spans="4:4" x14ac:dyDescent="0.2">
      <c r="D14537" s="343"/>
    </row>
    <row r="14538" spans="4:4" x14ac:dyDescent="0.2">
      <c r="D14538" s="343"/>
    </row>
    <row r="14539" spans="4:4" x14ac:dyDescent="0.2">
      <c r="D14539" s="343"/>
    </row>
    <row r="14540" spans="4:4" x14ac:dyDescent="0.2">
      <c r="D14540" s="343"/>
    </row>
    <row r="14541" spans="4:4" x14ac:dyDescent="0.2">
      <c r="D14541" s="343"/>
    </row>
    <row r="14542" spans="4:4" x14ac:dyDescent="0.2">
      <c r="D14542" s="343"/>
    </row>
    <row r="14543" spans="4:4" x14ac:dyDescent="0.2">
      <c r="D14543" s="343"/>
    </row>
    <row r="14544" spans="4:4" x14ac:dyDescent="0.2">
      <c r="D14544" s="343"/>
    </row>
    <row r="14545" spans="4:4" x14ac:dyDescent="0.2">
      <c r="D14545" s="343"/>
    </row>
    <row r="14546" spans="4:4" x14ac:dyDescent="0.2">
      <c r="D14546" s="343"/>
    </row>
    <row r="14547" spans="4:4" x14ac:dyDescent="0.2">
      <c r="D14547" s="343"/>
    </row>
    <row r="14548" spans="4:4" x14ac:dyDescent="0.2">
      <c r="D14548" s="343"/>
    </row>
    <row r="14549" spans="4:4" x14ac:dyDescent="0.2">
      <c r="D14549" s="343"/>
    </row>
    <row r="14550" spans="4:4" x14ac:dyDescent="0.2">
      <c r="D14550" s="343"/>
    </row>
    <row r="14551" spans="4:4" x14ac:dyDescent="0.2">
      <c r="D14551" s="343"/>
    </row>
    <row r="14552" spans="4:4" x14ac:dyDescent="0.2">
      <c r="D14552" s="343"/>
    </row>
    <row r="14553" spans="4:4" x14ac:dyDescent="0.2">
      <c r="D14553" s="343"/>
    </row>
    <row r="14554" spans="4:4" x14ac:dyDescent="0.2">
      <c r="D14554" s="343"/>
    </row>
    <row r="14555" spans="4:4" x14ac:dyDescent="0.2">
      <c r="D14555" s="343"/>
    </row>
    <row r="14556" spans="4:4" x14ac:dyDescent="0.2">
      <c r="D14556" s="343"/>
    </row>
    <row r="14557" spans="4:4" x14ac:dyDescent="0.2">
      <c r="D14557" s="343"/>
    </row>
    <row r="14558" spans="4:4" x14ac:dyDescent="0.2">
      <c r="D14558" s="343"/>
    </row>
    <row r="14559" spans="4:4" x14ac:dyDescent="0.2">
      <c r="D14559" s="343"/>
    </row>
    <row r="14560" spans="4:4" x14ac:dyDescent="0.2">
      <c r="D14560" s="343"/>
    </row>
    <row r="14561" spans="4:4" x14ac:dyDescent="0.2">
      <c r="D14561" s="343"/>
    </row>
    <row r="14562" spans="4:4" x14ac:dyDescent="0.2">
      <c r="D14562" s="343"/>
    </row>
    <row r="14563" spans="4:4" x14ac:dyDescent="0.2">
      <c r="D14563" s="343"/>
    </row>
    <row r="14564" spans="4:4" x14ac:dyDescent="0.2">
      <c r="D14564" s="343"/>
    </row>
    <row r="14565" spans="4:4" x14ac:dyDescent="0.2">
      <c r="D14565" s="343"/>
    </row>
    <row r="14566" spans="4:4" x14ac:dyDescent="0.2">
      <c r="D14566" s="343"/>
    </row>
    <row r="14567" spans="4:4" x14ac:dyDescent="0.2">
      <c r="D14567" s="343"/>
    </row>
    <row r="14568" spans="4:4" x14ac:dyDescent="0.2">
      <c r="D14568" s="343"/>
    </row>
    <row r="14569" spans="4:4" x14ac:dyDescent="0.2">
      <c r="D14569" s="343"/>
    </row>
    <row r="14570" spans="4:4" x14ac:dyDescent="0.2">
      <c r="D14570" s="343"/>
    </row>
    <row r="14571" spans="4:4" x14ac:dyDescent="0.2">
      <c r="D14571" s="343"/>
    </row>
    <row r="14572" spans="4:4" x14ac:dyDescent="0.2">
      <c r="D14572" s="343"/>
    </row>
    <row r="14573" spans="4:4" x14ac:dyDescent="0.2">
      <c r="D14573" s="343"/>
    </row>
    <row r="14574" spans="4:4" x14ac:dyDescent="0.2">
      <c r="D14574" s="343"/>
    </row>
    <row r="14575" spans="4:4" x14ac:dyDescent="0.2">
      <c r="D14575" s="343"/>
    </row>
    <row r="14576" spans="4:4" x14ac:dyDescent="0.2">
      <c r="D14576" s="343"/>
    </row>
    <row r="14577" spans="4:4" x14ac:dyDescent="0.2">
      <c r="D14577" s="343"/>
    </row>
    <row r="14578" spans="4:4" x14ac:dyDescent="0.2">
      <c r="D14578" s="343"/>
    </row>
    <row r="14579" spans="4:4" x14ac:dyDescent="0.2">
      <c r="D14579" s="343"/>
    </row>
    <row r="14580" spans="4:4" x14ac:dyDescent="0.2">
      <c r="D14580" s="343"/>
    </row>
    <row r="14581" spans="4:4" x14ac:dyDescent="0.2">
      <c r="D14581" s="343"/>
    </row>
    <row r="14582" spans="4:4" x14ac:dyDescent="0.2">
      <c r="D14582" s="343"/>
    </row>
    <row r="14583" spans="4:4" x14ac:dyDescent="0.2">
      <c r="D14583" s="343"/>
    </row>
    <row r="14584" spans="4:4" x14ac:dyDescent="0.2">
      <c r="D14584" s="343"/>
    </row>
    <row r="14585" spans="4:4" x14ac:dyDescent="0.2">
      <c r="D14585" s="343"/>
    </row>
    <row r="14586" spans="4:4" x14ac:dyDescent="0.2">
      <c r="D14586" s="343"/>
    </row>
    <row r="14587" spans="4:4" x14ac:dyDescent="0.2">
      <c r="D14587" s="343"/>
    </row>
    <row r="14588" spans="4:4" x14ac:dyDescent="0.2">
      <c r="D14588" s="343"/>
    </row>
    <row r="14589" spans="4:4" x14ac:dyDescent="0.2">
      <c r="D14589" s="343"/>
    </row>
    <row r="14590" spans="4:4" x14ac:dyDescent="0.2">
      <c r="D14590" s="343"/>
    </row>
    <row r="14591" spans="4:4" x14ac:dyDescent="0.2">
      <c r="D14591" s="343"/>
    </row>
    <row r="14592" spans="4:4" x14ac:dyDescent="0.2">
      <c r="D14592" s="343"/>
    </row>
    <row r="14593" spans="4:4" x14ac:dyDescent="0.2">
      <c r="D14593" s="343"/>
    </row>
    <row r="14594" spans="4:4" x14ac:dyDescent="0.2">
      <c r="D14594" s="343"/>
    </row>
    <row r="14595" spans="4:4" x14ac:dyDescent="0.2">
      <c r="D14595" s="343"/>
    </row>
    <row r="14596" spans="4:4" x14ac:dyDescent="0.2">
      <c r="D14596" s="343"/>
    </row>
    <row r="14597" spans="4:4" x14ac:dyDescent="0.2">
      <c r="D14597" s="343"/>
    </row>
    <row r="14598" spans="4:4" x14ac:dyDescent="0.2">
      <c r="D14598" s="343"/>
    </row>
    <row r="14599" spans="4:4" x14ac:dyDescent="0.2">
      <c r="D14599" s="343"/>
    </row>
    <row r="14600" spans="4:4" x14ac:dyDescent="0.2">
      <c r="D14600" s="343"/>
    </row>
    <row r="14601" spans="4:4" x14ac:dyDescent="0.2">
      <c r="D14601" s="343"/>
    </row>
    <row r="14602" spans="4:4" x14ac:dyDescent="0.2">
      <c r="D14602" s="343"/>
    </row>
    <row r="14603" spans="4:4" x14ac:dyDescent="0.2">
      <c r="D14603" s="343"/>
    </row>
    <row r="14604" spans="4:4" x14ac:dyDescent="0.2">
      <c r="D14604" s="343"/>
    </row>
    <row r="14605" spans="4:4" x14ac:dyDescent="0.2">
      <c r="D14605" s="343"/>
    </row>
    <row r="14606" spans="4:4" x14ac:dyDescent="0.2">
      <c r="D14606" s="343"/>
    </row>
    <row r="14607" spans="4:4" x14ac:dyDescent="0.2">
      <c r="D14607" s="343"/>
    </row>
    <row r="14608" spans="4:4" x14ac:dyDescent="0.2">
      <c r="D14608" s="343"/>
    </row>
    <row r="14609" spans="4:4" x14ac:dyDescent="0.2">
      <c r="D14609" s="343"/>
    </row>
    <row r="14610" spans="4:4" x14ac:dyDescent="0.2">
      <c r="D14610" s="343"/>
    </row>
    <row r="14611" spans="4:4" x14ac:dyDescent="0.2">
      <c r="D14611" s="343"/>
    </row>
    <row r="14612" spans="4:4" x14ac:dyDescent="0.2">
      <c r="D14612" s="343"/>
    </row>
    <row r="14613" spans="4:4" x14ac:dyDescent="0.2">
      <c r="D14613" s="343"/>
    </row>
    <row r="14614" spans="4:4" x14ac:dyDescent="0.2">
      <c r="D14614" s="343"/>
    </row>
    <row r="14615" spans="4:4" x14ac:dyDescent="0.2">
      <c r="D14615" s="343"/>
    </row>
    <row r="14616" spans="4:4" x14ac:dyDescent="0.2">
      <c r="D14616" s="343"/>
    </row>
    <row r="14617" spans="4:4" x14ac:dyDescent="0.2">
      <c r="D14617" s="343"/>
    </row>
    <row r="14618" spans="4:4" x14ac:dyDescent="0.2">
      <c r="D14618" s="343"/>
    </row>
    <row r="14619" spans="4:4" x14ac:dyDescent="0.2">
      <c r="D14619" s="343"/>
    </row>
    <row r="14620" spans="4:4" x14ac:dyDescent="0.2">
      <c r="D14620" s="343"/>
    </row>
    <row r="14621" spans="4:4" x14ac:dyDescent="0.2">
      <c r="D14621" s="343"/>
    </row>
    <row r="14622" spans="4:4" x14ac:dyDescent="0.2">
      <c r="D14622" s="343"/>
    </row>
    <row r="14623" spans="4:4" x14ac:dyDescent="0.2">
      <c r="D14623" s="343"/>
    </row>
    <row r="14624" spans="4:4" x14ac:dyDescent="0.2">
      <c r="D14624" s="343"/>
    </row>
    <row r="14625" spans="4:4" x14ac:dyDescent="0.2">
      <c r="D14625" s="343"/>
    </row>
    <row r="14626" spans="4:4" x14ac:dyDescent="0.2">
      <c r="D14626" s="343"/>
    </row>
    <row r="14627" spans="4:4" x14ac:dyDescent="0.2">
      <c r="D14627" s="343"/>
    </row>
    <row r="14628" spans="4:4" x14ac:dyDescent="0.2">
      <c r="D14628" s="343"/>
    </row>
    <row r="14629" spans="4:4" x14ac:dyDescent="0.2">
      <c r="D14629" s="343"/>
    </row>
    <row r="14630" spans="4:4" x14ac:dyDescent="0.2">
      <c r="D14630" s="343"/>
    </row>
    <row r="14631" spans="4:4" x14ac:dyDescent="0.2">
      <c r="D14631" s="343"/>
    </row>
    <row r="14632" spans="4:4" x14ac:dyDescent="0.2">
      <c r="D14632" s="343"/>
    </row>
    <row r="14633" spans="4:4" x14ac:dyDescent="0.2">
      <c r="D14633" s="343"/>
    </row>
    <row r="14634" spans="4:4" x14ac:dyDescent="0.2">
      <c r="D14634" s="343"/>
    </row>
    <row r="14635" spans="4:4" x14ac:dyDescent="0.2">
      <c r="D14635" s="343"/>
    </row>
    <row r="14636" spans="4:4" x14ac:dyDescent="0.2">
      <c r="D14636" s="343"/>
    </row>
    <row r="14637" spans="4:4" x14ac:dyDescent="0.2">
      <c r="D14637" s="343"/>
    </row>
    <row r="14638" spans="4:4" x14ac:dyDescent="0.2">
      <c r="D14638" s="343"/>
    </row>
    <row r="14639" spans="4:4" x14ac:dyDescent="0.2">
      <c r="D14639" s="343"/>
    </row>
    <row r="14640" spans="4:4" x14ac:dyDescent="0.2">
      <c r="D14640" s="343"/>
    </row>
    <row r="14641" spans="4:4" x14ac:dyDescent="0.2">
      <c r="D14641" s="343"/>
    </row>
    <row r="14642" spans="4:4" x14ac:dyDescent="0.2">
      <c r="D14642" s="343"/>
    </row>
    <row r="14643" spans="4:4" x14ac:dyDescent="0.2">
      <c r="D14643" s="343"/>
    </row>
    <row r="14644" spans="4:4" x14ac:dyDescent="0.2">
      <c r="D14644" s="343"/>
    </row>
    <row r="14645" spans="4:4" x14ac:dyDescent="0.2">
      <c r="D14645" s="343"/>
    </row>
    <row r="14646" spans="4:4" x14ac:dyDescent="0.2">
      <c r="D14646" s="343"/>
    </row>
    <row r="14647" spans="4:4" x14ac:dyDescent="0.2">
      <c r="D14647" s="343"/>
    </row>
    <row r="14648" spans="4:4" x14ac:dyDescent="0.2">
      <c r="D14648" s="343"/>
    </row>
    <row r="14649" spans="4:4" x14ac:dyDescent="0.2">
      <c r="D14649" s="343"/>
    </row>
    <row r="14650" spans="4:4" x14ac:dyDescent="0.2">
      <c r="D14650" s="343"/>
    </row>
    <row r="14651" spans="4:4" x14ac:dyDescent="0.2">
      <c r="D14651" s="343"/>
    </row>
    <row r="14652" spans="4:4" x14ac:dyDescent="0.2">
      <c r="D14652" s="343"/>
    </row>
    <row r="14653" spans="4:4" x14ac:dyDescent="0.2">
      <c r="D14653" s="343"/>
    </row>
    <row r="14654" spans="4:4" x14ac:dyDescent="0.2">
      <c r="D14654" s="343"/>
    </row>
    <row r="14655" spans="4:4" x14ac:dyDescent="0.2">
      <c r="D14655" s="343"/>
    </row>
    <row r="14656" spans="4:4" x14ac:dyDescent="0.2">
      <c r="D14656" s="343"/>
    </row>
    <row r="14657" spans="4:4" x14ac:dyDescent="0.2">
      <c r="D14657" s="343"/>
    </row>
    <row r="14658" spans="4:4" x14ac:dyDescent="0.2">
      <c r="D14658" s="343"/>
    </row>
    <row r="14659" spans="4:4" x14ac:dyDescent="0.2">
      <c r="D14659" s="343"/>
    </row>
    <row r="14660" spans="4:4" x14ac:dyDescent="0.2">
      <c r="D14660" s="343"/>
    </row>
    <row r="14661" spans="4:4" x14ac:dyDescent="0.2">
      <c r="D14661" s="343"/>
    </row>
    <row r="14662" spans="4:4" x14ac:dyDescent="0.2">
      <c r="D14662" s="343"/>
    </row>
    <row r="14663" spans="4:4" x14ac:dyDescent="0.2">
      <c r="D14663" s="343"/>
    </row>
    <row r="14664" spans="4:4" x14ac:dyDescent="0.2">
      <c r="D14664" s="343"/>
    </row>
    <row r="14665" spans="4:4" x14ac:dyDescent="0.2">
      <c r="D14665" s="343"/>
    </row>
    <row r="14666" spans="4:4" x14ac:dyDescent="0.2">
      <c r="D14666" s="343"/>
    </row>
    <row r="14667" spans="4:4" x14ac:dyDescent="0.2">
      <c r="D14667" s="343"/>
    </row>
    <row r="14668" spans="4:4" x14ac:dyDescent="0.2">
      <c r="D14668" s="343"/>
    </row>
    <row r="14669" spans="4:4" x14ac:dyDescent="0.2">
      <c r="D14669" s="343"/>
    </row>
    <row r="14670" spans="4:4" x14ac:dyDescent="0.2">
      <c r="D14670" s="343"/>
    </row>
    <row r="14671" spans="4:4" x14ac:dyDescent="0.2">
      <c r="D14671" s="343"/>
    </row>
    <row r="14672" spans="4:4" x14ac:dyDescent="0.2">
      <c r="D14672" s="343"/>
    </row>
    <row r="14673" spans="4:4" x14ac:dyDescent="0.2">
      <c r="D14673" s="343"/>
    </row>
    <row r="14674" spans="4:4" x14ac:dyDescent="0.2">
      <c r="D14674" s="343"/>
    </row>
    <row r="14675" spans="4:4" x14ac:dyDescent="0.2">
      <c r="D14675" s="343"/>
    </row>
    <row r="14676" spans="4:4" x14ac:dyDescent="0.2">
      <c r="D14676" s="343"/>
    </row>
    <row r="14677" spans="4:4" x14ac:dyDescent="0.2">
      <c r="D14677" s="343"/>
    </row>
    <row r="14678" spans="4:4" x14ac:dyDescent="0.2">
      <c r="D14678" s="343"/>
    </row>
    <row r="14679" spans="4:4" x14ac:dyDescent="0.2">
      <c r="D14679" s="343"/>
    </row>
    <row r="14680" spans="4:4" x14ac:dyDescent="0.2">
      <c r="D14680" s="343"/>
    </row>
    <row r="14681" spans="4:4" x14ac:dyDescent="0.2">
      <c r="D14681" s="343"/>
    </row>
    <row r="14682" spans="4:4" x14ac:dyDescent="0.2">
      <c r="D14682" s="343"/>
    </row>
    <row r="14683" spans="4:4" x14ac:dyDescent="0.2">
      <c r="D14683" s="343"/>
    </row>
    <row r="14684" spans="4:4" x14ac:dyDescent="0.2">
      <c r="D14684" s="343"/>
    </row>
    <row r="14685" spans="4:4" x14ac:dyDescent="0.2">
      <c r="D14685" s="343"/>
    </row>
    <row r="14686" spans="4:4" x14ac:dyDescent="0.2">
      <c r="D14686" s="343"/>
    </row>
    <row r="14687" spans="4:4" x14ac:dyDescent="0.2">
      <c r="D14687" s="343"/>
    </row>
    <row r="14688" spans="4:4" x14ac:dyDescent="0.2">
      <c r="D14688" s="343"/>
    </row>
    <row r="14689" spans="4:4" x14ac:dyDescent="0.2">
      <c r="D14689" s="343"/>
    </row>
    <row r="14690" spans="4:4" x14ac:dyDescent="0.2">
      <c r="D14690" s="343"/>
    </row>
    <row r="14691" spans="4:4" x14ac:dyDescent="0.2">
      <c r="D14691" s="343"/>
    </row>
    <row r="14692" spans="4:4" x14ac:dyDescent="0.2">
      <c r="D14692" s="343"/>
    </row>
    <row r="14693" spans="4:4" x14ac:dyDescent="0.2">
      <c r="D14693" s="343"/>
    </row>
    <row r="14694" spans="4:4" x14ac:dyDescent="0.2">
      <c r="D14694" s="343"/>
    </row>
    <row r="14695" spans="4:4" x14ac:dyDescent="0.2">
      <c r="D14695" s="343"/>
    </row>
    <row r="14696" spans="4:4" x14ac:dyDescent="0.2">
      <c r="D14696" s="343"/>
    </row>
    <row r="14697" spans="4:4" x14ac:dyDescent="0.2">
      <c r="D14697" s="343"/>
    </row>
    <row r="14698" spans="4:4" x14ac:dyDescent="0.2">
      <c r="D14698" s="343"/>
    </row>
    <row r="14699" spans="4:4" x14ac:dyDescent="0.2">
      <c r="D14699" s="343"/>
    </row>
    <row r="14700" spans="4:4" x14ac:dyDescent="0.2">
      <c r="D14700" s="343"/>
    </row>
    <row r="14701" spans="4:4" x14ac:dyDescent="0.2">
      <c r="D14701" s="343"/>
    </row>
    <row r="14702" spans="4:4" x14ac:dyDescent="0.2">
      <c r="D14702" s="343"/>
    </row>
    <row r="14703" spans="4:4" x14ac:dyDescent="0.2">
      <c r="D14703" s="343"/>
    </row>
    <row r="14704" spans="4:4" x14ac:dyDescent="0.2">
      <c r="D14704" s="343"/>
    </row>
    <row r="14705" spans="4:4" x14ac:dyDescent="0.2">
      <c r="D14705" s="343"/>
    </row>
    <row r="14706" spans="4:4" x14ac:dyDescent="0.2">
      <c r="D14706" s="343"/>
    </row>
    <row r="14707" spans="4:4" x14ac:dyDescent="0.2">
      <c r="D14707" s="343"/>
    </row>
    <row r="14708" spans="4:4" x14ac:dyDescent="0.2">
      <c r="D14708" s="343"/>
    </row>
    <row r="14709" spans="4:4" x14ac:dyDescent="0.2">
      <c r="D14709" s="343"/>
    </row>
    <row r="14710" spans="4:4" x14ac:dyDescent="0.2">
      <c r="D14710" s="343"/>
    </row>
    <row r="14711" spans="4:4" x14ac:dyDescent="0.2">
      <c r="D14711" s="343"/>
    </row>
    <row r="14712" spans="4:4" x14ac:dyDescent="0.2">
      <c r="D14712" s="343"/>
    </row>
    <row r="14713" spans="4:4" x14ac:dyDescent="0.2">
      <c r="D14713" s="343"/>
    </row>
    <row r="14714" spans="4:4" x14ac:dyDescent="0.2">
      <c r="D14714" s="343"/>
    </row>
    <row r="14715" spans="4:4" x14ac:dyDescent="0.2">
      <c r="D14715" s="343"/>
    </row>
    <row r="14716" spans="4:4" x14ac:dyDescent="0.2">
      <c r="D14716" s="343"/>
    </row>
    <row r="14717" spans="4:4" x14ac:dyDescent="0.2">
      <c r="D14717" s="343"/>
    </row>
    <row r="14718" spans="4:4" x14ac:dyDescent="0.2">
      <c r="D14718" s="343"/>
    </row>
    <row r="14719" spans="4:4" x14ac:dyDescent="0.2">
      <c r="D14719" s="343"/>
    </row>
    <row r="14720" spans="4:4" x14ac:dyDescent="0.2">
      <c r="D14720" s="343"/>
    </row>
    <row r="14721" spans="4:4" x14ac:dyDescent="0.2">
      <c r="D14721" s="343"/>
    </row>
    <row r="14722" spans="4:4" x14ac:dyDescent="0.2">
      <c r="D14722" s="343"/>
    </row>
    <row r="14723" spans="4:4" x14ac:dyDescent="0.2">
      <c r="D14723" s="343"/>
    </row>
    <row r="14724" spans="4:4" x14ac:dyDescent="0.2">
      <c r="D14724" s="343"/>
    </row>
    <row r="14725" spans="4:4" x14ac:dyDescent="0.2">
      <c r="D14725" s="343"/>
    </row>
    <row r="14726" spans="4:4" x14ac:dyDescent="0.2">
      <c r="D14726" s="343"/>
    </row>
    <row r="14727" spans="4:4" x14ac:dyDescent="0.2">
      <c r="D14727" s="343"/>
    </row>
    <row r="14728" spans="4:4" x14ac:dyDescent="0.2">
      <c r="D14728" s="343"/>
    </row>
    <row r="14729" spans="4:4" x14ac:dyDescent="0.2">
      <c r="D14729" s="343"/>
    </row>
    <row r="14730" spans="4:4" x14ac:dyDescent="0.2">
      <c r="D14730" s="343"/>
    </row>
    <row r="14731" spans="4:4" x14ac:dyDescent="0.2">
      <c r="D14731" s="343"/>
    </row>
    <row r="14732" spans="4:4" x14ac:dyDescent="0.2">
      <c r="D14732" s="343"/>
    </row>
    <row r="14733" spans="4:4" x14ac:dyDescent="0.2">
      <c r="D14733" s="343"/>
    </row>
    <row r="14734" spans="4:4" x14ac:dyDescent="0.2">
      <c r="D14734" s="343"/>
    </row>
    <row r="14735" spans="4:4" x14ac:dyDescent="0.2">
      <c r="D14735" s="343"/>
    </row>
    <row r="14736" spans="4:4" x14ac:dyDescent="0.2">
      <c r="D14736" s="343"/>
    </row>
    <row r="14737" spans="4:4" x14ac:dyDescent="0.2">
      <c r="D14737" s="343"/>
    </row>
    <row r="14738" spans="4:4" x14ac:dyDescent="0.2">
      <c r="D14738" s="343"/>
    </row>
    <row r="14739" spans="4:4" x14ac:dyDescent="0.2">
      <c r="D14739" s="343"/>
    </row>
    <row r="14740" spans="4:4" x14ac:dyDescent="0.2">
      <c r="D14740" s="343"/>
    </row>
    <row r="14741" spans="4:4" x14ac:dyDescent="0.2">
      <c r="D14741" s="343"/>
    </row>
    <row r="14742" spans="4:4" x14ac:dyDescent="0.2">
      <c r="D14742" s="343"/>
    </row>
    <row r="14743" spans="4:4" x14ac:dyDescent="0.2">
      <c r="D14743" s="343"/>
    </row>
    <row r="14744" spans="4:4" x14ac:dyDescent="0.2">
      <c r="D14744" s="343"/>
    </row>
    <row r="14745" spans="4:4" x14ac:dyDescent="0.2">
      <c r="D14745" s="343"/>
    </row>
    <row r="14746" spans="4:4" x14ac:dyDescent="0.2">
      <c r="D14746" s="343"/>
    </row>
    <row r="14747" spans="4:4" x14ac:dyDescent="0.2">
      <c r="D14747" s="343"/>
    </row>
    <row r="14748" spans="4:4" x14ac:dyDescent="0.2">
      <c r="D14748" s="343"/>
    </row>
    <row r="14749" spans="4:4" x14ac:dyDescent="0.2">
      <c r="D14749" s="343"/>
    </row>
    <row r="14750" spans="4:4" x14ac:dyDescent="0.2">
      <c r="D14750" s="343"/>
    </row>
    <row r="14751" spans="4:4" x14ac:dyDescent="0.2">
      <c r="D14751" s="343"/>
    </row>
    <row r="14752" spans="4:4" x14ac:dyDescent="0.2">
      <c r="D14752" s="343"/>
    </row>
    <row r="14753" spans="4:4" x14ac:dyDescent="0.2">
      <c r="D14753" s="343"/>
    </row>
    <row r="14754" spans="4:4" x14ac:dyDescent="0.2">
      <c r="D14754" s="343"/>
    </row>
    <row r="14755" spans="4:4" x14ac:dyDescent="0.2">
      <c r="D14755" s="343"/>
    </row>
    <row r="14756" spans="4:4" x14ac:dyDescent="0.2">
      <c r="D14756" s="343"/>
    </row>
    <row r="14757" spans="4:4" x14ac:dyDescent="0.2">
      <c r="D14757" s="343"/>
    </row>
    <row r="14758" spans="4:4" x14ac:dyDescent="0.2">
      <c r="D14758" s="343"/>
    </row>
    <row r="14759" spans="4:4" x14ac:dyDescent="0.2">
      <c r="D14759" s="343"/>
    </row>
    <row r="14760" spans="4:4" x14ac:dyDescent="0.2">
      <c r="D14760" s="343"/>
    </row>
    <row r="14761" spans="4:4" x14ac:dyDescent="0.2">
      <c r="D14761" s="343"/>
    </row>
    <row r="14762" spans="4:4" x14ac:dyDescent="0.2">
      <c r="D14762" s="343"/>
    </row>
    <row r="14763" spans="4:4" x14ac:dyDescent="0.2">
      <c r="D14763" s="343"/>
    </row>
    <row r="14764" spans="4:4" x14ac:dyDescent="0.2">
      <c r="D14764" s="343"/>
    </row>
    <row r="14765" spans="4:4" x14ac:dyDescent="0.2">
      <c r="D14765" s="343"/>
    </row>
    <row r="14766" spans="4:4" x14ac:dyDescent="0.2">
      <c r="D14766" s="343"/>
    </row>
    <row r="14767" spans="4:4" x14ac:dyDescent="0.2">
      <c r="D14767" s="343"/>
    </row>
    <row r="14768" spans="4:4" x14ac:dyDescent="0.2">
      <c r="D14768" s="343"/>
    </row>
    <row r="14769" spans="4:4" x14ac:dyDescent="0.2">
      <c r="D14769" s="343"/>
    </row>
    <row r="14770" spans="4:4" x14ac:dyDescent="0.2">
      <c r="D14770" s="343"/>
    </row>
    <row r="14771" spans="4:4" x14ac:dyDescent="0.2">
      <c r="D14771" s="343"/>
    </row>
    <row r="14772" spans="4:4" x14ac:dyDescent="0.2">
      <c r="D14772" s="343"/>
    </row>
    <row r="14773" spans="4:4" x14ac:dyDescent="0.2">
      <c r="D14773" s="343"/>
    </row>
    <row r="14774" spans="4:4" x14ac:dyDescent="0.2">
      <c r="D14774" s="343"/>
    </row>
    <row r="14775" spans="4:4" x14ac:dyDescent="0.2">
      <c r="D14775" s="343"/>
    </row>
    <row r="14776" spans="4:4" x14ac:dyDescent="0.2">
      <c r="D14776" s="343"/>
    </row>
    <row r="14777" spans="4:4" x14ac:dyDescent="0.2">
      <c r="D14777" s="343"/>
    </row>
    <row r="14778" spans="4:4" x14ac:dyDescent="0.2">
      <c r="D14778" s="343"/>
    </row>
    <row r="14779" spans="4:4" x14ac:dyDescent="0.2">
      <c r="D14779" s="343"/>
    </row>
    <row r="14780" spans="4:4" x14ac:dyDescent="0.2">
      <c r="D14780" s="343"/>
    </row>
    <row r="14781" spans="4:4" x14ac:dyDescent="0.2">
      <c r="D14781" s="343"/>
    </row>
    <row r="14782" spans="4:4" x14ac:dyDescent="0.2">
      <c r="D14782" s="343"/>
    </row>
    <row r="14783" spans="4:4" x14ac:dyDescent="0.2">
      <c r="D14783" s="343"/>
    </row>
    <row r="14784" spans="4:4" x14ac:dyDescent="0.2">
      <c r="D14784" s="343"/>
    </row>
    <row r="14785" spans="4:4" x14ac:dyDescent="0.2">
      <c r="D14785" s="343"/>
    </row>
    <row r="14786" spans="4:4" x14ac:dyDescent="0.2">
      <c r="D14786" s="343"/>
    </row>
    <row r="14787" spans="4:4" x14ac:dyDescent="0.2">
      <c r="D14787" s="343"/>
    </row>
    <row r="14788" spans="4:4" x14ac:dyDescent="0.2">
      <c r="D14788" s="343"/>
    </row>
    <row r="14789" spans="4:4" x14ac:dyDescent="0.2">
      <c r="D14789" s="343"/>
    </row>
    <row r="14790" spans="4:4" x14ac:dyDescent="0.2">
      <c r="D14790" s="343"/>
    </row>
    <row r="14791" spans="4:4" x14ac:dyDescent="0.2">
      <c r="D14791" s="343"/>
    </row>
    <row r="14792" spans="4:4" x14ac:dyDescent="0.2">
      <c r="D14792" s="343"/>
    </row>
    <row r="14793" spans="4:4" x14ac:dyDescent="0.2">
      <c r="D14793" s="343"/>
    </row>
    <row r="14794" spans="4:4" x14ac:dyDescent="0.2">
      <c r="D14794" s="343"/>
    </row>
    <row r="14795" spans="4:4" x14ac:dyDescent="0.2">
      <c r="D14795" s="343"/>
    </row>
    <row r="14796" spans="4:4" x14ac:dyDescent="0.2">
      <c r="D14796" s="343"/>
    </row>
    <row r="14797" spans="4:4" x14ac:dyDescent="0.2">
      <c r="D14797" s="343"/>
    </row>
    <row r="14798" spans="4:4" x14ac:dyDescent="0.2">
      <c r="D14798" s="343"/>
    </row>
    <row r="14799" spans="4:4" x14ac:dyDescent="0.2">
      <c r="D14799" s="343"/>
    </row>
    <row r="14800" spans="4:4" x14ac:dyDescent="0.2">
      <c r="D14800" s="343"/>
    </row>
    <row r="14801" spans="4:4" x14ac:dyDescent="0.2">
      <c r="D14801" s="343"/>
    </row>
    <row r="14802" spans="4:4" x14ac:dyDescent="0.2">
      <c r="D14802" s="343"/>
    </row>
    <row r="14803" spans="4:4" x14ac:dyDescent="0.2">
      <c r="D14803" s="343"/>
    </row>
    <row r="14804" spans="4:4" x14ac:dyDescent="0.2">
      <c r="D14804" s="343"/>
    </row>
    <row r="14805" spans="4:4" x14ac:dyDescent="0.2">
      <c r="D14805" s="343"/>
    </row>
    <row r="14806" spans="4:4" x14ac:dyDescent="0.2">
      <c r="D14806" s="343"/>
    </row>
    <row r="14807" spans="4:4" x14ac:dyDescent="0.2">
      <c r="D14807" s="343"/>
    </row>
    <row r="14808" spans="4:4" x14ac:dyDescent="0.2">
      <c r="D14808" s="343"/>
    </row>
    <row r="14809" spans="4:4" x14ac:dyDescent="0.2">
      <c r="D14809" s="343"/>
    </row>
    <row r="14810" spans="4:4" x14ac:dyDescent="0.2">
      <c r="D14810" s="343"/>
    </row>
    <row r="14811" spans="4:4" x14ac:dyDescent="0.2">
      <c r="D14811" s="343"/>
    </row>
    <row r="14812" spans="4:4" x14ac:dyDescent="0.2">
      <c r="D14812" s="343"/>
    </row>
    <row r="14813" spans="4:4" x14ac:dyDescent="0.2">
      <c r="D14813" s="343"/>
    </row>
    <row r="14814" spans="4:4" x14ac:dyDescent="0.2">
      <c r="D14814" s="343"/>
    </row>
    <row r="14815" spans="4:4" x14ac:dyDescent="0.2">
      <c r="D14815" s="343"/>
    </row>
    <row r="14816" spans="4:4" x14ac:dyDescent="0.2">
      <c r="D14816" s="343"/>
    </row>
    <row r="14817" spans="4:4" x14ac:dyDescent="0.2">
      <c r="D14817" s="343"/>
    </row>
    <row r="14818" spans="4:4" x14ac:dyDescent="0.2">
      <c r="D14818" s="343"/>
    </row>
    <row r="14819" spans="4:4" x14ac:dyDescent="0.2">
      <c r="D14819" s="343"/>
    </row>
    <row r="14820" spans="4:4" x14ac:dyDescent="0.2">
      <c r="D14820" s="343"/>
    </row>
    <row r="14821" spans="4:4" x14ac:dyDescent="0.2">
      <c r="D14821" s="343"/>
    </row>
    <row r="14822" spans="4:4" x14ac:dyDescent="0.2">
      <c r="D14822" s="343"/>
    </row>
    <row r="14823" spans="4:4" x14ac:dyDescent="0.2">
      <c r="D14823" s="343"/>
    </row>
    <row r="14824" spans="4:4" x14ac:dyDescent="0.2">
      <c r="D14824" s="343"/>
    </row>
    <row r="14825" spans="4:4" x14ac:dyDescent="0.2">
      <c r="D14825" s="343"/>
    </row>
    <row r="14826" spans="4:4" x14ac:dyDescent="0.2">
      <c r="D14826" s="343"/>
    </row>
    <row r="14827" spans="4:4" x14ac:dyDescent="0.2">
      <c r="D14827" s="343"/>
    </row>
    <row r="14828" spans="4:4" x14ac:dyDescent="0.2">
      <c r="D14828" s="343"/>
    </row>
    <row r="14829" spans="4:4" x14ac:dyDescent="0.2">
      <c r="D14829" s="343"/>
    </row>
    <row r="14830" spans="4:4" x14ac:dyDescent="0.2">
      <c r="D14830" s="343"/>
    </row>
    <row r="14831" spans="4:4" x14ac:dyDescent="0.2">
      <c r="D14831" s="343"/>
    </row>
    <row r="14832" spans="4:4" x14ac:dyDescent="0.2">
      <c r="D14832" s="343"/>
    </row>
    <row r="14833" spans="4:4" x14ac:dyDescent="0.2">
      <c r="D14833" s="343"/>
    </row>
    <row r="14834" spans="4:4" x14ac:dyDescent="0.2">
      <c r="D14834" s="343"/>
    </row>
    <row r="14835" spans="4:4" x14ac:dyDescent="0.2">
      <c r="D14835" s="343"/>
    </row>
    <row r="14836" spans="4:4" x14ac:dyDescent="0.2">
      <c r="D14836" s="343"/>
    </row>
    <row r="14837" spans="4:4" x14ac:dyDescent="0.2">
      <c r="D14837" s="343"/>
    </row>
    <row r="14838" spans="4:4" x14ac:dyDescent="0.2">
      <c r="D14838" s="343"/>
    </row>
    <row r="14839" spans="4:4" x14ac:dyDescent="0.2">
      <c r="D14839" s="343"/>
    </row>
    <row r="14840" spans="4:4" x14ac:dyDescent="0.2">
      <c r="D14840" s="343"/>
    </row>
    <row r="14841" spans="4:4" x14ac:dyDescent="0.2">
      <c r="D14841" s="343"/>
    </row>
    <row r="14842" spans="4:4" x14ac:dyDescent="0.2">
      <c r="D14842" s="343"/>
    </row>
    <row r="14843" spans="4:4" x14ac:dyDescent="0.2">
      <c r="D14843" s="343"/>
    </row>
    <row r="14844" spans="4:4" x14ac:dyDescent="0.2">
      <c r="D14844" s="343"/>
    </row>
    <row r="14845" spans="4:4" x14ac:dyDescent="0.2">
      <c r="D14845" s="343"/>
    </row>
    <row r="14846" spans="4:4" x14ac:dyDescent="0.2">
      <c r="D14846" s="343"/>
    </row>
    <row r="14847" spans="4:4" x14ac:dyDescent="0.2">
      <c r="D14847" s="343"/>
    </row>
    <row r="14848" spans="4:4" x14ac:dyDescent="0.2">
      <c r="D14848" s="343"/>
    </row>
    <row r="14849" spans="4:4" x14ac:dyDescent="0.2">
      <c r="D14849" s="343"/>
    </row>
    <row r="14850" spans="4:4" x14ac:dyDescent="0.2">
      <c r="D14850" s="343"/>
    </row>
    <row r="14851" spans="4:4" x14ac:dyDescent="0.2">
      <c r="D14851" s="343"/>
    </row>
    <row r="14852" spans="4:4" x14ac:dyDescent="0.2">
      <c r="D14852" s="343"/>
    </row>
    <row r="14853" spans="4:4" x14ac:dyDescent="0.2">
      <c r="D14853" s="343"/>
    </row>
    <row r="14854" spans="4:4" x14ac:dyDescent="0.2">
      <c r="D14854" s="343"/>
    </row>
    <row r="14855" spans="4:4" x14ac:dyDescent="0.2">
      <c r="D14855" s="343"/>
    </row>
    <row r="14856" spans="4:4" x14ac:dyDescent="0.2">
      <c r="D14856" s="343"/>
    </row>
    <row r="14857" spans="4:4" x14ac:dyDescent="0.2">
      <c r="D14857" s="343"/>
    </row>
    <row r="14858" spans="4:4" x14ac:dyDescent="0.2">
      <c r="D14858" s="343"/>
    </row>
    <row r="14859" spans="4:4" x14ac:dyDescent="0.2">
      <c r="D14859" s="343"/>
    </row>
    <row r="14860" spans="4:4" x14ac:dyDescent="0.2">
      <c r="D14860" s="343"/>
    </row>
    <row r="14861" spans="4:4" x14ac:dyDescent="0.2">
      <c r="D14861" s="343"/>
    </row>
    <row r="14862" spans="4:4" x14ac:dyDescent="0.2">
      <c r="D14862" s="343"/>
    </row>
    <row r="14863" spans="4:4" x14ac:dyDescent="0.2">
      <c r="D14863" s="343"/>
    </row>
    <row r="14864" spans="4:4" x14ac:dyDescent="0.2">
      <c r="D14864" s="343"/>
    </row>
    <row r="14865" spans="4:4" x14ac:dyDescent="0.2">
      <c r="D14865" s="343"/>
    </row>
    <row r="14866" spans="4:4" x14ac:dyDescent="0.2">
      <c r="D14866" s="343"/>
    </row>
    <row r="14867" spans="4:4" x14ac:dyDescent="0.2">
      <c r="D14867" s="343"/>
    </row>
    <row r="14868" spans="4:4" x14ac:dyDescent="0.2">
      <c r="D14868" s="343"/>
    </row>
    <row r="14869" spans="4:4" x14ac:dyDescent="0.2">
      <c r="D14869" s="343"/>
    </row>
    <row r="14870" spans="4:4" x14ac:dyDescent="0.2">
      <c r="D14870" s="343"/>
    </row>
    <row r="14871" spans="4:4" x14ac:dyDescent="0.2">
      <c r="D14871" s="343"/>
    </row>
    <row r="14872" spans="4:4" x14ac:dyDescent="0.2">
      <c r="D14872" s="343"/>
    </row>
    <row r="14873" spans="4:4" x14ac:dyDescent="0.2">
      <c r="D14873" s="343"/>
    </row>
    <row r="14874" spans="4:4" x14ac:dyDescent="0.2">
      <c r="D14874" s="343"/>
    </row>
    <row r="14875" spans="4:4" x14ac:dyDescent="0.2">
      <c r="D14875" s="343"/>
    </row>
    <row r="14876" spans="4:4" x14ac:dyDescent="0.2">
      <c r="D14876" s="343"/>
    </row>
    <row r="14877" spans="4:4" x14ac:dyDescent="0.2">
      <c r="D14877" s="343"/>
    </row>
    <row r="14878" spans="4:4" x14ac:dyDescent="0.2">
      <c r="D14878" s="343"/>
    </row>
    <row r="14879" spans="4:4" x14ac:dyDescent="0.2">
      <c r="D14879" s="343"/>
    </row>
    <row r="14880" spans="4:4" x14ac:dyDescent="0.2">
      <c r="D14880" s="343"/>
    </row>
    <row r="14881" spans="4:4" x14ac:dyDescent="0.2">
      <c r="D14881" s="343"/>
    </row>
    <row r="14882" spans="4:4" x14ac:dyDescent="0.2">
      <c r="D14882" s="343"/>
    </row>
    <row r="14883" spans="4:4" x14ac:dyDescent="0.2">
      <c r="D14883" s="343"/>
    </row>
    <row r="14884" spans="4:4" x14ac:dyDescent="0.2">
      <c r="D14884" s="343"/>
    </row>
    <row r="14885" spans="4:4" x14ac:dyDescent="0.2">
      <c r="D14885" s="343"/>
    </row>
    <row r="14886" spans="4:4" x14ac:dyDescent="0.2">
      <c r="D14886" s="343"/>
    </row>
    <row r="14887" spans="4:4" x14ac:dyDescent="0.2">
      <c r="D14887" s="343"/>
    </row>
    <row r="14888" spans="4:4" x14ac:dyDescent="0.2">
      <c r="D14888" s="343"/>
    </row>
    <row r="14889" spans="4:4" x14ac:dyDescent="0.2">
      <c r="D14889" s="343"/>
    </row>
    <row r="14890" spans="4:4" x14ac:dyDescent="0.2">
      <c r="D14890" s="343"/>
    </row>
    <row r="14891" spans="4:4" x14ac:dyDescent="0.2">
      <c r="D14891" s="343"/>
    </row>
    <row r="14892" spans="4:4" x14ac:dyDescent="0.2">
      <c r="D14892" s="343"/>
    </row>
    <row r="14893" spans="4:4" x14ac:dyDescent="0.2">
      <c r="D14893" s="343"/>
    </row>
    <row r="14894" spans="4:4" x14ac:dyDescent="0.2">
      <c r="D14894" s="343"/>
    </row>
    <row r="14895" spans="4:4" x14ac:dyDescent="0.2">
      <c r="D14895" s="343"/>
    </row>
    <row r="14896" spans="4:4" x14ac:dyDescent="0.2">
      <c r="D14896" s="343"/>
    </row>
    <row r="14897" spans="4:4" x14ac:dyDescent="0.2">
      <c r="D14897" s="343"/>
    </row>
    <row r="14898" spans="4:4" x14ac:dyDescent="0.2">
      <c r="D14898" s="343"/>
    </row>
    <row r="14899" spans="4:4" x14ac:dyDescent="0.2">
      <c r="D14899" s="343"/>
    </row>
    <row r="14900" spans="4:4" x14ac:dyDescent="0.2">
      <c r="D14900" s="343"/>
    </row>
    <row r="14901" spans="4:4" x14ac:dyDescent="0.2">
      <c r="D14901" s="343"/>
    </row>
    <row r="14902" spans="4:4" x14ac:dyDescent="0.2">
      <c r="D14902" s="343"/>
    </row>
    <row r="14903" spans="4:4" x14ac:dyDescent="0.2">
      <c r="D14903" s="343"/>
    </row>
    <row r="14904" spans="4:4" x14ac:dyDescent="0.2">
      <c r="D14904" s="343"/>
    </row>
    <row r="14905" spans="4:4" x14ac:dyDescent="0.2">
      <c r="D14905" s="343"/>
    </row>
    <row r="14906" spans="4:4" x14ac:dyDescent="0.2">
      <c r="D14906" s="343"/>
    </row>
    <row r="14907" spans="4:4" x14ac:dyDescent="0.2">
      <c r="D14907" s="343"/>
    </row>
    <row r="14908" spans="4:4" x14ac:dyDescent="0.2">
      <c r="D14908" s="343"/>
    </row>
    <row r="14909" spans="4:4" x14ac:dyDescent="0.2">
      <c r="D14909" s="343"/>
    </row>
    <row r="14910" spans="4:4" x14ac:dyDescent="0.2">
      <c r="D14910" s="343"/>
    </row>
    <row r="14911" spans="4:4" x14ac:dyDescent="0.2">
      <c r="D14911" s="343"/>
    </row>
    <row r="14912" spans="4:4" x14ac:dyDescent="0.2">
      <c r="D14912" s="343"/>
    </row>
    <row r="14913" spans="4:4" x14ac:dyDescent="0.2">
      <c r="D14913" s="343"/>
    </row>
    <row r="14914" spans="4:4" x14ac:dyDescent="0.2">
      <c r="D14914" s="343"/>
    </row>
    <row r="14915" spans="4:4" x14ac:dyDescent="0.2">
      <c r="D14915" s="343"/>
    </row>
    <row r="14916" spans="4:4" x14ac:dyDescent="0.2">
      <c r="D14916" s="343"/>
    </row>
    <row r="14917" spans="4:4" x14ac:dyDescent="0.2">
      <c r="D14917" s="343"/>
    </row>
    <row r="14918" spans="4:4" x14ac:dyDescent="0.2">
      <c r="D14918" s="343"/>
    </row>
    <row r="14919" spans="4:4" x14ac:dyDescent="0.2">
      <c r="D14919" s="343"/>
    </row>
    <row r="14920" spans="4:4" x14ac:dyDescent="0.2">
      <c r="D14920" s="343"/>
    </row>
    <row r="14921" spans="4:4" x14ac:dyDescent="0.2">
      <c r="D14921" s="343"/>
    </row>
    <row r="14922" spans="4:4" x14ac:dyDescent="0.2">
      <c r="D14922" s="343"/>
    </row>
    <row r="14923" spans="4:4" x14ac:dyDescent="0.2">
      <c r="D14923" s="343"/>
    </row>
    <row r="14924" spans="4:4" x14ac:dyDescent="0.2">
      <c r="D14924" s="343"/>
    </row>
    <row r="14925" spans="4:4" x14ac:dyDescent="0.2">
      <c r="D14925" s="343"/>
    </row>
    <row r="14926" spans="4:4" x14ac:dyDescent="0.2">
      <c r="D14926" s="343"/>
    </row>
    <row r="14927" spans="4:4" x14ac:dyDescent="0.2">
      <c r="D14927" s="343"/>
    </row>
    <row r="14928" spans="4:4" x14ac:dyDescent="0.2">
      <c r="D14928" s="343"/>
    </row>
    <row r="14929" spans="4:4" x14ac:dyDescent="0.2">
      <c r="D14929" s="343"/>
    </row>
    <row r="14930" spans="4:4" x14ac:dyDescent="0.2">
      <c r="D14930" s="343"/>
    </row>
    <row r="14931" spans="4:4" x14ac:dyDescent="0.2">
      <c r="D14931" s="343"/>
    </row>
    <row r="14932" spans="4:4" x14ac:dyDescent="0.2">
      <c r="D14932" s="343"/>
    </row>
    <row r="14933" spans="4:4" x14ac:dyDescent="0.2">
      <c r="D14933" s="343"/>
    </row>
    <row r="14934" spans="4:4" x14ac:dyDescent="0.2">
      <c r="D14934" s="343"/>
    </row>
    <row r="14935" spans="4:4" x14ac:dyDescent="0.2">
      <c r="D14935" s="343"/>
    </row>
    <row r="14936" spans="4:4" x14ac:dyDescent="0.2">
      <c r="D14936" s="343"/>
    </row>
    <row r="14937" spans="4:4" x14ac:dyDescent="0.2">
      <c r="D14937" s="343"/>
    </row>
    <row r="14938" spans="4:4" x14ac:dyDescent="0.2">
      <c r="D14938" s="343"/>
    </row>
    <row r="14939" spans="4:4" x14ac:dyDescent="0.2">
      <c r="D14939" s="343"/>
    </row>
    <row r="14940" spans="4:4" x14ac:dyDescent="0.2">
      <c r="D14940" s="343"/>
    </row>
    <row r="14941" spans="4:4" x14ac:dyDescent="0.2">
      <c r="D14941" s="343"/>
    </row>
    <row r="14942" spans="4:4" x14ac:dyDescent="0.2">
      <c r="D14942" s="343"/>
    </row>
    <row r="14943" spans="4:4" x14ac:dyDescent="0.2">
      <c r="D14943" s="343"/>
    </row>
    <row r="14944" spans="4:4" x14ac:dyDescent="0.2">
      <c r="D14944" s="343"/>
    </row>
    <row r="14945" spans="4:4" x14ac:dyDescent="0.2">
      <c r="D14945" s="343"/>
    </row>
    <row r="14946" spans="4:4" x14ac:dyDescent="0.2">
      <c r="D14946" s="343"/>
    </row>
    <row r="14947" spans="4:4" x14ac:dyDescent="0.2">
      <c r="D14947" s="343"/>
    </row>
    <row r="14948" spans="4:4" x14ac:dyDescent="0.2">
      <c r="D14948" s="343"/>
    </row>
    <row r="14949" spans="4:4" x14ac:dyDescent="0.2">
      <c r="D14949" s="343"/>
    </row>
    <row r="14950" spans="4:4" x14ac:dyDescent="0.2">
      <c r="D14950" s="343"/>
    </row>
    <row r="14951" spans="4:4" x14ac:dyDescent="0.2">
      <c r="D14951" s="343"/>
    </row>
    <row r="14952" spans="4:4" x14ac:dyDescent="0.2">
      <c r="D14952" s="343"/>
    </row>
    <row r="14953" spans="4:4" x14ac:dyDescent="0.2">
      <c r="D14953" s="343"/>
    </row>
    <row r="14954" spans="4:4" x14ac:dyDescent="0.2">
      <c r="D14954" s="343"/>
    </row>
    <row r="14955" spans="4:4" x14ac:dyDescent="0.2">
      <c r="D14955" s="343"/>
    </row>
    <row r="14956" spans="4:4" x14ac:dyDescent="0.2">
      <c r="D14956" s="343"/>
    </row>
    <row r="14957" spans="4:4" x14ac:dyDescent="0.2">
      <c r="D14957" s="343"/>
    </row>
    <row r="14958" spans="4:4" x14ac:dyDescent="0.2">
      <c r="D14958" s="343"/>
    </row>
    <row r="14959" spans="4:4" x14ac:dyDescent="0.2">
      <c r="D14959" s="343"/>
    </row>
    <row r="14960" spans="4:4" x14ac:dyDescent="0.2">
      <c r="D14960" s="343"/>
    </row>
    <row r="14961" spans="4:4" x14ac:dyDescent="0.2">
      <c r="D14961" s="343"/>
    </row>
    <row r="14962" spans="4:4" x14ac:dyDescent="0.2">
      <c r="D14962" s="343"/>
    </row>
    <row r="14963" spans="4:4" x14ac:dyDescent="0.2">
      <c r="D14963" s="343"/>
    </row>
    <row r="14964" spans="4:4" x14ac:dyDescent="0.2">
      <c r="D14964" s="343"/>
    </row>
    <row r="14965" spans="4:4" x14ac:dyDescent="0.2">
      <c r="D14965" s="343"/>
    </row>
    <row r="14966" spans="4:4" x14ac:dyDescent="0.2">
      <c r="D14966" s="343"/>
    </row>
    <row r="14967" spans="4:4" x14ac:dyDescent="0.2">
      <c r="D14967" s="343"/>
    </row>
    <row r="14968" spans="4:4" x14ac:dyDescent="0.2">
      <c r="D14968" s="343"/>
    </row>
    <row r="14969" spans="4:4" x14ac:dyDescent="0.2">
      <c r="D14969" s="343"/>
    </row>
    <row r="14970" spans="4:4" x14ac:dyDescent="0.2">
      <c r="D14970" s="343"/>
    </row>
    <row r="14971" spans="4:4" x14ac:dyDescent="0.2">
      <c r="D14971" s="343"/>
    </row>
    <row r="14972" spans="4:4" x14ac:dyDescent="0.2">
      <c r="D14972" s="343"/>
    </row>
    <row r="14973" spans="4:4" x14ac:dyDescent="0.2">
      <c r="D14973" s="343"/>
    </row>
    <row r="14974" spans="4:4" x14ac:dyDescent="0.2">
      <c r="D14974" s="343"/>
    </row>
    <row r="14975" spans="4:4" x14ac:dyDescent="0.2">
      <c r="D14975" s="343"/>
    </row>
    <row r="14976" spans="4:4" x14ac:dyDescent="0.2">
      <c r="D14976" s="343"/>
    </row>
    <row r="14977" spans="4:4" x14ac:dyDescent="0.2">
      <c r="D14977" s="343"/>
    </row>
    <row r="14978" spans="4:4" x14ac:dyDescent="0.2">
      <c r="D14978" s="343"/>
    </row>
    <row r="14979" spans="4:4" x14ac:dyDescent="0.2">
      <c r="D14979" s="343"/>
    </row>
    <row r="14980" spans="4:4" x14ac:dyDescent="0.2">
      <c r="D14980" s="343"/>
    </row>
    <row r="14981" spans="4:4" x14ac:dyDescent="0.2">
      <c r="D14981" s="343"/>
    </row>
    <row r="14982" spans="4:4" x14ac:dyDescent="0.2">
      <c r="D14982" s="343"/>
    </row>
    <row r="14983" spans="4:4" x14ac:dyDescent="0.2">
      <c r="D14983" s="343"/>
    </row>
    <row r="14984" spans="4:4" x14ac:dyDescent="0.2">
      <c r="D14984" s="343"/>
    </row>
    <row r="14985" spans="4:4" x14ac:dyDescent="0.2">
      <c r="D14985" s="343"/>
    </row>
    <row r="14986" spans="4:4" x14ac:dyDescent="0.2">
      <c r="D14986" s="343"/>
    </row>
    <row r="14987" spans="4:4" x14ac:dyDescent="0.2">
      <c r="D14987" s="343"/>
    </row>
    <row r="14988" spans="4:4" x14ac:dyDescent="0.2">
      <c r="D14988" s="343"/>
    </row>
    <row r="14989" spans="4:4" x14ac:dyDescent="0.2">
      <c r="D14989" s="343"/>
    </row>
    <row r="14990" spans="4:4" x14ac:dyDescent="0.2">
      <c r="D14990" s="343"/>
    </row>
    <row r="14991" spans="4:4" x14ac:dyDescent="0.2">
      <c r="D14991" s="343"/>
    </row>
    <row r="14992" spans="4:4" x14ac:dyDescent="0.2">
      <c r="D14992" s="343"/>
    </row>
    <row r="14993" spans="4:4" x14ac:dyDescent="0.2">
      <c r="D14993" s="343"/>
    </row>
    <row r="14994" spans="4:4" x14ac:dyDescent="0.2">
      <c r="D14994" s="343"/>
    </row>
    <row r="14995" spans="4:4" x14ac:dyDescent="0.2">
      <c r="D14995" s="343"/>
    </row>
    <row r="14996" spans="4:4" x14ac:dyDescent="0.2">
      <c r="D14996" s="343"/>
    </row>
    <row r="14997" spans="4:4" x14ac:dyDescent="0.2">
      <c r="D14997" s="343"/>
    </row>
    <row r="14998" spans="4:4" x14ac:dyDescent="0.2">
      <c r="D14998" s="343"/>
    </row>
    <row r="14999" spans="4:4" x14ac:dyDescent="0.2">
      <c r="D14999" s="343"/>
    </row>
    <row r="15000" spans="4:4" x14ac:dyDescent="0.2">
      <c r="D15000" s="343"/>
    </row>
    <row r="15001" spans="4:4" x14ac:dyDescent="0.2">
      <c r="D15001" s="343"/>
    </row>
    <row r="15002" spans="4:4" x14ac:dyDescent="0.2">
      <c r="D15002" s="343"/>
    </row>
    <row r="15003" spans="4:4" x14ac:dyDescent="0.2">
      <c r="D15003" s="343"/>
    </row>
    <row r="15004" spans="4:4" x14ac:dyDescent="0.2">
      <c r="D15004" s="343"/>
    </row>
    <row r="15005" spans="4:4" x14ac:dyDescent="0.2">
      <c r="D15005" s="343"/>
    </row>
    <row r="15006" spans="4:4" x14ac:dyDescent="0.2">
      <c r="D15006" s="343"/>
    </row>
    <row r="15007" spans="4:4" x14ac:dyDescent="0.2">
      <c r="D15007" s="343"/>
    </row>
    <row r="15008" spans="4:4" x14ac:dyDescent="0.2">
      <c r="D15008" s="343"/>
    </row>
    <row r="15009" spans="4:4" x14ac:dyDescent="0.2">
      <c r="D15009" s="343"/>
    </row>
    <row r="15010" spans="4:4" x14ac:dyDescent="0.2">
      <c r="D15010" s="343"/>
    </row>
    <row r="15011" spans="4:4" x14ac:dyDescent="0.2">
      <c r="D15011" s="343"/>
    </row>
    <row r="15012" spans="4:4" x14ac:dyDescent="0.2">
      <c r="D15012" s="343"/>
    </row>
    <row r="15013" spans="4:4" x14ac:dyDescent="0.2">
      <c r="D15013" s="343"/>
    </row>
    <row r="15014" spans="4:4" x14ac:dyDescent="0.2">
      <c r="D15014" s="343"/>
    </row>
    <row r="15015" spans="4:4" x14ac:dyDescent="0.2">
      <c r="D15015" s="343"/>
    </row>
    <row r="15016" spans="4:4" x14ac:dyDescent="0.2">
      <c r="D15016" s="343"/>
    </row>
    <row r="15017" spans="4:4" x14ac:dyDescent="0.2">
      <c r="D15017" s="343"/>
    </row>
    <row r="15018" spans="4:4" x14ac:dyDescent="0.2">
      <c r="D15018" s="343"/>
    </row>
    <row r="15019" spans="4:4" x14ac:dyDescent="0.2">
      <c r="D15019" s="343"/>
    </row>
    <row r="15020" spans="4:4" x14ac:dyDescent="0.2">
      <c r="D15020" s="343"/>
    </row>
    <row r="15021" spans="4:4" x14ac:dyDescent="0.2">
      <c r="D15021" s="343"/>
    </row>
    <row r="15022" spans="4:4" x14ac:dyDescent="0.2">
      <c r="D15022" s="343"/>
    </row>
    <row r="15023" spans="4:4" x14ac:dyDescent="0.2">
      <c r="D15023" s="343"/>
    </row>
    <row r="15024" spans="4:4" x14ac:dyDescent="0.2">
      <c r="D15024" s="343"/>
    </row>
    <row r="15025" spans="4:4" x14ac:dyDescent="0.2">
      <c r="D15025" s="343"/>
    </row>
    <row r="15026" spans="4:4" x14ac:dyDescent="0.2">
      <c r="D15026" s="343"/>
    </row>
    <row r="15027" spans="4:4" x14ac:dyDescent="0.2">
      <c r="D15027" s="343"/>
    </row>
    <row r="15028" spans="4:4" x14ac:dyDescent="0.2">
      <c r="D15028" s="343"/>
    </row>
    <row r="15029" spans="4:4" x14ac:dyDescent="0.2">
      <c r="D15029" s="343"/>
    </row>
    <row r="15030" spans="4:4" x14ac:dyDescent="0.2">
      <c r="D15030" s="343"/>
    </row>
    <row r="15031" spans="4:4" x14ac:dyDescent="0.2">
      <c r="D15031" s="343"/>
    </row>
    <row r="15032" spans="4:4" x14ac:dyDescent="0.2">
      <c r="D15032" s="343"/>
    </row>
    <row r="15033" spans="4:4" x14ac:dyDescent="0.2">
      <c r="D15033" s="343"/>
    </row>
    <row r="15034" spans="4:4" x14ac:dyDescent="0.2">
      <c r="D15034" s="343"/>
    </row>
    <row r="15035" spans="4:4" x14ac:dyDescent="0.2">
      <c r="D15035" s="343"/>
    </row>
    <row r="15036" spans="4:4" x14ac:dyDescent="0.2">
      <c r="D15036" s="343"/>
    </row>
    <row r="15037" spans="4:4" x14ac:dyDescent="0.2">
      <c r="D15037" s="343"/>
    </row>
    <row r="15038" spans="4:4" x14ac:dyDescent="0.2">
      <c r="D15038" s="343"/>
    </row>
    <row r="15039" spans="4:4" x14ac:dyDescent="0.2">
      <c r="D15039" s="343"/>
    </row>
    <row r="15040" spans="4:4" x14ac:dyDescent="0.2">
      <c r="D15040" s="343"/>
    </row>
    <row r="15041" spans="4:4" x14ac:dyDescent="0.2">
      <c r="D15041" s="343"/>
    </row>
    <row r="15042" spans="4:4" x14ac:dyDescent="0.2">
      <c r="D15042" s="343"/>
    </row>
    <row r="15043" spans="4:4" x14ac:dyDescent="0.2">
      <c r="D15043" s="343"/>
    </row>
    <row r="15044" spans="4:4" x14ac:dyDescent="0.2">
      <c r="D15044" s="343"/>
    </row>
    <row r="15045" spans="4:4" x14ac:dyDescent="0.2">
      <c r="D15045" s="343"/>
    </row>
    <row r="15046" spans="4:4" x14ac:dyDescent="0.2">
      <c r="D15046" s="343"/>
    </row>
    <row r="15047" spans="4:4" x14ac:dyDescent="0.2">
      <c r="D15047" s="343"/>
    </row>
    <row r="15048" spans="4:4" x14ac:dyDescent="0.2">
      <c r="D15048" s="343"/>
    </row>
    <row r="15049" spans="4:4" x14ac:dyDescent="0.2">
      <c r="D15049" s="343"/>
    </row>
    <row r="15050" spans="4:4" x14ac:dyDescent="0.2">
      <c r="D15050" s="343"/>
    </row>
    <row r="15051" spans="4:4" x14ac:dyDescent="0.2">
      <c r="D15051" s="343"/>
    </row>
    <row r="15052" spans="4:4" x14ac:dyDescent="0.2">
      <c r="D15052" s="343"/>
    </row>
    <row r="15053" spans="4:4" x14ac:dyDescent="0.2">
      <c r="D15053" s="343"/>
    </row>
    <row r="15054" spans="4:4" x14ac:dyDescent="0.2">
      <c r="D15054" s="343"/>
    </row>
    <row r="15055" spans="4:4" x14ac:dyDescent="0.2">
      <c r="D15055" s="343"/>
    </row>
    <row r="15056" spans="4:4" x14ac:dyDescent="0.2">
      <c r="D15056" s="343"/>
    </row>
    <row r="15057" spans="4:4" x14ac:dyDescent="0.2">
      <c r="D15057" s="343"/>
    </row>
    <row r="15058" spans="4:4" x14ac:dyDescent="0.2">
      <c r="D15058" s="343"/>
    </row>
    <row r="15059" spans="4:4" x14ac:dyDescent="0.2">
      <c r="D15059" s="343"/>
    </row>
    <row r="15060" spans="4:4" x14ac:dyDescent="0.2">
      <c r="D15060" s="343"/>
    </row>
    <row r="15061" spans="4:4" x14ac:dyDescent="0.2">
      <c r="D15061" s="343"/>
    </row>
    <row r="15062" spans="4:4" x14ac:dyDescent="0.2">
      <c r="D15062" s="343"/>
    </row>
    <row r="15063" spans="4:4" x14ac:dyDescent="0.2">
      <c r="D15063" s="343"/>
    </row>
    <row r="15064" spans="4:4" x14ac:dyDescent="0.2">
      <c r="D15064" s="343"/>
    </row>
    <row r="15065" spans="4:4" x14ac:dyDescent="0.2">
      <c r="D15065" s="343"/>
    </row>
    <row r="15066" spans="4:4" x14ac:dyDescent="0.2">
      <c r="D15066" s="343"/>
    </row>
    <row r="15067" spans="4:4" x14ac:dyDescent="0.2">
      <c r="D15067" s="343"/>
    </row>
    <row r="15068" spans="4:4" x14ac:dyDescent="0.2">
      <c r="D15068" s="343"/>
    </row>
    <row r="15069" spans="4:4" x14ac:dyDescent="0.2">
      <c r="D15069" s="343"/>
    </row>
    <row r="15070" spans="4:4" x14ac:dyDescent="0.2">
      <c r="D15070" s="343"/>
    </row>
    <row r="15071" spans="4:4" x14ac:dyDescent="0.2">
      <c r="D15071" s="343"/>
    </row>
    <row r="15072" spans="4:4" x14ac:dyDescent="0.2">
      <c r="D15072" s="343"/>
    </row>
    <row r="15073" spans="4:4" x14ac:dyDescent="0.2">
      <c r="D15073" s="343"/>
    </row>
    <row r="15074" spans="4:4" x14ac:dyDescent="0.2">
      <c r="D15074" s="343"/>
    </row>
    <row r="15075" spans="4:4" x14ac:dyDescent="0.2">
      <c r="D15075" s="343"/>
    </row>
    <row r="15076" spans="4:4" x14ac:dyDescent="0.2">
      <c r="D15076" s="343"/>
    </row>
    <row r="15077" spans="4:4" x14ac:dyDescent="0.2">
      <c r="D15077" s="343"/>
    </row>
    <row r="15078" spans="4:4" x14ac:dyDescent="0.2">
      <c r="D15078" s="343"/>
    </row>
    <row r="15079" spans="4:4" x14ac:dyDescent="0.2">
      <c r="D15079" s="343"/>
    </row>
    <row r="15080" spans="4:4" x14ac:dyDescent="0.2">
      <c r="D15080" s="343"/>
    </row>
    <row r="15081" spans="4:4" x14ac:dyDescent="0.2">
      <c r="D15081" s="343"/>
    </row>
    <row r="15082" spans="4:4" x14ac:dyDescent="0.2">
      <c r="D15082" s="343"/>
    </row>
    <row r="15083" spans="4:4" x14ac:dyDescent="0.2">
      <c r="D15083" s="343"/>
    </row>
    <row r="15084" spans="4:4" x14ac:dyDescent="0.2">
      <c r="D15084" s="343"/>
    </row>
    <row r="15085" spans="4:4" x14ac:dyDescent="0.2">
      <c r="D15085" s="343"/>
    </row>
    <row r="15086" spans="4:4" x14ac:dyDescent="0.2">
      <c r="D15086" s="343"/>
    </row>
    <row r="15087" spans="4:4" x14ac:dyDescent="0.2">
      <c r="D15087" s="343"/>
    </row>
    <row r="15088" spans="4:4" x14ac:dyDescent="0.2">
      <c r="D15088" s="343"/>
    </row>
    <row r="15089" spans="4:4" x14ac:dyDescent="0.2">
      <c r="D15089" s="343"/>
    </row>
    <row r="15090" spans="4:4" x14ac:dyDescent="0.2">
      <c r="D15090" s="343"/>
    </row>
    <row r="15091" spans="4:4" x14ac:dyDescent="0.2">
      <c r="D15091" s="343"/>
    </row>
    <row r="15092" spans="4:4" x14ac:dyDescent="0.2">
      <c r="D15092" s="343"/>
    </row>
    <row r="15093" spans="4:4" x14ac:dyDescent="0.2">
      <c r="D15093" s="343"/>
    </row>
    <row r="15094" spans="4:4" x14ac:dyDescent="0.2">
      <c r="D15094" s="343"/>
    </row>
    <row r="15095" spans="4:4" x14ac:dyDescent="0.2">
      <c r="D15095" s="343"/>
    </row>
    <row r="15096" spans="4:4" x14ac:dyDescent="0.2">
      <c r="D15096" s="343"/>
    </row>
    <row r="15097" spans="4:4" x14ac:dyDescent="0.2">
      <c r="D15097" s="343"/>
    </row>
    <row r="15098" spans="4:4" x14ac:dyDescent="0.2">
      <c r="D15098" s="343"/>
    </row>
    <row r="15099" spans="4:4" x14ac:dyDescent="0.2">
      <c r="D15099" s="343"/>
    </row>
    <row r="15100" spans="4:4" x14ac:dyDescent="0.2">
      <c r="D15100" s="343"/>
    </row>
    <row r="15101" spans="4:4" x14ac:dyDescent="0.2">
      <c r="D15101" s="343"/>
    </row>
    <row r="15102" spans="4:4" x14ac:dyDescent="0.2">
      <c r="D15102" s="343"/>
    </row>
    <row r="15103" spans="4:4" x14ac:dyDescent="0.2">
      <c r="D15103" s="343"/>
    </row>
    <row r="15104" spans="4:4" x14ac:dyDescent="0.2">
      <c r="D15104" s="343"/>
    </row>
    <row r="15105" spans="4:4" x14ac:dyDescent="0.2">
      <c r="D15105" s="343"/>
    </row>
    <row r="15106" spans="4:4" x14ac:dyDescent="0.2">
      <c r="D15106" s="343"/>
    </row>
    <row r="15107" spans="4:4" x14ac:dyDescent="0.2">
      <c r="D15107" s="343"/>
    </row>
    <row r="15108" spans="4:4" x14ac:dyDescent="0.2">
      <c r="D15108" s="343"/>
    </row>
    <row r="15109" spans="4:4" x14ac:dyDescent="0.2">
      <c r="D15109" s="343"/>
    </row>
    <row r="15110" spans="4:4" x14ac:dyDescent="0.2">
      <c r="D15110" s="343"/>
    </row>
    <row r="15111" spans="4:4" x14ac:dyDescent="0.2">
      <c r="D15111" s="343"/>
    </row>
    <row r="15112" spans="4:4" x14ac:dyDescent="0.2">
      <c r="D15112" s="343"/>
    </row>
    <row r="15113" spans="4:4" x14ac:dyDescent="0.2">
      <c r="D15113" s="343"/>
    </row>
    <row r="15114" spans="4:4" x14ac:dyDescent="0.2">
      <c r="D15114" s="343"/>
    </row>
    <row r="15115" spans="4:4" x14ac:dyDescent="0.2">
      <c r="D15115" s="343"/>
    </row>
    <row r="15116" spans="4:4" x14ac:dyDescent="0.2">
      <c r="D15116" s="343"/>
    </row>
    <row r="15117" spans="4:4" x14ac:dyDescent="0.2">
      <c r="D15117" s="343"/>
    </row>
    <row r="15118" spans="4:4" x14ac:dyDescent="0.2">
      <c r="D15118" s="343"/>
    </row>
    <row r="15119" spans="4:4" x14ac:dyDescent="0.2">
      <c r="D15119" s="343"/>
    </row>
    <row r="15120" spans="4:4" x14ac:dyDescent="0.2">
      <c r="D15120" s="343"/>
    </row>
    <row r="15121" spans="4:4" x14ac:dyDescent="0.2">
      <c r="D15121" s="343"/>
    </row>
    <row r="15122" spans="4:4" x14ac:dyDescent="0.2">
      <c r="D15122" s="343"/>
    </row>
    <row r="15123" spans="4:4" x14ac:dyDescent="0.2">
      <c r="D15123" s="343"/>
    </row>
    <row r="15124" spans="4:4" x14ac:dyDescent="0.2">
      <c r="D15124" s="343"/>
    </row>
    <row r="15125" spans="4:4" x14ac:dyDescent="0.2">
      <c r="D15125" s="343"/>
    </row>
    <row r="15126" spans="4:4" x14ac:dyDescent="0.2">
      <c r="D15126" s="343"/>
    </row>
    <row r="15127" spans="4:4" x14ac:dyDescent="0.2">
      <c r="D15127" s="343"/>
    </row>
    <row r="15128" spans="4:4" x14ac:dyDescent="0.2">
      <c r="D15128" s="343"/>
    </row>
    <row r="15129" spans="4:4" x14ac:dyDescent="0.2">
      <c r="D15129" s="343"/>
    </row>
    <row r="15130" spans="4:4" x14ac:dyDescent="0.2">
      <c r="D15130" s="343"/>
    </row>
    <row r="15131" spans="4:4" x14ac:dyDescent="0.2">
      <c r="D15131" s="343"/>
    </row>
    <row r="15132" spans="4:4" x14ac:dyDescent="0.2">
      <c r="D15132" s="343"/>
    </row>
    <row r="15133" spans="4:4" x14ac:dyDescent="0.2">
      <c r="D15133" s="343"/>
    </row>
    <row r="15134" spans="4:4" x14ac:dyDescent="0.2">
      <c r="D15134" s="343"/>
    </row>
    <row r="15135" spans="4:4" x14ac:dyDescent="0.2">
      <c r="D15135" s="343"/>
    </row>
    <row r="15136" spans="4:4" x14ac:dyDescent="0.2">
      <c r="D15136" s="343"/>
    </row>
    <row r="15137" spans="4:4" x14ac:dyDescent="0.2">
      <c r="D15137" s="343"/>
    </row>
    <row r="15138" spans="4:4" x14ac:dyDescent="0.2">
      <c r="D15138" s="343"/>
    </row>
    <row r="15139" spans="4:4" x14ac:dyDescent="0.2">
      <c r="D15139" s="343"/>
    </row>
    <row r="15140" spans="4:4" x14ac:dyDescent="0.2">
      <c r="D15140" s="343"/>
    </row>
    <row r="15141" spans="4:4" x14ac:dyDescent="0.2">
      <c r="D15141" s="343"/>
    </row>
    <row r="15142" spans="4:4" x14ac:dyDescent="0.2">
      <c r="D15142" s="343"/>
    </row>
    <row r="15143" spans="4:4" x14ac:dyDescent="0.2">
      <c r="D15143" s="343"/>
    </row>
    <row r="15144" spans="4:4" x14ac:dyDescent="0.2">
      <c r="D15144" s="343"/>
    </row>
    <row r="15145" spans="4:4" x14ac:dyDescent="0.2">
      <c r="D15145" s="343"/>
    </row>
    <row r="15146" spans="4:4" x14ac:dyDescent="0.2">
      <c r="D15146" s="343"/>
    </row>
    <row r="15147" spans="4:4" x14ac:dyDescent="0.2">
      <c r="D15147" s="343"/>
    </row>
    <row r="15148" spans="4:4" x14ac:dyDescent="0.2">
      <c r="D15148" s="343"/>
    </row>
    <row r="15149" spans="4:4" x14ac:dyDescent="0.2">
      <c r="D15149" s="343"/>
    </row>
    <row r="15150" spans="4:4" x14ac:dyDescent="0.2">
      <c r="D15150" s="343"/>
    </row>
    <row r="15151" spans="4:4" x14ac:dyDescent="0.2">
      <c r="D15151" s="343"/>
    </row>
    <row r="15152" spans="4:4" x14ac:dyDescent="0.2">
      <c r="D15152" s="343"/>
    </row>
    <row r="15153" spans="4:4" x14ac:dyDescent="0.2">
      <c r="D15153" s="343"/>
    </row>
    <row r="15154" spans="4:4" x14ac:dyDescent="0.2">
      <c r="D15154" s="343"/>
    </row>
    <row r="15155" spans="4:4" x14ac:dyDescent="0.2">
      <c r="D15155" s="343"/>
    </row>
    <row r="15156" spans="4:4" x14ac:dyDescent="0.2">
      <c r="D15156" s="343"/>
    </row>
    <row r="15157" spans="4:4" x14ac:dyDescent="0.2">
      <c r="D15157" s="343"/>
    </row>
    <row r="15158" spans="4:4" x14ac:dyDescent="0.2">
      <c r="D15158" s="343"/>
    </row>
    <row r="15159" spans="4:4" x14ac:dyDescent="0.2">
      <c r="D15159" s="343"/>
    </row>
    <row r="15160" spans="4:4" x14ac:dyDescent="0.2">
      <c r="D15160" s="343"/>
    </row>
    <row r="15161" spans="4:4" x14ac:dyDescent="0.2">
      <c r="D15161" s="343"/>
    </row>
    <row r="15162" spans="4:4" x14ac:dyDescent="0.2">
      <c r="D15162" s="343"/>
    </row>
    <row r="15163" spans="4:4" x14ac:dyDescent="0.2">
      <c r="D15163" s="343"/>
    </row>
    <row r="15164" spans="4:4" x14ac:dyDescent="0.2">
      <c r="D15164" s="343"/>
    </row>
    <row r="15165" spans="4:4" x14ac:dyDescent="0.2">
      <c r="D15165" s="343"/>
    </row>
    <row r="15166" spans="4:4" x14ac:dyDescent="0.2">
      <c r="D15166" s="343"/>
    </row>
    <row r="15167" spans="4:4" x14ac:dyDescent="0.2">
      <c r="D15167" s="343"/>
    </row>
    <row r="15168" spans="4:4" x14ac:dyDescent="0.2">
      <c r="D15168" s="343"/>
    </row>
    <row r="15169" spans="4:4" x14ac:dyDescent="0.2">
      <c r="D15169" s="343"/>
    </row>
    <row r="15170" spans="4:4" x14ac:dyDescent="0.2">
      <c r="D15170" s="343"/>
    </row>
    <row r="15171" spans="4:4" x14ac:dyDescent="0.2">
      <c r="D15171" s="343"/>
    </row>
    <row r="15172" spans="4:4" x14ac:dyDescent="0.2">
      <c r="D15172" s="343"/>
    </row>
    <row r="15173" spans="4:4" x14ac:dyDescent="0.2">
      <c r="D15173" s="343"/>
    </row>
    <row r="15174" spans="4:4" x14ac:dyDescent="0.2">
      <c r="D15174" s="343"/>
    </row>
    <row r="15175" spans="4:4" x14ac:dyDescent="0.2">
      <c r="D15175" s="343"/>
    </row>
    <row r="15176" spans="4:4" x14ac:dyDescent="0.2">
      <c r="D15176" s="343"/>
    </row>
    <row r="15177" spans="4:4" x14ac:dyDescent="0.2">
      <c r="D15177" s="343"/>
    </row>
    <row r="15178" spans="4:4" x14ac:dyDescent="0.2">
      <c r="D15178" s="343"/>
    </row>
    <row r="15179" spans="4:4" x14ac:dyDescent="0.2">
      <c r="D15179" s="343"/>
    </row>
    <row r="15180" spans="4:4" x14ac:dyDescent="0.2">
      <c r="D15180" s="343"/>
    </row>
    <row r="15181" spans="4:4" x14ac:dyDescent="0.2">
      <c r="D15181" s="343"/>
    </row>
    <row r="15182" spans="4:4" x14ac:dyDescent="0.2">
      <c r="D15182" s="343"/>
    </row>
    <row r="15183" spans="4:4" x14ac:dyDescent="0.2">
      <c r="D15183" s="343"/>
    </row>
    <row r="15184" spans="4:4" x14ac:dyDescent="0.2">
      <c r="D15184" s="343"/>
    </row>
    <row r="15185" spans="4:4" x14ac:dyDescent="0.2">
      <c r="D15185" s="343"/>
    </row>
    <row r="15186" spans="4:4" x14ac:dyDescent="0.2">
      <c r="D15186" s="343"/>
    </row>
    <row r="15187" spans="4:4" x14ac:dyDescent="0.2">
      <c r="D15187" s="343"/>
    </row>
    <row r="15188" spans="4:4" x14ac:dyDescent="0.2">
      <c r="D15188" s="343"/>
    </row>
    <row r="15189" spans="4:4" x14ac:dyDescent="0.2">
      <c r="D15189" s="343"/>
    </row>
    <row r="15190" spans="4:4" x14ac:dyDescent="0.2">
      <c r="D15190" s="343"/>
    </row>
    <row r="15191" spans="4:4" x14ac:dyDescent="0.2">
      <c r="D15191" s="343"/>
    </row>
    <row r="15192" spans="4:4" x14ac:dyDescent="0.2">
      <c r="D15192" s="343"/>
    </row>
    <row r="15193" spans="4:4" x14ac:dyDescent="0.2">
      <c r="D15193" s="343"/>
    </row>
    <row r="15194" spans="4:4" x14ac:dyDescent="0.2">
      <c r="D15194" s="343"/>
    </row>
    <row r="15195" spans="4:4" x14ac:dyDescent="0.2">
      <c r="D15195" s="343"/>
    </row>
    <row r="15196" spans="4:4" x14ac:dyDescent="0.2">
      <c r="D15196" s="343"/>
    </row>
    <row r="15197" spans="4:4" x14ac:dyDescent="0.2">
      <c r="D15197" s="343"/>
    </row>
    <row r="15198" spans="4:4" x14ac:dyDescent="0.2">
      <c r="D15198" s="343"/>
    </row>
    <row r="15199" spans="4:4" x14ac:dyDescent="0.2">
      <c r="D15199" s="343"/>
    </row>
    <row r="15200" spans="4:4" x14ac:dyDescent="0.2">
      <c r="D15200" s="343"/>
    </row>
    <row r="15201" spans="4:4" x14ac:dyDescent="0.2">
      <c r="D15201" s="343"/>
    </row>
    <row r="15202" spans="4:4" x14ac:dyDescent="0.2">
      <c r="D15202" s="343"/>
    </row>
    <row r="15203" spans="4:4" x14ac:dyDescent="0.2">
      <c r="D15203" s="343"/>
    </row>
    <row r="15204" spans="4:4" x14ac:dyDescent="0.2">
      <c r="D15204" s="343"/>
    </row>
    <row r="15205" spans="4:4" x14ac:dyDescent="0.2">
      <c r="D15205" s="343"/>
    </row>
    <row r="15206" spans="4:4" x14ac:dyDescent="0.2">
      <c r="D15206" s="343"/>
    </row>
    <row r="15207" spans="4:4" x14ac:dyDescent="0.2">
      <c r="D15207" s="343"/>
    </row>
    <row r="15208" spans="4:4" x14ac:dyDescent="0.2">
      <c r="D15208" s="343"/>
    </row>
    <row r="15209" spans="4:4" x14ac:dyDescent="0.2">
      <c r="D15209" s="343"/>
    </row>
    <row r="15210" spans="4:4" x14ac:dyDescent="0.2">
      <c r="D15210" s="343"/>
    </row>
    <row r="15211" spans="4:4" x14ac:dyDescent="0.2">
      <c r="D15211" s="343"/>
    </row>
    <row r="15212" spans="4:4" x14ac:dyDescent="0.2">
      <c r="D15212" s="343"/>
    </row>
    <row r="15213" spans="4:4" x14ac:dyDescent="0.2">
      <c r="D15213" s="343"/>
    </row>
    <row r="15214" spans="4:4" x14ac:dyDescent="0.2">
      <c r="D15214" s="343"/>
    </row>
    <row r="15215" spans="4:4" x14ac:dyDescent="0.2">
      <c r="D15215" s="343"/>
    </row>
    <row r="15216" spans="4:4" x14ac:dyDescent="0.2">
      <c r="D15216" s="343"/>
    </row>
    <row r="15217" spans="4:4" x14ac:dyDescent="0.2">
      <c r="D15217" s="343"/>
    </row>
    <row r="15218" spans="4:4" x14ac:dyDescent="0.2">
      <c r="D15218" s="343"/>
    </row>
    <row r="15219" spans="4:4" x14ac:dyDescent="0.2">
      <c r="D15219" s="343"/>
    </row>
    <row r="15220" spans="4:4" x14ac:dyDescent="0.2">
      <c r="D15220" s="343"/>
    </row>
    <row r="15221" spans="4:4" x14ac:dyDescent="0.2">
      <c r="D15221" s="343"/>
    </row>
    <row r="15222" spans="4:4" x14ac:dyDescent="0.2">
      <c r="D15222" s="343"/>
    </row>
    <row r="15223" spans="4:4" x14ac:dyDescent="0.2">
      <c r="D15223" s="343"/>
    </row>
    <row r="15224" spans="4:4" x14ac:dyDescent="0.2">
      <c r="D15224" s="343"/>
    </row>
    <row r="15225" spans="4:4" x14ac:dyDescent="0.2">
      <c r="D15225" s="343"/>
    </row>
    <row r="15226" spans="4:4" x14ac:dyDescent="0.2">
      <c r="D15226" s="343"/>
    </row>
    <row r="15227" spans="4:4" x14ac:dyDescent="0.2">
      <c r="D15227" s="343"/>
    </row>
    <row r="15228" spans="4:4" x14ac:dyDescent="0.2">
      <c r="D15228" s="343"/>
    </row>
    <row r="15229" spans="4:4" x14ac:dyDescent="0.2">
      <c r="D15229" s="343"/>
    </row>
    <row r="15230" spans="4:4" x14ac:dyDescent="0.2">
      <c r="D15230" s="343"/>
    </row>
    <row r="15231" spans="4:4" x14ac:dyDescent="0.2">
      <c r="D15231" s="343"/>
    </row>
    <row r="15232" spans="4:4" x14ac:dyDescent="0.2">
      <c r="D15232" s="343"/>
    </row>
    <row r="15233" spans="4:4" x14ac:dyDescent="0.2">
      <c r="D15233" s="343"/>
    </row>
    <row r="15234" spans="4:4" x14ac:dyDescent="0.2">
      <c r="D15234" s="343"/>
    </row>
    <row r="15235" spans="4:4" x14ac:dyDescent="0.2">
      <c r="D15235" s="343"/>
    </row>
    <row r="15236" spans="4:4" x14ac:dyDescent="0.2">
      <c r="D15236" s="343"/>
    </row>
    <row r="15237" spans="4:4" x14ac:dyDescent="0.2">
      <c r="D15237" s="343"/>
    </row>
    <row r="15238" spans="4:4" x14ac:dyDescent="0.2">
      <c r="D15238" s="343"/>
    </row>
    <row r="15239" spans="4:4" x14ac:dyDescent="0.2">
      <c r="D15239" s="343"/>
    </row>
    <row r="15240" spans="4:4" x14ac:dyDescent="0.2">
      <c r="D15240" s="343"/>
    </row>
    <row r="15241" spans="4:4" x14ac:dyDescent="0.2">
      <c r="D15241" s="343"/>
    </row>
    <row r="15242" spans="4:4" x14ac:dyDescent="0.2">
      <c r="D15242" s="343"/>
    </row>
    <row r="15243" spans="4:4" x14ac:dyDescent="0.2">
      <c r="D15243" s="343"/>
    </row>
    <row r="15244" spans="4:4" x14ac:dyDescent="0.2">
      <c r="D15244" s="343"/>
    </row>
    <row r="15245" spans="4:4" x14ac:dyDescent="0.2">
      <c r="D15245" s="343"/>
    </row>
    <row r="15246" spans="4:4" x14ac:dyDescent="0.2">
      <c r="D15246" s="343"/>
    </row>
    <row r="15247" spans="4:4" x14ac:dyDescent="0.2">
      <c r="D15247" s="343"/>
    </row>
    <row r="15248" spans="4:4" x14ac:dyDescent="0.2">
      <c r="D15248" s="343"/>
    </row>
    <row r="15249" spans="4:4" x14ac:dyDescent="0.2">
      <c r="D15249" s="343"/>
    </row>
    <row r="15250" spans="4:4" x14ac:dyDescent="0.2">
      <c r="D15250" s="343"/>
    </row>
    <row r="15251" spans="4:4" x14ac:dyDescent="0.2">
      <c r="D15251" s="343"/>
    </row>
    <row r="15252" spans="4:4" x14ac:dyDescent="0.2">
      <c r="D15252" s="343"/>
    </row>
    <row r="15253" spans="4:4" x14ac:dyDescent="0.2">
      <c r="D15253" s="343"/>
    </row>
    <row r="15254" spans="4:4" x14ac:dyDescent="0.2">
      <c r="D15254" s="343"/>
    </row>
    <row r="15255" spans="4:4" x14ac:dyDescent="0.2">
      <c r="D15255" s="343"/>
    </row>
    <row r="15256" spans="4:4" x14ac:dyDescent="0.2">
      <c r="D15256" s="343"/>
    </row>
    <row r="15257" spans="4:4" x14ac:dyDescent="0.2">
      <c r="D15257" s="343"/>
    </row>
    <row r="15258" spans="4:4" x14ac:dyDescent="0.2">
      <c r="D15258" s="343"/>
    </row>
    <row r="15259" spans="4:4" x14ac:dyDescent="0.2">
      <c r="D15259" s="343"/>
    </row>
    <row r="15260" spans="4:4" x14ac:dyDescent="0.2">
      <c r="D15260" s="343"/>
    </row>
    <row r="15261" spans="4:4" x14ac:dyDescent="0.2">
      <c r="D15261" s="343"/>
    </row>
    <row r="15262" spans="4:4" x14ac:dyDescent="0.2">
      <c r="D15262" s="343"/>
    </row>
    <row r="15263" spans="4:4" x14ac:dyDescent="0.2">
      <c r="D15263" s="343"/>
    </row>
    <row r="15264" spans="4:4" x14ac:dyDescent="0.2">
      <c r="D15264" s="343"/>
    </row>
    <row r="15265" spans="4:4" x14ac:dyDescent="0.2">
      <c r="D15265" s="343"/>
    </row>
    <row r="15266" spans="4:4" x14ac:dyDescent="0.2">
      <c r="D15266" s="343"/>
    </row>
    <row r="15267" spans="4:4" x14ac:dyDescent="0.2">
      <c r="D15267" s="343"/>
    </row>
    <row r="15268" spans="4:4" x14ac:dyDescent="0.2">
      <c r="D15268" s="343"/>
    </row>
    <row r="15269" spans="4:4" x14ac:dyDescent="0.2">
      <c r="D15269" s="343"/>
    </row>
    <row r="15270" spans="4:4" x14ac:dyDescent="0.2">
      <c r="D15270" s="343"/>
    </row>
    <row r="15271" spans="4:4" x14ac:dyDescent="0.2">
      <c r="D15271" s="343"/>
    </row>
    <row r="15272" spans="4:4" x14ac:dyDescent="0.2">
      <c r="D15272" s="343"/>
    </row>
    <row r="15273" spans="4:4" x14ac:dyDescent="0.2">
      <c r="D15273" s="343"/>
    </row>
    <row r="15274" spans="4:4" x14ac:dyDescent="0.2">
      <c r="D15274" s="343"/>
    </row>
    <row r="15275" spans="4:4" x14ac:dyDescent="0.2">
      <c r="D15275" s="343"/>
    </row>
    <row r="15276" spans="4:4" x14ac:dyDescent="0.2">
      <c r="D15276" s="343"/>
    </row>
    <row r="15277" spans="4:4" x14ac:dyDescent="0.2">
      <c r="D15277" s="343"/>
    </row>
    <row r="15278" spans="4:4" x14ac:dyDescent="0.2">
      <c r="D15278" s="343"/>
    </row>
    <row r="15279" spans="4:4" x14ac:dyDescent="0.2">
      <c r="D15279" s="343"/>
    </row>
    <row r="15280" spans="4:4" x14ac:dyDescent="0.2">
      <c r="D15280" s="343"/>
    </row>
    <row r="15281" spans="4:4" x14ac:dyDescent="0.2">
      <c r="D15281" s="343"/>
    </row>
    <row r="15282" spans="4:4" x14ac:dyDescent="0.2">
      <c r="D15282" s="343"/>
    </row>
    <row r="15283" spans="4:4" x14ac:dyDescent="0.2">
      <c r="D15283" s="343"/>
    </row>
    <row r="15284" spans="4:4" x14ac:dyDescent="0.2">
      <c r="D15284" s="343"/>
    </row>
    <row r="15285" spans="4:4" x14ac:dyDescent="0.2">
      <c r="D15285" s="343"/>
    </row>
    <row r="15286" spans="4:4" x14ac:dyDescent="0.2">
      <c r="D15286" s="343"/>
    </row>
    <row r="15287" spans="4:4" x14ac:dyDescent="0.2">
      <c r="D15287" s="343"/>
    </row>
    <row r="15288" spans="4:4" x14ac:dyDescent="0.2">
      <c r="D15288" s="343"/>
    </row>
    <row r="15289" spans="4:4" x14ac:dyDescent="0.2">
      <c r="D15289" s="343"/>
    </row>
    <row r="15290" spans="4:4" x14ac:dyDescent="0.2">
      <c r="D15290" s="343"/>
    </row>
    <row r="15291" spans="4:4" x14ac:dyDescent="0.2">
      <c r="D15291" s="343"/>
    </row>
    <row r="15292" spans="4:4" x14ac:dyDescent="0.2">
      <c r="D15292" s="343"/>
    </row>
    <row r="15293" spans="4:4" x14ac:dyDescent="0.2">
      <c r="D15293" s="343"/>
    </row>
    <row r="15294" spans="4:4" x14ac:dyDescent="0.2">
      <c r="D15294" s="343"/>
    </row>
    <row r="15295" spans="4:4" x14ac:dyDescent="0.2">
      <c r="D15295" s="343"/>
    </row>
    <row r="15296" spans="4:4" x14ac:dyDescent="0.2">
      <c r="D15296" s="343"/>
    </row>
    <row r="15297" spans="4:4" x14ac:dyDescent="0.2">
      <c r="D15297" s="343"/>
    </row>
    <row r="15298" spans="4:4" x14ac:dyDescent="0.2">
      <c r="D15298" s="343"/>
    </row>
    <row r="15299" spans="4:4" x14ac:dyDescent="0.2">
      <c r="D15299" s="343"/>
    </row>
    <row r="15300" spans="4:4" x14ac:dyDescent="0.2">
      <c r="D15300" s="343"/>
    </row>
    <row r="15301" spans="4:4" x14ac:dyDescent="0.2">
      <c r="D15301" s="343"/>
    </row>
    <row r="15302" spans="4:4" x14ac:dyDescent="0.2">
      <c r="D15302" s="343"/>
    </row>
    <row r="15303" spans="4:4" x14ac:dyDescent="0.2">
      <c r="D15303" s="343"/>
    </row>
    <row r="15304" spans="4:4" x14ac:dyDescent="0.2">
      <c r="D15304" s="343"/>
    </row>
    <row r="15305" spans="4:4" x14ac:dyDescent="0.2">
      <c r="D15305" s="343"/>
    </row>
    <row r="15306" spans="4:4" x14ac:dyDescent="0.2">
      <c r="D15306" s="343"/>
    </row>
    <row r="15307" spans="4:4" x14ac:dyDescent="0.2">
      <c r="D15307" s="343"/>
    </row>
    <row r="15308" spans="4:4" x14ac:dyDescent="0.2">
      <c r="D15308" s="343"/>
    </row>
    <row r="15309" spans="4:4" x14ac:dyDescent="0.2">
      <c r="D15309" s="343"/>
    </row>
    <row r="15310" spans="4:4" x14ac:dyDescent="0.2">
      <c r="D15310" s="343"/>
    </row>
    <row r="15311" spans="4:4" x14ac:dyDescent="0.2">
      <c r="D15311" s="343"/>
    </row>
    <row r="15312" spans="4:4" x14ac:dyDescent="0.2">
      <c r="D15312" s="343"/>
    </row>
    <row r="15313" spans="4:4" x14ac:dyDescent="0.2">
      <c r="D15313" s="343"/>
    </row>
    <row r="15314" spans="4:4" x14ac:dyDescent="0.2">
      <c r="D15314" s="343"/>
    </row>
    <row r="15315" spans="4:4" x14ac:dyDescent="0.2">
      <c r="D15315" s="343"/>
    </row>
    <row r="15316" spans="4:4" x14ac:dyDescent="0.2">
      <c r="D15316" s="343"/>
    </row>
    <row r="15317" spans="4:4" x14ac:dyDescent="0.2">
      <c r="D15317" s="343"/>
    </row>
    <row r="15318" spans="4:4" x14ac:dyDescent="0.2">
      <c r="D15318" s="343"/>
    </row>
    <row r="15319" spans="4:4" x14ac:dyDescent="0.2">
      <c r="D15319" s="343"/>
    </row>
    <row r="15320" spans="4:4" x14ac:dyDescent="0.2">
      <c r="D15320" s="343"/>
    </row>
    <row r="15321" spans="4:4" x14ac:dyDescent="0.2">
      <c r="D15321" s="343"/>
    </row>
    <row r="15322" spans="4:4" x14ac:dyDescent="0.2">
      <c r="D15322" s="343"/>
    </row>
    <row r="15323" spans="4:4" x14ac:dyDescent="0.2">
      <c r="D15323" s="343"/>
    </row>
    <row r="15324" spans="4:4" x14ac:dyDescent="0.2">
      <c r="D15324" s="343"/>
    </row>
    <row r="15325" spans="4:4" x14ac:dyDescent="0.2">
      <c r="D15325" s="343"/>
    </row>
    <row r="15326" spans="4:4" x14ac:dyDescent="0.2">
      <c r="D15326" s="343"/>
    </row>
    <row r="15327" spans="4:4" x14ac:dyDescent="0.2">
      <c r="D15327" s="343"/>
    </row>
    <row r="15328" spans="4:4" x14ac:dyDescent="0.2">
      <c r="D15328" s="343"/>
    </row>
    <row r="15329" spans="4:4" x14ac:dyDescent="0.2">
      <c r="D15329" s="343"/>
    </row>
    <row r="15330" spans="4:4" x14ac:dyDescent="0.2">
      <c r="D15330" s="343"/>
    </row>
    <row r="15331" spans="4:4" x14ac:dyDescent="0.2">
      <c r="D15331" s="343"/>
    </row>
    <row r="15332" spans="4:4" x14ac:dyDescent="0.2">
      <c r="D15332" s="343"/>
    </row>
    <row r="15333" spans="4:4" x14ac:dyDescent="0.2">
      <c r="D15333" s="343"/>
    </row>
    <row r="15334" spans="4:4" x14ac:dyDescent="0.2">
      <c r="D15334" s="343"/>
    </row>
    <row r="15335" spans="4:4" x14ac:dyDescent="0.2">
      <c r="D15335" s="343"/>
    </row>
    <row r="15336" spans="4:4" x14ac:dyDescent="0.2">
      <c r="D15336" s="343"/>
    </row>
    <row r="15337" spans="4:4" x14ac:dyDescent="0.2">
      <c r="D15337" s="343"/>
    </row>
    <row r="15338" spans="4:4" x14ac:dyDescent="0.2">
      <c r="D15338" s="343"/>
    </row>
    <row r="15339" spans="4:4" x14ac:dyDescent="0.2">
      <c r="D15339" s="343"/>
    </row>
    <row r="15340" spans="4:4" x14ac:dyDescent="0.2">
      <c r="D15340" s="343"/>
    </row>
    <row r="15341" spans="4:4" x14ac:dyDescent="0.2">
      <c r="D15341" s="343"/>
    </row>
    <row r="15342" spans="4:4" x14ac:dyDescent="0.2">
      <c r="D15342" s="343"/>
    </row>
    <row r="15343" spans="4:4" x14ac:dyDescent="0.2">
      <c r="D15343" s="343"/>
    </row>
    <row r="15344" spans="4:4" x14ac:dyDescent="0.2">
      <c r="D15344" s="343"/>
    </row>
    <row r="15345" spans="4:4" x14ac:dyDescent="0.2">
      <c r="D15345" s="343"/>
    </row>
    <row r="15346" spans="4:4" x14ac:dyDescent="0.2">
      <c r="D15346" s="343"/>
    </row>
    <row r="15347" spans="4:4" x14ac:dyDescent="0.2">
      <c r="D15347" s="343"/>
    </row>
    <row r="15348" spans="4:4" x14ac:dyDescent="0.2">
      <c r="D15348" s="343"/>
    </row>
    <row r="15349" spans="4:4" x14ac:dyDescent="0.2">
      <c r="D15349" s="343"/>
    </row>
    <row r="15350" spans="4:4" x14ac:dyDescent="0.2">
      <c r="D15350" s="343"/>
    </row>
    <row r="15351" spans="4:4" x14ac:dyDescent="0.2">
      <c r="D15351" s="343"/>
    </row>
    <row r="15352" spans="4:4" x14ac:dyDescent="0.2">
      <c r="D15352" s="343"/>
    </row>
    <row r="15353" spans="4:4" x14ac:dyDescent="0.2">
      <c r="D15353" s="343"/>
    </row>
    <row r="15354" spans="4:4" x14ac:dyDescent="0.2">
      <c r="D15354" s="343"/>
    </row>
    <row r="15355" spans="4:4" x14ac:dyDescent="0.2">
      <c r="D15355" s="343"/>
    </row>
    <row r="15356" spans="4:4" x14ac:dyDescent="0.2">
      <c r="D15356" s="343"/>
    </row>
    <row r="15357" spans="4:4" x14ac:dyDescent="0.2">
      <c r="D15357" s="343"/>
    </row>
    <row r="15358" spans="4:4" x14ac:dyDescent="0.2">
      <c r="D15358" s="343"/>
    </row>
    <row r="15359" spans="4:4" x14ac:dyDescent="0.2">
      <c r="D15359" s="343"/>
    </row>
    <row r="15360" spans="4:4" x14ac:dyDescent="0.2">
      <c r="D15360" s="343"/>
    </row>
    <row r="15361" spans="4:4" x14ac:dyDescent="0.2">
      <c r="D15361" s="343"/>
    </row>
    <row r="15362" spans="4:4" x14ac:dyDescent="0.2">
      <c r="D15362" s="343"/>
    </row>
    <row r="15363" spans="4:4" x14ac:dyDescent="0.2">
      <c r="D15363" s="343"/>
    </row>
    <row r="15364" spans="4:4" x14ac:dyDescent="0.2">
      <c r="D15364" s="343"/>
    </row>
    <row r="15365" spans="4:4" x14ac:dyDescent="0.2">
      <c r="D15365" s="343"/>
    </row>
    <row r="15366" spans="4:4" x14ac:dyDescent="0.2">
      <c r="D15366" s="343"/>
    </row>
    <row r="15367" spans="4:4" x14ac:dyDescent="0.2">
      <c r="D15367" s="343"/>
    </row>
    <row r="15368" spans="4:4" x14ac:dyDescent="0.2">
      <c r="D15368" s="343"/>
    </row>
    <row r="15369" spans="4:4" x14ac:dyDescent="0.2">
      <c r="D15369" s="343"/>
    </row>
    <row r="15370" spans="4:4" x14ac:dyDescent="0.2">
      <c r="D15370" s="343"/>
    </row>
    <row r="15371" spans="4:4" x14ac:dyDescent="0.2">
      <c r="D15371" s="343"/>
    </row>
    <row r="15372" spans="4:4" x14ac:dyDescent="0.2">
      <c r="D15372" s="343"/>
    </row>
    <row r="15373" spans="4:4" x14ac:dyDescent="0.2">
      <c r="D15373" s="343"/>
    </row>
    <row r="15374" spans="4:4" x14ac:dyDescent="0.2">
      <c r="D15374" s="343"/>
    </row>
    <row r="15375" spans="4:4" x14ac:dyDescent="0.2">
      <c r="D15375" s="343"/>
    </row>
    <row r="15376" spans="4:4" x14ac:dyDescent="0.2">
      <c r="D15376" s="343"/>
    </row>
    <row r="15377" spans="4:4" x14ac:dyDescent="0.2">
      <c r="D15377" s="343"/>
    </row>
    <row r="15378" spans="4:4" x14ac:dyDescent="0.2">
      <c r="D15378" s="343"/>
    </row>
    <row r="15379" spans="4:4" x14ac:dyDescent="0.2">
      <c r="D15379" s="343"/>
    </row>
    <row r="15380" spans="4:4" x14ac:dyDescent="0.2">
      <c r="D15380" s="343"/>
    </row>
    <row r="15381" spans="4:4" x14ac:dyDescent="0.2">
      <c r="D15381" s="343"/>
    </row>
    <row r="15382" spans="4:4" x14ac:dyDescent="0.2">
      <c r="D15382" s="343"/>
    </row>
    <row r="15383" spans="4:4" x14ac:dyDescent="0.2">
      <c r="D15383" s="343"/>
    </row>
    <row r="15384" spans="4:4" x14ac:dyDescent="0.2">
      <c r="D15384" s="343"/>
    </row>
    <row r="15385" spans="4:4" x14ac:dyDescent="0.2">
      <c r="D15385" s="343"/>
    </row>
    <row r="15386" spans="4:4" x14ac:dyDescent="0.2">
      <c r="D15386" s="343"/>
    </row>
    <row r="15387" spans="4:4" x14ac:dyDescent="0.2">
      <c r="D15387" s="343"/>
    </row>
    <row r="15388" spans="4:4" x14ac:dyDescent="0.2">
      <c r="D15388" s="343"/>
    </row>
    <row r="15389" spans="4:4" x14ac:dyDescent="0.2">
      <c r="D15389" s="343"/>
    </row>
    <row r="15390" spans="4:4" x14ac:dyDescent="0.2">
      <c r="D15390" s="343"/>
    </row>
    <row r="15391" spans="4:4" x14ac:dyDescent="0.2">
      <c r="D15391" s="343"/>
    </row>
    <row r="15392" spans="4:4" x14ac:dyDescent="0.2">
      <c r="D15392" s="343"/>
    </row>
    <row r="15393" spans="4:4" x14ac:dyDescent="0.2">
      <c r="D15393" s="343"/>
    </row>
    <row r="15394" spans="4:4" x14ac:dyDescent="0.2">
      <c r="D15394" s="343"/>
    </row>
    <row r="15395" spans="4:4" x14ac:dyDescent="0.2">
      <c r="D15395" s="343"/>
    </row>
    <row r="15396" spans="4:4" x14ac:dyDescent="0.2">
      <c r="D15396" s="343"/>
    </row>
    <row r="15397" spans="4:4" x14ac:dyDescent="0.2">
      <c r="D15397" s="343"/>
    </row>
    <row r="15398" spans="4:4" x14ac:dyDescent="0.2">
      <c r="D15398" s="343"/>
    </row>
    <row r="15399" spans="4:4" x14ac:dyDescent="0.2">
      <c r="D15399" s="343"/>
    </row>
    <row r="15400" spans="4:4" x14ac:dyDescent="0.2">
      <c r="D15400" s="343"/>
    </row>
    <row r="15401" spans="4:4" x14ac:dyDescent="0.2">
      <c r="D15401" s="343"/>
    </row>
    <row r="15402" spans="4:4" x14ac:dyDescent="0.2">
      <c r="D15402" s="343"/>
    </row>
    <row r="15403" spans="4:4" x14ac:dyDescent="0.2">
      <c r="D15403" s="343"/>
    </row>
    <row r="15404" spans="4:4" x14ac:dyDescent="0.2">
      <c r="D15404" s="343"/>
    </row>
    <row r="15405" spans="4:4" x14ac:dyDescent="0.2">
      <c r="D15405" s="343"/>
    </row>
    <row r="15406" spans="4:4" x14ac:dyDescent="0.2">
      <c r="D15406" s="343"/>
    </row>
    <row r="15407" spans="4:4" x14ac:dyDescent="0.2">
      <c r="D15407" s="343"/>
    </row>
    <row r="15408" spans="4:4" x14ac:dyDescent="0.2">
      <c r="D15408" s="343"/>
    </row>
    <row r="15409" spans="4:4" x14ac:dyDescent="0.2">
      <c r="D15409" s="343"/>
    </row>
    <row r="15410" spans="4:4" x14ac:dyDescent="0.2">
      <c r="D15410" s="343"/>
    </row>
    <row r="15411" spans="4:4" x14ac:dyDescent="0.2">
      <c r="D15411" s="343"/>
    </row>
    <row r="15412" spans="4:4" x14ac:dyDescent="0.2">
      <c r="D15412" s="343"/>
    </row>
    <row r="15413" spans="4:4" x14ac:dyDescent="0.2">
      <c r="D15413" s="343"/>
    </row>
    <row r="15414" spans="4:4" x14ac:dyDescent="0.2">
      <c r="D15414" s="343"/>
    </row>
    <row r="15415" spans="4:4" x14ac:dyDescent="0.2">
      <c r="D15415" s="343"/>
    </row>
    <row r="15416" spans="4:4" x14ac:dyDescent="0.2">
      <c r="D15416" s="343"/>
    </row>
    <row r="15417" spans="4:4" x14ac:dyDescent="0.2">
      <c r="D15417" s="343"/>
    </row>
    <row r="15418" spans="4:4" x14ac:dyDescent="0.2">
      <c r="D15418" s="343"/>
    </row>
    <row r="15419" spans="4:4" x14ac:dyDescent="0.2">
      <c r="D15419" s="343"/>
    </row>
    <row r="15420" spans="4:4" x14ac:dyDescent="0.2">
      <c r="D15420" s="343"/>
    </row>
    <row r="15421" spans="4:4" x14ac:dyDescent="0.2">
      <c r="D15421" s="343"/>
    </row>
    <row r="15422" spans="4:4" x14ac:dyDescent="0.2">
      <c r="D15422" s="343"/>
    </row>
    <row r="15423" spans="4:4" x14ac:dyDescent="0.2">
      <c r="D15423" s="343"/>
    </row>
    <row r="15424" spans="4:4" x14ac:dyDescent="0.2">
      <c r="D15424" s="343"/>
    </row>
    <row r="15425" spans="4:4" x14ac:dyDescent="0.2">
      <c r="D15425" s="343"/>
    </row>
    <row r="15426" spans="4:4" x14ac:dyDescent="0.2">
      <c r="D15426" s="343"/>
    </row>
    <row r="15427" spans="4:4" x14ac:dyDescent="0.2">
      <c r="D15427" s="343"/>
    </row>
    <row r="15428" spans="4:4" x14ac:dyDescent="0.2">
      <c r="D15428" s="343"/>
    </row>
    <row r="15429" spans="4:4" x14ac:dyDescent="0.2">
      <c r="D15429" s="343"/>
    </row>
    <row r="15430" spans="4:4" x14ac:dyDescent="0.2">
      <c r="D15430" s="343"/>
    </row>
    <row r="15431" spans="4:4" x14ac:dyDescent="0.2">
      <c r="D15431" s="343"/>
    </row>
    <row r="15432" spans="4:4" x14ac:dyDescent="0.2">
      <c r="D15432" s="343"/>
    </row>
    <row r="15433" spans="4:4" x14ac:dyDescent="0.2">
      <c r="D15433" s="343"/>
    </row>
    <row r="15434" spans="4:4" x14ac:dyDescent="0.2">
      <c r="D15434" s="343"/>
    </row>
    <row r="15435" spans="4:4" x14ac:dyDescent="0.2">
      <c r="D15435" s="343"/>
    </row>
    <row r="15436" spans="4:4" x14ac:dyDescent="0.2">
      <c r="D15436" s="343"/>
    </row>
    <row r="15437" spans="4:4" x14ac:dyDescent="0.2">
      <c r="D15437" s="343"/>
    </row>
    <row r="15438" spans="4:4" x14ac:dyDescent="0.2">
      <c r="D15438" s="343"/>
    </row>
    <row r="15439" spans="4:4" x14ac:dyDescent="0.2">
      <c r="D15439" s="343"/>
    </row>
    <row r="15440" spans="4:4" x14ac:dyDescent="0.2">
      <c r="D15440" s="343"/>
    </row>
    <row r="15441" spans="4:4" x14ac:dyDescent="0.2">
      <c r="D15441" s="343"/>
    </row>
    <row r="15442" spans="4:4" x14ac:dyDescent="0.2">
      <c r="D15442" s="343"/>
    </row>
    <row r="15443" spans="4:4" x14ac:dyDescent="0.2">
      <c r="D15443" s="343"/>
    </row>
    <row r="15444" spans="4:4" x14ac:dyDescent="0.2">
      <c r="D15444" s="343"/>
    </row>
    <row r="15445" spans="4:4" x14ac:dyDescent="0.2">
      <c r="D15445" s="343"/>
    </row>
    <row r="15446" spans="4:4" x14ac:dyDescent="0.2">
      <c r="D15446" s="343"/>
    </row>
    <row r="15447" spans="4:4" x14ac:dyDescent="0.2">
      <c r="D15447" s="343"/>
    </row>
    <row r="15448" spans="4:4" x14ac:dyDescent="0.2">
      <c r="D15448" s="343"/>
    </row>
    <row r="15449" spans="4:4" x14ac:dyDescent="0.2">
      <c r="D15449" s="343"/>
    </row>
    <row r="15450" spans="4:4" x14ac:dyDescent="0.2">
      <c r="D15450" s="343"/>
    </row>
    <row r="15451" spans="4:4" x14ac:dyDescent="0.2">
      <c r="D15451" s="343"/>
    </row>
    <row r="15452" spans="4:4" x14ac:dyDescent="0.2">
      <c r="D15452" s="343"/>
    </row>
    <row r="15453" spans="4:4" x14ac:dyDescent="0.2">
      <c r="D15453" s="343"/>
    </row>
    <row r="15454" spans="4:4" x14ac:dyDescent="0.2">
      <c r="D15454" s="343"/>
    </row>
    <row r="15455" spans="4:4" x14ac:dyDescent="0.2">
      <c r="D15455" s="343"/>
    </row>
    <row r="15456" spans="4:4" x14ac:dyDescent="0.2">
      <c r="D15456" s="343"/>
    </row>
    <row r="15457" spans="4:4" x14ac:dyDescent="0.2">
      <c r="D15457" s="343"/>
    </row>
    <row r="15458" spans="4:4" x14ac:dyDescent="0.2">
      <c r="D15458" s="343"/>
    </row>
    <row r="15459" spans="4:4" x14ac:dyDescent="0.2">
      <c r="D15459" s="343"/>
    </row>
    <row r="15460" spans="4:4" x14ac:dyDescent="0.2">
      <c r="D15460" s="343"/>
    </row>
    <row r="15461" spans="4:4" x14ac:dyDescent="0.2">
      <c r="D15461" s="343"/>
    </row>
    <row r="15462" spans="4:4" x14ac:dyDescent="0.2">
      <c r="D15462" s="343"/>
    </row>
    <row r="15463" spans="4:4" x14ac:dyDescent="0.2">
      <c r="D15463" s="343"/>
    </row>
    <row r="15464" spans="4:4" x14ac:dyDescent="0.2">
      <c r="D15464" s="343"/>
    </row>
    <row r="15465" spans="4:4" x14ac:dyDescent="0.2">
      <c r="D15465" s="343"/>
    </row>
    <row r="15466" spans="4:4" x14ac:dyDescent="0.2">
      <c r="D15466" s="343"/>
    </row>
    <row r="15467" spans="4:4" x14ac:dyDescent="0.2">
      <c r="D15467" s="343"/>
    </row>
    <row r="15468" spans="4:4" x14ac:dyDescent="0.2">
      <c r="D15468" s="343"/>
    </row>
    <row r="15469" spans="4:4" x14ac:dyDescent="0.2">
      <c r="D15469" s="343"/>
    </row>
    <row r="15470" spans="4:4" x14ac:dyDescent="0.2">
      <c r="D15470" s="343"/>
    </row>
    <row r="15471" spans="4:4" x14ac:dyDescent="0.2">
      <c r="D15471" s="343"/>
    </row>
    <row r="15472" spans="4:4" x14ac:dyDescent="0.2">
      <c r="D15472" s="343"/>
    </row>
    <row r="15473" spans="4:4" x14ac:dyDescent="0.2">
      <c r="D15473" s="343"/>
    </row>
    <row r="15474" spans="4:4" x14ac:dyDescent="0.2">
      <c r="D15474" s="343"/>
    </row>
    <row r="15475" spans="4:4" x14ac:dyDescent="0.2">
      <c r="D15475" s="343"/>
    </row>
    <row r="15476" spans="4:4" x14ac:dyDescent="0.2">
      <c r="D15476" s="343"/>
    </row>
    <row r="15477" spans="4:4" x14ac:dyDescent="0.2">
      <c r="D15477" s="343"/>
    </row>
    <row r="15478" spans="4:4" x14ac:dyDescent="0.2">
      <c r="D15478" s="343"/>
    </row>
    <row r="15479" spans="4:4" x14ac:dyDescent="0.2">
      <c r="D15479" s="343"/>
    </row>
    <row r="15480" spans="4:4" x14ac:dyDescent="0.2">
      <c r="D15480" s="343"/>
    </row>
    <row r="15481" spans="4:4" x14ac:dyDescent="0.2">
      <c r="D15481" s="343"/>
    </row>
    <row r="15482" spans="4:4" x14ac:dyDescent="0.2">
      <c r="D15482" s="343"/>
    </row>
    <row r="15483" spans="4:4" x14ac:dyDescent="0.2">
      <c r="D15483" s="343"/>
    </row>
    <row r="15484" spans="4:4" x14ac:dyDescent="0.2">
      <c r="D15484" s="343"/>
    </row>
    <row r="15485" spans="4:4" x14ac:dyDescent="0.2">
      <c r="D15485" s="343"/>
    </row>
    <row r="15486" spans="4:4" x14ac:dyDescent="0.2">
      <c r="D15486" s="343"/>
    </row>
    <row r="15487" spans="4:4" x14ac:dyDescent="0.2">
      <c r="D15487" s="343"/>
    </row>
    <row r="15488" spans="4:4" x14ac:dyDescent="0.2">
      <c r="D15488" s="343"/>
    </row>
    <row r="15489" spans="4:4" x14ac:dyDescent="0.2">
      <c r="D15489" s="343"/>
    </row>
    <row r="15490" spans="4:4" x14ac:dyDescent="0.2">
      <c r="D15490" s="343"/>
    </row>
    <row r="15491" spans="4:4" x14ac:dyDescent="0.2">
      <c r="D15491" s="343"/>
    </row>
    <row r="15492" spans="4:4" x14ac:dyDescent="0.2">
      <c r="D15492" s="343"/>
    </row>
    <row r="15493" spans="4:4" x14ac:dyDescent="0.2">
      <c r="D15493" s="343"/>
    </row>
    <row r="15494" spans="4:4" x14ac:dyDescent="0.2">
      <c r="D15494" s="343"/>
    </row>
    <row r="15495" spans="4:4" x14ac:dyDescent="0.2">
      <c r="D15495" s="343"/>
    </row>
    <row r="15496" spans="4:4" x14ac:dyDescent="0.2">
      <c r="D15496" s="343"/>
    </row>
    <row r="15497" spans="4:4" x14ac:dyDescent="0.2">
      <c r="D15497" s="343"/>
    </row>
    <row r="15498" spans="4:4" x14ac:dyDescent="0.2">
      <c r="D15498" s="343"/>
    </row>
    <row r="15499" spans="4:4" x14ac:dyDescent="0.2">
      <c r="D15499" s="343"/>
    </row>
    <row r="15500" spans="4:4" x14ac:dyDescent="0.2">
      <c r="D15500" s="343"/>
    </row>
    <row r="15501" spans="4:4" x14ac:dyDescent="0.2">
      <c r="D15501" s="343"/>
    </row>
    <row r="15502" spans="4:4" x14ac:dyDescent="0.2">
      <c r="D15502" s="343"/>
    </row>
    <row r="15503" spans="4:4" x14ac:dyDescent="0.2">
      <c r="D15503" s="343"/>
    </row>
    <row r="15504" spans="4:4" x14ac:dyDescent="0.2">
      <c r="D15504" s="343"/>
    </row>
    <row r="15505" spans="4:4" x14ac:dyDescent="0.2">
      <c r="D15505" s="343"/>
    </row>
    <row r="15506" spans="4:4" x14ac:dyDescent="0.2">
      <c r="D15506" s="343"/>
    </row>
    <row r="15507" spans="4:4" x14ac:dyDescent="0.2">
      <c r="D15507" s="343"/>
    </row>
    <row r="15508" spans="4:4" x14ac:dyDescent="0.2">
      <c r="D15508" s="343"/>
    </row>
    <row r="15509" spans="4:4" x14ac:dyDescent="0.2">
      <c r="D15509" s="343"/>
    </row>
    <row r="15510" spans="4:4" x14ac:dyDescent="0.2">
      <c r="D15510" s="343"/>
    </row>
    <row r="15511" spans="4:4" x14ac:dyDescent="0.2">
      <c r="D15511" s="343"/>
    </row>
    <row r="15512" spans="4:4" x14ac:dyDescent="0.2">
      <c r="D15512" s="343"/>
    </row>
    <row r="15513" spans="4:4" x14ac:dyDescent="0.2">
      <c r="D15513" s="343"/>
    </row>
    <row r="15514" spans="4:4" x14ac:dyDescent="0.2">
      <c r="D15514" s="343"/>
    </row>
    <row r="15515" spans="4:4" x14ac:dyDescent="0.2">
      <c r="D15515" s="343"/>
    </row>
    <row r="15516" spans="4:4" x14ac:dyDescent="0.2">
      <c r="D15516" s="343"/>
    </row>
    <row r="15517" spans="4:4" x14ac:dyDescent="0.2">
      <c r="D15517" s="343"/>
    </row>
    <row r="15518" spans="4:4" x14ac:dyDescent="0.2">
      <c r="D15518" s="343"/>
    </row>
    <row r="15519" spans="4:4" x14ac:dyDescent="0.2">
      <c r="D15519" s="343"/>
    </row>
    <row r="15520" spans="4:4" x14ac:dyDescent="0.2">
      <c r="D15520" s="343"/>
    </row>
    <row r="15521" spans="4:4" x14ac:dyDescent="0.2">
      <c r="D15521" s="343"/>
    </row>
    <row r="15522" spans="4:4" x14ac:dyDescent="0.2">
      <c r="D15522" s="343"/>
    </row>
    <row r="15523" spans="4:4" x14ac:dyDescent="0.2">
      <c r="D15523" s="343"/>
    </row>
    <row r="15524" spans="4:4" x14ac:dyDescent="0.2">
      <c r="D15524" s="343"/>
    </row>
    <row r="15525" spans="4:4" x14ac:dyDescent="0.2">
      <c r="D15525" s="343"/>
    </row>
    <row r="15526" spans="4:4" x14ac:dyDescent="0.2">
      <c r="D15526" s="343"/>
    </row>
    <row r="15527" spans="4:4" x14ac:dyDescent="0.2">
      <c r="D15527" s="343"/>
    </row>
    <row r="15528" spans="4:4" x14ac:dyDescent="0.2">
      <c r="D15528" s="343"/>
    </row>
    <row r="15529" spans="4:4" x14ac:dyDescent="0.2">
      <c r="D15529" s="343"/>
    </row>
    <row r="15530" spans="4:4" x14ac:dyDescent="0.2">
      <c r="D15530" s="343"/>
    </row>
    <row r="15531" spans="4:4" x14ac:dyDescent="0.2">
      <c r="D15531" s="343"/>
    </row>
    <row r="15532" spans="4:4" x14ac:dyDescent="0.2">
      <c r="D15532" s="343"/>
    </row>
    <row r="15533" spans="4:4" x14ac:dyDescent="0.2">
      <c r="D15533" s="343"/>
    </row>
    <row r="15534" spans="4:4" x14ac:dyDescent="0.2">
      <c r="D15534" s="343"/>
    </row>
    <row r="15535" spans="4:4" x14ac:dyDescent="0.2">
      <c r="D15535" s="343"/>
    </row>
    <row r="15536" spans="4:4" x14ac:dyDescent="0.2">
      <c r="D15536" s="343"/>
    </row>
    <row r="15537" spans="4:4" x14ac:dyDescent="0.2">
      <c r="D15537" s="343"/>
    </row>
    <row r="15538" spans="4:4" x14ac:dyDescent="0.2">
      <c r="D15538" s="343"/>
    </row>
    <row r="15539" spans="4:4" x14ac:dyDescent="0.2">
      <c r="D15539" s="343"/>
    </row>
    <row r="15540" spans="4:4" x14ac:dyDescent="0.2">
      <c r="D15540" s="343"/>
    </row>
    <row r="15541" spans="4:4" x14ac:dyDescent="0.2">
      <c r="D15541" s="343"/>
    </row>
    <row r="15542" spans="4:4" x14ac:dyDescent="0.2">
      <c r="D15542" s="343"/>
    </row>
    <row r="15543" spans="4:4" x14ac:dyDescent="0.2">
      <c r="D15543" s="343"/>
    </row>
    <row r="15544" spans="4:4" x14ac:dyDescent="0.2">
      <c r="D15544" s="343"/>
    </row>
    <row r="15545" spans="4:4" x14ac:dyDescent="0.2">
      <c r="D15545" s="343"/>
    </row>
    <row r="15546" spans="4:4" x14ac:dyDescent="0.2">
      <c r="D15546" s="343"/>
    </row>
    <row r="15547" spans="4:4" x14ac:dyDescent="0.2">
      <c r="D15547" s="343"/>
    </row>
    <row r="15548" spans="4:4" x14ac:dyDescent="0.2">
      <c r="D15548" s="343"/>
    </row>
    <row r="15549" spans="4:4" x14ac:dyDescent="0.2">
      <c r="D15549" s="343"/>
    </row>
    <row r="15550" spans="4:4" x14ac:dyDescent="0.2">
      <c r="D15550" s="343"/>
    </row>
    <row r="15551" spans="4:4" x14ac:dyDescent="0.2">
      <c r="D15551" s="343"/>
    </row>
    <row r="15552" spans="4:4" x14ac:dyDescent="0.2">
      <c r="D15552" s="343"/>
    </row>
    <row r="15553" spans="4:4" x14ac:dyDescent="0.2">
      <c r="D15553" s="343"/>
    </row>
    <row r="15554" spans="4:4" x14ac:dyDescent="0.2">
      <c r="D15554" s="343"/>
    </row>
    <row r="15555" spans="4:4" x14ac:dyDescent="0.2">
      <c r="D15555" s="343"/>
    </row>
    <row r="15556" spans="4:4" x14ac:dyDescent="0.2">
      <c r="D15556" s="343"/>
    </row>
    <row r="15557" spans="4:4" x14ac:dyDescent="0.2">
      <c r="D15557" s="343"/>
    </row>
    <row r="15558" spans="4:4" x14ac:dyDescent="0.2">
      <c r="D15558" s="343"/>
    </row>
    <row r="15559" spans="4:4" x14ac:dyDescent="0.2">
      <c r="D15559" s="343"/>
    </row>
    <row r="15560" spans="4:4" x14ac:dyDescent="0.2">
      <c r="D15560" s="343"/>
    </row>
    <row r="15561" spans="4:4" x14ac:dyDescent="0.2">
      <c r="D15561" s="343"/>
    </row>
    <row r="15562" spans="4:4" x14ac:dyDescent="0.2">
      <c r="D15562" s="343"/>
    </row>
    <row r="15563" spans="4:4" x14ac:dyDescent="0.2">
      <c r="D15563" s="343"/>
    </row>
    <row r="15564" spans="4:4" x14ac:dyDescent="0.2">
      <c r="D15564" s="343"/>
    </row>
    <row r="15565" spans="4:4" x14ac:dyDescent="0.2">
      <c r="D15565" s="343"/>
    </row>
    <row r="15566" spans="4:4" x14ac:dyDescent="0.2">
      <c r="D15566" s="343"/>
    </row>
    <row r="15567" spans="4:4" x14ac:dyDescent="0.2">
      <c r="D15567" s="343"/>
    </row>
    <row r="15568" spans="4:4" x14ac:dyDescent="0.2">
      <c r="D15568" s="343"/>
    </row>
    <row r="15569" spans="4:4" x14ac:dyDescent="0.2">
      <c r="D15569" s="343"/>
    </row>
    <row r="15570" spans="4:4" x14ac:dyDescent="0.2">
      <c r="D15570" s="343"/>
    </row>
    <row r="15571" spans="4:4" x14ac:dyDescent="0.2">
      <c r="D15571" s="343"/>
    </row>
    <row r="15572" spans="4:4" x14ac:dyDescent="0.2">
      <c r="D15572" s="343"/>
    </row>
    <row r="15573" spans="4:4" x14ac:dyDescent="0.2">
      <c r="D15573" s="343"/>
    </row>
    <row r="15574" spans="4:4" x14ac:dyDescent="0.2">
      <c r="D15574" s="343"/>
    </row>
    <row r="15575" spans="4:4" x14ac:dyDescent="0.2">
      <c r="D15575" s="343"/>
    </row>
    <row r="15576" spans="4:4" x14ac:dyDescent="0.2">
      <c r="D15576" s="343"/>
    </row>
    <row r="15577" spans="4:4" x14ac:dyDescent="0.2">
      <c r="D15577" s="343"/>
    </row>
    <row r="15578" spans="4:4" x14ac:dyDescent="0.2">
      <c r="D15578" s="343"/>
    </row>
    <row r="15579" spans="4:4" x14ac:dyDescent="0.2">
      <c r="D15579" s="343"/>
    </row>
    <row r="15580" spans="4:4" x14ac:dyDescent="0.2">
      <c r="D15580" s="343"/>
    </row>
    <row r="15581" spans="4:4" x14ac:dyDescent="0.2">
      <c r="D15581" s="343"/>
    </row>
    <row r="15582" spans="4:4" x14ac:dyDescent="0.2">
      <c r="D15582" s="343"/>
    </row>
    <row r="15583" spans="4:4" x14ac:dyDescent="0.2">
      <c r="D15583" s="343"/>
    </row>
    <row r="15584" spans="4:4" x14ac:dyDescent="0.2">
      <c r="D15584" s="343"/>
    </row>
    <row r="15585" spans="4:4" x14ac:dyDescent="0.2">
      <c r="D15585" s="343"/>
    </row>
    <row r="15586" spans="4:4" x14ac:dyDescent="0.2">
      <c r="D15586" s="343"/>
    </row>
    <row r="15587" spans="4:4" x14ac:dyDescent="0.2">
      <c r="D15587" s="343"/>
    </row>
    <row r="15588" spans="4:4" x14ac:dyDescent="0.2">
      <c r="D15588" s="343"/>
    </row>
    <row r="15589" spans="4:4" x14ac:dyDescent="0.2">
      <c r="D15589" s="343"/>
    </row>
    <row r="15590" spans="4:4" x14ac:dyDescent="0.2">
      <c r="D15590" s="343"/>
    </row>
    <row r="15591" spans="4:4" x14ac:dyDescent="0.2">
      <c r="D15591" s="343"/>
    </row>
    <row r="15592" spans="4:4" x14ac:dyDescent="0.2">
      <c r="D15592" s="343"/>
    </row>
    <row r="15593" spans="4:4" x14ac:dyDescent="0.2">
      <c r="D15593" s="343"/>
    </row>
    <row r="15594" spans="4:4" x14ac:dyDescent="0.2">
      <c r="D15594" s="343"/>
    </row>
    <row r="15595" spans="4:4" x14ac:dyDescent="0.2">
      <c r="D15595" s="343"/>
    </row>
    <row r="15596" spans="4:4" x14ac:dyDescent="0.2">
      <c r="D15596" s="343"/>
    </row>
    <row r="15597" spans="4:4" x14ac:dyDescent="0.2">
      <c r="D15597" s="343"/>
    </row>
    <row r="15598" spans="4:4" x14ac:dyDescent="0.2">
      <c r="D15598" s="343"/>
    </row>
    <row r="15599" spans="4:4" x14ac:dyDescent="0.2">
      <c r="D15599" s="343"/>
    </row>
    <row r="15600" spans="4:4" x14ac:dyDescent="0.2">
      <c r="D15600" s="343"/>
    </row>
    <row r="15601" spans="4:4" x14ac:dyDescent="0.2">
      <c r="D15601" s="343"/>
    </row>
    <row r="15602" spans="4:4" x14ac:dyDescent="0.2">
      <c r="D15602" s="343"/>
    </row>
    <row r="15603" spans="4:4" x14ac:dyDescent="0.2">
      <c r="D15603" s="343"/>
    </row>
    <row r="15604" spans="4:4" x14ac:dyDescent="0.2">
      <c r="D15604" s="343"/>
    </row>
    <row r="15605" spans="4:4" x14ac:dyDescent="0.2">
      <c r="D15605" s="343"/>
    </row>
    <row r="15606" spans="4:4" x14ac:dyDescent="0.2">
      <c r="D15606" s="343"/>
    </row>
    <row r="15607" spans="4:4" x14ac:dyDescent="0.2">
      <c r="D15607" s="343"/>
    </row>
    <row r="15608" spans="4:4" x14ac:dyDescent="0.2">
      <c r="D15608" s="343"/>
    </row>
    <row r="15609" spans="4:4" x14ac:dyDescent="0.2">
      <c r="D15609" s="343"/>
    </row>
    <row r="15610" spans="4:4" x14ac:dyDescent="0.2">
      <c r="D15610" s="343"/>
    </row>
    <row r="15611" spans="4:4" x14ac:dyDescent="0.2">
      <c r="D15611" s="343"/>
    </row>
    <row r="15612" spans="4:4" x14ac:dyDescent="0.2">
      <c r="D15612" s="343"/>
    </row>
    <row r="15613" spans="4:4" x14ac:dyDescent="0.2">
      <c r="D15613" s="343"/>
    </row>
    <row r="15614" spans="4:4" x14ac:dyDescent="0.2">
      <c r="D15614" s="343"/>
    </row>
    <row r="15615" spans="4:4" x14ac:dyDescent="0.2">
      <c r="D15615" s="343"/>
    </row>
    <row r="15616" spans="4:4" x14ac:dyDescent="0.2">
      <c r="D15616" s="343"/>
    </row>
    <row r="15617" spans="4:4" x14ac:dyDescent="0.2">
      <c r="D15617" s="343"/>
    </row>
    <row r="15618" spans="4:4" x14ac:dyDescent="0.2">
      <c r="D15618" s="343"/>
    </row>
    <row r="15619" spans="4:4" x14ac:dyDescent="0.2">
      <c r="D15619" s="343"/>
    </row>
    <row r="15620" spans="4:4" x14ac:dyDescent="0.2">
      <c r="D15620" s="343"/>
    </row>
    <row r="15621" spans="4:4" x14ac:dyDescent="0.2">
      <c r="D15621" s="343"/>
    </row>
    <row r="15622" spans="4:4" x14ac:dyDescent="0.2">
      <c r="D15622" s="343"/>
    </row>
    <row r="15623" spans="4:4" x14ac:dyDescent="0.2">
      <c r="D15623" s="343"/>
    </row>
    <row r="15624" spans="4:4" x14ac:dyDescent="0.2">
      <c r="D15624" s="343"/>
    </row>
    <row r="15625" spans="4:4" x14ac:dyDescent="0.2">
      <c r="D15625" s="343"/>
    </row>
    <row r="15626" spans="4:4" x14ac:dyDescent="0.2">
      <c r="D15626" s="343"/>
    </row>
    <row r="15627" spans="4:4" x14ac:dyDescent="0.2">
      <c r="D15627" s="343"/>
    </row>
    <row r="15628" spans="4:4" x14ac:dyDescent="0.2">
      <c r="D15628" s="343"/>
    </row>
    <row r="15629" spans="4:4" x14ac:dyDescent="0.2">
      <c r="D15629" s="343"/>
    </row>
    <row r="15630" spans="4:4" x14ac:dyDescent="0.2">
      <c r="D15630" s="343"/>
    </row>
    <row r="15631" spans="4:4" x14ac:dyDescent="0.2">
      <c r="D15631" s="343"/>
    </row>
    <row r="15632" spans="4:4" x14ac:dyDescent="0.2">
      <c r="D15632" s="343"/>
    </row>
    <row r="15633" spans="4:4" x14ac:dyDescent="0.2">
      <c r="D15633" s="343"/>
    </row>
    <row r="15634" spans="4:4" x14ac:dyDescent="0.2">
      <c r="D15634" s="343"/>
    </row>
    <row r="15635" spans="4:4" x14ac:dyDescent="0.2">
      <c r="D15635" s="343"/>
    </row>
    <row r="15636" spans="4:4" x14ac:dyDescent="0.2">
      <c r="D15636" s="343"/>
    </row>
    <row r="15637" spans="4:4" x14ac:dyDescent="0.2">
      <c r="D15637" s="343"/>
    </row>
    <row r="15638" spans="4:4" x14ac:dyDescent="0.2">
      <c r="D15638" s="343"/>
    </row>
    <row r="15639" spans="4:4" x14ac:dyDescent="0.2">
      <c r="D15639" s="343"/>
    </row>
    <row r="15640" spans="4:4" x14ac:dyDescent="0.2">
      <c r="D15640" s="343"/>
    </row>
    <row r="15641" spans="4:4" x14ac:dyDescent="0.2">
      <c r="D15641" s="343"/>
    </row>
    <row r="15642" spans="4:4" x14ac:dyDescent="0.2">
      <c r="D15642" s="343"/>
    </row>
    <row r="15643" spans="4:4" x14ac:dyDescent="0.2">
      <c r="D15643" s="343"/>
    </row>
    <row r="15644" spans="4:4" x14ac:dyDescent="0.2">
      <c r="D15644" s="343"/>
    </row>
    <row r="15645" spans="4:4" x14ac:dyDescent="0.2">
      <c r="D15645" s="343"/>
    </row>
    <row r="15646" spans="4:4" x14ac:dyDescent="0.2">
      <c r="D15646" s="343"/>
    </row>
    <row r="15647" spans="4:4" x14ac:dyDescent="0.2">
      <c r="D15647" s="343"/>
    </row>
    <row r="15648" spans="4:4" x14ac:dyDescent="0.2">
      <c r="D15648" s="343"/>
    </row>
    <row r="15649" spans="4:4" x14ac:dyDescent="0.2">
      <c r="D15649" s="343"/>
    </row>
    <row r="15650" spans="4:4" x14ac:dyDescent="0.2">
      <c r="D15650" s="343"/>
    </row>
    <row r="15651" spans="4:4" x14ac:dyDescent="0.2">
      <c r="D15651" s="343"/>
    </row>
    <row r="15652" spans="4:4" x14ac:dyDescent="0.2">
      <c r="D15652" s="343"/>
    </row>
    <row r="15653" spans="4:4" x14ac:dyDescent="0.2">
      <c r="D15653" s="343"/>
    </row>
    <row r="15654" spans="4:4" x14ac:dyDescent="0.2">
      <c r="D15654" s="343"/>
    </row>
    <row r="15655" spans="4:4" x14ac:dyDescent="0.2">
      <c r="D15655" s="343"/>
    </row>
    <row r="15656" spans="4:4" x14ac:dyDescent="0.2">
      <c r="D15656" s="343"/>
    </row>
    <row r="15657" spans="4:4" x14ac:dyDescent="0.2">
      <c r="D15657" s="343"/>
    </row>
    <row r="15658" spans="4:4" x14ac:dyDescent="0.2">
      <c r="D15658" s="343"/>
    </row>
    <row r="15659" spans="4:4" x14ac:dyDescent="0.2">
      <c r="D15659" s="343"/>
    </row>
    <row r="15660" spans="4:4" x14ac:dyDescent="0.2">
      <c r="D15660" s="343"/>
    </row>
    <row r="15661" spans="4:4" x14ac:dyDescent="0.2">
      <c r="D15661" s="343"/>
    </row>
    <row r="15662" spans="4:4" x14ac:dyDescent="0.2">
      <c r="D15662" s="343"/>
    </row>
    <row r="15663" spans="4:4" x14ac:dyDescent="0.2">
      <c r="D15663" s="343"/>
    </row>
    <row r="15664" spans="4:4" x14ac:dyDescent="0.2">
      <c r="D15664" s="343"/>
    </row>
    <row r="15665" spans="4:4" x14ac:dyDescent="0.2">
      <c r="D15665" s="343"/>
    </row>
    <row r="15666" spans="4:4" x14ac:dyDescent="0.2">
      <c r="D15666" s="343"/>
    </row>
    <row r="15667" spans="4:4" x14ac:dyDescent="0.2">
      <c r="D15667" s="343"/>
    </row>
    <row r="15668" spans="4:4" x14ac:dyDescent="0.2">
      <c r="D15668" s="343"/>
    </row>
    <row r="15669" spans="4:4" x14ac:dyDescent="0.2">
      <c r="D15669" s="343"/>
    </row>
    <row r="15670" spans="4:4" x14ac:dyDescent="0.2">
      <c r="D15670" s="343"/>
    </row>
    <row r="15671" spans="4:4" x14ac:dyDescent="0.2">
      <c r="D15671" s="343"/>
    </row>
    <row r="15672" spans="4:4" x14ac:dyDescent="0.2">
      <c r="D15672" s="343"/>
    </row>
    <row r="15673" spans="4:4" x14ac:dyDescent="0.2">
      <c r="D15673" s="343"/>
    </row>
    <row r="15674" spans="4:4" x14ac:dyDescent="0.2">
      <c r="D15674" s="343"/>
    </row>
    <row r="15675" spans="4:4" x14ac:dyDescent="0.2">
      <c r="D15675" s="343"/>
    </row>
    <row r="15676" spans="4:4" x14ac:dyDescent="0.2">
      <c r="D15676" s="343"/>
    </row>
    <row r="15677" spans="4:4" x14ac:dyDescent="0.2">
      <c r="D15677" s="343"/>
    </row>
    <row r="15678" spans="4:4" x14ac:dyDescent="0.2">
      <c r="D15678" s="343"/>
    </row>
    <row r="15679" spans="4:4" x14ac:dyDescent="0.2">
      <c r="D15679" s="343"/>
    </row>
    <row r="15680" spans="4:4" x14ac:dyDescent="0.2">
      <c r="D15680" s="343"/>
    </row>
    <row r="15681" spans="4:4" x14ac:dyDescent="0.2">
      <c r="D15681" s="343"/>
    </row>
    <row r="15682" spans="4:4" x14ac:dyDescent="0.2">
      <c r="D15682" s="343"/>
    </row>
    <row r="15683" spans="4:4" x14ac:dyDescent="0.2">
      <c r="D15683" s="343"/>
    </row>
    <row r="15684" spans="4:4" x14ac:dyDescent="0.2">
      <c r="D15684" s="343"/>
    </row>
    <row r="15685" spans="4:4" x14ac:dyDescent="0.2">
      <c r="D15685" s="343"/>
    </row>
    <row r="15686" spans="4:4" x14ac:dyDescent="0.2">
      <c r="D15686" s="343"/>
    </row>
    <row r="15687" spans="4:4" x14ac:dyDescent="0.2">
      <c r="D15687" s="343"/>
    </row>
    <row r="15688" spans="4:4" x14ac:dyDescent="0.2">
      <c r="D15688" s="343"/>
    </row>
    <row r="15689" spans="4:4" x14ac:dyDescent="0.2">
      <c r="D15689" s="343"/>
    </row>
    <row r="15690" spans="4:4" x14ac:dyDescent="0.2">
      <c r="D15690" s="343"/>
    </row>
    <row r="15691" spans="4:4" x14ac:dyDescent="0.2">
      <c r="D15691" s="343"/>
    </row>
    <row r="15692" spans="4:4" x14ac:dyDescent="0.2">
      <c r="D15692" s="343"/>
    </row>
    <row r="15693" spans="4:4" x14ac:dyDescent="0.2">
      <c r="D15693" s="343"/>
    </row>
    <row r="15694" spans="4:4" x14ac:dyDescent="0.2">
      <c r="D15694" s="343"/>
    </row>
    <row r="15695" spans="4:4" x14ac:dyDescent="0.2">
      <c r="D15695" s="343"/>
    </row>
    <row r="15696" spans="4:4" x14ac:dyDescent="0.2">
      <c r="D15696" s="343"/>
    </row>
    <row r="15697" spans="4:4" x14ac:dyDescent="0.2">
      <c r="D15697" s="343"/>
    </row>
    <row r="15698" spans="4:4" x14ac:dyDescent="0.2">
      <c r="D15698" s="343"/>
    </row>
    <row r="15699" spans="4:4" x14ac:dyDescent="0.2">
      <c r="D15699" s="343"/>
    </row>
    <row r="15700" spans="4:4" x14ac:dyDescent="0.2">
      <c r="D15700" s="343"/>
    </row>
    <row r="15701" spans="4:4" x14ac:dyDescent="0.2">
      <c r="D15701" s="343"/>
    </row>
    <row r="15702" spans="4:4" x14ac:dyDescent="0.2">
      <c r="D15702" s="343"/>
    </row>
    <row r="15703" spans="4:4" x14ac:dyDescent="0.2">
      <c r="D15703" s="343"/>
    </row>
    <row r="15704" spans="4:4" x14ac:dyDescent="0.2">
      <c r="D15704" s="343"/>
    </row>
    <row r="15705" spans="4:4" x14ac:dyDescent="0.2">
      <c r="D15705" s="343"/>
    </row>
    <row r="15706" spans="4:4" x14ac:dyDescent="0.2">
      <c r="D15706" s="343"/>
    </row>
    <row r="15707" spans="4:4" x14ac:dyDescent="0.2">
      <c r="D15707" s="343"/>
    </row>
    <row r="15708" spans="4:4" x14ac:dyDescent="0.2">
      <c r="D15708" s="343"/>
    </row>
    <row r="15709" spans="4:4" x14ac:dyDescent="0.2">
      <c r="D15709" s="343"/>
    </row>
    <row r="15710" spans="4:4" x14ac:dyDescent="0.2">
      <c r="D15710" s="343"/>
    </row>
    <row r="15711" spans="4:4" x14ac:dyDescent="0.2">
      <c r="D15711" s="343"/>
    </row>
    <row r="15712" spans="4:4" x14ac:dyDescent="0.2">
      <c r="D15712" s="343"/>
    </row>
    <row r="15713" spans="4:4" x14ac:dyDescent="0.2">
      <c r="D15713" s="343"/>
    </row>
    <row r="15714" spans="4:4" x14ac:dyDescent="0.2">
      <c r="D15714" s="343"/>
    </row>
    <row r="15715" spans="4:4" x14ac:dyDescent="0.2">
      <c r="D15715" s="343"/>
    </row>
    <row r="15716" spans="4:4" x14ac:dyDescent="0.2">
      <c r="D15716" s="343"/>
    </row>
    <row r="15717" spans="4:4" x14ac:dyDescent="0.2">
      <c r="D15717" s="343"/>
    </row>
    <row r="15718" spans="4:4" x14ac:dyDescent="0.2">
      <c r="D15718" s="343"/>
    </row>
    <row r="15719" spans="4:4" x14ac:dyDescent="0.2">
      <c r="D15719" s="343"/>
    </row>
    <row r="15720" spans="4:4" x14ac:dyDescent="0.2">
      <c r="D15720" s="343"/>
    </row>
    <row r="15721" spans="4:4" x14ac:dyDescent="0.2">
      <c r="D15721" s="343"/>
    </row>
    <row r="15722" spans="4:4" x14ac:dyDescent="0.2">
      <c r="D15722" s="343"/>
    </row>
    <row r="15723" spans="4:4" x14ac:dyDescent="0.2">
      <c r="D15723" s="343"/>
    </row>
    <row r="15724" spans="4:4" x14ac:dyDescent="0.2">
      <c r="D15724" s="343"/>
    </row>
    <row r="15725" spans="4:4" x14ac:dyDescent="0.2">
      <c r="D15725" s="343"/>
    </row>
    <row r="15726" spans="4:4" x14ac:dyDescent="0.2">
      <c r="D15726" s="343"/>
    </row>
    <row r="15727" spans="4:4" x14ac:dyDescent="0.2">
      <c r="D15727" s="343"/>
    </row>
    <row r="15728" spans="4:4" x14ac:dyDescent="0.2">
      <c r="D15728" s="343"/>
    </row>
    <row r="15729" spans="4:4" x14ac:dyDescent="0.2">
      <c r="D15729" s="343"/>
    </row>
    <row r="15730" spans="4:4" x14ac:dyDescent="0.2">
      <c r="D15730" s="343"/>
    </row>
    <row r="15731" spans="4:4" x14ac:dyDescent="0.2">
      <c r="D15731" s="343"/>
    </row>
    <row r="15732" spans="4:4" x14ac:dyDescent="0.2">
      <c r="D15732" s="343"/>
    </row>
    <row r="15733" spans="4:4" x14ac:dyDescent="0.2">
      <c r="D15733" s="343"/>
    </row>
    <row r="15734" spans="4:4" x14ac:dyDescent="0.2">
      <c r="D15734" s="343"/>
    </row>
    <row r="15735" spans="4:4" x14ac:dyDescent="0.2">
      <c r="D15735" s="343"/>
    </row>
    <row r="15736" spans="4:4" x14ac:dyDescent="0.2">
      <c r="D15736" s="343"/>
    </row>
    <row r="15737" spans="4:4" x14ac:dyDescent="0.2">
      <c r="D15737" s="343"/>
    </row>
    <row r="15738" spans="4:4" x14ac:dyDescent="0.2">
      <c r="D15738" s="343"/>
    </row>
    <row r="15739" spans="4:4" x14ac:dyDescent="0.2">
      <c r="D15739" s="343"/>
    </row>
    <row r="15740" spans="4:4" x14ac:dyDescent="0.2">
      <c r="D15740" s="343"/>
    </row>
    <row r="15741" spans="4:4" x14ac:dyDescent="0.2">
      <c r="D15741" s="343"/>
    </row>
    <row r="15742" spans="4:4" x14ac:dyDescent="0.2">
      <c r="D15742" s="343"/>
    </row>
    <row r="15743" spans="4:4" x14ac:dyDescent="0.2">
      <c r="D15743" s="343"/>
    </row>
    <row r="15744" spans="4:4" x14ac:dyDescent="0.2">
      <c r="D15744" s="343"/>
    </row>
    <row r="15745" spans="4:4" x14ac:dyDescent="0.2">
      <c r="D15745" s="343"/>
    </row>
    <row r="15746" spans="4:4" x14ac:dyDescent="0.2">
      <c r="D15746" s="343"/>
    </row>
    <row r="15747" spans="4:4" x14ac:dyDescent="0.2">
      <c r="D15747" s="343"/>
    </row>
    <row r="15748" spans="4:4" x14ac:dyDescent="0.2">
      <c r="D15748" s="343"/>
    </row>
    <row r="15749" spans="4:4" x14ac:dyDescent="0.2">
      <c r="D15749" s="343"/>
    </row>
    <row r="15750" spans="4:4" x14ac:dyDescent="0.2">
      <c r="D15750" s="343"/>
    </row>
    <row r="15751" spans="4:4" x14ac:dyDescent="0.2">
      <c r="D15751" s="343"/>
    </row>
    <row r="15752" spans="4:4" x14ac:dyDescent="0.2">
      <c r="D15752" s="343"/>
    </row>
    <row r="15753" spans="4:4" x14ac:dyDescent="0.2">
      <c r="D15753" s="343"/>
    </row>
    <row r="15754" spans="4:4" x14ac:dyDescent="0.2">
      <c r="D15754" s="343"/>
    </row>
    <row r="15755" spans="4:4" x14ac:dyDescent="0.2">
      <c r="D15755" s="343"/>
    </row>
    <row r="15756" spans="4:4" x14ac:dyDescent="0.2">
      <c r="D15756" s="343"/>
    </row>
    <row r="15757" spans="4:4" x14ac:dyDescent="0.2">
      <c r="D15757" s="343"/>
    </row>
    <row r="15758" spans="4:4" x14ac:dyDescent="0.2">
      <c r="D15758" s="343"/>
    </row>
    <row r="15759" spans="4:4" x14ac:dyDescent="0.2">
      <c r="D15759" s="343"/>
    </row>
    <row r="15760" spans="4:4" x14ac:dyDescent="0.2">
      <c r="D15760" s="343"/>
    </row>
    <row r="15761" spans="4:4" x14ac:dyDescent="0.2">
      <c r="D15761" s="343"/>
    </row>
    <row r="15762" spans="4:4" x14ac:dyDescent="0.2">
      <c r="D15762" s="343"/>
    </row>
    <row r="15763" spans="4:4" x14ac:dyDescent="0.2">
      <c r="D15763" s="343"/>
    </row>
    <row r="15764" spans="4:4" x14ac:dyDescent="0.2">
      <c r="D15764" s="343"/>
    </row>
    <row r="15765" spans="4:4" x14ac:dyDescent="0.2">
      <c r="D15765" s="343"/>
    </row>
    <row r="15766" spans="4:4" x14ac:dyDescent="0.2">
      <c r="D15766" s="343"/>
    </row>
    <row r="15767" spans="4:4" x14ac:dyDescent="0.2">
      <c r="D15767" s="343"/>
    </row>
    <row r="15768" spans="4:4" x14ac:dyDescent="0.2">
      <c r="D15768" s="343"/>
    </row>
    <row r="15769" spans="4:4" x14ac:dyDescent="0.2">
      <c r="D15769" s="343"/>
    </row>
    <row r="15770" spans="4:4" x14ac:dyDescent="0.2">
      <c r="D15770" s="343"/>
    </row>
    <row r="15771" spans="4:4" x14ac:dyDescent="0.2">
      <c r="D15771" s="343"/>
    </row>
    <row r="15772" spans="4:4" x14ac:dyDescent="0.2">
      <c r="D15772" s="343"/>
    </row>
    <row r="15773" spans="4:4" x14ac:dyDescent="0.2">
      <c r="D15773" s="343"/>
    </row>
    <row r="15774" spans="4:4" x14ac:dyDescent="0.2">
      <c r="D15774" s="343"/>
    </row>
    <row r="15775" spans="4:4" x14ac:dyDescent="0.2">
      <c r="D15775" s="343"/>
    </row>
    <row r="15776" spans="4:4" x14ac:dyDescent="0.2">
      <c r="D15776" s="343"/>
    </row>
    <row r="15777" spans="4:4" x14ac:dyDescent="0.2">
      <c r="D15777" s="343"/>
    </row>
    <row r="15778" spans="4:4" x14ac:dyDescent="0.2">
      <c r="D15778" s="343"/>
    </row>
    <row r="15779" spans="4:4" x14ac:dyDescent="0.2">
      <c r="D15779" s="343"/>
    </row>
    <row r="15780" spans="4:4" x14ac:dyDescent="0.2">
      <c r="D15780" s="343"/>
    </row>
    <row r="15781" spans="4:4" x14ac:dyDescent="0.2">
      <c r="D15781" s="343"/>
    </row>
    <row r="15782" spans="4:4" x14ac:dyDescent="0.2">
      <c r="D15782" s="343"/>
    </row>
    <row r="15783" spans="4:4" x14ac:dyDescent="0.2">
      <c r="D15783" s="343"/>
    </row>
    <row r="15784" spans="4:4" x14ac:dyDescent="0.2">
      <c r="D15784" s="343"/>
    </row>
    <row r="15785" spans="4:4" x14ac:dyDescent="0.2">
      <c r="D15785" s="343"/>
    </row>
    <row r="15786" spans="4:4" x14ac:dyDescent="0.2">
      <c r="D15786" s="343"/>
    </row>
    <row r="15787" spans="4:4" x14ac:dyDescent="0.2">
      <c r="D15787" s="343"/>
    </row>
    <row r="15788" spans="4:4" x14ac:dyDescent="0.2">
      <c r="D15788" s="343"/>
    </row>
    <row r="15789" spans="4:4" x14ac:dyDescent="0.2">
      <c r="D15789" s="343"/>
    </row>
    <row r="15790" spans="4:4" x14ac:dyDescent="0.2">
      <c r="D15790" s="343"/>
    </row>
    <row r="15791" spans="4:4" x14ac:dyDescent="0.2">
      <c r="D15791" s="343"/>
    </row>
    <row r="15792" spans="4:4" x14ac:dyDescent="0.2">
      <c r="D15792" s="343"/>
    </row>
    <row r="15793" spans="4:4" x14ac:dyDescent="0.2">
      <c r="D15793" s="343"/>
    </row>
    <row r="15794" spans="4:4" x14ac:dyDescent="0.2">
      <c r="D15794" s="343"/>
    </row>
    <row r="15795" spans="4:4" x14ac:dyDescent="0.2">
      <c r="D15795" s="343"/>
    </row>
    <row r="15796" spans="4:4" x14ac:dyDescent="0.2">
      <c r="D15796" s="343"/>
    </row>
    <row r="15797" spans="4:4" x14ac:dyDescent="0.2">
      <c r="D15797" s="343"/>
    </row>
    <row r="15798" spans="4:4" x14ac:dyDescent="0.2">
      <c r="D15798" s="343"/>
    </row>
    <row r="15799" spans="4:4" x14ac:dyDescent="0.2">
      <c r="D15799" s="343"/>
    </row>
    <row r="15800" spans="4:4" x14ac:dyDescent="0.2">
      <c r="D15800" s="343"/>
    </row>
    <row r="15801" spans="4:4" x14ac:dyDescent="0.2">
      <c r="D15801" s="343"/>
    </row>
    <row r="15802" spans="4:4" x14ac:dyDescent="0.2">
      <c r="D15802" s="343"/>
    </row>
    <row r="15803" spans="4:4" x14ac:dyDescent="0.2">
      <c r="D15803" s="343"/>
    </row>
    <row r="15804" spans="4:4" x14ac:dyDescent="0.2">
      <c r="D15804" s="343"/>
    </row>
    <row r="15805" spans="4:4" x14ac:dyDescent="0.2">
      <c r="D15805" s="343"/>
    </row>
    <row r="15806" spans="4:4" x14ac:dyDescent="0.2">
      <c r="D15806" s="343"/>
    </row>
    <row r="15807" spans="4:4" x14ac:dyDescent="0.2">
      <c r="D15807" s="343"/>
    </row>
    <row r="15808" spans="4:4" x14ac:dyDescent="0.2">
      <c r="D15808" s="343"/>
    </row>
    <row r="15809" spans="4:4" x14ac:dyDescent="0.2">
      <c r="D15809" s="343"/>
    </row>
    <row r="15810" spans="4:4" x14ac:dyDescent="0.2">
      <c r="D15810" s="343"/>
    </row>
    <row r="15811" spans="4:4" x14ac:dyDescent="0.2">
      <c r="D15811" s="343"/>
    </row>
    <row r="15812" spans="4:4" x14ac:dyDescent="0.2">
      <c r="D15812" s="343"/>
    </row>
    <row r="15813" spans="4:4" x14ac:dyDescent="0.2">
      <c r="D15813" s="343"/>
    </row>
    <row r="15814" spans="4:4" x14ac:dyDescent="0.2">
      <c r="D15814" s="343"/>
    </row>
    <row r="15815" spans="4:4" x14ac:dyDescent="0.2">
      <c r="D15815" s="343"/>
    </row>
    <row r="15816" spans="4:4" x14ac:dyDescent="0.2">
      <c r="D15816" s="343"/>
    </row>
    <row r="15817" spans="4:4" x14ac:dyDescent="0.2">
      <c r="D15817" s="343"/>
    </row>
    <row r="15818" spans="4:4" x14ac:dyDescent="0.2">
      <c r="D15818" s="343"/>
    </row>
    <row r="15819" spans="4:4" x14ac:dyDescent="0.2">
      <c r="D15819" s="343"/>
    </row>
    <row r="15820" spans="4:4" x14ac:dyDescent="0.2">
      <c r="D15820" s="343"/>
    </row>
    <row r="15821" spans="4:4" x14ac:dyDescent="0.2">
      <c r="D15821" s="343"/>
    </row>
    <row r="15822" spans="4:4" x14ac:dyDescent="0.2">
      <c r="D15822" s="343"/>
    </row>
    <row r="15823" spans="4:4" x14ac:dyDescent="0.2">
      <c r="D15823" s="343"/>
    </row>
    <row r="15824" spans="4:4" x14ac:dyDescent="0.2">
      <c r="D15824" s="343"/>
    </row>
    <row r="15825" spans="4:4" x14ac:dyDescent="0.2">
      <c r="D15825" s="343"/>
    </row>
    <row r="15826" spans="4:4" x14ac:dyDescent="0.2">
      <c r="D15826" s="343"/>
    </row>
    <row r="15827" spans="4:4" x14ac:dyDescent="0.2">
      <c r="D15827" s="343"/>
    </row>
    <row r="15828" spans="4:4" x14ac:dyDescent="0.2">
      <c r="D15828" s="343"/>
    </row>
    <row r="15829" spans="4:4" x14ac:dyDescent="0.2">
      <c r="D15829" s="343"/>
    </row>
    <row r="15830" spans="4:4" x14ac:dyDescent="0.2">
      <c r="D15830" s="343"/>
    </row>
    <row r="15831" spans="4:4" x14ac:dyDescent="0.2">
      <c r="D15831" s="343"/>
    </row>
    <row r="15832" spans="4:4" x14ac:dyDescent="0.2">
      <c r="D15832" s="343"/>
    </row>
    <row r="15833" spans="4:4" x14ac:dyDescent="0.2">
      <c r="D15833" s="343"/>
    </row>
    <row r="15834" spans="4:4" x14ac:dyDescent="0.2">
      <c r="D15834" s="343"/>
    </row>
    <row r="15835" spans="4:4" x14ac:dyDescent="0.2">
      <c r="D15835" s="343"/>
    </row>
    <row r="15836" spans="4:4" x14ac:dyDescent="0.2">
      <c r="D15836" s="343"/>
    </row>
    <row r="15837" spans="4:4" x14ac:dyDescent="0.2">
      <c r="D15837" s="343"/>
    </row>
    <row r="15838" spans="4:4" x14ac:dyDescent="0.2">
      <c r="D15838" s="343"/>
    </row>
    <row r="15839" spans="4:4" x14ac:dyDescent="0.2">
      <c r="D15839" s="343"/>
    </row>
    <row r="15840" spans="4:4" x14ac:dyDescent="0.2">
      <c r="D15840" s="343"/>
    </row>
    <row r="15841" spans="4:4" x14ac:dyDescent="0.2">
      <c r="D15841" s="343"/>
    </row>
    <row r="15842" spans="4:4" x14ac:dyDescent="0.2">
      <c r="D15842" s="343"/>
    </row>
    <row r="15843" spans="4:4" x14ac:dyDescent="0.2">
      <c r="D15843" s="343"/>
    </row>
    <row r="15844" spans="4:4" x14ac:dyDescent="0.2">
      <c r="D15844" s="343"/>
    </row>
    <row r="15845" spans="4:4" x14ac:dyDescent="0.2">
      <c r="D15845" s="343"/>
    </row>
    <row r="15846" spans="4:4" x14ac:dyDescent="0.2">
      <c r="D15846" s="343"/>
    </row>
    <row r="15847" spans="4:4" x14ac:dyDescent="0.2">
      <c r="D15847" s="343"/>
    </row>
    <row r="15848" spans="4:4" x14ac:dyDescent="0.2">
      <c r="D15848" s="343"/>
    </row>
    <row r="15849" spans="4:4" x14ac:dyDescent="0.2">
      <c r="D15849" s="343"/>
    </row>
    <row r="15850" spans="4:4" x14ac:dyDescent="0.2">
      <c r="D15850" s="343"/>
    </row>
    <row r="15851" spans="4:4" x14ac:dyDescent="0.2">
      <c r="D15851" s="343"/>
    </row>
    <row r="15852" spans="4:4" x14ac:dyDescent="0.2">
      <c r="D15852" s="343"/>
    </row>
    <row r="15853" spans="4:4" x14ac:dyDescent="0.2">
      <c r="D15853" s="343"/>
    </row>
    <row r="15854" spans="4:4" x14ac:dyDescent="0.2">
      <c r="D15854" s="343"/>
    </row>
    <row r="15855" spans="4:4" x14ac:dyDescent="0.2">
      <c r="D15855" s="343"/>
    </row>
    <row r="15856" spans="4:4" x14ac:dyDescent="0.2">
      <c r="D15856" s="343"/>
    </row>
    <row r="15857" spans="4:4" x14ac:dyDescent="0.2">
      <c r="D15857" s="343"/>
    </row>
    <row r="15858" spans="4:4" x14ac:dyDescent="0.2">
      <c r="D15858" s="343"/>
    </row>
    <row r="15859" spans="4:4" x14ac:dyDescent="0.2">
      <c r="D15859" s="343"/>
    </row>
    <row r="15860" spans="4:4" x14ac:dyDescent="0.2">
      <c r="D15860" s="343"/>
    </row>
    <row r="15861" spans="4:4" x14ac:dyDescent="0.2">
      <c r="D15861" s="343"/>
    </row>
    <row r="15862" spans="4:4" x14ac:dyDescent="0.2">
      <c r="D15862" s="343"/>
    </row>
    <row r="15863" spans="4:4" x14ac:dyDescent="0.2">
      <c r="D15863" s="343"/>
    </row>
    <row r="15864" spans="4:4" x14ac:dyDescent="0.2">
      <c r="D15864" s="343"/>
    </row>
    <row r="15865" spans="4:4" x14ac:dyDescent="0.2">
      <c r="D15865" s="343"/>
    </row>
    <row r="15866" spans="4:4" x14ac:dyDescent="0.2">
      <c r="D15866" s="343"/>
    </row>
    <row r="15867" spans="4:4" x14ac:dyDescent="0.2">
      <c r="D15867" s="343"/>
    </row>
    <row r="15868" spans="4:4" x14ac:dyDescent="0.2">
      <c r="D15868" s="343"/>
    </row>
    <row r="15869" spans="4:4" x14ac:dyDescent="0.2">
      <c r="D15869" s="343"/>
    </row>
    <row r="15870" spans="4:4" x14ac:dyDescent="0.2">
      <c r="D15870" s="343"/>
    </row>
    <row r="15871" spans="4:4" x14ac:dyDescent="0.2">
      <c r="D15871" s="343"/>
    </row>
    <row r="15872" spans="4:4" x14ac:dyDescent="0.2">
      <c r="D15872" s="343"/>
    </row>
    <row r="15873" spans="4:4" x14ac:dyDescent="0.2">
      <c r="D15873" s="343"/>
    </row>
    <row r="15874" spans="4:4" x14ac:dyDescent="0.2">
      <c r="D15874" s="343"/>
    </row>
    <row r="15875" spans="4:4" x14ac:dyDescent="0.2">
      <c r="D15875" s="343"/>
    </row>
    <row r="15876" spans="4:4" x14ac:dyDescent="0.2">
      <c r="D15876" s="343"/>
    </row>
    <row r="15877" spans="4:4" x14ac:dyDescent="0.2">
      <c r="D15877" s="343"/>
    </row>
    <row r="15878" spans="4:4" x14ac:dyDescent="0.2">
      <c r="D15878" s="343"/>
    </row>
    <row r="15879" spans="4:4" x14ac:dyDescent="0.2">
      <c r="D15879" s="343"/>
    </row>
    <row r="15880" spans="4:4" x14ac:dyDescent="0.2">
      <c r="D15880" s="343"/>
    </row>
    <row r="15881" spans="4:4" x14ac:dyDescent="0.2">
      <c r="D15881" s="343"/>
    </row>
    <row r="15882" spans="4:4" x14ac:dyDescent="0.2">
      <c r="D15882" s="343"/>
    </row>
    <row r="15883" spans="4:4" x14ac:dyDescent="0.2">
      <c r="D15883" s="343"/>
    </row>
    <row r="15884" spans="4:4" x14ac:dyDescent="0.2">
      <c r="D15884" s="343"/>
    </row>
    <row r="15885" spans="4:4" x14ac:dyDescent="0.2">
      <c r="D15885" s="343"/>
    </row>
    <row r="15886" spans="4:4" x14ac:dyDescent="0.2">
      <c r="D15886" s="343"/>
    </row>
    <row r="15887" spans="4:4" x14ac:dyDescent="0.2">
      <c r="D15887" s="343"/>
    </row>
    <row r="15888" spans="4:4" x14ac:dyDescent="0.2">
      <c r="D15888" s="343"/>
    </row>
    <row r="15889" spans="4:4" x14ac:dyDescent="0.2">
      <c r="D15889" s="343"/>
    </row>
    <row r="15890" spans="4:4" x14ac:dyDescent="0.2">
      <c r="D15890" s="343"/>
    </row>
    <row r="15891" spans="4:4" x14ac:dyDescent="0.2">
      <c r="D15891" s="343"/>
    </row>
    <row r="15892" spans="4:4" x14ac:dyDescent="0.2">
      <c r="D15892" s="343"/>
    </row>
    <row r="15893" spans="4:4" x14ac:dyDescent="0.2">
      <c r="D15893" s="343"/>
    </row>
    <row r="15894" spans="4:4" x14ac:dyDescent="0.2">
      <c r="D15894" s="343"/>
    </row>
    <row r="15895" spans="4:4" x14ac:dyDescent="0.2">
      <c r="D15895" s="343"/>
    </row>
    <row r="15896" spans="4:4" x14ac:dyDescent="0.2">
      <c r="D15896" s="343"/>
    </row>
    <row r="15897" spans="4:4" x14ac:dyDescent="0.2">
      <c r="D15897" s="343"/>
    </row>
    <row r="15898" spans="4:4" x14ac:dyDescent="0.2">
      <c r="D15898" s="343"/>
    </row>
    <row r="15899" spans="4:4" x14ac:dyDescent="0.2">
      <c r="D15899" s="343"/>
    </row>
    <row r="15900" spans="4:4" x14ac:dyDescent="0.2">
      <c r="D15900" s="343"/>
    </row>
    <row r="15901" spans="4:4" x14ac:dyDescent="0.2">
      <c r="D15901" s="343"/>
    </row>
    <row r="15902" spans="4:4" x14ac:dyDescent="0.2">
      <c r="D15902" s="343"/>
    </row>
    <row r="15903" spans="4:4" x14ac:dyDescent="0.2">
      <c r="D15903" s="343"/>
    </row>
    <row r="15904" spans="4:4" x14ac:dyDescent="0.2">
      <c r="D15904" s="343"/>
    </row>
    <row r="15905" spans="4:4" x14ac:dyDescent="0.2">
      <c r="D15905" s="343"/>
    </row>
    <row r="15906" spans="4:4" x14ac:dyDescent="0.2">
      <c r="D15906" s="343"/>
    </row>
    <row r="15907" spans="4:4" x14ac:dyDescent="0.2">
      <c r="D15907" s="343"/>
    </row>
    <row r="15908" spans="4:4" x14ac:dyDescent="0.2">
      <c r="D15908" s="343"/>
    </row>
    <row r="15909" spans="4:4" x14ac:dyDescent="0.2">
      <c r="D15909" s="343"/>
    </row>
    <row r="15910" spans="4:4" x14ac:dyDescent="0.2">
      <c r="D15910" s="343"/>
    </row>
    <row r="15911" spans="4:4" x14ac:dyDescent="0.2">
      <c r="D15911" s="343"/>
    </row>
    <row r="15912" spans="4:4" x14ac:dyDescent="0.2">
      <c r="D15912" s="343"/>
    </row>
    <row r="15913" spans="4:4" x14ac:dyDescent="0.2">
      <c r="D15913" s="343"/>
    </row>
    <row r="15914" spans="4:4" x14ac:dyDescent="0.2">
      <c r="D15914" s="343"/>
    </row>
    <row r="15915" spans="4:4" x14ac:dyDescent="0.2">
      <c r="D15915" s="343"/>
    </row>
    <row r="15916" spans="4:4" x14ac:dyDescent="0.2">
      <c r="D15916" s="343"/>
    </row>
    <row r="15917" spans="4:4" x14ac:dyDescent="0.2">
      <c r="D15917" s="343"/>
    </row>
    <row r="15918" spans="4:4" x14ac:dyDescent="0.2">
      <c r="D15918" s="343"/>
    </row>
    <row r="15919" spans="4:4" x14ac:dyDescent="0.2">
      <c r="D15919" s="343"/>
    </row>
    <row r="15920" spans="4:4" x14ac:dyDescent="0.2">
      <c r="D15920" s="343"/>
    </row>
    <row r="15921" spans="4:4" x14ac:dyDescent="0.2">
      <c r="D15921" s="343"/>
    </row>
    <row r="15922" spans="4:4" x14ac:dyDescent="0.2">
      <c r="D15922" s="343"/>
    </row>
    <row r="15923" spans="4:4" x14ac:dyDescent="0.2">
      <c r="D15923" s="343"/>
    </row>
    <row r="15924" spans="4:4" x14ac:dyDescent="0.2">
      <c r="D15924" s="343"/>
    </row>
    <row r="15925" spans="4:4" x14ac:dyDescent="0.2">
      <c r="D15925" s="343"/>
    </row>
    <row r="15926" spans="4:4" x14ac:dyDescent="0.2">
      <c r="D15926" s="343"/>
    </row>
    <row r="15927" spans="4:4" x14ac:dyDescent="0.2">
      <c r="D15927" s="343"/>
    </row>
    <row r="15928" spans="4:4" x14ac:dyDescent="0.2">
      <c r="D15928" s="343"/>
    </row>
    <row r="15929" spans="4:4" x14ac:dyDescent="0.2">
      <c r="D15929" s="343"/>
    </row>
    <row r="15930" spans="4:4" x14ac:dyDescent="0.2">
      <c r="D15930" s="343"/>
    </row>
    <row r="15931" spans="4:4" x14ac:dyDescent="0.2">
      <c r="D15931" s="343"/>
    </row>
    <row r="15932" spans="4:4" x14ac:dyDescent="0.2">
      <c r="D15932" s="343"/>
    </row>
    <row r="15933" spans="4:4" x14ac:dyDescent="0.2">
      <c r="D15933" s="343"/>
    </row>
    <row r="15934" spans="4:4" x14ac:dyDescent="0.2">
      <c r="D15934" s="343"/>
    </row>
    <row r="15935" spans="4:4" x14ac:dyDescent="0.2">
      <c r="D15935" s="343"/>
    </row>
    <row r="15936" spans="4:4" x14ac:dyDescent="0.2">
      <c r="D15936" s="343"/>
    </row>
    <row r="15937" spans="4:4" x14ac:dyDescent="0.2">
      <c r="D15937" s="343"/>
    </row>
    <row r="15938" spans="4:4" x14ac:dyDescent="0.2">
      <c r="D15938" s="343"/>
    </row>
    <row r="15939" spans="4:4" x14ac:dyDescent="0.2">
      <c r="D15939" s="343"/>
    </row>
    <row r="15940" spans="4:4" x14ac:dyDescent="0.2">
      <c r="D15940" s="343"/>
    </row>
    <row r="15941" spans="4:4" x14ac:dyDescent="0.2">
      <c r="D15941" s="343"/>
    </row>
    <row r="15942" spans="4:4" x14ac:dyDescent="0.2">
      <c r="D15942" s="343"/>
    </row>
    <row r="15943" spans="4:4" x14ac:dyDescent="0.2">
      <c r="D15943" s="343"/>
    </row>
    <row r="15944" spans="4:4" x14ac:dyDescent="0.2">
      <c r="D15944" s="343"/>
    </row>
    <row r="15945" spans="4:4" x14ac:dyDescent="0.2">
      <c r="D15945" s="343"/>
    </row>
    <row r="15946" spans="4:4" x14ac:dyDescent="0.2">
      <c r="D15946" s="343"/>
    </row>
    <row r="15947" spans="4:4" x14ac:dyDescent="0.2">
      <c r="D15947" s="343"/>
    </row>
    <row r="15948" spans="4:4" x14ac:dyDescent="0.2">
      <c r="D15948" s="343"/>
    </row>
    <row r="15949" spans="4:4" x14ac:dyDescent="0.2">
      <c r="D15949" s="343"/>
    </row>
    <row r="15950" spans="4:4" x14ac:dyDescent="0.2">
      <c r="D15950" s="343"/>
    </row>
    <row r="15951" spans="4:4" x14ac:dyDescent="0.2">
      <c r="D15951" s="343"/>
    </row>
    <row r="15952" spans="4:4" x14ac:dyDescent="0.2">
      <c r="D15952" s="343"/>
    </row>
    <row r="15953" spans="4:4" x14ac:dyDescent="0.2">
      <c r="D15953" s="343"/>
    </row>
    <row r="15954" spans="4:4" x14ac:dyDescent="0.2">
      <c r="D15954" s="343"/>
    </row>
    <row r="15955" spans="4:4" x14ac:dyDescent="0.2">
      <c r="D15955" s="343"/>
    </row>
    <row r="15956" spans="4:4" x14ac:dyDescent="0.2">
      <c r="D15956" s="343"/>
    </row>
    <row r="15957" spans="4:4" x14ac:dyDescent="0.2">
      <c r="D15957" s="343"/>
    </row>
    <row r="15958" spans="4:4" x14ac:dyDescent="0.2">
      <c r="D15958" s="343"/>
    </row>
    <row r="15959" spans="4:4" x14ac:dyDescent="0.2">
      <c r="D15959" s="343"/>
    </row>
    <row r="15960" spans="4:4" x14ac:dyDescent="0.2">
      <c r="D15960" s="343"/>
    </row>
    <row r="15961" spans="4:4" x14ac:dyDescent="0.2">
      <c r="D15961" s="343"/>
    </row>
    <row r="15962" spans="4:4" x14ac:dyDescent="0.2">
      <c r="D15962" s="343"/>
    </row>
    <row r="15963" spans="4:4" x14ac:dyDescent="0.2">
      <c r="D15963" s="343"/>
    </row>
    <row r="15964" spans="4:4" x14ac:dyDescent="0.2">
      <c r="D15964" s="343"/>
    </row>
    <row r="15965" spans="4:4" x14ac:dyDescent="0.2">
      <c r="D15965" s="343"/>
    </row>
    <row r="15966" spans="4:4" x14ac:dyDescent="0.2">
      <c r="D15966" s="343"/>
    </row>
    <row r="15967" spans="4:4" x14ac:dyDescent="0.2">
      <c r="D15967" s="343"/>
    </row>
    <row r="15968" spans="4:4" x14ac:dyDescent="0.2">
      <c r="D15968" s="343"/>
    </row>
    <row r="15969" spans="4:4" x14ac:dyDescent="0.2">
      <c r="D15969" s="343"/>
    </row>
    <row r="15970" spans="4:4" x14ac:dyDescent="0.2">
      <c r="D15970" s="343"/>
    </row>
    <row r="15971" spans="4:4" x14ac:dyDescent="0.2">
      <c r="D15971" s="343"/>
    </row>
    <row r="15972" spans="4:4" x14ac:dyDescent="0.2">
      <c r="D15972" s="343"/>
    </row>
    <row r="15973" spans="4:4" x14ac:dyDescent="0.2">
      <c r="D15973" s="343"/>
    </row>
    <row r="15974" spans="4:4" x14ac:dyDescent="0.2">
      <c r="D15974" s="343"/>
    </row>
    <row r="15975" spans="4:4" x14ac:dyDescent="0.2">
      <c r="D15975" s="343"/>
    </row>
    <row r="15976" spans="4:4" x14ac:dyDescent="0.2">
      <c r="D15976" s="343"/>
    </row>
    <row r="15977" spans="4:4" x14ac:dyDescent="0.2">
      <c r="D15977" s="343"/>
    </row>
    <row r="15978" spans="4:4" x14ac:dyDescent="0.2">
      <c r="D15978" s="343"/>
    </row>
    <row r="15979" spans="4:4" x14ac:dyDescent="0.2">
      <c r="D15979" s="343"/>
    </row>
    <row r="15980" spans="4:4" x14ac:dyDescent="0.2">
      <c r="D15980" s="343"/>
    </row>
    <row r="15981" spans="4:4" x14ac:dyDescent="0.2">
      <c r="D15981" s="343"/>
    </row>
    <row r="15982" spans="4:4" x14ac:dyDescent="0.2">
      <c r="D15982" s="343"/>
    </row>
    <row r="15983" spans="4:4" x14ac:dyDescent="0.2">
      <c r="D15983" s="343"/>
    </row>
    <row r="15984" spans="4:4" x14ac:dyDescent="0.2">
      <c r="D15984" s="343"/>
    </row>
    <row r="15985" spans="4:4" x14ac:dyDescent="0.2">
      <c r="D15985" s="343"/>
    </row>
    <row r="15986" spans="4:4" x14ac:dyDescent="0.2">
      <c r="D15986" s="343"/>
    </row>
    <row r="15987" spans="4:4" x14ac:dyDescent="0.2">
      <c r="D15987" s="343"/>
    </row>
    <row r="15988" spans="4:4" x14ac:dyDescent="0.2">
      <c r="D15988" s="343"/>
    </row>
    <row r="15989" spans="4:4" x14ac:dyDescent="0.2">
      <c r="D15989" s="343"/>
    </row>
    <row r="15990" spans="4:4" x14ac:dyDescent="0.2">
      <c r="D15990" s="343"/>
    </row>
    <row r="15991" spans="4:4" x14ac:dyDescent="0.2">
      <c r="D15991" s="343"/>
    </row>
    <row r="15992" spans="4:4" x14ac:dyDescent="0.2">
      <c r="D15992" s="343"/>
    </row>
    <row r="15993" spans="4:4" x14ac:dyDescent="0.2">
      <c r="D15993" s="343"/>
    </row>
    <row r="15994" spans="4:4" x14ac:dyDescent="0.2">
      <c r="D15994" s="343"/>
    </row>
    <row r="15995" spans="4:4" x14ac:dyDescent="0.2">
      <c r="D15995" s="343"/>
    </row>
    <row r="15996" spans="4:4" x14ac:dyDescent="0.2">
      <c r="D15996" s="343"/>
    </row>
    <row r="15997" spans="4:4" x14ac:dyDescent="0.2">
      <c r="D15997" s="343"/>
    </row>
    <row r="15998" spans="4:4" x14ac:dyDescent="0.2">
      <c r="D15998" s="343"/>
    </row>
    <row r="15999" spans="4:4" x14ac:dyDescent="0.2">
      <c r="D15999" s="343"/>
    </row>
    <row r="16000" spans="4:4" x14ac:dyDescent="0.2">
      <c r="D16000" s="343"/>
    </row>
    <row r="16001" spans="4:4" x14ac:dyDescent="0.2">
      <c r="D16001" s="343"/>
    </row>
    <row r="16002" spans="4:4" x14ac:dyDescent="0.2">
      <c r="D16002" s="343"/>
    </row>
    <row r="16003" spans="4:4" x14ac:dyDescent="0.2">
      <c r="D16003" s="343"/>
    </row>
    <row r="16004" spans="4:4" x14ac:dyDescent="0.2">
      <c r="D16004" s="343"/>
    </row>
    <row r="16005" spans="4:4" x14ac:dyDescent="0.2">
      <c r="D16005" s="343"/>
    </row>
    <row r="16006" spans="4:4" x14ac:dyDescent="0.2">
      <c r="D16006" s="343"/>
    </row>
    <row r="16007" spans="4:4" x14ac:dyDescent="0.2">
      <c r="D16007" s="343"/>
    </row>
    <row r="16008" spans="4:4" x14ac:dyDescent="0.2">
      <c r="D16008" s="343"/>
    </row>
    <row r="16009" spans="4:4" x14ac:dyDescent="0.2">
      <c r="D16009" s="343"/>
    </row>
    <row r="16010" spans="4:4" x14ac:dyDescent="0.2">
      <c r="D16010" s="343"/>
    </row>
    <row r="16011" spans="4:4" x14ac:dyDescent="0.2">
      <c r="D16011" s="343"/>
    </row>
    <row r="16012" spans="4:4" x14ac:dyDescent="0.2">
      <c r="D16012" s="343"/>
    </row>
    <row r="16013" spans="4:4" x14ac:dyDescent="0.2">
      <c r="D16013" s="343"/>
    </row>
    <row r="16014" spans="4:4" x14ac:dyDescent="0.2">
      <c r="D16014" s="343"/>
    </row>
    <row r="16015" spans="4:4" x14ac:dyDescent="0.2">
      <c r="D16015" s="343"/>
    </row>
    <row r="16016" spans="4:4" x14ac:dyDescent="0.2">
      <c r="D16016" s="343"/>
    </row>
    <row r="16017" spans="4:4" x14ac:dyDescent="0.2">
      <c r="D16017" s="343"/>
    </row>
    <row r="16018" spans="4:4" x14ac:dyDescent="0.2">
      <c r="D16018" s="343"/>
    </row>
    <row r="16019" spans="4:4" x14ac:dyDescent="0.2">
      <c r="D16019" s="343"/>
    </row>
    <row r="16020" spans="4:4" x14ac:dyDescent="0.2">
      <c r="D16020" s="343"/>
    </row>
    <row r="16021" spans="4:4" x14ac:dyDescent="0.2">
      <c r="D16021" s="343"/>
    </row>
    <row r="16022" spans="4:4" x14ac:dyDescent="0.2">
      <c r="D16022" s="343"/>
    </row>
    <row r="16023" spans="4:4" x14ac:dyDescent="0.2">
      <c r="D16023" s="343"/>
    </row>
    <row r="16024" spans="4:4" x14ac:dyDescent="0.2">
      <c r="D16024" s="343"/>
    </row>
    <row r="16025" spans="4:4" x14ac:dyDescent="0.2">
      <c r="D16025" s="343"/>
    </row>
    <row r="16026" spans="4:4" x14ac:dyDescent="0.2">
      <c r="D16026" s="343"/>
    </row>
    <row r="16027" spans="4:4" x14ac:dyDescent="0.2">
      <c r="D16027" s="343"/>
    </row>
    <row r="16028" spans="4:4" x14ac:dyDescent="0.2">
      <c r="D16028" s="343"/>
    </row>
    <row r="16029" spans="4:4" x14ac:dyDescent="0.2">
      <c r="D16029" s="343"/>
    </row>
    <row r="16030" spans="4:4" x14ac:dyDescent="0.2">
      <c r="D16030" s="343"/>
    </row>
    <row r="16031" spans="4:4" x14ac:dyDescent="0.2">
      <c r="D16031" s="343"/>
    </row>
    <row r="16032" spans="4:4" x14ac:dyDescent="0.2">
      <c r="D16032" s="343"/>
    </row>
    <row r="16033" spans="4:4" x14ac:dyDescent="0.2">
      <c r="D16033" s="343"/>
    </row>
    <row r="16034" spans="4:4" x14ac:dyDescent="0.2">
      <c r="D16034" s="343"/>
    </row>
    <row r="16035" spans="4:4" x14ac:dyDescent="0.2">
      <c r="D16035" s="343"/>
    </row>
    <row r="16036" spans="4:4" x14ac:dyDescent="0.2">
      <c r="D16036" s="343"/>
    </row>
    <row r="16037" spans="4:4" x14ac:dyDescent="0.2">
      <c r="D16037" s="343"/>
    </row>
    <row r="16038" spans="4:4" x14ac:dyDescent="0.2">
      <c r="D16038" s="343"/>
    </row>
    <row r="16039" spans="4:4" x14ac:dyDescent="0.2">
      <c r="D16039" s="343"/>
    </row>
    <row r="16040" spans="4:4" x14ac:dyDescent="0.2">
      <c r="D16040" s="343"/>
    </row>
    <row r="16041" spans="4:4" x14ac:dyDescent="0.2">
      <c r="D16041" s="343"/>
    </row>
    <row r="16042" spans="4:4" x14ac:dyDescent="0.2">
      <c r="D16042" s="343"/>
    </row>
    <row r="16043" spans="4:4" x14ac:dyDescent="0.2">
      <c r="D16043" s="343"/>
    </row>
    <row r="16044" spans="4:4" x14ac:dyDescent="0.2">
      <c r="D16044" s="343"/>
    </row>
    <row r="16045" spans="4:4" x14ac:dyDescent="0.2">
      <c r="D16045" s="343"/>
    </row>
    <row r="16046" spans="4:4" x14ac:dyDescent="0.2">
      <c r="D16046" s="343"/>
    </row>
    <row r="16047" spans="4:4" x14ac:dyDescent="0.2">
      <c r="D16047" s="343"/>
    </row>
    <row r="16048" spans="4:4" x14ac:dyDescent="0.2">
      <c r="D16048" s="343"/>
    </row>
    <row r="16049" spans="4:4" x14ac:dyDescent="0.2">
      <c r="D16049" s="343"/>
    </row>
    <row r="16050" spans="4:4" x14ac:dyDescent="0.2">
      <c r="D16050" s="343"/>
    </row>
    <row r="16051" spans="4:4" x14ac:dyDescent="0.2">
      <c r="D16051" s="343"/>
    </row>
    <row r="16052" spans="4:4" x14ac:dyDescent="0.2">
      <c r="D16052" s="343"/>
    </row>
    <row r="16053" spans="4:4" x14ac:dyDescent="0.2">
      <c r="D16053" s="343"/>
    </row>
    <row r="16054" spans="4:4" x14ac:dyDescent="0.2">
      <c r="D16054" s="343"/>
    </row>
    <row r="16055" spans="4:4" x14ac:dyDescent="0.2">
      <c r="D16055" s="343"/>
    </row>
    <row r="16056" spans="4:4" x14ac:dyDescent="0.2">
      <c r="D16056" s="343"/>
    </row>
    <row r="16057" spans="4:4" x14ac:dyDescent="0.2">
      <c r="D16057" s="343"/>
    </row>
    <row r="16058" spans="4:4" x14ac:dyDescent="0.2">
      <c r="D16058" s="343"/>
    </row>
    <row r="16059" spans="4:4" x14ac:dyDescent="0.2">
      <c r="D16059" s="343"/>
    </row>
    <row r="16060" spans="4:4" x14ac:dyDescent="0.2">
      <c r="D16060" s="343"/>
    </row>
    <row r="16061" spans="4:4" x14ac:dyDescent="0.2">
      <c r="D16061" s="343"/>
    </row>
    <row r="16062" spans="4:4" x14ac:dyDescent="0.2">
      <c r="D16062" s="343"/>
    </row>
    <row r="16063" spans="4:4" x14ac:dyDescent="0.2">
      <c r="D16063" s="343"/>
    </row>
    <row r="16064" spans="4:4" x14ac:dyDescent="0.2">
      <c r="D16064" s="343"/>
    </row>
    <row r="16065" spans="4:4" x14ac:dyDescent="0.2">
      <c r="D16065" s="343"/>
    </row>
    <row r="16066" spans="4:4" x14ac:dyDescent="0.2">
      <c r="D16066" s="343"/>
    </row>
    <row r="16067" spans="4:4" x14ac:dyDescent="0.2">
      <c r="D16067" s="343"/>
    </row>
    <row r="16068" spans="4:4" x14ac:dyDescent="0.2">
      <c r="D16068" s="343"/>
    </row>
    <row r="16069" spans="4:4" x14ac:dyDescent="0.2">
      <c r="D16069" s="343"/>
    </row>
    <row r="16070" spans="4:4" x14ac:dyDescent="0.2">
      <c r="D16070" s="343"/>
    </row>
    <row r="16071" spans="4:4" x14ac:dyDescent="0.2">
      <c r="D16071" s="343"/>
    </row>
    <row r="16072" spans="4:4" x14ac:dyDescent="0.2">
      <c r="D16072" s="343"/>
    </row>
    <row r="16073" spans="4:4" x14ac:dyDescent="0.2">
      <c r="D16073" s="343"/>
    </row>
    <row r="16074" spans="4:4" x14ac:dyDescent="0.2">
      <c r="D16074" s="343"/>
    </row>
    <row r="16075" spans="4:4" x14ac:dyDescent="0.2">
      <c r="D16075" s="343"/>
    </row>
    <row r="16076" spans="4:4" x14ac:dyDescent="0.2">
      <c r="D16076" s="343"/>
    </row>
    <row r="16077" spans="4:4" x14ac:dyDescent="0.2">
      <c r="D16077" s="343"/>
    </row>
    <row r="16078" spans="4:4" x14ac:dyDescent="0.2">
      <c r="D16078" s="343"/>
    </row>
    <row r="16079" spans="4:4" x14ac:dyDescent="0.2">
      <c r="D16079" s="343"/>
    </row>
    <row r="16080" spans="4:4" x14ac:dyDescent="0.2">
      <c r="D16080" s="343"/>
    </row>
    <row r="16081" spans="4:4" x14ac:dyDescent="0.2">
      <c r="D16081" s="343"/>
    </row>
    <row r="16082" spans="4:4" x14ac:dyDescent="0.2">
      <c r="D16082" s="343"/>
    </row>
    <row r="16083" spans="4:4" x14ac:dyDescent="0.2">
      <c r="D16083" s="343"/>
    </row>
    <row r="16084" spans="4:4" x14ac:dyDescent="0.2">
      <c r="D16084" s="343"/>
    </row>
    <row r="16085" spans="4:4" x14ac:dyDescent="0.2">
      <c r="D16085" s="343"/>
    </row>
    <row r="16086" spans="4:4" x14ac:dyDescent="0.2">
      <c r="D16086" s="343"/>
    </row>
    <row r="16087" spans="4:4" x14ac:dyDescent="0.2">
      <c r="D16087" s="343"/>
    </row>
    <row r="16088" spans="4:4" x14ac:dyDescent="0.2">
      <c r="D16088" s="343"/>
    </row>
    <row r="16089" spans="4:4" x14ac:dyDescent="0.2">
      <c r="D16089" s="343"/>
    </row>
    <row r="16090" spans="4:4" x14ac:dyDescent="0.2">
      <c r="D16090" s="343"/>
    </row>
    <row r="16091" spans="4:4" x14ac:dyDescent="0.2">
      <c r="D16091" s="343"/>
    </row>
    <row r="16092" spans="4:4" x14ac:dyDescent="0.2">
      <c r="D16092" s="343"/>
    </row>
    <row r="16093" spans="4:4" x14ac:dyDescent="0.2">
      <c r="D16093" s="343"/>
    </row>
    <row r="16094" spans="4:4" x14ac:dyDescent="0.2">
      <c r="D16094" s="343"/>
    </row>
    <row r="16095" spans="4:4" x14ac:dyDescent="0.2">
      <c r="D16095" s="343"/>
    </row>
    <row r="16096" spans="4:4" x14ac:dyDescent="0.2">
      <c r="D16096" s="343"/>
    </row>
    <row r="16097" spans="4:4" x14ac:dyDescent="0.2">
      <c r="D16097" s="343"/>
    </row>
    <row r="16098" spans="4:4" x14ac:dyDescent="0.2">
      <c r="D16098" s="343"/>
    </row>
    <row r="16099" spans="4:4" x14ac:dyDescent="0.2">
      <c r="D16099" s="343"/>
    </row>
    <row r="16100" spans="4:4" x14ac:dyDescent="0.2">
      <c r="D16100" s="343"/>
    </row>
    <row r="16101" spans="4:4" x14ac:dyDescent="0.2">
      <c r="D16101" s="343"/>
    </row>
    <row r="16102" spans="4:4" x14ac:dyDescent="0.2">
      <c r="D16102" s="343"/>
    </row>
    <row r="16103" spans="4:4" x14ac:dyDescent="0.2">
      <c r="D16103" s="343"/>
    </row>
    <row r="16104" spans="4:4" x14ac:dyDescent="0.2">
      <c r="D16104" s="343"/>
    </row>
    <row r="16105" spans="4:4" x14ac:dyDescent="0.2">
      <c r="D16105" s="343"/>
    </row>
    <row r="16106" spans="4:4" x14ac:dyDescent="0.2">
      <c r="D16106" s="343"/>
    </row>
    <row r="16107" spans="4:4" x14ac:dyDescent="0.2">
      <c r="D16107" s="343"/>
    </row>
    <row r="16108" spans="4:4" x14ac:dyDescent="0.2">
      <c r="D16108" s="343"/>
    </row>
    <row r="16109" spans="4:4" x14ac:dyDescent="0.2">
      <c r="D16109" s="343"/>
    </row>
    <row r="16110" spans="4:4" x14ac:dyDescent="0.2">
      <c r="D16110" s="343"/>
    </row>
    <row r="16111" spans="4:4" x14ac:dyDescent="0.2">
      <c r="D16111" s="343"/>
    </row>
    <row r="16112" spans="4:4" x14ac:dyDescent="0.2">
      <c r="D16112" s="343"/>
    </row>
    <row r="16113" spans="4:4" x14ac:dyDescent="0.2">
      <c r="D16113" s="343"/>
    </row>
    <row r="16114" spans="4:4" x14ac:dyDescent="0.2">
      <c r="D16114" s="343"/>
    </row>
    <row r="16115" spans="4:4" x14ac:dyDescent="0.2">
      <c r="D16115" s="343"/>
    </row>
    <row r="16116" spans="4:4" x14ac:dyDescent="0.2">
      <c r="D16116" s="343"/>
    </row>
    <row r="16117" spans="4:4" x14ac:dyDescent="0.2">
      <c r="D16117" s="343"/>
    </row>
    <row r="16118" spans="4:4" x14ac:dyDescent="0.2">
      <c r="D16118" s="343"/>
    </row>
    <row r="16119" spans="4:4" x14ac:dyDescent="0.2">
      <c r="D16119" s="343"/>
    </row>
    <row r="16120" spans="4:4" x14ac:dyDescent="0.2">
      <c r="D16120" s="343"/>
    </row>
    <row r="16121" spans="4:4" x14ac:dyDescent="0.2">
      <c r="D16121" s="343"/>
    </row>
    <row r="16122" spans="4:4" x14ac:dyDescent="0.2">
      <c r="D16122" s="343"/>
    </row>
    <row r="16123" spans="4:4" x14ac:dyDescent="0.2">
      <c r="D16123" s="343"/>
    </row>
    <row r="16124" spans="4:4" x14ac:dyDescent="0.2">
      <c r="D16124" s="343"/>
    </row>
    <row r="16125" spans="4:4" x14ac:dyDescent="0.2">
      <c r="D16125" s="343"/>
    </row>
    <row r="16126" spans="4:4" x14ac:dyDescent="0.2">
      <c r="D16126" s="343"/>
    </row>
    <row r="16127" spans="4:4" x14ac:dyDescent="0.2">
      <c r="D16127" s="343"/>
    </row>
    <row r="16128" spans="4:4" x14ac:dyDescent="0.2">
      <c r="D16128" s="343"/>
    </row>
    <row r="16129" spans="4:4" x14ac:dyDescent="0.2">
      <c r="D16129" s="343"/>
    </row>
    <row r="16130" spans="4:4" x14ac:dyDescent="0.2">
      <c r="D16130" s="343"/>
    </row>
    <row r="16131" spans="4:4" x14ac:dyDescent="0.2">
      <c r="D16131" s="343"/>
    </row>
    <row r="16132" spans="4:4" x14ac:dyDescent="0.2">
      <c r="D16132" s="343"/>
    </row>
    <row r="16133" spans="4:4" x14ac:dyDescent="0.2">
      <c r="D16133" s="343"/>
    </row>
    <row r="16134" spans="4:4" x14ac:dyDescent="0.2">
      <c r="D16134" s="343"/>
    </row>
    <row r="16135" spans="4:4" x14ac:dyDescent="0.2">
      <c r="D16135" s="343"/>
    </row>
    <row r="16136" spans="4:4" x14ac:dyDescent="0.2">
      <c r="D16136" s="343"/>
    </row>
    <row r="16137" spans="4:4" x14ac:dyDescent="0.2">
      <c r="D16137" s="343"/>
    </row>
    <row r="16138" spans="4:4" x14ac:dyDescent="0.2">
      <c r="D16138" s="343"/>
    </row>
    <row r="16139" spans="4:4" x14ac:dyDescent="0.2">
      <c r="D16139" s="343"/>
    </row>
    <row r="16140" spans="4:4" x14ac:dyDescent="0.2">
      <c r="D16140" s="343"/>
    </row>
    <row r="16141" spans="4:4" x14ac:dyDescent="0.2">
      <c r="D16141" s="343"/>
    </row>
    <row r="16142" spans="4:4" x14ac:dyDescent="0.2">
      <c r="D16142" s="343"/>
    </row>
    <row r="16143" spans="4:4" x14ac:dyDescent="0.2">
      <c r="D16143" s="343"/>
    </row>
    <row r="16144" spans="4:4" x14ac:dyDescent="0.2">
      <c r="D16144" s="343"/>
    </row>
    <row r="16145" spans="4:4" x14ac:dyDescent="0.2">
      <c r="D16145" s="343"/>
    </row>
    <row r="16146" spans="4:4" x14ac:dyDescent="0.2">
      <c r="D16146" s="343"/>
    </row>
    <row r="16147" spans="4:4" x14ac:dyDescent="0.2">
      <c r="D16147" s="343"/>
    </row>
    <row r="16148" spans="4:4" x14ac:dyDescent="0.2">
      <c r="D16148" s="343"/>
    </row>
    <row r="16149" spans="4:4" x14ac:dyDescent="0.2">
      <c r="D16149" s="343"/>
    </row>
    <row r="16150" spans="4:4" x14ac:dyDescent="0.2">
      <c r="D16150" s="343"/>
    </row>
    <row r="16151" spans="4:4" x14ac:dyDescent="0.2">
      <c r="D16151" s="343"/>
    </row>
    <row r="16152" spans="4:4" x14ac:dyDescent="0.2">
      <c r="D16152" s="343"/>
    </row>
    <row r="16153" spans="4:4" x14ac:dyDescent="0.2">
      <c r="D16153" s="343"/>
    </row>
    <row r="16154" spans="4:4" x14ac:dyDescent="0.2">
      <c r="D16154" s="343"/>
    </row>
    <row r="16155" spans="4:4" x14ac:dyDescent="0.2">
      <c r="D16155" s="343"/>
    </row>
    <row r="16156" spans="4:4" x14ac:dyDescent="0.2">
      <c r="D16156" s="343"/>
    </row>
    <row r="16157" spans="4:4" x14ac:dyDescent="0.2">
      <c r="D16157" s="343"/>
    </row>
    <row r="16158" spans="4:4" x14ac:dyDescent="0.2">
      <c r="D16158" s="343"/>
    </row>
    <row r="16159" spans="4:4" x14ac:dyDescent="0.2">
      <c r="D16159" s="343"/>
    </row>
    <row r="16160" spans="4:4" x14ac:dyDescent="0.2">
      <c r="D16160" s="343"/>
    </row>
    <row r="16161" spans="4:4" x14ac:dyDescent="0.2">
      <c r="D16161" s="343"/>
    </row>
    <row r="16162" spans="4:4" x14ac:dyDescent="0.2">
      <c r="D16162" s="343"/>
    </row>
    <row r="16163" spans="4:4" x14ac:dyDescent="0.2">
      <c r="D16163" s="343"/>
    </row>
    <row r="16164" spans="4:4" x14ac:dyDescent="0.2">
      <c r="D16164" s="343"/>
    </row>
    <row r="16165" spans="4:4" x14ac:dyDescent="0.2">
      <c r="D16165" s="343"/>
    </row>
    <row r="16166" spans="4:4" x14ac:dyDescent="0.2">
      <c r="D16166" s="343"/>
    </row>
    <row r="16167" spans="4:4" x14ac:dyDescent="0.2">
      <c r="D16167" s="343"/>
    </row>
    <row r="16168" spans="4:4" x14ac:dyDescent="0.2">
      <c r="D16168" s="343"/>
    </row>
    <row r="16169" spans="4:4" x14ac:dyDescent="0.2">
      <c r="D16169" s="343"/>
    </row>
    <row r="16170" spans="4:4" x14ac:dyDescent="0.2">
      <c r="D16170" s="343"/>
    </row>
    <row r="16171" spans="4:4" x14ac:dyDescent="0.2">
      <c r="D16171" s="343"/>
    </row>
    <row r="16172" spans="4:4" x14ac:dyDescent="0.2">
      <c r="D16172" s="343"/>
    </row>
    <row r="16173" spans="4:4" x14ac:dyDescent="0.2">
      <c r="D16173" s="343"/>
    </row>
    <row r="16174" spans="4:4" x14ac:dyDescent="0.2">
      <c r="D16174" s="343"/>
    </row>
    <row r="16175" spans="4:4" x14ac:dyDescent="0.2">
      <c r="D16175" s="343"/>
    </row>
    <row r="16176" spans="4:4" x14ac:dyDescent="0.2">
      <c r="D16176" s="343"/>
    </row>
    <row r="16177" spans="4:4" x14ac:dyDescent="0.2">
      <c r="D16177" s="343"/>
    </row>
    <row r="16178" spans="4:4" x14ac:dyDescent="0.2">
      <c r="D16178" s="343"/>
    </row>
    <row r="16179" spans="4:4" x14ac:dyDescent="0.2">
      <c r="D16179" s="343"/>
    </row>
    <row r="16180" spans="4:4" x14ac:dyDescent="0.2">
      <c r="D16180" s="343"/>
    </row>
    <row r="16181" spans="4:4" x14ac:dyDescent="0.2">
      <c r="D16181" s="343"/>
    </row>
    <row r="16182" spans="4:4" x14ac:dyDescent="0.2">
      <c r="D16182" s="343"/>
    </row>
    <row r="16183" spans="4:4" x14ac:dyDescent="0.2">
      <c r="D16183" s="343"/>
    </row>
    <row r="16184" spans="4:4" x14ac:dyDescent="0.2">
      <c r="D16184" s="343"/>
    </row>
    <row r="16185" spans="4:4" x14ac:dyDescent="0.2">
      <c r="D16185" s="343"/>
    </row>
    <row r="16186" spans="4:4" x14ac:dyDescent="0.2">
      <c r="D16186" s="343"/>
    </row>
    <row r="16187" spans="4:4" x14ac:dyDescent="0.2">
      <c r="D16187" s="343"/>
    </row>
    <row r="16188" spans="4:4" x14ac:dyDescent="0.2">
      <c r="D16188" s="343"/>
    </row>
    <row r="16189" spans="4:4" x14ac:dyDescent="0.2">
      <c r="D16189" s="343"/>
    </row>
    <row r="16190" spans="4:4" x14ac:dyDescent="0.2">
      <c r="D16190" s="343"/>
    </row>
    <row r="16191" spans="4:4" x14ac:dyDescent="0.2">
      <c r="D16191" s="343"/>
    </row>
    <row r="16192" spans="4:4" x14ac:dyDescent="0.2">
      <c r="D16192" s="343"/>
    </row>
    <row r="16193" spans="4:4" x14ac:dyDescent="0.2">
      <c r="D16193" s="343"/>
    </row>
    <row r="16194" spans="4:4" x14ac:dyDescent="0.2">
      <c r="D16194" s="343"/>
    </row>
    <row r="16195" spans="4:4" x14ac:dyDescent="0.2">
      <c r="D16195" s="343"/>
    </row>
    <row r="16196" spans="4:4" x14ac:dyDescent="0.2">
      <c r="D16196" s="343"/>
    </row>
    <row r="16197" spans="4:4" x14ac:dyDescent="0.2">
      <c r="D16197" s="343"/>
    </row>
    <row r="16198" spans="4:4" x14ac:dyDescent="0.2">
      <c r="D16198" s="343"/>
    </row>
    <row r="16199" spans="4:4" x14ac:dyDescent="0.2">
      <c r="D16199" s="343"/>
    </row>
    <row r="16200" spans="4:4" x14ac:dyDescent="0.2">
      <c r="D16200" s="343"/>
    </row>
    <row r="16201" spans="4:4" x14ac:dyDescent="0.2">
      <c r="D16201" s="343"/>
    </row>
    <row r="16202" spans="4:4" x14ac:dyDescent="0.2">
      <c r="D16202" s="343"/>
    </row>
    <row r="16203" spans="4:4" x14ac:dyDescent="0.2">
      <c r="D16203" s="343"/>
    </row>
    <row r="16204" spans="4:4" x14ac:dyDescent="0.2">
      <c r="D16204" s="343"/>
    </row>
    <row r="16205" spans="4:4" x14ac:dyDescent="0.2">
      <c r="D16205" s="343"/>
    </row>
    <row r="16206" spans="4:4" x14ac:dyDescent="0.2">
      <c r="D16206" s="343"/>
    </row>
    <row r="16207" spans="4:4" x14ac:dyDescent="0.2">
      <c r="D16207" s="343"/>
    </row>
    <row r="16208" spans="4:4" x14ac:dyDescent="0.2">
      <c r="D16208" s="343"/>
    </row>
    <row r="16209" spans="4:4" x14ac:dyDescent="0.2">
      <c r="D16209" s="343"/>
    </row>
    <row r="16210" spans="4:4" x14ac:dyDescent="0.2">
      <c r="D16210" s="343"/>
    </row>
    <row r="16211" spans="4:4" x14ac:dyDescent="0.2">
      <c r="D16211" s="343"/>
    </row>
    <row r="16212" spans="4:4" x14ac:dyDescent="0.2">
      <c r="D16212" s="343"/>
    </row>
    <row r="16213" spans="4:4" x14ac:dyDescent="0.2">
      <c r="D16213" s="343"/>
    </row>
    <row r="16214" spans="4:4" x14ac:dyDescent="0.2">
      <c r="D16214" s="343"/>
    </row>
    <row r="16215" spans="4:4" x14ac:dyDescent="0.2">
      <c r="D16215" s="343"/>
    </row>
    <row r="16216" spans="4:4" x14ac:dyDescent="0.2">
      <c r="D16216" s="343"/>
    </row>
    <row r="16217" spans="4:4" x14ac:dyDescent="0.2">
      <c r="D16217" s="343"/>
    </row>
    <row r="16218" spans="4:4" x14ac:dyDescent="0.2">
      <c r="D16218" s="343"/>
    </row>
    <row r="16219" spans="4:4" x14ac:dyDescent="0.2">
      <c r="D16219" s="343"/>
    </row>
    <row r="16220" spans="4:4" x14ac:dyDescent="0.2">
      <c r="D16220" s="343"/>
    </row>
    <row r="16221" spans="4:4" x14ac:dyDescent="0.2">
      <c r="D16221" s="343"/>
    </row>
    <row r="16222" spans="4:4" x14ac:dyDescent="0.2">
      <c r="D16222" s="343"/>
    </row>
    <row r="16223" spans="4:4" x14ac:dyDescent="0.2">
      <c r="D16223" s="343"/>
    </row>
    <row r="16224" spans="4:4" x14ac:dyDescent="0.2">
      <c r="D16224" s="343"/>
    </row>
    <row r="16225" spans="4:4" x14ac:dyDescent="0.2">
      <c r="D16225" s="343"/>
    </row>
    <row r="16226" spans="4:4" x14ac:dyDescent="0.2">
      <c r="D16226" s="343"/>
    </row>
    <row r="16227" spans="4:4" x14ac:dyDescent="0.2">
      <c r="D16227" s="343"/>
    </row>
    <row r="16228" spans="4:4" x14ac:dyDescent="0.2">
      <c r="D16228" s="343"/>
    </row>
    <row r="16229" spans="4:4" x14ac:dyDescent="0.2">
      <c r="D16229" s="343"/>
    </row>
    <row r="16230" spans="4:4" x14ac:dyDescent="0.2">
      <c r="D16230" s="343"/>
    </row>
    <row r="16231" spans="4:4" x14ac:dyDescent="0.2">
      <c r="D16231" s="343"/>
    </row>
    <row r="16232" spans="4:4" x14ac:dyDescent="0.2">
      <c r="D16232" s="343"/>
    </row>
    <row r="16233" spans="4:4" x14ac:dyDescent="0.2">
      <c r="D16233" s="343"/>
    </row>
    <row r="16234" spans="4:4" x14ac:dyDescent="0.2">
      <c r="D16234" s="343"/>
    </row>
    <row r="16235" spans="4:4" x14ac:dyDescent="0.2">
      <c r="D16235" s="343"/>
    </row>
    <row r="16236" spans="4:4" x14ac:dyDescent="0.2">
      <c r="D16236" s="343"/>
    </row>
    <row r="16237" spans="4:4" x14ac:dyDescent="0.2">
      <c r="D16237" s="343"/>
    </row>
    <row r="16238" spans="4:4" x14ac:dyDescent="0.2">
      <c r="D16238" s="343"/>
    </row>
    <row r="16239" spans="4:4" x14ac:dyDescent="0.2">
      <c r="D16239" s="343"/>
    </row>
    <row r="16240" spans="4:4" x14ac:dyDescent="0.2">
      <c r="D16240" s="343"/>
    </row>
    <row r="16241" spans="4:4" x14ac:dyDescent="0.2">
      <c r="D16241" s="343"/>
    </row>
    <row r="16242" spans="4:4" x14ac:dyDescent="0.2">
      <c r="D16242" s="343"/>
    </row>
    <row r="16243" spans="4:4" x14ac:dyDescent="0.2">
      <c r="D16243" s="343"/>
    </row>
    <row r="16244" spans="4:4" x14ac:dyDescent="0.2">
      <c r="D16244" s="343"/>
    </row>
    <row r="16245" spans="4:4" x14ac:dyDescent="0.2">
      <c r="D16245" s="343"/>
    </row>
    <row r="16246" spans="4:4" x14ac:dyDescent="0.2">
      <c r="D16246" s="343"/>
    </row>
    <row r="16247" spans="4:4" x14ac:dyDescent="0.2">
      <c r="D16247" s="343"/>
    </row>
    <row r="16248" spans="4:4" x14ac:dyDescent="0.2">
      <c r="D16248" s="343"/>
    </row>
    <row r="16249" spans="4:4" x14ac:dyDescent="0.2">
      <c r="D16249" s="343"/>
    </row>
    <row r="16250" spans="4:4" x14ac:dyDescent="0.2">
      <c r="D16250" s="343"/>
    </row>
    <row r="16251" spans="4:4" x14ac:dyDescent="0.2">
      <c r="D16251" s="343"/>
    </row>
    <row r="16252" spans="4:4" x14ac:dyDescent="0.2">
      <c r="D16252" s="343"/>
    </row>
    <row r="16253" spans="4:4" x14ac:dyDescent="0.2">
      <c r="D16253" s="343"/>
    </row>
    <row r="16254" spans="4:4" x14ac:dyDescent="0.2">
      <c r="D16254" s="343"/>
    </row>
    <row r="16255" spans="4:4" x14ac:dyDescent="0.2">
      <c r="D16255" s="343"/>
    </row>
    <row r="16256" spans="4:4" x14ac:dyDescent="0.2">
      <c r="D16256" s="343"/>
    </row>
    <row r="16257" spans="4:4" x14ac:dyDescent="0.2">
      <c r="D16257" s="343"/>
    </row>
    <row r="16258" spans="4:4" x14ac:dyDescent="0.2">
      <c r="D16258" s="343"/>
    </row>
    <row r="16259" spans="4:4" x14ac:dyDescent="0.2">
      <c r="D16259" s="343"/>
    </row>
    <row r="16260" spans="4:4" x14ac:dyDescent="0.2">
      <c r="D16260" s="343"/>
    </row>
    <row r="16261" spans="4:4" x14ac:dyDescent="0.2">
      <c r="D16261" s="343"/>
    </row>
    <row r="16262" spans="4:4" x14ac:dyDescent="0.2">
      <c r="D16262" s="343"/>
    </row>
    <row r="16263" spans="4:4" x14ac:dyDescent="0.2">
      <c r="D16263" s="343"/>
    </row>
    <row r="16264" spans="4:4" x14ac:dyDescent="0.2">
      <c r="D16264" s="343"/>
    </row>
    <row r="16265" spans="4:4" x14ac:dyDescent="0.2">
      <c r="D16265" s="343"/>
    </row>
    <row r="16266" spans="4:4" x14ac:dyDescent="0.2">
      <c r="D16266" s="343"/>
    </row>
    <row r="16267" spans="4:4" x14ac:dyDescent="0.2">
      <c r="D16267" s="343"/>
    </row>
    <row r="16268" spans="4:4" x14ac:dyDescent="0.2">
      <c r="D16268" s="343"/>
    </row>
    <row r="16269" spans="4:4" x14ac:dyDescent="0.2">
      <c r="D16269" s="343"/>
    </row>
    <row r="16270" spans="4:4" x14ac:dyDescent="0.2">
      <c r="D16270" s="343"/>
    </row>
    <row r="16271" spans="4:4" x14ac:dyDescent="0.2">
      <c r="D16271" s="343"/>
    </row>
    <row r="16272" spans="4:4" x14ac:dyDescent="0.2">
      <c r="D16272" s="343"/>
    </row>
    <row r="16273" spans="4:4" x14ac:dyDescent="0.2">
      <c r="D16273" s="343"/>
    </row>
    <row r="16274" spans="4:4" x14ac:dyDescent="0.2">
      <c r="D16274" s="343"/>
    </row>
    <row r="16275" spans="4:4" x14ac:dyDescent="0.2">
      <c r="D16275" s="343"/>
    </row>
    <row r="16276" spans="4:4" x14ac:dyDescent="0.2">
      <c r="D16276" s="343"/>
    </row>
    <row r="16277" spans="4:4" x14ac:dyDescent="0.2">
      <c r="D16277" s="343"/>
    </row>
    <row r="16278" spans="4:4" x14ac:dyDescent="0.2">
      <c r="D16278" s="343"/>
    </row>
    <row r="16279" spans="4:4" x14ac:dyDescent="0.2">
      <c r="D16279" s="343"/>
    </row>
    <row r="16280" spans="4:4" x14ac:dyDescent="0.2">
      <c r="D16280" s="343"/>
    </row>
    <row r="16281" spans="4:4" x14ac:dyDescent="0.2">
      <c r="D16281" s="343"/>
    </row>
    <row r="16282" spans="4:4" x14ac:dyDescent="0.2">
      <c r="D16282" s="343"/>
    </row>
    <row r="16283" spans="4:4" x14ac:dyDescent="0.2">
      <c r="D16283" s="343"/>
    </row>
    <row r="16284" spans="4:4" x14ac:dyDescent="0.2">
      <c r="D16284" s="343"/>
    </row>
    <row r="16285" spans="4:4" x14ac:dyDescent="0.2">
      <c r="D16285" s="343"/>
    </row>
    <row r="16286" spans="4:4" x14ac:dyDescent="0.2">
      <c r="D16286" s="343"/>
    </row>
    <row r="16287" spans="4:4" x14ac:dyDescent="0.2">
      <c r="D16287" s="343"/>
    </row>
    <row r="16288" spans="4:4" x14ac:dyDescent="0.2">
      <c r="D16288" s="343"/>
    </row>
    <row r="16289" spans="4:4" x14ac:dyDescent="0.2">
      <c r="D16289" s="343"/>
    </row>
    <row r="16290" spans="4:4" x14ac:dyDescent="0.2">
      <c r="D16290" s="343"/>
    </row>
    <row r="16291" spans="4:4" x14ac:dyDescent="0.2">
      <c r="D16291" s="343"/>
    </row>
    <row r="16292" spans="4:4" x14ac:dyDescent="0.2">
      <c r="D16292" s="343"/>
    </row>
    <row r="16293" spans="4:4" x14ac:dyDescent="0.2">
      <c r="D16293" s="343"/>
    </row>
    <row r="16294" spans="4:4" x14ac:dyDescent="0.2">
      <c r="D16294" s="343"/>
    </row>
    <row r="16295" spans="4:4" x14ac:dyDescent="0.2">
      <c r="D16295" s="343"/>
    </row>
    <row r="16296" spans="4:4" x14ac:dyDescent="0.2">
      <c r="D16296" s="343"/>
    </row>
    <row r="16297" spans="4:4" x14ac:dyDescent="0.2">
      <c r="D16297" s="343"/>
    </row>
    <row r="16298" spans="4:4" x14ac:dyDescent="0.2">
      <c r="D16298" s="343"/>
    </row>
    <row r="16299" spans="4:4" x14ac:dyDescent="0.2">
      <c r="D16299" s="343"/>
    </row>
    <row r="16300" spans="4:4" x14ac:dyDescent="0.2">
      <c r="D16300" s="343"/>
    </row>
    <row r="16301" spans="4:4" x14ac:dyDescent="0.2">
      <c r="D16301" s="343"/>
    </row>
    <row r="16302" spans="4:4" x14ac:dyDescent="0.2">
      <c r="D16302" s="343"/>
    </row>
    <row r="16303" spans="4:4" x14ac:dyDescent="0.2">
      <c r="D16303" s="343"/>
    </row>
    <row r="16304" spans="4:4" x14ac:dyDescent="0.2">
      <c r="D16304" s="343"/>
    </row>
    <row r="16305" spans="4:4" x14ac:dyDescent="0.2">
      <c r="D16305" s="343"/>
    </row>
    <row r="16306" spans="4:4" x14ac:dyDescent="0.2">
      <c r="D16306" s="343"/>
    </row>
    <row r="16307" spans="4:4" x14ac:dyDescent="0.2">
      <c r="D16307" s="343"/>
    </row>
    <row r="16308" spans="4:4" x14ac:dyDescent="0.2">
      <c r="D16308" s="343"/>
    </row>
    <row r="16309" spans="4:4" x14ac:dyDescent="0.2">
      <c r="D16309" s="343"/>
    </row>
    <row r="16310" spans="4:4" x14ac:dyDescent="0.2">
      <c r="D16310" s="343"/>
    </row>
    <row r="16311" spans="4:4" x14ac:dyDescent="0.2">
      <c r="D16311" s="343"/>
    </row>
    <row r="16312" spans="4:4" x14ac:dyDescent="0.2">
      <c r="D16312" s="343"/>
    </row>
    <row r="16313" spans="4:4" x14ac:dyDescent="0.2">
      <c r="D16313" s="343"/>
    </row>
    <row r="16314" spans="4:4" x14ac:dyDescent="0.2">
      <c r="D16314" s="343"/>
    </row>
    <row r="16315" spans="4:4" x14ac:dyDescent="0.2">
      <c r="D16315" s="343"/>
    </row>
    <row r="16316" spans="4:4" x14ac:dyDescent="0.2">
      <c r="D16316" s="343"/>
    </row>
    <row r="16317" spans="4:4" x14ac:dyDescent="0.2">
      <c r="D16317" s="343"/>
    </row>
    <row r="16318" spans="4:4" x14ac:dyDescent="0.2">
      <c r="D16318" s="343"/>
    </row>
    <row r="16319" spans="4:4" x14ac:dyDescent="0.2">
      <c r="D16319" s="343"/>
    </row>
    <row r="16320" spans="4:4" x14ac:dyDescent="0.2">
      <c r="D16320" s="343"/>
    </row>
    <row r="16321" spans="4:4" x14ac:dyDescent="0.2">
      <c r="D16321" s="343"/>
    </row>
    <row r="16322" spans="4:4" x14ac:dyDescent="0.2">
      <c r="D16322" s="343"/>
    </row>
    <row r="16323" spans="4:4" x14ac:dyDescent="0.2">
      <c r="D16323" s="343"/>
    </row>
    <row r="16324" spans="4:4" x14ac:dyDescent="0.2">
      <c r="D16324" s="343"/>
    </row>
    <row r="16325" spans="4:4" x14ac:dyDescent="0.2">
      <c r="D16325" s="343"/>
    </row>
    <row r="16326" spans="4:4" x14ac:dyDescent="0.2">
      <c r="D16326" s="343"/>
    </row>
    <row r="16327" spans="4:4" x14ac:dyDescent="0.2">
      <c r="D16327" s="343"/>
    </row>
    <row r="16328" spans="4:4" x14ac:dyDescent="0.2">
      <c r="D16328" s="343"/>
    </row>
    <row r="16329" spans="4:4" x14ac:dyDescent="0.2">
      <c r="D16329" s="343"/>
    </row>
    <row r="16330" spans="4:4" x14ac:dyDescent="0.2">
      <c r="D16330" s="343"/>
    </row>
    <row r="16331" spans="4:4" x14ac:dyDescent="0.2">
      <c r="D16331" s="343"/>
    </row>
    <row r="16332" spans="4:4" x14ac:dyDescent="0.2">
      <c r="D16332" s="343"/>
    </row>
    <row r="16333" spans="4:4" x14ac:dyDescent="0.2">
      <c r="D16333" s="343"/>
    </row>
    <row r="16334" spans="4:4" x14ac:dyDescent="0.2">
      <c r="D16334" s="343"/>
    </row>
    <row r="16335" spans="4:4" x14ac:dyDescent="0.2">
      <c r="D16335" s="343"/>
    </row>
    <row r="16336" spans="4:4" x14ac:dyDescent="0.2">
      <c r="D16336" s="343"/>
    </row>
    <row r="16337" spans="4:4" x14ac:dyDescent="0.2">
      <c r="D16337" s="343"/>
    </row>
    <row r="16338" spans="4:4" x14ac:dyDescent="0.2">
      <c r="D16338" s="343"/>
    </row>
    <row r="16339" spans="4:4" x14ac:dyDescent="0.2">
      <c r="D16339" s="343"/>
    </row>
    <row r="16340" spans="4:4" x14ac:dyDescent="0.2">
      <c r="D16340" s="343"/>
    </row>
    <row r="16341" spans="4:4" x14ac:dyDescent="0.2">
      <c r="D16341" s="343"/>
    </row>
    <row r="16342" spans="4:4" x14ac:dyDescent="0.2">
      <c r="D16342" s="343"/>
    </row>
    <row r="16343" spans="4:4" x14ac:dyDescent="0.2">
      <c r="D16343" s="343"/>
    </row>
    <row r="16344" spans="4:4" x14ac:dyDescent="0.2">
      <c r="D16344" s="343"/>
    </row>
    <row r="16345" spans="4:4" x14ac:dyDescent="0.2">
      <c r="D16345" s="343"/>
    </row>
    <row r="16346" spans="4:4" x14ac:dyDescent="0.2">
      <c r="D16346" s="343"/>
    </row>
    <row r="16347" spans="4:4" x14ac:dyDescent="0.2">
      <c r="D16347" s="343"/>
    </row>
    <row r="16348" spans="4:4" x14ac:dyDescent="0.2">
      <c r="D16348" s="343"/>
    </row>
    <row r="16349" spans="4:4" x14ac:dyDescent="0.2">
      <c r="D16349" s="343"/>
    </row>
    <row r="16350" spans="4:4" x14ac:dyDescent="0.2">
      <c r="D16350" s="343"/>
    </row>
    <row r="16351" spans="4:4" x14ac:dyDescent="0.2">
      <c r="D16351" s="343"/>
    </row>
    <row r="16352" spans="4:4" x14ac:dyDescent="0.2">
      <c r="D16352" s="343"/>
    </row>
    <row r="16353" spans="4:4" x14ac:dyDescent="0.2">
      <c r="D16353" s="343"/>
    </row>
    <row r="16354" spans="4:4" x14ac:dyDescent="0.2">
      <c r="D16354" s="343"/>
    </row>
    <row r="16355" spans="4:4" x14ac:dyDescent="0.2">
      <c r="D16355" s="343"/>
    </row>
    <row r="16356" spans="4:4" x14ac:dyDescent="0.2">
      <c r="D16356" s="343"/>
    </row>
    <row r="16357" spans="4:4" x14ac:dyDescent="0.2">
      <c r="D16357" s="343"/>
    </row>
    <row r="16358" spans="4:4" x14ac:dyDescent="0.2">
      <c r="D16358" s="343"/>
    </row>
    <row r="16359" spans="4:4" x14ac:dyDescent="0.2">
      <c r="D16359" s="343"/>
    </row>
    <row r="16360" spans="4:4" x14ac:dyDescent="0.2">
      <c r="D16360" s="343"/>
    </row>
    <row r="16361" spans="4:4" x14ac:dyDescent="0.2">
      <c r="D16361" s="343"/>
    </row>
    <row r="16362" spans="4:4" x14ac:dyDescent="0.2">
      <c r="D16362" s="343"/>
    </row>
    <row r="16363" spans="4:4" x14ac:dyDescent="0.2">
      <c r="D16363" s="343"/>
    </row>
    <row r="16364" spans="4:4" x14ac:dyDescent="0.2">
      <c r="D16364" s="343"/>
    </row>
    <row r="16365" spans="4:4" x14ac:dyDescent="0.2">
      <c r="D16365" s="343"/>
    </row>
    <row r="16366" spans="4:4" x14ac:dyDescent="0.2">
      <c r="D16366" s="343"/>
    </row>
    <row r="16367" spans="4:4" x14ac:dyDescent="0.2">
      <c r="D16367" s="343"/>
    </row>
    <row r="16368" spans="4:4" x14ac:dyDescent="0.2">
      <c r="D16368" s="343"/>
    </row>
    <row r="16369" spans="4:4" x14ac:dyDescent="0.2">
      <c r="D16369" s="343"/>
    </row>
    <row r="16370" spans="4:4" x14ac:dyDescent="0.2">
      <c r="D16370" s="343"/>
    </row>
    <row r="16371" spans="4:4" x14ac:dyDescent="0.2">
      <c r="D16371" s="343"/>
    </row>
    <row r="16372" spans="4:4" x14ac:dyDescent="0.2">
      <c r="D16372" s="343"/>
    </row>
    <row r="16373" spans="4:4" x14ac:dyDescent="0.2">
      <c r="D16373" s="343"/>
    </row>
    <row r="16374" spans="4:4" x14ac:dyDescent="0.2">
      <c r="D16374" s="343"/>
    </row>
    <row r="16375" spans="4:4" x14ac:dyDescent="0.2">
      <c r="D16375" s="343"/>
    </row>
    <row r="16376" spans="4:4" x14ac:dyDescent="0.2">
      <c r="D16376" s="343"/>
    </row>
    <row r="16377" spans="4:4" x14ac:dyDescent="0.2">
      <c r="D16377" s="343"/>
    </row>
    <row r="16378" spans="4:4" x14ac:dyDescent="0.2">
      <c r="D16378" s="343"/>
    </row>
    <row r="16379" spans="4:4" x14ac:dyDescent="0.2">
      <c r="D16379" s="343"/>
    </row>
    <row r="16380" spans="4:4" x14ac:dyDescent="0.2">
      <c r="D16380" s="343"/>
    </row>
    <row r="16381" spans="4:4" x14ac:dyDescent="0.2">
      <c r="D16381" s="343"/>
    </row>
    <row r="16382" spans="4:4" x14ac:dyDescent="0.2">
      <c r="D16382" s="343"/>
    </row>
    <row r="16383" spans="4:4" x14ac:dyDescent="0.2">
      <c r="D16383" s="343"/>
    </row>
    <row r="16384" spans="4:4" x14ac:dyDescent="0.2">
      <c r="D16384" s="343"/>
    </row>
    <row r="16385" spans="4:4" x14ac:dyDescent="0.2">
      <c r="D16385" s="343"/>
    </row>
    <row r="16386" spans="4:4" x14ac:dyDescent="0.2">
      <c r="D16386" s="343"/>
    </row>
    <row r="16387" spans="4:4" x14ac:dyDescent="0.2">
      <c r="D16387" s="343"/>
    </row>
    <row r="16388" spans="4:4" x14ac:dyDescent="0.2">
      <c r="D16388" s="343"/>
    </row>
    <row r="16389" spans="4:4" x14ac:dyDescent="0.2">
      <c r="D16389" s="343"/>
    </row>
    <row r="16390" spans="4:4" x14ac:dyDescent="0.2">
      <c r="D16390" s="343"/>
    </row>
    <row r="16391" spans="4:4" x14ac:dyDescent="0.2">
      <c r="D16391" s="343"/>
    </row>
    <row r="16392" spans="4:4" x14ac:dyDescent="0.2">
      <c r="D16392" s="343"/>
    </row>
    <row r="16393" spans="4:4" x14ac:dyDescent="0.2">
      <c r="D16393" s="343"/>
    </row>
    <row r="16394" spans="4:4" x14ac:dyDescent="0.2">
      <c r="D16394" s="343"/>
    </row>
    <row r="16395" spans="4:4" x14ac:dyDescent="0.2">
      <c r="D16395" s="343"/>
    </row>
    <row r="16396" spans="4:4" x14ac:dyDescent="0.2">
      <c r="D16396" s="343"/>
    </row>
    <row r="16397" spans="4:4" x14ac:dyDescent="0.2">
      <c r="D16397" s="343"/>
    </row>
    <row r="16398" spans="4:4" x14ac:dyDescent="0.2">
      <c r="D16398" s="343"/>
    </row>
    <row r="16399" spans="4:4" x14ac:dyDescent="0.2">
      <c r="D16399" s="343"/>
    </row>
    <row r="16400" spans="4:4" x14ac:dyDescent="0.2">
      <c r="D16400" s="343"/>
    </row>
    <row r="16401" spans="4:4" x14ac:dyDescent="0.2">
      <c r="D16401" s="343"/>
    </row>
    <row r="16402" spans="4:4" x14ac:dyDescent="0.2">
      <c r="D16402" s="343"/>
    </row>
    <row r="16403" spans="4:4" x14ac:dyDescent="0.2">
      <c r="D16403" s="343"/>
    </row>
    <row r="16404" spans="4:4" x14ac:dyDescent="0.2">
      <c r="D16404" s="343"/>
    </row>
    <row r="16405" spans="4:4" x14ac:dyDescent="0.2">
      <c r="D16405" s="343"/>
    </row>
    <row r="16406" spans="4:4" x14ac:dyDescent="0.2">
      <c r="D16406" s="343"/>
    </row>
    <row r="16407" spans="4:4" x14ac:dyDescent="0.2">
      <c r="D16407" s="343"/>
    </row>
    <row r="16408" spans="4:4" x14ac:dyDescent="0.2">
      <c r="D16408" s="343"/>
    </row>
    <row r="16409" spans="4:4" x14ac:dyDescent="0.2">
      <c r="D16409" s="343"/>
    </row>
    <row r="16410" spans="4:4" x14ac:dyDescent="0.2">
      <c r="D16410" s="343"/>
    </row>
    <row r="16411" spans="4:4" x14ac:dyDescent="0.2">
      <c r="D16411" s="343"/>
    </row>
    <row r="16412" spans="4:4" x14ac:dyDescent="0.2">
      <c r="D16412" s="343"/>
    </row>
    <row r="16413" spans="4:4" x14ac:dyDescent="0.2">
      <c r="D16413" s="343"/>
    </row>
    <row r="16414" spans="4:4" x14ac:dyDescent="0.2">
      <c r="D16414" s="343"/>
    </row>
    <row r="16415" spans="4:4" x14ac:dyDescent="0.2">
      <c r="D16415" s="343"/>
    </row>
    <row r="16416" spans="4:4" x14ac:dyDescent="0.2">
      <c r="D16416" s="343"/>
    </row>
    <row r="16417" spans="4:4" x14ac:dyDescent="0.2">
      <c r="D16417" s="343"/>
    </row>
    <row r="16418" spans="4:4" x14ac:dyDescent="0.2">
      <c r="D16418" s="343"/>
    </row>
    <row r="16419" spans="4:4" x14ac:dyDescent="0.2">
      <c r="D16419" s="343"/>
    </row>
    <row r="16420" spans="4:4" x14ac:dyDescent="0.2">
      <c r="D16420" s="343"/>
    </row>
    <row r="16421" spans="4:4" x14ac:dyDescent="0.2">
      <c r="D16421" s="343"/>
    </row>
    <row r="16422" spans="4:4" x14ac:dyDescent="0.2">
      <c r="D16422" s="343"/>
    </row>
    <row r="16423" spans="4:4" x14ac:dyDescent="0.2">
      <c r="D16423" s="343"/>
    </row>
    <row r="16424" spans="4:4" x14ac:dyDescent="0.2">
      <c r="D16424" s="343"/>
    </row>
    <row r="16425" spans="4:4" x14ac:dyDescent="0.2">
      <c r="D16425" s="343"/>
    </row>
    <row r="16426" spans="4:4" x14ac:dyDescent="0.2">
      <c r="D16426" s="343"/>
    </row>
    <row r="16427" spans="4:4" x14ac:dyDescent="0.2">
      <c r="D16427" s="343"/>
    </row>
    <row r="16428" spans="4:4" x14ac:dyDescent="0.2">
      <c r="D16428" s="343"/>
    </row>
    <row r="16429" spans="4:4" x14ac:dyDescent="0.2">
      <c r="D16429" s="343"/>
    </row>
    <row r="16430" spans="4:4" x14ac:dyDescent="0.2">
      <c r="D16430" s="343"/>
    </row>
    <row r="16431" spans="4:4" x14ac:dyDescent="0.2">
      <c r="D16431" s="343"/>
    </row>
    <row r="16432" spans="4:4" x14ac:dyDescent="0.2">
      <c r="D16432" s="343"/>
    </row>
    <row r="16433" spans="4:4" x14ac:dyDescent="0.2">
      <c r="D16433" s="343"/>
    </row>
    <row r="16434" spans="4:4" x14ac:dyDescent="0.2">
      <c r="D16434" s="343"/>
    </row>
    <row r="16435" spans="4:4" x14ac:dyDescent="0.2">
      <c r="D16435" s="343"/>
    </row>
    <row r="16436" spans="4:4" x14ac:dyDescent="0.2">
      <c r="D16436" s="343"/>
    </row>
    <row r="16437" spans="4:4" x14ac:dyDescent="0.2">
      <c r="D16437" s="343"/>
    </row>
    <row r="16438" spans="4:4" x14ac:dyDescent="0.2">
      <c r="D16438" s="343"/>
    </row>
    <row r="16439" spans="4:4" x14ac:dyDescent="0.2">
      <c r="D16439" s="343"/>
    </row>
    <row r="16440" spans="4:4" x14ac:dyDescent="0.2">
      <c r="D16440" s="343"/>
    </row>
    <row r="16441" spans="4:4" x14ac:dyDescent="0.2">
      <c r="D16441" s="343"/>
    </row>
    <row r="16442" spans="4:4" x14ac:dyDescent="0.2">
      <c r="D16442" s="343"/>
    </row>
    <row r="16443" spans="4:4" x14ac:dyDescent="0.2">
      <c r="D16443" s="343"/>
    </row>
    <row r="16444" spans="4:4" x14ac:dyDescent="0.2">
      <c r="D16444" s="343"/>
    </row>
    <row r="16445" spans="4:4" x14ac:dyDescent="0.2">
      <c r="D16445" s="343"/>
    </row>
    <row r="16446" spans="4:4" x14ac:dyDescent="0.2">
      <c r="D16446" s="343"/>
    </row>
    <row r="16447" spans="4:4" x14ac:dyDescent="0.2">
      <c r="D16447" s="343"/>
    </row>
    <row r="16448" spans="4:4" x14ac:dyDescent="0.2">
      <c r="D16448" s="343"/>
    </row>
    <row r="16449" spans="4:4" x14ac:dyDescent="0.2">
      <c r="D16449" s="343"/>
    </row>
    <row r="16450" spans="4:4" x14ac:dyDescent="0.2">
      <c r="D16450" s="343"/>
    </row>
    <row r="16451" spans="4:4" x14ac:dyDescent="0.2">
      <c r="D16451" s="343"/>
    </row>
    <row r="16452" spans="4:4" x14ac:dyDescent="0.2">
      <c r="D16452" s="343"/>
    </row>
    <row r="16453" spans="4:4" x14ac:dyDescent="0.2">
      <c r="D16453" s="343"/>
    </row>
    <row r="16454" spans="4:4" x14ac:dyDescent="0.2">
      <c r="D16454" s="343"/>
    </row>
    <row r="16455" spans="4:4" x14ac:dyDescent="0.2">
      <c r="D16455" s="343"/>
    </row>
    <row r="16456" spans="4:4" x14ac:dyDescent="0.2">
      <c r="D16456" s="343"/>
    </row>
    <row r="16457" spans="4:4" x14ac:dyDescent="0.2">
      <c r="D16457" s="343"/>
    </row>
    <row r="16458" spans="4:4" x14ac:dyDescent="0.2">
      <c r="D16458" s="343"/>
    </row>
    <row r="16459" spans="4:4" x14ac:dyDescent="0.2">
      <c r="D16459" s="343"/>
    </row>
    <row r="16460" spans="4:4" x14ac:dyDescent="0.2">
      <c r="D16460" s="343"/>
    </row>
    <row r="16461" spans="4:4" x14ac:dyDescent="0.2">
      <c r="D16461" s="343"/>
    </row>
    <row r="16462" spans="4:4" x14ac:dyDescent="0.2">
      <c r="D16462" s="343"/>
    </row>
    <row r="16463" spans="4:4" x14ac:dyDescent="0.2">
      <c r="D16463" s="343"/>
    </row>
    <row r="16464" spans="4:4" x14ac:dyDescent="0.2">
      <c r="D16464" s="343"/>
    </row>
    <row r="16465" spans="4:4" x14ac:dyDescent="0.2">
      <c r="D16465" s="343"/>
    </row>
    <row r="16466" spans="4:4" x14ac:dyDescent="0.2">
      <c r="D16466" s="343"/>
    </row>
    <row r="16467" spans="4:4" x14ac:dyDescent="0.2">
      <c r="D16467" s="343"/>
    </row>
    <row r="16468" spans="4:4" x14ac:dyDescent="0.2">
      <c r="D16468" s="343"/>
    </row>
    <row r="16469" spans="4:4" x14ac:dyDescent="0.2">
      <c r="D16469" s="343"/>
    </row>
    <row r="16470" spans="4:4" x14ac:dyDescent="0.2">
      <c r="D16470" s="343"/>
    </row>
    <row r="16471" spans="4:4" x14ac:dyDescent="0.2">
      <c r="D16471" s="343"/>
    </row>
    <row r="16472" spans="4:4" x14ac:dyDescent="0.2">
      <c r="D16472" s="343"/>
    </row>
    <row r="16473" spans="4:4" x14ac:dyDescent="0.2">
      <c r="D16473" s="343"/>
    </row>
    <row r="16474" spans="4:4" x14ac:dyDescent="0.2">
      <c r="D16474" s="343"/>
    </row>
    <row r="16475" spans="4:4" x14ac:dyDescent="0.2">
      <c r="D16475" s="343"/>
    </row>
    <row r="16476" spans="4:4" x14ac:dyDescent="0.2">
      <c r="D16476" s="343"/>
    </row>
    <row r="16477" spans="4:4" x14ac:dyDescent="0.2">
      <c r="D16477" s="343"/>
    </row>
    <row r="16478" spans="4:4" x14ac:dyDescent="0.2">
      <c r="D16478" s="343"/>
    </row>
    <row r="16479" spans="4:4" x14ac:dyDescent="0.2">
      <c r="D16479" s="343"/>
    </row>
    <row r="16480" spans="4:4" x14ac:dyDescent="0.2">
      <c r="D16480" s="343"/>
    </row>
    <row r="16481" spans="4:4" x14ac:dyDescent="0.2">
      <c r="D16481" s="343"/>
    </row>
    <row r="16482" spans="4:4" x14ac:dyDescent="0.2">
      <c r="D16482" s="343"/>
    </row>
    <row r="16483" spans="4:4" x14ac:dyDescent="0.2">
      <c r="D16483" s="343"/>
    </row>
    <row r="16484" spans="4:4" x14ac:dyDescent="0.2">
      <c r="D16484" s="343"/>
    </row>
    <row r="16485" spans="4:4" x14ac:dyDescent="0.2">
      <c r="D16485" s="343"/>
    </row>
    <row r="16486" spans="4:4" x14ac:dyDescent="0.2">
      <c r="D16486" s="343"/>
    </row>
    <row r="16487" spans="4:4" x14ac:dyDescent="0.2">
      <c r="D16487" s="343"/>
    </row>
    <row r="16488" spans="4:4" x14ac:dyDescent="0.2">
      <c r="D16488" s="343"/>
    </row>
    <row r="16489" spans="4:4" x14ac:dyDescent="0.2">
      <c r="D16489" s="343"/>
    </row>
    <row r="16490" spans="4:4" x14ac:dyDescent="0.2">
      <c r="D16490" s="343"/>
    </row>
    <row r="16491" spans="4:4" x14ac:dyDescent="0.2">
      <c r="D16491" s="343"/>
    </row>
    <row r="16492" spans="4:4" x14ac:dyDescent="0.2">
      <c r="D16492" s="343"/>
    </row>
    <row r="16493" spans="4:4" x14ac:dyDescent="0.2">
      <c r="D16493" s="343"/>
    </row>
    <row r="16494" spans="4:4" x14ac:dyDescent="0.2">
      <c r="D16494" s="343"/>
    </row>
    <row r="16495" spans="4:4" x14ac:dyDescent="0.2">
      <c r="D16495" s="343"/>
    </row>
    <row r="16496" spans="4:4" x14ac:dyDescent="0.2">
      <c r="D16496" s="343"/>
    </row>
    <row r="16497" spans="4:4" x14ac:dyDescent="0.2">
      <c r="D16497" s="343"/>
    </row>
    <row r="16498" spans="4:4" x14ac:dyDescent="0.2">
      <c r="D16498" s="343"/>
    </row>
    <row r="16499" spans="4:4" x14ac:dyDescent="0.2">
      <c r="D16499" s="343"/>
    </row>
    <row r="16500" spans="4:4" x14ac:dyDescent="0.2">
      <c r="D16500" s="343"/>
    </row>
    <row r="16501" spans="4:4" x14ac:dyDescent="0.2">
      <c r="D16501" s="343"/>
    </row>
    <row r="16502" spans="4:4" x14ac:dyDescent="0.2">
      <c r="D16502" s="343"/>
    </row>
    <row r="16503" spans="4:4" x14ac:dyDescent="0.2">
      <c r="D16503" s="343"/>
    </row>
    <row r="16504" spans="4:4" x14ac:dyDescent="0.2">
      <c r="D16504" s="343"/>
    </row>
    <row r="16505" spans="4:4" x14ac:dyDescent="0.2">
      <c r="D16505" s="343"/>
    </row>
    <row r="16506" spans="4:4" x14ac:dyDescent="0.2">
      <c r="D16506" s="343"/>
    </row>
    <row r="16507" spans="4:4" x14ac:dyDescent="0.2">
      <c r="D16507" s="343"/>
    </row>
    <row r="16508" spans="4:4" x14ac:dyDescent="0.2">
      <c r="D16508" s="343"/>
    </row>
    <row r="16509" spans="4:4" x14ac:dyDescent="0.2">
      <c r="D16509" s="343"/>
    </row>
    <row r="16510" spans="4:4" x14ac:dyDescent="0.2">
      <c r="D16510" s="343"/>
    </row>
    <row r="16511" spans="4:4" x14ac:dyDescent="0.2">
      <c r="D16511" s="343"/>
    </row>
    <row r="16512" spans="4:4" x14ac:dyDescent="0.2">
      <c r="D16512" s="343"/>
    </row>
    <row r="16513" spans="4:4" x14ac:dyDescent="0.2">
      <c r="D16513" s="343"/>
    </row>
    <row r="16514" spans="4:4" x14ac:dyDescent="0.2">
      <c r="D16514" s="343"/>
    </row>
    <row r="16515" spans="4:4" x14ac:dyDescent="0.2">
      <c r="D16515" s="343"/>
    </row>
    <row r="16516" spans="4:4" x14ac:dyDescent="0.2">
      <c r="D16516" s="343"/>
    </row>
    <row r="16517" spans="4:4" x14ac:dyDescent="0.2">
      <c r="D16517" s="343"/>
    </row>
    <row r="16518" spans="4:4" x14ac:dyDescent="0.2">
      <c r="D16518" s="343"/>
    </row>
    <row r="16519" spans="4:4" x14ac:dyDescent="0.2">
      <c r="D16519" s="343"/>
    </row>
    <row r="16520" spans="4:4" x14ac:dyDescent="0.2">
      <c r="D16520" s="343"/>
    </row>
    <row r="16521" spans="4:4" x14ac:dyDescent="0.2">
      <c r="D16521" s="343"/>
    </row>
    <row r="16522" spans="4:4" x14ac:dyDescent="0.2">
      <c r="D16522" s="343"/>
    </row>
    <row r="16523" spans="4:4" x14ac:dyDescent="0.2">
      <c r="D16523" s="343"/>
    </row>
    <row r="16524" spans="4:4" x14ac:dyDescent="0.2">
      <c r="D16524" s="343"/>
    </row>
    <row r="16525" spans="4:4" x14ac:dyDescent="0.2">
      <c r="D16525" s="343"/>
    </row>
    <row r="16526" spans="4:4" x14ac:dyDescent="0.2">
      <c r="D16526" s="343"/>
    </row>
    <row r="16527" spans="4:4" x14ac:dyDescent="0.2">
      <c r="D16527" s="343"/>
    </row>
    <row r="16528" spans="4:4" x14ac:dyDescent="0.2">
      <c r="D16528" s="343"/>
    </row>
    <row r="16529" spans="4:4" x14ac:dyDescent="0.2">
      <c r="D16529" s="343"/>
    </row>
    <row r="16530" spans="4:4" x14ac:dyDescent="0.2">
      <c r="D16530" s="343"/>
    </row>
    <row r="16531" spans="4:4" x14ac:dyDescent="0.2">
      <c r="D16531" s="343"/>
    </row>
    <row r="16532" spans="4:4" x14ac:dyDescent="0.2">
      <c r="D16532" s="343"/>
    </row>
    <row r="16533" spans="4:4" x14ac:dyDescent="0.2">
      <c r="D16533" s="343"/>
    </row>
    <row r="16534" spans="4:4" x14ac:dyDescent="0.2">
      <c r="D16534" s="343"/>
    </row>
    <row r="16535" spans="4:4" x14ac:dyDescent="0.2">
      <c r="D16535" s="343"/>
    </row>
    <row r="16536" spans="4:4" x14ac:dyDescent="0.2">
      <c r="D16536" s="343"/>
    </row>
    <row r="16537" spans="4:4" x14ac:dyDescent="0.2">
      <c r="D16537" s="343"/>
    </row>
    <row r="16538" spans="4:4" x14ac:dyDescent="0.2">
      <c r="D16538" s="343"/>
    </row>
    <row r="16539" spans="4:4" x14ac:dyDescent="0.2">
      <c r="D16539" s="343"/>
    </row>
    <row r="16540" spans="4:4" x14ac:dyDescent="0.2">
      <c r="D16540" s="343"/>
    </row>
    <row r="16541" spans="4:4" x14ac:dyDescent="0.2">
      <c r="D16541" s="343"/>
    </row>
    <row r="16542" spans="4:4" x14ac:dyDescent="0.2">
      <c r="D16542" s="343"/>
    </row>
    <row r="16543" spans="4:4" x14ac:dyDescent="0.2">
      <c r="D16543" s="343"/>
    </row>
    <row r="16544" spans="4:4" x14ac:dyDescent="0.2">
      <c r="D16544" s="343"/>
    </row>
    <row r="16545" spans="4:4" x14ac:dyDescent="0.2">
      <c r="D16545" s="343"/>
    </row>
    <row r="16546" spans="4:4" x14ac:dyDescent="0.2">
      <c r="D16546" s="343"/>
    </row>
    <row r="16547" spans="4:4" x14ac:dyDescent="0.2">
      <c r="D16547" s="343"/>
    </row>
    <row r="16548" spans="4:4" x14ac:dyDescent="0.2">
      <c r="D16548" s="343"/>
    </row>
    <row r="16549" spans="4:4" x14ac:dyDescent="0.2">
      <c r="D16549" s="343"/>
    </row>
    <row r="16550" spans="4:4" x14ac:dyDescent="0.2">
      <c r="D16550" s="343"/>
    </row>
    <row r="16551" spans="4:4" x14ac:dyDescent="0.2">
      <c r="D16551" s="343"/>
    </row>
    <row r="16552" spans="4:4" x14ac:dyDescent="0.2">
      <c r="D16552" s="343"/>
    </row>
    <row r="16553" spans="4:4" x14ac:dyDescent="0.2">
      <c r="D16553" s="343"/>
    </row>
    <row r="16554" spans="4:4" x14ac:dyDescent="0.2">
      <c r="D16554" s="343"/>
    </row>
    <row r="16555" spans="4:4" x14ac:dyDescent="0.2">
      <c r="D16555" s="343"/>
    </row>
    <row r="16556" spans="4:4" x14ac:dyDescent="0.2">
      <c r="D16556" s="343"/>
    </row>
    <row r="16557" spans="4:4" x14ac:dyDescent="0.2">
      <c r="D16557" s="343"/>
    </row>
    <row r="16558" spans="4:4" x14ac:dyDescent="0.2">
      <c r="D16558" s="343"/>
    </row>
    <row r="16559" spans="4:4" x14ac:dyDescent="0.2">
      <c r="D16559" s="343"/>
    </row>
    <row r="16560" spans="4:4" x14ac:dyDescent="0.2">
      <c r="D16560" s="343"/>
    </row>
    <row r="16561" spans="4:4" x14ac:dyDescent="0.2">
      <c r="D16561" s="343"/>
    </row>
    <row r="16562" spans="4:4" x14ac:dyDescent="0.2">
      <c r="D16562" s="343"/>
    </row>
    <row r="16563" spans="4:4" x14ac:dyDescent="0.2">
      <c r="D16563" s="343"/>
    </row>
    <row r="16564" spans="4:4" x14ac:dyDescent="0.2">
      <c r="D16564" s="343"/>
    </row>
    <row r="16565" spans="4:4" x14ac:dyDescent="0.2">
      <c r="D16565" s="343"/>
    </row>
    <row r="16566" spans="4:4" x14ac:dyDescent="0.2">
      <c r="D16566" s="343"/>
    </row>
    <row r="16567" spans="4:4" x14ac:dyDescent="0.2">
      <c r="D16567" s="343"/>
    </row>
    <row r="16568" spans="4:4" x14ac:dyDescent="0.2">
      <c r="D16568" s="343"/>
    </row>
    <row r="16569" spans="4:4" x14ac:dyDescent="0.2">
      <c r="D16569" s="343"/>
    </row>
    <row r="16570" spans="4:4" x14ac:dyDescent="0.2">
      <c r="D16570" s="343"/>
    </row>
    <row r="16571" spans="4:4" x14ac:dyDescent="0.2">
      <c r="D16571" s="343"/>
    </row>
    <row r="16572" spans="4:4" x14ac:dyDescent="0.2">
      <c r="D16572" s="343"/>
    </row>
    <row r="16573" spans="4:4" x14ac:dyDescent="0.2">
      <c r="D16573" s="343"/>
    </row>
    <row r="16574" spans="4:4" x14ac:dyDescent="0.2">
      <c r="D16574" s="343"/>
    </row>
    <row r="16575" spans="4:4" x14ac:dyDescent="0.2">
      <c r="D16575" s="343"/>
    </row>
    <row r="16576" spans="4:4" x14ac:dyDescent="0.2">
      <c r="D16576" s="343"/>
    </row>
    <row r="16577" spans="4:4" x14ac:dyDescent="0.2">
      <c r="D16577" s="343"/>
    </row>
    <row r="16578" spans="4:4" x14ac:dyDescent="0.2">
      <c r="D16578" s="343"/>
    </row>
    <row r="16579" spans="4:4" x14ac:dyDescent="0.2">
      <c r="D16579" s="343"/>
    </row>
    <row r="16580" spans="4:4" x14ac:dyDescent="0.2">
      <c r="D16580" s="343"/>
    </row>
    <row r="16581" spans="4:4" x14ac:dyDescent="0.2">
      <c r="D16581" s="343"/>
    </row>
    <row r="16582" spans="4:4" x14ac:dyDescent="0.2">
      <c r="D16582" s="343"/>
    </row>
    <row r="16583" spans="4:4" x14ac:dyDescent="0.2">
      <c r="D16583" s="343"/>
    </row>
    <row r="16584" spans="4:4" x14ac:dyDescent="0.2">
      <c r="D16584" s="343"/>
    </row>
    <row r="16585" spans="4:4" x14ac:dyDescent="0.2">
      <c r="D16585" s="343"/>
    </row>
    <row r="16586" spans="4:4" x14ac:dyDescent="0.2">
      <c r="D16586" s="343"/>
    </row>
    <row r="16587" spans="4:4" x14ac:dyDescent="0.2">
      <c r="D16587" s="343"/>
    </row>
    <row r="16588" spans="4:4" x14ac:dyDescent="0.2">
      <c r="D16588" s="343"/>
    </row>
    <row r="16589" spans="4:4" x14ac:dyDescent="0.2">
      <c r="D16589" s="343"/>
    </row>
    <row r="16590" spans="4:4" x14ac:dyDescent="0.2">
      <c r="D16590" s="343"/>
    </row>
    <row r="16591" spans="4:4" x14ac:dyDescent="0.2">
      <c r="D16591" s="343"/>
    </row>
    <row r="16592" spans="4:4" x14ac:dyDescent="0.2">
      <c r="D16592" s="343"/>
    </row>
    <row r="16593" spans="4:4" x14ac:dyDescent="0.2">
      <c r="D16593" s="343"/>
    </row>
    <row r="16594" spans="4:4" x14ac:dyDescent="0.2">
      <c r="D16594" s="343"/>
    </row>
    <row r="16595" spans="4:4" x14ac:dyDescent="0.2">
      <c r="D16595" s="343"/>
    </row>
    <row r="16596" spans="4:4" x14ac:dyDescent="0.2">
      <c r="D16596" s="343"/>
    </row>
    <row r="16597" spans="4:4" x14ac:dyDescent="0.2">
      <c r="D16597" s="343"/>
    </row>
    <row r="16598" spans="4:4" x14ac:dyDescent="0.2">
      <c r="D16598" s="343"/>
    </row>
    <row r="16599" spans="4:4" x14ac:dyDescent="0.2">
      <c r="D16599" s="343"/>
    </row>
    <row r="16600" spans="4:4" x14ac:dyDescent="0.2">
      <c r="D16600" s="343"/>
    </row>
    <row r="16601" spans="4:4" x14ac:dyDescent="0.2">
      <c r="D16601" s="343"/>
    </row>
    <row r="16602" spans="4:4" x14ac:dyDescent="0.2">
      <c r="D16602" s="343"/>
    </row>
    <row r="16603" spans="4:4" x14ac:dyDescent="0.2">
      <c r="D16603" s="343"/>
    </row>
    <row r="16604" spans="4:4" x14ac:dyDescent="0.2">
      <c r="D16604" s="343"/>
    </row>
    <row r="16605" spans="4:4" x14ac:dyDescent="0.2">
      <c r="D16605" s="343"/>
    </row>
    <row r="16606" spans="4:4" x14ac:dyDescent="0.2">
      <c r="D16606" s="343"/>
    </row>
    <row r="16607" spans="4:4" x14ac:dyDescent="0.2">
      <c r="D16607" s="343"/>
    </row>
    <row r="16608" spans="4:4" x14ac:dyDescent="0.2">
      <c r="D16608" s="343"/>
    </row>
    <row r="16609" spans="4:4" x14ac:dyDescent="0.2">
      <c r="D16609" s="343"/>
    </row>
    <row r="16610" spans="4:4" x14ac:dyDescent="0.2">
      <c r="D16610" s="343"/>
    </row>
    <row r="16611" spans="4:4" x14ac:dyDescent="0.2">
      <c r="D16611" s="343"/>
    </row>
    <row r="16612" spans="4:4" x14ac:dyDescent="0.2">
      <c r="D16612" s="343"/>
    </row>
    <row r="16613" spans="4:4" x14ac:dyDescent="0.2">
      <c r="D16613" s="343"/>
    </row>
    <row r="16614" spans="4:4" x14ac:dyDescent="0.2">
      <c r="D16614" s="343"/>
    </row>
    <row r="16615" spans="4:4" x14ac:dyDescent="0.2">
      <c r="D16615" s="343"/>
    </row>
    <row r="16616" spans="4:4" x14ac:dyDescent="0.2">
      <c r="D16616" s="343"/>
    </row>
    <row r="16617" spans="4:4" x14ac:dyDescent="0.2">
      <c r="D16617" s="343"/>
    </row>
    <row r="16618" spans="4:4" x14ac:dyDescent="0.2">
      <c r="D16618" s="343"/>
    </row>
    <row r="16619" spans="4:4" x14ac:dyDescent="0.2">
      <c r="D16619" s="343"/>
    </row>
    <row r="16620" spans="4:4" x14ac:dyDescent="0.2">
      <c r="D16620" s="343"/>
    </row>
    <row r="16621" spans="4:4" x14ac:dyDescent="0.2">
      <c r="D16621" s="343"/>
    </row>
    <row r="16622" spans="4:4" x14ac:dyDescent="0.2">
      <c r="D16622" s="343"/>
    </row>
    <row r="16623" spans="4:4" x14ac:dyDescent="0.2">
      <c r="D16623" s="343"/>
    </row>
    <row r="16624" spans="4:4" x14ac:dyDescent="0.2">
      <c r="D16624" s="343"/>
    </row>
    <row r="16625" spans="4:4" x14ac:dyDescent="0.2">
      <c r="D16625" s="343"/>
    </row>
    <row r="16626" spans="4:4" x14ac:dyDescent="0.2">
      <c r="D16626" s="343"/>
    </row>
    <row r="16627" spans="4:4" x14ac:dyDescent="0.2">
      <c r="D16627" s="343"/>
    </row>
    <row r="16628" spans="4:4" x14ac:dyDescent="0.2">
      <c r="D16628" s="343"/>
    </row>
    <row r="16629" spans="4:4" x14ac:dyDescent="0.2">
      <c r="D16629" s="343"/>
    </row>
    <row r="16630" spans="4:4" x14ac:dyDescent="0.2">
      <c r="D16630" s="343"/>
    </row>
    <row r="16631" spans="4:4" x14ac:dyDescent="0.2">
      <c r="D16631" s="343"/>
    </row>
    <row r="16632" spans="4:4" x14ac:dyDescent="0.2">
      <c r="D16632" s="343"/>
    </row>
    <row r="16633" spans="4:4" x14ac:dyDescent="0.2">
      <c r="D16633" s="343"/>
    </row>
    <row r="16634" spans="4:4" x14ac:dyDescent="0.2">
      <c r="D16634" s="343"/>
    </row>
    <row r="16635" spans="4:4" x14ac:dyDescent="0.2">
      <c r="D16635" s="343"/>
    </row>
    <row r="16636" spans="4:4" x14ac:dyDescent="0.2">
      <c r="D16636" s="343"/>
    </row>
    <row r="16637" spans="4:4" x14ac:dyDescent="0.2">
      <c r="D16637" s="343"/>
    </row>
    <row r="16638" spans="4:4" x14ac:dyDescent="0.2">
      <c r="D16638" s="343"/>
    </row>
    <row r="16639" spans="4:4" x14ac:dyDescent="0.2">
      <c r="D16639" s="343"/>
    </row>
    <row r="16640" spans="4:4" x14ac:dyDescent="0.2">
      <c r="D16640" s="343"/>
    </row>
    <row r="16641" spans="4:4" x14ac:dyDescent="0.2">
      <c r="D16641" s="343"/>
    </row>
    <row r="16642" spans="4:4" x14ac:dyDescent="0.2">
      <c r="D16642" s="343"/>
    </row>
    <row r="16643" spans="4:4" x14ac:dyDescent="0.2">
      <c r="D16643" s="343"/>
    </row>
    <row r="16644" spans="4:4" x14ac:dyDescent="0.2">
      <c r="D16644" s="343"/>
    </row>
    <row r="16645" spans="4:4" x14ac:dyDescent="0.2">
      <c r="D16645" s="343"/>
    </row>
    <row r="16646" spans="4:4" x14ac:dyDescent="0.2">
      <c r="D16646" s="343"/>
    </row>
    <row r="16647" spans="4:4" x14ac:dyDescent="0.2">
      <c r="D16647" s="343"/>
    </row>
    <row r="16648" spans="4:4" x14ac:dyDescent="0.2">
      <c r="D16648" s="343"/>
    </row>
    <row r="16649" spans="4:4" x14ac:dyDescent="0.2">
      <c r="D16649" s="343"/>
    </row>
    <row r="16650" spans="4:4" x14ac:dyDescent="0.2">
      <c r="D16650" s="343"/>
    </row>
    <row r="16651" spans="4:4" x14ac:dyDescent="0.2">
      <c r="D16651" s="343"/>
    </row>
    <row r="16652" spans="4:4" x14ac:dyDescent="0.2">
      <c r="D16652" s="343"/>
    </row>
    <row r="16653" spans="4:4" x14ac:dyDescent="0.2">
      <c r="D16653" s="343"/>
    </row>
    <row r="16654" spans="4:4" x14ac:dyDescent="0.2">
      <c r="D16654" s="343"/>
    </row>
    <row r="16655" spans="4:4" x14ac:dyDescent="0.2">
      <c r="D16655" s="343"/>
    </row>
    <row r="16656" spans="4:4" x14ac:dyDescent="0.2">
      <c r="D16656" s="343"/>
    </row>
    <row r="16657" spans="4:4" x14ac:dyDescent="0.2">
      <c r="D16657" s="343"/>
    </row>
    <row r="16658" spans="4:4" x14ac:dyDescent="0.2">
      <c r="D16658" s="343"/>
    </row>
    <row r="16659" spans="4:4" x14ac:dyDescent="0.2">
      <c r="D16659" s="343"/>
    </row>
    <row r="16660" spans="4:4" x14ac:dyDescent="0.2">
      <c r="D16660" s="343"/>
    </row>
    <row r="16661" spans="4:4" x14ac:dyDescent="0.2">
      <c r="D16661" s="343"/>
    </row>
    <row r="16662" spans="4:4" x14ac:dyDescent="0.2">
      <c r="D16662" s="343"/>
    </row>
    <row r="16663" spans="4:4" x14ac:dyDescent="0.2">
      <c r="D16663" s="343"/>
    </row>
    <row r="16664" spans="4:4" x14ac:dyDescent="0.2">
      <c r="D16664" s="343"/>
    </row>
    <row r="16665" spans="4:4" x14ac:dyDescent="0.2">
      <c r="D16665" s="343"/>
    </row>
    <row r="16666" spans="4:4" x14ac:dyDescent="0.2">
      <c r="D16666" s="343"/>
    </row>
    <row r="16667" spans="4:4" x14ac:dyDescent="0.2">
      <c r="D16667" s="343"/>
    </row>
    <row r="16668" spans="4:4" x14ac:dyDescent="0.2">
      <c r="D16668" s="343"/>
    </row>
    <row r="16669" spans="4:4" x14ac:dyDescent="0.2">
      <c r="D16669" s="343"/>
    </row>
    <row r="16670" spans="4:4" x14ac:dyDescent="0.2">
      <c r="D16670" s="343"/>
    </row>
    <row r="16671" spans="4:4" x14ac:dyDescent="0.2">
      <c r="D16671" s="343"/>
    </row>
    <row r="16672" spans="4:4" x14ac:dyDescent="0.2">
      <c r="D16672" s="343"/>
    </row>
    <row r="16673" spans="4:4" x14ac:dyDescent="0.2">
      <c r="D16673" s="343"/>
    </row>
    <row r="16674" spans="4:4" x14ac:dyDescent="0.2">
      <c r="D16674" s="343"/>
    </row>
    <row r="16675" spans="4:4" x14ac:dyDescent="0.2">
      <c r="D16675" s="343"/>
    </row>
    <row r="16676" spans="4:4" x14ac:dyDescent="0.2">
      <c r="D16676" s="343"/>
    </row>
    <row r="16677" spans="4:4" x14ac:dyDescent="0.2">
      <c r="D16677" s="343"/>
    </row>
    <row r="16678" spans="4:4" x14ac:dyDescent="0.2">
      <c r="D16678" s="343"/>
    </row>
    <row r="16679" spans="4:4" x14ac:dyDescent="0.2">
      <c r="D16679" s="343"/>
    </row>
    <row r="16680" spans="4:4" x14ac:dyDescent="0.2">
      <c r="D16680" s="343"/>
    </row>
    <row r="16681" spans="4:4" x14ac:dyDescent="0.2">
      <c r="D16681" s="343"/>
    </row>
    <row r="16682" spans="4:4" x14ac:dyDescent="0.2">
      <c r="D16682" s="343"/>
    </row>
    <row r="16683" spans="4:4" x14ac:dyDescent="0.2">
      <c r="D16683" s="343"/>
    </row>
    <row r="16684" spans="4:4" x14ac:dyDescent="0.2">
      <c r="D16684" s="343"/>
    </row>
    <row r="16685" spans="4:4" x14ac:dyDescent="0.2">
      <c r="D16685" s="343"/>
    </row>
    <row r="16686" spans="4:4" x14ac:dyDescent="0.2">
      <c r="D16686" s="343"/>
    </row>
    <row r="16687" spans="4:4" x14ac:dyDescent="0.2">
      <c r="D16687" s="343"/>
    </row>
    <row r="16688" spans="4:4" x14ac:dyDescent="0.2">
      <c r="D16688" s="343"/>
    </row>
    <row r="16689" spans="4:4" x14ac:dyDescent="0.2">
      <c r="D16689" s="343"/>
    </row>
    <row r="16690" spans="4:4" x14ac:dyDescent="0.2">
      <c r="D16690" s="343"/>
    </row>
    <row r="16691" spans="4:4" x14ac:dyDescent="0.2">
      <c r="D16691" s="343"/>
    </row>
    <row r="16692" spans="4:4" x14ac:dyDescent="0.2">
      <c r="D16692" s="343"/>
    </row>
    <row r="16693" spans="4:4" x14ac:dyDescent="0.2">
      <c r="D16693" s="343"/>
    </row>
    <row r="16694" spans="4:4" x14ac:dyDescent="0.2">
      <c r="D16694" s="343"/>
    </row>
    <row r="16695" spans="4:4" x14ac:dyDescent="0.2">
      <c r="D16695" s="343"/>
    </row>
    <row r="16696" spans="4:4" x14ac:dyDescent="0.2">
      <c r="D16696" s="343"/>
    </row>
    <row r="16697" spans="4:4" x14ac:dyDescent="0.2">
      <c r="D16697" s="343"/>
    </row>
    <row r="16698" spans="4:4" x14ac:dyDescent="0.2">
      <c r="D16698" s="343"/>
    </row>
    <row r="16699" spans="4:4" x14ac:dyDescent="0.2">
      <c r="D16699" s="343"/>
    </row>
    <row r="16700" spans="4:4" x14ac:dyDescent="0.2">
      <c r="D16700" s="343"/>
    </row>
    <row r="16701" spans="4:4" x14ac:dyDescent="0.2">
      <c r="D16701" s="343"/>
    </row>
    <row r="16702" spans="4:4" x14ac:dyDescent="0.2">
      <c r="D16702" s="343"/>
    </row>
    <row r="16703" spans="4:4" x14ac:dyDescent="0.2">
      <c r="D16703" s="343"/>
    </row>
    <row r="16704" spans="4:4" x14ac:dyDescent="0.2">
      <c r="D16704" s="343"/>
    </row>
    <row r="16705" spans="4:4" x14ac:dyDescent="0.2">
      <c r="D16705" s="343"/>
    </row>
    <row r="16706" spans="4:4" x14ac:dyDescent="0.2">
      <c r="D16706" s="343"/>
    </row>
    <row r="16707" spans="4:4" x14ac:dyDescent="0.2">
      <c r="D16707" s="343"/>
    </row>
    <row r="16708" spans="4:4" x14ac:dyDescent="0.2">
      <c r="D16708" s="343"/>
    </row>
    <row r="16709" spans="4:4" x14ac:dyDescent="0.2">
      <c r="D16709" s="343"/>
    </row>
    <row r="16710" spans="4:4" x14ac:dyDescent="0.2">
      <c r="D16710" s="343"/>
    </row>
    <row r="16711" spans="4:4" x14ac:dyDescent="0.2">
      <c r="D16711" s="343"/>
    </row>
    <row r="16712" spans="4:4" x14ac:dyDescent="0.2">
      <c r="D16712" s="343"/>
    </row>
    <row r="16713" spans="4:4" x14ac:dyDescent="0.2">
      <c r="D16713" s="343"/>
    </row>
    <row r="16714" spans="4:4" x14ac:dyDescent="0.2">
      <c r="D16714" s="343"/>
    </row>
    <row r="16715" spans="4:4" x14ac:dyDescent="0.2">
      <c r="D16715" s="343"/>
    </row>
    <row r="16716" spans="4:4" x14ac:dyDescent="0.2">
      <c r="D16716" s="343"/>
    </row>
    <row r="16717" spans="4:4" x14ac:dyDescent="0.2">
      <c r="D16717" s="343"/>
    </row>
    <row r="16718" spans="4:4" x14ac:dyDescent="0.2">
      <c r="D16718" s="343"/>
    </row>
    <row r="16719" spans="4:4" x14ac:dyDescent="0.2">
      <c r="D16719" s="343"/>
    </row>
    <row r="16720" spans="4:4" x14ac:dyDescent="0.2">
      <c r="D16720" s="343"/>
    </row>
    <row r="16721" spans="4:4" x14ac:dyDescent="0.2">
      <c r="D16721" s="343"/>
    </row>
    <row r="16722" spans="4:4" x14ac:dyDescent="0.2">
      <c r="D16722" s="343"/>
    </row>
    <row r="16723" spans="4:4" x14ac:dyDescent="0.2">
      <c r="D16723" s="343"/>
    </row>
    <row r="16724" spans="4:4" x14ac:dyDescent="0.2">
      <c r="D16724" s="343"/>
    </row>
    <row r="16725" spans="4:4" x14ac:dyDescent="0.2">
      <c r="D16725" s="343"/>
    </row>
    <row r="16726" spans="4:4" x14ac:dyDescent="0.2">
      <c r="D16726" s="343"/>
    </row>
    <row r="16727" spans="4:4" x14ac:dyDescent="0.2">
      <c r="D16727" s="343"/>
    </row>
    <row r="16728" spans="4:4" x14ac:dyDescent="0.2">
      <c r="D16728" s="343"/>
    </row>
    <row r="16729" spans="4:4" x14ac:dyDescent="0.2">
      <c r="D16729" s="343"/>
    </row>
    <row r="16730" spans="4:4" x14ac:dyDescent="0.2">
      <c r="D16730" s="343"/>
    </row>
    <row r="16731" spans="4:4" x14ac:dyDescent="0.2">
      <c r="D16731" s="343"/>
    </row>
    <row r="16732" spans="4:4" x14ac:dyDescent="0.2">
      <c r="D16732" s="343"/>
    </row>
    <row r="16733" spans="4:4" x14ac:dyDescent="0.2">
      <c r="D16733" s="343"/>
    </row>
    <row r="16734" spans="4:4" x14ac:dyDescent="0.2">
      <c r="D16734" s="343"/>
    </row>
    <row r="16735" spans="4:4" x14ac:dyDescent="0.2">
      <c r="D16735" s="343"/>
    </row>
    <row r="16736" spans="4:4" x14ac:dyDescent="0.2">
      <c r="D16736" s="343"/>
    </row>
    <row r="16737" spans="4:4" x14ac:dyDescent="0.2">
      <c r="D16737" s="343"/>
    </row>
    <row r="16738" spans="4:4" x14ac:dyDescent="0.2">
      <c r="D16738" s="343"/>
    </row>
    <row r="16739" spans="4:4" x14ac:dyDescent="0.2">
      <c r="D16739" s="343"/>
    </row>
    <row r="16740" spans="4:4" x14ac:dyDescent="0.2">
      <c r="D16740" s="343"/>
    </row>
    <row r="16741" spans="4:4" x14ac:dyDescent="0.2">
      <c r="D16741" s="343"/>
    </row>
    <row r="16742" spans="4:4" x14ac:dyDescent="0.2">
      <c r="D16742" s="343"/>
    </row>
    <row r="16743" spans="4:4" x14ac:dyDescent="0.2">
      <c r="D16743" s="343"/>
    </row>
    <row r="16744" spans="4:4" x14ac:dyDescent="0.2">
      <c r="D16744" s="343"/>
    </row>
    <row r="16745" spans="4:4" x14ac:dyDescent="0.2">
      <c r="D16745" s="343"/>
    </row>
    <row r="16746" spans="4:4" x14ac:dyDescent="0.2">
      <c r="D16746" s="343"/>
    </row>
    <row r="16747" spans="4:4" x14ac:dyDescent="0.2">
      <c r="D16747" s="343"/>
    </row>
    <row r="16748" spans="4:4" x14ac:dyDescent="0.2">
      <c r="D16748" s="343"/>
    </row>
    <row r="16749" spans="4:4" x14ac:dyDescent="0.2">
      <c r="D16749" s="343"/>
    </row>
    <row r="16750" spans="4:4" x14ac:dyDescent="0.2">
      <c r="D16750" s="343"/>
    </row>
    <row r="16751" spans="4:4" x14ac:dyDescent="0.2">
      <c r="D16751" s="343"/>
    </row>
    <row r="16752" spans="4:4" x14ac:dyDescent="0.2">
      <c r="D16752" s="343"/>
    </row>
    <row r="16753" spans="4:4" x14ac:dyDescent="0.2">
      <c r="D16753" s="343"/>
    </row>
    <row r="16754" spans="4:4" x14ac:dyDescent="0.2">
      <c r="D16754" s="343"/>
    </row>
    <row r="16755" spans="4:4" x14ac:dyDescent="0.2">
      <c r="D16755" s="343"/>
    </row>
    <row r="16756" spans="4:4" x14ac:dyDescent="0.2">
      <c r="D16756" s="343"/>
    </row>
    <row r="16757" spans="4:4" x14ac:dyDescent="0.2">
      <c r="D16757" s="343"/>
    </row>
    <row r="16758" spans="4:4" x14ac:dyDescent="0.2">
      <c r="D16758" s="343"/>
    </row>
    <row r="16759" spans="4:4" x14ac:dyDescent="0.2">
      <c r="D16759" s="343"/>
    </row>
    <row r="16760" spans="4:4" x14ac:dyDescent="0.2">
      <c r="D16760" s="343"/>
    </row>
    <row r="16761" spans="4:4" x14ac:dyDescent="0.2">
      <c r="D16761" s="343"/>
    </row>
    <row r="16762" spans="4:4" x14ac:dyDescent="0.2">
      <c r="D16762" s="343"/>
    </row>
    <row r="16763" spans="4:4" x14ac:dyDescent="0.2">
      <c r="D16763" s="343"/>
    </row>
    <row r="16764" spans="4:4" x14ac:dyDescent="0.2">
      <c r="D16764" s="343"/>
    </row>
    <row r="16765" spans="4:4" x14ac:dyDescent="0.2">
      <c r="D16765" s="343"/>
    </row>
    <row r="16766" spans="4:4" x14ac:dyDescent="0.2">
      <c r="D16766" s="343"/>
    </row>
    <row r="16767" spans="4:4" x14ac:dyDescent="0.2">
      <c r="D16767" s="343"/>
    </row>
    <row r="16768" spans="4:4" x14ac:dyDescent="0.2">
      <c r="D16768" s="343"/>
    </row>
    <row r="16769" spans="4:4" x14ac:dyDescent="0.2">
      <c r="D16769" s="343"/>
    </row>
    <row r="16770" spans="4:4" x14ac:dyDescent="0.2">
      <c r="D16770" s="343"/>
    </row>
    <row r="16771" spans="4:4" x14ac:dyDescent="0.2">
      <c r="D16771" s="343"/>
    </row>
    <row r="16772" spans="4:4" x14ac:dyDescent="0.2">
      <c r="D16772" s="343"/>
    </row>
    <row r="16773" spans="4:4" x14ac:dyDescent="0.2">
      <c r="D16773" s="343"/>
    </row>
    <row r="16774" spans="4:4" x14ac:dyDescent="0.2">
      <c r="D16774" s="343"/>
    </row>
    <row r="16775" spans="4:4" x14ac:dyDescent="0.2">
      <c r="D16775" s="343"/>
    </row>
    <row r="16776" spans="4:4" x14ac:dyDescent="0.2">
      <c r="D16776" s="343"/>
    </row>
    <row r="16777" spans="4:4" x14ac:dyDescent="0.2">
      <c r="D16777" s="343"/>
    </row>
    <row r="16778" spans="4:4" x14ac:dyDescent="0.2">
      <c r="D16778" s="343"/>
    </row>
    <row r="16779" spans="4:4" x14ac:dyDescent="0.2">
      <c r="D16779" s="343"/>
    </row>
    <row r="16780" spans="4:4" x14ac:dyDescent="0.2">
      <c r="D16780" s="343"/>
    </row>
    <row r="16781" spans="4:4" x14ac:dyDescent="0.2">
      <c r="D16781" s="343"/>
    </row>
    <row r="16782" spans="4:4" x14ac:dyDescent="0.2">
      <c r="D16782" s="343"/>
    </row>
    <row r="16783" spans="4:4" x14ac:dyDescent="0.2">
      <c r="D16783" s="343"/>
    </row>
    <row r="16784" spans="4:4" x14ac:dyDescent="0.2">
      <c r="D16784" s="343"/>
    </row>
    <row r="16785" spans="4:4" x14ac:dyDescent="0.2">
      <c r="D16785" s="343"/>
    </row>
    <row r="16786" spans="4:4" x14ac:dyDescent="0.2">
      <c r="D16786" s="343"/>
    </row>
    <row r="16787" spans="4:4" x14ac:dyDescent="0.2">
      <c r="D16787" s="343"/>
    </row>
    <row r="16788" spans="4:4" x14ac:dyDescent="0.2">
      <c r="D16788" s="343"/>
    </row>
    <row r="16789" spans="4:4" x14ac:dyDescent="0.2">
      <c r="D16789" s="343"/>
    </row>
    <row r="16790" spans="4:4" x14ac:dyDescent="0.2">
      <c r="D16790" s="343"/>
    </row>
    <row r="16791" spans="4:4" x14ac:dyDescent="0.2">
      <c r="D16791" s="343"/>
    </row>
    <row r="16792" spans="4:4" x14ac:dyDescent="0.2">
      <c r="D16792" s="343"/>
    </row>
    <row r="16793" spans="4:4" x14ac:dyDescent="0.2">
      <c r="D16793" s="343"/>
    </row>
    <row r="16794" spans="4:4" x14ac:dyDescent="0.2">
      <c r="D16794" s="343"/>
    </row>
    <row r="16795" spans="4:4" x14ac:dyDescent="0.2">
      <c r="D16795" s="343"/>
    </row>
    <row r="16796" spans="4:4" x14ac:dyDescent="0.2">
      <c r="D16796" s="343"/>
    </row>
    <row r="16797" spans="4:4" x14ac:dyDescent="0.2">
      <c r="D16797" s="343"/>
    </row>
    <row r="16798" spans="4:4" x14ac:dyDescent="0.2">
      <c r="D16798" s="343"/>
    </row>
    <row r="16799" spans="4:4" x14ac:dyDescent="0.2">
      <c r="D16799" s="343"/>
    </row>
    <row r="16800" spans="4:4" x14ac:dyDescent="0.2">
      <c r="D16800" s="343"/>
    </row>
    <row r="16801" spans="4:4" x14ac:dyDescent="0.2">
      <c r="D16801" s="343"/>
    </row>
    <row r="16802" spans="4:4" x14ac:dyDescent="0.2">
      <c r="D16802" s="343"/>
    </row>
    <row r="16803" spans="4:4" x14ac:dyDescent="0.2">
      <c r="D16803" s="343"/>
    </row>
    <row r="16804" spans="4:4" x14ac:dyDescent="0.2">
      <c r="D16804" s="343"/>
    </row>
    <row r="16805" spans="4:4" x14ac:dyDescent="0.2">
      <c r="D16805" s="343"/>
    </row>
    <row r="16806" spans="4:4" x14ac:dyDescent="0.2">
      <c r="D16806" s="343"/>
    </row>
    <row r="16807" spans="4:4" x14ac:dyDescent="0.2">
      <c r="D16807" s="343"/>
    </row>
    <row r="16808" spans="4:4" x14ac:dyDescent="0.2">
      <c r="D16808" s="343"/>
    </row>
    <row r="16809" spans="4:4" x14ac:dyDescent="0.2">
      <c r="D16809" s="343"/>
    </row>
    <row r="16810" spans="4:4" x14ac:dyDescent="0.2">
      <c r="D16810" s="343"/>
    </row>
    <row r="16811" spans="4:4" x14ac:dyDescent="0.2">
      <c r="D16811" s="343"/>
    </row>
    <row r="16812" spans="4:4" x14ac:dyDescent="0.2">
      <c r="D16812" s="343"/>
    </row>
    <row r="16813" spans="4:4" x14ac:dyDescent="0.2">
      <c r="D16813" s="343"/>
    </row>
    <row r="16814" spans="4:4" x14ac:dyDescent="0.2">
      <c r="D16814" s="343"/>
    </row>
    <row r="16815" spans="4:4" x14ac:dyDescent="0.2">
      <c r="D16815" s="343"/>
    </row>
    <row r="16816" spans="4:4" x14ac:dyDescent="0.2">
      <c r="D16816" s="343"/>
    </row>
    <row r="16817" spans="4:4" x14ac:dyDescent="0.2">
      <c r="D16817" s="343"/>
    </row>
    <row r="16818" spans="4:4" x14ac:dyDescent="0.2">
      <c r="D16818" s="343"/>
    </row>
    <row r="16819" spans="4:4" x14ac:dyDescent="0.2">
      <c r="D16819" s="343"/>
    </row>
    <row r="16820" spans="4:4" x14ac:dyDescent="0.2">
      <c r="D16820" s="343"/>
    </row>
    <row r="16821" spans="4:4" x14ac:dyDescent="0.2">
      <c r="D16821" s="343"/>
    </row>
    <row r="16822" spans="4:4" x14ac:dyDescent="0.2">
      <c r="D16822" s="343"/>
    </row>
    <row r="16823" spans="4:4" x14ac:dyDescent="0.2">
      <c r="D16823" s="343"/>
    </row>
    <row r="16824" spans="4:4" x14ac:dyDescent="0.2">
      <c r="D16824" s="343"/>
    </row>
    <row r="16825" spans="4:4" x14ac:dyDescent="0.2">
      <c r="D16825" s="343"/>
    </row>
    <row r="16826" spans="4:4" x14ac:dyDescent="0.2">
      <c r="D16826" s="343"/>
    </row>
    <row r="16827" spans="4:4" x14ac:dyDescent="0.2">
      <c r="D16827" s="343"/>
    </row>
    <row r="16828" spans="4:4" x14ac:dyDescent="0.2">
      <c r="D16828" s="343"/>
    </row>
    <row r="16829" spans="4:4" x14ac:dyDescent="0.2">
      <c r="D16829" s="343"/>
    </row>
    <row r="16830" spans="4:4" x14ac:dyDescent="0.2">
      <c r="D16830" s="343"/>
    </row>
    <row r="16831" spans="4:4" x14ac:dyDescent="0.2">
      <c r="D16831" s="343"/>
    </row>
    <row r="16832" spans="4:4" x14ac:dyDescent="0.2">
      <c r="D16832" s="343"/>
    </row>
    <row r="16833" spans="4:4" x14ac:dyDescent="0.2">
      <c r="D16833" s="343"/>
    </row>
    <row r="16834" spans="4:4" x14ac:dyDescent="0.2">
      <c r="D16834" s="343"/>
    </row>
    <row r="16835" spans="4:4" x14ac:dyDescent="0.2">
      <c r="D16835" s="343"/>
    </row>
    <row r="16836" spans="4:4" x14ac:dyDescent="0.2">
      <c r="D16836" s="343"/>
    </row>
    <row r="16837" spans="4:4" x14ac:dyDescent="0.2">
      <c r="D16837" s="343"/>
    </row>
    <row r="16838" spans="4:4" x14ac:dyDescent="0.2">
      <c r="D16838" s="343"/>
    </row>
    <row r="16839" spans="4:4" x14ac:dyDescent="0.2">
      <c r="D16839" s="343"/>
    </row>
    <row r="16840" spans="4:4" x14ac:dyDescent="0.2">
      <c r="D16840" s="343"/>
    </row>
    <row r="16841" spans="4:4" x14ac:dyDescent="0.2">
      <c r="D16841" s="343"/>
    </row>
    <row r="16842" spans="4:4" x14ac:dyDescent="0.2">
      <c r="D16842" s="343"/>
    </row>
    <row r="16843" spans="4:4" x14ac:dyDescent="0.2">
      <c r="D16843" s="343"/>
    </row>
    <row r="16844" spans="4:4" x14ac:dyDescent="0.2">
      <c r="D16844" s="343"/>
    </row>
    <row r="16845" spans="4:4" x14ac:dyDescent="0.2">
      <c r="D16845" s="343"/>
    </row>
    <row r="16846" spans="4:4" x14ac:dyDescent="0.2">
      <c r="D16846" s="343"/>
    </row>
    <row r="16847" spans="4:4" x14ac:dyDescent="0.2">
      <c r="D16847" s="343"/>
    </row>
    <row r="16848" spans="4:4" x14ac:dyDescent="0.2">
      <c r="D16848" s="343"/>
    </row>
    <row r="16849" spans="4:4" x14ac:dyDescent="0.2">
      <c r="D16849" s="343"/>
    </row>
    <row r="16850" spans="4:4" x14ac:dyDescent="0.2">
      <c r="D16850" s="343"/>
    </row>
    <row r="16851" spans="4:4" x14ac:dyDescent="0.2">
      <c r="D16851" s="343"/>
    </row>
    <row r="16852" spans="4:4" x14ac:dyDescent="0.2">
      <c r="D16852" s="343"/>
    </row>
    <row r="16853" spans="4:4" x14ac:dyDescent="0.2">
      <c r="D16853" s="343"/>
    </row>
    <row r="16854" spans="4:4" x14ac:dyDescent="0.2">
      <c r="D16854" s="343"/>
    </row>
    <row r="16855" spans="4:4" x14ac:dyDescent="0.2">
      <c r="D16855" s="343"/>
    </row>
    <row r="16856" spans="4:4" x14ac:dyDescent="0.2">
      <c r="D16856" s="343"/>
    </row>
    <row r="16857" spans="4:4" x14ac:dyDescent="0.2">
      <c r="D16857" s="343"/>
    </row>
    <row r="16858" spans="4:4" x14ac:dyDescent="0.2">
      <c r="D16858" s="343"/>
    </row>
    <row r="16859" spans="4:4" x14ac:dyDescent="0.2">
      <c r="D16859" s="343"/>
    </row>
    <row r="16860" spans="4:4" x14ac:dyDescent="0.2">
      <c r="D16860" s="343"/>
    </row>
    <row r="16861" spans="4:4" x14ac:dyDescent="0.2">
      <c r="D16861" s="343"/>
    </row>
    <row r="16862" spans="4:4" x14ac:dyDescent="0.2">
      <c r="D16862" s="343"/>
    </row>
    <row r="16863" spans="4:4" x14ac:dyDescent="0.2">
      <c r="D16863" s="343"/>
    </row>
    <row r="16864" spans="4:4" x14ac:dyDescent="0.2">
      <c r="D16864" s="343"/>
    </row>
    <row r="16865" spans="4:4" x14ac:dyDescent="0.2">
      <c r="D16865" s="343"/>
    </row>
    <row r="16866" spans="4:4" x14ac:dyDescent="0.2">
      <c r="D16866" s="343"/>
    </row>
    <row r="16867" spans="4:4" x14ac:dyDescent="0.2">
      <c r="D16867" s="343"/>
    </row>
    <row r="16868" spans="4:4" x14ac:dyDescent="0.2">
      <c r="D16868" s="343"/>
    </row>
    <row r="16869" spans="4:4" x14ac:dyDescent="0.2">
      <c r="D16869" s="343"/>
    </row>
    <row r="16870" spans="4:4" x14ac:dyDescent="0.2">
      <c r="D16870" s="343"/>
    </row>
    <row r="16871" spans="4:4" x14ac:dyDescent="0.2">
      <c r="D16871" s="343"/>
    </row>
    <row r="16872" spans="4:4" x14ac:dyDescent="0.2">
      <c r="D16872" s="343"/>
    </row>
    <row r="16873" spans="4:4" x14ac:dyDescent="0.2">
      <c r="D16873" s="343"/>
    </row>
    <row r="16874" spans="4:4" x14ac:dyDescent="0.2">
      <c r="D16874" s="343"/>
    </row>
    <row r="16875" spans="4:4" x14ac:dyDescent="0.2">
      <c r="D16875" s="343"/>
    </row>
    <row r="16876" spans="4:4" x14ac:dyDescent="0.2">
      <c r="D16876" s="343"/>
    </row>
    <row r="16877" spans="4:4" x14ac:dyDescent="0.2">
      <c r="D16877" s="343"/>
    </row>
    <row r="16878" spans="4:4" x14ac:dyDescent="0.2">
      <c r="D16878" s="343"/>
    </row>
    <row r="16879" spans="4:4" x14ac:dyDescent="0.2">
      <c r="D16879" s="343"/>
    </row>
    <row r="16880" spans="4:4" x14ac:dyDescent="0.2">
      <c r="D16880" s="343"/>
    </row>
    <row r="16881" spans="4:4" x14ac:dyDescent="0.2">
      <c r="D16881" s="343"/>
    </row>
    <row r="16882" spans="4:4" x14ac:dyDescent="0.2">
      <c r="D16882" s="343"/>
    </row>
    <row r="16883" spans="4:4" x14ac:dyDescent="0.2">
      <c r="D16883" s="343"/>
    </row>
    <row r="16884" spans="4:4" x14ac:dyDescent="0.2">
      <c r="D16884" s="343"/>
    </row>
    <row r="16885" spans="4:4" x14ac:dyDescent="0.2">
      <c r="D16885" s="343"/>
    </row>
    <row r="16886" spans="4:4" x14ac:dyDescent="0.2">
      <c r="D16886" s="343"/>
    </row>
    <row r="16887" spans="4:4" x14ac:dyDescent="0.2">
      <c r="D16887" s="343"/>
    </row>
    <row r="16888" spans="4:4" x14ac:dyDescent="0.2">
      <c r="D16888" s="343"/>
    </row>
    <row r="16889" spans="4:4" x14ac:dyDescent="0.2">
      <c r="D16889" s="343"/>
    </row>
    <row r="16890" spans="4:4" x14ac:dyDescent="0.2">
      <c r="D16890" s="343"/>
    </row>
    <row r="16891" spans="4:4" x14ac:dyDescent="0.2">
      <c r="D16891" s="343"/>
    </row>
    <row r="16892" spans="4:4" x14ac:dyDescent="0.2">
      <c r="D16892" s="343"/>
    </row>
    <row r="16893" spans="4:4" x14ac:dyDescent="0.2">
      <c r="D16893" s="343"/>
    </row>
    <row r="16894" spans="4:4" x14ac:dyDescent="0.2">
      <c r="D16894" s="343"/>
    </row>
    <row r="16895" spans="4:4" x14ac:dyDescent="0.2">
      <c r="D16895" s="343"/>
    </row>
    <row r="16896" spans="4:4" x14ac:dyDescent="0.2">
      <c r="D16896" s="343"/>
    </row>
    <row r="16897" spans="4:4" x14ac:dyDescent="0.2">
      <c r="D16897" s="343"/>
    </row>
    <row r="16898" spans="4:4" x14ac:dyDescent="0.2">
      <c r="D16898" s="343"/>
    </row>
    <row r="16899" spans="4:4" x14ac:dyDescent="0.2">
      <c r="D16899" s="343"/>
    </row>
    <row r="16900" spans="4:4" x14ac:dyDescent="0.2">
      <c r="D16900" s="343"/>
    </row>
    <row r="16901" spans="4:4" x14ac:dyDescent="0.2">
      <c r="D16901" s="343"/>
    </row>
    <row r="16902" spans="4:4" x14ac:dyDescent="0.2">
      <c r="D16902" s="343"/>
    </row>
    <row r="16903" spans="4:4" x14ac:dyDescent="0.2">
      <c r="D16903" s="343"/>
    </row>
    <row r="16904" spans="4:4" x14ac:dyDescent="0.2">
      <c r="D16904" s="343"/>
    </row>
    <row r="16905" spans="4:4" x14ac:dyDescent="0.2">
      <c r="D16905" s="343"/>
    </row>
    <row r="16906" spans="4:4" x14ac:dyDescent="0.2">
      <c r="D16906" s="343"/>
    </row>
    <row r="16907" spans="4:4" x14ac:dyDescent="0.2">
      <c r="D16907" s="343"/>
    </row>
    <row r="16908" spans="4:4" x14ac:dyDescent="0.2">
      <c r="D16908" s="343"/>
    </row>
    <row r="16909" spans="4:4" x14ac:dyDescent="0.2">
      <c r="D16909" s="343"/>
    </row>
    <row r="16910" spans="4:4" x14ac:dyDescent="0.2">
      <c r="D16910" s="343"/>
    </row>
    <row r="16911" spans="4:4" x14ac:dyDescent="0.2">
      <c r="D16911" s="343"/>
    </row>
    <row r="16912" spans="4:4" x14ac:dyDescent="0.2">
      <c r="D16912" s="343"/>
    </row>
    <row r="16913" spans="4:4" x14ac:dyDescent="0.2">
      <c r="D16913" s="343"/>
    </row>
    <row r="16914" spans="4:4" x14ac:dyDescent="0.2">
      <c r="D16914" s="343"/>
    </row>
    <row r="16915" spans="4:4" x14ac:dyDescent="0.2">
      <c r="D16915" s="343"/>
    </row>
    <row r="16916" spans="4:4" x14ac:dyDescent="0.2">
      <c r="D16916" s="343"/>
    </row>
    <row r="16917" spans="4:4" x14ac:dyDescent="0.2">
      <c r="D16917" s="343"/>
    </row>
    <row r="16918" spans="4:4" x14ac:dyDescent="0.2">
      <c r="D16918" s="343"/>
    </row>
    <row r="16919" spans="4:4" x14ac:dyDescent="0.2">
      <c r="D16919" s="343"/>
    </row>
    <row r="16920" spans="4:4" x14ac:dyDescent="0.2">
      <c r="D16920" s="343"/>
    </row>
    <row r="16921" spans="4:4" x14ac:dyDescent="0.2">
      <c r="D16921" s="343"/>
    </row>
    <row r="16922" spans="4:4" x14ac:dyDescent="0.2">
      <c r="D16922" s="343"/>
    </row>
    <row r="16923" spans="4:4" x14ac:dyDescent="0.2">
      <c r="D16923" s="343"/>
    </row>
    <row r="16924" spans="4:4" x14ac:dyDescent="0.2">
      <c r="D16924" s="343"/>
    </row>
    <row r="16925" spans="4:4" x14ac:dyDescent="0.2">
      <c r="D16925" s="343"/>
    </row>
    <row r="16926" spans="4:4" x14ac:dyDescent="0.2">
      <c r="D16926" s="343"/>
    </row>
    <row r="16927" spans="4:4" x14ac:dyDescent="0.2">
      <c r="D16927" s="343"/>
    </row>
    <row r="16928" spans="4:4" x14ac:dyDescent="0.2">
      <c r="D16928" s="343"/>
    </row>
    <row r="16929" spans="4:4" x14ac:dyDescent="0.2">
      <c r="D16929" s="343"/>
    </row>
    <row r="16930" spans="4:4" x14ac:dyDescent="0.2">
      <c r="D16930" s="343"/>
    </row>
    <row r="16931" spans="4:4" x14ac:dyDescent="0.2">
      <c r="D16931" s="343"/>
    </row>
    <row r="16932" spans="4:4" x14ac:dyDescent="0.2">
      <c r="D16932" s="343"/>
    </row>
    <row r="16933" spans="4:4" x14ac:dyDescent="0.2">
      <c r="D16933" s="343"/>
    </row>
    <row r="16934" spans="4:4" x14ac:dyDescent="0.2">
      <c r="D16934" s="343"/>
    </row>
    <row r="16935" spans="4:4" x14ac:dyDescent="0.2">
      <c r="D16935" s="343"/>
    </row>
    <row r="16936" spans="4:4" x14ac:dyDescent="0.2">
      <c r="D16936" s="343"/>
    </row>
    <row r="16937" spans="4:4" x14ac:dyDescent="0.2">
      <c r="D16937" s="343"/>
    </row>
    <row r="16938" spans="4:4" x14ac:dyDescent="0.2">
      <c r="D16938" s="343"/>
    </row>
    <row r="16939" spans="4:4" x14ac:dyDescent="0.2">
      <c r="D16939" s="343"/>
    </row>
    <row r="16940" spans="4:4" x14ac:dyDescent="0.2">
      <c r="D16940" s="343"/>
    </row>
    <row r="16941" spans="4:4" x14ac:dyDescent="0.2">
      <c r="D16941" s="343"/>
    </row>
    <row r="16942" spans="4:4" x14ac:dyDescent="0.2">
      <c r="D16942" s="343"/>
    </row>
    <row r="16943" spans="4:4" x14ac:dyDescent="0.2">
      <c r="D16943" s="343"/>
    </row>
    <row r="16944" spans="4:4" x14ac:dyDescent="0.2">
      <c r="D16944" s="343"/>
    </row>
    <row r="16945" spans="4:4" x14ac:dyDescent="0.2">
      <c r="D16945" s="343"/>
    </row>
    <row r="16946" spans="4:4" x14ac:dyDescent="0.2">
      <c r="D16946" s="343"/>
    </row>
    <row r="16947" spans="4:4" x14ac:dyDescent="0.2">
      <c r="D16947" s="343"/>
    </row>
    <row r="16948" spans="4:4" x14ac:dyDescent="0.2">
      <c r="D16948" s="343"/>
    </row>
    <row r="16949" spans="4:4" x14ac:dyDescent="0.2">
      <c r="D16949" s="343"/>
    </row>
    <row r="16950" spans="4:4" x14ac:dyDescent="0.2">
      <c r="D16950" s="343"/>
    </row>
    <row r="16951" spans="4:4" x14ac:dyDescent="0.2">
      <c r="D16951" s="343"/>
    </row>
    <row r="16952" spans="4:4" x14ac:dyDescent="0.2">
      <c r="D16952" s="343"/>
    </row>
    <row r="16953" spans="4:4" x14ac:dyDescent="0.2">
      <c r="D16953" s="343"/>
    </row>
    <row r="16954" spans="4:4" x14ac:dyDescent="0.2">
      <c r="D16954" s="343"/>
    </row>
    <row r="16955" spans="4:4" x14ac:dyDescent="0.2">
      <c r="D16955" s="343"/>
    </row>
    <row r="16956" spans="4:4" x14ac:dyDescent="0.2">
      <c r="D16956" s="343"/>
    </row>
    <row r="16957" spans="4:4" x14ac:dyDescent="0.2">
      <c r="D16957" s="343"/>
    </row>
    <row r="16958" spans="4:4" x14ac:dyDescent="0.2">
      <c r="D16958" s="343"/>
    </row>
    <row r="16959" spans="4:4" x14ac:dyDescent="0.2">
      <c r="D16959" s="343"/>
    </row>
    <row r="16960" spans="4:4" x14ac:dyDescent="0.2">
      <c r="D16960" s="343"/>
    </row>
    <row r="16961" spans="4:4" x14ac:dyDescent="0.2">
      <c r="D16961" s="343"/>
    </row>
    <row r="16962" spans="4:4" x14ac:dyDescent="0.2">
      <c r="D16962" s="343"/>
    </row>
    <row r="16963" spans="4:4" x14ac:dyDescent="0.2">
      <c r="D16963" s="343"/>
    </row>
    <row r="16964" spans="4:4" x14ac:dyDescent="0.2">
      <c r="D16964" s="343"/>
    </row>
    <row r="16965" spans="4:4" x14ac:dyDescent="0.2">
      <c r="D16965" s="343"/>
    </row>
    <row r="16966" spans="4:4" x14ac:dyDescent="0.2">
      <c r="D16966" s="343"/>
    </row>
    <row r="16967" spans="4:4" x14ac:dyDescent="0.2">
      <c r="D16967" s="343"/>
    </row>
    <row r="16968" spans="4:4" x14ac:dyDescent="0.2">
      <c r="D16968" s="343"/>
    </row>
    <row r="16969" spans="4:4" x14ac:dyDescent="0.2">
      <c r="D16969" s="343"/>
    </row>
    <row r="16970" spans="4:4" x14ac:dyDescent="0.2">
      <c r="D16970" s="343"/>
    </row>
    <row r="16971" spans="4:4" x14ac:dyDescent="0.2">
      <c r="D16971" s="343"/>
    </row>
    <row r="16972" spans="4:4" x14ac:dyDescent="0.2">
      <c r="D16972" s="343"/>
    </row>
    <row r="16973" spans="4:4" x14ac:dyDescent="0.2">
      <c r="D16973" s="343"/>
    </row>
    <row r="16974" spans="4:4" x14ac:dyDescent="0.2">
      <c r="D16974" s="343"/>
    </row>
    <row r="16975" spans="4:4" x14ac:dyDescent="0.2">
      <c r="D16975" s="343"/>
    </row>
    <row r="16976" spans="4:4" x14ac:dyDescent="0.2">
      <c r="D16976" s="343"/>
    </row>
    <row r="16977" spans="4:4" x14ac:dyDescent="0.2">
      <c r="D16977" s="343"/>
    </row>
    <row r="16978" spans="4:4" x14ac:dyDescent="0.2">
      <c r="D16978" s="343"/>
    </row>
    <row r="16979" spans="4:4" x14ac:dyDescent="0.2">
      <c r="D16979" s="343"/>
    </row>
    <row r="16980" spans="4:4" x14ac:dyDescent="0.2">
      <c r="D16980" s="343"/>
    </row>
    <row r="16981" spans="4:4" x14ac:dyDescent="0.2">
      <c r="D16981" s="343"/>
    </row>
    <row r="16982" spans="4:4" x14ac:dyDescent="0.2">
      <c r="D16982" s="343"/>
    </row>
    <row r="16983" spans="4:4" x14ac:dyDescent="0.2">
      <c r="D16983" s="343"/>
    </row>
    <row r="16984" spans="4:4" x14ac:dyDescent="0.2">
      <c r="D16984" s="343"/>
    </row>
    <row r="16985" spans="4:4" x14ac:dyDescent="0.2">
      <c r="D16985" s="343"/>
    </row>
    <row r="16986" spans="4:4" x14ac:dyDescent="0.2">
      <c r="D16986" s="343"/>
    </row>
    <row r="16987" spans="4:4" x14ac:dyDescent="0.2">
      <c r="D16987" s="343"/>
    </row>
    <row r="16988" spans="4:4" x14ac:dyDescent="0.2">
      <c r="D16988" s="343"/>
    </row>
    <row r="16989" spans="4:4" x14ac:dyDescent="0.2">
      <c r="D16989" s="343"/>
    </row>
    <row r="16990" spans="4:4" x14ac:dyDescent="0.2">
      <c r="D16990" s="343"/>
    </row>
    <row r="16991" spans="4:4" x14ac:dyDescent="0.2">
      <c r="D16991" s="343"/>
    </row>
    <row r="16992" spans="4:4" x14ac:dyDescent="0.2">
      <c r="D16992" s="343"/>
    </row>
    <row r="16993" spans="4:4" x14ac:dyDescent="0.2">
      <c r="D16993" s="343"/>
    </row>
    <row r="16994" spans="4:4" x14ac:dyDescent="0.2">
      <c r="D16994" s="343"/>
    </row>
    <row r="16995" spans="4:4" x14ac:dyDescent="0.2">
      <c r="D16995" s="343"/>
    </row>
    <row r="16996" spans="4:4" x14ac:dyDescent="0.2">
      <c r="D16996" s="343"/>
    </row>
    <row r="16997" spans="4:4" x14ac:dyDescent="0.2">
      <c r="D16997" s="343"/>
    </row>
    <row r="16998" spans="4:4" x14ac:dyDescent="0.2">
      <c r="D16998" s="343"/>
    </row>
    <row r="16999" spans="4:4" x14ac:dyDescent="0.2">
      <c r="D16999" s="343"/>
    </row>
    <row r="17000" spans="4:4" x14ac:dyDescent="0.2">
      <c r="D17000" s="343"/>
    </row>
    <row r="17001" spans="4:4" x14ac:dyDescent="0.2">
      <c r="D17001" s="343"/>
    </row>
    <row r="17002" spans="4:4" x14ac:dyDescent="0.2">
      <c r="D17002" s="343"/>
    </row>
    <row r="17003" spans="4:4" x14ac:dyDescent="0.2">
      <c r="D17003" s="343"/>
    </row>
    <row r="17004" spans="4:4" x14ac:dyDescent="0.2">
      <c r="D17004" s="343"/>
    </row>
    <row r="17005" spans="4:4" x14ac:dyDescent="0.2">
      <c r="D17005" s="343"/>
    </row>
    <row r="17006" spans="4:4" x14ac:dyDescent="0.2">
      <c r="D17006" s="343"/>
    </row>
    <row r="17007" spans="4:4" x14ac:dyDescent="0.2">
      <c r="D17007" s="343"/>
    </row>
    <row r="17008" spans="4:4" x14ac:dyDescent="0.2">
      <c r="D17008" s="343"/>
    </row>
    <row r="17009" spans="4:4" x14ac:dyDescent="0.2">
      <c r="D17009" s="343"/>
    </row>
    <row r="17010" spans="4:4" x14ac:dyDescent="0.2">
      <c r="D17010" s="343"/>
    </row>
    <row r="17011" spans="4:4" x14ac:dyDescent="0.2">
      <c r="D17011" s="343"/>
    </row>
    <row r="17012" spans="4:4" x14ac:dyDescent="0.2">
      <c r="D17012" s="343"/>
    </row>
    <row r="17013" spans="4:4" x14ac:dyDescent="0.2">
      <c r="D17013" s="343"/>
    </row>
    <row r="17014" spans="4:4" x14ac:dyDescent="0.2">
      <c r="D17014" s="343"/>
    </row>
    <row r="17015" spans="4:4" x14ac:dyDescent="0.2">
      <c r="D17015" s="343"/>
    </row>
    <row r="17016" spans="4:4" x14ac:dyDescent="0.2">
      <c r="D17016" s="343"/>
    </row>
    <row r="17017" spans="4:4" x14ac:dyDescent="0.2">
      <c r="D17017" s="343"/>
    </row>
    <row r="17018" spans="4:4" x14ac:dyDescent="0.2">
      <c r="D17018" s="343"/>
    </row>
    <row r="17019" spans="4:4" x14ac:dyDescent="0.2">
      <c r="D17019" s="343"/>
    </row>
    <row r="17020" spans="4:4" x14ac:dyDescent="0.2">
      <c r="D17020" s="343"/>
    </row>
    <row r="17021" spans="4:4" x14ac:dyDescent="0.2">
      <c r="D17021" s="343"/>
    </row>
    <row r="17022" spans="4:4" x14ac:dyDescent="0.2">
      <c r="D17022" s="343"/>
    </row>
    <row r="17023" spans="4:4" x14ac:dyDescent="0.2">
      <c r="D17023" s="343"/>
    </row>
    <row r="17024" spans="4:4" x14ac:dyDescent="0.2">
      <c r="D17024" s="343"/>
    </row>
    <row r="17025" spans="4:4" x14ac:dyDescent="0.2">
      <c r="D17025" s="343"/>
    </row>
    <row r="17026" spans="4:4" x14ac:dyDescent="0.2">
      <c r="D17026" s="343"/>
    </row>
    <row r="17027" spans="4:4" x14ac:dyDescent="0.2">
      <c r="D17027" s="343"/>
    </row>
    <row r="17028" spans="4:4" x14ac:dyDescent="0.2">
      <c r="D17028" s="343"/>
    </row>
    <row r="17029" spans="4:4" x14ac:dyDescent="0.2">
      <c r="D17029" s="343"/>
    </row>
    <row r="17030" spans="4:4" x14ac:dyDescent="0.2">
      <c r="D17030" s="343"/>
    </row>
    <row r="17031" spans="4:4" x14ac:dyDescent="0.2">
      <c r="D17031" s="343"/>
    </row>
    <row r="17032" spans="4:4" x14ac:dyDescent="0.2">
      <c r="D17032" s="343"/>
    </row>
    <row r="17033" spans="4:4" x14ac:dyDescent="0.2">
      <c r="D17033" s="343"/>
    </row>
    <row r="17034" spans="4:4" x14ac:dyDescent="0.2">
      <c r="D17034" s="343"/>
    </row>
    <row r="17035" spans="4:4" x14ac:dyDescent="0.2">
      <c r="D17035" s="343"/>
    </row>
    <row r="17036" spans="4:4" x14ac:dyDescent="0.2">
      <c r="D17036" s="343"/>
    </row>
    <row r="17037" spans="4:4" x14ac:dyDescent="0.2">
      <c r="D17037" s="343"/>
    </row>
    <row r="17038" spans="4:4" x14ac:dyDescent="0.2">
      <c r="D17038" s="343"/>
    </row>
    <row r="17039" spans="4:4" x14ac:dyDescent="0.2">
      <c r="D17039" s="343"/>
    </row>
    <row r="17040" spans="4:4" x14ac:dyDescent="0.2">
      <c r="D17040" s="343"/>
    </row>
    <row r="17041" spans="4:4" x14ac:dyDescent="0.2">
      <c r="D17041" s="343"/>
    </row>
    <row r="17042" spans="4:4" x14ac:dyDescent="0.2">
      <c r="D17042" s="343"/>
    </row>
    <row r="17043" spans="4:4" x14ac:dyDescent="0.2">
      <c r="D17043" s="343"/>
    </row>
    <row r="17044" spans="4:4" x14ac:dyDescent="0.2">
      <c r="D17044" s="343"/>
    </row>
    <row r="17045" spans="4:4" x14ac:dyDescent="0.2">
      <c r="D17045" s="343"/>
    </row>
    <row r="17046" spans="4:4" x14ac:dyDescent="0.2">
      <c r="D17046" s="343"/>
    </row>
    <row r="17047" spans="4:4" x14ac:dyDescent="0.2">
      <c r="D17047" s="343"/>
    </row>
    <row r="17048" spans="4:4" x14ac:dyDescent="0.2">
      <c r="D17048" s="343"/>
    </row>
    <row r="17049" spans="4:4" x14ac:dyDescent="0.2">
      <c r="D17049" s="343"/>
    </row>
    <row r="17050" spans="4:4" x14ac:dyDescent="0.2">
      <c r="D17050" s="343"/>
    </row>
    <row r="17051" spans="4:4" x14ac:dyDescent="0.2">
      <c r="D17051" s="343"/>
    </row>
    <row r="17052" spans="4:4" x14ac:dyDescent="0.2">
      <c r="D17052" s="343"/>
    </row>
    <row r="17053" spans="4:4" x14ac:dyDescent="0.2">
      <c r="D17053" s="343"/>
    </row>
    <row r="17054" spans="4:4" x14ac:dyDescent="0.2">
      <c r="D17054" s="343"/>
    </row>
    <row r="17055" spans="4:4" x14ac:dyDescent="0.2">
      <c r="D17055" s="343"/>
    </row>
    <row r="17056" spans="4:4" x14ac:dyDescent="0.2">
      <c r="D17056" s="343"/>
    </row>
    <row r="17057" spans="4:4" x14ac:dyDescent="0.2">
      <c r="D17057" s="343"/>
    </row>
    <row r="17058" spans="4:4" x14ac:dyDescent="0.2">
      <c r="D17058" s="343"/>
    </row>
    <row r="17059" spans="4:4" x14ac:dyDescent="0.2">
      <c r="D17059" s="343"/>
    </row>
    <row r="17060" spans="4:4" x14ac:dyDescent="0.2">
      <c r="D17060" s="343"/>
    </row>
    <row r="17061" spans="4:4" x14ac:dyDescent="0.2">
      <c r="D17061" s="343"/>
    </row>
    <row r="17062" spans="4:4" x14ac:dyDescent="0.2">
      <c r="D17062" s="343"/>
    </row>
    <row r="17063" spans="4:4" x14ac:dyDescent="0.2">
      <c r="D17063" s="343"/>
    </row>
    <row r="17064" spans="4:4" x14ac:dyDescent="0.2">
      <c r="D17064" s="343"/>
    </row>
    <row r="17065" spans="4:4" x14ac:dyDescent="0.2">
      <c r="D17065" s="343"/>
    </row>
    <row r="17066" spans="4:4" x14ac:dyDescent="0.2">
      <c r="D17066" s="343"/>
    </row>
    <row r="17067" spans="4:4" x14ac:dyDescent="0.2">
      <c r="D17067" s="343"/>
    </row>
    <row r="17068" spans="4:4" x14ac:dyDescent="0.2">
      <c r="D17068" s="343"/>
    </row>
    <row r="17069" spans="4:4" x14ac:dyDescent="0.2">
      <c r="D17069" s="343"/>
    </row>
    <row r="17070" spans="4:4" x14ac:dyDescent="0.2">
      <c r="D17070" s="343"/>
    </row>
    <row r="17071" spans="4:4" x14ac:dyDescent="0.2">
      <c r="D17071" s="343"/>
    </row>
    <row r="17072" spans="4:4" x14ac:dyDescent="0.2">
      <c r="D17072" s="343"/>
    </row>
    <row r="17073" spans="4:4" x14ac:dyDescent="0.2">
      <c r="D17073" s="343"/>
    </row>
    <row r="17074" spans="4:4" x14ac:dyDescent="0.2">
      <c r="D17074" s="343"/>
    </row>
    <row r="17075" spans="4:4" x14ac:dyDescent="0.2">
      <c r="D17075" s="343"/>
    </row>
    <row r="17076" spans="4:4" x14ac:dyDescent="0.2">
      <c r="D17076" s="343"/>
    </row>
    <row r="17077" spans="4:4" x14ac:dyDescent="0.2">
      <c r="D17077" s="343"/>
    </row>
    <row r="17078" spans="4:4" x14ac:dyDescent="0.2">
      <c r="D17078" s="343"/>
    </row>
    <row r="17079" spans="4:4" x14ac:dyDescent="0.2">
      <c r="D17079" s="343"/>
    </row>
    <row r="17080" spans="4:4" x14ac:dyDescent="0.2">
      <c r="D17080" s="343"/>
    </row>
    <row r="17081" spans="4:4" x14ac:dyDescent="0.2">
      <c r="D17081" s="343"/>
    </row>
    <row r="17082" spans="4:4" x14ac:dyDescent="0.2">
      <c r="D17082" s="343"/>
    </row>
    <row r="17083" spans="4:4" x14ac:dyDescent="0.2">
      <c r="D17083" s="343"/>
    </row>
    <row r="17084" spans="4:4" x14ac:dyDescent="0.2">
      <c r="D17084" s="343"/>
    </row>
    <row r="17085" spans="4:4" x14ac:dyDescent="0.2">
      <c r="D17085" s="343"/>
    </row>
    <row r="17086" spans="4:4" x14ac:dyDescent="0.2">
      <c r="D17086" s="343"/>
    </row>
    <row r="17087" spans="4:4" x14ac:dyDescent="0.2">
      <c r="D17087" s="343"/>
    </row>
    <row r="17088" spans="4:4" x14ac:dyDescent="0.2">
      <c r="D17088" s="343"/>
    </row>
    <row r="17089" spans="4:4" x14ac:dyDescent="0.2">
      <c r="D17089" s="343"/>
    </row>
    <row r="17090" spans="4:4" x14ac:dyDescent="0.2">
      <c r="D17090" s="343"/>
    </row>
    <row r="17091" spans="4:4" x14ac:dyDescent="0.2">
      <c r="D17091" s="343"/>
    </row>
    <row r="17092" spans="4:4" x14ac:dyDescent="0.2">
      <c r="D17092" s="343"/>
    </row>
    <row r="17093" spans="4:4" x14ac:dyDescent="0.2">
      <c r="D17093" s="343"/>
    </row>
    <row r="17094" spans="4:4" x14ac:dyDescent="0.2">
      <c r="D17094" s="343"/>
    </row>
    <row r="17095" spans="4:4" x14ac:dyDescent="0.2">
      <c r="D17095" s="343"/>
    </row>
    <row r="17096" spans="4:4" x14ac:dyDescent="0.2">
      <c r="D17096" s="343"/>
    </row>
    <row r="17097" spans="4:4" x14ac:dyDescent="0.2">
      <c r="D17097" s="343"/>
    </row>
    <row r="17098" spans="4:4" x14ac:dyDescent="0.2">
      <c r="D17098" s="343"/>
    </row>
    <row r="17099" spans="4:4" x14ac:dyDescent="0.2">
      <c r="D17099" s="343"/>
    </row>
    <row r="17100" spans="4:4" x14ac:dyDescent="0.2">
      <c r="D17100" s="343"/>
    </row>
    <row r="17101" spans="4:4" x14ac:dyDescent="0.2">
      <c r="D17101" s="343"/>
    </row>
    <row r="17102" spans="4:4" x14ac:dyDescent="0.2">
      <c r="D17102" s="343"/>
    </row>
    <row r="17103" spans="4:4" x14ac:dyDescent="0.2">
      <c r="D17103" s="343"/>
    </row>
    <row r="17104" spans="4:4" x14ac:dyDescent="0.2">
      <c r="D17104" s="343"/>
    </row>
    <row r="17105" spans="4:4" x14ac:dyDescent="0.2">
      <c r="D17105" s="343"/>
    </row>
    <row r="17106" spans="4:4" x14ac:dyDescent="0.2">
      <c r="D17106" s="343"/>
    </row>
    <row r="17107" spans="4:4" x14ac:dyDescent="0.2">
      <c r="D17107" s="343"/>
    </row>
    <row r="17108" spans="4:4" x14ac:dyDescent="0.2">
      <c r="D17108" s="343"/>
    </row>
    <row r="17109" spans="4:4" x14ac:dyDescent="0.2">
      <c r="D17109" s="343"/>
    </row>
    <row r="17110" spans="4:4" x14ac:dyDescent="0.2">
      <c r="D17110" s="343"/>
    </row>
    <row r="17111" spans="4:4" x14ac:dyDescent="0.2">
      <c r="D17111" s="343"/>
    </row>
    <row r="17112" spans="4:4" x14ac:dyDescent="0.2">
      <c r="D17112" s="343"/>
    </row>
    <row r="17113" spans="4:4" x14ac:dyDescent="0.2">
      <c r="D17113" s="343"/>
    </row>
    <row r="17114" spans="4:4" x14ac:dyDescent="0.2">
      <c r="D17114" s="343"/>
    </row>
    <row r="17115" spans="4:4" x14ac:dyDescent="0.2">
      <c r="D17115" s="343"/>
    </row>
    <row r="17116" spans="4:4" x14ac:dyDescent="0.2">
      <c r="D17116" s="343"/>
    </row>
    <row r="17117" spans="4:4" x14ac:dyDescent="0.2">
      <c r="D17117" s="343"/>
    </row>
    <row r="17118" spans="4:4" x14ac:dyDescent="0.2">
      <c r="D17118" s="343"/>
    </row>
    <row r="17119" spans="4:4" x14ac:dyDescent="0.2">
      <c r="D17119" s="343"/>
    </row>
    <row r="17120" spans="4:4" x14ac:dyDescent="0.2">
      <c r="D17120" s="343"/>
    </row>
    <row r="17121" spans="4:4" x14ac:dyDescent="0.2">
      <c r="D17121" s="343"/>
    </row>
    <row r="17122" spans="4:4" x14ac:dyDescent="0.2">
      <c r="D17122" s="343"/>
    </row>
    <row r="17123" spans="4:4" x14ac:dyDescent="0.2">
      <c r="D17123" s="343"/>
    </row>
    <row r="17124" spans="4:4" x14ac:dyDescent="0.2">
      <c r="D17124" s="343"/>
    </row>
    <row r="17125" spans="4:4" x14ac:dyDescent="0.2">
      <c r="D17125" s="343"/>
    </row>
    <row r="17126" spans="4:4" x14ac:dyDescent="0.2">
      <c r="D17126" s="343"/>
    </row>
    <row r="17127" spans="4:4" x14ac:dyDescent="0.2">
      <c r="D17127" s="343"/>
    </row>
    <row r="17128" spans="4:4" x14ac:dyDescent="0.2">
      <c r="D17128" s="343"/>
    </row>
    <row r="17129" spans="4:4" x14ac:dyDescent="0.2">
      <c r="D17129" s="343"/>
    </row>
    <row r="17130" spans="4:4" x14ac:dyDescent="0.2">
      <c r="D17130" s="343"/>
    </row>
    <row r="17131" spans="4:4" x14ac:dyDescent="0.2">
      <c r="D17131" s="343"/>
    </row>
    <row r="17132" spans="4:4" x14ac:dyDescent="0.2">
      <c r="D17132" s="343"/>
    </row>
    <row r="17133" spans="4:4" x14ac:dyDescent="0.2">
      <c r="D17133" s="343"/>
    </row>
    <row r="17134" spans="4:4" x14ac:dyDescent="0.2">
      <c r="D17134" s="343"/>
    </row>
    <row r="17135" spans="4:4" x14ac:dyDescent="0.2">
      <c r="D17135" s="343"/>
    </row>
    <row r="17136" spans="4:4" x14ac:dyDescent="0.2">
      <c r="D17136" s="343"/>
    </row>
    <row r="17137" spans="4:4" x14ac:dyDescent="0.2">
      <c r="D17137" s="343"/>
    </row>
    <row r="17138" spans="4:4" x14ac:dyDescent="0.2">
      <c r="D17138" s="343"/>
    </row>
    <row r="17139" spans="4:4" x14ac:dyDescent="0.2">
      <c r="D17139" s="343"/>
    </row>
    <row r="17140" spans="4:4" x14ac:dyDescent="0.2">
      <c r="D17140" s="343"/>
    </row>
    <row r="17141" spans="4:4" x14ac:dyDescent="0.2">
      <c r="D17141" s="343"/>
    </row>
    <row r="17142" spans="4:4" x14ac:dyDescent="0.2">
      <c r="D17142" s="343"/>
    </row>
    <row r="17143" spans="4:4" x14ac:dyDescent="0.2">
      <c r="D17143" s="343"/>
    </row>
    <row r="17144" spans="4:4" x14ac:dyDescent="0.2">
      <c r="D17144" s="343"/>
    </row>
    <row r="17145" spans="4:4" x14ac:dyDescent="0.2">
      <c r="D17145" s="343"/>
    </row>
    <row r="17146" spans="4:4" x14ac:dyDescent="0.2">
      <c r="D17146" s="343"/>
    </row>
    <row r="17147" spans="4:4" x14ac:dyDescent="0.2">
      <c r="D17147" s="343"/>
    </row>
    <row r="17148" spans="4:4" x14ac:dyDescent="0.2">
      <c r="D17148" s="343"/>
    </row>
    <row r="17149" spans="4:4" x14ac:dyDescent="0.2">
      <c r="D17149" s="343"/>
    </row>
    <row r="17150" spans="4:4" x14ac:dyDescent="0.2">
      <c r="D17150" s="343"/>
    </row>
    <row r="17151" spans="4:4" x14ac:dyDescent="0.2">
      <c r="D17151" s="343"/>
    </row>
    <row r="17152" spans="4:4" x14ac:dyDescent="0.2">
      <c r="D17152" s="343"/>
    </row>
    <row r="17153" spans="4:4" x14ac:dyDescent="0.2">
      <c r="D17153" s="343"/>
    </row>
    <row r="17154" spans="4:4" x14ac:dyDescent="0.2">
      <c r="D17154" s="343"/>
    </row>
    <row r="17155" spans="4:4" x14ac:dyDescent="0.2">
      <c r="D17155" s="343"/>
    </row>
    <row r="17156" spans="4:4" x14ac:dyDescent="0.2">
      <c r="D17156" s="343"/>
    </row>
    <row r="17157" spans="4:4" x14ac:dyDescent="0.2">
      <c r="D17157" s="343"/>
    </row>
    <row r="17158" spans="4:4" x14ac:dyDescent="0.2">
      <c r="D17158" s="343"/>
    </row>
    <row r="17159" spans="4:4" x14ac:dyDescent="0.2">
      <c r="D17159" s="343"/>
    </row>
    <row r="17160" spans="4:4" x14ac:dyDescent="0.2">
      <c r="D17160" s="343"/>
    </row>
    <row r="17161" spans="4:4" x14ac:dyDescent="0.2">
      <c r="D17161" s="343"/>
    </row>
    <row r="17162" spans="4:4" x14ac:dyDescent="0.2">
      <c r="D17162" s="343"/>
    </row>
    <row r="17163" spans="4:4" x14ac:dyDescent="0.2">
      <c r="D17163" s="343"/>
    </row>
    <row r="17164" spans="4:4" x14ac:dyDescent="0.2">
      <c r="D17164" s="343"/>
    </row>
    <row r="17165" spans="4:4" x14ac:dyDescent="0.2">
      <c r="D17165" s="343"/>
    </row>
    <row r="17166" spans="4:4" x14ac:dyDescent="0.2">
      <c r="D17166" s="343"/>
    </row>
    <row r="17167" spans="4:4" x14ac:dyDescent="0.2">
      <c r="D17167" s="343"/>
    </row>
    <row r="17168" spans="4:4" x14ac:dyDescent="0.2">
      <c r="D17168" s="343"/>
    </row>
    <row r="17169" spans="4:4" x14ac:dyDescent="0.2">
      <c r="D17169" s="343"/>
    </row>
    <row r="17170" spans="4:4" x14ac:dyDescent="0.2">
      <c r="D17170" s="343"/>
    </row>
    <row r="17171" spans="4:4" x14ac:dyDescent="0.2">
      <c r="D17171" s="343"/>
    </row>
    <row r="17172" spans="4:4" x14ac:dyDescent="0.2">
      <c r="D17172" s="343"/>
    </row>
    <row r="17173" spans="4:4" x14ac:dyDescent="0.2">
      <c r="D17173" s="343"/>
    </row>
    <row r="17174" spans="4:4" x14ac:dyDescent="0.2">
      <c r="D17174" s="343"/>
    </row>
    <row r="17175" spans="4:4" x14ac:dyDescent="0.2">
      <c r="D17175" s="343"/>
    </row>
    <row r="17176" spans="4:4" x14ac:dyDescent="0.2">
      <c r="D17176" s="343"/>
    </row>
    <row r="17177" spans="4:4" x14ac:dyDescent="0.2">
      <c r="D17177" s="343"/>
    </row>
    <row r="17178" spans="4:4" x14ac:dyDescent="0.2">
      <c r="D17178" s="343"/>
    </row>
    <row r="17179" spans="4:4" x14ac:dyDescent="0.2">
      <c r="D17179" s="343"/>
    </row>
    <row r="17180" spans="4:4" x14ac:dyDescent="0.2">
      <c r="D17180" s="343"/>
    </row>
    <row r="17181" spans="4:4" x14ac:dyDescent="0.2">
      <c r="D17181" s="343"/>
    </row>
    <row r="17182" spans="4:4" x14ac:dyDescent="0.2">
      <c r="D17182" s="343"/>
    </row>
    <row r="17183" spans="4:4" x14ac:dyDescent="0.2">
      <c r="D17183" s="343"/>
    </row>
    <row r="17184" spans="4:4" x14ac:dyDescent="0.2">
      <c r="D17184" s="343"/>
    </row>
    <row r="17185" spans="4:4" x14ac:dyDescent="0.2">
      <c r="D17185" s="343"/>
    </row>
    <row r="17186" spans="4:4" x14ac:dyDescent="0.2">
      <c r="D17186" s="343"/>
    </row>
    <row r="17187" spans="4:4" x14ac:dyDescent="0.2">
      <c r="D17187" s="343"/>
    </row>
    <row r="17188" spans="4:4" x14ac:dyDescent="0.2">
      <c r="D17188" s="343"/>
    </row>
    <row r="17189" spans="4:4" x14ac:dyDescent="0.2">
      <c r="D17189" s="343"/>
    </row>
    <row r="17190" spans="4:4" x14ac:dyDescent="0.2">
      <c r="D17190" s="343"/>
    </row>
    <row r="17191" spans="4:4" x14ac:dyDescent="0.2">
      <c r="D17191" s="343"/>
    </row>
    <row r="17192" spans="4:4" x14ac:dyDescent="0.2">
      <c r="D17192" s="343"/>
    </row>
    <row r="17193" spans="4:4" x14ac:dyDescent="0.2">
      <c r="D17193" s="343"/>
    </row>
    <row r="17194" spans="4:4" x14ac:dyDescent="0.2">
      <c r="D17194" s="343"/>
    </row>
    <row r="17195" spans="4:4" x14ac:dyDescent="0.2">
      <c r="D17195" s="343"/>
    </row>
    <row r="17196" spans="4:4" x14ac:dyDescent="0.2">
      <c r="D17196" s="343"/>
    </row>
    <row r="17197" spans="4:4" x14ac:dyDescent="0.2">
      <c r="D17197" s="343"/>
    </row>
    <row r="17198" spans="4:4" x14ac:dyDescent="0.2">
      <c r="D17198" s="343"/>
    </row>
    <row r="17199" spans="4:4" x14ac:dyDescent="0.2">
      <c r="D17199" s="343"/>
    </row>
    <row r="17200" spans="4:4" x14ac:dyDescent="0.2">
      <c r="D17200" s="343"/>
    </row>
    <row r="17201" spans="4:4" x14ac:dyDescent="0.2">
      <c r="D17201" s="343"/>
    </row>
    <row r="17202" spans="4:4" x14ac:dyDescent="0.2">
      <c r="D17202" s="343"/>
    </row>
    <row r="17203" spans="4:4" x14ac:dyDescent="0.2">
      <c r="D17203" s="343"/>
    </row>
    <row r="17204" spans="4:4" x14ac:dyDescent="0.2">
      <c r="D17204" s="343"/>
    </row>
    <row r="17205" spans="4:4" x14ac:dyDescent="0.2">
      <c r="D17205" s="343"/>
    </row>
    <row r="17206" spans="4:4" x14ac:dyDescent="0.2">
      <c r="D17206" s="343"/>
    </row>
    <row r="17207" spans="4:4" x14ac:dyDescent="0.2">
      <c r="D17207" s="343"/>
    </row>
    <row r="17208" spans="4:4" x14ac:dyDescent="0.2">
      <c r="D17208" s="343"/>
    </row>
    <row r="17209" spans="4:4" x14ac:dyDescent="0.2">
      <c r="D17209" s="343"/>
    </row>
    <row r="17210" spans="4:4" x14ac:dyDescent="0.2">
      <c r="D17210" s="343"/>
    </row>
    <row r="17211" spans="4:4" x14ac:dyDescent="0.2">
      <c r="D17211" s="343"/>
    </row>
    <row r="17212" spans="4:4" x14ac:dyDescent="0.2">
      <c r="D17212" s="343"/>
    </row>
    <row r="17213" spans="4:4" x14ac:dyDescent="0.2">
      <c r="D17213" s="343"/>
    </row>
    <row r="17214" spans="4:4" x14ac:dyDescent="0.2">
      <c r="D17214" s="343"/>
    </row>
    <row r="17215" spans="4:4" x14ac:dyDescent="0.2">
      <c r="D17215" s="343"/>
    </row>
    <row r="17216" spans="4:4" x14ac:dyDescent="0.2">
      <c r="D17216" s="343"/>
    </row>
    <row r="17217" spans="4:4" x14ac:dyDescent="0.2">
      <c r="D17217" s="343"/>
    </row>
    <row r="17218" spans="4:4" x14ac:dyDescent="0.2">
      <c r="D17218" s="343"/>
    </row>
    <row r="17219" spans="4:4" x14ac:dyDescent="0.2">
      <c r="D17219" s="343"/>
    </row>
    <row r="17220" spans="4:4" x14ac:dyDescent="0.2">
      <c r="D17220" s="343"/>
    </row>
    <row r="17221" spans="4:4" x14ac:dyDescent="0.2">
      <c r="D17221" s="343"/>
    </row>
    <row r="17222" spans="4:4" x14ac:dyDescent="0.2">
      <c r="D17222" s="343"/>
    </row>
    <row r="17223" spans="4:4" x14ac:dyDescent="0.2">
      <c r="D17223" s="343"/>
    </row>
    <row r="17224" spans="4:4" x14ac:dyDescent="0.2">
      <c r="D17224" s="343"/>
    </row>
    <row r="17225" spans="4:4" x14ac:dyDescent="0.2">
      <c r="D17225" s="343"/>
    </row>
    <row r="17226" spans="4:4" x14ac:dyDescent="0.2">
      <c r="D17226" s="343"/>
    </row>
    <row r="17227" spans="4:4" x14ac:dyDescent="0.2">
      <c r="D17227" s="343"/>
    </row>
    <row r="17228" spans="4:4" x14ac:dyDescent="0.2">
      <c r="D17228" s="343"/>
    </row>
    <row r="17229" spans="4:4" x14ac:dyDescent="0.2">
      <c r="D17229" s="343"/>
    </row>
    <row r="17230" spans="4:4" x14ac:dyDescent="0.2">
      <c r="D17230" s="343"/>
    </row>
    <row r="17231" spans="4:4" x14ac:dyDescent="0.2">
      <c r="D17231" s="343"/>
    </row>
    <row r="17232" spans="4:4" x14ac:dyDescent="0.2">
      <c r="D17232" s="343"/>
    </row>
    <row r="17233" spans="4:4" x14ac:dyDescent="0.2">
      <c r="D17233" s="343"/>
    </row>
    <row r="17234" spans="4:4" x14ac:dyDescent="0.2">
      <c r="D17234" s="343"/>
    </row>
    <row r="17235" spans="4:4" x14ac:dyDescent="0.2">
      <c r="D17235" s="343"/>
    </row>
    <row r="17236" spans="4:4" x14ac:dyDescent="0.2">
      <c r="D17236" s="343"/>
    </row>
    <row r="17237" spans="4:4" x14ac:dyDescent="0.2">
      <c r="D17237" s="343"/>
    </row>
    <row r="17238" spans="4:4" x14ac:dyDescent="0.2">
      <c r="D17238" s="343"/>
    </row>
    <row r="17239" spans="4:4" x14ac:dyDescent="0.2">
      <c r="D17239" s="343"/>
    </row>
    <row r="17240" spans="4:4" x14ac:dyDescent="0.2">
      <c r="D17240" s="343"/>
    </row>
    <row r="17241" spans="4:4" x14ac:dyDescent="0.2">
      <c r="D17241" s="343"/>
    </row>
    <row r="17242" spans="4:4" x14ac:dyDescent="0.2">
      <c r="D17242" s="343"/>
    </row>
    <row r="17243" spans="4:4" x14ac:dyDescent="0.2">
      <c r="D17243" s="343"/>
    </row>
    <row r="17244" spans="4:4" x14ac:dyDescent="0.2">
      <c r="D17244" s="343"/>
    </row>
    <row r="17245" spans="4:4" x14ac:dyDescent="0.2">
      <c r="D17245" s="343"/>
    </row>
    <row r="17246" spans="4:4" x14ac:dyDescent="0.2">
      <c r="D17246" s="343"/>
    </row>
    <row r="17247" spans="4:4" x14ac:dyDescent="0.2">
      <c r="D17247" s="343"/>
    </row>
    <row r="17248" spans="4:4" x14ac:dyDescent="0.2">
      <c r="D17248" s="343"/>
    </row>
    <row r="17249" spans="4:4" x14ac:dyDescent="0.2">
      <c r="D17249" s="343"/>
    </row>
    <row r="17250" spans="4:4" x14ac:dyDescent="0.2">
      <c r="D17250" s="343"/>
    </row>
    <row r="17251" spans="4:4" x14ac:dyDescent="0.2">
      <c r="D17251" s="343"/>
    </row>
    <row r="17252" spans="4:4" x14ac:dyDescent="0.2">
      <c r="D17252" s="343"/>
    </row>
    <row r="17253" spans="4:4" x14ac:dyDescent="0.2">
      <c r="D17253" s="343"/>
    </row>
    <row r="17254" spans="4:4" x14ac:dyDescent="0.2">
      <c r="D17254" s="343"/>
    </row>
    <row r="17255" spans="4:4" x14ac:dyDescent="0.2">
      <c r="D17255" s="343"/>
    </row>
    <row r="17256" spans="4:4" x14ac:dyDescent="0.2">
      <c r="D17256" s="343"/>
    </row>
    <row r="17257" spans="4:4" x14ac:dyDescent="0.2">
      <c r="D17257" s="343"/>
    </row>
    <row r="17258" spans="4:4" x14ac:dyDescent="0.2">
      <c r="D17258" s="343"/>
    </row>
    <row r="17259" spans="4:4" x14ac:dyDescent="0.2">
      <c r="D17259" s="343"/>
    </row>
    <row r="17260" spans="4:4" x14ac:dyDescent="0.2">
      <c r="D17260" s="343"/>
    </row>
    <row r="17261" spans="4:4" x14ac:dyDescent="0.2">
      <c r="D17261" s="343"/>
    </row>
    <row r="17262" spans="4:4" x14ac:dyDescent="0.2">
      <c r="D17262" s="343"/>
    </row>
    <row r="17263" spans="4:4" x14ac:dyDescent="0.2">
      <c r="D17263" s="343"/>
    </row>
    <row r="17264" spans="4:4" x14ac:dyDescent="0.2">
      <c r="D17264" s="343"/>
    </row>
    <row r="17265" spans="4:4" x14ac:dyDescent="0.2">
      <c r="D17265" s="343"/>
    </row>
    <row r="17266" spans="4:4" x14ac:dyDescent="0.2">
      <c r="D17266" s="343"/>
    </row>
    <row r="17267" spans="4:4" x14ac:dyDescent="0.2">
      <c r="D17267" s="343"/>
    </row>
    <row r="17268" spans="4:4" x14ac:dyDescent="0.2">
      <c r="D17268" s="343"/>
    </row>
    <row r="17269" spans="4:4" x14ac:dyDescent="0.2">
      <c r="D17269" s="343"/>
    </row>
    <row r="17270" spans="4:4" x14ac:dyDescent="0.2">
      <c r="D17270" s="343"/>
    </row>
    <row r="17271" spans="4:4" x14ac:dyDescent="0.2">
      <c r="D17271" s="343"/>
    </row>
    <row r="17272" spans="4:4" x14ac:dyDescent="0.2">
      <c r="D17272" s="343"/>
    </row>
    <row r="17273" spans="4:4" x14ac:dyDescent="0.2">
      <c r="D17273" s="343"/>
    </row>
    <row r="17274" spans="4:4" x14ac:dyDescent="0.2">
      <c r="D17274" s="343"/>
    </row>
    <row r="17275" spans="4:4" x14ac:dyDescent="0.2">
      <c r="D17275" s="343"/>
    </row>
    <row r="17276" spans="4:4" x14ac:dyDescent="0.2">
      <c r="D17276" s="343"/>
    </row>
    <row r="17277" spans="4:4" x14ac:dyDescent="0.2">
      <c r="D17277" s="343"/>
    </row>
    <row r="17278" spans="4:4" x14ac:dyDescent="0.2">
      <c r="D17278" s="343"/>
    </row>
    <row r="17279" spans="4:4" x14ac:dyDescent="0.2">
      <c r="D17279" s="343"/>
    </row>
    <row r="17280" spans="4:4" x14ac:dyDescent="0.2">
      <c r="D17280" s="343"/>
    </row>
    <row r="17281" spans="4:4" x14ac:dyDescent="0.2">
      <c r="D17281" s="343"/>
    </row>
    <row r="17282" spans="4:4" x14ac:dyDescent="0.2">
      <c r="D17282" s="343"/>
    </row>
    <row r="17283" spans="4:4" x14ac:dyDescent="0.2">
      <c r="D17283" s="343"/>
    </row>
    <row r="17284" spans="4:4" x14ac:dyDescent="0.2">
      <c r="D17284" s="343"/>
    </row>
    <row r="17285" spans="4:4" x14ac:dyDescent="0.2">
      <c r="D17285" s="343"/>
    </row>
    <row r="17286" spans="4:4" x14ac:dyDescent="0.2">
      <c r="D17286" s="343"/>
    </row>
    <row r="17287" spans="4:4" x14ac:dyDescent="0.2">
      <c r="D17287" s="343"/>
    </row>
    <row r="17288" spans="4:4" x14ac:dyDescent="0.2">
      <c r="D17288" s="343"/>
    </row>
    <row r="17289" spans="4:4" x14ac:dyDescent="0.2">
      <c r="D17289" s="343"/>
    </row>
    <row r="17290" spans="4:4" x14ac:dyDescent="0.2">
      <c r="D17290" s="343"/>
    </row>
    <row r="17291" spans="4:4" x14ac:dyDescent="0.2">
      <c r="D17291" s="343"/>
    </row>
    <row r="17292" spans="4:4" x14ac:dyDescent="0.2">
      <c r="D17292" s="343"/>
    </row>
    <row r="17293" spans="4:4" x14ac:dyDescent="0.2">
      <c r="D17293" s="343"/>
    </row>
    <row r="17294" spans="4:4" x14ac:dyDescent="0.2">
      <c r="D17294" s="343"/>
    </row>
    <row r="17295" spans="4:4" x14ac:dyDescent="0.2">
      <c r="D17295" s="343"/>
    </row>
    <row r="17296" spans="4:4" x14ac:dyDescent="0.2">
      <c r="D17296" s="343"/>
    </row>
    <row r="17297" spans="4:4" x14ac:dyDescent="0.2">
      <c r="D17297" s="343"/>
    </row>
    <row r="17298" spans="4:4" x14ac:dyDescent="0.2">
      <c r="D17298" s="343"/>
    </row>
    <row r="17299" spans="4:4" x14ac:dyDescent="0.2">
      <c r="D17299" s="343"/>
    </row>
    <row r="17300" spans="4:4" x14ac:dyDescent="0.2">
      <c r="D17300" s="343"/>
    </row>
    <row r="17301" spans="4:4" x14ac:dyDescent="0.2">
      <c r="D17301" s="343"/>
    </row>
    <row r="17302" spans="4:4" x14ac:dyDescent="0.2">
      <c r="D17302" s="343"/>
    </row>
    <row r="17303" spans="4:4" x14ac:dyDescent="0.2">
      <c r="D17303" s="343"/>
    </row>
    <row r="17304" spans="4:4" x14ac:dyDescent="0.2">
      <c r="D17304" s="343"/>
    </row>
    <row r="17305" spans="4:4" x14ac:dyDescent="0.2">
      <c r="D17305" s="343"/>
    </row>
    <row r="17306" spans="4:4" x14ac:dyDescent="0.2">
      <c r="D17306" s="343"/>
    </row>
    <row r="17307" spans="4:4" x14ac:dyDescent="0.2">
      <c r="D17307" s="343"/>
    </row>
    <row r="17308" spans="4:4" x14ac:dyDescent="0.2">
      <c r="D17308" s="343"/>
    </row>
    <row r="17309" spans="4:4" x14ac:dyDescent="0.2">
      <c r="D17309" s="343"/>
    </row>
    <row r="17310" spans="4:4" x14ac:dyDescent="0.2">
      <c r="D17310" s="343"/>
    </row>
    <row r="17311" spans="4:4" x14ac:dyDescent="0.2">
      <c r="D17311" s="343"/>
    </row>
    <row r="17312" spans="4:4" x14ac:dyDescent="0.2">
      <c r="D17312" s="343"/>
    </row>
    <row r="17313" spans="4:4" x14ac:dyDescent="0.2">
      <c r="D17313" s="343"/>
    </row>
    <row r="17314" spans="4:4" x14ac:dyDescent="0.2">
      <c r="D17314" s="343"/>
    </row>
    <row r="17315" spans="4:4" x14ac:dyDescent="0.2">
      <c r="D17315" s="343"/>
    </row>
    <row r="17316" spans="4:4" x14ac:dyDescent="0.2">
      <c r="D17316" s="343"/>
    </row>
    <row r="17317" spans="4:4" x14ac:dyDescent="0.2">
      <c r="D17317" s="343"/>
    </row>
    <row r="17318" spans="4:4" x14ac:dyDescent="0.2">
      <c r="D17318" s="343"/>
    </row>
    <row r="17319" spans="4:4" x14ac:dyDescent="0.2">
      <c r="D17319" s="343"/>
    </row>
    <row r="17320" spans="4:4" x14ac:dyDescent="0.2">
      <c r="D17320" s="343"/>
    </row>
    <row r="17321" spans="4:4" x14ac:dyDescent="0.2">
      <c r="D17321" s="343"/>
    </row>
    <row r="17322" spans="4:4" x14ac:dyDescent="0.2">
      <c r="D17322" s="343"/>
    </row>
    <row r="17323" spans="4:4" x14ac:dyDescent="0.2">
      <c r="D17323" s="343"/>
    </row>
    <row r="17324" spans="4:4" x14ac:dyDescent="0.2">
      <c r="D17324" s="343"/>
    </row>
    <row r="17325" spans="4:4" x14ac:dyDescent="0.2">
      <c r="D17325" s="343"/>
    </row>
    <row r="17326" spans="4:4" x14ac:dyDescent="0.2">
      <c r="D17326" s="343"/>
    </row>
    <row r="17327" spans="4:4" x14ac:dyDescent="0.2">
      <c r="D17327" s="343"/>
    </row>
    <row r="17328" spans="4:4" x14ac:dyDescent="0.2">
      <c r="D17328" s="343"/>
    </row>
    <row r="17329" spans="4:4" x14ac:dyDescent="0.2">
      <c r="D17329" s="343"/>
    </row>
    <row r="17330" spans="4:4" x14ac:dyDescent="0.2">
      <c r="D17330" s="343"/>
    </row>
    <row r="17331" spans="4:4" x14ac:dyDescent="0.2">
      <c r="D17331" s="343"/>
    </row>
    <row r="17332" spans="4:4" x14ac:dyDescent="0.2">
      <c r="D17332" s="343"/>
    </row>
    <row r="17333" spans="4:4" x14ac:dyDescent="0.2">
      <c r="D17333" s="343"/>
    </row>
    <row r="17334" spans="4:4" x14ac:dyDescent="0.2">
      <c r="D17334" s="343"/>
    </row>
    <row r="17335" spans="4:4" x14ac:dyDescent="0.2">
      <c r="D17335" s="343"/>
    </row>
    <row r="17336" spans="4:4" x14ac:dyDescent="0.2">
      <c r="D17336" s="343"/>
    </row>
    <row r="17337" spans="4:4" x14ac:dyDescent="0.2">
      <c r="D17337" s="343"/>
    </row>
    <row r="17338" spans="4:4" x14ac:dyDescent="0.2">
      <c r="D17338" s="343"/>
    </row>
    <row r="17339" spans="4:4" x14ac:dyDescent="0.2">
      <c r="D17339" s="343"/>
    </row>
    <row r="17340" spans="4:4" x14ac:dyDescent="0.2">
      <c r="D17340" s="343"/>
    </row>
    <row r="17341" spans="4:4" x14ac:dyDescent="0.2">
      <c r="D17341" s="343"/>
    </row>
    <row r="17342" spans="4:4" x14ac:dyDescent="0.2">
      <c r="D17342" s="343"/>
    </row>
    <row r="17343" spans="4:4" x14ac:dyDescent="0.2">
      <c r="D17343" s="343"/>
    </row>
    <row r="17344" spans="4:4" x14ac:dyDescent="0.2">
      <c r="D17344" s="343"/>
    </row>
    <row r="17345" spans="4:4" x14ac:dyDescent="0.2">
      <c r="D17345" s="343"/>
    </row>
    <row r="17346" spans="4:4" x14ac:dyDescent="0.2">
      <c r="D17346" s="343"/>
    </row>
    <row r="17347" spans="4:4" x14ac:dyDescent="0.2">
      <c r="D17347" s="343"/>
    </row>
    <row r="17348" spans="4:4" x14ac:dyDescent="0.2">
      <c r="D17348" s="343"/>
    </row>
    <row r="17349" spans="4:4" x14ac:dyDescent="0.2">
      <c r="D17349" s="343"/>
    </row>
    <row r="17350" spans="4:4" x14ac:dyDescent="0.2">
      <c r="D17350" s="343"/>
    </row>
    <row r="17351" spans="4:4" x14ac:dyDescent="0.2">
      <c r="D17351" s="343"/>
    </row>
    <row r="17352" spans="4:4" x14ac:dyDescent="0.2">
      <c r="D17352" s="343"/>
    </row>
    <row r="17353" spans="4:4" x14ac:dyDescent="0.2">
      <c r="D17353" s="343"/>
    </row>
    <row r="17354" spans="4:4" x14ac:dyDescent="0.2">
      <c r="D17354" s="343"/>
    </row>
    <row r="17355" spans="4:4" x14ac:dyDescent="0.2">
      <c r="D17355" s="343"/>
    </row>
    <row r="17356" spans="4:4" x14ac:dyDescent="0.2">
      <c r="D17356" s="343"/>
    </row>
    <row r="17357" spans="4:4" x14ac:dyDescent="0.2">
      <c r="D17357" s="343"/>
    </row>
    <row r="17358" spans="4:4" x14ac:dyDescent="0.2">
      <c r="D17358" s="343"/>
    </row>
    <row r="17359" spans="4:4" x14ac:dyDescent="0.2">
      <c r="D17359" s="343"/>
    </row>
    <row r="17360" spans="4:4" x14ac:dyDescent="0.2">
      <c r="D17360" s="343"/>
    </row>
    <row r="17361" spans="4:4" x14ac:dyDescent="0.2">
      <c r="D17361" s="343"/>
    </row>
    <row r="17362" spans="4:4" x14ac:dyDescent="0.2">
      <c r="D17362" s="343"/>
    </row>
    <row r="17363" spans="4:4" x14ac:dyDescent="0.2">
      <c r="D17363" s="343"/>
    </row>
    <row r="17364" spans="4:4" x14ac:dyDescent="0.2">
      <c r="D17364" s="343"/>
    </row>
    <row r="17365" spans="4:4" x14ac:dyDescent="0.2">
      <c r="D17365" s="343"/>
    </row>
    <row r="17366" spans="4:4" x14ac:dyDescent="0.2">
      <c r="D17366" s="343"/>
    </row>
    <row r="17367" spans="4:4" x14ac:dyDescent="0.2">
      <c r="D17367" s="343"/>
    </row>
    <row r="17368" spans="4:4" x14ac:dyDescent="0.2">
      <c r="D17368" s="343"/>
    </row>
    <row r="17369" spans="4:4" x14ac:dyDescent="0.2">
      <c r="D17369" s="343"/>
    </row>
    <row r="17370" spans="4:4" x14ac:dyDescent="0.2">
      <c r="D17370" s="343"/>
    </row>
    <row r="17371" spans="4:4" x14ac:dyDescent="0.2">
      <c r="D17371" s="343"/>
    </row>
    <row r="17372" spans="4:4" x14ac:dyDescent="0.2">
      <c r="D17372" s="343"/>
    </row>
    <row r="17373" spans="4:4" x14ac:dyDescent="0.2">
      <c r="D17373" s="343"/>
    </row>
    <row r="17374" spans="4:4" x14ac:dyDescent="0.2">
      <c r="D17374" s="343"/>
    </row>
    <row r="17375" spans="4:4" x14ac:dyDescent="0.2">
      <c r="D17375" s="343"/>
    </row>
    <row r="17376" spans="4:4" x14ac:dyDescent="0.2">
      <c r="D17376" s="343"/>
    </row>
    <row r="17377" spans="4:4" x14ac:dyDescent="0.2">
      <c r="D17377" s="343"/>
    </row>
    <row r="17378" spans="4:4" x14ac:dyDescent="0.2">
      <c r="D17378" s="343"/>
    </row>
    <row r="17379" spans="4:4" x14ac:dyDescent="0.2">
      <c r="D17379" s="343"/>
    </row>
    <row r="17380" spans="4:4" x14ac:dyDescent="0.2">
      <c r="D17380" s="343"/>
    </row>
    <row r="17381" spans="4:4" x14ac:dyDescent="0.2">
      <c r="D17381" s="343"/>
    </row>
    <row r="17382" spans="4:4" x14ac:dyDescent="0.2">
      <c r="D17382" s="343"/>
    </row>
    <row r="17383" spans="4:4" x14ac:dyDescent="0.2">
      <c r="D17383" s="343"/>
    </row>
    <row r="17384" spans="4:4" x14ac:dyDescent="0.2">
      <c r="D17384" s="343"/>
    </row>
    <row r="17385" spans="4:4" x14ac:dyDescent="0.2">
      <c r="D17385" s="343"/>
    </row>
    <row r="17386" spans="4:4" x14ac:dyDescent="0.2">
      <c r="D17386" s="343"/>
    </row>
    <row r="17387" spans="4:4" x14ac:dyDescent="0.2">
      <c r="D17387" s="343"/>
    </row>
    <row r="17388" spans="4:4" x14ac:dyDescent="0.2">
      <c r="D17388" s="343"/>
    </row>
    <row r="17389" spans="4:4" x14ac:dyDescent="0.2">
      <c r="D17389" s="343"/>
    </row>
    <row r="17390" spans="4:4" x14ac:dyDescent="0.2">
      <c r="D17390" s="343"/>
    </row>
    <row r="17391" spans="4:4" x14ac:dyDescent="0.2">
      <c r="D17391" s="343"/>
    </row>
    <row r="17392" spans="4:4" x14ac:dyDescent="0.2">
      <c r="D17392" s="343"/>
    </row>
    <row r="17393" spans="4:4" x14ac:dyDescent="0.2">
      <c r="D17393" s="343"/>
    </row>
    <row r="17394" spans="4:4" x14ac:dyDescent="0.2">
      <c r="D17394" s="343"/>
    </row>
    <row r="17395" spans="4:4" x14ac:dyDescent="0.2">
      <c r="D17395" s="343"/>
    </row>
    <row r="17396" spans="4:4" x14ac:dyDescent="0.2">
      <c r="D17396" s="343"/>
    </row>
    <row r="17397" spans="4:4" x14ac:dyDescent="0.2">
      <c r="D17397" s="343"/>
    </row>
    <row r="17398" spans="4:4" x14ac:dyDescent="0.2">
      <c r="D17398" s="343"/>
    </row>
    <row r="17399" spans="4:4" x14ac:dyDescent="0.2">
      <c r="D17399" s="343"/>
    </row>
    <row r="17400" spans="4:4" x14ac:dyDescent="0.2">
      <c r="D17400" s="343"/>
    </row>
    <row r="17401" spans="4:4" x14ac:dyDescent="0.2">
      <c r="D17401" s="343"/>
    </row>
    <row r="17402" spans="4:4" x14ac:dyDescent="0.2">
      <c r="D17402" s="343"/>
    </row>
    <row r="17403" spans="4:4" x14ac:dyDescent="0.2">
      <c r="D17403" s="343"/>
    </row>
    <row r="17404" spans="4:4" x14ac:dyDescent="0.2">
      <c r="D17404" s="343"/>
    </row>
    <row r="17405" spans="4:4" x14ac:dyDescent="0.2">
      <c r="D17405" s="343"/>
    </row>
    <row r="17406" spans="4:4" x14ac:dyDescent="0.2">
      <c r="D17406" s="343"/>
    </row>
    <row r="17407" spans="4:4" x14ac:dyDescent="0.2">
      <c r="D17407" s="343"/>
    </row>
    <row r="17408" spans="4:4" x14ac:dyDescent="0.2">
      <c r="D17408" s="343"/>
    </row>
    <row r="17409" spans="4:4" x14ac:dyDescent="0.2">
      <c r="D17409" s="343"/>
    </row>
    <row r="17410" spans="4:4" x14ac:dyDescent="0.2">
      <c r="D17410" s="343"/>
    </row>
    <row r="17411" spans="4:4" x14ac:dyDescent="0.2">
      <c r="D17411" s="343"/>
    </row>
    <row r="17412" spans="4:4" x14ac:dyDescent="0.2">
      <c r="D17412" s="343"/>
    </row>
    <row r="17413" spans="4:4" x14ac:dyDescent="0.2">
      <c r="D17413" s="343"/>
    </row>
    <row r="17414" spans="4:4" x14ac:dyDescent="0.2">
      <c r="D17414" s="343"/>
    </row>
    <row r="17415" spans="4:4" x14ac:dyDescent="0.2">
      <c r="D17415" s="343"/>
    </row>
    <row r="17416" spans="4:4" x14ac:dyDescent="0.2">
      <c r="D17416" s="343"/>
    </row>
    <row r="17417" spans="4:4" x14ac:dyDescent="0.2">
      <c r="D17417" s="343"/>
    </row>
    <row r="17418" spans="4:4" x14ac:dyDescent="0.2">
      <c r="D17418" s="343"/>
    </row>
    <row r="17419" spans="4:4" x14ac:dyDescent="0.2">
      <c r="D17419" s="343"/>
    </row>
    <row r="17420" spans="4:4" x14ac:dyDescent="0.2">
      <c r="D17420" s="343"/>
    </row>
    <row r="17421" spans="4:4" x14ac:dyDescent="0.2">
      <c r="D17421" s="343"/>
    </row>
    <row r="17422" spans="4:4" x14ac:dyDescent="0.2">
      <c r="D17422" s="343"/>
    </row>
    <row r="17423" spans="4:4" x14ac:dyDescent="0.2">
      <c r="D17423" s="343"/>
    </row>
    <row r="17424" spans="4:4" x14ac:dyDescent="0.2">
      <c r="D17424" s="343"/>
    </row>
    <row r="17425" spans="4:4" x14ac:dyDescent="0.2">
      <c r="D17425" s="343"/>
    </row>
    <row r="17426" spans="4:4" x14ac:dyDescent="0.2">
      <c r="D17426" s="343"/>
    </row>
    <row r="17427" spans="4:4" x14ac:dyDescent="0.2">
      <c r="D17427" s="343"/>
    </row>
    <row r="17428" spans="4:4" x14ac:dyDescent="0.2">
      <c r="D17428" s="343"/>
    </row>
    <row r="17429" spans="4:4" x14ac:dyDescent="0.2">
      <c r="D17429" s="343"/>
    </row>
    <row r="17430" spans="4:4" x14ac:dyDescent="0.2">
      <c r="D17430" s="343"/>
    </row>
    <row r="17431" spans="4:4" x14ac:dyDescent="0.2">
      <c r="D17431" s="343"/>
    </row>
    <row r="17432" spans="4:4" x14ac:dyDescent="0.2">
      <c r="D17432" s="343"/>
    </row>
    <row r="17433" spans="4:4" x14ac:dyDescent="0.2">
      <c r="D17433" s="343"/>
    </row>
    <row r="17434" spans="4:4" x14ac:dyDescent="0.2">
      <c r="D17434" s="343"/>
    </row>
    <row r="17435" spans="4:4" x14ac:dyDescent="0.2">
      <c r="D17435" s="343"/>
    </row>
    <row r="17436" spans="4:4" x14ac:dyDescent="0.2">
      <c r="D17436" s="343"/>
    </row>
    <row r="17437" spans="4:4" x14ac:dyDescent="0.2">
      <c r="D17437" s="343"/>
    </row>
    <row r="17438" spans="4:4" x14ac:dyDescent="0.2">
      <c r="D17438" s="343"/>
    </row>
    <row r="17439" spans="4:4" x14ac:dyDescent="0.2">
      <c r="D17439" s="343"/>
    </row>
    <row r="17440" spans="4:4" x14ac:dyDescent="0.2">
      <c r="D17440" s="343"/>
    </row>
    <row r="17441" spans="4:4" x14ac:dyDescent="0.2">
      <c r="D17441" s="343"/>
    </row>
    <row r="17442" spans="4:4" x14ac:dyDescent="0.2">
      <c r="D17442" s="343"/>
    </row>
    <row r="17443" spans="4:4" x14ac:dyDescent="0.2">
      <c r="D17443" s="343"/>
    </row>
    <row r="17444" spans="4:4" x14ac:dyDescent="0.2">
      <c r="D17444" s="343"/>
    </row>
    <row r="17445" spans="4:4" x14ac:dyDescent="0.2">
      <c r="D17445" s="343"/>
    </row>
    <row r="17446" spans="4:4" x14ac:dyDescent="0.2">
      <c r="D17446" s="343"/>
    </row>
    <row r="17447" spans="4:4" x14ac:dyDescent="0.2">
      <c r="D17447" s="343"/>
    </row>
    <row r="17448" spans="4:4" x14ac:dyDescent="0.2">
      <c r="D17448" s="343"/>
    </row>
    <row r="17449" spans="4:4" x14ac:dyDescent="0.2">
      <c r="D17449" s="343"/>
    </row>
    <row r="17450" spans="4:4" x14ac:dyDescent="0.2">
      <c r="D17450" s="343"/>
    </row>
    <row r="17451" spans="4:4" x14ac:dyDescent="0.2">
      <c r="D17451" s="343"/>
    </row>
    <row r="17452" spans="4:4" x14ac:dyDescent="0.2">
      <c r="D17452" s="343"/>
    </row>
    <row r="17453" spans="4:4" x14ac:dyDescent="0.2">
      <c r="D17453" s="343"/>
    </row>
    <row r="17454" spans="4:4" x14ac:dyDescent="0.2">
      <c r="D17454" s="343"/>
    </row>
    <row r="17455" spans="4:4" x14ac:dyDescent="0.2">
      <c r="D17455" s="343"/>
    </row>
    <row r="17456" spans="4:4" x14ac:dyDescent="0.2">
      <c r="D17456" s="343"/>
    </row>
    <row r="17457" spans="4:4" x14ac:dyDescent="0.2">
      <c r="D17457" s="343"/>
    </row>
    <row r="17458" spans="4:4" x14ac:dyDescent="0.2">
      <c r="D17458" s="343"/>
    </row>
    <row r="17459" spans="4:4" x14ac:dyDescent="0.2">
      <c r="D17459" s="343"/>
    </row>
    <row r="17460" spans="4:4" x14ac:dyDescent="0.2">
      <c r="D17460" s="343"/>
    </row>
    <row r="17461" spans="4:4" x14ac:dyDescent="0.2">
      <c r="D17461" s="343"/>
    </row>
    <row r="17462" spans="4:4" x14ac:dyDescent="0.2">
      <c r="D17462" s="343"/>
    </row>
    <row r="17463" spans="4:4" x14ac:dyDescent="0.2">
      <c r="D17463" s="343"/>
    </row>
    <row r="17464" spans="4:4" x14ac:dyDescent="0.2">
      <c r="D17464" s="343"/>
    </row>
    <row r="17465" spans="4:4" x14ac:dyDescent="0.2">
      <c r="D17465" s="343"/>
    </row>
    <row r="17466" spans="4:4" x14ac:dyDescent="0.2">
      <c r="D17466" s="343"/>
    </row>
    <row r="17467" spans="4:4" x14ac:dyDescent="0.2">
      <c r="D17467" s="343"/>
    </row>
    <row r="17468" spans="4:4" x14ac:dyDescent="0.2">
      <c r="D17468" s="343"/>
    </row>
    <row r="17469" spans="4:4" x14ac:dyDescent="0.2">
      <c r="D17469" s="343"/>
    </row>
    <row r="17470" spans="4:4" x14ac:dyDescent="0.2">
      <c r="D17470" s="343"/>
    </row>
    <row r="17471" spans="4:4" x14ac:dyDescent="0.2">
      <c r="D17471" s="343"/>
    </row>
    <row r="17472" spans="4:4" x14ac:dyDescent="0.2">
      <c r="D17472" s="343"/>
    </row>
    <row r="17473" spans="4:4" x14ac:dyDescent="0.2">
      <c r="D17473" s="343"/>
    </row>
    <row r="17474" spans="4:4" x14ac:dyDescent="0.2">
      <c r="D17474" s="343"/>
    </row>
    <row r="17475" spans="4:4" x14ac:dyDescent="0.2">
      <c r="D17475" s="343"/>
    </row>
    <row r="17476" spans="4:4" x14ac:dyDescent="0.2">
      <c r="D17476" s="343"/>
    </row>
    <row r="17477" spans="4:4" x14ac:dyDescent="0.2">
      <c r="D17477" s="343"/>
    </row>
    <row r="17478" spans="4:4" x14ac:dyDescent="0.2">
      <c r="D17478" s="343"/>
    </row>
    <row r="17479" spans="4:4" x14ac:dyDescent="0.2">
      <c r="D17479" s="343"/>
    </row>
    <row r="17480" spans="4:4" x14ac:dyDescent="0.2">
      <c r="D17480" s="343"/>
    </row>
    <row r="17481" spans="4:4" x14ac:dyDescent="0.2">
      <c r="D17481" s="343"/>
    </row>
    <row r="17482" spans="4:4" x14ac:dyDescent="0.2">
      <c r="D17482" s="343"/>
    </row>
    <row r="17483" spans="4:4" x14ac:dyDescent="0.2">
      <c r="D17483" s="343"/>
    </row>
    <row r="17484" spans="4:4" x14ac:dyDescent="0.2">
      <c r="D17484" s="343"/>
    </row>
    <row r="17485" spans="4:4" x14ac:dyDescent="0.2">
      <c r="D17485" s="343"/>
    </row>
    <row r="17486" spans="4:4" x14ac:dyDescent="0.2">
      <c r="D17486" s="343"/>
    </row>
    <row r="17487" spans="4:4" x14ac:dyDescent="0.2">
      <c r="D17487" s="343"/>
    </row>
    <row r="17488" spans="4:4" x14ac:dyDescent="0.2">
      <c r="D17488" s="343"/>
    </row>
    <row r="17489" spans="4:4" x14ac:dyDescent="0.2">
      <c r="D17489" s="343"/>
    </row>
    <row r="17490" spans="4:4" x14ac:dyDescent="0.2">
      <c r="D17490" s="343"/>
    </row>
    <row r="17491" spans="4:4" x14ac:dyDescent="0.2">
      <c r="D17491" s="343"/>
    </row>
    <row r="17492" spans="4:4" x14ac:dyDescent="0.2">
      <c r="D17492" s="343"/>
    </row>
    <row r="17493" spans="4:4" x14ac:dyDescent="0.2">
      <c r="D17493" s="343"/>
    </row>
    <row r="17494" spans="4:4" x14ac:dyDescent="0.2">
      <c r="D17494" s="343"/>
    </row>
    <row r="17495" spans="4:4" x14ac:dyDescent="0.2">
      <c r="D17495" s="343"/>
    </row>
    <row r="17496" spans="4:4" x14ac:dyDescent="0.2">
      <c r="D17496" s="343"/>
    </row>
    <row r="17497" spans="4:4" x14ac:dyDescent="0.2">
      <c r="D17497" s="343"/>
    </row>
    <row r="17498" spans="4:4" x14ac:dyDescent="0.2">
      <c r="D17498" s="343"/>
    </row>
    <row r="17499" spans="4:4" x14ac:dyDescent="0.2">
      <c r="D17499" s="343"/>
    </row>
    <row r="17500" spans="4:4" x14ac:dyDescent="0.2">
      <c r="D17500" s="343"/>
    </row>
    <row r="17501" spans="4:4" x14ac:dyDescent="0.2">
      <c r="D17501" s="343"/>
    </row>
    <row r="17502" spans="4:4" x14ac:dyDescent="0.2">
      <c r="D17502" s="343"/>
    </row>
    <row r="17503" spans="4:4" x14ac:dyDescent="0.2">
      <c r="D17503" s="343"/>
    </row>
    <row r="17504" spans="4:4" x14ac:dyDescent="0.2">
      <c r="D17504" s="343"/>
    </row>
    <row r="17505" spans="4:4" x14ac:dyDescent="0.2">
      <c r="D17505" s="343"/>
    </row>
    <row r="17506" spans="4:4" x14ac:dyDescent="0.2">
      <c r="D17506" s="343"/>
    </row>
    <row r="17507" spans="4:4" x14ac:dyDescent="0.2">
      <c r="D17507" s="343"/>
    </row>
    <row r="17508" spans="4:4" x14ac:dyDescent="0.2">
      <c r="D17508" s="343"/>
    </row>
    <row r="17509" spans="4:4" x14ac:dyDescent="0.2">
      <c r="D17509" s="343"/>
    </row>
    <row r="17510" spans="4:4" x14ac:dyDescent="0.2">
      <c r="D17510" s="343"/>
    </row>
    <row r="17511" spans="4:4" x14ac:dyDescent="0.2">
      <c r="D17511" s="343"/>
    </row>
    <row r="17512" spans="4:4" x14ac:dyDescent="0.2">
      <c r="D17512" s="343"/>
    </row>
    <row r="17513" spans="4:4" x14ac:dyDescent="0.2">
      <c r="D17513" s="343"/>
    </row>
    <row r="17514" spans="4:4" x14ac:dyDescent="0.2">
      <c r="D17514" s="343"/>
    </row>
    <row r="17515" spans="4:4" x14ac:dyDescent="0.2">
      <c r="D17515" s="343"/>
    </row>
    <row r="17516" spans="4:4" x14ac:dyDescent="0.2">
      <c r="D17516" s="343"/>
    </row>
    <row r="17517" spans="4:4" x14ac:dyDescent="0.2">
      <c r="D17517" s="343"/>
    </row>
    <row r="17518" spans="4:4" x14ac:dyDescent="0.2">
      <c r="D17518" s="343"/>
    </row>
    <row r="17519" spans="4:4" x14ac:dyDescent="0.2">
      <c r="D17519" s="343"/>
    </row>
    <row r="17520" spans="4:4" x14ac:dyDescent="0.2">
      <c r="D17520" s="343"/>
    </row>
    <row r="17521" spans="4:4" x14ac:dyDescent="0.2">
      <c r="D17521" s="343"/>
    </row>
    <row r="17522" spans="4:4" x14ac:dyDescent="0.2">
      <c r="D17522" s="343"/>
    </row>
    <row r="17523" spans="4:4" x14ac:dyDescent="0.2">
      <c r="D17523" s="343"/>
    </row>
    <row r="17524" spans="4:4" x14ac:dyDescent="0.2">
      <c r="D17524" s="343"/>
    </row>
    <row r="17525" spans="4:4" x14ac:dyDescent="0.2">
      <c r="D17525" s="343"/>
    </row>
    <row r="17526" spans="4:4" x14ac:dyDescent="0.2">
      <c r="D17526" s="343"/>
    </row>
    <row r="17527" spans="4:4" x14ac:dyDescent="0.2">
      <c r="D17527" s="343"/>
    </row>
    <row r="17528" spans="4:4" x14ac:dyDescent="0.2">
      <c r="D17528" s="343"/>
    </row>
    <row r="17529" spans="4:4" x14ac:dyDescent="0.2">
      <c r="D17529" s="343"/>
    </row>
    <row r="17530" spans="4:4" x14ac:dyDescent="0.2">
      <c r="D17530" s="343"/>
    </row>
    <row r="17531" spans="4:4" x14ac:dyDescent="0.2">
      <c r="D17531" s="343"/>
    </row>
    <row r="17532" spans="4:4" x14ac:dyDescent="0.2">
      <c r="D17532" s="343"/>
    </row>
    <row r="17533" spans="4:4" x14ac:dyDescent="0.2">
      <c r="D17533" s="343"/>
    </row>
    <row r="17534" spans="4:4" x14ac:dyDescent="0.2">
      <c r="D17534" s="343"/>
    </row>
    <row r="17535" spans="4:4" x14ac:dyDescent="0.2">
      <c r="D17535" s="343"/>
    </row>
    <row r="17536" spans="4:4" x14ac:dyDescent="0.2">
      <c r="D17536" s="343"/>
    </row>
    <row r="17537" spans="4:4" x14ac:dyDescent="0.2">
      <c r="D17537" s="343"/>
    </row>
    <row r="17538" spans="4:4" x14ac:dyDescent="0.2">
      <c r="D17538" s="343"/>
    </row>
    <row r="17539" spans="4:4" x14ac:dyDescent="0.2">
      <c r="D17539" s="343"/>
    </row>
    <row r="17540" spans="4:4" x14ac:dyDescent="0.2">
      <c r="D17540" s="343"/>
    </row>
    <row r="17541" spans="4:4" x14ac:dyDescent="0.2">
      <c r="D17541" s="343"/>
    </row>
    <row r="17542" spans="4:4" x14ac:dyDescent="0.2">
      <c r="D17542" s="343"/>
    </row>
    <row r="17543" spans="4:4" x14ac:dyDescent="0.2">
      <c r="D17543" s="343"/>
    </row>
    <row r="17544" spans="4:4" x14ac:dyDescent="0.2">
      <c r="D17544" s="343"/>
    </row>
    <row r="17545" spans="4:4" x14ac:dyDescent="0.2">
      <c r="D17545" s="343"/>
    </row>
    <row r="17546" spans="4:4" x14ac:dyDescent="0.2">
      <c r="D17546" s="343"/>
    </row>
    <row r="17547" spans="4:4" x14ac:dyDescent="0.2">
      <c r="D17547" s="343"/>
    </row>
    <row r="17548" spans="4:4" x14ac:dyDescent="0.2">
      <c r="D17548" s="343"/>
    </row>
    <row r="17549" spans="4:4" x14ac:dyDescent="0.2">
      <c r="D17549" s="343"/>
    </row>
    <row r="17550" spans="4:4" x14ac:dyDescent="0.2">
      <c r="D17550" s="343"/>
    </row>
    <row r="17551" spans="4:4" x14ac:dyDescent="0.2">
      <c r="D17551" s="343"/>
    </row>
    <row r="17552" spans="4:4" x14ac:dyDescent="0.2">
      <c r="D17552" s="343"/>
    </row>
    <row r="17553" spans="4:4" x14ac:dyDescent="0.2">
      <c r="D17553" s="343"/>
    </row>
    <row r="17554" spans="4:4" x14ac:dyDescent="0.2">
      <c r="D17554" s="343"/>
    </row>
    <row r="17555" spans="4:4" x14ac:dyDescent="0.2">
      <c r="D17555" s="343"/>
    </row>
    <row r="17556" spans="4:4" x14ac:dyDescent="0.2">
      <c r="D17556" s="343"/>
    </row>
    <row r="17557" spans="4:4" x14ac:dyDescent="0.2">
      <c r="D17557" s="343"/>
    </row>
    <row r="17558" spans="4:4" x14ac:dyDescent="0.2">
      <c r="D17558" s="343"/>
    </row>
    <row r="17559" spans="4:4" x14ac:dyDescent="0.2">
      <c r="D17559" s="343"/>
    </row>
    <row r="17560" spans="4:4" x14ac:dyDescent="0.2">
      <c r="D17560" s="343"/>
    </row>
    <row r="17561" spans="4:4" x14ac:dyDescent="0.2">
      <c r="D17561" s="343"/>
    </row>
    <row r="17562" spans="4:4" x14ac:dyDescent="0.2">
      <c r="D17562" s="343"/>
    </row>
    <row r="17563" spans="4:4" x14ac:dyDescent="0.2">
      <c r="D17563" s="343"/>
    </row>
    <row r="17564" spans="4:4" x14ac:dyDescent="0.2">
      <c r="D17564" s="343"/>
    </row>
    <row r="17565" spans="4:4" x14ac:dyDescent="0.2">
      <c r="D17565" s="343"/>
    </row>
    <row r="17566" spans="4:4" x14ac:dyDescent="0.2">
      <c r="D17566" s="343"/>
    </row>
    <row r="17567" spans="4:4" x14ac:dyDescent="0.2">
      <c r="D17567" s="343"/>
    </row>
    <row r="17568" spans="4:4" x14ac:dyDescent="0.2">
      <c r="D17568" s="343"/>
    </row>
    <row r="17569" spans="4:4" x14ac:dyDescent="0.2">
      <c r="D17569" s="343"/>
    </row>
    <row r="17570" spans="4:4" x14ac:dyDescent="0.2">
      <c r="D17570" s="343"/>
    </row>
    <row r="17571" spans="4:4" x14ac:dyDescent="0.2">
      <c r="D17571" s="343"/>
    </row>
    <row r="17572" spans="4:4" x14ac:dyDescent="0.2">
      <c r="D17572" s="343"/>
    </row>
    <row r="17573" spans="4:4" x14ac:dyDescent="0.2">
      <c r="D17573" s="343"/>
    </row>
    <row r="17574" spans="4:4" x14ac:dyDescent="0.2">
      <c r="D17574" s="343"/>
    </row>
    <row r="17575" spans="4:4" x14ac:dyDescent="0.2">
      <c r="D17575" s="343"/>
    </row>
    <row r="17576" spans="4:4" x14ac:dyDescent="0.2">
      <c r="D17576" s="343"/>
    </row>
    <row r="17577" spans="4:4" x14ac:dyDescent="0.2">
      <c r="D17577" s="343"/>
    </row>
    <row r="17578" spans="4:4" x14ac:dyDescent="0.2">
      <c r="D17578" s="343"/>
    </row>
    <row r="17579" spans="4:4" x14ac:dyDescent="0.2">
      <c r="D17579" s="343"/>
    </row>
    <row r="17580" spans="4:4" x14ac:dyDescent="0.2">
      <c r="D17580" s="343"/>
    </row>
    <row r="17581" spans="4:4" x14ac:dyDescent="0.2">
      <c r="D17581" s="343"/>
    </row>
    <row r="17582" spans="4:4" x14ac:dyDescent="0.2">
      <c r="D17582" s="343"/>
    </row>
    <row r="17583" spans="4:4" x14ac:dyDescent="0.2">
      <c r="D17583" s="343"/>
    </row>
    <row r="17584" spans="4:4" x14ac:dyDescent="0.2">
      <c r="D17584" s="343"/>
    </row>
    <row r="17585" spans="4:4" x14ac:dyDescent="0.2">
      <c r="D17585" s="343"/>
    </row>
    <row r="17586" spans="4:4" x14ac:dyDescent="0.2">
      <c r="D17586" s="343"/>
    </row>
    <row r="17587" spans="4:4" x14ac:dyDescent="0.2">
      <c r="D17587" s="343"/>
    </row>
    <row r="17588" spans="4:4" x14ac:dyDescent="0.2">
      <c r="D17588" s="343"/>
    </row>
    <row r="17589" spans="4:4" x14ac:dyDescent="0.2">
      <c r="D17589" s="343"/>
    </row>
    <row r="17590" spans="4:4" x14ac:dyDescent="0.2">
      <c r="D17590" s="343"/>
    </row>
    <row r="17591" spans="4:4" x14ac:dyDescent="0.2">
      <c r="D17591" s="343"/>
    </row>
    <row r="17592" spans="4:4" x14ac:dyDescent="0.2">
      <c r="D17592" s="343"/>
    </row>
    <row r="17593" spans="4:4" x14ac:dyDescent="0.2">
      <c r="D17593" s="343"/>
    </row>
    <row r="17594" spans="4:4" x14ac:dyDescent="0.2">
      <c r="D17594" s="343"/>
    </row>
    <row r="17595" spans="4:4" x14ac:dyDescent="0.2">
      <c r="D17595" s="343"/>
    </row>
    <row r="17596" spans="4:4" x14ac:dyDescent="0.2">
      <c r="D17596" s="343"/>
    </row>
    <row r="17597" spans="4:4" x14ac:dyDescent="0.2">
      <c r="D17597" s="343"/>
    </row>
    <row r="17598" spans="4:4" x14ac:dyDescent="0.2">
      <c r="D17598" s="343"/>
    </row>
    <row r="17599" spans="4:4" x14ac:dyDescent="0.2">
      <c r="D17599" s="343"/>
    </row>
    <row r="17600" spans="4:4" x14ac:dyDescent="0.2">
      <c r="D17600" s="343"/>
    </row>
    <row r="17601" spans="4:4" x14ac:dyDescent="0.2">
      <c r="D17601" s="343"/>
    </row>
    <row r="17602" spans="4:4" x14ac:dyDescent="0.2">
      <c r="D17602" s="343"/>
    </row>
    <row r="17603" spans="4:4" x14ac:dyDescent="0.2">
      <c r="D17603" s="343"/>
    </row>
    <row r="17604" spans="4:4" x14ac:dyDescent="0.2">
      <c r="D17604" s="343"/>
    </row>
    <row r="17605" spans="4:4" x14ac:dyDescent="0.2">
      <c r="D17605" s="343"/>
    </row>
    <row r="17606" spans="4:4" x14ac:dyDescent="0.2">
      <c r="D17606" s="343"/>
    </row>
    <row r="17607" spans="4:4" x14ac:dyDescent="0.2">
      <c r="D17607" s="343"/>
    </row>
    <row r="17608" spans="4:4" x14ac:dyDescent="0.2">
      <c r="D17608" s="343"/>
    </row>
    <row r="17609" spans="4:4" x14ac:dyDescent="0.2">
      <c r="D17609" s="343"/>
    </row>
    <row r="17610" spans="4:4" x14ac:dyDescent="0.2">
      <c r="D17610" s="343"/>
    </row>
    <row r="17611" spans="4:4" x14ac:dyDescent="0.2">
      <c r="D17611" s="343"/>
    </row>
    <row r="17612" spans="4:4" x14ac:dyDescent="0.2">
      <c r="D17612" s="343"/>
    </row>
    <row r="17613" spans="4:4" x14ac:dyDescent="0.2">
      <c r="D17613" s="343"/>
    </row>
    <row r="17614" spans="4:4" x14ac:dyDescent="0.2">
      <c r="D17614" s="343"/>
    </row>
    <row r="17615" spans="4:4" x14ac:dyDescent="0.2">
      <c r="D17615" s="343"/>
    </row>
    <row r="17616" spans="4:4" x14ac:dyDescent="0.2">
      <c r="D17616" s="343"/>
    </row>
    <row r="17617" spans="4:4" x14ac:dyDescent="0.2">
      <c r="D17617" s="343"/>
    </row>
    <row r="17618" spans="4:4" x14ac:dyDescent="0.2">
      <c r="D17618" s="343"/>
    </row>
    <row r="17619" spans="4:4" x14ac:dyDescent="0.2">
      <c r="D17619" s="343"/>
    </row>
    <row r="17620" spans="4:4" x14ac:dyDescent="0.2">
      <c r="D17620" s="343"/>
    </row>
    <row r="17621" spans="4:4" x14ac:dyDescent="0.2">
      <c r="D17621" s="343"/>
    </row>
    <row r="17622" spans="4:4" x14ac:dyDescent="0.2">
      <c r="D17622" s="343"/>
    </row>
    <row r="17623" spans="4:4" x14ac:dyDescent="0.2">
      <c r="D17623" s="343"/>
    </row>
    <row r="17624" spans="4:4" x14ac:dyDescent="0.2">
      <c r="D17624" s="343"/>
    </row>
    <row r="17625" spans="4:4" x14ac:dyDescent="0.2">
      <c r="D17625" s="343"/>
    </row>
    <row r="17626" spans="4:4" x14ac:dyDescent="0.2">
      <c r="D17626" s="343"/>
    </row>
    <row r="17627" spans="4:4" x14ac:dyDescent="0.2">
      <c r="D17627" s="343"/>
    </row>
    <row r="17628" spans="4:4" x14ac:dyDescent="0.2">
      <c r="D17628" s="343"/>
    </row>
    <row r="17629" spans="4:4" x14ac:dyDescent="0.2">
      <c r="D17629" s="343"/>
    </row>
    <row r="17630" spans="4:4" x14ac:dyDescent="0.2">
      <c r="D17630" s="343"/>
    </row>
    <row r="17631" spans="4:4" x14ac:dyDescent="0.2">
      <c r="D17631" s="343"/>
    </row>
    <row r="17632" spans="4:4" x14ac:dyDescent="0.2">
      <c r="D17632" s="343"/>
    </row>
    <row r="17633" spans="4:4" x14ac:dyDescent="0.2">
      <c r="D17633" s="343"/>
    </row>
    <row r="17634" spans="4:4" x14ac:dyDescent="0.2">
      <c r="D17634" s="343"/>
    </row>
    <row r="17635" spans="4:4" x14ac:dyDescent="0.2">
      <c r="D17635" s="343"/>
    </row>
    <row r="17636" spans="4:4" x14ac:dyDescent="0.2">
      <c r="D17636" s="343"/>
    </row>
    <row r="17637" spans="4:4" x14ac:dyDescent="0.2">
      <c r="D17637" s="343"/>
    </row>
    <row r="17638" spans="4:4" x14ac:dyDescent="0.2">
      <c r="D17638" s="343"/>
    </row>
    <row r="17639" spans="4:4" x14ac:dyDescent="0.2">
      <c r="D17639" s="343"/>
    </row>
    <row r="17640" spans="4:4" x14ac:dyDescent="0.2">
      <c r="D17640" s="343"/>
    </row>
    <row r="17641" spans="4:4" x14ac:dyDescent="0.2">
      <c r="D17641" s="343"/>
    </row>
    <row r="17642" spans="4:4" x14ac:dyDescent="0.2">
      <c r="D17642" s="343"/>
    </row>
    <row r="17643" spans="4:4" x14ac:dyDescent="0.2">
      <c r="D17643" s="343"/>
    </row>
    <row r="17644" spans="4:4" x14ac:dyDescent="0.2">
      <c r="D17644" s="343"/>
    </row>
    <row r="17645" spans="4:4" x14ac:dyDescent="0.2">
      <c r="D17645" s="343"/>
    </row>
    <row r="17646" spans="4:4" x14ac:dyDescent="0.2">
      <c r="D17646" s="343"/>
    </row>
    <row r="17647" spans="4:4" x14ac:dyDescent="0.2">
      <c r="D17647" s="343"/>
    </row>
    <row r="17648" spans="4:4" x14ac:dyDescent="0.2">
      <c r="D17648" s="343"/>
    </row>
    <row r="17649" spans="4:4" x14ac:dyDescent="0.2">
      <c r="D17649" s="343"/>
    </row>
    <row r="17650" spans="4:4" x14ac:dyDescent="0.2">
      <c r="D17650" s="343"/>
    </row>
    <row r="17651" spans="4:4" x14ac:dyDescent="0.2">
      <c r="D17651" s="343"/>
    </row>
    <row r="17652" spans="4:4" x14ac:dyDescent="0.2">
      <c r="D17652" s="343"/>
    </row>
    <row r="17653" spans="4:4" x14ac:dyDescent="0.2">
      <c r="D17653" s="343"/>
    </row>
    <row r="17654" spans="4:4" x14ac:dyDescent="0.2">
      <c r="D17654" s="343"/>
    </row>
    <row r="17655" spans="4:4" x14ac:dyDescent="0.2">
      <c r="D17655" s="343"/>
    </row>
    <row r="17656" spans="4:4" x14ac:dyDescent="0.2">
      <c r="D17656" s="343"/>
    </row>
    <row r="17657" spans="4:4" x14ac:dyDescent="0.2">
      <c r="D17657" s="343"/>
    </row>
    <row r="17658" spans="4:4" x14ac:dyDescent="0.2">
      <c r="D17658" s="343"/>
    </row>
    <row r="17659" spans="4:4" x14ac:dyDescent="0.2">
      <c r="D17659" s="343"/>
    </row>
    <row r="17660" spans="4:4" x14ac:dyDescent="0.2">
      <c r="D17660" s="343"/>
    </row>
    <row r="17661" spans="4:4" x14ac:dyDescent="0.2">
      <c r="D17661" s="343"/>
    </row>
    <row r="17662" spans="4:4" x14ac:dyDescent="0.2">
      <c r="D17662" s="343"/>
    </row>
    <row r="17663" spans="4:4" x14ac:dyDescent="0.2">
      <c r="D17663" s="343"/>
    </row>
    <row r="17664" spans="4:4" x14ac:dyDescent="0.2">
      <c r="D17664" s="343"/>
    </row>
    <row r="17665" spans="4:4" x14ac:dyDescent="0.2">
      <c r="D17665" s="343"/>
    </row>
    <row r="17666" spans="4:4" x14ac:dyDescent="0.2">
      <c r="D17666" s="343"/>
    </row>
    <row r="17667" spans="4:4" x14ac:dyDescent="0.2">
      <c r="D17667" s="343"/>
    </row>
    <row r="17668" spans="4:4" x14ac:dyDescent="0.2">
      <c r="D17668" s="343"/>
    </row>
    <row r="17669" spans="4:4" x14ac:dyDescent="0.2">
      <c r="D17669" s="343"/>
    </row>
    <row r="17670" spans="4:4" x14ac:dyDescent="0.2">
      <c r="D17670" s="343"/>
    </row>
    <row r="17671" spans="4:4" x14ac:dyDescent="0.2">
      <c r="D17671" s="343"/>
    </row>
    <row r="17672" spans="4:4" x14ac:dyDescent="0.2">
      <c r="D17672" s="343"/>
    </row>
    <row r="17673" spans="4:4" x14ac:dyDescent="0.2">
      <c r="D17673" s="343"/>
    </row>
    <row r="17674" spans="4:4" x14ac:dyDescent="0.2">
      <c r="D17674" s="343"/>
    </row>
    <row r="17675" spans="4:4" x14ac:dyDescent="0.2">
      <c r="D17675" s="343"/>
    </row>
    <row r="17676" spans="4:4" x14ac:dyDescent="0.2">
      <c r="D17676" s="343"/>
    </row>
    <row r="17677" spans="4:4" x14ac:dyDescent="0.2">
      <c r="D17677" s="343"/>
    </row>
    <row r="17678" spans="4:4" x14ac:dyDescent="0.2">
      <c r="D17678" s="343"/>
    </row>
    <row r="17679" spans="4:4" x14ac:dyDescent="0.2">
      <c r="D17679" s="343"/>
    </row>
    <row r="17680" spans="4:4" x14ac:dyDescent="0.2">
      <c r="D17680" s="343"/>
    </row>
    <row r="17681" spans="4:4" x14ac:dyDescent="0.2">
      <c r="D17681" s="343"/>
    </row>
    <row r="17682" spans="4:4" x14ac:dyDescent="0.2">
      <c r="D17682" s="343"/>
    </row>
    <row r="17683" spans="4:4" x14ac:dyDescent="0.2">
      <c r="D17683" s="343"/>
    </row>
    <row r="17684" spans="4:4" x14ac:dyDescent="0.2">
      <c r="D17684" s="343"/>
    </row>
    <row r="17685" spans="4:4" x14ac:dyDescent="0.2">
      <c r="D17685" s="343"/>
    </row>
    <row r="17686" spans="4:4" x14ac:dyDescent="0.2">
      <c r="D17686" s="343"/>
    </row>
    <row r="17687" spans="4:4" x14ac:dyDescent="0.2">
      <c r="D17687" s="343"/>
    </row>
    <row r="17688" spans="4:4" x14ac:dyDescent="0.2">
      <c r="D17688" s="343"/>
    </row>
    <row r="17689" spans="4:4" x14ac:dyDescent="0.2">
      <c r="D17689" s="343"/>
    </row>
    <row r="17690" spans="4:4" x14ac:dyDescent="0.2">
      <c r="D17690" s="343"/>
    </row>
    <row r="17691" spans="4:4" x14ac:dyDescent="0.2">
      <c r="D17691" s="343"/>
    </row>
    <row r="17692" spans="4:4" x14ac:dyDescent="0.2">
      <c r="D17692" s="343"/>
    </row>
    <row r="17693" spans="4:4" x14ac:dyDescent="0.2">
      <c r="D17693" s="343"/>
    </row>
    <row r="17694" spans="4:4" x14ac:dyDescent="0.2">
      <c r="D17694" s="343"/>
    </row>
    <row r="17695" spans="4:4" x14ac:dyDescent="0.2">
      <c r="D17695" s="343"/>
    </row>
    <row r="17696" spans="4:4" x14ac:dyDescent="0.2">
      <c r="D17696" s="343"/>
    </row>
    <row r="17697" spans="4:4" x14ac:dyDescent="0.2">
      <c r="D17697" s="343"/>
    </row>
    <row r="17698" spans="4:4" x14ac:dyDescent="0.2">
      <c r="D17698" s="343"/>
    </row>
    <row r="17699" spans="4:4" x14ac:dyDescent="0.2">
      <c r="D17699" s="343"/>
    </row>
    <row r="17700" spans="4:4" x14ac:dyDescent="0.2">
      <c r="D17700" s="343"/>
    </row>
    <row r="17701" spans="4:4" x14ac:dyDescent="0.2">
      <c r="D17701" s="343"/>
    </row>
    <row r="17702" spans="4:4" x14ac:dyDescent="0.2">
      <c r="D17702" s="343"/>
    </row>
    <row r="17703" spans="4:4" x14ac:dyDescent="0.2">
      <c r="D17703" s="343"/>
    </row>
    <row r="17704" spans="4:4" x14ac:dyDescent="0.2">
      <c r="D17704" s="343"/>
    </row>
    <row r="17705" spans="4:4" x14ac:dyDescent="0.2">
      <c r="D17705" s="343"/>
    </row>
    <row r="17706" spans="4:4" x14ac:dyDescent="0.2">
      <c r="D17706" s="343"/>
    </row>
    <row r="17707" spans="4:4" x14ac:dyDescent="0.2">
      <c r="D17707" s="343"/>
    </row>
    <row r="17708" spans="4:4" x14ac:dyDescent="0.2">
      <c r="D17708" s="343"/>
    </row>
    <row r="17709" spans="4:4" x14ac:dyDescent="0.2">
      <c r="D17709" s="343"/>
    </row>
    <row r="17710" spans="4:4" x14ac:dyDescent="0.2">
      <c r="D17710" s="343"/>
    </row>
    <row r="17711" spans="4:4" x14ac:dyDescent="0.2">
      <c r="D17711" s="343"/>
    </row>
    <row r="17712" spans="4:4" x14ac:dyDescent="0.2">
      <c r="D17712" s="343"/>
    </row>
    <row r="17713" spans="4:4" x14ac:dyDescent="0.2">
      <c r="D17713" s="343"/>
    </row>
    <row r="17714" spans="4:4" x14ac:dyDescent="0.2">
      <c r="D17714" s="343"/>
    </row>
    <row r="17715" spans="4:4" x14ac:dyDescent="0.2">
      <c r="D17715" s="343"/>
    </row>
    <row r="17716" spans="4:4" x14ac:dyDescent="0.2">
      <c r="D17716" s="343"/>
    </row>
    <row r="17717" spans="4:4" x14ac:dyDescent="0.2">
      <c r="D17717" s="343"/>
    </row>
    <row r="17718" spans="4:4" x14ac:dyDescent="0.2">
      <c r="D17718" s="343"/>
    </row>
    <row r="17719" spans="4:4" x14ac:dyDescent="0.2">
      <c r="D17719" s="343"/>
    </row>
    <row r="17720" spans="4:4" x14ac:dyDescent="0.2">
      <c r="D17720" s="343"/>
    </row>
    <row r="17721" spans="4:4" x14ac:dyDescent="0.2">
      <c r="D17721" s="343"/>
    </row>
    <row r="17722" spans="4:4" x14ac:dyDescent="0.2">
      <c r="D17722" s="343"/>
    </row>
    <row r="17723" spans="4:4" x14ac:dyDescent="0.2">
      <c r="D17723" s="343"/>
    </row>
    <row r="17724" spans="4:4" x14ac:dyDescent="0.2">
      <c r="D17724" s="343"/>
    </row>
    <row r="17725" spans="4:4" x14ac:dyDescent="0.2">
      <c r="D17725" s="343"/>
    </row>
    <row r="17726" spans="4:4" x14ac:dyDescent="0.2">
      <c r="D17726" s="343"/>
    </row>
    <row r="17727" spans="4:4" x14ac:dyDescent="0.2">
      <c r="D17727" s="343"/>
    </row>
    <row r="17728" spans="4:4" x14ac:dyDescent="0.2">
      <c r="D17728" s="343"/>
    </row>
    <row r="17729" spans="4:4" x14ac:dyDescent="0.2">
      <c r="D17729" s="343"/>
    </row>
    <row r="17730" spans="4:4" x14ac:dyDescent="0.2">
      <c r="D17730" s="343"/>
    </row>
    <row r="17731" spans="4:4" x14ac:dyDescent="0.2">
      <c r="D17731" s="343"/>
    </row>
    <row r="17732" spans="4:4" x14ac:dyDescent="0.2">
      <c r="D17732" s="343"/>
    </row>
    <row r="17733" spans="4:4" x14ac:dyDescent="0.2">
      <c r="D17733" s="343"/>
    </row>
    <row r="17734" spans="4:4" x14ac:dyDescent="0.2">
      <c r="D17734" s="343"/>
    </row>
    <row r="17735" spans="4:4" x14ac:dyDescent="0.2">
      <c r="D17735" s="343"/>
    </row>
    <row r="17736" spans="4:4" x14ac:dyDescent="0.2">
      <c r="D17736" s="343"/>
    </row>
    <row r="17737" spans="4:4" x14ac:dyDescent="0.2">
      <c r="D17737" s="343"/>
    </row>
    <row r="17738" spans="4:4" x14ac:dyDescent="0.2">
      <c r="D17738" s="343"/>
    </row>
    <row r="17739" spans="4:4" x14ac:dyDescent="0.2">
      <c r="D17739" s="343"/>
    </row>
    <row r="17740" spans="4:4" x14ac:dyDescent="0.2">
      <c r="D17740" s="343"/>
    </row>
    <row r="17741" spans="4:4" x14ac:dyDescent="0.2">
      <c r="D17741" s="343"/>
    </row>
    <row r="17742" spans="4:4" x14ac:dyDescent="0.2">
      <c r="D17742" s="343"/>
    </row>
    <row r="17743" spans="4:4" x14ac:dyDescent="0.2">
      <c r="D17743" s="343"/>
    </row>
    <row r="17744" spans="4:4" x14ac:dyDescent="0.2">
      <c r="D17744" s="343"/>
    </row>
    <row r="17745" spans="4:4" x14ac:dyDescent="0.2">
      <c r="D17745" s="343"/>
    </row>
    <row r="17746" spans="4:4" x14ac:dyDescent="0.2">
      <c r="D17746" s="343"/>
    </row>
    <row r="17747" spans="4:4" x14ac:dyDescent="0.2">
      <c r="D17747" s="343"/>
    </row>
    <row r="17748" spans="4:4" x14ac:dyDescent="0.2">
      <c r="D17748" s="343"/>
    </row>
    <row r="17749" spans="4:4" x14ac:dyDescent="0.2">
      <c r="D17749" s="343"/>
    </row>
    <row r="17750" spans="4:4" x14ac:dyDescent="0.2">
      <c r="D17750" s="343"/>
    </row>
    <row r="17751" spans="4:4" x14ac:dyDescent="0.2">
      <c r="D17751" s="343"/>
    </row>
    <row r="17752" spans="4:4" x14ac:dyDescent="0.2">
      <c r="D17752" s="343"/>
    </row>
    <row r="17753" spans="4:4" x14ac:dyDescent="0.2">
      <c r="D17753" s="343"/>
    </row>
    <row r="17754" spans="4:4" x14ac:dyDescent="0.2">
      <c r="D17754" s="343"/>
    </row>
    <row r="17755" spans="4:4" x14ac:dyDescent="0.2">
      <c r="D17755" s="343"/>
    </row>
    <row r="17756" spans="4:4" x14ac:dyDescent="0.2">
      <c r="D17756" s="343"/>
    </row>
    <row r="17757" spans="4:4" x14ac:dyDescent="0.2">
      <c r="D17757" s="343"/>
    </row>
    <row r="17758" spans="4:4" x14ac:dyDescent="0.2">
      <c r="D17758" s="343"/>
    </row>
    <row r="17759" spans="4:4" x14ac:dyDescent="0.2">
      <c r="D17759" s="343"/>
    </row>
    <row r="17760" spans="4:4" x14ac:dyDescent="0.2">
      <c r="D17760" s="343"/>
    </row>
    <row r="17761" spans="4:4" x14ac:dyDescent="0.2">
      <c r="D17761" s="343"/>
    </row>
    <row r="17762" spans="4:4" x14ac:dyDescent="0.2">
      <c r="D17762" s="343"/>
    </row>
    <row r="17763" spans="4:4" x14ac:dyDescent="0.2">
      <c r="D17763" s="343"/>
    </row>
    <row r="17764" spans="4:4" x14ac:dyDescent="0.2">
      <c r="D17764" s="343"/>
    </row>
    <row r="17765" spans="4:4" x14ac:dyDescent="0.2">
      <c r="D17765" s="343"/>
    </row>
    <row r="17766" spans="4:4" x14ac:dyDescent="0.2">
      <c r="D17766" s="343"/>
    </row>
    <row r="17767" spans="4:4" x14ac:dyDescent="0.2">
      <c r="D17767" s="343"/>
    </row>
    <row r="17768" spans="4:4" x14ac:dyDescent="0.2">
      <c r="D17768" s="343"/>
    </row>
    <row r="17769" spans="4:4" x14ac:dyDescent="0.2">
      <c r="D17769" s="343"/>
    </row>
    <row r="17770" spans="4:4" x14ac:dyDescent="0.2">
      <c r="D17770" s="343"/>
    </row>
    <row r="17771" spans="4:4" x14ac:dyDescent="0.2">
      <c r="D17771" s="343"/>
    </row>
    <row r="17772" spans="4:4" x14ac:dyDescent="0.2">
      <c r="D17772" s="343"/>
    </row>
    <row r="17773" spans="4:4" x14ac:dyDescent="0.2">
      <c r="D17773" s="343"/>
    </row>
    <row r="17774" spans="4:4" x14ac:dyDescent="0.2">
      <c r="D17774" s="343"/>
    </row>
    <row r="17775" spans="4:4" x14ac:dyDescent="0.2">
      <c r="D17775" s="343"/>
    </row>
    <row r="17776" spans="4:4" x14ac:dyDescent="0.2">
      <c r="D17776" s="343"/>
    </row>
    <row r="17777" spans="4:4" x14ac:dyDescent="0.2">
      <c r="D17777" s="343"/>
    </row>
    <row r="17778" spans="4:4" x14ac:dyDescent="0.2">
      <c r="D17778" s="343"/>
    </row>
    <row r="17779" spans="4:4" x14ac:dyDescent="0.2">
      <c r="D17779" s="343"/>
    </row>
    <row r="17780" spans="4:4" x14ac:dyDescent="0.2">
      <c r="D17780" s="343"/>
    </row>
    <row r="17781" spans="4:4" x14ac:dyDescent="0.2">
      <c r="D17781" s="343"/>
    </row>
    <row r="17782" spans="4:4" x14ac:dyDescent="0.2">
      <c r="D17782" s="343"/>
    </row>
    <row r="17783" spans="4:4" x14ac:dyDescent="0.2">
      <c r="D17783" s="343"/>
    </row>
    <row r="17784" spans="4:4" x14ac:dyDescent="0.2">
      <c r="D17784" s="343"/>
    </row>
    <row r="17785" spans="4:4" x14ac:dyDescent="0.2">
      <c r="D17785" s="343"/>
    </row>
    <row r="17786" spans="4:4" x14ac:dyDescent="0.2">
      <c r="D17786" s="343"/>
    </row>
    <row r="17787" spans="4:4" x14ac:dyDescent="0.2">
      <c r="D17787" s="343"/>
    </row>
    <row r="17788" spans="4:4" x14ac:dyDescent="0.2">
      <c r="D17788" s="343"/>
    </row>
    <row r="17789" spans="4:4" x14ac:dyDescent="0.2">
      <c r="D17789" s="343"/>
    </row>
    <row r="17790" spans="4:4" x14ac:dyDescent="0.2">
      <c r="D17790" s="343"/>
    </row>
    <row r="17791" spans="4:4" x14ac:dyDescent="0.2">
      <c r="D17791" s="343"/>
    </row>
    <row r="17792" spans="4:4" x14ac:dyDescent="0.2">
      <c r="D17792" s="343"/>
    </row>
    <row r="17793" spans="4:4" x14ac:dyDescent="0.2">
      <c r="D17793" s="343"/>
    </row>
    <row r="17794" spans="4:4" x14ac:dyDescent="0.2">
      <c r="D17794" s="343"/>
    </row>
    <row r="17795" spans="4:4" x14ac:dyDescent="0.2">
      <c r="D17795" s="343"/>
    </row>
    <row r="17796" spans="4:4" x14ac:dyDescent="0.2">
      <c r="D17796" s="343"/>
    </row>
    <row r="17797" spans="4:4" x14ac:dyDescent="0.2">
      <c r="D17797" s="343"/>
    </row>
    <row r="17798" spans="4:4" x14ac:dyDescent="0.2">
      <c r="D17798" s="343"/>
    </row>
    <row r="17799" spans="4:4" x14ac:dyDescent="0.2">
      <c r="D17799" s="343"/>
    </row>
    <row r="17800" spans="4:4" x14ac:dyDescent="0.2">
      <c r="D17800" s="343"/>
    </row>
    <row r="17801" spans="4:4" x14ac:dyDescent="0.2">
      <c r="D17801" s="343"/>
    </row>
    <row r="17802" spans="4:4" x14ac:dyDescent="0.2">
      <c r="D17802" s="343"/>
    </row>
    <row r="17803" spans="4:4" x14ac:dyDescent="0.2">
      <c r="D17803" s="343"/>
    </row>
    <row r="17804" spans="4:4" x14ac:dyDescent="0.2">
      <c r="D17804" s="343"/>
    </row>
    <row r="17805" spans="4:4" x14ac:dyDescent="0.2">
      <c r="D17805" s="343"/>
    </row>
    <row r="17806" spans="4:4" x14ac:dyDescent="0.2">
      <c r="D17806" s="343"/>
    </row>
    <row r="17807" spans="4:4" x14ac:dyDescent="0.2">
      <c r="D17807" s="343"/>
    </row>
    <row r="17808" spans="4:4" x14ac:dyDescent="0.2">
      <c r="D17808" s="343"/>
    </row>
    <row r="17809" spans="4:4" x14ac:dyDescent="0.2">
      <c r="D17809" s="343"/>
    </row>
    <row r="17810" spans="4:4" x14ac:dyDescent="0.2">
      <c r="D17810" s="343"/>
    </row>
    <row r="17811" spans="4:4" x14ac:dyDescent="0.2">
      <c r="D17811" s="343"/>
    </row>
    <row r="17812" spans="4:4" x14ac:dyDescent="0.2">
      <c r="D17812" s="343"/>
    </row>
    <row r="17813" spans="4:4" x14ac:dyDescent="0.2">
      <c r="D17813" s="343"/>
    </row>
    <row r="17814" spans="4:4" x14ac:dyDescent="0.2">
      <c r="D17814" s="343"/>
    </row>
    <row r="17815" spans="4:4" x14ac:dyDescent="0.2">
      <c r="D17815" s="343"/>
    </row>
    <row r="17816" spans="4:4" x14ac:dyDescent="0.2">
      <c r="D17816" s="343"/>
    </row>
    <row r="17817" spans="4:4" x14ac:dyDescent="0.2">
      <c r="D17817" s="343"/>
    </row>
    <row r="17818" spans="4:4" x14ac:dyDescent="0.2">
      <c r="D17818" s="343"/>
    </row>
    <row r="17819" spans="4:4" x14ac:dyDescent="0.2">
      <c r="D17819" s="343"/>
    </row>
    <row r="17820" spans="4:4" x14ac:dyDescent="0.2">
      <c r="D17820" s="343"/>
    </row>
    <row r="17821" spans="4:4" x14ac:dyDescent="0.2">
      <c r="D17821" s="343"/>
    </row>
    <row r="17822" spans="4:4" x14ac:dyDescent="0.2">
      <c r="D17822" s="343"/>
    </row>
    <row r="17823" spans="4:4" x14ac:dyDescent="0.2">
      <c r="D17823" s="343"/>
    </row>
    <row r="17824" spans="4:4" x14ac:dyDescent="0.2">
      <c r="D17824" s="343"/>
    </row>
    <row r="17825" spans="4:4" x14ac:dyDescent="0.2">
      <c r="D17825" s="343"/>
    </row>
    <row r="17826" spans="4:4" x14ac:dyDescent="0.2">
      <c r="D17826" s="343"/>
    </row>
    <row r="17827" spans="4:4" x14ac:dyDescent="0.2">
      <c r="D17827" s="343"/>
    </row>
    <row r="17828" spans="4:4" x14ac:dyDescent="0.2">
      <c r="D17828" s="343"/>
    </row>
    <row r="17829" spans="4:4" x14ac:dyDescent="0.2">
      <c r="D17829" s="343"/>
    </row>
    <row r="17830" spans="4:4" x14ac:dyDescent="0.2">
      <c r="D17830" s="343"/>
    </row>
    <row r="17831" spans="4:4" x14ac:dyDescent="0.2">
      <c r="D17831" s="343"/>
    </row>
    <row r="17832" spans="4:4" x14ac:dyDescent="0.2">
      <c r="D17832" s="343"/>
    </row>
    <row r="17833" spans="4:4" x14ac:dyDescent="0.2">
      <c r="D17833" s="343"/>
    </row>
    <row r="17834" spans="4:4" x14ac:dyDescent="0.2">
      <c r="D17834" s="343"/>
    </row>
    <row r="17835" spans="4:4" x14ac:dyDescent="0.2">
      <c r="D17835" s="343"/>
    </row>
    <row r="17836" spans="4:4" x14ac:dyDescent="0.2">
      <c r="D17836" s="343"/>
    </row>
    <row r="17837" spans="4:4" x14ac:dyDescent="0.2">
      <c r="D17837" s="343"/>
    </row>
    <row r="17838" spans="4:4" x14ac:dyDescent="0.2">
      <c r="D17838" s="343"/>
    </row>
    <row r="17839" spans="4:4" x14ac:dyDescent="0.2">
      <c r="D17839" s="343"/>
    </row>
    <row r="17840" spans="4:4" x14ac:dyDescent="0.2">
      <c r="D17840" s="343"/>
    </row>
    <row r="17841" spans="4:4" x14ac:dyDescent="0.2">
      <c r="D17841" s="343"/>
    </row>
    <row r="17842" spans="4:4" x14ac:dyDescent="0.2">
      <c r="D17842" s="343"/>
    </row>
    <row r="17843" spans="4:4" x14ac:dyDescent="0.2">
      <c r="D17843" s="343"/>
    </row>
    <row r="17844" spans="4:4" x14ac:dyDescent="0.2">
      <c r="D17844" s="343"/>
    </row>
    <row r="17845" spans="4:4" x14ac:dyDescent="0.2">
      <c r="D17845" s="343"/>
    </row>
    <row r="17846" spans="4:4" x14ac:dyDescent="0.2">
      <c r="D17846" s="343"/>
    </row>
    <row r="17847" spans="4:4" x14ac:dyDescent="0.2">
      <c r="D17847" s="343"/>
    </row>
    <row r="17848" spans="4:4" x14ac:dyDescent="0.2">
      <c r="D17848" s="343"/>
    </row>
    <row r="17849" spans="4:4" x14ac:dyDescent="0.2">
      <c r="D17849" s="343"/>
    </row>
    <row r="17850" spans="4:4" x14ac:dyDescent="0.2">
      <c r="D17850" s="343"/>
    </row>
    <row r="17851" spans="4:4" x14ac:dyDescent="0.2">
      <c r="D17851" s="343"/>
    </row>
    <row r="17852" spans="4:4" x14ac:dyDescent="0.2">
      <c r="D17852" s="343"/>
    </row>
    <row r="17853" spans="4:4" x14ac:dyDescent="0.2">
      <c r="D17853" s="343"/>
    </row>
    <row r="17854" spans="4:4" x14ac:dyDescent="0.2">
      <c r="D17854" s="343"/>
    </row>
    <row r="17855" spans="4:4" x14ac:dyDescent="0.2">
      <c r="D17855" s="343"/>
    </row>
    <row r="17856" spans="4:4" x14ac:dyDescent="0.2">
      <c r="D17856" s="343"/>
    </row>
    <row r="17857" spans="4:4" x14ac:dyDescent="0.2">
      <c r="D17857" s="343"/>
    </row>
    <row r="17858" spans="4:4" x14ac:dyDescent="0.2">
      <c r="D17858" s="343"/>
    </row>
    <row r="17859" spans="4:4" x14ac:dyDescent="0.2">
      <c r="D17859" s="343"/>
    </row>
    <row r="17860" spans="4:4" x14ac:dyDescent="0.2">
      <c r="D17860" s="343"/>
    </row>
    <row r="17861" spans="4:4" x14ac:dyDescent="0.2">
      <c r="D17861" s="343"/>
    </row>
    <row r="17862" spans="4:4" x14ac:dyDescent="0.2">
      <c r="D17862" s="343"/>
    </row>
    <row r="17863" spans="4:4" x14ac:dyDescent="0.2">
      <c r="D17863" s="343"/>
    </row>
    <row r="17864" spans="4:4" x14ac:dyDescent="0.2">
      <c r="D17864" s="343"/>
    </row>
    <row r="17865" spans="4:4" x14ac:dyDescent="0.2">
      <c r="D17865" s="343"/>
    </row>
    <row r="17866" spans="4:4" x14ac:dyDescent="0.2">
      <c r="D17866" s="343"/>
    </row>
    <row r="17867" spans="4:4" x14ac:dyDescent="0.2">
      <c r="D17867" s="343"/>
    </row>
    <row r="17868" spans="4:4" x14ac:dyDescent="0.2">
      <c r="D17868" s="343"/>
    </row>
    <row r="17869" spans="4:4" x14ac:dyDescent="0.2">
      <c r="D17869" s="343"/>
    </row>
    <row r="17870" spans="4:4" x14ac:dyDescent="0.2">
      <c r="D17870" s="343"/>
    </row>
    <row r="17871" spans="4:4" x14ac:dyDescent="0.2">
      <c r="D17871" s="343"/>
    </row>
    <row r="17872" spans="4:4" x14ac:dyDescent="0.2">
      <c r="D17872" s="343"/>
    </row>
    <row r="17873" spans="4:4" x14ac:dyDescent="0.2">
      <c r="D17873" s="343"/>
    </row>
    <row r="17874" spans="4:4" x14ac:dyDescent="0.2">
      <c r="D17874" s="343"/>
    </row>
    <row r="17875" spans="4:4" x14ac:dyDescent="0.2">
      <c r="D17875" s="343"/>
    </row>
    <row r="17876" spans="4:4" x14ac:dyDescent="0.2">
      <c r="D17876" s="343"/>
    </row>
    <row r="17877" spans="4:4" x14ac:dyDescent="0.2">
      <c r="D17877" s="343"/>
    </row>
    <row r="17878" spans="4:4" x14ac:dyDescent="0.2">
      <c r="D17878" s="343"/>
    </row>
    <row r="17879" spans="4:4" x14ac:dyDescent="0.2">
      <c r="D17879" s="343"/>
    </row>
    <row r="17880" spans="4:4" x14ac:dyDescent="0.2">
      <c r="D17880" s="343"/>
    </row>
    <row r="17881" spans="4:4" x14ac:dyDescent="0.2">
      <c r="D17881" s="343"/>
    </row>
    <row r="17882" spans="4:4" x14ac:dyDescent="0.2">
      <c r="D17882" s="343"/>
    </row>
    <row r="17883" spans="4:4" x14ac:dyDescent="0.2">
      <c r="D17883" s="343"/>
    </row>
    <row r="17884" spans="4:4" x14ac:dyDescent="0.2">
      <c r="D17884" s="343"/>
    </row>
    <row r="17885" spans="4:4" x14ac:dyDescent="0.2">
      <c r="D17885" s="343"/>
    </row>
    <row r="17886" spans="4:4" x14ac:dyDescent="0.2">
      <c r="D17886" s="343"/>
    </row>
    <row r="17887" spans="4:4" x14ac:dyDescent="0.2">
      <c r="D17887" s="343"/>
    </row>
    <row r="17888" spans="4:4" x14ac:dyDescent="0.2">
      <c r="D17888" s="343"/>
    </row>
    <row r="17889" spans="4:4" x14ac:dyDescent="0.2">
      <c r="D17889" s="343"/>
    </row>
    <row r="17890" spans="4:4" x14ac:dyDescent="0.2">
      <c r="D17890" s="343"/>
    </row>
    <row r="17891" spans="4:4" x14ac:dyDescent="0.2">
      <c r="D17891" s="343"/>
    </row>
    <row r="17892" spans="4:4" x14ac:dyDescent="0.2">
      <c r="D17892" s="343"/>
    </row>
    <row r="17893" spans="4:4" x14ac:dyDescent="0.2">
      <c r="D17893" s="343"/>
    </row>
    <row r="17894" spans="4:4" x14ac:dyDescent="0.2">
      <c r="D17894" s="343"/>
    </row>
    <row r="17895" spans="4:4" x14ac:dyDescent="0.2">
      <c r="D17895" s="343"/>
    </row>
    <row r="17896" spans="4:4" x14ac:dyDescent="0.2">
      <c r="D17896" s="343"/>
    </row>
    <row r="17897" spans="4:4" x14ac:dyDescent="0.2">
      <c r="D17897" s="343"/>
    </row>
    <row r="17898" spans="4:4" x14ac:dyDescent="0.2">
      <c r="D17898" s="343"/>
    </row>
    <row r="17899" spans="4:4" x14ac:dyDescent="0.2">
      <c r="D17899" s="343"/>
    </row>
    <row r="17900" spans="4:4" x14ac:dyDescent="0.2">
      <c r="D17900" s="343"/>
    </row>
    <row r="17901" spans="4:4" x14ac:dyDescent="0.2">
      <c r="D17901" s="343"/>
    </row>
    <row r="17902" spans="4:4" x14ac:dyDescent="0.2">
      <c r="D17902" s="343"/>
    </row>
    <row r="17903" spans="4:4" x14ac:dyDescent="0.2">
      <c r="D17903" s="343"/>
    </row>
    <row r="17904" spans="4:4" x14ac:dyDescent="0.2">
      <c r="D17904" s="343"/>
    </row>
    <row r="17905" spans="4:4" x14ac:dyDescent="0.2">
      <c r="D17905" s="343"/>
    </row>
    <row r="17906" spans="4:4" x14ac:dyDescent="0.2">
      <c r="D17906" s="343"/>
    </row>
    <row r="17907" spans="4:4" x14ac:dyDescent="0.2">
      <c r="D17907" s="343"/>
    </row>
    <row r="17908" spans="4:4" x14ac:dyDescent="0.2">
      <c r="D17908" s="343"/>
    </row>
    <row r="17909" spans="4:4" x14ac:dyDescent="0.2">
      <c r="D17909" s="343"/>
    </row>
    <row r="17910" spans="4:4" x14ac:dyDescent="0.2">
      <c r="D17910" s="343"/>
    </row>
    <row r="17911" spans="4:4" x14ac:dyDescent="0.2">
      <c r="D17911" s="343"/>
    </row>
    <row r="17912" spans="4:4" x14ac:dyDescent="0.2">
      <c r="D17912" s="343"/>
    </row>
    <row r="17913" spans="4:4" x14ac:dyDescent="0.2">
      <c r="D17913" s="343"/>
    </row>
    <row r="17914" spans="4:4" x14ac:dyDescent="0.2">
      <c r="D17914" s="343"/>
    </row>
    <row r="17915" spans="4:4" x14ac:dyDescent="0.2">
      <c r="D17915" s="343"/>
    </row>
    <row r="17916" spans="4:4" x14ac:dyDescent="0.2">
      <c r="D17916" s="343"/>
    </row>
    <row r="17917" spans="4:4" x14ac:dyDescent="0.2">
      <c r="D17917" s="343"/>
    </row>
    <row r="17918" spans="4:4" x14ac:dyDescent="0.2">
      <c r="D17918" s="343"/>
    </row>
    <row r="17919" spans="4:4" x14ac:dyDescent="0.2">
      <c r="D17919" s="343"/>
    </row>
    <row r="17920" spans="4:4" x14ac:dyDescent="0.2">
      <c r="D17920" s="343"/>
    </row>
    <row r="17921" spans="4:4" x14ac:dyDescent="0.2">
      <c r="D17921" s="343"/>
    </row>
    <row r="17922" spans="4:4" x14ac:dyDescent="0.2">
      <c r="D17922" s="343"/>
    </row>
    <row r="17923" spans="4:4" x14ac:dyDescent="0.2">
      <c r="D17923" s="343"/>
    </row>
    <row r="17924" spans="4:4" x14ac:dyDescent="0.2">
      <c r="D17924" s="343"/>
    </row>
    <row r="17925" spans="4:4" x14ac:dyDescent="0.2">
      <c r="D17925" s="343"/>
    </row>
    <row r="17926" spans="4:4" x14ac:dyDescent="0.2">
      <c r="D17926" s="343"/>
    </row>
    <row r="17927" spans="4:4" x14ac:dyDescent="0.2">
      <c r="D17927" s="343"/>
    </row>
    <row r="17928" spans="4:4" x14ac:dyDescent="0.2">
      <c r="D17928" s="343"/>
    </row>
    <row r="17929" spans="4:4" x14ac:dyDescent="0.2">
      <c r="D17929" s="343"/>
    </row>
    <row r="17930" spans="4:4" x14ac:dyDescent="0.2">
      <c r="D17930" s="343"/>
    </row>
    <row r="17931" spans="4:4" x14ac:dyDescent="0.2">
      <c r="D17931" s="343"/>
    </row>
    <row r="17932" spans="4:4" x14ac:dyDescent="0.2">
      <c r="D17932" s="343"/>
    </row>
    <row r="17933" spans="4:4" x14ac:dyDescent="0.2">
      <c r="D17933" s="343"/>
    </row>
    <row r="17934" spans="4:4" x14ac:dyDescent="0.2">
      <c r="D17934" s="343"/>
    </row>
    <row r="17935" spans="4:4" x14ac:dyDescent="0.2">
      <c r="D17935" s="343"/>
    </row>
    <row r="17936" spans="4:4" x14ac:dyDescent="0.2">
      <c r="D17936" s="343"/>
    </row>
    <row r="17937" spans="4:4" x14ac:dyDescent="0.2">
      <c r="D17937" s="343"/>
    </row>
    <row r="17938" spans="4:4" x14ac:dyDescent="0.2">
      <c r="D17938" s="343"/>
    </row>
    <row r="17939" spans="4:4" x14ac:dyDescent="0.2">
      <c r="D17939" s="343"/>
    </row>
    <row r="17940" spans="4:4" x14ac:dyDescent="0.2">
      <c r="D17940" s="343"/>
    </row>
    <row r="17941" spans="4:4" x14ac:dyDescent="0.2">
      <c r="D17941" s="343"/>
    </row>
    <row r="17942" spans="4:4" x14ac:dyDescent="0.2">
      <c r="D17942" s="343"/>
    </row>
    <row r="17943" spans="4:4" x14ac:dyDescent="0.2">
      <c r="D17943" s="343"/>
    </row>
    <row r="17944" spans="4:4" x14ac:dyDescent="0.2">
      <c r="D17944" s="343"/>
    </row>
    <row r="17945" spans="4:4" x14ac:dyDescent="0.2">
      <c r="D17945" s="343"/>
    </row>
    <row r="17946" spans="4:4" x14ac:dyDescent="0.2">
      <c r="D17946" s="343"/>
    </row>
    <row r="17947" spans="4:4" x14ac:dyDescent="0.2">
      <c r="D17947" s="343"/>
    </row>
    <row r="17948" spans="4:4" x14ac:dyDescent="0.2">
      <c r="D17948" s="343"/>
    </row>
    <row r="17949" spans="4:4" x14ac:dyDescent="0.2">
      <c r="D17949" s="343"/>
    </row>
    <row r="17950" spans="4:4" x14ac:dyDescent="0.2">
      <c r="D17950" s="343"/>
    </row>
    <row r="17951" spans="4:4" x14ac:dyDescent="0.2">
      <c r="D17951" s="343"/>
    </row>
    <row r="17952" spans="4:4" x14ac:dyDescent="0.2">
      <c r="D17952" s="343"/>
    </row>
    <row r="17953" spans="4:4" x14ac:dyDescent="0.2">
      <c r="D17953" s="343"/>
    </row>
    <row r="17954" spans="4:4" x14ac:dyDescent="0.2">
      <c r="D17954" s="343"/>
    </row>
    <row r="17955" spans="4:4" x14ac:dyDescent="0.2">
      <c r="D17955" s="343"/>
    </row>
    <row r="17956" spans="4:4" x14ac:dyDescent="0.2">
      <c r="D17956" s="343"/>
    </row>
    <row r="17957" spans="4:4" x14ac:dyDescent="0.2">
      <c r="D17957" s="343"/>
    </row>
    <row r="17958" spans="4:4" x14ac:dyDescent="0.2">
      <c r="D17958" s="343"/>
    </row>
    <row r="17959" spans="4:4" x14ac:dyDescent="0.2">
      <c r="D17959" s="343"/>
    </row>
    <row r="17960" spans="4:4" x14ac:dyDescent="0.2">
      <c r="D17960" s="343"/>
    </row>
    <row r="17961" spans="4:4" x14ac:dyDescent="0.2">
      <c r="D17961" s="343"/>
    </row>
    <row r="17962" spans="4:4" x14ac:dyDescent="0.2">
      <c r="D17962" s="343"/>
    </row>
    <row r="17963" spans="4:4" x14ac:dyDescent="0.2">
      <c r="D17963" s="343"/>
    </row>
    <row r="17964" spans="4:4" x14ac:dyDescent="0.2">
      <c r="D17964" s="343"/>
    </row>
    <row r="17965" spans="4:4" x14ac:dyDescent="0.2">
      <c r="D17965" s="343"/>
    </row>
    <row r="17966" spans="4:4" x14ac:dyDescent="0.2">
      <c r="D17966" s="343"/>
    </row>
    <row r="17967" spans="4:4" x14ac:dyDescent="0.2">
      <c r="D17967" s="343"/>
    </row>
    <row r="17968" spans="4:4" x14ac:dyDescent="0.2">
      <c r="D17968" s="343"/>
    </row>
    <row r="17969" spans="4:4" x14ac:dyDescent="0.2">
      <c r="D17969" s="343"/>
    </row>
    <row r="17970" spans="4:4" x14ac:dyDescent="0.2">
      <c r="D17970" s="343"/>
    </row>
    <row r="17971" spans="4:4" x14ac:dyDescent="0.2">
      <c r="D17971" s="343"/>
    </row>
    <row r="17972" spans="4:4" x14ac:dyDescent="0.2">
      <c r="D17972" s="343"/>
    </row>
    <row r="17973" spans="4:4" x14ac:dyDescent="0.2">
      <c r="D17973" s="343"/>
    </row>
    <row r="17974" spans="4:4" x14ac:dyDescent="0.2">
      <c r="D17974" s="343"/>
    </row>
    <row r="17975" spans="4:4" x14ac:dyDescent="0.2">
      <c r="D17975" s="343"/>
    </row>
    <row r="17976" spans="4:4" x14ac:dyDescent="0.2">
      <c r="D17976" s="343"/>
    </row>
    <row r="17977" spans="4:4" x14ac:dyDescent="0.2">
      <c r="D17977" s="343"/>
    </row>
    <row r="17978" spans="4:4" x14ac:dyDescent="0.2">
      <c r="D17978" s="343"/>
    </row>
    <row r="17979" spans="4:4" x14ac:dyDescent="0.2">
      <c r="D17979" s="343"/>
    </row>
    <row r="17980" spans="4:4" x14ac:dyDescent="0.2">
      <c r="D17980" s="343"/>
    </row>
    <row r="17981" spans="4:4" x14ac:dyDescent="0.2">
      <c r="D17981" s="343"/>
    </row>
    <row r="17982" spans="4:4" x14ac:dyDescent="0.2">
      <c r="D17982" s="343"/>
    </row>
    <row r="17983" spans="4:4" x14ac:dyDescent="0.2">
      <c r="D17983" s="343"/>
    </row>
    <row r="17984" spans="4:4" x14ac:dyDescent="0.2">
      <c r="D17984" s="343"/>
    </row>
    <row r="17985" spans="4:4" x14ac:dyDescent="0.2">
      <c r="D17985" s="343"/>
    </row>
    <row r="17986" spans="4:4" x14ac:dyDescent="0.2">
      <c r="D17986" s="343"/>
    </row>
    <row r="17987" spans="4:4" x14ac:dyDescent="0.2">
      <c r="D17987" s="343"/>
    </row>
    <row r="17988" spans="4:4" x14ac:dyDescent="0.2">
      <c r="D17988" s="343"/>
    </row>
    <row r="17989" spans="4:4" x14ac:dyDescent="0.2">
      <c r="D17989" s="343"/>
    </row>
    <row r="17990" spans="4:4" x14ac:dyDescent="0.2">
      <c r="D17990" s="343"/>
    </row>
    <row r="17991" spans="4:4" x14ac:dyDescent="0.2">
      <c r="D17991" s="343"/>
    </row>
    <row r="17992" spans="4:4" x14ac:dyDescent="0.2">
      <c r="D17992" s="343"/>
    </row>
    <row r="17993" spans="4:4" x14ac:dyDescent="0.2">
      <c r="D17993" s="343"/>
    </row>
    <row r="17994" spans="4:4" x14ac:dyDescent="0.2">
      <c r="D17994" s="343"/>
    </row>
    <row r="17995" spans="4:4" x14ac:dyDescent="0.2">
      <c r="D17995" s="343"/>
    </row>
    <row r="17996" spans="4:4" x14ac:dyDescent="0.2">
      <c r="D17996" s="343"/>
    </row>
    <row r="17997" spans="4:4" x14ac:dyDescent="0.2">
      <c r="D17997" s="343"/>
    </row>
    <row r="17998" spans="4:4" x14ac:dyDescent="0.2">
      <c r="D17998" s="343"/>
    </row>
    <row r="17999" spans="4:4" x14ac:dyDescent="0.2">
      <c r="D17999" s="343"/>
    </row>
    <row r="18000" spans="4:4" x14ac:dyDescent="0.2">
      <c r="D18000" s="343"/>
    </row>
    <row r="18001" spans="4:4" x14ac:dyDescent="0.2">
      <c r="D18001" s="343"/>
    </row>
    <row r="18002" spans="4:4" x14ac:dyDescent="0.2">
      <c r="D18002" s="343"/>
    </row>
    <row r="18003" spans="4:4" x14ac:dyDescent="0.2">
      <c r="D18003" s="343"/>
    </row>
    <row r="18004" spans="4:4" x14ac:dyDescent="0.2">
      <c r="D18004" s="343"/>
    </row>
    <row r="18005" spans="4:4" x14ac:dyDescent="0.2">
      <c r="D18005" s="343"/>
    </row>
    <row r="18006" spans="4:4" x14ac:dyDescent="0.2">
      <c r="D18006" s="343"/>
    </row>
    <row r="18007" spans="4:4" x14ac:dyDescent="0.2">
      <c r="D18007" s="343"/>
    </row>
    <row r="18008" spans="4:4" x14ac:dyDescent="0.2">
      <c r="D18008" s="343"/>
    </row>
    <row r="18009" spans="4:4" x14ac:dyDescent="0.2">
      <c r="D18009" s="343"/>
    </row>
    <row r="18010" spans="4:4" x14ac:dyDescent="0.2">
      <c r="D18010" s="343"/>
    </row>
    <row r="18011" spans="4:4" x14ac:dyDescent="0.2">
      <c r="D18011" s="343"/>
    </row>
    <row r="18012" spans="4:4" x14ac:dyDescent="0.2">
      <c r="D18012" s="343"/>
    </row>
    <row r="18013" spans="4:4" x14ac:dyDescent="0.2">
      <c r="D18013" s="343"/>
    </row>
    <row r="18014" spans="4:4" x14ac:dyDescent="0.2">
      <c r="D18014" s="343"/>
    </row>
    <row r="18015" spans="4:4" x14ac:dyDescent="0.2">
      <c r="D18015" s="343"/>
    </row>
    <row r="18016" spans="4:4" x14ac:dyDescent="0.2">
      <c r="D18016" s="343"/>
    </row>
    <row r="18017" spans="4:4" x14ac:dyDescent="0.2">
      <c r="D18017" s="343"/>
    </row>
    <row r="18018" spans="4:4" x14ac:dyDescent="0.2">
      <c r="D18018" s="343"/>
    </row>
    <row r="18019" spans="4:4" x14ac:dyDescent="0.2">
      <c r="D18019" s="343"/>
    </row>
    <row r="18020" spans="4:4" x14ac:dyDescent="0.2">
      <c r="D18020" s="343"/>
    </row>
    <row r="18021" spans="4:4" x14ac:dyDescent="0.2">
      <c r="D18021" s="343"/>
    </row>
    <row r="18022" spans="4:4" x14ac:dyDescent="0.2">
      <c r="D18022" s="343"/>
    </row>
    <row r="18023" spans="4:4" x14ac:dyDescent="0.2">
      <c r="D18023" s="343"/>
    </row>
    <row r="18024" spans="4:4" x14ac:dyDescent="0.2">
      <c r="D18024" s="343"/>
    </row>
    <row r="18025" spans="4:4" x14ac:dyDescent="0.2">
      <c r="D18025" s="343"/>
    </row>
    <row r="18026" spans="4:4" x14ac:dyDescent="0.2">
      <c r="D18026" s="343"/>
    </row>
    <row r="18027" spans="4:4" x14ac:dyDescent="0.2">
      <c r="D18027" s="343"/>
    </row>
    <row r="18028" spans="4:4" x14ac:dyDescent="0.2">
      <c r="D18028" s="343"/>
    </row>
    <row r="18029" spans="4:4" x14ac:dyDescent="0.2">
      <c r="D18029" s="343"/>
    </row>
    <row r="18030" spans="4:4" x14ac:dyDescent="0.2">
      <c r="D18030" s="343"/>
    </row>
    <row r="18031" spans="4:4" x14ac:dyDescent="0.2">
      <c r="D18031" s="343"/>
    </row>
    <row r="18032" spans="4:4" x14ac:dyDescent="0.2">
      <c r="D18032" s="343"/>
    </row>
    <row r="18033" spans="4:4" x14ac:dyDescent="0.2">
      <c r="D18033" s="343"/>
    </row>
    <row r="18034" spans="4:4" x14ac:dyDescent="0.2">
      <c r="D18034" s="343"/>
    </row>
    <row r="18035" spans="4:4" x14ac:dyDescent="0.2">
      <c r="D18035" s="343"/>
    </row>
    <row r="18036" spans="4:4" x14ac:dyDescent="0.2">
      <c r="D18036" s="343"/>
    </row>
    <row r="18037" spans="4:4" x14ac:dyDescent="0.2">
      <c r="D18037" s="343"/>
    </row>
    <row r="18038" spans="4:4" x14ac:dyDescent="0.2">
      <c r="D18038" s="343"/>
    </row>
    <row r="18039" spans="4:4" x14ac:dyDescent="0.2">
      <c r="D18039" s="343"/>
    </row>
    <row r="18040" spans="4:4" x14ac:dyDescent="0.2">
      <c r="D18040" s="343"/>
    </row>
    <row r="18041" spans="4:4" x14ac:dyDescent="0.2">
      <c r="D18041" s="343"/>
    </row>
    <row r="18042" spans="4:4" x14ac:dyDescent="0.2">
      <c r="D18042" s="343"/>
    </row>
    <row r="18043" spans="4:4" x14ac:dyDescent="0.2">
      <c r="D18043" s="343"/>
    </row>
    <row r="18044" spans="4:4" x14ac:dyDescent="0.2">
      <c r="D18044" s="343"/>
    </row>
    <row r="18045" spans="4:4" x14ac:dyDescent="0.2">
      <c r="D18045" s="343"/>
    </row>
    <row r="18046" spans="4:4" x14ac:dyDescent="0.2">
      <c r="D18046" s="343"/>
    </row>
    <row r="18047" spans="4:4" x14ac:dyDescent="0.2">
      <c r="D18047" s="343"/>
    </row>
    <row r="18048" spans="4:4" x14ac:dyDescent="0.2">
      <c r="D18048" s="343"/>
    </row>
    <row r="18049" spans="4:4" x14ac:dyDescent="0.2">
      <c r="D18049" s="343"/>
    </row>
    <row r="18050" spans="4:4" x14ac:dyDescent="0.2">
      <c r="D18050" s="343"/>
    </row>
    <row r="18051" spans="4:4" x14ac:dyDescent="0.2">
      <c r="D18051" s="343"/>
    </row>
    <row r="18052" spans="4:4" x14ac:dyDescent="0.2">
      <c r="D18052" s="343"/>
    </row>
    <row r="18053" spans="4:4" x14ac:dyDescent="0.2">
      <c r="D18053" s="343"/>
    </row>
    <row r="18054" spans="4:4" x14ac:dyDescent="0.2">
      <c r="D18054" s="343"/>
    </row>
    <row r="18055" spans="4:4" x14ac:dyDescent="0.2">
      <c r="D18055" s="343"/>
    </row>
    <row r="18056" spans="4:4" x14ac:dyDescent="0.2">
      <c r="D18056" s="343"/>
    </row>
    <row r="18057" spans="4:4" x14ac:dyDescent="0.2">
      <c r="D18057" s="343"/>
    </row>
    <row r="18058" spans="4:4" x14ac:dyDescent="0.2">
      <c r="D18058" s="343"/>
    </row>
    <row r="18059" spans="4:4" x14ac:dyDescent="0.2">
      <c r="D18059" s="343"/>
    </row>
    <row r="18060" spans="4:4" x14ac:dyDescent="0.2">
      <c r="D18060" s="343"/>
    </row>
    <row r="18061" spans="4:4" x14ac:dyDescent="0.2">
      <c r="D18061" s="343"/>
    </row>
    <row r="18062" spans="4:4" x14ac:dyDescent="0.2">
      <c r="D18062" s="343"/>
    </row>
    <row r="18063" spans="4:4" x14ac:dyDescent="0.2">
      <c r="D18063" s="343"/>
    </row>
    <row r="18064" spans="4:4" x14ac:dyDescent="0.2">
      <c r="D18064" s="343"/>
    </row>
    <row r="18065" spans="4:4" x14ac:dyDescent="0.2">
      <c r="D18065" s="343"/>
    </row>
    <row r="18066" spans="4:4" x14ac:dyDescent="0.2">
      <c r="D18066" s="343"/>
    </row>
    <row r="18067" spans="4:4" x14ac:dyDescent="0.2">
      <c r="D18067" s="343"/>
    </row>
    <row r="18068" spans="4:4" x14ac:dyDescent="0.2">
      <c r="D18068" s="343"/>
    </row>
    <row r="18069" spans="4:4" x14ac:dyDescent="0.2">
      <c r="D18069" s="343"/>
    </row>
    <row r="18070" spans="4:4" x14ac:dyDescent="0.2">
      <c r="D18070" s="343"/>
    </row>
    <row r="18071" spans="4:4" x14ac:dyDescent="0.2">
      <c r="D18071" s="343"/>
    </row>
    <row r="18072" spans="4:4" x14ac:dyDescent="0.2">
      <c r="D18072" s="343"/>
    </row>
    <row r="18073" spans="4:4" x14ac:dyDescent="0.2">
      <c r="D18073" s="343"/>
    </row>
    <row r="18074" spans="4:4" x14ac:dyDescent="0.2">
      <c r="D18074" s="343"/>
    </row>
    <row r="18075" spans="4:4" x14ac:dyDescent="0.2">
      <c r="D18075" s="343"/>
    </row>
    <row r="18076" spans="4:4" x14ac:dyDescent="0.2">
      <c r="D18076" s="343"/>
    </row>
    <row r="18077" spans="4:4" x14ac:dyDescent="0.2">
      <c r="D18077" s="343"/>
    </row>
    <row r="18078" spans="4:4" x14ac:dyDescent="0.2">
      <c r="D18078" s="343"/>
    </row>
    <row r="18079" spans="4:4" x14ac:dyDescent="0.2">
      <c r="D18079" s="343"/>
    </row>
    <row r="18080" spans="4:4" x14ac:dyDescent="0.2">
      <c r="D18080" s="343"/>
    </row>
    <row r="18081" spans="4:4" x14ac:dyDescent="0.2">
      <c r="D18081" s="343"/>
    </row>
    <row r="18082" spans="4:4" x14ac:dyDescent="0.2">
      <c r="D18082" s="343"/>
    </row>
    <row r="18083" spans="4:4" x14ac:dyDescent="0.2">
      <c r="D18083" s="343"/>
    </row>
    <row r="18084" spans="4:4" x14ac:dyDescent="0.2">
      <c r="D18084" s="343"/>
    </row>
    <row r="18085" spans="4:4" x14ac:dyDescent="0.2">
      <c r="D18085" s="343"/>
    </row>
    <row r="18086" spans="4:4" x14ac:dyDescent="0.2">
      <c r="D18086" s="343"/>
    </row>
    <row r="18087" spans="4:4" x14ac:dyDescent="0.2">
      <c r="D18087" s="343"/>
    </row>
    <row r="18088" spans="4:4" x14ac:dyDescent="0.2">
      <c r="D18088" s="343"/>
    </row>
    <row r="18089" spans="4:4" x14ac:dyDescent="0.2">
      <c r="D18089" s="343"/>
    </row>
    <row r="18090" spans="4:4" x14ac:dyDescent="0.2">
      <c r="D18090" s="343"/>
    </row>
    <row r="18091" spans="4:4" x14ac:dyDescent="0.2">
      <c r="D18091" s="343"/>
    </row>
    <row r="18092" spans="4:4" x14ac:dyDescent="0.2">
      <c r="D18092" s="343"/>
    </row>
    <row r="18093" spans="4:4" x14ac:dyDescent="0.2">
      <c r="D18093" s="343"/>
    </row>
    <row r="18094" spans="4:4" x14ac:dyDescent="0.2">
      <c r="D18094" s="343"/>
    </row>
    <row r="18095" spans="4:4" x14ac:dyDescent="0.2">
      <c r="D18095" s="343"/>
    </row>
    <row r="18096" spans="4:4" x14ac:dyDescent="0.2">
      <c r="D18096" s="343"/>
    </row>
    <row r="18097" spans="4:4" x14ac:dyDescent="0.2">
      <c r="D18097" s="343"/>
    </row>
    <row r="18098" spans="4:4" x14ac:dyDescent="0.2">
      <c r="D18098" s="343"/>
    </row>
    <row r="18099" spans="4:4" x14ac:dyDescent="0.2">
      <c r="D18099" s="343"/>
    </row>
    <row r="18100" spans="4:4" x14ac:dyDescent="0.2">
      <c r="D18100" s="343"/>
    </row>
    <row r="18101" spans="4:4" x14ac:dyDescent="0.2">
      <c r="D18101" s="343"/>
    </row>
    <row r="18102" spans="4:4" x14ac:dyDescent="0.2">
      <c r="D18102" s="343"/>
    </row>
    <row r="18103" spans="4:4" x14ac:dyDescent="0.2">
      <c r="D18103" s="343"/>
    </row>
    <row r="18104" spans="4:4" x14ac:dyDescent="0.2">
      <c r="D18104" s="343"/>
    </row>
    <row r="18105" spans="4:4" x14ac:dyDescent="0.2">
      <c r="D18105" s="343"/>
    </row>
    <row r="18106" spans="4:4" x14ac:dyDescent="0.2">
      <c r="D18106" s="343"/>
    </row>
    <row r="18107" spans="4:4" x14ac:dyDescent="0.2">
      <c r="D18107" s="343"/>
    </row>
    <row r="18108" spans="4:4" x14ac:dyDescent="0.2">
      <c r="D18108" s="343"/>
    </row>
    <row r="18109" spans="4:4" x14ac:dyDescent="0.2">
      <c r="D18109" s="343"/>
    </row>
    <row r="18110" spans="4:4" x14ac:dyDescent="0.2">
      <c r="D18110" s="343"/>
    </row>
    <row r="18111" spans="4:4" x14ac:dyDescent="0.2">
      <c r="D18111" s="343"/>
    </row>
    <row r="18112" spans="4:4" x14ac:dyDescent="0.2">
      <c r="D18112" s="343"/>
    </row>
    <row r="18113" spans="4:4" x14ac:dyDescent="0.2">
      <c r="D18113" s="343"/>
    </row>
    <row r="18114" spans="4:4" x14ac:dyDescent="0.2">
      <c r="D18114" s="343"/>
    </row>
    <row r="18115" spans="4:4" x14ac:dyDescent="0.2">
      <c r="D18115" s="343"/>
    </row>
    <row r="18116" spans="4:4" x14ac:dyDescent="0.2">
      <c r="D18116" s="343"/>
    </row>
    <row r="18117" spans="4:4" x14ac:dyDescent="0.2">
      <c r="D18117" s="343"/>
    </row>
    <row r="18118" spans="4:4" x14ac:dyDescent="0.2">
      <c r="D18118" s="343"/>
    </row>
    <row r="18119" spans="4:4" x14ac:dyDescent="0.2">
      <c r="D18119" s="343"/>
    </row>
    <row r="18120" spans="4:4" x14ac:dyDescent="0.2">
      <c r="D18120" s="343"/>
    </row>
    <row r="18121" spans="4:4" x14ac:dyDescent="0.2">
      <c r="D18121" s="343"/>
    </row>
    <row r="18122" spans="4:4" x14ac:dyDescent="0.2">
      <c r="D18122" s="343"/>
    </row>
    <row r="18123" spans="4:4" x14ac:dyDescent="0.2">
      <c r="D18123" s="343"/>
    </row>
    <row r="18124" spans="4:4" x14ac:dyDescent="0.2">
      <c r="D18124" s="343"/>
    </row>
    <row r="18125" spans="4:4" x14ac:dyDescent="0.2">
      <c r="D18125" s="343"/>
    </row>
    <row r="18126" spans="4:4" x14ac:dyDescent="0.2">
      <c r="D18126" s="343"/>
    </row>
    <row r="18127" spans="4:4" x14ac:dyDescent="0.2">
      <c r="D18127" s="343"/>
    </row>
    <row r="18128" spans="4:4" x14ac:dyDescent="0.2">
      <c r="D18128" s="343"/>
    </row>
    <row r="18129" spans="4:4" x14ac:dyDescent="0.2">
      <c r="D18129" s="343"/>
    </row>
    <row r="18130" spans="4:4" x14ac:dyDescent="0.2">
      <c r="D18130" s="343"/>
    </row>
    <row r="18131" spans="4:4" x14ac:dyDescent="0.2">
      <c r="D18131" s="343"/>
    </row>
    <row r="18132" spans="4:4" x14ac:dyDescent="0.2">
      <c r="D18132" s="343"/>
    </row>
    <row r="18133" spans="4:4" x14ac:dyDescent="0.2">
      <c r="D18133" s="343"/>
    </row>
    <row r="18134" spans="4:4" x14ac:dyDescent="0.2">
      <c r="D18134" s="343"/>
    </row>
    <row r="18135" spans="4:4" x14ac:dyDescent="0.2">
      <c r="D18135" s="343"/>
    </row>
    <row r="18136" spans="4:4" x14ac:dyDescent="0.2">
      <c r="D18136" s="343"/>
    </row>
    <row r="18137" spans="4:4" x14ac:dyDescent="0.2">
      <c r="D18137" s="343"/>
    </row>
    <row r="18138" spans="4:4" x14ac:dyDescent="0.2">
      <c r="D18138" s="343"/>
    </row>
    <row r="18139" spans="4:4" x14ac:dyDescent="0.2">
      <c r="D18139" s="343"/>
    </row>
    <row r="18140" spans="4:4" x14ac:dyDescent="0.2">
      <c r="D18140" s="343"/>
    </row>
    <row r="18141" spans="4:4" x14ac:dyDescent="0.2">
      <c r="D18141" s="343"/>
    </row>
    <row r="18142" spans="4:4" x14ac:dyDescent="0.2">
      <c r="D18142" s="343"/>
    </row>
    <row r="18143" spans="4:4" x14ac:dyDescent="0.2">
      <c r="D18143" s="343"/>
    </row>
    <row r="18144" spans="4:4" x14ac:dyDescent="0.2">
      <c r="D18144" s="343"/>
    </row>
    <row r="18145" spans="4:4" x14ac:dyDescent="0.2">
      <c r="D18145" s="343"/>
    </row>
    <row r="18146" spans="4:4" x14ac:dyDescent="0.2">
      <c r="D18146" s="343"/>
    </row>
    <row r="18147" spans="4:4" x14ac:dyDescent="0.2">
      <c r="D18147" s="343"/>
    </row>
    <row r="18148" spans="4:4" x14ac:dyDescent="0.2">
      <c r="D18148" s="343"/>
    </row>
    <row r="18149" spans="4:4" x14ac:dyDescent="0.2">
      <c r="D18149" s="343"/>
    </row>
    <row r="18150" spans="4:4" x14ac:dyDescent="0.2">
      <c r="D18150" s="343"/>
    </row>
    <row r="18151" spans="4:4" x14ac:dyDescent="0.2">
      <c r="D18151" s="343"/>
    </row>
    <row r="18152" spans="4:4" x14ac:dyDescent="0.2">
      <c r="D18152" s="343"/>
    </row>
    <row r="18153" spans="4:4" x14ac:dyDescent="0.2">
      <c r="D18153" s="343"/>
    </row>
    <row r="18154" spans="4:4" x14ac:dyDescent="0.2">
      <c r="D18154" s="343"/>
    </row>
    <row r="18155" spans="4:4" x14ac:dyDescent="0.2">
      <c r="D18155" s="343"/>
    </row>
    <row r="18156" spans="4:4" x14ac:dyDescent="0.2">
      <c r="D18156" s="343"/>
    </row>
    <row r="18157" spans="4:4" x14ac:dyDescent="0.2">
      <c r="D18157" s="343"/>
    </row>
    <row r="18158" spans="4:4" x14ac:dyDescent="0.2">
      <c r="D18158" s="343"/>
    </row>
    <row r="18159" spans="4:4" x14ac:dyDescent="0.2">
      <c r="D18159" s="343"/>
    </row>
    <row r="18160" spans="4:4" x14ac:dyDescent="0.2">
      <c r="D18160" s="343"/>
    </row>
    <row r="18161" spans="4:4" x14ac:dyDescent="0.2">
      <c r="D18161" s="343"/>
    </row>
    <row r="18162" spans="4:4" x14ac:dyDescent="0.2">
      <c r="D18162" s="343"/>
    </row>
    <row r="18163" spans="4:4" x14ac:dyDescent="0.2">
      <c r="D18163" s="343"/>
    </row>
    <row r="18164" spans="4:4" x14ac:dyDescent="0.2">
      <c r="D18164" s="343"/>
    </row>
    <row r="18165" spans="4:4" x14ac:dyDescent="0.2">
      <c r="D18165" s="343"/>
    </row>
    <row r="18166" spans="4:4" x14ac:dyDescent="0.2">
      <c r="D18166" s="343"/>
    </row>
    <row r="18167" spans="4:4" x14ac:dyDescent="0.2">
      <c r="D18167" s="343"/>
    </row>
    <row r="18168" spans="4:4" x14ac:dyDescent="0.2">
      <c r="D18168" s="343"/>
    </row>
    <row r="18169" spans="4:4" x14ac:dyDescent="0.2">
      <c r="D18169" s="343"/>
    </row>
    <row r="18170" spans="4:4" x14ac:dyDescent="0.2">
      <c r="D18170" s="343"/>
    </row>
    <row r="18171" spans="4:4" x14ac:dyDescent="0.2">
      <c r="D18171" s="343"/>
    </row>
    <row r="18172" spans="4:4" x14ac:dyDescent="0.2">
      <c r="D18172" s="343"/>
    </row>
    <row r="18173" spans="4:4" x14ac:dyDescent="0.2">
      <c r="D18173" s="343"/>
    </row>
    <row r="18174" spans="4:4" x14ac:dyDescent="0.2">
      <c r="D18174" s="343"/>
    </row>
    <row r="18175" spans="4:4" x14ac:dyDescent="0.2">
      <c r="D18175" s="343"/>
    </row>
    <row r="18176" spans="4:4" x14ac:dyDescent="0.2">
      <c r="D18176" s="343"/>
    </row>
    <row r="18177" spans="4:4" x14ac:dyDescent="0.2">
      <c r="D18177" s="343"/>
    </row>
    <row r="18178" spans="4:4" x14ac:dyDescent="0.2">
      <c r="D18178" s="343"/>
    </row>
    <row r="18179" spans="4:4" x14ac:dyDescent="0.2">
      <c r="D18179" s="343"/>
    </row>
    <row r="18180" spans="4:4" x14ac:dyDescent="0.2">
      <c r="D18180" s="343"/>
    </row>
    <row r="18181" spans="4:4" x14ac:dyDescent="0.2">
      <c r="D18181" s="343"/>
    </row>
    <row r="18182" spans="4:4" x14ac:dyDescent="0.2">
      <c r="D18182" s="343"/>
    </row>
    <row r="18183" spans="4:4" x14ac:dyDescent="0.2">
      <c r="D18183" s="343"/>
    </row>
    <row r="18184" spans="4:4" x14ac:dyDescent="0.2">
      <c r="D18184" s="343"/>
    </row>
    <row r="18185" spans="4:4" x14ac:dyDescent="0.2">
      <c r="D18185" s="343"/>
    </row>
    <row r="18186" spans="4:4" x14ac:dyDescent="0.2">
      <c r="D18186" s="343"/>
    </row>
    <row r="18187" spans="4:4" x14ac:dyDescent="0.2">
      <c r="D18187" s="343"/>
    </row>
    <row r="18188" spans="4:4" x14ac:dyDescent="0.2">
      <c r="D18188" s="343"/>
    </row>
    <row r="18189" spans="4:4" x14ac:dyDescent="0.2">
      <c r="D18189" s="343"/>
    </row>
    <row r="18190" spans="4:4" x14ac:dyDescent="0.2">
      <c r="D18190" s="343"/>
    </row>
    <row r="18191" spans="4:4" x14ac:dyDescent="0.2">
      <c r="D18191" s="343"/>
    </row>
    <row r="18192" spans="4:4" x14ac:dyDescent="0.2">
      <c r="D18192" s="343"/>
    </row>
    <row r="18193" spans="4:4" x14ac:dyDescent="0.2">
      <c r="D18193" s="343"/>
    </row>
    <row r="18194" spans="4:4" x14ac:dyDescent="0.2">
      <c r="D18194" s="343"/>
    </row>
    <row r="18195" spans="4:4" x14ac:dyDescent="0.2">
      <c r="D18195" s="343"/>
    </row>
    <row r="18196" spans="4:4" x14ac:dyDescent="0.2">
      <c r="D18196" s="343"/>
    </row>
    <row r="18197" spans="4:4" x14ac:dyDescent="0.2">
      <c r="D18197" s="343"/>
    </row>
    <row r="18198" spans="4:4" x14ac:dyDescent="0.2">
      <c r="D18198" s="343"/>
    </row>
    <row r="18199" spans="4:4" x14ac:dyDescent="0.2">
      <c r="D18199" s="343"/>
    </row>
    <row r="18200" spans="4:4" x14ac:dyDescent="0.2">
      <c r="D18200" s="343"/>
    </row>
    <row r="18201" spans="4:4" x14ac:dyDescent="0.2">
      <c r="D18201" s="343"/>
    </row>
    <row r="18202" spans="4:4" x14ac:dyDescent="0.2">
      <c r="D18202" s="343"/>
    </row>
    <row r="18203" spans="4:4" x14ac:dyDescent="0.2">
      <c r="D18203" s="343"/>
    </row>
    <row r="18204" spans="4:4" x14ac:dyDescent="0.2">
      <c r="D18204" s="343"/>
    </row>
    <row r="18205" spans="4:4" x14ac:dyDescent="0.2">
      <c r="D18205" s="343"/>
    </row>
    <row r="18206" spans="4:4" x14ac:dyDescent="0.2">
      <c r="D18206" s="343"/>
    </row>
    <row r="18207" spans="4:4" x14ac:dyDescent="0.2">
      <c r="D18207" s="343"/>
    </row>
    <row r="18208" spans="4:4" x14ac:dyDescent="0.2">
      <c r="D18208" s="343"/>
    </row>
    <row r="18209" spans="4:4" x14ac:dyDescent="0.2">
      <c r="D18209" s="343"/>
    </row>
    <row r="18210" spans="4:4" x14ac:dyDescent="0.2">
      <c r="D18210" s="343"/>
    </row>
    <row r="18211" spans="4:4" x14ac:dyDescent="0.2">
      <c r="D18211" s="343"/>
    </row>
    <row r="18212" spans="4:4" x14ac:dyDescent="0.2">
      <c r="D18212" s="343"/>
    </row>
    <row r="18213" spans="4:4" x14ac:dyDescent="0.2">
      <c r="D18213" s="343"/>
    </row>
    <row r="18214" spans="4:4" x14ac:dyDescent="0.2">
      <c r="D18214" s="343"/>
    </row>
    <row r="18215" spans="4:4" x14ac:dyDescent="0.2">
      <c r="D18215" s="343"/>
    </row>
    <row r="18216" spans="4:4" x14ac:dyDescent="0.2">
      <c r="D18216" s="343"/>
    </row>
    <row r="18217" spans="4:4" x14ac:dyDescent="0.2">
      <c r="D18217" s="343"/>
    </row>
    <row r="18218" spans="4:4" x14ac:dyDescent="0.2">
      <c r="D18218" s="343"/>
    </row>
    <row r="18219" spans="4:4" x14ac:dyDescent="0.2">
      <c r="D18219" s="343"/>
    </row>
    <row r="18220" spans="4:4" x14ac:dyDescent="0.2">
      <c r="D18220" s="343"/>
    </row>
    <row r="18221" spans="4:4" x14ac:dyDescent="0.2">
      <c r="D18221" s="343"/>
    </row>
    <row r="18222" spans="4:4" x14ac:dyDescent="0.2">
      <c r="D18222" s="343"/>
    </row>
    <row r="18223" spans="4:4" x14ac:dyDescent="0.2">
      <c r="D18223" s="343"/>
    </row>
    <row r="18224" spans="4:4" x14ac:dyDescent="0.2">
      <c r="D18224" s="343"/>
    </row>
    <row r="18225" spans="4:4" x14ac:dyDescent="0.2">
      <c r="D18225" s="343"/>
    </row>
    <row r="18226" spans="4:4" x14ac:dyDescent="0.2">
      <c r="D18226" s="343"/>
    </row>
    <row r="18227" spans="4:4" x14ac:dyDescent="0.2">
      <c r="D18227" s="343"/>
    </row>
    <row r="18228" spans="4:4" x14ac:dyDescent="0.2">
      <c r="D18228" s="343"/>
    </row>
    <row r="18229" spans="4:4" x14ac:dyDescent="0.2">
      <c r="D18229" s="343"/>
    </row>
    <row r="18230" spans="4:4" x14ac:dyDescent="0.2">
      <c r="D18230" s="343"/>
    </row>
    <row r="18231" spans="4:4" x14ac:dyDescent="0.2">
      <c r="D18231" s="343"/>
    </row>
    <row r="18232" spans="4:4" x14ac:dyDescent="0.2">
      <c r="D18232" s="343"/>
    </row>
    <row r="18233" spans="4:4" x14ac:dyDescent="0.2">
      <c r="D18233" s="343"/>
    </row>
    <row r="18234" spans="4:4" x14ac:dyDescent="0.2">
      <c r="D18234" s="343"/>
    </row>
    <row r="18235" spans="4:4" x14ac:dyDescent="0.2">
      <c r="D18235" s="343"/>
    </row>
    <row r="18236" spans="4:4" x14ac:dyDescent="0.2">
      <c r="D18236" s="343"/>
    </row>
    <row r="18237" spans="4:4" x14ac:dyDescent="0.2">
      <c r="D18237" s="343"/>
    </row>
    <row r="18238" spans="4:4" x14ac:dyDescent="0.2">
      <c r="D18238" s="343"/>
    </row>
    <row r="18239" spans="4:4" x14ac:dyDescent="0.2">
      <c r="D18239" s="343"/>
    </row>
    <row r="18240" spans="4:4" x14ac:dyDescent="0.2">
      <c r="D18240" s="343"/>
    </row>
    <row r="18241" spans="4:4" x14ac:dyDescent="0.2">
      <c r="D18241" s="343"/>
    </row>
    <row r="18242" spans="4:4" x14ac:dyDescent="0.2">
      <c r="D18242" s="343"/>
    </row>
    <row r="18243" spans="4:4" x14ac:dyDescent="0.2">
      <c r="D18243" s="343"/>
    </row>
    <row r="18244" spans="4:4" x14ac:dyDescent="0.2">
      <c r="D18244" s="343"/>
    </row>
    <row r="18245" spans="4:4" x14ac:dyDescent="0.2">
      <c r="D18245" s="343"/>
    </row>
    <row r="18246" spans="4:4" x14ac:dyDescent="0.2">
      <c r="D18246" s="343"/>
    </row>
    <row r="18247" spans="4:4" x14ac:dyDescent="0.2">
      <c r="D18247" s="343"/>
    </row>
    <row r="18248" spans="4:4" x14ac:dyDescent="0.2">
      <c r="D18248" s="343"/>
    </row>
    <row r="18249" spans="4:4" x14ac:dyDescent="0.2">
      <c r="D18249" s="343"/>
    </row>
    <row r="18250" spans="4:4" x14ac:dyDescent="0.2">
      <c r="D18250" s="343"/>
    </row>
    <row r="18251" spans="4:4" x14ac:dyDescent="0.2">
      <c r="D18251" s="343"/>
    </row>
    <row r="18252" spans="4:4" x14ac:dyDescent="0.2">
      <c r="D18252" s="343"/>
    </row>
    <row r="18253" spans="4:4" x14ac:dyDescent="0.2">
      <c r="D18253" s="343"/>
    </row>
    <row r="18254" spans="4:4" x14ac:dyDescent="0.2">
      <c r="D18254" s="343"/>
    </row>
    <row r="18255" spans="4:4" x14ac:dyDescent="0.2">
      <c r="D18255" s="343"/>
    </row>
    <row r="18256" spans="4:4" x14ac:dyDescent="0.2">
      <c r="D18256" s="343"/>
    </row>
    <row r="18257" spans="4:4" x14ac:dyDescent="0.2">
      <c r="D18257" s="343"/>
    </row>
    <row r="18258" spans="4:4" x14ac:dyDescent="0.2">
      <c r="D18258" s="343"/>
    </row>
    <row r="18259" spans="4:4" x14ac:dyDescent="0.2">
      <c r="D18259" s="343"/>
    </row>
    <row r="18260" spans="4:4" x14ac:dyDescent="0.2">
      <c r="D18260" s="343"/>
    </row>
    <row r="18261" spans="4:4" x14ac:dyDescent="0.2">
      <c r="D18261" s="343"/>
    </row>
    <row r="18262" spans="4:4" x14ac:dyDescent="0.2">
      <c r="D18262" s="343"/>
    </row>
    <row r="18263" spans="4:4" x14ac:dyDescent="0.2">
      <c r="D18263" s="343"/>
    </row>
    <row r="18264" spans="4:4" x14ac:dyDescent="0.2">
      <c r="D18264" s="343"/>
    </row>
    <row r="18265" spans="4:4" x14ac:dyDescent="0.2">
      <c r="D18265" s="343"/>
    </row>
    <row r="18266" spans="4:4" x14ac:dyDescent="0.2">
      <c r="D18266" s="343"/>
    </row>
    <row r="18267" spans="4:4" x14ac:dyDescent="0.2">
      <c r="D18267" s="343"/>
    </row>
    <row r="18268" spans="4:4" x14ac:dyDescent="0.2">
      <c r="D18268" s="343"/>
    </row>
    <row r="18269" spans="4:4" x14ac:dyDescent="0.2">
      <c r="D18269" s="343"/>
    </row>
    <row r="18270" spans="4:4" x14ac:dyDescent="0.2">
      <c r="D18270" s="343"/>
    </row>
    <row r="18271" spans="4:4" x14ac:dyDescent="0.2">
      <c r="D18271" s="343"/>
    </row>
    <row r="18272" spans="4:4" x14ac:dyDescent="0.2">
      <c r="D18272" s="343"/>
    </row>
    <row r="18273" spans="4:4" x14ac:dyDescent="0.2">
      <c r="D18273" s="343"/>
    </row>
    <row r="18274" spans="4:4" x14ac:dyDescent="0.2">
      <c r="D18274" s="343"/>
    </row>
    <row r="18275" spans="4:4" x14ac:dyDescent="0.2">
      <c r="D18275" s="343"/>
    </row>
    <row r="18276" spans="4:4" x14ac:dyDescent="0.2">
      <c r="D18276" s="343"/>
    </row>
    <row r="18277" spans="4:4" x14ac:dyDescent="0.2">
      <c r="D18277" s="343"/>
    </row>
    <row r="18278" spans="4:4" x14ac:dyDescent="0.2">
      <c r="D18278" s="343"/>
    </row>
    <row r="18279" spans="4:4" x14ac:dyDescent="0.2">
      <c r="D18279" s="343"/>
    </row>
    <row r="18280" spans="4:4" x14ac:dyDescent="0.2">
      <c r="D18280" s="343"/>
    </row>
    <row r="18281" spans="4:4" x14ac:dyDescent="0.2">
      <c r="D18281" s="343"/>
    </row>
    <row r="18282" spans="4:4" x14ac:dyDescent="0.2">
      <c r="D18282" s="343"/>
    </row>
    <row r="18283" spans="4:4" x14ac:dyDescent="0.2">
      <c r="D18283" s="343"/>
    </row>
    <row r="18284" spans="4:4" x14ac:dyDescent="0.2">
      <c r="D18284" s="343"/>
    </row>
    <row r="18285" spans="4:4" x14ac:dyDescent="0.2">
      <c r="D18285" s="343"/>
    </row>
    <row r="18286" spans="4:4" x14ac:dyDescent="0.2">
      <c r="D18286" s="343"/>
    </row>
    <row r="18287" spans="4:4" x14ac:dyDescent="0.2">
      <c r="D18287" s="343"/>
    </row>
    <row r="18288" spans="4:4" x14ac:dyDescent="0.2">
      <c r="D18288" s="343"/>
    </row>
    <row r="18289" spans="4:4" x14ac:dyDescent="0.2">
      <c r="D18289" s="343"/>
    </row>
    <row r="18290" spans="4:4" x14ac:dyDescent="0.2">
      <c r="D18290" s="343"/>
    </row>
    <row r="18291" spans="4:4" x14ac:dyDescent="0.2">
      <c r="D18291" s="343"/>
    </row>
    <row r="18292" spans="4:4" x14ac:dyDescent="0.2">
      <c r="D18292" s="343"/>
    </row>
    <row r="18293" spans="4:4" x14ac:dyDescent="0.2">
      <c r="D18293" s="343"/>
    </row>
    <row r="18294" spans="4:4" x14ac:dyDescent="0.2">
      <c r="D18294" s="343"/>
    </row>
    <row r="18295" spans="4:4" x14ac:dyDescent="0.2">
      <c r="D18295" s="343"/>
    </row>
    <row r="18296" spans="4:4" x14ac:dyDescent="0.2">
      <c r="D18296" s="343"/>
    </row>
    <row r="18297" spans="4:4" x14ac:dyDescent="0.2">
      <c r="D18297" s="343"/>
    </row>
    <row r="18298" spans="4:4" x14ac:dyDescent="0.2">
      <c r="D18298" s="343"/>
    </row>
    <row r="18299" spans="4:4" x14ac:dyDescent="0.2">
      <c r="D18299" s="343"/>
    </row>
    <row r="18300" spans="4:4" x14ac:dyDescent="0.2">
      <c r="D18300" s="343"/>
    </row>
    <row r="18301" spans="4:4" x14ac:dyDescent="0.2">
      <c r="D18301" s="343"/>
    </row>
    <row r="18302" spans="4:4" x14ac:dyDescent="0.2">
      <c r="D18302" s="343"/>
    </row>
    <row r="18303" spans="4:4" x14ac:dyDescent="0.2">
      <c r="D18303" s="343"/>
    </row>
    <row r="18304" spans="4:4" x14ac:dyDescent="0.2">
      <c r="D18304" s="343"/>
    </row>
    <row r="18305" spans="4:4" x14ac:dyDescent="0.2">
      <c r="D18305" s="343"/>
    </row>
    <row r="18306" spans="4:4" x14ac:dyDescent="0.2">
      <c r="D18306" s="343"/>
    </row>
    <row r="18307" spans="4:4" x14ac:dyDescent="0.2">
      <c r="D18307" s="343"/>
    </row>
    <row r="18308" spans="4:4" x14ac:dyDescent="0.2">
      <c r="D18308" s="343"/>
    </row>
    <row r="18309" spans="4:4" x14ac:dyDescent="0.2">
      <c r="D18309" s="343"/>
    </row>
    <row r="18310" spans="4:4" x14ac:dyDescent="0.2">
      <c r="D18310" s="343"/>
    </row>
    <row r="18311" spans="4:4" x14ac:dyDescent="0.2">
      <c r="D18311" s="343"/>
    </row>
    <row r="18312" spans="4:4" x14ac:dyDescent="0.2">
      <c r="D18312" s="343"/>
    </row>
    <row r="18313" spans="4:4" x14ac:dyDescent="0.2">
      <c r="D18313" s="343"/>
    </row>
    <row r="18314" spans="4:4" x14ac:dyDescent="0.2">
      <c r="D18314" s="343"/>
    </row>
    <row r="18315" spans="4:4" x14ac:dyDescent="0.2">
      <c r="D18315" s="343"/>
    </row>
    <row r="18316" spans="4:4" x14ac:dyDescent="0.2">
      <c r="D18316" s="343"/>
    </row>
    <row r="18317" spans="4:4" x14ac:dyDescent="0.2">
      <c r="D18317" s="343"/>
    </row>
    <row r="18318" spans="4:4" x14ac:dyDescent="0.2">
      <c r="D18318" s="343"/>
    </row>
    <row r="18319" spans="4:4" x14ac:dyDescent="0.2">
      <c r="D18319" s="343"/>
    </row>
    <row r="18320" spans="4:4" x14ac:dyDescent="0.2">
      <c r="D18320" s="343"/>
    </row>
    <row r="18321" spans="4:4" x14ac:dyDescent="0.2">
      <c r="D18321" s="343"/>
    </row>
    <row r="18322" spans="4:4" x14ac:dyDescent="0.2">
      <c r="D18322" s="343"/>
    </row>
    <row r="18323" spans="4:4" x14ac:dyDescent="0.2">
      <c r="D18323" s="343"/>
    </row>
    <row r="18324" spans="4:4" x14ac:dyDescent="0.2">
      <c r="D18324" s="343"/>
    </row>
    <row r="18325" spans="4:4" x14ac:dyDescent="0.2">
      <c r="D18325" s="343"/>
    </row>
    <row r="18326" spans="4:4" x14ac:dyDescent="0.2">
      <c r="D18326" s="343"/>
    </row>
    <row r="18327" spans="4:4" x14ac:dyDescent="0.2">
      <c r="D18327" s="343"/>
    </row>
    <row r="18328" spans="4:4" x14ac:dyDescent="0.2">
      <c r="D18328" s="343"/>
    </row>
    <row r="18329" spans="4:4" x14ac:dyDescent="0.2">
      <c r="D18329" s="343"/>
    </row>
    <row r="18330" spans="4:4" x14ac:dyDescent="0.2">
      <c r="D18330" s="343"/>
    </row>
    <row r="18331" spans="4:4" x14ac:dyDescent="0.2">
      <c r="D18331" s="343"/>
    </row>
    <row r="18332" spans="4:4" x14ac:dyDescent="0.2">
      <c r="D18332" s="343"/>
    </row>
    <row r="18333" spans="4:4" x14ac:dyDescent="0.2">
      <c r="D18333" s="343"/>
    </row>
    <row r="18334" spans="4:4" x14ac:dyDescent="0.2">
      <c r="D18334" s="343"/>
    </row>
    <row r="18335" spans="4:4" x14ac:dyDescent="0.2">
      <c r="D18335" s="343"/>
    </row>
    <row r="18336" spans="4:4" x14ac:dyDescent="0.2">
      <c r="D18336" s="343"/>
    </row>
    <row r="18337" spans="4:4" x14ac:dyDescent="0.2">
      <c r="D18337" s="343"/>
    </row>
    <row r="18338" spans="4:4" x14ac:dyDescent="0.2">
      <c r="D18338" s="343"/>
    </row>
    <row r="18339" spans="4:4" x14ac:dyDescent="0.2">
      <c r="D18339" s="343"/>
    </row>
    <row r="18340" spans="4:4" x14ac:dyDescent="0.2">
      <c r="D18340" s="343"/>
    </row>
    <row r="18341" spans="4:4" x14ac:dyDescent="0.2">
      <c r="D18341" s="343"/>
    </row>
    <row r="18342" spans="4:4" x14ac:dyDescent="0.2">
      <c r="D18342" s="343"/>
    </row>
    <row r="18343" spans="4:4" x14ac:dyDescent="0.2">
      <c r="D18343" s="343"/>
    </row>
    <row r="18344" spans="4:4" x14ac:dyDescent="0.2">
      <c r="D18344" s="343"/>
    </row>
    <row r="18345" spans="4:4" x14ac:dyDescent="0.2">
      <c r="D18345" s="343"/>
    </row>
    <row r="18346" spans="4:4" x14ac:dyDescent="0.2">
      <c r="D18346" s="343"/>
    </row>
    <row r="18347" spans="4:4" x14ac:dyDescent="0.2">
      <c r="D18347" s="343"/>
    </row>
    <row r="18348" spans="4:4" x14ac:dyDescent="0.2">
      <c r="D18348" s="343"/>
    </row>
    <row r="18349" spans="4:4" x14ac:dyDescent="0.2">
      <c r="D18349" s="343"/>
    </row>
    <row r="18350" spans="4:4" x14ac:dyDescent="0.2">
      <c r="D18350" s="343"/>
    </row>
    <row r="18351" spans="4:4" x14ac:dyDescent="0.2">
      <c r="D18351" s="343"/>
    </row>
    <row r="18352" spans="4:4" x14ac:dyDescent="0.2">
      <c r="D18352" s="343"/>
    </row>
    <row r="18353" spans="4:4" x14ac:dyDescent="0.2">
      <c r="D18353" s="343"/>
    </row>
    <row r="18354" spans="4:4" x14ac:dyDescent="0.2">
      <c r="D18354" s="343"/>
    </row>
    <row r="18355" spans="4:4" x14ac:dyDescent="0.2">
      <c r="D18355" s="343"/>
    </row>
    <row r="18356" spans="4:4" x14ac:dyDescent="0.2">
      <c r="D18356" s="343"/>
    </row>
    <row r="18357" spans="4:4" x14ac:dyDescent="0.2">
      <c r="D18357" s="343"/>
    </row>
    <row r="18358" spans="4:4" x14ac:dyDescent="0.2">
      <c r="D18358" s="343"/>
    </row>
    <row r="18359" spans="4:4" x14ac:dyDescent="0.2">
      <c r="D18359" s="343"/>
    </row>
    <row r="18360" spans="4:4" x14ac:dyDescent="0.2">
      <c r="D18360" s="343"/>
    </row>
    <row r="18361" spans="4:4" x14ac:dyDescent="0.2">
      <c r="D18361" s="343"/>
    </row>
    <row r="18362" spans="4:4" x14ac:dyDescent="0.2">
      <c r="D18362" s="343"/>
    </row>
    <row r="18363" spans="4:4" x14ac:dyDescent="0.2">
      <c r="D18363" s="343"/>
    </row>
    <row r="18364" spans="4:4" x14ac:dyDescent="0.2">
      <c r="D18364" s="343"/>
    </row>
    <row r="18365" spans="4:4" x14ac:dyDescent="0.2">
      <c r="D18365" s="343"/>
    </row>
    <row r="18366" spans="4:4" x14ac:dyDescent="0.2">
      <c r="D18366" s="343"/>
    </row>
    <row r="18367" spans="4:4" x14ac:dyDescent="0.2">
      <c r="D18367" s="343"/>
    </row>
    <row r="18368" spans="4:4" x14ac:dyDescent="0.2">
      <c r="D18368" s="343"/>
    </row>
    <row r="18369" spans="4:4" x14ac:dyDescent="0.2">
      <c r="D18369" s="343"/>
    </row>
    <row r="18370" spans="4:4" x14ac:dyDescent="0.2">
      <c r="D18370" s="343"/>
    </row>
    <row r="18371" spans="4:4" x14ac:dyDescent="0.2">
      <c r="D18371" s="343"/>
    </row>
    <row r="18372" spans="4:4" x14ac:dyDescent="0.2">
      <c r="D18372" s="343"/>
    </row>
    <row r="18373" spans="4:4" x14ac:dyDescent="0.2">
      <c r="D18373" s="343"/>
    </row>
    <row r="18374" spans="4:4" x14ac:dyDescent="0.2">
      <c r="D18374" s="343"/>
    </row>
    <row r="18375" spans="4:4" x14ac:dyDescent="0.2">
      <c r="D18375" s="343"/>
    </row>
    <row r="18376" spans="4:4" x14ac:dyDescent="0.2">
      <c r="D18376" s="343"/>
    </row>
    <row r="18377" spans="4:4" x14ac:dyDescent="0.2">
      <c r="D18377" s="343"/>
    </row>
    <row r="18378" spans="4:4" x14ac:dyDescent="0.2">
      <c r="D18378" s="343"/>
    </row>
    <row r="18379" spans="4:4" x14ac:dyDescent="0.2">
      <c r="D18379" s="343"/>
    </row>
    <row r="18380" spans="4:4" x14ac:dyDescent="0.2">
      <c r="D18380" s="343"/>
    </row>
    <row r="18381" spans="4:4" x14ac:dyDescent="0.2">
      <c r="D18381" s="343"/>
    </row>
    <row r="18382" spans="4:4" x14ac:dyDescent="0.2">
      <c r="D18382" s="343"/>
    </row>
    <row r="18383" spans="4:4" x14ac:dyDescent="0.2">
      <c r="D18383" s="343"/>
    </row>
    <row r="18384" spans="4:4" x14ac:dyDescent="0.2">
      <c r="D18384" s="343"/>
    </row>
    <row r="18385" spans="4:4" x14ac:dyDescent="0.2">
      <c r="D18385" s="343"/>
    </row>
    <row r="18386" spans="4:4" x14ac:dyDescent="0.2">
      <c r="D18386" s="343"/>
    </row>
    <row r="18387" spans="4:4" x14ac:dyDescent="0.2">
      <c r="D18387" s="343"/>
    </row>
    <row r="18388" spans="4:4" x14ac:dyDescent="0.2">
      <c r="D18388" s="343"/>
    </row>
    <row r="18389" spans="4:4" x14ac:dyDescent="0.2">
      <c r="D18389" s="343"/>
    </row>
    <row r="18390" spans="4:4" x14ac:dyDescent="0.2">
      <c r="D18390" s="343"/>
    </row>
    <row r="18391" spans="4:4" x14ac:dyDescent="0.2">
      <c r="D18391" s="343"/>
    </row>
    <row r="18392" spans="4:4" x14ac:dyDescent="0.2">
      <c r="D18392" s="343"/>
    </row>
    <row r="18393" spans="4:4" x14ac:dyDescent="0.2">
      <c r="D18393" s="343"/>
    </row>
    <row r="18394" spans="4:4" x14ac:dyDescent="0.2">
      <c r="D18394" s="343"/>
    </row>
    <row r="18395" spans="4:4" x14ac:dyDescent="0.2">
      <c r="D18395" s="343"/>
    </row>
    <row r="18396" spans="4:4" x14ac:dyDescent="0.2">
      <c r="D18396" s="343"/>
    </row>
    <row r="18397" spans="4:4" x14ac:dyDescent="0.2">
      <c r="D18397" s="343"/>
    </row>
    <row r="18398" spans="4:4" x14ac:dyDescent="0.2">
      <c r="D18398" s="343"/>
    </row>
    <row r="18399" spans="4:4" x14ac:dyDescent="0.2">
      <c r="D18399" s="343"/>
    </row>
    <row r="18400" spans="4:4" x14ac:dyDescent="0.2">
      <c r="D18400" s="343"/>
    </row>
    <row r="18401" spans="4:4" x14ac:dyDescent="0.2">
      <c r="D18401" s="343"/>
    </row>
    <row r="18402" spans="4:4" x14ac:dyDescent="0.2">
      <c r="D18402" s="343"/>
    </row>
    <row r="18403" spans="4:4" x14ac:dyDescent="0.2">
      <c r="D18403" s="343"/>
    </row>
    <row r="18404" spans="4:4" x14ac:dyDescent="0.2">
      <c r="D18404" s="343"/>
    </row>
    <row r="18405" spans="4:4" x14ac:dyDescent="0.2">
      <c r="D18405" s="343"/>
    </row>
    <row r="18406" spans="4:4" x14ac:dyDescent="0.2">
      <c r="D18406" s="343"/>
    </row>
    <row r="18407" spans="4:4" x14ac:dyDescent="0.2">
      <c r="D18407" s="343"/>
    </row>
    <row r="18408" spans="4:4" x14ac:dyDescent="0.2">
      <c r="D18408" s="343"/>
    </row>
    <row r="18409" spans="4:4" x14ac:dyDescent="0.2">
      <c r="D18409" s="343"/>
    </row>
    <row r="18410" spans="4:4" x14ac:dyDescent="0.2">
      <c r="D18410" s="343"/>
    </row>
    <row r="18411" spans="4:4" x14ac:dyDescent="0.2">
      <c r="D18411" s="343"/>
    </row>
    <row r="18412" spans="4:4" x14ac:dyDescent="0.2">
      <c r="D18412" s="343"/>
    </row>
    <row r="18413" spans="4:4" x14ac:dyDescent="0.2">
      <c r="D18413" s="343"/>
    </row>
    <row r="18414" spans="4:4" x14ac:dyDescent="0.2">
      <c r="D18414" s="343"/>
    </row>
    <row r="18415" spans="4:4" x14ac:dyDescent="0.2">
      <c r="D18415" s="343"/>
    </row>
    <row r="18416" spans="4:4" x14ac:dyDescent="0.2">
      <c r="D18416" s="343"/>
    </row>
    <row r="18417" spans="4:4" x14ac:dyDescent="0.2">
      <c r="D18417" s="343"/>
    </row>
    <row r="18418" spans="4:4" x14ac:dyDescent="0.2">
      <c r="D18418" s="343"/>
    </row>
    <row r="18419" spans="4:4" x14ac:dyDescent="0.2">
      <c r="D18419" s="343"/>
    </row>
    <row r="18420" spans="4:4" x14ac:dyDescent="0.2">
      <c r="D18420" s="343"/>
    </row>
    <row r="18421" spans="4:4" x14ac:dyDescent="0.2">
      <c r="D18421" s="343"/>
    </row>
    <row r="18422" spans="4:4" x14ac:dyDescent="0.2">
      <c r="D18422" s="343"/>
    </row>
    <row r="18423" spans="4:4" x14ac:dyDescent="0.2">
      <c r="D18423" s="343"/>
    </row>
    <row r="18424" spans="4:4" x14ac:dyDescent="0.2">
      <c r="D18424" s="343"/>
    </row>
    <row r="18425" spans="4:4" x14ac:dyDescent="0.2">
      <c r="D18425" s="343"/>
    </row>
    <row r="18426" spans="4:4" x14ac:dyDescent="0.2">
      <c r="D18426" s="343"/>
    </row>
    <row r="18427" spans="4:4" x14ac:dyDescent="0.2">
      <c r="D18427" s="343"/>
    </row>
    <row r="18428" spans="4:4" x14ac:dyDescent="0.2">
      <c r="D18428" s="343"/>
    </row>
    <row r="18429" spans="4:4" x14ac:dyDescent="0.2">
      <c r="D18429" s="343"/>
    </row>
    <row r="18430" spans="4:4" x14ac:dyDescent="0.2">
      <c r="D18430" s="343"/>
    </row>
    <row r="18431" spans="4:4" x14ac:dyDescent="0.2">
      <c r="D18431" s="343"/>
    </row>
    <row r="18432" spans="4:4" x14ac:dyDescent="0.2">
      <c r="D18432" s="343"/>
    </row>
    <row r="18433" spans="4:4" x14ac:dyDescent="0.2">
      <c r="D18433" s="343"/>
    </row>
    <row r="18434" spans="4:4" x14ac:dyDescent="0.2">
      <c r="D18434" s="343"/>
    </row>
    <row r="18435" spans="4:4" x14ac:dyDescent="0.2">
      <c r="D18435" s="343"/>
    </row>
    <row r="18436" spans="4:4" x14ac:dyDescent="0.2">
      <c r="D18436" s="343"/>
    </row>
    <row r="18437" spans="4:4" x14ac:dyDescent="0.2">
      <c r="D18437" s="343"/>
    </row>
    <row r="18438" spans="4:4" x14ac:dyDescent="0.2">
      <c r="D18438" s="343"/>
    </row>
    <row r="18439" spans="4:4" x14ac:dyDescent="0.2">
      <c r="D18439" s="343"/>
    </row>
    <row r="18440" spans="4:4" x14ac:dyDescent="0.2">
      <c r="D18440" s="343"/>
    </row>
    <row r="18441" spans="4:4" x14ac:dyDescent="0.2">
      <c r="D18441" s="343"/>
    </row>
    <row r="18442" spans="4:4" x14ac:dyDescent="0.2">
      <c r="D18442" s="343"/>
    </row>
    <row r="18443" spans="4:4" x14ac:dyDescent="0.2">
      <c r="D18443" s="343"/>
    </row>
    <row r="18444" spans="4:4" x14ac:dyDescent="0.2">
      <c r="D18444" s="343"/>
    </row>
    <row r="18445" spans="4:4" x14ac:dyDescent="0.2">
      <c r="D18445" s="343"/>
    </row>
    <row r="18446" spans="4:4" x14ac:dyDescent="0.2">
      <c r="D18446" s="343"/>
    </row>
    <row r="18447" spans="4:4" x14ac:dyDescent="0.2">
      <c r="D18447" s="343"/>
    </row>
    <row r="18448" spans="4:4" x14ac:dyDescent="0.2">
      <c r="D18448" s="343"/>
    </row>
    <row r="18449" spans="4:4" x14ac:dyDescent="0.2">
      <c r="D18449" s="343"/>
    </row>
    <row r="18450" spans="4:4" x14ac:dyDescent="0.2">
      <c r="D18450" s="343"/>
    </row>
    <row r="18451" spans="4:4" x14ac:dyDescent="0.2">
      <c r="D18451" s="343"/>
    </row>
    <row r="18452" spans="4:4" x14ac:dyDescent="0.2">
      <c r="D18452" s="343"/>
    </row>
    <row r="18453" spans="4:4" x14ac:dyDescent="0.2">
      <c r="D18453" s="343"/>
    </row>
    <row r="18454" spans="4:4" x14ac:dyDescent="0.2">
      <c r="D18454" s="343"/>
    </row>
    <row r="18455" spans="4:4" x14ac:dyDescent="0.2">
      <c r="D18455" s="343"/>
    </row>
    <row r="18456" spans="4:4" x14ac:dyDescent="0.2">
      <c r="D18456" s="343"/>
    </row>
    <row r="18457" spans="4:4" x14ac:dyDescent="0.2">
      <c r="D18457" s="343"/>
    </row>
    <row r="18458" spans="4:4" x14ac:dyDescent="0.2">
      <c r="D18458" s="343"/>
    </row>
    <row r="18459" spans="4:4" x14ac:dyDescent="0.2">
      <c r="D18459" s="343"/>
    </row>
    <row r="18460" spans="4:4" x14ac:dyDescent="0.2">
      <c r="D18460" s="343"/>
    </row>
    <row r="18461" spans="4:4" x14ac:dyDescent="0.2">
      <c r="D18461" s="343"/>
    </row>
    <row r="18462" spans="4:4" x14ac:dyDescent="0.2">
      <c r="D18462" s="343"/>
    </row>
    <row r="18463" spans="4:4" x14ac:dyDescent="0.2">
      <c r="D18463" s="343"/>
    </row>
    <row r="18464" spans="4:4" x14ac:dyDescent="0.2">
      <c r="D18464" s="343"/>
    </row>
    <row r="18465" spans="4:4" x14ac:dyDescent="0.2">
      <c r="D18465" s="343"/>
    </row>
    <row r="18466" spans="4:4" x14ac:dyDescent="0.2">
      <c r="D18466" s="343"/>
    </row>
    <row r="18467" spans="4:4" x14ac:dyDescent="0.2">
      <c r="D18467" s="343"/>
    </row>
    <row r="18468" spans="4:4" x14ac:dyDescent="0.2">
      <c r="D18468" s="343"/>
    </row>
    <row r="18469" spans="4:4" x14ac:dyDescent="0.2">
      <c r="D18469" s="343"/>
    </row>
    <row r="18470" spans="4:4" x14ac:dyDescent="0.2">
      <c r="D18470" s="343"/>
    </row>
    <row r="18471" spans="4:4" x14ac:dyDescent="0.2">
      <c r="D18471" s="343"/>
    </row>
    <row r="18472" spans="4:4" x14ac:dyDescent="0.2">
      <c r="D18472" s="343"/>
    </row>
    <row r="18473" spans="4:4" x14ac:dyDescent="0.2">
      <c r="D18473" s="343"/>
    </row>
    <row r="18474" spans="4:4" x14ac:dyDescent="0.2">
      <c r="D18474" s="343"/>
    </row>
    <row r="18475" spans="4:4" x14ac:dyDescent="0.2">
      <c r="D18475" s="343"/>
    </row>
    <row r="18476" spans="4:4" x14ac:dyDescent="0.2">
      <c r="D18476" s="343"/>
    </row>
    <row r="18477" spans="4:4" x14ac:dyDescent="0.2">
      <c r="D18477" s="343"/>
    </row>
    <row r="18478" spans="4:4" x14ac:dyDescent="0.2">
      <c r="D18478" s="343"/>
    </row>
    <row r="18479" spans="4:4" x14ac:dyDescent="0.2">
      <c r="D18479" s="343"/>
    </row>
    <row r="18480" spans="4:4" x14ac:dyDescent="0.2">
      <c r="D18480" s="343"/>
    </row>
    <row r="18481" spans="4:4" x14ac:dyDescent="0.2">
      <c r="D18481" s="343"/>
    </row>
    <row r="18482" spans="4:4" x14ac:dyDescent="0.2">
      <c r="D18482" s="343"/>
    </row>
    <row r="18483" spans="4:4" x14ac:dyDescent="0.2">
      <c r="D18483" s="343"/>
    </row>
    <row r="18484" spans="4:4" x14ac:dyDescent="0.2">
      <c r="D18484" s="343"/>
    </row>
    <row r="18485" spans="4:4" x14ac:dyDescent="0.2">
      <c r="D18485" s="343"/>
    </row>
    <row r="18486" spans="4:4" x14ac:dyDescent="0.2">
      <c r="D18486" s="343"/>
    </row>
    <row r="18487" spans="4:4" x14ac:dyDescent="0.2">
      <c r="D18487" s="343"/>
    </row>
    <row r="18488" spans="4:4" x14ac:dyDescent="0.2">
      <c r="D18488" s="343"/>
    </row>
    <row r="18489" spans="4:4" x14ac:dyDescent="0.2">
      <c r="D18489" s="343"/>
    </row>
    <row r="18490" spans="4:4" x14ac:dyDescent="0.2">
      <c r="D18490" s="343"/>
    </row>
    <row r="18491" spans="4:4" x14ac:dyDescent="0.2">
      <c r="D18491" s="343"/>
    </row>
    <row r="18492" spans="4:4" x14ac:dyDescent="0.2">
      <c r="D18492" s="343"/>
    </row>
    <row r="18493" spans="4:4" x14ac:dyDescent="0.2">
      <c r="D18493" s="343"/>
    </row>
    <row r="18494" spans="4:4" x14ac:dyDescent="0.2">
      <c r="D18494" s="343"/>
    </row>
    <row r="18495" spans="4:4" x14ac:dyDescent="0.2">
      <c r="D18495" s="343"/>
    </row>
    <row r="18496" spans="4:4" x14ac:dyDescent="0.2">
      <c r="D18496" s="343"/>
    </row>
    <row r="18497" spans="4:4" x14ac:dyDescent="0.2">
      <c r="D18497" s="343"/>
    </row>
    <row r="18498" spans="4:4" x14ac:dyDescent="0.2">
      <c r="D18498" s="343"/>
    </row>
    <row r="18499" spans="4:4" x14ac:dyDescent="0.2">
      <c r="D18499" s="343"/>
    </row>
    <row r="18500" spans="4:4" x14ac:dyDescent="0.2">
      <c r="D18500" s="343"/>
    </row>
    <row r="18501" spans="4:4" x14ac:dyDescent="0.2">
      <c r="D18501" s="343"/>
    </row>
    <row r="18502" spans="4:4" x14ac:dyDescent="0.2">
      <c r="D18502" s="343"/>
    </row>
    <row r="18503" spans="4:4" x14ac:dyDescent="0.2">
      <c r="D18503" s="343"/>
    </row>
    <row r="18504" spans="4:4" x14ac:dyDescent="0.2">
      <c r="D18504" s="343"/>
    </row>
    <row r="18505" spans="4:4" x14ac:dyDescent="0.2">
      <c r="D18505" s="343"/>
    </row>
    <row r="18506" spans="4:4" x14ac:dyDescent="0.2">
      <c r="D18506" s="343"/>
    </row>
    <row r="18507" spans="4:4" x14ac:dyDescent="0.2">
      <c r="D18507" s="343"/>
    </row>
    <row r="18508" spans="4:4" x14ac:dyDescent="0.2">
      <c r="D18508" s="343"/>
    </row>
    <row r="18509" spans="4:4" x14ac:dyDescent="0.2">
      <c r="D18509" s="343"/>
    </row>
    <row r="18510" spans="4:4" x14ac:dyDescent="0.2">
      <c r="D18510" s="343"/>
    </row>
    <row r="18511" spans="4:4" x14ac:dyDescent="0.2">
      <c r="D18511" s="343"/>
    </row>
    <row r="18512" spans="4:4" x14ac:dyDescent="0.2">
      <c r="D18512" s="343"/>
    </row>
    <row r="18513" spans="4:4" x14ac:dyDescent="0.2">
      <c r="D18513" s="343"/>
    </row>
    <row r="18514" spans="4:4" x14ac:dyDescent="0.2">
      <c r="D18514" s="343"/>
    </row>
    <row r="18515" spans="4:4" x14ac:dyDescent="0.2">
      <c r="D18515" s="343"/>
    </row>
    <row r="18516" spans="4:4" x14ac:dyDescent="0.2">
      <c r="D18516" s="343"/>
    </row>
    <row r="18517" spans="4:4" x14ac:dyDescent="0.2">
      <c r="D18517" s="343"/>
    </row>
    <row r="18518" spans="4:4" x14ac:dyDescent="0.2">
      <c r="D18518" s="343"/>
    </row>
    <row r="18519" spans="4:4" x14ac:dyDescent="0.2">
      <c r="D18519" s="343"/>
    </row>
    <row r="18520" spans="4:4" x14ac:dyDescent="0.2">
      <c r="D18520" s="343"/>
    </row>
    <row r="18521" spans="4:4" x14ac:dyDescent="0.2">
      <c r="D18521" s="343"/>
    </row>
    <row r="18522" spans="4:4" x14ac:dyDescent="0.2">
      <c r="D18522" s="343"/>
    </row>
    <row r="18523" spans="4:4" x14ac:dyDescent="0.2">
      <c r="D18523" s="343"/>
    </row>
    <row r="18524" spans="4:4" x14ac:dyDescent="0.2">
      <c r="D18524" s="343"/>
    </row>
    <row r="18525" spans="4:4" x14ac:dyDescent="0.2">
      <c r="D18525" s="343"/>
    </row>
    <row r="18526" spans="4:4" x14ac:dyDescent="0.2">
      <c r="D18526" s="343"/>
    </row>
    <row r="18527" spans="4:4" x14ac:dyDescent="0.2">
      <c r="D18527" s="343"/>
    </row>
    <row r="18528" spans="4:4" x14ac:dyDescent="0.2">
      <c r="D18528" s="343"/>
    </row>
    <row r="18529" spans="4:4" x14ac:dyDescent="0.2">
      <c r="D18529" s="343"/>
    </row>
    <row r="18530" spans="4:4" x14ac:dyDescent="0.2">
      <c r="D18530" s="343"/>
    </row>
    <row r="18531" spans="4:4" x14ac:dyDescent="0.2">
      <c r="D18531" s="343"/>
    </row>
    <row r="18532" spans="4:4" x14ac:dyDescent="0.2">
      <c r="D18532" s="343"/>
    </row>
    <row r="18533" spans="4:4" x14ac:dyDescent="0.2">
      <c r="D18533" s="343"/>
    </row>
    <row r="18534" spans="4:4" x14ac:dyDescent="0.2">
      <c r="D18534" s="343"/>
    </row>
    <row r="18535" spans="4:4" x14ac:dyDescent="0.2">
      <c r="D18535" s="343"/>
    </row>
    <row r="18536" spans="4:4" x14ac:dyDescent="0.2">
      <c r="D18536" s="343"/>
    </row>
    <row r="18537" spans="4:4" x14ac:dyDescent="0.2">
      <c r="D18537" s="343"/>
    </row>
    <row r="18538" spans="4:4" x14ac:dyDescent="0.2">
      <c r="D18538" s="343"/>
    </row>
    <row r="18539" spans="4:4" x14ac:dyDescent="0.2">
      <c r="D18539" s="343"/>
    </row>
    <row r="18540" spans="4:4" x14ac:dyDescent="0.2">
      <c r="D18540" s="343"/>
    </row>
    <row r="18541" spans="4:4" x14ac:dyDescent="0.2">
      <c r="D18541" s="343"/>
    </row>
    <row r="18542" spans="4:4" x14ac:dyDescent="0.2">
      <c r="D18542" s="343"/>
    </row>
    <row r="18543" spans="4:4" x14ac:dyDescent="0.2">
      <c r="D18543" s="343"/>
    </row>
    <row r="18544" spans="4:4" x14ac:dyDescent="0.2">
      <c r="D18544" s="343"/>
    </row>
    <row r="18545" spans="4:4" x14ac:dyDescent="0.2">
      <c r="D18545" s="343"/>
    </row>
    <row r="18546" spans="4:4" x14ac:dyDescent="0.2">
      <c r="D18546" s="343"/>
    </row>
    <row r="18547" spans="4:4" x14ac:dyDescent="0.2">
      <c r="D18547" s="343"/>
    </row>
    <row r="18548" spans="4:4" x14ac:dyDescent="0.2">
      <c r="D18548" s="343"/>
    </row>
    <row r="18549" spans="4:4" x14ac:dyDescent="0.2">
      <c r="D18549" s="343"/>
    </row>
    <row r="18550" spans="4:4" x14ac:dyDescent="0.2">
      <c r="D18550" s="343"/>
    </row>
    <row r="18551" spans="4:4" x14ac:dyDescent="0.2">
      <c r="D18551" s="343"/>
    </row>
    <row r="18552" spans="4:4" x14ac:dyDescent="0.2">
      <c r="D18552" s="343"/>
    </row>
    <row r="18553" spans="4:4" x14ac:dyDescent="0.2">
      <c r="D18553" s="343"/>
    </row>
    <row r="18554" spans="4:4" x14ac:dyDescent="0.2">
      <c r="D18554" s="343"/>
    </row>
    <row r="18555" spans="4:4" x14ac:dyDescent="0.2">
      <c r="D18555" s="343"/>
    </row>
    <row r="18556" spans="4:4" x14ac:dyDescent="0.2">
      <c r="D18556" s="343"/>
    </row>
    <row r="18557" spans="4:4" x14ac:dyDescent="0.2">
      <c r="D18557" s="343"/>
    </row>
    <row r="18558" spans="4:4" x14ac:dyDescent="0.2">
      <c r="D18558" s="343"/>
    </row>
    <row r="18559" spans="4:4" x14ac:dyDescent="0.2">
      <c r="D18559" s="343"/>
    </row>
    <row r="18560" spans="4:4" x14ac:dyDescent="0.2">
      <c r="D18560" s="343"/>
    </row>
    <row r="18561" spans="4:4" x14ac:dyDescent="0.2">
      <c r="D18561" s="343"/>
    </row>
    <row r="18562" spans="4:4" x14ac:dyDescent="0.2">
      <c r="D18562" s="343"/>
    </row>
    <row r="18563" spans="4:4" x14ac:dyDescent="0.2">
      <c r="D18563" s="343"/>
    </row>
    <row r="18564" spans="4:4" x14ac:dyDescent="0.2">
      <c r="D18564" s="343"/>
    </row>
    <row r="18565" spans="4:4" x14ac:dyDescent="0.2">
      <c r="D18565" s="343"/>
    </row>
    <row r="18566" spans="4:4" x14ac:dyDescent="0.2">
      <c r="D18566" s="343"/>
    </row>
    <row r="18567" spans="4:4" x14ac:dyDescent="0.2">
      <c r="D18567" s="343"/>
    </row>
    <row r="18568" spans="4:4" x14ac:dyDescent="0.2">
      <c r="D18568" s="343"/>
    </row>
    <row r="18569" spans="4:4" x14ac:dyDescent="0.2">
      <c r="D18569" s="343"/>
    </row>
    <row r="18570" spans="4:4" x14ac:dyDescent="0.2">
      <c r="D18570" s="343"/>
    </row>
    <row r="18571" spans="4:4" x14ac:dyDescent="0.2">
      <c r="D18571" s="343"/>
    </row>
    <row r="18572" spans="4:4" x14ac:dyDescent="0.2">
      <c r="D18572" s="343"/>
    </row>
    <row r="18573" spans="4:4" x14ac:dyDescent="0.2">
      <c r="D18573" s="343"/>
    </row>
    <row r="18574" spans="4:4" x14ac:dyDescent="0.2">
      <c r="D18574" s="343"/>
    </row>
    <row r="18575" spans="4:4" x14ac:dyDescent="0.2">
      <c r="D18575" s="343"/>
    </row>
    <row r="18576" spans="4:4" x14ac:dyDescent="0.2">
      <c r="D18576" s="343"/>
    </row>
    <row r="18577" spans="4:4" x14ac:dyDescent="0.2">
      <c r="D18577" s="343"/>
    </row>
    <row r="18578" spans="4:4" x14ac:dyDescent="0.2">
      <c r="D18578" s="343"/>
    </row>
    <row r="18579" spans="4:4" x14ac:dyDescent="0.2">
      <c r="D18579" s="343"/>
    </row>
    <row r="18580" spans="4:4" x14ac:dyDescent="0.2">
      <c r="D18580" s="343"/>
    </row>
    <row r="18581" spans="4:4" x14ac:dyDescent="0.2">
      <c r="D18581" s="343"/>
    </row>
    <row r="18582" spans="4:4" x14ac:dyDescent="0.2">
      <c r="D18582" s="343"/>
    </row>
    <row r="18583" spans="4:4" x14ac:dyDescent="0.2">
      <c r="D18583" s="343"/>
    </row>
    <row r="18584" spans="4:4" x14ac:dyDescent="0.2">
      <c r="D18584" s="343"/>
    </row>
    <row r="18585" spans="4:4" x14ac:dyDescent="0.2">
      <c r="D18585" s="343"/>
    </row>
    <row r="18586" spans="4:4" x14ac:dyDescent="0.2">
      <c r="D18586" s="343"/>
    </row>
    <row r="18587" spans="4:4" x14ac:dyDescent="0.2">
      <c r="D18587" s="343"/>
    </row>
    <row r="18588" spans="4:4" x14ac:dyDescent="0.2">
      <c r="D18588" s="343"/>
    </row>
    <row r="18589" spans="4:4" x14ac:dyDescent="0.2">
      <c r="D18589" s="343"/>
    </row>
    <row r="18590" spans="4:4" x14ac:dyDescent="0.2">
      <c r="D18590" s="343"/>
    </row>
    <row r="18591" spans="4:4" x14ac:dyDescent="0.2">
      <c r="D18591" s="343"/>
    </row>
    <row r="18592" spans="4:4" x14ac:dyDescent="0.2">
      <c r="D18592" s="343"/>
    </row>
    <row r="18593" spans="4:4" x14ac:dyDescent="0.2">
      <c r="D18593" s="343"/>
    </row>
    <row r="18594" spans="4:4" x14ac:dyDescent="0.2">
      <c r="D18594" s="343"/>
    </row>
    <row r="18595" spans="4:4" x14ac:dyDescent="0.2">
      <c r="D18595" s="343"/>
    </row>
    <row r="18596" spans="4:4" x14ac:dyDescent="0.2">
      <c r="D18596" s="343"/>
    </row>
    <row r="18597" spans="4:4" x14ac:dyDescent="0.2">
      <c r="D18597" s="343"/>
    </row>
    <row r="18598" spans="4:4" x14ac:dyDescent="0.2">
      <c r="D18598" s="343"/>
    </row>
    <row r="18599" spans="4:4" x14ac:dyDescent="0.2">
      <c r="D18599" s="343"/>
    </row>
    <row r="18600" spans="4:4" x14ac:dyDescent="0.2">
      <c r="D18600" s="343"/>
    </row>
    <row r="18601" spans="4:4" x14ac:dyDescent="0.2">
      <c r="D18601" s="343"/>
    </row>
    <row r="18602" spans="4:4" x14ac:dyDescent="0.2">
      <c r="D18602" s="343"/>
    </row>
    <row r="18603" spans="4:4" x14ac:dyDescent="0.2">
      <c r="D18603" s="343"/>
    </row>
    <row r="18604" spans="4:4" x14ac:dyDescent="0.2">
      <c r="D18604" s="343"/>
    </row>
    <row r="18605" spans="4:4" x14ac:dyDescent="0.2">
      <c r="D18605" s="343"/>
    </row>
    <row r="18606" spans="4:4" x14ac:dyDescent="0.2">
      <c r="D18606" s="343"/>
    </row>
    <row r="18607" spans="4:4" x14ac:dyDescent="0.2">
      <c r="D18607" s="343"/>
    </row>
    <row r="18608" spans="4:4" x14ac:dyDescent="0.2">
      <c r="D18608" s="343"/>
    </row>
    <row r="18609" spans="4:4" x14ac:dyDescent="0.2">
      <c r="D18609" s="343"/>
    </row>
    <row r="18610" spans="4:4" x14ac:dyDescent="0.2">
      <c r="D18610" s="343"/>
    </row>
    <row r="18611" spans="4:4" x14ac:dyDescent="0.2">
      <c r="D18611" s="343"/>
    </row>
    <row r="18612" spans="4:4" x14ac:dyDescent="0.2">
      <c r="D18612" s="343"/>
    </row>
    <row r="18613" spans="4:4" x14ac:dyDescent="0.2">
      <c r="D18613" s="343"/>
    </row>
    <row r="18614" spans="4:4" x14ac:dyDescent="0.2">
      <c r="D18614" s="343"/>
    </row>
    <row r="18615" spans="4:4" x14ac:dyDescent="0.2">
      <c r="D18615" s="343"/>
    </row>
    <row r="18616" spans="4:4" x14ac:dyDescent="0.2">
      <c r="D18616" s="343"/>
    </row>
    <row r="18617" spans="4:4" x14ac:dyDescent="0.2">
      <c r="D18617" s="343"/>
    </row>
    <row r="18618" spans="4:4" x14ac:dyDescent="0.2">
      <c r="D18618" s="343"/>
    </row>
    <row r="18619" spans="4:4" x14ac:dyDescent="0.2">
      <c r="D18619" s="343"/>
    </row>
    <row r="18620" spans="4:4" x14ac:dyDescent="0.2">
      <c r="D18620" s="343"/>
    </row>
    <row r="18621" spans="4:4" x14ac:dyDescent="0.2">
      <c r="D18621" s="343"/>
    </row>
    <row r="18622" spans="4:4" x14ac:dyDescent="0.2">
      <c r="D18622" s="343"/>
    </row>
    <row r="18623" spans="4:4" x14ac:dyDescent="0.2">
      <c r="D18623" s="343"/>
    </row>
    <row r="18624" spans="4:4" x14ac:dyDescent="0.2">
      <c r="D18624" s="343"/>
    </row>
    <row r="18625" spans="4:4" x14ac:dyDescent="0.2">
      <c r="D18625" s="343"/>
    </row>
    <row r="18626" spans="4:4" x14ac:dyDescent="0.2">
      <c r="D18626" s="343"/>
    </row>
    <row r="18627" spans="4:4" x14ac:dyDescent="0.2">
      <c r="D18627" s="343"/>
    </row>
    <row r="18628" spans="4:4" x14ac:dyDescent="0.2">
      <c r="D18628" s="343"/>
    </row>
    <row r="18629" spans="4:4" x14ac:dyDescent="0.2">
      <c r="D18629" s="343"/>
    </row>
    <row r="18630" spans="4:4" x14ac:dyDescent="0.2">
      <c r="D18630" s="343"/>
    </row>
    <row r="18631" spans="4:4" x14ac:dyDescent="0.2">
      <c r="D18631" s="343"/>
    </row>
    <row r="18632" spans="4:4" x14ac:dyDescent="0.2">
      <c r="D18632" s="343"/>
    </row>
    <row r="18633" spans="4:4" x14ac:dyDescent="0.2">
      <c r="D18633" s="343"/>
    </row>
    <row r="18634" spans="4:4" x14ac:dyDescent="0.2">
      <c r="D18634" s="343"/>
    </row>
    <row r="18635" spans="4:4" x14ac:dyDescent="0.2">
      <c r="D18635" s="343"/>
    </row>
    <row r="18636" spans="4:4" x14ac:dyDescent="0.2">
      <c r="D18636" s="343"/>
    </row>
    <row r="18637" spans="4:4" x14ac:dyDescent="0.2">
      <c r="D18637" s="343"/>
    </row>
    <row r="18638" spans="4:4" x14ac:dyDescent="0.2">
      <c r="D18638" s="343"/>
    </row>
    <row r="18639" spans="4:4" x14ac:dyDescent="0.2">
      <c r="D18639" s="343"/>
    </row>
    <row r="18640" spans="4:4" x14ac:dyDescent="0.2">
      <c r="D18640" s="343"/>
    </row>
    <row r="18641" spans="4:4" x14ac:dyDescent="0.2">
      <c r="D18641" s="343"/>
    </row>
    <row r="18642" spans="4:4" x14ac:dyDescent="0.2">
      <c r="D18642" s="343"/>
    </row>
    <row r="18643" spans="4:4" x14ac:dyDescent="0.2">
      <c r="D18643" s="343"/>
    </row>
    <row r="18644" spans="4:4" x14ac:dyDescent="0.2">
      <c r="D18644" s="343"/>
    </row>
    <row r="18645" spans="4:4" x14ac:dyDescent="0.2">
      <c r="D18645" s="343"/>
    </row>
    <row r="18646" spans="4:4" x14ac:dyDescent="0.2">
      <c r="D18646" s="343"/>
    </row>
    <row r="18647" spans="4:4" x14ac:dyDescent="0.2">
      <c r="D18647" s="343"/>
    </row>
    <row r="18648" spans="4:4" x14ac:dyDescent="0.2">
      <c r="D18648" s="343"/>
    </row>
    <row r="18649" spans="4:4" x14ac:dyDescent="0.2">
      <c r="D18649" s="343"/>
    </row>
    <row r="18650" spans="4:4" x14ac:dyDescent="0.2">
      <c r="D18650" s="343"/>
    </row>
    <row r="18651" spans="4:4" x14ac:dyDescent="0.2">
      <c r="D18651" s="343"/>
    </row>
    <row r="18652" spans="4:4" x14ac:dyDescent="0.2">
      <c r="D18652" s="343"/>
    </row>
    <row r="18653" spans="4:4" x14ac:dyDescent="0.2">
      <c r="D18653" s="343"/>
    </row>
    <row r="18654" spans="4:4" x14ac:dyDescent="0.2">
      <c r="D18654" s="343"/>
    </row>
    <row r="18655" spans="4:4" x14ac:dyDescent="0.2">
      <c r="D18655" s="343"/>
    </row>
    <row r="18656" spans="4:4" x14ac:dyDescent="0.2">
      <c r="D18656" s="343"/>
    </row>
    <row r="18657" spans="4:4" x14ac:dyDescent="0.2">
      <c r="D18657" s="343"/>
    </row>
    <row r="18658" spans="4:4" x14ac:dyDescent="0.2">
      <c r="D18658" s="343"/>
    </row>
    <row r="18659" spans="4:4" x14ac:dyDescent="0.2">
      <c r="D18659" s="343"/>
    </row>
    <row r="18660" spans="4:4" x14ac:dyDescent="0.2">
      <c r="D18660" s="343"/>
    </row>
    <row r="18661" spans="4:4" x14ac:dyDescent="0.2">
      <c r="D18661" s="343"/>
    </row>
    <row r="18662" spans="4:4" x14ac:dyDescent="0.2">
      <c r="D18662" s="343"/>
    </row>
    <row r="18663" spans="4:4" x14ac:dyDescent="0.2">
      <c r="D18663" s="343"/>
    </row>
    <row r="18664" spans="4:4" x14ac:dyDescent="0.2">
      <c r="D18664" s="343"/>
    </row>
    <row r="18665" spans="4:4" x14ac:dyDescent="0.2">
      <c r="D18665" s="343"/>
    </row>
    <row r="18666" spans="4:4" x14ac:dyDescent="0.2">
      <c r="D18666" s="343"/>
    </row>
    <row r="18667" spans="4:4" x14ac:dyDescent="0.2">
      <c r="D18667" s="343"/>
    </row>
    <row r="18668" spans="4:4" x14ac:dyDescent="0.2">
      <c r="D18668" s="343"/>
    </row>
    <row r="18669" spans="4:4" x14ac:dyDescent="0.2">
      <c r="D18669" s="343"/>
    </row>
    <row r="18670" spans="4:4" x14ac:dyDescent="0.2">
      <c r="D18670" s="343"/>
    </row>
    <row r="18671" spans="4:4" x14ac:dyDescent="0.2">
      <c r="D18671" s="343"/>
    </row>
    <row r="18672" spans="4:4" x14ac:dyDescent="0.2">
      <c r="D18672" s="343"/>
    </row>
    <row r="18673" spans="4:4" x14ac:dyDescent="0.2">
      <c r="D18673" s="343"/>
    </row>
    <row r="18674" spans="4:4" x14ac:dyDescent="0.2">
      <c r="D18674" s="343"/>
    </row>
    <row r="18675" spans="4:4" x14ac:dyDescent="0.2">
      <c r="D18675" s="343"/>
    </row>
    <row r="18676" spans="4:4" x14ac:dyDescent="0.2">
      <c r="D18676" s="343"/>
    </row>
    <row r="18677" spans="4:4" x14ac:dyDescent="0.2">
      <c r="D18677" s="343"/>
    </row>
    <row r="18678" spans="4:4" x14ac:dyDescent="0.2">
      <c r="D18678" s="343"/>
    </row>
    <row r="18679" spans="4:4" x14ac:dyDescent="0.2">
      <c r="D18679" s="343"/>
    </row>
    <row r="18680" spans="4:4" x14ac:dyDescent="0.2">
      <c r="D18680" s="343"/>
    </row>
    <row r="18681" spans="4:4" x14ac:dyDescent="0.2">
      <c r="D18681" s="343"/>
    </row>
    <row r="18682" spans="4:4" x14ac:dyDescent="0.2">
      <c r="D18682" s="343"/>
    </row>
    <row r="18683" spans="4:4" x14ac:dyDescent="0.2">
      <c r="D18683" s="343"/>
    </row>
    <row r="18684" spans="4:4" x14ac:dyDescent="0.2">
      <c r="D18684" s="343"/>
    </row>
    <row r="18685" spans="4:4" x14ac:dyDescent="0.2">
      <c r="D18685" s="343"/>
    </row>
    <row r="18686" spans="4:4" x14ac:dyDescent="0.2">
      <c r="D18686" s="343"/>
    </row>
    <row r="18687" spans="4:4" x14ac:dyDescent="0.2">
      <c r="D18687" s="343"/>
    </row>
    <row r="18688" spans="4:4" x14ac:dyDescent="0.2">
      <c r="D18688" s="343"/>
    </row>
    <row r="18689" spans="4:4" x14ac:dyDescent="0.2">
      <c r="D18689" s="343"/>
    </row>
    <row r="18690" spans="4:4" x14ac:dyDescent="0.2">
      <c r="D18690" s="343"/>
    </row>
    <row r="18691" spans="4:4" x14ac:dyDescent="0.2">
      <c r="D18691" s="343"/>
    </row>
    <row r="18692" spans="4:4" x14ac:dyDescent="0.2">
      <c r="D18692" s="343"/>
    </row>
    <row r="18693" spans="4:4" x14ac:dyDescent="0.2">
      <c r="D18693" s="343"/>
    </row>
    <row r="18694" spans="4:4" x14ac:dyDescent="0.2">
      <c r="D18694" s="343"/>
    </row>
    <row r="18695" spans="4:4" x14ac:dyDescent="0.2">
      <c r="D18695" s="343"/>
    </row>
    <row r="18696" spans="4:4" x14ac:dyDescent="0.2">
      <c r="D18696" s="343"/>
    </row>
    <row r="18697" spans="4:4" x14ac:dyDescent="0.2">
      <c r="D18697" s="343"/>
    </row>
    <row r="18698" spans="4:4" x14ac:dyDescent="0.2">
      <c r="D18698" s="343"/>
    </row>
    <row r="18699" spans="4:4" x14ac:dyDescent="0.2">
      <c r="D18699" s="343"/>
    </row>
    <row r="18700" spans="4:4" x14ac:dyDescent="0.2">
      <c r="D18700" s="343"/>
    </row>
    <row r="18701" spans="4:4" x14ac:dyDescent="0.2">
      <c r="D18701" s="343"/>
    </row>
    <row r="18702" spans="4:4" x14ac:dyDescent="0.2">
      <c r="D18702" s="343"/>
    </row>
    <row r="18703" spans="4:4" x14ac:dyDescent="0.2">
      <c r="D18703" s="343"/>
    </row>
    <row r="18704" spans="4:4" x14ac:dyDescent="0.2">
      <c r="D18704" s="343"/>
    </row>
    <row r="18705" spans="4:4" x14ac:dyDescent="0.2">
      <c r="D18705" s="343"/>
    </row>
    <row r="18706" spans="4:4" x14ac:dyDescent="0.2">
      <c r="D18706" s="343"/>
    </row>
    <row r="18707" spans="4:4" x14ac:dyDescent="0.2">
      <c r="D18707" s="343"/>
    </row>
    <row r="18708" spans="4:4" x14ac:dyDescent="0.2">
      <c r="D18708" s="343"/>
    </row>
    <row r="18709" spans="4:4" x14ac:dyDescent="0.2">
      <c r="D18709" s="343"/>
    </row>
    <row r="18710" spans="4:4" x14ac:dyDescent="0.2">
      <c r="D18710" s="343"/>
    </row>
    <row r="18711" spans="4:4" x14ac:dyDescent="0.2">
      <c r="D18711" s="343"/>
    </row>
    <row r="18712" spans="4:4" x14ac:dyDescent="0.2">
      <c r="D18712" s="343"/>
    </row>
    <row r="18713" spans="4:4" x14ac:dyDescent="0.2">
      <c r="D18713" s="343"/>
    </row>
    <row r="18714" spans="4:4" x14ac:dyDescent="0.2">
      <c r="D18714" s="343"/>
    </row>
    <row r="18715" spans="4:4" x14ac:dyDescent="0.2">
      <c r="D18715" s="343"/>
    </row>
    <row r="18716" spans="4:4" x14ac:dyDescent="0.2">
      <c r="D18716" s="343"/>
    </row>
    <row r="18717" spans="4:4" x14ac:dyDescent="0.2">
      <c r="D18717" s="343"/>
    </row>
    <row r="18718" spans="4:4" x14ac:dyDescent="0.2">
      <c r="D18718" s="343"/>
    </row>
    <row r="18719" spans="4:4" x14ac:dyDescent="0.2">
      <c r="D18719" s="343"/>
    </row>
    <row r="18720" spans="4:4" x14ac:dyDescent="0.2">
      <c r="D18720" s="343"/>
    </row>
    <row r="18721" spans="4:4" x14ac:dyDescent="0.2">
      <c r="D18721" s="343"/>
    </row>
    <row r="18722" spans="4:4" x14ac:dyDescent="0.2">
      <c r="D18722" s="343"/>
    </row>
    <row r="18723" spans="4:4" x14ac:dyDescent="0.2">
      <c r="D18723" s="343"/>
    </row>
    <row r="18724" spans="4:4" x14ac:dyDescent="0.2">
      <c r="D18724" s="343"/>
    </row>
    <row r="18725" spans="4:4" x14ac:dyDescent="0.2">
      <c r="D18725" s="343"/>
    </row>
    <row r="18726" spans="4:4" x14ac:dyDescent="0.2">
      <c r="D18726" s="343"/>
    </row>
    <row r="18727" spans="4:4" x14ac:dyDescent="0.2">
      <c r="D18727" s="343"/>
    </row>
    <row r="18728" spans="4:4" x14ac:dyDescent="0.2">
      <c r="D18728" s="343"/>
    </row>
    <row r="18729" spans="4:4" x14ac:dyDescent="0.2">
      <c r="D18729" s="343"/>
    </row>
    <row r="18730" spans="4:4" x14ac:dyDescent="0.2">
      <c r="D18730" s="343"/>
    </row>
    <row r="18731" spans="4:4" x14ac:dyDescent="0.2">
      <c r="D18731" s="343"/>
    </row>
    <row r="18732" spans="4:4" x14ac:dyDescent="0.2">
      <c r="D18732" s="343"/>
    </row>
    <row r="18733" spans="4:4" x14ac:dyDescent="0.2">
      <c r="D18733" s="343"/>
    </row>
    <row r="18734" spans="4:4" x14ac:dyDescent="0.2">
      <c r="D18734" s="343"/>
    </row>
    <row r="18735" spans="4:4" x14ac:dyDescent="0.2">
      <c r="D18735" s="343"/>
    </row>
    <row r="18736" spans="4:4" x14ac:dyDescent="0.2">
      <c r="D18736" s="343"/>
    </row>
    <row r="18737" spans="4:4" x14ac:dyDescent="0.2">
      <c r="D18737" s="343"/>
    </row>
    <row r="18738" spans="4:4" x14ac:dyDescent="0.2">
      <c r="D18738" s="343"/>
    </row>
    <row r="18739" spans="4:4" x14ac:dyDescent="0.2">
      <c r="D18739" s="343"/>
    </row>
    <row r="18740" spans="4:4" x14ac:dyDescent="0.2">
      <c r="D18740" s="343"/>
    </row>
    <row r="18741" spans="4:4" x14ac:dyDescent="0.2">
      <c r="D18741" s="343"/>
    </row>
    <row r="18742" spans="4:4" x14ac:dyDescent="0.2">
      <c r="D18742" s="343"/>
    </row>
    <row r="18743" spans="4:4" x14ac:dyDescent="0.2">
      <c r="D18743" s="343"/>
    </row>
    <row r="18744" spans="4:4" x14ac:dyDescent="0.2">
      <c r="D18744" s="343"/>
    </row>
    <row r="18745" spans="4:4" x14ac:dyDescent="0.2">
      <c r="D18745" s="343"/>
    </row>
    <row r="18746" spans="4:4" x14ac:dyDescent="0.2">
      <c r="D18746" s="343"/>
    </row>
    <row r="18747" spans="4:4" x14ac:dyDescent="0.2">
      <c r="D18747" s="343"/>
    </row>
    <row r="18748" spans="4:4" x14ac:dyDescent="0.2">
      <c r="D18748" s="343"/>
    </row>
    <row r="18749" spans="4:4" x14ac:dyDescent="0.2">
      <c r="D18749" s="343"/>
    </row>
    <row r="18750" spans="4:4" x14ac:dyDescent="0.2">
      <c r="D18750" s="343"/>
    </row>
    <row r="18751" spans="4:4" x14ac:dyDescent="0.2">
      <c r="D18751" s="343"/>
    </row>
    <row r="18752" spans="4:4" x14ac:dyDescent="0.2">
      <c r="D18752" s="343"/>
    </row>
    <row r="18753" spans="4:4" x14ac:dyDescent="0.2">
      <c r="D18753" s="343"/>
    </row>
    <row r="18754" spans="4:4" x14ac:dyDescent="0.2">
      <c r="D18754" s="343"/>
    </row>
    <row r="18755" spans="4:4" x14ac:dyDescent="0.2">
      <c r="D18755" s="343"/>
    </row>
    <row r="18756" spans="4:4" x14ac:dyDescent="0.2">
      <c r="D18756" s="343"/>
    </row>
    <row r="18757" spans="4:4" x14ac:dyDescent="0.2">
      <c r="D18757" s="343"/>
    </row>
    <row r="18758" spans="4:4" x14ac:dyDescent="0.2">
      <c r="D18758" s="343"/>
    </row>
    <row r="18759" spans="4:4" x14ac:dyDescent="0.2">
      <c r="D18759" s="343"/>
    </row>
    <row r="18760" spans="4:4" x14ac:dyDescent="0.2">
      <c r="D18760" s="343"/>
    </row>
    <row r="18761" spans="4:4" x14ac:dyDescent="0.2">
      <c r="D18761" s="343"/>
    </row>
    <row r="18762" spans="4:4" x14ac:dyDescent="0.2">
      <c r="D18762" s="343"/>
    </row>
    <row r="18763" spans="4:4" x14ac:dyDescent="0.2">
      <c r="D18763" s="343"/>
    </row>
    <row r="18764" spans="4:4" x14ac:dyDescent="0.2">
      <c r="D18764" s="343"/>
    </row>
    <row r="18765" spans="4:4" x14ac:dyDescent="0.2">
      <c r="D18765" s="343"/>
    </row>
    <row r="18766" spans="4:4" x14ac:dyDescent="0.2">
      <c r="D18766" s="343"/>
    </row>
    <row r="18767" spans="4:4" x14ac:dyDescent="0.2">
      <c r="D18767" s="343"/>
    </row>
    <row r="18768" spans="4:4" x14ac:dyDescent="0.2">
      <c r="D18768" s="343"/>
    </row>
    <row r="18769" spans="4:4" x14ac:dyDescent="0.2">
      <c r="D18769" s="343"/>
    </row>
    <row r="18770" spans="4:4" x14ac:dyDescent="0.2">
      <c r="D18770" s="343"/>
    </row>
    <row r="18771" spans="4:4" x14ac:dyDescent="0.2">
      <c r="D18771" s="343"/>
    </row>
    <row r="18772" spans="4:4" x14ac:dyDescent="0.2">
      <c r="D18772" s="343"/>
    </row>
    <row r="18773" spans="4:4" x14ac:dyDescent="0.2">
      <c r="D18773" s="343"/>
    </row>
    <row r="18774" spans="4:4" x14ac:dyDescent="0.2">
      <c r="D18774" s="343"/>
    </row>
    <row r="18775" spans="4:4" x14ac:dyDescent="0.2">
      <c r="D18775" s="343"/>
    </row>
    <row r="18776" spans="4:4" x14ac:dyDescent="0.2">
      <c r="D18776" s="343"/>
    </row>
    <row r="18777" spans="4:4" x14ac:dyDescent="0.2">
      <c r="D18777" s="343"/>
    </row>
    <row r="18778" spans="4:4" x14ac:dyDescent="0.2">
      <c r="D18778" s="343"/>
    </row>
    <row r="18779" spans="4:4" x14ac:dyDescent="0.2">
      <c r="D18779" s="343"/>
    </row>
    <row r="18780" spans="4:4" x14ac:dyDescent="0.2">
      <c r="D18780" s="343"/>
    </row>
    <row r="18781" spans="4:4" x14ac:dyDescent="0.2">
      <c r="D18781" s="343"/>
    </row>
    <row r="18782" spans="4:4" x14ac:dyDescent="0.2">
      <c r="D18782" s="343"/>
    </row>
    <row r="18783" spans="4:4" x14ac:dyDescent="0.2">
      <c r="D18783" s="343"/>
    </row>
    <row r="18784" spans="4:4" x14ac:dyDescent="0.2">
      <c r="D18784" s="343"/>
    </row>
    <row r="18785" spans="4:4" x14ac:dyDescent="0.2">
      <c r="D18785" s="343"/>
    </row>
    <row r="18786" spans="4:4" x14ac:dyDescent="0.2">
      <c r="D18786" s="343"/>
    </row>
    <row r="18787" spans="4:4" x14ac:dyDescent="0.2">
      <c r="D18787" s="343"/>
    </row>
    <row r="18788" spans="4:4" x14ac:dyDescent="0.2">
      <c r="D18788" s="343"/>
    </row>
    <row r="18789" spans="4:4" x14ac:dyDescent="0.2">
      <c r="D18789" s="343"/>
    </row>
    <row r="18790" spans="4:4" x14ac:dyDescent="0.2">
      <c r="D18790" s="343"/>
    </row>
    <row r="18791" spans="4:4" x14ac:dyDescent="0.2">
      <c r="D18791" s="343"/>
    </row>
    <row r="18792" spans="4:4" x14ac:dyDescent="0.2">
      <c r="D18792" s="343"/>
    </row>
    <row r="18793" spans="4:4" x14ac:dyDescent="0.2">
      <c r="D18793" s="343"/>
    </row>
    <row r="18794" spans="4:4" x14ac:dyDescent="0.2">
      <c r="D18794" s="343"/>
    </row>
    <row r="18795" spans="4:4" x14ac:dyDescent="0.2">
      <c r="D18795" s="343"/>
    </row>
    <row r="18796" spans="4:4" x14ac:dyDescent="0.2">
      <c r="D18796" s="343"/>
    </row>
    <row r="18797" spans="4:4" x14ac:dyDescent="0.2">
      <c r="D18797" s="343"/>
    </row>
    <row r="18798" spans="4:4" x14ac:dyDescent="0.2">
      <c r="D18798" s="343"/>
    </row>
    <row r="18799" spans="4:4" x14ac:dyDescent="0.2">
      <c r="D18799" s="343"/>
    </row>
    <row r="18800" spans="4:4" x14ac:dyDescent="0.2">
      <c r="D18800" s="343"/>
    </row>
    <row r="18801" spans="4:4" x14ac:dyDescent="0.2">
      <c r="D18801" s="343"/>
    </row>
    <row r="18802" spans="4:4" x14ac:dyDescent="0.2">
      <c r="D18802" s="343"/>
    </row>
    <row r="18803" spans="4:4" x14ac:dyDescent="0.2">
      <c r="D18803" s="343"/>
    </row>
    <row r="18804" spans="4:4" x14ac:dyDescent="0.2">
      <c r="D18804" s="343"/>
    </row>
    <row r="18805" spans="4:4" x14ac:dyDescent="0.2">
      <c r="D18805" s="343"/>
    </row>
    <row r="18806" spans="4:4" x14ac:dyDescent="0.2">
      <c r="D18806" s="343"/>
    </row>
    <row r="18807" spans="4:4" x14ac:dyDescent="0.2">
      <c r="D18807" s="343"/>
    </row>
    <row r="18808" spans="4:4" x14ac:dyDescent="0.2">
      <c r="D18808" s="343"/>
    </row>
    <row r="18809" spans="4:4" x14ac:dyDescent="0.2">
      <c r="D18809" s="343"/>
    </row>
    <row r="18810" spans="4:4" x14ac:dyDescent="0.2">
      <c r="D18810" s="343"/>
    </row>
    <row r="18811" spans="4:4" x14ac:dyDescent="0.2">
      <c r="D18811" s="343"/>
    </row>
    <row r="18812" spans="4:4" x14ac:dyDescent="0.2">
      <c r="D18812" s="343"/>
    </row>
    <row r="18813" spans="4:4" x14ac:dyDescent="0.2">
      <c r="D18813" s="343"/>
    </row>
    <row r="18814" spans="4:4" x14ac:dyDescent="0.2">
      <c r="D18814" s="343"/>
    </row>
    <row r="18815" spans="4:4" x14ac:dyDescent="0.2">
      <c r="D18815" s="343"/>
    </row>
    <row r="18816" spans="4:4" x14ac:dyDescent="0.2">
      <c r="D18816" s="343"/>
    </row>
    <row r="18817" spans="4:4" x14ac:dyDescent="0.2">
      <c r="D18817" s="343"/>
    </row>
    <row r="18818" spans="4:4" x14ac:dyDescent="0.2">
      <c r="D18818" s="343"/>
    </row>
    <row r="18819" spans="4:4" x14ac:dyDescent="0.2">
      <c r="D18819" s="343"/>
    </row>
    <row r="18820" spans="4:4" x14ac:dyDescent="0.2">
      <c r="D18820" s="343"/>
    </row>
    <row r="18821" spans="4:4" x14ac:dyDescent="0.2">
      <c r="D18821" s="343"/>
    </row>
    <row r="18822" spans="4:4" x14ac:dyDescent="0.2">
      <c r="D18822" s="343"/>
    </row>
    <row r="18823" spans="4:4" x14ac:dyDescent="0.2">
      <c r="D18823" s="343"/>
    </row>
    <row r="18824" spans="4:4" x14ac:dyDescent="0.2">
      <c r="D18824" s="343"/>
    </row>
    <row r="18825" spans="4:4" x14ac:dyDescent="0.2">
      <c r="D18825" s="343"/>
    </row>
    <row r="18826" spans="4:4" x14ac:dyDescent="0.2">
      <c r="D18826" s="343"/>
    </row>
    <row r="18827" spans="4:4" x14ac:dyDescent="0.2">
      <c r="D18827" s="343"/>
    </row>
    <row r="18828" spans="4:4" x14ac:dyDescent="0.2">
      <c r="D18828" s="343"/>
    </row>
    <row r="18829" spans="4:4" x14ac:dyDescent="0.2">
      <c r="D18829" s="343"/>
    </row>
    <row r="18830" spans="4:4" x14ac:dyDescent="0.2">
      <c r="D18830" s="343"/>
    </row>
    <row r="18831" spans="4:4" x14ac:dyDescent="0.2">
      <c r="D18831" s="343"/>
    </row>
    <row r="18832" spans="4:4" x14ac:dyDescent="0.2">
      <c r="D18832" s="343"/>
    </row>
    <row r="18833" spans="4:4" x14ac:dyDescent="0.2">
      <c r="D18833" s="343"/>
    </row>
    <row r="18834" spans="4:4" x14ac:dyDescent="0.2">
      <c r="D18834" s="343"/>
    </row>
    <row r="18835" spans="4:4" x14ac:dyDescent="0.2">
      <c r="D18835" s="343"/>
    </row>
    <row r="18836" spans="4:4" x14ac:dyDescent="0.2">
      <c r="D18836" s="343"/>
    </row>
    <row r="18837" spans="4:4" x14ac:dyDescent="0.2">
      <c r="D18837" s="343"/>
    </row>
    <row r="18838" spans="4:4" x14ac:dyDescent="0.2">
      <c r="D18838" s="343"/>
    </row>
    <row r="18839" spans="4:4" x14ac:dyDescent="0.2">
      <c r="D18839" s="343"/>
    </row>
    <row r="18840" spans="4:4" x14ac:dyDescent="0.2">
      <c r="D18840" s="343"/>
    </row>
    <row r="18841" spans="4:4" x14ac:dyDescent="0.2">
      <c r="D18841" s="343"/>
    </row>
    <row r="18842" spans="4:4" x14ac:dyDescent="0.2">
      <c r="D18842" s="343"/>
    </row>
    <row r="18843" spans="4:4" x14ac:dyDescent="0.2">
      <c r="D18843" s="343"/>
    </row>
    <row r="18844" spans="4:4" x14ac:dyDescent="0.2">
      <c r="D18844" s="343"/>
    </row>
    <row r="18845" spans="4:4" x14ac:dyDescent="0.2">
      <c r="D18845" s="343"/>
    </row>
    <row r="18846" spans="4:4" x14ac:dyDescent="0.2">
      <c r="D18846" s="343"/>
    </row>
    <row r="18847" spans="4:4" x14ac:dyDescent="0.2">
      <c r="D18847" s="343"/>
    </row>
    <row r="18848" spans="4:4" x14ac:dyDescent="0.2">
      <c r="D18848" s="343"/>
    </row>
    <row r="18849" spans="4:4" x14ac:dyDescent="0.2">
      <c r="D18849" s="343"/>
    </row>
    <row r="18850" spans="4:4" x14ac:dyDescent="0.2">
      <c r="D18850" s="343"/>
    </row>
    <row r="18851" spans="4:4" x14ac:dyDescent="0.2">
      <c r="D18851" s="343"/>
    </row>
    <row r="18852" spans="4:4" x14ac:dyDescent="0.2">
      <c r="D18852" s="343"/>
    </row>
    <row r="18853" spans="4:4" x14ac:dyDescent="0.2">
      <c r="D18853" s="343"/>
    </row>
    <row r="18854" spans="4:4" x14ac:dyDescent="0.2">
      <c r="D18854" s="343"/>
    </row>
    <row r="18855" spans="4:4" x14ac:dyDescent="0.2">
      <c r="D18855" s="343"/>
    </row>
    <row r="18856" spans="4:4" x14ac:dyDescent="0.2">
      <c r="D18856" s="343"/>
    </row>
    <row r="18857" spans="4:4" x14ac:dyDescent="0.2">
      <c r="D18857" s="343"/>
    </row>
    <row r="18858" spans="4:4" x14ac:dyDescent="0.2">
      <c r="D18858" s="343"/>
    </row>
    <row r="18859" spans="4:4" x14ac:dyDescent="0.2">
      <c r="D18859" s="343"/>
    </row>
    <row r="18860" spans="4:4" x14ac:dyDescent="0.2">
      <c r="D18860" s="343"/>
    </row>
    <row r="18861" spans="4:4" x14ac:dyDescent="0.2">
      <c r="D18861" s="343"/>
    </row>
    <row r="18862" spans="4:4" x14ac:dyDescent="0.2">
      <c r="D18862" s="343"/>
    </row>
    <row r="18863" spans="4:4" x14ac:dyDescent="0.2">
      <c r="D18863" s="343"/>
    </row>
    <row r="18864" spans="4:4" x14ac:dyDescent="0.2">
      <c r="D18864" s="343"/>
    </row>
    <row r="18865" spans="4:4" x14ac:dyDescent="0.2">
      <c r="D18865" s="343"/>
    </row>
    <row r="18866" spans="4:4" x14ac:dyDescent="0.2">
      <c r="D18866" s="343"/>
    </row>
    <row r="18867" spans="4:4" x14ac:dyDescent="0.2">
      <c r="D18867" s="343"/>
    </row>
    <row r="18868" spans="4:4" x14ac:dyDescent="0.2">
      <c r="D18868" s="343"/>
    </row>
    <row r="18869" spans="4:4" x14ac:dyDescent="0.2">
      <c r="D18869" s="343"/>
    </row>
    <row r="18870" spans="4:4" x14ac:dyDescent="0.2">
      <c r="D18870" s="343"/>
    </row>
    <row r="18871" spans="4:4" x14ac:dyDescent="0.2">
      <c r="D18871" s="343"/>
    </row>
    <row r="18872" spans="4:4" x14ac:dyDescent="0.2">
      <c r="D18872" s="343"/>
    </row>
    <row r="18873" spans="4:4" x14ac:dyDescent="0.2">
      <c r="D18873" s="343"/>
    </row>
    <row r="18874" spans="4:4" x14ac:dyDescent="0.2">
      <c r="D18874" s="343"/>
    </row>
    <row r="18875" spans="4:4" x14ac:dyDescent="0.2">
      <c r="D18875" s="343"/>
    </row>
    <row r="18876" spans="4:4" x14ac:dyDescent="0.2">
      <c r="D18876" s="343"/>
    </row>
    <row r="18877" spans="4:4" x14ac:dyDescent="0.2">
      <c r="D18877" s="343"/>
    </row>
    <row r="18878" spans="4:4" x14ac:dyDescent="0.2">
      <c r="D18878" s="343"/>
    </row>
    <row r="18879" spans="4:4" x14ac:dyDescent="0.2">
      <c r="D18879" s="343"/>
    </row>
    <row r="18880" spans="4:4" x14ac:dyDescent="0.2">
      <c r="D18880" s="343"/>
    </row>
    <row r="18881" spans="4:4" x14ac:dyDescent="0.2">
      <c r="D18881" s="343"/>
    </row>
    <row r="18882" spans="4:4" x14ac:dyDescent="0.2">
      <c r="D18882" s="343"/>
    </row>
    <row r="18883" spans="4:4" x14ac:dyDescent="0.2">
      <c r="D18883" s="343"/>
    </row>
    <row r="18884" spans="4:4" x14ac:dyDescent="0.2">
      <c r="D18884" s="343"/>
    </row>
    <row r="18885" spans="4:4" x14ac:dyDescent="0.2">
      <c r="D18885" s="343"/>
    </row>
    <row r="18886" spans="4:4" x14ac:dyDescent="0.2">
      <c r="D18886" s="343"/>
    </row>
    <row r="18887" spans="4:4" x14ac:dyDescent="0.2">
      <c r="D18887" s="343"/>
    </row>
    <row r="18888" spans="4:4" x14ac:dyDescent="0.2">
      <c r="D18888" s="343"/>
    </row>
    <row r="18889" spans="4:4" x14ac:dyDescent="0.2">
      <c r="D18889" s="343"/>
    </row>
    <row r="18890" spans="4:4" x14ac:dyDescent="0.2">
      <c r="D18890" s="343"/>
    </row>
    <row r="18891" spans="4:4" x14ac:dyDescent="0.2">
      <c r="D18891" s="343"/>
    </row>
    <row r="18892" spans="4:4" x14ac:dyDescent="0.2">
      <c r="D18892" s="343"/>
    </row>
    <row r="18893" spans="4:4" x14ac:dyDescent="0.2">
      <c r="D18893" s="343"/>
    </row>
    <row r="18894" spans="4:4" x14ac:dyDescent="0.2">
      <c r="D18894" s="343"/>
    </row>
    <row r="18895" spans="4:4" x14ac:dyDescent="0.2">
      <c r="D18895" s="343"/>
    </row>
    <row r="18896" spans="4:4" x14ac:dyDescent="0.2">
      <c r="D18896" s="343"/>
    </row>
    <row r="18897" spans="4:4" x14ac:dyDescent="0.2">
      <c r="D18897" s="343"/>
    </row>
    <row r="18898" spans="4:4" x14ac:dyDescent="0.2">
      <c r="D18898" s="343"/>
    </row>
    <row r="18899" spans="4:4" x14ac:dyDescent="0.2">
      <c r="D18899" s="343"/>
    </row>
    <row r="18900" spans="4:4" x14ac:dyDescent="0.2">
      <c r="D18900" s="343"/>
    </row>
    <row r="18901" spans="4:4" x14ac:dyDescent="0.2">
      <c r="D18901" s="343"/>
    </row>
    <row r="18902" spans="4:4" x14ac:dyDescent="0.2">
      <c r="D18902" s="343"/>
    </row>
    <row r="18903" spans="4:4" x14ac:dyDescent="0.2">
      <c r="D18903" s="343"/>
    </row>
    <row r="18904" spans="4:4" x14ac:dyDescent="0.2">
      <c r="D18904" s="343"/>
    </row>
    <row r="18905" spans="4:4" x14ac:dyDescent="0.2">
      <c r="D18905" s="343"/>
    </row>
    <row r="18906" spans="4:4" x14ac:dyDescent="0.2">
      <c r="D18906" s="343"/>
    </row>
    <row r="18907" spans="4:4" x14ac:dyDescent="0.2">
      <c r="D18907" s="343"/>
    </row>
    <row r="18908" spans="4:4" x14ac:dyDescent="0.2">
      <c r="D18908" s="343"/>
    </row>
    <row r="18909" spans="4:4" x14ac:dyDescent="0.2">
      <c r="D18909" s="343"/>
    </row>
    <row r="18910" spans="4:4" x14ac:dyDescent="0.2">
      <c r="D18910" s="343"/>
    </row>
    <row r="18911" spans="4:4" x14ac:dyDescent="0.2">
      <c r="D18911" s="343"/>
    </row>
    <row r="18912" spans="4:4" x14ac:dyDescent="0.2">
      <c r="D18912" s="343"/>
    </row>
    <row r="18913" spans="4:4" x14ac:dyDescent="0.2">
      <c r="D18913" s="343"/>
    </row>
    <row r="18914" spans="4:4" x14ac:dyDescent="0.2">
      <c r="D18914" s="343"/>
    </row>
    <row r="18915" spans="4:4" x14ac:dyDescent="0.2">
      <c r="D18915" s="343"/>
    </row>
    <row r="18916" spans="4:4" x14ac:dyDescent="0.2">
      <c r="D18916" s="343"/>
    </row>
    <row r="18917" spans="4:4" x14ac:dyDescent="0.2">
      <c r="D18917" s="343"/>
    </row>
    <row r="18918" spans="4:4" x14ac:dyDescent="0.2">
      <c r="D18918" s="343"/>
    </row>
    <row r="18919" spans="4:4" x14ac:dyDescent="0.2">
      <c r="D18919" s="343"/>
    </row>
    <row r="18920" spans="4:4" x14ac:dyDescent="0.2">
      <c r="D18920" s="343"/>
    </row>
    <row r="18921" spans="4:4" x14ac:dyDescent="0.2">
      <c r="D18921" s="343"/>
    </row>
    <row r="18922" spans="4:4" x14ac:dyDescent="0.2">
      <c r="D18922" s="343"/>
    </row>
    <row r="18923" spans="4:4" x14ac:dyDescent="0.2">
      <c r="D18923" s="343"/>
    </row>
    <row r="18924" spans="4:4" x14ac:dyDescent="0.2">
      <c r="D18924" s="343"/>
    </row>
    <row r="18925" spans="4:4" x14ac:dyDescent="0.2">
      <c r="D18925" s="343"/>
    </row>
    <row r="18926" spans="4:4" x14ac:dyDescent="0.2">
      <c r="D18926" s="343"/>
    </row>
    <row r="18927" spans="4:4" x14ac:dyDescent="0.2">
      <c r="D18927" s="343"/>
    </row>
    <row r="18928" spans="4:4" x14ac:dyDescent="0.2">
      <c r="D18928" s="343"/>
    </row>
    <row r="18929" spans="4:4" x14ac:dyDescent="0.2">
      <c r="D18929" s="343"/>
    </row>
    <row r="18930" spans="4:4" x14ac:dyDescent="0.2">
      <c r="D18930" s="343"/>
    </row>
    <row r="18931" spans="4:4" x14ac:dyDescent="0.2">
      <c r="D18931" s="343"/>
    </row>
    <row r="18932" spans="4:4" x14ac:dyDescent="0.2">
      <c r="D18932" s="343"/>
    </row>
    <row r="18933" spans="4:4" x14ac:dyDescent="0.2">
      <c r="D18933" s="343"/>
    </row>
    <row r="18934" spans="4:4" x14ac:dyDescent="0.2">
      <c r="D18934" s="343"/>
    </row>
    <row r="18935" spans="4:4" x14ac:dyDescent="0.2">
      <c r="D18935" s="343"/>
    </row>
    <row r="18936" spans="4:4" x14ac:dyDescent="0.2">
      <c r="D18936" s="343"/>
    </row>
    <row r="18937" spans="4:4" x14ac:dyDescent="0.2">
      <c r="D18937" s="343"/>
    </row>
    <row r="18938" spans="4:4" x14ac:dyDescent="0.2">
      <c r="D18938" s="343"/>
    </row>
    <row r="18939" spans="4:4" x14ac:dyDescent="0.2">
      <c r="D18939" s="343"/>
    </row>
    <row r="18940" spans="4:4" x14ac:dyDescent="0.2">
      <c r="D18940" s="343"/>
    </row>
    <row r="18941" spans="4:4" x14ac:dyDescent="0.2">
      <c r="D18941" s="343"/>
    </row>
    <row r="18942" spans="4:4" x14ac:dyDescent="0.2">
      <c r="D18942" s="343"/>
    </row>
    <row r="18943" spans="4:4" x14ac:dyDescent="0.2">
      <c r="D18943" s="343"/>
    </row>
    <row r="18944" spans="4:4" x14ac:dyDescent="0.2">
      <c r="D18944" s="343"/>
    </row>
    <row r="18945" spans="4:4" x14ac:dyDescent="0.2">
      <c r="D18945" s="343"/>
    </row>
    <row r="18946" spans="4:4" x14ac:dyDescent="0.2">
      <c r="D18946" s="343"/>
    </row>
    <row r="18947" spans="4:4" x14ac:dyDescent="0.2">
      <c r="D18947" s="343"/>
    </row>
    <row r="18948" spans="4:4" x14ac:dyDescent="0.2">
      <c r="D18948" s="343"/>
    </row>
    <row r="18949" spans="4:4" x14ac:dyDescent="0.2">
      <c r="D18949" s="343"/>
    </row>
    <row r="18950" spans="4:4" x14ac:dyDescent="0.2">
      <c r="D18950" s="343"/>
    </row>
    <row r="18951" spans="4:4" x14ac:dyDescent="0.2">
      <c r="D18951" s="343"/>
    </row>
    <row r="18952" spans="4:4" x14ac:dyDescent="0.2">
      <c r="D18952" s="343"/>
    </row>
    <row r="18953" spans="4:4" x14ac:dyDescent="0.2">
      <c r="D18953" s="343"/>
    </row>
    <row r="18954" spans="4:4" x14ac:dyDescent="0.2">
      <c r="D18954" s="343"/>
    </row>
    <row r="18955" spans="4:4" x14ac:dyDescent="0.2">
      <c r="D18955" s="343"/>
    </row>
    <row r="18956" spans="4:4" x14ac:dyDescent="0.2">
      <c r="D18956" s="343"/>
    </row>
    <row r="18957" spans="4:4" x14ac:dyDescent="0.2">
      <c r="D18957" s="343"/>
    </row>
    <row r="18958" spans="4:4" x14ac:dyDescent="0.2">
      <c r="D18958" s="343"/>
    </row>
    <row r="18959" spans="4:4" x14ac:dyDescent="0.2">
      <c r="D18959" s="343"/>
    </row>
    <row r="18960" spans="4:4" x14ac:dyDescent="0.2">
      <c r="D18960" s="343"/>
    </row>
    <row r="18961" spans="4:4" x14ac:dyDescent="0.2">
      <c r="D18961" s="343"/>
    </row>
    <row r="18962" spans="4:4" x14ac:dyDescent="0.2">
      <c r="D18962" s="343"/>
    </row>
    <row r="18963" spans="4:4" x14ac:dyDescent="0.2">
      <c r="D18963" s="343"/>
    </row>
    <row r="18964" spans="4:4" x14ac:dyDescent="0.2">
      <c r="D18964" s="343"/>
    </row>
    <row r="18965" spans="4:4" x14ac:dyDescent="0.2">
      <c r="D18965" s="343"/>
    </row>
    <row r="18966" spans="4:4" x14ac:dyDescent="0.2">
      <c r="D18966" s="343"/>
    </row>
    <row r="18967" spans="4:4" x14ac:dyDescent="0.2">
      <c r="D18967" s="343"/>
    </row>
    <row r="18968" spans="4:4" x14ac:dyDescent="0.2">
      <c r="D18968" s="343"/>
    </row>
    <row r="18969" spans="4:4" x14ac:dyDescent="0.2">
      <c r="D18969" s="343"/>
    </row>
    <row r="18970" spans="4:4" x14ac:dyDescent="0.2">
      <c r="D18970" s="343"/>
    </row>
    <row r="18971" spans="4:4" x14ac:dyDescent="0.2">
      <c r="D18971" s="343"/>
    </row>
    <row r="18972" spans="4:4" x14ac:dyDescent="0.2">
      <c r="D18972" s="343"/>
    </row>
    <row r="18973" spans="4:4" x14ac:dyDescent="0.2">
      <c r="D18973" s="343"/>
    </row>
    <row r="18974" spans="4:4" x14ac:dyDescent="0.2">
      <c r="D18974" s="343"/>
    </row>
    <row r="18975" spans="4:4" x14ac:dyDescent="0.2">
      <c r="D18975" s="343"/>
    </row>
    <row r="18976" spans="4:4" x14ac:dyDescent="0.2">
      <c r="D18976" s="343"/>
    </row>
    <row r="18977" spans="4:4" x14ac:dyDescent="0.2">
      <c r="D18977" s="343"/>
    </row>
    <row r="18978" spans="4:4" x14ac:dyDescent="0.2">
      <c r="D18978" s="343"/>
    </row>
    <row r="18979" spans="4:4" x14ac:dyDescent="0.2">
      <c r="D18979" s="343"/>
    </row>
    <row r="18980" spans="4:4" x14ac:dyDescent="0.2">
      <c r="D18980" s="343"/>
    </row>
    <row r="18981" spans="4:4" x14ac:dyDescent="0.2">
      <c r="D18981" s="343"/>
    </row>
    <row r="18982" spans="4:4" x14ac:dyDescent="0.2">
      <c r="D18982" s="343"/>
    </row>
    <row r="18983" spans="4:4" x14ac:dyDescent="0.2">
      <c r="D18983" s="343"/>
    </row>
    <row r="18984" spans="4:4" x14ac:dyDescent="0.2">
      <c r="D18984" s="343"/>
    </row>
    <row r="18985" spans="4:4" x14ac:dyDescent="0.2">
      <c r="D18985" s="343"/>
    </row>
    <row r="18986" spans="4:4" x14ac:dyDescent="0.2">
      <c r="D18986" s="343"/>
    </row>
    <row r="18987" spans="4:4" x14ac:dyDescent="0.2">
      <c r="D18987" s="343"/>
    </row>
    <row r="18988" spans="4:4" x14ac:dyDescent="0.2">
      <c r="D18988" s="343"/>
    </row>
    <row r="18989" spans="4:4" x14ac:dyDescent="0.2">
      <c r="D18989" s="343"/>
    </row>
    <row r="18990" spans="4:4" x14ac:dyDescent="0.2">
      <c r="D18990" s="343"/>
    </row>
    <row r="18991" spans="4:4" x14ac:dyDescent="0.2">
      <c r="D18991" s="343"/>
    </row>
    <row r="18992" spans="4:4" x14ac:dyDescent="0.2">
      <c r="D18992" s="343"/>
    </row>
    <row r="18993" spans="4:4" x14ac:dyDescent="0.2">
      <c r="D18993" s="343"/>
    </row>
    <row r="18994" spans="4:4" x14ac:dyDescent="0.2">
      <c r="D18994" s="343"/>
    </row>
    <row r="18995" spans="4:4" x14ac:dyDescent="0.2">
      <c r="D18995" s="343"/>
    </row>
    <row r="18996" spans="4:4" x14ac:dyDescent="0.2">
      <c r="D18996" s="343"/>
    </row>
    <row r="18997" spans="4:4" x14ac:dyDescent="0.2">
      <c r="D18997" s="343"/>
    </row>
    <row r="18998" spans="4:4" x14ac:dyDescent="0.2">
      <c r="D18998" s="343"/>
    </row>
    <row r="18999" spans="4:4" x14ac:dyDescent="0.2">
      <c r="D18999" s="343"/>
    </row>
    <row r="19000" spans="4:4" x14ac:dyDescent="0.2">
      <c r="D19000" s="343"/>
    </row>
    <row r="19001" spans="4:4" x14ac:dyDescent="0.2">
      <c r="D19001" s="343"/>
    </row>
    <row r="19002" spans="4:4" x14ac:dyDescent="0.2">
      <c r="D19002" s="343"/>
    </row>
    <row r="19003" spans="4:4" x14ac:dyDescent="0.2">
      <c r="D19003" s="343"/>
    </row>
    <row r="19004" spans="4:4" x14ac:dyDescent="0.2">
      <c r="D19004" s="343"/>
    </row>
    <row r="19005" spans="4:4" x14ac:dyDescent="0.2">
      <c r="D19005" s="343"/>
    </row>
    <row r="19006" spans="4:4" x14ac:dyDescent="0.2">
      <c r="D19006" s="343"/>
    </row>
    <row r="19007" spans="4:4" x14ac:dyDescent="0.2">
      <c r="D19007" s="343"/>
    </row>
    <row r="19008" spans="4:4" x14ac:dyDescent="0.2">
      <c r="D19008" s="343"/>
    </row>
    <row r="19009" spans="4:4" x14ac:dyDescent="0.2">
      <c r="D19009" s="343"/>
    </row>
    <row r="19010" spans="4:4" x14ac:dyDescent="0.2">
      <c r="D19010" s="343"/>
    </row>
    <row r="19011" spans="4:4" x14ac:dyDescent="0.2">
      <c r="D19011" s="343"/>
    </row>
    <row r="19012" spans="4:4" x14ac:dyDescent="0.2">
      <c r="D19012" s="343"/>
    </row>
    <row r="19013" spans="4:4" x14ac:dyDescent="0.2">
      <c r="D19013" s="343"/>
    </row>
    <row r="19014" spans="4:4" x14ac:dyDescent="0.2">
      <c r="D19014" s="343"/>
    </row>
    <row r="19015" spans="4:4" x14ac:dyDescent="0.2">
      <c r="D19015" s="343"/>
    </row>
    <row r="19016" spans="4:4" x14ac:dyDescent="0.2">
      <c r="D19016" s="343"/>
    </row>
    <row r="19017" spans="4:4" x14ac:dyDescent="0.2">
      <c r="D19017" s="343"/>
    </row>
    <row r="19018" spans="4:4" x14ac:dyDescent="0.2">
      <c r="D19018" s="343"/>
    </row>
    <row r="19019" spans="4:4" x14ac:dyDescent="0.2">
      <c r="D19019" s="343"/>
    </row>
    <row r="19020" spans="4:4" x14ac:dyDescent="0.2">
      <c r="D19020" s="343"/>
    </row>
    <row r="19021" spans="4:4" x14ac:dyDescent="0.2">
      <c r="D19021" s="343"/>
    </row>
    <row r="19022" spans="4:4" x14ac:dyDescent="0.2">
      <c r="D19022" s="343"/>
    </row>
    <row r="19023" spans="4:4" x14ac:dyDescent="0.2">
      <c r="D19023" s="343"/>
    </row>
    <row r="19024" spans="4:4" x14ac:dyDescent="0.2">
      <c r="D19024" s="343"/>
    </row>
    <row r="19025" spans="4:4" x14ac:dyDescent="0.2">
      <c r="D19025" s="343"/>
    </row>
    <row r="19026" spans="4:4" x14ac:dyDescent="0.2">
      <c r="D19026" s="343"/>
    </row>
    <row r="19027" spans="4:4" x14ac:dyDescent="0.2">
      <c r="D19027" s="343"/>
    </row>
    <row r="19028" spans="4:4" x14ac:dyDescent="0.2">
      <c r="D19028" s="343"/>
    </row>
    <row r="19029" spans="4:4" x14ac:dyDescent="0.2">
      <c r="D19029" s="343"/>
    </row>
    <row r="19030" spans="4:4" x14ac:dyDescent="0.2">
      <c r="D19030" s="343"/>
    </row>
    <row r="19031" spans="4:4" x14ac:dyDescent="0.2">
      <c r="D19031" s="343"/>
    </row>
    <row r="19032" spans="4:4" x14ac:dyDescent="0.2">
      <c r="D19032" s="343"/>
    </row>
    <row r="19033" spans="4:4" x14ac:dyDescent="0.2">
      <c r="D19033" s="343"/>
    </row>
    <row r="19034" spans="4:4" x14ac:dyDescent="0.2">
      <c r="D19034" s="343"/>
    </row>
    <row r="19035" spans="4:4" x14ac:dyDescent="0.2">
      <c r="D19035" s="343"/>
    </row>
    <row r="19036" spans="4:4" x14ac:dyDescent="0.2">
      <c r="D19036" s="343"/>
    </row>
    <row r="19037" spans="4:4" x14ac:dyDescent="0.2">
      <c r="D19037" s="343"/>
    </row>
    <row r="19038" spans="4:4" x14ac:dyDescent="0.2">
      <c r="D19038" s="343"/>
    </row>
    <row r="19039" spans="4:4" x14ac:dyDescent="0.2">
      <c r="D19039" s="343"/>
    </row>
    <row r="19040" spans="4:4" x14ac:dyDescent="0.2">
      <c r="D19040" s="343"/>
    </row>
    <row r="19041" spans="4:4" x14ac:dyDescent="0.2">
      <c r="D19041" s="343"/>
    </row>
    <row r="19042" spans="4:4" x14ac:dyDescent="0.2">
      <c r="D19042" s="343"/>
    </row>
    <row r="19043" spans="4:4" x14ac:dyDescent="0.2">
      <c r="D19043" s="343"/>
    </row>
    <row r="19044" spans="4:4" x14ac:dyDescent="0.2">
      <c r="D19044" s="343"/>
    </row>
    <row r="19045" spans="4:4" x14ac:dyDescent="0.2">
      <c r="D19045" s="343"/>
    </row>
    <row r="19046" spans="4:4" x14ac:dyDescent="0.2">
      <c r="D19046" s="343"/>
    </row>
    <row r="19047" spans="4:4" x14ac:dyDescent="0.2">
      <c r="D19047" s="343"/>
    </row>
    <row r="19048" spans="4:4" x14ac:dyDescent="0.2">
      <c r="D19048" s="343"/>
    </row>
    <row r="19049" spans="4:4" x14ac:dyDescent="0.2">
      <c r="D19049" s="343"/>
    </row>
    <row r="19050" spans="4:4" x14ac:dyDescent="0.2">
      <c r="D19050" s="343"/>
    </row>
    <row r="19051" spans="4:4" x14ac:dyDescent="0.2">
      <c r="D19051" s="343"/>
    </row>
    <row r="19052" spans="4:4" x14ac:dyDescent="0.2">
      <c r="D19052" s="343"/>
    </row>
    <row r="19053" spans="4:4" x14ac:dyDescent="0.2">
      <c r="D19053" s="343"/>
    </row>
    <row r="19054" spans="4:4" x14ac:dyDescent="0.2">
      <c r="D19054" s="343"/>
    </row>
    <row r="19055" spans="4:4" x14ac:dyDescent="0.2">
      <c r="D19055" s="343"/>
    </row>
    <row r="19056" spans="4:4" x14ac:dyDescent="0.2">
      <c r="D19056" s="343"/>
    </row>
    <row r="19057" spans="4:4" x14ac:dyDescent="0.2">
      <c r="D19057" s="343"/>
    </row>
    <row r="19058" spans="4:4" x14ac:dyDescent="0.2">
      <c r="D19058" s="343"/>
    </row>
    <row r="19059" spans="4:4" x14ac:dyDescent="0.2">
      <c r="D19059" s="343"/>
    </row>
    <row r="19060" spans="4:4" x14ac:dyDescent="0.2">
      <c r="D19060" s="343"/>
    </row>
    <row r="19061" spans="4:4" x14ac:dyDescent="0.2">
      <c r="D19061" s="343"/>
    </row>
    <row r="19062" spans="4:4" x14ac:dyDescent="0.2">
      <c r="D19062" s="343"/>
    </row>
    <row r="19063" spans="4:4" x14ac:dyDescent="0.2">
      <c r="D19063" s="343"/>
    </row>
    <row r="19064" spans="4:4" x14ac:dyDescent="0.2">
      <c r="D19064" s="343"/>
    </row>
    <row r="19065" spans="4:4" x14ac:dyDescent="0.2">
      <c r="D19065" s="343"/>
    </row>
    <row r="19066" spans="4:4" x14ac:dyDescent="0.2">
      <c r="D19066" s="343"/>
    </row>
    <row r="19067" spans="4:4" x14ac:dyDescent="0.2">
      <c r="D19067" s="343"/>
    </row>
    <row r="19068" spans="4:4" x14ac:dyDescent="0.2">
      <c r="D19068" s="343"/>
    </row>
    <row r="19069" spans="4:4" x14ac:dyDescent="0.2">
      <c r="D19069" s="343"/>
    </row>
    <row r="19070" spans="4:4" x14ac:dyDescent="0.2">
      <c r="D19070" s="343"/>
    </row>
    <row r="19071" spans="4:4" x14ac:dyDescent="0.2">
      <c r="D19071" s="343"/>
    </row>
    <row r="19072" spans="4:4" x14ac:dyDescent="0.2">
      <c r="D19072" s="343"/>
    </row>
    <row r="19073" spans="4:4" x14ac:dyDescent="0.2">
      <c r="D19073" s="343"/>
    </row>
    <row r="19074" spans="4:4" x14ac:dyDescent="0.2">
      <c r="D19074" s="343"/>
    </row>
    <row r="19075" spans="4:4" x14ac:dyDescent="0.2">
      <c r="D19075" s="343"/>
    </row>
    <row r="19076" spans="4:4" x14ac:dyDescent="0.2">
      <c r="D19076" s="343"/>
    </row>
    <row r="19077" spans="4:4" x14ac:dyDescent="0.2">
      <c r="D19077" s="343"/>
    </row>
    <row r="19078" spans="4:4" x14ac:dyDescent="0.2">
      <c r="D19078" s="343"/>
    </row>
    <row r="19079" spans="4:4" x14ac:dyDescent="0.2">
      <c r="D19079" s="343"/>
    </row>
    <row r="19080" spans="4:4" x14ac:dyDescent="0.2">
      <c r="D19080" s="343"/>
    </row>
    <row r="19081" spans="4:4" x14ac:dyDescent="0.2">
      <c r="D19081" s="343"/>
    </row>
    <row r="19082" spans="4:4" x14ac:dyDescent="0.2">
      <c r="D19082" s="343"/>
    </row>
    <row r="19083" spans="4:4" x14ac:dyDescent="0.2">
      <c r="D19083" s="343"/>
    </row>
    <row r="19084" spans="4:4" x14ac:dyDescent="0.2">
      <c r="D19084" s="343"/>
    </row>
    <row r="19085" spans="4:4" x14ac:dyDescent="0.2">
      <c r="D19085" s="343"/>
    </row>
    <row r="19086" spans="4:4" x14ac:dyDescent="0.2">
      <c r="D19086" s="343"/>
    </row>
    <row r="19087" spans="4:4" x14ac:dyDescent="0.2">
      <c r="D19087" s="343"/>
    </row>
    <row r="19088" spans="4:4" x14ac:dyDescent="0.2">
      <c r="D19088" s="343"/>
    </row>
    <row r="19089" spans="4:4" x14ac:dyDescent="0.2">
      <c r="D19089" s="343"/>
    </row>
    <row r="19090" spans="4:4" x14ac:dyDescent="0.2">
      <c r="D19090" s="343"/>
    </row>
    <row r="19091" spans="4:4" x14ac:dyDescent="0.2">
      <c r="D19091" s="343"/>
    </row>
    <row r="19092" spans="4:4" x14ac:dyDescent="0.2">
      <c r="D19092" s="343"/>
    </row>
    <row r="19093" spans="4:4" x14ac:dyDescent="0.2">
      <c r="D19093" s="343"/>
    </row>
    <row r="19094" spans="4:4" x14ac:dyDescent="0.2">
      <c r="D19094" s="343"/>
    </row>
    <row r="19095" spans="4:4" x14ac:dyDescent="0.2">
      <c r="D19095" s="343"/>
    </row>
    <row r="19096" spans="4:4" x14ac:dyDescent="0.2">
      <c r="D19096" s="343"/>
    </row>
    <row r="19097" spans="4:4" x14ac:dyDescent="0.2">
      <c r="D19097" s="343"/>
    </row>
    <row r="19098" spans="4:4" x14ac:dyDescent="0.2">
      <c r="D19098" s="343"/>
    </row>
    <row r="19099" spans="4:4" x14ac:dyDescent="0.2">
      <c r="D19099" s="343"/>
    </row>
    <row r="19100" spans="4:4" x14ac:dyDescent="0.2">
      <c r="D19100" s="343"/>
    </row>
    <row r="19101" spans="4:4" x14ac:dyDescent="0.2">
      <c r="D19101" s="343"/>
    </row>
    <row r="19102" spans="4:4" x14ac:dyDescent="0.2">
      <c r="D19102" s="343"/>
    </row>
    <row r="19103" spans="4:4" x14ac:dyDescent="0.2">
      <c r="D19103" s="343"/>
    </row>
    <row r="19104" spans="4:4" x14ac:dyDescent="0.2">
      <c r="D19104" s="343"/>
    </row>
    <row r="19105" spans="4:4" x14ac:dyDescent="0.2">
      <c r="D19105" s="343"/>
    </row>
    <row r="19106" spans="4:4" x14ac:dyDescent="0.2">
      <c r="D19106" s="343"/>
    </row>
    <row r="19107" spans="4:4" x14ac:dyDescent="0.2">
      <c r="D19107" s="343"/>
    </row>
    <row r="19108" spans="4:4" x14ac:dyDescent="0.2">
      <c r="D19108" s="343"/>
    </row>
    <row r="19109" spans="4:4" x14ac:dyDescent="0.2">
      <c r="D19109" s="343"/>
    </row>
    <row r="19110" spans="4:4" x14ac:dyDescent="0.2">
      <c r="D19110" s="343"/>
    </row>
    <row r="19111" spans="4:4" x14ac:dyDescent="0.2">
      <c r="D19111" s="343"/>
    </row>
    <row r="19112" spans="4:4" x14ac:dyDescent="0.2">
      <c r="D19112" s="343"/>
    </row>
    <row r="19113" spans="4:4" x14ac:dyDescent="0.2">
      <c r="D19113" s="343"/>
    </row>
    <row r="19114" spans="4:4" x14ac:dyDescent="0.2">
      <c r="D19114" s="343"/>
    </row>
    <row r="19115" spans="4:4" x14ac:dyDescent="0.2">
      <c r="D19115" s="343"/>
    </row>
    <row r="19116" spans="4:4" x14ac:dyDescent="0.2">
      <c r="D19116" s="343"/>
    </row>
    <row r="19117" spans="4:4" x14ac:dyDescent="0.2">
      <c r="D19117" s="343"/>
    </row>
    <row r="19118" spans="4:4" x14ac:dyDescent="0.2">
      <c r="D19118" s="343"/>
    </row>
    <row r="19119" spans="4:4" x14ac:dyDescent="0.2">
      <c r="D19119" s="343"/>
    </row>
    <row r="19120" spans="4:4" x14ac:dyDescent="0.2">
      <c r="D19120" s="343"/>
    </row>
    <row r="19121" spans="4:4" x14ac:dyDescent="0.2">
      <c r="D19121" s="343"/>
    </row>
    <row r="19122" spans="4:4" x14ac:dyDescent="0.2">
      <c r="D19122" s="343"/>
    </row>
    <row r="19123" spans="4:4" x14ac:dyDescent="0.2">
      <c r="D19123" s="343"/>
    </row>
    <row r="19124" spans="4:4" x14ac:dyDescent="0.2">
      <c r="D19124" s="343"/>
    </row>
    <row r="19125" spans="4:4" x14ac:dyDescent="0.2">
      <c r="D19125" s="343"/>
    </row>
    <row r="19126" spans="4:4" x14ac:dyDescent="0.2">
      <c r="D19126" s="343"/>
    </row>
    <row r="19127" spans="4:4" x14ac:dyDescent="0.2">
      <c r="D19127" s="343"/>
    </row>
    <row r="19128" spans="4:4" x14ac:dyDescent="0.2">
      <c r="D19128" s="343"/>
    </row>
    <row r="19129" spans="4:4" x14ac:dyDescent="0.2">
      <c r="D19129" s="343"/>
    </row>
    <row r="19130" spans="4:4" x14ac:dyDescent="0.2">
      <c r="D19130" s="343"/>
    </row>
    <row r="19131" spans="4:4" x14ac:dyDescent="0.2">
      <c r="D19131" s="343"/>
    </row>
    <row r="19132" spans="4:4" x14ac:dyDescent="0.2">
      <c r="D19132" s="343"/>
    </row>
    <row r="19133" spans="4:4" x14ac:dyDescent="0.2">
      <c r="D19133" s="343"/>
    </row>
    <row r="19134" spans="4:4" x14ac:dyDescent="0.2">
      <c r="D19134" s="343"/>
    </row>
    <row r="19135" spans="4:4" x14ac:dyDescent="0.2">
      <c r="D19135" s="343"/>
    </row>
    <row r="19136" spans="4:4" x14ac:dyDescent="0.2">
      <c r="D19136" s="343"/>
    </row>
    <row r="19137" spans="4:4" x14ac:dyDescent="0.2">
      <c r="D19137" s="343"/>
    </row>
    <row r="19138" spans="4:4" x14ac:dyDescent="0.2">
      <c r="D19138" s="343"/>
    </row>
    <row r="19139" spans="4:4" x14ac:dyDescent="0.2">
      <c r="D19139" s="343"/>
    </row>
    <row r="19140" spans="4:4" x14ac:dyDescent="0.2">
      <c r="D19140" s="343"/>
    </row>
    <row r="19141" spans="4:4" x14ac:dyDescent="0.2">
      <c r="D19141" s="343"/>
    </row>
    <row r="19142" spans="4:4" x14ac:dyDescent="0.2">
      <c r="D19142" s="343"/>
    </row>
    <row r="19143" spans="4:4" x14ac:dyDescent="0.2">
      <c r="D19143" s="343"/>
    </row>
    <row r="19144" spans="4:4" x14ac:dyDescent="0.2">
      <c r="D19144" s="343"/>
    </row>
    <row r="19145" spans="4:4" x14ac:dyDescent="0.2">
      <c r="D19145" s="343"/>
    </row>
    <row r="19146" spans="4:4" x14ac:dyDescent="0.2">
      <c r="D19146" s="343"/>
    </row>
    <row r="19147" spans="4:4" x14ac:dyDescent="0.2">
      <c r="D19147" s="343"/>
    </row>
    <row r="19148" spans="4:4" x14ac:dyDescent="0.2">
      <c r="D19148" s="343"/>
    </row>
    <row r="19149" spans="4:4" x14ac:dyDescent="0.2">
      <c r="D19149" s="343"/>
    </row>
    <row r="19150" spans="4:4" x14ac:dyDescent="0.2">
      <c r="D19150" s="343"/>
    </row>
    <row r="19151" spans="4:4" x14ac:dyDescent="0.2">
      <c r="D19151" s="343"/>
    </row>
    <row r="19152" spans="4:4" x14ac:dyDescent="0.2">
      <c r="D19152" s="343"/>
    </row>
    <row r="19153" spans="4:4" x14ac:dyDescent="0.2">
      <c r="D19153" s="343"/>
    </row>
    <row r="19154" spans="4:4" x14ac:dyDescent="0.2">
      <c r="D19154" s="343"/>
    </row>
    <row r="19155" spans="4:4" x14ac:dyDescent="0.2">
      <c r="D19155" s="343"/>
    </row>
    <row r="19156" spans="4:4" x14ac:dyDescent="0.2">
      <c r="D19156" s="343"/>
    </row>
    <row r="19157" spans="4:4" x14ac:dyDescent="0.2">
      <c r="D19157" s="343"/>
    </row>
    <row r="19158" spans="4:4" x14ac:dyDescent="0.2">
      <c r="D19158" s="343"/>
    </row>
    <row r="19159" spans="4:4" x14ac:dyDescent="0.2">
      <c r="D19159" s="343"/>
    </row>
    <row r="19160" spans="4:4" x14ac:dyDescent="0.2">
      <c r="D19160" s="343"/>
    </row>
    <row r="19161" spans="4:4" x14ac:dyDescent="0.2">
      <c r="D19161" s="343"/>
    </row>
    <row r="19162" spans="4:4" x14ac:dyDescent="0.2">
      <c r="D19162" s="343"/>
    </row>
    <row r="19163" spans="4:4" x14ac:dyDescent="0.2">
      <c r="D19163" s="343"/>
    </row>
    <row r="19164" spans="4:4" x14ac:dyDescent="0.2">
      <c r="D19164" s="343"/>
    </row>
    <row r="19165" spans="4:4" x14ac:dyDescent="0.2">
      <c r="D19165" s="343"/>
    </row>
    <row r="19166" spans="4:4" x14ac:dyDescent="0.2">
      <c r="D19166" s="343"/>
    </row>
    <row r="19167" spans="4:4" x14ac:dyDescent="0.2">
      <c r="D19167" s="343"/>
    </row>
    <row r="19168" spans="4:4" x14ac:dyDescent="0.2">
      <c r="D19168" s="343"/>
    </row>
    <row r="19169" spans="4:4" x14ac:dyDescent="0.2">
      <c r="D19169" s="343"/>
    </row>
    <row r="19170" spans="4:4" x14ac:dyDescent="0.2">
      <c r="D19170" s="343"/>
    </row>
    <row r="19171" spans="4:4" x14ac:dyDescent="0.2">
      <c r="D19171" s="343"/>
    </row>
    <row r="19172" spans="4:4" x14ac:dyDescent="0.2">
      <c r="D19172" s="343"/>
    </row>
    <row r="19173" spans="4:4" x14ac:dyDescent="0.2">
      <c r="D19173" s="343"/>
    </row>
    <row r="19174" spans="4:4" x14ac:dyDescent="0.2">
      <c r="D19174" s="343"/>
    </row>
    <row r="19175" spans="4:4" x14ac:dyDescent="0.2">
      <c r="D19175" s="343"/>
    </row>
    <row r="19176" spans="4:4" x14ac:dyDescent="0.2">
      <c r="D19176" s="343"/>
    </row>
    <row r="19177" spans="4:4" x14ac:dyDescent="0.2">
      <c r="D19177" s="343"/>
    </row>
    <row r="19178" spans="4:4" x14ac:dyDescent="0.2">
      <c r="D19178" s="343"/>
    </row>
    <row r="19179" spans="4:4" x14ac:dyDescent="0.2">
      <c r="D19179" s="343"/>
    </row>
    <row r="19180" spans="4:4" x14ac:dyDescent="0.2">
      <c r="D19180" s="343"/>
    </row>
    <row r="19181" spans="4:4" x14ac:dyDescent="0.2">
      <c r="D19181" s="343"/>
    </row>
    <row r="19182" spans="4:4" x14ac:dyDescent="0.2">
      <c r="D19182" s="343"/>
    </row>
    <row r="19183" spans="4:4" x14ac:dyDescent="0.2">
      <c r="D19183" s="343"/>
    </row>
    <row r="19184" spans="4:4" x14ac:dyDescent="0.2">
      <c r="D19184" s="343"/>
    </row>
    <row r="19185" spans="4:4" x14ac:dyDescent="0.2">
      <c r="D19185" s="343"/>
    </row>
    <row r="19186" spans="4:4" x14ac:dyDescent="0.2">
      <c r="D19186" s="343"/>
    </row>
    <row r="19187" spans="4:4" x14ac:dyDescent="0.2">
      <c r="D19187" s="343"/>
    </row>
    <row r="19188" spans="4:4" x14ac:dyDescent="0.2">
      <c r="D19188" s="343"/>
    </row>
    <row r="19189" spans="4:4" x14ac:dyDescent="0.2">
      <c r="D19189" s="343"/>
    </row>
    <row r="19190" spans="4:4" x14ac:dyDescent="0.2">
      <c r="D19190" s="343"/>
    </row>
    <row r="19191" spans="4:4" x14ac:dyDescent="0.2">
      <c r="D19191" s="343"/>
    </row>
    <row r="19192" spans="4:4" x14ac:dyDescent="0.2">
      <c r="D19192" s="343"/>
    </row>
    <row r="19193" spans="4:4" x14ac:dyDescent="0.2">
      <c r="D19193" s="343"/>
    </row>
    <row r="19194" spans="4:4" x14ac:dyDescent="0.2">
      <c r="D19194" s="343"/>
    </row>
    <row r="19195" spans="4:4" x14ac:dyDescent="0.2">
      <c r="D19195" s="343"/>
    </row>
    <row r="19196" spans="4:4" x14ac:dyDescent="0.2">
      <c r="D19196" s="343"/>
    </row>
    <row r="19197" spans="4:4" x14ac:dyDescent="0.2">
      <c r="D19197" s="343"/>
    </row>
    <row r="19198" spans="4:4" x14ac:dyDescent="0.2">
      <c r="D19198" s="343"/>
    </row>
    <row r="19199" spans="4:4" x14ac:dyDescent="0.2">
      <c r="D19199" s="343"/>
    </row>
    <row r="19200" spans="4:4" x14ac:dyDescent="0.2">
      <c r="D19200" s="343"/>
    </row>
    <row r="19201" spans="4:4" x14ac:dyDescent="0.2">
      <c r="D19201" s="343"/>
    </row>
    <row r="19202" spans="4:4" x14ac:dyDescent="0.2">
      <c r="D19202" s="343"/>
    </row>
    <row r="19203" spans="4:4" x14ac:dyDescent="0.2">
      <c r="D19203" s="343"/>
    </row>
    <row r="19204" spans="4:4" x14ac:dyDescent="0.2">
      <c r="D19204" s="343"/>
    </row>
    <row r="19205" spans="4:4" x14ac:dyDescent="0.2">
      <c r="D19205" s="343"/>
    </row>
    <row r="19206" spans="4:4" x14ac:dyDescent="0.2">
      <c r="D19206" s="343"/>
    </row>
    <row r="19207" spans="4:4" x14ac:dyDescent="0.2">
      <c r="D19207" s="343"/>
    </row>
    <row r="19208" spans="4:4" x14ac:dyDescent="0.2">
      <c r="D19208" s="343"/>
    </row>
    <row r="19209" spans="4:4" x14ac:dyDescent="0.2">
      <c r="D19209" s="343"/>
    </row>
    <row r="19210" spans="4:4" x14ac:dyDescent="0.2">
      <c r="D19210" s="343"/>
    </row>
    <row r="19211" spans="4:4" x14ac:dyDescent="0.2">
      <c r="D19211" s="343"/>
    </row>
    <row r="19212" spans="4:4" x14ac:dyDescent="0.2">
      <c r="D19212" s="343"/>
    </row>
    <row r="19213" spans="4:4" x14ac:dyDescent="0.2">
      <c r="D19213" s="343"/>
    </row>
    <row r="19214" spans="4:4" x14ac:dyDescent="0.2">
      <c r="D19214" s="343"/>
    </row>
    <row r="19215" spans="4:4" x14ac:dyDescent="0.2">
      <c r="D19215" s="343"/>
    </row>
    <row r="19216" spans="4:4" x14ac:dyDescent="0.2">
      <c r="D19216" s="343"/>
    </row>
    <row r="19217" spans="4:4" x14ac:dyDescent="0.2">
      <c r="D19217" s="343"/>
    </row>
    <row r="19218" spans="4:4" x14ac:dyDescent="0.2">
      <c r="D19218" s="343"/>
    </row>
    <row r="19219" spans="4:4" x14ac:dyDescent="0.2">
      <c r="D19219" s="343"/>
    </row>
    <row r="19220" spans="4:4" x14ac:dyDescent="0.2">
      <c r="D19220" s="343"/>
    </row>
    <row r="19221" spans="4:4" x14ac:dyDescent="0.2">
      <c r="D19221" s="343"/>
    </row>
    <row r="19222" spans="4:4" x14ac:dyDescent="0.2">
      <c r="D19222" s="343"/>
    </row>
    <row r="19223" spans="4:4" x14ac:dyDescent="0.2">
      <c r="D19223" s="343"/>
    </row>
    <row r="19224" spans="4:4" x14ac:dyDescent="0.2">
      <c r="D19224" s="343"/>
    </row>
    <row r="19225" spans="4:4" x14ac:dyDescent="0.2">
      <c r="D19225" s="343"/>
    </row>
    <row r="19226" spans="4:4" x14ac:dyDescent="0.2">
      <c r="D19226" s="343"/>
    </row>
    <row r="19227" spans="4:4" x14ac:dyDescent="0.2">
      <c r="D19227" s="343"/>
    </row>
    <row r="19228" spans="4:4" x14ac:dyDescent="0.2">
      <c r="D19228" s="343"/>
    </row>
    <row r="19229" spans="4:4" x14ac:dyDescent="0.2">
      <c r="D19229" s="343"/>
    </row>
    <row r="19230" spans="4:4" x14ac:dyDescent="0.2">
      <c r="D19230" s="343"/>
    </row>
    <row r="19231" spans="4:4" x14ac:dyDescent="0.2">
      <c r="D19231" s="343"/>
    </row>
    <row r="19232" spans="4:4" x14ac:dyDescent="0.2">
      <c r="D19232" s="343"/>
    </row>
    <row r="19233" spans="4:4" x14ac:dyDescent="0.2">
      <c r="D19233" s="343"/>
    </row>
    <row r="19234" spans="4:4" x14ac:dyDescent="0.2">
      <c r="D19234" s="343"/>
    </row>
    <row r="19235" spans="4:4" x14ac:dyDescent="0.2">
      <c r="D19235" s="343"/>
    </row>
    <row r="19236" spans="4:4" x14ac:dyDescent="0.2">
      <c r="D19236" s="343"/>
    </row>
    <row r="19237" spans="4:4" x14ac:dyDescent="0.2">
      <c r="D19237" s="343"/>
    </row>
    <row r="19238" spans="4:4" x14ac:dyDescent="0.2">
      <c r="D19238" s="343"/>
    </row>
    <row r="19239" spans="4:4" x14ac:dyDescent="0.2">
      <c r="D19239" s="343"/>
    </row>
    <row r="19240" spans="4:4" x14ac:dyDescent="0.2">
      <c r="D19240" s="343"/>
    </row>
    <row r="19241" spans="4:4" x14ac:dyDescent="0.2">
      <c r="D19241" s="343"/>
    </row>
    <row r="19242" spans="4:4" x14ac:dyDescent="0.2">
      <c r="D19242" s="343"/>
    </row>
    <row r="19243" spans="4:4" x14ac:dyDescent="0.2">
      <c r="D19243" s="343"/>
    </row>
    <row r="19244" spans="4:4" x14ac:dyDescent="0.2">
      <c r="D19244" s="343"/>
    </row>
    <row r="19245" spans="4:4" x14ac:dyDescent="0.2">
      <c r="D19245" s="343"/>
    </row>
    <row r="19246" spans="4:4" x14ac:dyDescent="0.2">
      <c r="D19246" s="343"/>
    </row>
    <row r="19247" spans="4:4" x14ac:dyDescent="0.2">
      <c r="D19247" s="343"/>
    </row>
    <row r="19248" spans="4:4" x14ac:dyDescent="0.2">
      <c r="D19248" s="343"/>
    </row>
    <row r="19249" spans="4:4" x14ac:dyDescent="0.2">
      <c r="D19249" s="343"/>
    </row>
    <row r="19250" spans="4:4" x14ac:dyDescent="0.2">
      <c r="D19250" s="343"/>
    </row>
    <row r="19251" spans="4:4" x14ac:dyDescent="0.2">
      <c r="D19251" s="343"/>
    </row>
    <row r="19252" spans="4:4" x14ac:dyDescent="0.2">
      <c r="D19252" s="343"/>
    </row>
    <row r="19253" spans="4:4" x14ac:dyDescent="0.2">
      <c r="D19253" s="343"/>
    </row>
    <row r="19254" spans="4:4" x14ac:dyDescent="0.2">
      <c r="D19254" s="343"/>
    </row>
    <row r="19255" spans="4:4" x14ac:dyDescent="0.2">
      <c r="D19255" s="343"/>
    </row>
    <row r="19256" spans="4:4" x14ac:dyDescent="0.2">
      <c r="D19256" s="343"/>
    </row>
    <row r="19257" spans="4:4" x14ac:dyDescent="0.2">
      <c r="D19257" s="343"/>
    </row>
    <row r="19258" spans="4:4" x14ac:dyDescent="0.2">
      <c r="D19258" s="343"/>
    </row>
    <row r="19259" spans="4:4" x14ac:dyDescent="0.2">
      <c r="D19259" s="343"/>
    </row>
    <row r="19260" spans="4:4" x14ac:dyDescent="0.2">
      <c r="D19260" s="343"/>
    </row>
    <row r="19261" spans="4:4" x14ac:dyDescent="0.2">
      <c r="D19261" s="343"/>
    </row>
    <row r="19262" spans="4:4" x14ac:dyDescent="0.2">
      <c r="D19262" s="343"/>
    </row>
    <row r="19263" spans="4:4" x14ac:dyDescent="0.2">
      <c r="D19263" s="343"/>
    </row>
    <row r="19264" spans="4:4" x14ac:dyDescent="0.2">
      <c r="D19264" s="343"/>
    </row>
    <row r="19265" spans="4:4" x14ac:dyDescent="0.2">
      <c r="D19265" s="343"/>
    </row>
    <row r="19266" spans="4:4" x14ac:dyDescent="0.2">
      <c r="D19266" s="343"/>
    </row>
    <row r="19267" spans="4:4" x14ac:dyDescent="0.2">
      <c r="D19267" s="343"/>
    </row>
    <row r="19268" spans="4:4" x14ac:dyDescent="0.2">
      <c r="D19268" s="343"/>
    </row>
    <row r="19269" spans="4:4" x14ac:dyDescent="0.2">
      <c r="D19269" s="343"/>
    </row>
    <row r="19270" spans="4:4" x14ac:dyDescent="0.2">
      <c r="D19270" s="343"/>
    </row>
    <row r="19271" spans="4:4" x14ac:dyDescent="0.2">
      <c r="D19271" s="343"/>
    </row>
    <row r="19272" spans="4:4" x14ac:dyDescent="0.2">
      <c r="D19272" s="343"/>
    </row>
    <row r="19273" spans="4:4" x14ac:dyDescent="0.2">
      <c r="D19273" s="343"/>
    </row>
    <row r="19274" spans="4:4" x14ac:dyDescent="0.2">
      <c r="D19274" s="343"/>
    </row>
    <row r="19275" spans="4:4" x14ac:dyDescent="0.2">
      <c r="D19275" s="343"/>
    </row>
    <row r="19276" spans="4:4" x14ac:dyDescent="0.2">
      <c r="D19276" s="343"/>
    </row>
    <row r="19277" spans="4:4" x14ac:dyDescent="0.2">
      <c r="D19277" s="343"/>
    </row>
    <row r="19278" spans="4:4" x14ac:dyDescent="0.2">
      <c r="D19278" s="343"/>
    </row>
    <row r="19279" spans="4:4" x14ac:dyDescent="0.2">
      <c r="D19279" s="343"/>
    </row>
    <row r="19280" spans="4:4" x14ac:dyDescent="0.2">
      <c r="D19280" s="343"/>
    </row>
    <row r="19281" spans="4:4" x14ac:dyDescent="0.2">
      <c r="D19281" s="343"/>
    </row>
    <row r="19282" spans="4:4" x14ac:dyDescent="0.2">
      <c r="D19282" s="343"/>
    </row>
    <row r="19283" spans="4:4" x14ac:dyDescent="0.2">
      <c r="D19283" s="343"/>
    </row>
    <row r="19284" spans="4:4" x14ac:dyDescent="0.2">
      <c r="D19284" s="343"/>
    </row>
    <row r="19285" spans="4:4" x14ac:dyDescent="0.2">
      <c r="D19285" s="343"/>
    </row>
    <row r="19286" spans="4:4" x14ac:dyDescent="0.2">
      <c r="D19286" s="343"/>
    </row>
    <row r="19287" spans="4:4" x14ac:dyDescent="0.2">
      <c r="D19287" s="343"/>
    </row>
    <row r="19288" spans="4:4" x14ac:dyDescent="0.2">
      <c r="D19288" s="343"/>
    </row>
    <row r="19289" spans="4:4" x14ac:dyDescent="0.2">
      <c r="D19289" s="343"/>
    </row>
    <row r="19290" spans="4:4" x14ac:dyDescent="0.2">
      <c r="D19290" s="343"/>
    </row>
    <row r="19291" spans="4:4" x14ac:dyDescent="0.2">
      <c r="D19291" s="343"/>
    </row>
    <row r="19292" spans="4:4" x14ac:dyDescent="0.2">
      <c r="D19292" s="343"/>
    </row>
    <row r="19293" spans="4:4" x14ac:dyDescent="0.2">
      <c r="D19293" s="343"/>
    </row>
    <row r="19294" spans="4:4" x14ac:dyDescent="0.2">
      <c r="D19294" s="343"/>
    </row>
    <row r="19295" spans="4:4" x14ac:dyDescent="0.2">
      <c r="D19295" s="343"/>
    </row>
    <row r="19296" spans="4:4" x14ac:dyDescent="0.2">
      <c r="D19296" s="343"/>
    </row>
    <row r="19297" spans="4:4" x14ac:dyDescent="0.2">
      <c r="D19297" s="343"/>
    </row>
    <row r="19298" spans="4:4" x14ac:dyDescent="0.2">
      <c r="D19298" s="343"/>
    </row>
    <row r="19299" spans="4:4" x14ac:dyDescent="0.2">
      <c r="D19299" s="343"/>
    </row>
    <row r="19300" spans="4:4" x14ac:dyDescent="0.2">
      <c r="D19300" s="343"/>
    </row>
    <row r="19301" spans="4:4" x14ac:dyDescent="0.2">
      <c r="D19301" s="343"/>
    </row>
    <row r="19302" spans="4:4" x14ac:dyDescent="0.2">
      <c r="D19302" s="343"/>
    </row>
    <row r="19303" spans="4:4" x14ac:dyDescent="0.2">
      <c r="D19303" s="343"/>
    </row>
    <row r="19304" spans="4:4" x14ac:dyDescent="0.2">
      <c r="D19304" s="343"/>
    </row>
    <row r="19305" spans="4:4" x14ac:dyDescent="0.2">
      <c r="D19305" s="343"/>
    </row>
    <row r="19306" spans="4:4" x14ac:dyDescent="0.2">
      <c r="D19306" s="343"/>
    </row>
    <row r="19307" spans="4:4" x14ac:dyDescent="0.2">
      <c r="D19307" s="343"/>
    </row>
    <row r="19308" spans="4:4" x14ac:dyDescent="0.2">
      <c r="D19308" s="343"/>
    </row>
    <row r="19309" spans="4:4" x14ac:dyDescent="0.2">
      <c r="D19309" s="343"/>
    </row>
    <row r="19310" spans="4:4" x14ac:dyDescent="0.2">
      <c r="D19310" s="343"/>
    </row>
    <row r="19311" spans="4:4" x14ac:dyDescent="0.2">
      <c r="D19311" s="343"/>
    </row>
    <row r="19312" spans="4:4" x14ac:dyDescent="0.2">
      <c r="D19312" s="343"/>
    </row>
    <row r="19313" spans="4:4" x14ac:dyDescent="0.2">
      <c r="D19313" s="343"/>
    </row>
    <row r="19314" spans="4:4" x14ac:dyDescent="0.2">
      <c r="D19314" s="343"/>
    </row>
    <row r="19315" spans="4:4" x14ac:dyDescent="0.2">
      <c r="D19315" s="343"/>
    </row>
    <row r="19316" spans="4:4" x14ac:dyDescent="0.2">
      <c r="D19316" s="343"/>
    </row>
    <row r="19317" spans="4:4" x14ac:dyDescent="0.2">
      <c r="D19317" s="343"/>
    </row>
    <row r="19318" spans="4:4" x14ac:dyDescent="0.2">
      <c r="D19318" s="343"/>
    </row>
    <row r="19319" spans="4:4" x14ac:dyDescent="0.2">
      <c r="D19319" s="343"/>
    </row>
    <row r="19320" spans="4:4" x14ac:dyDescent="0.2">
      <c r="D19320" s="343"/>
    </row>
    <row r="19321" spans="4:4" x14ac:dyDescent="0.2">
      <c r="D19321" s="343"/>
    </row>
    <row r="19322" spans="4:4" x14ac:dyDescent="0.2">
      <c r="D19322" s="343"/>
    </row>
    <row r="19323" spans="4:4" x14ac:dyDescent="0.2">
      <c r="D19323" s="343"/>
    </row>
    <row r="19324" spans="4:4" x14ac:dyDescent="0.2">
      <c r="D19324" s="343"/>
    </row>
    <row r="19325" spans="4:4" x14ac:dyDescent="0.2">
      <c r="D19325" s="343"/>
    </row>
    <row r="19326" spans="4:4" x14ac:dyDescent="0.2">
      <c r="D19326" s="343"/>
    </row>
    <row r="19327" spans="4:4" x14ac:dyDescent="0.2">
      <c r="D19327" s="343"/>
    </row>
    <row r="19328" spans="4:4" x14ac:dyDescent="0.2">
      <c r="D19328" s="343"/>
    </row>
    <row r="19329" spans="4:4" x14ac:dyDescent="0.2">
      <c r="D19329" s="343"/>
    </row>
    <row r="19330" spans="4:4" x14ac:dyDescent="0.2">
      <c r="D19330" s="343"/>
    </row>
    <row r="19331" spans="4:4" x14ac:dyDescent="0.2">
      <c r="D19331" s="343"/>
    </row>
    <row r="19332" spans="4:4" x14ac:dyDescent="0.2">
      <c r="D19332" s="343"/>
    </row>
    <row r="19333" spans="4:4" x14ac:dyDescent="0.2">
      <c r="D19333" s="343"/>
    </row>
    <row r="19334" spans="4:4" x14ac:dyDescent="0.2">
      <c r="D19334" s="343"/>
    </row>
    <row r="19335" spans="4:4" x14ac:dyDescent="0.2">
      <c r="D19335" s="343"/>
    </row>
    <row r="19336" spans="4:4" x14ac:dyDescent="0.2">
      <c r="D19336" s="343"/>
    </row>
    <row r="19337" spans="4:4" x14ac:dyDescent="0.2">
      <c r="D19337" s="343"/>
    </row>
    <row r="19338" spans="4:4" x14ac:dyDescent="0.2">
      <c r="D19338" s="343"/>
    </row>
    <row r="19339" spans="4:4" x14ac:dyDescent="0.2">
      <c r="D19339" s="343"/>
    </row>
    <row r="19340" spans="4:4" x14ac:dyDescent="0.2">
      <c r="D19340" s="343"/>
    </row>
    <row r="19341" spans="4:4" x14ac:dyDescent="0.2">
      <c r="D19341" s="343"/>
    </row>
    <row r="19342" spans="4:4" x14ac:dyDescent="0.2">
      <c r="D19342" s="343"/>
    </row>
    <row r="19343" spans="4:4" x14ac:dyDescent="0.2">
      <c r="D19343" s="343"/>
    </row>
    <row r="19344" spans="4:4" x14ac:dyDescent="0.2">
      <c r="D19344" s="343"/>
    </row>
    <row r="19345" spans="4:4" x14ac:dyDescent="0.2">
      <c r="D19345" s="343"/>
    </row>
    <row r="19346" spans="4:4" x14ac:dyDescent="0.2">
      <c r="D19346" s="343"/>
    </row>
    <row r="19347" spans="4:4" x14ac:dyDescent="0.2">
      <c r="D19347" s="343"/>
    </row>
    <row r="19348" spans="4:4" x14ac:dyDescent="0.2">
      <c r="D19348" s="343"/>
    </row>
    <row r="19349" spans="4:4" x14ac:dyDescent="0.2">
      <c r="D19349" s="343"/>
    </row>
    <row r="19350" spans="4:4" x14ac:dyDescent="0.2">
      <c r="D19350" s="343"/>
    </row>
    <row r="19351" spans="4:4" x14ac:dyDescent="0.2">
      <c r="D19351" s="343"/>
    </row>
    <row r="19352" spans="4:4" x14ac:dyDescent="0.2">
      <c r="D19352" s="343"/>
    </row>
    <row r="19353" spans="4:4" x14ac:dyDescent="0.2">
      <c r="D19353" s="343"/>
    </row>
    <row r="19354" spans="4:4" x14ac:dyDescent="0.2">
      <c r="D19354" s="343"/>
    </row>
    <row r="19355" spans="4:4" x14ac:dyDescent="0.2">
      <c r="D19355" s="343"/>
    </row>
    <row r="19356" spans="4:4" x14ac:dyDescent="0.2">
      <c r="D19356" s="343"/>
    </row>
    <row r="19357" spans="4:4" x14ac:dyDescent="0.2">
      <c r="D19357" s="343"/>
    </row>
    <row r="19358" spans="4:4" x14ac:dyDescent="0.2">
      <c r="D19358" s="343"/>
    </row>
    <row r="19359" spans="4:4" x14ac:dyDescent="0.2">
      <c r="D19359" s="343"/>
    </row>
    <row r="19360" spans="4:4" x14ac:dyDescent="0.2">
      <c r="D19360" s="343"/>
    </row>
    <row r="19361" spans="4:4" x14ac:dyDescent="0.2">
      <c r="D19361" s="343"/>
    </row>
    <row r="19362" spans="4:4" x14ac:dyDescent="0.2">
      <c r="D19362" s="343"/>
    </row>
    <row r="19363" spans="4:4" x14ac:dyDescent="0.2">
      <c r="D19363" s="343"/>
    </row>
    <row r="19364" spans="4:4" x14ac:dyDescent="0.2">
      <c r="D19364" s="343"/>
    </row>
    <row r="19365" spans="4:4" x14ac:dyDescent="0.2">
      <c r="D19365" s="343"/>
    </row>
    <row r="19366" spans="4:4" x14ac:dyDescent="0.2">
      <c r="D19366" s="343"/>
    </row>
    <row r="19367" spans="4:4" x14ac:dyDescent="0.2">
      <c r="D19367" s="343"/>
    </row>
    <row r="19368" spans="4:4" x14ac:dyDescent="0.2">
      <c r="D19368" s="343"/>
    </row>
    <row r="19369" spans="4:4" x14ac:dyDescent="0.2">
      <c r="D19369" s="343"/>
    </row>
    <row r="19370" spans="4:4" x14ac:dyDescent="0.2">
      <c r="D19370" s="343"/>
    </row>
    <row r="19371" spans="4:4" x14ac:dyDescent="0.2">
      <c r="D19371" s="343"/>
    </row>
    <row r="19372" spans="4:4" x14ac:dyDescent="0.2">
      <c r="D19372" s="343"/>
    </row>
    <row r="19373" spans="4:4" x14ac:dyDescent="0.2">
      <c r="D19373" s="343"/>
    </row>
    <row r="19374" spans="4:4" x14ac:dyDescent="0.2">
      <c r="D19374" s="343"/>
    </row>
    <row r="19375" spans="4:4" x14ac:dyDescent="0.2">
      <c r="D19375" s="343"/>
    </row>
    <row r="19376" spans="4:4" x14ac:dyDescent="0.2">
      <c r="D19376" s="343"/>
    </row>
    <row r="19377" spans="4:4" x14ac:dyDescent="0.2">
      <c r="D19377" s="343"/>
    </row>
    <row r="19378" spans="4:4" x14ac:dyDescent="0.2">
      <c r="D19378" s="343"/>
    </row>
    <row r="19379" spans="4:4" x14ac:dyDescent="0.2">
      <c r="D19379" s="343"/>
    </row>
    <row r="19380" spans="4:4" x14ac:dyDescent="0.2">
      <c r="D19380" s="343"/>
    </row>
    <row r="19381" spans="4:4" x14ac:dyDescent="0.2">
      <c r="D19381" s="343"/>
    </row>
    <row r="19382" spans="4:4" x14ac:dyDescent="0.2">
      <c r="D19382" s="343"/>
    </row>
    <row r="19383" spans="4:4" x14ac:dyDescent="0.2">
      <c r="D19383" s="343"/>
    </row>
    <row r="19384" spans="4:4" x14ac:dyDescent="0.2">
      <c r="D19384" s="343"/>
    </row>
    <row r="19385" spans="4:4" x14ac:dyDescent="0.2">
      <c r="D19385" s="343"/>
    </row>
    <row r="19386" spans="4:4" x14ac:dyDescent="0.2">
      <c r="D19386" s="343"/>
    </row>
    <row r="19387" spans="4:4" x14ac:dyDescent="0.2">
      <c r="D19387" s="343"/>
    </row>
    <row r="19388" spans="4:4" x14ac:dyDescent="0.2">
      <c r="D19388" s="343"/>
    </row>
    <row r="19389" spans="4:4" x14ac:dyDescent="0.2">
      <c r="D19389" s="343"/>
    </row>
    <row r="19390" spans="4:4" x14ac:dyDescent="0.2">
      <c r="D19390" s="343"/>
    </row>
    <row r="19391" spans="4:4" x14ac:dyDescent="0.2">
      <c r="D19391" s="343"/>
    </row>
    <row r="19392" spans="4:4" x14ac:dyDescent="0.2">
      <c r="D19392" s="343"/>
    </row>
    <row r="19393" spans="4:4" x14ac:dyDescent="0.2">
      <c r="D19393" s="343"/>
    </row>
    <row r="19394" spans="4:4" x14ac:dyDescent="0.2">
      <c r="D19394" s="343"/>
    </row>
    <row r="19395" spans="4:4" x14ac:dyDescent="0.2">
      <c r="D19395" s="343"/>
    </row>
    <row r="19396" spans="4:4" x14ac:dyDescent="0.2">
      <c r="D19396" s="343"/>
    </row>
    <row r="19397" spans="4:4" x14ac:dyDescent="0.2">
      <c r="D19397" s="343"/>
    </row>
    <row r="19398" spans="4:4" x14ac:dyDescent="0.2">
      <c r="D19398" s="343"/>
    </row>
    <row r="19399" spans="4:4" x14ac:dyDescent="0.2">
      <c r="D19399" s="343"/>
    </row>
    <row r="19400" spans="4:4" x14ac:dyDescent="0.2">
      <c r="D19400" s="343"/>
    </row>
    <row r="19401" spans="4:4" x14ac:dyDescent="0.2">
      <c r="D19401" s="343"/>
    </row>
    <row r="19402" spans="4:4" x14ac:dyDescent="0.2">
      <c r="D19402" s="343"/>
    </row>
    <row r="19403" spans="4:4" x14ac:dyDescent="0.2">
      <c r="D19403" s="343"/>
    </row>
    <row r="19404" spans="4:4" x14ac:dyDescent="0.2">
      <c r="D19404" s="343"/>
    </row>
    <row r="19405" spans="4:4" x14ac:dyDescent="0.2">
      <c r="D19405" s="343"/>
    </row>
    <row r="19406" spans="4:4" x14ac:dyDescent="0.2">
      <c r="D19406" s="343"/>
    </row>
    <row r="19407" spans="4:4" x14ac:dyDescent="0.2">
      <c r="D19407" s="343"/>
    </row>
    <row r="19408" spans="4:4" x14ac:dyDescent="0.2">
      <c r="D19408" s="343"/>
    </row>
    <row r="19409" spans="4:4" x14ac:dyDescent="0.2">
      <c r="D19409" s="343"/>
    </row>
    <row r="19410" spans="4:4" x14ac:dyDescent="0.2">
      <c r="D19410" s="343"/>
    </row>
    <row r="19411" spans="4:4" x14ac:dyDescent="0.2">
      <c r="D19411" s="343"/>
    </row>
    <row r="19412" spans="4:4" x14ac:dyDescent="0.2">
      <c r="D19412" s="343"/>
    </row>
    <row r="19413" spans="4:4" x14ac:dyDescent="0.2">
      <c r="D19413" s="343"/>
    </row>
    <row r="19414" spans="4:4" x14ac:dyDescent="0.2">
      <c r="D19414" s="343"/>
    </row>
    <row r="19415" spans="4:4" x14ac:dyDescent="0.2">
      <c r="D19415" s="343"/>
    </row>
    <row r="19416" spans="4:4" x14ac:dyDescent="0.2">
      <c r="D19416" s="343"/>
    </row>
    <row r="19417" spans="4:4" x14ac:dyDescent="0.2">
      <c r="D19417" s="343"/>
    </row>
    <row r="19418" spans="4:4" x14ac:dyDescent="0.2">
      <c r="D19418" s="343"/>
    </row>
    <row r="19419" spans="4:4" x14ac:dyDescent="0.2">
      <c r="D19419" s="343"/>
    </row>
    <row r="19420" spans="4:4" x14ac:dyDescent="0.2">
      <c r="D19420" s="343"/>
    </row>
    <row r="19421" spans="4:4" x14ac:dyDescent="0.2">
      <c r="D19421" s="343"/>
    </row>
    <row r="19422" spans="4:4" x14ac:dyDescent="0.2">
      <c r="D19422" s="343"/>
    </row>
    <row r="19423" spans="4:4" x14ac:dyDescent="0.2">
      <c r="D19423" s="343"/>
    </row>
    <row r="19424" spans="4:4" x14ac:dyDescent="0.2">
      <c r="D19424" s="343"/>
    </row>
    <row r="19425" spans="4:4" x14ac:dyDescent="0.2">
      <c r="D19425" s="343"/>
    </row>
    <row r="19426" spans="4:4" x14ac:dyDescent="0.2">
      <c r="D19426" s="343"/>
    </row>
    <row r="19427" spans="4:4" x14ac:dyDescent="0.2">
      <c r="D19427" s="343"/>
    </row>
    <row r="19428" spans="4:4" x14ac:dyDescent="0.2">
      <c r="D19428" s="343"/>
    </row>
    <row r="19429" spans="4:4" x14ac:dyDescent="0.2">
      <c r="D19429" s="343"/>
    </row>
    <row r="19430" spans="4:4" x14ac:dyDescent="0.2">
      <c r="D19430" s="343"/>
    </row>
    <row r="19431" spans="4:4" x14ac:dyDescent="0.2">
      <c r="D19431" s="343"/>
    </row>
    <row r="19432" spans="4:4" x14ac:dyDescent="0.2">
      <c r="D19432" s="343"/>
    </row>
    <row r="19433" spans="4:4" x14ac:dyDescent="0.2">
      <c r="D19433" s="343"/>
    </row>
    <row r="19434" spans="4:4" x14ac:dyDescent="0.2">
      <c r="D19434" s="343"/>
    </row>
    <row r="19435" spans="4:4" x14ac:dyDescent="0.2">
      <c r="D19435" s="343"/>
    </row>
    <row r="19436" spans="4:4" x14ac:dyDescent="0.2">
      <c r="D19436" s="343"/>
    </row>
    <row r="19437" spans="4:4" x14ac:dyDescent="0.2">
      <c r="D19437" s="343"/>
    </row>
    <row r="19438" spans="4:4" x14ac:dyDescent="0.2">
      <c r="D19438" s="343"/>
    </row>
    <row r="19439" spans="4:4" x14ac:dyDescent="0.2">
      <c r="D19439" s="343"/>
    </row>
    <row r="19440" spans="4:4" x14ac:dyDescent="0.2">
      <c r="D19440" s="343"/>
    </row>
    <row r="19441" spans="4:4" x14ac:dyDescent="0.2">
      <c r="D19441" s="343"/>
    </row>
    <row r="19442" spans="4:4" x14ac:dyDescent="0.2">
      <c r="D19442" s="343"/>
    </row>
    <row r="19443" spans="4:4" x14ac:dyDescent="0.2">
      <c r="D19443" s="343"/>
    </row>
    <row r="19444" spans="4:4" x14ac:dyDescent="0.2">
      <c r="D19444" s="343"/>
    </row>
    <row r="19445" spans="4:4" x14ac:dyDescent="0.2">
      <c r="D19445" s="343"/>
    </row>
    <row r="19446" spans="4:4" x14ac:dyDescent="0.2">
      <c r="D19446" s="343"/>
    </row>
    <row r="19447" spans="4:4" x14ac:dyDescent="0.2">
      <c r="D19447" s="343"/>
    </row>
    <row r="19448" spans="4:4" x14ac:dyDescent="0.2">
      <c r="D19448" s="343"/>
    </row>
    <row r="19449" spans="4:4" x14ac:dyDescent="0.2">
      <c r="D19449" s="343"/>
    </row>
    <row r="19450" spans="4:4" x14ac:dyDescent="0.2">
      <c r="D19450" s="343"/>
    </row>
    <row r="19451" spans="4:4" x14ac:dyDescent="0.2">
      <c r="D19451" s="343"/>
    </row>
    <row r="19452" spans="4:4" x14ac:dyDescent="0.2">
      <c r="D19452" s="343"/>
    </row>
    <row r="19453" spans="4:4" x14ac:dyDescent="0.2">
      <c r="D19453" s="343"/>
    </row>
    <row r="19454" spans="4:4" x14ac:dyDescent="0.2">
      <c r="D19454" s="343"/>
    </row>
    <row r="19455" spans="4:4" x14ac:dyDescent="0.2">
      <c r="D19455" s="343"/>
    </row>
    <row r="19456" spans="4:4" x14ac:dyDescent="0.2">
      <c r="D19456" s="343"/>
    </row>
    <row r="19457" spans="4:4" x14ac:dyDescent="0.2">
      <c r="D19457" s="343"/>
    </row>
    <row r="19458" spans="4:4" x14ac:dyDescent="0.2">
      <c r="D19458" s="343"/>
    </row>
    <row r="19459" spans="4:4" x14ac:dyDescent="0.2">
      <c r="D19459" s="343"/>
    </row>
    <row r="19460" spans="4:4" x14ac:dyDescent="0.2">
      <c r="D19460" s="343"/>
    </row>
    <row r="19461" spans="4:4" x14ac:dyDescent="0.2">
      <c r="D19461" s="343"/>
    </row>
    <row r="19462" spans="4:4" x14ac:dyDescent="0.2">
      <c r="D19462" s="343"/>
    </row>
    <row r="19463" spans="4:4" x14ac:dyDescent="0.2">
      <c r="D19463" s="343"/>
    </row>
    <row r="19464" spans="4:4" x14ac:dyDescent="0.2">
      <c r="D19464" s="343"/>
    </row>
    <row r="19465" spans="4:4" x14ac:dyDescent="0.2">
      <c r="D19465" s="343"/>
    </row>
    <row r="19466" spans="4:4" x14ac:dyDescent="0.2">
      <c r="D19466" s="343"/>
    </row>
    <row r="19467" spans="4:4" x14ac:dyDescent="0.2">
      <c r="D19467" s="343"/>
    </row>
    <row r="19468" spans="4:4" x14ac:dyDescent="0.2">
      <c r="D19468" s="343"/>
    </row>
    <row r="19469" spans="4:4" x14ac:dyDescent="0.2">
      <c r="D19469" s="343"/>
    </row>
    <row r="19470" spans="4:4" x14ac:dyDescent="0.2">
      <c r="D19470" s="343"/>
    </row>
    <row r="19471" spans="4:4" x14ac:dyDescent="0.2">
      <c r="D19471" s="343"/>
    </row>
    <row r="19472" spans="4:4" x14ac:dyDescent="0.2">
      <c r="D19472" s="343"/>
    </row>
    <row r="19473" spans="4:4" x14ac:dyDescent="0.2">
      <c r="D19473" s="343"/>
    </row>
    <row r="19474" spans="4:4" x14ac:dyDescent="0.2">
      <c r="D19474" s="343"/>
    </row>
    <row r="19475" spans="4:4" x14ac:dyDescent="0.2">
      <c r="D19475" s="343"/>
    </row>
    <row r="19476" spans="4:4" x14ac:dyDescent="0.2">
      <c r="D19476" s="343"/>
    </row>
    <row r="19477" spans="4:4" x14ac:dyDescent="0.2">
      <c r="D19477" s="343"/>
    </row>
    <row r="19478" spans="4:4" x14ac:dyDescent="0.2">
      <c r="D19478" s="343"/>
    </row>
    <row r="19479" spans="4:4" x14ac:dyDescent="0.2">
      <c r="D19479" s="343"/>
    </row>
    <row r="19480" spans="4:4" x14ac:dyDescent="0.2">
      <c r="D19480" s="343"/>
    </row>
    <row r="19481" spans="4:4" x14ac:dyDescent="0.2">
      <c r="D19481" s="343"/>
    </row>
    <row r="19482" spans="4:4" x14ac:dyDescent="0.2">
      <c r="D19482" s="343"/>
    </row>
    <row r="19483" spans="4:4" x14ac:dyDescent="0.2">
      <c r="D19483" s="343"/>
    </row>
    <row r="19484" spans="4:4" x14ac:dyDescent="0.2">
      <c r="D19484" s="343"/>
    </row>
    <row r="19485" spans="4:4" x14ac:dyDescent="0.2">
      <c r="D19485" s="343"/>
    </row>
    <row r="19486" spans="4:4" x14ac:dyDescent="0.2">
      <c r="D19486" s="343"/>
    </row>
    <row r="19487" spans="4:4" x14ac:dyDescent="0.2">
      <c r="D19487" s="343"/>
    </row>
    <row r="19488" spans="4:4" x14ac:dyDescent="0.2">
      <c r="D19488" s="343"/>
    </row>
    <row r="19489" spans="4:4" x14ac:dyDescent="0.2">
      <c r="D19489" s="343"/>
    </row>
    <row r="19490" spans="4:4" x14ac:dyDescent="0.2">
      <c r="D19490" s="343"/>
    </row>
    <row r="19491" spans="4:4" x14ac:dyDescent="0.2">
      <c r="D19491" s="343"/>
    </row>
    <row r="19492" spans="4:4" x14ac:dyDescent="0.2">
      <c r="D19492" s="343"/>
    </row>
    <row r="19493" spans="4:4" x14ac:dyDescent="0.2">
      <c r="D19493" s="343"/>
    </row>
    <row r="19494" spans="4:4" x14ac:dyDescent="0.2">
      <c r="D19494" s="343"/>
    </row>
    <row r="19495" spans="4:4" x14ac:dyDescent="0.2">
      <c r="D19495" s="343"/>
    </row>
    <row r="19496" spans="4:4" x14ac:dyDescent="0.2">
      <c r="D19496" s="343"/>
    </row>
    <row r="19497" spans="4:4" x14ac:dyDescent="0.2">
      <c r="D19497" s="343"/>
    </row>
    <row r="19498" spans="4:4" x14ac:dyDescent="0.2">
      <c r="D19498" s="343"/>
    </row>
    <row r="19499" spans="4:4" x14ac:dyDescent="0.2">
      <c r="D19499" s="343"/>
    </row>
    <row r="19500" spans="4:4" x14ac:dyDescent="0.2">
      <c r="D19500" s="343"/>
    </row>
    <row r="19501" spans="4:4" x14ac:dyDescent="0.2">
      <c r="D19501" s="343"/>
    </row>
    <row r="19502" spans="4:4" x14ac:dyDescent="0.2">
      <c r="D19502" s="343"/>
    </row>
    <row r="19503" spans="4:4" x14ac:dyDescent="0.2">
      <c r="D19503" s="343"/>
    </row>
    <row r="19504" spans="4:4" x14ac:dyDescent="0.2">
      <c r="D19504" s="343"/>
    </row>
    <row r="19505" spans="4:4" x14ac:dyDescent="0.2">
      <c r="D19505" s="343"/>
    </row>
    <row r="19506" spans="4:4" x14ac:dyDescent="0.2">
      <c r="D19506" s="343"/>
    </row>
    <row r="19507" spans="4:4" x14ac:dyDescent="0.2">
      <c r="D19507" s="343"/>
    </row>
    <row r="19508" spans="4:4" x14ac:dyDescent="0.2">
      <c r="D19508" s="343"/>
    </row>
    <row r="19509" spans="4:4" x14ac:dyDescent="0.2">
      <c r="D19509" s="343"/>
    </row>
    <row r="19510" spans="4:4" x14ac:dyDescent="0.2">
      <c r="D19510" s="343"/>
    </row>
    <row r="19511" spans="4:4" x14ac:dyDescent="0.2">
      <c r="D19511" s="343"/>
    </row>
    <row r="19512" spans="4:4" x14ac:dyDescent="0.2">
      <c r="D19512" s="343"/>
    </row>
    <row r="19513" spans="4:4" x14ac:dyDescent="0.2">
      <c r="D19513" s="343"/>
    </row>
    <row r="19514" spans="4:4" x14ac:dyDescent="0.2">
      <c r="D19514" s="343"/>
    </row>
    <row r="19515" spans="4:4" x14ac:dyDescent="0.2">
      <c r="D19515" s="343"/>
    </row>
    <row r="19516" spans="4:4" x14ac:dyDescent="0.2">
      <c r="D19516" s="343"/>
    </row>
    <row r="19517" spans="4:4" x14ac:dyDescent="0.2">
      <c r="D19517" s="343"/>
    </row>
    <row r="19518" spans="4:4" x14ac:dyDescent="0.2">
      <c r="D19518" s="343"/>
    </row>
    <row r="19519" spans="4:4" x14ac:dyDescent="0.2">
      <c r="D19519" s="343"/>
    </row>
    <row r="19520" spans="4:4" x14ac:dyDescent="0.2">
      <c r="D19520" s="343"/>
    </row>
    <row r="19521" spans="4:4" x14ac:dyDescent="0.2">
      <c r="D19521" s="343"/>
    </row>
    <row r="19522" spans="4:4" x14ac:dyDescent="0.2">
      <c r="D19522" s="343"/>
    </row>
    <row r="19523" spans="4:4" x14ac:dyDescent="0.2">
      <c r="D19523" s="343"/>
    </row>
    <row r="19524" spans="4:4" x14ac:dyDescent="0.2">
      <c r="D19524" s="343"/>
    </row>
    <row r="19525" spans="4:4" x14ac:dyDescent="0.2">
      <c r="D19525" s="343"/>
    </row>
    <row r="19526" spans="4:4" x14ac:dyDescent="0.2">
      <c r="D19526" s="343"/>
    </row>
    <row r="19527" spans="4:4" x14ac:dyDescent="0.2">
      <c r="D19527" s="343"/>
    </row>
    <row r="19528" spans="4:4" x14ac:dyDescent="0.2">
      <c r="D19528" s="343"/>
    </row>
    <row r="19529" spans="4:4" x14ac:dyDescent="0.2">
      <c r="D19529" s="343"/>
    </row>
    <row r="19530" spans="4:4" x14ac:dyDescent="0.2">
      <c r="D19530" s="343"/>
    </row>
    <row r="19531" spans="4:4" x14ac:dyDescent="0.2">
      <c r="D19531" s="343"/>
    </row>
    <row r="19532" spans="4:4" x14ac:dyDescent="0.2">
      <c r="D19532" s="343"/>
    </row>
    <row r="19533" spans="4:4" x14ac:dyDescent="0.2">
      <c r="D19533" s="343"/>
    </row>
    <row r="19534" spans="4:4" x14ac:dyDescent="0.2">
      <c r="D19534" s="343"/>
    </row>
    <row r="19535" spans="4:4" x14ac:dyDescent="0.2">
      <c r="D19535" s="343"/>
    </row>
    <row r="19536" spans="4:4" x14ac:dyDescent="0.2">
      <c r="D19536" s="343"/>
    </row>
    <row r="19537" spans="4:4" x14ac:dyDescent="0.2">
      <c r="D19537" s="343"/>
    </row>
    <row r="19538" spans="4:4" x14ac:dyDescent="0.2">
      <c r="D19538" s="343"/>
    </row>
    <row r="19539" spans="4:4" x14ac:dyDescent="0.2">
      <c r="D19539" s="343"/>
    </row>
    <row r="19540" spans="4:4" x14ac:dyDescent="0.2">
      <c r="D19540" s="343"/>
    </row>
    <row r="19541" spans="4:4" x14ac:dyDescent="0.2">
      <c r="D19541" s="343"/>
    </row>
    <row r="19542" spans="4:4" x14ac:dyDescent="0.2">
      <c r="D19542" s="343"/>
    </row>
    <row r="19543" spans="4:4" x14ac:dyDescent="0.2">
      <c r="D19543" s="343"/>
    </row>
    <row r="19544" spans="4:4" x14ac:dyDescent="0.2">
      <c r="D19544" s="343"/>
    </row>
    <row r="19545" spans="4:4" x14ac:dyDescent="0.2">
      <c r="D19545" s="343"/>
    </row>
    <row r="19546" spans="4:4" x14ac:dyDescent="0.2">
      <c r="D19546" s="343"/>
    </row>
    <row r="19547" spans="4:4" x14ac:dyDescent="0.2">
      <c r="D19547" s="343"/>
    </row>
    <row r="19548" spans="4:4" x14ac:dyDescent="0.2">
      <c r="D19548" s="343"/>
    </row>
    <row r="19549" spans="4:4" x14ac:dyDescent="0.2">
      <c r="D19549" s="343"/>
    </row>
    <row r="19550" spans="4:4" x14ac:dyDescent="0.2">
      <c r="D19550" s="343"/>
    </row>
    <row r="19551" spans="4:4" x14ac:dyDescent="0.2">
      <c r="D19551" s="343"/>
    </row>
    <row r="19552" spans="4:4" x14ac:dyDescent="0.2">
      <c r="D19552" s="343"/>
    </row>
    <row r="19553" spans="4:4" x14ac:dyDescent="0.2">
      <c r="D19553" s="343"/>
    </row>
    <row r="19554" spans="4:4" x14ac:dyDescent="0.2">
      <c r="D19554" s="343"/>
    </row>
    <row r="19555" spans="4:4" x14ac:dyDescent="0.2">
      <c r="D19555" s="343"/>
    </row>
    <row r="19556" spans="4:4" x14ac:dyDescent="0.2">
      <c r="D19556" s="343"/>
    </row>
    <row r="19557" spans="4:4" x14ac:dyDescent="0.2">
      <c r="D19557" s="343"/>
    </row>
    <row r="19558" spans="4:4" x14ac:dyDescent="0.2">
      <c r="D19558" s="343"/>
    </row>
    <row r="19559" spans="4:4" x14ac:dyDescent="0.2">
      <c r="D19559" s="343"/>
    </row>
    <row r="19560" spans="4:4" x14ac:dyDescent="0.2">
      <c r="D19560" s="343"/>
    </row>
    <row r="19561" spans="4:4" x14ac:dyDescent="0.2">
      <c r="D19561" s="343"/>
    </row>
    <row r="19562" spans="4:4" x14ac:dyDescent="0.2">
      <c r="D19562" s="343"/>
    </row>
    <row r="19563" spans="4:4" x14ac:dyDescent="0.2">
      <c r="D19563" s="343"/>
    </row>
    <row r="19564" spans="4:4" x14ac:dyDescent="0.2">
      <c r="D19564" s="343"/>
    </row>
    <row r="19565" spans="4:4" x14ac:dyDescent="0.2">
      <c r="D19565" s="343"/>
    </row>
    <row r="19566" spans="4:4" x14ac:dyDescent="0.2">
      <c r="D19566" s="343"/>
    </row>
    <row r="19567" spans="4:4" x14ac:dyDescent="0.2">
      <c r="D19567" s="343"/>
    </row>
    <row r="19568" spans="4:4" x14ac:dyDescent="0.2">
      <c r="D19568" s="343"/>
    </row>
    <row r="19569" spans="4:4" x14ac:dyDescent="0.2">
      <c r="D19569" s="343"/>
    </row>
    <row r="19570" spans="4:4" x14ac:dyDescent="0.2">
      <c r="D19570" s="343"/>
    </row>
    <row r="19571" spans="4:4" x14ac:dyDescent="0.2">
      <c r="D19571" s="343"/>
    </row>
    <row r="19572" spans="4:4" x14ac:dyDescent="0.2">
      <c r="D19572" s="343"/>
    </row>
    <row r="19573" spans="4:4" x14ac:dyDescent="0.2">
      <c r="D19573" s="343"/>
    </row>
    <row r="19574" spans="4:4" x14ac:dyDescent="0.2">
      <c r="D19574" s="343"/>
    </row>
    <row r="19575" spans="4:4" x14ac:dyDescent="0.2">
      <c r="D19575" s="343"/>
    </row>
    <row r="19576" spans="4:4" x14ac:dyDescent="0.2">
      <c r="D19576" s="343"/>
    </row>
    <row r="19577" spans="4:4" x14ac:dyDescent="0.2">
      <c r="D19577" s="343"/>
    </row>
    <row r="19578" spans="4:4" x14ac:dyDescent="0.2">
      <c r="D19578" s="343"/>
    </row>
    <row r="19579" spans="4:4" x14ac:dyDescent="0.2">
      <c r="D19579" s="343"/>
    </row>
    <row r="19580" spans="4:4" x14ac:dyDescent="0.2">
      <c r="D19580" s="343"/>
    </row>
    <row r="19581" spans="4:4" x14ac:dyDescent="0.2">
      <c r="D19581" s="343"/>
    </row>
    <row r="19582" spans="4:4" x14ac:dyDescent="0.2">
      <c r="D19582" s="343"/>
    </row>
    <row r="19583" spans="4:4" x14ac:dyDescent="0.2">
      <c r="D19583" s="343"/>
    </row>
    <row r="19584" spans="4:4" x14ac:dyDescent="0.2">
      <c r="D19584" s="343"/>
    </row>
    <row r="19585" spans="4:4" x14ac:dyDescent="0.2">
      <c r="D19585" s="343"/>
    </row>
    <row r="19586" spans="4:4" x14ac:dyDescent="0.2">
      <c r="D19586" s="343"/>
    </row>
    <row r="19587" spans="4:4" x14ac:dyDescent="0.2">
      <c r="D19587" s="343"/>
    </row>
    <row r="19588" spans="4:4" x14ac:dyDescent="0.2">
      <c r="D19588" s="343"/>
    </row>
    <row r="19589" spans="4:4" x14ac:dyDescent="0.2">
      <c r="D19589" s="343"/>
    </row>
    <row r="19590" spans="4:4" x14ac:dyDescent="0.2">
      <c r="D19590" s="343"/>
    </row>
    <row r="19591" spans="4:4" x14ac:dyDescent="0.2">
      <c r="D19591" s="343"/>
    </row>
    <row r="19592" spans="4:4" x14ac:dyDescent="0.2">
      <c r="D19592" s="343"/>
    </row>
    <row r="19593" spans="4:4" x14ac:dyDescent="0.2">
      <c r="D19593" s="343"/>
    </row>
    <row r="19594" spans="4:4" x14ac:dyDescent="0.2">
      <c r="D19594" s="343"/>
    </row>
    <row r="19595" spans="4:4" x14ac:dyDescent="0.2">
      <c r="D19595" s="343"/>
    </row>
    <row r="19596" spans="4:4" x14ac:dyDescent="0.2">
      <c r="D19596" s="343"/>
    </row>
    <row r="19597" spans="4:4" x14ac:dyDescent="0.2">
      <c r="D19597" s="343"/>
    </row>
    <row r="19598" spans="4:4" x14ac:dyDescent="0.2">
      <c r="D19598" s="343"/>
    </row>
    <row r="19599" spans="4:4" x14ac:dyDescent="0.2">
      <c r="D19599" s="343"/>
    </row>
    <row r="19600" spans="4:4" x14ac:dyDescent="0.2">
      <c r="D19600" s="343"/>
    </row>
    <row r="19601" spans="4:4" x14ac:dyDescent="0.2">
      <c r="D19601" s="343"/>
    </row>
    <row r="19602" spans="4:4" x14ac:dyDescent="0.2">
      <c r="D19602" s="343"/>
    </row>
    <row r="19603" spans="4:4" x14ac:dyDescent="0.2">
      <c r="D19603" s="343"/>
    </row>
    <row r="19604" spans="4:4" x14ac:dyDescent="0.2">
      <c r="D19604" s="343"/>
    </row>
    <row r="19605" spans="4:4" x14ac:dyDescent="0.2">
      <c r="D19605" s="343"/>
    </row>
    <row r="19606" spans="4:4" x14ac:dyDescent="0.2">
      <c r="D19606" s="343"/>
    </row>
    <row r="19607" spans="4:4" x14ac:dyDescent="0.2">
      <c r="D19607" s="343"/>
    </row>
    <row r="19608" spans="4:4" x14ac:dyDescent="0.2">
      <c r="D19608" s="343"/>
    </row>
    <row r="19609" spans="4:4" x14ac:dyDescent="0.2">
      <c r="D19609" s="343"/>
    </row>
    <row r="19610" spans="4:4" x14ac:dyDescent="0.2">
      <c r="D19610" s="343"/>
    </row>
    <row r="19611" spans="4:4" x14ac:dyDescent="0.2">
      <c r="D19611" s="343"/>
    </row>
    <row r="19612" spans="4:4" x14ac:dyDescent="0.2">
      <c r="D19612" s="343"/>
    </row>
    <row r="19613" spans="4:4" x14ac:dyDescent="0.2">
      <c r="D19613" s="343"/>
    </row>
    <row r="19614" spans="4:4" x14ac:dyDescent="0.2">
      <c r="D19614" s="343"/>
    </row>
    <row r="19615" spans="4:4" x14ac:dyDescent="0.2">
      <c r="D19615" s="343"/>
    </row>
    <row r="19616" spans="4:4" x14ac:dyDescent="0.2">
      <c r="D19616" s="343"/>
    </row>
    <row r="19617" spans="4:4" x14ac:dyDescent="0.2">
      <c r="D19617" s="343"/>
    </row>
    <row r="19618" spans="4:4" x14ac:dyDescent="0.2">
      <c r="D19618" s="343"/>
    </row>
    <row r="19619" spans="4:4" x14ac:dyDescent="0.2">
      <c r="D19619" s="343"/>
    </row>
    <row r="19620" spans="4:4" x14ac:dyDescent="0.2">
      <c r="D19620" s="343"/>
    </row>
    <row r="19621" spans="4:4" x14ac:dyDescent="0.2">
      <c r="D19621" s="343"/>
    </row>
    <row r="19622" spans="4:4" x14ac:dyDescent="0.2">
      <c r="D19622" s="343"/>
    </row>
    <row r="19623" spans="4:4" x14ac:dyDescent="0.2">
      <c r="D19623" s="343"/>
    </row>
    <row r="19624" spans="4:4" x14ac:dyDescent="0.2">
      <c r="D19624" s="343"/>
    </row>
    <row r="19625" spans="4:4" x14ac:dyDescent="0.2">
      <c r="D19625" s="343"/>
    </row>
    <row r="19626" spans="4:4" x14ac:dyDescent="0.2">
      <c r="D19626" s="343"/>
    </row>
    <row r="19627" spans="4:4" x14ac:dyDescent="0.2">
      <c r="D19627" s="343"/>
    </row>
    <row r="19628" spans="4:4" x14ac:dyDescent="0.2">
      <c r="D19628" s="343"/>
    </row>
    <row r="19629" spans="4:4" x14ac:dyDescent="0.2">
      <c r="D19629" s="343"/>
    </row>
    <row r="19630" spans="4:4" x14ac:dyDescent="0.2">
      <c r="D19630" s="343"/>
    </row>
    <row r="19631" spans="4:4" x14ac:dyDescent="0.2">
      <c r="D19631" s="343"/>
    </row>
    <row r="19632" spans="4:4" x14ac:dyDescent="0.2">
      <c r="D19632" s="343"/>
    </row>
    <row r="19633" spans="4:4" x14ac:dyDescent="0.2">
      <c r="D19633" s="343"/>
    </row>
    <row r="19634" spans="4:4" x14ac:dyDescent="0.2">
      <c r="D19634" s="343"/>
    </row>
    <row r="19635" spans="4:4" x14ac:dyDescent="0.2">
      <c r="D19635" s="343"/>
    </row>
    <row r="19636" spans="4:4" x14ac:dyDescent="0.2">
      <c r="D19636" s="343"/>
    </row>
    <row r="19637" spans="4:4" x14ac:dyDescent="0.2">
      <c r="D19637" s="343"/>
    </row>
    <row r="19638" spans="4:4" x14ac:dyDescent="0.2">
      <c r="D19638" s="343"/>
    </row>
    <row r="19639" spans="4:4" x14ac:dyDescent="0.2">
      <c r="D19639" s="343"/>
    </row>
    <row r="19640" spans="4:4" x14ac:dyDescent="0.2">
      <c r="D19640" s="343"/>
    </row>
    <row r="19641" spans="4:4" x14ac:dyDescent="0.2">
      <c r="D19641" s="343"/>
    </row>
    <row r="19642" spans="4:4" x14ac:dyDescent="0.2">
      <c r="D19642" s="343"/>
    </row>
    <row r="19643" spans="4:4" x14ac:dyDescent="0.2">
      <c r="D19643" s="343"/>
    </row>
    <row r="19644" spans="4:4" x14ac:dyDescent="0.2">
      <c r="D19644" s="343"/>
    </row>
    <row r="19645" spans="4:4" x14ac:dyDescent="0.2">
      <c r="D19645" s="343"/>
    </row>
    <row r="19646" spans="4:4" x14ac:dyDescent="0.2">
      <c r="D19646" s="343"/>
    </row>
    <row r="19647" spans="4:4" x14ac:dyDescent="0.2">
      <c r="D19647" s="343"/>
    </row>
    <row r="19648" spans="4:4" x14ac:dyDescent="0.2">
      <c r="D19648" s="343"/>
    </row>
    <row r="19649" spans="4:4" x14ac:dyDescent="0.2">
      <c r="D19649" s="343"/>
    </row>
    <row r="19650" spans="4:4" x14ac:dyDescent="0.2">
      <c r="D19650" s="343"/>
    </row>
    <row r="19651" spans="4:4" x14ac:dyDescent="0.2">
      <c r="D19651" s="343"/>
    </row>
    <row r="19652" spans="4:4" x14ac:dyDescent="0.2">
      <c r="D19652" s="343"/>
    </row>
    <row r="19653" spans="4:4" x14ac:dyDescent="0.2">
      <c r="D19653" s="343"/>
    </row>
    <row r="19654" spans="4:4" x14ac:dyDescent="0.2">
      <c r="D19654" s="343"/>
    </row>
    <row r="19655" spans="4:4" x14ac:dyDescent="0.2">
      <c r="D19655" s="343"/>
    </row>
    <row r="19656" spans="4:4" x14ac:dyDescent="0.2">
      <c r="D19656" s="343"/>
    </row>
    <row r="19657" spans="4:4" x14ac:dyDescent="0.2">
      <c r="D19657" s="343"/>
    </row>
    <row r="19658" spans="4:4" x14ac:dyDescent="0.2">
      <c r="D19658" s="343"/>
    </row>
    <row r="19659" spans="4:4" x14ac:dyDescent="0.2">
      <c r="D19659" s="343"/>
    </row>
    <row r="19660" spans="4:4" x14ac:dyDescent="0.2">
      <c r="D19660" s="343"/>
    </row>
    <row r="19661" spans="4:4" x14ac:dyDescent="0.2">
      <c r="D19661" s="343"/>
    </row>
    <row r="19662" spans="4:4" x14ac:dyDescent="0.2">
      <c r="D19662" s="343"/>
    </row>
    <row r="19663" spans="4:4" x14ac:dyDescent="0.2">
      <c r="D19663" s="343"/>
    </row>
    <row r="19664" spans="4:4" x14ac:dyDescent="0.2">
      <c r="D19664" s="343"/>
    </row>
    <row r="19665" spans="4:4" x14ac:dyDescent="0.2">
      <c r="D19665" s="343"/>
    </row>
    <row r="19666" spans="4:4" x14ac:dyDescent="0.2">
      <c r="D19666" s="343"/>
    </row>
    <row r="19667" spans="4:4" x14ac:dyDescent="0.2">
      <c r="D19667" s="343"/>
    </row>
    <row r="19668" spans="4:4" x14ac:dyDescent="0.2">
      <c r="D19668" s="343"/>
    </row>
    <row r="19669" spans="4:4" x14ac:dyDescent="0.2">
      <c r="D19669" s="343"/>
    </row>
    <row r="19670" spans="4:4" x14ac:dyDescent="0.2">
      <c r="D19670" s="343"/>
    </row>
    <row r="19671" spans="4:4" x14ac:dyDescent="0.2">
      <c r="D19671" s="343"/>
    </row>
    <row r="19672" spans="4:4" x14ac:dyDescent="0.2">
      <c r="D19672" s="343"/>
    </row>
    <row r="19673" spans="4:4" x14ac:dyDescent="0.2">
      <c r="D19673" s="343"/>
    </row>
    <row r="19674" spans="4:4" x14ac:dyDescent="0.2">
      <c r="D19674" s="343"/>
    </row>
    <row r="19675" spans="4:4" x14ac:dyDescent="0.2">
      <c r="D19675" s="343"/>
    </row>
    <row r="19676" spans="4:4" x14ac:dyDescent="0.2">
      <c r="D19676" s="343"/>
    </row>
    <row r="19677" spans="4:4" x14ac:dyDescent="0.2">
      <c r="D19677" s="343"/>
    </row>
    <row r="19678" spans="4:4" x14ac:dyDescent="0.2">
      <c r="D19678" s="343"/>
    </row>
    <row r="19679" spans="4:4" x14ac:dyDescent="0.2">
      <c r="D19679" s="343"/>
    </row>
    <row r="19680" spans="4:4" x14ac:dyDescent="0.2">
      <c r="D19680" s="343"/>
    </row>
    <row r="19681" spans="4:4" x14ac:dyDescent="0.2">
      <c r="D19681" s="343"/>
    </row>
    <row r="19682" spans="4:4" x14ac:dyDescent="0.2">
      <c r="D19682" s="343"/>
    </row>
    <row r="19683" spans="4:4" x14ac:dyDescent="0.2">
      <c r="D19683" s="343"/>
    </row>
    <row r="19684" spans="4:4" x14ac:dyDescent="0.2">
      <c r="D19684" s="343"/>
    </row>
    <row r="19685" spans="4:4" x14ac:dyDescent="0.2">
      <c r="D19685" s="343"/>
    </row>
    <row r="19686" spans="4:4" x14ac:dyDescent="0.2">
      <c r="D19686" s="343"/>
    </row>
    <row r="19687" spans="4:4" x14ac:dyDescent="0.2">
      <c r="D19687" s="343"/>
    </row>
    <row r="19688" spans="4:4" x14ac:dyDescent="0.2">
      <c r="D19688" s="343"/>
    </row>
    <row r="19689" spans="4:4" x14ac:dyDescent="0.2">
      <c r="D19689" s="343"/>
    </row>
    <row r="19690" spans="4:4" x14ac:dyDescent="0.2">
      <c r="D19690" s="343"/>
    </row>
    <row r="19691" spans="4:4" x14ac:dyDescent="0.2">
      <c r="D19691" s="343"/>
    </row>
    <row r="19692" spans="4:4" x14ac:dyDescent="0.2">
      <c r="D19692" s="343"/>
    </row>
    <row r="19693" spans="4:4" x14ac:dyDescent="0.2">
      <c r="D19693" s="343"/>
    </row>
    <row r="19694" spans="4:4" x14ac:dyDescent="0.2">
      <c r="D19694" s="343"/>
    </row>
    <row r="19695" spans="4:4" x14ac:dyDescent="0.2">
      <c r="D19695" s="343"/>
    </row>
    <row r="19696" spans="4:4" x14ac:dyDescent="0.2">
      <c r="D19696" s="343"/>
    </row>
    <row r="19697" spans="4:4" x14ac:dyDescent="0.2">
      <c r="D19697" s="343"/>
    </row>
    <row r="19698" spans="4:4" x14ac:dyDescent="0.2">
      <c r="D19698" s="343"/>
    </row>
    <row r="19699" spans="4:4" x14ac:dyDescent="0.2">
      <c r="D19699" s="343"/>
    </row>
    <row r="19700" spans="4:4" x14ac:dyDescent="0.2">
      <c r="D19700" s="343"/>
    </row>
    <row r="19701" spans="4:4" x14ac:dyDescent="0.2">
      <c r="D19701" s="343"/>
    </row>
    <row r="19702" spans="4:4" x14ac:dyDescent="0.2">
      <c r="D19702" s="343"/>
    </row>
    <row r="19703" spans="4:4" x14ac:dyDescent="0.2">
      <c r="D19703" s="343"/>
    </row>
    <row r="19704" spans="4:4" x14ac:dyDescent="0.2">
      <c r="D19704" s="343"/>
    </row>
    <row r="19705" spans="4:4" x14ac:dyDescent="0.2">
      <c r="D19705" s="343"/>
    </row>
    <row r="19706" spans="4:4" x14ac:dyDescent="0.2">
      <c r="D19706" s="343"/>
    </row>
    <row r="19707" spans="4:4" x14ac:dyDescent="0.2">
      <c r="D19707" s="343"/>
    </row>
    <row r="19708" spans="4:4" x14ac:dyDescent="0.2">
      <c r="D19708" s="343"/>
    </row>
    <row r="19709" spans="4:4" x14ac:dyDescent="0.2">
      <c r="D19709" s="343"/>
    </row>
    <row r="19710" spans="4:4" x14ac:dyDescent="0.2">
      <c r="D19710" s="343"/>
    </row>
    <row r="19711" spans="4:4" x14ac:dyDescent="0.2">
      <c r="D19711" s="343"/>
    </row>
    <row r="19712" spans="4:4" x14ac:dyDescent="0.2">
      <c r="D19712" s="343"/>
    </row>
    <row r="19713" spans="4:4" x14ac:dyDescent="0.2">
      <c r="D19713" s="343"/>
    </row>
    <row r="19714" spans="4:4" x14ac:dyDescent="0.2">
      <c r="D19714" s="343"/>
    </row>
    <row r="19715" spans="4:4" x14ac:dyDescent="0.2">
      <c r="D19715" s="343"/>
    </row>
    <row r="19716" spans="4:4" x14ac:dyDescent="0.2">
      <c r="D19716" s="343"/>
    </row>
    <row r="19717" spans="4:4" x14ac:dyDescent="0.2">
      <c r="D19717" s="343"/>
    </row>
    <row r="19718" spans="4:4" x14ac:dyDescent="0.2">
      <c r="D19718" s="343"/>
    </row>
    <row r="19719" spans="4:4" x14ac:dyDescent="0.2">
      <c r="D19719" s="343"/>
    </row>
    <row r="19720" spans="4:4" x14ac:dyDescent="0.2">
      <c r="D19720" s="343"/>
    </row>
    <row r="19721" spans="4:4" x14ac:dyDescent="0.2">
      <c r="D19721" s="343"/>
    </row>
    <row r="19722" spans="4:4" x14ac:dyDescent="0.2">
      <c r="D19722" s="343"/>
    </row>
    <row r="19723" spans="4:4" x14ac:dyDescent="0.2">
      <c r="D19723" s="343"/>
    </row>
    <row r="19724" spans="4:4" x14ac:dyDescent="0.2">
      <c r="D19724" s="343"/>
    </row>
    <row r="19725" spans="4:4" x14ac:dyDescent="0.2">
      <c r="D19725" s="343"/>
    </row>
    <row r="19726" spans="4:4" x14ac:dyDescent="0.2">
      <c r="D19726" s="343"/>
    </row>
    <row r="19727" spans="4:4" x14ac:dyDescent="0.2">
      <c r="D19727" s="343"/>
    </row>
    <row r="19728" spans="4:4" x14ac:dyDescent="0.2">
      <c r="D19728" s="343"/>
    </row>
    <row r="19729" spans="4:4" x14ac:dyDescent="0.2">
      <c r="D19729" s="343"/>
    </row>
    <row r="19730" spans="4:4" x14ac:dyDescent="0.2">
      <c r="D19730" s="343"/>
    </row>
    <row r="19731" spans="4:4" x14ac:dyDescent="0.2">
      <c r="D19731" s="343"/>
    </row>
    <row r="19732" spans="4:4" x14ac:dyDescent="0.2">
      <c r="D19732" s="343"/>
    </row>
    <row r="19733" spans="4:4" x14ac:dyDescent="0.2">
      <c r="D19733" s="343"/>
    </row>
    <row r="19734" spans="4:4" x14ac:dyDescent="0.2">
      <c r="D19734" s="343"/>
    </row>
    <row r="19735" spans="4:4" x14ac:dyDescent="0.2">
      <c r="D19735" s="343"/>
    </row>
    <row r="19736" spans="4:4" x14ac:dyDescent="0.2">
      <c r="D19736" s="343"/>
    </row>
    <row r="19737" spans="4:4" x14ac:dyDescent="0.2">
      <c r="D19737" s="343"/>
    </row>
    <row r="19738" spans="4:4" x14ac:dyDescent="0.2">
      <c r="D19738" s="343"/>
    </row>
    <row r="19739" spans="4:4" x14ac:dyDescent="0.2">
      <c r="D19739" s="343"/>
    </row>
    <row r="19740" spans="4:4" x14ac:dyDescent="0.2">
      <c r="D19740" s="343"/>
    </row>
    <row r="19741" spans="4:4" x14ac:dyDescent="0.2">
      <c r="D19741" s="343"/>
    </row>
    <row r="19742" spans="4:4" x14ac:dyDescent="0.2">
      <c r="D19742" s="343"/>
    </row>
    <row r="19743" spans="4:4" x14ac:dyDescent="0.2">
      <c r="D19743" s="343"/>
    </row>
    <row r="19744" spans="4:4" x14ac:dyDescent="0.2">
      <c r="D19744" s="343"/>
    </row>
    <row r="19745" spans="4:4" x14ac:dyDescent="0.2">
      <c r="D19745" s="343"/>
    </row>
    <row r="19746" spans="4:4" x14ac:dyDescent="0.2">
      <c r="D19746" s="343"/>
    </row>
    <row r="19747" spans="4:4" x14ac:dyDescent="0.2">
      <c r="D19747" s="343"/>
    </row>
    <row r="19748" spans="4:4" x14ac:dyDescent="0.2">
      <c r="D19748" s="343"/>
    </row>
    <row r="19749" spans="4:4" x14ac:dyDescent="0.2">
      <c r="D19749" s="343"/>
    </row>
    <row r="19750" spans="4:4" x14ac:dyDescent="0.2">
      <c r="D19750" s="343"/>
    </row>
    <row r="19751" spans="4:4" x14ac:dyDescent="0.2">
      <c r="D19751" s="343"/>
    </row>
    <row r="19752" spans="4:4" x14ac:dyDescent="0.2">
      <c r="D19752" s="343"/>
    </row>
    <row r="19753" spans="4:4" x14ac:dyDescent="0.2">
      <c r="D19753" s="343"/>
    </row>
    <row r="19754" spans="4:4" x14ac:dyDescent="0.2">
      <c r="D19754" s="343"/>
    </row>
    <row r="19755" spans="4:4" x14ac:dyDescent="0.2">
      <c r="D19755" s="343"/>
    </row>
    <row r="19756" spans="4:4" x14ac:dyDescent="0.2">
      <c r="D19756" s="343"/>
    </row>
    <row r="19757" spans="4:4" x14ac:dyDescent="0.2">
      <c r="D19757" s="343"/>
    </row>
    <row r="19758" spans="4:4" x14ac:dyDescent="0.2">
      <c r="D19758" s="343"/>
    </row>
    <row r="19759" spans="4:4" x14ac:dyDescent="0.2">
      <c r="D19759" s="343"/>
    </row>
    <row r="19760" spans="4:4" x14ac:dyDescent="0.2">
      <c r="D19760" s="343"/>
    </row>
    <row r="19761" spans="4:4" x14ac:dyDescent="0.2">
      <c r="D19761" s="343"/>
    </row>
    <row r="19762" spans="4:4" x14ac:dyDescent="0.2">
      <c r="D19762" s="343"/>
    </row>
    <row r="19763" spans="4:4" x14ac:dyDescent="0.2">
      <c r="D19763" s="343"/>
    </row>
    <row r="19764" spans="4:4" x14ac:dyDescent="0.2">
      <c r="D19764" s="343"/>
    </row>
    <row r="19765" spans="4:4" x14ac:dyDescent="0.2">
      <c r="D19765" s="343"/>
    </row>
    <row r="19766" spans="4:4" x14ac:dyDescent="0.2">
      <c r="D19766" s="343"/>
    </row>
    <row r="19767" spans="4:4" x14ac:dyDescent="0.2">
      <c r="D19767" s="343"/>
    </row>
    <row r="19768" spans="4:4" x14ac:dyDescent="0.2">
      <c r="D19768" s="343"/>
    </row>
    <row r="19769" spans="4:4" x14ac:dyDescent="0.2">
      <c r="D19769" s="343"/>
    </row>
    <row r="19770" spans="4:4" x14ac:dyDescent="0.2">
      <c r="D19770" s="343"/>
    </row>
    <row r="19771" spans="4:4" x14ac:dyDescent="0.2">
      <c r="D19771" s="343"/>
    </row>
    <row r="19772" spans="4:4" x14ac:dyDescent="0.2">
      <c r="D19772" s="343"/>
    </row>
    <row r="19773" spans="4:4" x14ac:dyDescent="0.2">
      <c r="D19773" s="343"/>
    </row>
    <row r="19774" spans="4:4" x14ac:dyDescent="0.2">
      <c r="D19774" s="343"/>
    </row>
    <row r="19775" spans="4:4" x14ac:dyDescent="0.2">
      <c r="D19775" s="343"/>
    </row>
    <row r="19776" spans="4:4" x14ac:dyDescent="0.2">
      <c r="D19776" s="343"/>
    </row>
    <row r="19777" spans="4:4" x14ac:dyDescent="0.2">
      <c r="D19777" s="343"/>
    </row>
    <row r="19778" spans="4:4" x14ac:dyDescent="0.2">
      <c r="D19778" s="343"/>
    </row>
    <row r="19779" spans="4:4" x14ac:dyDescent="0.2">
      <c r="D19779" s="343"/>
    </row>
    <row r="19780" spans="4:4" x14ac:dyDescent="0.2">
      <c r="D19780" s="343"/>
    </row>
    <row r="19781" spans="4:4" x14ac:dyDescent="0.2">
      <c r="D19781" s="343"/>
    </row>
    <row r="19782" spans="4:4" x14ac:dyDescent="0.2">
      <c r="D19782" s="343"/>
    </row>
    <row r="19783" spans="4:4" x14ac:dyDescent="0.2">
      <c r="D19783" s="343"/>
    </row>
    <row r="19784" spans="4:4" x14ac:dyDescent="0.2">
      <c r="D19784" s="343"/>
    </row>
    <row r="19785" spans="4:4" x14ac:dyDescent="0.2">
      <c r="D19785" s="343"/>
    </row>
    <row r="19786" spans="4:4" x14ac:dyDescent="0.2">
      <c r="D19786" s="343"/>
    </row>
    <row r="19787" spans="4:4" x14ac:dyDescent="0.2">
      <c r="D19787" s="343"/>
    </row>
    <row r="19788" spans="4:4" x14ac:dyDescent="0.2">
      <c r="D19788" s="343"/>
    </row>
    <row r="19789" spans="4:4" x14ac:dyDescent="0.2">
      <c r="D19789" s="343"/>
    </row>
    <row r="19790" spans="4:4" x14ac:dyDescent="0.2">
      <c r="D19790" s="343"/>
    </row>
    <row r="19791" spans="4:4" x14ac:dyDescent="0.2">
      <c r="D19791" s="343"/>
    </row>
    <row r="19792" spans="4:4" x14ac:dyDescent="0.2">
      <c r="D19792" s="343"/>
    </row>
    <row r="19793" spans="4:4" x14ac:dyDescent="0.2">
      <c r="D19793" s="343"/>
    </row>
    <row r="19794" spans="4:4" x14ac:dyDescent="0.2">
      <c r="D19794" s="343"/>
    </row>
    <row r="19795" spans="4:4" x14ac:dyDescent="0.2">
      <c r="D19795" s="343"/>
    </row>
    <row r="19796" spans="4:4" x14ac:dyDescent="0.2">
      <c r="D19796" s="343"/>
    </row>
    <row r="19797" spans="4:4" x14ac:dyDescent="0.2">
      <c r="D19797" s="343"/>
    </row>
    <row r="19798" spans="4:4" x14ac:dyDescent="0.2">
      <c r="D19798" s="343"/>
    </row>
    <row r="19799" spans="4:4" x14ac:dyDescent="0.2">
      <c r="D19799" s="343"/>
    </row>
    <row r="19800" spans="4:4" x14ac:dyDescent="0.2">
      <c r="D19800" s="343"/>
    </row>
    <row r="19801" spans="4:4" x14ac:dyDescent="0.2">
      <c r="D19801" s="343"/>
    </row>
    <row r="19802" spans="4:4" x14ac:dyDescent="0.2">
      <c r="D19802" s="343"/>
    </row>
    <row r="19803" spans="4:4" x14ac:dyDescent="0.2">
      <c r="D19803" s="343"/>
    </row>
    <row r="19804" spans="4:4" x14ac:dyDescent="0.2">
      <c r="D19804" s="343"/>
    </row>
    <row r="19805" spans="4:4" x14ac:dyDescent="0.2">
      <c r="D19805" s="343"/>
    </row>
    <row r="19806" spans="4:4" x14ac:dyDescent="0.2">
      <c r="D19806" s="343"/>
    </row>
    <row r="19807" spans="4:4" x14ac:dyDescent="0.2">
      <c r="D19807" s="343"/>
    </row>
    <row r="19808" spans="4:4" x14ac:dyDescent="0.2">
      <c r="D19808" s="343"/>
    </row>
    <row r="19809" spans="4:4" x14ac:dyDescent="0.2">
      <c r="D19809" s="343"/>
    </row>
    <row r="19810" spans="4:4" x14ac:dyDescent="0.2">
      <c r="D19810" s="343"/>
    </row>
    <row r="19811" spans="4:4" x14ac:dyDescent="0.2">
      <c r="D19811" s="343"/>
    </row>
    <row r="19812" spans="4:4" x14ac:dyDescent="0.2">
      <c r="D19812" s="343"/>
    </row>
    <row r="19813" spans="4:4" x14ac:dyDescent="0.2">
      <c r="D19813" s="343"/>
    </row>
    <row r="19814" spans="4:4" x14ac:dyDescent="0.2">
      <c r="D19814" s="343"/>
    </row>
    <row r="19815" spans="4:4" x14ac:dyDescent="0.2">
      <c r="D19815" s="343"/>
    </row>
    <row r="19816" spans="4:4" x14ac:dyDescent="0.2">
      <c r="D19816" s="343"/>
    </row>
    <row r="19817" spans="4:4" x14ac:dyDescent="0.2">
      <c r="D19817" s="343"/>
    </row>
    <row r="19818" spans="4:4" x14ac:dyDescent="0.2">
      <c r="D19818" s="343"/>
    </row>
    <row r="19819" spans="4:4" x14ac:dyDescent="0.2">
      <c r="D19819" s="343"/>
    </row>
    <row r="19820" spans="4:4" x14ac:dyDescent="0.2">
      <c r="D19820" s="343"/>
    </row>
    <row r="19821" spans="4:4" x14ac:dyDescent="0.2">
      <c r="D19821" s="343"/>
    </row>
    <row r="19822" spans="4:4" x14ac:dyDescent="0.2">
      <c r="D19822" s="343"/>
    </row>
    <row r="19823" spans="4:4" x14ac:dyDescent="0.2">
      <c r="D19823" s="343"/>
    </row>
    <row r="19824" spans="4:4" x14ac:dyDescent="0.2">
      <c r="D19824" s="343"/>
    </row>
    <row r="19825" spans="4:4" x14ac:dyDescent="0.2">
      <c r="D19825" s="343"/>
    </row>
    <row r="19826" spans="4:4" x14ac:dyDescent="0.2">
      <c r="D19826" s="343"/>
    </row>
    <row r="19827" spans="4:4" x14ac:dyDescent="0.2">
      <c r="D19827" s="343"/>
    </row>
    <row r="19828" spans="4:4" x14ac:dyDescent="0.2">
      <c r="D19828" s="343"/>
    </row>
    <row r="19829" spans="4:4" x14ac:dyDescent="0.2">
      <c r="D19829" s="343"/>
    </row>
    <row r="19830" spans="4:4" x14ac:dyDescent="0.2">
      <c r="D19830" s="343"/>
    </row>
    <row r="19831" spans="4:4" x14ac:dyDescent="0.2">
      <c r="D19831" s="343"/>
    </row>
    <row r="19832" spans="4:4" x14ac:dyDescent="0.2">
      <c r="D19832" s="343"/>
    </row>
    <row r="19833" spans="4:4" x14ac:dyDescent="0.2">
      <c r="D19833" s="343"/>
    </row>
    <row r="19834" spans="4:4" x14ac:dyDescent="0.2">
      <c r="D19834" s="343"/>
    </row>
    <row r="19835" spans="4:4" x14ac:dyDescent="0.2">
      <c r="D19835" s="343"/>
    </row>
    <row r="19836" spans="4:4" x14ac:dyDescent="0.2">
      <c r="D19836" s="343"/>
    </row>
    <row r="19837" spans="4:4" x14ac:dyDescent="0.2">
      <c r="D19837" s="343"/>
    </row>
    <row r="19838" spans="4:4" x14ac:dyDescent="0.2">
      <c r="D19838" s="343"/>
    </row>
    <row r="19839" spans="4:4" x14ac:dyDescent="0.2">
      <c r="D19839" s="343"/>
    </row>
    <row r="19840" spans="4:4" x14ac:dyDescent="0.2">
      <c r="D19840" s="343"/>
    </row>
    <row r="19841" spans="4:4" x14ac:dyDescent="0.2">
      <c r="D19841" s="343"/>
    </row>
    <row r="19842" spans="4:4" x14ac:dyDescent="0.2">
      <c r="D19842" s="343"/>
    </row>
    <row r="19843" spans="4:4" x14ac:dyDescent="0.2">
      <c r="D19843" s="343"/>
    </row>
    <row r="19844" spans="4:4" x14ac:dyDescent="0.2">
      <c r="D19844" s="343"/>
    </row>
    <row r="19845" spans="4:4" x14ac:dyDescent="0.2">
      <c r="D19845" s="343"/>
    </row>
    <row r="19846" spans="4:4" x14ac:dyDescent="0.2">
      <c r="D19846" s="343"/>
    </row>
    <row r="19847" spans="4:4" x14ac:dyDescent="0.2">
      <c r="D19847" s="343"/>
    </row>
    <row r="19848" spans="4:4" x14ac:dyDescent="0.2">
      <c r="D19848" s="343"/>
    </row>
    <row r="19849" spans="4:4" x14ac:dyDescent="0.2">
      <c r="D19849" s="343"/>
    </row>
    <row r="19850" spans="4:4" x14ac:dyDescent="0.2">
      <c r="D19850" s="343"/>
    </row>
    <row r="19851" spans="4:4" x14ac:dyDescent="0.2">
      <c r="D19851" s="343"/>
    </row>
    <row r="19852" spans="4:4" x14ac:dyDescent="0.2">
      <c r="D19852" s="343"/>
    </row>
    <row r="19853" spans="4:4" x14ac:dyDescent="0.2">
      <c r="D19853" s="343"/>
    </row>
    <row r="19854" spans="4:4" x14ac:dyDescent="0.2">
      <c r="D19854" s="343"/>
    </row>
    <row r="19855" spans="4:4" x14ac:dyDescent="0.2">
      <c r="D19855" s="343"/>
    </row>
    <row r="19856" spans="4:4" x14ac:dyDescent="0.2">
      <c r="D19856" s="343"/>
    </row>
    <row r="19857" spans="4:4" x14ac:dyDescent="0.2">
      <c r="D19857" s="343"/>
    </row>
    <row r="19858" spans="4:4" x14ac:dyDescent="0.2">
      <c r="D19858" s="343"/>
    </row>
    <row r="19859" spans="4:4" x14ac:dyDescent="0.2">
      <c r="D19859" s="343"/>
    </row>
    <row r="19860" spans="4:4" x14ac:dyDescent="0.2">
      <c r="D19860" s="343"/>
    </row>
    <row r="19861" spans="4:4" x14ac:dyDescent="0.2">
      <c r="D19861" s="343"/>
    </row>
    <row r="19862" spans="4:4" x14ac:dyDescent="0.2">
      <c r="D19862" s="343"/>
    </row>
    <row r="19863" spans="4:4" x14ac:dyDescent="0.2">
      <c r="D19863" s="343"/>
    </row>
    <row r="19864" spans="4:4" x14ac:dyDescent="0.2">
      <c r="D19864" s="343"/>
    </row>
    <row r="19865" spans="4:4" x14ac:dyDescent="0.2">
      <c r="D19865" s="343"/>
    </row>
    <row r="19866" spans="4:4" x14ac:dyDescent="0.2">
      <c r="D19866" s="343"/>
    </row>
    <row r="19867" spans="4:4" x14ac:dyDescent="0.2">
      <c r="D19867" s="343"/>
    </row>
    <row r="19868" spans="4:4" x14ac:dyDescent="0.2">
      <c r="D19868" s="343"/>
    </row>
    <row r="19869" spans="4:4" x14ac:dyDescent="0.2">
      <c r="D19869" s="343"/>
    </row>
    <row r="19870" spans="4:4" x14ac:dyDescent="0.2">
      <c r="D19870" s="343"/>
    </row>
    <row r="19871" spans="4:4" x14ac:dyDescent="0.2">
      <c r="D19871" s="343"/>
    </row>
    <row r="19872" spans="4:4" x14ac:dyDescent="0.2">
      <c r="D19872" s="343"/>
    </row>
    <row r="19873" spans="4:4" x14ac:dyDescent="0.2">
      <c r="D19873" s="343"/>
    </row>
    <row r="19874" spans="4:4" x14ac:dyDescent="0.2">
      <c r="D19874" s="343"/>
    </row>
    <row r="19875" spans="4:4" x14ac:dyDescent="0.2">
      <c r="D19875" s="343"/>
    </row>
    <row r="19876" spans="4:4" x14ac:dyDescent="0.2">
      <c r="D19876" s="343"/>
    </row>
    <row r="19877" spans="4:4" x14ac:dyDescent="0.2">
      <c r="D19877" s="343"/>
    </row>
    <row r="19878" spans="4:4" x14ac:dyDescent="0.2">
      <c r="D19878" s="343"/>
    </row>
    <row r="19879" spans="4:4" x14ac:dyDescent="0.2">
      <c r="D19879" s="343"/>
    </row>
    <row r="19880" spans="4:4" x14ac:dyDescent="0.2">
      <c r="D19880" s="343"/>
    </row>
    <row r="19881" spans="4:4" x14ac:dyDescent="0.2">
      <c r="D19881" s="343"/>
    </row>
    <row r="19882" spans="4:4" x14ac:dyDescent="0.2">
      <c r="D19882" s="343"/>
    </row>
    <row r="19883" spans="4:4" x14ac:dyDescent="0.2">
      <c r="D19883" s="343"/>
    </row>
    <row r="19884" spans="4:4" x14ac:dyDescent="0.2">
      <c r="D19884" s="343"/>
    </row>
    <row r="19885" spans="4:4" x14ac:dyDescent="0.2">
      <c r="D19885" s="343"/>
    </row>
    <row r="19886" spans="4:4" x14ac:dyDescent="0.2">
      <c r="D19886" s="343"/>
    </row>
    <row r="19887" spans="4:4" x14ac:dyDescent="0.2">
      <c r="D19887" s="343"/>
    </row>
    <row r="19888" spans="4:4" x14ac:dyDescent="0.2">
      <c r="D19888" s="343"/>
    </row>
    <row r="19889" spans="4:4" x14ac:dyDescent="0.2">
      <c r="D19889" s="343"/>
    </row>
    <row r="19890" spans="4:4" x14ac:dyDescent="0.2">
      <c r="D19890" s="343"/>
    </row>
    <row r="19891" spans="4:4" x14ac:dyDescent="0.2">
      <c r="D19891" s="343"/>
    </row>
    <row r="19892" spans="4:4" x14ac:dyDescent="0.2">
      <c r="D19892" s="343"/>
    </row>
    <row r="19893" spans="4:4" x14ac:dyDescent="0.2">
      <c r="D19893" s="343"/>
    </row>
    <row r="19894" spans="4:4" x14ac:dyDescent="0.2">
      <c r="D19894" s="343"/>
    </row>
    <row r="19895" spans="4:4" x14ac:dyDescent="0.2">
      <c r="D19895" s="343"/>
    </row>
    <row r="19896" spans="4:4" x14ac:dyDescent="0.2">
      <c r="D19896" s="343"/>
    </row>
    <row r="19897" spans="4:4" x14ac:dyDescent="0.2">
      <c r="D19897" s="343"/>
    </row>
    <row r="19898" spans="4:4" x14ac:dyDescent="0.2">
      <c r="D19898" s="343"/>
    </row>
    <row r="19899" spans="4:4" x14ac:dyDescent="0.2">
      <c r="D19899" s="343"/>
    </row>
    <row r="19900" spans="4:4" x14ac:dyDescent="0.2">
      <c r="D19900" s="343"/>
    </row>
    <row r="19901" spans="4:4" x14ac:dyDescent="0.2">
      <c r="D19901" s="343"/>
    </row>
    <row r="19902" spans="4:4" x14ac:dyDescent="0.2">
      <c r="D19902" s="343"/>
    </row>
    <row r="19903" spans="4:4" x14ac:dyDescent="0.2">
      <c r="D19903" s="343"/>
    </row>
    <row r="19904" spans="4:4" x14ac:dyDescent="0.2">
      <c r="D19904" s="343"/>
    </row>
    <row r="19905" spans="4:4" x14ac:dyDescent="0.2">
      <c r="D19905" s="343"/>
    </row>
    <row r="19906" spans="4:4" x14ac:dyDescent="0.2">
      <c r="D19906" s="343"/>
    </row>
    <row r="19907" spans="4:4" x14ac:dyDescent="0.2">
      <c r="D19907" s="343"/>
    </row>
    <row r="19908" spans="4:4" x14ac:dyDescent="0.2">
      <c r="D19908" s="343"/>
    </row>
    <row r="19909" spans="4:4" x14ac:dyDescent="0.2">
      <c r="D19909" s="343"/>
    </row>
    <row r="19910" spans="4:4" x14ac:dyDescent="0.2">
      <c r="D19910" s="343"/>
    </row>
    <row r="19911" spans="4:4" x14ac:dyDescent="0.2">
      <c r="D19911" s="343"/>
    </row>
    <row r="19912" spans="4:4" x14ac:dyDescent="0.2">
      <c r="D19912" s="343"/>
    </row>
    <row r="19913" spans="4:4" x14ac:dyDescent="0.2">
      <c r="D19913" s="343"/>
    </row>
    <row r="19914" spans="4:4" x14ac:dyDescent="0.2">
      <c r="D19914" s="343"/>
    </row>
    <row r="19915" spans="4:4" x14ac:dyDescent="0.2">
      <c r="D19915" s="343"/>
    </row>
    <row r="19916" spans="4:4" x14ac:dyDescent="0.2">
      <c r="D19916" s="343"/>
    </row>
    <row r="19917" spans="4:4" x14ac:dyDescent="0.2">
      <c r="D19917" s="343"/>
    </row>
    <row r="19918" spans="4:4" x14ac:dyDescent="0.2">
      <c r="D19918" s="343"/>
    </row>
    <row r="19919" spans="4:4" x14ac:dyDescent="0.2">
      <c r="D19919" s="343"/>
    </row>
    <row r="19920" spans="4:4" x14ac:dyDescent="0.2">
      <c r="D19920" s="343"/>
    </row>
    <row r="19921" spans="4:4" x14ac:dyDescent="0.2">
      <c r="D19921" s="343"/>
    </row>
    <row r="19922" spans="4:4" x14ac:dyDescent="0.2">
      <c r="D19922" s="343"/>
    </row>
    <row r="19923" spans="4:4" x14ac:dyDescent="0.2">
      <c r="D19923" s="343"/>
    </row>
    <row r="19924" spans="4:4" x14ac:dyDescent="0.2">
      <c r="D19924" s="343"/>
    </row>
    <row r="19925" spans="4:4" x14ac:dyDescent="0.2">
      <c r="D19925" s="343"/>
    </row>
    <row r="19926" spans="4:4" x14ac:dyDescent="0.2">
      <c r="D19926" s="343"/>
    </row>
    <row r="19927" spans="4:4" x14ac:dyDescent="0.2">
      <c r="D19927" s="343"/>
    </row>
    <row r="19928" spans="4:4" x14ac:dyDescent="0.2">
      <c r="D19928" s="343"/>
    </row>
    <row r="19929" spans="4:4" x14ac:dyDescent="0.2">
      <c r="D19929" s="343"/>
    </row>
    <row r="19930" spans="4:4" x14ac:dyDescent="0.2">
      <c r="D19930" s="343"/>
    </row>
    <row r="19931" spans="4:4" x14ac:dyDescent="0.2">
      <c r="D19931" s="343"/>
    </row>
    <row r="19932" spans="4:4" x14ac:dyDescent="0.2">
      <c r="D19932" s="343"/>
    </row>
    <row r="19933" spans="4:4" x14ac:dyDescent="0.2">
      <c r="D19933" s="343"/>
    </row>
    <row r="19934" spans="4:4" x14ac:dyDescent="0.2">
      <c r="D19934" s="343"/>
    </row>
    <row r="19935" spans="4:4" x14ac:dyDescent="0.2">
      <c r="D19935" s="343"/>
    </row>
    <row r="19936" spans="4:4" x14ac:dyDescent="0.2">
      <c r="D19936" s="343"/>
    </row>
    <row r="19937" spans="4:4" x14ac:dyDescent="0.2">
      <c r="D19937" s="343"/>
    </row>
    <row r="19938" spans="4:4" x14ac:dyDescent="0.2">
      <c r="D19938" s="343"/>
    </row>
    <row r="19939" spans="4:4" x14ac:dyDescent="0.2">
      <c r="D19939" s="343"/>
    </row>
    <row r="19940" spans="4:4" x14ac:dyDescent="0.2">
      <c r="D19940" s="343"/>
    </row>
    <row r="19941" spans="4:4" x14ac:dyDescent="0.2">
      <c r="D19941" s="343"/>
    </row>
    <row r="19942" spans="4:4" x14ac:dyDescent="0.2">
      <c r="D19942" s="343"/>
    </row>
    <row r="19943" spans="4:4" x14ac:dyDescent="0.2">
      <c r="D19943" s="343"/>
    </row>
    <row r="19944" spans="4:4" x14ac:dyDescent="0.2">
      <c r="D19944" s="343"/>
    </row>
    <row r="19945" spans="4:4" x14ac:dyDescent="0.2">
      <c r="D19945" s="343"/>
    </row>
    <row r="19946" spans="4:4" x14ac:dyDescent="0.2">
      <c r="D19946" s="343"/>
    </row>
    <row r="19947" spans="4:4" x14ac:dyDescent="0.2">
      <c r="D19947" s="343"/>
    </row>
    <row r="19948" spans="4:4" x14ac:dyDescent="0.2">
      <c r="D19948" s="343"/>
    </row>
    <row r="19949" spans="4:4" x14ac:dyDescent="0.2">
      <c r="D19949" s="343"/>
    </row>
    <row r="19950" spans="4:4" x14ac:dyDescent="0.2">
      <c r="D19950" s="343"/>
    </row>
    <row r="19951" spans="4:4" x14ac:dyDescent="0.2">
      <c r="D19951" s="343"/>
    </row>
    <row r="19952" spans="4:4" x14ac:dyDescent="0.2">
      <c r="D19952" s="343"/>
    </row>
    <row r="19953" spans="4:4" x14ac:dyDescent="0.2">
      <c r="D19953" s="343"/>
    </row>
    <row r="19954" spans="4:4" x14ac:dyDescent="0.2">
      <c r="D19954" s="343"/>
    </row>
    <row r="19955" spans="4:4" x14ac:dyDescent="0.2">
      <c r="D19955" s="343"/>
    </row>
    <row r="19956" spans="4:4" x14ac:dyDescent="0.2">
      <c r="D19956" s="343"/>
    </row>
    <row r="19957" spans="4:4" x14ac:dyDescent="0.2">
      <c r="D19957" s="343"/>
    </row>
    <row r="19958" spans="4:4" x14ac:dyDescent="0.2">
      <c r="D19958" s="343"/>
    </row>
    <row r="19959" spans="4:4" x14ac:dyDescent="0.2">
      <c r="D19959" s="343"/>
    </row>
    <row r="19960" spans="4:4" x14ac:dyDescent="0.2">
      <c r="D19960" s="343"/>
    </row>
    <row r="19961" spans="4:4" x14ac:dyDescent="0.2">
      <c r="D19961" s="343"/>
    </row>
    <row r="19962" spans="4:4" x14ac:dyDescent="0.2">
      <c r="D19962" s="343"/>
    </row>
    <row r="19963" spans="4:4" x14ac:dyDescent="0.2">
      <c r="D19963" s="343"/>
    </row>
    <row r="19964" spans="4:4" x14ac:dyDescent="0.2">
      <c r="D19964" s="343"/>
    </row>
    <row r="19965" spans="4:4" x14ac:dyDescent="0.2">
      <c r="D19965" s="343"/>
    </row>
    <row r="19966" spans="4:4" x14ac:dyDescent="0.2">
      <c r="D19966" s="343"/>
    </row>
    <row r="19967" spans="4:4" x14ac:dyDescent="0.2">
      <c r="D19967" s="343"/>
    </row>
    <row r="19968" spans="4:4" x14ac:dyDescent="0.2">
      <c r="D19968" s="343"/>
    </row>
    <row r="19969" spans="4:4" x14ac:dyDescent="0.2">
      <c r="D19969" s="343"/>
    </row>
    <row r="19970" spans="4:4" x14ac:dyDescent="0.2">
      <c r="D19970" s="343"/>
    </row>
    <row r="19971" spans="4:4" x14ac:dyDescent="0.2">
      <c r="D19971" s="343"/>
    </row>
    <row r="19972" spans="4:4" x14ac:dyDescent="0.2">
      <c r="D19972" s="343"/>
    </row>
    <row r="19973" spans="4:4" x14ac:dyDescent="0.2">
      <c r="D19973" s="343"/>
    </row>
    <row r="19974" spans="4:4" x14ac:dyDescent="0.2">
      <c r="D19974" s="343"/>
    </row>
    <row r="19975" spans="4:4" x14ac:dyDescent="0.2">
      <c r="D19975" s="343"/>
    </row>
    <row r="19976" spans="4:4" x14ac:dyDescent="0.2">
      <c r="D19976" s="343"/>
    </row>
    <row r="19977" spans="4:4" x14ac:dyDescent="0.2">
      <c r="D19977" s="343"/>
    </row>
    <row r="19978" spans="4:4" x14ac:dyDescent="0.2">
      <c r="D19978" s="343"/>
    </row>
    <row r="19979" spans="4:4" x14ac:dyDescent="0.2">
      <c r="D19979" s="343"/>
    </row>
    <row r="19980" spans="4:4" x14ac:dyDescent="0.2">
      <c r="D19980" s="343"/>
    </row>
    <row r="19981" spans="4:4" x14ac:dyDescent="0.2">
      <c r="D19981" s="343"/>
    </row>
    <row r="19982" spans="4:4" x14ac:dyDescent="0.2">
      <c r="D19982" s="343"/>
    </row>
    <row r="19983" spans="4:4" x14ac:dyDescent="0.2">
      <c r="D19983" s="343"/>
    </row>
    <row r="19984" spans="4:4" x14ac:dyDescent="0.2">
      <c r="D19984" s="343"/>
    </row>
    <row r="19985" spans="4:4" x14ac:dyDescent="0.2">
      <c r="D19985" s="343"/>
    </row>
    <row r="19986" spans="4:4" x14ac:dyDescent="0.2">
      <c r="D19986" s="343"/>
    </row>
    <row r="19987" spans="4:4" x14ac:dyDescent="0.2">
      <c r="D19987" s="343"/>
    </row>
    <row r="19988" spans="4:4" x14ac:dyDescent="0.2">
      <c r="D19988" s="343"/>
    </row>
    <row r="19989" spans="4:4" x14ac:dyDescent="0.2">
      <c r="D19989" s="343"/>
    </row>
    <row r="19990" spans="4:4" x14ac:dyDescent="0.2">
      <c r="D19990" s="343"/>
    </row>
    <row r="19991" spans="4:4" x14ac:dyDescent="0.2">
      <c r="D19991" s="343"/>
    </row>
    <row r="19992" spans="4:4" x14ac:dyDescent="0.2">
      <c r="D19992" s="343"/>
    </row>
    <row r="19993" spans="4:4" x14ac:dyDescent="0.2">
      <c r="D19993" s="343"/>
    </row>
    <row r="19994" spans="4:4" x14ac:dyDescent="0.2">
      <c r="D19994" s="343"/>
    </row>
    <row r="19995" spans="4:4" x14ac:dyDescent="0.2">
      <c r="D19995" s="343"/>
    </row>
    <row r="19996" spans="4:4" x14ac:dyDescent="0.2">
      <c r="D19996" s="343"/>
    </row>
    <row r="19997" spans="4:4" x14ac:dyDescent="0.2">
      <c r="D19997" s="343"/>
    </row>
    <row r="19998" spans="4:4" x14ac:dyDescent="0.2">
      <c r="D19998" s="343"/>
    </row>
    <row r="19999" spans="4:4" x14ac:dyDescent="0.2">
      <c r="D19999" s="343"/>
    </row>
    <row r="20000" spans="4:4" x14ac:dyDescent="0.2">
      <c r="D20000" s="343"/>
    </row>
    <row r="20001" spans="4:4" x14ac:dyDescent="0.2">
      <c r="D20001" s="343"/>
    </row>
    <row r="20002" spans="4:4" x14ac:dyDescent="0.2">
      <c r="D20002" s="343"/>
    </row>
    <row r="20003" spans="4:4" x14ac:dyDescent="0.2">
      <c r="D20003" s="343"/>
    </row>
    <row r="20004" spans="4:4" x14ac:dyDescent="0.2">
      <c r="D20004" s="343"/>
    </row>
    <row r="20005" spans="4:4" x14ac:dyDescent="0.2">
      <c r="D20005" s="343"/>
    </row>
    <row r="20006" spans="4:4" x14ac:dyDescent="0.2">
      <c r="D20006" s="343"/>
    </row>
    <row r="20007" spans="4:4" x14ac:dyDescent="0.2">
      <c r="D20007" s="343"/>
    </row>
    <row r="20008" spans="4:4" x14ac:dyDescent="0.2">
      <c r="D20008" s="343"/>
    </row>
    <row r="20009" spans="4:4" x14ac:dyDescent="0.2">
      <c r="D20009" s="343"/>
    </row>
    <row r="20010" spans="4:4" x14ac:dyDescent="0.2">
      <c r="D20010" s="343"/>
    </row>
    <row r="20011" spans="4:4" x14ac:dyDescent="0.2">
      <c r="D20011" s="343"/>
    </row>
    <row r="20012" spans="4:4" x14ac:dyDescent="0.2">
      <c r="D20012" s="343"/>
    </row>
    <row r="20013" spans="4:4" x14ac:dyDescent="0.2">
      <c r="D20013" s="343"/>
    </row>
    <row r="20014" spans="4:4" x14ac:dyDescent="0.2">
      <c r="D20014" s="343"/>
    </row>
    <row r="20015" spans="4:4" x14ac:dyDescent="0.2">
      <c r="D20015" s="343"/>
    </row>
    <row r="20016" spans="4:4" x14ac:dyDescent="0.2">
      <c r="D20016" s="343"/>
    </row>
    <row r="20017" spans="4:4" x14ac:dyDescent="0.2">
      <c r="D20017" s="343"/>
    </row>
    <row r="20018" spans="4:4" x14ac:dyDescent="0.2">
      <c r="D20018" s="343"/>
    </row>
    <row r="20019" spans="4:4" x14ac:dyDescent="0.2">
      <c r="D20019" s="343"/>
    </row>
    <row r="20020" spans="4:4" x14ac:dyDescent="0.2">
      <c r="D20020" s="343"/>
    </row>
    <row r="20021" spans="4:4" x14ac:dyDescent="0.2">
      <c r="D20021" s="343"/>
    </row>
    <row r="20022" spans="4:4" x14ac:dyDescent="0.2">
      <c r="D20022" s="343"/>
    </row>
    <row r="20023" spans="4:4" x14ac:dyDescent="0.2">
      <c r="D20023" s="343"/>
    </row>
    <row r="20024" spans="4:4" x14ac:dyDescent="0.2">
      <c r="D20024" s="343"/>
    </row>
    <row r="20025" spans="4:4" x14ac:dyDescent="0.2">
      <c r="D20025" s="343"/>
    </row>
    <row r="20026" spans="4:4" x14ac:dyDescent="0.2">
      <c r="D20026" s="343"/>
    </row>
    <row r="20027" spans="4:4" x14ac:dyDescent="0.2">
      <c r="D20027" s="343"/>
    </row>
    <row r="20028" spans="4:4" x14ac:dyDescent="0.2">
      <c r="D20028" s="343"/>
    </row>
    <row r="20029" spans="4:4" x14ac:dyDescent="0.2">
      <c r="D20029" s="343"/>
    </row>
    <row r="20030" spans="4:4" x14ac:dyDescent="0.2">
      <c r="D20030" s="343"/>
    </row>
    <row r="20031" spans="4:4" x14ac:dyDescent="0.2">
      <c r="D20031" s="343"/>
    </row>
    <row r="20032" spans="4:4" x14ac:dyDescent="0.2">
      <c r="D20032" s="343"/>
    </row>
    <row r="20033" spans="4:4" x14ac:dyDescent="0.2">
      <c r="D20033" s="343"/>
    </row>
    <row r="20034" spans="4:4" x14ac:dyDescent="0.2">
      <c r="D20034" s="343"/>
    </row>
    <row r="20035" spans="4:4" x14ac:dyDescent="0.2">
      <c r="D20035" s="343"/>
    </row>
    <row r="20036" spans="4:4" x14ac:dyDescent="0.2">
      <c r="D20036" s="343"/>
    </row>
    <row r="20037" spans="4:4" x14ac:dyDescent="0.2">
      <c r="D20037" s="343"/>
    </row>
    <row r="20038" spans="4:4" x14ac:dyDescent="0.2">
      <c r="D20038" s="343"/>
    </row>
    <row r="20039" spans="4:4" x14ac:dyDescent="0.2">
      <c r="D20039" s="343"/>
    </row>
    <row r="20040" spans="4:4" x14ac:dyDescent="0.2">
      <c r="D20040" s="343"/>
    </row>
    <row r="20041" spans="4:4" x14ac:dyDescent="0.2">
      <c r="D20041" s="343"/>
    </row>
    <row r="20042" spans="4:4" x14ac:dyDescent="0.2">
      <c r="D20042" s="343"/>
    </row>
    <row r="20043" spans="4:4" x14ac:dyDescent="0.2">
      <c r="D20043" s="343"/>
    </row>
    <row r="20044" spans="4:4" x14ac:dyDescent="0.2">
      <c r="D20044" s="343"/>
    </row>
    <row r="20045" spans="4:4" x14ac:dyDescent="0.2">
      <c r="D20045" s="343"/>
    </row>
    <row r="20046" spans="4:4" x14ac:dyDescent="0.2">
      <c r="D20046" s="343"/>
    </row>
    <row r="20047" spans="4:4" x14ac:dyDescent="0.2">
      <c r="D20047" s="343"/>
    </row>
    <row r="20048" spans="4:4" x14ac:dyDescent="0.2">
      <c r="D20048" s="343"/>
    </row>
    <row r="20049" spans="4:4" x14ac:dyDescent="0.2">
      <c r="D20049" s="343"/>
    </row>
    <row r="20050" spans="4:4" x14ac:dyDescent="0.2">
      <c r="D20050" s="343"/>
    </row>
    <row r="20051" spans="4:4" x14ac:dyDescent="0.2">
      <c r="D20051" s="343"/>
    </row>
    <row r="20052" spans="4:4" x14ac:dyDescent="0.2">
      <c r="D20052" s="343"/>
    </row>
    <row r="20053" spans="4:4" x14ac:dyDescent="0.2">
      <c r="D20053" s="343"/>
    </row>
    <row r="20054" spans="4:4" x14ac:dyDescent="0.2">
      <c r="D20054" s="343"/>
    </row>
    <row r="20055" spans="4:4" x14ac:dyDescent="0.2">
      <c r="D20055" s="343"/>
    </row>
    <row r="20056" spans="4:4" x14ac:dyDescent="0.2">
      <c r="D20056" s="343"/>
    </row>
    <row r="20057" spans="4:4" x14ac:dyDescent="0.2">
      <c r="D20057" s="343"/>
    </row>
    <row r="20058" spans="4:4" x14ac:dyDescent="0.2">
      <c r="D20058" s="343"/>
    </row>
    <row r="20059" spans="4:4" x14ac:dyDescent="0.2">
      <c r="D20059" s="343"/>
    </row>
    <row r="20060" spans="4:4" x14ac:dyDescent="0.2">
      <c r="D20060" s="343"/>
    </row>
    <row r="20061" spans="4:4" x14ac:dyDescent="0.2">
      <c r="D20061" s="343"/>
    </row>
    <row r="20062" spans="4:4" x14ac:dyDescent="0.2">
      <c r="D20062" s="343"/>
    </row>
    <row r="20063" spans="4:4" x14ac:dyDescent="0.2">
      <c r="D20063" s="343"/>
    </row>
    <row r="20064" spans="4:4" x14ac:dyDescent="0.2">
      <c r="D20064" s="343"/>
    </row>
    <row r="20065" spans="4:4" x14ac:dyDescent="0.2">
      <c r="D20065" s="343"/>
    </row>
    <row r="20066" spans="4:4" x14ac:dyDescent="0.2">
      <c r="D20066" s="343"/>
    </row>
    <row r="20067" spans="4:4" x14ac:dyDescent="0.2">
      <c r="D20067" s="343"/>
    </row>
    <row r="20068" spans="4:4" x14ac:dyDescent="0.2">
      <c r="D20068" s="343"/>
    </row>
    <row r="20069" spans="4:4" x14ac:dyDescent="0.2">
      <c r="D20069" s="343"/>
    </row>
    <row r="20070" spans="4:4" x14ac:dyDescent="0.2">
      <c r="D20070" s="343"/>
    </row>
    <row r="20071" spans="4:4" x14ac:dyDescent="0.2">
      <c r="D20071" s="343"/>
    </row>
    <row r="20072" spans="4:4" x14ac:dyDescent="0.2">
      <c r="D20072" s="343"/>
    </row>
    <row r="20073" spans="4:4" x14ac:dyDescent="0.2">
      <c r="D20073" s="343"/>
    </row>
    <row r="20074" spans="4:4" x14ac:dyDescent="0.2">
      <c r="D20074" s="343"/>
    </row>
    <row r="20075" spans="4:4" x14ac:dyDescent="0.2">
      <c r="D20075" s="343"/>
    </row>
    <row r="20076" spans="4:4" x14ac:dyDescent="0.2">
      <c r="D20076" s="343"/>
    </row>
    <row r="20077" spans="4:4" x14ac:dyDescent="0.2">
      <c r="D20077" s="343"/>
    </row>
    <row r="20078" spans="4:4" x14ac:dyDescent="0.2">
      <c r="D20078" s="343"/>
    </row>
    <row r="20079" spans="4:4" x14ac:dyDescent="0.2">
      <c r="D20079" s="343"/>
    </row>
    <row r="20080" spans="4:4" x14ac:dyDescent="0.2">
      <c r="D20080" s="343"/>
    </row>
    <row r="20081" spans="4:4" x14ac:dyDescent="0.2">
      <c r="D20081" s="343"/>
    </row>
    <row r="20082" spans="4:4" x14ac:dyDescent="0.2">
      <c r="D20082" s="343"/>
    </row>
    <row r="20083" spans="4:4" x14ac:dyDescent="0.2">
      <c r="D20083" s="343"/>
    </row>
    <row r="20084" spans="4:4" x14ac:dyDescent="0.2">
      <c r="D20084" s="343"/>
    </row>
    <row r="20085" spans="4:4" x14ac:dyDescent="0.2">
      <c r="D20085" s="343"/>
    </row>
    <row r="20086" spans="4:4" x14ac:dyDescent="0.2">
      <c r="D20086" s="343"/>
    </row>
    <row r="20087" spans="4:4" x14ac:dyDescent="0.2">
      <c r="D20087" s="343"/>
    </row>
    <row r="20088" spans="4:4" x14ac:dyDescent="0.2">
      <c r="D20088" s="343"/>
    </row>
    <row r="20089" spans="4:4" x14ac:dyDescent="0.2">
      <c r="D20089" s="343"/>
    </row>
    <row r="20090" spans="4:4" x14ac:dyDescent="0.2">
      <c r="D20090" s="343"/>
    </row>
    <row r="20091" spans="4:4" x14ac:dyDescent="0.2">
      <c r="D20091" s="343"/>
    </row>
    <row r="20092" spans="4:4" x14ac:dyDescent="0.2">
      <c r="D20092" s="343"/>
    </row>
    <row r="20093" spans="4:4" x14ac:dyDescent="0.2">
      <c r="D20093" s="343"/>
    </row>
    <row r="20094" spans="4:4" x14ac:dyDescent="0.2">
      <c r="D20094" s="343"/>
    </row>
    <row r="20095" spans="4:4" x14ac:dyDescent="0.2">
      <c r="D20095" s="343"/>
    </row>
    <row r="20096" spans="4:4" x14ac:dyDescent="0.2">
      <c r="D20096" s="343"/>
    </row>
    <row r="20097" spans="4:4" x14ac:dyDescent="0.2">
      <c r="D20097" s="343"/>
    </row>
    <row r="20098" spans="4:4" x14ac:dyDescent="0.2">
      <c r="D20098" s="343"/>
    </row>
    <row r="20099" spans="4:4" x14ac:dyDescent="0.2">
      <c r="D20099" s="343"/>
    </row>
    <row r="20100" spans="4:4" x14ac:dyDescent="0.2">
      <c r="D20100" s="343"/>
    </row>
    <row r="20101" spans="4:4" x14ac:dyDescent="0.2">
      <c r="D20101" s="343"/>
    </row>
    <row r="20102" spans="4:4" x14ac:dyDescent="0.2">
      <c r="D20102" s="343"/>
    </row>
    <row r="20103" spans="4:4" x14ac:dyDescent="0.2">
      <c r="D20103" s="343"/>
    </row>
    <row r="20104" spans="4:4" x14ac:dyDescent="0.2">
      <c r="D20104" s="343"/>
    </row>
    <row r="20105" spans="4:4" x14ac:dyDescent="0.2">
      <c r="D20105" s="343"/>
    </row>
    <row r="20106" spans="4:4" x14ac:dyDescent="0.2">
      <c r="D20106" s="343"/>
    </row>
    <row r="20107" spans="4:4" x14ac:dyDescent="0.2">
      <c r="D20107" s="343"/>
    </row>
    <row r="20108" spans="4:4" x14ac:dyDescent="0.2">
      <c r="D20108" s="343"/>
    </row>
    <row r="20109" spans="4:4" x14ac:dyDescent="0.2">
      <c r="D20109" s="343"/>
    </row>
    <row r="20110" spans="4:4" x14ac:dyDescent="0.2">
      <c r="D20110" s="343"/>
    </row>
    <row r="20111" spans="4:4" x14ac:dyDescent="0.2">
      <c r="D20111" s="343"/>
    </row>
    <row r="20112" spans="4:4" x14ac:dyDescent="0.2">
      <c r="D20112" s="343"/>
    </row>
    <row r="20113" spans="4:4" x14ac:dyDescent="0.2">
      <c r="D20113" s="343"/>
    </row>
    <row r="20114" spans="4:4" x14ac:dyDescent="0.2">
      <c r="D20114" s="343"/>
    </row>
    <row r="20115" spans="4:4" x14ac:dyDescent="0.2">
      <c r="D20115" s="343"/>
    </row>
    <row r="20116" spans="4:4" x14ac:dyDescent="0.2">
      <c r="D20116" s="343"/>
    </row>
    <row r="20117" spans="4:4" x14ac:dyDescent="0.2">
      <c r="D20117" s="343"/>
    </row>
    <row r="20118" spans="4:4" x14ac:dyDescent="0.2">
      <c r="D20118" s="343"/>
    </row>
    <row r="20119" spans="4:4" x14ac:dyDescent="0.2">
      <c r="D20119" s="343"/>
    </row>
    <row r="20120" spans="4:4" x14ac:dyDescent="0.2">
      <c r="D20120" s="343"/>
    </row>
    <row r="20121" spans="4:4" x14ac:dyDescent="0.2">
      <c r="D20121" s="343"/>
    </row>
    <row r="20122" spans="4:4" x14ac:dyDescent="0.2">
      <c r="D20122" s="343"/>
    </row>
    <row r="20123" spans="4:4" x14ac:dyDescent="0.2">
      <c r="D20123" s="343"/>
    </row>
    <row r="20124" spans="4:4" x14ac:dyDescent="0.2">
      <c r="D20124" s="343"/>
    </row>
    <row r="20125" spans="4:4" x14ac:dyDescent="0.2">
      <c r="D20125" s="343"/>
    </row>
    <row r="20126" spans="4:4" x14ac:dyDescent="0.2">
      <c r="D20126" s="343"/>
    </row>
    <row r="20127" spans="4:4" x14ac:dyDescent="0.2">
      <c r="D20127" s="343"/>
    </row>
    <row r="20128" spans="4:4" x14ac:dyDescent="0.2">
      <c r="D20128" s="343"/>
    </row>
    <row r="20129" spans="4:4" x14ac:dyDescent="0.2">
      <c r="D20129" s="343"/>
    </row>
    <row r="20130" spans="4:4" x14ac:dyDescent="0.2">
      <c r="D20130" s="343"/>
    </row>
    <row r="20131" spans="4:4" x14ac:dyDescent="0.2">
      <c r="D20131" s="343"/>
    </row>
    <row r="20132" spans="4:4" x14ac:dyDescent="0.2">
      <c r="D20132" s="343"/>
    </row>
    <row r="20133" spans="4:4" x14ac:dyDescent="0.2">
      <c r="D20133" s="343"/>
    </row>
    <row r="20134" spans="4:4" x14ac:dyDescent="0.2">
      <c r="D20134" s="343"/>
    </row>
    <row r="20135" spans="4:4" x14ac:dyDescent="0.2">
      <c r="D20135" s="343"/>
    </row>
    <row r="20136" spans="4:4" x14ac:dyDescent="0.2">
      <c r="D20136" s="343"/>
    </row>
    <row r="20137" spans="4:4" x14ac:dyDescent="0.2">
      <c r="D20137" s="343"/>
    </row>
    <row r="20138" spans="4:4" x14ac:dyDescent="0.2">
      <c r="D20138" s="343"/>
    </row>
    <row r="20139" spans="4:4" x14ac:dyDescent="0.2">
      <c r="D20139" s="343"/>
    </row>
    <row r="20140" spans="4:4" x14ac:dyDescent="0.2">
      <c r="D20140" s="343"/>
    </row>
    <row r="20141" spans="4:4" x14ac:dyDescent="0.2">
      <c r="D20141" s="343"/>
    </row>
    <row r="20142" spans="4:4" x14ac:dyDescent="0.2">
      <c r="D20142" s="343"/>
    </row>
    <row r="20143" spans="4:4" x14ac:dyDescent="0.2">
      <c r="D20143" s="343"/>
    </row>
    <row r="20144" spans="4:4" x14ac:dyDescent="0.2">
      <c r="D20144" s="343"/>
    </row>
    <row r="20145" spans="4:4" x14ac:dyDescent="0.2">
      <c r="D20145" s="343"/>
    </row>
    <row r="20146" spans="4:4" x14ac:dyDescent="0.2">
      <c r="D20146" s="343"/>
    </row>
    <row r="20147" spans="4:4" x14ac:dyDescent="0.2">
      <c r="D20147" s="343"/>
    </row>
    <row r="20148" spans="4:4" x14ac:dyDescent="0.2">
      <c r="D20148" s="343"/>
    </row>
    <row r="20149" spans="4:4" x14ac:dyDescent="0.2">
      <c r="D20149" s="343"/>
    </row>
    <row r="20150" spans="4:4" x14ac:dyDescent="0.2">
      <c r="D20150" s="343"/>
    </row>
    <row r="20151" spans="4:4" x14ac:dyDescent="0.2">
      <c r="D20151" s="343"/>
    </row>
    <row r="20152" spans="4:4" x14ac:dyDescent="0.2">
      <c r="D20152" s="343"/>
    </row>
    <row r="20153" spans="4:4" x14ac:dyDescent="0.2">
      <c r="D20153" s="343"/>
    </row>
    <row r="20154" spans="4:4" x14ac:dyDescent="0.2">
      <c r="D20154" s="343"/>
    </row>
    <row r="20155" spans="4:4" x14ac:dyDescent="0.2">
      <c r="D20155" s="343"/>
    </row>
    <row r="20156" spans="4:4" x14ac:dyDescent="0.2">
      <c r="D20156" s="343"/>
    </row>
    <row r="20157" spans="4:4" x14ac:dyDescent="0.2">
      <c r="D20157" s="343"/>
    </row>
    <row r="20158" spans="4:4" x14ac:dyDescent="0.2">
      <c r="D20158" s="343"/>
    </row>
    <row r="20159" spans="4:4" x14ac:dyDescent="0.2">
      <c r="D20159" s="343"/>
    </row>
    <row r="20160" spans="4:4" x14ac:dyDescent="0.2">
      <c r="D20160" s="343"/>
    </row>
    <row r="20161" spans="4:4" x14ac:dyDescent="0.2">
      <c r="D20161" s="343"/>
    </row>
    <row r="20162" spans="4:4" x14ac:dyDescent="0.2">
      <c r="D20162" s="343"/>
    </row>
    <row r="20163" spans="4:4" x14ac:dyDescent="0.2">
      <c r="D20163" s="343"/>
    </row>
    <row r="20164" spans="4:4" x14ac:dyDescent="0.2">
      <c r="D20164" s="343"/>
    </row>
    <row r="20165" spans="4:4" x14ac:dyDescent="0.2">
      <c r="D20165" s="343"/>
    </row>
    <row r="20166" spans="4:4" x14ac:dyDescent="0.2">
      <c r="D20166" s="343"/>
    </row>
    <row r="20167" spans="4:4" x14ac:dyDescent="0.2">
      <c r="D20167" s="343"/>
    </row>
    <row r="20168" spans="4:4" x14ac:dyDescent="0.2">
      <c r="D20168" s="343"/>
    </row>
    <row r="20169" spans="4:4" x14ac:dyDescent="0.2">
      <c r="D20169" s="343"/>
    </row>
    <row r="20170" spans="4:4" x14ac:dyDescent="0.2">
      <c r="D20170" s="343"/>
    </row>
    <row r="20171" spans="4:4" x14ac:dyDescent="0.2">
      <c r="D20171" s="343"/>
    </row>
    <row r="20172" spans="4:4" x14ac:dyDescent="0.2">
      <c r="D20172" s="343"/>
    </row>
    <row r="20173" spans="4:4" x14ac:dyDescent="0.2">
      <c r="D20173" s="343"/>
    </row>
    <row r="20174" spans="4:4" x14ac:dyDescent="0.2">
      <c r="D20174" s="343"/>
    </row>
    <row r="20175" spans="4:4" x14ac:dyDescent="0.2">
      <c r="D20175" s="343"/>
    </row>
    <row r="20176" spans="4:4" x14ac:dyDescent="0.2">
      <c r="D20176" s="343"/>
    </row>
    <row r="20177" spans="4:4" x14ac:dyDescent="0.2">
      <c r="D20177" s="343"/>
    </row>
    <row r="20178" spans="4:4" x14ac:dyDescent="0.2">
      <c r="D20178" s="343"/>
    </row>
    <row r="20179" spans="4:4" x14ac:dyDescent="0.2">
      <c r="D20179" s="343"/>
    </row>
    <row r="20180" spans="4:4" x14ac:dyDescent="0.2">
      <c r="D20180" s="343"/>
    </row>
    <row r="20181" spans="4:4" x14ac:dyDescent="0.2">
      <c r="D20181" s="343"/>
    </row>
    <row r="20182" spans="4:4" x14ac:dyDescent="0.2">
      <c r="D20182" s="343"/>
    </row>
    <row r="20183" spans="4:4" x14ac:dyDescent="0.2">
      <c r="D20183" s="343"/>
    </row>
    <row r="20184" spans="4:4" x14ac:dyDescent="0.2">
      <c r="D20184" s="343"/>
    </row>
    <row r="20185" spans="4:4" x14ac:dyDescent="0.2">
      <c r="D20185" s="343"/>
    </row>
    <row r="20186" spans="4:4" x14ac:dyDescent="0.2">
      <c r="D20186" s="343"/>
    </row>
    <row r="20187" spans="4:4" x14ac:dyDescent="0.2">
      <c r="D20187" s="343"/>
    </row>
    <row r="20188" spans="4:4" x14ac:dyDescent="0.2">
      <c r="D20188" s="343"/>
    </row>
    <row r="20189" spans="4:4" x14ac:dyDescent="0.2">
      <c r="D20189" s="343"/>
    </row>
    <row r="20190" spans="4:4" x14ac:dyDescent="0.2">
      <c r="D20190" s="343"/>
    </row>
    <row r="20191" spans="4:4" x14ac:dyDescent="0.2">
      <c r="D20191" s="343"/>
    </row>
    <row r="20192" spans="4:4" x14ac:dyDescent="0.2">
      <c r="D20192" s="343"/>
    </row>
    <row r="20193" spans="4:4" x14ac:dyDescent="0.2">
      <c r="D20193" s="343"/>
    </row>
    <row r="20194" spans="4:4" x14ac:dyDescent="0.2">
      <c r="D20194" s="343"/>
    </row>
    <row r="20195" spans="4:4" x14ac:dyDescent="0.2">
      <c r="D20195" s="343"/>
    </row>
    <row r="20196" spans="4:4" x14ac:dyDescent="0.2">
      <c r="D20196" s="343"/>
    </row>
    <row r="20197" spans="4:4" x14ac:dyDescent="0.2">
      <c r="D20197" s="343"/>
    </row>
    <row r="20198" spans="4:4" x14ac:dyDescent="0.2">
      <c r="D20198" s="343"/>
    </row>
    <row r="20199" spans="4:4" x14ac:dyDescent="0.2">
      <c r="D20199" s="343"/>
    </row>
    <row r="20200" spans="4:4" x14ac:dyDescent="0.2">
      <c r="D20200" s="343"/>
    </row>
    <row r="20201" spans="4:4" x14ac:dyDescent="0.2">
      <c r="D20201" s="343"/>
    </row>
    <row r="20202" spans="4:4" x14ac:dyDescent="0.2">
      <c r="D20202" s="343"/>
    </row>
    <row r="20203" spans="4:4" x14ac:dyDescent="0.2">
      <c r="D20203" s="343"/>
    </row>
    <row r="20204" spans="4:4" x14ac:dyDescent="0.2">
      <c r="D20204" s="343"/>
    </row>
    <row r="20205" spans="4:4" x14ac:dyDescent="0.2">
      <c r="D20205" s="343"/>
    </row>
    <row r="20206" spans="4:4" x14ac:dyDescent="0.2">
      <c r="D20206" s="343"/>
    </row>
    <row r="20207" spans="4:4" x14ac:dyDescent="0.2">
      <c r="D20207" s="343"/>
    </row>
    <row r="20208" spans="4:4" x14ac:dyDescent="0.2">
      <c r="D20208" s="343"/>
    </row>
    <row r="20209" spans="4:4" x14ac:dyDescent="0.2">
      <c r="D20209" s="343"/>
    </row>
    <row r="20210" spans="4:4" x14ac:dyDescent="0.2">
      <c r="D20210" s="343"/>
    </row>
    <row r="20211" spans="4:4" x14ac:dyDescent="0.2">
      <c r="D20211" s="343"/>
    </row>
    <row r="20212" spans="4:4" x14ac:dyDescent="0.2">
      <c r="D20212" s="343"/>
    </row>
    <row r="20213" spans="4:4" x14ac:dyDescent="0.2">
      <c r="D20213" s="343"/>
    </row>
    <row r="20214" spans="4:4" x14ac:dyDescent="0.2">
      <c r="D20214" s="343"/>
    </row>
    <row r="20215" spans="4:4" x14ac:dyDescent="0.2">
      <c r="D20215" s="343"/>
    </row>
    <row r="20216" spans="4:4" x14ac:dyDescent="0.2">
      <c r="D20216" s="343"/>
    </row>
    <row r="20217" spans="4:4" x14ac:dyDescent="0.2">
      <c r="D20217" s="343"/>
    </row>
    <row r="20218" spans="4:4" x14ac:dyDescent="0.2">
      <c r="D20218" s="343"/>
    </row>
    <row r="20219" spans="4:4" x14ac:dyDescent="0.2">
      <c r="D20219" s="343"/>
    </row>
    <row r="20220" spans="4:4" x14ac:dyDescent="0.2">
      <c r="D20220" s="343"/>
    </row>
    <row r="20221" spans="4:4" x14ac:dyDescent="0.2">
      <c r="D20221" s="343"/>
    </row>
    <row r="20222" spans="4:4" x14ac:dyDescent="0.2">
      <c r="D20222" s="343"/>
    </row>
    <row r="20223" spans="4:4" x14ac:dyDescent="0.2">
      <c r="D20223" s="343"/>
    </row>
    <row r="20224" spans="4:4" x14ac:dyDescent="0.2">
      <c r="D20224" s="343"/>
    </row>
    <row r="20225" spans="4:4" x14ac:dyDescent="0.2">
      <c r="D20225" s="343"/>
    </row>
    <row r="20226" spans="4:4" x14ac:dyDescent="0.2">
      <c r="D20226" s="343"/>
    </row>
    <row r="20227" spans="4:4" x14ac:dyDescent="0.2">
      <c r="D20227" s="343"/>
    </row>
    <row r="20228" spans="4:4" x14ac:dyDescent="0.2">
      <c r="D20228" s="343"/>
    </row>
    <row r="20229" spans="4:4" x14ac:dyDescent="0.2">
      <c r="D20229" s="343"/>
    </row>
    <row r="20230" spans="4:4" x14ac:dyDescent="0.2">
      <c r="D20230" s="343"/>
    </row>
    <row r="20231" spans="4:4" x14ac:dyDescent="0.2">
      <c r="D20231" s="343"/>
    </row>
    <row r="20232" spans="4:4" x14ac:dyDescent="0.2">
      <c r="D20232" s="343"/>
    </row>
    <row r="20233" spans="4:4" x14ac:dyDescent="0.2">
      <c r="D20233" s="343"/>
    </row>
    <row r="20234" spans="4:4" x14ac:dyDescent="0.2">
      <c r="D20234" s="343"/>
    </row>
    <row r="20235" spans="4:4" x14ac:dyDescent="0.2">
      <c r="D20235" s="343"/>
    </row>
    <row r="20236" spans="4:4" x14ac:dyDescent="0.2">
      <c r="D20236" s="343"/>
    </row>
    <row r="20237" spans="4:4" x14ac:dyDescent="0.2">
      <c r="D20237" s="343"/>
    </row>
    <row r="20238" spans="4:4" x14ac:dyDescent="0.2">
      <c r="D20238" s="343"/>
    </row>
    <row r="20239" spans="4:4" x14ac:dyDescent="0.2">
      <c r="D20239" s="343"/>
    </row>
    <row r="20240" spans="4:4" x14ac:dyDescent="0.2">
      <c r="D20240" s="343"/>
    </row>
    <row r="20241" spans="4:4" x14ac:dyDescent="0.2">
      <c r="D20241" s="343"/>
    </row>
    <row r="20242" spans="4:4" x14ac:dyDescent="0.2">
      <c r="D20242" s="343"/>
    </row>
    <row r="20243" spans="4:4" x14ac:dyDescent="0.2">
      <c r="D20243" s="343"/>
    </row>
    <row r="20244" spans="4:4" x14ac:dyDescent="0.2">
      <c r="D20244" s="343"/>
    </row>
    <row r="20245" spans="4:4" x14ac:dyDescent="0.2">
      <c r="D20245" s="343"/>
    </row>
    <row r="20246" spans="4:4" x14ac:dyDescent="0.2">
      <c r="D20246" s="343"/>
    </row>
    <row r="20247" spans="4:4" x14ac:dyDescent="0.2">
      <c r="D20247" s="343"/>
    </row>
    <row r="20248" spans="4:4" x14ac:dyDescent="0.2">
      <c r="D20248" s="343"/>
    </row>
    <row r="20249" spans="4:4" x14ac:dyDescent="0.2">
      <c r="D20249" s="343"/>
    </row>
    <row r="20250" spans="4:4" x14ac:dyDescent="0.2">
      <c r="D20250" s="343"/>
    </row>
    <row r="20251" spans="4:4" x14ac:dyDescent="0.2">
      <c r="D20251" s="343"/>
    </row>
    <row r="20252" spans="4:4" x14ac:dyDescent="0.2">
      <c r="D20252" s="343"/>
    </row>
    <row r="20253" spans="4:4" x14ac:dyDescent="0.2">
      <c r="D20253" s="343"/>
    </row>
    <row r="20254" spans="4:4" x14ac:dyDescent="0.2">
      <c r="D20254" s="343"/>
    </row>
    <row r="20255" spans="4:4" x14ac:dyDescent="0.2">
      <c r="D20255" s="343"/>
    </row>
    <row r="20256" spans="4:4" x14ac:dyDescent="0.2">
      <c r="D20256" s="343"/>
    </row>
    <row r="20257" spans="4:4" x14ac:dyDescent="0.2">
      <c r="D20257" s="343"/>
    </row>
    <row r="20258" spans="4:4" x14ac:dyDescent="0.2">
      <c r="D20258" s="343"/>
    </row>
    <row r="20259" spans="4:4" x14ac:dyDescent="0.2">
      <c r="D20259" s="343"/>
    </row>
    <row r="20260" spans="4:4" x14ac:dyDescent="0.2">
      <c r="D20260" s="343"/>
    </row>
    <row r="20261" spans="4:4" x14ac:dyDescent="0.2">
      <c r="D20261" s="343"/>
    </row>
    <row r="20262" spans="4:4" x14ac:dyDescent="0.2">
      <c r="D20262" s="343"/>
    </row>
    <row r="20263" spans="4:4" x14ac:dyDescent="0.2">
      <c r="D20263" s="343"/>
    </row>
    <row r="20264" spans="4:4" x14ac:dyDescent="0.2">
      <c r="D20264" s="343"/>
    </row>
    <row r="20265" spans="4:4" x14ac:dyDescent="0.2">
      <c r="D20265" s="343"/>
    </row>
    <row r="20266" spans="4:4" x14ac:dyDescent="0.2">
      <c r="D20266" s="343"/>
    </row>
    <row r="20267" spans="4:4" x14ac:dyDescent="0.2">
      <c r="D20267" s="343"/>
    </row>
    <row r="20268" spans="4:4" x14ac:dyDescent="0.2">
      <c r="D20268" s="343"/>
    </row>
    <row r="20269" spans="4:4" x14ac:dyDescent="0.2">
      <c r="D20269" s="343"/>
    </row>
    <row r="20270" spans="4:4" x14ac:dyDescent="0.2">
      <c r="D20270" s="343"/>
    </row>
    <row r="20271" spans="4:4" x14ac:dyDescent="0.2">
      <c r="D20271" s="343"/>
    </row>
    <row r="20272" spans="4:4" x14ac:dyDescent="0.2">
      <c r="D20272" s="343"/>
    </row>
    <row r="20273" spans="4:4" x14ac:dyDescent="0.2">
      <c r="D20273" s="343"/>
    </row>
    <row r="20274" spans="4:4" x14ac:dyDescent="0.2">
      <c r="D20274" s="343"/>
    </row>
    <row r="20275" spans="4:4" x14ac:dyDescent="0.2">
      <c r="D20275" s="343"/>
    </row>
    <row r="20276" spans="4:4" x14ac:dyDescent="0.2">
      <c r="D20276" s="343"/>
    </row>
    <row r="20277" spans="4:4" x14ac:dyDescent="0.2">
      <c r="D20277" s="343"/>
    </row>
    <row r="20278" spans="4:4" x14ac:dyDescent="0.2">
      <c r="D20278" s="343"/>
    </row>
    <row r="20279" spans="4:4" x14ac:dyDescent="0.2">
      <c r="D20279" s="343"/>
    </row>
    <row r="20280" spans="4:4" x14ac:dyDescent="0.2">
      <c r="D20280" s="343"/>
    </row>
    <row r="20281" spans="4:4" x14ac:dyDescent="0.2">
      <c r="D20281" s="343"/>
    </row>
    <row r="20282" spans="4:4" x14ac:dyDescent="0.2">
      <c r="D20282" s="343"/>
    </row>
    <row r="20283" spans="4:4" x14ac:dyDescent="0.2">
      <c r="D20283" s="343"/>
    </row>
    <row r="20284" spans="4:4" x14ac:dyDescent="0.2">
      <c r="D20284" s="343"/>
    </row>
    <row r="20285" spans="4:4" x14ac:dyDescent="0.2">
      <c r="D20285" s="343"/>
    </row>
    <row r="20286" spans="4:4" x14ac:dyDescent="0.2">
      <c r="D20286" s="343"/>
    </row>
    <row r="20287" spans="4:4" x14ac:dyDescent="0.2">
      <c r="D20287" s="343"/>
    </row>
    <row r="20288" spans="4:4" x14ac:dyDescent="0.2">
      <c r="D20288" s="343"/>
    </row>
    <row r="20289" spans="4:4" x14ac:dyDescent="0.2">
      <c r="D20289" s="343"/>
    </row>
    <row r="20290" spans="4:4" x14ac:dyDescent="0.2">
      <c r="D20290" s="343"/>
    </row>
    <row r="20291" spans="4:4" x14ac:dyDescent="0.2">
      <c r="D20291" s="343"/>
    </row>
    <row r="20292" spans="4:4" x14ac:dyDescent="0.2">
      <c r="D20292" s="343"/>
    </row>
    <row r="20293" spans="4:4" x14ac:dyDescent="0.2">
      <c r="D20293" s="343"/>
    </row>
    <row r="20294" spans="4:4" x14ac:dyDescent="0.2">
      <c r="D20294" s="343"/>
    </row>
    <row r="20295" spans="4:4" x14ac:dyDescent="0.2">
      <c r="D20295" s="343"/>
    </row>
    <row r="20296" spans="4:4" x14ac:dyDescent="0.2">
      <c r="D20296" s="343"/>
    </row>
    <row r="20297" spans="4:4" x14ac:dyDescent="0.2">
      <c r="D20297" s="343"/>
    </row>
    <row r="20298" spans="4:4" x14ac:dyDescent="0.2">
      <c r="D20298" s="343"/>
    </row>
    <row r="20299" spans="4:4" x14ac:dyDescent="0.2">
      <c r="D20299" s="343"/>
    </row>
    <row r="20300" spans="4:4" x14ac:dyDescent="0.2">
      <c r="D20300" s="343"/>
    </row>
    <row r="20301" spans="4:4" x14ac:dyDescent="0.2">
      <c r="D20301" s="343"/>
    </row>
    <row r="20302" spans="4:4" x14ac:dyDescent="0.2">
      <c r="D20302" s="343"/>
    </row>
    <row r="20303" spans="4:4" x14ac:dyDescent="0.2">
      <c r="D20303" s="343"/>
    </row>
    <row r="20304" spans="4:4" x14ac:dyDescent="0.2">
      <c r="D20304" s="343"/>
    </row>
    <row r="20305" spans="4:4" x14ac:dyDescent="0.2">
      <c r="D20305" s="343"/>
    </row>
    <row r="20306" spans="4:4" x14ac:dyDescent="0.2">
      <c r="D20306" s="343"/>
    </row>
    <row r="20307" spans="4:4" x14ac:dyDescent="0.2">
      <c r="D20307" s="343"/>
    </row>
    <row r="20308" spans="4:4" x14ac:dyDescent="0.2">
      <c r="D20308" s="343"/>
    </row>
    <row r="20309" spans="4:4" x14ac:dyDescent="0.2">
      <c r="D20309" s="343"/>
    </row>
    <row r="20310" spans="4:4" x14ac:dyDescent="0.2">
      <c r="D20310" s="343"/>
    </row>
    <row r="20311" spans="4:4" x14ac:dyDescent="0.2">
      <c r="D20311" s="343"/>
    </row>
    <row r="20312" spans="4:4" x14ac:dyDescent="0.2">
      <c r="D20312" s="343"/>
    </row>
    <row r="20313" spans="4:4" x14ac:dyDescent="0.2">
      <c r="D20313" s="343"/>
    </row>
    <row r="20314" spans="4:4" x14ac:dyDescent="0.2">
      <c r="D20314" s="343"/>
    </row>
    <row r="20315" spans="4:4" x14ac:dyDescent="0.2">
      <c r="D20315" s="343"/>
    </row>
    <row r="20316" spans="4:4" x14ac:dyDescent="0.2">
      <c r="D20316" s="343"/>
    </row>
    <row r="20317" spans="4:4" x14ac:dyDescent="0.2">
      <c r="D20317" s="343"/>
    </row>
    <row r="20318" spans="4:4" x14ac:dyDescent="0.2">
      <c r="D20318" s="343"/>
    </row>
    <row r="20319" spans="4:4" x14ac:dyDescent="0.2">
      <c r="D20319" s="343"/>
    </row>
    <row r="20320" spans="4:4" x14ac:dyDescent="0.2">
      <c r="D20320" s="343"/>
    </row>
    <row r="20321" spans="4:4" x14ac:dyDescent="0.2">
      <c r="D20321" s="343"/>
    </row>
    <row r="20322" spans="4:4" x14ac:dyDescent="0.2">
      <c r="D20322" s="343"/>
    </row>
    <row r="20323" spans="4:4" x14ac:dyDescent="0.2">
      <c r="D20323" s="343"/>
    </row>
    <row r="20324" spans="4:4" x14ac:dyDescent="0.2">
      <c r="D20324" s="343"/>
    </row>
    <row r="20325" spans="4:4" x14ac:dyDescent="0.2">
      <c r="D20325" s="343"/>
    </row>
    <row r="20326" spans="4:4" x14ac:dyDescent="0.2">
      <c r="D20326" s="343"/>
    </row>
    <row r="20327" spans="4:4" x14ac:dyDescent="0.2">
      <c r="D20327" s="343"/>
    </row>
    <row r="20328" spans="4:4" x14ac:dyDescent="0.2">
      <c r="D20328" s="343"/>
    </row>
    <row r="20329" spans="4:4" x14ac:dyDescent="0.2">
      <c r="D20329" s="343"/>
    </row>
    <row r="20330" spans="4:4" x14ac:dyDescent="0.2">
      <c r="D20330" s="343"/>
    </row>
    <row r="20331" spans="4:4" x14ac:dyDescent="0.2">
      <c r="D20331" s="343"/>
    </row>
    <row r="20332" spans="4:4" x14ac:dyDescent="0.2">
      <c r="D20332" s="343"/>
    </row>
    <row r="20333" spans="4:4" x14ac:dyDescent="0.2">
      <c r="D20333" s="343"/>
    </row>
    <row r="20334" spans="4:4" x14ac:dyDescent="0.2">
      <c r="D20334" s="343"/>
    </row>
    <row r="20335" spans="4:4" x14ac:dyDescent="0.2">
      <c r="D20335" s="343"/>
    </row>
    <row r="20336" spans="4:4" x14ac:dyDescent="0.2">
      <c r="D20336" s="343"/>
    </row>
    <row r="20337" spans="4:4" x14ac:dyDescent="0.2">
      <c r="D20337" s="343"/>
    </row>
    <row r="20338" spans="4:4" x14ac:dyDescent="0.2">
      <c r="D20338" s="343"/>
    </row>
    <row r="20339" spans="4:4" x14ac:dyDescent="0.2">
      <c r="D20339" s="343"/>
    </row>
    <row r="20340" spans="4:4" x14ac:dyDescent="0.2">
      <c r="D20340" s="343"/>
    </row>
    <row r="20341" spans="4:4" x14ac:dyDescent="0.2">
      <c r="D20341" s="343"/>
    </row>
    <row r="20342" spans="4:4" x14ac:dyDescent="0.2">
      <c r="D20342" s="343"/>
    </row>
    <row r="20343" spans="4:4" x14ac:dyDescent="0.2">
      <c r="D20343" s="343"/>
    </row>
    <row r="20344" spans="4:4" x14ac:dyDescent="0.2">
      <c r="D20344" s="343"/>
    </row>
    <row r="20345" spans="4:4" x14ac:dyDescent="0.2">
      <c r="D20345" s="343"/>
    </row>
    <row r="20346" spans="4:4" x14ac:dyDescent="0.2">
      <c r="D20346" s="343"/>
    </row>
    <row r="20347" spans="4:4" x14ac:dyDescent="0.2">
      <c r="D20347" s="343"/>
    </row>
    <row r="20348" spans="4:4" x14ac:dyDescent="0.2">
      <c r="D20348" s="343"/>
    </row>
    <row r="20349" spans="4:4" x14ac:dyDescent="0.2">
      <c r="D20349" s="343"/>
    </row>
    <row r="20350" spans="4:4" x14ac:dyDescent="0.2">
      <c r="D20350" s="343"/>
    </row>
    <row r="20351" spans="4:4" x14ac:dyDescent="0.2">
      <c r="D20351" s="343"/>
    </row>
    <row r="20352" spans="4:4" x14ac:dyDescent="0.2">
      <c r="D20352" s="343"/>
    </row>
    <row r="20353" spans="4:4" x14ac:dyDescent="0.2">
      <c r="D20353" s="343"/>
    </row>
    <row r="20354" spans="4:4" x14ac:dyDescent="0.2">
      <c r="D20354" s="343"/>
    </row>
    <row r="20355" spans="4:4" x14ac:dyDescent="0.2">
      <c r="D20355" s="343"/>
    </row>
    <row r="20356" spans="4:4" x14ac:dyDescent="0.2">
      <c r="D20356" s="343"/>
    </row>
    <row r="20357" spans="4:4" x14ac:dyDescent="0.2">
      <c r="D20357" s="343"/>
    </row>
    <row r="20358" spans="4:4" x14ac:dyDescent="0.2">
      <c r="D20358" s="343"/>
    </row>
    <row r="20359" spans="4:4" x14ac:dyDescent="0.2">
      <c r="D20359" s="343"/>
    </row>
    <row r="20360" spans="4:4" x14ac:dyDescent="0.2">
      <c r="D20360" s="343"/>
    </row>
    <row r="20361" spans="4:4" x14ac:dyDescent="0.2">
      <c r="D20361" s="343"/>
    </row>
    <row r="20362" spans="4:4" x14ac:dyDescent="0.2">
      <c r="D20362" s="343"/>
    </row>
    <row r="20363" spans="4:4" x14ac:dyDescent="0.2">
      <c r="D20363" s="343"/>
    </row>
    <row r="20364" spans="4:4" x14ac:dyDescent="0.2">
      <c r="D20364" s="343"/>
    </row>
    <row r="20365" spans="4:4" x14ac:dyDescent="0.2">
      <c r="D20365" s="343"/>
    </row>
    <row r="20366" spans="4:4" x14ac:dyDescent="0.2">
      <c r="D20366" s="343"/>
    </row>
    <row r="20367" spans="4:4" x14ac:dyDescent="0.2">
      <c r="D20367" s="343"/>
    </row>
    <row r="20368" spans="4:4" x14ac:dyDescent="0.2">
      <c r="D20368" s="343"/>
    </row>
    <row r="20369" spans="4:4" x14ac:dyDescent="0.2">
      <c r="D20369" s="343"/>
    </row>
    <row r="20370" spans="4:4" x14ac:dyDescent="0.2">
      <c r="D20370" s="343"/>
    </row>
    <row r="20371" spans="4:4" x14ac:dyDescent="0.2">
      <c r="D20371" s="343"/>
    </row>
    <row r="20372" spans="4:4" x14ac:dyDescent="0.2">
      <c r="D20372" s="343"/>
    </row>
    <row r="20373" spans="4:4" x14ac:dyDescent="0.2">
      <c r="D20373" s="343"/>
    </row>
    <row r="20374" spans="4:4" x14ac:dyDescent="0.2">
      <c r="D20374" s="343"/>
    </row>
    <row r="20375" spans="4:4" x14ac:dyDescent="0.2">
      <c r="D20375" s="343"/>
    </row>
    <row r="20376" spans="4:4" x14ac:dyDescent="0.2">
      <c r="D20376" s="343"/>
    </row>
    <row r="20377" spans="4:4" x14ac:dyDescent="0.2">
      <c r="D20377" s="343"/>
    </row>
    <row r="20378" spans="4:4" x14ac:dyDescent="0.2">
      <c r="D20378" s="343"/>
    </row>
    <row r="20379" spans="4:4" x14ac:dyDescent="0.2">
      <c r="D20379" s="343"/>
    </row>
    <row r="20380" spans="4:4" x14ac:dyDescent="0.2">
      <c r="D20380" s="343"/>
    </row>
    <row r="20381" spans="4:4" x14ac:dyDescent="0.2">
      <c r="D20381" s="343"/>
    </row>
    <row r="20382" spans="4:4" x14ac:dyDescent="0.2">
      <c r="D20382" s="343"/>
    </row>
    <row r="20383" spans="4:4" x14ac:dyDescent="0.2">
      <c r="D20383" s="343"/>
    </row>
    <row r="20384" spans="4:4" x14ac:dyDescent="0.2">
      <c r="D20384" s="343"/>
    </row>
    <row r="20385" spans="4:4" x14ac:dyDescent="0.2">
      <c r="D20385" s="343"/>
    </row>
    <row r="20386" spans="4:4" x14ac:dyDescent="0.2">
      <c r="D20386" s="343"/>
    </row>
    <row r="20387" spans="4:4" x14ac:dyDescent="0.2">
      <c r="D20387" s="343"/>
    </row>
    <row r="20388" spans="4:4" x14ac:dyDescent="0.2">
      <c r="D20388" s="343"/>
    </row>
    <row r="20389" spans="4:4" x14ac:dyDescent="0.2">
      <c r="D20389" s="343"/>
    </row>
    <row r="20390" spans="4:4" x14ac:dyDescent="0.2">
      <c r="D20390" s="343"/>
    </row>
    <row r="20391" spans="4:4" x14ac:dyDescent="0.2">
      <c r="D20391" s="343"/>
    </row>
    <row r="20392" spans="4:4" x14ac:dyDescent="0.2">
      <c r="D20392" s="343"/>
    </row>
    <row r="20393" spans="4:4" x14ac:dyDescent="0.2">
      <c r="D20393" s="343"/>
    </row>
    <row r="20394" spans="4:4" x14ac:dyDescent="0.2">
      <c r="D20394" s="343"/>
    </row>
    <row r="20395" spans="4:4" x14ac:dyDescent="0.2">
      <c r="D20395" s="343"/>
    </row>
    <row r="20396" spans="4:4" x14ac:dyDescent="0.2">
      <c r="D20396" s="343"/>
    </row>
    <row r="20397" spans="4:4" x14ac:dyDescent="0.2">
      <c r="D20397" s="343"/>
    </row>
    <row r="20398" spans="4:4" x14ac:dyDescent="0.2">
      <c r="D20398" s="343"/>
    </row>
    <row r="20399" spans="4:4" x14ac:dyDescent="0.2">
      <c r="D20399" s="343"/>
    </row>
    <row r="20400" spans="4:4" x14ac:dyDescent="0.2">
      <c r="D20400" s="343"/>
    </row>
    <row r="20401" spans="4:4" x14ac:dyDescent="0.2">
      <c r="D20401" s="343"/>
    </row>
    <row r="20402" spans="4:4" x14ac:dyDescent="0.2">
      <c r="D20402" s="343"/>
    </row>
    <row r="20403" spans="4:4" x14ac:dyDescent="0.2">
      <c r="D20403" s="343"/>
    </row>
    <row r="20404" spans="4:4" x14ac:dyDescent="0.2">
      <c r="D20404" s="343"/>
    </row>
    <row r="20405" spans="4:4" x14ac:dyDescent="0.2">
      <c r="D20405" s="343"/>
    </row>
    <row r="20406" spans="4:4" x14ac:dyDescent="0.2">
      <c r="D20406" s="343"/>
    </row>
    <row r="20407" spans="4:4" x14ac:dyDescent="0.2">
      <c r="D20407" s="343"/>
    </row>
    <row r="20408" spans="4:4" x14ac:dyDescent="0.2">
      <c r="D20408" s="343"/>
    </row>
    <row r="20409" spans="4:4" x14ac:dyDescent="0.2">
      <c r="D20409" s="343"/>
    </row>
    <row r="20410" spans="4:4" x14ac:dyDescent="0.2">
      <c r="D20410" s="343"/>
    </row>
    <row r="20411" spans="4:4" x14ac:dyDescent="0.2">
      <c r="D20411" s="343"/>
    </row>
    <row r="20412" spans="4:4" x14ac:dyDescent="0.2">
      <c r="D20412" s="343"/>
    </row>
    <row r="20413" spans="4:4" x14ac:dyDescent="0.2">
      <c r="D20413" s="343"/>
    </row>
    <row r="20414" spans="4:4" x14ac:dyDescent="0.2">
      <c r="D20414" s="343"/>
    </row>
    <row r="20415" spans="4:4" x14ac:dyDescent="0.2">
      <c r="D20415" s="343"/>
    </row>
    <row r="20416" spans="4:4" x14ac:dyDescent="0.2">
      <c r="D20416" s="343"/>
    </row>
    <row r="20417" spans="4:4" x14ac:dyDescent="0.2">
      <c r="D20417" s="343"/>
    </row>
    <row r="20418" spans="4:4" x14ac:dyDescent="0.2">
      <c r="D20418" s="343"/>
    </row>
    <row r="20419" spans="4:4" x14ac:dyDescent="0.2">
      <c r="D20419" s="343"/>
    </row>
    <row r="20420" spans="4:4" x14ac:dyDescent="0.2">
      <c r="D20420" s="343"/>
    </row>
    <row r="20421" spans="4:4" x14ac:dyDescent="0.2">
      <c r="D20421" s="343"/>
    </row>
    <row r="20422" spans="4:4" x14ac:dyDescent="0.2">
      <c r="D20422" s="343"/>
    </row>
    <row r="20423" spans="4:4" x14ac:dyDescent="0.2">
      <c r="D20423" s="343"/>
    </row>
    <row r="20424" spans="4:4" x14ac:dyDescent="0.2">
      <c r="D20424" s="343"/>
    </row>
    <row r="20425" spans="4:4" x14ac:dyDescent="0.2">
      <c r="D20425" s="343"/>
    </row>
    <row r="20426" spans="4:4" x14ac:dyDescent="0.2">
      <c r="D20426" s="343"/>
    </row>
    <row r="20427" spans="4:4" x14ac:dyDescent="0.2">
      <c r="D20427" s="343"/>
    </row>
    <row r="20428" spans="4:4" x14ac:dyDescent="0.2">
      <c r="D20428" s="343"/>
    </row>
    <row r="20429" spans="4:4" x14ac:dyDescent="0.2">
      <c r="D20429" s="343"/>
    </row>
    <row r="20430" spans="4:4" x14ac:dyDescent="0.2">
      <c r="D20430" s="343"/>
    </row>
    <row r="20431" spans="4:4" x14ac:dyDescent="0.2">
      <c r="D20431" s="343"/>
    </row>
    <row r="20432" spans="4:4" x14ac:dyDescent="0.2">
      <c r="D20432" s="343"/>
    </row>
    <row r="20433" spans="4:4" x14ac:dyDescent="0.2">
      <c r="D20433" s="343"/>
    </row>
    <row r="20434" spans="4:4" x14ac:dyDescent="0.2">
      <c r="D20434" s="343"/>
    </row>
    <row r="20435" spans="4:4" x14ac:dyDescent="0.2">
      <c r="D20435" s="343"/>
    </row>
    <row r="20436" spans="4:4" x14ac:dyDescent="0.2">
      <c r="D20436" s="343"/>
    </row>
    <row r="20437" spans="4:4" x14ac:dyDescent="0.2">
      <c r="D20437" s="343"/>
    </row>
    <row r="20438" spans="4:4" x14ac:dyDescent="0.2">
      <c r="D20438" s="343"/>
    </row>
    <row r="20439" spans="4:4" x14ac:dyDescent="0.2">
      <c r="D20439" s="343"/>
    </row>
    <row r="20440" spans="4:4" x14ac:dyDescent="0.2">
      <c r="D20440" s="343"/>
    </row>
    <row r="20441" spans="4:4" x14ac:dyDescent="0.2">
      <c r="D20441" s="343"/>
    </row>
    <row r="20442" spans="4:4" x14ac:dyDescent="0.2">
      <c r="D20442" s="343"/>
    </row>
    <row r="20443" spans="4:4" x14ac:dyDescent="0.2">
      <c r="D20443" s="343"/>
    </row>
    <row r="20444" spans="4:4" x14ac:dyDescent="0.2">
      <c r="D20444" s="343"/>
    </row>
    <row r="20445" spans="4:4" x14ac:dyDescent="0.2">
      <c r="D20445" s="343"/>
    </row>
    <row r="20446" spans="4:4" x14ac:dyDescent="0.2">
      <c r="D20446" s="343"/>
    </row>
    <row r="20447" spans="4:4" x14ac:dyDescent="0.2">
      <c r="D20447" s="343"/>
    </row>
    <row r="20448" spans="4:4" x14ac:dyDescent="0.2">
      <c r="D20448" s="343"/>
    </row>
    <row r="20449" spans="4:4" x14ac:dyDescent="0.2">
      <c r="D20449" s="343"/>
    </row>
    <row r="20450" spans="4:4" x14ac:dyDescent="0.2">
      <c r="D20450" s="343"/>
    </row>
    <row r="20451" spans="4:4" x14ac:dyDescent="0.2">
      <c r="D20451" s="343"/>
    </row>
    <row r="20452" spans="4:4" x14ac:dyDescent="0.2">
      <c r="D20452" s="343"/>
    </row>
    <row r="20453" spans="4:4" x14ac:dyDescent="0.2">
      <c r="D20453" s="343"/>
    </row>
    <row r="20454" spans="4:4" x14ac:dyDescent="0.2">
      <c r="D20454" s="343"/>
    </row>
    <row r="20455" spans="4:4" x14ac:dyDescent="0.2">
      <c r="D20455" s="343"/>
    </row>
    <row r="20456" spans="4:4" x14ac:dyDescent="0.2">
      <c r="D20456" s="343"/>
    </row>
    <row r="20457" spans="4:4" x14ac:dyDescent="0.2">
      <c r="D20457" s="343"/>
    </row>
    <row r="20458" spans="4:4" x14ac:dyDescent="0.2">
      <c r="D20458" s="343"/>
    </row>
    <row r="20459" spans="4:4" x14ac:dyDescent="0.2">
      <c r="D20459" s="343"/>
    </row>
    <row r="20460" spans="4:4" x14ac:dyDescent="0.2">
      <c r="D20460" s="343"/>
    </row>
    <row r="20461" spans="4:4" x14ac:dyDescent="0.2">
      <c r="D20461" s="343"/>
    </row>
    <row r="20462" spans="4:4" x14ac:dyDescent="0.2">
      <c r="D20462" s="343"/>
    </row>
    <row r="20463" spans="4:4" x14ac:dyDescent="0.2">
      <c r="D20463" s="343"/>
    </row>
    <row r="20464" spans="4:4" x14ac:dyDescent="0.2">
      <c r="D20464" s="343"/>
    </row>
    <row r="20465" spans="4:4" x14ac:dyDescent="0.2">
      <c r="D20465" s="343"/>
    </row>
    <row r="20466" spans="4:4" x14ac:dyDescent="0.2">
      <c r="D20466" s="343"/>
    </row>
    <row r="20467" spans="4:4" x14ac:dyDescent="0.2">
      <c r="D20467" s="343"/>
    </row>
    <row r="20468" spans="4:4" x14ac:dyDescent="0.2">
      <c r="D20468" s="343"/>
    </row>
    <row r="20469" spans="4:4" x14ac:dyDescent="0.2">
      <c r="D20469" s="343"/>
    </row>
    <row r="20470" spans="4:4" x14ac:dyDescent="0.2">
      <c r="D20470" s="343"/>
    </row>
    <row r="20471" spans="4:4" x14ac:dyDescent="0.2">
      <c r="D20471" s="343"/>
    </row>
    <row r="20472" spans="4:4" x14ac:dyDescent="0.2">
      <c r="D20472" s="343"/>
    </row>
    <row r="20473" spans="4:4" x14ac:dyDescent="0.2">
      <c r="D20473" s="343"/>
    </row>
    <row r="20474" spans="4:4" x14ac:dyDescent="0.2">
      <c r="D20474" s="343"/>
    </row>
    <row r="20475" spans="4:4" x14ac:dyDescent="0.2">
      <c r="D20475" s="343"/>
    </row>
    <row r="20476" spans="4:4" x14ac:dyDescent="0.2">
      <c r="D20476" s="343"/>
    </row>
    <row r="20477" spans="4:4" x14ac:dyDescent="0.2">
      <c r="D20477" s="343"/>
    </row>
    <row r="20478" spans="4:4" x14ac:dyDescent="0.2">
      <c r="D20478" s="343"/>
    </row>
    <row r="20479" spans="4:4" x14ac:dyDescent="0.2">
      <c r="D20479" s="343"/>
    </row>
    <row r="20480" spans="4:4" x14ac:dyDescent="0.2">
      <c r="D20480" s="343"/>
    </row>
    <row r="20481" spans="4:4" x14ac:dyDescent="0.2">
      <c r="D20481" s="343"/>
    </row>
    <row r="20482" spans="4:4" x14ac:dyDescent="0.2">
      <c r="D20482" s="343"/>
    </row>
    <row r="20483" spans="4:4" x14ac:dyDescent="0.2">
      <c r="D20483" s="343"/>
    </row>
    <row r="20484" spans="4:4" x14ac:dyDescent="0.2">
      <c r="D20484" s="343"/>
    </row>
    <row r="20485" spans="4:4" x14ac:dyDescent="0.2">
      <c r="D20485" s="343"/>
    </row>
    <row r="20486" spans="4:4" x14ac:dyDescent="0.2">
      <c r="D20486" s="343"/>
    </row>
    <row r="20487" spans="4:4" x14ac:dyDescent="0.2">
      <c r="D20487" s="343"/>
    </row>
    <row r="20488" spans="4:4" x14ac:dyDescent="0.2">
      <c r="D20488" s="343"/>
    </row>
    <row r="20489" spans="4:4" x14ac:dyDescent="0.2">
      <c r="D20489" s="343"/>
    </row>
    <row r="20490" spans="4:4" x14ac:dyDescent="0.2">
      <c r="D20490" s="343"/>
    </row>
    <row r="20491" spans="4:4" x14ac:dyDescent="0.2">
      <c r="D20491" s="343"/>
    </row>
    <row r="20492" spans="4:4" x14ac:dyDescent="0.2">
      <c r="D20492" s="343"/>
    </row>
    <row r="20493" spans="4:4" x14ac:dyDescent="0.2">
      <c r="D20493" s="343"/>
    </row>
    <row r="20494" spans="4:4" x14ac:dyDescent="0.2">
      <c r="D20494" s="343"/>
    </row>
    <row r="20495" spans="4:4" x14ac:dyDescent="0.2">
      <c r="D20495" s="343"/>
    </row>
    <row r="20496" spans="4:4" x14ac:dyDescent="0.2">
      <c r="D20496" s="343"/>
    </row>
    <row r="20497" spans="4:4" x14ac:dyDescent="0.2">
      <c r="D20497" s="343"/>
    </row>
    <row r="20498" spans="4:4" x14ac:dyDescent="0.2">
      <c r="D20498" s="343"/>
    </row>
    <row r="20499" spans="4:4" x14ac:dyDescent="0.2">
      <c r="D20499" s="343"/>
    </row>
    <row r="20500" spans="4:4" x14ac:dyDescent="0.2">
      <c r="D20500" s="343"/>
    </row>
    <row r="20501" spans="4:4" x14ac:dyDescent="0.2">
      <c r="D20501" s="343"/>
    </row>
    <row r="20502" spans="4:4" x14ac:dyDescent="0.2">
      <c r="D20502" s="343"/>
    </row>
    <row r="20503" spans="4:4" x14ac:dyDescent="0.2">
      <c r="D20503" s="343"/>
    </row>
    <row r="20504" spans="4:4" x14ac:dyDescent="0.2">
      <c r="D20504" s="343"/>
    </row>
    <row r="20505" spans="4:4" x14ac:dyDescent="0.2">
      <c r="D20505" s="343"/>
    </row>
    <row r="20506" spans="4:4" x14ac:dyDescent="0.2">
      <c r="D20506" s="343"/>
    </row>
    <row r="20507" spans="4:4" x14ac:dyDescent="0.2">
      <c r="D20507" s="343"/>
    </row>
    <row r="20508" spans="4:4" x14ac:dyDescent="0.2">
      <c r="D20508" s="343"/>
    </row>
    <row r="20509" spans="4:4" x14ac:dyDescent="0.2">
      <c r="D20509" s="343"/>
    </row>
    <row r="20510" spans="4:4" x14ac:dyDescent="0.2">
      <c r="D20510" s="343"/>
    </row>
    <row r="20511" spans="4:4" x14ac:dyDescent="0.2">
      <c r="D20511" s="343"/>
    </row>
    <row r="20512" spans="4:4" x14ac:dyDescent="0.2">
      <c r="D20512" s="343"/>
    </row>
    <row r="20513" spans="4:4" x14ac:dyDescent="0.2">
      <c r="D20513" s="343"/>
    </row>
    <row r="20514" spans="4:4" x14ac:dyDescent="0.2">
      <c r="D20514" s="343"/>
    </row>
    <row r="20515" spans="4:4" x14ac:dyDescent="0.2">
      <c r="D20515" s="343"/>
    </row>
    <row r="20516" spans="4:4" x14ac:dyDescent="0.2">
      <c r="D20516" s="343"/>
    </row>
    <row r="20517" spans="4:4" x14ac:dyDescent="0.2">
      <c r="D20517" s="343"/>
    </row>
    <row r="20518" spans="4:4" x14ac:dyDescent="0.2">
      <c r="D20518" s="343"/>
    </row>
    <row r="20519" spans="4:4" x14ac:dyDescent="0.2">
      <c r="D20519" s="343"/>
    </row>
    <row r="20520" spans="4:4" x14ac:dyDescent="0.2">
      <c r="D20520" s="343"/>
    </row>
    <row r="20521" spans="4:4" x14ac:dyDescent="0.2">
      <c r="D20521" s="343"/>
    </row>
    <row r="20522" spans="4:4" x14ac:dyDescent="0.2">
      <c r="D20522" s="343"/>
    </row>
    <row r="20523" spans="4:4" x14ac:dyDescent="0.2">
      <c r="D20523" s="343"/>
    </row>
    <row r="20524" spans="4:4" x14ac:dyDescent="0.2">
      <c r="D20524" s="343"/>
    </row>
    <row r="20525" spans="4:4" x14ac:dyDescent="0.2">
      <c r="D20525" s="343"/>
    </row>
    <row r="20526" spans="4:4" x14ac:dyDescent="0.2">
      <c r="D20526" s="343"/>
    </row>
    <row r="20527" spans="4:4" x14ac:dyDescent="0.2">
      <c r="D20527" s="343"/>
    </row>
    <row r="20528" spans="4:4" x14ac:dyDescent="0.2">
      <c r="D20528" s="343"/>
    </row>
    <row r="20529" spans="4:4" x14ac:dyDescent="0.2">
      <c r="D20529" s="343"/>
    </row>
    <row r="20530" spans="4:4" x14ac:dyDescent="0.2">
      <c r="D20530" s="343"/>
    </row>
    <row r="20531" spans="4:4" x14ac:dyDescent="0.2">
      <c r="D20531" s="343"/>
    </row>
    <row r="20532" spans="4:4" x14ac:dyDescent="0.2">
      <c r="D20532" s="343"/>
    </row>
    <row r="20533" spans="4:4" x14ac:dyDescent="0.2">
      <c r="D20533" s="343"/>
    </row>
    <row r="20534" spans="4:4" x14ac:dyDescent="0.2">
      <c r="D20534" s="343"/>
    </row>
    <row r="20535" spans="4:4" x14ac:dyDescent="0.2">
      <c r="D20535" s="343"/>
    </row>
    <row r="20536" spans="4:4" x14ac:dyDescent="0.2">
      <c r="D20536" s="343"/>
    </row>
    <row r="20537" spans="4:4" x14ac:dyDescent="0.2">
      <c r="D20537" s="343"/>
    </row>
    <row r="20538" spans="4:4" x14ac:dyDescent="0.2">
      <c r="D20538" s="343"/>
    </row>
    <row r="20539" spans="4:4" x14ac:dyDescent="0.2">
      <c r="D20539" s="343"/>
    </row>
    <row r="20540" spans="4:4" x14ac:dyDescent="0.2">
      <c r="D20540" s="343"/>
    </row>
    <row r="20541" spans="4:4" x14ac:dyDescent="0.2">
      <c r="D20541" s="343"/>
    </row>
    <row r="20542" spans="4:4" x14ac:dyDescent="0.2">
      <c r="D20542" s="343"/>
    </row>
    <row r="20543" spans="4:4" x14ac:dyDescent="0.2">
      <c r="D20543" s="343"/>
    </row>
    <row r="20544" spans="4:4" x14ac:dyDescent="0.2">
      <c r="D20544" s="343"/>
    </row>
    <row r="20545" spans="4:4" x14ac:dyDescent="0.2">
      <c r="D20545" s="343"/>
    </row>
    <row r="20546" spans="4:4" x14ac:dyDescent="0.2">
      <c r="D20546" s="343"/>
    </row>
    <row r="20547" spans="4:4" x14ac:dyDescent="0.2">
      <c r="D20547" s="343"/>
    </row>
    <row r="20548" spans="4:4" x14ac:dyDescent="0.2">
      <c r="D20548" s="343"/>
    </row>
    <row r="20549" spans="4:4" x14ac:dyDescent="0.2">
      <c r="D20549" s="343"/>
    </row>
    <row r="20550" spans="4:4" x14ac:dyDescent="0.2">
      <c r="D20550" s="343"/>
    </row>
    <row r="20551" spans="4:4" x14ac:dyDescent="0.2">
      <c r="D20551" s="343"/>
    </row>
    <row r="20552" spans="4:4" x14ac:dyDescent="0.2">
      <c r="D20552" s="343"/>
    </row>
    <row r="20553" spans="4:4" x14ac:dyDescent="0.2">
      <c r="D20553" s="343"/>
    </row>
    <row r="20554" spans="4:4" x14ac:dyDescent="0.2">
      <c r="D20554" s="343"/>
    </row>
    <row r="20555" spans="4:4" x14ac:dyDescent="0.2">
      <c r="D20555" s="343"/>
    </row>
    <row r="20556" spans="4:4" x14ac:dyDescent="0.2">
      <c r="D20556" s="343"/>
    </row>
    <row r="20557" spans="4:4" x14ac:dyDescent="0.2">
      <c r="D20557" s="343"/>
    </row>
    <row r="20558" spans="4:4" x14ac:dyDescent="0.2">
      <c r="D20558" s="343"/>
    </row>
    <row r="20559" spans="4:4" x14ac:dyDescent="0.2">
      <c r="D20559" s="343"/>
    </row>
    <row r="20560" spans="4:4" x14ac:dyDescent="0.2">
      <c r="D20560" s="343"/>
    </row>
    <row r="20561" spans="4:4" x14ac:dyDescent="0.2">
      <c r="D20561" s="343"/>
    </row>
    <row r="20562" spans="4:4" x14ac:dyDescent="0.2">
      <c r="D20562" s="343"/>
    </row>
    <row r="20563" spans="4:4" x14ac:dyDescent="0.2">
      <c r="D20563" s="343"/>
    </row>
    <row r="20564" spans="4:4" x14ac:dyDescent="0.2">
      <c r="D20564" s="343"/>
    </row>
    <row r="20565" spans="4:4" x14ac:dyDescent="0.2">
      <c r="D20565" s="343"/>
    </row>
    <row r="20566" spans="4:4" x14ac:dyDescent="0.2">
      <c r="D20566" s="343"/>
    </row>
    <row r="20567" spans="4:4" x14ac:dyDescent="0.2">
      <c r="D20567" s="343"/>
    </row>
    <row r="20568" spans="4:4" x14ac:dyDescent="0.2">
      <c r="D20568" s="343"/>
    </row>
    <row r="20569" spans="4:4" x14ac:dyDescent="0.2">
      <c r="D20569" s="343"/>
    </row>
    <row r="20570" spans="4:4" x14ac:dyDescent="0.2">
      <c r="D20570" s="343"/>
    </row>
    <row r="20571" spans="4:4" x14ac:dyDescent="0.2">
      <c r="D20571" s="343"/>
    </row>
    <row r="20572" spans="4:4" x14ac:dyDescent="0.2">
      <c r="D20572" s="343"/>
    </row>
    <row r="20573" spans="4:4" x14ac:dyDescent="0.2">
      <c r="D20573" s="343"/>
    </row>
    <row r="20574" spans="4:4" x14ac:dyDescent="0.2">
      <c r="D20574" s="343"/>
    </row>
    <row r="20575" spans="4:4" x14ac:dyDescent="0.2">
      <c r="D20575" s="343"/>
    </row>
    <row r="20576" spans="4:4" x14ac:dyDescent="0.2">
      <c r="D20576" s="343"/>
    </row>
    <row r="20577" spans="4:4" x14ac:dyDescent="0.2">
      <c r="D20577" s="343"/>
    </row>
    <row r="20578" spans="4:4" x14ac:dyDescent="0.2">
      <c r="D20578" s="343"/>
    </row>
    <row r="20579" spans="4:4" x14ac:dyDescent="0.2">
      <c r="D20579" s="343"/>
    </row>
    <row r="20580" spans="4:4" x14ac:dyDescent="0.2">
      <c r="D20580" s="343"/>
    </row>
    <row r="20581" spans="4:4" x14ac:dyDescent="0.2">
      <c r="D20581" s="343"/>
    </row>
    <row r="20582" spans="4:4" x14ac:dyDescent="0.2">
      <c r="D20582" s="343"/>
    </row>
    <row r="20583" spans="4:4" x14ac:dyDescent="0.2">
      <c r="D20583" s="343"/>
    </row>
    <row r="20584" spans="4:4" x14ac:dyDescent="0.2">
      <c r="D20584" s="343"/>
    </row>
    <row r="20585" spans="4:4" x14ac:dyDescent="0.2">
      <c r="D20585" s="343"/>
    </row>
    <row r="20586" spans="4:4" x14ac:dyDescent="0.2">
      <c r="D20586" s="343"/>
    </row>
    <row r="20587" spans="4:4" x14ac:dyDescent="0.2">
      <c r="D20587" s="343"/>
    </row>
    <row r="20588" spans="4:4" x14ac:dyDescent="0.2">
      <c r="D20588" s="343"/>
    </row>
    <row r="20589" spans="4:4" x14ac:dyDescent="0.2">
      <c r="D20589" s="343"/>
    </row>
    <row r="20590" spans="4:4" x14ac:dyDescent="0.2">
      <c r="D20590" s="343"/>
    </row>
    <row r="20591" spans="4:4" x14ac:dyDescent="0.2">
      <c r="D20591" s="343"/>
    </row>
    <row r="20592" spans="4:4" x14ac:dyDescent="0.2">
      <c r="D20592" s="343"/>
    </row>
    <row r="20593" spans="4:4" x14ac:dyDescent="0.2">
      <c r="D20593" s="343"/>
    </row>
    <row r="20594" spans="4:4" x14ac:dyDescent="0.2">
      <c r="D20594" s="343"/>
    </row>
    <row r="20595" spans="4:4" x14ac:dyDescent="0.2">
      <c r="D20595" s="343"/>
    </row>
    <row r="20596" spans="4:4" x14ac:dyDescent="0.2">
      <c r="D20596" s="343"/>
    </row>
    <row r="20597" spans="4:4" x14ac:dyDescent="0.2">
      <c r="D20597" s="343"/>
    </row>
    <row r="20598" spans="4:4" x14ac:dyDescent="0.2">
      <c r="D20598" s="343"/>
    </row>
    <row r="20599" spans="4:4" x14ac:dyDescent="0.2">
      <c r="D20599" s="343"/>
    </row>
    <row r="20600" spans="4:4" x14ac:dyDescent="0.2">
      <c r="D20600" s="343"/>
    </row>
    <row r="20601" spans="4:4" x14ac:dyDescent="0.2">
      <c r="D20601" s="343"/>
    </row>
    <row r="20602" spans="4:4" x14ac:dyDescent="0.2">
      <c r="D20602" s="343"/>
    </row>
    <row r="20603" spans="4:4" x14ac:dyDescent="0.2">
      <c r="D20603" s="343"/>
    </row>
    <row r="20604" spans="4:4" x14ac:dyDescent="0.2">
      <c r="D20604" s="343"/>
    </row>
    <row r="20605" spans="4:4" x14ac:dyDescent="0.2">
      <c r="D20605" s="343"/>
    </row>
    <row r="20606" spans="4:4" x14ac:dyDescent="0.2">
      <c r="D20606" s="343"/>
    </row>
    <row r="20607" spans="4:4" x14ac:dyDescent="0.2">
      <c r="D20607" s="343"/>
    </row>
    <row r="20608" spans="4:4" x14ac:dyDescent="0.2">
      <c r="D20608" s="343"/>
    </row>
    <row r="20609" spans="4:4" x14ac:dyDescent="0.2">
      <c r="D20609" s="343"/>
    </row>
    <row r="20610" spans="4:4" x14ac:dyDescent="0.2">
      <c r="D20610" s="343"/>
    </row>
    <row r="20611" spans="4:4" x14ac:dyDescent="0.2">
      <c r="D20611" s="343"/>
    </row>
    <row r="20612" spans="4:4" x14ac:dyDescent="0.2">
      <c r="D20612" s="343"/>
    </row>
    <row r="20613" spans="4:4" x14ac:dyDescent="0.2">
      <c r="D20613" s="343"/>
    </row>
    <row r="20614" spans="4:4" x14ac:dyDescent="0.2">
      <c r="D20614" s="343"/>
    </row>
    <row r="20615" spans="4:4" x14ac:dyDescent="0.2">
      <c r="D20615" s="343"/>
    </row>
    <row r="20616" spans="4:4" x14ac:dyDescent="0.2">
      <c r="D20616" s="343"/>
    </row>
    <row r="20617" spans="4:4" x14ac:dyDescent="0.2">
      <c r="D20617" s="343"/>
    </row>
    <row r="20618" spans="4:4" x14ac:dyDescent="0.2">
      <c r="D20618" s="343"/>
    </row>
    <row r="20619" spans="4:4" x14ac:dyDescent="0.2">
      <c r="D20619" s="343"/>
    </row>
    <row r="20620" spans="4:4" x14ac:dyDescent="0.2">
      <c r="D20620" s="343"/>
    </row>
    <row r="20621" spans="4:4" x14ac:dyDescent="0.2">
      <c r="D20621" s="343"/>
    </row>
    <row r="20622" spans="4:4" x14ac:dyDescent="0.2">
      <c r="D20622" s="343"/>
    </row>
    <row r="20623" spans="4:4" x14ac:dyDescent="0.2">
      <c r="D20623" s="343"/>
    </row>
    <row r="20624" spans="4:4" x14ac:dyDescent="0.2">
      <c r="D20624" s="343"/>
    </row>
    <row r="20625" spans="4:4" x14ac:dyDescent="0.2">
      <c r="D20625" s="343"/>
    </row>
    <row r="20626" spans="4:4" x14ac:dyDescent="0.2">
      <c r="D20626" s="343"/>
    </row>
    <row r="20627" spans="4:4" x14ac:dyDescent="0.2">
      <c r="D20627" s="343"/>
    </row>
    <row r="20628" spans="4:4" x14ac:dyDescent="0.2">
      <c r="D20628" s="343"/>
    </row>
    <row r="20629" spans="4:4" x14ac:dyDescent="0.2">
      <c r="D20629" s="343"/>
    </row>
    <row r="20630" spans="4:4" x14ac:dyDescent="0.2">
      <c r="D20630" s="343"/>
    </row>
    <row r="20631" spans="4:4" x14ac:dyDescent="0.2">
      <c r="D20631" s="343"/>
    </row>
    <row r="20632" spans="4:4" x14ac:dyDescent="0.2">
      <c r="D20632" s="343"/>
    </row>
    <row r="20633" spans="4:4" x14ac:dyDescent="0.2">
      <c r="D20633" s="343"/>
    </row>
    <row r="20634" spans="4:4" x14ac:dyDescent="0.2">
      <c r="D20634" s="343"/>
    </row>
    <row r="20635" spans="4:4" x14ac:dyDescent="0.2">
      <c r="D20635" s="343"/>
    </row>
    <row r="20636" spans="4:4" x14ac:dyDescent="0.2">
      <c r="D20636" s="343"/>
    </row>
    <row r="20637" spans="4:4" x14ac:dyDescent="0.2">
      <c r="D20637" s="343"/>
    </row>
    <row r="20638" spans="4:4" x14ac:dyDescent="0.2">
      <c r="D20638" s="343"/>
    </row>
    <row r="20639" spans="4:4" x14ac:dyDescent="0.2">
      <c r="D20639" s="343"/>
    </row>
    <row r="20640" spans="4:4" x14ac:dyDescent="0.2">
      <c r="D20640" s="343"/>
    </row>
    <row r="20641" spans="4:4" x14ac:dyDescent="0.2">
      <c r="D20641" s="343"/>
    </row>
    <row r="20642" spans="4:4" x14ac:dyDescent="0.2">
      <c r="D20642" s="343"/>
    </row>
    <row r="20643" spans="4:4" x14ac:dyDescent="0.2">
      <c r="D20643" s="343"/>
    </row>
    <row r="20644" spans="4:4" x14ac:dyDescent="0.2">
      <c r="D20644" s="343"/>
    </row>
    <row r="20645" spans="4:4" x14ac:dyDescent="0.2">
      <c r="D20645" s="343"/>
    </row>
    <row r="20646" spans="4:4" x14ac:dyDescent="0.2">
      <c r="D20646" s="343"/>
    </row>
    <row r="20647" spans="4:4" x14ac:dyDescent="0.2">
      <c r="D20647" s="343"/>
    </row>
    <row r="20648" spans="4:4" x14ac:dyDescent="0.2">
      <c r="D20648" s="343"/>
    </row>
    <row r="20649" spans="4:4" x14ac:dyDescent="0.2">
      <c r="D20649" s="343"/>
    </row>
    <row r="20650" spans="4:4" x14ac:dyDescent="0.2">
      <c r="D20650" s="343"/>
    </row>
    <row r="20651" spans="4:4" x14ac:dyDescent="0.2">
      <c r="D20651" s="343"/>
    </row>
    <row r="20652" spans="4:4" x14ac:dyDescent="0.2">
      <c r="D20652" s="343"/>
    </row>
    <row r="20653" spans="4:4" x14ac:dyDescent="0.2">
      <c r="D20653" s="343"/>
    </row>
    <row r="20654" spans="4:4" x14ac:dyDescent="0.2">
      <c r="D20654" s="343"/>
    </row>
    <row r="20655" spans="4:4" x14ac:dyDescent="0.2">
      <c r="D20655" s="343"/>
    </row>
    <row r="20656" spans="4:4" x14ac:dyDescent="0.2">
      <c r="D20656" s="343"/>
    </row>
    <row r="20657" spans="4:4" x14ac:dyDescent="0.2">
      <c r="D20657" s="343"/>
    </row>
    <row r="20658" spans="4:4" x14ac:dyDescent="0.2">
      <c r="D20658" s="343"/>
    </row>
    <row r="20659" spans="4:4" x14ac:dyDescent="0.2">
      <c r="D20659" s="343"/>
    </row>
    <row r="20660" spans="4:4" x14ac:dyDescent="0.2">
      <c r="D20660" s="343"/>
    </row>
    <row r="20661" spans="4:4" x14ac:dyDescent="0.2">
      <c r="D20661" s="343"/>
    </row>
    <row r="20662" spans="4:4" x14ac:dyDescent="0.2">
      <c r="D20662" s="343"/>
    </row>
    <row r="20663" spans="4:4" x14ac:dyDescent="0.2">
      <c r="D20663" s="343"/>
    </row>
    <row r="20664" spans="4:4" x14ac:dyDescent="0.2">
      <c r="D20664" s="343"/>
    </row>
    <row r="20665" spans="4:4" x14ac:dyDescent="0.2">
      <c r="D20665" s="343"/>
    </row>
    <row r="20666" spans="4:4" x14ac:dyDescent="0.2">
      <c r="D20666" s="343"/>
    </row>
    <row r="20667" spans="4:4" x14ac:dyDescent="0.2">
      <c r="D20667" s="343"/>
    </row>
    <row r="20668" spans="4:4" x14ac:dyDescent="0.2">
      <c r="D20668" s="343"/>
    </row>
    <row r="20669" spans="4:4" x14ac:dyDescent="0.2">
      <c r="D20669" s="343"/>
    </row>
    <row r="20670" spans="4:4" x14ac:dyDescent="0.2">
      <c r="D20670" s="343"/>
    </row>
    <row r="20671" spans="4:4" x14ac:dyDescent="0.2">
      <c r="D20671" s="343"/>
    </row>
    <row r="20672" spans="4:4" x14ac:dyDescent="0.2">
      <c r="D20672" s="343"/>
    </row>
    <row r="20673" spans="4:4" x14ac:dyDescent="0.2">
      <c r="D20673" s="343"/>
    </row>
    <row r="20674" spans="4:4" x14ac:dyDescent="0.2">
      <c r="D20674" s="343"/>
    </row>
    <row r="20675" spans="4:4" x14ac:dyDescent="0.2">
      <c r="D20675" s="343"/>
    </row>
    <row r="20676" spans="4:4" x14ac:dyDescent="0.2">
      <c r="D20676" s="343"/>
    </row>
    <row r="20677" spans="4:4" x14ac:dyDescent="0.2">
      <c r="D20677" s="343"/>
    </row>
    <row r="20678" spans="4:4" x14ac:dyDescent="0.2">
      <c r="D20678" s="343"/>
    </row>
    <row r="20679" spans="4:4" x14ac:dyDescent="0.2">
      <c r="D20679" s="343"/>
    </row>
    <row r="20680" spans="4:4" x14ac:dyDescent="0.2">
      <c r="D20680" s="343"/>
    </row>
    <row r="20681" spans="4:4" x14ac:dyDescent="0.2">
      <c r="D20681" s="343"/>
    </row>
    <row r="20682" spans="4:4" x14ac:dyDescent="0.2">
      <c r="D20682" s="343"/>
    </row>
    <row r="20683" spans="4:4" x14ac:dyDescent="0.2">
      <c r="D20683" s="343"/>
    </row>
    <row r="20684" spans="4:4" x14ac:dyDescent="0.2">
      <c r="D20684" s="343"/>
    </row>
    <row r="20685" spans="4:4" x14ac:dyDescent="0.2">
      <c r="D20685" s="343"/>
    </row>
    <row r="20686" spans="4:4" x14ac:dyDescent="0.2">
      <c r="D20686" s="343"/>
    </row>
    <row r="20687" spans="4:4" x14ac:dyDescent="0.2">
      <c r="D20687" s="343"/>
    </row>
    <row r="20688" spans="4:4" x14ac:dyDescent="0.2">
      <c r="D20688" s="343"/>
    </row>
    <row r="20689" spans="4:4" x14ac:dyDescent="0.2">
      <c r="D20689" s="343"/>
    </row>
    <row r="20690" spans="4:4" x14ac:dyDescent="0.2">
      <c r="D20690" s="343"/>
    </row>
    <row r="20691" spans="4:4" x14ac:dyDescent="0.2">
      <c r="D20691" s="343"/>
    </row>
    <row r="20692" spans="4:4" x14ac:dyDescent="0.2">
      <c r="D20692" s="343"/>
    </row>
    <row r="20693" spans="4:4" x14ac:dyDescent="0.2">
      <c r="D20693" s="343"/>
    </row>
    <row r="20694" spans="4:4" x14ac:dyDescent="0.2">
      <c r="D20694" s="343"/>
    </row>
    <row r="20695" spans="4:4" x14ac:dyDescent="0.2">
      <c r="D20695" s="343"/>
    </row>
    <row r="20696" spans="4:4" x14ac:dyDescent="0.2">
      <c r="D20696" s="343"/>
    </row>
    <row r="20697" spans="4:4" x14ac:dyDescent="0.2">
      <c r="D20697" s="343"/>
    </row>
    <row r="20698" spans="4:4" x14ac:dyDescent="0.2">
      <c r="D20698" s="343"/>
    </row>
    <row r="20699" spans="4:4" x14ac:dyDescent="0.2">
      <c r="D20699" s="343"/>
    </row>
    <row r="20700" spans="4:4" x14ac:dyDescent="0.2">
      <c r="D20700" s="343"/>
    </row>
    <row r="20701" spans="4:4" x14ac:dyDescent="0.2">
      <c r="D20701" s="343"/>
    </row>
    <row r="20702" spans="4:4" x14ac:dyDescent="0.2">
      <c r="D20702" s="343"/>
    </row>
    <row r="20703" spans="4:4" x14ac:dyDescent="0.2">
      <c r="D20703" s="343"/>
    </row>
    <row r="20704" spans="4:4" x14ac:dyDescent="0.2">
      <c r="D20704" s="343"/>
    </row>
    <row r="20705" spans="4:4" x14ac:dyDescent="0.2">
      <c r="D20705" s="343"/>
    </row>
    <row r="20706" spans="4:4" x14ac:dyDescent="0.2">
      <c r="D20706" s="343"/>
    </row>
    <row r="20707" spans="4:4" x14ac:dyDescent="0.2">
      <c r="D20707" s="343"/>
    </row>
    <row r="20708" spans="4:4" x14ac:dyDescent="0.2">
      <c r="D20708" s="343"/>
    </row>
    <row r="20709" spans="4:4" x14ac:dyDescent="0.2">
      <c r="D20709" s="343"/>
    </row>
    <row r="20710" spans="4:4" x14ac:dyDescent="0.2">
      <c r="D20710" s="343"/>
    </row>
    <row r="20711" spans="4:4" x14ac:dyDescent="0.2">
      <c r="D20711" s="343"/>
    </row>
    <row r="20712" spans="4:4" x14ac:dyDescent="0.2">
      <c r="D20712" s="343"/>
    </row>
    <row r="20713" spans="4:4" x14ac:dyDescent="0.2">
      <c r="D20713" s="343"/>
    </row>
    <row r="20714" spans="4:4" x14ac:dyDescent="0.2">
      <c r="D20714" s="343"/>
    </row>
    <row r="20715" spans="4:4" x14ac:dyDescent="0.2">
      <c r="D20715" s="343"/>
    </row>
    <row r="20716" spans="4:4" x14ac:dyDescent="0.2">
      <c r="D20716" s="343"/>
    </row>
    <row r="20717" spans="4:4" x14ac:dyDescent="0.2">
      <c r="D20717" s="343"/>
    </row>
    <row r="20718" spans="4:4" x14ac:dyDescent="0.2">
      <c r="D20718" s="343"/>
    </row>
    <row r="20719" spans="4:4" x14ac:dyDescent="0.2">
      <c r="D20719" s="343"/>
    </row>
    <row r="20720" spans="4:4" x14ac:dyDescent="0.2">
      <c r="D20720" s="343"/>
    </row>
    <row r="20721" spans="4:4" x14ac:dyDescent="0.2">
      <c r="D20721" s="343"/>
    </row>
    <row r="20722" spans="4:4" x14ac:dyDescent="0.2">
      <c r="D20722" s="343"/>
    </row>
    <row r="20723" spans="4:4" x14ac:dyDescent="0.2">
      <c r="D20723" s="343"/>
    </row>
    <row r="20724" spans="4:4" x14ac:dyDescent="0.2">
      <c r="D20724" s="343"/>
    </row>
    <row r="20725" spans="4:4" x14ac:dyDescent="0.2">
      <c r="D20725" s="343"/>
    </row>
    <row r="20726" spans="4:4" x14ac:dyDescent="0.2">
      <c r="D20726" s="343"/>
    </row>
    <row r="20727" spans="4:4" x14ac:dyDescent="0.2">
      <c r="D20727" s="343"/>
    </row>
    <row r="20728" spans="4:4" x14ac:dyDescent="0.2">
      <c r="D20728" s="343"/>
    </row>
    <row r="20729" spans="4:4" x14ac:dyDescent="0.2">
      <c r="D20729" s="343"/>
    </row>
    <row r="20730" spans="4:4" x14ac:dyDescent="0.2">
      <c r="D20730" s="343"/>
    </row>
    <row r="20731" spans="4:4" x14ac:dyDescent="0.2">
      <c r="D20731" s="343"/>
    </row>
    <row r="20732" spans="4:4" x14ac:dyDescent="0.2">
      <c r="D20732" s="343"/>
    </row>
    <row r="20733" spans="4:4" x14ac:dyDescent="0.2">
      <c r="D20733" s="343"/>
    </row>
    <row r="20734" spans="4:4" x14ac:dyDescent="0.2">
      <c r="D20734" s="343"/>
    </row>
    <row r="20735" spans="4:4" x14ac:dyDescent="0.2">
      <c r="D20735" s="343"/>
    </row>
    <row r="20736" spans="4:4" x14ac:dyDescent="0.2">
      <c r="D20736" s="343"/>
    </row>
    <row r="20737" spans="4:4" x14ac:dyDescent="0.2">
      <c r="D20737" s="343"/>
    </row>
    <row r="20738" spans="4:4" x14ac:dyDescent="0.2">
      <c r="D20738" s="343"/>
    </row>
    <row r="20739" spans="4:4" x14ac:dyDescent="0.2">
      <c r="D20739" s="343"/>
    </row>
    <row r="20740" spans="4:4" x14ac:dyDescent="0.2">
      <c r="D20740" s="343"/>
    </row>
    <row r="20741" spans="4:4" x14ac:dyDescent="0.2">
      <c r="D20741" s="343"/>
    </row>
    <row r="20742" spans="4:4" x14ac:dyDescent="0.2">
      <c r="D20742" s="343"/>
    </row>
    <row r="20743" spans="4:4" x14ac:dyDescent="0.2">
      <c r="D20743" s="343"/>
    </row>
    <row r="20744" spans="4:4" x14ac:dyDescent="0.2">
      <c r="D20744" s="343"/>
    </row>
    <row r="20745" spans="4:4" x14ac:dyDescent="0.2">
      <c r="D20745" s="343"/>
    </row>
    <row r="20746" spans="4:4" x14ac:dyDescent="0.2">
      <c r="D20746" s="343"/>
    </row>
    <row r="20747" spans="4:4" x14ac:dyDescent="0.2">
      <c r="D20747" s="343"/>
    </row>
    <row r="20748" spans="4:4" x14ac:dyDescent="0.2">
      <c r="D20748" s="343"/>
    </row>
    <row r="20749" spans="4:4" x14ac:dyDescent="0.2">
      <c r="D20749" s="343"/>
    </row>
    <row r="20750" spans="4:4" x14ac:dyDescent="0.2">
      <c r="D20750" s="343"/>
    </row>
    <row r="20751" spans="4:4" x14ac:dyDescent="0.2">
      <c r="D20751" s="343"/>
    </row>
    <row r="20752" spans="4:4" x14ac:dyDescent="0.2">
      <c r="D20752" s="343"/>
    </row>
    <row r="20753" spans="4:4" x14ac:dyDescent="0.2">
      <c r="D20753" s="343"/>
    </row>
    <row r="20754" spans="4:4" x14ac:dyDescent="0.2">
      <c r="D20754" s="343"/>
    </row>
    <row r="20755" spans="4:4" x14ac:dyDescent="0.2">
      <c r="D20755" s="343"/>
    </row>
    <row r="20756" spans="4:4" x14ac:dyDescent="0.2">
      <c r="D20756" s="343"/>
    </row>
    <row r="20757" spans="4:4" x14ac:dyDescent="0.2">
      <c r="D20757" s="343"/>
    </row>
    <row r="20758" spans="4:4" x14ac:dyDescent="0.2">
      <c r="D20758" s="343"/>
    </row>
    <row r="20759" spans="4:4" x14ac:dyDescent="0.2">
      <c r="D20759" s="343"/>
    </row>
    <row r="20760" spans="4:4" x14ac:dyDescent="0.2">
      <c r="D20760" s="343"/>
    </row>
    <row r="20761" spans="4:4" x14ac:dyDescent="0.2">
      <c r="D20761" s="343"/>
    </row>
    <row r="20762" spans="4:4" x14ac:dyDescent="0.2">
      <c r="D20762" s="343"/>
    </row>
    <row r="20763" spans="4:4" x14ac:dyDescent="0.2">
      <c r="D20763" s="343"/>
    </row>
    <row r="20764" spans="4:4" x14ac:dyDescent="0.2">
      <c r="D20764" s="343"/>
    </row>
    <row r="20765" spans="4:4" x14ac:dyDescent="0.2">
      <c r="D20765" s="343"/>
    </row>
    <row r="20766" spans="4:4" x14ac:dyDescent="0.2">
      <c r="D20766" s="343"/>
    </row>
    <row r="20767" spans="4:4" x14ac:dyDescent="0.2">
      <c r="D20767" s="343"/>
    </row>
    <row r="20768" spans="4:4" x14ac:dyDescent="0.2">
      <c r="D20768" s="343"/>
    </row>
    <row r="20769" spans="4:4" x14ac:dyDescent="0.2">
      <c r="D20769" s="343"/>
    </row>
    <row r="20770" spans="4:4" x14ac:dyDescent="0.2">
      <c r="D20770" s="343"/>
    </row>
    <row r="20771" spans="4:4" x14ac:dyDescent="0.2">
      <c r="D20771" s="343"/>
    </row>
    <row r="20772" spans="4:4" x14ac:dyDescent="0.2">
      <c r="D20772" s="343"/>
    </row>
    <row r="20773" spans="4:4" x14ac:dyDescent="0.2">
      <c r="D20773" s="343"/>
    </row>
    <row r="20774" spans="4:4" x14ac:dyDescent="0.2">
      <c r="D20774" s="343"/>
    </row>
    <row r="20775" spans="4:4" x14ac:dyDescent="0.2">
      <c r="D20775" s="343"/>
    </row>
    <row r="20776" spans="4:4" x14ac:dyDescent="0.2">
      <c r="D20776" s="343"/>
    </row>
    <row r="20777" spans="4:4" x14ac:dyDescent="0.2">
      <c r="D20777" s="343"/>
    </row>
    <row r="20778" spans="4:4" x14ac:dyDescent="0.2">
      <c r="D20778" s="343"/>
    </row>
    <row r="20779" spans="4:4" x14ac:dyDescent="0.2">
      <c r="D20779" s="343"/>
    </row>
    <row r="20780" spans="4:4" x14ac:dyDescent="0.2">
      <c r="D20780" s="343"/>
    </row>
    <row r="20781" spans="4:4" x14ac:dyDescent="0.2">
      <c r="D20781" s="343"/>
    </row>
    <row r="20782" spans="4:4" x14ac:dyDescent="0.2">
      <c r="D20782" s="343"/>
    </row>
    <row r="20783" spans="4:4" x14ac:dyDescent="0.2">
      <c r="D20783" s="343"/>
    </row>
    <row r="20784" spans="4:4" x14ac:dyDescent="0.2">
      <c r="D20784" s="343"/>
    </row>
    <row r="20785" spans="4:4" x14ac:dyDescent="0.2">
      <c r="D20785" s="343"/>
    </row>
    <row r="20786" spans="4:4" x14ac:dyDescent="0.2">
      <c r="D20786" s="343"/>
    </row>
    <row r="20787" spans="4:4" x14ac:dyDescent="0.2">
      <c r="D20787" s="343"/>
    </row>
    <row r="20788" spans="4:4" x14ac:dyDescent="0.2">
      <c r="D20788" s="343"/>
    </row>
    <row r="20789" spans="4:4" x14ac:dyDescent="0.2">
      <c r="D20789" s="343"/>
    </row>
    <row r="20790" spans="4:4" x14ac:dyDescent="0.2">
      <c r="D20790" s="343"/>
    </row>
    <row r="20791" spans="4:4" x14ac:dyDescent="0.2">
      <c r="D20791" s="343"/>
    </row>
    <row r="20792" spans="4:4" x14ac:dyDescent="0.2">
      <c r="D20792" s="343"/>
    </row>
    <row r="20793" spans="4:4" x14ac:dyDescent="0.2">
      <c r="D20793" s="343"/>
    </row>
    <row r="20794" spans="4:4" x14ac:dyDescent="0.2">
      <c r="D20794" s="343"/>
    </row>
    <row r="20795" spans="4:4" x14ac:dyDescent="0.2">
      <c r="D20795" s="343"/>
    </row>
    <row r="20796" spans="4:4" x14ac:dyDescent="0.2">
      <c r="D20796" s="343"/>
    </row>
    <row r="20797" spans="4:4" x14ac:dyDescent="0.2">
      <c r="D20797" s="343"/>
    </row>
    <row r="20798" spans="4:4" x14ac:dyDescent="0.2">
      <c r="D20798" s="343"/>
    </row>
    <row r="20799" spans="4:4" x14ac:dyDescent="0.2">
      <c r="D20799" s="343"/>
    </row>
    <row r="20800" spans="4:4" x14ac:dyDescent="0.2">
      <c r="D20800" s="343"/>
    </row>
    <row r="20801" spans="4:4" x14ac:dyDescent="0.2">
      <c r="D20801" s="343"/>
    </row>
    <row r="20802" spans="4:4" x14ac:dyDescent="0.2">
      <c r="D20802" s="343"/>
    </row>
    <row r="20803" spans="4:4" x14ac:dyDescent="0.2">
      <c r="D20803" s="343"/>
    </row>
    <row r="20804" spans="4:4" x14ac:dyDescent="0.2">
      <c r="D20804" s="343"/>
    </row>
    <row r="20805" spans="4:4" x14ac:dyDescent="0.2">
      <c r="D20805" s="343"/>
    </row>
    <row r="20806" spans="4:4" x14ac:dyDescent="0.2">
      <c r="D20806" s="343"/>
    </row>
    <row r="20807" spans="4:4" x14ac:dyDescent="0.2">
      <c r="D20807" s="343"/>
    </row>
    <row r="20808" spans="4:4" x14ac:dyDescent="0.2">
      <c r="D20808" s="343"/>
    </row>
    <row r="20809" spans="4:4" x14ac:dyDescent="0.2">
      <c r="D20809" s="343"/>
    </row>
    <row r="20810" spans="4:4" x14ac:dyDescent="0.2">
      <c r="D20810" s="343"/>
    </row>
    <row r="20811" spans="4:4" x14ac:dyDescent="0.2">
      <c r="D20811" s="343"/>
    </row>
    <row r="20812" spans="4:4" x14ac:dyDescent="0.2">
      <c r="D20812" s="343"/>
    </row>
    <row r="20813" spans="4:4" x14ac:dyDescent="0.2">
      <c r="D20813" s="343"/>
    </row>
    <row r="20814" spans="4:4" x14ac:dyDescent="0.2">
      <c r="D20814" s="343"/>
    </row>
    <row r="20815" spans="4:4" x14ac:dyDescent="0.2">
      <c r="D20815" s="343"/>
    </row>
    <row r="20816" spans="4:4" x14ac:dyDescent="0.2">
      <c r="D20816" s="343"/>
    </row>
    <row r="20817" spans="4:4" x14ac:dyDescent="0.2">
      <c r="D20817" s="343"/>
    </row>
    <row r="20818" spans="4:4" x14ac:dyDescent="0.2">
      <c r="D20818" s="343"/>
    </row>
    <row r="20819" spans="4:4" x14ac:dyDescent="0.2">
      <c r="D20819" s="343"/>
    </row>
    <row r="20820" spans="4:4" x14ac:dyDescent="0.2">
      <c r="D20820" s="343"/>
    </row>
    <row r="20821" spans="4:4" x14ac:dyDescent="0.2">
      <c r="D20821" s="343"/>
    </row>
    <row r="20822" spans="4:4" x14ac:dyDescent="0.2">
      <c r="D20822" s="343"/>
    </row>
    <row r="20823" spans="4:4" x14ac:dyDescent="0.2">
      <c r="D20823" s="343"/>
    </row>
    <row r="20824" spans="4:4" x14ac:dyDescent="0.2">
      <c r="D20824" s="343"/>
    </row>
    <row r="20825" spans="4:4" x14ac:dyDescent="0.2">
      <c r="D20825" s="343"/>
    </row>
    <row r="20826" spans="4:4" x14ac:dyDescent="0.2">
      <c r="D20826" s="343"/>
    </row>
    <row r="20827" spans="4:4" x14ac:dyDescent="0.2">
      <c r="D20827" s="343"/>
    </row>
    <row r="20828" spans="4:4" x14ac:dyDescent="0.2">
      <c r="D20828" s="343"/>
    </row>
    <row r="20829" spans="4:4" x14ac:dyDescent="0.2">
      <c r="D20829" s="343"/>
    </row>
    <row r="20830" spans="4:4" x14ac:dyDescent="0.2">
      <c r="D20830" s="343"/>
    </row>
    <row r="20831" spans="4:4" x14ac:dyDescent="0.2">
      <c r="D20831" s="343"/>
    </row>
    <row r="20832" spans="4:4" x14ac:dyDescent="0.2">
      <c r="D20832" s="343"/>
    </row>
    <row r="20833" spans="4:4" x14ac:dyDescent="0.2">
      <c r="D20833" s="343"/>
    </row>
    <row r="20834" spans="4:4" x14ac:dyDescent="0.2">
      <c r="D20834" s="343"/>
    </row>
    <row r="20835" spans="4:4" x14ac:dyDescent="0.2">
      <c r="D20835" s="343"/>
    </row>
    <row r="20836" spans="4:4" x14ac:dyDescent="0.2">
      <c r="D20836" s="343"/>
    </row>
    <row r="20837" spans="4:4" x14ac:dyDescent="0.2">
      <c r="D20837" s="343"/>
    </row>
    <row r="20838" spans="4:4" x14ac:dyDescent="0.2">
      <c r="D20838" s="343"/>
    </row>
    <row r="20839" spans="4:4" x14ac:dyDescent="0.2">
      <c r="D20839" s="343"/>
    </row>
    <row r="20840" spans="4:4" x14ac:dyDescent="0.2">
      <c r="D20840" s="343"/>
    </row>
    <row r="20841" spans="4:4" x14ac:dyDescent="0.2">
      <c r="D20841" s="343"/>
    </row>
    <row r="20842" spans="4:4" x14ac:dyDescent="0.2">
      <c r="D20842" s="343"/>
    </row>
    <row r="20843" spans="4:4" x14ac:dyDescent="0.2">
      <c r="D20843" s="343"/>
    </row>
    <row r="20844" spans="4:4" x14ac:dyDescent="0.2">
      <c r="D20844" s="343"/>
    </row>
    <row r="20845" spans="4:4" x14ac:dyDescent="0.2">
      <c r="D20845" s="343"/>
    </row>
    <row r="20846" spans="4:4" x14ac:dyDescent="0.2">
      <c r="D20846" s="343"/>
    </row>
    <row r="20847" spans="4:4" x14ac:dyDescent="0.2">
      <c r="D20847" s="343"/>
    </row>
    <row r="20848" spans="4:4" x14ac:dyDescent="0.2">
      <c r="D20848" s="343"/>
    </row>
    <row r="20849" spans="4:4" x14ac:dyDescent="0.2">
      <c r="D20849" s="343"/>
    </row>
    <row r="20850" spans="4:4" x14ac:dyDescent="0.2">
      <c r="D20850" s="343"/>
    </row>
    <row r="20851" spans="4:4" x14ac:dyDescent="0.2">
      <c r="D20851" s="343"/>
    </row>
    <row r="20852" spans="4:4" x14ac:dyDescent="0.2">
      <c r="D20852" s="343"/>
    </row>
    <row r="20853" spans="4:4" x14ac:dyDescent="0.2">
      <c r="D20853" s="343"/>
    </row>
    <row r="20854" spans="4:4" x14ac:dyDescent="0.2">
      <c r="D20854" s="343"/>
    </row>
    <row r="20855" spans="4:4" x14ac:dyDescent="0.2">
      <c r="D20855" s="343"/>
    </row>
    <row r="20856" spans="4:4" x14ac:dyDescent="0.2">
      <c r="D20856" s="343"/>
    </row>
    <row r="20857" spans="4:4" x14ac:dyDescent="0.2">
      <c r="D20857" s="343"/>
    </row>
    <row r="20858" spans="4:4" x14ac:dyDescent="0.2">
      <c r="D20858" s="343"/>
    </row>
    <row r="20859" spans="4:4" x14ac:dyDescent="0.2">
      <c r="D20859" s="343"/>
    </row>
    <row r="20860" spans="4:4" x14ac:dyDescent="0.2">
      <c r="D20860" s="343"/>
    </row>
    <row r="20861" spans="4:4" x14ac:dyDescent="0.2">
      <c r="D20861" s="343"/>
    </row>
    <row r="20862" spans="4:4" x14ac:dyDescent="0.2">
      <c r="D20862" s="343"/>
    </row>
    <row r="20863" spans="4:4" x14ac:dyDescent="0.2">
      <c r="D20863" s="343"/>
    </row>
    <row r="20864" spans="4:4" x14ac:dyDescent="0.2">
      <c r="D20864" s="343"/>
    </row>
    <row r="20865" spans="4:4" x14ac:dyDescent="0.2">
      <c r="D20865" s="343"/>
    </row>
    <row r="20866" spans="4:4" x14ac:dyDescent="0.2">
      <c r="D20866" s="343"/>
    </row>
    <row r="20867" spans="4:4" x14ac:dyDescent="0.2">
      <c r="D20867" s="343"/>
    </row>
    <row r="20868" spans="4:4" x14ac:dyDescent="0.2">
      <c r="D20868" s="343"/>
    </row>
    <row r="20869" spans="4:4" x14ac:dyDescent="0.2">
      <c r="D20869" s="343"/>
    </row>
    <row r="20870" spans="4:4" x14ac:dyDescent="0.2">
      <c r="D20870" s="343"/>
    </row>
    <row r="20871" spans="4:4" x14ac:dyDescent="0.2">
      <c r="D20871" s="343"/>
    </row>
    <row r="20872" spans="4:4" x14ac:dyDescent="0.2">
      <c r="D20872" s="343"/>
    </row>
    <row r="20873" spans="4:4" x14ac:dyDescent="0.2">
      <c r="D20873" s="343"/>
    </row>
    <row r="20874" spans="4:4" x14ac:dyDescent="0.2">
      <c r="D20874" s="343"/>
    </row>
    <row r="20875" spans="4:4" x14ac:dyDescent="0.2">
      <c r="D20875" s="343"/>
    </row>
    <row r="20876" spans="4:4" x14ac:dyDescent="0.2">
      <c r="D20876" s="343"/>
    </row>
    <row r="20877" spans="4:4" x14ac:dyDescent="0.2">
      <c r="D20877" s="343"/>
    </row>
    <row r="20878" spans="4:4" x14ac:dyDescent="0.2">
      <c r="D20878" s="343"/>
    </row>
    <row r="20879" spans="4:4" x14ac:dyDescent="0.2">
      <c r="D20879" s="343"/>
    </row>
    <row r="20880" spans="4:4" x14ac:dyDescent="0.2">
      <c r="D20880" s="343"/>
    </row>
    <row r="20881" spans="4:4" x14ac:dyDescent="0.2">
      <c r="D20881" s="343"/>
    </row>
    <row r="20882" spans="4:4" x14ac:dyDescent="0.2">
      <c r="D20882" s="343"/>
    </row>
    <row r="20883" spans="4:4" x14ac:dyDescent="0.2">
      <c r="D20883" s="343"/>
    </row>
    <row r="20884" spans="4:4" x14ac:dyDescent="0.2">
      <c r="D20884" s="343"/>
    </row>
    <row r="20885" spans="4:4" x14ac:dyDescent="0.2">
      <c r="D20885" s="343"/>
    </row>
    <row r="20886" spans="4:4" x14ac:dyDescent="0.2">
      <c r="D20886" s="343"/>
    </row>
    <row r="20887" spans="4:4" x14ac:dyDescent="0.2">
      <c r="D20887" s="343"/>
    </row>
    <row r="20888" spans="4:4" x14ac:dyDescent="0.2">
      <c r="D20888" s="343"/>
    </row>
    <row r="20889" spans="4:4" x14ac:dyDescent="0.2">
      <c r="D20889" s="343"/>
    </row>
    <row r="20890" spans="4:4" x14ac:dyDescent="0.2">
      <c r="D20890" s="343"/>
    </row>
    <row r="20891" spans="4:4" x14ac:dyDescent="0.2">
      <c r="D20891" s="343"/>
    </row>
    <row r="20892" spans="4:4" x14ac:dyDescent="0.2">
      <c r="D20892" s="343"/>
    </row>
    <row r="20893" spans="4:4" x14ac:dyDescent="0.2">
      <c r="D20893" s="343"/>
    </row>
    <row r="20894" spans="4:4" x14ac:dyDescent="0.2">
      <c r="D20894" s="343"/>
    </row>
    <row r="20895" spans="4:4" x14ac:dyDescent="0.2">
      <c r="D20895" s="343"/>
    </row>
    <row r="20896" spans="4:4" x14ac:dyDescent="0.2">
      <c r="D20896" s="343"/>
    </row>
    <row r="20897" spans="4:4" x14ac:dyDescent="0.2">
      <c r="D20897" s="343"/>
    </row>
    <row r="20898" spans="4:4" x14ac:dyDescent="0.2">
      <c r="D20898" s="343"/>
    </row>
    <row r="20899" spans="4:4" x14ac:dyDescent="0.2">
      <c r="D20899" s="343"/>
    </row>
    <row r="20900" spans="4:4" x14ac:dyDescent="0.2">
      <c r="D20900" s="343"/>
    </row>
    <row r="20901" spans="4:4" x14ac:dyDescent="0.2">
      <c r="D20901" s="343"/>
    </row>
    <row r="20902" spans="4:4" x14ac:dyDescent="0.2">
      <c r="D20902" s="343"/>
    </row>
    <row r="20903" spans="4:4" x14ac:dyDescent="0.2">
      <c r="D20903" s="343"/>
    </row>
    <row r="20904" spans="4:4" x14ac:dyDescent="0.2">
      <c r="D20904" s="343"/>
    </row>
    <row r="20905" spans="4:4" x14ac:dyDescent="0.2">
      <c r="D20905" s="343"/>
    </row>
    <row r="20906" spans="4:4" x14ac:dyDescent="0.2">
      <c r="D20906" s="343"/>
    </row>
    <row r="20907" spans="4:4" x14ac:dyDescent="0.2">
      <c r="D20907" s="343"/>
    </row>
    <row r="20908" spans="4:4" x14ac:dyDescent="0.2">
      <c r="D20908" s="343"/>
    </row>
    <row r="20909" spans="4:4" x14ac:dyDescent="0.2">
      <c r="D20909" s="343"/>
    </row>
    <row r="20910" spans="4:4" x14ac:dyDescent="0.2">
      <c r="D20910" s="343"/>
    </row>
    <row r="20911" spans="4:4" x14ac:dyDescent="0.2">
      <c r="D20911" s="343"/>
    </row>
    <row r="20912" spans="4:4" x14ac:dyDescent="0.2">
      <c r="D20912" s="343"/>
    </row>
    <row r="20913" spans="4:4" x14ac:dyDescent="0.2">
      <c r="D20913" s="343"/>
    </row>
    <row r="20914" spans="4:4" x14ac:dyDescent="0.2">
      <c r="D20914" s="343"/>
    </row>
    <row r="20915" spans="4:4" x14ac:dyDescent="0.2">
      <c r="D20915" s="343"/>
    </row>
    <row r="20916" spans="4:4" x14ac:dyDescent="0.2">
      <c r="D20916" s="343"/>
    </row>
    <row r="20917" spans="4:4" x14ac:dyDescent="0.2">
      <c r="D20917" s="343"/>
    </row>
    <row r="20918" spans="4:4" x14ac:dyDescent="0.2">
      <c r="D20918" s="343"/>
    </row>
    <row r="20919" spans="4:4" x14ac:dyDescent="0.2">
      <c r="D20919" s="343"/>
    </row>
    <row r="20920" spans="4:4" x14ac:dyDescent="0.2">
      <c r="D20920" s="343"/>
    </row>
    <row r="20921" spans="4:4" x14ac:dyDescent="0.2">
      <c r="D20921" s="343"/>
    </row>
    <row r="20922" spans="4:4" x14ac:dyDescent="0.2">
      <c r="D20922" s="343"/>
    </row>
    <row r="20923" spans="4:4" x14ac:dyDescent="0.2">
      <c r="D20923" s="343"/>
    </row>
    <row r="20924" spans="4:4" x14ac:dyDescent="0.2">
      <c r="D20924" s="343"/>
    </row>
    <row r="20925" spans="4:4" x14ac:dyDescent="0.2">
      <c r="D20925" s="343"/>
    </row>
    <row r="20926" spans="4:4" x14ac:dyDescent="0.2">
      <c r="D20926" s="343"/>
    </row>
    <row r="20927" spans="4:4" x14ac:dyDescent="0.2">
      <c r="D20927" s="343"/>
    </row>
    <row r="20928" spans="4:4" x14ac:dyDescent="0.2">
      <c r="D20928" s="343"/>
    </row>
    <row r="20929" spans="4:4" x14ac:dyDescent="0.2">
      <c r="D20929" s="343"/>
    </row>
    <row r="20930" spans="4:4" x14ac:dyDescent="0.2">
      <c r="D20930" s="343"/>
    </row>
    <row r="20931" spans="4:4" x14ac:dyDescent="0.2">
      <c r="D20931" s="343"/>
    </row>
    <row r="20932" spans="4:4" x14ac:dyDescent="0.2">
      <c r="D20932" s="343"/>
    </row>
    <row r="20933" spans="4:4" x14ac:dyDescent="0.2">
      <c r="D20933" s="343"/>
    </row>
    <row r="20934" spans="4:4" x14ac:dyDescent="0.2">
      <c r="D20934" s="343"/>
    </row>
    <row r="20935" spans="4:4" x14ac:dyDescent="0.2">
      <c r="D20935" s="343"/>
    </row>
    <row r="20936" spans="4:4" x14ac:dyDescent="0.2">
      <c r="D20936" s="343"/>
    </row>
    <row r="20937" spans="4:4" x14ac:dyDescent="0.2">
      <c r="D20937" s="343"/>
    </row>
    <row r="20938" spans="4:4" x14ac:dyDescent="0.2">
      <c r="D20938" s="343"/>
    </row>
    <row r="20939" spans="4:4" x14ac:dyDescent="0.2">
      <c r="D20939" s="343"/>
    </row>
    <row r="20940" spans="4:4" x14ac:dyDescent="0.2">
      <c r="D20940" s="343"/>
    </row>
    <row r="20941" spans="4:4" x14ac:dyDescent="0.2">
      <c r="D20941" s="343"/>
    </row>
    <row r="20942" spans="4:4" x14ac:dyDescent="0.2">
      <c r="D20942" s="343"/>
    </row>
    <row r="20943" spans="4:4" x14ac:dyDescent="0.2">
      <c r="D20943" s="343"/>
    </row>
    <row r="20944" spans="4:4" x14ac:dyDescent="0.2">
      <c r="D20944" s="343"/>
    </row>
    <row r="20945" spans="4:4" x14ac:dyDescent="0.2">
      <c r="D20945" s="343"/>
    </row>
    <row r="20946" spans="4:4" x14ac:dyDescent="0.2">
      <c r="D20946" s="343"/>
    </row>
    <row r="20947" spans="4:4" x14ac:dyDescent="0.2">
      <c r="D20947" s="343"/>
    </row>
    <row r="20948" spans="4:4" x14ac:dyDescent="0.2">
      <c r="D20948" s="343"/>
    </row>
    <row r="20949" spans="4:4" x14ac:dyDescent="0.2">
      <c r="D20949" s="343"/>
    </row>
    <row r="20950" spans="4:4" x14ac:dyDescent="0.2">
      <c r="D20950" s="343"/>
    </row>
    <row r="20951" spans="4:4" x14ac:dyDescent="0.2">
      <c r="D20951" s="343"/>
    </row>
    <row r="20952" spans="4:4" x14ac:dyDescent="0.2">
      <c r="D20952" s="343"/>
    </row>
    <row r="20953" spans="4:4" x14ac:dyDescent="0.2">
      <c r="D20953" s="343"/>
    </row>
    <row r="20954" spans="4:4" x14ac:dyDescent="0.2">
      <c r="D20954" s="343"/>
    </row>
    <row r="20955" spans="4:4" x14ac:dyDescent="0.2">
      <c r="D20955" s="343"/>
    </row>
    <row r="20956" spans="4:4" x14ac:dyDescent="0.2">
      <c r="D20956" s="343"/>
    </row>
    <row r="20957" spans="4:4" x14ac:dyDescent="0.2">
      <c r="D20957" s="343"/>
    </row>
    <row r="20958" spans="4:4" x14ac:dyDescent="0.2">
      <c r="D20958" s="343"/>
    </row>
    <row r="20959" spans="4:4" x14ac:dyDescent="0.2">
      <c r="D20959" s="343"/>
    </row>
    <row r="20960" spans="4:4" x14ac:dyDescent="0.2">
      <c r="D20960" s="343"/>
    </row>
    <row r="20961" spans="4:4" x14ac:dyDescent="0.2">
      <c r="D20961" s="343"/>
    </row>
    <row r="20962" spans="4:4" x14ac:dyDescent="0.2">
      <c r="D20962" s="343"/>
    </row>
    <row r="20963" spans="4:4" x14ac:dyDescent="0.2">
      <c r="D20963" s="343"/>
    </row>
    <row r="20964" spans="4:4" x14ac:dyDescent="0.2">
      <c r="D20964" s="343"/>
    </row>
    <row r="20965" spans="4:4" x14ac:dyDescent="0.2">
      <c r="D20965" s="343"/>
    </row>
    <row r="20966" spans="4:4" x14ac:dyDescent="0.2">
      <c r="D20966" s="343"/>
    </row>
    <row r="20967" spans="4:4" x14ac:dyDescent="0.2">
      <c r="D20967" s="343"/>
    </row>
    <row r="20968" spans="4:4" x14ac:dyDescent="0.2">
      <c r="D20968" s="343"/>
    </row>
    <row r="20969" spans="4:4" x14ac:dyDescent="0.2">
      <c r="D20969" s="343"/>
    </row>
    <row r="20970" spans="4:4" x14ac:dyDescent="0.2">
      <c r="D20970" s="343"/>
    </row>
    <row r="20971" spans="4:4" x14ac:dyDescent="0.2">
      <c r="D20971" s="343"/>
    </row>
    <row r="20972" spans="4:4" x14ac:dyDescent="0.2">
      <c r="D20972" s="343"/>
    </row>
    <row r="20973" spans="4:4" x14ac:dyDescent="0.2">
      <c r="D20973" s="343"/>
    </row>
    <row r="20974" spans="4:4" x14ac:dyDescent="0.2">
      <c r="D20974" s="343"/>
    </row>
    <row r="20975" spans="4:4" x14ac:dyDescent="0.2">
      <c r="D20975" s="343"/>
    </row>
    <row r="20976" spans="4:4" x14ac:dyDescent="0.2">
      <c r="D20976" s="343"/>
    </row>
    <row r="20977" spans="4:4" x14ac:dyDescent="0.2">
      <c r="D20977" s="343"/>
    </row>
    <row r="20978" spans="4:4" x14ac:dyDescent="0.2">
      <c r="D20978" s="343"/>
    </row>
    <row r="20979" spans="4:4" x14ac:dyDescent="0.2">
      <c r="D20979" s="343"/>
    </row>
    <row r="20980" spans="4:4" x14ac:dyDescent="0.2">
      <c r="D20980" s="343"/>
    </row>
    <row r="20981" spans="4:4" x14ac:dyDescent="0.2">
      <c r="D20981" s="343"/>
    </row>
    <row r="20982" spans="4:4" x14ac:dyDescent="0.2">
      <c r="D20982" s="343"/>
    </row>
    <row r="20983" spans="4:4" x14ac:dyDescent="0.2">
      <c r="D20983" s="343"/>
    </row>
    <row r="20984" spans="4:4" x14ac:dyDescent="0.2">
      <c r="D20984" s="343"/>
    </row>
    <row r="20985" spans="4:4" x14ac:dyDescent="0.2">
      <c r="D20985" s="343"/>
    </row>
    <row r="20986" spans="4:4" x14ac:dyDescent="0.2">
      <c r="D20986" s="343"/>
    </row>
    <row r="20987" spans="4:4" x14ac:dyDescent="0.2">
      <c r="D20987" s="343"/>
    </row>
    <row r="20988" spans="4:4" x14ac:dyDescent="0.2">
      <c r="D20988" s="343"/>
    </row>
    <row r="20989" spans="4:4" x14ac:dyDescent="0.2">
      <c r="D20989" s="343"/>
    </row>
    <row r="20990" spans="4:4" x14ac:dyDescent="0.2">
      <c r="D20990" s="343"/>
    </row>
    <row r="20991" spans="4:4" x14ac:dyDescent="0.2">
      <c r="D20991" s="343"/>
    </row>
    <row r="20992" spans="4:4" x14ac:dyDescent="0.2">
      <c r="D20992" s="343"/>
    </row>
    <row r="20993" spans="4:4" x14ac:dyDescent="0.2">
      <c r="D20993" s="343"/>
    </row>
    <row r="20994" spans="4:4" x14ac:dyDescent="0.2">
      <c r="D20994" s="343"/>
    </row>
    <row r="20995" spans="4:4" x14ac:dyDescent="0.2">
      <c r="D20995" s="343"/>
    </row>
    <row r="20996" spans="4:4" x14ac:dyDescent="0.2">
      <c r="D20996" s="343"/>
    </row>
    <row r="20997" spans="4:4" x14ac:dyDescent="0.2">
      <c r="D20997" s="343"/>
    </row>
    <row r="20998" spans="4:4" x14ac:dyDescent="0.2">
      <c r="D20998" s="343"/>
    </row>
    <row r="20999" spans="4:4" x14ac:dyDescent="0.2">
      <c r="D20999" s="343"/>
    </row>
    <row r="21000" spans="4:4" x14ac:dyDescent="0.2">
      <c r="D21000" s="343"/>
    </row>
    <row r="21001" spans="4:4" x14ac:dyDescent="0.2">
      <c r="D21001" s="343"/>
    </row>
    <row r="21002" spans="4:4" x14ac:dyDescent="0.2">
      <c r="D21002" s="343"/>
    </row>
    <row r="21003" spans="4:4" x14ac:dyDescent="0.2">
      <c r="D21003" s="343"/>
    </row>
    <row r="21004" spans="4:4" x14ac:dyDescent="0.2">
      <c r="D21004" s="343"/>
    </row>
    <row r="21005" spans="4:4" x14ac:dyDescent="0.2">
      <c r="D21005" s="343"/>
    </row>
    <row r="21006" spans="4:4" x14ac:dyDescent="0.2">
      <c r="D21006" s="343"/>
    </row>
    <row r="21007" spans="4:4" x14ac:dyDescent="0.2">
      <c r="D21007" s="343"/>
    </row>
    <row r="21008" spans="4:4" x14ac:dyDescent="0.2">
      <c r="D21008" s="343"/>
    </row>
    <row r="21009" spans="4:4" x14ac:dyDescent="0.2">
      <c r="D21009" s="343"/>
    </row>
    <row r="21010" spans="4:4" x14ac:dyDescent="0.2">
      <c r="D21010" s="343"/>
    </row>
    <row r="21011" spans="4:4" x14ac:dyDescent="0.2">
      <c r="D21011" s="343"/>
    </row>
    <row r="21012" spans="4:4" x14ac:dyDescent="0.2">
      <c r="D21012" s="343"/>
    </row>
    <row r="21013" spans="4:4" x14ac:dyDescent="0.2">
      <c r="D21013" s="343"/>
    </row>
    <row r="21014" spans="4:4" x14ac:dyDescent="0.2">
      <c r="D21014" s="343"/>
    </row>
    <row r="21015" spans="4:4" x14ac:dyDescent="0.2">
      <c r="D21015" s="343"/>
    </row>
    <row r="21016" spans="4:4" x14ac:dyDescent="0.2">
      <c r="D21016" s="343"/>
    </row>
    <row r="21017" spans="4:4" x14ac:dyDescent="0.2">
      <c r="D21017" s="343"/>
    </row>
    <row r="21018" spans="4:4" x14ac:dyDescent="0.2">
      <c r="D21018" s="343"/>
    </row>
    <row r="21019" spans="4:4" x14ac:dyDescent="0.2">
      <c r="D21019" s="343"/>
    </row>
    <row r="21020" spans="4:4" x14ac:dyDescent="0.2">
      <c r="D21020" s="343"/>
    </row>
    <row r="21021" spans="4:4" x14ac:dyDescent="0.2">
      <c r="D21021" s="343"/>
    </row>
    <row r="21022" spans="4:4" x14ac:dyDescent="0.2">
      <c r="D21022" s="343"/>
    </row>
    <row r="21023" spans="4:4" x14ac:dyDescent="0.2">
      <c r="D21023" s="343"/>
    </row>
    <row r="21024" spans="4:4" x14ac:dyDescent="0.2">
      <c r="D21024" s="343"/>
    </row>
    <row r="21025" spans="4:4" x14ac:dyDescent="0.2">
      <c r="D21025" s="343"/>
    </row>
    <row r="21026" spans="4:4" x14ac:dyDescent="0.2">
      <c r="D21026" s="343"/>
    </row>
    <row r="21027" spans="4:4" x14ac:dyDescent="0.2">
      <c r="D21027" s="343"/>
    </row>
    <row r="21028" spans="4:4" x14ac:dyDescent="0.2">
      <c r="D21028" s="343"/>
    </row>
    <row r="21029" spans="4:4" x14ac:dyDescent="0.2">
      <c r="D21029" s="343"/>
    </row>
    <row r="21030" spans="4:4" x14ac:dyDescent="0.2">
      <c r="D21030" s="343"/>
    </row>
    <row r="21031" spans="4:4" x14ac:dyDescent="0.2">
      <c r="D21031" s="343"/>
    </row>
    <row r="21032" spans="4:4" x14ac:dyDescent="0.2">
      <c r="D21032" s="343"/>
    </row>
    <row r="21033" spans="4:4" x14ac:dyDescent="0.2">
      <c r="D21033" s="343"/>
    </row>
    <row r="21034" spans="4:4" x14ac:dyDescent="0.2">
      <c r="D21034" s="343"/>
    </row>
    <row r="21035" spans="4:4" x14ac:dyDescent="0.2">
      <c r="D21035" s="343"/>
    </row>
    <row r="21036" spans="4:4" x14ac:dyDescent="0.2">
      <c r="D21036" s="343"/>
    </row>
    <row r="21037" spans="4:4" x14ac:dyDescent="0.2">
      <c r="D21037" s="343"/>
    </row>
    <row r="21038" spans="4:4" x14ac:dyDescent="0.2">
      <c r="D21038" s="343"/>
    </row>
    <row r="21039" spans="4:4" x14ac:dyDescent="0.2">
      <c r="D21039" s="343"/>
    </row>
    <row r="21040" spans="4:4" x14ac:dyDescent="0.2">
      <c r="D21040" s="343"/>
    </row>
    <row r="21041" spans="4:4" x14ac:dyDescent="0.2">
      <c r="D21041" s="343"/>
    </row>
    <row r="21042" spans="4:4" x14ac:dyDescent="0.2">
      <c r="D21042" s="343"/>
    </row>
    <row r="21043" spans="4:4" x14ac:dyDescent="0.2">
      <c r="D21043" s="343"/>
    </row>
    <row r="21044" spans="4:4" x14ac:dyDescent="0.2">
      <c r="D21044" s="343"/>
    </row>
    <row r="21045" spans="4:4" x14ac:dyDescent="0.2">
      <c r="D21045" s="343"/>
    </row>
    <row r="21046" spans="4:4" x14ac:dyDescent="0.2">
      <c r="D21046" s="343"/>
    </row>
    <row r="21047" spans="4:4" x14ac:dyDescent="0.2">
      <c r="D21047" s="343"/>
    </row>
    <row r="21048" spans="4:4" x14ac:dyDescent="0.2">
      <c r="D21048" s="343"/>
    </row>
    <row r="21049" spans="4:4" x14ac:dyDescent="0.2">
      <c r="D21049" s="343"/>
    </row>
    <row r="21050" spans="4:4" x14ac:dyDescent="0.2">
      <c r="D21050" s="343"/>
    </row>
    <row r="21051" spans="4:4" x14ac:dyDescent="0.2">
      <c r="D21051" s="343"/>
    </row>
    <row r="21052" spans="4:4" x14ac:dyDescent="0.2">
      <c r="D21052" s="343"/>
    </row>
    <row r="21053" spans="4:4" x14ac:dyDescent="0.2">
      <c r="D21053" s="343"/>
    </row>
    <row r="21054" spans="4:4" x14ac:dyDescent="0.2">
      <c r="D21054" s="343"/>
    </row>
    <row r="21055" spans="4:4" x14ac:dyDescent="0.2">
      <c r="D21055" s="343"/>
    </row>
    <row r="21056" spans="4:4" x14ac:dyDescent="0.2">
      <c r="D21056" s="343"/>
    </row>
    <row r="21057" spans="4:4" x14ac:dyDescent="0.2">
      <c r="D21057" s="343"/>
    </row>
    <row r="21058" spans="4:4" x14ac:dyDescent="0.2">
      <c r="D21058" s="343"/>
    </row>
    <row r="21059" spans="4:4" x14ac:dyDescent="0.2">
      <c r="D21059" s="343"/>
    </row>
    <row r="21060" spans="4:4" x14ac:dyDescent="0.2">
      <c r="D21060" s="343"/>
    </row>
    <row r="21061" spans="4:4" x14ac:dyDescent="0.2">
      <c r="D21061" s="343"/>
    </row>
    <row r="21062" spans="4:4" x14ac:dyDescent="0.2">
      <c r="D21062" s="343"/>
    </row>
    <row r="21063" spans="4:4" x14ac:dyDescent="0.2">
      <c r="D21063" s="343"/>
    </row>
    <row r="21064" spans="4:4" x14ac:dyDescent="0.2">
      <c r="D21064" s="343"/>
    </row>
    <row r="21065" spans="4:4" x14ac:dyDescent="0.2">
      <c r="D21065" s="343"/>
    </row>
    <row r="21066" spans="4:4" x14ac:dyDescent="0.2">
      <c r="D21066" s="343"/>
    </row>
    <row r="21067" spans="4:4" x14ac:dyDescent="0.2">
      <c r="D21067" s="343"/>
    </row>
    <row r="21068" spans="4:4" x14ac:dyDescent="0.2">
      <c r="D21068" s="343"/>
    </row>
    <row r="21069" spans="4:4" x14ac:dyDescent="0.2">
      <c r="D21069" s="343"/>
    </row>
    <row r="21070" spans="4:4" x14ac:dyDescent="0.2">
      <c r="D21070" s="343"/>
    </row>
    <row r="21071" spans="4:4" x14ac:dyDescent="0.2">
      <c r="D21071" s="343"/>
    </row>
    <row r="21072" spans="4:4" x14ac:dyDescent="0.2">
      <c r="D21072" s="343"/>
    </row>
    <row r="21073" spans="4:4" x14ac:dyDescent="0.2">
      <c r="D21073" s="343"/>
    </row>
    <row r="21074" spans="4:4" x14ac:dyDescent="0.2">
      <c r="D21074" s="343"/>
    </row>
    <row r="21075" spans="4:4" x14ac:dyDescent="0.2">
      <c r="D21075" s="343"/>
    </row>
    <row r="21076" spans="4:4" x14ac:dyDescent="0.2">
      <c r="D21076" s="343"/>
    </row>
    <row r="21077" spans="4:4" x14ac:dyDescent="0.2">
      <c r="D21077" s="343"/>
    </row>
    <row r="21078" spans="4:4" x14ac:dyDescent="0.2">
      <c r="D21078" s="343"/>
    </row>
    <row r="21079" spans="4:4" x14ac:dyDescent="0.2">
      <c r="D21079" s="343"/>
    </row>
    <row r="21080" spans="4:4" x14ac:dyDescent="0.2">
      <c r="D21080" s="343"/>
    </row>
    <row r="21081" spans="4:4" x14ac:dyDescent="0.2">
      <c r="D21081" s="343"/>
    </row>
    <row r="21082" spans="4:4" x14ac:dyDescent="0.2">
      <c r="D21082" s="343"/>
    </row>
    <row r="21083" spans="4:4" x14ac:dyDescent="0.2">
      <c r="D21083" s="343"/>
    </row>
    <row r="21084" spans="4:4" x14ac:dyDescent="0.2">
      <c r="D21084" s="343"/>
    </row>
    <row r="21085" spans="4:4" x14ac:dyDescent="0.2">
      <c r="D21085" s="343"/>
    </row>
    <row r="21086" spans="4:4" x14ac:dyDescent="0.2">
      <c r="D21086" s="343"/>
    </row>
    <row r="21087" spans="4:4" x14ac:dyDescent="0.2">
      <c r="D21087" s="343"/>
    </row>
    <row r="21088" spans="4:4" x14ac:dyDescent="0.2">
      <c r="D21088" s="343"/>
    </row>
    <row r="21089" spans="4:4" x14ac:dyDescent="0.2">
      <c r="D21089" s="343"/>
    </row>
    <row r="21090" spans="4:4" x14ac:dyDescent="0.2">
      <c r="D21090" s="343"/>
    </row>
    <row r="21091" spans="4:4" x14ac:dyDescent="0.2">
      <c r="D21091" s="343"/>
    </row>
    <row r="21092" spans="4:4" x14ac:dyDescent="0.2">
      <c r="D21092" s="343"/>
    </row>
    <row r="21093" spans="4:4" x14ac:dyDescent="0.2">
      <c r="D21093" s="343"/>
    </row>
    <row r="21094" spans="4:4" x14ac:dyDescent="0.2">
      <c r="D21094" s="343"/>
    </row>
    <row r="21095" spans="4:4" x14ac:dyDescent="0.2">
      <c r="D21095" s="343"/>
    </row>
    <row r="21096" spans="4:4" x14ac:dyDescent="0.2">
      <c r="D21096" s="343"/>
    </row>
    <row r="21097" spans="4:4" x14ac:dyDescent="0.2">
      <c r="D21097" s="343"/>
    </row>
    <row r="21098" spans="4:4" x14ac:dyDescent="0.2">
      <c r="D21098" s="343"/>
    </row>
    <row r="21099" spans="4:4" x14ac:dyDescent="0.2">
      <c r="D21099" s="343"/>
    </row>
    <row r="21100" spans="4:4" x14ac:dyDescent="0.2">
      <c r="D21100" s="343"/>
    </row>
    <row r="21101" spans="4:4" x14ac:dyDescent="0.2">
      <c r="D21101" s="343"/>
    </row>
    <row r="21102" spans="4:4" x14ac:dyDescent="0.2">
      <c r="D21102" s="343"/>
    </row>
    <row r="21103" spans="4:4" x14ac:dyDescent="0.2">
      <c r="D21103" s="343"/>
    </row>
    <row r="21104" spans="4:4" x14ac:dyDescent="0.2">
      <c r="D21104" s="343"/>
    </row>
    <row r="21105" spans="4:4" x14ac:dyDescent="0.2">
      <c r="D21105" s="343"/>
    </row>
    <row r="21106" spans="4:4" x14ac:dyDescent="0.2">
      <c r="D21106" s="343"/>
    </row>
    <row r="21107" spans="4:4" x14ac:dyDescent="0.2">
      <c r="D21107" s="343"/>
    </row>
    <row r="21108" spans="4:4" x14ac:dyDescent="0.2">
      <c r="D21108" s="343"/>
    </row>
    <row r="21109" spans="4:4" x14ac:dyDescent="0.2">
      <c r="D21109" s="343"/>
    </row>
    <row r="21110" spans="4:4" x14ac:dyDescent="0.2">
      <c r="D21110" s="343"/>
    </row>
    <row r="21111" spans="4:4" x14ac:dyDescent="0.2">
      <c r="D21111" s="343"/>
    </row>
    <row r="21112" spans="4:4" x14ac:dyDescent="0.2">
      <c r="D21112" s="343"/>
    </row>
    <row r="21113" spans="4:4" x14ac:dyDescent="0.2">
      <c r="D21113" s="343"/>
    </row>
    <row r="21114" spans="4:4" x14ac:dyDescent="0.2">
      <c r="D21114" s="343"/>
    </row>
    <row r="21115" spans="4:4" x14ac:dyDescent="0.2">
      <c r="D21115" s="343"/>
    </row>
    <row r="21116" spans="4:4" x14ac:dyDescent="0.2">
      <c r="D21116" s="343"/>
    </row>
    <row r="21117" spans="4:4" x14ac:dyDescent="0.2">
      <c r="D21117" s="343"/>
    </row>
    <row r="21118" spans="4:4" x14ac:dyDescent="0.2">
      <c r="D21118" s="343"/>
    </row>
    <row r="21119" spans="4:4" x14ac:dyDescent="0.2">
      <c r="D21119" s="343"/>
    </row>
    <row r="21120" spans="4:4" x14ac:dyDescent="0.2">
      <c r="D21120" s="343"/>
    </row>
    <row r="21121" spans="4:4" x14ac:dyDescent="0.2">
      <c r="D21121" s="343"/>
    </row>
    <row r="21122" spans="4:4" x14ac:dyDescent="0.2">
      <c r="D21122" s="343"/>
    </row>
    <row r="21123" spans="4:4" x14ac:dyDescent="0.2">
      <c r="D21123" s="343"/>
    </row>
    <row r="21124" spans="4:4" x14ac:dyDescent="0.2">
      <c r="D21124" s="343"/>
    </row>
    <row r="21125" spans="4:4" x14ac:dyDescent="0.2">
      <c r="D21125" s="343"/>
    </row>
    <row r="21126" spans="4:4" x14ac:dyDescent="0.2">
      <c r="D21126" s="343"/>
    </row>
    <row r="21127" spans="4:4" x14ac:dyDescent="0.2">
      <c r="D21127" s="343"/>
    </row>
    <row r="21128" spans="4:4" x14ac:dyDescent="0.2">
      <c r="D21128" s="343"/>
    </row>
    <row r="21129" spans="4:4" x14ac:dyDescent="0.2">
      <c r="D21129" s="343"/>
    </row>
    <row r="21130" spans="4:4" x14ac:dyDescent="0.2">
      <c r="D21130" s="343"/>
    </row>
    <row r="21131" spans="4:4" x14ac:dyDescent="0.2">
      <c r="D21131" s="343"/>
    </row>
    <row r="21132" spans="4:4" x14ac:dyDescent="0.2">
      <c r="D21132" s="343"/>
    </row>
    <row r="21133" spans="4:4" x14ac:dyDescent="0.2">
      <c r="D21133" s="343"/>
    </row>
    <row r="21134" spans="4:4" x14ac:dyDescent="0.2">
      <c r="D21134" s="343"/>
    </row>
    <row r="21135" spans="4:4" x14ac:dyDescent="0.2">
      <c r="D21135" s="343"/>
    </row>
    <row r="21136" spans="4:4" x14ac:dyDescent="0.2">
      <c r="D21136" s="343"/>
    </row>
    <row r="21137" spans="4:4" x14ac:dyDescent="0.2">
      <c r="D21137" s="343"/>
    </row>
    <row r="21138" spans="4:4" x14ac:dyDescent="0.2">
      <c r="D21138" s="343"/>
    </row>
    <row r="21139" spans="4:4" x14ac:dyDescent="0.2">
      <c r="D21139" s="343"/>
    </row>
    <row r="21140" spans="4:4" x14ac:dyDescent="0.2">
      <c r="D21140" s="343"/>
    </row>
    <row r="21141" spans="4:4" x14ac:dyDescent="0.2">
      <c r="D21141" s="343"/>
    </row>
    <row r="21142" spans="4:4" x14ac:dyDescent="0.2">
      <c r="D21142" s="343"/>
    </row>
    <row r="21143" spans="4:4" x14ac:dyDescent="0.2">
      <c r="D21143" s="343"/>
    </row>
    <row r="21144" spans="4:4" x14ac:dyDescent="0.2">
      <c r="D21144" s="343"/>
    </row>
    <row r="21145" spans="4:4" x14ac:dyDescent="0.2">
      <c r="D21145" s="343"/>
    </row>
    <row r="21146" spans="4:4" x14ac:dyDescent="0.2">
      <c r="D21146" s="343"/>
    </row>
    <row r="21147" spans="4:4" x14ac:dyDescent="0.2">
      <c r="D21147" s="343"/>
    </row>
    <row r="21148" spans="4:4" x14ac:dyDescent="0.2">
      <c r="D21148" s="343"/>
    </row>
    <row r="21149" spans="4:4" x14ac:dyDescent="0.2">
      <c r="D21149" s="343"/>
    </row>
    <row r="21150" spans="4:4" x14ac:dyDescent="0.2">
      <c r="D21150" s="343"/>
    </row>
    <row r="21151" spans="4:4" x14ac:dyDescent="0.2">
      <c r="D21151" s="343"/>
    </row>
    <row r="21152" spans="4:4" x14ac:dyDescent="0.2">
      <c r="D21152" s="343"/>
    </row>
    <row r="21153" spans="4:4" x14ac:dyDescent="0.2">
      <c r="D21153" s="343"/>
    </row>
    <row r="21154" spans="4:4" x14ac:dyDescent="0.2">
      <c r="D21154" s="343"/>
    </row>
    <row r="21155" spans="4:4" x14ac:dyDescent="0.2">
      <c r="D21155" s="343"/>
    </row>
    <row r="21156" spans="4:4" x14ac:dyDescent="0.2">
      <c r="D21156" s="343"/>
    </row>
    <row r="21157" spans="4:4" x14ac:dyDescent="0.2">
      <c r="D21157" s="343"/>
    </row>
    <row r="21158" spans="4:4" x14ac:dyDescent="0.2">
      <c r="D21158" s="343"/>
    </row>
    <row r="21159" spans="4:4" x14ac:dyDescent="0.2">
      <c r="D21159" s="343"/>
    </row>
    <row r="21160" spans="4:4" x14ac:dyDescent="0.2">
      <c r="D21160" s="343"/>
    </row>
    <row r="21161" spans="4:4" x14ac:dyDescent="0.2">
      <c r="D21161" s="343"/>
    </row>
    <row r="21162" spans="4:4" x14ac:dyDescent="0.2">
      <c r="D21162" s="343"/>
    </row>
    <row r="21163" spans="4:4" x14ac:dyDescent="0.2">
      <c r="D21163" s="343"/>
    </row>
    <row r="21164" spans="4:4" x14ac:dyDescent="0.2">
      <c r="D21164" s="343"/>
    </row>
    <row r="21165" spans="4:4" x14ac:dyDescent="0.2">
      <c r="D21165" s="343"/>
    </row>
    <row r="21166" spans="4:4" x14ac:dyDescent="0.2">
      <c r="D21166" s="343"/>
    </row>
    <row r="21167" spans="4:4" x14ac:dyDescent="0.2">
      <c r="D21167" s="343"/>
    </row>
    <row r="21168" spans="4:4" x14ac:dyDescent="0.2">
      <c r="D21168" s="343"/>
    </row>
    <row r="21169" spans="4:4" x14ac:dyDescent="0.2">
      <c r="D21169" s="343"/>
    </row>
    <row r="21170" spans="4:4" x14ac:dyDescent="0.2">
      <c r="D21170" s="343"/>
    </row>
    <row r="21171" spans="4:4" x14ac:dyDescent="0.2">
      <c r="D21171" s="343"/>
    </row>
    <row r="21172" spans="4:4" x14ac:dyDescent="0.2">
      <c r="D21172" s="343"/>
    </row>
    <row r="21173" spans="4:4" x14ac:dyDescent="0.2">
      <c r="D21173" s="343"/>
    </row>
    <row r="21174" spans="4:4" x14ac:dyDescent="0.2">
      <c r="D21174" s="343"/>
    </row>
    <row r="21175" spans="4:4" x14ac:dyDescent="0.2">
      <c r="D21175" s="343"/>
    </row>
    <row r="21176" spans="4:4" x14ac:dyDescent="0.2">
      <c r="D21176" s="343"/>
    </row>
    <row r="21177" spans="4:4" x14ac:dyDescent="0.2">
      <c r="D21177" s="343"/>
    </row>
    <row r="21178" spans="4:4" x14ac:dyDescent="0.2">
      <c r="D21178" s="343"/>
    </row>
    <row r="21179" spans="4:4" x14ac:dyDescent="0.2">
      <c r="D21179" s="343"/>
    </row>
    <row r="21180" spans="4:4" x14ac:dyDescent="0.2">
      <c r="D21180" s="343"/>
    </row>
    <row r="21181" spans="4:4" x14ac:dyDescent="0.2">
      <c r="D21181" s="343"/>
    </row>
    <row r="21182" spans="4:4" x14ac:dyDescent="0.2">
      <c r="D21182" s="343"/>
    </row>
    <row r="21183" spans="4:4" x14ac:dyDescent="0.2">
      <c r="D21183" s="343"/>
    </row>
    <row r="21184" spans="4:4" x14ac:dyDescent="0.2">
      <c r="D21184" s="343"/>
    </row>
    <row r="21185" spans="4:4" x14ac:dyDescent="0.2">
      <c r="D21185" s="343"/>
    </row>
    <row r="21186" spans="4:4" x14ac:dyDescent="0.2">
      <c r="D21186" s="343"/>
    </row>
    <row r="21187" spans="4:4" x14ac:dyDescent="0.2">
      <c r="D21187" s="343"/>
    </row>
    <row r="21188" spans="4:4" x14ac:dyDescent="0.2">
      <c r="D21188" s="343"/>
    </row>
    <row r="21189" spans="4:4" x14ac:dyDescent="0.2">
      <c r="D21189" s="343"/>
    </row>
    <row r="21190" spans="4:4" x14ac:dyDescent="0.2">
      <c r="D21190" s="343"/>
    </row>
    <row r="21191" spans="4:4" x14ac:dyDescent="0.2">
      <c r="D21191" s="343"/>
    </row>
    <row r="21192" spans="4:4" x14ac:dyDescent="0.2">
      <c r="D21192" s="343"/>
    </row>
    <row r="21193" spans="4:4" x14ac:dyDescent="0.2">
      <c r="D21193" s="343"/>
    </row>
    <row r="21194" spans="4:4" x14ac:dyDescent="0.2">
      <c r="D21194" s="343"/>
    </row>
    <row r="21195" spans="4:4" x14ac:dyDescent="0.2">
      <c r="D21195" s="343"/>
    </row>
    <row r="21196" spans="4:4" x14ac:dyDescent="0.2">
      <c r="D21196" s="343"/>
    </row>
    <row r="21197" spans="4:4" x14ac:dyDescent="0.2">
      <c r="D21197" s="343"/>
    </row>
    <row r="21198" spans="4:4" x14ac:dyDescent="0.2">
      <c r="D21198" s="343"/>
    </row>
    <row r="21199" spans="4:4" x14ac:dyDescent="0.2">
      <c r="D21199" s="343"/>
    </row>
    <row r="21200" spans="4:4" x14ac:dyDescent="0.2">
      <c r="D21200" s="343"/>
    </row>
    <row r="21201" spans="4:4" x14ac:dyDescent="0.2">
      <c r="D21201" s="343"/>
    </row>
    <row r="21202" spans="4:4" x14ac:dyDescent="0.2">
      <c r="D21202" s="343"/>
    </row>
    <row r="21203" spans="4:4" x14ac:dyDescent="0.2">
      <c r="D21203" s="343"/>
    </row>
    <row r="21204" spans="4:4" x14ac:dyDescent="0.2">
      <c r="D21204" s="343"/>
    </row>
    <row r="21205" spans="4:4" x14ac:dyDescent="0.2">
      <c r="D21205" s="343"/>
    </row>
    <row r="21206" spans="4:4" x14ac:dyDescent="0.2">
      <c r="D21206" s="343"/>
    </row>
    <row r="21207" spans="4:4" x14ac:dyDescent="0.2">
      <c r="D21207" s="343"/>
    </row>
    <row r="21208" spans="4:4" x14ac:dyDescent="0.2">
      <c r="D21208" s="343"/>
    </row>
    <row r="21209" spans="4:4" x14ac:dyDescent="0.2">
      <c r="D21209" s="343"/>
    </row>
    <row r="21210" spans="4:4" x14ac:dyDescent="0.2">
      <c r="D21210" s="343"/>
    </row>
    <row r="21211" spans="4:4" x14ac:dyDescent="0.2">
      <c r="D21211" s="343"/>
    </row>
    <row r="21212" spans="4:4" x14ac:dyDescent="0.2">
      <c r="D21212" s="343"/>
    </row>
    <row r="21213" spans="4:4" x14ac:dyDescent="0.2">
      <c r="D21213" s="343"/>
    </row>
    <row r="21214" spans="4:4" x14ac:dyDescent="0.2">
      <c r="D21214" s="343"/>
    </row>
    <row r="21215" spans="4:4" x14ac:dyDescent="0.2">
      <c r="D21215" s="343"/>
    </row>
    <row r="21216" spans="4:4" x14ac:dyDescent="0.2">
      <c r="D21216" s="343"/>
    </row>
    <row r="21217" spans="4:4" x14ac:dyDescent="0.2">
      <c r="D21217" s="343"/>
    </row>
    <row r="21218" spans="4:4" x14ac:dyDescent="0.2">
      <c r="D21218" s="343"/>
    </row>
    <row r="21219" spans="4:4" x14ac:dyDescent="0.2">
      <c r="D21219" s="343"/>
    </row>
    <row r="21220" spans="4:4" x14ac:dyDescent="0.2">
      <c r="D21220" s="343"/>
    </row>
    <row r="21221" spans="4:4" x14ac:dyDescent="0.2">
      <c r="D21221" s="343"/>
    </row>
    <row r="21222" spans="4:4" x14ac:dyDescent="0.2">
      <c r="D21222" s="343"/>
    </row>
    <row r="21223" spans="4:4" x14ac:dyDescent="0.2">
      <c r="D21223" s="343"/>
    </row>
    <row r="21224" spans="4:4" x14ac:dyDescent="0.2">
      <c r="D21224" s="343"/>
    </row>
    <row r="21225" spans="4:4" x14ac:dyDescent="0.2">
      <c r="D21225" s="343"/>
    </row>
    <row r="21226" spans="4:4" x14ac:dyDescent="0.2">
      <c r="D21226" s="343"/>
    </row>
    <row r="21227" spans="4:4" x14ac:dyDescent="0.2">
      <c r="D21227" s="343"/>
    </row>
    <row r="21228" spans="4:4" x14ac:dyDescent="0.2">
      <c r="D21228" s="343"/>
    </row>
    <row r="21229" spans="4:4" x14ac:dyDescent="0.2">
      <c r="D21229" s="343"/>
    </row>
    <row r="21230" spans="4:4" x14ac:dyDescent="0.2">
      <c r="D21230" s="343"/>
    </row>
    <row r="21231" spans="4:4" x14ac:dyDescent="0.2">
      <c r="D21231" s="343"/>
    </row>
    <row r="21232" spans="4:4" x14ac:dyDescent="0.2">
      <c r="D21232" s="343"/>
    </row>
    <row r="21233" spans="4:4" x14ac:dyDescent="0.2">
      <c r="D21233" s="343"/>
    </row>
    <row r="21234" spans="4:4" x14ac:dyDescent="0.2">
      <c r="D21234" s="343"/>
    </row>
    <row r="21235" spans="4:4" x14ac:dyDescent="0.2">
      <c r="D21235" s="343"/>
    </row>
    <row r="21236" spans="4:4" x14ac:dyDescent="0.2">
      <c r="D21236" s="343"/>
    </row>
    <row r="21237" spans="4:4" x14ac:dyDescent="0.2">
      <c r="D21237" s="343"/>
    </row>
    <row r="21238" spans="4:4" x14ac:dyDescent="0.2">
      <c r="D21238" s="343"/>
    </row>
    <row r="21239" spans="4:4" x14ac:dyDescent="0.2">
      <c r="D21239" s="343"/>
    </row>
    <row r="21240" spans="4:4" x14ac:dyDescent="0.2">
      <c r="D21240" s="343"/>
    </row>
    <row r="21241" spans="4:4" x14ac:dyDescent="0.2">
      <c r="D21241" s="343"/>
    </row>
    <row r="21242" spans="4:4" x14ac:dyDescent="0.2">
      <c r="D21242" s="343"/>
    </row>
    <row r="21243" spans="4:4" x14ac:dyDescent="0.2">
      <c r="D21243" s="343"/>
    </row>
    <row r="21244" spans="4:4" x14ac:dyDescent="0.2">
      <c r="D21244" s="343"/>
    </row>
    <row r="21245" spans="4:4" x14ac:dyDescent="0.2">
      <c r="D21245" s="343"/>
    </row>
    <row r="21246" spans="4:4" x14ac:dyDescent="0.2">
      <c r="D21246" s="343"/>
    </row>
    <row r="21247" spans="4:4" x14ac:dyDescent="0.2">
      <c r="D21247" s="343"/>
    </row>
    <row r="21248" spans="4:4" x14ac:dyDescent="0.2">
      <c r="D21248" s="343"/>
    </row>
    <row r="21249" spans="4:4" x14ac:dyDescent="0.2">
      <c r="D21249" s="343"/>
    </row>
    <row r="21250" spans="4:4" x14ac:dyDescent="0.2">
      <c r="D21250" s="343"/>
    </row>
    <row r="21251" spans="4:4" x14ac:dyDescent="0.2">
      <c r="D21251" s="343"/>
    </row>
    <row r="21252" spans="4:4" x14ac:dyDescent="0.2">
      <c r="D21252" s="343"/>
    </row>
    <row r="21253" spans="4:4" x14ac:dyDescent="0.2">
      <c r="D21253" s="343"/>
    </row>
    <row r="21254" spans="4:4" x14ac:dyDescent="0.2">
      <c r="D21254" s="343"/>
    </row>
    <row r="21255" spans="4:4" x14ac:dyDescent="0.2">
      <c r="D21255" s="343"/>
    </row>
    <row r="21256" spans="4:4" x14ac:dyDescent="0.2">
      <c r="D21256" s="343"/>
    </row>
    <row r="21257" spans="4:4" x14ac:dyDescent="0.2">
      <c r="D21257" s="343"/>
    </row>
    <row r="21258" spans="4:4" x14ac:dyDescent="0.2">
      <c r="D21258" s="343"/>
    </row>
    <row r="21259" spans="4:4" x14ac:dyDescent="0.2">
      <c r="D21259" s="343"/>
    </row>
    <row r="21260" spans="4:4" x14ac:dyDescent="0.2">
      <c r="D21260" s="343"/>
    </row>
    <row r="21261" spans="4:4" x14ac:dyDescent="0.2">
      <c r="D21261" s="343"/>
    </row>
    <row r="21262" spans="4:4" x14ac:dyDescent="0.2">
      <c r="D21262" s="343"/>
    </row>
    <row r="21263" spans="4:4" x14ac:dyDescent="0.2">
      <c r="D21263" s="343"/>
    </row>
    <row r="21264" spans="4:4" x14ac:dyDescent="0.2">
      <c r="D21264" s="343"/>
    </row>
    <row r="21265" spans="4:4" x14ac:dyDescent="0.2">
      <c r="D21265" s="343"/>
    </row>
    <row r="21266" spans="4:4" x14ac:dyDescent="0.2">
      <c r="D21266" s="343"/>
    </row>
    <row r="21267" spans="4:4" x14ac:dyDescent="0.2">
      <c r="D21267" s="343"/>
    </row>
    <row r="21268" spans="4:4" x14ac:dyDescent="0.2">
      <c r="D21268" s="343"/>
    </row>
    <row r="21269" spans="4:4" x14ac:dyDescent="0.2">
      <c r="D21269" s="343"/>
    </row>
    <row r="21270" spans="4:4" x14ac:dyDescent="0.2">
      <c r="D21270" s="343"/>
    </row>
    <row r="21271" spans="4:4" x14ac:dyDescent="0.2">
      <c r="D21271" s="343"/>
    </row>
    <row r="21272" spans="4:4" x14ac:dyDescent="0.2">
      <c r="D21272" s="343"/>
    </row>
    <row r="21273" spans="4:4" x14ac:dyDescent="0.2">
      <c r="D21273" s="343"/>
    </row>
    <row r="21274" spans="4:4" x14ac:dyDescent="0.2">
      <c r="D21274" s="343"/>
    </row>
    <row r="21275" spans="4:4" x14ac:dyDescent="0.2">
      <c r="D21275" s="343"/>
    </row>
    <row r="21276" spans="4:4" x14ac:dyDescent="0.2">
      <c r="D21276" s="343"/>
    </row>
    <row r="21277" spans="4:4" x14ac:dyDescent="0.2">
      <c r="D21277" s="343"/>
    </row>
    <row r="21278" spans="4:4" x14ac:dyDescent="0.2">
      <c r="D21278" s="343"/>
    </row>
    <row r="21279" spans="4:4" x14ac:dyDescent="0.2">
      <c r="D21279" s="343"/>
    </row>
    <row r="21280" spans="4:4" x14ac:dyDescent="0.2">
      <c r="D21280" s="343"/>
    </row>
    <row r="21281" spans="4:4" x14ac:dyDescent="0.2">
      <c r="D21281" s="343"/>
    </row>
    <row r="21282" spans="4:4" x14ac:dyDescent="0.2">
      <c r="D21282" s="343"/>
    </row>
    <row r="21283" spans="4:4" x14ac:dyDescent="0.2">
      <c r="D21283" s="343"/>
    </row>
    <row r="21284" spans="4:4" x14ac:dyDescent="0.2">
      <c r="D21284" s="343"/>
    </row>
    <row r="21285" spans="4:4" x14ac:dyDescent="0.2">
      <c r="D21285" s="343"/>
    </row>
    <row r="21286" spans="4:4" x14ac:dyDescent="0.2">
      <c r="D21286" s="343"/>
    </row>
    <row r="21287" spans="4:4" x14ac:dyDescent="0.2">
      <c r="D21287" s="343"/>
    </row>
    <row r="21288" spans="4:4" x14ac:dyDescent="0.2">
      <c r="D21288" s="343"/>
    </row>
    <row r="21289" spans="4:4" x14ac:dyDescent="0.2">
      <c r="D21289" s="343"/>
    </row>
    <row r="21290" spans="4:4" x14ac:dyDescent="0.2">
      <c r="D21290" s="343"/>
    </row>
    <row r="21291" spans="4:4" x14ac:dyDescent="0.2">
      <c r="D21291" s="343"/>
    </row>
    <row r="21292" spans="4:4" x14ac:dyDescent="0.2">
      <c r="D21292" s="343"/>
    </row>
    <row r="21293" spans="4:4" x14ac:dyDescent="0.2">
      <c r="D21293" s="343"/>
    </row>
    <row r="21294" spans="4:4" x14ac:dyDescent="0.2">
      <c r="D21294" s="343"/>
    </row>
    <row r="21295" spans="4:4" x14ac:dyDescent="0.2">
      <c r="D21295" s="343"/>
    </row>
    <row r="21296" spans="4:4" x14ac:dyDescent="0.2">
      <c r="D21296" s="343"/>
    </row>
    <row r="21297" spans="4:4" x14ac:dyDescent="0.2">
      <c r="D21297" s="343"/>
    </row>
    <row r="21298" spans="4:4" x14ac:dyDescent="0.2">
      <c r="D21298" s="343"/>
    </row>
    <row r="21299" spans="4:4" x14ac:dyDescent="0.2">
      <c r="D21299" s="343"/>
    </row>
    <row r="21300" spans="4:4" x14ac:dyDescent="0.2">
      <c r="D21300" s="343"/>
    </row>
    <row r="21301" spans="4:4" x14ac:dyDescent="0.2">
      <c r="D21301" s="343"/>
    </row>
    <row r="21302" spans="4:4" x14ac:dyDescent="0.2">
      <c r="D21302" s="343"/>
    </row>
    <row r="21303" spans="4:4" x14ac:dyDescent="0.2">
      <c r="D21303" s="343"/>
    </row>
    <row r="21304" spans="4:4" x14ac:dyDescent="0.2">
      <c r="D21304" s="343"/>
    </row>
    <row r="21305" spans="4:4" x14ac:dyDescent="0.2">
      <c r="D21305" s="343"/>
    </row>
    <row r="21306" spans="4:4" x14ac:dyDescent="0.2">
      <c r="D21306" s="343"/>
    </row>
    <row r="21307" spans="4:4" x14ac:dyDescent="0.2">
      <c r="D21307" s="343"/>
    </row>
    <row r="21308" spans="4:4" x14ac:dyDescent="0.2">
      <c r="D21308" s="343"/>
    </row>
    <row r="21309" spans="4:4" x14ac:dyDescent="0.2">
      <c r="D21309" s="343"/>
    </row>
    <row r="21310" spans="4:4" x14ac:dyDescent="0.2">
      <c r="D21310" s="343"/>
    </row>
    <row r="21311" spans="4:4" x14ac:dyDescent="0.2">
      <c r="D21311" s="343"/>
    </row>
    <row r="21312" spans="4:4" x14ac:dyDescent="0.2">
      <c r="D21312" s="343"/>
    </row>
    <row r="21313" spans="4:4" x14ac:dyDescent="0.2">
      <c r="D21313" s="343"/>
    </row>
    <row r="21314" spans="4:4" x14ac:dyDescent="0.2">
      <c r="D21314" s="343"/>
    </row>
    <row r="21315" spans="4:4" x14ac:dyDescent="0.2">
      <c r="D21315" s="343"/>
    </row>
    <row r="21316" spans="4:4" x14ac:dyDescent="0.2">
      <c r="D21316" s="343"/>
    </row>
    <row r="21317" spans="4:4" x14ac:dyDescent="0.2">
      <c r="D21317" s="343"/>
    </row>
    <row r="21318" spans="4:4" x14ac:dyDescent="0.2">
      <c r="D21318" s="343"/>
    </row>
    <row r="21319" spans="4:4" x14ac:dyDescent="0.2">
      <c r="D21319" s="343"/>
    </row>
    <row r="21320" spans="4:4" x14ac:dyDescent="0.2">
      <c r="D21320" s="343"/>
    </row>
    <row r="21321" spans="4:4" x14ac:dyDescent="0.2">
      <c r="D21321" s="343"/>
    </row>
    <row r="21322" spans="4:4" x14ac:dyDescent="0.2">
      <c r="D21322" s="343"/>
    </row>
    <row r="21323" spans="4:4" x14ac:dyDescent="0.2">
      <c r="D21323" s="343"/>
    </row>
    <row r="21324" spans="4:4" x14ac:dyDescent="0.2">
      <c r="D21324" s="343"/>
    </row>
    <row r="21325" spans="4:4" x14ac:dyDescent="0.2">
      <c r="D21325" s="343"/>
    </row>
    <row r="21326" spans="4:4" x14ac:dyDescent="0.2">
      <c r="D21326" s="343"/>
    </row>
    <row r="21327" spans="4:4" x14ac:dyDescent="0.2">
      <c r="D21327" s="343"/>
    </row>
    <row r="21328" spans="4:4" x14ac:dyDescent="0.2">
      <c r="D21328" s="343"/>
    </row>
    <row r="21329" spans="4:4" x14ac:dyDescent="0.2">
      <c r="D21329" s="343"/>
    </row>
    <row r="21330" spans="4:4" x14ac:dyDescent="0.2">
      <c r="D21330" s="343"/>
    </row>
    <row r="21331" spans="4:4" x14ac:dyDescent="0.2">
      <c r="D21331" s="343"/>
    </row>
    <row r="21332" spans="4:4" x14ac:dyDescent="0.2">
      <c r="D21332" s="343"/>
    </row>
    <row r="21333" spans="4:4" x14ac:dyDescent="0.2">
      <c r="D21333" s="343"/>
    </row>
    <row r="21334" spans="4:4" x14ac:dyDescent="0.2">
      <c r="D21334" s="343"/>
    </row>
    <row r="21335" spans="4:4" x14ac:dyDescent="0.2">
      <c r="D21335" s="343"/>
    </row>
    <row r="21336" spans="4:4" x14ac:dyDescent="0.2">
      <c r="D21336" s="343"/>
    </row>
    <row r="21337" spans="4:4" x14ac:dyDescent="0.2">
      <c r="D21337" s="343"/>
    </row>
    <row r="21338" spans="4:4" x14ac:dyDescent="0.2">
      <c r="D21338" s="343"/>
    </row>
    <row r="21339" spans="4:4" x14ac:dyDescent="0.2">
      <c r="D21339" s="343"/>
    </row>
    <row r="21340" spans="4:4" x14ac:dyDescent="0.2">
      <c r="D21340" s="343"/>
    </row>
    <row r="21341" spans="4:4" x14ac:dyDescent="0.2">
      <c r="D21341" s="343"/>
    </row>
    <row r="21342" spans="4:4" x14ac:dyDescent="0.2">
      <c r="D21342" s="343"/>
    </row>
    <row r="21343" spans="4:4" x14ac:dyDescent="0.2">
      <c r="D21343" s="343"/>
    </row>
    <row r="21344" spans="4:4" x14ac:dyDescent="0.2">
      <c r="D21344" s="343"/>
    </row>
    <row r="21345" spans="4:4" x14ac:dyDescent="0.2">
      <c r="D21345" s="343"/>
    </row>
    <row r="21346" spans="4:4" x14ac:dyDescent="0.2">
      <c r="D21346" s="343"/>
    </row>
    <row r="21347" spans="4:4" x14ac:dyDescent="0.2">
      <c r="D21347" s="343"/>
    </row>
    <row r="21348" spans="4:4" x14ac:dyDescent="0.2">
      <c r="D21348" s="343"/>
    </row>
    <row r="21349" spans="4:4" x14ac:dyDescent="0.2">
      <c r="D21349" s="343"/>
    </row>
    <row r="21350" spans="4:4" x14ac:dyDescent="0.2">
      <c r="D21350" s="343"/>
    </row>
    <row r="21351" spans="4:4" x14ac:dyDescent="0.2">
      <c r="D21351" s="343"/>
    </row>
    <row r="21352" spans="4:4" x14ac:dyDescent="0.2">
      <c r="D21352" s="343"/>
    </row>
    <row r="21353" spans="4:4" x14ac:dyDescent="0.2">
      <c r="D21353" s="343"/>
    </row>
    <row r="21354" spans="4:4" x14ac:dyDescent="0.2">
      <c r="D21354" s="343"/>
    </row>
    <row r="21355" spans="4:4" x14ac:dyDescent="0.2">
      <c r="D21355" s="343"/>
    </row>
    <row r="21356" spans="4:4" x14ac:dyDescent="0.2">
      <c r="D21356" s="343"/>
    </row>
    <row r="21357" spans="4:4" x14ac:dyDescent="0.2">
      <c r="D21357" s="343"/>
    </row>
    <row r="21358" spans="4:4" x14ac:dyDescent="0.2">
      <c r="D21358" s="343"/>
    </row>
    <row r="21359" spans="4:4" x14ac:dyDescent="0.2">
      <c r="D21359" s="343"/>
    </row>
    <row r="21360" spans="4:4" x14ac:dyDescent="0.2">
      <c r="D21360" s="343"/>
    </row>
    <row r="21361" spans="4:4" x14ac:dyDescent="0.2">
      <c r="D21361" s="343"/>
    </row>
    <row r="21362" spans="4:4" x14ac:dyDescent="0.2">
      <c r="D21362" s="343"/>
    </row>
    <row r="21363" spans="4:4" x14ac:dyDescent="0.2">
      <c r="D21363" s="343"/>
    </row>
    <row r="21364" spans="4:4" x14ac:dyDescent="0.2">
      <c r="D21364" s="343"/>
    </row>
    <row r="21365" spans="4:4" x14ac:dyDescent="0.2">
      <c r="D21365" s="343"/>
    </row>
    <row r="21366" spans="4:4" x14ac:dyDescent="0.2">
      <c r="D21366" s="343"/>
    </row>
    <row r="21367" spans="4:4" x14ac:dyDescent="0.2">
      <c r="D21367" s="343"/>
    </row>
    <row r="21368" spans="4:4" x14ac:dyDescent="0.2">
      <c r="D21368" s="343"/>
    </row>
    <row r="21369" spans="4:4" x14ac:dyDescent="0.2">
      <c r="D21369" s="343"/>
    </row>
    <row r="21370" spans="4:4" x14ac:dyDescent="0.2">
      <c r="D21370" s="343"/>
    </row>
    <row r="21371" spans="4:4" x14ac:dyDescent="0.2">
      <c r="D21371" s="343"/>
    </row>
    <row r="21372" spans="4:4" x14ac:dyDescent="0.2">
      <c r="D21372" s="343"/>
    </row>
    <row r="21373" spans="4:4" x14ac:dyDescent="0.2">
      <c r="D21373" s="343"/>
    </row>
    <row r="21374" spans="4:4" x14ac:dyDescent="0.2">
      <c r="D21374" s="343"/>
    </row>
    <row r="21375" spans="4:4" x14ac:dyDescent="0.2">
      <c r="D21375" s="343"/>
    </row>
    <row r="21376" spans="4:4" x14ac:dyDescent="0.2">
      <c r="D21376" s="343"/>
    </row>
    <row r="21377" spans="4:4" x14ac:dyDescent="0.2">
      <c r="D21377" s="343"/>
    </row>
    <row r="21378" spans="4:4" x14ac:dyDescent="0.2">
      <c r="D21378" s="343"/>
    </row>
    <row r="21379" spans="4:4" x14ac:dyDescent="0.2">
      <c r="D21379" s="343"/>
    </row>
    <row r="21380" spans="4:4" x14ac:dyDescent="0.2">
      <c r="D21380" s="343"/>
    </row>
    <row r="21381" spans="4:4" x14ac:dyDescent="0.2">
      <c r="D21381" s="343"/>
    </row>
    <row r="21382" spans="4:4" x14ac:dyDescent="0.2">
      <c r="D21382" s="343"/>
    </row>
    <row r="21383" spans="4:4" x14ac:dyDescent="0.2">
      <c r="D21383" s="343"/>
    </row>
    <row r="21384" spans="4:4" x14ac:dyDescent="0.2">
      <c r="D21384" s="343"/>
    </row>
    <row r="21385" spans="4:4" x14ac:dyDescent="0.2">
      <c r="D21385" s="343"/>
    </row>
    <row r="21386" spans="4:4" x14ac:dyDescent="0.2">
      <c r="D21386" s="343"/>
    </row>
    <row r="21387" spans="4:4" x14ac:dyDescent="0.2">
      <c r="D21387" s="343"/>
    </row>
    <row r="21388" spans="4:4" x14ac:dyDescent="0.2">
      <c r="D21388" s="343"/>
    </row>
    <row r="21389" spans="4:4" x14ac:dyDescent="0.2">
      <c r="D21389" s="343"/>
    </row>
    <row r="21390" spans="4:4" x14ac:dyDescent="0.2">
      <c r="D21390" s="343"/>
    </row>
    <row r="21391" spans="4:4" x14ac:dyDescent="0.2">
      <c r="D21391" s="343"/>
    </row>
    <row r="21392" spans="4:4" x14ac:dyDescent="0.2">
      <c r="D21392" s="343"/>
    </row>
    <row r="21393" spans="4:4" x14ac:dyDescent="0.2">
      <c r="D21393" s="343"/>
    </row>
    <row r="21394" spans="4:4" x14ac:dyDescent="0.2">
      <c r="D21394" s="343"/>
    </row>
    <row r="21395" spans="4:4" x14ac:dyDescent="0.2">
      <c r="D21395" s="343"/>
    </row>
    <row r="21396" spans="4:4" x14ac:dyDescent="0.2">
      <c r="D21396" s="343"/>
    </row>
    <row r="21397" spans="4:4" x14ac:dyDescent="0.2">
      <c r="D21397" s="343"/>
    </row>
    <row r="21398" spans="4:4" x14ac:dyDescent="0.2">
      <c r="D21398" s="343"/>
    </row>
    <row r="21399" spans="4:4" x14ac:dyDescent="0.2">
      <c r="D21399" s="343"/>
    </row>
    <row r="21400" spans="4:4" x14ac:dyDescent="0.2">
      <c r="D21400" s="343"/>
    </row>
    <row r="21401" spans="4:4" x14ac:dyDescent="0.2">
      <c r="D21401" s="343"/>
    </row>
    <row r="21402" spans="4:4" x14ac:dyDescent="0.2">
      <c r="D21402" s="343"/>
    </row>
    <row r="21403" spans="4:4" x14ac:dyDescent="0.2">
      <c r="D21403" s="343"/>
    </row>
    <row r="21404" spans="4:4" x14ac:dyDescent="0.2">
      <c r="D21404" s="343"/>
    </row>
    <row r="21405" spans="4:4" x14ac:dyDescent="0.2">
      <c r="D21405" s="343"/>
    </row>
    <row r="21406" spans="4:4" x14ac:dyDescent="0.2">
      <c r="D21406" s="343"/>
    </row>
    <row r="21407" spans="4:4" x14ac:dyDescent="0.2">
      <c r="D21407" s="343"/>
    </row>
    <row r="21408" spans="4:4" x14ac:dyDescent="0.2">
      <c r="D21408" s="343"/>
    </row>
    <row r="21409" spans="4:4" x14ac:dyDescent="0.2">
      <c r="D21409" s="343"/>
    </row>
    <row r="21410" spans="4:4" x14ac:dyDescent="0.2">
      <c r="D21410" s="343"/>
    </row>
    <row r="21411" spans="4:4" x14ac:dyDescent="0.2">
      <c r="D21411" s="343"/>
    </row>
    <row r="21412" spans="4:4" x14ac:dyDescent="0.2">
      <c r="D21412" s="343"/>
    </row>
    <row r="21413" spans="4:4" x14ac:dyDescent="0.2">
      <c r="D21413" s="343"/>
    </row>
    <row r="21414" spans="4:4" x14ac:dyDescent="0.2">
      <c r="D21414" s="343"/>
    </row>
    <row r="21415" spans="4:4" x14ac:dyDescent="0.2">
      <c r="D21415" s="343"/>
    </row>
    <row r="21416" spans="4:4" x14ac:dyDescent="0.2">
      <c r="D21416" s="343"/>
    </row>
    <row r="21417" spans="4:4" x14ac:dyDescent="0.2">
      <c r="D21417" s="343"/>
    </row>
    <row r="21418" spans="4:4" x14ac:dyDescent="0.2">
      <c r="D21418" s="343"/>
    </row>
    <row r="21419" spans="4:4" x14ac:dyDescent="0.2">
      <c r="D21419" s="343"/>
    </row>
    <row r="21420" spans="4:4" x14ac:dyDescent="0.2">
      <c r="D21420" s="343"/>
    </row>
    <row r="21421" spans="4:4" x14ac:dyDescent="0.2">
      <c r="D21421" s="343"/>
    </row>
    <row r="21422" spans="4:4" x14ac:dyDescent="0.2">
      <c r="D21422" s="343"/>
    </row>
    <row r="21423" spans="4:4" x14ac:dyDescent="0.2">
      <c r="D21423" s="343"/>
    </row>
    <row r="21424" spans="4:4" x14ac:dyDescent="0.2">
      <c r="D21424" s="343"/>
    </row>
    <row r="21425" spans="4:4" x14ac:dyDescent="0.2">
      <c r="D21425" s="343"/>
    </row>
    <row r="21426" spans="4:4" x14ac:dyDescent="0.2">
      <c r="D21426" s="343"/>
    </row>
    <row r="21427" spans="4:4" x14ac:dyDescent="0.2">
      <c r="D21427" s="343"/>
    </row>
    <row r="21428" spans="4:4" x14ac:dyDescent="0.2">
      <c r="D21428" s="343"/>
    </row>
    <row r="21429" spans="4:4" x14ac:dyDescent="0.2">
      <c r="D21429" s="343"/>
    </row>
    <row r="21430" spans="4:4" x14ac:dyDescent="0.2">
      <c r="D21430" s="343"/>
    </row>
    <row r="21431" spans="4:4" x14ac:dyDescent="0.2">
      <c r="D21431" s="343"/>
    </row>
    <row r="21432" spans="4:4" x14ac:dyDescent="0.2">
      <c r="D21432" s="343"/>
    </row>
    <row r="21433" spans="4:4" x14ac:dyDescent="0.2">
      <c r="D21433" s="343"/>
    </row>
    <row r="21434" spans="4:4" x14ac:dyDescent="0.2">
      <c r="D21434" s="343"/>
    </row>
    <row r="21435" spans="4:4" x14ac:dyDescent="0.2">
      <c r="D21435" s="343"/>
    </row>
    <row r="21436" spans="4:4" x14ac:dyDescent="0.2">
      <c r="D21436" s="343"/>
    </row>
    <row r="21437" spans="4:4" x14ac:dyDescent="0.2">
      <c r="D21437" s="343"/>
    </row>
    <row r="21438" spans="4:4" x14ac:dyDescent="0.2">
      <c r="D21438" s="343"/>
    </row>
    <row r="21439" spans="4:4" x14ac:dyDescent="0.2">
      <c r="D21439" s="343"/>
    </row>
    <row r="21440" spans="4:4" x14ac:dyDescent="0.2">
      <c r="D21440" s="343"/>
    </row>
    <row r="21441" spans="4:4" x14ac:dyDescent="0.2">
      <c r="D21441" s="343"/>
    </row>
    <row r="21442" spans="4:4" x14ac:dyDescent="0.2">
      <c r="D21442" s="343"/>
    </row>
    <row r="21443" spans="4:4" x14ac:dyDescent="0.2">
      <c r="D21443" s="343"/>
    </row>
    <row r="21444" spans="4:4" x14ac:dyDescent="0.2">
      <c r="D21444" s="343"/>
    </row>
    <row r="21445" spans="4:4" x14ac:dyDescent="0.2">
      <c r="D21445" s="343"/>
    </row>
    <row r="21446" spans="4:4" x14ac:dyDescent="0.2">
      <c r="D21446" s="343"/>
    </row>
    <row r="21447" spans="4:4" x14ac:dyDescent="0.2">
      <c r="D21447" s="343"/>
    </row>
    <row r="21448" spans="4:4" x14ac:dyDescent="0.2">
      <c r="D21448" s="343"/>
    </row>
    <row r="21449" spans="4:4" x14ac:dyDescent="0.2">
      <c r="D21449" s="343"/>
    </row>
    <row r="21450" spans="4:4" x14ac:dyDescent="0.2">
      <c r="D21450" s="343"/>
    </row>
    <row r="21451" spans="4:4" x14ac:dyDescent="0.2">
      <c r="D21451" s="343"/>
    </row>
    <row r="21452" spans="4:4" x14ac:dyDescent="0.2">
      <c r="D21452" s="343"/>
    </row>
    <row r="21453" spans="4:4" x14ac:dyDescent="0.2">
      <c r="D21453" s="343"/>
    </row>
    <row r="21454" spans="4:4" x14ac:dyDescent="0.2">
      <c r="D21454" s="343"/>
    </row>
    <row r="21455" spans="4:4" x14ac:dyDescent="0.2">
      <c r="D21455" s="343"/>
    </row>
    <row r="21456" spans="4:4" x14ac:dyDescent="0.2">
      <c r="D21456" s="343"/>
    </row>
    <row r="21457" spans="4:4" x14ac:dyDescent="0.2">
      <c r="D21457" s="343"/>
    </row>
    <row r="21458" spans="4:4" x14ac:dyDescent="0.2">
      <c r="D21458" s="343"/>
    </row>
    <row r="21459" spans="4:4" x14ac:dyDescent="0.2">
      <c r="D21459" s="343"/>
    </row>
    <row r="21460" spans="4:4" x14ac:dyDescent="0.2">
      <c r="D21460" s="343"/>
    </row>
    <row r="21461" spans="4:4" x14ac:dyDescent="0.2">
      <c r="D21461" s="343"/>
    </row>
    <row r="21462" spans="4:4" x14ac:dyDescent="0.2">
      <c r="D21462" s="343"/>
    </row>
    <row r="21463" spans="4:4" x14ac:dyDescent="0.2">
      <c r="D21463" s="343"/>
    </row>
    <row r="21464" spans="4:4" x14ac:dyDescent="0.2">
      <c r="D21464" s="343"/>
    </row>
    <row r="21465" spans="4:4" x14ac:dyDescent="0.2">
      <c r="D21465" s="343"/>
    </row>
    <row r="21466" spans="4:4" x14ac:dyDescent="0.2">
      <c r="D21466" s="343"/>
    </row>
    <row r="21467" spans="4:4" x14ac:dyDescent="0.2">
      <c r="D21467" s="343"/>
    </row>
    <row r="21468" spans="4:4" x14ac:dyDescent="0.2">
      <c r="D21468" s="343"/>
    </row>
    <row r="21469" spans="4:4" x14ac:dyDescent="0.2">
      <c r="D21469" s="343"/>
    </row>
    <row r="21470" spans="4:4" x14ac:dyDescent="0.2">
      <c r="D21470" s="343"/>
    </row>
    <row r="21471" spans="4:4" x14ac:dyDescent="0.2">
      <c r="D21471" s="343"/>
    </row>
    <row r="21472" spans="4:4" x14ac:dyDescent="0.2">
      <c r="D21472" s="343"/>
    </row>
    <row r="21473" spans="4:4" x14ac:dyDescent="0.2">
      <c r="D21473" s="343"/>
    </row>
    <row r="21474" spans="4:4" x14ac:dyDescent="0.2">
      <c r="D21474" s="343"/>
    </row>
    <row r="21475" spans="4:4" x14ac:dyDescent="0.2">
      <c r="D21475" s="343"/>
    </row>
    <row r="21476" spans="4:4" x14ac:dyDescent="0.2">
      <c r="D21476" s="343"/>
    </row>
    <row r="21477" spans="4:4" x14ac:dyDescent="0.2">
      <c r="D21477" s="343"/>
    </row>
    <row r="21478" spans="4:4" x14ac:dyDescent="0.2">
      <c r="D21478" s="343"/>
    </row>
    <row r="21479" spans="4:4" x14ac:dyDescent="0.2">
      <c r="D21479" s="343"/>
    </row>
    <row r="21480" spans="4:4" x14ac:dyDescent="0.2">
      <c r="D21480" s="343"/>
    </row>
    <row r="21481" spans="4:4" x14ac:dyDescent="0.2">
      <c r="D21481" s="343"/>
    </row>
    <row r="21482" spans="4:4" x14ac:dyDescent="0.2">
      <c r="D21482" s="343"/>
    </row>
    <row r="21483" spans="4:4" x14ac:dyDescent="0.2">
      <c r="D21483" s="343"/>
    </row>
    <row r="21484" spans="4:4" x14ac:dyDescent="0.2">
      <c r="D21484" s="343"/>
    </row>
    <row r="21485" spans="4:4" x14ac:dyDescent="0.2">
      <c r="D21485" s="343"/>
    </row>
    <row r="21486" spans="4:4" x14ac:dyDescent="0.2">
      <c r="D21486" s="343"/>
    </row>
    <row r="21487" spans="4:4" x14ac:dyDescent="0.2">
      <c r="D21487" s="343"/>
    </row>
    <row r="21488" spans="4:4" x14ac:dyDescent="0.2">
      <c r="D21488" s="343"/>
    </row>
    <row r="21489" spans="4:4" x14ac:dyDescent="0.2">
      <c r="D21489" s="343"/>
    </row>
    <row r="21490" spans="4:4" x14ac:dyDescent="0.2">
      <c r="D21490" s="343"/>
    </row>
    <row r="21491" spans="4:4" x14ac:dyDescent="0.2">
      <c r="D21491" s="343"/>
    </row>
    <row r="21492" spans="4:4" x14ac:dyDescent="0.2">
      <c r="D21492" s="343"/>
    </row>
    <row r="21493" spans="4:4" x14ac:dyDescent="0.2">
      <c r="D21493" s="343"/>
    </row>
    <row r="21494" spans="4:4" x14ac:dyDescent="0.2">
      <c r="D21494" s="343"/>
    </row>
    <row r="21495" spans="4:4" x14ac:dyDescent="0.2">
      <c r="D21495" s="343"/>
    </row>
    <row r="21496" spans="4:4" x14ac:dyDescent="0.2">
      <c r="D21496" s="343"/>
    </row>
    <row r="21497" spans="4:4" x14ac:dyDescent="0.2">
      <c r="D21497" s="343"/>
    </row>
    <row r="21498" spans="4:4" x14ac:dyDescent="0.2">
      <c r="D21498" s="343"/>
    </row>
    <row r="21499" spans="4:4" x14ac:dyDescent="0.2">
      <c r="D21499" s="343"/>
    </row>
    <row r="21500" spans="4:4" x14ac:dyDescent="0.2">
      <c r="D21500" s="343"/>
    </row>
    <row r="21501" spans="4:4" x14ac:dyDescent="0.2">
      <c r="D21501" s="343"/>
    </row>
    <row r="21502" spans="4:4" x14ac:dyDescent="0.2">
      <c r="D21502" s="343"/>
    </row>
    <row r="21503" spans="4:4" x14ac:dyDescent="0.2">
      <c r="D21503" s="343"/>
    </row>
    <row r="21504" spans="4:4" x14ac:dyDescent="0.2">
      <c r="D21504" s="343"/>
    </row>
    <row r="21505" spans="4:4" x14ac:dyDescent="0.2">
      <c r="D21505" s="343"/>
    </row>
    <row r="21506" spans="4:4" x14ac:dyDescent="0.2">
      <c r="D21506" s="343"/>
    </row>
    <row r="21507" spans="4:4" x14ac:dyDescent="0.2">
      <c r="D21507" s="343"/>
    </row>
    <row r="21508" spans="4:4" x14ac:dyDescent="0.2">
      <c r="D21508" s="343"/>
    </row>
    <row r="21509" spans="4:4" x14ac:dyDescent="0.2">
      <c r="D21509" s="343"/>
    </row>
    <row r="21510" spans="4:4" x14ac:dyDescent="0.2">
      <c r="D21510" s="343"/>
    </row>
    <row r="21511" spans="4:4" x14ac:dyDescent="0.2">
      <c r="D21511" s="343"/>
    </row>
    <row r="21512" spans="4:4" x14ac:dyDescent="0.2">
      <c r="D21512" s="343"/>
    </row>
    <row r="21513" spans="4:4" x14ac:dyDescent="0.2">
      <c r="D21513" s="343"/>
    </row>
    <row r="21514" spans="4:4" x14ac:dyDescent="0.2">
      <c r="D21514" s="343"/>
    </row>
    <row r="21515" spans="4:4" x14ac:dyDescent="0.2">
      <c r="D21515" s="343"/>
    </row>
    <row r="21516" spans="4:4" x14ac:dyDescent="0.2">
      <c r="D21516" s="343"/>
    </row>
    <row r="21517" spans="4:4" x14ac:dyDescent="0.2">
      <c r="D21517" s="343"/>
    </row>
    <row r="21518" spans="4:4" x14ac:dyDescent="0.2">
      <c r="D21518" s="343"/>
    </row>
    <row r="21519" spans="4:4" x14ac:dyDescent="0.2">
      <c r="D21519" s="343"/>
    </row>
    <row r="21520" spans="4:4" x14ac:dyDescent="0.2">
      <c r="D21520" s="343"/>
    </row>
    <row r="21521" spans="4:4" x14ac:dyDescent="0.2">
      <c r="D21521" s="343"/>
    </row>
    <row r="21522" spans="4:4" x14ac:dyDescent="0.2">
      <c r="D21522" s="343"/>
    </row>
    <row r="21523" spans="4:4" x14ac:dyDescent="0.2">
      <c r="D21523" s="343"/>
    </row>
    <row r="21524" spans="4:4" x14ac:dyDescent="0.2">
      <c r="D21524" s="343"/>
    </row>
    <row r="21525" spans="4:4" x14ac:dyDescent="0.2">
      <c r="D21525" s="343"/>
    </row>
    <row r="21526" spans="4:4" x14ac:dyDescent="0.2">
      <c r="D21526" s="343"/>
    </row>
    <row r="21527" spans="4:4" x14ac:dyDescent="0.2">
      <c r="D21527" s="343"/>
    </row>
    <row r="21528" spans="4:4" x14ac:dyDescent="0.2">
      <c r="D21528" s="343"/>
    </row>
    <row r="21529" spans="4:4" x14ac:dyDescent="0.2">
      <c r="D21529" s="343"/>
    </row>
    <row r="21530" spans="4:4" x14ac:dyDescent="0.2">
      <c r="D21530" s="343"/>
    </row>
    <row r="21531" spans="4:4" x14ac:dyDescent="0.2">
      <c r="D21531" s="343"/>
    </row>
    <row r="21532" spans="4:4" x14ac:dyDescent="0.2">
      <c r="D21532" s="343"/>
    </row>
    <row r="21533" spans="4:4" x14ac:dyDescent="0.2">
      <c r="D21533" s="343"/>
    </row>
    <row r="21534" spans="4:4" x14ac:dyDescent="0.2">
      <c r="D21534" s="343"/>
    </row>
    <row r="21535" spans="4:4" x14ac:dyDescent="0.2">
      <c r="D21535" s="343"/>
    </row>
    <row r="21536" spans="4:4" x14ac:dyDescent="0.2">
      <c r="D21536" s="343"/>
    </row>
    <row r="21537" spans="4:4" x14ac:dyDescent="0.2">
      <c r="D21537" s="343"/>
    </row>
    <row r="21538" spans="4:4" x14ac:dyDescent="0.2">
      <c r="D21538" s="343"/>
    </row>
    <row r="21539" spans="4:4" x14ac:dyDescent="0.2">
      <c r="D21539" s="343"/>
    </row>
    <row r="21540" spans="4:4" x14ac:dyDescent="0.2">
      <c r="D21540" s="343"/>
    </row>
    <row r="21541" spans="4:4" x14ac:dyDescent="0.2">
      <c r="D21541" s="343"/>
    </row>
    <row r="21542" spans="4:4" x14ac:dyDescent="0.2">
      <c r="D21542" s="343"/>
    </row>
    <row r="21543" spans="4:4" x14ac:dyDescent="0.2">
      <c r="D21543" s="343"/>
    </row>
    <row r="21544" spans="4:4" x14ac:dyDescent="0.2">
      <c r="D21544" s="343"/>
    </row>
    <row r="21545" spans="4:4" x14ac:dyDescent="0.2">
      <c r="D21545" s="343"/>
    </row>
    <row r="21546" spans="4:4" x14ac:dyDescent="0.2">
      <c r="D21546" s="343"/>
    </row>
    <row r="21547" spans="4:4" x14ac:dyDescent="0.2">
      <c r="D21547" s="343"/>
    </row>
    <row r="21548" spans="4:4" x14ac:dyDescent="0.2">
      <c r="D21548" s="343"/>
    </row>
    <row r="21549" spans="4:4" x14ac:dyDescent="0.2">
      <c r="D21549" s="343"/>
    </row>
    <row r="21550" spans="4:4" x14ac:dyDescent="0.2">
      <c r="D21550" s="343"/>
    </row>
    <row r="21551" spans="4:4" x14ac:dyDescent="0.2">
      <c r="D21551" s="343"/>
    </row>
    <row r="21552" spans="4:4" x14ac:dyDescent="0.2">
      <c r="D21552" s="343"/>
    </row>
    <row r="21553" spans="4:4" x14ac:dyDescent="0.2">
      <c r="D21553" s="343"/>
    </row>
    <row r="21554" spans="4:4" x14ac:dyDescent="0.2">
      <c r="D21554" s="343"/>
    </row>
    <row r="21555" spans="4:4" x14ac:dyDescent="0.2">
      <c r="D21555" s="343"/>
    </row>
    <row r="21556" spans="4:4" x14ac:dyDescent="0.2">
      <c r="D21556" s="343"/>
    </row>
    <row r="21557" spans="4:4" x14ac:dyDescent="0.2">
      <c r="D21557" s="343"/>
    </row>
    <row r="21558" spans="4:4" x14ac:dyDescent="0.2">
      <c r="D21558" s="343"/>
    </row>
    <row r="21559" spans="4:4" x14ac:dyDescent="0.2">
      <c r="D21559" s="343"/>
    </row>
    <row r="21560" spans="4:4" x14ac:dyDescent="0.2">
      <c r="D21560" s="343"/>
    </row>
    <row r="21561" spans="4:4" x14ac:dyDescent="0.2">
      <c r="D21561" s="343"/>
    </row>
    <row r="21562" spans="4:4" x14ac:dyDescent="0.2">
      <c r="D21562" s="343"/>
    </row>
    <row r="21563" spans="4:4" x14ac:dyDescent="0.2">
      <c r="D21563" s="343"/>
    </row>
    <row r="21564" spans="4:4" x14ac:dyDescent="0.2">
      <c r="D21564" s="343"/>
    </row>
    <row r="21565" spans="4:4" x14ac:dyDescent="0.2">
      <c r="D21565" s="343"/>
    </row>
    <row r="21566" spans="4:4" x14ac:dyDescent="0.2">
      <c r="D21566" s="343"/>
    </row>
    <row r="21567" spans="4:4" x14ac:dyDescent="0.2">
      <c r="D21567" s="343"/>
    </row>
    <row r="21568" spans="4:4" x14ac:dyDescent="0.2">
      <c r="D21568" s="343"/>
    </row>
    <row r="21569" spans="4:4" x14ac:dyDescent="0.2">
      <c r="D21569" s="343"/>
    </row>
    <row r="21570" spans="4:4" x14ac:dyDescent="0.2">
      <c r="D21570" s="343"/>
    </row>
    <row r="21571" spans="4:4" x14ac:dyDescent="0.2">
      <c r="D21571" s="343"/>
    </row>
    <row r="21572" spans="4:4" x14ac:dyDescent="0.2">
      <c r="D21572" s="343"/>
    </row>
    <row r="21573" spans="4:4" x14ac:dyDescent="0.2">
      <c r="D21573" s="343"/>
    </row>
    <row r="21574" spans="4:4" x14ac:dyDescent="0.2">
      <c r="D21574" s="343"/>
    </row>
    <row r="21575" spans="4:4" x14ac:dyDescent="0.2">
      <c r="D21575" s="343"/>
    </row>
    <row r="21576" spans="4:4" x14ac:dyDescent="0.2">
      <c r="D21576" s="343"/>
    </row>
    <row r="21577" spans="4:4" x14ac:dyDescent="0.2">
      <c r="D21577" s="343"/>
    </row>
    <row r="21578" spans="4:4" x14ac:dyDescent="0.2">
      <c r="D21578" s="343"/>
    </row>
    <row r="21579" spans="4:4" x14ac:dyDescent="0.2">
      <c r="D21579" s="343"/>
    </row>
    <row r="21580" spans="4:4" x14ac:dyDescent="0.2">
      <c r="D21580" s="343"/>
    </row>
    <row r="21581" spans="4:4" x14ac:dyDescent="0.2">
      <c r="D21581" s="343"/>
    </row>
    <row r="21582" spans="4:4" x14ac:dyDescent="0.2">
      <c r="D21582" s="343"/>
    </row>
    <row r="21583" spans="4:4" x14ac:dyDescent="0.2">
      <c r="D21583" s="343"/>
    </row>
    <row r="21584" spans="4:4" x14ac:dyDescent="0.2">
      <c r="D21584" s="343"/>
    </row>
    <row r="21585" spans="4:4" x14ac:dyDescent="0.2">
      <c r="D21585" s="343"/>
    </row>
    <row r="21586" spans="4:4" x14ac:dyDescent="0.2">
      <c r="D21586" s="343"/>
    </row>
    <row r="21587" spans="4:4" x14ac:dyDescent="0.2">
      <c r="D21587" s="343"/>
    </row>
    <row r="21588" spans="4:4" x14ac:dyDescent="0.2">
      <c r="D21588" s="343"/>
    </row>
    <row r="21589" spans="4:4" x14ac:dyDescent="0.2">
      <c r="D21589" s="343"/>
    </row>
    <row r="21590" spans="4:4" x14ac:dyDescent="0.2">
      <c r="D21590" s="343"/>
    </row>
    <row r="21591" spans="4:4" x14ac:dyDescent="0.2">
      <c r="D21591" s="343"/>
    </row>
    <row r="21592" spans="4:4" x14ac:dyDescent="0.2">
      <c r="D21592" s="343"/>
    </row>
    <row r="21593" spans="4:4" x14ac:dyDescent="0.2">
      <c r="D21593" s="343"/>
    </row>
    <row r="21594" spans="4:4" x14ac:dyDescent="0.2">
      <c r="D21594" s="343"/>
    </row>
    <row r="21595" spans="4:4" x14ac:dyDescent="0.2">
      <c r="D21595" s="343"/>
    </row>
    <row r="21596" spans="4:4" x14ac:dyDescent="0.2">
      <c r="D21596" s="343"/>
    </row>
    <row r="21597" spans="4:4" x14ac:dyDescent="0.2">
      <c r="D21597" s="343"/>
    </row>
    <row r="21598" spans="4:4" x14ac:dyDescent="0.2">
      <c r="D21598" s="343"/>
    </row>
    <row r="21599" spans="4:4" x14ac:dyDescent="0.2">
      <c r="D21599" s="343"/>
    </row>
    <row r="21600" spans="4:4" x14ac:dyDescent="0.2">
      <c r="D21600" s="343"/>
    </row>
    <row r="21601" spans="4:4" x14ac:dyDescent="0.2">
      <c r="D21601" s="343"/>
    </row>
    <row r="21602" spans="4:4" x14ac:dyDescent="0.2">
      <c r="D21602" s="343"/>
    </row>
    <row r="21603" spans="4:4" x14ac:dyDescent="0.2">
      <c r="D21603" s="343"/>
    </row>
    <row r="21604" spans="4:4" x14ac:dyDescent="0.2">
      <c r="D21604" s="343"/>
    </row>
    <row r="21605" spans="4:4" x14ac:dyDescent="0.2">
      <c r="D21605" s="343"/>
    </row>
    <row r="21606" spans="4:4" x14ac:dyDescent="0.2">
      <c r="D21606" s="343"/>
    </row>
    <row r="21607" spans="4:4" x14ac:dyDescent="0.2">
      <c r="D21607" s="343"/>
    </row>
    <row r="21608" spans="4:4" x14ac:dyDescent="0.2">
      <c r="D21608" s="343"/>
    </row>
    <row r="21609" spans="4:4" x14ac:dyDescent="0.2">
      <c r="D21609" s="343"/>
    </row>
    <row r="21610" spans="4:4" x14ac:dyDescent="0.2">
      <c r="D21610" s="343"/>
    </row>
    <row r="21611" spans="4:4" x14ac:dyDescent="0.2">
      <c r="D21611" s="343"/>
    </row>
    <row r="21612" spans="4:4" x14ac:dyDescent="0.2">
      <c r="D21612" s="343"/>
    </row>
    <row r="21613" spans="4:4" x14ac:dyDescent="0.2">
      <c r="D21613" s="343"/>
    </row>
    <row r="21614" spans="4:4" x14ac:dyDescent="0.2">
      <c r="D21614" s="343"/>
    </row>
    <row r="21615" spans="4:4" x14ac:dyDescent="0.2">
      <c r="D21615" s="343"/>
    </row>
    <row r="21616" spans="4:4" x14ac:dyDescent="0.2">
      <c r="D21616" s="343"/>
    </row>
    <row r="21617" spans="4:4" x14ac:dyDescent="0.2">
      <c r="D21617" s="343"/>
    </row>
    <row r="21618" spans="4:4" x14ac:dyDescent="0.2">
      <c r="D21618" s="343"/>
    </row>
    <row r="21619" spans="4:4" x14ac:dyDescent="0.2">
      <c r="D21619" s="343"/>
    </row>
    <row r="21620" spans="4:4" x14ac:dyDescent="0.2">
      <c r="D21620" s="343"/>
    </row>
    <row r="21621" spans="4:4" x14ac:dyDescent="0.2">
      <c r="D21621" s="343"/>
    </row>
    <row r="21622" spans="4:4" x14ac:dyDescent="0.2">
      <c r="D21622" s="343"/>
    </row>
    <row r="21623" spans="4:4" x14ac:dyDescent="0.2">
      <c r="D21623" s="343"/>
    </row>
    <row r="21624" spans="4:4" x14ac:dyDescent="0.2">
      <c r="D21624" s="343"/>
    </row>
    <row r="21625" spans="4:4" x14ac:dyDescent="0.2">
      <c r="D21625" s="343"/>
    </row>
    <row r="21626" spans="4:4" x14ac:dyDescent="0.2">
      <c r="D21626" s="343"/>
    </row>
    <row r="21627" spans="4:4" x14ac:dyDescent="0.2">
      <c r="D21627" s="343"/>
    </row>
    <row r="21628" spans="4:4" x14ac:dyDescent="0.2">
      <c r="D21628" s="343"/>
    </row>
    <row r="21629" spans="4:4" x14ac:dyDescent="0.2">
      <c r="D21629" s="343"/>
    </row>
    <row r="21630" spans="4:4" x14ac:dyDescent="0.2">
      <c r="D21630" s="343"/>
    </row>
    <row r="21631" spans="4:4" x14ac:dyDescent="0.2">
      <c r="D21631" s="343"/>
    </row>
    <row r="21632" spans="4:4" x14ac:dyDescent="0.2">
      <c r="D21632" s="343"/>
    </row>
    <row r="21633" spans="4:4" x14ac:dyDescent="0.2">
      <c r="D21633" s="343"/>
    </row>
    <row r="21634" spans="4:4" x14ac:dyDescent="0.2">
      <c r="D21634" s="343"/>
    </row>
    <row r="21635" spans="4:4" x14ac:dyDescent="0.2">
      <c r="D21635" s="343"/>
    </row>
    <row r="21636" spans="4:4" x14ac:dyDescent="0.2">
      <c r="D21636" s="343"/>
    </row>
    <row r="21637" spans="4:4" x14ac:dyDescent="0.2">
      <c r="D21637" s="343"/>
    </row>
    <row r="21638" spans="4:4" x14ac:dyDescent="0.2">
      <c r="D21638" s="343"/>
    </row>
    <row r="21639" spans="4:4" x14ac:dyDescent="0.2">
      <c r="D21639" s="343"/>
    </row>
    <row r="21640" spans="4:4" x14ac:dyDescent="0.2">
      <c r="D21640" s="343"/>
    </row>
    <row r="21641" spans="4:4" x14ac:dyDescent="0.2">
      <c r="D21641" s="343"/>
    </row>
    <row r="21642" spans="4:4" x14ac:dyDescent="0.2">
      <c r="D21642" s="343"/>
    </row>
    <row r="21643" spans="4:4" x14ac:dyDescent="0.2">
      <c r="D21643" s="343"/>
    </row>
    <row r="21644" spans="4:4" x14ac:dyDescent="0.2">
      <c r="D21644" s="343"/>
    </row>
    <row r="21645" spans="4:4" x14ac:dyDescent="0.2">
      <c r="D21645" s="343"/>
    </row>
    <row r="21646" spans="4:4" x14ac:dyDescent="0.2">
      <c r="D21646" s="343"/>
    </row>
    <row r="21647" spans="4:4" x14ac:dyDescent="0.2">
      <c r="D21647" s="343"/>
    </row>
    <row r="21648" spans="4:4" x14ac:dyDescent="0.2">
      <c r="D21648" s="343"/>
    </row>
    <row r="21649" spans="4:4" x14ac:dyDescent="0.2">
      <c r="D21649" s="343"/>
    </row>
    <row r="21650" spans="4:4" x14ac:dyDescent="0.2">
      <c r="D21650" s="343"/>
    </row>
    <row r="21651" spans="4:4" x14ac:dyDescent="0.2">
      <c r="D21651" s="343"/>
    </row>
    <row r="21652" spans="4:4" x14ac:dyDescent="0.2">
      <c r="D21652" s="343"/>
    </row>
    <row r="21653" spans="4:4" x14ac:dyDescent="0.2">
      <c r="D21653" s="343"/>
    </row>
    <row r="21654" spans="4:4" x14ac:dyDescent="0.2">
      <c r="D21654" s="343"/>
    </row>
    <row r="21655" spans="4:4" x14ac:dyDescent="0.2">
      <c r="D21655" s="343"/>
    </row>
    <row r="21656" spans="4:4" x14ac:dyDescent="0.2">
      <c r="D21656" s="343"/>
    </row>
    <row r="21657" spans="4:4" x14ac:dyDescent="0.2">
      <c r="D21657" s="343"/>
    </row>
    <row r="21658" spans="4:4" x14ac:dyDescent="0.2">
      <c r="D21658" s="343"/>
    </row>
    <row r="21659" spans="4:4" x14ac:dyDescent="0.2">
      <c r="D21659" s="343"/>
    </row>
    <row r="21660" spans="4:4" x14ac:dyDescent="0.2">
      <c r="D21660" s="343"/>
    </row>
    <row r="21661" spans="4:4" x14ac:dyDescent="0.2">
      <c r="D21661" s="343"/>
    </row>
    <row r="21662" spans="4:4" x14ac:dyDescent="0.2">
      <c r="D21662" s="343"/>
    </row>
    <row r="21663" spans="4:4" x14ac:dyDescent="0.2">
      <c r="D21663" s="343"/>
    </row>
    <row r="21664" spans="4:4" x14ac:dyDescent="0.2">
      <c r="D21664" s="343"/>
    </row>
    <row r="21665" spans="4:4" x14ac:dyDescent="0.2">
      <c r="D21665" s="343"/>
    </row>
    <row r="21666" spans="4:4" x14ac:dyDescent="0.2">
      <c r="D21666" s="343"/>
    </row>
    <row r="21667" spans="4:4" x14ac:dyDescent="0.2">
      <c r="D21667" s="343"/>
    </row>
    <row r="21668" spans="4:4" x14ac:dyDescent="0.2">
      <c r="D21668" s="343"/>
    </row>
    <row r="21669" spans="4:4" x14ac:dyDescent="0.2">
      <c r="D21669" s="343"/>
    </row>
    <row r="21670" spans="4:4" x14ac:dyDescent="0.2">
      <c r="D21670" s="343"/>
    </row>
    <row r="21671" spans="4:4" x14ac:dyDescent="0.2">
      <c r="D21671" s="343"/>
    </row>
    <row r="21672" spans="4:4" x14ac:dyDescent="0.2">
      <c r="D21672" s="343"/>
    </row>
    <row r="21673" spans="4:4" x14ac:dyDescent="0.2">
      <c r="D21673" s="343"/>
    </row>
    <row r="21674" spans="4:4" x14ac:dyDescent="0.2">
      <c r="D21674" s="343"/>
    </row>
    <row r="21675" spans="4:4" x14ac:dyDescent="0.2">
      <c r="D21675" s="343"/>
    </row>
    <row r="21676" spans="4:4" x14ac:dyDescent="0.2">
      <c r="D21676" s="343"/>
    </row>
    <row r="21677" spans="4:4" x14ac:dyDescent="0.2">
      <c r="D21677" s="343"/>
    </row>
    <row r="21678" spans="4:4" x14ac:dyDescent="0.2">
      <c r="D21678" s="343"/>
    </row>
    <row r="21679" spans="4:4" x14ac:dyDescent="0.2">
      <c r="D21679" s="343"/>
    </row>
    <row r="21680" spans="4:4" x14ac:dyDescent="0.2">
      <c r="D21680" s="343"/>
    </row>
    <row r="21681" spans="4:4" x14ac:dyDescent="0.2">
      <c r="D21681" s="343"/>
    </row>
    <row r="21682" spans="4:4" x14ac:dyDescent="0.2">
      <c r="D21682" s="343"/>
    </row>
    <row r="21683" spans="4:4" x14ac:dyDescent="0.2">
      <c r="D21683" s="343"/>
    </row>
    <row r="21684" spans="4:4" x14ac:dyDescent="0.2">
      <c r="D21684" s="343"/>
    </row>
    <row r="21685" spans="4:4" x14ac:dyDescent="0.2">
      <c r="D21685" s="343"/>
    </row>
    <row r="21686" spans="4:4" x14ac:dyDescent="0.2">
      <c r="D21686" s="343"/>
    </row>
    <row r="21687" spans="4:4" x14ac:dyDescent="0.2">
      <c r="D21687" s="343"/>
    </row>
    <row r="21688" spans="4:4" x14ac:dyDescent="0.2">
      <c r="D21688" s="343"/>
    </row>
    <row r="21689" spans="4:4" x14ac:dyDescent="0.2">
      <c r="D21689" s="343"/>
    </row>
    <row r="21690" spans="4:4" x14ac:dyDescent="0.2">
      <c r="D21690" s="343"/>
    </row>
    <row r="21691" spans="4:4" x14ac:dyDescent="0.2">
      <c r="D21691" s="343"/>
    </row>
    <row r="21692" spans="4:4" x14ac:dyDescent="0.2">
      <c r="D21692" s="343"/>
    </row>
    <row r="21693" spans="4:4" x14ac:dyDescent="0.2">
      <c r="D21693" s="343"/>
    </row>
    <row r="21694" spans="4:4" x14ac:dyDescent="0.2">
      <c r="D21694" s="343"/>
    </row>
    <row r="21695" spans="4:4" x14ac:dyDescent="0.2">
      <c r="D21695" s="343"/>
    </row>
    <row r="21696" spans="4:4" x14ac:dyDescent="0.2">
      <c r="D21696" s="343"/>
    </row>
    <row r="21697" spans="4:4" x14ac:dyDescent="0.2">
      <c r="D21697" s="343"/>
    </row>
    <row r="21698" spans="4:4" x14ac:dyDescent="0.2">
      <c r="D21698" s="343"/>
    </row>
    <row r="21699" spans="4:4" x14ac:dyDescent="0.2">
      <c r="D21699" s="343"/>
    </row>
    <row r="21700" spans="4:4" x14ac:dyDescent="0.2">
      <c r="D21700" s="343"/>
    </row>
    <row r="21701" spans="4:4" x14ac:dyDescent="0.2">
      <c r="D21701" s="343"/>
    </row>
    <row r="21702" spans="4:4" x14ac:dyDescent="0.2">
      <c r="D21702" s="343"/>
    </row>
    <row r="21703" spans="4:4" x14ac:dyDescent="0.2">
      <c r="D21703" s="343"/>
    </row>
    <row r="21704" spans="4:4" x14ac:dyDescent="0.2">
      <c r="D21704" s="343"/>
    </row>
    <row r="21705" spans="4:4" x14ac:dyDescent="0.2">
      <c r="D21705" s="343"/>
    </row>
    <row r="21706" spans="4:4" x14ac:dyDescent="0.2">
      <c r="D21706" s="343"/>
    </row>
    <row r="21707" spans="4:4" x14ac:dyDescent="0.2">
      <c r="D21707" s="343"/>
    </row>
    <row r="21708" spans="4:4" x14ac:dyDescent="0.2">
      <c r="D21708" s="343"/>
    </row>
    <row r="21709" spans="4:4" x14ac:dyDescent="0.2">
      <c r="D21709" s="343"/>
    </row>
    <row r="21710" spans="4:4" x14ac:dyDescent="0.2">
      <c r="D21710" s="343"/>
    </row>
    <row r="21711" spans="4:4" x14ac:dyDescent="0.2">
      <c r="D21711" s="343"/>
    </row>
    <row r="21712" spans="4:4" x14ac:dyDescent="0.2">
      <c r="D21712" s="343"/>
    </row>
    <row r="21713" spans="4:4" x14ac:dyDescent="0.2">
      <c r="D21713" s="343"/>
    </row>
    <row r="21714" spans="4:4" x14ac:dyDescent="0.2">
      <c r="D21714" s="343"/>
    </row>
    <row r="21715" spans="4:4" x14ac:dyDescent="0.2">
      <c r="D21715" s="343"/>
    </row>
    <row r="21716" spans="4:4" x14ac:dyDescent="0.2">
      <c r="D21716" s="343"/>
    </row>
    <row r="21717" spans="4:4" x14ac:dyDescent="0.2">
      <c r="D21717" s="343"/>
    </row>
    <row r="21718" spans="4:4" x14ac:dyDescent="0.2">
      <c r="D21718" s="343"/>
    </row>
    <row r="21719" spans="4:4" x14ac:dyDescent="0.2">
      <c r="D21719" s="343"/>
    </row>
    <row r="21720" spans="4:4" x14ac:dyDescent="0.2">
      <c r="D21720" s="343"/>
    </row>
    <row r="21721" spans="4:4" x14ac:dyDescent="0.2">
      <c r="D21721" s="343"/>
    </row>
    <row r="21722" spans="4:4" x14ac:dyDescent="0.2">
      <c r="D21722" s="343"/>
    </row>
    <row r="21723" spans="4:4" x14ac:dyDescent="0.2">
      <c r="D21723" s="343"/>
    </row>
    <row r="21724" spans="4:4" x14ac:dyDescent="0.2">
      <c r="D21724" s="343"/>
    </row>
    <row r="21725" spans="4:4" x14ac:dyDescent="0.2">
      <c r="D21725" s="343"/>
    </row>
    <row r="21726" spans="4:4" x14ac:dyDescent="0.2">
      <c r="D21726" s="343"/>
    </row>
    <row r="21727" spans="4:4" x14ac:dyDescent="0.2">
      <c r="D21727" s="343"/>
    </row>
    <row r="21728" spans="4:4" x14ac:dyDescent="0.2">
      <c r="D21728" s="343"/>
    </row>
    <row r="21729" spans="4:4" x14ac:dyDescent="0.2">
      <c r="D21729" s="343"/>
    </row>
    <row r="21730" spans="4:4" x14ac:dyDescent="0.2">
      <c r="D21730" s="343"/>
    </row>
    <row r="21731" spans="4:4" x14ac:dyDescent="0.2">
      <c r="D21731" s="343"/>
    </row>
    <row r="21732" spans="4:4" x14ac:dyDescent="0.2">
      <c r="D21732" s="343"/>
    </row>
    <row r="21733" spans="4:4" x14ac:dyDescent="0.2">
      <c r="D21733" s="343"/>
    </row>
    <row r="21734" spans="4:4" x14ac:dyDescent="0.2">
      <c r="D21734" s="343"/>
    </row>
    <row r="21735" spans="4:4" x14ac:dyDescent="0.2">
      <c r="D21735" s="343"/>
    </row>
    <row r="21736" spans="4:4" x14ac:dyDescent="0.2">
      <c r="D21736" s="343"/>
    </row>
    <row r="21737" spans="4:4" x14ac:dyDescent="0.2">
      <c r="D21737" s="343"/>
    </row>
    <row r="21738" spans="4:4" x14ac:dyDescent="0.2">
      <c r="D21738" s="343"/>
    </row>
    <row r="21739" spans="4:4" x14ac:dyDescent="0.2">
      <c r="D21739" s="343"/>
    </row>
    <row r="21740" spans="4:4" x14ac:dyDescent="0.2">
      <c r="D21740" s="343"/>
    </row>
    <row r="21741" spans="4:4" x14ac:dyDescent="0.2">
      <c r="D21741" s="343"/>
    </row>
    <row r="21742" spans="4:4" x14ac:dyDescent="0.2">
      <c r="D21742" s="343"/>
    </row>
    <row r="21743" spans="4:4" x14ac:dyDescent="0.2">
      <c r="D21743" s="343"/>
    </row>
    <row r="21744" spans="4:4" x14ac:dyDescent="0.2">
      <c r="D21744" s="343"/>
    </row>
    <row r="21745" spans="4:4" x14ac:dyDescent="0.2">
      <c r="D21745" s="343"/>
    </row>
    <row r="21746" spans="4:4" x14ac:dyDescent="0.2">
      <c r="D21746" s="343"/>
    </row>
    <row r="21747" spans="4:4" x14ac:dyDescent="0.2">
      <c r="D21747" s="343"/>
    </row>
    <row r="21748" spans="4:4" x14ac:dyDescent="0.2">
      <c r="D21748" s="343"/>
    </row>
    <row r="21749" spans="4:4" x14ac:dyDescent="0.2">
      <c r="D21749" s="343"/>
    </row>
    <row r="21750" spans="4:4" x14ac:dyDescent="0.2">
      <c r="D21750" s="343"/>
    </row>
    <row r="21751" spans="4:4" x14ac:dyDescent="0.2">
      <c r="D21751" s="343"/>
    </row>
    <row r="21752" spans="4:4" x14ac:dyDescent="0.2">
      <c r="D21752" s="343"/>
    </row>
    <row r="21753" spans="4:4" x14ac:dyDescent="0.2">
      <c r="D21753" s="343"/>
    </row>
    <row r="21754" spans="4:4" x14ac:dyDescent="0.2">
      <c r="D21754" s="343"/>
    </row>
    <row r="21755" spans="4:4" x14ac:dyDescent="0.2">
      <c r="D21755" s="343"/>
    </row>
    <row r="21756" spans="4:4" x14ac:dyDescent="0.2">
      <c r="D21756" s="343"/>
    </row>
    <row r="21757" spans="4:4" x14ac:dyDescent="0.2">
      <c r="D21757" s="343"/>
    </row>
    <row r="21758" spans="4:4" x14ac:dyDescent="0.2">
      <c r="D21758" s="343"/>
    </row>
    <row r="21759" spans="4:4" x14ac:dyDescent="0.2">
      <c r="D21759" s="343"/>
    </row>
    <row r="21760" spans="4:4" x14ac:dyDescent="0.2">
      <c r="D21760" s="343"/>
    </row>
    <row r="21761" spans="4:4" x14ac:dyDescent="0.2">
      <c r="D21761" s="343"/>
    </row>
    <row r="21762" spans="4:4" x14ac:dyDescent="0.2">
      <c r="D21762" s="343"/>
    </row>
    <row r="21763" spans="4:4" x14ac:dyDescent="0.2">
      <c r="D21763" s="343"/>
    </row>
    <row r="21764" spans="4:4" x14ac:dyDescent="0.2">
      <c r="D21764" s="343"/>
    </row>
    <row r="21765" spans="4:4" x14ac:dyDescent="0.2">
      <c r="D21765" s="343"/>
    </row>
    <row r="21766" spans="4:4" x14ac:dyDescent="0.2">
      <c r="D21766" s="343"/>
    </row>
    <row r="21767" spans="4:4" x14ac:dyDescent="0.2">
      <c r="D21767" s="343"/>
    </row>
    <row r="21768" spans="4:4" x14ac:dyDescent="0.2">
      <c r="D21768" s="343"/>
    </row>
    <row r="21769" spans="4:4" x14ac:dyDescent="0.2">
      <c r="D21769" s="343"/>
    </row>
    <row r="21770" spans="4:4" x14ac:dyDescent="0.2">
      <c r="D21770" s="343"/>
    </row>
    <row r="21771" spans="4:4" x14ac:dyDescent="0.2">
      <c r="D21771" s="343"/>
    </row>
    <row r="21772" spans="4:4" x14ac:dyDescent="0.2">
      <c r="D21772" s="343"/>
    </row>
    <row r="21773" spans="4:4" x14ac:dyDescent="0.2">
      <c r="D21773" s="343"/>
    </row>
    <row r="21774" spans="4:4" x14ac:dyDescent="0.2">
      <c r="D21774" s="343"/>
    </row>
    <row r="21775" spans="4:4" x14ac:dyDescent="0.2">
      <c r="D21775" s="343"/>
    </row>
    <row r="21776" spans="4:4" x14ac:dyDescent="0.2">
      <c r="D21776" s="343"/>
    </row>
    <row r="21777" spans="4:4" x14ac:dyDescent="0.2">
      <c r="D21777" s="343"/>
    </row>
    <row r="21778" spans="4:4" x14ac:dyDescent="0.2">
      <c r="D21778" s="343"/>
    </row>
    <row r="21779" spans="4:4" x14ac:dyDescent="0.2">
      <c r="D21779" s="343"/>
    </row>
    <row r="21780" spans="4:4" x14ac:dyDescent="0.2">
      <c r="D21780" s="343"/>
    </row>
    <row r="21781" spans="4:4" x14ac:dyDescent="0.2">
      <c r="D21781" s="343"/>
    </row>
    <row r="21782" spans="4:4" x14ac:dyDescent="0.2">
      <c r="D21782" s="343"/>
    </row>
    <row r="21783" spans="4:4" x14ac:dyDescent="0.2">
      <c r="D21783" s="343"/>
    </row>
    <row r="21784" spans="4:4" x14ac:dyDescent="0.2">
      <c r="D21784" s="343"/>
    </row>
    <row r="21785" spans="4:4" x14ac:dyDescent="0.2">
      <c r="D21785" s="343"/>
    </row>
    <row r="21786" spans="4:4" x14ac:dyDescent="0.2">
      <c r="D21786" s="343"/>
    </row>
    <row r="21787" spans="4:4" x14ac:dyDescent="0.2">
      <c r="D21787" s="343"/>
    </row>
    <row r="21788" spans="4:4" x14ac:dyDescent="0.2">
      <c r="D21788" s="343"/>
    </row>
    <row r="21789" spans="4:4" x14ac:dyDescent="0.2">
      <c r="D21789" s="343"/>
    </row>
    <row r="21790" spans="4:4" x14ac:dyDescent="0.2">
      <c r="D21790" s="343"/>
    </row>
    <row r="21791" spans="4:4" x14ac:dyDescent="0.2">
      <c r="D21791" s="343"/>
    </row>
    <row r="21792" spans="4:4" x14ac:dyDescent="0.2">
      <c r="D21792" s="343"/>
    </row>
    <row r="21793" spans="4:4" x14ac:dyDescent="0.2">
      <c r="D21793" s="343"/>
    </row>
    <row r="21794" spans="4:4" x14ac:dyDescent="0.2">
      <c r="D21794" s="343"/>
    </row>
    <row r="21795" spans="4:4" x14ac:dyDescent="0.2">
      <c r="D21795" s="343"/>
    </row>
    <row r="21796" spans="4:4" x14ac:dyDescent="0.2">
      <c r="D21796" s="343"/>
    </row>
    <row r="21797" spans="4:4" x14ac:dyDescent="0.2">
      <c r="D21797" s="343"/>
    </row>
    <row r="21798" spans="4:4" x14ac:dyDescent="0.2">
      <c r="D21798" s="343"/>
    </row>
    <row r="21799" spans="4:4" x14ac:dyDescent="0.2">
      <c r="D21799" s="343"/>
    </row>
    <row r="21800" spans="4:4" x14ac:dyDescent="0.2">
      <c r="D21800" s="343"/>
    </row>
    <row r="21801" spans="4:4" x14ac:dyDescent="0.2">
      <c r="D21801" s="343"/>
    </row>
    <row r="21802" spans="4:4" x14ac:dyDescent="0.2">
      <c r="D21802" s="343"/>
    </row>
    <row r="21803" spans="4:4" x14ac:dyDescent="0.2">
      <c r="D21803" s="343"/>
    </row>
    <row r="21804" spans="4:4" x14ac:dyDescent="0.2">
      <c r="D21804" s="343"/>
    </row>
    <row r="21805" spans="4:4" x14ac:dyDescent="0.2">
      <c r="D21805" s="343"/>
    </row>
    <row r="21806" spans="4:4" x14ac:dyDescent="0.2">
      <c r="D21806" s="343"/>
    </row>
    <row r="21807" spans="4:4" x14ac:dyDescent="0.2">
      <c r="D21807" s="343"/>
    </row>
    <row r="21808" spans="4:4" x14ac:dyDescent="0.2">
      <c r="D21808" s="343"/>
    </row>
    <row r="21809" spans="4:4" x14ac:dyDescent="0.2">
      <c r="D21809" s="343"/>
    </row>
    <row r="21810" spans="4:4" x14ac:dyDescent="0.2">
      <c r="D21810" s="343"/>
    </row>
    <row r="21811" spans="4:4" x14ac:dyDescent="0.2">
      <c r="D21811" s="343"/>
    </row>
    <row r="21812" spans="4:4" x14ac:dyDescent="0.2">
      <c r="D21812" s="343"/>
    </row>
    <row r="21813" spans="4:4" x14ac:dyDescent="0.2">
      <c r="D21813" s="343"/>
    </row>
    <row r="21814" spans="4:4" x14ac:dyDescent="0.2">
      <c r="D21814" s="343"/>
    </row>
    <row r="21815" spans="4:4" x14ac:dyDescent="0.2">
      <c r="D21815" s="343"/>
    </row>
    <row r="21816" spans="4:4" x14ac:dyDescent="0.2">
      <c r="D21816" s="343"/>
    </row>
    <row r="21817" spans="4:4" x14ac:dyDescent="0.2">
      <c r="D21817" s="343"/>
    </row>
    <row r="21818" spans="4:4" x14ac:dyDescent="0.2">
      <c r="D21818" s="343"/>
    </row>
    <row r="21819" spans="4:4" x14ac:dyDescent="0.2">
      <c r="D21819" s="343"/>
    </row>
    <row r="21820" spans="4:4" x14ac:dyDescent="0.2">
      <c r="D21820" s="343"/>
    </row>
    <row r="21821" spans="4:4" x14ac:dyDescent="0.2">
      <c r="D21821" s="343"/>
    </row>
    <row r="21822" spans="4:4" x14ac:dyDescent="0.2">
      <c r="D21822" s="343"/>
    </row>
    <row r="21823" spans="4:4" x14ac:dyDescent="0.2">
      <c r="D21823" s="343"/>
    </row>
    <row r="21824" spans="4:4" x14ac:dyDescent="0.2">
      <c r="D21824" s="343"/>
    </row>
    <row r="21825" spans="4:4" x14ac:dyDescent="0.2">
      <c r="D21825" s="343"/>
    </row>
    <row r="21826" spans="4:4" x14ac:dyDescent="0.2">
      <c r="D21826" s="343"/>
    </row>
    <row r="21827" spans="4:4" x14ac:dyDescent="0.2">
      <c r="D21827" s="343"/>
    </row>
    <row r="21828" spans="4:4" x14ac:dyDescent="0.2">
      <c r="D21828" s="343"/>
    </row>
    <row r="21829" spans="4:4" x14ac:dyDescent="0.2">
      <c r="D21829" s="343"/>
    </row>
    <row r="21830" spans="4:4" x14ac:dyDescent="0.2">
      <c r="D21830" s="343"/>
    </row>
    <row r="21831" spans="4:4" x14ac:dyDescent="0.2">
      <c r="D21831" s="343"/>
    </row>
    <row r="21832" spans="4:4" x14ac:dyDescent="0.2">
      <c r="D21832" s="343"/>
    </row>
    <row r="21833" spans="4:4" x14ac:dyDescent="0.2">
      <c r="D21833" s="343"/>
    </row>
    <row r="21834" spans="4:4" x14ac:dyDescent="0.2">
      <c r="D21834" s="343"/>
    </row>
    <row r="21835" spans="4:4" x14ac:dyDescent="0.2">
      <c r="D21835" s="343"/>
    </row>
    <row r="21836" spans="4:4" x14ac:dyDescent="0.2">
      <c r="D21836" s="343"/>
    </row>
    <row r="21837" spans="4:4" x14ac:dyDescent="0.2">
      <c r="D21837" s="343"/>
    </row>
    <row r="21838" spans="4:4" x14ac:dyDescent="0.2">
      <c r="D21838" s="343"/>
    </row>
    <row r="21839" spans="4:4" x14ac:dyDescent="0.2">
      <c r="D21839" s="343"/>
    </row>
    <row r="21840" spans="4:4" x14ac:dyDescent="0.2">
      <c r="D21840" s="343"/>
    </row>
    <row r="21841" spans="4:4" x14ac:dyDescent="0.2">
      <c r="D21841" s="343"/>
    </row>
    <row r="21842" spans="4:4" x14ac:dyDescent="0.2">
      <c r="D21842" s="343"/>
    </row>
    <row r="21843" spans="4:4" x14ac:dyDescent="0.2">
      <c r="D21843" s="343"/>
    </row>
    <row r="21844" spans="4:4" x14ac:dyDescent="0.2">
      <c r="D21844" s="343"/>
    </row>
    <row r="21845" spans="4:4" x14ac:dyDescent="0.2">
      <c r="D21845" s="343"/>
    </row>
    <row r="21846" spans="4:4" x14ac:dyDescent="0.2">
      <c r="D21846" s="343"/>
    </row>
    <row r="21847" spans="4:4" x14ac:dyDescent="0.2">
      <c r="D21847" s="343"/>
    </row>
    <row r="21848" spans="4:4" x14ac:dyDescent="0.2">
      <c r="D21848" s="343"/>
    </row>
    <row r="21849" spans="4:4" x14ac:dyDescent="0.2">
      <c r="D21849" s="343"/>
    </row>
    <row r="21850" spans="4:4" x14ac:dyDescent="0.2">
      <c r="D21850" s="343"/>
    </row>
    <row r="21851" spans="4:4" x14ac:dyDescent="0.2">
      <c r="D21851" s="343"/>
    </row>
    <row r="21852" spans="4:4" x14ac:dyDescent="0.2">
      <c r="D21852" s="343"/>
    </row>
    <row r="21853" spans="4:4" x14ac:dyDescent="0.2">
      <c r="D21853" s="343"/>
    </row>
    <row r="21854" spans="4:4" x14ac:dyDescent="0.2">
      <c r="D21854" s="343"/>
    </row>
    <row r="21855" spans="4:4" x14ac:dyDescent="0.2">
      <c r="D21855" s="343"/>
    </row>
    <row r="21856" spans="4:4" x14ac:dyDescent="0.2">
      <c r="D21856" s="343"/>
    </row>
    <row r="21857" spans="4:4" x14ac:dyDescent="0.2">
      <c r="D21857" s="343"/>
    </row>
    <row r="21858" spans="4:4" x14ac:dyDescent="0.2">
      <c r="D21858" s="343"/>
    </row>
    <row r="21859" spans="4:4" x14ac:dyDescent="0.2">
      <c r="D21859" s="343"/>
    </row>
    <row r="21860" spans="4:4" x14ac:dyDescent="0.2">
      <c r="D21860" s="343"/>
    </row>
    <row r="21861" spans="4:4" x14ac:dyDescent="0.2">
      <c r="D21861" s="343"/>
    </row>
    <row r="21862" spans="4:4" x14ac:dyDescent="0.2">
      <c r="D21862" s="343"/>
    </row>
    <row r="21863" spans="4:4" x14ac:dyDescent="0.2">
      <c r="D21863" s="343"/>
    </row>
    <row r="21864" spans="4:4" x14ac:dyDescent="0.2">
      <c r="D21864" s="343"/>
    </row>
    <row r="21865" spans="4:4" x14ac:dyDescent="0.2">
      <c r="D21865" s="343"/>
    </row>
    <row r="21866" spans="4:4" x14ac:dyDescent="0.2">
      <c r="D21866" s="343"/>
    </row>
    <row r="21867" spans="4:4" x14ac:dyDescent="0.2">
      <c r="D21867" s="343"/>
    </row>
    <row r="21868" spans="4:4" x14ac:dyDescent="0.2">
      <c r="D21868" s="343"/>
    </row>
    <row r="21869" spans="4:4" x14ac:dyDescent="0.2">
      <c r="D21869" s="343"/>
    </row>
    <row r="21870" spans="4:4" x14ac:dyDescent="0.2">
      <c r="D21870" s="343"/>
    </row>
    <row r="21871" spans="4:4" x14ac:dyDescent="0.2">
      <c r="D21871" s="343"/>
    </row>
    <row r="21872" spans="4:4" x14ac:dyDescent="0.2">
      <c r="D21872" s="343"/>
    </row>
    <row r="21873" spans="4:4" x14ac:dyDescent="0.2">
      <c r="D21873" s="343"/>
    </row>
    <row r="21874" spans="4:4" x14ac:dyDescent="0.2">
      <c r="D21874" s="343"/>
    </row>
    <row r="21875" spans="4:4" x14ac:dyDescent="0.2">
      <c r="D21875" s="343"/>
    </row>
    <row r="21876" spans="4:4" x14ac:dyDescent="0.2">
      <c r="D21876" s="343"/>
    </row>
    <row r="21877" spans="4:4" x14ac:dyDescent="0.2">
      <c r="D21877" s="343"/>
    </row>
    <row r="21878" spans="4:4" x14ac:dyDescent="0.2">
      <c r="D21878" s="343"/>
    </row>
    <row r="21879" spans="4:4" x14ac:dyDescent="0.2">
      <c r="D21879" s="343"/>
    </row>
    <row r="21880" spans="4:4" x14ac:dyDescent="0.2">
      <c r="D21880" s="343"/>
    </row>
    <row r="21881" spans="4:4" x14ac:dyDescent="0.2">
      <c r="D21881" s="343"/>
    </row>
    <row r="21882" spans="4:4" x14ac:dyDescent="0.2">
      <c r="D21882" s="343"/>
    </row>
    <row r="21883" spans="4:4" x14ac:dyDescent="0.2">
      <c r="D21883" s="343"/>
    </row>
    <row r="21884" spans="4:4" x14ac:dyDescent="0.2">
      <c r="D21884" s="343"/>
    </row>
    <row r="21885" spans="4:4" x14ac:dyDescent="0.2">
      <c r="D21885" s="343"/>
    </row>
    <row r="21886" spans="4:4" x14ac:dyDescent="0.2">
      <c r="D21886" s="343"/>
    </row>
    <row r="21887" spans="4:4" x14ac:dyDescent="0.2">
      <c r="D21887" s="343"/>
    </row>
    <row r="21888" spans="4:4" x14ac:dyDescent="0.2">
      <c r="D21888" s="343"/>
    </row>
    <row r="21889" spans="4:4" x14ac:dyDescent="0.2">
      <c r="D21889" s="343"/>
    </row>
    <row r="21890" spans="4:4" x14ac:dyDescent="0.2">
      <c r="D21890" s="343"/>
    </row>
    <row r="21891" spans="4:4" x14ac:dyDescent="0.2">
      <c r="D21891" s="343"/>
    </row>
    <row r="21892" spans="4:4" x14ac:dyDescent="0.2">
      <c r="D21892" s="343"/>
    </row>
    <row r="21893" spans="4:4" x14ac:dyDescent="0.2">
      <c r="D21893" s="343"/>
    </row>
    <row r="21894" spans="4:4" x14ac:dyDescent="0.2">
      <c r="D21894" s="343"/>
    </row>
    <row r="21895" spans="4:4" x14ac:dyDescent="0.2">
      <c r="D21895" s="343"/>
    </row>
    <row r="21896" spans="4:4" x14ac:dyDescent="0.2">
      <c r="D21896" s="343"/>
    </row>
    <row r="21897" spans="4:4" x14ac:dyDescent="0.2">
      <c r="D21897" s="343"/>
    </row>
    <row r="21898" spans="4:4" x14ac:dyDescent="0.2">
      <c r="D21898" s="343"/>
    </row>
    <row r="21899" spans="4:4" x14ac:dyDescent="0.2">
      <c r="D21899" s="343"/>
    </row>
    <row r="21900" spans="4:4" x14ac:dyDescent="0.2">
      <c r="D21900" s="343"/>
    </row>
    <row r="21901" spans="4:4" x14ac:dyDescent="0.2">
      <c r="D21901" s="343"/>
    </row>
    <row r="21902" spans="4:4" x14ac:dyDescent="0.2">
      <c r="D21902" s="343"/>
    </row>
    <row r="21903" spans="4:4" x14ac:dyDescent="0.2">
      <c r="D21903" s="343"/>
    </row>
    <row r="21904" spans="4:4" x14ac:dyDescent="0.2">
      <c r="D21904" s="343"/>
    </row>
    <row r="21905" spans="4:4" x14ac:dyDescent="0.2">
      <c r="D21905" s="343"/>
    </row>
    <row r="21906" spans="4:4" x14ac:dyDescent="0.2">
      <c r="D21906" s="343"/>
    </row>
    <row r="21907" spans="4:4" x14ac:dyDescent="0.2">
      <c r="D21907" s="343"/>
    </row>
    <row r="21908" spans="4:4" x14ac:dyDescent="0.2">
      <c r="D21908" s="343"/>
    </row>
    <row r="21909" spans="4:4" x14ac:dyDescent="0.2">
      <c r="D21909" s="343"/>
    </row>
    <row r="21910" spans="4:4" x14ac:dyDescent="0.2">
      <c r="D21910" s="343"/>
    </row>
    <row r="21911" spans="4:4" x14ac:dyDescent="0.2">
      <c r="D21911" s="343"/>
    </row>
    <row r="21912" spans="4:4" x14ac:dyDescent="0.2">
      <c r="D21912" s="343"/>
    </row>
    <row r="21913" spans="4:4" x14ac:dyDescent="0.2">
      <c r="D21913" s="343"/>
    </row>
    <row r="21914" spans="4:4" x14ac:dyDescent="0.2">
      <c r="D21914" s="343"/>
    </row>
    <row r="21915" spans="4:4" x14ac:dyDescent="0.2">
      <c r="D21915" s="343"/>
    </row>
    <row r="21916" spans="4:4" x14ac:dyDescent="0.2">
      <c r="D21916" s="343"/>
    </row>
    <row r="21917" spans="4:4" x14ac:dyDescent="0.2">
      <c r="D21917" s="343"/>
    </row>
    <row r="21918" spans="4:4" x14ac:dyDescent="0.2">
      <c r="D21918" s="343"/>
    </row>
    <row r="21919" spans="4:4" x14ac:dyDescent="0.2">
      <c r="D21919" s="343"/>
    </row>
    <row r="21920" spans="4:4" x14ac:dyDescent="0.2">
      <c r="D21920" s="343"/>
    </row>
    <row r="21921" spans="4:4" x14ac:dyDescent="0.2">
      <c r="D21921" s="343"/>
    </row>
    <row r="21922" spans="4:4" x14ac:dyDescent="0.2">
      <c r="D21922" s="343"/>
    </row>
    <row r="21923" spans="4:4" x14ac:dyDescent="0.2">
      <c r="D21923" s="343"/>
    </row>
    <row r="21924" spans="4:4" x14ac:dyDescent="0.2">
      <c r="D21924" s="343"/>
    </row>
    <row r="21925" spans="4:4" x14ac:dyDescent="0.2">
      <c r="D21925" s="343"/>
    </row>
    <row r="21926" spans="4:4" x14ac:dyDescent="0.2">
      <c r="D21926" s="343"/>
    </row>
    <row r="21927" spans="4:4" x14ac:dyDescent="0.2">
      <c r="D21927" s="343"/>
    </row>
    <row r="21928" spans="4:4" x14ac:dyDescent="0.2">
      <c r="D21928" s="343"/>
    </row>
    <row r="21929" spans="4:4" x14ac:dyDescent="0.2">
      <c r="D21929" s="343"/>
    </row>
    <row r="21930" spans="4:4" x14ac:dyDescent="0.2">
      <c r="D21930" s="343"/>
    </row>
    <row r="21931" spans="4:4" x14ac:dyDescent="0.2">
      <c r="D21931" s="343"/>
    </row>
    <row r="21932" spans="4:4" x14ac:dyDescent="0.2">
      <c r="D21932" s="343"/>
    </row>
    <row r="21933" spans="4:4" x14ac:dyDescent="0.2">
      <c r="D21933" s="343"/>
    </row>
    <row r="21934" spans="4:4" x14ac:dyDescent="0.2">
      <c r="D21934" s="343"/>
    </row>
    <row r="21935" spans="4:4" x14ac:dyDescent="0.2">
      <c r="D21935" s="343"/>
    </row>
    <row r="21936" spans="4:4" x14ac:dyDescent="0.2">
      <c r="D21936" s="343"/>
    </row>
    <row r="21937" spans="4:4" x14ac:dyDescent="0.2">
      <c r="D21937" s="343"/>
    </row>
    <row r="21938" spans="4:4" x14ac:dyDescent="0.2">
      <c r="D21938" s="343"/>
    </row>
    <row r="21939" spans="4:4" x14ac:dyDescent="0.2">
      <c r="D21939" s="343"/>
    </row>
    <row r="21940" spans="4:4" x14ac:dyDescent="0.2">
      <c r="D21940" s="343"/>
    </row>
    <row r="21941" spans="4:4" x14ac:dyDescent="0.2">
      <c r="D21941" s="343"/>
    </row>
    <row r="21942" spans="4:4" x14ac:dyDescent="0.2">
      <c r="D21942" s="343"/>
    </row>
    <row r="21943" spans="4:4" x14ac:dyDescent="0.2">
      <c r="D21943" s="343"/>
    </row>
    <row r="21944" spans="4:4" x14ac:dyDescent="0.2">
      <c r="D21944" s="343"/>
    </row>
    <row r="21945" spans="4:4" x14ac:dyDescent="0.2">
      <c r="D21945" s="343"/>
    </row>
    <row r="21946" spans="4:4" x14ac:dyDescent="0.2">
      <c r="D21946" s="343"/>
    </row>
    <row r="21947" spans="4:4" x14ac:dyDescent="0.2">
      <c r="D21947" s="343"/>
    </row>
    <row r="21948" spans="4:4" x14ac:dyDescent="0.2">
      <c r="D21948" s="343"/>
    </row>
    <row r="21949" spans="4:4" x14ac:dyDescent="0.2">
      <c r="D21949" s="343"/>
    </row>
    <row r="21950" spans="4:4" x14ac:dyDescent="0.2">
      <c r="D21950" s="343"/>
    </row>
    <row r="21951" spans="4:4" x14ac:dyDescent="0.2">
      <c r="D21951" s="343"/>
    </row>
    <row r="21952" spans="4:4" x14ac:dyDescent="0.2">
      <c r="D21952" s="343"/>
    </row>
    <row r="21953" spans="4:4" x14ac:dyDescent="0.2">
      <c r="D21953" s="343"/>
    </row>
    <row r="21954" spans="4:4" x14ac:dyDescent="0.2">
      <c r="D21954" s="343"/>
    </row>
    <row r="21955" spans="4:4" x14ac:dyDescent="0.2">
      <c r="D21955" s="343"/>
    </row>
    <row r="21956" spans="4:4" x14ac:dyDescent="0.2">
      <c r="D21956" s="343"/>
    </row>
    <row r="21957" spans="4:4" x14ac:dyDescent="0.2">
      <c r="D21957" s="343"/>
    </row>
    <row r="21958" spans="4:4" x14ac:dyDescent="0.2">
      <c r="D21958" s="343"/>
    </row>
    <row r="21959" spans="4:4" x14ac:dyDescent="0.2">
      <c r="D21959" s="343"/>
    </row>
    <row r="21960" spans="4:4" x14ac:dyDescent="0.2">
      <c r="D21960" s="343"/>
    </row>
    <row r="21961" spans="4:4" x14ac:dyDescent="0.2">
      <c r="D21961" s="343"/>
    </row>
    <row r="21962" spans="4:4" x14ac:dyDescent="0.2">
      <c r="D21962" s="343"/>
    </row>
    <row r="21963" spans="4:4" x14ac:dyDescent="0.2">
      <c r="D21963" s="343"/>
    </row>
    <row r="21964" spans="4:4" x14ac:dyDescent="0.2">
      <c r="D21964" s="343"/>
    </row>
    <row r="21965" spans="4:4" x14ac:dyDescent="0.2">
      <c r="D21965" s="343"/>
    </row>
    <row r="21966" spans="4:4" x14ac:dyDescent="0.2">
      <c r="D21966" s="343"/>
    </row>
    <row r="21967" spans="4:4" x14ac:dyDescent="0.2">
      <c r="D21967" s="343"/>
    </row>
    <row r="21968" spans="4:4" x14ac:dyDescent="0.2">
      <c r="D21968" s="343"/>
    </row>
    <row r="21969" spans="4:4" x14ac:dyDescent="0.2">
      <c r="D21969" s="343"/>
    </row>
    <row r="21970" spans="4:4" x14ac:dyDescent="0.2">
      <c r="D21970" s="343"/>
    </row>
    <row r="21971" spans="4:4" x14ac:dyDescent="0.2">
      <c r="D21971" s="343"/>
    </row>
    <row r="21972" spans="4:4" x14ac:dyDescent="0.2">
      <c r="D21972" s="343"/>
    </row>
    <row r="21973" spans="4:4" x14ac:dyDescent="0.2">
      <c r="D21973" s="343"/>
    </row>
    <row r="21974" spans="4:4" x14ac:dyDescent="0.2">
      <c r="D21974" s="343"/>
    </row>
    <row r="21975" spans="4:4" x14ac:dyDescent="0.2">
      <c r="D21975" s="343"/>
    </row>
    <row r="21976" spans="4:4" x14ac:dyDescent="0.2">
      <c r="D21976" s="343"/>
    </row>
    <row r="21977" spans="4:4" x14ac:dyDescent="0.2">
      <c r="D21977" s="343"/>
    </row>
    <row r="21978" spans="4:4" x14ac:dyDescent="0.2">
      <c r="D21978" s="343"/>
    </row>
    <row r="21979" spans="4:4" x14ac:dyDescent="0.2">
      <c r="D21979" s="343"/>
    </row>
    <row r="21980" spans="4:4" x14ac:dyDescent="0.2">
      <c r="D21980" s="343"/>
    </row>
    <row r="21981" spans="4:4" x14ac:dyDescent="0.2">
      <c r="D21981" s="343"/>
    </row>
    <row r="21982" spans="4:4" x14ac:dyDescent="0.2">
      <c r="D21982" s="343"/>
    </row>
    <row r="21983" spans="4:4" x14ac:dyDescent="0.2">
      <c r="D21983" s="343"/>
    </row>
    <row r="21984" spans="4:4" x14ac:dyDescent="0.2">
      <c r="D21984" s="343"/>
    </row>
    <row r="21985" spans="4:4" x14ac:dyDescent="0.2">
      <c r="D21985" s="343"/>
    </row>
    <row r="21986" spans="4:4" x14ac:dyDescent="0.2">
      <c r="D21986" s="343"/>
    </row>
    <row r="21987" spans="4:4" x14ac:dyDescent="0.2">
      <c r="D21987" s="343"/>
    </row>
    <row r="21988" spans="4:4" x14ac:dyDescent="0.2">
      <c r="D21988" s="343"/>
    </row>
    <row r="21989" spans="4:4" x14ac:dyDescent="0.2">
      <c r="D21989" s="343"/>
    </row>
    <row r="21990" spans="4:4" x14ac:dyDescent="0.2">
      <c r="D21990" s="343"/>
    </row>
    <row r="21991" spans="4:4" x14ac:dyDescent="0.2">
      <c r="D21991" s="343"/>
    </row>
    <row r="21992" spans="4:4" x14ac:dyDescent="0.2">
      <c r="D21992" s="343"/>
    </row>
    <row r="21993" spans="4:4" x14ac:dyDescent="0.2">
      <c r="D21993" s="343"/>
    </row>
    <row r="21994" spans="4:4" x14ac:dyDescent="0.2">
      <c r="D21994" s="343"/>
    </row>
    <row r="21995" spans="4:4" x14ac:dyDescent="0.2">
      <c r="D21995" s="343"/>
    </row>
    <row r="21996" spans="4:4" x14ac:dyDescent="0.2">
      <c r="D21996" s="343"/>
    </row>
    <row r="21997" spans="4:4" x14ac:dyDescent="0.2">
      <c r="D21997" s="343"/>
    </row>
    <row r="21998" spans="4:4" x14ac:dyDescent="0.2">
      <c r="D21998" s="343"/>
    </row>
    <row r="21999" spans="4:4" x14ac:dyDescent="0.2">
      <c r="D21999" s="343"/>
    </row>
    <row r="22000" spans="4:4" x14ac:dyDescent="0.2">
      <c r="D22000" s="343"/>
    </row>
    <row r="22001" spans="4:4" x14ac:dyDescent="0.2">
      <c r="D22001" s="343"/>
    </row>
    <row r="22002" spans="4:4" x14ac:dyDescent="0.2">
      <c r="D22002" s="343"/>
    </row>
    <row r="22003" spans="4:4" x14ac:dyDescent="0.2">
      <c r="D22003" s="343"/>
    </row>
    <row r="22004" spans="4:4" x14ac:dyDescent="0.2">
      <c r="D22004" s="343"/>
    </row>
    <row r="22005" spans="4:4" x14ac:dyDescent="0.2">
      <c r="D22005" s="343"/>
    </row>
    <row r="22006" spans="4:4" x14ac:dyDescent="0.2">
      <c r="D22006" s="343"/>
    </row>
    <row r="22007" spans="4:4" x14ac:dyDescent="0.2">
      <c r="D22007" s="343"/>
    </row>
    <row r="22008" spans="4:4" x14ac:dyDescent="0.2">
      <c r="D22008" s="343"/>
    </row>
    <row r="22009" spans="4:4" x14ac:dyDescent="0.2">
      <c r="D22009" s="343"/>
    </row>
    <row r="22010" spans="4:4" x14ac:dyDescent="0.2">
      <c r="D22010" s="343"/>
    </row>
    <row r="22011" spans="4:4" x14ac:dyDescent="0.2">
      <c r="D22011" s="343"/>
    </row>
    <row r="22012" spans="4:4" x14ac:dyDescent="0.2">
      <c r="D22012" s="343"/>
    </row>
    <row r="22013" spans="4:4" x14ac:dyDescent="0.2">
      <c r="D22013" s="343"/>
    </row>
    <row r="22014" spans="4:4" x14ac:dyDescent="0.2">
      <c r="D22014" s="343"/>
    </row>
    <row r="22015" spans="4:4" x14ac:dyDescent="0.2">
      <c r="D22015" s="343"/>
    </row>
    <row r="22016" spans="4:4" x14ac:dyDescent="0.2">
      <c r="D22016" s="343"/>
    </row>
    <row r="22017" spans="4:4" x14ac:dyDescent="0.2">
      <c r="D22017" s="343"/>
    </row>
    <row r="22018" spans="4:4" x14ac:dyDescent="0.2">
      <c r="D22018" s="343"/>
    </row>
    <row r="22019" spans="4:4" x14ac:dyDescent="0.2">
      <c r="D22019" s="343"/>
    </row>
    <row r="22020" spans="4:4" x14ac:dyDescent="0.2">
      <c r="D22020" s="343"/>
    </row>
    <row r="22021" spans="4:4" x14ac:dyDescent="0.2">
      <c r="D22021" s="343"/>
    </row>
    <row r="22022" spans="4:4" x14ac:dyDescent="0.2">
      <c r="D22022" s="343"/>
    </row>
    <row r="22023" spans="4:4" x14ac:dyDescent="0.2">
      <c r="D22023" s="343"/>
    </row>
    <row r="22024" spans="4:4" x14ac:dyDescent="0.2">
      <c r="D22024" s="343"/>
    </row>
    <row r="22025" spans="4:4" x14ac:dyDescent="0.2">
      <c r="D22025" s="343"/>
    </row>
    <row r="22026" spans="4:4" x14ac:dyDescent="0.2">
      <c r="D22026" s="343"/>
    </row>
    <row r="22027" spans="4:4" x14ac:dyDescent="0.2">
      <c r="D22027" s="343"/>
    </row>
    <row r="22028" spans="4:4" x14ac:dyDescent="0.2">
      <c r="D22028" s="343"/>
    </row>
    <row r="22029" spans="4:4" x14ac:dyDescent="0.2">
      <c r="D22029" s="343"/>
    </row>
    <row r="22030" spans="4:4" x14ac:dyDescent="0.2">
      <c r="D22030" s="343"/>
    </row>
    <row r="22031" spans="4:4" x14ac:dyDescent="0.2">
      <c r="D22031" s="343"/>
    </row>
    <row r="22032" spans="4:4" x14ac:dyDescent="0.2">
      <c r="D22032" s="343"/>
    </row>
    <row r="22033" spans="4:4" x14ac:dyDescent="0.2">
      <c r="D22033" s="343"/>
    </row>
    <row r="22034" spans="4:4" x14ac:dyDescent="0.2">
      <c r="D22034" s="343"/>
    </row>
    <row r="22035" spans="4:4" x14ac:dyDescent="0.2">
      <c r="D22035" s="343"/>
    </row>
    <row r="22036" spans="4:4" x14ac:dyDescent="0.2">
      <c r="D22036" s="343"/>
    </row>
    <row r="22037" spans="4:4" x14ac:dyDescent="0.2">
      <c r="D22037" s="343"/>
    </row>
    <row r="22038" spans="4:4" x14ac:dyDescent="0.2">
      <c r="D22038" s="343"/>
    </row>
    <row r="22039" spans="4:4" x14ac:dyDescent="0.2">
      <c r="D22039" s="343"/>
    </row>
    <row r="22040" spans="4:4" x14ac:dyDescent="0.2">
      <c r="D22040" s="343"/>
    </row>
    <row r="22041" spans="4:4" x14ac:dyDescent="0.2">
      <c r="D22041" s="343"/>
    </row>
    <row r="22042" spans="4:4" x14ac:dyDescent="0.2">
      <c r="D22042" s="343"/>
    </row>
    <row r="22043" spans="4:4" x14ac:dyDescent="0.2">
      <c r="D22043" s="343"/>
    </row>
    <row r="22044" spans="4:4" x14ac:dyDescent="0.2">
      <c r="D22044" s="343"/>
    </row>
    <row r="22045" spans="4:4" x14ac:dyDescent="0.2">
      <c r="D22045" s="343"/>
    </row>
    <row r="22046" spans="4:4" x14ac:dyDescent="0.2">
      <c r="D22046" s="343"/>
    </row>
    <row r="22047" spans="4:4" x14ac:dyDescent="0.2">
      <c r="D22047" s="343"/>
    </row>
    <row r="22048" spans="4:4" x14ac:dyDescent="0.2">
      <c r="D22048" s="343"/>
    </row>
    <row r="22049" spans="4:4" x14ac:dyDescent="0.2">
      <c r="D22049" s="343"/>
    </row>
    <row r="22050" spans="4:4" x14ac:dyDescent="0.2">
      <c r="D22050" s="343"/>
    </row>
    <row r="22051" spans="4:4" x14ac:dyDescent="0.2">
      <c r="D22051" s="343"/>
    </row>
    <row r="22052" spans="4:4" x14ac:dyDescent="0.2">
      <c r="D22052" s="343"/>
    </row>
    <row r="22053" spans="4:4" x14ac:dyDescent="0.2">
      <c r="D22053" s="343"/>
    </row>
    <row r="22054" spans="4:4" x14ac:dyDescent="0.2">
      <c r="D22054" s="343"/>
    </row>
    <row r="22055" spans="4:4" x14ac:dyDescent="0.2">
      <c r="D22055" s="343"/>
    </row>
    <row r="22056" spans="4:4" x14ac:dyDescent="0.2">
      <c r="D22056" s="343"/>
    </row>
    <row r="22057" spans="4:4" x14ac:dyDescent="0.2">
      <c r="D22057" s="343"/>
    </row>
    <row r="22058" spans="4:4" x14ac:dyDescent="0.2">
      <c r="D22058" s="343"/>
    </row>
    <row r="22059" spans="4:4" x14ac:dyDescent="0.2">
      <c r="D22059" s="343"/>
    </row>
    <row r="22060" spans="4:4" x14ac:dyDescent="0.2">
      <c r="D22060" s="343"/>
    </row>
    <row r="22061" spans="4:4" x14ac:dyDescent="0.2">
      <c r="D22061" s="343"/>
    </row>
    <row r="22062" spans="4:4" x14ac:dyDescent="0.2">
      <c r="D22062" s="343"/>
    </row>
    <row r="22063" spans="4:4" x14ac:dyDescent="0.2">
      <c r="D22063" s="343"/>
    </row>
    <row r="22064" spans="4:4" x14ac:dyDescent="0.2">
      <c r="D22064" s="343"/>
    </row>
    <row r="22065" spans="4:4" x14ac:dyDescent="0.2">
      <c r="D22065" s="343"/>
    </row>
    <row r="22066" spans="4:4" x14ac:dyDescent="0.2">
      <c r="D22066" s="343"/>
    </row>
    <row r="22067" spans="4:4" x14ac:dyDescent="0.2">
      <c r="D22067" s="343"/>
    </row>
    <row r="22068" spans="4:4" x14ac:dyDescent="0.2">
      <c r="D22068" s="343"/>
    </row>
    <row r="22069" spans="4:4" x14ac:dyDescent="0.2">
      <c r="D22069" s="343"/>
    </row>
    <row r="22070" spans="4:4" x14ac:dyDescent="0.2">
      <c r="D22070" s="343"/>
    </row>
    <row r="22071" spans="4:4" x14ac:dyDescent="0.2">
      <c r="D22071" s="343"/>
    </row>
    <row r="22072" spans="4:4" x14ac:dyDescent="0.2">
      <c r="D22072" s="343"/>
    </row>
    <row r="22073" spans="4:4" x14ac:dyDescent="0.2">
      <c r="D22073" s="343"/>
    </row>
    <row r="22074" spans="4:4" x14ac:dyDescent="0.2">
      <c r="D22074" s="343"/>
    </row>
    <row r="22075" spans="4:4" x14ac:dyDescent="0.2">
      <c r="D22075" s="343"/>
    </row>
    <row r="22076" spans="4:4" x14ac:dyDescent="0.2">
      <c r="D22076" s="343"/>
    </row>
    <row r="22077" spans="4:4" x14ac:dyDescent="0.2">
      <c r="D22077" s="343"/>
    </row>
    <row r="22078" spans="4:4" x14ac:dyDescent="0.2">
      <c r="D22078" s="343"/>
    </row>
    <row r="22079" spans="4:4" x14ac:dyDescent="0.2">
      <c r="D22079" s="343"/>
    </row>
    <row r="22080" spans="4:4" x14ac:dyDescent="0.2">
      <c r="D22080" s="343"/>
    </row>
    <row r="22081" spans="4:4" x14ac:dyDescent="0.2">
      <c r="D22081" s="343"/>
    </row>
    <row r="22082" spans="4:4" x14ac:dyDescent="0.2">
      <c r="D22082" s="343"/>
    </row>
    <row r="22083" spans="4:4" x14ac:dyDescent="0.2">
      <c r="D22083" s="343"/>
    </row>
    <row r="22084" spans="4:4" x14ac:dyDescent="0.2">
      <c r="D22084" s="343"/>
    </row>
    <row r="22085" spans="4:4" x14ac:dyDescent="0.2">
      <c r="D22085" s="343"/>
    </row>
    <row r="22086" spans="4:4" x14ac:dyDescent="0.2">
      <c r="D22086" s="343"/>
    </row>
    <row r="22087" spans="4:4" x14ac:dyDescent="0.2">
      <c r="D22087" s="343"/>
    </row>
    <row r="22088" spans="4:4" x14ac:dyDescent="0.2">
      <c r="D22088" s="343"/>
    </row>
    <row r="22089" spans="4:4" x14ac:dyDescent="0.2">
      <c r="D22089" s="343"/>
    </row>
    <row r="22090" spans="4:4" x14ac:dyDescent="0.2">
      <c r="D22090" s="343"/>
    </row>
    <row r="22091" spans="4:4" x14ac:dyDescent="0.2">
      <c r="D22091" s="343"/>
    </row>
    <row r="22092" spans="4:4" x14ac:dyDescent="0.2">
      <c r="D22092" s="343"/>
    </row>
    <row r="22093" spans="4:4" x14ac:dyDescent="0.2">
      <c r="D22093" s="343"/>
    </row>
    <row r="22094" spans="4:4" x14ac:dyDescent="0.2">
      <c r="D22094" s="343"/>
    </row>
    <row r="22095" spans="4:4" x14ac:dyDescent="0.2">
      <c r="D22095" s="343"/>
    </row>
    <row r="22096" spans="4:4" x14ac:dyDescent="0.2">
      <c r="D22096" s="343"/>
    </row>
    <row r="22097" spans="4:4" x14ac:dyDescent="0.2">
      <c r="D22097" s="343"/>
    </row>
    <row r="22098" spans="4:4" x14ac:dyDescent="0.2">
      <c r="D22098" s="343"/>
    </row>
    <row r="22099" spans="4:4" x14ac:dyDescent="0.2">
      <c r="D22099" s="343"/>
    </row>
    <row r="22100" spans="4:4" x14ac:dyDescent="0.2">
      <c r="D22100" s="343"/>
    </row>
    <row r="22101" spans="4:4" x14ac:dyDescent="0.2">
      <c r="D22101" s="343"/>
    </row>
    <row r="22102" spans="4:4" x14ac:dyDescent="0.2">
      <c r="D22102" s="343"/>
    </row>
    <row r="22103" spans="4:4" x14ac:dyDescent="0.2">
      <c r="D22103" s="343"/>
    </row>
    <row r="22104" spans="4:4" x14ac:dyDescent="0.2">
      <c r="D22104" s="343"/>
    </row>
    <row r="22105" spans="4:4" x14ac:dyDescent="0.2">
      <c r="D22105" s="343"/>
    </row>
    <row r="22106" spans="4:4" x14ac:dyDescent="0.2">
      <c r="D22106" s="343"/>
    </row>
    <row r="22107" spans="4:4" x14ac:dyDescent="0.2">
      <c r="D22107" s="343"/>
    </row>
    <row r="22108" spans="4:4" x14ac:dyDescent="0.2">
      <c r="D22108" s="343"/>
    </row>
    <row r="22109" spans="4:4" x14ac:dyDescent="0.2">
      <c r="D22109" s="343"/>
    </row>
    <row r="22110" spans="4:4" x14ac:dyDescent="0.2">
      <c r="D22110" s="343"/>
    </row>
    <row r="22111" spans="4:4" x14ac:dyDescent="0.2">
      <c r="D22111" s="343"/>
    </row>
    <row r="22112" spans="4:4" x14ac:dyDescent="0.2">
      <c r="D22112" s="343"/>
    </row>
    <row r="22113" spans="4:4" x14ac:dyDescent="0.2">
      <c r="D22113" s="343"/>
    </row>
    <row r="22114" spans="4:4" x14ac:dyDescent="0.2">
      <c r="D22114" s="343"/>
    </row>
    <row r="22115" spans="4:4" x14ac:dyDescent="0.2">
      <c r="D22115" s="343"/>
    </row>
    <row r="22116" spans="4:4" x14ac:dyDescent="0.2">
      <c r="D22116" s="343"/>
    </row>
    <row r="22117" spans="4:4" x14ac:dyDescent="0.2">
      <c r="D22117" s="343"/>
    </row>
    <row r="22118" spans="4:4" x14ac:dyDescent="0.2">
      <c r="D22118" s="343"/>
    </row>
    <row r="22119" spans="4:4" x14ac:dyDescent="0.2">
      <c r="D22119" s="343"/>
    </row>
    <row r="22120" spans="4:4" x14ac:dyDescent="0.2">
      <c r="D22120" s="343"/>
    </row>
    <row r="22121" spans="4:4" x14ac:dyDescent="0.2">
      <c r="D22121" s="343"/>
    </row>
    <row r="22122" spans="4:4" x14ac:dyDescent="0.2">
      <c r="D22122" s="343"/>
    </row>
    <row r="22123" spans="4:4" x14ac:dyDescent="0.2">
      <c r="D22123" s="343"/>
    </row>
    <row r="22124" spans="4:4" x14ac:dyDescent="0.2">
      <c r="D22124" s="343"/>
    </row>
    <row r="22125" spans="4:4" x14ac:dyDescent="0.2">
      <c r="D22125" s="343"/>
    </row>
    <row r="22126" spans="4:4" x14ac:dyDescent="0.2">
      <c r="D22126" s="343"/>
    </row>
    <row r="22127" spans="4:4" x14ac:dyDescent="0.2">
      <c r="D22127" s="343"/>
    </row>
    <row r="22128" spans="4:4" x14ac:dyDescent="0.2">
      <c r="D22128" s="343"/>
    </row>
    <row r="22129" spans="4:4" x14ac:dyDescent="0.2">
      <c r="D22129" s="343"/>
    </row>
    <row r="22130" spans="4:4" x14ac:dyDescent="0.2">
      <c r="D22130" s="343"/>
    </row>
    <row r="22131" spans="4:4" x14ac:dyDescent="0.2">
      <c r="D22131" s="343"/>
    </row>
    <row r="22132" spans="4:4" x14ac:dyDescent="0.2">
      <c r="D22132" s="343"/>
    </row>
    <row r="22133" spans="4:4" x14ac:dyDescent="0.2">
      <c r="D22133" s="343"/>
    </row>
    <row r="22134" spans="4:4" x14ac:dyDescent="0.2">
      <c r="D22134" s="343"/>
    </row>
    <row r="22135" spans="4:4" x14ac:dyDescent="0.2">
      <c r="D22135" s="343"/>
    </row>
    <row r="22136" spans="4:4" x14ac:dyDescent="0.2">
      <c r="D22136" s="343"/>
    </row>
    <row r="22137" spans="4:4" x14ac:dyDescent="0.2">
      <c r="D22137" s="343"/>
    </row>
    <row r="22138" spans="4:4" x14ac:dyDescent="0.2">
      <c r="D22138" s="343"/>
    </row>
    <row r="22139" spans="4:4" x14ac:dyDescent="0.2">
      <c r="D22139" s="343"/>
    </row>
    <row r="22140" spans="4:4" x14ac:dyDescent="0.2">
      <c r="D22140" s="343"/>
    </row>
    <row r="22141" spans="4:4" x14ac:dyDescent="0.2">
      <c r="D22141" s="343"/>
    </row>
    <row r="22142" spans="4:4" x14ac:dyDescent="0.2">
      <c r="D22142" s="343"/>
    </row>
    <row r="22143" spans="4:4" x14ac:dyDescent="0.2">
      <c r="D22143" s="343"/>
    </row>
    <row r="22144" spans="4:4" x14ac:dyDescent="0.2">
      <c r="D22144" s="343"/>
    </row>
    <row r="22145" spans="4:4" x14ac:dyDescent="0.2">
      <c r="D22145" s="343"/>
    </row>
    <row r="22146" spans="4:4" x14ac:dyDescent="0.2">
      <c r="D22146" s="343"/>
    </row>
    <row r="22147" spans="4:4" x14ac:dyDescent="0.2">
      <c r="D22147" s="343"/>
    </row>
    <row r="22148" spans="4:4" x14ac:dyDescent="0.2">
      <c r="D22148" s="343"/>
    </row>
    <row r="22149" spans="4:4" x14ac:dyDescent="0.2">
      <c r="D22149" s="343"/>
    </row>
    <row r="22150" spans="4:4" x14ac:dyDescent="0.2">
      <c r="D22150" s="343"/>
    </row>
    <row r="22151" spans="4:4" x14ac:dyDescent="0.2">
      <c r="D22151" s="343"/>
    </row>
    <row r="22152" spans="4:4" x14ac:dyDescent="0.2">
      <c r="D22152" s="343"/>
    </row>
    <row r="22153" spans="4:4" x14ac:dyDescent="0.2">
      <c r="D22153" s="343"/>
    </row>
    <row r="22154" spans="4:4" x14ac:dyDescent="0.2">
      <c r="D22154" s="343"/>
    </row>
    <row r="22155" spans="4:4" x14ac:dyDescent="0.2">
      <c r="D22155" s="343"/>
    </row>
    <row r="22156" spans="4:4" x14ac:dyDescent="0.2">
      <c r="D22156" s="343"/>
    </row>
    <row r="22157" spans="4:4" x14ac:dyDescent="0.2">
      <c r="D22157" s="343"/>
    </row>
    <row r="22158" spans="4:4" x14ac:dyDescent="0.2">
      <c r="D22158" s="343"/>
    </row>
    <row r="22159" spans="4:4" x14ac:dyDescent="0.2">
      <c r="D22159" s="343"/>
    </row>
    <row r="22160" spans="4:4" x14ac:dyDescent="0.2">
      <c r="D22160" s="343"/>
    </row>
    <row r="22161" spans="4:4" x14ac:dyDescent="0.2">
      <c r="D22161" s="343"/>
    </row>
    <row r="22162" spans="4:4" x14ac:dyDescent="0.2">
      <c r="D22162" s="343"/>
    </row>
    <row r="22163" spans="4:4" x14ac:dyDescent="0.2">
      <c r="D22163" s="343"/>
    </row>
    <row r="22164" spans="4:4" x14ac:dyDescent="0.2">
      <c r="D22164" s="343"/>
    </row>
    <row r="22165" spans="4:4" x14ac:dyDescent="0.2">
      <c r="D22165" s="343"/>
    </row>
    <row r="22166" spans="4:4" x14ac:dyDescent="0.2">
      <c r="D22166" s="343"/>
    </row>
    <row r="22167" spans="4:4" x14ac:dyDescent="0.2">
      <c r="D22167" s="343"/>
    </row>
    <row r="22168" spans="4:4" x14ac:dyDescent="0.2">
      <c r="D22168" s="343"/>
    </row>
    <row r="22169" spans="4:4" x14ac:dyDescent="0.2">
      <c r="D22169" s="343"/>
    </row>
    <row r="22170" spans="4:4" x14ac:dyDescent="0.2">
      <c r="D22170" s="343"/>
    </row>
    <row r="22171" spans="4:4" x14ac:dyDescent="0.2">
      <c r="D22171" s="343"/>
    </row>
    <row r="22172" spans="4:4" x14ac:dyDescent="0.2">
      <c r="D22172" s="343"/>
    </row>
    <row r="22173" spans="4:4" x14ac:dyDescent="0.2">
      <c r="D22173" s="343"/>
    </row>
    <row r="22174" spans="4:4" x14ac:dyDescent="0.2">
      <c r="D22174" s="343"/>
    </row>
    <row r="22175" spans="4:4" x14ac:dyDescent="0.2">
      <c r="D22175" s="343"/>
    </row>
    <row r="22176" spans="4:4" x14ac:dyDescent="0.2">
      <c r="D22176" s="343"/>
    </row>
    <row r="22177" spans="4:4" x14ac:dyDescent="0.2">
      <c r="D22177" s="343"/>
    </row>
    <row r="22178" spans="4:4" x14ac:dyDescent="0.2">
      <c r="D22178" s="343"/>
    </row>
    <row r="22179" spans="4:4" x14ac:dyDescent="0.2">
      <c r="D22179" s="343"/>
    </row>
    <row r="22180" spans="4:4" x14ac:dyDescent="0.2">
      <c r="D22180" s="343"/>
    </row>
    <row r="22181" spans="4:4" x14ac:dyDescent="0.2">
      <c r="D22181" s="343"/>
    </row>
    <row r="22182" spans="4:4" x14ac:dyDescent="0.2">
      <c r="D22182" s="343"/>
    </row>
    <row r="22183" spans="4:4" x14ac:dyDescent="0.2">
      <c r="D22183" s="343"/>
    </row>
    <row r="22184" spans="4:4" x14ac:dyDescent="0.2">
      <c r="D22184" s="343"/>
    </row>
    <row r="22185" spans="4:4" x14ac:dyDescent="0.2">
      <c r="D22185" s="343"/>
    </row>
    <row r="22186" spans="4:4" x14ac:dyDescent="0.2">
      <c r="D22186" s="343"/>
    </row>
    <row r="22187" spans="4:4" x14ac:dyDescent="0.2">
      <c r="D22187" s="343"/>
    </row>
    <row r="22188" spans="4:4" x14ac:dyDescent="0.2">
      <c r="D22188" s="343"/>
    </row>
    <row r="22189" spans="4:4" x14ac:dyDescent="0.2">
      <c r="D22189" s="343"/>
    </row>
    <row r="22190" spans="4:4" x14ac:dyDescent="0.2">
      <c r="D22190" s="343"/>
    </row>
    <row r="22191" spans="4:4" x14ac:dyDescent="0.2">
      <c r="D22191" s="343"/>
    </row>
    <row r="22192" spans="4:4" x14ac:dyDescent="0.2">
      <c r="D22192" s="343"/>
    </row>
    <row r="22193" spans="4:4" x14ac:dyDescent="0.2">
      <c r="D22193" s="343"/>
    </row>
    <row r="22194" spans="4:4" x14ac:dyDescent="0.2">
      <c r="D22194" s="343"/>
    </row>
    <row r="22195" spans="4:4" x14ac:dyDescent="0.2">
      <c r="D22195" s="343"/>
    </row>
    <row r="22196" spans="4:4" x14ac:dyDescent="0.2">
      <c r="D22196" s="343"/>
    </row>
    <row r="22197" spans="4:4" x14ac:dyDescent="0.2">
      <c r="D22197" s="343"/>
    </row>
    <row r="22198" spans="4:4" x14ac:dyDescent="0.2">
      <c r="D22198" s="343"/>
    </row>
    <row r="22199" spans="4:4" x14ac:dyDescent="0.2">
      <c r="D22199" s="343"/>
    </row>
    <row r="22200" spans="4:4" x14ac:dyDescent="0.2">
      <c r="D22200" s="343"/>
    </row>
    <row r="22201" spans="4:4" x14ac:dyDescent="0.2">
      <c r="D22201" s="343"/>
    </row>
    <row r="22202" spans="4:4" x14ac:dyDescent="0.2">
      <c r="D22202" s="343"/>
    </row>
    <row r="22203" spans="4:4" x14ac:dyDescent="0.2">
      <c r="D22203" s="343"/>
    </row>
    <row r="22204" spans="4:4" x14ac:dyDescent="0.2">
      <c r="D22204" s="343"/>
    </row>
    <row r="22205" spans="4:4" x14ac:dyDescent="0.2">
      <c r="D22205" s="343"/>
    </row>
    <row r="22206" spans="4:4" x14ac:dyDescent="0.2">
      <c r="D22206" s="343"/>
    </row>
    <row r="22207" spans="4:4" x14ac:dyDescent="0.2">
      <c r="D22207" s="343"/>
    </row>
    <row r="22208" spans="4:4" x14ac:dyDescent="0.2">
      <c r="D22208" s="343"/>
    </row>
    <row r="22209" spans="4:4" x14ac:dyDescent="0.2">
      <c r="D22209" s="343"/>
    </row>
    <row r="22210" spans="4:4" x14ac:dyDescent="0.2">
      <c r="D22210" s="343"/>
    </row>
    <row r="22211" spans="4:4" x14ac:dyDescent="0.2">
      <c r="D22211" s="343"/>
    </row>
    <row r="22212" spans="4:4" x14ac:dyDescent="0.2">
      <c r="D22212" s="343"/>
    </row>
    <row r="22213" spans="4:4" x14ac:dyDescent="0.2">
      <c r="D22213" s="343"/>
    </row>
    <row r="22214" spans="4:4" x14ac:dyDescent="0.2">
      <c r="D22214" s="343"/>
    </row>
    <row r="22215" spans="4:4" x14ac:dyDescent="0.2">
      <c r="D22215" s="343"/>
    </row>
    <row r="22216" spans="4:4" x14ac:dyDescent="0.2">
      <c r="D22216" s="343"/>
    </row>
    <row r="22217" spans="4:4" x14ac:dyDescent="0.2">
      <c r="D22217" s="343"/>
    </row>
    <row r="22218" spans="4:4" x14ac:dyDescent="0.2">
      <c r="D22218" s="343"/>
    </row>
    <row r="22219" spans="4:4" x14ac:dyDescent="0.2">
      <c r="D22219" s="343"/>
    </row>
    <row r="22220" spans="4:4" x14ac:dyDescent="0.2">
      <c r="D22220" s="343"/>
    </row>
    <row r="22221" spans="4:4" x14ac:dyDescent="0.2">
      <c r="D22221" s="343"/>
    </row>
    <row r="22222" spans="4:4" x14ac:dyDescent="0.2">
      <c r="D22222" s="343"/>
    </row>
    <row r="22223" spans="4:4" x14ac:dyDescent="0.2">
      <c r="D22223" s="343"/>
    </row>
    <row r="22224" spans="4:4" x14ac:dyDescent="0.2">
      <c r="D22224" s="343"/>
    </row>
    <row r="22225" spans="4:4" x14ac:dyDescent="0.2">
      <c r="D22225" s="343"/>
    </row>
    <row r="22226" spans="4:4" x14ac:dyDescent="0.2">
      <c r="D22226" s="343"/>
    </row>
    <row r="22227" spans="4:4" x14ac:dyDescent="0.2">
      <c r="D22227" s="343"/>
    </row>
    <row r="22228" spans="4:4" x14ac:dyDescent="0.2">
      <c r="D22228" s="343"/>
    </row>
    <row r="22229" spans="4:4" x14ac:dyDescent="0.2">
      <c r="D22229" s="343"/>
    </row>
    <row r="22230" spans="4:4" x14ac:dyDescent="0.2">
      <c r="D22230" s="343"/>
    </row>
    <row r="22231" spans="4:4" x14ac:dyDescent="0.2">
      <c r="D22231" s="343"/>
    </row>
    <row r="22232" spans="4:4" x14ac:dyDescent="0.2">
      <c r="D22232" s="343"/>
    </row>
    <row r="22233" spans="4:4" x14ac:dyDescent="0.2">
      <c r="D22233" s="343"/>
    </row>
    <row r="22234" spans="4:4" x14ac:dyDescent="0.2">
      <c r="D22234" s="343"/>
    </row>
    <row r="22235" spans="4:4" x14ac:dyDescent="0.2">
      <c r="D22235" s="343"/>
    </row>
    <row r="22236" spans="4:4" x14ac:dyDescent="0.2">
      <c r="D22236" s="343"/>
    </row>
    <row r="22237" spans="4:4" x14ac:dyDescent="0.2">
      <c r="D22237" s="343"/>
    </row>
    <row r="22238" spans="4:4" x14ac:dyDescent="0.2">
      <c r="D22238" s="343"/>
    </row>
    <row r="22239" spans="4:4" x14ac:dyDescent="0.2">
      <c r="D22239" s="343"/>
    </row>
    <row r="22240" spans="4:4" x14ac:dyDescent="0.2">
      <c r="D22240" s="343"/>
    </row>
    <row r="22241" spans="4:4" x14ac:dyDescent="0.2">
      <c r="D22241" s="343"/>
    </row>
    <row r="22242" spans="4:4" x14ac:dyDescent="0.2">
      <c r="D22242" s="343"/>
    </row>
    <row r="22243" spans="4:4" x14ac:dyDescent="0.2">
      <c r="D22243" s="343"/>
    </row>
    <row r="22244" spans="4:4" x14ac:dyDescent="0.2">
      <c r="D22244" s="343"/>
    </row>
    <row r="22245" spans="4:4" x14ac:dyDescent="0.2">
      <c r="D22245" s="343"/>
    </row>
    <row r="22246" spans="4:4" x14ac:dyDescent="0.2">
      <c r="D22246" s="343"/>
    </row>
    <row r="22247" spans="4:4" x14ac:dyDescent="0.2">
      <c r="D22247" s="343"/>
    </row>
    <row r="22248" spans="4:4" x14ac:dyDescent="0.2">
      <c r="D22248" s="343"/>
    </row>
    <row r="22249" spans="4:4" x14ac:dyDescent="0.2">
      <c r="D22249" s="343"/>
    </row>
    <row r="22250" spans="4:4" x14ac:dyDescent="0.2">
      <c r="D22250" s="343"/>
    </row>
    <row r="22251" spans="4:4" x14ac:dyDescent="0.2">
      <c r="D22251" s="343"/>
    </row>
    <row r="22252" spans="4:4" x14ac:dyDescent="0.2">
      <c r="D22252" s="343"/>
    </row>
    <row r="22253" spans="4:4" x14ac:dyDescent="0.2">
      <c r="D22253" s="343"/>
    </row>
    <row r="22254" spans="4:4" x14ac:dyDescent="0.2">
      <c r="D22254" s="343"/>
    </row>
    <row r="22255" spans="4:4" x14ac:dyDescent="0.2">
      <c r="D22255" s="343"/>
    </row>
    <row r="22256" spans="4:4" x14ac:dyDescent="0.2">
      <c r="D22256" s="343"/>
    </row>
    <row r="22257" spans="4:4" x14ac:dyDescent="0.2">
      <c r="D22257" s="343"/>
    </row>
    <row r="22258" spans="4:4" x14ac:dyDescent="0.2">
      <c r="D22258" s="343"/>
    </row>
    <row r="22259" spans="4:4" x14ac:dyDescent="0.2">
      <c r="D22259" s="343"/>
    </row>
    <row r="22260" spans="4:4" x14ac:dyDescent="0.2">
      <c r="D22260" s="343"/>
    </row>
    <row r="22261" spans="4:4" x14ac:dyDescent="0.2">
      <c r="D22261" s="343"/>
    </row>
    <row r="22262" spans="4:4" x14ac:dyDescent="0.2">
      <c r="D22262" s="343"/>
    </row>
    <row r="22263" spans="4:4" x14ac:dyDescent="0.2">
      <c r="D22263" s="343"/>
    </row>
    <row r="22264" spans="4:4" x14ac:dyDescent="0.2">
      <c r="D22264" s="343"/>
    </row>
    <row r="22265" spans="4:4" x14ac:dyDescent="0.2">
      <c r="D22265" s="343"/>
    </row>
    <row r="22266" spans="4:4" x14ac:dyDescent="0.2">
      <c r="D22266" s="343"/>
    </row>
    <row r="22267" spans="4:4" x14ac:dyDescent="0.2">
      <c r="D22267" s="343"/>
    </row>
    <row r="22268" spans="4:4" x14ac:dyDescent="0.2">
      <c r="D22268" s="343"/>
    </row>
    <row r="22269" spans="4:4" x14ac:dyDescent="0.2">
      <c r="D22269" s="343"/>
    </row>
    <row r="22270" spans="4:4" x14ac:dyDescent="0.2">
      <c r="D22270" s="343"/>
    </row>
    <row r="22271" spans="4:4" x14ac:dyDescent="0.2">
      <c r="D22271" s="343"/>
    </row>
    <row r="22272" spans="4:4" x14ac:dyDescent="0.2">
      <c r="D22272" s="343"/>
    </row>
    <row r="22273" spans="4:4" x14ac:dyDescent="0.2">
      <c r="D22273" s="343"/>
    </row>
    <row r="22274" spans="4:4" x14ac:dyDescent="0.2">
      <c r="D22274" s="343"/>
    </row>
    <row r="22275" spans="4:4" x14ac:dyDescent="0.2">
      <c r="D22275" s="343"/>
    </row>
    <row r="22276" spans="4:4" x14ac:dyDescent="0.2">
      <c r="D22276" s="343"/>
    </row>
    <row r="22277" spans="4:4" x14ac:dyDescent="0.2">
      <c r="D22277" s="343"/>
    </row>
    <row r="22278" spans="4:4" x14ac:dyDescent="0.2">
      <c r="D22278" s="343"/>
    </row>
    <row r="22279" spans="4:4" x14ac:dyDescent="0.2">
      <c r="D22279" s="343"/>
    </row>
    <row r="22280" spans="4:4" x14ac:dyDescent="0.2">
      <c r="D22280" s="343"/>
    </row>
    <row r="22281" spans="4:4" x14ac:dyDescent="0.2">
      <c r="D22281" s="343"/>
    </row>
    <row r="22282" spans="4:4" x14ac:dyDescent="0.2">
      <c r="D22282" s="343"/>
    </row>
    <row r="22283" spans="4:4" x14ac:dyDescent="0.2">
      <c r="D22283" s="343"/>
    </row>
    <row r="22284" spans="4:4" x14ac:dyDescent="0.2">
      <c r="D22284" s="343"/>
    </row>
    <row r="22285" spans="4:4" x14ac:dyDescent="0.2">
      <c r="D22285" s="343"/>
    </row>
    <row r="22286" spans="4:4" x14ac:dyDescent="0.2">
      <c r="D22286" s="343"/>
    </row>
    <row r="22287" spans="4:4" x14ac:dyDescent="0.2">
      <c r="D22287" s="343"/>
    </row>
    <row r="22288" spans="4:4" x14ac:dyDescent="0.2">
      <c r="D22288" s="343"/>
    </row>
    <row r="22289" spans="4:4" x14ac:dyDescent="0.2">
      <c r="D22289" s="343"/>
    </row>
    <row r="22290" spans="4:4" x14ac:dyDescent="0.2">
      <c r="D22290" s="343"/>
    </row>
    <row r="22291" spans="4:4" x14ac:dyDescent="0.2">
      <c r="D22291" s="343"/>
    </row>
    <row r="22292" spans="4:4" x14ac:dyDescent="0.2">
      <c r="D22292" s="343"/>
    </row>
    <row r="22293" spans="4:4" x14ac:dyDescent="0.2">
      <c r="D22293" s="343"/>
    </row>
    <row r="22294" spans="4:4" x14ac:dyDescent="0.2">
      <c r="D22294" s="343"/>
    </row>
    <row r="22295" spans="4:4" x14ac:dyDescent="0.2">
      <c r="D22295" s="343"/>
    </row>
    <row r="22296" spans="4:4" x14ac:dyDescent="0.2">
      <c r="D22296" s="343"/>
    </row>
    <row r="22297" spans="4:4" x14ac:dyDescent="0.2">
      <c r="D22297" s="343"/>
    </row>
    <row r="22298" spans="4:4" x14ac:dyDescent="0.2">
      <c r="D22298" s="343"/>
    </row>
    <row r="22299" spans="4:4" x14ac:dyDescent="0.2">
      <c r="D22299" s="343"/>
    </row>
    <row r="22300" spans="4:4" x14ac:dyDescent="0.2">
      <c r="D22300" s="343"/>
    </row>
    <row r="22301" spans="4:4" x14ac:dyDescent="0.2">
      <c r="D22301" s="343"/>
    </row>
    <row r="22302" spans="4:4" x14ac:dyDescent="0.2">
      <c r="D22302" s="343"/>
    </row>
    <row r="22303" spans="4:4" x14ac:dyDescent="0.2">
      <c r="D22303" s="343"/>
    </row>
    <row r="22304" spans="4:4" x14ac:dyDescent="0.2">
      <c r="D22304" s="343"/>
    </row>
    <row r="22305" spans="4:4" x14ac:dyDescent="0.2">
      <c r="D22305" s="343"/>
    </row>
    <row r="22306" spans="4:4" x14ac:dyDescent="0.2">
      <c r="D22306" s="343"/>
    </row>
    <row r="22307" spans="4:4" x14ac:dyDescent="0.2">
      <c r="D22307" s="343"/>
    </row>
    <row r="22308" spans="4:4" x14ac:dyDescent="0.2">
      <c r="D22308" s="343"/>
    </row>
    <row r="22309" spans="4:4" x14ac:dyDescent="0.2">
      <c r="D22309" s="343"/>
    </row>
    <row r="22310" spans="4:4" x14ac:dyDescent="0.2">
      <c r="D22310" s="343"/>
    </row>
    <row r="22311" spans="4:4" x14ac:dyDescent="0.2">
      <c r="D22311" s="343"/>
    </row>
    <row r="22312" spans="4:4" x14ac:dyDescent="0.2">
      <c r="D22312" s="343"/>
    </row>
    <row r="22313" spans="4:4" x14ac:dyDescent="0.2">
      <c r="D22313" s="343"/>
    </row>
    <row r="22314" spans="4:4" x14ac:dyDescent="0.2">
      <c r="D22314" s="343"/>
    </row>
    <row r="22315" spans="4:4" x14ac:dyDescent="0.2">
      <c r="D22315" s="343"/>
    </row>
    <row r="22316" spans="4:4" x14ac:dyDescent="0.2">
      <c r="D22316" s="343"/>
    </row>
    <row r="22317" spans="4:4" x14ac:dyDescent="0.2">
      <c r="D22317" s="343"/>
    </row>
    <row r="22318" spans="4:4" x14ac:dyDescent="0.2">
      <c r="D22318" s="343"/>
    </row>
    <row r="22319" spans="4:4" x14ac:dyDescent="0.2">
      <c r="D22319" s="343"/>
    </row>
    <row r="22320" spans="4:4" x14ac:dyDescent="0.2">
      <c r="D22320" s="343"/>
    </row>
    <row r="22321" spans="4:4" x14ac:dyDescent="0.2">
      <c r="D22321" s="343"/>
    </row>
    <row r="22322" spans="4:4" x14ac:dyDescent="0.2">
      <c r="D22322" s="343"/>
    </row>
    <row r="22323" spans="4:4" x14ac:dyDescent="0.2">
      <c r="D22323" s="343"/>
    </row>
    <row r="22324" spans="4:4" x14ac:dyDescent="0.2">
      <c r="D22324" s="343"/>
    </row>
    <row r="22325" spans="4:4" x14ac:dyDescent="0.2">
      <c r="D22325" s="343"/>
    </row>
    <row r="22326" spans="4:4" x14ac:dyDescent="0.2">
      <c r="D22326" s="343"/>
    </row>
    <row r="22327" spans="4:4" x14ac:dyDescent="0.2">
      <c r="D22327" s="343"/>
    </row>
    <row r="22328" spans="4:4" x14ac:dyDescent="0.2">
      <c r="D22328" s="343"/>
    </row>
    <row r="22329" spans="4:4" x14ac:dyDescent="0.2">
      <c r="D22329" s="343"/>
    </row>
    <row r="22330" spans="4:4" x14ac:dyDescent="0.2">
      <c r="D22330" s="343"/>
    </row>
    <row r="22331" spans="4:4" x14ac:dyDescent="0.2">
      <c r="D22331" s="343"/>
    </row>
    <row r="22332" spans="4:4" x14ac:dyDescent="0.2">
      <c r="D22332" s="343"/>
    </row>
    <row r="22333" spans="4:4" x14ac:dyDescent="0.2">
      <c r="D22333" s="343"/>
    </row>
    <row r="22334" spans="4:4" x14ac:dyDescent="0.2">
      <c r="D22334" s="343"/>
    </row>
    <row r="22335" spans="4:4" x14ac:dyDescent="0.2">
      <c r="D22335" s="343"/>
    </row>
    <row r="22336" spans="4:4" x14ac:dyDescent="0.2">
      <c r="D22336" s="343"/>
    </row>
    <row r="22337" spans="4:4" x14ac:dyDescent="0.2">
      <c r="D22337" s="343"/>
    </row>
    <row r="22338" spans="4:4" x14ac:dyDescent="0.2">
      <c r="D22338" s="343"/>
    </row>
    <row r="22339" spans="4:4" x14ac:dyDescent="0.2">
      <c r="D22339" s="343"/>
    </row>
    <row r="22340" spans="4:4" x14ac:dyDescent="0.2">
      <c r="D22340" s="343"/>
    </row>
    <row r="22341" spans="4:4" x14ac:dyDescent="0.2">
      <c r="D22341" s="343"/>
    </row>
    <row r="22342" spans="4:4" x14ac:dyDescent="0.2">
      <c r="D22342" s="343"/>
    </row>
    <row r="22343" spans="4:4" x14ac:dyDescent="0.2">
      <c r="D22343" s="343"/>
    </row>
    <row r="22344" spans="4:4" x14ac:dyDescent="0.2">
      <c r="D22344" s="343"/>
    </row>
    <row r="22345" spans="4:4" x14ac:dyDescent="0.2">
      <c r="D22345" s="343"/>
    </row>
    <row r="22346" spans="4:4" x14ac:dyDescent="0.2">
      <c r="D22346" s="343"/>
    </row>
    <row r="22347" spans="4:4" x14ac:dyDescent="0.2">
      <c r="D22347" s="343"/>
    </row>
    <row r="22348" spans="4:4" x14ac:dyDescent="0.2">
      <c r="D22348" s="343"/>
    </row>
    <row r="22349" spans="4:4" x14ac:dyDescent="0.2">
      <c r="D22349" s="343"/>
    </row>
    <row r="22350" spans="4:4" x14ac:dyDescent="0.2">
      <c r="D22350" s="343"/>
    </row>
    <row r="22351" spans="4:4" x14ac:dyDescent="0.2">
      <c r="D22351" s="343"/>
    </row>
    <row r="22352" spans="4:4" x14ac:dyDescent="0.2">
      <c r="D22352" s="343"/>
    </row>
    <row r="22353" spans="4:4" x14ac:dyDescent="0.2">
      <c r="D22353" s="343"/>
    </row>
    <row r="22354" spans="4:4" x14ac:dyDescent="0.2">
      <c r="D22354" s="343"/>
    </row>
    <row r="22355" spans="4:4" x14ac:dyDescent="0.2">
      <c r="D22355" s="343"/>
    </row>
    <row r="22356" spans="4:4" x14ac:dyDescent="0.2">
      <c r="D22356" s="343"/>
    </row>
    <row r="22357" spans="4:4" x14ac:dyDescent="0.2">
      <c r="D22357" s="343"/>
    </row>
    <row r="22358" spans="4:4" x14ac:dyDescent="0.2">
      <c r="D22358" s="343"/>
    </row>
    <row r="22359" spans="4:4" x14ac:dyDescent="0.2">
      <c r="D22359" s="343"/>
    </row>
    <row r="22360" spans="4:4" x14ac:dyDescent="0.2">
      <c r="D22360" s="343"/>
    </row>
    <row r="22361" spans="4:4" x14ac:dyDescent="0.2">
      <c r="D22361" s="343"/>
    </row>
    <row r="22362" spans="4:4" x14ac:dyDescent="0.2">
      <c r="D22362" s="343"/>
    </row>
    <row r="22363" spans="4:4" x14ac:dyDescent="0.2">
      <c r="D22363" s="343"/>
    </row>
    <row r="22364" spans="4:4" x14ac:dyDescent="0.2">
      <c r="D22364" s="343"/>
    </row>
    <row r="22365" spans="4:4" x14ac:dyDescent="0.2">
      <c r="D22365" s="343"/>
    </row>
    <row r="22366" spans="4:4" x14ac:dyDescent="0.2">
      <c r="D22366" s="343"/>
    </row>
    <row r="22367" spans="4:4" x14ac:dyDescent="0.2">
      <c r="D22367" s="343"/>
    </row>
    <row r="22368" spans="4:4" x14ac:dyDescent="0.2">
      <c r="D22368" s="343"/>
    </row>
    <row r="22369" spans="4:4" x14ac:dyDescent="0.2">
      <c r="D22369" s="343"/>
    </row>
    <row r="22370" spans="4:4" x14ac:dyDescent="0.2">
      <c r="D22370" s="343"/>
    </row>
    <row r="22371" spans="4:4" x14ac:dyDescent="0.2">
      <c r="D22371" s="343"/>
    </row>
    <row r="22372" spans="4:4" x14ac:dyDescent="0.2">
      <c r="D22372" s="343"/>
    </row>
    <row r="22373" spans="4:4" x14ac:dyDescent="0.2">
      <c r="D22373" s="343"/>
    </row>
    <row r="22374" spans="4:4" x14ac:dyDescent="0.2">
      <c r="D22374" s="343"/>
    </row>
    <row r="22375" spans="4:4" x14ac:dyDescent="0.2">
      <c r="D22375" s="343"/>
    </row>
    <row r="22376" spans="4:4" x14ac:dyDescent="0.2">
      <c r="D22376" s="343"/>
    </row>
    <row r="22377" spans="4:4" x14ac:dyDescent="0.2">
      <c r="D22377" s="343"/>
    </row>
    <row r="22378" spans="4:4" x14ac:dyDescent="0.2">
      <c r="D22378" s="343"/>
    </row>
    <row r="22379" spans="4:4" x14ac:dyDescent="0.2">
      <c r="D22379" s="343"/>
    </row>
    <row r="22380" spans="4:4" x14ac:dyDescent="0.2">
      <c r="D22380" s="343"/>
    </row>
    <row r="22381" spans="4:4" x14ac:dyDescent="0.2">
      <c r="D22381" s="343"/>
    </row>
    <row r="22382" spans="4:4" x14ac:dyDescent="0.2">
      <c r="D22382" s="343"/>
    </row>
    <row r="22383" spans="4:4" x14ac:dyDescent="0.2">
      <c r="D22383" s="343"/>
    </row>
    <row r="22384" spans="4:4" x14ac:dyDescent="0.2">
      <c r="D22384" s="343"/>
    </row>
    <row r="22385" spans="4:4" x14ac:dyDescent="0.2">
      <c r="D22385" s="343"/>
    </row>
    <row r="22386" spans="4:4" x14ac:dyDescent="0.2">
      <c r="D22386" s="343"/>
    </row>
    <row r="22387" spans="4:4" x14ac:dyDescent="0.2">
      <c r="D22387" s="343"/>
    </row>
    <row r="22388" spans="4:4" x14ac:dyDescent="0.2">
      <c r="D22388" s="343"/>
    </row>
    <row r="22389" spans="4:4" x14ac:dyDescent="0.2">
      <c r="D22389" s="343"/>
    </row>
    <row r="22390" spans="4:4" x14ac:dyDescent="0.2">
      <c r="D22390" s="343"/>
    </row>
    <row r="22391" spans="4:4" x14ac:dyDescent="0.2">
      <c r="D22391" s="343"/>
    </row>
    <row r="22392" spans="4:4" x14ac:dyDescent="0.2">
      <c r="D22392" s="343"/>
    </row>
    <row r="22393" spans="4:4" x14ac:dyDescent="0.2">
      <c r="D22393" s="343"/>
    </row>
    <row r="22394" spans="4:4" x14ac:dyDescent="0.2">
      <c r="D22394" s="343"/>
    </row>
    <row r="22395" spans="4:4" x14ac:dyDescent="0.2">
      <c r="D22395" s="343"/>
    </row>
    <row r="22396" spans="4:4" x14ac:dyDescent="0.2">
      <c r="D22396" s="343"/>
    </row>
    <row r="22397" spans="4:4" x14ac:dyDescent="0.2">
      <c r="D22397" s="343"/>
    </row>
    <row r="22398" spans="4:4" x14ac:dyDescent="0.2">
      <c r="D22398" s="343"/>
    </row>
    <row r="22399" spans="4:4" x14ac:dyDescent="0.2">
      <c r="D22399" s="343"/>
    </row>
    <row r="22400" spans="4:4" x14ac:dyDescent="0.2">
      <c r="D22400" s="343"/>
    </row>
    <row r="22401" spans="4:4" x14ac:dyDescent="0.2">
      <c r="D22401" s="343"/>
    </row>
    <row r="22402" spans="4:4" x14ac:dyDescent="0.2">
      <c r="D22402" s="343"/>
    </row>
    <row r="22403" spans="4:4" x14ac:dyDescent="0.2">
      <c r="D22403" s="343"/>
    </row>
    <row r="22404" spans="4:4" x14ac:dyDescent="0.2">
      <c r="D22404" s="343"/>
    </row>
    <row r="22405" spans="4:4" x14ac:dyDescent="0.2">
      <c r="D22405" s="343"/>
    </row>
    <row r="22406" spans="4:4" x14ac:dyDescent="0.2">
      <c r="D22406" s="343"/>
    </row>
    <row r="22407" spans="4:4" x14ac:dyDescent="0.2">
      <c r="D22407" s="343"/>
    </row>
    <row r="22408" spans="4:4" x14ac:dyDescent="0.2">
      <c r="D22408" s="343"/>
    </row>
    <row r="22409" spans="4:4" x14ac:dyDescent="0.2">
      <c r="D22409" s="343"/>
    </row>
    <row r="22410" spans="4:4" x14ac:dyDescent="0.2">
      <c r="D22410" s="343"/>
    </row>
    <row r="22411" spans="4:4" x14ac:dyDescent="0.2">
      <c r="D22411" s="343"/>
    </row>
    <row r="22412" spans="4:4" x14ac:dyDescent="0.2">
      <c r="D22412" s="343"/>
    </row>
    <row r="22413" spans="4:4" x14ac:dyDescent="0.2">
      <c r="D22413" s="343"/>
    </row>
    <row r="22414" spans="4:4" x14ac:dyDescent="0.2">
      <c r="D22414" s="343"/>
    </row>
    <row r="22415" spans="4:4" x14ac:dyDescent="0.2">
      <c r="D22415" s="343"/>
    </row>
    <row r="22416" spans="4:4" x14ac:dyDescent="0.2">
      <c r="D22416" s="343"/>
    </row>
    <row r="22417" spans="4:4" x14ac:dyDescent="0.2">
      <c r="D22417" s="343"/>
    </row>
    <row r="22418" spans="4:4" x14ac:dyDescent="0.2">
      <c r="D22418" s="343"/>
    </row>
    <row r="22419" spans="4:4" x14ac:dyDescent="0.2">
      <c r="D22419" s="343"/>
    </row>
    <row r="22420" spans="4:4" x14ac:dyDescent="0.2">
      <c r="D22420" s="343"/>
    </row>
    <row r="22421" spans="4:4" x14ac:dyDescent="0.2">
      <c r="D22421" s="343"/>
    </row>
    <row r="22422" spans="4:4" x14ac:dyDescent="0.2">
      <c r="D22422" s="343"/>
    </row>
    <row r="22423" spans="4:4" x14ac:dyDescent="0.2">
      <c r="D22423" s="343"/>
    </row>
    <row r="22424" spans="4:4" x14ac:dyDescent="0.2">
      <c r="D22424" s="343"/>
    </row>
    <row r="22425" spans="4:4" x14ac:dyDescent="0.2">
      <c r="D22425" s="343"/>
    </row>
    <row r="22426" spans="4:4" x14ac:dyDescent="0.2">
      <c r="D22426" s="343"/>
    </row>
    <row r="22427" spans="4:4" x14ac:dyDescent="0.2">
      <c r="D22427" s="343"/>
    </row>
    <row r="22428" spans="4:4" x14ac:dyDescent="0.2">
      <c r="D22428" s="343"/>
    </row>
    <row r="22429" spans="4:4" x14ac:dyDescent="0.2">
      <c r="D22429" s="343"/>
    </row>
    <row r="22430" spans="4:4" x14ac:dyDescent="0.2">
      <c r="D22430" s="343"/>
    </row>
    <row r="22431" spans="4:4" x14ac:dyDescent="0.2">
      <c r="D22431" s="343"/>
    </row>
    <row r="22432" spans="4:4" x14ac:dyDescent="0.2">
      <c r="D22432" s="343"/>
    </row>
    <row r="22433" spans="4:4" x14ac:dyDescent="0.2">
      <c r="D22433" s="343"/>
    </row>
    <row r="22434" spans="4:4" x14ac:dyDescent="0.2">
      <c r="D22434" s="343"/>
    </row>
    <row r="22435" spans="4:4" x14ac:dyDescent="0.2">
      <c r="D22435" s="343"/>
    </row>
    <row r="22436" spans="4:4" x14ac:dyDescent="0.2">
      <c r="D22436" s="343"/>
    </row>
    <row r="22437" spans="4:4" x14ac:dyDescent="0.2">
      <c r="D22437" s="343"/>
    </row>
    <row r="22438" spans="4:4" x14ac:dyDescent="0.2">
      <c r="D22438" s="343"/>
    </row>
    <row r="22439" spans="4:4" x14ac:dyDescent="0.2">
      <c r="D22439" s="343"/>
    </row>
    <row r="22440" spans="4:4" x14ac:dyDescent="0.2">
      <c r="D22440" s="343"/>
    </row>
    <row r="22441" spans="4:4" x14ac:dyDescent="0.2">
      <c r="D22441" s="343"/>
    </row>
    <row r="22442" spans="4:4" x14ac:dyDescent="0.2">
      <c r="D22442" s="343"/>
    </row>
    <row r="22443" spans="4:4" x14ac:dyDescent="0.2">
      <c r="D22443" s="343"/>
    </row>
    <row r="22444" spans="4:4" x14ac:dyDescent="0.2">
      <c r="D22444" s="343"/>
    </row>
    <row r="22445" spans="4:4" x14ac:dyDescent="0.2">
      <c r="D22445" s="343"/>
    </row>
    <row r="22446" spans="4:4" x14ac:dyDescent="0.2">
      <c r="D22446" s="343"/>
    </row>
    <row r="22447" spans="4:4" x14ac:dyDescent="0.2">
      <c r="D22447" s="343"/>
    </row>
    <row r="22448" spans="4:4" x14ac:dyDescent="0.2">
      <c r="D22448" s="343"/>
    </row>
    <row r="22449" spans="4:4" x14ac:dyDescent="0.2">
      <c r="D22449" s="343"/>
    </row>
    <row r="22450" spans="4:4" x14ac:dyDescent="0.2">
      <c r="D22450" s="343"/>
    </row>
    <row r="22451" spans="4:4" x14ac:dyDescent="0.2">
      <c r="D22451" s="343"/>
    </row>
    <row r="22452" spans="4:4" x14ac:dyDescent="0.2">
      <c r="D22452" s="343"/>
    </row>
    <row r="22453" spans="4:4" x14ac:dyDescent="0.2">
      <c r="D22453" s="343"/>
    </row>
    <row r="22454" spans="4:4" x14ac:dyDescent="0.2">
      <c r="D22454" s="343"/>
    </row>
    <row r="22455" spans="4:4" x14ac:dyDescent="0.2">
      <c r="D22455" s="343"/>
    </row>
    <row r="22456" spans="4:4" x14ac:dyDescent="0.2">
      <c r="D22456" s="343"/>
    </row>
    <row r="22457" spans="4:4" x14ac:dyDescent="0.2">
      <c r="D22457" s="343"/>
    </row>
    <row r="22458" spans="4:4" x14ac:dyDescent="0.2">
      <c r="D22458" s="343"/>
    </row>
    <row r="22459" spans="4:4" x14ac:dyDescent="0.2">
      <c r="D22459" s="343"/>
    </row>
    <row r="22460" spans="4:4" x14ac:dyDescent="0.2">
      <c r="D22460" s="343"/>
    </row>
    <row r="22461" spans="4:4" x14ac:dyDescent="0.2">
      <c r="D22461" s="343"/>
    </row>
    <row r="22462" spans="4:4" x14ac:dyDescent="0.2">
      <c r="D22462" s="343"/>
    </row>
    <row r="22463" spans="4:4" x14ac:dyDescent="0.2">
      <c r="D22463" s="343"/>
    </row>
    <row r="22464" spans="4:4" x14ac:dyDescent="0.2">
      <c r="D22464" s="343"/>
    </row>
    <row r="22465" spans="4:4" x14ac:dyDescent="0.2">
      <c r="D22465" s="343"/>
    </row>
    <row r="22466" spans="4:4" x14ac:dyDescent="0.2">
      <c r="D22466" s="343"/>
    </row>
    <row r="22467" spans="4:4" x14ac:dyDescent="0.2">
      <c r="D22467" s="343"/>
    </row>
    <row r="22468" spans="4:4" x14ac:dyDescent="0.2">
      <c r="D22468" s="343"/>
    </row>
    <row r="22469" spans="4:4" x14ac:dyDescent="0.2">
      <c r="D22469" s="343"/>
    </row>
    <row r="22470" spans="4:4" x14ac:dyDescent="0.2">
      <c r="D22470" s="343"/>
    </row>
    <row r="22471" spans="4:4" x14ac:dyDescent="0.2">
      <c r="D22471" s="343"/>
    </row>
    <row r="22472" spans="4:4" x14ac:dyDescent="0.2">
      <c r="D22472" s="343"/>
    </row>
    <row r="22473" spans="4:4" x14ac:dyDescent="0.2">
      <c r="D22473" s="343"/>
    </row>
    <row r="22474" spans="4:4" x14ac:dyDescent="0.2">
      <c r="D22474" s="343"/>
    </row>
    <row r="22475" spans="4:4" x14ac:dyDescent="0.2">
      <c r="D22475" s="343"/>
    </row>
    <row r="22476" spans="4:4" x14ac:dyDescent="0.2">
      <c r="D22476" s="343"/>
    </row>
    <row r="22477" spans="4:4" x14ac:dyDescent="0.2">
      <c r="D22477" s="343"/>
    </row>
    <row r="22478" spans="4:4" x14ac:dyDescent="0.2">
      <c r="D22478" s="343"/>
    </row>
    <row r="22479" spans="4:4" x14ac:dyDescent="0.2">
      <c r="D22479" s="343"/>
    </row>
    <row r="22480" spans="4:4" x14ac:dyDescent="0.2">
      <c r="D22480" s="343"/>
    </row>
    <row r="22481" spans="4:4" x14ac:dyDescent="0.2">
      <c r="D22481" s="343"/>
    </row>
    <row r="22482" spans="4:4" x14ac:dyDescent="0.2">
      <c r="D22482" s="343"/>
    </row>
    <row r="22483" spans="4:4" x14ac:dyDescent="0.2">
      <c r="D22483" s="343"/>
    </row>
    <row r="22484" spans="4:4" x14ac:dyDescent="0.2">
      <c r="D22484" s="343"/>
    </row>
    <row r="22485" spans="4:4" x14ac:dyDescent="0.2">
      <c r="D22485" s="343"/>
    </row>
    <row r="22486" spans="4:4" x14ac:dyDescent="0.2">
      <c r="D22486" s="343"/>
    </row>
    <row r="22487" spans="4:4" x14ac:dyDescent="0.2">
      <c r="D22487" s="343"/>
    </row>
    <row r="22488" spans="4:4" x14ac:dyDescent="0.2">
      <c r="D22488" s="343"/>
    </row>
    <row r="22489" spans="4:4" x14ac:dyDescent="0.2">
      <c r="D22489" s="343"/>
    </row>
    <row r="22490" spans="4:4" x14ac:dyDescent="0.2">
      <c r="D22490" s="343"/>
    </row>
    <row r="22491" spans="4:4" x14ac:dyDescent="0.2">
      <c r="D22491" s="343"/>
    </row>
    <row r="22492" spans="4:4" x14ac:dyDescent="0.2">
      <c r="D22492" s="343"/>
    </row>
    <row r="22493" spans="4:4" x14ac:dyDescent="0.2">
      <c r="D22493" s="343"/>
    </row>
    <row r="22494" spans="4:4" x14ac:dyDescent="0.2">
      <c r="D22494" s="343"/>
    </row>
    <row r="22495" spans="4:4" x14ac:dyDescent="0.2">
      <c r="D22495" s="343"/>
    </row>
    <row r="22496" spans="4:4" x14ac:dyDescent="0.2">
      <c r="D22496" s="343"/>
    </row>
    <row r="22497" spans="4:4" x14ac:dyDescent="0.2">
      <c r="D22497" s="343"/>
    </row>
    <row r="22498" spans="4:4" x14ac:dyDescent="0.2">
      <c r="D22498" s="343"/>
    </row>
    <row r="22499" spans="4:4" x14ac:dyDescent="0.2">
      <c r="D22499" s="343"/>
    </row>
    <row r="22500" spans="4:4" x14ac:dyDescent="0.2">
      <c r="D22500" s="343"/>
    </row>
    <row r="22501" spans="4:4" x14ac:dyDescent="0.2">
      <c r="D22501" s="343"/>
    </row>
    <row r="22502" spans="4:4" x14ac:dyDescent="0.2">
      <c r="D22502" s="343"/>
    </row>
    <row r="22503" spans="4:4" x14ac:dyDescent="0.2">
      <c r="D22503" s="343"/>
    </row>
    <row r="22504" spans="4:4" x14ac:dyDescent="0.2">
      <c r="D22504" s="343"/>
    </row>
    <row r="22505" spans="4:4" x14ac:dyDescent="0.2">
      <c r="D22505" s="343"/>
    </row>
    <row r="22506" spans="4:4" x14ac:dyDescent="0.2">
      <c r="D22506" s="343"/>
    </row>
    <row r="22507" spans="4:4" x14ac:dyDescent="0.2">
      <c r="D22507" s="343"/>
    </row>
    <row r="22508" spans="4:4" x14ac:dyDescent="0.2">
      <c r="D22508" s="343"/>
    </row>
    <row r="22509" spans="4:4" x14ac:dyDescent="0.2">
      <c r="D22509" s="343"/>
    </row>
    <row r="22510" spans="4:4" x14ac:dyDescent="0.2">
      <c r="D22510" s="343"/>
    </row>
    <row r="22511" spans="4:4" x14ac:dyDescent="0.2">
      <c r="D22511" s="343"/>
    </row>
    <row r="22512" spans="4:4" x14ac:dyDescent="0.2">
      <c r="D22512" s="343"/>
    </row>
    <row r="22513" spans="4:4" x14ac:dyDescent="0.2">
      <c r="D22513" s="343"/>
    </row>
    <row r="22514" spans="4:4" x14ac:dyDescent="0.2">
      <c r="D22514" s="343"/>
    </row>
    <row r="22515" spans="4:4" x14ac:dyDescent="0.2">
      <c r="D22515" s="343"/>
    </row>
    <row r="22516" spans="4:4" x14ac:dyDescent="0.2">
      <c r="D22516" s="343"/>
    </row>
    <row r="22517" spans="4:4" x14ac:dyDescent="0.2">
      <c r="D22517" s="343"/>
    </row>
    <row r="22518" spans="4:4" x14ac:dyDescent="0.2">
      <c r="D22518" s="343"/>
    </row>
    <row r="22519" spans="4:4" x14ac:dyDescent="0.2">
      <c r="D22519" s="343"/>
    </row>
    <row r="22520" spans="4:4" x14ac:dyDescent="0.2">
      <c r="D22520" s="343"/>
    </row>
    <row r="22521" spans="4:4" x14ac:dyDescent="0.2">
      <c r="D22521" s="343"/>
    </row>
    <row r="22522" spans="4:4" x14ac:dyDescent="0.2">
      <c r="D22522" s="343"/>
    </row>
    <row r="22523" spans="4:4" x14ac:dyDescent="0.2">
      <c r="D22523" s="343"/>
    </row>
    <row r="22524" spans="4:4" x14ac:dyDescent="0.2">
      <c r="D22524" s="343"/>
    </row>
    <row r="22525" spans="4:4" x14ac:dyDescent="0.2">
      <c r="D22525" s="343"/>
    </row>
    <row r="22526" spans="4:4" x14ac:dyDescent="0.2">
      <c r="D22526" s="343"/>
    </row>
    <row r="22527" spans="4:4" x14ac:dyDescent="0.2">
      <c r="D22527" s="343"/>
    </row>
    <row r="22528" spans="4:4" x14ac:dyDescent="0.2">
      <c r="D22528" s="343"/>
    </row>
    <row r="22529" spans="4:4" x14ac:dyDescent="0.2">
      <c r="D22529" s="343"/>
    </row>
    <row r="22530" spans="4:4" x14ac:dyDescent="0.2">
      <c r="D22530" s="343"/>
    </row>
    <row r="22531" spans="4:4" x14ac:dyDescent="0.2">
      <c r="D22531" s="343"/>
    </row>
    <row r="22532" spans="4:4" x14ac:dyDescent="0.2">
      <c r="D22532" s="343"/>
    </row>
    <row r="22533" spans="4:4" x14ac:dyDescent="0.2">
      <c r="D22533" s="343"/>
    </row>
    <row r="22534" spans="4:4" x14ac:dyDescent="0.2">
      <c r="D22534" s="343"/>
    </row>
    <row r="22535" spans="4:4" x14ac:dyDescent="0.2">
      <c r="D22535" s="343"/>
    </row>
    <row r="22536" spans="4:4" x14ac:dyDescent="0.2">
      <c r="D22536" s="343"/>
    </row>
    <row r="22537" spans="4:4" x14ac:dyDescent="0.2">
      <c r="D22537" s="343"/>
    </row>
    <row r="22538" spans="4:4" x14ac:dyDescent="0.2">
      <c r="D22538" s="343"/>
    </row>
    <row r="22539" spans="4:4" x14ac:dyDescent="0.2">
      <c r="D22539" s="343"/>
    </row>
    <row r="22540" spans="4:4" x14ac:dyDescent="0.2">
      <c r="D22540" s="343"/>
    </row>
    <row r="22541" spans="4:4" x14ac:dyDescent="0.2">
      <c r="D22541" s="343"/>
    </row>
    <row r="22542" spans="4:4" x14ac:dyDescent="0.2">
      <c r="D22542" s="343"/>
    </row>
    <row r="22543" spans="4:4" x14ac:dyDescent="0.2">
      <c r="D22543" s="343"/>
    </row>
    <row r="22544" spans="4:4" x14ac:dyDescent="0.2">
      <c r="D22544" s="343"/>
    </row>
    <row r="22545" spans="4:4" x14ac:dyDescent="0.2">
      <c r="D22545" s="343"/>
    </row>
    <row r="22546" spans="4:4" x14ac:dyDescent="0.2">
      <c r="D22546" s="343"/>
    </row>
    <row r="22547" spans="4:4" x14ac:dyDescent="0.2">
      <c r="D22547" s="343"/>
    </row>
    <row r="22548" spans="4:4" x14ac:dyDescent="0.2">
      <c r="D22548" s="343"/>
    </row>
    <row r="22549" spans="4:4" x14ac:dyDescent="0.2">
      <c r="D22549" s="343"/>
    </row>
    <row r="22550" spans="4:4" x14ac:dyDescent="0.2">
      <c r="D22550" s="343"/>
    </row>
    <row r="22551" spans="4:4" x14ac:dyDescent="0.2">
      <c r="D22551" s="343"/>
    </row>
    <row r="22552" spans="4:4" x14ac:dyDescent="0.2">
      <c r="D22552" s="343"/>
    </row>
    <row r="22553" spans="4:4" x14ac:dyDescent="0.2">
      <c r="D22553" s="343"/>
    </row>
    <row r="22554" spans="4:4" x14ac:dyDescent="0.2">
      <c r="D22554" s="343"/>
    </row>
    <row r="22555" spans="4:4" x14ac:dyDescent="0.2">
      <c r="D22555" s="343"/>
    </row>
    <row r="22556" spans="4:4" x14ac:dyDescent="0.2">
      <c r="D22556" s="343"/>
    </row>
    <row r="22557" spans="4:4" x14ac:dyDescent="0.2">
      <c r="D22557" s="343"/>
    </row>
    <row r="22558" spans="4:4" x14ac:dyDescent="0.2">
      <c r="D22558" s="343"/>
    </row>
    <row r="22559" spans="4:4" x14ac:dyDescent="0.2">
      <c r="D22559" s="343"/>
    </row>
    <row r="22560" spans="4:4" x14ac:dyDescent="0.2">
      <c r="D22560" s="343"/>
    </row>
    <row r="22561" spans="4:4" x14ac:dyDescent="0.2">
      <c r="D22561" s="343"/>
    </row>
    <row r="22562" spans="4:4" x14ac:dyDescent="0.2">
      <c r="D22562" s="343"/>
    </row>
    <row r="22563" spans="4:4" x14ac:dyDescent="0.2">
      <c r="D22563" s="343"/>
    </row>
    <row r="22564" spans="4:4" x14ac:dyDescent="0.2">
      <c r="D22564" s="343"/>
    </row>
    <row r="22565" spans="4:4" x14ac:dyDescent="0.2">
      <c r="D22565" s="343"/>
    </row>
    <row r="22566" spans="4:4" x14ac:dyDescent="0.2">
      <c r="D22566" s="343"/>
    </row>
    <row r="22567" spans="4:4" x14ac:dyDescent="0.2">
      <c r="D22567" s="343"/>
    </row>
    <row r="22568" spans="4:4" x14ac:dyDescent="0.2">
      <c r="D22568" s="343"/>
    </row>
    <row r="22569" spans="4:4" x14ac:dyDescent="0.2">
      <c r="D22569" s="343"/>
    </row>
    <row r="22570" spans="4:4" x14ac:dyDescent="0.2">
      <c r="D22570" s="343"/>
    </row>
    <row r="22571" spans="4:4" x14ac:dyDescent="0.2">
      <c r="D22571" s="343"/>
    </row>
    <row r="22572" spans="4:4" x14ac:dyDescent="0.2">
      <c r="D22572" s="343"/>
    </row>
    <row r="22573" spans="4:4" x14ac:dyDescent="0.2">
      <c r="D22573" s="343"/>
    </row>
    <row r="22574" spans="4:4" x14ac:dyDescent="0.2">
      <c r="D22574" s="343"/>
    </row>
    <row r="22575" spans="4:4" x14ac:dyDescent="0.2">
      <c r="D22575" s="343"/>
    </row>
    <row r="22576" spans="4:4" x14ac:dyDescent="0.2">
      <c r="D22576" s="343"/>
    </row>
    <row r="22577" spans="4:4" x14ac:dyDescent="0.2">
      <c r="D22577" s="343"/>
    </row>
    <row r="22578" spans="4:4" x14ac:dyDescent="0.2">
      <c r="D22578" s="343"/>
    </row>
    <row r="22579" spans="4:4" x14ac:dyDescent="0.2">
      <c r="D22579" s="343"/>
    </row>
    <row r="22580" spans="4:4" x14ac:dyDescent="0.2">
      <c r="D22580" s="343"/>
    </row>
    <row r="22581" spans="4:4" x14ac:dyDescent="0.2">
      <c r="D22581" s="343"/>
    </row>
    <row r="22582" spans="4:4" x14ac:dyDescent="0.2">
      <c r="D22582" s="343"/>
    </row>
    <row r="22583" spans="4:4" x14ac:dyDescent="0.2">
      <c r="D22583" s="343"/>
    </row>
    <row r="22584" spans="4:4" x14ac:dyDescent="0.2">
      <c r="D22584" s="343"/>
    </row>
    <row r="22585" spans="4:4" x14ac:dyDescent="0.2">
      <c r="D22585" s="343"/>
    </row>
    <row r="22586" spans="4:4" x14ac:dyDescent="0.2">
      <c r="D22586" s="343"/>
    </row>
    <row r="22587" spans="4:4" x14ac:dyDescent="0.2">
      <c r="D22587" s="343"/>
    </row>
    <row r="22588" spans="4:4" x14ac:dyDescent="0.2">
      <c r="D22588" s="343"/>
    </row>
    <row r="22589" spans="4:4" x14ac:dyDescent="0.2">
      <c r="D22589" s="343"/>
    </row>
    <row r="22590" spans="4:4" x14ac:dyDescent="0.2">
      <c r="D22590" s="343"/>
    </row>
    <row r="22591" spans="4:4" x14ac:dyDescent="0.2">
      <c r="D22591" s="343"/>
    </row>
    <row r="22592" spans="4:4" x14ac:dyDescent="0.2">
      <c r="D22592" s="343"/>
    </row>
    <row r="22593" spans="4:4" x14ac:dyDescent="0.2">
      <c r="D22593" s="343"/>
    </row>
    <row r="22594" spans="4:4" x14ac:dyDescent="0.2">
      <c r="D22594" s="343"/>
    </row>
    <row r="22595" spans="4:4" x14ac:dyDescent="0.2">
      <c r="D22595" s="343"/>
    </row>
    <row r="22596" spans="4:4" x14ac:dyDescent="0.2">
      <c r="D22596" s="343"/>
    </row>
    <row r="22597" spans="4:4" x14ac:dyDescent="0.2">
      <c r="D22597" s="343"/>
    </row>
    <row r="22598" spans="4:4" x14ac:dyDescent="0.2">
      <c r="D22598" s="343"/>
    </row>
    <row r="22599" spans="4:4" x14ac:dyDescent="0.2">
      <c r="D22599" s="343"/>
    </row>
    <row r="22600" spans="4:4" x14ac:dyDescent="0.2">
      <c r="D22600" s="343"/>
    </row>
    <row r="22601" spans="4:4" x14ac:dyDescent="0.2">
      <c r="D22601" s="343"/>
    </row>
    <row r="22602" spans="4:4" x14ac:dyDescent="0.2">
      <c r="D22602" s="343"/>
    </row>
    <row r="22603" spans="4:4" x14ac:dyDescent="0.2">
      <c r="D22603" s="343"/>
    </row>
    <row r="22604" spans="4:4" x14ac:dyDescent="0.2">
      <c r="D22604" s="343"/>
    </row>
    <row r="22605" spans="4:4" x14ac:dyDescent="0.2">
      <c r="D22605" s="343"/>
    </row>
    <row r="22606" spans="4:4" x14ac:dyDescent="0.2">
      <c r="D22606" s="343"/>
    </row>
    <row r="22607" spans="4:4" x14ac:dyDescent="0.2">
      <c r="D22607" s="343"/>
    </row>
    <row r="22608" spans="4:4" x14ac:dyDescent="0.2">
      <c r="D22608" s="343"/>
    </row>
    <row r="22609" spans="4:4" x14ac:dyDescent="0.2">
      <c r="D22609" s="343"/>
    </row>
    <row r="22610" spans="4:4" x14ac:dyDescent="0.2">
      <c r="D22610" s="343"/>
    </row>
    <row r="22611" spans="4:4" x14ac:dyDescent="0.2">
      <c r="D22611" s="343"/>
    </row>
    <row r="22612" spans="4:4" x14ac:dyDescent="0.2">
      <c r="D22612" s="343"/>
    </row>
    <row r="22613" spans="4:4" x14ac:dyDescent="0.2">
      <c r="D22613" s="343"/>
    </row>
    <row r="22614" spans="4:4" x14ac:dyDescent="0.2">
      <c r="D22614" s="343"/>
    </row>
    <row r="22615" spans="4:4" x14ac:dyDescent="0.2">
      <c r="D22615" s="343"/>
    </row>
    <row r="22616" spans="4:4" x14ac:dyDescent="0.2">
      <c r="D22616" s="343"/>
    </row>
    <row r="22617" spans="4:4" x14ac:dyDescent="0.2">
      <c r="D22617" s="343"/>
    </row>
    <row r="22618" spans="4:4" x14ac:dyDescent="0.2">
      <c r="D22618" s="343"/>
    </row>
    <row r="22619" spans="4:4" x14ac:dyDescent="0.2">
      <c r="D22619" s="343"/>
    </row>
    <row r="22620" spans="4:4" x14ac:dyDescent="0.2">
      <c r="D22620" s="343"/>
    </row>
    <row r="22621" spans="4:4" x14ac:dyDescent="0.2">
      <c r="D22621" s="343"/>
    </row>
    <row r="22622" spans="4:4" x14ac:dyDescent="0.2">
      <c r="D22622" s="343"/>
    </row>
    <row r="22623" spans="4:4" x14ac:dyDescent="0.2">
      <c r="D22623" s="343"/>
    </row>
    <row r="22624" spans="4:4" x14ac:dyDescent="0.2">
      <c r="D22624" s="343"/>
    </row>
    <row r="22625" spans="4:4" x14ac:dyDescent="0.2">
      <c r="D22625" s="343"/>
    </row>
    <row r="22626" spans="4:4" x14ac:dyDescent="0.2">
      <c r="D22626" s="343"/>
    </row>
    <row r="22627" spans="4:4" x14ac:dyDescent="0.2">
      <c r="D22627" s="343"/>
    </row>
    <row r="22628" spans="4:4" x14ac:dyDescent="0.2">
      <c r="D22628" s="343"/>
    </row>
    <row r="22629" spans="4:4" x14ac:dyDescent="0.2">
      <c r="D22629" s="343"/>
    </row>
    <row r="22630" spans="4:4" x14ac:dyDescent="0.2">
      <c r="D22630" s="343"/>
    </row>
    <row r="22631" spans="4:4" x14ac:dyDescent="0.2">
      <c r="D22631" s="343"/>
    </row>
    <row r="22632" spans="4:4" x14ac:dyDescent="0.2">
      <c r="D22632" s="343"/>
    </row>
    <row r="22633" spans="4:4" x14ac:dyDescent="0.2">
      <c r="D22633" s="343"/>
    </row>
    <row r="22634" spans="4:4" x14ac:dyDescent="0.2">
      <c r="D22634" s="343"/>
    </row>
    <row r="22635" spans="4:4" x14ac:dyDescent="0.2">
      <c r="D22635" s="343"/>
    </row>
    <row r="22636" spans="4:4" x14ac:dyDescent="0.2">
      <c r="D22636" s="343"/>
    </row>
    <row r="22637" spans="4:4" x14ac:dyDescent="0.2">
      <c r="D22637" s="343"/>
    </row>
    <row r="22638" spans="4:4" x14ac:dyDescent="0.2">
      <c r="D22638" s="343"/>
    </row>
    <row r="22639" spans="4:4" x14ac:dyDescent="0.2">
      <c r="D22639" s="343"/>
    </row>
    <row r="22640" spans="4:4" x14ac:dyDescent="0.2">
      <c r="D22640" s="343"/>
    </row>
    <row r="22641" spans="4:4" x14ac:dyDescent="0.2">
      <c r="D22641" s="343"/>
    </row>
    <row r="22642" spans="4:4" x14ac:dyDescent="0.2">
      <c r="D22642" s="343"/>
    </row>
    <row r="22643" spans="4:4" x14ac:dyDescent="0.2">
      <c r="D22643" s="343"/>
    </row>
    <row r="22644" spans="4:4" x14ac:dyDescent="0.2">
      <c r="D22644" s="343"/>
    </row>
    <row r="22645" spans="4:4" x14ac:dyDescent="0.2">
      <c r="D22645" s="343"/>
    </row>
    <row r="22646" spans="4:4" x14ac:dyDescent="0.2">
      <c r="D22646" s="343"/>
    </row>
    <row r="22647" spans="4:4" x14ac:dyDescent="0.2">
      <c r="D22647" s="343"/>
    </row>
    <row r="22648" spans="4:4" x14ac:dyDescent="0.2">
      <c r="D22648" s="343"/>
    </row>
    <row r="22649" spans="4:4" x14ac:dyDescent="0.2">
      <c r="D22649" s="343"/>
    </row>
    <row r="22650" spans="4:4" x14ac:dyDescent="0.2">
      <c r="D22650" s="343"/>
    </row>
    <row r="22651" spans="4:4" x14ac:dyDescent="0.2">
      <c r="D22651" s="343"/>
    </row>
    <row r="22652" spans="4:4" x14ac:dyDescent="0.2">
      <c r="D22652" s="343"/>
    </row>
    <row r="22653" spans="4:4" x14ac:dyDescent="0.2">
      <c r="D22653" s="343"/>
    </row>
    <row r="22654" spans="4:4" x14ac:dyDescent="0.2">
      <c r="D22654" s="343"/>
    </row>
    <row r="22655" spans="4:4" x14ac:dyDescent="0.2">
      <c r="D22655" s="343"/>
    </row>
    <row r="22656" spans="4:4" x14ac:dyDescent="0.2">
      <c r="D22656" s="343"/>
    </row>
    <row r="22657" spans="4:4" x14ac:dyDescent="0.2">
      <c r="D22657" s="343"/>
    </row>
    <row r="22658" spans="4:4" x14ac:dyDescent="0.2">
      <c r="D22658" s="343"/>
    </row>
    <row r="22659" spans="4:4" x14ac:dyDescent="0.2">
      <c r="D22659" s="343"/>
    </row>
    <row r="22660" spans="4:4" x14ac:dyDescent="0.2">
      <c r="D22660" s="343"/>
    </row>
    <row r="22661" spans="4:4" x14ac:dyDescent="0.2">
      <c r="D22661" s="343"/>
    </row>
    <row r="22662" spans="4:4" x14ac:dyDescent="0.2">
      <c r="D22662" s="343"/>
    </row>
    <row r="22663" spans="4:4" x14ac:dyDescent="0.2">
      <c r="D22663" s="343"/>
    </row>
    <row r="22664" spans="4:4" x14ac:dyDescent="0.2">
      <c r="D22664" s="343"/>
    </row>
    <row r="22665" spans="4:4" x14ac:dyDescent="0.2">
      <c r="D22665" s="343"/>
    </row>
    <row r="22666" spans="4:4" x14ac:dyDescent="0.2">
      <c r="D22666" s="343"/>
    </row>
    <row r="22667" spans="4:4" x14ac:dyDescent="0.2">
      <c r="D22667" s="343"/>
    </row>
    <row r="22668" spans="4:4" x14ac:dyDescent="0.2">
      <c r="D22668" s="343"/>
    </row>
    <row r="22669" spans="4:4" x14ac:dyDescent="0.2">
      <c r="D22669" s="343"/>
    </row>
    <row r="22670" spans="4:4" x14ac:dyDescent="0.2">
      <c r="D22670" s="343"/>
    </row>
    <row r="22671" spans="4:4" x14ac:dyDescent="0.2">
      <c r="D22671" s="343"/>
    </row>
    <row r="22672" spans="4:4" x14ac:dyDescent="0.2">
      <c r="D22672" s="343"/>
    </row>
    <row r="22673" spans="4:4" x14ac:dyDescent="0.2">
      <c r="D22673" s="343"/>
    </row>
    <row r="22674" spans="4:4" x14ac:dyDescent="0.2">
      <c r="D22674" s="343"/>
    </row>
    <row r="22675" spans="4:4" x14ac:dyDescent="0.2">
      <c r="D22675" s="343"/>
    </row>
    <row r="22676" spans="4:4" x14ac:dyDescent="0.2">
      <c r="D22676" s="343"/>
    </row>
    <row r="22677" spans="4:4" x14ac:dyDescent="0.2">
      <c r="D22677" s="343"/>
    </row>
    <row r="22678" spans="4:4" x14ac:dyDescent="0.2">
      <c r="D22678" s="343"/>
    </row>
    <row r="22679" spans="4:4" x14ac:dyDescent="0.2">
      <c r="D22679" s="343"/>
    </row>
    <row r="22680" spans="4:4" x14ac:dyDescent="0.2">
      <c r="D22680" s="343"/>
    </row>
    <row r="22681" spans="4:4" x14ac:dyDescent="0.2">
      <c r="D22681" s="343"/>
    </row>
    <row r="22682" spans="4:4" x14ac:dyDescent="0.2">
      <c r="D22682" s="343"/>
    </row>
    <row r="22683" spans="4:4" x14ac:dyDescent="0.2">
      <c r="D22683" s="343"/>
    </row>
    <row r="22684" spans="4:4" x14ac:dyDescent="0.2">
      <c r="D22684" s="343"/>
    </row>
    <row r="22685" spans="4:4" x14ac:dyDescent="0.2">
      <c r="D22685" s="343"/>
    </row>
    <row r="22686" spans="4:4" x14ac:dyDescent="0.2">
      <c r="D22686" s="343"/>
    </row>
    <row r="22687" spans="4:4" x14ac:dyDescent="0.2">
      <c r="D22687" s="343"/>
    </row>
    <row r="22688" spans="4:4" x14ac:dyDescent="0.2">
      <c r="D22688" s="343"/>
    </row>
    <row r="22689" spans="4:4" x14ac:dyDescent="0.2">
      <c r="D22689" s="343"/>
    </row>
    <row r="22690" spans="4:4" x14ac:dyDescent="0.2">
      <c r="D22690" s="343"/>
    </row>
    <row r="22691" spans="4:4" x14ac:dyDescent="0.2">
      <c r="D22691" s="343"/>
    </row>
    <row r="22692" spans="4:4" x14ac:dyDescent="0.2">
      <c r="D22692" s="343"/>
    </row>
    <row r="22693" spans="4:4" x14ac:dyDescent="0.2">
      <c r="D22693" s="343"/>
    </row>
    <row r="22694" spans="4:4" x14ac:dyDescent="0.2">
      <c r="D22694" s="343"/>
    </row>
    <row r="22695" spans="4:4" x14ac:dyDescent="0.2">
      <c r="D22695" s="343"/>
    </row>
    <row r="22696" spans="4:4" x14ac:dyDescent="0.2">
      <c r="D22696" s="343"/>
    </row>
    <row r="22697" spans="4:4" x14ac:dyDescent="0.2">
      <c r="D22697" s="343"/>
    </row>
    <row r="22698" spans="4:4" x14ac:dyDescent="0.2">
      <c r="D22698" s="343"/>
    </row>
    <row r="22699" spans="4:4" x14ac:dyDescent="0.2">
      <c r="D22699" s="343"/>
    </row>
    <row r="22700" spans="4:4" x14ac:dyDescent="0.2">
      <c r="D22700" s="343"/>
    </row>
    <row r="22701" spans="4:4" x14ac:dyDescent="0.2">
      <c r="D22701" s="343"/>
    </row>
    <row r="22702" spans="4:4" x14ac:dyDescent="0.2">
      <c r="D22702" s="343"/>
    </row>
    <row r="22703" spans="4:4" x14ac:dyDescent="0.2">
      <c r="D22703" s="343"/>
    </row>
    <row r="22704" spans="4:4" x14ac:dyDescent="0.2">
      <c r="D22704" s="343"/>
    </row>
    <row r="22705" spans="4:4" x14ac:dyDescent="0.2">
      <c r="D22705" s="343"/>
    </row>
    <row r="22706" spans="4:4" x14ac:dyDescent="0.2">
      <c r="D22706" s="343"/>
    </row>
    <row r="22707" spans="4:4" x14ac:dyDescent="0.2">
      <c r="D22707" s="343"/>
    </row>
    <row r="22708" spans="4:4" x14ac:dyDescent="0.2">
      <c r="D22708" s="343"/>
    </row>
    <row r="22709" spans="4:4" x14ac:dyDescent="0.2">
      <c r="D22709" s="343"/>
    </row>
    <row r="22710" spans="4:4" x14ac:dyDescent="0.2">
      <c r="D22710" s="343"/>
    </row>
    <row r="22711" spans="4:4" x14ac:dyDescent="0.2">
      <c r="D22711" s="343"/>
    </row>
    <row r="22712" spans="4:4" x14ac:dyDescent="0.2">
      <c r="D22712" s="343"/>
    </row>
    <row r="22713" spans="4:4" x14ac:dyDescent="0.2">
      <c r="D22713" s="343"/>
    </row>
    <row r="22714" spans="4:4" x14ac:dyDescent="0.2">
      <c r="D22714" s="343"/>
    </row>
    <row r="22715" spans="4:4" x14ac:dyDescent="0.2">
      <c r="D22715" s="343"/>
    </row>
    <row r="22716" spans="4:4" x14ac:dyDescent="0.2">
      <c r="D22716" s="343"/>
    </row>
    <row r="22717" spans="4:4" x14ac:dyDescent="0.2">
      <c r="D22717" s="343"/>
    </row>
    <row r="22718" spans="4:4" x14ac:dyDescent="0.2">
      <c r="D22718" s="343"/>
    </row>
    <row r="22719" spans="4:4" x14ac:dyDescent="0.2">
      <c r="D22719" s="343"/>
    </row>
    <row r="22720" spans="4:4" x14ac:dyDescent="0.2">
      <c r="D22720" s="343"/>
    </row>
    <row r="22721" spans="4:4" x14ac:dyDescent="0.2">
      <c r="D22721" s="343"/>
    </row>
    <row r="22722" spans="4:4" x14ac:dyDescent="0.2">
      <c r="D22722" s="343"/>
    </row>
    <row r="22723" spans="4:4" x14ac:dyDescent="0.2">
      <c r="D22723" s="343"/>
    </row>
    <row r="22724" spans="4:4" x14ac:dyDescent="0.2">
      <c r="D22724" s="343"/>
    </row>
    <row r="22725" spans="4:4" x14ac:dyDescent="0.2">
      <c r="D22725" s="343"/>
    </row>
    <row r="22726" spans="4:4" x14ac:dyDescent="0.2">
      <c r="D22726" s="343"/>
    </row>
    <row r="22727" spans="4:4" x14ac:dyDescent="0.2">
      <c r="D22727" s="343"/>
    </row>
    <row r="22728" spans="4:4" x14ac:dyDescent="0.2">
      <c r="D22728" s="343"/>
    </row>
    <row r="22729" spans="4:4" x14ac:dyDescent="0.2">
      <c r="D22729" s="343"/>
    </row>
    <row r="22730" spans="4:4" x14ac:dyDescent="0.2">
      <c r="D22730" s="343"/>
    </row>
    <row r="22731" spans="4:4" x14ac:dyDescent="0.2">
      <c r="D22731" s="343"/>
    </row>
    <row r="22732" spans="4:4" x14ac:dyDescent="0.2">
      <c r="D22732" s="343"/>
    </row>
    <row r="22733" spans="4:4" x14ac:dyDescent="0.2">
      <c r="D22733" s="343"/>
    </row>
    <row r="22734" spans="4:4" x14ac:dyDescent="0.2">
      <c r="D22734" s="343"/>
    </row>
    <row r="22735" spans="4:4" x14ac:dyDescent="0.2">
      <c r="D22735" s="343"/>
    </row>
    <row r="22736" spans="4:4" x14ac:dyDescent="0.2">
      <c r="D22736" s="343"/>
    </row>
    <row r="22737" spans="4:4" x14ac:dyDescent="0.2">
      <c r="D22737" s="343"/>
    </row>
    <row r="22738" spans="4:4" x14ac:dyDescent="0.2">
      <c r="D22738" s="343"/>
    </row>
    <row r="22739" spans="4:4" x14ac:dyDescent="0.2">
      <c r="D22739" s="343"/>
    </row>
    <row r="22740" spans="4:4" x14ac:dyDescent="0.2">
      <c r="D22740" s="343"/>
    </row>
    <row r="22741" spans="4:4" x14ac:dyDescent="0.2">
      <c r="D22741" s="343"/>
    </row>
    <row r="22742" spans="4:4" x14ac:dyDescent="0.2">
      <c r="D22742" s="343"/>
    </row>
    <row r="22743" spans="4:4" x14ac:dyDescent="0.2">
      <c r="D22743" s="343"/>
    </row>
    <row r="22744" spans="4:4" x14ac:dyDescent="0.2">
      <c r="D22744" s="343"/>
    </row>
    <row r="22745" spans="4:4" x14ac:dyDescent="0.2">
      <c r="D22745" s="343"/>
    </row>
    <row r="22746" spans="4:4" x14ac:dyDescent="0.2">
      <c r="D22746" s="343"/>
    </row>
    <row r="22747" spans="4:4" x14ac:dyDescent="0.2">
      <c r="D22747" s="343"/>
    </row>
    <row r="22748" spans="4:4" x14ac:dyDescent="0.2">
      <c r="D22748" s="343"/>
    </row>
    <row r="22749" spans="4:4" x14ac:dyDescent="0.2">
      <c r="D22749" s="343"/>
    </row>
    <row r="22750" spans="4:4" x14ac:dyDescent="0.2">
      <c r="D22750" s="343"/>
    </row>
    <row r="22751" spans="4:4" x14ac:dyDescent="0.2">
      <c r="D22751" s="343"/>
    </row>
    <row r="22752" spans="4:4" x14ac:dyDescent="0.2">
      <c r="D22752" s="343"/>
    </row>
    <row r="22753" spans="4:4" x14ac:dyDescent="0.2">
      <c r="D22753" s="343"/>
    </row>
    <row r="22754" spans="4:4" x14ac:dyDescent="0.2">
      <c r="D22754" s="343"/>
    </row>
    <row r="22755" spans="4:4" x14ac:dyDescent="0.2">
      <c r="D22755" s="343"/>
    </row>
    <row r="22756" spans="4:4" x14ac:dyDescent="0.2">
      <c r="D22756" s="343"/>
    </row>
    <row r="22757" spans="4:4" x14ac:dyDescent="0.2">
      <c r="D22757" s="343"/>
    </row>
    <row r="22758" spans="4:4" x14ac:dyDescent="0.2">
      <c r="D22758" s="343"/>
    </row>
    <row r="22759" spans="4:4" x14ac:dyDescent="0.2">
      <c r="D22759" s="343"/>
    </row>
    <row r="22760" spans="4:4" x14ac:dyDescent="0.2">
      <c r="D22760" s="343"/>
    </row>
    <row r="22761" spans="4:4" x14ac:dyDescent="0.2">
      <c r="D22761" s="343"/>
    </row>
    <row r="22762" spans="4:4" x14ac:dyDescent="0.2">
      <c r="D22762" s="343"/>
    </row>
    <row r="22763" spans="4:4" x14ac:dyDescent="0.2">
      <c r="D22763" s="343"/>
    </row>
    <row r="22764" spans="4:4" x14ac:dyDescent="0.2">
      <c r="D22764" s="343"/>
    </row>
    <row r="22765" spans="4:4" x14ac:dyDescent="0.2">
      <c r="D22765" s="343"/>
    </row>
    <row r="22766" spans="4:4" x14ac:dyDescent="0.2">
      <c r="D22766" s="343"/>
    </row>
    <row r="22767" spans="4:4" x14ac:dyDescent="0.2">
      <c r="D22767" s="343"/>
    </row>
    <row r="22768" spans="4:4" x14ac:dyDescent="0.2">
      <c r="D22768" s="343"/>
    </row>
    <row r="22769" spans="4:4" x14ac:dyDescent="0.2">
      <c r="D22769" s="343"/>
    </row>
    <row r="22770" spans="4:4" x14ac:dyDescent="0.2">
      <c r="D22770" s="343"/>
    </row>
    <row r="22771" spans="4:4" x14ac:dyDescent="0.2">
      <c r="D22771" s="343"/>
    </row>
    <row r="22772" spans="4:4" x14ac:dyDescent="0.2">
      <c r="D22772" s="343"/>
    </row>
    <row r="22773" spans="4:4" x14ac:dyDescent="0.2">
      <c r="D22773" s="343"/>
    </row>
    <row r="22774" spans="4:4" x14ac:dyDescent="0.2">
      <c r="D22774" s="343"/>
    </row>
    <row r="22775" spans="4:4" x14ac:dyDescent="0.2">
      <c r="D22775" s="343"/>
    </row>
    <row r="22776" spans="4:4" x14ac:dyDescent="0.2">
      <c r="D22776" s="343"/>
    </row>
    <row r="22777" spans="4:4" x14ac:dyDescent="0.2">
      <c r="D22777" s="343"/>
    </row>
    <row r="22778" spans="4:4" x14ac:dyDescent="0.2">
      <c r="D22778" s="343"/>
    </row>
    <row r="22779" spans="4:4" x14ac:dyDescent="0.2">
      <c r="D22779" s="343"/>
    </row>
    <row r="22780" spans="4:4" x14ac:dyDescent="0.2">
      <c r="D22780" s="343"/>
    </row>
    <row r="22781" spans="4:4" x14ac:dyDescent="0.2">
      <c r="D22781" s="343"/>
    </row>
    <row r="22782" spans="4:4" x14ac:dyDescent="0.2">
      <c r="D22782" s="343"/>
    </row>
    <row r="22783" spans="4:4" x14ac:dyDescent="0.2">
      <c r="D22783" s="343"/>
    </row>
    <row r="22784" spans="4:4" x14ac:dyDescent="0.2">
      <c r="D22784" s="343"/>
    </row>
    <row r="22785" spans="4:4" x14ac:dyDescent="0.2">
      <c r="D22785" s="343"/>
    </row>
    <row r="22786" spans="4:4" x14ac:dyDescent="0.2">
      <c r="D22786" s="343"/>
    </row>
    <row r="22787" spans="4:4" x14ac:dyDescent="0.2">
      <c r="D22787" s="343"/>
    </row>
    <row r="22788" spans="4:4" x14ac:dyDescent="0.2">
      <c r="D22788" s="343"/>
    </row>
    <row r="22789" spans="4:4" x14ac:dyDescent="0.2">
      <c r="D22789" s="343"/>
    </row>
    <row r="22790" spans="4:4" x14ac:dyDescent="0.2">
      <c r="D22790" s="343"/>
    </row>
    <row r="22791" spans="4:4" x14ac:dyDescent="0.2">
      <c r="D22791" s="343"/>
    </row>
    <row r="22792" spans="4:4" x14ac:dyDescent="0.2">
      <c r="D22792" s="343"/>
    </row>
    <row r="22793" spans="4:4" x14ac:dyDescent="0.2">
      <c r="D22793" s="343"/>
    </row>
    <row r="22794" spans="4:4" x14ac:dyDescent="0.2">
      <c r="D22794" s="343"/>
    </row>
    <row r="22795" spans="4:4" x14ac:dyDescent="0.2">
      <c r="D22795" s="343"/>
    </row>
    <row r="22796" spans="4:4" x14ac:dyDescent="0.2">
      <c r="D22796" s="343"/>
    </row>
    <row r="22797" spans="4:4" x14ac:dyDescent="0.2">
      <c r="D22797" s="343"/>
    </row>
    <row r="22798" spans="4:4" x14ac:dyDescent="0.2">
      <c r="D22798" s="343"/>
    </row>
    <row r="22799" spans="4:4" x14ac:dyDescent="0.2">
      <c r="D22799" s="343"/>
    </row>
    <row r="22800" spans="4:4" x14ac:dyDescent="0.2">
      <c r="D22800" s="343"/>
    </row>
    <row r="22801" spans="4:4" x14ac:dyDescent="0.2">
      <c r="D22801" s="343"/>
    </row>
    <row r="22802" spans="4:4" x14ac:dyDescent="0.2">
      <c r="D22802" s="343"/>
    </row>
    <row r="22803" spans="4:4" x14ac:dyDescent="0.2">
      <c r="D22803" s="343"/>
    </row>
    <row r="22804" spans="4:4" x14ac:dyDescent="0.2">
      <c r="D22804" s="343"/>
    </row>
    <row r="22805" spans="4:4" x14ac:dyDescent="0.2">
      <c r="D22805" s="343"/>
    </row>
    <row r="22806" spans="4:4" x14ac:dyDescent="0.2">
      <c r="D22806" s="343"/>
    </row>
    <row r="22807" spans="4:4" x14ac:dyDescent="0.2">
      <c r="D22807" s="343"/>
    </row>
    <row r="22808" spans="4:4" x14ac:dyDescent="0.2">
      <c r="D22808" s="343"/>
    </row>
    <row r="22809" spans="4:4" x14ac:dyDescent="0.2">
      <c r="D22809" s="343"/>
    </row>
    <row r="22810" spans="4:4" x14ac:dyDescent="0.2">
      <c r="D22810" s="343"/>
    </row>
    <row r="22811" spans="4:4" x14ac:dyDescent="0.2">
      <c r="D22811" s="343"/>
    </row>
    <row r="22812" spans="4:4" x14ac:dyDescent="0.2">
      <c r="D22812" s="343"/>
    </row>
    <row r="22813" spans="4:4" x14ac:dyDescent="0.2">
      <c r="D22813" s="343"/>
    </row>
    <row r="22814" spans="4:4" x14ac:dyDescent="0.2">
      <c r="D22814" s="343"/>
    </row>
    <row r="22815" spans="4:4" x14ac:dyDescent="0.2">
      <c r="D22815" s="343"/>
    </row>
    <row r="22816" spans="4:4" x14ac:dyDescent="0.2">
      <c r="D22816" s="343"/>
    </row>
    <row r="22817" spans="4:4" x14ac:dyDescent="0.2">
      <c r="D22817" s="343"/>
    </row>
    <row r="22818" spans="4:4" x14ac:dyDescent="0.2">
      <c r="D22818" s="343"/>
    </row>
    <row r="22819" spans="4:4" x14ac:dyDescent="0.2">
      <c r="D22819" s="343"/>
    </row>
    <row r="22820" spans="4:4" x14ac:dyDescent="0.2">
      <c r="D22820" s="343"/>
    </row>
    <row r="22821" spans="4:4" x14ac:dyDescent="0.2">
      <c r="D22821" s="343"/>
    </row>
    <row r="22822" spans="4:4" x14ac:dyDescent="0.2">
      <c r="D22822" s="343"/>
    </row>
    <row r="22823" spans="4:4" x14ac:dyDescent="0.2">
      <c r="D22823" s="343"/>
    </row>
    <row r="22824" spans="4:4" x14ac:dyDescent="0.2">
      <c r="D22824" s="343"/>
    </row>
    <row r="22825" spans="4:4" x14ac:dyDescent="0.2">
      <c r="D22825" s="343"/>
    </row>
    <row r="22826" spans="4:4" x14ac:dyDescent="0.2">
      <c r="D22826" s="343"/>
    </row>
    <row r="22827" spans="4:4" x14ac:dyDescent="0.2">
      <c r="D22827" s="343"/>
    </row>
    <row r="22828" spans="4:4" x14ac:dyDescent="0.2">
      <c r="D22828" s="343"/>
    </row>
    <row r="22829" spans="4:4" x14ac:dyDescent="0.2">
      <c r="D22829" s="343"/>
    </row>
    <row r="22830" spans="4:4" x14ac:dyDescent="0.2">
      <c r="D22830" s="343"/>
    </row>
    <row r="22831" spans="4:4" x14ac:dyDescent="0.2">
      <c r="D22831" s="343"/>
    </row>
    <row r="22832" spans="4:4" x14ac:dyDescent="0.2">
      <c r="D22832" s="343"/>
    </row>
    <row r="22833" spans="4:4" x14ac:dyDescent="0.2">
      <c r="D22833" s="343"/>
    </row>
    <row r="22834" spans="4:4" x14ac:dyDescent="0.2">
      <c r="D22834" s="343"/>
    </row>
    <row r="22835" spans="4:4" x14ac:dyDescent="0.2">
      <c r="D22835" s="343"/>
    </row>
    <row r="22836" spans="4:4" x14ac:dyDescent="0.2">
      <c r="D22836" s="343"/>
    </row>
    <row r="22837" spans="4:4" x14ac:dyDescent="0.2">
      <c r="D22837" s="343"/>
    </row>
    <row r="22838" spans="4:4" x14ac:dyDescent="0.2">
      <c r="D22838" s="343"/>
    </row>
    <row r="22839" spans="4:4" x14ac:dyDescent="0.2">
      <c r="D22839" s="343"/>
    </row>
    <row r="22840" spans="4:4" x14ac:dyDescent="0.2">
      <c r="D22840" s="343"/>
    </row>
    <row r="22841" spans="4:4" x14ac:dyDescent="0.2">
      <c r="D22841" s="343"/>
    </row>
    <row r="22842" spans="4:4" x14ac:dyDescent="0.2">
      <c r="D22842" s="343"/>
    </row>
    <row r="22843" spans="4:4" x14ac:dyDescent="0.2">
      <c r="D22843" s="343"/>
    </row>
    <row r="22844" spans="4:4" x14ac:dyDescent="0.2">
      <c r="D22844" s="343"/>
    </row>
    <row r="22845" spans="4:4" x14ac:dyDescent="0.2">
      <c r="D22845" s="343"/>
    </row>
    <row r="22846" spans="4:4" x14ac:dyDescent="0.2">
      <c r="D22846" s="343"/>
    </row>
    <row r="22847" spans="4:4" x14ac:dyDescent="0.2">
      <c r="D22847" s="343"/>
    </row>
    <row r="22848" spans="4:4" x14ac:dyDescent="0.2">
      <c r="D22848" s="343"/>
    </row>
    <row r="22849" spans="4:4" x14ac:dyDescent="0.2">
      <c r="D22849" s="343"/>
    </row>
    <row r="22850" spans="4:4" x14ac:dyDescent="0.2">
      <c r="D22850" s="343"/>
    </row>
    <row r="22851" spans="4:4" x14ac:dyDescent="0.2">
      <c r="D22851" s="343"/>
    </row>
    <row r="22852" spans="4:4" x14ac:dyDescent="0.2">
      <c r="D22852" s="343"/>
    </row>
    <row r="22853" spans="4:4" x14ac:dyDescent="0.2">
      <c r="D22853" s="343"/>
    </row>
    <row r="22854" spans="4:4" x14ac:dyDescent="0.2">
      <c r="D22854" s="343"/>
    </row>
    <row r="22855" spans="4:4" x14ac:dyDescent="0.2">
      <c r="D22855" s="343"/>
    </row>
    <row r="22856" spans="4:4" x14ac:dyDescent="0.2">
      <c r="D22856" s="343"/>
    </row>
    <row r="22857" spans="4:4" x14ac:dyDescent="0.2">
      <c r="D22857" s="343"/>
    </row>
    <row r="22858" spans="4:4" x14ac:dyDescent="0.2">
      <c r="D22858" s="343"/>
    </row>
    <row r="22859" spans="4:4" x14ac:dyDescent="0.2">
      <c r="D22859" s="343"/>
    </row>
    <row r="22860" spans="4:4" x14ac:dyDescent="0.2">
      <c r="D22860" s="343"/>
    </row>
    <row r="22861" spans="4:4" x14ac:dyDescent="0.2">
      <c r="D22861" s="343"/>
    </row>
    <row r="22862" spans="4:4" x14ac:dyDescent="0.2">
      <c r="D22862" s="343"/>
    </row>
    <row r="22863" spans="4:4" x14ac:dyDescent="0.2">
      <c r="D22863" s="343"/>
    </row>
    <row r="22864" spans="4:4" x14ac:dyDescent="0.2">
      <c r="D22864" s="343"/>
    </row>
    <row r="22865" spans="4:4" x14ac:dyDescent="0.2">
      <c r="D22865" s="343"/>
    </row>
    <row r="22866" spans="4:4" x14ac:dyDescent="0.2">
      <c r="D22866" s="343"/>
    </row>
    <row r="22867" spans="4:4" x14ac:dyDescent="0.2">
      <c r="D22867" s="343"/>
    </row>
    <row r="22868" spans="4:4" x14ac:dyDescent="0.2">
      <c r="D22868" s="343"/>
    </row>
    <row r="22869" spans="4:4" x14ac:dyDescent="0.2">
      <c r="D22869" s="343"/>
    </row>
    <row r="22870" spans="4:4" x14ac:dyDescent="0.2">
      <c r="D22870" s="343"/>
    </row>
    <row r="22871" spans="4:4" x14ac:dyDescent="0.2">
      <c r="D22871" s="343"/>
    </row>
    <row r="22872" spans="4:4" x14ac:dyDescent="0.2">
      <c r="D22872" s="343"/>
    </row>
    <row r="22873" spans="4:4" x14ac:dyDescent="0.2">
      <c r="D22873" s="343"/>
    </row>
    <row r="22874" spans="4:4" x14ac:dyDescent="0.2">
      <c r="D22874" s="343"/>
    </row>
    <row r="22875" spans="4:4" x14ac:dyDescent="0.2">
      <c r="D22875" s="343"/>
    </row>
    <row r="22876" spans="4:4" x14ac:dyDescent="0.2">
      <c r="D22876" s="343"/>
    </row>
    <row r="22877" spans="4:4" x14ac:dyDescent="0.2">
      <c r="D22877" s="343"/>
    </row>
    <row r="22878" spans="4:4" x14ac:dyDescent="0.2">
      <c r="D22878" s="343"/>
    </row>
    <row r="22879" spans="4:4" x14ac:dyDescent="0.2">
      <c r="D22879" s="343"/>
    </row>
    <row r="22880" spans="4:4" x14ac:dyDescent="0.2">
      <c r="D22880" s="343"/>
    </row>
    <row r="22881" spans="4:4" x14ac:dyDescent="0.2">
      <c r="D22881" s="343"/>
    </row>
    <row r="22882" spans="4:4" x14ac:dyDescent="0.2">
      <c r="D22882" s="343"/>
    </row>
    <row r="22883" spans="4:4" x14ac:dyDescent="0.2">
      <c r="D22883" s="343"/>
    </row>
    <row r="22884" spans="4:4" x14ac:dyDescent="0.2">
      <c r="D22884" s="343"/>
    </row>
    <row r="22885" spans="4:4" x14ac:dyDescent="0.2">
      <c r="D22885" s="343"/>
    </row>
    <row r="22886" spans="4:4" x14ac:dyDescent="0.2">
      <c r="D22886" s="343"/>
    </row>
    <row r="22887" spans="4:4" x14ac:dyDescent="0.2">
      <c r="D22887" s="343"/>
    </row>
    <row r="22888" spans="4:4" x14ac:dyDescent="0.2">
      <c r="D22888" s="343"/>
    </row>
    <row r="22889" spans="4:4" x14ac:dyDescent="0.2">
      <c r="D22889" s="343"/>
    </row>
    <row r="22890" spans="4:4" x14ac:dyDescent="0.2">
      <c r="D22890" s="343"/>
    </row>
    <row r="22891" spans="4:4" x14ac:dyDescent="0.2">
      <c r="D22891" s="343"/>
    </row>
    <row r="22892" spans="4:4" x14ac:dyDescent="0.2">
      <c r="D22892" s="343"/>
    </row>
    <row r="22893" spans="4:4" x14ac:dyDescent="0.2">
      <c r="D22893" s="343"/>
    </row>
    <row r="22894" spans="4:4" x14ac:dyDescent="0.2">
      <c r="D22894" s="343"/>
    </row>
    <row r="22895" spans="4:4" x14ac:dyDescent="0.2">
      <c r="D22895" s="343"/>
    </row>
    <row r="22896" spans="4:4" x14ac:dyDescent="0.2">
      <c r="D22896" s="343"/>
    </row>
    <row r="22897" spans="4:4" x14ac:dyDescent="0.2">
      <c r="D22897" s="343"/>
    </row>
    <row r="22898" spans="4:4" x14ac:dyDescent="0.2">
      <c r="D22898" s="343"/>
    </row>
    <row r="22899" spans="4:4" x14ac:dyDescent="0.2">
      <c r="D22899" s="343"/>
    </row>
    <row r="22900" spans="4:4" x14ac:dyDescent="0.2">
      <c r="D22900" s="343"/>
    </row>
    <row r="22901" spans="4:4" x14ac:dyDescent="0.2">
      <c r="D22901" s="343"/>
    </row>
    <row r="22902" spans="4:4" x14ac:dyDescent="0.2">
      <c r="D22902" s="343"/>
    </row>
    <row r="22903" spans="4:4" x14ac:dyDescent="0.2">
      <c r="D22903" s="343"/>
    </row>
    <row r="22904" spans="4:4" x14ac:dyDescent="0.2">
      <c r="D22904" s="343"/>
    </row>
    <row r="22905" spans="4:4" x14ac:dyDescent="0.2">
      <c r="D22905" s="343"/>
    </row>
    <row r="22906" spans="4:4" x14ac:dyDescent="0.2">
      <c r="D22906" s="343"/>
    </row>
    <row r="22907" spans="4:4" x14ac:dyDescent="0.2">
      <c r="D22907" s="343"/>
    </row>
    <row r="22908" spans="4:4" x14ac:dyDescent="0.2">
      <c r="D22908" s="343"/>
    </row>
    <row r="22909" spans="4:4" x14ac:dyDescent="0.2">
      <c r="D22909" s="343"/>
    </row>
    <row r="22910" spans="4:4" x14ac:dyDescent="0.2">
      <c r="D22910" s="343"/>
    </row>
    <row r="22911" spans="4:4" x14ac:dyDescent="0.2">
      <c r="D22911" s="343"/>
    </row>
    <row r="22912" spans="4:4" x14ac:dyDescent="0.2">
      <c r="D22912" s="343"/>
    </row>
    <row r="22913" spans="4:4" x14ac:dyDescent="0.2">
      <c r="D22913" s="343"/>
    </row>
    <row r="22914" spans="4:4" x14ac:dyDescent="0.2">
      <c r="D22914" s="343"/>
    </row>
    <row r="22915" spans="4:4" x14ac:dyDescent="0.2">
      <c r="D22915" s="343"/>
    </row>
    <row r="22916" spans="4:4" x14ac:dyDescent="0.2">
      <c r="D22916" s="343"/>
    </row>
    <row r="22917" spans="4:4" x14ac:dyDescent="0.2">
      <c r="D22917" s="343"/>
    </row>
    <row r="22918" spans="4:4" x14ac:dyDescent="0.2">
      <c r="D22918" s="343"/>
    </row>
    <row r="22919" spans="4:4" x14ac:dyDescent="0.2">
      <c r="D22919" s="343"/>
    </row>
    <row r="22920" spans="4:4" x14ac:dyDescent="0.2">
      <c r="D22920" s="343"/>
    </row>
    <row r="22921" spans="4:4" x14ac:dyDescent="0.2">
      <c r="D22921" s="343"/>
    </row>
    <row r="22922" spans="4:4" x14ac:dyDescent="0.2">
      <c r="D22922" s="343"/>
    </row>
    <row r="22923" spans="4:4" x14ac:dyDescent="0.2">
      <c r="D22923" s="343"/>
    </row>
    <row r="22924" spans="4:4" x14ac:dyDescent="0.2">
      <c r="D22924" s="343"/>
    </row>
    <row r="22925" spans="4:4" x14ac:dyDescent="0.2">
      <c r="D22925" s="343"/>
    </row>
    <row r="22926" spans="4:4" x14ac:dyDescent="0.2">
      <c r="D22926" s="343"/>
    </row>
    <row r="22927" spans="4:4" x14ac:dyDescent="0.2">
      <c r="D22927" s="343"/>
    </row>
    <row r="22928" spans="4:4" x14ac:dyDescent="0.2">
      <c r="D22928" s="343"/>
    </row>
    <row r="22929" spans="4:4" x14ac:dyDescent="0.2">
      <c r="D22929" s="343"/>
    </row>
    <row r="22930" spans="4:4" x14ac:dyDescent="0.2">
      <c r="D22930" s="343"/>
    </row>
    <row r="22931" spans="4:4" x14ac:dyDescent="0.2">
      <c r="D22931" s="343"/>
    </row>
    <row r="22932" spans="4:4" x14ac:dyDescent="0.2">
      <c r="D22932" s="343"/>
    </row>
    <row r="22933" spans="4:4" x14ac:dyDescent="0.2">
      <c r="D22933" s="343"/>
    </row>
    <row r="22934" spans="4:4" x14ac:dyDescent="0.2">
      <c r="D22934" s="343"/>
    </row>
    <row r="22935" spans="4:4" x14ac:dyDescent="0.2">
      <c r="D22935" s="343"/>
    </row>
    <row r="22936" spans="4:4" x14ac:dyDescent="0.2">
      <c r="D22936" s="343"/>
    </row>
    <row r="22937" spans="4:4" x14ac:dyDescent="0.2">
      <c r="D22937" s="343"/>
    </row>
    <row r="22938" spans="4:4" x14ac:dyDescent="0.2">
      <c r="D22938" s="343"/>
    </row>
    <row r="22939" spans="4:4" x14ac:dyDescent="0.2">
      <c r="D22939" s="343"/>
    </row>
    <row r="22940" spans="4:4" x14ac:dyDescent="0.2">
      <c r="D22940" s="343"/>
    </row>
    <row r="22941" spans="4:4" x14ac:dyDescent="0.2">
      <c r="D22941" s="343"/>
    </row>
    <row r="22942" spans="4:4" x14ac:dyDescent="0.2">
      <c r="D22942" s="343"/>
    </row>
    <row r="22943" spans="4:4" x14ac:dyDescent="0.2">
      <c r="D22943" s="343"/>
    </row>
    <row r="22944" spans="4:4" x14ac:dyDescent="0.2">
      <c r="D22944" s="343"/>
    </row>
    <row r="22945" spans="4:4" x14ac:dyDescent="0.2">
      <c r="D22945" s="343"/>
    </row>
    <row r="22946" spans="4:4" x14ac:dyDescent="0.2">
      <c r="D22946" s="343"/>
    </row>
    <row r="22947" spans="4:4" x14ac:dyDescent="0.2">
      <c r="D22947" s="343"/>
    </row>
    <row r="22948" spans="4:4" x14ac:dyDescent="0.2">
      <c r="D22948" s="343"/>
    </row>
    <row r="22949" spans="4:4" x14ac:dyDescent="0.2">
      <c r="D22949" s="343"/>
    </row>
    <row r="22950" spans="4:4" x14ac:dyDescent="0.2">
      <c r="D22950" s="343"/>
    </row>
    <row r="22951" spans="4:4" x14ac:dyDescent="0.2">
      <c r="D22951" s="343"/>
    </row>
    <row r="22952" spans="4:4" x14ac:dyDescent="0.2">
      <c r="D22952" s="343"/>
    </row>
    <row r="22953" spans="4:4" x14ac:dyDescent="0.2">
      <c r="D22953" s="343"/>
    </row>
    <row r="22954" spans="4:4" x14ac:dyDescent="0.2">
      <c r="D22954" s="343"/>
    </row>
    <row r="22955" spans="4:4" x14ac:dyDescent="0.2">
      <c r="D22955" s="343"/>
    </row>
    <row r="22956" spans="4:4" x14ac:dyDescent="0.2">
      <c r="D22956" s="343"/>
    </row>
    <row r="22957" spans="4:4" x14ac:dyDescent="0.2">
      <c r="D22957" s="343"/>
    </row>
    <row r="22958" spans="4:4" x14ac:dyDescent="0.2">
      <c r="D22958" s="343"/>
    </row>
    <row r="22959" spans="4:4" x14ac:dyDescent="0.2">
      <c r="D22959" s="343"/>
    </row>
    <row r="22960" spans="4:4" x14ac:dyDescent="0.2">
      <c r="D22960" s="343"/>
    </row>
    <row r="22961" spans="4:4" x14ac:dyDescent="0.2">
      <c r="D22961" s="343"/>
    </row>
    <row r="22962" spans="4:4" x14ac:dyDescent="0.2">
      <c r="D22962" s="343"/>
    </row>
    <row r="22963" spans="4:4" x14ac:dyDescent="0.2">
      <c r="D22963" s="343"/>
    </row>
    <row r="22964" spans="4:4" x14ac:dyDescent="0.2">
      <c r="D22964" s="343"/>
    </row>
    <row r="22965" spans="4:4" x14ac:dyDescent="0.2">
      <c r="D22965" s="343"/>
    </row>
    <row r="22966" spans="4:4" x14ac:dyDescent="0.2">
      <c r="D22966" s="343"/>
    </row>
    <row r="22967" spans="4:4" x14ac:dyDescent="0.2">
      <c r="D22967" s="343"/>
    </row>
    <row r="22968" spans="4:4" x14ac:dyDescent="0.2">
      <c r="D22968" s="343"/>
    </row>
    <row r="22969" spans="4:4" x14ac:dyDescent="0.2">
      <c r="D22969" s="343"/>
    </row>
    <row r="22970" spans="4:4" x14ac:dyDescent="0.2">
      <c r="D22970" s="343"/>
    </row>
    <row r="22971" spans="4:4" x14ac:dyDescent="0.2">
      <c r="D22971" s="343"/>
    </row>
    <row r="22972" spans="4:4" x14ac:dyDescent="0.2">
      <c r="D22972" s="343"/>
    </row>
    <row r="22973" spans="4:4" x14ac:dyDescent="0.2">
      <c r="D22973" s="343"/>
    </row>
    <row r="22974" spans="4:4" x14ac:dyDescent="0.2">
      <c r="D22974" s="343"/>
    </row>
    <row r="22975" spans="4:4" x14ac:dyDescent="0.2">
      <c r="D22975" s="343"/>
    </row>
    <row r="22976" spans="4:4" x14ac:dyDescent="0.2">
      <c r="D22976" s="343"/>
    </row>
    <row r="22977" spans="4:4" x14ac:dyDescent="0.2">
      <c r="D22977" s="343"/>
    </row>
    <row r="22978" spans="4:4" x14ac:dyDescent="0.2">
      <c r="D22978" s="343"/>
    </row>
    <row r="22979" spans="4:4" x14ac:dyDescent="0.2">
      <c r="D22979" s="343"/>
    </row>
    <row r="22980" spans="4:4" x14ac:dyDescent="0.2">
      <c r="D22980" s="343"/>
    </row>
    <row r="22981" spans="4:4" x14ac:dyDescent="0.2">
      <c r="D22981" s="343"/>
    </row>
    <row r="22982" spans="4:4" x14ac:dyDescent="0.2">
      <c r="D22982" s="343"/>
    </row>
    <row r="22983" spans="4:4" x14ac:dyDescent="0.2">
      <c r="D22983" s="343"/>
    </row>
    <row r="22984" spans="4:4" x14ac:dyDescent="0.2">
      <c r="D22984" s="343"/>
    </row>
    <row r="22985" spans="4:4" x14ac:dyDescent="0.2">
      <c r="D22985" s="343"/>
    </row>
    <row r="22986" spans="4:4" x14ac:dyDescent="0.2">
      <c r="D22986" s="343"/>
    </row>
    <row r="22987" spans="4:4" x14ac:dyDescent="0.2">
      <c r="D22987" s="343"/>
    </row>
    <row r="22988" spans="4:4" x14ac:dyDescent="0.2">
      <c r="D22988" s="343"/>
    </row>
    <row r="22989" spans="4:4" x14ac:dyDescent="0.2">
      <c r="D22989" s="343"/>
    </row>
    <row r="22990" spans="4:4" x14ac:dyDescent="0.2">
      <c r="D22990" s="343"/>
    </row>
    <row r="22991" spans="4:4" x14ac:dyDescent="0.2">
      <c r="D22991" s="343"/>
    </row>
    <row r="22992" spans="4:4" x14ac:dyDescent="0.2">
      <c r="D22992" s="343"/>
    </row>
    <row r="22993" spans="4:4" x14ac:dyDescent="0.2">
      <c r="D22993" s="343"/>
    </row>
    <row r="22994" spans="4:4" x14ac:dyDescent="0.2">
      <c r="D22994" s="343"/>
    </row>
    <row r="22995" spans="4:4" x14ac:dyDescent="0.2">
      <c r="D22995" s="343"/>
    </row>
    <row r="22996" spans="4:4" x14ac:dyDescent="0.2">
      <c r="D22996" s="343"/>
    </row>
    <row r="22997" spans="4:4" x14ac:dyDescent="0.2">
      <c r="D22997" s="343"/>
    </row>
    <row r="22998" spans="4:4" x14ac:dyDescent="0.2">
      <c r="D22998" s="343"/>
    </row>
    <row r="22999" spans="4:4" x14ac:dyDescent="0.2">
      <c r="D22999" s="343"/>
    </row>
    <row r="23000" spans="4:4" x14ac:dyDescent="0.2">
      <c r="D23000" s="343"/>
    </row>
    <row r="23001" spans="4:4" x14ac:dyDescent="0.2">
      <c r="D23001" s="343"/>
    </row>
    <row r="23002" spans="4:4" x14ac:dyDescent="0.2">
      <c r="D23002" s="343"/>
    </row>
    <row r="23003" spans="4:4" x14ac:dyDescent="0.2">
      <c r="D23003" s="343"/>
    </row>
    <row r="23004" spans="4:4" x14ac:dyDescent="0.2">
      <c r="D23004" s="343"/>
    </row>
    <row r="23005" spans="4:4" x14ac:dyDescent="0.2">
      <c r="D23005" s="343"/>
    </row>
    <row r="23006" spans="4:4" x14ac:dyDescent="0.2">
      <c r="D23006" s="343"/>
    </row>
    <row r="23007" spans="4:4" x14ac:dyDescent="0.2">
      <c r="D23007" s="343"/>
    </row>
    <row r="23008" spans="4:4" x14ac:dyDescent="0.2">
      <c r="D23008" s="343"/>
    </row>
    <row r="23009" spans="4:4" x14ac:dyDescent="0.2">
      <c r="D23009" s="343"/>
    </row>
    <row r="23010" spans="4:4" x14ac:dyDescent="0.2">
      <c r="D23010" s="343"/>
    </row>
    <row r="23011" spans="4:4" x14ac:dyDescent="0.2">
      <c r="D23011" s="343"/>
    </row>
    <row r="23012" spans="4:4" x14ac:dyDescent="0.2">
      <c r="D23012" s="343"/>
    </row>
    <row r="23013" spans="4:4" x14ac:dyDescent="0.2">
      <c r="D23013" s="343"/>
    </row>
    <row r="23014" spans="4:4" x14ac:dyDescent="0.2">
      <c r="D23014" s="343"/>
    </row>
    <row r="23015" spans="4:4" x14ac:dyDescent="0.2">
      <c r="D23015" s="343"/>
    </row>
    <row r="23016" spans="4:4" x14ac:dyDescent="0.2">
      <c r="D23016" s="343"/>
    </row>
    <row r="23017" spans="4:4" x14ac:dyDescent="0.2">
      <c r="D23017" s="343"/>
    </row>
    <row r="23018" spans="4:4" x14ac:dyDescent="0.2">
      <c r="D23018" s="343"/>
    </row>
    <row r="23019" spans="4:4" x14ac:dyDescent="0.2">
      <c r="D23019" s="343"/>
    </row>
    <row r="23020" spans="4:4" x14ac:dyDescent="0.2">
      <c r="D23020" s="343"/>
    </row>
    <row r="23021" spans="4:4" x14ac:dyDescent="0.2">
      <c r="D23021" s="343"/>
    </row>
    <row r="23022" spans="4:4" x14ac:dyDescent="0.2">
      <c r="D23022" s="343"/>
    </row>
    <row r="23023" spans="4:4" x14ac:dyDescent="0.2">
      <c r="D23023" s="343"/>
    </row>
    <row r="23024" spans="4:4" x14ac:dyDescent="0.2">
      <c r="D23024" s="343"/>
    </row>
    <row r="23025" spans="4:4" x14ac:dyDescent="0.2">
      <c r="D23025" s="343"/>
    </row>
    <row r="23026" spans="4:4" x14ac:dyDescent="0.2">
      <c r="D23026" s="343"/>
    </row>
    <row r="23027" spans="4:4" x14ac:dyDescent="0.2">
      <c r="D23027" s="343"/>
    </row>
    <row r="23028" spans="4:4" x14ac:dyDescent="0.2">
      <c r="D23028" s="343"/>
    </row>
    <row r="23029" spans="4:4" x14ac:dyDescent="0.2">
      <c r="D23029" s="343"/>
    </row>
    <row r="23030" spans="4:4" x14ac:dyDescent="0.2">
      <c r="D23030" s="343"/>
    </row>
    <row r="23031" spans="4:4" x14ac:dyDescent="0.2">
      <c r="D23031" s="343"/>
    </row>
    <row r="23032" spans="4:4" x14ac:dyDescent="0.2">
      <c r="D23032" s="343"/>
    </row>
    <row r="23033" spans="4:4" x14ac:dyDescent="0.2">
      <c r="D23033" s="343"/>
    </row>
    <row r="23034" spans="4:4" x14ac:dyDescent="0.2">
      <c r="D23034" s="343"/>
    </row>
    <row r="23035" spans="4:4" x14ac:dyDescent="0.2">
      <c r="D23035" s="343"/>
    </row>
    <row r="23036" spans="4:4" x14ac:dyDescent="0.2">
      <c r="D23036" s="343"/>
    </row>
    <row r="23037" spans="4:4" x14ac:dyDescent="0.2">
      <c r="D23037" s="343"/>
    </row>
    <row r="23038" spans="4:4" x14ac:dyDescent="0.2">
      <c r="D23038" s="343"/>
    </row>
    <row r="23039" spans="4:4" x14ac:dyDescent="0.2">
      <c r="D23039" s="343"/>
    </row>
    <row r="23040" spans="4:4" x14ac:dyDescent="0.2">
      <c r="D23040" s="343"/>
    </row>
    <row r="23041" spans="4:4" x14ac:dyDescent="0.2">
      <c r="D23041" s="343"/>
    </row>
    <row r="23042" spans="4:4" x14ac:dyDescent="0.2">
      <c r="D23042" s="343"/>
    </row>
    <row r="23043" spans="4:4" x14ac:dyDescent="0.2">
      <c r="D23043" s="343"/>
    </row>
    <row r="23044" spans="4:4" x14ac:dyDescent="0.2">
      <c r="D23044" s="343"/>
    </row>
    <row r="23045" spans="4:4" x14ac:dyDescent="0.2">
      <c r="D23045" s="343"/>
    </row>
    <row r="23046" spans="4:4" x14ac:dyDescent="0.2">
      <c r="D23046" s="343"/>
    </row>
    <row r="23047" spans="4:4" x14ac:dyDescent="0.2">
      <c r="D23047" s="343"/>
    </row>
    <row r="23048" spans="4:4" x14ac:dyDescent="0.2">
      <c r="D23048" s="343"/>
    </row>
    <row r="23049" spans="4:4" x14ac:dyDescent="0.2">
      <c r="D23049" s="343"/>
    </row>
    <row r="23050" spans="4:4" x14ac:dyDescent="0.2">
      <c r="D23050" s="343"/>
    </row>
    <row r="23051" spans="4:4" x14ac:dyDescent="0.2">
      <c r="D23051" s="343"/>
    </row>
    <row r="23052" spans="4:4" x14ac:dyDescent="0.2">
      <c r="D23052" s="343"/>
    </row>
    <row r="23053" spans="4:4" x14ac:dyDescent="0.2">
      <c r="D23053" s="343"/>
    </row>
    <row r="23054" spans="4:4" x14ac:dyDescent="0.2">
      <c r="D23054" s="343"/>
    </row>
    <row r="23055" spans="4:4" x14ac:dyDescent="0.2">
      <c r="D23055" s="343"/>
    </row>
    <row r="23056" spans="4:4" x14ac:dyDescent="0.2">
      <c r="D23056" s="343"/>
    </row>
    <row r="23057" spans="4:4" x14ac:dyDescent="0.2">
      <c r="D23057" s="343"/>
    </row>
    <row r="23058" spans="4:4" x14ac:dyDescent="0.2">
      <c r="D23058" s="343"/>
    </row>
    <row r="23059" spans="4:4" x14ac:dyDescent="0.2">
      <c r="D23059" s="343"/>
    </row>
    <row r="23060" spans="4:4" x14ac:dyDescent="0.2">
      <c r="D23060" s="343"/>
    </row>
    <row r="23061" spans="4:4" x14ac:dyDescent="0.2">
      <c r="D23061" s="343"/>
    </row>
    <row r="23062" spans="4:4" x14ac:dyDescent="0.2">
      <c r="D23062" s="343"/>
    </row>
    <row r="23063" spans="4:4" x14ac:dyDescent="0.2">
      <c r="D23063" s="343"/>
    </row>
    <row r="23064" spans="4:4" x14ac:dyDescent="0.2">
      <c r="D23064" s="343"/>
    </row>
    <row r="23065" spans="4:4" x14ac:dyDescent="0.2">
      <c r="D23065" s="343"/>
    </row>
    <row r="23066" spans="4:4" x14ac:dyDescent="0.2">
      <c r="D23066" s="343"/>
    </row>
    <row r="23067" spans="4:4" x14ac:dyDescent="0.2">
      <c r="D23067" s="343"/>
    </row>
    <row r="23068" spans="4:4" x14ac:dyDescent="0.2">
      <c r="D23068" s="343"/>
    </row>
    <row r="23069" spans="4:4" x14ac:dyDescent="0.2">
      <c r="D23069" s="343"/>
    </row>
    <row r="23070" spans="4:4" x14ac:dyDescent="0.2">
      <c r="D23070" s="343"/>
    </row>
    <row r="23071" spans="4:4" x14ac:dyDescent="0.2">
      <c r="D23071" s="343"/>
    </row>
    <row r="23072" spans="4:4" x14ac:dyDescent="0.2">
      <c r="D23072" s="343"/>
    </row>
    <row r="23073" spans="4:4" x14ac:dyDescent="0.2">
      <c r="D23073" s="343"/>
    </row>
    <row r="23074" spans="4:4" x14ac:dyDescent="0.2">
      <c r="D23074" s="343"/>
    </row>
    <row r="23075" spans="4:4" x14ac:dyDescent="0.2">
      <c r="D23075" s="343"/>
    </row>
    <row r="23076" spans="4:4" x14ac:dyDescent="0.2">
      <c r="D23076" s="343"/>
    </row>
    <row r="23077" spans="4:4" x14ac:dyDescent="0.2">
      <c r="D23077" s="343"/>
    </row>
    <row r="23078" spans="4:4" x14ac:dyDescent="0.2">
      <c r="D23078" s="343"/>
    </row>
    <row r="23079" spans="4:4" x14ac:dyDescent="0.2">
      <c r="D23079" s="343"/>
    </row>
    <row r="23080" spans="4:4" x14ac:dyDescent="0.2">
      <c r="D23080" s="343"/>
    </row>
    <row r="23081" spans="4:4" x14ac:dyDescent="0.2">
      <c r="D23081" s="343"/>
    </row>
    <row r="23082" spans="4:4" x14ac:dyDescent="0.2">
      <c r="D23082" s="343"/>
    </row>
    <row r="23083" spans="4:4" x14ac:dyDescent="0.2">
      <c r="D23083" s="343"/>
    </row>
    <row r="23084" spans="4:4" x14ac:dyDescent="0.2">
      <c r="D23084" s="343"/>
    </row>
    <row r="23085" spans="4:4" x14ac:dyDescent="0.2">
      <c r="D23085" s="343"/>
    </row>
    <row r="23086" spans="4:4" x14ac:dyDescent="0.2">
      <c r="D23086" s="343"/>
    </row>
    <row r="23087" spans="4:4" x14ac:dyDescent="0.2">
      <c r="D23087" s="343"/>
    </row>
    <row r="23088" spans="4:4" x14ac:dyDescent="0.2">
      <c r="D23088" s="343"/>
    </row>
    <row r="23089" spans="4:4" x14ac:dyDescent="0.2">
      <c r="D23089" s="343"/>
    </row>
    <row r="23090" spans="4:4" x14ac:dyDescent="0.2">
      <c r="D23090" s="343"/>
    </row>
    <row r="23091" spans="4:4" x14ac:dyDescent="0.2">
      <c r="D23091" s="343"/>
    </row>
    <row r="23092" spans="4:4" x14ac:dyDescent="0.2">
      <c r="D23092" s="343"/>
    </row>
    <row r="23093" spans="4:4" x14ac:dyDescent="0.2">
      <c r="D23093" s="343"/>
    </row>
    <row r="23094" spans="4:4" x14ac:dyDescent="0.2">
      <c r="D23094" s="343"/>
    </row>
    <row r="23095" spans="4:4" x14ac:dyDescent="0.2">
      <c r="D23095" s="343"/>
    </row>
    <row r="23096" spans="4:4" x14ac:dyDescent="0.2">
      <c r="D23096" s="343"/>
    </row>
    <row r="23097" spans="4:4" x14ac:dyDescent="0.2">
      <c r="D23097" s="343"/>
    </row>
    <row r="23098" spans="4:4" x14ac:dyDescent="0.2">
      <c r="D23098" s="343"/>
    </row>
    <row r="23099" spans="4:4" x14ac:dyDescent="0.2">
      <c r="D23099" s="343"/>
    </row>
    <row r="23100" spans="4:4" x14ac:dyDescent="0.2">
      <c r="D23100" s="343"/>
    </row>
    <row r="23101" spans="4:4" x14ac:dyDescent="0.2">
      <c r="D23101" s="343"/>
    </row>
    <row r="23102" spans="4:4" x14ac:dyDescent="0.2">
      <c r="D23102" s="343"/>
    </row>
    <row r="23103" spans="4:4" x14ac:dyDescent="0.2">
      <c r="D23103" s="343"/>
    </row>
    <row r="23104" spans="4:4" x14ac:dyDescent="0.2">
      <c r="D23104" s="343"/>
    </row>
    <row r="23105" spans="4:4" x14ac:dyDescent="0.2">
      <c r="D23105" s="343"/>
    </row>
    <row r="23106" spans="4:4" x14ac:dyDescent="0.2">
      <c r="D23106" s="343"/>
    </row>
    <row r="23107" spans="4:4" x14ac:dyDescent="0.2">
      <c r="D23107" s="343"/>
    </row>
    <row r="23108" spans="4:4" x14ac:dyDescent="0.2">
      <c r="D23108" s="343"/>
    </row>
    <row r="23109" spans="4:4" x14ac:dyDescent="0.2">
      <c r="D23109" s="343"/>
    </row>
    <row r="23110" spans="4:4" x14ac:dyDescent="0.2">
      <c r="D23110" s="343"/>
    </row>
    <row r="23111" spans="4:4" x14ac:dyDescent="0.2">
      <c r="D23111" s="343"/>
    </row>
    <row r="23112" spans="4:4" x14ac:dyDescent="0.2">
      <c r="D23112" s="343"/>
    </row>
    <row r="23113" spans="4:4" x14ac:dyDescent="0.2">
      <c r="D23113" s="343"/>
    </row>
    <row r="23114" spans="4:4" x14ac:dyDescent="0.2">
      <c r="D23114" s="343"/>
    </row>
    <row r="23115" spans="4:4" x14ac:dyDescent="0.2">
      <c r="D23115" s="343"/>
    </row>
    <row r="23116" spans="4:4" x14ac:dyDescent="0.2">
      <c r="D23116" s="343"/>
    </row>
    <row r="23117" spans="4:4" x14ac:dyDescent="0.2">
      <c r="D23117" s="343"/>
    </row>
    <row r="23118" spans="4:4" x14ac:dyDescent="0.2">
      <c r="D23118" s="343"/>
    </row>
    <row r="23119" spans="4:4" x14ac:dyDescent="0.2">
      <c r="D23119" s="343"/>
    </row>
    <row r="23120" spans="4:4" x14ac:dyDescent="0.2">
      <c r="D23120" s="343"/>
    </row>
    <row r="23121" spans="4:4" x14ac:dyDescent="0.2">
      <c r="D23121" s="343"/>
    </row>
    <row r="23122" spans="4:4" x14ac:dyDescent="0.2">
      <c r="D23122" s="343"/>
    </row>
    <row r="23123" spans="4:4" x14ac:dyDescent="0.2">
      <c r="D23123" s="343"/>
    </row>
    <row r="23124" spans="4:4" x14ac:dyDescent="0.2">
      <c r="D23124" s="343"/>
    </row>
    <row r="23125" spans="4:4" x14ac:dyDescent="0.2">
      <c r="D23125" s="343"/>
    </row>
    <row r="23126" spans="4:4" x14ac:dyDescent="0.2">
      <c r="D23126" s="343"/>
    </row>
    <row r="23127" spans="4:4" x14ac:dyDescent="0.2">
      <c r="D23127" s="343"/>
    </row>
    <row r="23128" spans="4:4" x14ac:dyDescent="0.2">
      <c r="D23128" s="343"/>
    </row>
    <row r="23129" spans="4:4" x14ac:dyDescent="0.2">
      <c r="D23129" s="343"/>
    </row>
    <row r="23130" spans="4:4" x14ac:dyDescent="0.2">
      <c r="D23130" s="343"/>
    </row>
    <row r="23131" spans="4:4" x14ac:dyDescent="0.2">
      <c r="D23131" s="343"/>
    </row>
    <row r="23132" spans="4:4" x14ac:dyDescent="0.2">
      <c r="D23132" s="343"/>
    </row>
    <row r="23133" spans="4:4" x14ac:dyDescent="0.2">
      <c r="D23133" s="343"/>
    </row>
    <row r="23134" spans="4:4" x14ac:dyDescent="0.2">
      <c r="D23134" s="343"/>
    </row>
    <row r="23135" spans="4:4" x14ac:dyDescent="0.2">
      <c r="D23135" s="343"/>
    </row>
    <row r="23136" spans="4:4" x14ac:dyDescent="0.2">
      <c r="D23136" s="343"/>
    </row>
    <row r="23137" spans="4:4" x14ac:dyDescent="0.2">
      <c r="D23137" s="343"/>
    </row>
    <row r="23138" spans="4:4" x14ac:dyDescent="0.2">
      <c r="D23138" s="343"/>
    </row>
    <row r="23139" spans="4:4" x14ac:dyDescent="0.2">
      <c r="D23139" s="343"/>
    </row>
    <row r="23140" spans="4:4" x14ac:dyDescent="0.2">
      <c r="D23140" s="343"/>
    </row>
    <row r="23141" spans="4:4" x14ac:dyDescent="0.2">
      <c r="D23141" s="343"/>
    </row>
    <row r="23142" spans="4:4" x14ac:dyDescent="0.2">
      <c r="D23142" s="343"/>
    </row>
    <row r="23143" spans="4:4" x14ac:dyDescent="0.2">
      <c r="D23143" s="343"/>
    </row>
    <row r="23144" spans="4:4" x14ac:dyDescent="0.2">
      <c r="D23144" s="343"/>
    </row>
    <row r="23145" spans="4:4" x14ac:dyDescent="0.2">
      <c r="D23145" s="343"/>
    </row>
    <row r="23146" spans="4:4" x14ac:dyDescent="0.2">
      <c r="D23146" s="343"/>
    </row>
    <row r="23147" spans="4:4" x14ac:dyDescent="0.2">
      <c r="D23147" s="343"/>
    </row>
    <row r="23148" spans="4:4" x14ac:dyDescent="0.2">
      <c r="D23148" s="343"/>
    </row>
    <row r="23149" spans="4:4" x14ac:dyDescent="0.2">
      <c r="D23149" s="343"/>
    </row>
    <row r="23150" spans="4:4" x14ac:dyDescent="0.2">
      <c r="D23150" s="343"/>
    </row>
    <row r="23151" spans="4:4" x14ac:dyDescent="0.2">
      <c r="D23151" s="343"/>
    </row>
    <row r="23152" spans="4:4" x14ac:dyDescent="0.2">
      <c r="D23152" s="343"/>
    </row>
    <row r="23153" spans="4:4" x14ac:dyDescent="0.2">
      <c r="D23153" s="343"/>
    </row>
    <row r="23154" spans="4:4" x14ac:dyDescent="0.2">
      <c r="D23154" s="343"/>
    </row>
    <row r="23155" spans="4:4" x14ac:dyDescent="0.2">
      <c r="D23155" s="343"/>
    </row>
    <row r="23156" spans="4:4" x14ac:dyDescent="0.2">
      <c r="D23156" s="343"/>
    </row>
    <row r="23157" spans="4:4" x14ac:dyDescent="0.2">
      <c r="D23157" s="343"/>
    </row>
    <row r="23158" spans="4:4" x14ac:dyDescent="0.2">
      <c r="D23158" s="343"/>
    </row>
    <row r="23159" spans="4:4" x14ac:dyDescent="0.2">
      <c r="D23159" s="343"/>
    </row>
    <row r="23160" spans="4:4" x14ac:dyDescent="0.2">
      <c r="D23160" s="343"/>
    </row>
    <row r="23161" spans="4:4" x14ac:dyDescent="0.2">
      <c r="D23161" s="343"/>
    </row>
    <row r="23162" spans="4:4" x14ac:dyDescent="0.2">
      <c r="D23162" s="343"/>
    </row>
    <row r="23163" spans="4:4" x14ac:dyDescent="0.2">
      <c r="D23163" s="343"/>
    </row>
    <row r="23164" spans="4:4" x14ac:dyDescent="0.2">
      <c r="D23164" s="343"/>
    </row>
    <row r="23165" spans="4:4" x14ac:dyDescent="0.2">
      <c r="D23165" s="343"/>
    </row>
    <row r="23166" spans="4:4" x14ac:dyDescent="0.2">
      <c r="D23166" s="343"/>
    </row>
    <row r="23167" spans="4:4" x14ac:dyDescent="0.2">
      <c r="D23167" s="343"/>
    </row>
    <row r="23168" spans="4:4" x14ac:dyDescent="0.2">
      <c r="D23168" s="343"/>
    </row>
    <row r="23169" spans="4:4" x14ac:dyDescent="0.2">
      <c r="D23169" s="343"/>
    </row>
    <row r="23170" spans="4:4" x14ac:dyDescent="0.2">
      <c r="D23170" s="343"/>
    </row>
    <row r="23171" spans="4:4" x14ac:dyDescent="0.2">
      <c r="D23171" s="343"/>
    </row>
    <row r="23172" spans="4:4" x14ac:dyDescent="0.2">
      <c r="D23172" s="343"/>
    </row>
    <row r="23173" spans="4:4" x14ac:dyDescent="0.2">
      <c r="D23173" s="343"/>
    </row>
    <row r="23174" spans="4:4" x14ac:dyDescent="0.2">
      <c r="D23174" s="343"/>
    </row>
    <row r="23175" spans="4:4" x14ac:dyDescent="0.2">
      <c r="D23175" s="343"/>
    </row>
    <row r="23176" spans="4:4" x14ac:dyDescent="0.2">
      <c r="D23176" s="343"/>
    </row>
    <row r="23177" spans="4:4" x14ac:dyDescent="0.2">
      <c r="D23177" s="343"/>
    </row>
    <row r="23178" spans="4:4" x14ac:dyDescent="0.2">
      <c r="D23178" s="343"/>
    </row>
    <row r="23179" spans="4:4" x14ac:dyDescent="0.2">
      <c r="D23179" s="343"/>
    </row>
    <row r="23180" spans="4:4" x14ac:dyDescent="0.2">
      <c r="D23180" s="343"/>
    </row>
    <row r="23181" spans="4:4" x14ac:dyDescent="0.2">
      <c r="D23181" s="343"/>
    </row>
    <row r="23182" spans="4:4" x14ac:dyDescent="0.2">
      <c r="D23182" s="343"/>
    </row>
    <row r="23183" spans="4:4" x14ac:dyDescent="0.2">
      <c r="D23183" s="343"/>
    </row>
    <row r="23184" spans="4:4" x14ac:dyDescent="0.2">
      <c r="D23184" s="343"/>
    </row>
    <row r="23185" spans="4:4" x14ac:dyDescent="0.2">
      <c r="D23185" s="343"/>
    </row>
    <row r="23186" spans="4:4" x14ac:dyDescent="0.2">
      <c r="D23186" s="343"/>
    </row>
    <row r="23187" spans="4:4" x14ac:dyDescent="0.2">
      <c r="D23187" s="343"/>
    </row>
    <row r="23188" spans="4:4" x14ac:dyDescent="0.2">
      <c r="D23188" s="343"/>
    </row>
    <row r="23189" spans="4:4" x14ac:dyDescent="0.2">
      <c r="D23189" s="343"/>
    </row>
    <row r="23190" spans="4:4" x14ac:dyDescent="0.2">
      <c r="D23190" s="343"/>
    </row>
    <row r="23191" spans="4:4" x14ac:dyDescent="0.2">
      <c r="D23191" s="343"/>
    </row>
    <row r="23192" spans="4:4" x14ac:dyDescent="0.2">
      <c r="D23192" s="343"/>
    </row>
    <row r="23193" spans="4:4" x14ac:dyDescent="0.2">
      <c r="D23193" s="343"/>
    </row>
    <row r="23194" spans="4:4" x14ac:dyDescent="0.2">
      <c r="D23194" s="343"/>
    </row>
    <row r="23195" spans="4:4" x14ac:dyDescent="0.2">
      <c r="D23195" s="343"/>
    </row>
    <row r="23196" spans="4:4" x14ac:dyDescent="0.2">
      <c r="D23196" s="343"/>
    </row>
    <row r="23197" spans="4:4" x14ac:dyDescent="0.2">
      <c r="D23197" s="343"/>
    </row>
    <row r="23198" spans="4:4" x14ac:dyDescent="0.2">
      <c r="D23198" s="343"/>
    </row>
    <row r="23199" spans="4:4" x14ac:dyDescent="0.2">
      <c r="D23199" s="343"/>
    </row>
    <row r="23200" spans="4:4" x14ac:dyDescent="0.2">
      <c r="D23200" s="343"/>
    </row>
    <row r="23201" spans="4:4" x14ac:dyDescent="0.2">
      <c r="D23201" s="343"/>
    </row>
    <row r="23202" spans="4:4" x14ac:dyDescent="0.2">
      <c r="D23202" s="343"/>
    </row>
    <row r="23203" spans="4:4" x14ac:dyDescent="0.2">
      <c r="D23203" s="343"/>
    </row>
    <row r="23204" spans="4:4" x14ac:dyDescent="0.2">
      <c r="D23204" s="343"/>
    </row>
    <row r="23205" spans="4:4" x14ac:dyDescent="0.2">
      <c r="D23205" s="343"/>
    </row>
    <row r="23206" spans="4:4" x14ac:dyDescent="0.2">
      <c r="D23206" s="343"/>
    </row>
    <row r="23207" spans="4:4" x14ac:dyDescent="0.2">
      <c r="D23207" s="343"/>
    </row>
    <row r="23208" spans="4:4" x14ac:dyDescent="0.2">
      <c r="D23208" s="343"/>
    </row>
    <row r="23209" spans="4:4" x14ac:dyDescent="0.2">
      <c r="D23209" s="343"/>
    </row>
    <row r="23210" spans="4:4" x14ac:dyDescent="0.2">
      <c r="D23210" s="343"/>
    </row>
    <row r="23211" spans="4:4" x14ac:dyDescent="0.2">
      <c r="D23211" s="343"/>
    </row>
    <row r="23212" spans="4:4" x14ac:dyDescent="0.2">
      <c r="D23212" s="343"/>
    </row>
    <row r="23213" spans="4:4" x14ac:dyDescent="0.2">
      <c r="D23213" s="343"/>
    </row>
    <row r="23214" spans="4:4" x14ac:dyDescent="0.2">
      <c r="D23214" s="343"/>
    </row>
    <row r="23215" spans="4:4" x14ac:dyDescent="0.2">
      <c r="D23215" s="343"/>
    </row>
    <row r="23216" spans="4:4" x14ac:dyDescent="0.2">
      <c r="D23216" s="343"/>
    </row>
    <row r="23217" spans="4:4" x14ac:dyDescent="0.2">
      <c r="D23217" s="343"/>
    </row>
    <row r="23218" spans="4:4" x14ac:dyDescent="0.2">
      <c r="D23218" s="343"/>
    </row>
    <row r="23219" spans="4:4" x14ac:dyDescent="0.2">
      <c r="D23219" s="343"/>
    </row>
    <row r="23220" spans="4:4" x14ac:dyDescent="0.2">
      <c r="D23220" s="343"/>
    </row>
    <row r="23221" spans="4:4" x14ac:dyDescent="0.2">
      <c r="D23221" s="343"/>
    </row>
    <row r="23222" spans="4:4" x14ac:dyDescent="0.2">
      <c r="D23222" s="343"/>
    </row>
    <row r="23223" spans="4:4" x14ac:dyDescent="0.2">
      <c r="D23223" s="343"/>
    </row>
    <row r="23224" spans="4:4" x14ac:dyDescent="0.2">
      <c r="D23224" s="343"/>
    </row>
    <row r="23225" spans="4:4" x14ac:dyDescent="0.2">
      <c r="D23225" s="343"/>
    </row>
    <row r="23226" spans="4:4" x14ac:dyDescent="0.2">
      <c r="D23226" s="343"/>
    </row>
    <row r="23227" spans="4:4" x14ac:dyDescent="0.2">
      <c r="D23227" s="343"/>
    </row>
    <row r="23228" spans="4:4" x14ac:dyDescent="0.2">
      <c r="D23228" s="343"/>
    </row>
    <row r="23229" spans="4:4" x14ac:dyDescent="0.2">
      <c r="D23229" s="343"/>
    </row>
    <row r="23230" spans="4:4" x14ac:dyDescent="0.2">
      <c r="D23230" s="343"/>
    </row>
    <row r="23231" spans="4:4" x14ac:dyDescent="0.2">
      <c r="D23231" s="343"/>
    </row>
    <row r="23232" spans="4:4" x14ac:dyDescent="0.2">
      <c r="D23232" s="343"/>
    </row>
    <row r="23233" spans="4:4" x14ac:dyDescent="0.2">
      <c r="D23233" s="343"/>
    </row>
    <row r="23234" spans="4:4" x14ac:dyDescent="0.2">
      <c r="D23234" s="343"/>
    </row>
    <row r="23235" spans="4:4" x14ac:dyDescent="0.2">
      <c r="D23235" s="343"/>
    </row>
    <row r="23236" spans="4:4" x14ac:dyDescent="0.2">
      <c r="D23236" s="343"/>
    </row>
    <row r="23237" spans="4:4" x14ac:dyDescent="0.2">
      <c r="D23237" s="343"/>
    </row>
    <row r="23238" spans="4:4" x14ac:dyDescent="0.2">
      <c r="D23238" s="343"/>
    </row>
    <row r="23239" spans="4:4" x14ac:dyDescent="0.2">
      <c r="D23239" s="343"/>
    </row>
    <row r="23240" spans="4:4" x14ac:dyDescent="0.2">
      <c r="D23240" s="343"/>
    </row>
    <row r="23241" spans="4:4" x14ac:dyDescent="0.2">
      <c r="D23241" s="343"/>
    </row>
    <row r="23242" spans="4:4" x14ac:dyDescent="0.2">
      <c r="D23242" s="343"/>
    </row>
    <row r="23243" spans="4:4" x14ac:dyDescent="0.2">
      <c r="D23243" s="343"/>
    </row>
    <row r="23244" spans="4:4" x14ac:dyDescent="0.2">
      <c r="D23244" s="343"/>
    </row>
    <row r="23245" spans="4:4" x14ac:dyDescent="0.2">
      <c r="D23245" s="343"/>
    </row>
    <row r="23246" spans="4:4" x14ac:dyDescent="0.2">
      <c r="D23246" s="343"/>
    </row>
    <row r="23247" spans="4:4" x14ac:dyDescent="0.2">
      <c r="D23247" s="343"/>
    </row>
    <row r="23248" spans="4:4" x14ac:dyDescent="0.2">
      <c r="D23248" s="343"/>
    </row>
    <row r="23249" spans="4:4" x14ac:dyDescent="0.2">
      <c r="D23249" s="343"/>
    </row>
    <row r="23250" spans="4:4" x14ac:dyDescent="0.2">
      <c r="D23250" s="343"/>
    </row>
    <row r="23251" spans="4:4" x14ac:dyDescent="0.2">
      <c r="D23251" s="343"/>
    </row>
    <row r="23252" spans="4:4" x14ac:dyDescent="0.2">
      <c r="D23252" s="343"/>
    </row>
    <row r="23253" spans="4:4" x14ac:dyDescent="0.2">
      <c r="D23253" s="343"/>
    </row>
    <row r="23254" spans="4:4" x14ac:dyDescent="0.2">
      <c r="D23254" s="343"/>
    </row>
    <row r="23255" spans="4:4" x14ac:dyDescent="0.2">
      <c r="D23255" s="343"/>
    </row>
    <row r="23256" spans="4:4" x14ac:dyDescent="0.2">
      <c r="D23256" s="343"/>
    </row>
    <row r="23257" spans="4:4" x14ac:dyDescent="0.2">
      <c r="D23257" s="343"/>
    </row>
    <row r="23258" spans="4:4" x14ac:dyDescent="0.2">
      <c r="D23258" s="343"/>
    </row>
    <row r="23259" spans="4:4" x14ac:dyDescent="0.2">
      <c r="D23259" s="343"/>
    </row>
    <row r="23260" spans="4:4" x14ac:dyDescent="0.2">
      <c r="D23260" s="343"/>
    </row>
    <row r="23261" spans="4:4" x14ac:dyDescent="0.2">
      <c r="D23261" s="343"/>
    </row>
    <row r="23262" spans="4:4" x14ac:dyDescent="0.2">
      <c r="D23262" s="343"/>
    </row>
    <row r="23263" spans="4:4" x14ac:dyDescent="0.2">
      <c r="D23263" s="343"/>
    </row>
    <row r="23264" spans="4:4" x14ac:dyDescent="0.2">
      <c r="D23264" s="343"/>
    </row>
    <row r="23265" spans="4:4" x14ac:dyDescent="0.2">
      <c r="D23265" s="343"/>
    </row>
    <row r="23266" spans="4:4" x14ac:dyDescent="0.2">
      <c r="D23266" s="343"/>
    </row>
    <row r="23267" spans="4:4" x14ac:dyDescent="0.2">
      <c r="D23267" s="343"/>
    </row>
    <row r="23268" spans="4:4" x14ac:dyDescent="0.2">
      <c r="D23268" s="343"/>
    </row>
    <row r="23269" spans="4:4" x14ac:dyDescent="0.2">
      <c r="D23269" s="343"/>
    </row>
    <row r="23270" spans="4:4" x14ac:dyDescent="0.2">
      <c r="D23270" s="343"/>
    </row>
    <row r="23271" spans="4:4" x14ac:dyDescent="0.2">
      <c r="D23271" s="343"/>
    </row>
    <row r="23272" spans="4:4" x14ac:dyDescent="0.2">
      <c r="D23272" s="343"/>
    </row>
    <row r="23273" spans="4:4" x14ac:dyDescent="0.2">
      <c r="D23273" s="343"/>
    </row>
    <row r="23274" spans="4:4" x14ac:dyDescent="0.2">
      <c r="D23274" s="343"/>
    </row>
    <row r="23275" spans="4:4" x14ac:dyDescent="0.2">
      <c r="D23275" s="343"/>
    </row>
    <row r="23276" spans="4:4" x14ac:dyDescent="0.2">
      <c r="D23276" s="343"/>
    </row>
    <row r="23277" spans="4:4" x14ac:dyDescent="0.2">
      <c r="D23277" s="343"/>
    </row>
    <row r="23278" spans="4:4" x14ac:dyDescent="0.2">
      <c r="D23278" s="343"/>
    </row>
    <row r="23279" spans="4:4" x14ac:dyDescent="0.2">
      <c r="D23279" s="343"/>
    </row>
    <row r="23280" spans="4:4" x14ac:dyDescent="0.2">
      <c r="D23280" s="343"/>
    </row>
    <row r="23281" spans="4:4" x14ac:dyDescent="0.2">
      <c r="D23281" s="343"/>
    </row>
    <row r="23282" spans="4:4" x14ac:dyDescent="0.2">
      <c r="D23282" s="343"/>
    </row>
    <row r="23283" spans="4:4" x14ac:dyDescent="0.2">
      <c r="D23283" s="343"/>
    </row>
    <row r="23284" spans="4:4" x14ac:dyDescent="0.2">
      <c r="D23284" s="343"/>
    </row>
    <row r="23285" spans="4:4" x14ac:dyDescent="0.2">
      <c r="D23285" s="343"/>
    </row>
    <row r="23286" spans="4:4" x14ac:dyDescent="0.2">
      <c r="D23286" s="343"/>
    </row>
    <row r="23287" spans="4:4" x14ac:dyDescent="0.2">
      <c r="D23287" s="343"/>
    </row>
    <row r="23288" spans="4:4" x14ac:dyDescent="0.2">
      <c r="D23288" s="343"/>
    </row>
    <row r="23289" spans="4:4" x14ac:dyDescent="0.2">
      <c r="D23289" s="343"/>
    </row>
    <row r="23290" spans="4:4" x14ac:dyDescent="0.2">
      <c r="D23290" s="343"/>
    </row>
    <row r="23291" spans="4:4" x14ac:dyDescent="0.2">
      <c r="D23291" s="343"/>
    </row>
    <row r="23292" spans="4:4" x14ac:dyDescent="0.2">
      <c r="D23292" s="343"/>
    </row>
    <row r="23293" spans="4:4" x14ac:dyDescent="0.2">
      <c r="D23293" s="343"/>
    </row>
    <row r="23294" spans="4:4" x14ac:dyDescent="0.2">
      <c r="D23294" s="343"/>
    </row>
    <row r="23295" spans="4:4" x14ac:dyDescent="0.2">
      <c r="D23295" s="343"/>
    </row>
    <row r="23296" spans="4:4" x14ac:dyDescent="0.2">
      <c r="D23296" s="343"/>
    </row>
    <row r="23297" spans="4:4" x14ac:dyDescent="0.2">
      <c r="D23297" s="343"/>
    </row>
    <row r="23298" spans="4:4" x14ac:dyDescent="0.2">
      <c r="D23298" s="343"/>
    </row>
    <row r="23299" spans="4:4" x14ac:dyDescent="0.2">
      <c r="D23299" s="343"/>
    </row>
    <row r="23300" spans="4:4" x14ac:dyDescent="0.2">
      <c r="D23300" s="343"/>
    </row>
    <row r="23301" spans="4:4" x14ac:dyDescent="0.2">
      <c r="D23301" s="343"/>
    </row>
    <row r="23302" spans="4:4" x14ac:dyDescent="0.2">
      <c r="D23302" s="343"/>
    </row>
    <row r="23303" spans="4:4" x14ac:dyDescent="0.2">
      <c r="D23303" s="343"/>
    </row>
    <row r="23304" spans="4:4" x14ac:dyDescent="0.2">
      <c r="D23304" s="343"/>
    </row>
    <row r="23305" spans="4:4" x14ac:dyDescent="0.2">
      <c r="D23305" s="343"/>
    </row>
    <row r="23306" spans="4:4" x14ac:dyDescent="0.2">
      <c r="D23306" s="343"/>
    </row>
    <row r="23307" spans="4:4" x14ac:dyDescent="0.2">
      <c r="D23307" s="343"/>
    </row>
    <row r="23308" spans="4:4" x14ac:dyDescent="0.2">
      <c r="D23308" s="343"/>
    </row>
    <row r="23309" spans="4:4" x14ac:dyDescent="0.2">
      <c r="D23309" s="343"/>
    </row>
    <row r="23310" spans="4:4" x14ac:dyDescent="0.2">
      <c r="D23310" s="343"/>
    </row>
    <row r="23311" spans="4:4" x14ac:dyDescent="0.2">
      <c r="D23311" s="343"/>
    </row>
    <row r="23312" spans="4:4" x14ac:dyDescent="0.2">
      <c r="D23312" s="343"/>
    </row>
    <row r="23313" spans="4:4" x14ac:dyDescent="0.2">
      <c r="D23313" s="343"/>
    </row>
    <row r="23314" spans="4:4" x14ac:dyDescent="0.2">
      <c r="D23314" s="343"/>
    </row>
    <row r="23315" spans="4:4" x14ac:dyDescent="0.2">
      <c r="D23315" s="343"/>
    </row>
    <row r="23316" spans="4:4" x14ac:dyDescent="0.2">
      <c r="D23316" s="343"/>
    </row>
    <row r="23317" spans="4:4" x14ac:dyDescent="0.2">
      <c r="D23317" s="343"/>
    </row>
    <row r="23318" spans="4:4" x14ac:dyDescent="0.2">
      <c r="D23318" s="343"/>
    </row>
    <row r="23319" spans="4:4" x14ac:dyDescent="0.2">
      <c r="D23319" s="343"/>
    </row>
    <row r="23320" spans="4:4" x14ac:dyDescent="0.2">
      <c r="D23320" s="343"/>
    </row>
    <row r="23321" spans="4:4" x14ac:dyDescent="0.2">
      <c r="D23321" s="343"/>
    </row>
    <row r="23322" spans="4:4" x14ac:dyDescent="0.2">
      <c r="D23322" s="343"/>
    </row>
    <row r="23323" spans="4:4" x14ac:dyDescent="0.2">
      <c r="D23323" s="343"/>
    </row>
    <row r="23324" spans="4:4" x14ac:dyDescent="0.2">
      <c r="D23324" s="343"/>
    </row>
    <row r="23325" spans="4:4" x14ac:dyDescent="0.2">
      <c r="D23325" s="343"/>
    </row>
    <row r="23326" spans="4:4" x14ac:dyDescent="0.2">
      <c r="D23326" s="343"/>
    </row>
    <row r="23327" spans="4:4" x14ac:dyDescent="0.2">
      <c r="D23327" s="343"/>
    </row>
    <row r="23328" spans="4:4" x14ac:dyDescent="0.2">
      <c r="D23328" s="343"/>
    </row>
    <row r="23329" spans="4:4" x14ac:dyDescent="0.2">
      <c r="D23329" s="343"/>
    </row>
    <row r="23330" spans="4:4" x14ac:dyDescent="0.2">
      <c r="D23330" s="343"/>
    </row>
    <row r="23331" spans="4:4" x14ac:dyDescent="0.2">
      <c r="D23331" s="343"/>
    </row>
    <row r="23332" spans="4:4" x14ac:dyDescent="0.2">
      <c r="D23332" s="343"/>
    </row>
    <row r="23333" spans="4:4" x14ac:dyDescent="0.2">
      <c r="D23333" s="343"/>
    </row>
    <row r="23334" spans="4:4" x14ac:dyDescent="0.2">
      <c r="D23334" s="343"/>
    </row>
    <row r="23335" spans="4:4" x14ac:dyDescent="0.2">
      <c r="D23335" s="343"/>
    </row>
    <row r="23336" spans="4:4" x14ac:dyDescent="0.2">
      <c r="D23336" s="343"/>
    </row>
    <row r="23337" spans="4:4" x14ac:dyDescent="0.2">
      <c r="D23337" s="343"/>
    </row>
    <row r="23338" spans="4:4" x14ac:dyDescent="0.2">
      <c r="D23338" s="343"/>
    </row>
    <row r="23339" spans="4:4" x14ac:dyDescent="0.2">
      <c r="D23339" s="343"/>
    </row>
    <row r="23340" spans="4:4" x14ac:dyDescent="0.2">
      <c r="D23340" s="343"/>
    </row>
    <row r="23341" spans="4:4" x14ac:dyDescent="0.2">
      <c r="D23341" s="343"/>
    </row>
    <row r="23342" spans="4:4" x14ac:dyDescent="0.2">
      <c r="D23342" s="343"/>
    </row>
    <row r="23343" spans="4:4" x14ac:dyDescent="0.2">
      <c r="D23343" s="343"/>
    </row>
    <row r="23344" spans="4:4" x14ac:dyDescent="0.2">
      <c r="D23344" s="343"/>
    </row>
    <row r="23345" spans="4:4" x14ac:dyDescent="0.2">
      <c r="D23345" s="343"/>
    </row>
    <row r="23346" spans="4:4" x14ac:dyDescent="0.2">
      <c r="D23346" s="343"/>
    </row>
    <row r="23347" spans="4:4" x14ac:dyDescent="0.2">
      <c r="D23347" s="343"/>
    </row>
    <row r="23348" spans="4:4" x14ac:dyDescent="0.2">
      <c r="D23348" s="343"/>
    </row>
    <row r="23349" spans="4:4" x14ac:dyDescent="0.2">
      <c r="D23349" s="343"/>
    </row>
    <row r="23350" spans="4:4" x14ac:dyDescent="0.2">
      <c r="D23350" s="343"/>
    </row>
    <row r="23351" spans="4:4" x14ac:dyDescent="0.2">
      <c r="D23351" s="343"/>
    </row>
    <row r="23352" spans="4:4" x14ac:dyDescent="0.2">
      <c r="D23352" s="343"/>
    </row>
    <row r="23353" spans="4:4" x14ac:dyDescent="0.2">
      <c r="D23353" s="343"/>
    </row>
    <row r="23354" spans="4:4" x14ac:dyDescent="0.2">
      <c r="D23354" s="343"/>
    </row>
    <row r="23355" spans="4:4" x14ac:dyDescent="0.2">
      <c r="D23355" s="343"/>
    </row>
    <row r="23356" spans="4:4" x14ac:dyDescent="0.2">
      <c r="D23356" s="343"/>
    </row>
    <row r="23357" spans="4:4" x14ac:dyDescent="0.2">
      <c r="D23357" s="343"/>
    </row>
    <row r="23358" spans="4:4" x14ac:dyDescent="0.2">
      <c r="D23358" s="343"/>
    </row>
    <row r="23359" spans="4:4" x14ac:dyDescent="0.2">
      <c r="D23359" s="343"/>
    </row>
    <row r="23360" spans="4:4" x14ac:dyDescent="0.2">
      <c r="D23360" s="343"/>
    </row>
    <row r="23361" spans="4:4" x14ac:dyDescent="0.2">
      <c r="D23361" s="343"/>
    </row>
    <row r="23362" spans="4:4" x14ac:dyDescent="0.2">
      <c r="D23362" s="343"/>
    </row>
    <row r="23363" spans="4:4" x14ac:dyDescent="0.2">
      <c r="D23363" s="343"/>
    </row>
    <row r="23364" spans="4:4" x14ac:dyDescent="0.2">
      <c r="D23364" s="343"/>
    </row>
    <row r="23365" spans="4:4" x14ac:dyDescent="0.2">
      <c r="D23365" s="343"/>
    </row>
    <row r="23366" spans="4:4" x14ac:dyDescent="0.2">
      <c r="D23366" s="343"/>
    </row>
    <row r="23367" spans="4:4" x14ac:dyDescent="0.2">
      <c r="D23367" s="343"/>
    </row>
    <row r="23368" spans="4:4" x14ac:dyDescent="0.2">
      <c r="D23368" s="343"/>
    </row>
    <row r="23369" spans="4:4" x14ac:dyDescent="0.2">
      <c r="D23369" s="343"/>
    </row>
    <row r="23370" spans="4:4" x14ac:dyDescent="0.2">
      <c r="D23370" s="343"/>
    </row>
    <row r="23371" spans="4:4" x14ac:dyDescent="0.2">
      <c r="D23371" s="343"/>
    </row>
    <row r="23372" spans="4:4" x14ac:dyDescent="0.2">
      <c r="D23372" s="343"/>
    </row>
    <row r="23373" spans="4:4" x14ac:dyDescent="0.2">
      <c r="D23373" s="343"/>
    </row>
    <row r="23374" spans="4:4" x14ac:dyDescent="0.2">
      <c r="D23374" s="343"/>
    </row>
    <row r="23375" spans="4:4" x14ac:dyDescent="0.2">
      <c r="D23375" s="343"/>
    </row>
    <row r="23376" spans="4:4" x14ac:dyDescent="0.2">
      <c r="D23376" s="343"/>
    </row>
    <row r="23377" spans="4:4" x14ac:dyDescent="0.2">
      <c r="D23377" s="343"/>
    </row>
    <row r="23378" spans="4:4" x14ac:dyDescent="0.2">
      <c r="D23378" s="343"/>
    </row>
    <row r="23379" spans="4:4" x14ac:dyDescent="0.2">
      <c r="D23379" s="343"/>
    </row>
    <row r="23380" spans="4:4" x14ac:dyDescent="0.2">
      <c r="D23380" s="343"/>
    </row>
    <row r="23381" spans="4:4" x14ac:dyDescent="0.2">
      <c r="D23381" s="343"/>
    </row>
    <row r="23382" spans="4:4" x14ac:dyDescent="0.2">
      <c r="D23382" s="343"/>
    </row>
    <row r="23383" spans="4:4" x14ac:dyDescent="0.2">
      <c r="D23383" s="343"/>
    </row>
    <row r="23384" spans="4:4" x14ac:dyDescent="0.2">
      <c r="D23384" s="343"/>
    </row>
    <row r="23385" spans="4:4" x14ac:dyDescent="0.2">
      <c r="D23385" s="343"/>
    </row>
    <row r="23386" spans="4:4" x14ac:dyDescent="0.2">
      <c r="D23386" s="343"/>
    </row>
    <row r="23387" spans="4:4" x14ac:dyDescent="0.2">
      <c r="D23387" s="343"/>
    </row>
    <row r="23388" spans="4:4" x14ac:dyDescent="0.2">
      <c r="D23388" s="343"/>
    </row>
    <row r="23389" spans="4:4" x14ac:dyDescent="0.2">
      <c r="D23389" s="343"/>
    </row>
    <row r="23390" spans="4:4" x14ac:dyDescent="0.2">
      <c r="D23390" s="343"/>
    </row>
    <row r="23391" spans="4:4" x14ac:dyDescent="0.2">
      <c r="D23391" s="343"/>
    </row>
    <row r="23392" spans="4:4" x14ac:dyDescent="0.2">
      <c r="D23392" s="343"/>
    </row>
    <row r="23393" spans="4:4" x14ac:dyDescent="0.2">
      <c r="D23393" s="343"/>
    </row>
    <row r="23394" spans="4:4" x14ac:dyDescent="0.2">
      <c r="D23394" s="343"/>
    </row>
    <row r="23395" spans="4:4" x14ac:dyDescent="0.2">
      <c r="D23395" s="343"/>
    </row>
    <row r="23396" spans="4:4" x14ac:dyDescent="0.2">
      <c r="D23396" s="343"/>
    </row>
    <row r="23397" spans="4:4" x14ac:dyDescent="0.2">
      <c r="D23397" s="343"/>
    </row>
    <row r="23398" spans="4:4" x14ac:dyDescent="0.2">
      <c r="D23398" s="343"/>
    </row>
    <row r="23399" spans="4:4" x14ac:dyDescent="0.2">
      <c r="D23399" s="343"/>
    </row>
    <row r="23400" spans="4:4" x14ac:dyDescent="0.2">
      <c r="D23400" s="343"/>
    </row>
    <row r="23401" spans="4:4" x14ac:dyDescent="0.2">
      <c r="D23401" s="343"/>
    </row>
    <row r="23402" spans="4:4" x14ac:dyDescent="0.2">
      <c r="D23402" s="343"/>
    </row>
    <row r="23403" spans="4:4" x14ac:dyDescent="0.2">
      <c r="D23403" s="343"/>
    </row>
    <row r="23404" spans="4:4" x14ac:dyDescent="0.2">
      <c r="D23404" s="343"/>
    </row>
    <row r="23405" spans="4:4" x14ac:dyDescent="0.2">
      <c r="D23405" s="343"/>
    </row>
    <row r="23406" spans="4:4" x14ac:dyDescent="0.2">
      <c r="D23406" s="343"/>
    </row>
    <row r="23407" spans="4:4" x14ac:dyDescent="0.2">
      <c r="D23407" s="343"/>
    </row>
    <row r="23408" spans="4:4" x14ac:dyDescent="0.2">
      <c r="D23408" s="343"/>
    </row>
    <row r="23409" spans="4:4" x14ac:dyDescent="0.2">
      <c r="D23409" s="343"/>
    </row>
    <row r="23410" spans="4:4" x14ac:dyDescent="0.2">
      <c r="D23410" s="343"/>
    </row>
    <row r="23411" spans="4:4" x14ac:dyDescent="0.2">
      <c r="D23411" s="343"/>
    </row>
    <row r="23412" spans="4:4" x14ac:dyDescent="0.2">
      <c r="D23412" s="343"/>
    </row>
    <row r="23413" spans="4:4" x14ac:dyDescent="0.2">
      <c r="D23413" s="343"/>
    </row>
    <row r="23414" spans="4:4" x14ac:dyDescent="0.2">
      <c r="D23414" s="343"/>
    </row>
    <row r="23415" spans="4:4" x14ac:dyDescent="0.2">
      <c r="D23415" s="343"/>
    </row>
    <row r="23416" spans="4:4" x14ac:dyDescent="0.2">
      <c r="D23416" s="343"/>
    </row>
    <row r="23417" spans="4:4" x14ac:dyDescent="0.2">
      <c r="D23417" s="343"/>
    </row>
    <row r="23418" spans="4:4" x14ac:dyDescent="0.2">
      <c r="D23418" s="343"/>
    </row>
    <row r="23419" spans="4:4" x14ac:dyDescent="0.2">
      <c r="D23419" s="343"/>
    </row>
    <row r="23420" spans="4:4" x14ac:dyDescent="0.2">
      <c r="D23420" s="343"/>
    </row>
    <row r="23421" spans="4:4" x14ac:dyDescent="0.2">
      <c r="D23421" s="343"/>
    </row>
    <row r="23422" spans="4:4" x14ac:dyDescent="0.2">
      <c r="D23422" s="343"/>
    </row>
    <row r="23423" spans="4:4" x14ac:dyDescent="0.2">
      <c r="D23423" s="343"/>
    </row>
    <row r="23424" spans="4:4" x14ac:dyDescent="0.2">
      <c r="D23424" s="343"/>
    </row>
    <row r="23425" spans="4:4" x14ac:dyDescent="0.2">
      <c r="D23425" s="343"/>
    </row>
    <row r="23426" spans="4:4" x14ac:dyDescent="0.2">
      <c r="D23426" s="343"/>
    </row>
    <row r="23427" spans="4:4" x14ac:dyDescent="0.2">
      <c r="D23427" s="343"/>
    </row>
    <row r="23428" spans="4:4" x14ac:dyDescent="0.2">
      <c r="D23428" s="343"/>
    </row>
    <row r="23429" spans="4:4" x14ac:dyDescent="0.2">
      <c r="D23429" s="343"/>
    </row>
    <row r="23430" spans="4:4" x14ac:dyDescent="0.2">
      <c r="D23430" s="343"/>
    </row>
    <row r="23431" spans="4:4" x14ac:dyDescent="0.2">
      <c r="D23431" s="343"/>
    </row>
    <row r="23432" spans="4:4" x14ac:dyDescent="0.2">
      <c r="D23432" s="343"/>
    </row>
    <row r="23433" spans="4:4" x14ac:dyDescent="0.2">
      <c r="D23433" s="343"/>
    </row>
    <row r="23434" spans="4:4" x14ac:dyDescent="0.2">
      <c r="D23434" s="343"/>
    </row>
    <row r="23435" spans="4:4" x14ac:dyDescent="0.2">
      <c r="D23435" s="343"/>
    </row>
    <row r="23436" spans="4:4" x14ac:dyDescent="0.2">
      <c r="D23436" s="343"/>
    </row>
    <row r="23437" spans="4:4" x14ac:dyDescent="0.2">
      <c r="D23437" s="343"/>
    </row>
    <row r="23438" spans="4:4" x14ac:dyDescent="0.2">
      <c r="D23438" s="343"/>
    </row>
    <row r="23439" spans="4:4" x14ac:dyDescent="0.2">
      <c r="D23439" s="343"/>
    </row>
    <row r="23440" spans="4:4" x14ac:dyDescent="0.2">
      <c r="D23440" s="343"/>
    </row>
    <row r="23441" spans="4:4" x14ac:dyDescent="0.2">
      <c r="D23441" s="343"/>
    </row>
    <row r="23442" spans="4:4" x14ac:dyDescent="0.2">
      <c r="D23442" s="343"/>
    </row>
    <row r="23443" spans="4:4" x14ac:dyDescent="0.2">
      <c r="D23443" s="343"/>
    </row>
    <row r="23444" spans="4:4" x14ac:dyDescent="0.2">
      <c r="D23444" s="343"/>
    </row>
    <row r="23445" spans="4:4" x14ac:dyDescent="0.2">
      <c r="D23445" s="343"/>
    </row>
    <row r="23446" spans="4:4" x14ac:dyDescent="0.2">
      <c r="D23446" s="343"/>
    </row>
    <row r="23447" spans="4:4" x14ac:dyDescent="0.2">
      <c r="D23447" s="343"/>
    </row>
    <row r="23448" spans="4:4" x14ac:dyDescent="0.2">
      <c r="D23448" s="343"/>
    </row>
    <row r="23449" spans="4:4" x14ac:dyDescent="0.2">
      <c r="D23449" s="343"/>
    </row>
    <row r="23450" spans="4:4" x14ac:dyDescent="0.2">
      <c r="D23450" s="343"/>
    </row>
    <row r="23451" spans="4:4" x14ac:dyDescent="0.2">
      <c r="D23451" s="343"/>
    </row>
    <row r="23452" spans="4:4" x14ac:dyDescent="0.2">
      <c r="D23452" s="343"/>
    </row>
    <row r="23453" spans="4:4" x14ac:dyDescent="0.2">
      <c r="D23453" s="343"/>
    </row>
    <row r="23454" spans="4:4" x14ac:dyDescent="0.2">
      <c r="D23454" s="343"/>
    </row>
    <row r="23455" spans="4:4" x14ac:dyDescent="0.2">
      <c r="D23455" s="343"/>
    </row>
    <row r="23456" spans="4:4" x14ac:dyDescent="0.2">
      <c r="D23456" s="343"/>
    </row>
    <row r="23457" spans="4:4" x14ac:dyDescent="0.2">
      <c r="D23457" s="343"/>
    </row>
    <row r="23458" spans="4:4" x14ac:dyDescent="0.2">
      <c r="D23458" s="343"/>
    </row>
    <row r="23459" spans="4:4" x14ac:dyDescent="0.2">
      <c r="D23459" s="343"/>
    </row>
    <row r="23460" spans="4:4" x14ac:dyDescent="0.2">
      <c r="D23460" s="343"/>
    </row>
    <row r="23461" spans="4:4" x14ac:dyDescent="0.2">
      <c r="D23461" s="343"/>
    </row>
    <row r="23462" spans="4:4" x14ac:dyDescent="0.2">
      <c r="D23462" s="343"/>
    </row>
    <row r="23463" spans="4:4" x14ac:dyDescent="0.2">
      <c r="D23463" s="343"/>
    </row>
    <row r="23464" spans="4:4" x14ac:dyDescent="0.2">
      <c r="D23464" s="343"/>
    </row>
    <row r="23465" spans="4:4" x14ac:dyDescent="0.2">
      <c r="D23465" s="343"/>
    </row>
    <row r="23466" spans="4:4" x14ac:dyDescent="0.2">
      <c r="D23466" s="343"/>
    </row>
    <row r="23467" spans="4:4" x14ac:dyDescent="0.2">
      <c r="D23467" s="343"/>
    </row>
    <row r="23468" spans="4:4" x14ac:dyDescent="0.2">
      <c r="D23468" s="343"/>
    </row>
    <row r="23469" spans="4:4" x14ac:dyDescent="0.2">
      <c r="D23469" s="343"/>
    </row>
    <row r="23470" spans="4:4" x14ac:dyDescent="0.2">
      <c r="D23470" s="343"/>
    </row>
    <row r="23471" spans="4:4" x14ac:dyDescent="0.2">
      <c r="D23471" s="343"/>
    </row>
    <row r="23472" spans="4:4" x14ac:dyDescent="0.2">
      <c r="D23472" s="343"/>
    </row>
    <row r="23473" spans="4:4" x14ac:dyDescent="0.2">
      <c r="D23473" s="343"/>
    </row>
    <row r="23474" spans="4:4" x14ac:dyDescent="0.2">
      <c r="D23474" s="343"/>
    </row>
    <row r="23475" spans="4:4" x14ac:dyDescent="0.2">
      <c r="D23475" s="343"/>
    </row>
    <row r="23476" spans="4:4" x14ac:dyDescent="0.2">
      <c r="D23476" s="343"/>
    </row>
    <row r="23477" spans="4:4" x14ac:dyDescent="0.2">
      <c r="D23477" s="343"/>
    </row>
    <row r="23478" spans="4:4" x14ac:dyDescent="0.2">
      <c r="D23478" s="343"/>
    </row>
    <row r="23479" spans="4:4" x14ac:dyDescent="0.2">
      <c r="D23479" s="343"/>
    </row>
    <row r="23480" spans="4:4" x14ac:dyDescent="0.2">
      <c r="D23480" s="343"/>
    </row>
    <row r="23481" spans="4:4" x14ac:dyDescent="0.2">
      <c r="D23481" s="343"/>
    </row>
    <row r="23482" spans="4:4" x14ac:dyDescent="0.2">
      <c r="D23482" s="343"/>
    </row>
    <row r="23483" spans="4:4" x14ac:dyDescent="0.2">
      <c r="D23483" s="343"/>
    </row>
    <row r="23484" spans="4:4" x14ac:dyDescent="0.2">
      <c r="D23484" s="343"/>
    </row>
    <row r="23485" spans="4:4" x14ac:dyDescent="0.2">
      <c r="D23485" s="343"/>
    </row>
    <row r="23486" spans="4:4" x14ac:dyDescent="0.2">
      <c r="D23486" s="343"/>
    </row>
    <row r="23487" spans="4:4" x14ac:dyDescent="0.2">
      <c r="D23487" s="343"/>
    </row>
    <row r="23488" spans="4:4" x14ac:dyDescent="0.2">
      <c r="D23488" s="343"/>
    </row>
    <row r="23489" spans="4:4" x14ac:dyDescent="0.2">
      <c r="D23489" s="343"/>
    </row>
    <row r="23490" spans="4:4" x14ac:dyDescent="0.2">
      <c r="D23490" s="343"/>
    </row>
    <row r="23491" spans="4:4" x14ac:dyDescent="0.2">
      <c r="D23491" s="343"/>
    </row>
    <row r="23492" spans="4:4" x14ac:dyDescent="0.2">
      <c r="D23492" s="343"/>
    </row>
    <row r="23493" spans="4:4" x14ac:dyDescent="0.2">
      <c r="D23493" s="343"/>
    </row>
    <row r="23494" spans="4:4" x14ac:dyDescent="0.2">
      <c r="D23494" s="343"/>
    </row>
    <row r="23495" spans="4:4" x14ac:dyDescent="0.2">
      <c r="D23495" s="343"/>
    </row>
    <row r="23496" spans="4:4" x14ac:dyDescent="0.2">
      <c r="D23496" s="343"/>
    </row>
    <row r="23497" spans="4:4" x14ac:dyDescent="0.2">
      <c r="D23497" s="343"/>
    </row>
    <row r="23498" spans="4:4" x14ac:dyDescent="0.2">
      <c r="D23498" s="343"/>
    </row>
    <row r="23499" spans="4:4" x14ac:dyDescent="0.2">
      <c r="D23499" s="343"/>
    </row>
    <row r="23500" spans="4:4" x14ac:dyDescent="0.2">
      <c r="D23500" s="343"/>
    </row>
    <row r="23501" spans="4:4" x14ac:dyDescent="0.2">
      <c r="D23501" s="343"/>
    </row>
    <row r="23502" spans="4:4" x14ac:dyDescent="0.2">
      <c r="D23502" s="343"/>
    </row>
    <row r="23503" spans="4:4" x14ac:dyDescent="0.2">
      <c r="D23503" s="343"/>
    </row>
    <row r="23504" spans="4:4" x14ac:dyDescent="0.2">
      <c r="D23504" s="343"/>
    </row>
    <row r="23505" spans="4:4" x14ac:dyDescent="0.2">
      <c r="D23505" s="343"/>
    </row>
    <row r="23506" spans="4:4" x14ac:dyDescent="0.2">
      <c r="D23506" s="343"/>
    </row>
    <row r="23507" spans="4:4" x14ac:dyDescent="0.2">
      <c r="D23507" s="343"/>
    </row>
    <row r="23508" spans="4:4" x14ac:dyDescent="0.2">
      <c r="D23508" s="343"/>
    </row>
    <row r="23509" spans="4:4" x14ac:dyDescent="0.2">
      <c r="D23509" s="343"/>
    </row>
    <row r="23510" spans="4:4" x14ac:dyDescent="0.2">
      <c r="D23510" s="343"/>
    </row>
    <row r="23511" spans="4:4" x14ac:dyDescent="0.2">
      <c r="D23511" s="343"/>
    </row>
    <row r="23512" spans="4:4" x14ac:dyDescent="0.2">
      <c r="D23512" s="343"/>
    </row>
    <row r="23513" spans="4:4" x14ac:dyDescent="0.2">
      <c r="D23513" s="343"/>
    </row>
    <row r="23514" spans="4:4" x14ac:dyDescent="0.2">
      <c r="D23514" s="343"/>
    </row>
    <row r="23515" spans="4:4" x14ac:dyDescent="0.2">
      <c r="D23515" s="343"/>
    </row>
    <row r="23516" spans="4:4" x14ac:dyDescent="0.2">
      <c r="D23516" s="343"/>
    </row>
    <row r="23517" spans="4:4" x14ac:dyDescent="0.2">
      <c r="D23517" s="343"/>
    </row>
    <row r="23518" spans="4:4" x14ac:dyDescent="0.2">
      <c r="D23518" s="343"/>
    </row>
    <row r="23519" spans="4:4" x14ac:dyDescent="0.2">
      <c r="D23519" s="343"/>
    </row>
    <row r="23520" spans="4:4" x14ac:dyDescent="0.2">
      <c r="D23520" s="343"/>
    </row>
    <row r="23521" spans="4:4" x14ac:dyDescent="0.2">
      <c r="D23521" s="343"/>
    </row>
    <row r="23522" spans="4:4" x14ac:dyDescent="0.2">
      <c r="D23522" s="343"/>
    </row>
    <row r="23523" spans="4:4" x14ac:dyDescent="0.2">
      <c r="D23523" s="343"/>
    </row>
    <row r="23524" spans="4:4" x14ac:dyDescent="0.2">
      <c r="D23524" s="343"/>
    </row>
    <row r="23525" spans="4:4" x14ac:dyDescent="0.2">
      <c r="D23525" s="343"/>
    </row>
    <row r="23526" spans="4:4" x14ac:dyDescent="0.2">
      <c r="D23526" s="343"/>
    </row>
    <row r="23527" spans="4:4" x14ac:dyDescent="0.2">
      <c r="D23527" s="343"/>
    </row>
    <row r="23528" spans="4:4" x14ac:dyDescent="0.2">
      <c r="D23528" s="343"/>
    </row>
    <row r="23529" spans="4:4" x14ac:dyDescent="0.2">
      <c r="D23529" s="343"/>
    </row>
    <row r="23530" spans="4:4" x14ac:dyDescent="0.2">
      <c r="D23530" s="343"/>
    </row>
    <row r="23531" spans="4:4" x14ac:dyDescent="0.2">
      <c r="D23531" s="343"/>
    </row>
    <row r="23532" spans="4:4" x14ac:dyDescent="0.2">
      <c r="D23532" s="343"/>
    </row>
    <row r="23533" spans="4:4" x14ac:dyDescent="0.2">
      <c r="D23533" s="343"/>
    </row>
    <row r="23534" spans="4:4" x14ac:dyDescent="0.2">
      <c r="D23534" s="343"/>
    </row>
    <row r="23535" spans="4:4" x14ac:dyDescent="0.2">
      <c r="D23535" s="343"/>
    </row>
    <row r="23536" spans="4:4" x14ac:dyDescent="0.2">
      <c r="D23536" s="343"/>
    </row>
    <row r="23537" spans="4:4" x14ac:dyDescent="0.2">
      <c r="D23537" s="343"/>
    </row>
    <row r="23538" spans="4:4" x14ac:dyDescent="0.2">
      <c r="D23538" s="343"/>
    </row>
    <row r="23539" spans="4:4" x14ac:dyDescent="0.2">
      <c r="D23539" s="343"/>
    </row>
    <row r="23540" spans="4:4" x14ac:dyDescent="0.2">
      <c r="D23540" s="343"/>
    </row>
    <row r="23541" spans="4:4" x14ac:dyDescent="0.2">
      <c r="D23541" s="343"/>
    </row>
    <row r="23542" spans="4:4" x14ac:dyDescent="0.2">
      <c r="D23542" s="343"/>
    </row>
    <row r="23543" spans="4:4" x14ac:dyDescent="0.2">
      <c r="D23543" s="343"/>
    </row>
    <row r="23544" spans="4:4" x14ac:dyDescent="0.2">
      <c r="D23544" s="343"/>
    </row>
    <row r="23545" spans="4:4" x14ac:dyDescent="0.2">
      <c r="D23545" s="343"/>
    </row>
    <row r="23546" spans="4:4" x14ac:dyDescent="0.2">
      <c r="D23546" s="343"/>
    </row>
    <row r="23547" spans="4:4" x14ac:dyDescent="0.2">
      <c r="D23547" s="343"/>
    </row>
    <row r="23548" spans="4:4" x14ac:dyDescent="0.2">
      <c r="D23548" s="343"/>
    </row>
    <row r="23549" spans="4:4" x14ac:dyDescent="0.2">
      <c r="D23549" s="343"/>
    </row>
    <row r="23550" spans="4:4" x14ac:dyDescent="0.2">
      <c r="D23550" s="343"/>
    </row>
    <row r="23551" spans="4:4" x14ac:dyDescent="0.2">
      <c r="D23551" s="343"/>
    </row>
    <row r="23552" spans="4:4" x14ac:dyDescent="0.2">
      <c r="D23552" s="343"/>
    </row>
    <row r="23553" spans="4:4" x14ac:dyDescent="0.2">
      <c r="D23553" s="343"/>
    </row>
    <row r="23554" spans="4:4" x14ac:dyDescent="0.2">
      <c r="D23554" s="343"/>
    </row>
    <row r="23555" spans="4:4" x14ac:dyDescent="0.2">
      <c r="D23555" s="343"/>
    </row>
    <row r="23556" spans="4:4" x14ac:dyDescent="0.2">
      <c r="D23556" s="343"/>
    </row>
    <row r="23557" spans="4:4" x14ac:dyDescent="0.2">
      <c r="D23557" s="343"/>
    </row>
    <row r="23558" spans="4:4" x14ac:dyDescent="0.2">
      <c r="D23558" s="343"/>
    </row>
    <row r="23559" spans="4:4" x14ac:dyDescent="0.2">
      <c r="D23559" s="343"/>
    </row>
    <row r="23560" spans="4:4" x14ac:dyDescent="0.2">
      <c r="D23560" s="343"/>
    </row>
    <row r="23561" spans="4:4" x14ac:dyDescent="0.2">
      <c r="D23561" s="343"/>
    </row>
    <row r="23562" spans="4:4" x14ac:dyDescent="0.2">
      <c r="D23562" s="343"/>
    </row>
    <row r="23563" spans="4:4" x14ac:dyDescent="0.2">
      <c r="D23563" s="343"/>
    </row>
    <row r="23564" spans="4:4" x14ac:dyDescent="0.2">
      <c r="D23564" s="343"/>
    </row>
    <row r="23565" spans="4:4" x14ac:dyDescent="0.2">
      <c r="D23565" s="343"/>
    </row>
    <row r="23566" spans="4:4" x14ac:dyDescent="0.2">
      <c r="D23566" s="343"/>
    </row>
    <row r="23567" spans="4:4" x14ac:dyDescent="0.2">
      <c r="D23567" s="343"/>
    </row>
    <row r="23568" spans="4:4" x14ac:dyDescent="0.2">
      <c r="D23568" s="343"/>
    </row>
    <row r="23569" spans="4:4" x14ac:dyDescent="0.2">
      <c r="D23569" s="343"/>
    </row>
    <row r="23570" spans="4:4" x14ac:dyDescent="0.2">
      <c r="D23570" s="343"/>
    </row>
    <row r="23571" spans="4:4" x14ac:dyDescent="0.2">
      <c r="D23571" s="343"/>
    </row>
    <row r="23572" spans="4:4" x14ac:dyDescent="0.2">
      <c r="D23572" s="343"/>
    </row>
    <row r="23573" spans="4:4" x14ac:dyDescent="0.2">
      <c r="D23573" s="343"/>
    </row>
    <row r="23574" spans="4:4" x14ac:dyDescent="0.2">
      <c r="D23574" s="343"/>
    </row>
    <row r="23575" spans="4:4" x14ac:dyDescent="0.2">
      <c r="D23575" s="343"/>
    </row>
    <row r="23576" spans="4:4" x14ac:dyDescent="0.2">
      <c r="D23576" s="343"/>
    </row>
    <row r="23577" spans="4:4" x14ac:dyDescent="0.2">
      <c r="D23577" s="343"/>
    </row>
    <row r="23578" spans="4:4" x14ac:dyDescent="0.2">
      <c r="D23578" s="343"/>
    </row>
    <row r="23579" spans="4:4" x14ac:dyDescent="0.2">
      <c r="D23579" s="343"/>
    </row>
    <row r="23580" spans="4:4" x14ac:dyDescent="0.2">
      <c r="D23580" s="343"/>
    </row>
    <row r="23581" spans="4:4" x14ac:dyDescent="0.2">
      <c r="D23581" s="343"/>
    </row>
    <row r="23582" spans="4:4" x14ac:dyDescent="0.2">
      <c r="D23582" s="343"/>
    </row>
    <row r="23583" spans="4:4" x14ac:dyDescent="0.2">
      <c r="D23583" s="343"/>
    </row>
    <row r="23584" spans="4:4" x14ac:dyDescent="0.2">
      <c r="D23584" s="343"/>
    </row>
    <row r="23585" spans="4:4" x14ac:dyDescent="0.2">
      <c r="D23585" s="343"/>
    </row>
    <row r="23586" spans="4:4" x14ac:dyDescent="0.2">
      <c r="D23586" s="343"/>
    </row>
    <row r="23587" spans="4:4" x14ac:dyDescent="0.2">
      <c r="D23587" s="343"/>
    </row>
    <row r="23588" spans="4:4" x14ac:dyDescent="0.2">
      <c r="D23588" s="343"/>
    </row>
    <row r="23589" spans="4:4" x14ac:dyDescent="0.2">
      <c r="D23589" s="343"/>
    </row>
    <row r="23590" spans="4:4" x14ac:dyDescent="0.2">
      <c r="D23590" s="343"/>
    </row>
    <row r="23591" spans="4:4" x14ac:dyDescent="0.2">
      <c r="D23591" s="343"/>
    </row>
    <row r="23592" spans="4:4" x14ac:dyDescent="0.2">
      <c r="D23592" s="343"/>
    </row>
    <row r="23593" spans="4:4" x14ac:dyDescent="0.2">
      <c r="D23593" s="343"/>
    </row>
    <row r="23594" spans="4:4" x14ac:dyDescent="0.2">
      <c r="D23594" s="343"/>
    </row>
    <row r="23595" spans="4:4" x14ac:dyDescent="0.2">
      <c r="D23595" s="343"/>
    </row>
    <row r="23596" spans="4:4" x14ac:dyDescent="0.2">
      <c r="D23596" s="343"/>
    </row>
    <row r="23597" spans="4:4" x14ac:dyDescent="0.2">
      <c r="D23597" s="343"/>
    </row>
    <row r="23598" spans="4:4" x14ac:dyDescent="0.2">
      <c r="D23598" s="343"/>
    </row>
    <row r="23599" spans="4:4" x14ac:dyDescent="0.2">
      <c r="D23599" s="343"/>
    </row>
    <row r="23600" spans="4:4" x14ac:dyDescent="0.2">
      <c r="D23600" s="343"/>
    </row>
    <row r="23601" spans="4:4" x14ac:dyDescent="0.2">
      <c r="D23601" s="343"/>
    </row>
    <row r="23602" spans="4:4" x14ac:dyDescent="0.2">
      <c r="D23602" s="343"/>
    </row>
    <row r="23603" spans="4:4" x14ac:dyDescent="0.2">
      <c r="D23603" s="343"/>
    </row>
    <row r="23604" spans="4:4" x14ac:dyDescent="0.2">
      <c r="D23604" s="343"/>
    </row>
    <row r="23605" spans="4:4" x14ac:dyDescent="0.2">
      <c r="D23605" s="343"/>
    </row>
    <row r="23606" spans="4:4" x14ac:dyDescent="0.2">
      <c r="D23606" s="343"/>
    </row>
    <row r="23607" spans="4:4" x14ac:dyDescent="0.2">
      <c r="D23607" s="343"/>
    </row>
    <row r="23608" spans="4:4" x14ac:dyDescent="0.2">
      <c r="D23608" s="343"/>
    </row>
    <row r="23609" spans="4:4" x14ac:dyDescent="0.2">
      <c r="D23609" s="343"/>
    </row>
    <row r="23610" spans="4:4" x14ac:dyDescent="0.2">
      <c r="D23610" s="343"/>
    </row>
    <row r="23611" spans="4:4" x14ac:dyDescent="0.2">
      <c r="D23611" s="343"/>
    </row>
    <row r="23612" spans="4:4" x14ac:dyDescent="0.2">
      <c r="D23612" s="343"/>
    </row>
    <row r="23613" spans="4:4" x14ac:dyDescent="0.2">
      <c r="D23613" s="343"/>
    </row>
    <row r="23614" spans="4:4" x14ac:dyDescent="0.2">
      <c r="D23614" s="343"/>
    </row>
    <row r="23615" spans="4:4" x14ac:dyDescent="0.2">
      <c r="D23615" s="343"/>
    </row>
    <row r="23616" spans="4:4" x14ac:dyDescent="0.2">
      <c r="D23616" s="343"/>
    </row>
    <row r="23617" spans="4:4" x14ac:dyDescent="0.2">
      <c r="D23617" s="343"/>
    </row>
    <row r="23618" spans="4:4" x14ac:dyDescent="0.2">
      <c r="D23618" s="343"/>
    </row>
    <row r="23619" spans="4:4" x14ac:dyDescent="0.2">
      <c r="D23619" s="343"/>
    </row>
    <row r="23620" spans="4:4" x14ac:dyDescent="0.2">
      <c r="D23620" s="343"/>
    </row>
    <row r="23621" spans="4:4" x14ac:dyDescent="0.2">
      <c r="D23621" s="343"/>
    </row>
    <row r="23622" spans="4:4" x14ac:dyDescent="0.2">
      <c r="D23622" s="343"/>
    </row>
    <row r="23623" spans="4:4" x14ac:dyDescent="0.2">
      <c r="D23623" s="343"/>
    </row>
    <row r="23624" spans="4:4" x14ac:dyDescent="0.2">
      <c r="D23624" s="343"/>
    </row>
    <row r="23625" spans="4:4" x14ac:dyDescent="0.2">
      <c r="D23625" s="343"/>
    </row>
    <row r="23626" spans="4:4" x14ac:dyDescent="0.2">
      <c r="D23626" s="343"/>
    </row>
    <row r="23627" spans="4:4" x14ac:dyDescent="0.2">
      <c r="D23627" s="343"/>
    </row>
    <row r="23628" spans="4:4" x14ac:dyDescent="0.2">
      <c r="D23628" s="343"/>
    </row>
    <row r="23629" spans="4:4" x14ac:dyDescent="0.2">
      <c r="D23629" s="343"/>
    </row>
    <row r="23630" spans="4:4" x14ac:dyDescent="0.2">
      <c r="D23630" s="343"/>
    </row>
    <row r="23631" spans="4:4" x14ac:dyDescent="0.2">
      <c r="D23631" s="343"/>
    </row>
    <row r="23632" spans="4:4" x14ac:dyDescent="0.2">
      <c r="D23632" s="343"/>
    </row>
    <row r="23633" spans="4:4" x14ac:dyDescent="0.2">
      <c r="D23633" s="343"/>
    </row>
    <row r="23634" spans="4:4" x14ac:dyDescent="0.2">
      <c r="D23634" s="343"/>
    </row>
    <row r="23635" spans="4:4" x14ac:dyDescent="0.2">
      <c r="D23635" s="343"/>
    </row>
    <row r="23636" spans="4:4" x14ac:dyDescent="0.2">
      <c r="D23636" s="343"/>
    </row>
    <row r="23637" spans="4:4" x14ac:dyDescent="0.2">
      <c r="D23637" s="343"/>
    </row>
    <row r="23638" spans="4:4" x14ac:dyDescent="0.2">
      <c r="D23638" s="343"/>
    </row>
    <row r="23639" spans="4:4" x14ac:dyDescent="0.2">
      <c r="D23639" s="343"/>
    </row>
    <row r="23640" spans="4:4" x14ac:dyDescent="0.2">
      <c r="D23640" s="343"/>
    </row>
    <row r="23641" spans="4:4" x14ac:dyDescent="0.2">
      <c r="D23641" s="343"/>
    </row>
    <row r="23642" spans="4:4" x14ac:dyDescent="0.2">
      <c r="D23642" s="343"/>
    </row>
    <row r="23643" spans="4:4" x14ac:dyDescent="0.2">
      <c r="D23643" s="343"/>
    </row>
    <row r="23644" spans="4:4" x14ac:dyDescent="0.2">
      <c r="D23644" s="343"/>
    </row>
    <row r="23645" spans="4:4" x14ac:dyDescent="0.2">
      <c r="D23645" s="343"/>
    </row>
    <row r="23646" spans="4:4" x14ac:dyDescent="0.2">
      <c r="D23646" s="343"/>
    </row>
    <row r="23647" spans="4:4" x14ac:dyDescent="0.2">
      <c r="D23647" s="343"/>
    </row>
    <row r="23648" spans="4:4" x14ac:dyDescent="0.2">
      <c r="D23648" s="343"/>
    </row>
    <row r="23649" spans="4:4" x14ac:dyDescent="0.2">
      <c r="D23649" s="343"/>
    </row>
    <row r="23650" spans="4:4" x14ac:dyDescent="0.2">
      <c r="D23650" s="343"/>
    </row>
    <row r="23651" spans="4:4" x14ac:dyDescent="0.2">
      <c r="D23651" s="343"/>
    </row>
    <row r="23652" spans="4:4" x14ac:dyDescent="0.2">
      <c r="D23652" s="343"/>
    </row>
    <row r="23653" spans="4:4" x14ac:dyDescent="0.2">
      <c r="D23653" s="343"/>
    </row>
    <row r="23654" spans="4:4" x14ac:dyDescent="0.2">
      <c r="D23654" s="343"/>
    </row>
    <row r="23655" spans="4:4" x14ac:dyDescent="0.2">
      <c r="D23655" s="343"/>
    </row>
    <row r="23656" spans="4:4" x14ac:dyDescent="0.2">
      <c r="D23656" s="343"/>
    </row>
    <row r="23657" spans="4:4" x14ac:dyDescent="0.2">
      <c r="D23657" s="343"/>
    </row>
    <row r="23658" spans="4:4" x14ac:dyDescent="0.2">
      <c r="D23658" s="343"/>
    </row>
    <row r="23659" spans="4:4" x14ac:dyDescent="0.2">
      <c r="D23659" s="343"/>
    </row>
    <row r="23660" spans="4:4" x14ac:dyDescent="0.2">
      <c r="D23660" s="343"/>
    </row>
    <row r="23661" spans="4:4" x14ac:dyDescent="0.2">
      <c r="D23661" s="343"/>
    </row>
    <row r="23662" spans="4:4" x14ac:dyDescent="0.2">
      <c r="D23662" s="343"/>
    </row>
    <row r="23663" spans="4:4" x14ac:dyDescent="0.2">
      <c r="D23663" s="343"/>
    </row>
    <row r="23664" spans="4:4" x14ac:dyDescent="0.2">
      <c r="D23664" s="343"/>
    </row>
    <row r="23665" spans="4:4" x14ac:dyDescent="0.2">
      <c r="D23665" s="343"/>
    </row>
    <row r="23666" spans="4:4" x14ac:dyDescent="0.2">
      <c r="D23666" s="343"/>
    </row>
    <row r="23667" spans="4:4" x14ac:dyDescent="0.2">
      <c r="D23667" s="343"/>
    </row>
    <row r="23668" spans="4:4" x14ac:dyDescent="0.2">
      <c r="D23668" s="343"/>
    </row>
    <row r="23669" spans="4:4" x14ac:dyDescent="0.2">
      <c r="D23669" s="343"/>
    </row>
    <row r="23670" spans="4:4" x14ac:dyDescent="0.2">
      <c r="D23670" s="343"/>
    </row>
    <row r="23671" spans="4:4" x14ac:dyDescent="0.2">
      <c r="D23671" s="343"/>
    </row>
    <row r="23672" spans="4:4" x14ac:dyDescent="0.2">
      <c r="D23672" s="343"/>
    </row>
    <row r="23673" spans="4:4" x14ac:dyDescent="0.2">
      <c r="D23673" s="343"/>
    </row>
    <row r="23674" spans="4:4" x14ac:dyDescent="0.2">
      <c r="D23674" s="343"/>
    </row>
    <row r="23675" spans="4:4" x14ac:dyDescent="0.2">
      <c r="D23675" s="343"/>
    </row>
    <row r="23676" spans="4:4" x14ac:dyDescent="0.2">
      <c r="D23676" s="343"/>
    </row>
    <row r="23677" spans="4:4" x14ac:dyDescent="0.2">
      <c r="D23677" s="343"/>
    </row>
    <row r="23678" spans="4:4" x14ac:dyDescent="0.2">
      <c r="D23678" s="343"/>
    </row>
    <row r="23679" spans="4:4" x14ac:dyDescent="0.2">
      <c r="D23679" s="343"/>
    </row>
    <row r="23680" spans="4:4" x14ac:dyDescent="0.2">
      <c r="D23680" s="343"/>
    </row>
    <row r="23681" spans="4:4" x14ac:dyDescent="0.2">
      <c r="D23681" s="343"/>
    </row>
    <row r="23682" spans="4:4" x14ac:dyDescent="0.2">
      <c r="D23682" s="343"/>
    </row>
    <row r="23683" spans="4:4" x14ac:dyDescent="0.2">
      <c r="D23683" s="343"/>
    </row>
    <row r="23684" spans="4:4" x14ac:dyDescent="0.2">
      <c r="D23684" s="343"/>
    </row>
    <row r="23685" spans="4:4" x14ac:dyDescent="0.2">
      <c r="D23685" s="343"/>
    </row>
    <row r="23686" spans="4:4" x14ac:dyDescent="0.2">
      <c r="D23686" s="343"/>
    </row>
    <row r="23687" spans="4:4" x14ac:dyDescent="0.2">
      <c r="D23687" s="343"/>
    </row>
    <row r="23688" spans="4:4" x14ac:dyDescent="0.2">
      <c r="D23688" s="343"/>
    </row>
    <row r="23689" spans="4:4" x14ac:dyDescent="0.2">
      <c r="D23689" s="343"/>
    </row>
    <row r="23690" spans="4:4" x14ac:dyDescent="0.2">
      <c r="D23690" s="343"/>
    </row>
    <row r="23691" spans="4:4" x14ac:dyDescent="0.2">
      <c r="D23691" s="343"/>
    </row>
    <row r="23692" spans="4:4" x14ac:dyDescent="0.2">
      <c r="D23692" s="343"/>
    </row>
    <row r="23693" spans="4:4" x14ac:dyDescent="0.2">
      <c r="D23693" s="343"/>
    </row>
    <row r="23694" spans="4:4" x14ac:dyDescent="0.2">
      <c r="D23694" s="343"/>
    </row>
    <row r="23695" spans="4:4" x14ac:dyDescent="0.2">
      <c r="D23695" s="343"/>
    </row>
    <row r="23696" spans="4:4" x14ac:dyDescent="0.2">
      <c r="D23696" s="343"/>
    </row>
    <row r="23697" spans="4:4" x14ac:dyDescent="0.2">
      <c r="D23697" s="343"/>
    </row>
    <row r="23698" spans="4:4" x14ac:dyDescent="0.2">
      <c r="D23698" s="343"/>
    </row>
    <row r="23699" spans="4:4" x14ac:dyDescent="0.2">
      <c r="D23699" s="343"/>
    </row>
    <row r="23700" spans="4:4" x14ac:dyDescent="0.2">
      <c r="D23700" s="343"/>
    </row>
    <row r="23701" spans="4:4" x14ac:dyDescent="0.2">
      <c r="D23701" s="343"/>
    </row>
    <row r="23702" spans="4:4" x14ac:dyDescent="0.2">
      <c r="D23702" s="343"/>
    </row>
    <row r="23703" spans="4:4" x14ac:dyDescent="0.2">
      <c r="D23703" s="343"/>
    </row>
    <row r="23704" spans="4:4" x14ac:dyDescent="0.2">
      <c r="D23704" s="343"/>
    </row>
    <row r="23705" spans="4:4" x14ac:dyDescent="0.2">
      <c r="D23705" s="343"/>
    </row>
    <row r="23706" spans="4:4" x14ac:dyDescent="0.2">
      <c r="D23706" s="343"/>
    </row>
    <row r="23707" spans="4:4" x14ac:dyDescent="0.2">
      <c r="D23707" s="343"/>
    </row>
    <row r="23708" spans="4:4" x14ac:dyDescent="0.2">
      <c r="D23708" s="343"/>
    </row>
    <row r="23709" spans="4:4" x14ac:dyDescent="0.2">
      <c r="D23709" s="343"/>
    </row>
    <row r="23710" spans="4:4" x14ac:dyDescent="0.2">
      <c r="D23710" s="343"/>
    </row>
    <row r="23711" spans="4:4" x14ac:dyDescent="0.2">
      <c r="D23711" s="343"/>
    </row>
    <row r="23712" spans="4:4" x14ac:dyDescent="0.2">
      <c r="D23712" s="343"/>
    </row>
    <row r="23713" spans="4:4" x14ac:dyDescent="0.2">
      <c r="D23713" s="343"/>
    </row>
    <row r="23714" spans="4:4" x14ac:dyDescent="0.2">
      <c r="D23714" s="343"/>
    </row>
    <row r="23715" spans="4:4" x14ac:dyDescent="0.2">
      <c r="D23715" s="343"/>
    </row>
    <row r="23716" spans="4:4" x14ac:dyDescent="0.2">
      <c r="D23716" s="343"/>
    </row>
    <row r="23717" spans="4:4" x14ac:dyDescent="0.2">
      <c r="D23717" s="343"/>
    </row>
    <row r="23718" spans="4:4" x14ac:dyDescent="0.2">
      <c r="D23718" s="343"/>
    </row>
    <row r="23719" spans="4:4" x14ac:dyDescent="0.2">
      <c r="D23719" s="343"/>
    </row>
    <row r="23720" spans="4:4" x14ac:dyDescent="0.2">
      <c r="D23720" s="343"/>
    </row>
    <row r="23721" spans="4:4" x14ac:dyDescent="0.2">
      <c r="D23721" s="343"/>
    </row>
    <row r="23722" spans="4:4" x14ac:dyDescent="0.2">
      <c r="D23722" s="343"/>
    </row>
    <row r="23723" spans="4:4" x14ac:dyDescent="0.2">
      <c r="D23723" s="343"/>
    </row>
    <row r="23724" spans="4:4" x14ac:dyDescent="0.2">
      <c r="D23724" s="343"/>
    </row>
    <row r="23725" spans="4:4" x14ac:dyDescent="0.2">
      <c r="D23725" s="343"/>
    </row>
    <row r="23726" spans="4:4" x14ac:dyDescent="0.2">
      <c r="D23726" s="343"/>
    </row>
    <row r="23727" spans="4:4" x14ac:dyDescent="0.2">
      <c r="D23727" s="343"/>
    </row>
    <row r="23728" spans="4:4" x14ac:dyDescent="0.2">
      <c r="D23728" s="343"/>
    </row>
    <row r="23729" spans="4:4" x14ac:dyDescent="0.2">
      <c r="D23729" s="343"/>
    </row>
    <row r="23730" spans="4:4" x14ac:dyDescent="0.2">
      <c r="D23730" s="343"/>
    </row>
    <row r="23731" spans="4:4" x14ac:dyDescent="0.2">
      <c r="D23731" s="343"/>
    </row>
    <row r="23732" spans="4:4" x14ac:dyDescent="0.2">
      <c r="D23732" s="343"/>
    </row>
    <row r="23733" spans="4:4" x14ac:dyDescent="0.2">
      <c r="D23733" s="343"/>
    </row>
    <row r="23734" spans="4:4" x14ac:dyDescent="0.2">
      <c r="D23734" s="343"/>
    </row>
    <row r="23735" spans="4:4" x14ac:dyDescent="0.2">
      <c r="D23735" s="343"/>
    </row>
    <row r="23736" spans="4:4" x14ac:dyDescent="0.2">
      <c r="D23736" s="343"/>
    </row>
    <row r="23737" spans="4:4" x14ac:dyDescent="0.2">
      <c r="D23737" s="343"/>
    </row>
    <row r="23738" spans="4:4" x14ac:dyDescent="0.2">
      <c r="D23738" s="343"/>
    </row>
    <row r="23739" spans="4:4" x14ac:dyDescent="0.2">
      <c r="D23739" s="343"/>
    </row>
    <row r="23740" spans="4:4" x14ac:dyDescent="0.2">
      <c r="D23740" s="343"/>
    </row>
    <row r="23741" spans="4:4" x14ac:dyDescent="0.2">
      <c r="D23741" s="343"/>
    </row>
    <row r="23742" spans="4:4" x14ac:dyDescent="0.2">
      <c r="D23742" s="343"/>
    </row>
    <row r="23743" spans="4:4" x14ac:dyDescent="0.2">
      <c r="D23743" s="343"/>
    </row>
    <row r="23744" spans="4:4" x14ac:dyDescent="0.2">
      <c r="D23744" s="343"/>
    </row>
    <row r="23745" spans="4:4" x14ac:dyDescent="0.2">
      <c r="D23745" s="343"/>
    </row>
    <row r="23746" spans="4:4" x14ac:dyDescent="0.2">
      <c r="D23746" s="343"/>
    </row>
    <row r="23747" spans="4:4" x14ac:dyDescent="0.2">
      <c r="D23747" s="343"/>
    </row>
    <row r="23748" spans="4:4" x14ac:dyDescent="0.2">
      <c r="D23748" s="343"/>
    </row>
    <row r="23749" spans="4:4" x14ac:dyDescent="0.2">
      <c r="D23749" s="343"/>
    </row>
    <row r="23750" spans="4:4" x14ac:dyDescent="0.2">
      <c r="D23750" s="343"/>
    </row>
    <row r="23751" spans="4:4" x14ac:dyDescent="0.2">
      <c r="D23751" s="343"/>
    </row>
    <row r="23752" spans="4:4" x14ac:dyDescent="0.2">
      <c r="D23752" s="343"/>
    </row>
    <row r="23753" spans="4:4" x14ac:dyDescent="0.2">
      <c r="D23753" s="343"/>
    </row>
    <row r="23754" spans="4:4" x14ac:dyDescent="0.2">
      <c r="D23754" s="343"/>
    </row>
    <row r="23755" spans="4:4" x14ac:dyDescent="0.2">
      <c r="D23755" s="343"/>
    </row>
    <row r="23756" spans="4:4" x14ac:dyDescent="0.2">
      <c r="D23756" s="343"/>
    </row>
    <row r="23757" spans="4:4" x14ac:dyDescent="0.2">
      <c r="D23757" s="343"/>
    </row>
    <row r="23758" spans="4:4" x14ac:dyDescent="0.2">
      <c r="D23758" s="343"/>
    </row>
    <row r="23759" spans="4:4" x14ac:dyDescent="0.2">
      <c r="D23759" s="343"/>
    </row>
    <row r="23760" spans="4:4" x14ac:dyDescent="0.2">
      <c r="D23760" s="343"/>
    </row>
    <row r="23761" spans="4:4" x14ac:dyDescent="0.2">
      <c r="D23761" s="343"/>
    </row>
    <row r="23762" spans="4:4" x14ac:dyDescent="0.2">
      <c r="D23762" s="343"/>
    </row>
    <row r="23763" spans="4:4" x14ac:dyDescent="0.2">
      <c r="D23763" s="343"/>
    </row>
    <row r="23764" spans="4:4" x14ac:dyDescent="0.2">
      <c r="D23764" s="343"/>
    </row>
    <row r="23765" spans="4:4" x14ac:dyDescent="0.2">
      <c r="D23765" s="343"/>
    </row>
    <row r="23766" spans="4:4" x14ac:dyDescent="0.2">
      <c r="D23766" s="343"/>
    </row>
    <row r="23767" spans="4:4" x14ac:dyDescent="0.2">
      <c r="D23767" s="343"/>
    </row>
    <row r="23768" spans="4:4" x14ac:dyDescent="0.2">
      <c r="D23768" s="343"/>
    </row>
    <row r="23769" spans="4:4" x14ac:dyDescent="0.2">
      <c r="D23769" s="343"/>
    </row>
    <row r="23770" spans="4:4" x14ac:dyDescent="0.2">
      <c r="D23770" s="343"/>
    </row>
    <row r="23771" spans="4:4" x14ac:dyDescent="0.2">
      <c r="D23771" s="343"/>
    </row>
    <row r="23772" spans="4:4" x14ac:dyDescent="0.2">
      <c r="D23772" s="343"/>
    </row>
    <row r="23773" spans="4:4" x14ac:dyDescent="0.2">
      <c r="D23773" s="343"/>
    </row>
    <row r="23774" spans="4:4" x14ac:dyDescent="0.2">
      <c r="D23774" s="343"/>
    </row>
    <row r="23775" spans="4:4" x14ac:dyDescent="0.2">
      <c r="D23775" s="343"/>
    </row>
    <row r="23776" spans="4:4" x14ac:dyDescent="0.2">
      <c r="D23776" s="343"/>
    </row>
    <row r="23777" spans="4:4" x14ac:dyDescent="0.2">
      <c r="D23777" s="343"/>
    </row>
    <row r="23778" spans="4:4" x14ac:dyDescent="0.2">
      <c r="D23778" s="343"/>
    </row>
    <row r="23779" spans="4:4" x14ac:dyDescent="0.2">
      <c r="D23779" s="343"/>
    </row>
    <row r="23780" spans="4:4" x14ac:dyDescent="0.2">
      <c r="D23780" s="343"/>
    </row>
    <row r="23781" spans="4:4" x14ac:dyDescent="0.2">
      <c r="D23781" s="343"/>
    </row>
    <row r="23782" spans="4:4" x14ac:dyDescent="0.2">
      <c r="D23782" s="343"/>
    </row>
    <row r="23783" spans="4:4" x14ac:dyDescent="0.2">
      <c r="D23783" s="343"/>
    </row>
    <row r="23784" spans="4:4" x14ac:dyDescent="0.2">
      <c r="D23784" s="343"/>
    </row>
    <row r="23785" spans="4:4" x14ac:dyDescent="0.2">
      <c r="D23785" s="343"/>
    </row>
    <row r="23786" spans="4:4" x14ac:dyDescent="0.2">
      <c r="D23786" s="343"/>
    </row>
    <row r="23787" spans="4:4" x14ac:dyDescent="0.2">
      <c r="D23787" s="343"/>
    </row>
    <row r="23788" spans="4:4" x14ac:dyDescent="0.2">
      <c r="D23788" s="343"/>
    </row>
    <row r="23789" spans="4:4" x14ac:dyDescent="0.2">
      <c r="D23789" s="343"/>
    </row>
    <row r="23790" spans="4:4" x14ac:dyDescent="0.2">
      <c r="D23790" s="343"/>
    </row>
    <row r="23791" spans="4:4" x14ac:dyDescent="0.2">
      <c r="D23791" s="343"/>
    </row>
    <row r="23792" spans="4:4" x14ac:dyDescent="0.2">
      <c r="D23792" s="343"/>
    </row>
    <row r="23793" spans="4:4" x14ac:dyDescent="0.2">
      <c r="D23793" s="343"/>
    </row>
    <row r="23794" spans="4:4" x14ac:dyDescent="0.2">
      <c r="D23794" s="343"/>
    </row>
    <row r="23795" spans="4:4" x14ac:dyDescent="0.2">
      <c r="D23795" s="343"/>
    </row>
    <row r="23796" spans="4:4" x14ac:dyDescent="0.2">
      <c r="D23796" s="343"/>
    </row>
    <row r="23797" spans="4:4" x14ac:dyDescent="0.2">
      <c r="D23797" s="343"/>
    </row>
    <row r="23798" spans="4:4" x14ac:dyDescent="0.2">
      <c r="D23798" s="343"/>
    </row>
    <row r="23799" spans="4:4" x14ac:dyDescent="0.2">
      <c r="D23799" s="343"/>
    </row>
    <row r="23800" spans="4:4" x14ac:dyDescent="0.2">
      <c r="D23800" s="343"/>
    </row>
    <row r="23801" spans="4:4" x14ac:dyDescent="0.2">
      <c r="D23801" s="343"/>
    </row>
    <row r="23802" spans="4:4" x14ac:dyDescent="0.2">
      <c r="D23802" s="343"/>
    </row>
    <row r="23803" spans="4:4" x14ac:dyDescent="0.2">
      <c r="D23803" s="343"/>
    </row>
    <row r="23804" spans="4:4" x14ac:dyDescent="0.2">
      <c r="D23804" s="343"/>
    </row>
    <row r="23805" spans="4:4" x14ac:dyDescent="0.2">
      <c r="D23805" s="343"/>
    </row>
    <row r="23806" spans="4:4" x14ac:dyDescent="0.2">
      <c r="D23806" s="343"/>
    </row>
    <row r="23807" spans="4:4" x14ac:dyDescent="0.2">
      <c r="D23807" s="343"/>
    </row>
    <row r="23808" spans="4:4" x14ac:dyDescent="0.2">
      <c r="D23808" s="343"/>
    </row>
    <row r="23809" spans="4:4" x14ac:dyDescent="0.2">
      <c r="D23809" s="343"/>
    </row>
    <row r="23810" spans="4:4" x14ac:dyDescent="0.2">
      <c r="D23810" s="343"/>
    </row>
    <row r="23811" spans="4:4" x14ac:dyDescent="0.2">
      <c r="D23811" s="343"/>
    </row>
    <row r="23812" spans="4:4" x14ac:dyDescent="0.2">
      <c r="D23812" s="343"/>
    </row>
    <row r="23813" spans="4:4" x14ac:dyDescent="0.2">
      <c r="D23813" s="343"/>
    </row>
    <row r="23814" spans="4:4" x14ac:dyDescent="0.2">
      <c r="D23814" s="343"/>
    </row>
    <row r="23815" spans="4:4" x14ac:dyDescent="0.2">
      <c r="D23815" s="343"/>
    </row>
    <row r="23816" spans="4:4" x14ac:dyDescent="0.2">
      <c r="D23816" s="343"/>
    </row>
    <row r="23817" spans="4:4" x14ac:dyDescent="0.2">
      <c r="D23817" s="343"/>
    </row>
    <row r="23818" spans="4:4" x14ac:dyDescent="0.2">
      <c r="D23818" s="343"/>
    </row>
    <row r="23819" spans="4:4" x14ac:dyDescent="0.2">
      <c r="D23819" s="343"/>
    </row>
    <row r="23820" spans="4:4" x14ac:dyDescent="0.2">
      <c r="D23820" s="343"/>
    </row>
    <row r="23821" spans="4:4" x14ac:dyDescent="0.2">
      <c r="D23821" s="343"/>
    </row>
    <row r="23822" spans="4:4" x14ac:dyDescent="0.2">
      <c r="D23822" s="343"/>
    </row>
    <row r="23823" spans="4:4" x14ac:dyDescent="0.2">
      <c r="D23823" s="343"/>
    </row>
    <row r="23824" spans="4:4" x14ac:dyDescent="0.2">
      <c r="D23824" s="343"/>
    </row>
    <row r="23825" spans="4:4" x14ac:dyDescent="0.2">
      <c r="D23825" s="343"/>
    </row>
    <row r="23826" spans="4:4" x14ac:dyDescent="0.2">
      <c r="D23826" s="343"/>
    </row>
    <row r="23827" spans="4:4" x14ac:dyDescent="0.2">
      <c r="D23827" s="343"/>
    </row>
    <row r="23828" spans="4:4" x14ac:dyDescent="0.2">
      <c r="D23828" s="343"/>
    </row>
    <row r="23829" spans="4:4" x14ac:dyDescent="0.2">
      <c r="D23829" s="343"/>
    </row>
    <row r="23830" spans="4:4" x14ac:dyDescent="0.2">
      <c r="D23830" s="343"/>
    </row>
    <row r="23831" spans="4:4" x14ac:dyDescent="0.2">
      <c r="D23831" s="343"/>
    </row>
    <row r="23832" spans="4:4" x14ac:dyDescent="0.2">
      <c r="D23832" s="343"/>
    </row>
    <row r="23833" spans="4:4" x14ac:dyDescent="0.2">
      <c r="D23833" s="343"/>
    </row>
    <row r="23834" spans="4:4" x14ac:dyDescent="0.2">
      <c r="D23834" s="343"/>
    </row>
    <row r="23835" spans="4:4" x14ac:dyDescent="0.2">
      <c r="D23835" s="343"/>
    </row>
    <row r="23836" spans="4:4" x14ac:dyDescent="0.2">
      <c r="D23836" s="343"/>
    </row>
    <row r="23837" spans="4:4" x14ac:dyDescent="0.2">
      <c r="D23837" s="343"/>
    </row>
    <row r="23838" spans="4:4" x14ac:dyDescent="0.2">
      <c r="D23838" s="343"/>
    </row>
    <row r="23839" spans="4:4" x14ac:dyDescent="0.2">
      <c r="D23839" s="343"/>
    </row>
    <row r="23840" spans="4:4" x14ac:dyDescent="0.2">
      <c r="D23840" s="343"/>
    </row>
    <row r="23841" spans="4:4" x14ac:dyDescent="0.2">
      <c r="D23841" s="343"/>
    </row>
    <row r="23842" spans="4:4" x14ac:dyDescent="0.2">
      <c r="D23842" s="343"/>
    </row>
    <row r="23843" spans="4:4" x14ac:dyDescent="0.2">
      <c r="D23843" s="343"/>
    </row>
    <row r="23844" spans="4:4" x14ac:dyDescent="0.2">
      <c r="D23844" s="343"/>
    </row>
    <row r="23845" spans="4:4" x14ac:dyDescent="0.2">
      <c r="D23845" s="343"/>
    </row>
    <row r="23846" spans="4:4" x14ac:dyDescent="0.2">
      <c r="D23846" s="343"/>
    </row>
    <row r="23847" spans="4:4" x14ac:dyDescent="0.2">
      <c r="D23847" s="343"/>
    </row>
    <row r="23848" spans="4:4" x14ac:dyDescent="0.2">
      <c r="D23848" s="343"/>
    </row>
    <row r="23849" spans="4:4" x14ac:dyDescent="0.2">
      <c r="D23849" s="343"/>
    </row>
    <row r="23850" spans="4:4" x14ac:dyDescent="0.2">
      <c r="D23850" s="343"/>
    </row>
    <row r="23851" spans="4:4" x14ac:dyDescent="0.2">
      <c r="D23851" s="343"/>
    </row>
    <row r="23852" spans="4:4" x14ac:dyDescent="0.2">
      <c r="D23852" s="343"/>
    </row>
    <row r="23853" spans="4:4" x14ac:dyDescent="0.2">
      <c r="D23853" s="343"/>
    </row>
    <row r="23854" spans="4:4" x14ac:dyDescent="0.2">
      <c r="D23854" s="343"/>
    </row>
    <row r="23855" spans="4:4" x14ac:dyDescent="0.2">
      <c r="D23855" s="343"/>
    </row>
    <row r="23856" spans="4:4" x14ac:dyDescent="0.2">
      <c r="D23856" s="343"/>
    </row>
    <row r="23857" spans="4:4" x14ac:dyDescent="0.2">
      <c r="D23857" s="343"/>
    </row>
    <row r="23858" spans="4:4" x14ac:dyDescent="0.2">
      <c r="D23858" s="343"/>
    </row>
    <row r="23859" spans="4:4" x14ac:dyDescent="0.2">
      <c r="D23859" s="343"/>
    </row>
    <row r="23860" spans="4:4" x14ac:dyDescent="0.2">
      <c r="D23860" s="343"/>
    </row>
    <row r="23861" spans="4:4" x14ac:dyDescent="0.2">
      <c r="D23861" s="343"/>
    </row>
    <row r="23862" spans="4:4" x14ac:dyDescent="0.2">
      <c r="D23862" s="343"/>
    </row>
    <row r="23863" spans="4:4" x14ac:dyDescent="0.2">
      <c r="D23863" s="343"/>
    </row>
    <row r="23864" spans="4:4" x14ac:dyDescent="0.2">
      <c r="D23864" s="343"/>
    </row>
    <row r="23865" spans="4:4" x14ac:dyDescent="0.2">
      <c r="D23865" s="343"/>
    </row>
    <row r="23866" spans="4:4" x14ac:dyDescent="0.2">
      <c r="D23866" s="343"/>
    </row>
    <row r="23867" spans="4:4" x14ac:dyDescent="0.2">
      <c r="D23867" s="343"/>
    </row>
    <row r="23868" spans="4:4" x14ac:dyDescent="0.2">
      <c r="D23868" s="343"/>
    </row>
    <row r="23869" spans="4:4" x14ac:dyDescent="0.2">
      <c r="D23869" s="343"/>
    </row>
    <row r="23870" spans="4:4" x14ac:dyDescent="0.2">
      <c r="D23870" s="343"/>
    </row>
    <row r="23871" spans="4:4" x14ac:dyDescent="0.2">
      <c r="D23871" s="343"/>
    </row>
    <row r="23872" spans="4:4" x14ac:dyDescent="0.2">
      <c r="D23872" s="343"/>
    </row>
    <row r="23873" spans="4:4" x14ac:dyDescent="0.2">
      <c r="D23873" s="343"/>
    </row>
    <row r="23874" spans="4:4" x14ac:dyDescent="0.2">
      <c r="D23874" s="343"/>
    </row>
    <row r="23875" spans="4:4" x14ac:dyDescent="0.2">
      <c r="D23875" s="343"/>
    </row>
    <row r="23876" spans="4:4" x14ac:dyDescent="0.2">
      <c r="D23876" s="343"/>
    </row>
    <row r="23877" spans="4:4" x14ac:dyDescent="0.2">
      <c r="D23877" s="343"/>
    </row>
    <row r="23878" spans="4:4" x14ac:dyDescent="0.2">
      <c r="D23878" s="343"/>
    </row>
    <row r="23879" spans="4:4" x14ac:dyDescent="0.2">
      <c r="D23879" s="343"/>
    </row>
    <row r="23880" spans="4:4" x14ac:dyDescent="0.2">
      <c r="D23880" s="343"/>
    </row>
    <row r="23881" spans="4:4" x14ac:dyDescent="0.2">
      <c r="D23881" s="343"/>
    </row>
    <row r="23882" spans="4:4" x14ac:dyDescent="0.2">
      <c r="D23882" s="343"/>
    </row>
    <row r="23883" spans="4:4" x14ac:dyDescent="0.2">
      <c r="D23883" s="343"/>
    </row>
    <row r="23884" spans="4:4" x14ac:dyDescent="0.2">
      <c r="D23884" s="343"/>
    </row>
    <row r="23885" spans="4:4" x14ac:dyDescent="0.2">
      <c r="D23885" s="343"/>
    </row>
    <row r="23886" spans="4:4" x14ac:dyDescent="0.2">
      <c r="D23886" s="343"/>
    </row>
    <row r="23887" spans="4:4" x14ac:dyDescent="0.2">
      <c r="D23887" s="343"/>
    </row>
    <row r="23888" spans="4:4" x14ac:dyDescent="0.2">
      <c r="D23888" s="343"/>
    </row>
    <row r="23889" spans="4:4" x14ac:dyDescent="0.2">
      <c r="D23889" s="343"/>
    </row>
    <row r="23890" spans="4:4" x14ac:dyDescent="0.2">
      <c r="D23890" s="343"/>
    </row>
    <row r="23891" spans="4:4" x14ac:dyDescent="0.2">
      <c r="D23891" s="343"/>
    </row>
    <row r="23892" spans="4:4" x14ac:dyDescent="0.2">
      <c r="D23892" s="343"/>
    </row>
    <row r="23893" spans="4:4" x14ac:dyDescent="0.2">
      <c r="D23893" s="343"/>
    </row>
    <row r="23894" spans="4:4" x14ac:dyDescent="0.2">
      <c r="D23894" s="343"/>
    </row>
    <row r="23895" spans="4:4" x14ac:dyDescent="0.2">
      <c r="D23895" s="343"/>
    </row>
    <row r="23896" spans="4:4" x14ac:dyDescent="0.2">
      <c r="D23896" s="343"/>
    </row>
    <row r="23897" spans="4:4" x14ac:dyDescent="0.2">
      <c r="D23897" s="343"/>
    </row>
    <row r="23898" spans="4:4" x14ac:dyDescent="0.2">
      <c r="D23898" s="343"/>
    </row>
    <row r="23899" spans="4:4" x14ac:dyDescent="0.2">
      <c r="D23899" s="343"/>
    </row>
    <row r="23900" spans="4:4" x14ac:dyDescent="0.2">
      <c r="D23900" s="343"/>
    </row>
    <row r="23901" spans="4:4" x14ac:dyDescent="0.2">
      <c r="D23901" s="343"/>
    </row>
    <row r="23902" spans="4:4" x14ac:dyDescent="0.2">
      <c r="D23902" s="343"/>
    </row>
    <row r="23903" spans="4:4" x14ac:dyDescent="0.2">
      <c r="D23903" s="343"/>
    </row>
    <row r="23904" spans="4:4" x14ac:dyDescent="0.2">
      <c r="D23904" s="343"/>
    </row>
    <row r="23905" spans="4:4" x14ac:dyDescent="0.2">
      <c r="D23905" s="343"/>
    </row>
    <row r="23906" spans="4:4" x14ac:dyDescent="0.2">
      <c r="D23906" s="343"/>
    </row>
    <row r="23907" spans="4:4" x14ac:dyDescent="0.2">
      <c r="D23907" s="343"/>
    </row>
    <row r="23908" spans="4:4" x14ac:dyDescent="0.2">
      <c r="D23908" s="343"/>
    </row>
    <row r="23909" spans="4:4" x14ac:dyDescent="0.2">
      <c r="D23909" s="343"/>
    </row>
    <row r="23910" spans="4:4" x14ac:dyDescent="0.2">
      <c r="D23910" s="343"/>
    </row>
    <row r="23911" spans="4:4" x14ac:dyDescent="0.2">
      <c r="D23911" s="343"/>
    </row>
    <row r="23912" spans="4:4" x14ac:dyDescent="0.2">
      <c r="D23912" s="343"/>
    </row>
    <row r="23913" spans="4:4" x14ac:dyDescent="0.2">
      <c r="D23913" s="343"/>
    </row>
    <row r="23914" spans="4:4" x14ac:dyDescent="0.2">
      <c r="D23914" s="343"/>
    </row>
    <row r="23915" spans="4:4" x14ac:dyDescent="0.2">
      <c r="D23915" s="343"/>
    </row>
    <row r="23916" spans="4:4" x14ac:dyDescent="0.2">
      <c r="D23916" s="343"/>
    </row>
    <row r="23917" spans="4:4" x14ac:dyDescent="0.2">
      <c r="D23917" s="343"/>
    </row>
    <row r="23918" spans="4:4" x14ac:dyDescent="0.2">
      <c r="D23918" s="343"/>
    </row>
    <row r="23919" spans="4:4" x14ac:dyDescent="0.2">
      <c r="D23919" s="343"/>
    </row>
    <row r="23920" spans="4:4" x14ac:dyDescent="0.2">
      <c r="D23920" s="343"/>
    </row>
    <row r="23921" spans="4:4" x14ac:dyDescent="0.2">
      <c r="D23921" s="343"/>
    </row>
    <row r="23922" spans="4:4" x14ac:dyDescent="0.2">
      <c r="D23922" s="343"/>
    </row>
    <row r="23923" spans="4:4" x14ac:dyDescent="0.2">
      <c r="D23923" s="343"/>
    </row>
    <row r="23924" spans="4:4" x14ac:dyDescent="0.2">
      <c r="D23924" s="343"/>
    </row>
    <row r="23925" spans="4:4" x14ac:dyDescent="0.2">
      <c r="D23925" s="343"/>
    </row>
    <row r="23926" spans="4:4" x14ac:dyDescent="0.2">
      <c r="D23926" s="343"/>
    </row>
    <row r="23927" spans="4:4" x14ac:dyDescent="0.2">
      <c r="D23927" s="343"/>
    </row>
    <row r="23928" spans="4:4" x14ac:dyDescent="0.2">
      <c r="D23928" s="343"/>
    </row>
    <row r="23929" spans="4:4" x14ac:dyDescent="0.2">
      <c r="D23929" s="343"/>
    </row>
    <row r="23930" spans="4:4" x14ac:dyDescent="0.2">
      <c r="D23930" s="343"/>
    </row>
    <row r="23931" spans="4:4" x14ac:dyDescent="0.2">
      <c r="D23931" s="343"/>
    </row>
    <row r="23932" spans="4:4" x14ac:dyDescent="0.2">
      <c r="D23932" s="343"/>
    </row>
    <row r="23933" spans="4:4" x14ac:dyDescent="0.2">
      <c r="D23933" s="343"/>
    </row>
    <row r="23934" spans="4:4" x14ac:dyDescent="0.2">
      <c r="D23934" s="343"/>
    </row>
    <row r="23935" spans="4:4" x14ac:dyDescent="0.2">
      <c r="D23935" s="343"/>
    </row>
    <row r="23936" spans="4:4" x14ac:dyDescent="0.2">
      <c r="D23936" s="343"/>
    </row>
    <row r="23937" spans="4:4" x14ac:dyDescent="0.2">
      <c r="D23937" s="343"/>
    </row>
    <row r="23938" spans="4:4" x14ac:dyDescent="0.2">
      <c r="D23938" s="343"/>
    </row>
    <row r="23939" spans="4:4" x14ac:dyDescent="0.2">
      <c r="D23939" s="343"/>
    </row>
    <row r="23940" spans="4:4" x14ac:dyDescent="0.2">
      <c r="D23940" s="343"/>
    </row>
    <row r="23941" spans="4:4" x14ac:dyDescent="0.2">
      <c r="D23941" s="343"/>
    </row>
    <row r="23942" spans="4:4" x14ac:dyDescent="0.2">
      <c r="D23942" s="343"/>
    </row>
    <row r="23943" spans="4:4" x14ac:dyDescent="0.2">
      <c r="D23943" s="343"/>
    </row>
    <row r="23944" spans="4:4" x14ac:dyDescent="0.2">
      <c r="D23944" s="343"/>
    </row>
    <row r="23945" spans="4:4" x14ac:dyDescent="0.2">
      <c r="D23945" s="343"/>
    </row>
    <row r="23946" spans="4:4" x14ac:dyDescent="0.2">
      <c r="D23946" s="343"/>
    </row>
    <row r="23947" spans="4:4" x14ac:dyDescent="0.2">
      <c r="D23947" s="343"/>
    </row>
    <row r="23948" spans="4:4" x14ac:dyDescent="0.2">
      <c r="D23948" s="343"/>
    </row>
    <row r="23949" spans="4:4" x14ac:dyDescent="0.2">
      <c r="D23949" s="343"/>
    </row>
    <row r="23950" spans="4:4" x14ac:dyDescent="0.2">
      <c r="D23950" s="343"/>
    </row>
    <row r="23951" spans="4:4" x14ac:dyDescent="0.2">
      <c r="D23951" s="343"/>
    </row>
    <row r="23952" spans="4:4" x14ac:dyDescent="0.2">
      <c r="D23952" s="343"/>
    </row>
    <row r="23953" spans="4:4" x14ac:dyDescent="0.2">
      <c r="D23953" s="343"/>
    </row>
    <row r="23954" spans="4:4" x14ac:dyDescent="0.2">
      <c r="D23954" s="343"/>
    </row>
    <row r="23955" spans="4:4" x14ac:dyDescent="0.2">
      <c r="D23955" s="343"/>
    </row>
    <row r="23956" spans="4:4" x14ac:dyDescent="0.2">
      <c r="D23956" s="343"/>
    </row>
    <row r="23957" spans="4:4" x14ac:dyDescent="0.2">
      <c r="D23957" s="343"/>
    </row>
    <row r="23958" spans="4:4" x14ac:dyDescent="0.2">
      <c r="D23958" s="343"/>
    </row>
    <row r="23959" spans="4:4" x14ac:dyDescent="0.2">
      <c r="D23959" s="343"/>
    </row>
    <row r="23960" spans="4:4" x14ac:dyDescent="0.2">
      <c r="D23960" s="343"/>
    </row>
    <row r="23961" spans="4:4" x14ac:dyDescent="0.2">
      <c r="D23961" s="343"/>
    </row>
    <row r="23962" spans="4:4" x14ac:dyDescent="0.2">
      <c r="D23962" s="343"/>
    </row>
    <row r="23963" spans="4:4" x14ac:dyDescent="0.2">
      <c r="D23963" s="343"/>
    </row>
    <row r="23964" spans="4:4" x14ac:dyDescent="0.2">
      <c r="D23964" s="343"/>
    </row>
    <row r="23965" spans="4:4" x14ac:dyDescent="0.2">
      <c r="D23965" s="343"/>
    </row>
    <row r="23966" spans="4:4" x14ac:dyDescent="0.2">
      <c r="D23966" s="343"/>
    </row>
    <row r="23967" spans="4:4" x14ac:dyDescent="0.2">
      <c r="D23967" s="343"/>
    </row>
    <row r="23968" spans="4:4" x14ac:dyDescent="0.2">
      <c r="D23968" s="343"/>
    </row>
    <row r="23969" spans="4:4" x14ac:dyDescent="0.2">
      <c r="D23969" s="343"/>
    </row>
    <row r="23970" spans="4:4" x14ac:dyDescent="0.2">
      <c r="D23970" s="343"/>
    </row>
    <row r="23971" spans="4:4" x14ac:dyDescent="0.2">
      <c r="D23971" s="343"/>
    </row>
    <row r="23972" spans="4:4" x14ac:dyDescent="0.2">
      <c r="D23972" s="343"/>
    </row>
    <row r="23973" spans="4:4" x14ac:dyDescent="0.2">
      <c r="D23973" s="343"/>
    </row>
    <row r="23974" spans="4:4" x14ac:dyDescent="0.2">
      <c r="D23974" s="343"/>
    </row>
    <row r="23975" spans="4:4" x14ac:dyDescent="0.2">
      <c r="D23975" s="343"/>
    </row>
    <row r="23976" spans="4:4" x14ac:dyDescent="0.2">
      <c r="D23976" s="343"/>
    </row>
    <row r="23977" spans="4:4" x14ac:dyDescent="0.2">
      <c r="D23977" s="343"/>
    </row>
    <row r="23978" spans="4:4" x14ac:dyDescent="0.2">
      <c r="D23978" s="343"/>
    </row>
    <row r="23979" spans="4:4" x14ac:dyDescent="0.2">
      <c r="D23979" s="343"/>
    </row>
    <row r="23980" spans="4:4" x14ac:dyDescent="0.2">
      <c r="D23980" s="343"/>
    </row>
    <row r="23981" spans="4:4" x14ac:dyDescent="0.2">
      <c r="D23981" s="343"/>
    </row>
    <row r="23982" spans="4:4" x14ac:dyDescent="0.2">
      <c r="D23982" s="343"/>
    </row>
    <row r="23983" spans="4:4" x14ac:dyDescent="0.2">
      <c r="D23983" s="343"/>
    </row>
    <row r="23984" spans="4:4" x14ac:dyDescent="0.2">
      <c r="D23984" s="343"/>
    </row>
    <row r="23985" spans="4:4" x14ac:dyDescent="0.2">
      <c r="D23985" s="343"/>
    </row>
    <row r="23986" spans="4:4" x14ac:dyDescent="0.2">
      <c r="D23986" s="343"/>
    </row>
    <row r="23987" spans="4:4" x14ac:dyDescent="0.2">
      <c r="D23987" s="343"/>
    </row>
    <row r="23988" spans="4:4" x14ac:dyDescent="0.2">
      <c r="D23988" s="343"/>
    </row>
    <row r="23989" spans="4:4" x14ac:dyDescent="0.2">
      <c r="D23989" s="343"/>
    </row>
    <row r="23990" spans="4:4" x14ac:dyDescent="0.2">
      <c r="D23990" s="343"/>
    </row>
    <row r="23991" spans="4:4" x14ac:dyDescent="0.2">
      <c r="D23991" s="343"/>
    </row>
    <row r="23992" spans="4:4" x14ac:dyDescent="0.2">
      <c r="D23992" s="343"/>
    </row>
    <row r="23993" spans="4:4" x14ac:dyDescent="0.2">
      <c r="D23993" s="343"/>
    </row>
    <row r="23994" spans="4:4" x14ac:dyDescent="0.2">
      <c r="D23994" s="343"/>
    </row>
    <row r="23995" spans="4:4" x14ac:dyDescent="0.2">
      <c r="D23995" s="343"/>
    </row>
    <row r="23996" spans="4:4" x14ac:dyDescent="0.2">
      <c r="D23996" s="343"/>
    </row>
    <row r="23997" spans="4:4" x14ac:dyDescent="0.2">
      <c r="D23997" s="343"/>
    </row>
    <row r="23998" spans="4:4" x14ac:dyDescent="0.2">
      <c r="D23998" s="343"/>
    </row>
    <row r="23999" spans="4:4" x14ac:dyDescent="0.2">
      <c r="D23999" s="343"/>
    </row>
    <row r="24000" spans="4:4" x14ac:dyDescent="0.2">
      <c r="D24000" s="343"/>
    </row>
    <row r="24001" spans="4:4" x14ac:dyDescent="0.2">
      <c r="D24001" s="343"/>
    </row>
    <row r="24002" spans="4:4" x14ac:dyDescent="0.2">
      <c r="D24002" s="343"/>
    </row>
    <row r="24003" spans="4:4" x14ac:dyDescent="0.2">
      <c r="D24003" s="343"/>
    </row>
    <row r="24004" spans="4:4" x14ac:dyDescent="0.2">
      <c r="D24004" s="343"/>
    </row>
    <row r="24005" spans="4:4" x14ac:dyDescent="0.2">
      <c r="D24005" s="343"/>
    </row>
    <row r="24006" spans="4:4" x14ac:dyDescent="0.2">
      <c r="D24006" s="343"/>
    </row>
    <row r="24007" spans="4:4" x14ac:dyDescent="0.2">
      <c r="D24007" s="343"/>
    </row>
    <row r="24008" spans="4:4" x14ac:dyDescent="0.2">
      <c r="D24008" s="343"/>
    </row>
    <row r="24009" spans="4:4" x14ac:dyDescent="0.2">
      <c r="D24009" s="343"/>
    </row>
    <row r="24010" spans="4:4" x14ac:dyDescent="0.2">
      <c r="D24010" s="343"/>
    </row>
    <row r="24011" spans="4:4" x14ac:dyDescent="0.2">
      <c r="D24011" s="343"/>
    </row>
    <row r="24012" spans="4:4" x14ac:dyDescent="0.2">
      <c r="D24012" s="343"/>
    </row>
    <row r="24013" spans="4:4" x14ac:dyDescent="0.2">
      <c r="D24013" s="343"/>
    </row>
    <row r="24014" spans="4:4" x14ac:dyDescent="0.2">
      <c r="D24014" s="343"/>
    </row>
    <row r="24015" spans="4:4" x14ac:dyDescent="0.2">
      <c r="D24015" s="343"/>
    </row>
    <row r="24016" spans="4:4" x14ac:dyDescent="0.2">
      <c r="D24016" s="343"/>
    </row>
    <row r="24017" spans="4:4" x14ac:dyDescent="0.2">
      <c r="D24017" s="343"/>
    </row>
    <row r="24018" spans="4:4" x14ac:dyDescent="0.2">
      <c r="D24018" s="343"/>
    </row>
    <row r="24019" spans="4:4" x14ac:dyDescent="0.2">
      <c r="D24019" s="343"/>
    </row>
    <row r="24020" spans="4:4" x14ac:dyDescent="0.2">
      <c r="D24020" s="343"/>
    </row>
    <row r="24021" spans="4:4" x14ac:dyDescent="0.2">
      <c r="D24021" s="343"/>
    </row>
    <row r="24022" spans="4:4" x14ac:dyDescent="0.2">
      <c r="D24022" s="343"/>
    </row>
    <row r="24023" spans="4:4" x14ac:dyDescent="0.2">
      <c r="D24023" s="343"/>
    </row>
    <row r="24024" spans="4:4" x14ac:dyDescent="0.2">
      <c r="D24024" s="343"/>
    </row>
    <row r="24025" spans="4:4" x14ac:dyDescent="0.2">
      <c r="D24025" s="343"/>
    </row>
    <row r="24026" spans="4:4" x14ac:dyDescent="0.2">
      <c r="D24026" s="343"/>
    </row>
    <row r="24027" spans="4:4" x14ac:dyDescent="0.2">
      <c r="D24027" s="343"/>
    </row>
    <row r="24028" spans="4:4" x14ac:dyDescent="0.2">
      <c r="D24028" s="343"/>
    </row>
    <row r="24029" spans="4:4" x14ac:dyDescent="0.2">
      <c r="D24029" s="343"/>
    </row>
    <row r="24030" spans="4:4" x14ac:dyDescent="0.2">
      <c r="D24030" s="343"/>
    </row>
    <row r="24031" spans="4:4" x14ac:dyDescent="0.2">
      <c r="D24031" s="343"/>
    </row>
    <row r="24032" spans="4:4" x14ac:dyDescent="0.2">
      <c r="D24032" s="343"/>
    </row>
    <row r="24033" spans="4:4" x14ac:dyDescent="0.2">
      <c r="D24033" s="343"/>
    </row>
    <row r="24034" spans="4:4" x14ac:dyDescent="0.2">
      <c r="D24034" s="343"/>
    </row>
    <row r="24035" spans="4:4" x14ac:dyDescent="0.2">
      <c r="D24035" s="343"/>
    </row>
    <row r="24036" spans="4:4" x14ac:dyDescent="0.2">
      <c r="D24036" s="343"/>
    </row>
    <row r="24037" spans="4:4" x14ac:dyDescent="0.2">
      <c r="D24037" s="343"/>
    </row>
    <row r="24038" spans="4:4" x14ac:dyDescent="0.2">
      <c r="D24038" s="343"/>
    </row>
    <row r="24039" spans="4:4" x14ac:dyDescent="0.2">
      <c r="D24039" s="343"/>
    </row>
    <row r="24040" spans="4:4" x14ac:dyDescent="0.2">
      <c r="D24040" s="343"/>
    </row>
    <row r="24041" spans="4:4" x14ac:dyDescent="0.2">
      <c r="D24041" s="343"/>
    </row>
    <row r="24042" spans="4:4" x14ac:dyDescent="0.2">
      <c r="D24042" s="343"/>
    </row>
    <row r="24043" spans="4:4" x14ac:dyDescent="0.2">
      <c r="D24043" s="343"/>
    </row>
    <row r="24044" spans="4:4" x14ac:dyDescent="0.2">
      <c r="D24044" s="343"/>
    </row>
    <row r="24045" spans="4:4" x14ac:dyDescent="0.2">
      <c r="D24045" s="343"/>
    </row>
    <row r="24046" spans="4:4" x14ac:dyDescent="0.2">
      <c r="D24046" s="343"/>
    </row>
    <row r="24047" spans="4:4" x14ac:dyDescent="0.2">
      <c r="D24047" s="343"/>
    </row>
    <row r="24048" spans="4:4" x14ac:dyDescent="0.2">
      <c r="D24048" s="343"/>
    </row>
    <row r="24049" spans="4:4" x14ac:dyDescent="0.2">
      <c r="D24049" s="343"/>
    </row>
    <row r="24050" spans="4:4" x14ac:dyDescent="0.2">
      <c r="D24050" s="343"/>
    </row>
    <row r="24051" spans="4:4" x14ac:dyDescent="0.2">
      <c r="D24051" s="343"/>
    </row>
    <row r="24052" spans="4:4" x14ac:dyDescent="0.2">
      <c r="D24052" s="343"/>
    </row>
    <row r="24053" spans="4:4" x14ac:dyDescent="0.2">
      <c r="D24053" s="343"/>
    </row>
    <row r="24054" spans="4:4" x14ac:dyDescent="0.2">
      <c r="D24054" s="343"/>
    </row>
    <row r="24055" spans="4:4" x14ac:dyDescent="0.2">
      <c r="D24055" s="343"/>
    </row>
    <row r="24056" spans="4:4" x14ac:dyDescent="0.2">
      <c r="D24056" s="343"/>
    </row>
    <row r="24057" spans="4:4" x14ac:dyDescent="0.2">
      <c r="D24057" s="343"/>
    </row>
    <row r="24058" spans="4:4" x14ac:dyDescent="0.2">
      <c r="D24058" s="343"/>
    </row>
    <row r="24059" spans="4:4" x14ac:dyDescent="0.2">
      <c r="D24059" s="343"/>
    </row>
    <row r="24060" spans="4:4" x14ac:dyDescent="0.2">
      <c r="D24060" s="343"/>
    </row>
    <row r="24061" spans="4:4" x14ac:dyDescent="0.2">
      <c r="D24061" s="343"/>
    </row>
    <row r="24062" spans="4:4" x14ac:dyDescent="0.2">
      <c r="D24062" s="343"/>
    </row>
    <row r="24063" spans="4:4" x14ac:dyDescent="0.2">
      <c r="D24063" s="343"/>
    </row>
    <row r="24064" spans="4:4" x14ac:dyDescent="0.2">
      <c r="D24064" s="343"/>
    </row>
    <row r="24065" spans="4:4" x14ac:dyDescent="0.2">
      <c r="D24065" s="343"/>
    </row>
    <row r="24066" spans="4:4" x14ac:dyDescent="0.2">
      <c r="D24066" s="343"/>
    </row>
    <row r="24067" spans="4:4" x14ac:dyDescent="0.2">
      <c r="D24067" s="343"/>
    </row>
    <row r="24068" spans="4:4" x14ac:dyDescent="0.2">
      <c r="D24068" s="343"/>
    </row>
    <row r="24069" spans="4:4" x14ac:dyDescent="0.2">
      <c r="D24069" s="343"/>
    </row>
    <row r="24070" spans="4:4" x14ac:dyDescent="0.2">
      <c r="D24070" s="343"/>
    </row>
    <row r="24071" spans="4:4" x14ac:dyDescent="0.2">
      <c r="D24071" s="343"/>
    </row>
    <row r="24072" spans="4:4" x14ac:dyDescent="0.2">
      <c r="D24072" s="343"/>
    </row>
    <row r="24073" spans="4:4" x14ac:dyDescent="0.2">
      <c r="D24073" s="343"/>
    </row>
    <row r="24074" spans="4:4" x14ac:dyDescent="0.2">
      <c r="D24074" s="343"/>
    </row>
    <row r="24075" spans="4:4" x14ac:dyDescent="0.2">
      <c r="D24075" s="343"/>
    </row>
    <row r="24076" spans="4:4" x14ac:dyDescent="0.2">
      <c r="D24076" s="343"/>
    </row>
    <row r="24077" spans="4:4" x14ac:dyDescent="0.2">
      <c r="D24077" s="343"/>
    </row>
    <row r="24078" spans="4:4" x14ac:dyDescent="0.2">
      <c r="D24078" s="343"/>
    </row>
    <row r="24079" spans="4:4" x14ac:dyDescent="0.2">
      <c r="D24079" s="343"/>
    </row>
    <row r="24080" spans="4:4" x14ac:dyDescent="0.2">
      <c r="D24080" s="343"/>
    </row>
    <row r="24081" spans="4:4" x14ac:dyDescent="0.2">
      <c r="D24081" s="343"/>
    </row>
    <row r="24082" spans="4:4" x14ac:dyDescent="0.2">
      <c r="D24082" s="343"/>
    </row>
    <row r="24083" spans="4:4" x14ac:dyDescent="0.2">
      <c r="D24083" s="343"/>
    </row>
    <row r="24084" spans="4:4" x14ac:dyDescent="0.2">
      <c r="D24084" s="343"/>
    </row>
    <row r="24085" spans="4:4" x14ac:dyDescent="0.2">
      <c r="D24085" s="343"/>
    </row>
    <row r="24086" spans="4:4" x14ac:dyDescent="0.2">
      <c r="D24086" s="343"/>
    </row>
    <row r="24087" spans="4:4" x14ac:dyDescent="0.2">
      <c r="D24087" s="343"/>
    </row>
    <row r="24088" spans="4:4" x14ac:dyDescent="0.2">
      <c r="D24088" s="343"/>
    </row>
    <row r="24089" spans="4:4" x14ac:dyDescent="0.2">
      <c r="D24089" s="343"/>
    </row>
    <row r="24090" spans="4:4" x14ac:dyDescent="0.2">
      <c r="D24090" s="343"/>
    </row>
    <row r="24091" spans="4:4" x14ac:dyDescent="0.2">
      <c r="D24091" s="343"/>
    </row>
    <row r="24092" spans="4:4" x14ac:dyDescent="0.2">
      <c r="D24092" s="343"/>
    </row>
    <row r="24093" spans="4:4" x14ac:dyDescent="0.2">
      <c r="D24093" s="343"/>
    </row>
    <row r="24094" spans="4:4" x14ac:dyDescent="0.2">
      <c r="D24094" s="343"/>
    </row>
    <row r="24095" spans="4:4" x14ac:dyDescent="0.2">
      <c r="D24095" s="343"/>
    </row>
    <row r="24096" spans="4:4" x14ac:dyDescent="0.2">
      <c r="D24096" s="343"/>
    </row>
    <row r="24097" spans="4:4" x14ac:dyDescent="0.2">
      <c r="D24097" s="343"/>
    </row>
    <row r="24098" spans="4:4" x14ac:dyDescent="0.2">
      <c r="D24098" s="343"/>
    </row>
    <row r="24099" spans="4:4" x14ac:dyDescent="0.2">
      <c r="D24099" s="343"/>
    </row>
    <row r="24100" spans="4:4" x14ac:dyDescent="0.2">
      <c r="D24100" s="343"/>
    </row>
    <row r="24101" spans="4:4" x14ac:dyDescent="0.2">
      <c r="D24101" s="343"/>
    </row>
    <row r="24102" spans="4:4" x14ac:dyDescent="0.2">
      <c r="D24102" s="343"/>
    </row>
    <row r="24103" spans="4:4" x14ac:dyDescent="0.2">
      <c r="D24103" s="343"/>
    </row>
    <row r="24104" spans="4:4" x14ac:dyDescent="0.2">
      <c r="D24104" s="343"/>
    </row>
    <row r="24105" spans="4:4" x14ac:dyDescent="0.2">
      <c r="D24105" s="343"/>
    </row>
    <row r="24106" spans="4:4" x14ac:dyDescent="0.2">
      <c r="D24106" s="343"/>
    </row>
    <row r="24107" spans="4:4" x14ac:dyDescent="0.2">
      <c r="D24107" s="343"/>
    </row>
    <row r="24108" spans="4:4" x14ac:dyDescent="0.2">
      <c r="D24108" s="343"/>
    </row>
    <row r="24109" spans="4:4" x14ac:dyDescent="0.2">
      <c r="D24109" s="343"/>
    </row>
    <row r="24110" spans="4:4" x14ac:dyDescent="0.2">
      <c r="D24110" s="343"/>
    </row>
    <row r="24111" spans="4:4" x14ac:dyDescent="0.2">
      <c r="D24111" s="343"/>
    </row>
    <row r="24112" spans="4:4" x14ac:dyDescent="0.2">
      <c r="D24112" s="343"/>
    </row>
    <row r="24113" spans="4:4" x14ac:dyDescent="0.2">
      <c r="D24113" s="343"/>
    </row>
    <row r="24114" spans="4:4" x14ac:dyDescent="0.2">
      <c r="D24114" s="343"/>
    </row>
    <row r="24115" spans="4:4" x14ac:dyDescent="0.2">
      <c r="D24115" s="343"/>
    </row>
    <row r="24116" spans="4:4" x14ac:dyDescent="0.2">
      <c r="D24116" s="343"/>
    </row>
    <row r="24117" spans="4:4" x14ac:dyDescent="0.2">
      <c r="D24117" s="343"/>
    </row>
    <row r="24118" spans="4:4" x14ac:dyDescent="0.2">
      <c r="D24118" s="343"/>
    </row>
    <row r="24119" spans="4:4" x14ac:dyDescent="0.2">
      <c r="D24119" s="343"/>
    </row>
    <row r="24120" spans="4:4" x14ac:dyDescent="0.2">
      <c r="D24120" s="343"/>
    </row>
    <row r="24121" spans="4:4" x14ac:dyDescent="0.2">
      <c r="D24121" s="343"/>
    </row>
    <row r="24122" spans="4:4" x14ac:dyDescent="0.2">
      <c r="D24122" s="343"/>
    </row>
    <row r="24123" spans="4:4" x14ac:dyDescent="0.2">
      <c r="D24123" s="343"/>
    </row>
    <row r="24124" spans="4:4" x14ac:dyDescent="0.2">
      <c r="D24124" s="343"/>
    </row>
    <row r="24125" spans="4:4" x14ac:dyDescent="0.2">
      <c r="D24125" s="343"/>
    </row>
    <row r="24126" spans="4:4" x14ac:dyDescent="0.2">
      <c r="D24126" s="343"/>
    </row>
    <row r="24127" spans="4:4" x14ac:dyDescent="0.2">
      <c r="D24127" s="343"/>
    </row>
    <row r="24128" spans="4:4" x14ac:dyDescent="0.2">
      <c r="D24128" s="343"/>
    </row>
    <row r="24129" spans="4:4" x14ac:dyDescent="0.2">
      <c r="D24129" s="343"/>
    </row>
    <row r="24130" spans="4:4" x14ac:dyDescent="0.2">
      <c r="D24130" s="343"/>
    </row>
    <row r="24131" spans="4:4" x14ac:dyDescent="0.2">
      <c r="D24131" s="343"/>
    </row>
    <row r="24132" spans="4:4" x14ac:dyDescent="0.2">
      <c r="D24132" s="343"/>
    </row>
    <row r="24133" spans="4:4" x14ac:dyDescent="0.2">
      <c r="D24133" s="343"/>
    </row>
    <row r="24134" spans="4:4" x14ac:dyDescent="0.2">
      <c r="D24134" s="343"/>
    </row>
    <row r="24135" spans="4:4" x14ac:dyDescent="0.2">
      <c r="D24135" s="343"/>
    </row>
    <row r="24136" spans="4:4" x14ac:dyDescent="0.2">
      <c r="D24136" s="343"/>
    </row>
    <row r="24137" spans="4:4" x14ac:dyDescent="0.2">
      <c r="D24137" s="343"/>
    </row>
    <row r="24138" spans="4:4" x14ac:dyDescent="0.2">
      <c r="D24138" s="343"/>
    </row>
    <row r="24139" spans="4:4" x14ac:dyDescent="0.2">
      <c r="D24139" s="343"/>
    </row>
    <row r="24140" spans="4:4" x14ac:dyDescent="0.2">
      <c r="D24140" s="343"/>
    </row>
    <row r="24141" spans="4:4" x14ac:dyDescent="0.2">
      <c r="D24141" s="343"/>
    </row>
    <row r="24142" spans="4:4" x14ac:dyDescent="0.2">
      <c r="D24142" s="343"/>
    </row>
    <row r="24143" spans="4:4" x14ac:dyDescent="0.2">
      <c r="D24143" s="343"/>
    </row>
    <row r="24144" spans="4:4" x14ac:dyDescent="0.2">
      <c r="D24144" s="343"/>
    </row>
    <row r="24145" spans="4:4" x14ac:dyDescent="0.2">
      <c r="D24145" s="343"/>
    </row>
    <row r="24146" spans="4:4" x14ac:dyDescent="0.2">
      <c r="D24146" s="343"/>
    </row>
    <row r="24147" spans="4:4" x14ac:dyDescent="0.2">
      <c r="D24147" s="343"/>
    </row>
    <row r="24148" spans="4:4" x14ac:dyDescent="0.2">
      <c r="D24148" s="343"/>
    </row>
    <row r="24149" spans="4:4" x14ac:dyDescent="0.2">
      <c r="D24149" s="343"/>
    </row>
    <row r="24150" spans="4:4" x14ac:dyDescent="0.2">
      <c r="D24150" s="343"/>
    </row>
    <row r="24151" spans="4:4" x14ac:dyDescent="0.2">
      <c r="D24151" s="343"/>
    </row>
    <row r="24152" spans="4:4" x14ac:dyDescent="0.2">
      <c r="D24152" s="343"/>
    </row>
    <row r="24153" spans="4:4" x14ac:dyDescent="0.2">
      <c r="D24153" s="343"/>
    </row>
    <row r="24154" spans="4:4" x14ac:dyDescent="0.2">
      <c r="D24154" s="343"/>
    </row>
    <row r="24155" spans="4:4" x14ac:dyDescent="0.2">
      <c r="D24155" s="343"/>
    </row>
    <row r="24156" spans="4:4" x14ac:dyDescent="0.2">
      <c r="D24156" s="343"/>
    </row>
    <row r="24157" spans="4:4" x14ac:dyDescent="0.2">
      <c r="D24157" s="343"/>
    </row>
    <row r="24158" spans="4:4" x14ac:dyDescent="0.2">
      <c r="D24158" s="343"/>
    </row>
    <row r="24159" spans="4:4" x14ac:dyDescent="0.2">
      <c r="D24159" s="343"/>
    </row>
    <row r="24160" spans="4:4" x14ac:dyDescent="0.2">
      <c r="D24160" s="343"/>
    </row>
    <row r="24161" spans="4:4" x14ac:dyDescent="0.2">
      <c r="D24161" s="343"/>
    </row>
    <row r="24162" spans="4:4" x14ac:dyDescent="0.2">
      <c r="D24162" s="343"/>
    </row>
    <row r="24163" spans="4:4" x14ac:dyDescent="0.2">
      <c r="D24163" s="343"/>
    </row>
    <row r="24164" spans="4:4" x14ac:dyDescent="0.2">
      <c r="D24164" s="343"/>
    </row>
    <row r="24165" spans="4:4" x14ac:dyDescent="0.2">
      <c r="D24165" s="343"/>
    </row>
    <row r="24166" spans="4:4" x14ac:dyDescent="0.2">
      <c r="D24166" s="343"/>
    </row>
    <row r="24167" spans="4:4" x14ac:dyDescent="0.2">
      <c r="D24167" s="343"/>
    </row>
    <row r="24168" spans="4:4" x14ac:dyDescent="0.2">
      <c r="D24168" s="343"/>
    </row>
    <row r="24169" spans="4:4" x14ac:dyDescent="0.2">
      <c r="D24169" s="343"/>
    </row>
    <row r="24170" spans="4:4" x14ac:dyDescent="0.2">
      <c r="D24170" s="343"/>
    </row>
    <row r="24171" spans="4:4" x14ac:dyDescent="0.2">
      <c r="D24171" s="343"/>
    </row>
    <row r="24172" spans="4:4" x14ac:dyDescent="0.2">
      <c r="D24172" s="343"/>
    </row>
    <row r="24173" spans="4:4" x14ac:dyDescent="0.2">
      <c r="D24173" s="343"/>
    </row>
    <row r="24174" spans="4:4" x14ac:dyDescent="0.2">
      <c r="D24174" s="343"/>
    </row>
    <row r="24175" spans="4:4" x14ac:dyDescent="0.2">
      <c r="D24175" s="343"/>
    </row>
    <row r="24176" spans="4:4" x14ac:dyDescent="0.2">
      <c r="D24176" s="343"/>
    </row>
    <row r="24177" spans="4:4" x14ac:dyDescent="0.2">
      <c r="D24177" s="343"/>
    </row>
    <row r="24178" spans="4:4" x14ac:dyDescent="0.2">
      <c r="D24178" s="343"/>
    </row>
    <row r="24179" spans="4:4" x14ac:dyDescent="0.2">
      <c r="D24179" s="343"/>
    </row>
    <row r="24180" spans="4:4" x14ac:dyDescent="0.2">
      <c r="D24180" s="343"/>
    </row>
    <row r="24181" spans="4:4" x14ac:dyDescent="0.2">
      <c r="D24181" s="343"/>
    </row>
    <row r="24182" spans="4:4" x14ac:dyDescent="0.2">
      <c r="D24182" s="343"/>
    </row>
    <row r="24183" spans="4:4" x14ac:dyDescent="0.2">
      <c r="D24183" s="343"/>
    </row>
    <row r="24184" spans="4:4" x14ac:dyDescent="0.2">
      <c r="D24184" s="343"/>
    </row>
    <row r="24185" spans="4:4" x14ac:dyDescent="0.2">
      <c r="D24185" s="343"/>
    </row>
    <row r="24186" spans="4:4" x14ac:dyDescent="0.2">
      <c r="D24186" s="343"/>
    </row>
    <row r="24187" spans="4:4" x14ac:dyDescent="0.2">
      <c r="D24187" s="343"/>
    </row>
    <row r="24188" spans="4:4" x14ac:dyDescent="0.2">
      <c r="D24188" s="343"/>
    </row>
    <row r="24189" spans="4:4" x14ac:dyDescent="0.2">
      <c r="D24189" s="343"/>
    </row>
    <row r="24190" spans="4:4" x14ac:dyDescent="0.2">
      <c r="D24190" s="343"/>
    </row>
    <row r="24191" spans="4:4" x14ac:dyDescent="0.2">
      <c r="D24191" s="343"/>
    </row>
    <row r="24192" spans="4:4" x14ac:dyDescent="0.2">
      <c r="D24192" s="343"/>
    </row>
    <row r="24193" spans="4:4" x14ac:dyDescent="0.2">
      <c r="D24193" s="343"/>
    </row>
    <row r="24194" spans="4:4" x14ac:dyDescent="0.2">
      <c r="D24194" s="343"/>
    </row>
    <row r="24195" spans="4:4" x14ac:dyDescent="0.2">
      <c r="D24195" s="343"/>
    </row>
    <row r="24196" spans="4:4" x14ac:dyDescent="0.2">
      <c r="D24196" s="343"/>
    </row>
    <row r="24197" spans="4:4" x14ac:dyDescent="0.2">
      <c r="D24197" s="343"/>
    </row>
    <row r="24198" spans="4:4" x14ac:dyDescent="0.2">
      <c r="D24198" s="343"/>
    </row>
    <row r="24199" spans="4:4" x14ac:dyDescent="0.2">
      <c r="D24199" s="343"/>
    </row>
    <row r="24200" spans="4:4" x14ac:dyDescent="0.2">
      <c r="D24200" s="343"/>
    </row>
    <row r="24201" spans="4:4" x14ac:dyDescent="0.2">
      <c r="D24201" s="343"/>
    </row>
    <row r="24202" spans="4:4" x14ac:dyDescent="0.2">
      <c r="D24202" s="343"/>
    </row>
    <row r="24203" spans="4:4" x14ac:dyDescent="0.2">
      <c r="D24203" s="343"/>
    </row>
    <row r="24204" spans="4:4" x14ac:dyDescent="0.2">
      <c r="D24204" s="343"/>
    </row>
    <row r="24205" spans="4:4" x14ac:dyDescent="0.2">
      <c r="D24205" s="343"/>
    </row>
    <row r="24206" spans="4:4" x14ac:dyDescent="0.2">
      <c r="D24206" s="343"/>
    </row>
    <row r="24207" spans="4:4" x14ac:dyDescent="0.2">
      <c r="D24207" s="343"/>
    </row>
    <row r="24208" spans="4:4" x14ac:dyDescent="0.2">
      <c r="D24208" s="343"/>
    </row>
    <row r="24209" spans="4:4" x14ac:dyDescent="0.2">
      <c r="D24209" s="343"/>
    </row>
    <row r="24210" spans="4:4" x14ac:dyDescent="0.2">
      <c r="D24210" s="343"/>
    </row>
    <row r="24211" spans="4:4" x14ac:dyDescent="0.2">
      <c r="D24211" s="343"/>
    </row>
    <row r="24212" spans="4:4" x14ac:dyDescent="0.2">
      <c r="D24212" s="343"/>
    </row>
    <row r="24213" spans="4:4" x14ac:dyDescent="0.2">
      <c r="D24213" s="343"/>
    </row>
    <row r="24214" spans="4:4" x14ac:dyDescent="0.2">
      <c r="D24214" s="343"/>
    </row>
    <row r="24215" spans="4:4" x14ac:dyDescent="0.2">
      <c r="D24215" s="343"/>
    </row>
    <row r="24216" spans="4:4" x14ac:dyDescent="0.2">
      <c r="D24216" s="343"/>
    </row>
    <row r="24217" spans="4:4" x14ac:dyDescent="0.2">
      <c r="D24217" s="343"/>
    </row>
    <row r="24218" spans="4:4" x14ac:dyDescent="0.2">
      <c r="D24218" s="343"/>
    </row>
    <row r="24219" spans="4:4" x14ac:dyDescent="0.2">
      <c r="D24219" s="343"/>
    </row>
    <row r="24220" spans="4:4" x14ac:dyDescent="0.2">
      <c r="D24220" s="343"/>
    </row>
    <row r="24221" spans="4:4" x14ac:dyDescent="0.2">
      <c r="D24221" s="343"/>
    </row>
    <row r="24222" spans="4:4" x14ac:dyDescent="0.2">
      <c r="D24222" s="343"/>
    </row>
    <row r="24223" spans="4:4" x14ac:dyDescent="0.2">
      <c r="D24223" s="343"/>
    </row>
    <row r="24224" spans="4:4" x14ac:dyDescent="0.2">
      <c r="D24224" s="343"/>
    </row>
    <row r="24225" spans="4:4" x14ac:dyDescent="0.2">
      <c r="D24225" s="343"/>
    </row>
    <row r="24226" spans="4:4" x14ac:dyDescent="0.2">
      <c r="D24226" s="343"/>
    </row>
    <row r="24227" spans="4:4" x14ac:dyDescent="0.2">
      <c r="D24227" s="343"/>
    </row>
    <row r="24228" spans="4:4" x14ac:dyDescent="0.2">
      <c r="D24228" s="343"/>
    </row>
    <row r="24229" spans="4:4" x14ac:dyDescent="0.2">
      <c r="D24229" s="343"/>
    </row>
    <row r="24230" spans="4:4" x14ac:dyDescent="0.2">
      <c r="D24230" s="343"/>
    </row>
    <row r="24231" spans="4:4" x14ac:dyDescent="0.2">
      <c r="D24231" s="343"/>
    </row>
    <row r="24232" spans="4:4" x14ac:dyDescent="0.2">
      <c r="D24232" s="343"/>
    </row>
    <row r="24233" spans="4:4" x14ac:dyDescent="0.2">
      <c r="D24233" s="343"/>
    </row>
    <row r="24234" spans="4:4" x14ac:dyDescent="0.2">
      <c r="D24234" s="343"/>
    </row>
    <row r="24235" spans="4:4" x14ac:dyDescent="0.2">
      <c r="D24235" s="343"/>
    </row>
    <row r="24236" spans="4:4" x14ac:dyDescent="0.2">
      <c r="D24236" s="343"/>
    </row>
    <row r="24237" spans="4:4" x14ac:dyDescent="0.2">
      <c r="D24237" s="343"/>
    </row>
    <row r="24238" spans="4:4" x14ac:dyDescent="0.2">
      <c r="D24238" s="343"/>
    </row>
    <row r="24239" spans="4:4" x14ac:dyDescent="0.2">
      <c r="D24239" s="343"/>
    </row>
    <row r="24240" spans="4:4" x14ac:dyDescent="0.2">
      <c r="D24240" s="343"/>
    </row>
    <row r="24241" spans="4:4" x14ac:dyDescent="0.2">
      <c r="D24241" s="343"/>
    </row>
    <row r="24242" spans="4:4" x14ac:dyDescent="0.2">
      <c r="D24242" s="343"/>
    </row>
    <row r="24243" spans="4:4" x14ac:dyDescent="0.2">
      <c r="D24243" s="343"/>
    </row>
    <row r="24244" spans="4:4" x14ac:dyDescent="0.2">
      <c r="D24244" s="343"/>
    </row>
    <row r="24245" spans="4:4" x14ac:dyDescent="0.2">
      <c r="D24245" s="343"/>
    </row>
    <row r="24246" spans="4:4" x14ac:dyDescent="0.2">
      <c r="D24246" s="343"/>
    </row>
    <row r="24247" spans="4:4" x14ac:dyDescent="0.2">
      <c r="D24247" s="343"/>
    </row>
    <row r="24248" spans="4:4" x14ac:dyDescent="0.2">
      <c r="D24248" s="343"/>
    </row>
    <row r="24249" spans="4:4" x14ac:dyDescent="0.2">
      <c r="D24249" s="343"/>
    </row>
    <row r="24250" spans="4:4" x14ac:dyDescent="0.2">
      <c r="D24250" s="343"/>
    </row>
    <row r="24251" spans="4:4" x14ac:dyDescent="0.2">
      <c r="D24251" s="343"/>
    </row>
    <row r="24252" spans="4:4" x14ac:dyDescent="0.2">
      <c r="D24252" s="343"/>
    </row>
    <row r="24253" spans="4:4" x14ac:dyDescent="0.2">
      <c r="D24253" s="343"/>
    </row>
    <row r="24254" spans="4:4" x14ac:dyDescent="0.2">
      <c r="D24254" s="343"/>
    </row>
    <row r="24255" spans="4:4" x14ac:dyDescent="0.2">
      <c r="D24255" s="343"/>
    </row>
    <row r="24256" spans="4:4" x14ac:dyDescent="0.2">
      <c r="D24256" s="343"/>
    </row>
    <row r="24257" spans="4:4" x14ac:dyDescent="0.2">
      <c r="D24257" s="343"/>
    </row>
    <row r="24258" spans="4:4" x14ac:dyDescent="0.2">
      <c r="D24258" s="343"/>
    </row>
    <row r="24259" spans="4:4" x14ac:dyDescent="0.2">
      <c r="D24259" s="343"/>
    </row>
    <row r="24260" spans="4:4" x14ac:dyDescent="0.2">
      <c r="D24260" s="343"/>
    </row>
    <row r="24261" spans="4:4" x14ac:dyDescent="0.2">
      <c r="D24261" s="343"/>
    </row>
    <row r="24262" spans="4:4" x14ac:dyDescent="0.2">
      <c r="D24262" s="343"/>
    </row>
    <row r="24263" spans="4:4" x14ac:dyDescent="0.2">
      <c r="D24263" s="343"/>
    </row>
    <row r="24264" spans="4:4" x14ac:dyDescent="0.2">
      <c r="D24264" s="343"/>
    </row>
    <row r="24265" spans="4:4" x14ac:dyDescent="0.2">
      <c r="D24265" s="343"/>
    </row>
    <row r="24266" spans="4:4" x14ac:dyDescent="0.2">
      <c r="D24266" s="343"/>
    </row>
    <row r="24267" spans="4:4" x14ac:dyDescent="0.2">
      <c r="D24267" s="343"/>
    </row>
    <row r="24268" spans="4:4" x14ac:dyDescent="0.2">
      <c r="D24268" s="343"/>
    </row>
    <row r="24269" spans="4:4" x14ac:dyDescent="0.2">
      <c r="D24269" s="343"/>
    </row>
    <row r="24270" spans="4:4" x14ac:dyDescent="0.2">
      <c r="D24270" s="343"/>
    </row>
    <row r="24271" spans="4:4" x14ac:dyDescent="0.2">
      <c r="D24271" s="343"/>
    </row>
    <row r="24272" spans="4:4" x14ac:dyDescent="0.2">
      <c r="D24272" s="343"/>
    </row>
    <row r="24273" spans="4:4" x14ac:dyDescent="0.2">
      <c r="D24273" s="343"/>
    </row>
    <row r="24274" spans="4:4" x14ac:dyDescent="0.2">
      <c r="D24274" s="343"/>
    </row>
    <row r="24275" spans="4:4" x14ac:dyDescent="0.2">
      <c r="D24275" s="343"/>
    </row>
    <row r="24276" spans="4:4" x14ac:dyDescent="0.2">
      <c r="D24276" s="343"/>
    </row>
    <row r="24277" spans="4:4" x14ac:dyDescent="0.2">
      <c r="D24277" s="343"/>
    </row>
    <row r="24278" spans="4:4" x14ac:dyDescent="0.2">
      <c r="D24278" s="343"/>
    </row>
    <row r="24279" spans="4:4" x14ac:dyDescent="0.2">
      <c r="D24279" s="343"/>
    </row>
    <row r="24280" spans="4:4" x14ac:dyDescent="0.2">
      <c r="D24280" s="343"/>
    </row>
    <row r="24281" spans="4:4" x14ac:dyDescent="0.2">
      <c r="D24281" s="343"/>
    </row>
    <row r="24282" spans="4:4" x14ac:dyDescent="0.2">
      <c r="D24282" s="343"/>
    </row>
    <row r="24283" spans="4:4" x14ac:dyDescent="0.2">
      <c r="D24283" s="343"/>
    </row>
    <row r="24284" spans="4:4" x14ac:dyDescent="0.2">
      <c r="D24284" s="343"/>
    </row>
    <row r="24285" spans="4:4" x14ac:dyDescent="0.2">
      <c r="D24285" s="343"/>
    </row>
    <row r="24286" spans="4:4" x14ac:dyDescent="0.2">
      <c r="D24286" s="343"/>
    </row>
    <row r="24287" spans="4:4" x14ac:dyDescent="0.2">
      <c r="D24287" s="343"/>
    </row>
    <row r="24288" spans="4:4" x14ac:dyDescent="0.2">
      <c r="D24288" s="343"/>
    </row>
    <row r="24289" spans="4:4" x14ac:dyDescent="0.2">
      <c r="D24289" s="343"/>
    </row>
    <row r="24290" spans="4:4" x14ac:dyDescent="0.2">
      <c r="D24290" s="343"/>
    </row>
    <row r="24291" spans="4:4" x14ac:dyDescent="0.2">
      <c r="D24291" s="343"/>
    </row>
    <row r="24292" spans="4:4" x14ac:dyDescent="0.2">
      <c r="D24292" s="343"/>
    </row>
    <row r="24293" spans="4:4" x14ac:dyDescent="0.2">
      <c r="D24293" s="343"/>
    </row>
    <row r="24294" spans="4:4" x14ac:dyDescent="0.2">
      <c r="D24294" s="343"/>
    </row>
    <row r="24295" spans="4:4" x14ac:dyDescent="0.2">
      <c r="D24295" s="343"/>
    </row>
    <row r="24296" spans="4:4" x14ac:dyDescent="0.2">
      <c r="D24296" s="343"/>
    </row>
    <row r="24297" spans="4:4" x14ac:dyDescent="0.2">
      <c r="D24297" s="343"/>
    </row>
    <row r="24298" spans="4:4" x14ac:dyDescent="0.2">
      <c r="D24298" s="343"/>
    </row>
    <row r="24299" spans="4:4" x14ac:dyDescent="0.2">
      <c r="D24299" s="343"/>
    </row>
    <row r="24300" spans="4:4" x14ac:dyDescent="0.2">
      <c r="D24300" s="343"/>
    </row>
    <row r="24301" spans="4:4" x14ac:dyDescent="0.2">
      <c r="D24301" s="343"/>
    </row>
    <row r="24302" spans="4:4" x14ac:dyDescent="0.2">
      <c r="D24302" s="343"/>
    </row>
    <row r="24303" spans="4:4" x14ac:dyDescent="0.2">
      <c r="D24303" s="343"/>
    </row>
    <row r="24304" spans="4:4" x14ac:dyDescent="0.2">
      <c r="D24304" s="343"/>
    </row>
    <row r="24305" spans="4:4" x14ac:dyDescent="0.2">
      <c r="D24305" s="343"/>
    </row>
    <row r="24306" spans="4:4" x14ac:dyDescent="0.2">
      <c r="D24306" s="343"/>
    </row>
    <row r="24307" spans="4:4" x14ac:dyDescent="0.2">
      <c r="D24307" s="343"/>
    </row>
    <row r="24308" spans="4:4" x14ac:dyDescent="0.2">
      <c r="D24308" s="343"/>
    </row>
    <row r="24309" spans="4:4" x14ac:dyDescent="0.2">
      <c r="D24309" s="343"/>
    </row>
    <row r="24310" spans="4:4" x14ac:dyDescent="0.2">
      <c r="D24310" s="343"/>
    </row>
    <row r="24311" spans="4:4" x14ac:dyDescent="0.2">
      <c r="D24311" s="343"/>
    </row>
    <row r="24312" spans="4:4" x14ac:dyDescent="0.2">
      <c r="D24312" s="343"/>
    </row>
    <row r="24313" spans="4:4" x14ac:dyDescent="0.2">
      <c r="D24313" s="343"/>
    </row>
    <row r="24314" spans="4:4" x14ac:dyDescent="0.2">
      <c r="D24314" s="343"/>
    </row>
    <row r="24315" spans="4:4" x14ac:dyDescent="0.2">
      <c r="D24315" s="343"/>
    </row>
    <row r="24316" spans="4:4" x14ac:dyDescent="0.2">
      <c r="D24316" s="343"/>
    </row>
    <row r="24317" spans="4:4" x14ac:dyDescent="0.2">
      <c r="D24317" s="343"/>
    </row>
    <row r="24318" spans="4:4" x14ac:dyDescent="0.2">
      <c r="D24318" s="343"/>
    </row>
    <row r="24319" spans="4:4" x14ac:dyDescent="0.2">
      <c r="D24319" s="343"/>
    </row>
    <row r="24320" spans="4:4" x14ac:dyDescent="0.2">
      <c r="D24320" s="343"/>
    </row>
    <row r="24321" spans="4:4" x14ac:dyDescent="0.2">
      <c r="D24321" s="343"/>
    </row>
    <row r="24322" spans="4:4" x14ac:dyDescent="0.2">
      <c r="D24322" s="343"/>
    </row>
    <row r="24323" spans="4:4" x14ac:dyDescent="0.2">
      <c r="D24323" s="343"/>
    </row>
    <row r="24324" spans="4:4" x14ac:dyDescent="0.2">
      <c r="D24324" s="343"/>
    </row>
    <row r="24325" spans="4:4" x14ac:dyDescent="0.2">
      <c r="D24325" s="343"/>
    </row>
    <row r="24326" spans="4:4" x14ac:dyDescent="0.2">
      <c r="D24326" s="343"/>
    </row>
    <row r="24327" spans="4:4" x14ac:dyDescent="0.2">
      <c r="D24327" s="343"/>
    </row>
    <row r="24328" spans="4:4" x14ac:dyDescent="0.2">
      <c r="D24328" s="343"/>
    </row>
    <row r="24329" spans="4:4" x14ac:dyDescent="0.2">
      <c r="D24329" s="343"/>
    </row>
    <row r="24330" spans="4:4" x14ac:dyDescent="0.2">
      <c r="D24330" s="343"/>
    </row>
    <row r="24331" spans="4:4" x14ac:dyDescent="0.2">
      <c r="D24331" s="343"/>
    </row>
    <row r="24332" spans="4:4" x14ac:dyDescent="0.2">
      <c r="D24332" s="343"/>
    </row>
    <row r="24333" spans="4:4" x14ac:dyDescent="0.2">
      <c r="D24333" s="343"/>
    </row>
    <row r="24334" spans="4:4" x14ac:dyDescent="0.2">
      <c r="D24334" s="343"/>
    </row>
    <row r="24335" spans="4:4" x14ac:dyDescent="0.2">
      <c r="D24335" s="343"/>
    </row>
    <row r="24336" spans="4:4" x14ac:dyDescent="0.2">
      <c r="D24336" s="343"/>
    </row>
    <row r="24337" spans="4:4" x14ac:dyDescent="0.2">
      <c r="D24337" s="343"/>
    </row>
    <row r="24338" spans="4:4" x14ac:dyDescent="0.2">
      <c r="D24338" s="343"/>
    </row>
    <row r="24339" spans="4:4" x14ac:dyDescent="0.2">
      <c r="D24339" s="343"/>
    </row>
    <row r="24340" spans="4:4" x14ac:dyDescent="0.2">
      <c r="D24340" s="343"/>
    </row>
    <row r="24341" spans="4:4" x14ac:dyDescent="0.2">
      <c r="D24341" s="343"/>
    </row>
    <row r="24342" spans="4:4" x14ac:dyDescent="0.2">
      <c r="D24342" s="343"/>
    </row>
    <row r="24343" spans="4:4" x14ac:dyDescent="0.2">
      <c r="D24343" s="343"/>
    </row>
    <row r="24344" spans="4:4" x14ac:dyDescent="0.2">
      <c r="D24344" s="343"/>
    </row>
    <row r="24345" spans="4:4" x14ac:dyDescent="0.2">
      <c r="D24345" s="343"/>
    </row>
    <row r="24346" spans="4:4" x14ac:dyDescent="0.2">
      <c r="D24346" s="343"/>
    </row>
    <row r="24347" spans="4:4" x14ac:dyDescent="0.2">
      <c r="D24347" s="343"/>
    </row>
    <row r="24348" spans="4:4" x14ac:dyDescent="0.2">
      <c r="D24348" s="343"/>
    </row>
    <row r="24349" spans="4:4" x14ac:dyDescent="0.2">
      <c r="D24349" s="343"/>
    </row>
    <row r="24350" spans="4:4" x14ac:dyDescent="0.2">
      <c r="D24350" s="343"/>
    </row>
    <row r="24351" spans="4:4" x14ac:dyDescent="0.2">
      <c r="D24351" s="343"/>
    </row>
    <row r="24352" spans="4:4" x14ac:dyDescent="0.2">
      <c r="D24352" s="343"/>
    </row>
    <row r="24353" spans="4:4" x14ac:dyDescent="0.2">
      <c r="D24353" s="343"/>
    </row>
    <row r="24354" spans="4:4" x14ac:dyDescent="0.2">
      <c r="D24354" s="343"/>
    </row>
    <row r="24355" spans="4:4" x14ac:dyDescent="0.2">
      <c r="D24355" s="343"/>
    </row>
    <row r="24356" spans="4:4" x14ac:dyDescent="0.2">
      <c r="D24356" s="343"/>
    </row>
    <row r="24357" spans="4:4" x14ac:dyDescent="0.2">
      <c r="D24357" s="343"/>
    </row>
    <row r="24358" spans="4:4" x14ac:dyDescent="0.2">
      <c r="D24358" s="343"/>
    </row>
    <row r="24359" spans="4:4" x14ac:dyDescent="0.2">
      <c r="D24359" s="343"/>
    </row>
    <row r="24360" spans="4:4" x14ac:dyDescent="0.2">
      <c r="D24360" s="343"/>
    </row>
    <row r="24361" spans="4:4" x14ac:dyDescent="0.2">
      <c r="D24361" s="343"/>
    </row>
    <row r="24362" spans="4:4" x14ac:dyDescent="0.2">
      <c r="D24362" s="343"/>
    </row>
    <row r="24363" spans="4:4" x14ac:dyDescent="0.2">
      <c r="D24363" s="343"/>
    </row>
    <row r="24364" spans="4:4" x14ac:dyDescent="0.2">
      <c r="D24364" s="343"/>
    </row>
    <row r="24365" spans="4:4" x14ac:dyDescent="0.2">
      <c r="D24365" s="343"/>
    </row>
    <row r="24366" spans="4:4" x14ac:dyDescent="0.2">
      <c r="D24366" s="343"/>
    </row>
    <row r="24367" spans="4:4" x14ac:dyDescent="0.2">
      <c r="D24367" s="343"/>
    </row>
    <row r="24368" spans="4:4" x14ac:dyDescent="0.2">
      <c r="D24368" s="343"/>
    </row>
    <row r="24369" spans="4:4" x14ac:dyDescent="0.2">
      <c r="D24369" s="343"/>
    </row>
    <row r="24370" spans="4:4" x14ac:dyDescent="0.2">
      <c r="D24370" s="343"/>
    </row>
    <row r="24371" spans="4:4" x14ac:dyDescent="0.2">
      <c r="D24371" s="343"/>
    </row>
    <row r="24372" spans="4:4" x14ac:dyDescent="0.2">
      <c r="D24372" s="343"/>
    </row>
    <row r="24373" spans="4:4" x14ac:dyDescent="0.2">
      <c r="D24373" s="343"/>
    </row>
    <row r="24374" spans="4:4" x14ac:dyDescent="0.2">
      <c r="D24374" s="343"/>
    </row>
    <row r="24375" spans="4:4" x14ac:dyDescent="0.2">
      <c r="D24375" s="343"/>
    </row>
    <row r="24376" spans="4:4" x14ac:dyDescent="0.2">
      <c r="D24376" s="343"/>
    </row>
    <row r="24377" spans="4:4" x14ac:dyDescent="0.2">
      <c r="D24377" s="343"/>
    </row>
    <row r="24378" spans="4:4" x14ac:dyDescent="0.2">
      <c r="D24378" s="343"/>
    </row>
    <row r="24379" spans="4:4" x14ac:dyDescent="0.2">
      <c r="D24379" s="343"/>
    </row>
    <row r="24380" spans="4:4" x14ac:dyDescent="0.2">
      <c r="D24380" s="343"/>
    </row>
    <row r="24381" spans="4:4" x14ac:dyDescent="0.2">
      <c r="D24381" s="343"/>
    </row>
    <row r="24382" spans="4:4" x14ac:dyDescent="0.2">
      <c r="D24382" s="343"/>
    </row>
    <row r="24383" spans="4:4" x14ac:dyDescent="0.2">
      <c r="D24383" s="343"/>
    </row>
    <row r="24384" spans="4:4" x14ac:dyDescent="0.2">
      <c r="D24384" s="343"/>
    </row>
    <row r="24385" spans="4:4" x14ac:dyDescent="0.2">
      <c r="D24385" s="343"/>
    </row>
    <row r="24386" spans="4:4" x14ac:dyDescent="0.2">
      <c r="D24386" s="343"/>
    </row>
    <row r="24387" spans="4:4" x14ac:dyDescent="0.2">
      <c r="D24387" s="343"/>
    </row>
    <row r="24388" spans="4:4" x14ac:dyDescent="0.2">
      <c r="D24388" s="343"/>
    </row>
    <row r="24389" spans="4:4" x14ac:dyDescent="0.2">
      <c r="D24389" s="343"/>
    </row>
    <row r="24390" spans="4:4" x14ac:dyDescent="0.2">
      <c r="D24390" s="343"/>
    </row>
    <row r="24391" spans="4:4" x14ac:dyDescent="0.2">
      <c r="D24391" s="343"/>
    </row>
    <row r="24392" spans="4:4" x14ac:dyDescent="0.2">
      <c r="D24392" s="343"/>
    </row>
    <row r="24393" spans="4:4" x14ac:dyDescent="0.2">
      <c r="D24393" s="343"/>
    </row>
    <row r="24394" spans="4:4" x14ac:dyDescent="0.2">
      <c r="D24394" s="343"/>
    </row>
    <row r="24395" spans="4:4" x14ac:dyDescent="0.2">
      <c r="D24395" s="343"/>
    </row>
    <row r="24396" spans="4:4" x14ac:dyDescent="0.2">
      <c r="D24396" s="343"/>
    </row>
    <row r="24397" spans="4:4" x14ac:dyDescent="0.2">
      <c r="D24397" s="343"/>
    </row>
    <row r="24398" spans="4:4" x14ac:dyDescent="0.2">
      <c r="D24398" s="343"/>
    </row>
    <row r="24399" spans="4:4" x14ac:dyDescent="0.2">
      <c r="D24399" s="343"/>
    </row>
    <row r="24400" spans="4:4" x14ac:dyDescent="0.2">
      <c r="D24400" s="343"/>
    </row>
    <row r="24401" spans="4:4" x14ac:dyDescent="0.2">
      <c r="D24401" s="343"/>
    </row>
    <row r="24402" spans="4:4" x14ac:dyDescent="0.2">
      <c r="D24402" s="343"/>
    </row>
    <row r="24403" spans="4:4" x14ac:dyDescent="0.2">
      <c r="D24403" s="343"/>
    </row>
    <row r="24404" spans="4:4" x14ac:dyDescent="0.2">
      <c r="D24404" s="343"/>
    </row>
    <row r="24405" spans="4:4" x14ac:dyDescent="0.2">
      <c r="D24405" s="343"/>
    </row>
    <row r="24406" spans="4:4" x14ac:dyDescent="0.2">
      <c r="D24406" s="343"/>
    </row>
    <row r="24407" spans="4:4" x14ac:dyDescent="0.2">
      <c r="D24407" s="343"/>
    </row>
    <row r="24408" spans="4:4" x14ac:dyDescent="0.2">
      <c r="D24408" s="343"/>
    </row>
    <row r="24409" spans="4:4" x14ac:dyDescent="0.2">
      <c r="D24409" s="343"/>
    </row>
    <row r="24410" spans="4:4" x14ac:dyDescent="0.2">
      <c r="D24410" s="343"/>
    </row>
    <row r="24411" spans="4:4" x14ac:dyDescent="0.2">
      <c r="D24411" s="343"/>
    </row>
    <row r="24412" spans="4:4" x14ac:dyDescent="0.2">
      <c r="D24412" s="343"/>
    </row>
    <row r="24413" spans="4:4" x14ac:dyDescent="0.2">
      <c r="D24413" s="343"/>
    </row>
    <row r="24414" spans="4:4" x14ac:dyDescent="0.2">
      <c r="D24414" s="343"/>
    </row>
    <row r="24415" spans="4:4" x14ac:dyDescent="0.2">
      <c r="D24415" s="343"/>
    </row>
    <row r="24416" spans="4:4" x14ac:dyDescent="0.2">
      <c r="D24416" s="343"/>
    </row>
    <row r="24417" spans="4:4" x14ac:dyDescent="0.2">
      <c r="D24417" s="343"/>
    </row>
    <row r="24418" spans="4:4" x14ac:dyDescent="0.2">
      <c r="D24418" s="343"/>
    </row>
    <row r="24419" spans="4:4" x14ac:dyDescent="0.2">
      <c r="D24419" s="343"/>
    </row>
    <row r="24420" spans="4:4" x14ac:dyDescent="0.2">
      <c r="D24420" s="343"/>
    </row>
    <row r="24421" spans="4:4" x14ac:dyDescent="0.2">
      <c r="D24421" s="343"/>
    </row>
    <row r="24422" spans="4:4" x14ac:dyDescent="0.2">
      <c r="D24422" s="343"/>
    </row>
    <row r="24423" spans="4:4" x14ac:dyDescent="0.2">
      <c r="D24423" s="343"/>
    </row>
    <row r="24424" spans="4:4" x14ac:dyDescent="0.2">
      <c r="D24424" s="343"/>
    </row>
    <row r="24425" spans="4:4" x14ac:dyDescent="0.2">
      <c r="D24425" s="343"/>
    </row>
    <row r="24426" spans="4:4" x14ac:dyDescent="0.2">
      <c r="D24426" s="343"/>
    </row>
    <row r="24427" spans="4:4" x14ac:dyDescent="0.2">
      <c r="D24427" s="343"/>
    </row>
    <row r="24428" spans="4:4" x14ac:dyDescent="0.2">
      <c r="D24428" s="343"/>
    </row>
    <row r="24429" spans="4:4" x14ac:dyDescent="0.2">
      <c r="D24429" s="343"/>
    </row>
    <row r="24430" spans="4:4" x14ac:dyDescent="0.2">
      <c r="D24430" s="343"/>
    </row>
    <row r="24431" spans="4:4" x14ac:dyDescent="0.2">
      <c r="D24431" s="343"/>
    </row>
    <row r="24432" spans="4:4" x14ac:dyDescent="0.2">
      <c r="D24432" s="343"/>
    </row>
    <row r="24433" spans="4:4" x14ac:dyDescent="0.2">
      <c r="D24433" s="343"/>
    </row>
    <row r="24434" spans="4:4" x14ac:dyDescent="0.2">
      <c r="D24434" s="343"/>
    </row>
    <row r="24435" spans="4:4" x14ac:dyDescent="0.2">
      <c r="D24435" s="343"/>
    </row>
    <row r="24436" spans="4:4" x14ac:dyDescent="0.2">
      <c r="D24436" s="343"/>
    </row>
    <row r="24437" spans="4:4" x14ac:dyDescent="0.2">
      <c r="D24437" s="343"/>
    </row>
    <row r="24438" spans="4:4" x14ac:dyDescent="0.2">
      <c r="D24438" s="343"/>
    </row>
    <row r="24439" spans="4:4" x14ac:dyDescent="0.2">
      <c r="D24439" s="343"/>
    </row>
    <row r="24440" spans="4:4" x14ac:dyDescent="0.2">
      <c r="D24440" s="343"/>
    </row>
    <row r="24441" spans="4:4" x14ac:dyDescent="0.2">
      <c r="D24441" s="343"/>
    </row>
    <row r="24442" spans="4:4" x14ac:dyDescent="0.2">
      <c r="D24442" s="343"/>
    </row>
    <row r="24443" spans="4:4" x14ac:dyDescent="0.2">
      <c r="D24443" s="343"/>
    </row>
    <row r="24444" spans="4:4" x14ac:dyDescent="0.2">
      <c r="D24444" s="343"/>
    </row>
    <row r="24445" spans="4:4" x14ac:dyDescent="0.2">
      <c r="D24445" s="343"/>
    </row>
    <row r="24446" spans="4:4" x14ac:dyDescent="0.2">
      <c r="D24446" s="343"/>
    </row>
    <row r="24447" spans="4:4" x14ac:dyDescent="0.2">
      <c r="D24447" s="343"/>
    </row>
    <row r="24448" spans="4:4" x14ac:dyDescent="0.2">
      <c r="D24448" s="343"/>
    </row>
    <row r="24449" spans="4:4" x14ac:dyDescent="0.2">
      <c r="D24449" s="343"/>
    </row>
    <row r="24450" spans="4:4" x14ac:dyDescent="0.2">
      <c r="D24450" s="343"/>
    </row>
    <row r="24451" spans="4:4" x14ac:dyDescent="0.2">
      <c r="D24451" s="343"/>
    </row>
    <row r="24452" spans="4:4" x14ac:dyDescent="0.2">
      <c r="D24452" s="343"/>
    </row>
    <row r="24453" spans="4:4" x14ac:dyDescent="0.2">
      <c r="D24453" s="343"/>
    </row>
    <row r="24454" spans="4:4" x14ac:dyDescent="0.2">
      <c r="D24454" s="343"/>
    </row>
    <row r="24455" spans="4:4" x14ac:dyDescent="0.2">
      <c r="D24455" s="343"/>
    </row>
    <row r="24456" spans="4:4" x14ac:dyDescent="0.2">
      <c r="D24456" s="343"/>
    </row>
    <row r="24457" spans="4:4" x14ac:dyDescent="0.2">
      <c r="D24457" s="343"/>
    </row>
    <row r="24458" spans="4:4" x14ac:dyDescent="0.2">
      <c r="D24458" s="343"/>
    </row>
    <row r="24459" spans="4:4" x14ac:dyDescent="0.2">
      <c r="D24459" s="343"/>
    </row>
    <row r="24460" spans="4:4" x14ac:dyDescent="0.2">
      <c r="D24460" s="343"/>
    </row>
    <row r="24461" spans="4:4" x14ac:dyDescent="0.2">
      <c r="D24461" s="343"/>
    </row>
    <row r="24462" spans="4:4" x14ac:dyDescent="0.2">
      <c r="D24462" s="343"/>
    </row>
    <row r="24463" spans="4:4" x14ac:dyDescent="0.2">
      <c r="D24463" s="343"/>
    </row>
    <row r="24464" spans="4:4" x14ac:dyDescent="0.2">
      <c r="D24464" s="343"/>
    </row>
    <row r="24465" spans="4:4" x14ac:dyDescent="0.2">
      <c r="D24465" s="343"/>
    </row>
    <row r="24466" spans="4:4" x14ac:dyDescent="0.2">
      <c r="D24466" s="343"/>
    </row>
    <row r="24467" spans="4:4" x14ac:dyDescent="0.2">
      <c r="D24467" s="343"/>
    </row>
    <row r="24468" spans="4:4" x14ac:dyDescent="0.2">
      <c r="D24468" s="343"/>
    </row>
    <row r="24469" spans="4:4" x14ac:dyDescent="0.2">
      <c r="D24469" s="343"/>
    </row>
    <row r="24470" spans="4:4" x14ac:dyDescent="0.2">
      <c r="D24470" s="343"/>
    </row>
    <row r="24471" spans="4:4" x14ac:dyDescent="0.2">
      <c r="D24471" s="343"/>
    </row>
    <row r="24472" spans="4:4" x14ac:dyDescent="0.2">
      <c r="D24472" s="343"/>
    </row>
    <row r="24473" spans="4:4" x14ac:dyDescent="0.2">
      <c r="D24473" s="343"/>
    </row>
    <row r="24474" spans="4:4" x14ac:dyDescent="0.2">
      <c r="D24474" s="343"/>
    </row>
    <row r="24475" spans="4:4" x14ac:dyDescent="0.2">
      <c r="D24475" s="343"/>
    </row>
    <row r="24476" spans="4:4" x14ac:dyDescent="0.2">
      <c r="D24476" s="343"/>
    </row>
    <row r="24477" spans="4:4" x14ac:dyDescent="0.2">
      <c r="D24477" s="343"/>
    </row>
    <row r="24478" spans="4:4" x14ac:dyDescent="0.2">
      <c r="D24478" s="343"/>
    </row>
    <row r="24479" spans="4:4" x14ac:dyDescent="0.2">
      <c r="D24479" s="343"/>
    </row>
    <row r="24480" spans="4:4" x14ac:dyDescent="0.2">
      <c r="D24480" s="343"/>
    </row>
    <row r="24481" spans="4:4" x14ac:dyDescent="0.2">
      <c r="D24481" s="343"/>
    </row>
    <row r="24482" spans="4:4" x14ac:dyDescent="0.2">
      <c r="D24482" s="343"/>
    </row>
    <row r="24483" spans="4:4" x14ac:dyDescent="0.2">
      <c r="D24483" s="343"/>
    </row>
    <row r="24484" spans="4:4" x14ac:dyDescent="0.2">
      <c r="D24484" s="343"/>
    </row>
    <row r="24485" spans="4:4" x14ac:dyDescent="0.2">
      <c r="D24485" s="343"/>
    </row>
    <row r="24486" spans="4:4" x14ac:dyDescent="0.2">
      <c r="D24486" s="343"/>
    </row>
    <row r="24487" spans="4:4" x14ac:dyDescent="0.2">
      <c r="D24487" s="343"/>
    </row>
    <row r="24488" spans="4:4" x14ac:dyDescent="0.2">
      <c r="D24488" s="343"/>
    </row>
    <row r="24489" spans="4:4" x14ac:dyDescent="0.2">
      <c r="D24489" s="343"/>
    </row>
    <row r="24490" spans="4:4" x14ac:dyDescent="0.2">
      <c r="D24490" s="343"/>
    </row>
    <row r="24491" spans="4:4" x14ac:dyDescent="0.2">
      <c r="D24491" s="343"/>
    </row>
    <row r="24492" spans="4:4" x14ac:dyDescent="0.2">
      <c r="D24492" s="343"/>
    </row>
    <row r="24493" spans="4:4" x14ac:dyDescent="0.2">
      <c r="D24493" s="343"/>
    </row>
    <row r="24494" spans="4:4" x14ac:dyDescent="0.2">
      <c r="D24494" s="343"/>
    </row>
    <row r="24495" spans="4:4" x14ac:dyDescent="0.2">
      <c r="D24495" s="343"/>
    </row>
    <row r="24496" spans="4:4" x14ac:dyDescent="0.2">
      <c r="D24496" s="343"/>
    </row>
    <row r="24497" spans="4:4" x14ac:dyDescent="0.2">
      <c r="D24497" s="343"/>
    </row>
    <row r="24498" spans="4:4" x14ac:dyDescent="0.2">
      <c r="D24498" s="343"/>
    </row>
    <row r="24499" spans="4:4" x14ac:dyDescent="0.2">
      <c r="D24499" s="343"/>
    </row>
    <row r="24500" spans="4:4" x14ac:dyDescent="0.2">
      <c r="D24500" s="343"/>
    </row>
    <row r="24501" spans="4:4" x14ac:dyDescent="0.2">
      <c r="D24501" s="343"/>
    </row>
    <row r="24502" spans="4:4" x14ac:dyDescent="0.2">
      <c r="D24502" s="343"/>
    </row>
    <row r="24503" spans="4:4" x14ac:dyDescent="0.2">
      <c r="D24503" s="343"/>
    </row>
    <row r="24504" spans="4:4" x14ac:dyDescent="0.2">
      <c r="D24504" s="343"/>
    </row>
    <row r="24505" spans="4:4" x14ac:dyDescent="0.2">
      <c r="D24505" s="343"/>
    </row>
    <row r="24506" spans="4:4" x14ac:dyDescent="0.2">
      <c r="D24506" s="343"/>
    </row>
    <row r="24507" spans="4:4" x14ac:dyDescent="0.2">
      <c r="D24507" s="343"/>
    </row>
    <row r="24508" spans="4:4" x14ac:dyDescent="0.2">
      <c r="D24508" s="343"/>
    </row>
    <row r="24509" spans="4:4" x14ac:dyDescent="0.2">
      <c r="D24509" s="343"/>
    </row>
    <row r="24510" spans="4:4" x14ac:dyDescent="0.2">
      <c r="D24510" s="343"/>
    </row>
    <row r="24511" spans="4:4" x14ac:dyDescent="0.2">
      <c r="D24511" s="343"/>
    </row>
    <row r="24512" spans="4:4" x14ac:dyDescent="0.2">
      <c r="D24512" s="343"/>
    </row>
    <row r="24513" spans="4:4" x14ac:dyDescent="0.2">
      <c r="D24513" s="343"/>
    </row>
    <row r="24514" spans="4:4" x14ac:dyDescent="0.2">
      <c r="D24514" s="343"/>
    </row>
    <row r="24515" spans="4:4" x14ac:dyDescent="0.2">
      <c r="D24515" s="343"/>
    </row>
    <row r="24516" spans="4:4" x14ac:dyDescent="0.2">
      <c r="D24516" s="343"/>
    </row>
    <row r="24517" spans="4:4" x14ac:dyDescent="0.2">
      <c r="D24517" s="343"/>
    </row>
    <row r="24518" spans="4:4" x14ac:dyDescent="0.2">
      <c r="D24518" s="343"/>
    </row>
    <row r="24519" spans="4:4" x14ac:dyDescent="0.2">
      <c r="D24519" s="343"/>
    </row>
    <row r="24520" spans="4:4" x14ac:dyDescent="0.2">
      <c r="D24520" s="343"/>
    </row>
    <row r="24521" spans="4:4" x14ac:dyDescent="0.2">
      <c r="D24521" s="343"/>
    </row>
    <row r="24522" spans="4:4" x14ac:dyDescent="0.2">
      <c r="D24522" s="343"/>
    </row>
    <row r="24523" spans="4:4" x14ac:dyDescent="0.2">
      <c r="D24523" s="343"/>
    </row>
    <row r="24524" spans="4:4" x14ac:dyDescent="0.2">
      <c r="D24524" s="343"/>
    </row>
    <row r="24525" spans="4:4" x14ac:dyDescent="0.2">
      <c r="D24525" s="343"/>
    </row>
    <row r="24526" spans="4:4" x14ac:dyDescent="0.2">
      <c r="D24526" s="343"/>
    </row>
    <row r="24527" spans="4:4" x14ac:dyDescent="0.2">
      <c r="D24527" s="343"/>
    </row>
    <row r="24528" spans="4:4" x14ac:dyDescent="0.2">
      <c r="D24528" s="343"/>
    </row>
    <row r="24529" spans="4:4" x14ac:dyDescent="0.2">
      <c r="D24529" s="343"/>
    </row>
    <row r="24530" spans="4:4" x14ac:dyDescent="0.2">
      <c r="D24530" s="343"/>
    </row>
    <row r="24531" spans="4:4" x14ac:dyDescent="0.2">
      <c r="D24531" s="343"/>
    </row>
    <row r="24532" spans="4:4" x14ac:dyDescent="0.2">
      <c r="D24532" s="343"/>
    </row>
    <row r="24533" spans="4:4" x14ac:dyDescent="0.2">
      <c r="D24533" s="343"/>
    </row>
    <row r="24534" spans="4:4" x14ac:dyDescent="0.2">
      <c r="D24534" s="343"/>
    </row>
    <row r="24535" spans="4:4" x14ac:dyDescent="0.2">
      <c r="D24535" s="343"/>
    </row>
    <row r="24536" spans="4:4" x14ac:dyDescent="0.2">
      <c r="D24536" s="343"/>
    </row>
    <row r="24537" spans="4:4" x14ac:dyDescent="0.2">
      <c r="D24537" s="343"/>
    </row>
    <row r="24538" spans="4:4" x14ac:dyDescent="0.2">
      <c r="D24538" s="343"/>
    </row>
    <row r="24539" spans="4:4" x14ac:dyDescent="0.2">
      <c r="D24539" s="343"/>
    </row>
    <row r="24540" spans="4:4" x14ac:dyDescent="0.2">
      <c r="D24540" s="343"/>
    </row>
    <row r="24541" spans="4:4" x14ac:dyDescent="0.2">
      <c r="D24541" s="343"/>
    </row>
    <row r="24542" spans="4:4" x14ac:dyDescent="0.2">
      <c r="D24542" s="343"/>
    </row>
    <row r="24543" spans="4:4" x14ac:dyDescent="0.2">
      <c r="D24543" s="343"/>
    </row>
    <row r="24544" spans="4:4" x14ac:dyDescent="0.2">
      <c r="D24544" s="343"/>
    </row>
    <row r="24545" spans="4:4" x14ac:dyDescent="0.2">
      <c r="D24545" s="343"/>
    </row>
    <row r="24546" spans="4:4" x14ac:dyDescent="0.2">
      <c r="D24546" s="343"/>
    </row>
    <row r="24547" spans="4:4" x14ac:dyDescent="0.2">
      <c r="D24547" s="343"/>
    </row>
    <row r="24548" spans="4:4" x14ac:dyDescent="0.2">
      <c r="D24548" s="343"/>
    </row>
    <row r="24549" spans="4:4" x14ac:dyDescent="0.2">
      <c r="D24549" s="343"/>
    </row>
    <row r="24550" spans="4:4" x14ac:dyDescent="0.2">
      <c r="D24550" s="343"/>
    </row>
    <row r="24551" spans="4:4" x14ac:dyDescent="0.2">
      <c r="D24551" s="343"/>
    </row>
    <row r="24552" spans="4:4" x14ac:dyDescent="0.2">
      <c r="D24552" s="343"/>
    </row>
    <row r="24553" spans="4:4" x14ac:dyDescent="0.2">
      <c r="D24553" s="343"/>
    </row>
    <row r="24554" spans="4:4" x14ac:dyDescent="0.2">
      <c r="D24554" s="343"/>
    </row>
    <row r="24555" spans="4:4" x14ac:dyDescent="0.2">
      <c r="D24555" s="343"/>
    </row>
    <row r="24556" spans="4:4" x14ac:dyDescent="0.2">
      <c r="D24556" s="343"/>
    </row>
    <row r="24557" spans="4:4" x14ac:dyDescent="0.2">
      <c r="D24557" s="343"/>
    </row>
    <row r="24558" spans="4:4" x14ac:dyDescent="0.2">
      <c r="D24558" s="343"/>
    </row>
    <row r="24559" spans="4:4" x14ac:dyDescent="0.2">
      <c r="D24559" s="343"/>
    </row>
    <row r="24560" spans="4:4" x14ac:dyDescent="0.2">
      <c r="D24560" s="343"/>
    </row>
    <row r="24561" spans="4:4" x14ac:dyDescent="0.2">
      <c r="D24561" s="343"/>
    </row>
    <row r="24562" spans="4:4" x14ac:dyDescent="0.2">
      <c r="D24562" s="343"/>
    </row>
    <row r="24563" spans="4:4" x14ac:dyDescent="0.2">
      <c r="D24563" s="343"/>
    </row>
    <row r="24564" spans="4:4" x14ac:dyDescent="0.2">
      <c r="D24564" s="343"/>
    </row>
    <row r="24565" spans="4:4" x14ac:dyDescent="0.2">
      <c r="D24565" s="343"/>
    </row>
    <row r="24566" spans="4:4" x14ac:dyDescent="0.2">
      <c r="D24566" s="343"/>
    </row>
    <row r="24567" spans="4:4" x14ac:dyDescent="0.2">
      <c r="D24567" s="343"/>
    </row>
    <row r="24568" spans="4:4" x14ac:dyDescent="0.2">
      <c r="D24568" s="343"/>
    </row>
    <row r="24569" spans="4:4" x14ac:dyDescent="0.2">
      <c r="D24569" s="343"/>
    </row>
    <row r="24570" spans="4:4" x14ac:dyDescent="0.2">
      <c r="D24570" s="343"/>
    </row>
    <row r="24571" spans="4:4" x14ac:dyDescent="0.2">
      <c r="D24571" s="343"/>
    </row>
    <row r="24572" spans="4:4" x14ac:dyDescent="0.2">
      <c r="D24572" s="343"/>
    </row>
    <row r="24573" spans="4:4" x14ac:dyDescent="0.2">
      <c r="D24573" s="343"/>
    </row>
    <row r="24574" spans="4:4" x14ac:dyDescent="0.2">
      <c r="D24574" s="343"/>
    </row>
    <row r="24575" spans="4:4" x14ac:dyDescent="0.2">
      <c r="D24575" s="343"/>
    </row>
    <row r="24576" spans="4:4" x14ac:dyDescent="0.2">
      <c r="D24576" s="343"/>
    </row>
    <row r="24577" spans="4:4" x14ac:dyDescent="0.2">
      <c r="D24577" s="343"/>
    </row>
    <row r="24578" spans="4:4" x14ac:dyDescent="0.2">
      <c r="D24578" s="343"/>
    </row>
    <row r="24579" spans="4:4" x14ac:dyDescent="0.2">
      <c r="D24579" s="343"/>
    </row>
    <row r="24580" spans="4:4" x14ac:dyDescent="0.2">
      <c r="D24580" s="343"/>
    </row>
    <row r="24581" spans="4:4" x14ac:dyDescent="0.2">
      <c r="D24581" s="343"/>
    </row>
    <row r="24582" spans="4:4" x14ac:dyDescent="0.2">
      <c r="D24582" s="343"/>
    </row>
    <row r="24583" spans="4:4" x14ac:dyDescent="0.2">
      <c r="D24583" s="343"/>
    </row>
    <row r="24584" spans="4:4" x14ac:dyDescent="0.2">
      <c r="D24584" s="343"/>
    </row>
    <row r="24585" spans="4:4" x14ac:dyDescent="0.2">
      <c r="D24585" s="343"/>
    </row>
    <row r="24586" spans="4:4" x14ac:dyDescent="0.2">
      <c r="D24586" s="343"/>
    </row>
    <row r="24587" spans="4:4" x14ac:dyDescent="0.2">
      <c r="D24587" s="343"/>
    </row>
    <row r="24588" spans="4:4" x14ac:dyDescent="0.2">
      <c r="D24588" s="343"/>
    </row>
    <row r="24589" spans="4:4" x14ac:dyDescent="0.2">
      <c r="D24589" s="343"/>
    </row>
    <row r="24590" spans="4:4" x14ac:dyDescent="0.2">
      <c r="D24590" s="343"/>
    </row>
    <row r="24591" spans="4:4" x14ac:dyDescent="0.2">
      <c r="D24591" s="343"/>
    </row>
    <row r="24592" spans="4:4" x14ac:dyDescent="0.2">
      <c r="D24592" s="343"/>
    </row>
    <row r="24593" spans="4:4" x14ac:dyDescent="0.2">
      <c r="D24593" s="343"/>
    </row>
    <row r="24594" spans="4:4" x14ac:dyDescent="0.2">
      <c r="D24594" s="343"/>
    </row>
    <row r="24595" spans="4:4" x14ac:dyDescent="0.2">
      <c r="D24595" s="343"/>
    </row>
    <row r="24596" spans="4:4" x14ac:dyDescent="0.2">
      <c r="D24596" s="343"/>
    </row>
    <row r="24597" spans="4:4" x14ac:dyDescent="0.2">
      <c r="D24597" s="343"/>
    </row>
    <row r="24598" spans="4:4" x14ac:dyDescent="0.2">
      <c r="D24598" s="343"/>
    </row>
    <row r="24599" spans="4:4" x14ac:dyDescent="0.2">
      <c r="D24599" s="343"/>
    </row>
    <row r="24600" spans="4:4" x14ac:dyDescent="0.2">
      <c r="D24600" s="343"/>
    </row>
    <row r="24601" spans="4:4" x14ac:dyDescent="0.2">
      <c r="D24601" s="343"/>
    </row>
    <row r="24602" spans="4:4" x14ac:dyDescent="0.2">
      <c r="D24602" s="343"/>
    </row>
    <row r="24603" spans="4:4" x14ac:dyDescent="0.2">
      <c r="D24603" s="343"/>
    </row>
    <row r="24604" spans="4:4" x14ac:dyDescent="0.2">
      <c r="D24604" s="343"/>
    </row>
    <row r="24605" spans="4:4" x14ac:dyDescent="0.2">
      <c r="D24605" s="343"/>
    </row>
    <row r="24606" spans="4:4" x14ac:dyDescent="0.2">
      <c r="D24606" s="343"/>
    </row>
    <row r="24607" spans="4:4" x14ac:dyDescent="0.2">
      <c r="D24607" s="343"/>
    </row>
    <row r="24608" spans="4:4" x14ac:dyDescent="0.2">
      <c r="D24608" s="343"/>
    </row>
    <row r="24609" spans="4:4" x14ac:dyDescent="0.2">
      <c r="D24609" s="343"/>
    </row>
    <row r="24610" spans="4:4" x14ac:dyDescent="0.2">
      <c r="D24610" s="343"/>
    </row>
    <row r="24611" spans="4:4" x14ac:dyDescent="0.2">
      <c r="D24611" s="343"/>
    </row>
    <row r="24612" spans="4:4" x14ac:dyDescent="0.2">
      <c r="D24612" s="343"/>
    </row>
    <row r="24613" spans="4:4" x14ac:dyDescent="0.2">
      <c r="D24613" s="343"/>
    </row>
    <row r="24614" spans="4:4" x14ac:dyDescent="0.2">
      <c r="D24614" s="343"/>
    </row>
    <row r="24615" spans="4:4" x14ac:dyDescent="0.2">
      <c r="D24615" s="343"/>
    </row>
    <row r="24616" spans="4:4" x14ac:dyDescent="0.2">
      <c r="D24616" s="343"/>
    </row>
    <row r="24617" spans="4:4" x14ac:dyDescent="0.2">
      <c r="D24617" s="343"/>
    </row>
    <row r="24618" spans="4:4" x14ac:dyDescent="0.2">
      <c r="D24618" s="343"/>
    </row>
    <row r="24619" spans="4:4" x14ac:dyDescent="0.2">
      <c r="D24619" s="343"/>
    </row>
    <row r="24620" spans="4:4" x14ac:dyDescent="0.2">
      <c r="D24620" s="343"/>
    </row>
    <row r="24621" spans="4:4" x14ac:dyDescent="0.2">
      <c r="D24621" s="343"/>
    </row>
    <row r="24622" spans="4:4" x14ac:dyDescent="0.2">
      <c r="D24622" s="343"/>
    </row>
    <row r="24623" spans="4:4" x14ac:dyDescent="0.2">
      <c r="D24623" s="343"/>
    </row>
    <row r="24624" spans="4:4" x14ac:dyDescent="0.2">
      <c r="D24624" s="343"/>
    </row>
    <row r="24625" spans="4:4" x14ac:dyDescent="0.2">
      <c r="D24625" s="343"/>
    </row>
    <row r="24626" spans="4:4" x14ac:dyDescent="0.2">
      <c r="D24626" s="343"/>
    </row>
    <row r="24627" spans="4:4" x14ac:dyDescent="0.2">
      <c r="D24627" s="343"/>
    </row>
    <row r="24628" spans="4:4" x14ac:dyDescent="0.2">
      <c r="D24628" s="343"/>
    </row>
    <row r="24629" spans="4:4" x14ac:dyDescent="0.2">
      <c r="D24629" s="343"/>
    </row>
    <row r="24630" spans="4:4" x14ac:dyDescent="0.2">
      <c r="D24630" s="343"/>
    </row>
    <row r="24631" spans="4:4" x14ac:dyDescent="0.2">
      <c r="D24631" s="343"/>
    </row>
    <row r="24632" spans="4:4" x14ac:dyDescent="0.2">
      <c r="D24632" s="343"/>
    </row>
    <row r="24633" spans="4:4" x14ac:dyDescent="0.2">
      <c r="D24633" s="343"/>
    </row>
    <row r="24634" spans="4:4" x14ac:dyDescent="0.2">
      <c r="D24634" s="343"/>
    </row>
    <row r="24635" spans="4:4" x14ac:dyDescent="0.2">
      <c r="D24635" s="343"/>
    </row>
    <row r="24636" spans="4:4" x14ac:dyDescent="0.2">
      <c r="D24636" s="343"/>
    </row>
    <row r="24637" spans="4:4" x14ac:dyDescent="0.2">
      <c r="D24637" s="343"/>
    </row>
    <row r="24638" spans="4:4" x14ac:dyDescent="0.2">
      <c r="D24638" s="343"/>
    </row>
    <row r="24639" spans="4:4" x14ac:dyDescent="0.2">
      <c r="D24639" s="343"/>
    </row>
    <row r="24640" spans="4:4" x14ac:dyDescent="0.2">
      <c r="D24640" s="343"/>
    </row>
    <row r="24641" spans="4:4" x14ac:dyDescent="0.2">
      <c r="D24641" s="343"/>
    </row>
    <row r="24642" spans="4:4" x14ac:dyDescent="0.2">
      <c r="D24642" s="343"/>
    </row>
    <row r="24643" spans="4:4" x14ac:dyDescent="0.2">
      <c r="D24643" s="343"/>
    </row>
    <row r="24644" spans="4:4" x14ac:dyDescent="0.2">
      <c r="D24644" s="343"/>
    </row>
    <row r="24645" spans="4:4" x14ac:dyDescent="0.2">
      <c r="D24645" s="343"/>
    </row>
    <row r="24646" spans="4:4" x14ac:dyDescent="0.2">
      <c r="D24646" s="343"/>
    </row>
    <row r="24647" spans="4:4" x14ac:dyDescent="0.2">
      <c r="D24647" s="343"/>
    </row>
    <row r="24648" spans="4:4" x14ac:dyDescent="0.2">
      <c r="D24648" s="343"/>
    </row>
    <row r="24649" spans="4:4" x14ac:dyDescent="0.2">
      <c r="D24649" s="343"/>
    </row>
    <row r="24650" spans="4:4" x14ac:dyDescent="0.2">
      <c r="D24650" s="343"/>
    </row>
    <row r="24651" spans="4:4" x14ac:dyDescent="0.2">
      <c r="D24651" s="343"/>
    </row>
    <row r="24652" spans="4:4" x14ac:dyDescent="0.2">
      <c r="D24652" s="343"/>
    </row>
    <row r="24653" spans="4:4" x14ac:dyDescent="0.2">
      <c r="D24653" s="343"/>
    </row>
    <row r="24654" spans="4:4" x14ac:dyDescent="0.2">
      <c r="D24654" s="343"/>
    </row>
    <row r="24655" spans="4:4" x14ac:dyDescent="0.2">
      <c r="D24655" s="343"/>
    </row>
    <row r="24656" spans="4:4" x14ac:dyDescent="0.2">
      <c r="D24656" s="343"/>
    </row>
    <row r="24657" spans="4:4" x14ac:dyDescent="0.2">
      <c r="D24657" s="343"/>
    </row>
    <row r="24658" spans="4:4" x14ac:dyDescent="0.2">
      <c r="D24658" s="343"/>
    </row>
    <row r="24659" spans="4:4" x14ac:dyDescent="0.2">
      <c r="D24659" s="343"/>
    </row>
    <row r="24660" spans="4:4" x14ac:dyDescent="0.2">
      <c r="D24660" s="343"/>
    </row>
    <row r="24661" spans="4:4" x14ac:dyDescent="0.2">
      <c r="D24661" s="343"/>
    </row>
    <row r="24662" spans="4:4" x14ac:dyDescent="0.2">
      <c r="D24662" s="343"/>
    </row>
    <row r="24663" spans="4:4" x14ac:dyDescent="0.2">
      <c r="D24663" s="343"/>
    </row>
    <row r="24664" spans="4:4" x14ac:dyDescent="0.2">
      <c r="D24664" s="343"/>
    </row>
    <row r="24665" spans="4:4" x14ac:dyDescent="0.2">
      <c r="D24665" s="343"/>
    </row>
    <row r="24666" spans="4:4" x14ac:dyDescent="0.2">
      <c r="D24666" s="343"/>
    </row>
    <row r="24667" spans="4:4" x14ac:dyDescent="0.2">
      <c r="D24667" s="343"/>
    </row>
    <row r="24668" spans="4:4" x14ac:dyDescent="0.2">
      <c r="D24668" s="343"/>
    </row>
    <row r="24669" spans="4:4" x14ac:dyDescent="0.2">
      <c r="D24669" s="343"/>
    </row>
    <row r="24670" spans="4:4" x14ac:dyDescent="0.2">
      <c r="D24670" s="343"/>
    </row>
    <row r="24671" spans="4:4" x14ac:dyDescent="0.2">
      <c r="D24671" s="343"/>
    </row>
    <row r="24672" spans="4:4" x14ac:dyDescent="0.2">
      <c r="D24672" s="343"/>
    </row>
    <row r="24673" spans="4:4" x14ac:dyDescent="0.2">
      <c r="D24673" s="343"/>
    </row>
    <row r="24674" spans="4:4" x14ac:dyDescent="0.2">
      <c r="D24674" s="343"/>
    </row>
    <row r="24675" spans="4:4" x14ac:dyDescent="0.2">
      <c r="D24675" s="343"/>
    </row>
    <row r="24676" spans="4:4" x14ac:dyDescent="0.2">
      <c r="D24676" s="343"/>
    </row>
    <row r="24677" spans="4:4" x14ac:dyDescent="0.2">
      <c r="D24677" s="343"/>
    </row>
    <row r="24678" spans="4:4" x14ac:dyDescent="0.2">
      <c r="D24678" s="343"/>
    </row>
    <row r="24679" spans="4:4" x14ac:dyDescent="0.2">
      <c r="D24679" s="343"/>
    </row>
    <row r="24680" spans="4:4" x14ac:dyDescent="0.2">
      <c r="D24680" s="343"/>
    </row>
    <row r="24681" spans="4:4" x14ac:dyDescent="0.2">
      <c r="D24681" s="343"/>
    </row>
    <row r="24682" spans="4:4" x14ac:dyDescent="0.2">
      <c r="D24682" s="343"/>
    </row>
    <row r="24683" spans="4:4" x14ac:dyDescent="0.2">
      <c r="D24683" s="343"/>
    </row>
    <row r="24684" spans="4:4" x14ac:dyDescent="0.2">
      <c r="D24684" s="343"/>
    </row>
    <row r="24685" spans="4:4" x14ac:dyDescent="0.2">
      <c r="D24685" s="343"/>
    </row>
    <row r="24686" spans="4:4" x14ac:dyDescent="0.2">
      <c r="D24686" s="343"/>
    </row>
    <row r="24687" spans="4:4" x14ac:dyDescent="0.2">
      <c r="D24687" s="343"/>
    </row>
    <row r="24688" spans="4:4" x14ac:dyDescent="0.2">
      <c r="D24688" s="343"/>
    </row>
    <row r="24689" spans="4:4" x14ac:dyDescent="0.2">
      <c r="D24689" s="343"/>
    </row>
    <row r="24690" spans="4:4" x14ac:dyDescent="0.2">
      <c r="D24690" s="343"/>
    </row>
    <row r="24691" spans="4:4" x14ac:dyDescent="0.2">
      <c r="D24691" s="343"/>
    </row>
    <row r="24692" spans="4:4" x14ac:dyDescent="0.2">
      <c r="D24692" s="343"/>
    </row>
    <row r="24693" spans="4:4" x14ac:dyDescent="0.2">
      <c r="D24693" s="343"/>
    </row>
    <row r="24694" spans="4:4" x14ac:dyDescent="0.2">
      <c r="D24694" s="343"/>
    </row>
    <row r="24695" spans="4:4" x14ac:dyDescent="0.2">
      <c r="D24695" s="343"/>
    </row>
    <row r="24696" spans="4:4" x14ac:dyDescent="0.2">
      <c r="D24696" s="343"/>
    </row>
    <row r="24697" spans="4:4" x14ac:dyDescent="0.2">
      <c r="D24697" s="343"/>
    </row>
    <row r="24698" spans="4:4" x14ac:dyDescent="0.2">
      <c r="D24698" s="343"/>
    </row>
    <row r="24699" spans="4:4" x14ac:dyDescent="0.2">
      <c r="D24699" s="343"/>
    </row>
    <row r="24700" spans="4:4" x14ac:dyDescent="0.2">
      <c r="D24700" s="343"/>
    </row>
    <row r="24701" spans="4:4" x14ac:dyDescent="0.2">
      <c r="D24701" s="343"/>
    </row>
    <row r="24702" spans="4:4" x14ac:dyDescent="0.2">
      <c r="D24702" s="343"/>
    </row>
    <row r="24703" spans="4:4" x14ac:dyDescent="0.2">
      <c r="D24703" s="343"/>
    </row>
    <row r="24704" spans="4:4" x14ac:dyDescent="0.2">
      <c r="D24704" s="343"/>
    </row>
    <row r="24705" spans="4:4" x14ac:dyDescent="0.2">
      <c r="D24705" s="343"/>
    </row>
    <row r="24706" spans="4:4" x14ac:dyDescent="0.2">
      <c r="D24706" s="343"/>
    </row>
    <row r="24707" spans="4:4" x14ac:dyDescent="0.2">
      <c r="D24707" s="343"/>
    </row>
    <row r="24708" spans="4:4" x14ac:dyDescent="0.2">
      <c r="D24708" s="343"/>
    </row>
    <row r="24709" spans="4:4" x14ac:dyDescent="0.2">
      <c r="D24709" s="343"/>
    </row>
    <row r="24710" spans="4:4" x14ac:dyDescent="0.2">
      <c r="D24710" s="343"/>
    </row>
    <row r="24711" spans="4:4" x14ac:dyDescent="0.2">
      <c r="D24711" s="343"/>
    </row>
    <row r="24712" spans="4:4" x14ac:dyDescent="0.2">
      <c r="D24712" s="343"/>
    </row>
    <row r="24713" spans="4:4" x14ac:dyDescent="0.2">
      <c r="D24713" s="343"/>
    </row>
    <row r="24714" spans="4:4" x14ac:dyDescent="0.2">
      <c r="D24714" s="343"/>
    </row>
    <row r="24715" spans="4:4" x14ac:dyDescent="0.2">
      <c r="D24715" s="343"/>
    </row>
    <row r="24716" spans="4:4" x14ac:dyDescent="0.2">
      <c r="D24716" s="343"/>
    </row>
    <row r="24717" spans="4:4" x14ac:dyDescent="0.2">
      <c r="D24717" s="343"/>
    </row>
    <row r="24718" spans="4:4" x14ac:dyDescent="0.2">
      <c r="D24718" s="343"/>
    </row>
    <row r="24719" spans="4:4" x14ac:dyDescent="0.2">
      <c r="D24719" s="343"/>
    </row>
    <row r="24720" spans="4:4" x14ac:dyDescent="0.2">
      <c r="D24720" s="343"/>
    </row>
    <row r="24721" spans="4:4" x14ac:dyDescent="0.2">
      <c r="D24721" s="343"/>
    </row>
    <row r="24722" spans="4:4" x14ac:dyDescent="0.2">
      <c r="D24722" s="343"/>
    </row>
    <row r="24723" spans="4:4" x14ac:dyDescent="0.2">
      <c r="D24723" s="343"/>
    </row>
    <row r="24724" spans="4:4" x14ac:dyDescent="0.2">
      <c r="D24724" s="343"/>
    </row>
    <row r="24725" spans="4:4" x14ac:dyDescent="0.2">
      <c r="D24725" s="343"/>
    </row>
    <row r="24726" spans="4:4" x14ac:dyDescent="0.2">
      <c r="D24726" s="343"/>
    </row>
    <row r="24727" spans="4:4" x14ac:dyDescent="0.2">
      <c r="D24727" s="343"/>
    </row>
    <row r="24728" spans="4:4" x14ac:dyDescent="0.2">
      <c r="D24728" s="343"/>
    </row>
    <row r="24729" spans="4:4" x14ac:dyDescent="0.2">
      <c r="D24729" s="343"/>
    </row>
    <row r="24730" spans="4:4" x14ac:dyDescent="0.2">
      <c r="D24730" s="343"/>
    </row>
    <row r="24731" spans="4:4" x14ac:dyDescent="0.2">
      <c r="D24731" s="343"/>
    </row>
    <row r="24732" spans="4:4" x14ac:dyDescent="0.2">
      <c r="D24732" s="343"/>
    </row>
    <row r="24733" spans="4:4" x14ac:dyDescent="0.2">
      <c r="D24733" s="343"/>
    </row>
    <row r="24734" spans="4:4" x14ac:dyDescent="0.2">
      <c r="D24734" s="343"/>
    </row>
    <row r="24735" spans="4:4" x14ac:dyDescent="0.2">
      <c r="D24735" s="343"/>
    </row>
    <row r="24736" spans="4:4" x14ac:dyDescent="0.2">
      <c r="D24736" s="343"/>
    </row>
    <row r="24737" spans="4:4" x14ac:dyDescent="0.2">
      <c r="D24737" s="343"/>
    </row>
    <row r="24738" spans="4:4" x14ac:dyDescent="0.2">
      <c r="D24738" s="343"/>
    </row>
    <row r="24739" spans="4:4" x14ac:dyDescent="0.2">
      <c r="D24739" s="343"/>
    </row>
    <row r="24740" spans="4:4" x14ac:dyDescent="0.2">
      <c r="D24740" s="343"/>
    </row>
    <row r="24741" spans="4:4" x14ac:dyDescent="0.2">
      <c r="D24741" s="343"/>
    </row>
    <row r="24742" spans="4:4" x14ac:dyDescent="0.2">
      <c r="D24742" s="343"/>
    </row>
    <row r="24743" spans="4:4" x14ac:dyDescent="0.2">
      <c r="D24743" s="343"/>
    </row>
    <row r="24744" spans="4:4" x14ac:dyDescent="0.2">
      <c r="D24744" s="343"/>
    </row>
    <row r="24745" spans="4:4" x14ac:dyDescent="0.2">
      <c r="D24745" s="343"/>
    </row>
    <row r="24746" spans="4:4" x14ac:dyDescent="0.2">
      <c r="D24746" s="343"/>
    </row>
    <row r="24747" spans="4:4" x14ac:dyDescent="0.2">
      <c r="D24747" s="343"/>
    </row>
    <row r="24748" spans="4:4" x14ac:dyDescent="0.2">
      <c r="D24748" s="343"/>
    </row>
    <row r="24749" spans="4:4" x14ac:dyDescent="0.2">
      <c r="D24749" s="343"/>
    </row>
    <row r="24750" spans="4:4" x14ac:dyDescent="0.2">
      <c r="D24750" s="343"/>
    </row>
    <row r="24751" spans="4:4" x14ac:dyDescent="0.2">
      <c r="D24751" s="343"/>
    </row>
    <row r="24752" spans="4:4" x14ac:dyDescent="0.2">
      <c r="D24752" s="343"/>
    </row>
    <row r="24753" spans="4:4" x14ac:dyDescent="0.2">
      <c r="D24753" s="343"/>
    </row>
    <row r="24754" spans="4:4" x14ac:dyDescent="0.2">
      <c r="D24754" s="343"/>
    </row>
    <row r="24755" spans="4:4" x14ac:dyDescent="0.2">
      <c r="D24755" s="343"/>
    </row>
    <row r="24756" spans="4:4" x14ac:dyDescent="0.2">
      <c r="D24756" s="343"/>
    </row>
    <row r="24757" spans="4:4" x14ac:dyDescent="0.2">
      <c r="D24757" s="343"/>
    </row>
    <row r="24758" spans="4:4" x14ac:dyDescent="0.2">
      <c r="D24758" s="343"/>
    </row>
    <row r="24759" spans="4:4" x14ac:dyDescent="0.2">
      <c r="D24759" s="343"/>
    </row>
    <row r="24760" spans="4:4" x14ac:dyDescent="0.2">
      <c r="D24760" s="343"/>
    </row>
    <row r="24761" spans="4:4" x14ac:dyDescent="0.2">
      <c r="D24761" s="343"/>
    </row>
    <row r="24762" spans="4:4" x14ac:dyDescent="0.2">
      <c r="D24762" s="343"/>
    </row>
    <row r="24763" spans="4:4" x14ac:dyDescent="0.2">
      <c r="D24763" s="343"/>
    </row>
    <row r="24764" spans="4:4" x14ac:dyDescent="0.2">
      <c r="D24764" s="343"/>
    </row>
    <row r="24765" spans="4:4" x14ac:dyDescent="0.2">
      <c r="D24765" s="343"/>
    </row>
    <row r="24766" spans="4:4" x14ac:dyDescent="0.2">
      <c r="D24766" s="343"/>
    </row>
    <row r="24767" spans="4:4" x14ac:dyDescent="0.2">
      <c r="D24767" s="343"/>
    </row>
    <row r="24768" spans="4:4" x14ac:dyDescent="0.2">
      <c r="D24768" s="343"/>
    </row>
    <row r="24769" spans="4:4" x14ac:dyDescent="0.2">
      <c r="D24769" s="343"/>
    </row>
    <row r="24770" spans="4:4" x14ac:dyDescent="0.2">
      <c r="D24770" s="343"/>
    </row>
    <row r="24771" spans="4:4" x14ac:dyDescent="0.2">
      <c r="D24771" s="343"/>
    </row>
    <row r="24772" spans="4:4" x14ac:dyDescent="0.2">
      <c r="D24772" s="343"/>
    </row>
    <row r="24773" spans="4:4" x14ac:dyDescent="0.2">
      <c r="D24773" s="343"/>
    </row>
    <row r="24774" spans="4:4" x14ac:dyDescent="0.2">
      <c r="D24774" s="343"/>
    </row>
    <row r="24775" spans="4:4" x14ac:dyDescent="0.2">
      <c r="D24775" s="343"/>
    </row>
    <row r="24776" spans="4:4" x14ac:dyDescent="0.2">
      <c r="D24776" s="343"/>
    </row>
    <row r="24777" spans="4:4" x14ac:dyDescent="0.2">
      <c r="D24777" s="343"/>
    </row>
    <row r="24778" spans="4:4" x14ac:dyDescent="0.2">
      <c r="D24778" s="343"/>
    </row>
    <row r="24779" spans="4:4" x14ac:dyDescent="0.2">
      <c r="D24779" s="343"/>
    </row>
    <row r="24780" spans="4:4" x14ac:dyDescent="0.2">
      <c r="D24780" s="343"/>
    </row>
    <row r="24781" spans="4:4" x14ac:dyDescent="0.2">
      <c r="D24781" s="343"/>
    </row>
    <row r="24782" spans="4:4" x14ac:dyDescent="0.2">
      <c r="D24782" s="343"/>
    </row>
    <row r="24783" spans="4:4" x14ac:dyDescent="0.2">
      <c r="D24783" s="343"/>
    </row>
    <row r="24784" spans="4:4" x14ac:dyDescent="0.2">
      <c r="D24784" s="343"/>
    </row>
    <row r="24785" spans="4:4" x14ac:dyDescent="0.2">
      <c r="D24785" s="343"/>
    </row>
    <row r="24786" spans="4:4" x14ac:dyDescent="0.2">
      <c r="D24786" s="343"/>
    </row>
    <row r="24787" spans="4:4" x14ac:dyDescent="0.2">
      <c r="D24787" s="343"/>
    </row>
    <row r="24788" spans="4:4" x14ac:dyDescent="0.2">
      <c r="D24788" s="343"/>
    </row>
    <row r="24789" spans="4:4" x14ac:dyDescent="0.2">
      <c r="D24789" s="343"/>
    </row>
    <row r="24790" spans="4:4" x14ac:dyDescent="0.2">
      <c r="D24790" s="343"/>
    </row>
    <row r="24791" spans="4:4" x14ac:dyDescent="0.2">
      <c r="D24791" s="343"/>
    </row>
    <row r="24792" spans="4:4" x14ac:dyDescent="0.2">
      <c r="D24792" s="343"/>
    </row>
    <row r="24793" spans="4:4" x14ac:dyDescent="0.2">
      <c r="D24793" s="343"/>
    </row>
    <row r="24794" spans="4:4" x14ac:dyDescent="0.2">
      <c r="D24794" s="343"/>
    </row>
    <row r="24795" spans="4:4" x14ac:dyDescent="0.2">
      <c r="D24795" s="343"/>
    </row>
    <row r="24796" spans="4:4" x14ac:dyDescent="0.2">
      <c r="D24796" s="343"/>
    </row>
    <row r="24797" spans="4:4" x14ac:dyDescent="0.2">
      <c r="D24797" s="343"/>
    </row>
    <row r="24798" spans="4:4" x14ac:dyDescent="0.2">
      <c r="D24798" s="343"/>
    </row>
    <row r="24799" spans="4:4" x14ac:dyDescent="0.2">
      <c r="D24799" s="343"/>
    </row>
    <row r="24800" spans="4:4" x14ac:dyDescent="0.2">
      <c r="D24800" s="343"/>
    </row>
    <row r="24801" spans="4:4" x14ac:dyDescent="0.2">
      <c r="D24801" s="343"/>
    </row>
    <row r="24802" spans="4:4" x14ac:dyDescent="0.2">
      <c r="D24802" s="343"/>
    </row>
    <row r="24803" spans="4:4" x14ac:dyDescent="0.2">
      <c r="D24803" s="343"/>
    </row>
    <row r="24804" spans="4:4" x14ac:dyDescent="0.2">
      <c r="D24804" s="343"/>
    </row>
    <row r="24805" spans="4:4" x14ac:dyDescent="0.2">
      <c r="D24805" s="343"/>
    </row>
    <row r="24806" spans="4:4" x14ac:dyDescent="0.2">
      <c r="D24806" s="343"/>
    </row>
    <row r="24807" spans="4:4" x14ac:dyDescent="0.2">
      <c r="D24807" s="343"/>
    </row>
    <row r="24808" spans="4:4" x14ac:dyDescent="0.2">
      <c r="D24808" s="343"/>
    </row>
    <row r="24809" spans="4:4" x14ac:dyDescent="0.2">
      <c r="D24809" s="343"/>
    </row>
    <row r="24810" spans="4:4" x14ac:dyDescent="0.2">
      <c r="D24810" s="343"/>
    </row>
    <row r="24811" spans="4:4" x14ac:dyDescent="0.2">
      <c r="D24811" s="343"/>
    </row>
    <row r="24812" spans="4:4" x14ac:dyDescent="0.2">
      <c r="D24812" s="343"/>
    </row>
    <row r="24813" spans="4:4" x14ac:dyDescent="0.2">
      <c r="D24813" s="343"/>
    </row>
    <row r="24814" spans="4:4" x14ac:dyDescent="0.2">
      <c r="D24814" s="343"/>
    </row>
    <row r="24815" spans="4:4" x14ac:dyDescent="0.2">
      <c r="D24815" s="343"/>
    </row>
    <row r="24816" spans="4:4" x14ac:dyDescent="0.2">
      <c r="D24816" s="343"/>
    </row>
    <row r="24817" spans="4:4" x14ac:dyDescent="0.2">
      <c r="D24817" s="343"/>
    </row>
    <row r="24818" spans="4:4" x14ac:dyDescent="0.2">
      <c r="D24818" s="343"/>
    </row>
    <row r="24819" spans="4:4" x14ac:dyDescent="0.2">
      <c r="D24819" s="343"/>
    </row>
    <row r="24820" spans="4:4" x14ac:dyDescent="0.2">
      <c r="D24820" s="343"/>
    </row>
    <row r="24821" spans="4:4" x14ac:dyDescent="0.2">
      <c r="D24821" s="343"/>
    </row>
    <row r="24822" spans="4:4" x14ac:dyDescent="0.2">
      <c r="D24822" s="343"/>
    </row>
    <row r="24823" spans="4:4" x14ac:dyDescent="0.2">
      <c r="D24823" s="343"/>
    </row>
    <row r="24824" spans="4:4" x14ac:dyDescent="0.2">
      <c r="D24824" s="343"/>
    </row>
    <row r="24825" spans="4:4" x14ac:dyDescent="0.2">
      <c r="D24825" s="343"/>
    </row>
    <row r="24826" spans="4:4" x14ac:dyDescent="0.2">
      <c r="D24826" s="343"/>
    </row>
    <row r="24827" spans="4:4" x14ac:dyDescent="0.2">
      <c r="D24827" s="343"/>
    </row>
    <row r="24828" spans="4:4" x14ac:dyDescent="0.2">
      <c r="D24828" s="343"/>
    </row>
    <row r="24829" spans="4:4" x14ac:dyDescent="0.2">
      <c r="D24829" s="343"/>
    </row>
    <row r="24830" spans="4:4" x14ac:dyDescent="0.2">
      <c r="D24830" s="343"/>
    </row>
    <row r="24831" spans="4:4" x14ac:dyDescent="0.2">
      <c r="D24831" s="343"/>
    </row>
    <row r="24832" spans="4:4" x14ac:dyDescent="0.2">
      <c r="D24832" s="343"/>
    </row>
    <row r="24833" spans="4:4" x14ac:dyDescent="0.2">
      <c r="D24833" s="343"/>
    </row>
    <row r="24834" spans="4:4" x14ac:dyDescent="0.2">
      <c r="D24834" s="343"/>
    </row>
    <row r="24835" spans="4:4" x14ac:dyDescent="0.2">
      <c r="D24835" s="343"/>
    </row>
    <row r="24836" spans="4:4" x14ac:dyDescent="0.2">
      <c r="D24836" s="343"/>
    </row>
    <row r="24837" spans="4:4" x14ac:dyDescent="0.2">
      <c r="D24837" s="343"/>
    </row>
    <row r="24838" spans="4:4" x14ac:dyDescent="0.2">
      <c r="D24838" s="343"/>
    </row>
    <row r="24839" spans="4:4" x14ac:dyDescent="0.2">
      <c r="D24839" s="343"/>
    </row>
    <row r="24840" spans="4:4" x14ac:dyDescent="0.2">
      <c r="D24840" s="343"/>
    </row>
    <row r="24841" spans="4:4" x14ac:dyDescent="0.2">
      <c r="D24841" s="343"/>
    </row>
    <row r="24842" spans="4:4" x14ac:dyDescent="0.2">
      <c r="D24842" s="343"/>
    </row>
    <row r="24843" spans="4:4" x14ac:dyDescent="0.2">
      <c r="D24843" s="343"/>
    </row>
    <row r="24844" spans="4:4" x14ac:dyDescent="0.2">
      <c r="D24844" s="343"/>
    </row>
    <row r="24845" spans="4:4" x14ac:dyDescent="0.2">
      <c r="D24845" s="343"/>
    </row>
    <row r="24846" spans="4:4" x14ac:dyDescent="0.2">
      <c r="D24846" s="343"/>
    </row>
    <row r="24847" spans="4:4" x14ac:dyDescent="0.2">
      <c r="D24847" s="343"/>
    </row>
    <row r="24848" spans="4:4" x14ac:dyDescent="0.2">
      <c r="D24848" s="343"/>
    </row>
    <row r="24849" spans="4:4" x14ac:dyDescent="0.2">
      <c r="D24849" s="343"/>
    </row>
    <row r="24850" spans="4:4" x14ac:dyDescent="0.2">
      <c r="D24850" s="343"/>
    </row>
    <row r="24851" spans="4:4" x14ac:dyDescent="0.2">
      <c r="D24851" s="343"/>
    </row>
    <row r="24852" spans="4:4" x14ac:dyDescent="0.2">
      <c r="D24852" s="343"/>
    </row>
    <row r="24853" spans="4:4" x14ac:dyDescent="0.2">
      <c r="D24853" s="343"/>
    </row>
    <row r="24854" spans="4:4" x14ac:dyDescent="0.2">
      <c r="D24854" s="343"/>
    </row>
    <row r="24855" spans="4:4" x14ac:dyDescent="0.2">
      <c r="D24855" s="343"/>
    </row>
    <row r="24856" spans="4:4" x14ac:dyDescent="0.2">
      <c r="D24856" s="343"/>
    </row>
    <row r="24857" spans="4:4" x14ac:dyDescent="0.2">
      <c r="D24857" s="343"/>
    </row>
    <row r="24858" spans="4:4" x14ac:dyDescent="0.2">
      <c r="D24858" s="343"/>
    </row>
    <row r="24859" spans="4:4" x14ac:dyDescent="0.2">
      <c r="D24859" s="343"/>
    </row>
    <row r="24860" spans="4:4" x14ac:dyDescent="0.2">
      <c r="D24860" s="343"/>
    </row>
    <row r="24861" spans="4:4" x14ac:dyDescent="0.2">
      <c r="D24861" s="343"/>
    </row>
    <row r="24862" spans="4:4" x14ac:dyDescent="0.2">
      <c r="D24862" s="343"/>
    </row>
    <row r="24863" spans="4:4" x14ac:dyDescent="0.2">
      <c r="D24863" s="343"/>
    </row>
    <row r="24864" spans="4:4" x14ac:dyDescent="0.2">
      <c r="D24864" s="343"/>
    </row>
    <row r="24865" spans="4:4" x14ac:dyDescent="0.2">
      <c r="D24865" s="343"/>
    </row>
    <row r="24866" spans="4:4" x14ac:dyDescent="0.2">
      <c r="D24866" s="343"/>
    </row>
    <row r="24867" spans="4:4" x14ac:dyDescent="0.2">
      <c r="D24867" s="343"/>
    </row>
    <row r="24868" spans="4:4" x14ac:dyDescent="0.2">
      <c r="D24868" s="343"/>
    </row>
    <row r="24869" spans="4:4" x14ac:dyDescent="0.2">
      <c r="D24869" s="343"/>
    </row>
    <row r="24870" spans="4:4" x14ac:dyDescent="0.2">
      <c r="D24870" s="343"/>
    </row>
    <row r="24871" spans="4:4" x14ac:dyDescent="0.2">
      <c r="D24871" s="343"/>
    </row>
    <row r="24872" spans="4:4" x14ac:dyDescent="0.2">
      <c r="D24872" s="343"/>
    </row>
    <row r="24873" spans="4:4" x14ac:dyDescent="0.2">
      <c r="D24873" s="343"/>
    </row>
    <row r="24874" spans="4:4" x14ac:dyDescent="0.2">
      <c r="D24874" s="343"/>
    </row>
    <row r="24875" spans="4:4" x14ac:dyDescent="0.2">
      <c r="D24875" s="343"/>
    </row>
    <row r="24876" spans="4:4" x14ac:dyDescent="0.2">
      <c r="D24876" s="343"/>
    </row>
    <row r="24877" spans="4:4" x14ac:dyDescent="0.2">
      <c r="D24877" s="343"/>
    </row>
    <row r="24878" spans="4:4" x14ac:dyDescent="0.2">
      <c r="D24878" s="343"/>
    </row>
    <row r="24879" spans="4:4" x14ac:dyDescent="0.2">
      <c r="D24879" s="343"/>
    </row>
    <row r="24880" spans="4:4" x14ac:dyDescent="0.2">
      <c r="D24880" s="343"/>
    </row>
    <row r="24881" spans="4:4" x14ac:dyDescent="0.2">
      <c r="D24881" s="343"/>
    </row>
    <row r="24882" spans="4:4" x14ac:dyDescent="0.2">
      <c r="D24882" s="343"/>
    </row>
    <row r="24883" spans="4:4" x14ac:dyDescent="0.2">
      <c r="D24883" s="343"/>
    </row>
    <row r="24884" spans="4:4" x14ac:dyDescent="0.2">
      <c r="D24884" s="343"/>
    </row>
    <row r="24885" spans="4:4" x14ac:dyDescent="0.2">
      <c r="D24885" s="343"/>
    </row>
    <row r="24886" spans="4:4" x14ac:dyDescent="0.2">
      <c r="D24886" s="343"/>
    </row>
    <row r="24887" spans="4:4" x14ac:dyDescent="0.2">
      <c r="D24887" s="343"/>
    </row>
    <row r="24888" spans="4:4" x14ac:dyDescent="0.2">
      <c r="D24888" s="343"/>
    </row>
    <row r="24889" spans="4:4" x14ac:dyDescent="0.2">
      <c r="D24889" s="343"/>
    </row>
    <row r="24890" spans="4:4" x14ac:dyDescent="0.2">
      <c r="D24890" s="343"/>
    </row>
    <row r="24891" spans="4:4" x14ac:dyDescent="0.2">
      <c r="D24891" s="343"/>
    </row>
    <row r="24892" spans="4:4" x14ac:dyDescent="0.2">
      <c r="D24892" s="343"/>
    </row>
    <row r="24893" spans="4:4" x14ac:dyDescent="0.2">
      <c r="D24893" s="343"/>
    </row>
    <row r="24894" spans="4:4" x14ac:dyDescent="0.2">
      <c r="D24894" s="343"/>
    </row>
    <row r="24895" spans="4:4" x14ac:dyDescent="0.2">
      <c r="D24895" s="343"/>
    </row>
    <row r="24896" spans="4:4" x14ac:dyDescent="0.2">
      <c r="D24896" s="343"/>
    </row>
    <row r="24897" spans="4:4" x14ac:dyDescent="0.2">
      <c r="D24897" s="343"/>
    </row>
    <row r="24898" spans="4:4" x14ac:dyDescent="0.2">
      <c r="D24898" s="343"/>
    </row>
    <row r="24899" spans="4:4" x14ac:dyDescent="0.2">
      <c r="D24899" s="343"/>
    </row>
    <row r="24900" spans="4:4" x14ac:dyDescent="0.2">
      <c r="D24900" s="343"/>
    </row>
    <row r="24901" spans="4:4" x14ac:dyDescent="0.2">
      <c r="D24901" s="343"/>
    </row>
    <row r="24902" spans="4:4" x14ac:dyDescent="0.2">
      <c r="D24902" s="343"/>
    </row>
    <row r="24903" spans="4:4" x14ac:dyDescent="0.2">
      <c r="D24903" s="343"/>
    </row>
    <row r="24904" spans="4:4" x14ac:dyDescent="0.2">
      <c r="D24904" s="343"/>
    </row>
    <row r="24905" spans="4:4" x14ac:dyDescent="0.2">
      <c r="D24905" s="343"/>
    </row>
    <row r="24906" spans="4:4" x14ac:dyDescent="0.2">
      <c r="D24906" s="343"/>
    </row>
    <row r="24907" spans="4:4" x14ac:dyDescent="0.2">
      <c r="D24907" s="343"/>
    </row>
    <row r="24908" spans="4:4" x14ac:dyDescent="0.2">
      <c r="D24908" s="343"/>
    </row>
    <row r="24909" spans="4:4" x14ac:dyDescent="0.2">
      <c r="D24909" s="343"/>
    </row>
    <row r="24910" spans="4:4" x14ac:dyDescent="0.2">
      <c r="D24910" s="343"/>
    </row>
    <row r="24911" spans="4:4" x14ac:dyDescent="0.2">
      <c r="D24911" s="343"/>
    </row>
    <row r="24912" spans="4:4" x14ac:dyDescent="0.2">
      <c r="D24912" s="343"/>
    </row>
    <row r="24913" spans="4:4" x14ac:dyDescent="0.2">
      <c r="D24913" s="343"/>
    </row>
    <row r="24914" spans="4:4" x14ac:dyDescent="0.2">
      <c r="D24914" s="343"/>
    </row>
    <row r="24915" spans="4:4" x14ac:dyDescent="0.2">
      <c r="D24915" s="343"/>
    </row>
    <row r="24916" spans="4:4" x14ac:dyDescent="0.2">
      <c r="D24916" s="343"/>
    </row>
    <row r="24917" spans="4:4" x14ac:dyDescent="0.2">
      <c r="D24917" s="343"/>
    </row>
    <row r="24918" spans="4:4" x14ac:dyDescent="0.2">
      <c r="D24918" s="343"/>
    </row>
    <row r="24919" spans="4:4" x14ac:dyDescent="0.2">
      <c r="D24919" s="343"/>
    </row>
    <row r="24920" spans="4:4" x14ac:dyDescent="0.2">
      <c r="D24920" s="343"/>
    </row>
    <row r="24921" spans="4:4" x14ac:dyDescent="0.2">
      <c r="D24921" s="343"/>
    </row>
    <row r="24922" spans="4:4" x14ac:dyDescent="0.2">
      <c r="D24922" s="343"/>
    </row>
    <row r="24923" spans="4:4" x14ac:dyDescent="0.2">
      <c r="D24923" s="343"/>
    </row>
    <row r="24924" spans="4:4" x14ac:dyDescent="0.2">
      <c r="D24924" s="343"/>
    </row>
    <row r="24925" spans="4:4" x14ac:dyDescent="0.2">
      <c r="D24925" s="343"/>
    </row>
    <row r="24926" spans="4:4" x14ac:dyDescent="0.2">
      <c r="D24926" s="343"/>
    </row>
    <row r="24927" spans="4:4" x14ac:dyDescent="0.2">
      <c r="D24927" s="343"/>
    </row>
    <row r="24928" spans="4:4" x14ac:dyDescent="0.2">
      <c r="D24928" s="343"/>
    </row>
    <row r="24929" spans="4:4" x14ac:dyDescent="0.2">
      <c r="D24929" s="343"/>
    </row>
    <row r="24930" spans="4:4" x14ac:dyDescent="0.2">
      <c r="D24930" s="343"/>
    </row>
    <row r="24931" spans="4:4" x14ac:dyDescent="0.2">
      <c r="D24931" s="343"/>
    </row>
    <row r="24932" spans="4:4" x14ac:dyDescent="0.2">
      <c r="D24932" s="343"/>
    </row>
    <row r="24933" spans="4:4" x14ac:dyDescent="0.2">
      <c r="D24933" s="343"/>
    </row>
    <row r="24934" spans="4:4" x14ac:dyDescent="0.2">
      <c r="D24934" s="343"/>
    </row>
    <row r="24935" spans="4:4" x14ac:dyDescent="0.2">
      <c r="D24935" s="343"/>
    </row>
    <row r="24936" spans="4:4" x14ac:dyDescent="0.2">
      <c r="D24936" s="343"/>
    </row>
    <row r="24937" spans="4:4" x14ac:dyDescent="0.2">
      <c r="D24937" s="343"/>
    </row>
    <row r="24938" spans="4:4" x14ac:dyDescent="0.2">
      <c r="D24938" s="343"/>
    </row>
    <row r="24939" spans="4:4" x14ac:dyDescent="0.2">
      <c r="D24939" s="343"/>
    </row>
    <row r="24940" spans="4:4" x14ac:dyDescent="0.2">
      <c r="D24940" s="343"/>
    </row>
    <row r="24941" spans="4:4" x14ac:dyDescent="0.2">
      <c r="D24941" s="343"/>
    </row>
    <row r="24942" spans="4:4" x14ac:dyDescent="0.2">
      <c r="D24942" s="343"/>
    </row>
    <row r="24943" spans="4:4" x14ac:dyDescent="0.2">
      <c r="D24943" s="343"/>
    </row>
    <row r="24944" spans="4:4" x14ac:dyDescent="0.2">
      <c r="D24944" s="343"/>
    </row>
    <row r="24945" spans="4:4" x14ac:dyDescent="0.2">
      <c r="D24945" s="343"/>
    </row>
    <row r="24946" spans="4:4" x14ac:dyDescent="0.2">
      <c r="D24946" s="343"/>
    </row>
    <row r="24947" spans="4:4" x14ac:dyDescent="0.2">
      <c r="D24947" s="343"/>
    </row>
    <row r="24948" spans="4:4" x14ac:dyDescent="0.2">
      <c r="D24948" s="343"/>
    </row>
    <row r="24949" spans="4:4" x14ac:dyDescent="0.2">
      <c r="D24949" s="343"/>
    </row>
    <row r="24950" spans="4:4" x14ac:dyDescent="0.2">
      <c r="D24950" s="343"/>
    </row>
    <row r="24951" spans="4:4" x14ac:dyDescent="0.2">
      <c r="D24951" s="343"/>
    </row>
    <row r="24952" spans="4:4" x14ac:dyDescent="0.2">
      <c r="D24952" s="343"/>
    </row>
    <row r="24953" spans="4:4" x14ac:dyDescent="0.2">
      <c r="D24953" s="343"/>
    </row>
    <row r="24954" spans="4:4" x14ac:dyDescent="0.2">
      <c r="D24954" s="343"/>
    </row>
    <row r="24955" spans="4:4" x14ac:dyDescent="0.2">
      <c r="D24955" s="343"/>
    </row>
    <row r="24956" spans="4:4" x14ac:dyDescent="0.2">
      <c r="D24956" s="343"/>
    </row>
    <row r="24957" spans="4:4" x14ac:dyDescent="0.2">
      <c r="D24957" s="343"/>
    </row>
    <row r="24958" spans="4:4" x14ac:dyDescent="0.2">
      <c r="D24958" s="343"/>
    </row>
    <row r="24959" spans="4:4" x14ac:dyDescent="0.2">
      <c r="D24959" s="343"/>
    </row>
    <row r="24960" spans="4:4" x14ac:dyDescent="0.2">
      <c r="D24960" s="343"/>
    </row>
    <row r="24961" spans="4:4" x14ac:dyDescent="0.2">
      <c r="D24961" s="343"/>
    </row>
    <row r="24962" spans="4:4" x14ac:dyDescent="0.2">
      <c r="D24962" s="343"/>
    </row>
    <row r="24963" spans="4:4" x14ac:dyDescent="0.2">
      <c r="D24963" s="343"/>
    </row>
    <row r="24964" spans="4:4" x14ac:dyDescent="0.2">
      <c r="D24964" s="343"/>
    </row>
    <row r="24965" spans="4:4" x14ac:dyDescent="0.2">
      <c r="D24965" s="343"/>
    </row>
    <row r="24966" spans="4:4" x14ac:dyDescent="0.2">
      <c r="D24966" s="343"/>
    </row>
    <row r="24967" spans="4:4" x14ac:dyDescent="0.2">
      <c r="D24967" s="343"/>
    </row>
    <row r="24968" spans="4:4" x14ac:dyDescent="0.2">
      <c r="D24968" s="343"/>
    </row>
    <row r="24969" spans="4:4" x14ac:dyDescent="0.2">
      <c r="D24969" s="343"/>
    </row>
    <row r="24970" spans="4:4" x14ac:dyDescent="0.2">
      <c r="D24970" s="343"/>
    </row>
    <row r="24971" spans="4:4" x14ac:dyDescent="0.2">
      <c r="D24971" s="343"/>
    </row>
    <row r="24972" spans="4:4" x14ac:dyDescent="0.2">
      <c r="D24972" s="343"/>
    </row>
    <row r="24973" spans="4:4" x14ac:dyDescent="0.2">
      <c r="D24973" s="343"/>
    </row>
    <row r="24974" spans="4:4" x14ac:dyDescent="0.2">
      <c r="D24974" s="343"/>
    </row>
    <row r="24975" spans="4:4" x14ac:dyDescent="0.2">
      <c r="D24975" s="343"/>
    </row>
    <row r="24976" spans="4:4" x14ac:dyDescent="0.2">
      <c r="D24976" s="343"/>
    </row>
    <row r="24977" spans="4:4" x14ac:dyDescent="0.2">
      <c r="D24977" s="343"/>
    </row>
    <row r="24978" spans="4:4" x14ac:dyDescent="0.2">
      <c r="D24978" s="343"/>
    </row>
    <row r="24979" spans="4:4" x14ac:dyDescent="0.2">
      <c r="D24979" s="343"/>
    </row>
    <row r="24980" spans="4:4" x14ac:dyDescent="0.2">
      <c r="D24980" s="343"/>
    </row>
    <row r="24981" spans="4:4" x14ac:dyDescent="0.2">
      <c r="D24981" s="343"/>
    </row>
    <row r="24982" spans="4:4" x14ac:dyDescent="0.2">
      <c r="D24982" s="343"/>
    </row>
    <row r="24983" spans="4:4" x14ac:dyDescent="0.2">
      <c r="D24983" s="343"/>
    </row>
    <row r="24984" spans="4:4" x14ac:dyDescent="0.2">
      <c r="D24984" s="343"/>
    </row>
    <row r="24985" spans="4:4" x14ac:dyDescent="0.2">
      <c r="D24985" s="343"/>
    </row>
    <row r="24986" spans="4:4" x14ac:dyDescent="0.2">
      <c r="D24986" s="343"/>
    </row>
    <row r="24987" spans="4:4" x14ac:dyDescent="0.2">
      <c r="D24987" s="343"/>
    </row>
    <row r="24988" spans="4:4" x14ac:dyDescent="0.2">
      <c r="D24988" s="343"/>
    </row>
    <row r="24989" spans="4:4" x14ac:dyDescent="0.2">
      <c r="D24989" s="343"/>
    </row>
    <row r="24990" spans="4:4" x14ac:dyDescent="0.2">
      <c r="D24990" s="343"/>
    </row>
    <row r="24991" spans="4:4" x14ac:dyDescent="0.2">
      <c r="D24991" s="343"/>
    </row>
    <row r="24992" spans="4:4" x14ac:dyDescent="0.2">
      <c r="D24992" s="343"/>
    </row>
    <row r="24993" spans="4:4" x14ac:dyDescent="0.2">
      <c r="D24993" s="343"/>
    </row>
    <row r="24994" spans="4:4" x14ac:dyDescent="0.2">
      <c r="D24994" s="343"/>
    </row>
    <row r="24995" spans="4:4" x14ac:dyDescent="0.2">
      <c r="D24995" s="343"/>
    </row>
    <row r="24996" spans="4:4" x14ac:dyDescent="0.2">
      <c r="D24996" s="343"/>
    </row>
    <row r="24997" spans="4:4" x14ac:dyDescent="0.2">
      <c r="D24997" s="343"/>
    </row>
    <row r="24998" spans="4:4" x14ac:dyDescent="0.2">
      <c r="D24998" s="343"/>
    </row>
    <row r="24999" spans="4:4" x14ac:dyDescent="0.2">
      <c r="D24999" s="343"/>
    </row>
    <row r="25000" spans="4:4" x14ac:dyDescent="0.2">
      <c r="D25000" s="343"/>
    </row>
    <row r="25001" spans="4:4" x14ac:dyDescent="0.2">
      <c r="D25001" s="343"/>
    </row>
    <row r="25002" spans="4:4" x14ac:dyDescent="0.2">
      <c r="D25002" s="343"/>
    </row>
    <row r="25003" spans="4:4" x14ac:dyDescent="0.2">
      <c r="D25003" s="343"/>
    </row>
    <row r="25004" spans="4:4" x14ac:dyDescent="0.2">
      <c r="D25004" s="343"/>
    </row>
    <row r="25005" spans="4:4" x14ac:dyDescent="0.2">
      <c r="D25005" s="343"/>
    </row>
    <row r="25006" spans="4:4" x14ac:dyDescent="0.2">
      <c r="D25006" s="343"/>
    </row>
    <row r="25007" spans="4:4" x14ac:dyDescent="0.2">
      <c r="D25007" s="343"/>
    </row>
    <row r="25008" spans="4:4" x14ac:dyDescent="0.2">
      <c r="D25008" s="343"/>
    </row>
    <row r="25009" spans="4:4" x14ac:dyDescent="0.2">
      <c r="D25009" s="343"/>
    </row>
    <row r="25010" spans="4:4" x14ac:dyDescent="0.2">
      <c r="D25010" s="343"/>
    </row>
    <row r="25011" spans="4:4" x14ac:dyDescent="0.2">
      <c r="D25011" s="343"/>
    </row>
    <row r="25012" spans="4:4" x14ac:dyDescent="0.2">
      <c r="D25012" s="343"/>
    </row>
    <row r="25013" spans="4:4" x14ac:dyDescent="0.2">
      <c r="D25013" s="343"/>
    </row>
    <row r="25014" spans="4:4" x14ac:dyDescent="0.2">
      <c r="D25014" s="343"/>
    </row>
    <row r="25015" spans="4:4" x14ac:dyDescent="0.2">
      <c r="D25015" s="343"/>
    </row>
    <row r="25016" spans="4:4" x14ac:dyDescent="0.2">
      <c r="D25016" s="343"/>
    </row>
    <row r="25017" spans="4:4" x14ac:dyDescent="0.2">
      <c r="D25017" s="343"/>
    </row>
    <row r="25018" spans="4:4" x14ac:dyDescent="0.2">
      <c r="D25018" s="343"/>
    </row>
    <row r="25019" spans="4:4" x14ac:dyDescent="0.2">
      <c r="D25019" s="343"/>
    </row>
    <row r="25020" spans="4:4" x14ac:dyDescent="0.2">
      <c r="D25020" s="343"/>
    </row>
    <row r="25021" spans="4:4" x14ac:dyDescent="0.2">
      <c r="D25021" s="343"/>
    </row>
    <row r="25022" spans="4:4" x14ac:dyDescent="0.2">
      <c r="D25022" s="343"/>
    </row>
    <row r="25023" spans="4:4" x14ac:dyDescent="0.2">
      <c r="D25023" s="343"/>
    </row>
    <row r="25024" spans="4:4" x14ac:dyDescent="0.2">
      <c r="D25024" s="343"/>
    </row>
    <row r="25025" spans="4:4" x14ac:dyDescent="0.2">
      <c r="D25025" s="343"/>
    </row>
    <row r="25026" spans="4:4" x14ac:dyDescent="0.2">
      <c r="D25026" s="343"/>
    </row>
    <row r="25027" spans="4:4" x14ac:dyDescent="0.2">
      <c r="D25027" s="343"/>
    </row>
    <row r="25028" spans="4:4" x14ac:dyDescent="0.2">
      <c r="D25028" s="343"/>
    </row>
    <row r="25029" spans="4:4" x14ac:dyDescent="0.2">
      <c r="D25029" s="343"/>
    </row>
    <row r="25030" spans="4:4" x14ac:dyDescent="0.2">
      <c r="D25030" s="343"/>
    </row>
    <row r="25031" spans="4:4" x14ac:dyDescent="0.2">
      <c r="D25031" s="343"/>
    </row>
    <row r="25032" spans="4:4" x14ac:dyDescent="0.2">
      <c r="D25032" s="343"/>
    </row>
    <row r="25033" spans="4:4" x14ac:dyDescent="0.2">
      <c r="D25033" s="343"/>
    </row>
    <row r="25034" spans="4:4" x14ac:dyDescent="0.2">
      <c r="D25034" s="343"/>
    </row>
    <row r="25035" spans="4:4" x14ac:dyDescent="0.2">
      <c r="D25035" s="343"/>
    </row>
    <row r="25036" spans="4:4" x14ac:dyDescent="0.2">
      <c r="D25036" s="343"/>
    </row>
    <row r="25037" spans="4:4" x14ac:dyDescent="0.2">
      <c r="D25037" s="343"/>
    </row>
    <row r="25038" spans="4:4" x14ac:dyDescent="0.2">
      <c r="D25038" s="343"/>
    </row>
    <row r="25039" spans="4:4" x14ac:dyDescent="0.2">
      <c r="D25039" s="343"/>
    </row>
    <row r="25040" spans="4:4" x14ac:dyDescent="0.2">
      <c r="D25040" s="343"/>
    </row>
    <row r="25041" spans="4:4" x14ac:dyDescent="0.2">
      <c r="D25041" s="343"/>
    </row>
    <row r="25042" spans="4:4" x14ac:dyDescent="0.2">
      <c r="D25042" s="343"/>
    </row>
    <row r="25043" spans="4:4" x14ac:dyDescent="0.2">
      <c r="D25043" s="343"/>
    </row>
    <row r="25044" spans="4:4" x14ac:dyDescent="0.2">
      <c r="D25044" s="343"/>
    </row>
    <row r="25045" spans="4:4" x14ac:dyDescent="0.2">
      <c r="D25045" s="343"/>
    </row>
    <row r="25046" spans="4:4" x14ac:dyDescent="0.2">
      <c r="D25046" s="343"/>
    </row>
    <row r="25047" spans="4:4" x14ac:dyDescent="0.2">
      <c r="D25047" s="343"/>
    </row>
    <row r="25048" spans="4:4" x14ac:dyDescent="0.2">
      <c r="D25048" s="343"/>
    </row>
    <row r="25049" spans="4:4" x14ac:dyDescent="0.2">
      <c r="D25049" s="343"/>
    </row>
    <row r="25050" spans="4:4" x14ac:dyDescent="0.2">
      <c r="D25050" s="343"/>
    </row>
    <row r="25051" spans="4:4" x14ac:dyDescent="0.2">
      <c r="D25051" s="343"/>
    </row>
    <row r="25052" spans="4:4" x14ac:dyDescent="0.2">
      <c r="D25052" s="343"/>
    </row>
    <row r="25053" spans="4:4" x14ac:dyDescent="0.2">
      <c r="D25053" s="343"/>
    </row>
    <row r="25054" spans="4:4" x14ac:dyDescent="0.2">
      <c r="D25054" s="343"/>
    </row>
    <row r="25055" spans="4:4" x14ac:dyDescent="0.2">
      <c r="D25055" s="343"/>
    </row>
    <row r="25056" spans="4:4" x14ac:dyDescent="0.2">
      <c r="D25056" s="343"/>
    </row>
    <row r="25057" spans="4:4" x14ac:dyDescent="0.2">
      <c r="D25057" s="343"/>
    </row>
    <row r="25058" spans="4:4" x14ac:dyDescent="0.2">
      <c r="D25058" s="343"/>
    </row>
    <row r="25059" spans="4:4" x14ac:dyDescent="0.2">
      <c r="D25059" s="343"/>
    </row>
    <row r="25060" spans="4:4" x14ac:dyDescent="0.2">
      <c r="D25060" s="343"/>
    </row>
    <row r="25061" spans="4:4" x14ac:dyDescent="0.2">
      <c r="D25061" s="343"/>
    </row>
    <row r="25062" spans="4:4" x14ac:dyDescent="0.2">
      <c r="D25062" s="343"/>
    </row>
    <row r="25063" spans="4:4" x14ac:dyDescent="0.2">
      <c r="D25063" s="343"/>
    </row>
    <row r="25064" spans="4:4" x14ac:dyDescent="0.2">
      <c r="D25064" s="343"/>
    </row>
    <row r="25065" spans="4:4" x14ac:dyDescent="0.2">
      <c r="D25065" s="343"/>
    </row>
    <row r="25066" spans="4:4" x14ac:dyDescent="0.2">
      <c r="D25066" s="343"/>
    </row>
    <row r="25067" spans="4:4" x14ac:dyDescent="0.2">
      <c r="D25067" s="343"/>
    </row>
    <row r="25068" spans="4:4" x14ac:dyDescent="0.2">
      <c r="D25068" s="343"/>
    </row>
    <row r="25069" spans="4:4" x14ac:dyDescent="0.2">
      <c r="D25069" s="343"/>
    </row>
    <row r="25070" spans="4:4" x14ac:dyDescent="0.2">
      <c r="D25070" s="343"/>
    </row>
    <row r="25071" spans="4:4" x14ac:dyDescent="0.2">
      <c r="D25071" s="343"/>
    </row>
    <row r="25072" spans="4:4" x14ac:dyDescent="0.2">
      <c r="D25072" s="343"/>
    </row>
    <row r="25073" spans="4:4" x14ac:dyDescent="0.2">
      <c r="D25073" s="343"/>
    </row>
    <row r="25074" spans="4:4" x14ac:dyDescent="0.2">
      <c r="D25074" s="343"/>
    </row>
    <row r="25075" spans="4:4" x14ac:dyDescent="0.2">
      <c r="D25075" s="343"/>
    </row>
    <row r="25076" spans="4:4" x14ac:dyDescent="0.2">
      <c r="D25076" s="343"/>
    </row>
    <row r="25077" spans="4:4" x14ac:dyDescent="0.2">
      <c r="D25077" s="343"/>
    </row>
    <row r="25078" spans="4:4" x14ac:dyDescent="0.2">
      <c r="D25078" s="343"/>
    </row>
    <row r="25079" spans="4:4" x14ac:dyDescent="0.2">
      <c r="D25079" s="343"/>
    </row>
    <row r="25080" spans="4:4" x14ac:dyDescent="0.2">
      <c r="D25080" s="343"/>
    </row>
    <row r="25081" spans="4:4" x14ac:dyDescent="0.2">
      <c r="D25081" s="343"/>
    </row>
    <row r="25082" spans="4:4" x14ac:dyDescent="0.2">
      <c r="D25082" s="343"/>
    </row>
    <row r="25083" spans="4:4" x14ac:dyDescent="0.2">
      <c r="D25083" s="343"/>
    </row>
    <row r="25084" spans="4:4" x14ac:dyDescent="0.2">
      <c r="D25084" s="343"/>
    </row>
    <row r="25085" spans="4:4" x14ac:dyDescent="0.2">
      <c r="D25085" s="343"/>
    </row>
    <row r="25086" spans="4:4" x14ac:dyDescent="0.2">
      <c r="D25086" s="343"/>
    </row>
    <row r="25087" spans="4:4" x14ac:dyDescent="0.2">
      <c r="D25087" s="343"/>
    </row>
    <row r="25088" spans="4:4" x14ac:dyDescent="0.2">
      <c r="D25088" s="343"/>
    </row>
    <row r="25089" spans="4:4" x14ac:dyDescent="0.2">
      <c r="D25089" s="343"/>
    </row>
    <row r="25090" spans="4:4" x14ac:dyDescent="0.2">
      <c r="D25090" s="343"/>
    </row>
    <row r="25091" spans="4:4" x14ac:dyDescent="0.2">
      <c r="D25091" s="343"/>
    </row>
    <row r="25092" spans="4:4" x14ac:dyDescent="0.2">
      <c r="D25092" s="343"/>
    </row>
    <row r="25093" spans="4:4" x14ac:dyDescent="0.2">
      <c r="D25093" s="343"/>
    </row>
    <row r="25094" spans="4:4" x14ac:dyDescent="0.2">
      <c r="D25094" s="343"/>
    </row>
    <row r="25095" spans="4:4" x14ac:dyDescent="0.2">
      <c r="D25095" s="343"/>
    </row>
    <row r="25096" spans="4:4" x14ac:dyDescent="0.2">
      <c r="D25096" s="343"/>
    </row>
    <row r="25097" spans="4:4" x14ac:dyDescent="0.2">
      <c r="D25097" s="343"/>
    </row>
    <row r="25098" spans="4:4" x14ac:dyDescent="0.2">
      <c r="D25098" s="343"/>
    </row>
    <row r="25099" spans="4:4" x14ac:dyDescent="0.2">
      <c r="D25099" s="343"/>
    </row>
    <row r="25100" spans="4:4" x14ac:dyDescent="0.2">
      <c r="D25100" s="343"/>
    </row>
    <row r="25101" spans="4:4" x14ac:dyDescent="0.2">
      <c r="D25101" s="343"/>
    </row>
    <row r="25102" spans="4:4" x14ac:dyDescent="0.2">
      <c r="D25102" s="343"/>
    </row>
    <row r="25103" spans="4:4" x14ac:dyDescent="0.2">
      <c r="D25103" s="343"/>
    </row>
    <row r="25104" spans="4:4" x14ac:dyDescent="0.2">
      <c r="D25104" s="343"/>
    </row>
    <row r="25105" spans="4:4" x14ac:dyDescent="0.2">
      <c r="D25105" s="343"/>
    </row>
    <row r="25106" spans="4:4" x14ac:dyDescent="0.2">
      <c r="D25106" s="343"/>
    </row>
    <row r="25107" spans="4:4" x14ac:dyDescent="0.2">
      <c r="D25107" s="343"/>
    </row>
    <row r="25108" spans="4:4" x14ac:dyDescent="0.2">
      <c r="D25108" s="343"/>
    </row>
    <row r="25109" spans="4:4" x14ac:dyDescent="0.2">
      <c r="D25109" s="343"/>
    </row>
    <row r="25110" spans="4:4" x14ac:dyDescent="0.2">
      <c r="D25110" s="343"/>
    </row>
    <row r="25111" spans="4:4" x14ac:dyDescent="0.2">
      <c r="D25111" s="343"/>
    </row>
    <row r="25112" spans="4:4" x14ac:dyDescent="0.2">
      <c r="D25112" s="343"/>
    </row>
    <row r="25113" spans="4:4" x14ac:dyDescent="0.2">
      <c r="D25113" s="343"/>
    </row>
    <row r="25114" spans="4:4" x14ac:dyDescent="0.2">
      <c r="D25114" s="343"/>
    </row>
    <row r="25115" spans="4:4" x14ac:dyDescent="0.2">
      <c r="D25115" s="343"/>
    </row>
    <row r="25116" spans="4:4" x14ac:dyDescent="0.2">
      <c r="D25116" s="343"/>
    </row>
    <row r="25117" spans="4:4" x14ac:dyDescent="0.2">
      <c r="D25117" s="343"/>
    </row>
    <row r="25118" spans="4:4" x14ac:dyDescent="0.2">
      <c r="D25118" s="343"/>
    </row>
    <row r="25119" spans="4:4" x14ac:dyDescent="0.2">
      <c r="D25119" s="343"/>
    </row>
    <row r="25120" spans="4:4" x14ac:dyDescent="0.2">
      <c r="D25120" s="343"/>
    </row>
    <row r="25121" spans="4:4" x14ac:dyDescent="0.2">
      <c r="D25121" s="343"/>
    </row>
    <row r="25122" spans="4:4" x14ac:dyDescent="0.2">
      <c r="D25122" s="343"/>
    </row>
    <row r="25123" spans="4:4" x14ac:dyDescent="0.2">
      <c r="D25123" s="343"/>
    </row>
    <row r="25124" spans="4:4" x14ac:dyDescent="0.2">
      <c r="D25124" s="343"/>
    </row>
    <row r="25125" spans="4:4" x14ac:dyDescent="0.2">
      <c r="D25125" s="343"/>
    </row>
    <row r="25126" spans="4:4" x14ac:dyDescent="0.2">
      <c r="D25126" s="343"/>
    </row>
    <row r="25127" spans="4:4" x14ac:dyDescent="0.2">
      <c r="D25127" s="343"/>
    </row>
    <row r="25128" spans="4:4" x14ac:dyDescent="0.2">
      <c r="D25128" s="343"/>
    </row>
    <row r="25129" spans="4:4" x14ac:dyDescent="0.2">
      <c r="D25129" s="343"/>
    </row>
    <row r="25130" spans="4:4" x14ac:dyDescent="0.2">
      <c r="D25130" s="343"/>
    </row>
    <row r="25131" spans="4:4" x14ac:dyDescent="0.2">
      <c r="D25131" s="343"/>
    </row>
    <row r="25132" spans="4:4" x14ac:dyDescent="0.2">
      <c r="D25132" s="343"/>
    </row>
    <row r="25133" spans="4:4" x14ac:dyDescent="0.2">
      <c r="D25133" s="343"/>
    </row>
    <row r="25134" spans="4:4" x14ac:dyDescent="0.2">
      <c r="D25134" s="343"/>
    </row>
    <row r="25135" spans="4:4" x14ac:dyDescent="0.2">
      <c r="D25135" s="343"/>
    </row>
    <row r="25136" spans="4:4" x14ac:dyDescent="0.2">
      <c r="D25136" s="343"/>
    </row>
    <row r="25137" spans="4:4" x14ac:dyDescent="0.2">
      <c r="D25137" s="343"/>
    </row>
    <row r="25138" spans="4:4" x14ac:dyDescent="0.2">
      <c r="D25138" s="343"/>
    </row>
    <row r="25139" spans="4:4" x14ac:dyDescent="0.2">
      <c r="D25139" s="343"/>
    </row>
    <row r="25140" spans="4:4" x14ac:dyDescent="0.2">
      <c r="D25140" s="343"/>
    </row>
    <row r="25141" spans="4:4" x14ac:dyDescent="0.2">
      <c r="D25141" s="343"/>
    </row>
    <row r="25142" spans="4:4" x14ac:dyDescent="0.2">
      <c r="D25142" s="343"/>
    </row>
    <row r="25143" spans="4:4" x14ac:dyDescent="0.2">
      <c r="D25143" s="343"/>
    </row>
    <row r="25144" spans="4:4" x14ac:dyDescent="0.2">
      <c r="D25144" s="343"/>
    </row>
    <row r="25145" spans="4:4" x14ac:dyDescent="0.2">
      <c r="D25145" s="343"/>
    </row>
    <row r="25146" spans="4:4" x14ac:dyDescent="0.2">
      <c r="D25146" s="343"/>
    </row>
    <row r="25147" spans="4:4" x14ac:dyDescent="0.2">
      <c r="D25147" s="343"/>
    </row>
    <row r="25148" spans="4:4" x14ac:dyDescent="0.2">
      <c r="D25148" s="343"/>
    </row>
    <row r="25149" spans="4:4" x14ac:dyDescent="0.2">
      <c r="D25149" s="343"/>
    </row>
    <row r="25150" spans="4:4" x14ac:dyDescent="0.2">
      <c r="D25150" s="343"/>
    </row>
    <row r="25151" spans="4:4" x14ac:dyDescent="0.2">
      <c r="D25151" s="343"/>
    </row>
    <row r="25152" spans="4:4" x14ac:dyDescent="0.2">
      <c r="D25152" s="343"/>
    </row>
    <row r="25153" spans="4:4" x14ac:dyDescent="0.2">
      <c r="D25153" s="343"/>
    </row>
    <row r="25154" spans="4:4" x14ac:dyDescent="0.2">
      <c r="D25154" s="343"/>
    </row>
    <row r="25155" spans="4:4" x14ac:dyDescent="0.2">
      <c r="D25155" s="343"/>
    </row>
    <row r="25156" spans="4:4" x14ac:dyDescent="0.2">
      <c r="D25156" s="343"/>
    </row>
    <row r="25157" spans="4:4" x14ac:dyDescent="0.2">
      <c r="D25157" s="343"/>
    </row>
    <row r="25158" spans="4:4" x14ac:dyDescent="0.2">
      <c r="D25158" s="343"/>
    </row>
    <row r="25159" spans="4:4" x14ac:dyDescent="0.2">
      <c r="D25159" s="343"/>
    </row>
    <row r="25160" spans="4:4" x14ac:dyDescent="0.2">
      <c r="D25160" s="343"/>
    </row>
    <row r="25161" spans="4:4" x14ac:dyDescent="0.2">
      <c r="D25161" s="343"/>
    </row>
    <row r="25162" spans="4:4" x14ac:dyDescent="0.2">
      <c r="D25162" s="343"/>
    </row>
    <row r="25163" spans="4:4" x14ac:dyDescent="0.2">
      <c r="D25163" s="343"/>
    </row>
    <row r="25164" spans="4:4" x14ac:dyDescent="0.2">
      <c r="D25164" s="343"/>
    </row>
    <row r="25165" spans="4:4" x14ac:dyDescent="0.2">
      <c r="D25165" s="343"/>
    </row>
    <row r="25166" spans="4:4" x14ac:dyDescent="0.2">
      <c r="D25166" s="343"/>
    </row>
    <row r="25167" spans="4:4" x14ac:dyDescent="0.2">
      <c r="D25167" s="343"/>
    </row>
    <row r="25168" spans="4:4" x14ac:dyDescent="0.2">
      <c r="D25168" s="343"/>
    </row>
    <row r="25169" spans="4:4" x14ac:dyDescent="0.2">
      <c r="D25169" s="343"/>
    </row>
    <row r="25170" spans="4:4" x14ac:dyDescent="0.2">
      <c r="D25170" s="343"/>
    </row>
    <row r="25171" spans="4:4" x14ac:dyDescent="0.2">
      <c r="D25171" s="343"/>
    </row>
    <row r="25172" spans="4:4" x14ac:dyDescent="0.2">
      <c r="D25172" s="343"/>
    </row>
    <row r="25173" spans="4:4" x14ac:dyDescent="0.2">
      <c r="D25173" s="343"/>
    </row>
    <row r="25174" spans="4:4" x14ac:dyDescent="0.2">
      <c r="D25174" s="343"/>
    </row>
    <row r="25175" spans="4:4" x14ac:dyDescent="0.2">
      <c r="D25175" s="343"/>
    </row>
    <row r="25176" spans="4:4" x14ac:dyDescent="0.2">
      <c r="D25176" s="343"/>
    </row>
    <row r="25177" spans="4:4" x14ac:dyDescent="0.2">
      <c r="D25177" s="343"/>
    </row>
    <row r="25178" spans="4:4" x14ac:dyDescent="0.2">
      <c r="D25178" s="343"/>
    </row>
    <row r="25179" spans="4:4" x14ac:dyDescent="0.2">
      <c r="D25179" s="343"/>
    </row>
    <row r="25180" spans="4:4" x14ac:dyDescent="0.2">
      <c r="D25180" s="343"/>
    </row>
    <row r="25181" spans="4:4" x14ac:dyDescent="0.2">
      <c r="D25181" s="343"/>
    </row>
    <row r="25182" spans="4:4" x14ac:dyDescent="0.2">
      <c r="D25182" s="343"/>
    </row>
    <row r="25183" spans="4:4" x14ac:dyDescent="0.2">
      <c r="D25183" s="343"/>
    </row>
    <row r="25184" spans="4:4" x14ac:dyDescent="0.2">
      <c r="D25184" s="343"/>
    </row>
    <row r="25185" spans="4:4" x14ac:dyDescent="0.2">
      <c r="D25185" s="343"/>
    </row>
    <row r="25186" spans="4:4" x14ac:dyDescent="0.2">
      <c r="D25186" s="343"/>
    </row>
    <row r="25187" spans="4:4" x14ac:dyDescent="0.2">
      <c r="D25187" s="343"/>
    </row>
    <row r="25188" spans="4:4" x14ac:dyDescent="0.2">
      <c r="D25188" s="343"/>
    </row>
    <row r="25189" spans="4:4" x14ac:dyDescent="0.2">
      <c r="D25189" s="343"/>
    </row>
    <row r="25190" spans="4:4" x14ac:dyDescent="0.2">
      <c r="D25190" s="343"/>
    </row>
    <row r="25191" spans="4:4" x14ac:dyDescent="0.2">
      <c r="D25191" s="343"/>
    </row>
    <row r="25192" spans="4:4" x14ac:dyDescent="0.2">
      <c r="D25192" s="343"/>
    </row>
    <row r="25193" spans="4:4" x14ac:dyDescent="0.2">
      <c r="D25193" s="343"/>
    </row>
    <row r="25194" spans="4:4" x14ac:dyDescent="0.2">
      <c r="D25194" s="343"/>
    </row>
    <row r="25195" spans="4:4" x14ac:dyDescent="0.2">
      <c r="D25195" s="343"/>
    </row>
    <row r="25196" spans="4:4" x14ac:dyDescent="0.2">
      <c r="D25196" s="343"/>
    </row>
    <row r="25197" spans="4:4" x14ac:dyDescent="0.2">
      <c r="D25197" s="343"/>
    </row>
    <row r="25198" spans="4:4" x14ac:dyDescent="0.2">
      <c r="D25198" s="343"/>
    </row>
    <row r="25199" spans="4:4" x14ac:dyDescent="0.2">
      <c r="D25199" s="343"/>
    </row>
    <row r="25200" spans="4:4" x14ac:dyDescent="0.2">
      <c r="D25200" s="343"/>
    </row>
    <row r="25201" spans="4:4" x14ac:dyDescent="0.2">
      <c r="D25201" s="343"/>
    </row>
    <row r="25202" spans="4:4" x14ac:dyDescent="0.2">
      <c r="D25202" s="343"/>
    </row>
    <row r="25203" spans="4:4" x14ac:dyDescent="0.2">
      <c r="D25203" s="343"/>
    </row>
    <row r="25204" spans="4:4" x14ac:dyDescent="0.2">
      <c r="D25204" s="343"/>
    </row>
    <row r="25205" spans="4:4" x14ac:dyDescent="0.2">
      <c r="D25205" s="343"/>
    </row>
    <row r="25206" spans="4:4" x14ac:dyDescent="0.2">
      <c r="D25206" s="343"/>
    </row>
    <row r="25207" spans="4:4" x14ac:dyDescent="0.2">
      <c r="D25207" s="343"/>
    </row>
    <row r="25208" spans="4:4" x14ac:dyDescent="0.2">
      <c r="D25208" s="343"/>
    </row>
    <row r="25209" spans="4:4" x14ac:dyDescent="0.2">
      <c r="D25209" s="343"/>
    </row>
    <row r="25210" spans="4:4" x14ac:dyDescent="0.2">
      <c r="D25210" s="343"/>
    </row>
    <row r="25211" spans="4:4" x14ac:dyDescent="0.2">
      <c r="D25211" s="343"/>
    </row>
    <row r="25212" spans="4:4" x14ac:dyDescent="0.2">
      <c r="D25212" s="343"/>
    </row>
    <row r="25213" spans="4:4" x14ac:dyDescent="0.2">
      <c r="D25213" s="343"/>
    </row>
    <row r="25214" spans="4:4" x14ac:dyDescent="0.2">
      <c r="D25214" s="343"/>
    </row>
    <row r="25215" spans="4:4" x14ac:dyDescent="0.2">
      <c r="D25215" s="343"/>
    </row>
    <row r="25216" spans="4:4" x14ac:dyDescent="0.2">
      <c r="D25216" s="343"/>
    </row>
    <row r="25217" spans="4:4" x14ac:dyDescent="0.2">
      <c r="D25217" s="343"/>
    </row>
    <row r="25218" spans="4:4" x14ac:dyDescent="0.2">
      <c r="D25218" s="343"/>
    </row>
    <row r="25219" spans="4:4" x14ac:dyDescent="0.2">
      <c r="D25219" s="343"/>
    </row>
    <row r="25220" spans="4:4" x14ac:dyDescent="0.2">
      <c r="D25220" s="343"/>
    </row>
    <row r="25221" spans="4:4" x14ac:dyDescent="0.2">
      <c r="D25221" s="343"/>
    </row>
    <row r="25222" spans="4:4" x14ac:dyDescent="0.2">
      <c r="D25222" s="343"/>
    </row>
    <row r="25223" spans="4:4" x14ac:dyDescent="0.2">
      <c r="D25223" s="343"/>
    </row>
    <row r="25224" spans="4:4" x14ac:dyDescent="0.2">
      <c r="D25224" s="343"/>
    </row>
    <row r="25225" spans="4:4" x14ac:dyDescent="0.2">
      <c r="D25225" s="343"/>
    </row>
    <row r="25226" spans="4:4" x14ac:dyDescent="0.2">
      <c r="D25226" s="343"/>
    </row>
    <row r="25227" spans="4:4" x14ac:dyDescent="0.2">
      <c r="D25227" s="343"/>
    </row>
    <row r="25228" spans="4:4" x14ac:dyDescent="0.2">
      <c r="D25228" s="343"/>
    </row>
    <row r="25229" spans="4:4" x14ac:dyDescent="0.2">
      <c r="D25229" s="343"/>
    </row>
    <row r="25230" spans="4:4" x14ac:dyDescent="0.2">
      <c r="D25230" s="343"/>
    </row>
    <row r="25231" spans="4:4" x14ac:dyDescent="0.2">
      <c r="D25231" s="343"/>
    </row>
    <row r="25232" spans="4:4" x14ac:dyDescent="0.2">
      <c r="D25232" s="343"/>
    </row>
    <row r="25233" spans="4:4" x14ac:dyDescent="0.2">
      <c r="D25233" s="343"/>
    </row>
    <row r="25234" spans="4:4" x14ac:dyDescent="0.2">
      <c r="D25234" s="343"/>
    </row>
    <row r="25235" spans="4:4" x14ac:dyDescent="0.2">
      <c r="D25235" s="343"/>
    </row>
    <row r="25236" spans="4:4" x14ac:dyDescent="0.2">
      <c r="D25236" s="343"/>
    </row>
    <row r="25237" spans="4:4" x14ac:dyDescent="0.2">
      <c r="D25237" s="343"/>
    </row>
    <row r="25238" spans="4:4" x14ac:dyDescent="0.2">
      <c r="D25238" s="343"/>
    </row>
    <row r="25239" spans="4:4" x14ac:dyDescent="0.2">
      <c r="D25239" s="343"/>
    </row>
    <row r="25240" spans="4:4" x14ac:dyDescent="0.2">
      <c r="D25240" s="343"/>
    </row>
    <row r="25241" spans="4:4" x14ac:dyDescent="0.2">
      <c r="D25241" s="343"/>
    </row>
    <row r="25242" spans="4:4" x14ac:dyDescent="0.2">
      <c r="D25242" s="343"/>
    </row>
    <row r="25243" spans="4:4" x14ac:dyDescent="0.2">
      <c r="D25243" s="343"/>
    </row>
    <row r="25244" spans="4:4" x14ac:dyDescent="0.2">
      <c r="D25244" s="343"/>
    </row>
    <row r="25245" spans="4:4" x14ac:dyDescent="0.2">
      <c r="D25245" s="343"/>
    </row>
    <row r="25246" spans="4:4" x14ac:dyDescent="0.2">
      <c r="D25246" s="343"/>
    </row>
    <row r="25247" spans="4:4" x14ac:dyDescent="0.2">
      <c r="D25247" s="343"/>
    </row>
    <row r="25248" spans="4:4" x14ac:dyDescent="0.2">
      <c r="D25248" s="343"/>
    </row>
    <row r="25249" spans="4:4" x14ac:dyDescent="0.2">
      <c r="D25249" s="343"/>
    </row>
    <row r="25250" spans="4:4" x14ac:dyDescent="0.2">
      <c r="D25250" s="343"/>
    </row>
    <row r="25251" spans="4:4" x14ac:dyDescent="0.2">
      <c r="D25251" s="343"/>
    </row>
    <row r="25252" spans="4:4" x14ac:dyDescent="0.2">
      <c r="D25252" s="343"/>
    </row>
    <row r="25253" spans="4:4" x14ac:dyDescent="0.2">
      <c r="D25253" s="343"/>
    </row>
    <row r="25254" spans="4:4" x14ac:dyDescent="0.2">
      <c r="D25254" s="343"/>
    </row>
    <row r="25255" spans="4:4" x14ac:dyDescent="0.2">
      <c r="D25255" s="343"/>
    </row>
    <row r="25256" spans="4:4" x14ac:dyDescent="0.2">
      <c r="D25256" s="343"/>
    </row>
    <row r="25257" spans="4:4" x14ac:dyDescent="0.2">
      <c r="D25257" s="343"/>
    </row>
    <row r="25258" spans="4:4" x14ac:dyDescent="0.2">
      <c r="D25258" s="343"/>
    </row>
    <row r="25259" spans="4:4" x14ac:dyDescent="0.2">
      <c r="D25259" s="343"/>
    </row>
    <row r="25260" spans="4:4" x14ac:dyDescent="0.2">
      <c r="D25260" s="343"/>
    </row>
    <row r="25261" spans="4:4" x14ac:dyDescent="0.2">
      <c r="D25261" s="343"/>
    </row>
    <row r="25262" spans="4:4" x14ac:dyDescent="0.2">
      <c r="D25262" s="343"/>
    </row>
    <row r="25263" spans="4:4" x14ac:dyDescent="0.2">
      <c r="D25263" s="343"/>
    </row>
    <row r="25264" spans="4:4" x14ac:dyDescent="0.2">
      <c r="D25264" s="343"/>
    </row>
    <row r="25265" spans="4:4" x14ac:dyDescent="0.2">
      <c r="D25265" s="343"/>
    </row>
    <row r="25266" spans="4:4" x14ac:dyDescent="0.2">
      <c r="D25266" s="343"/>
    </row>
    <row r="25267" spans="4:4" x14ac:dyDescent="0.2">
      <c r="D25267" s="343"/>
    </row>
    <row r="25268" spans="4:4" x14ac:dyDescent="0.2">
      <c r="D25268" s="343"/>
    </row>
    <row r="25269" spans="4:4" x14ac:dyDescent="0.2">
      <c r="D25269" s="343"/>
    </row>
    <row r="25270" spans="4:4" x14ac:dyDescent="0.2">
      <c r="D25270" s="343"/>
    </row>
    <row r="25271" spans="4:4" x14ac:dyDescent="0.2">
      <c r="D25271" s="343"/>
    </row>
    <row r="25272" spans="4:4" x14ac:dyDescent="0.2">
      <c r="D25272" s="343"/>
    </row>
    <row r="25273" spans="4:4" x14ac:dyDescent="0.2">
      <c r="D25273" s="343"/>
    </row>
    <row r="25274" spans="4:4" x14ac:dyDescent="0.2">
      <c r="D25274" s="343"/>
    </row>
    <row r="25275" spans="4:4" x14ac:dyDescent="0.2">
      <c r="D25275" s="343"/>
    </row>
    <row r="25276" spans="4:4" x14ac:dyDescent="0.2">
      <c r="D25276" s="343"/>
    </row>
    <row r="25277" spans="4:4" x14ac:dyDescent="0.2">
      <c r="D25277" s="343"/>
    </row>
    <row r="25278" spans="4:4" x14ac:dyDescent="0.2">
      <c r="D25278" s="343"/>
    </row>
    <row r="25279" spans="4:4" x14ac:dyDescent="0.2">
      <c r="D25279" s="343"/>
    </row>
    <row r="25280" spans="4:4" x14ac:dyDescent="0.2">
      <c r="D25280" s="343"/>
    </row>
    <row r="25281" spans="4:4" x14ac:dyDescent="0.2">
      <c r="D25281" s="343"/>
    </row>
    <row r="25282" spans="4:4" x14ac:dyDescent="0.2">
      <c r="D25282" s="343"/>
    </row>
    <row r="25283" spans="4:4" x14ac:dyDescent="0.2">
      <c r="D25283" s="343"/>
    </row>
    <row r="25284" spans="4:4" x14ac:dyDescent="0.2">
      <c r="D25284" s="343"/>
    </row>
    <row r="25285" spans="4:4" x14ac:dyDescent="0.2">
      <c r="D25285" s="343"/>
    </row>
    <row r="25286" spans="4:4" x14ac:dyDescent="0.2">
      <c r="D25286" s="343"/>
    </row>
    <row r="25287" spans="4:4" x14ac:dyDescent="0.2">
      <c r="D25287" s="343"/>
    </row>
    <row r="25288" spans="4:4" x14ac:dyDescent="0.2">
      <c r="D25288" s="343"/>
    </row>
    <row r="25289" spans="4:4" x14ac:dyDescent="0.2">
      <c r="D25289" s="343"/>
    </row>
    <row r="25290" spans="4:4" x14ac:dyDescent="0.2">
      <c r="D25290" s="343"/>
    </row>
    <row r="25291" spans="4:4" x14ac:dyDescent="0.2">
      <c r="D25291" s="343"/>
    </row>
    <row r="25292" spans="4:4" x14ac:dyDescent="0.2">
      <c r="D25292" s="343"/>
    </row>
    <row r="25293" spans="4:4" x14ac:dyDescent="0.2">
      <c r="D25293" s="343"/>
    </row>
    <row r="25294" spans="4:4" x14ac:dyDescent="0.2">
      <c r="D25294" s="343"/>
    </row>
    <row r="25295" spans="4:4" x14ac:dyDescent="0.2">
      <c r="D25295" s="343"/>
    </row>
    <row r="25296" spans="4:4" x14ac:dyDescent="0.2">
      <c r="D25296" s="343"/>
    </row>
    <row r="25297" spans="4:4" x14ac:dyDescent="0.2">
      <c r="D25297" s="343"/>
    </row>
    <row r="25298" spans="4:4" x14ac:dyDescent="0.2">
      <c r="D25298" s="343"/>
    </row>
    <row r="25299" spans="4:4" x14ac:dyDescent="0.2">
      <c r="D25299" s="343"/>
    </row>
    <row r="25300" spans="4:4" x14ac:dyDescent="0.2">
      <c r="D25300" s="343"/>
    </row>
    <row r="25301" spans="4:4" x14ac:dyDescent="0.2">
      <c r="D25301" s="343"/>
    </row>
    <row r="25302" spans="4:4" x14ac:dyDescent="0.2">
      <c r="D25302" s="343"/>
    </row>
    <row r="25303" spans="4:4" x14ac:dyDescent="0.2">
      <c r="D25303" s="343"/>
    </row>
    <row r="25304" spans="4:4" x14ac:dyDescent="0.2">
      <c r="D25304" s="343"/>
    </row>
    <row r="25305" spans="4:4" x14ac:dyDescent="0.2">
      <c r="D25305" s="343"/>
    </row>
    <row r="25306" spans="4:4" x14ac:dyDescent="0.2">
      <c r="D25306" s="343"/>
    </row>
    <row r="25307" spans="4:4" x14ac:dyDescent="0.2">
      <c r="D25307" s="343"/>
    </row>
    <row r="25308" spans="4:4" x14ac:dyDescent="0.2">
      <c r="D25308" s="343"/>
    </row>
    <row r="25309" spans="4:4" x14ac:dyDescent="0.2">
      <c r="D25309" s="343"/>
    </row>
    <row r="25310" spans="4:4" x14ac:dyDescent="0.2">
      <c r="D25310" s="343"/>
    </row>
    <row r="25311" spans="4:4" x14ac:dyDescent="0.2">
      <c r="D25311" s="343"/>
    </row>
    <row r="25312" spans="4:4" x14ac:dyDescent="0.2">
      <c r="D25312" s="343"/>
    </row>
    <row r="25313" spans="4:4" x14ac:dyDescent="0.2">
      <c r="D25313" s="343"/>
    </row>
    <row r="25314" spans="4:4" x14ac:dyDescent="0.2">
      <c r="D25314" s="343"/>
    </row>
    <row r="25315" spans="4:4" x14ac:dyDescent="0.2">
      <c r="D25315" s="343"/>
    </row>
    <row r="25316" spans="4:4" x14ac:dyDescent="0.2">
      <c r="D25316" s="343"/>
    </row>
    <row r="25317" spans="4:4" x14ac:dyDescent="0.2">
      <c r="D25317" s="343"/>
    </row>
    <row r="25318" spans="4:4" x14ac:dyDescent="0.2">
      <c r="D25318" s="343"/>
    </row>
    <row r="25319" spans="4:4" x14ac:dyDescent="0.2">
      <c r="D25319" s="343"/>
    </row>
    <row r="25320" spans="4:4" x14ac:dyDescent="0.2">
      <c r="D25320" s="343"/>
    </row>
    <row r="25321" spans="4:4" x14ac:dyDescent="0.2">
      <c r="D25321" s="343"/>
    </row>
    <row r="25322" spans="4:4" x14ac:dyDescent="0.2">
      <c r="D25322" s="343"/>
    </row>
    <row r="25323" spans="4:4" x14ac:dyDescent="0.2">
      <c r="D25323" s="343"/>
    </row>
    <row r="25324" spans="4:4" x14ac:dyDescent="0.2">
      <c r="D25324" s="343"/>
    </row>
    <row r="25325" spans="4:4" x14ac:dyDescent="0.2">
      <c r="D25325" s="343"/>
    </row>
    <row r="25326" spans="4:4" x14ac:dyDescent="0.2">
      <c r="D25326" s="343"/>
    </row>
    <row r="25327" spans="4:4" x14ac:dyDescent="0.2">
      <c r="D25327" s="343"/>
    </row>
    <row r="25328" spans="4:4" x14ac:dyDescent="0.2">
      <c r="D25328" s="343"/>
    </row>
    <row r="25329" spans="4:4" x14ac:dyDescent="0.2">
      <c r="D25329" s="343"/>
    </row>
    <row r="25330" spans="4:4" x14ac:dyDescent="0.2">
      <c r="D25330" s="343"/>
    </row>
    <row r="25331" spans="4:4" x14ac:dyDescent="0.2">
      <c r="D25331" s="343"/>
    </row>
    <row r="25332" spans="4:4" x14ac:dyDescent="0.2">
      <c r="D25332" s="343"/>
    </row>
    <row r="25333" spans="4:4" x14ac:dyDescent="0.2">
      <c r="D25333" s="343"/>
    </row>
    <row r="25334" spans="4:4" x14ac:dyDescent="0.2">
      <c r="D25334" s="343"/>
    </row>
    <row r="25335" spans="4:4" x14ac:dyDescent="0.2">
      <c r="D25335" s="343"/>
    </row>
    <row r="25336" spans="4:4" x14ac:dyDescent="0.2">
      <c r="D25336" s="343"/>
    </row>
    <row r="25337" spans="4:4" x14ac:dyDescent="0.2">
      <c r="D25337" s="343"/>
    </row>
    <row r="25338" spans="4:4" x14ac:dyDescent="0.2">
      <c r="D25338" s="343"/>
    </row>
    <row r="25339" spans="4:4" x14ac:dyDescent="0.2">
      <c r="D25339" s="343"/>
    </row>
    <row r="25340" spans="4:4" x14ac:dyDescent="0.2">
      <c r="D25340" s="343"/>
    </row>
    <row r="25341" spans="4:4" x14ac:dyDescent="0.2">
      <c r="D25341" s="343"/>
    </row>
    <row r="25342" spans="4:4" x14ac:dyDescent="0.2">
      <c r="D25342" s="343"/>
    </row>
    <row r="25343" spans="4:4" x14ac:dyDescent="0.2">
      <c r="D25343" s="343"/>
    </row>
    <row r="25344" spans="4:4" x14ac:dyDescent="0.2">
      <c r="D25344" s="343"/>
    </row>
    <row r="25345" spans="4:4" x14ac:dyDescent="0.2">
      <c r="D25345" s="343"/>
    </row>
    <row r="25346" spans="4:4" x14ac:dyDescent="0.2">
      <c r="D25346" s="343"/>
    </row>
    <row r="25347" spans="4:4" x14ac:dyDescent="0.2">
      <c r="D25347" s="343"/>
    </row>
    <row r="25348" spans="4:4" x14ac:dyDescent="0.2">
      <c r="D25348" s="343"/>
    </row>
    <row r="25349" spans="4:4" x14ac:dyDescent="0.2">
      <c r="D25349" s="343"/>
    </row>
    <row r="25350" spans="4:4" x14ac:dyDescent="0.2">
      <c r="D25350" s="343"/>
    </row>
    <row r="25351" spans="4:4" x14ac:dyDescent="0.2">
      <c r="D25351" s="343"/>
    </row>
    <row r="25352" spans="4:4" x14ac:dyDescent="0.2">
      <c r="D25352" s="343"/>
    </row>
    <row r="25353" spans="4:4" x14ac:dyDescent="0.2">
      <c r="D25353" s="343"/>
    </row>
    <row r="25354" spans="4:4" x14ac:dyDescent="0.2">
      <c r="D25354" s="343"/>
    </row>
    <row r="25355" spans="4:4" x14ac:dyDescent="0.2">
      <c r="D25355" s="343"/>
    </row>
    <row r="25356" spans="4:4" x14ac:dyDescent="0.2">
      <c r="D25356" s="343"/>
    </row>
    <row r="25357" spans="4:4" x14ac:dyDescent="0.2">
      <c r="D25357" s="343"/>
    </row>
    <row r="25358" spans="4:4" x14ac:dyDescent="0.2">
      <c r="D25358" s="343"/>
    </row>
    <row r="25359" spans="4:4" x14ac:dyDescent="0.2">
      <c r="D25359" s="343"/>
    </row>
    <row r="25360" spans="4:4" x14ac:dyDescent="0.2">
      <c r="D25360" s="343"/>
    </row>
    <row r="25361" spans="4:4" x14ac:dyDescent="0.2">
      <c r="D25361" s="343"/>
    </row>
    <row r="25362" spans="4:4" x14ac:dyDescent="0.2">
      <c r="D25362" s="343"/>
    </row>
    <row r="25363" spans="4:4" x14ac:dyDescent="0.2">
      <c r="D25363" s="343"/>
    </row>
    <row r="25364" spans="4:4" x14ac:dyDescent="0.2">
      <c r="D25364" s="343"/>
    </row>
    <row r="25365" spans="4:4" x14ac:dyDescent="0.2">
      <c r="D25365" s="343"/>
    </row>
    <row r="25366" spans="4:4" x14ac:dyDescent="0.2">
      <c r="D25366" s="343"/>
    </row>
    <row r="25367" spans="4:4" x14ac:dyDescent="0.2">
      <c r="D25367" s="343"/>
    </row>
    <row r="25368" spans="4:4" x14ac:dyDescent="0.2">
      <c r="D25368" s="343"/>
    </row>
    <row r="25369" spans="4:4" x14ac:dyDescent="0.2">
      <c r="D25369" s="343"/>
    </row>
    <row r="25370" spans="4:4" x14ac:dyDescent="0.2">
      <c r="D25370" s="343"/>
    </row>
    <row r="25371" spans="4:4" x14ac:dyDescent="0.2">
      <c r="D25371" s="343"/>
    </row>
    <row r="25372" spans="4:4" x14ac:dyDescent="0.2">
      <c r="D25372" s="343"/>
    </row>
    <row r="25373" spans="4:4" x14ac:dyDescent="0.2">
      <c r="D25373" s="343"/>
    </row>
    <row r="25374" spans="4:4" x14ac:dyDescent="0.2">
      <c r="D25374" s="343"/>
    </row>
    <row r="25375" spans="4:4" x14ac:dyDescent="0.2">
      <c r="D25375" s="343"/>
    </row>
    <row r="25376" spans="4:4" x14ac:dyDescent="0.2">
      <c r="D25376" s="343"/>
    </row>
    <row r="25377" spans="4:4" x14ac:dyDescent="0.2">
      <c r="D25377" s="343"/>
    </row>
    <row r="25378" spans="4:4" x14ac:dyDescent="0.2">
      <c r="D25378" s="343"/>
    </row>
    <row r="25379" spans="4:4" x14ac:dyDescent="0.2">
      <c r="D25379" s="343"/>
    </row>
    <row r="25380" spans="4:4" x14ac:dyDescent="0.2">
      <c r="D25380" s="343"/>
    </row>
    <row r="25381" spans="4:4" x14ac:dyDescent="0.2">
      <c r="D25381" s="343"/>
    </row>
    <row r="25382" spans="4:4" x14ac:dyDescent="0.2">
      <c r="D25382" s="343"/>
    </row>
    <row r="25383" spans="4:4" x14ac:dyDescent="0.2">
      <c r="D25383" s="343"/>
    </row>
    <row r="25384" spans="4:4" x14ac:dyDescent="0.2">
      <c r="D25384" s="343"/>
    </row>
    <row r="25385" spans="4:4" x14ac:dyDescent="0.2">
      <c r="D25385" s="343"/>
    </row>
    <row r="25386" spans="4:4" x14ac:dyDescent="0.2">
      <c r="D25386" s="343"/>
    </row>
    <row r="25387" spans="4:4" x14ac:dyDescent="0.2">
      <c r="D25387" s="343"/>
    </row>
    <row r="25388" spans="4:4" x14ac:dyDescent="0.2">
      <c r="D25388" s="343"/>
    </row>
    <row r="25389" spans="4:4" x14ac:dyDescent="0.2">
      <c r="D25389" s="343"/>
    </row>
    <row r="25390" spans="4:4" x14ac:dyDescent="0.2">
      <c r="D25390" s="343"/>
    </row>
    <row r="25391" spans="4:4" x14ac:dyDescent="0.2">
      <c r="D25391" s="343"/>
    </row>
    <row r="25392" spans="4:4" x14ac:dyDescent="0.2">
      <c r="D25392" s="343"/>
    </row>
    <row r="25393" spans="4:4" x14ac:dyDescent="0.2">
      <c r="D25393" s="343"/>
    </row>
    <row r="25394" spans="4:4" x14ac:dyDescent="0.2">
      <c r="D25394" s="343"/>
    </row>
    <row r="25395" spans="4:4" x14ac:dyDescent="0.2">
      <c r="D25395" s="343"/>
    </row>
    <row r="25396" spans="4:4" x14ac:dyDescent="0.2">
      <c r="D25396" s="343"/>
    </row>
    <row r="25397" spans="4:4" x14ac:dyDescent="0.2">
      <c r="D25397" s="343"/>
    </row>
    <row r="25398" spans="4:4" x14ac:dyDescent="0.2">
      <c r="D25398" s="343"/>
    </row>
    <row r="25399" spans="4:4" x14ac:dyDescent="0.2">
      <c r="D25399" s="343"/>
    </row>
    <row r="25400" spans="4:4" x14ac:dyDescent="0.2">
      <c r="D25400" s="343"/>
    </row>
    <row r="25401" spans="4:4" x14ac:dyDescent="0.2">
      <c r="D25401" s="343"/>
    </row>
    <row r="25402" spans="4:4" x14ac:dyDescent="0.2">
      <c r="D25402" s="343"/>
    </row>
    <row r="25403" spans="4:4" x14ac:dyDescent="0.2">
      <c r="D25403" s="343"/>
    </row>
    <row r="25404" spans="4:4" x14ac:dyDescent="0.2">
      <c r="D25404" s="343"/>
    </row>
    <row r="25405" spans="4:4" x14ac:dyDescent="0.2">
      <c r="D25405" s="343"/>
    </row>
    <row r="25406" spans="4:4" x14ac:dyDescent="0.2">
      <c r="D25406" s="343"/>
    </row>
    <row r="25407" spans="4:4" x14ac:dyDescent="0.2">
      <c r="D25407" s="343"/>
    </row>
    <row r="25408" spans="4:4" x14ac:dyDescent="0.2">
      <c r="D25408" s="343"/>
    </row>
    <row r="25409" spans="4:4" x14ac:dyDescent="0.2">
      <c r="D25409" s="343"/>
    </row>
    <row r="25410" spans="4:4" x14ac:dyDescent="0.2">
      <c r="D25410" s="343"/>
    </row>
    <row r="25411" spans="4:4" x14ac:dyDescent="0.2">
      <c r="D25411" s="343"/>
    </row>
    <row r="25412" spans="4:4" x14ac:dyDescent="0.2">
      <c r="D25412" s="343"/>
    </row>
    <row r="25413" spans="4:4" x14ac:dyDescent="0.2">
      <c r="D25413" s="343"/>
    </row>
    <row r="25414" spans="4:4" x14ac:dyDescent="0.2">
      <c r="D25414" s="343"/>
    </row>
    <row r="25415" spans="4:4" x14ac:dyDescent="0.2">
      <c r="D25415" s="343"/>
    </row>
    <row r="25416" spans="4:4" x14ac:dyDescent="0.2">
      <c r="D25416" s="343"/>
    </row>
    <row r="25417" spans="4:4" x14ac:dyDescent="0.2">
      <c r="D25417" s="343"/>
    </row>
    <row r="25418" spans="4:4" x14ac:dyDescent="0.2">
      <c r="D25418" s="343"/>
    </row>
    <row r="25419" spans="4:4" x14ac:dyDescent="0.2">
      <c r="D25419" s="343"/>
    </row>
    <row r="25420" spans="4:4" x14ac:dyDescent="0.2">
      <c r="D25420" s="343"/>
    </row>
    <row r="25421" spans="4:4" x14ac:dyDescent="0.2">
      <c r="D25421" s="343"/>
    </row>
    <row r="25422" spans="4:4" x14ac:dyDescent="0.2">
      <c r="D25422" s="343"/>
    </row>
    <row r="25423" spans="4:4" x14ac:dyDescent="0.2">
      <c r="D25423" s="343"/>
    </row>
    <row r="25424" spans="4:4" x14ac:dyDescent="0.2">
      <c r="D25424" s="343"/>
    </row>
    <row r="25425" spans="4:4" x14ac:dyDescent="0.2">
      <c r="D25425" s="343"/>
    </row>
    <row r="25426" spans="4:4" x14ac:dyDescent="0.2">
      <c r="D25426" s="343"/>
    </row>
    <row r="25427" spans="4:4" x14ac:dyDescent="0.2">
      <c r="D25427" s="343"/>
    </row>
    <row r="25428" spans="4:4" x14ac:dyDescent="0.2">
      <c r="D25428" s="343"/>
    </row>
    <row r="25429" spans="4:4" x14ac:dyDescent="0.2">
      <c r="D25429" s="343"/>
    </row>
    <row r="25430" spans="4:4" x14ac:dyDescent="0.2">
      <c r="D25430" s="343"/>
    </row>
    <row r="25431" spans="4:4" x14ac:dyDescent="0.2">
      <c r="D25431" s="343"/>
    </row>
    <row r="25432" spans="4:4" x14ac:dyDescent="0.2">
      <c r="D25432" s="343"/>
    </row>
    <row r="25433" spans="4:4" x14ac:dyDescent="0.2">
      <c r="D25433" s="343"/>
    </row>
    <row r="25434" spans="4:4" x14ac:dyDescent="0.2">
      <c r="D25434" s="343"/>
    </row>
    <row r="25435" spans="4:4" x14ac:dyDescent="0.2">
      <c r="D25435" s="343"/>
    </row>
    <row r="25436" spans="4:4" x14ac:dyDescent="0.2">
      <c r="D25436" s="343"/>
    </row>
    <row r="25437" spans="4:4" x14ac:dyDescent="0.2">
      <c r="D25437" s="343"/>
    </row>
    <row r="25438" spans="4:4" x14ac:dyDescent="0.2">
      <c r="D25438" s="343"/>
    </row>
    <row r="25439" spans="4:4" x14ac:dyDescent="0.2">
      <c r="D25439" s="343"/>
    </row>
    <row r="25440" spans="4:4" x14ac:dyDescent="0.2">
      <c r="D25440" s="343"/>
    </row>
    <row r="25441" spans="4:4" x14ac:dyDescent="0.2">
      <c r="D25441" s="343"/>
    </row>
    <row r="25442" spans="4:4" x14ac:dyDescent="0.2">
      <c r="D25442" s="343"/>
    </row>
    <row r="25443" spans="4:4" x14ac:dyDescent="0.2">
      <c r="D25443" s="343"/>
    </row>
    <row r="25444" spans="4:4" x14ac:dyDescent="0.2">
      <c r="D25444" s="343"/>
    </row>
    <row r="25445" spans="4:4" x14ac:dyDescent="0.2">
      <c r="D25445" s="343"/>
    </row>
    <row r="25446" spans="4:4" x14ac:dyDescent="0.2">
      <c r="D25446" s="343"/>
    </row>
    <row r="25447" spans="4:4" x14ac:dyDescent="0.2">
      <c r="D25447" s="343"/>
    </row>
    <row r="25448" spans="4:4" x14ac:dyDescent="0.2">
      <c r="D25448" s="343"/>
    </row>
    <row r="25449" spans="4:4" x14ac:dyDescent="0.2">
      <c r="D25449" s="343"/>
    </row>
    <row r="25450" spans="4:4" x14ac:dyDescent="0.2">
      <c r="D25450" s="343"/>
    </row>
    <row r="25451" spans="4:4" x14ac:dyDescent="0.2">
      <c r="D25451" s="343"/>
    </row>
    <row r="25452" spans="4:4" x14ac:dyDescent="0.2">
      <c r="D25452" s="343"/>
    </row>
    <row r="25453" spans="4:4" x14ac:dyDescent="0.2">
      <c r="D25453" s="343"/>
    </row>
    <row r="25454" spans="4:4" x14ac:dyDescent="0.2">
      <c r="D25454" s="343"/>
    </row>
    <row r="25455" spans="4:4" x14ac:dyDescent="0.2">
      <c r="D25455" s="343"/>
    </row>
    <row r="25456" spans="4:4" x14ac:dyDescent="0.2">
      <c r="D25456" s="343"/>
    </row>
    <row r="25457" spans="4:4" x14ac:dyDescent="0.2">
      <c r="D25457" s="343"/>
    </row>
    <row r="25458" spans="4:4" x14ac:dyDescent="0.2">
      <c r="D25458" s="343"/>
    </row>
    <row r="25459" spans="4:4" x14ac:dyDescent="0.2">
      <c r="D25459" s="343"/>
    </row>
    <row r="25460" spans="4:4" x14ac:dyDescent="0.2">
      <c r="D25460" s="343"/>
    </row>
    <row r="25461" spans="4:4" x14ac:dyDescent="0.2">
      <c r="D25461" s="343"/>
    </row>
    <row r="25462" spans="4:4" x14ac:dyDescent="0.2">
      <c r="D25462" s="343"/>
    </row>
    <row r="25463" spans="4:4" x14ac:dyDescent="0.2">
      <c r="D25463" s="343"/>
    </row>
    <row r="25464" spans="4:4" x14ac:dyDescent="0.2">
      <c r="D25464" s="343"/>
    </row>
    <row r="25465" spans="4:4" x14ac:dyDescent="0.2">
      <c r="D25465" s="343"/>
    </row>
    <row r="25466" spans="4:4" x14ac:dyDescent="0.2">
      <c r="D25466" s="343"/>
    </row>
    <row r="25467" spans="4:4" x14ac:dyDescent="0.2">
      <c r="D25467" s="343"/>
    </row>
    <row r="25468" spans="4:4" x14ac:dyDescent="0.2">
      <c r="D25468" s="343"/>
    </row>
    <row r="25469" spans="4:4" x14ac:dyDescent="0.2">
      <c r="D25469" s="343"/>
    </row>
    <row r="25470" spans="4:4" x14ac:dyDescent="0.2">
      <c r="D25470" s="343"/>
    </row>
    <row r="25471" spans="4:4" x14ac:dyDescent="0.2">
      <c r="D25471" s="343"/>
    </row>
    <row r="25472" spans="4:4" x14ac:dyDescent="0.2">
      <c r="D25472" s="343"/>
    </row>
    <row r="25473" spans="4:4" x14ac:dyDescent="0.2">
      <c r="D25473" s="343"/>
    </row>
    <row r="25474" spans="4:4" x14ac:dyDescent="0.2">
      <c r="D25474" s="343"/>
    </row>
    <row r="25475" spans="4:4" x14ac:dyDescent="0.2">
      <c r="D25475" s="343"/>
    </row>
    <row r="25476" spans="4:4" x14ac:dyDescent="0.2">
      <c r="D25476" s="343"/>
    </row>
    <row r="25477" spans="4:4" x14ac:dyDescent="0.2">
      <c r="D25477" s="343"/>
    </row>
    <row r="25478" spans="4:4" x14ac:dyDescent="0.2">
      <c r="D25478" s="343"/>
    </row>
    <row r="25479" spans="4:4" x14ac:dyDescent="0.2">
      <c r="D25479" s="343"/>
    </row>
    <row r="25480" spans="4:4" x14ac:dyDescent="0.2">
      <c r="D25480" s="343"/>
    </row>
    <row r="25481" spans="4:4" x14ac:dyDescent="0.2">
      <c r="D25481" s="343"/>
    </row>
    <row r="25482" spans="4:4" x14ac:dyDescent="0.2">
      <c r="D25482" s="343"/>
    </row>
    <row r="25483" spans="4:4" x14ac:dyDescent="0.2">
      <c r="D25483" s="343"/>
    </row>
    <row r="25484" spans="4:4" x14ac:dyDescent="0.2">
      <c r="D25484" s="343"/>
    </row>
    <row r="25485" spans="4:4" x14ac:dyDescent="0.2">
      <c r="D25485" s="343"/>
    </row>
    <row r="25486" spans="4:4" x14ac:dyDescent="0.2">
      <c r="D25486" s="343"/>
    </row>
    <row r="25487" spans="4:4" x14ac:dyDescent="0.2">
      <c r="D25487" s="343"/>
    </row>
    <row r="25488" spans="4:4" x14ac:dyDescent="0.2">
      <c r="D25488" s="343"/>
    </row>
    <row r="25489" spans="4:4" x14ac:dyDescent="0.2">
      <c r="D25489" s="343"/>
    </row>
    <row r="25490" spans="4:4" x14ac:dyDescent="0.2">
      <c r="D25490" s="343"/>
    </row>
    <row r="25491" spans="4:4" x14ac:dyDescent="0.2">
      <c r="D25491" s="343"/>
    </row>
    <row r="25492" spans="4:4" x14ac:dyDescent="0.2">
      <c r="D25492" s="343"/>
    </row>
    <row r="25493" spans="4:4" x14ac:dyDescent="0.2">
      <c r="D25493" s="343"/>
    </row>
    <row r="25494" spans="4:4" x14ac:dyDescent="0.2">
      <c r="D25494" s="343"/>
    </row>
    <row r="25495" spans="4:4" x14ac:dyDescent="0.2">
      <c r="D25495" s="343"/>
    </row>
    <row r="25496" spans="4:4" x14ac:dyDescent="0.2">
      <c r="D25496" s="343"/>
    </row>
    <row r="25497" spans="4:4" x14ac:dyDescent="0.2">
      <c r="D25497" s="343"/>
    </row>
    <row r="25498" spans="4:4" x14ac:dyDescent="0.2">
      <c r="D25498" s="343"/>
    </row>
    <row r="25499" spans="4:4" x14ac:dyDescent="0.2">
      <c r="D25499" s="343"/>
    </row>
    <row r="25500" spans="4:4" x14ac:dyDescent="0.2">
      <c r="D25500" s="343"/>
    </row>
    <row r="25501" spans="4:4" x14ac:dyDescent="0.2">
      <c r="D25501" s="343"/>
    </row>
    <row r="25502" spans="4:4" x14ac:dyDescent="0.2">
      <c r="D25502" s="343"/>
    </row>
    <row r="25503" spans="4:4" x14ac:dyDescent="0.2">
      <c r="D25503" s="343"/>
    </row>
    <row r="25504" spans="4:4" x14ac:dyDescent="0.2">
      <c r="D25504" s="343"/>
    </row>
    <row r="25505" spans="4:4" x14ac:dyDescent="0.2">
      <c r="D25505" s="343"/>
    </row>
    <row r="25506" spans="4:4" x14ac:dyDescent="0.2">
      <c r="D25506" s="343"/>
    </row>
    <row r="25507" spans="4:4" x14ac:dyDescent="0.2">
      <c r="D25507" s="343"/>
    </row>
    <row r="25508" spans="4:4" x14ac:dyDescent="0.2">
      <c r="D25508" s="343"/>
    </row>
    <row r="25509" spans="4:4" x14ac:dyDescent="0.2">
      <c r="D25509" s="343"/>
    </row>
    <row r="25510" spans="4:4" x14ac:dyDescent="0.2">
      <c r="D25510" s="343"/>
    </row>
    <row r="25511" spans="4:4" x14ac:dyDescent="0.2">
      <c r="D25511" s="343"/>
    </row>
    <row r="25512" spans="4:4" x14ac:dyDescent="0.2">
      <c r="D25512" s="343"/>
    </row>
    <row r="25513" spans="4:4" x14ac:dyDescent="0.2">
      <c r="D25513" s="343"/>
    </row>
    <row r="25514" spans="4:4" x14ac:dyDescent="0.2">
      <c r="D25514" s="343"/>
    </row>
    <row r="25515" spans="4:4" x14ac:dyDescent="0.2">
      <c r="D25515" s="343"/>
    </row>
    <row r="25516" spans="4:4" x14ac:dyDescent="0.2">
      <c r="D25516" s="343"/>
    </row>
    <row r="25517" spans="4:4" x14ac:dyDescent="0.2">
      <c r="D25517" s="343"/>
    </row>
    <row r="25518" spans="4:4" x14ac:dyDescent="0.2">
      <c r="D25518" s="343"/>
    </row>
    <row r="25519" spans="4:4" x14ac:dyDescent="0.2">
      <c r="D25519" s="343"/>
    </row>
    <row r="25520" spans="4:4" x14ac:dyDescent="0.2">
      <c r="D25520" s="343"/>
    </row>
    <row r="25521" spans="4:4" x14ac:dyDescent="0.2">
      <c r="D25521" s="343"/>
    </row>
    <row r="25522" spans="4:4" x14ac:dyDescent="0.2">
      <c r="D25522" s="343"/>
    </row>
    <row r="25523" spans="4:4" x14ac:dyDescent="0.2">
      <c r="D25523" s="343"/>
    </row>
    <row r="25524" spans="4:4" x14ac:dyDescent="0.2">
      <c r="D25524" s="343"/>
    </row>
    <row r="25525" spans="4:4" x14ac:dyDescent="0.2">
      <c r="D25525" s="343"/>
    </row>
    <row r="25526" spans="4:4" x14ac:dyDescent="0.2">
      <c r="D25526" s="343"/>
    </row>
    <row r="25527" spans="4:4" x14ac:dyDescent="0.2">
      <c r="D25527" s="343"/>
    </row>
    <row r="25528" spans="4:4" x14ac:dyDescent="0.2">
      <c r="D25528" s="343"/>
    </row>
    <row r="25529" spans="4:4" x14ac:dyDescent="0.2">
      <c r="D25529" s="343"/>
    </row>
    <row r="25530" spans="4:4" x14ac:dyDescent="0.2">
      <c r="D25530" s="343"/>
    </row>
    <row r="25531" spans="4:4" x14ac:dyDescent="0.2">
      <c r="D25531" s="343"/>
    </row>
    <row r="25532" spans="4:4" x14ac:dyDescent="0.2">
      <c r="D25532" s="343"/>
    </row>
    <row r="25533" spans="4:4" x14ac:dyDescent="0.2">
      <c r="D25533" s="343"/>
    </row>
    <row r="25534" spans="4:4" x14ac:dyDescent="0.2">
      <c r="D25534" s="343"/>
    </row>
    <row r="25535" spans="4:4" x14ac:dyDescent="0.2">
      <c r="D25535" s="343"/>
    </row>
    <row r="25536" spans="4:4" x14ac:dyDescent="0.2">
      <c r="D25536" s="343"/>
    </row>
    <row r="25537" spans="4:4" x14ac:dyDescent="0.2">
      <c r="D25537" s="343"/>
    </row>
    <row r="25538" spans="4:4" x14ac:dyDescent="0.2">
      <c r="D25538" s="343"/>
    </row>
    <row r="25539" spans="4:4" x14ac:dyDescent="0.2">
      <c r="D25539" s="343"/>
    </row>
    <row r="25540" spans="4:4" x14ac:dyDescent="0.2">
      <c r="D25540" s="343"/>
    </row>
    <row r="25541" spans="4:4" x14ac:dyDescent="0.2">
      <c r="D25541" s="343"/>
    </row>
    <row r="25542" spans="4:4" x14ac:dyDescent="0.2">
      <c r="D25542" s="343"/>
    </row>
    <row r="25543" spans="4:4" x14ac:dyDescent="0.2">
      <c r="D25543" s="343"/>
    </row>
    <row r="25544" spans="4:4" x14ac:dyDescent="0.2">
      <c r="D25544" s="343"/>
    </row>
    <row r="25545" spans="4:4" x14ac:dyDescent="0.2">
      <c r="D25545" s="343"/>
    </row>
    <row r="25546" spans="4:4" x14ac:dyDescent="0.2">
      <c r="D25546" s="343"/>
    </row>
    <row r="25547" spans="4:4" x14ac:dyDescent="0.2">
      <c r="D25547" s="343"/>
    </row>
    <row r="25548" spans="4:4" x14ac:dyDescent="0.2">
      <c r="D25548" s="343"/>
    </row>
    <row r="25549" spans="4:4" x14ac:dyDescent="0.2">
      <c r="D25549" s="343"/>
    </row>
    <row r="25550" spans="4:4" x14ac:dyDescent="0.2">
      <c r="D25550" s="343"/>
    </row>
    <row r="25551" spans="4:4" x14ac:dyDescent="0.2">
      <c r="D25551" s="343"/>
    </row>
    <row r="25552" spans="4:4" x14ac:dyDescent="0.2">
      <c r="D25552" s="343"/>
    </row>
    <row r="25553" spans="4:4" x14ac:dyDescent="0.2">
      <c r="D25553" s="343"/>
    </row>
    <row r="25554" spans="4:4" x14ac:dyDescent="0.2">
      <c r="D25554" s="343"/>
    </row>
    <row r="25555" spans="4:4" x14ac:dyDescent="0.2">
      <c r="D25555" s="343"/>
    </row>
    <row r="25556" spans="4:4" x14ac:dyDescent="0.2">
      <c r="D25556" s="343"/>
    </row>
    <row r="25557" spans="4:4" x14ac:dyDescent="0.2">
      <c r="D25557" s="343"/>
    </row>
    <row r="25558" spans="4:4" x14ac:dyDescent="0.2">
      <c r="D25558" s="343"/>
    </row>
    <row r="25559" spans="4:4" x14ac:dyDescent="0.2">
      <c r="D25559" s="343"/>
    </row>
    <row r="25560" spans="4:4" x14ac:dyDescent="0.2">
      <c r="D25560" s="343"/>
    </row>
    <row r="25561" spans="4:4" x14ac:dyDescent="0.2">
      <c r="D25561" s="343"/>
    </row>
    <row r="25562" spans="4:4" x14ac:dyDescent="0.2">
      <c r="D25562" s="343"/>
    </row>
    <row r="25563" spans="4:4" x14ac:dyDescent="0.2">
      <c r="D25563" s="343"/>
    </row>
    <row r="25564" spans="4:4" x14ac:dyDescent="0.2">
      <c r="D25564" s="343"/>
    </row>
    <row r="25565" spans="4:4" x14ac:dyDescent="0.2">
      <c r="D25565" s="343"/>
    </row>
    <row r="25566" spans="4:4" x14ac:dyDescent="0.2">
      <c r="D25566" s="343"/>
    </row>
    <row r="25567" spans="4:4" x14ac:dyDescent="0.2">
      <c r="D25567" s="343"/>
    </row>
    <row r="25568" spans="4:4" x14ac:dyDescent="0.2">
      <c r="D25568" s="343"/>
    </row>
    <row r="25569" spans="4:4" x14ac:dyDescent="0.2">
      <c r="D25569" s="343"/>
    </row>
    <row r="25570" spans="4:4" x14ac:dyDescent="0.2">
      <c r="D25570" s="343"/>
    </row>
    <row r="25571" spans="4:4" x14ac:dyDescent="0.2">
      <c r="D25571" s="343"/>
    </row>
    <row r="25572" spans="4:4" x14ac:dyDescent="0.2">
      <c r="D25572" s="343"/>
    </row>
    <row r="25573" spans="4:4" x14ac:dyDescent="0.2">
      <c r="D25573" s="343"/>
    </row>
    <row r="25574" spans="4:4" x14ac:dyDescent="0.2">
      <c r="D25574" s="343"/>
    </row>
    <row r="25575" spans="4:4" x14ac:dyDescent="0.2">
      <c r="D25575" s="343"/>
    </row>
    <row r="25576" spans="4:4" x14ac:dyDescent="0.2">
      <c r="D25576" s="343"/>
    </row>
    <row r="25577" spans="4:4" x14ac:dyDescent="0.2">
      <c r="D25577" s="343"/>
    </row>
    <row r="25578" spans="4:4" x14ac:dyDescent="0.2">
      <c r="D25578" s="343"/>
    </row>
    <row r="25579" spans="4:4" x14ac:dyDescent="0.2">
      <c r="D25579" s="343"/>
    </row>
    <row r="25580" spans="4:4" x14ac:dyDescent="0.2">
      <c r="D25580" s="343"/>
    </row>
    <row r="25581" spans="4:4" x14ac:dyDescent="0.2">
      <c r="D25581" s="343"/>
    </row>
    <row r="25582" spans="4:4" x14ac:dyDescent="0.2">
      <c r="D25582" s="343"/>
    </row>
    <row r="25583" spans="4:4" x14ac:dyDescent="0.2">
      <c r="D25583" s="343"/>
    </row>
    <row r="25584" spans="4:4" x14ac:dyDescent="0.2">
      <c r="D25584" s="343"/>
    </row>
    <row r="25585" spans="4:4" x14ac:dyDescent="0.2">
      <c r="D25585" s="343"/>
    </row>
    <row r="25586" spans="4:4" x14ac:dyDescent="0.2">
      <c r="D25586" s="343"/>
    </row>
    <row r="25587" spans="4:4" x14ac:dyDescent="0.2">
      <c r="D25587" s="343"/>
    </row>
    <row r="25588" spans="4:4" x14ac:dyDescent="0.2">
      <c r="D25588" s="343"/>
    </row>
    <row r="25589" spans="4:4" x14ac:dyDescent="0.2">
      <c r="D25589" s="343"/>
    </row>
    <row r="25590" spans="4:4" x14ac:dyDescent="0.2">
      <c r="D25590" s="343"/>
    </row>
    <row r="25591" spans="4:4" x14ac:dyDescent="0.2">
      <c r="D25591" s="343"/>
    </row>
    <row r="25592" spans="4:4" x14ac:dyDescent="0.2">
      <c r="D25592" s="343"/>
    </row>
    <row r="25593" spans="4:4" x14ac:dyDescent="0.2">
      <c r="D25593" s="343"/>
    </row>
    <row r="25594" spans="4:4" x14ac:dyDescent="0.2">
      <c r="D25594" s="343"/>
    </row>
    <row r="25595" spans="4:4" x14ac:dyDescent="0.2">
      <c r="D25595" s="343"/>
    </row>
    <row r="25596" spans="4:4" x14ac:dyDescent="0.2">
      <c r="D25596" s="343"/>
    </row>
    <row r="25597" spans="4:4" x14ac:dyDescent="0.2">
      <c r="D25597" s="343"/>
    </row>
    <row r="25598" spans="4:4" x14ac:dyDescent="0.2">
      <c r="D25598" s="343"/>
    </row>
    <row r="25599" spans="4:4" x14ac:dyDescent="0.2">
      <c r="D25599" s="343"/>
    </row>
    <row r="25600" spans="4:4" x14ac:dyDescent="0.2">
      <c r="D25600" s="343"/>
    </row>
    <row r="25601" spans="4:4" x14ac:dyDescent="0.2">
      <c r="D25601" s="343"/>
    </row>
    <row r="25602" spans="4:4" x14ac:dyDescent="0.2">
      <c r="D25602" s="343"/>
    </row>
    <row r="25603" spans="4:4" x14ac:dyDescent="0.2">
      <c r="D25603" s="343"/>
    </row>
    <row r="25604" spans="4:4" x14ac:dyDescent="0.2">
      <c r="D25604" s="343"/>
    </row>
    <row r="25605" spans="4:4" x14ac:dyDescent="0.2">
      <c r="D25605" s="343"/>
    </row>
    <row r="25606" spans="4:4" x14ac:dyDescent="0.2">
      <c r="D25606" s="343"/>
    </row>
    <row r="25607" spans="4:4" x14ac:dyDescent="0.2">
      <c r="D25607" s="343"/>
    </row>
    <row r="25608" spans="4:4" x14ac:dyDescent="0.2">
      <c r="D25608" s="343"/>
    </row>
    <row r="25609" spans="4:4" x14ac:dyDescent="0.2">
      <c r="D25609" s="343"/>
    </row>
    <row r="25610" spans="4:4" x14ac:dyDescent="0.2">
      <c r="D25610" s="343"/>
    </row>
    <row r="25611" spans="4:4" x14ac:dyDescent="0.2">
      <c r="D25611" s="343"/>
    </row>
    <row r="25612" spans="4:4" x14ac:dyDescent="0.2">
      <c r="D25612" s="343"/>
    </row>
    <row r="25613" spans="4:4" x14ac:dyDescent="0.2">
      <c r="D25613" s="343"/>
    </row>
    <row r="25614" spans="4:4" x14ac:dyDescent="0.2">
      <c r="D25614" s="343"/>
    </row>
    <row r="25615" spans="4:4" x14ac:dyDescent="0.2">
      <c r="D25615" s="343"/>
    </row>
    <row r="25616" spans="4:4" x14ac:dyDescent="0.2">
      <c r="D25616" s="343"/>
    </row>
    <row r="25617" spans="4:4" x14ac:dyDescent="0.2">
      <c r="D25617" s="343"/>
    </row>
    <row r="25618" spans="4:4" x14ac:dyDescent="0.2">
      <c r="D25618" s="343"/>
    </row>
    <row r="25619" spans="4:4" x14ac:dyDescent="0.2">
      <c r="D25619" s="343"/>
    </row>
    <row r="25620" spans="4:4" x14ac:dyDescent="0.2">
      <c r="D25620" s="343"/>
    </row>
    <row r="25621" spans="4:4" x14ac:dyDescent="0.2">
      <c r="D25621" s="343"/>
    </row>
    <row r="25622" spans="4:4" x14ac:dyDescent="0.2">
      <c r="D25622" s="343"/>
    </row>
    <row r="25623" spans="4:4" x14ac:dyDescent="0.2">
      <c r="D25623" s="343"/>
    </row>
    <row r="25624" spans="4:4" x14ac:dyDescent="0.2">
      <c r="D25624" s="343"/>
    </row>
    <row r="25625" spans="4:4" x14ac:dyDescent="0.2">
      <c r="D25625" s="343"/>
    </row>
    <row r="25626" spans="4:4" x14ac:dyDescent="0.2">
      <c r="D25626" s="343"/>
    </row>
    <row r="25627" spans="4:4" x14ac:dyDescent="0.2">
      <c r="D25627" s="343"/>
    </row>
    <row r="25628" spans="4:4" x14ac:dyDescent="0.2">
      <c r="D25628" s="343"/>
    </row>
    <row r="25629" spans="4:4" x14ac:dyDescent="0.2">
      <c r="D25629" s="343"/>
    </row>
    <row r="25630" spans="4:4" x14ac:dyDescent="0.2">
      <c r="D25630" s="343"/>
    </row>
    <row r="25631" spans="4:4" x14ac:dyDescent="0.2">
      <c r="D25631" s="343"/>
    </row>
    <row r="25632" spans="4:4" x14ac:dyDescent="0.2">
      <c r="D25632" s="343"/>
    </row>
    <row r="25633" spans="4:4" x14ac:dyDescent="0.2">
      <c r="D25633" s="343"/>
    </row>
    <row r="25634" spans="4:4" x14ac:dyDescent="0.2">
      <c r="D25634" s="343"/>
    </row>
    <row r="25635" spans="4:4" x14ac:dyDescent="0.2">
      <c r="D25635" s="343"/>
    </row>
    <row r="25636" spans="4:4" x14ac:dyDescent="0.2">
      <c r="D25636" s="343"/>
    </row>
    <row r="25637" spans="4:4" x14ac:dyDescent="0.2">
      <c r="D25637" s="343"/>
    </row>
    <row r="25638" spans="4:4" x14ac:dyDescent="0.2">
      <c r="D25638" s="343"/>
    </row>
    <row r="25639" spans="4:4" x14ac:dyDescent="0.2">
      <c r="D25639" s="343"/>
    </row>
    <row r="25640" spans="4:4" x14ac:dyDescent="0.2">
      <c r="D25640" s="343"/>
    </row>
    <row r="25641" spans="4:4" x14ac:dyDescent="0.2">
      <c r="D25641" s="343"/>
    </row>
    <row r="25642" spans="4:4" x14ac:dyDescent="0.2">
      <c r="D25642" s="343"/>
    </row>
    <row r="25643" spans="4:4" x14ac:dyDescent="0.2">
      <c r="D25643" s="343"/>
    </row>
    <row r="25644" spans="4:4" x14ac:dyDescent="0.2">
      <c r="D25644" s="343"/>
    </row>
    <row r="25645" spans="4:4" x14ac:dyDescent="0.2">
      <c r="D25645" s="343"/>
    </row>
    <row r="25646" spans="4:4" x14ac:dyDescent="0.2">
      <c r="D25646" s="343"/>
    </row>
    <row r="25647" spans="4:4" x14ac:dyDescent="0.2">
      <c r="D25647" s="343"/>
    </row>
    <row r="25648" spans="4:4" x14ac:dyDescent="0.2">
      <c r="D25648" s="343"/>
    </row>
    <row r="25649" spans="4:4" x14ac:dyDescent="0.2">
      <c r="D25649" s="343"/>
    </row>
    <row r="25650" spans="4:4" x14ac:dyDescent="0.2">
      <c r="D25650" s="343"/>
    </row>
    <row r="25651" spans="4:4" x14ac:dyDescent="0.2">
      <c r="D25651" s="343"/>
    </row>
    <row r="25652" spans="4:4" x14ac:dyDescent="0.2">
      <c r="D25652" s="343"/>
    </row>
    <row r="25653" spans="4:4" x14ac:dyDescent="0.2">
      <c r="D25653" s="343"/>
    </row>
    <row r="25654" spans="4:4" x14ac:dyDescent="0.2">
      <c r="D25654" s="343"/>
    </row>
    <row r="25655" spans="4:4" x14ac:dyDescent="0.2">
      <c r="D25655" s="343"/>
    </row>
    <row r="25656" spans="4:4" x14ac:dyDescent="0.2">
      <c r="D25656" s="343"/>
    </row>
    <row r="25657" spans="4:4" x14ac:dyDescent="0.2">
      <c r="D25657" s="343"/>
    </row>
    <row r="25658" spans="4:4" x14ac:dyDescent="0.2">
      <c r="D25658" s="343"/>
    </row>
    <row r="25659" spans="4:4" x14ac:dyDescent="0.2">
      <c r="D25659" s="343"/>
    </row>
    <row r="25660" spans="4:4" x14ac:dyDescent="0.2">
      <c r="D25660" s="343"/>
    </row>
    <row r="25661" spans="4:4" x14ac:dyDescent="0.2">
      <c r="D25661" s="343"/>
    </row>
    <row r="25662" spans="4:4" x14ac:dyDescent="0.2">
      <c r="D25662" s="343"/>
    </row>
    <row r="25663" spans="4:4" x14ac:dyDescent="0.2">
      <c r="D25663" s="343"/>
    </row>
    <row r="25664" spans="4:4" x14ac:dyDescent="0.2">
      <c r="D25664" s="343"/>
    </row>
    <row r="25665" spans="4:4" x14ac:dyDescent="0.2">
      <c r="D25665" s="343"/>
    </row>
    <row r="25666" spans="4:4" x14ac:dyDescent="0.2">
      <c r="D25666" s="343"/>
    </row>
    <row r="25667" spans="4:4" x14ac:dyDescent="0.2">
      <c r="D25667" s="343"/>
    </row>
    <row r="25668" spans="4:4" x14ac:dyDescent="0.2">
      <c r="D25668" s="343"/>
    </row>
    <row r="25669" spans="4:4" x14ac:dyDescent="0.2">
      <c r="D25669" s="343"/>
    </row>
    <row r="25670" spans="4:4" x14ac:dyDescent="0.2">
      <c r="D25670" s="343"/>
    </row>
    <row r="25671" spans="4:4" x14ac:dyDescent="0.2">
      <c r="D25671" s="343"/>
    </row>
    <row r="25672" spans="4:4" x14ac:dyDescent="0.2">
      <c r="D25672" s="343"/>
    </row>
    <row r="25673" spans="4:4" x14ac:dyDescent="0.2">
      <c r="D25673" s="343"/>
    </row>
    <row r="25674" spans="4:4" x14ac:dyDescent="0.2">
      <c r="D25674" s="343"/>
    </row>
    <row r="25675" spans="4:4" x14ac:dyDescent="0.2">
      <c r="D25675" s="343"/>
    </row>
    <row r="25676" spans="4:4" x14ac:dyDescent="0.2">
      <c r="D25676" s="343"/>
    </row>
    <row r="25677" spans="4:4" x14ac:dyDescent="0.2">
      <c r="D25677" s="343"/>
    </row>
    <row r="25678" spans="4:4" x14ac:dyDescent="0.2">
      <c r="D25678" s="343"/>
    </row>
    <row r="25679" spans="4:4" x14ac:dyDescent="0.2">
      <c r="D25679" s="343"/>
    </row>
    <row r="25680" spans="4:4" x14ac:dyDescent="0.2">
      <c r="D25680" s="343"/>
    </row>
    <row r="25681" spans="4:4" x14ac:dyDescent="0.2">
      <c r="D25681" s="343"/>
    </row>
    <row r="25682" spans="4:4" x14ac:dyDescent="0.2">
      <c r="D25682" s="343"/>
    </row>
    <row r="25683" spans="4:4" x14ac:dyDescent="0.2">
      <c r="D25683" s="343"/>
    </row>
    <row r="25684" spans="4:4" x14ac:dyDescent="0.2">
      <c r="D25684" s="343"/>
    </row>
    <row r="25685" spans="4:4" x14ac:dyDescent="0.2">
      <c r="D25685" s="343"/>
    </row>
    <row r="25686" spans="4:4" x14ac:dyDescent="0.2">
      <c r="D25686" s="343"/>
    </row>
    <row r="25687" spans="4:4" x14ac:dyDescent="0.2">
      <c r="D25687" s="343"/>
    </row>
    <row r="25688" spans="4:4" x14ac:dyDescent="0.2">
      <c r="D25688" s="343"/>
    </row>
    <row r="25689" spans="4:4" x14ac:dyDescent="0.2">
      <c r="D25689" s="343"/>
    </row>
    <row r="25690" spans="4:4" x14ac:dyDescent="0.2">
      <c r="D25690" s="343"/>
    </row>
    <row r="25691" spans="4:4" x14ac:dyDescent="0.2">
      <c r="D25691" s="343"/>
    </row>
    <row r="25692" spans="4:4" x14ac:dyDescent="0.2">
      <c r="D25692" s="343"/>
    </row>
    <row r="25693" spans="4:4" x14ac:dyDescent="0.2">
      <c r="D25693" s="343"/>
    </row>
    <row r="25694" spans="4:4" x14ac:dyDescent="0.2">
      <c r="D25694" s="343"/>
    </row>
    <row r="25695" spans="4:4" x14ac:dyDescent="0.2">
      <c r="D25695" s="343"/>
    </row>
    <row r="25696" spans="4:4" x14ac:dyDescent="0.2">
      <c r="D25696" s="343"/>
    </row>
    <row r="25697" spans="4:4" x14ac:dyDescent="0.2">
      <c r="D25697" s="343"/>
    </row>
    <row r="25698" spans="4:4" x14ac:dyDescent="0.2">
      <c r="D25698" s="343"/>
    </row>
    <row r="25699" spans="4:4" x14ac:dyDescent="0.2">
      <c r="D25699" s="343"/>
    </row>
    <row r="25700" spans="4:4" x14ac:dyDescent="0.2">
      <c r="D25700" s="343"/>
    </row>
    <row r="25701" spans="4:4" x14ac:dyDescent="0.2">
      <c r="D25701" s="343"/>
    </row>
    <row r="25702" spans="4:4" x14ac:dyDescent="0.2">
      <c r="D25702" s="343"/>
    </row>
    <row r="25703" spans="4:4" x14ac:dyDescent="0.2">
      <c r="D25703" s="343"/>
    </row>
    <row r="25704" spans="4:4" x14ac:dyDescent="0.2">
      <c r="D25704" s="343"/>
    </row>
    <row r="25705" spans="4:4" x14ac:dyDescent="0.2">
      <c r="D25705" s="343"/>
    </row>
    <row r="25706" spans="4:4" x14ac:dyDescent="0.2">
      <c r="D25706" s="343"/>
    </row>
    <row r="25707" spans="4:4" x14ac:dyDescent="0.2">
      <c r="D25707" s="343"/>
    </row>
    <row r="25708" spans="4:4" x14ac:dyDescent="0.2">
      <c r="D25708" s="343"/>
    </row>
    <row r="25709" spans="4:4" x14ac:dyDescent="0.2">
      <c r="D25709" s="343"/>
    </row>
    <row r="25710" spans="4:4" x14ac:dyDescent="0.2">
      <c r="D25710" s="343"/>
    </row>
    <row r="25711" spans="4:4" x14ac:dyDescent="0.2">
      <c r="D25711" s="343"/>
    </row>
    <row r="25712" spans="4:4" x14ac:dyDescent="0.2">
      <c r="D25712" s="343"/>
    </row>
    <row r="25713" spans="4:4" x14ac:dyDescent="0.2">
      <c r="D25713" s="343"/>
    </row>
    <row r="25714" spans="4:4" x14ac:dyDescent="0.2">
      <c r="D25714" s="343"/>
    </row>
    <row r="25715" spans="4:4" x14ac:dyDescent="0.2">
      <c r="D25715" s="343"/>
    </row>
    <row r="25716" spans="4:4" x14ac:dyDescent="0.2">
      <c r="D25716" s="343"/>
    </row>
    <row r="25717" spans="4:4" x14ac:dyDescent="0.2">
      <c r="D25717" s="343"/>
    </row>
    <row r="25718" spans="4:4" x14ac:dyDescent="0.2">
      <c r="D25718" s="343"/>
    </row>
    <row r="25719" spans="4:4" x14ac:dyDescent="0.2">
      <c r="D25719" s="343"/>
    </row>
    <row r="25720" spans="4:4" x14ac:dyDescent="0.2">
      <c r="D25720" s="343"/>
    </row>
    <row r="25721" spans="4:4" x14ac:dyDescent="0.2">
      <c r="D25721" s="343"/>
    </row>
    <row r="25722" spans="4:4" x14ac:dyDescent="0.2">
      <c r="D25722" s="343"/>
    </row>
    <row r="25723" spans="4:4" x14ac:dyDescent="0.2">
      <c r="D25723" s="343"/>
    </row>
    <row r="25724" spans="4:4" x14ac:dyDescent="0.2">
      <c r="D25724" s="343"/>
    </row>
    <row r="25725" spans="4:4" x14ac:dyDescent="0.2">
      <c r="D25725" s="343"/>
    </row>
    <row r="25726" spans="4:4" x14ac:dyDescent="0.2">
      <c r="D25726" s="343"/>
    </row>
    <row r="25727" spans="4:4" x14ac:dyDescent="0.2">
      <c r="D25727" s="343"/>
    </row>
    <row r="25728" spans="4:4" x14ac:dyDescent="0.2">
      <c r="D25728" s="343"/>
    </row>
    <row r="25729" spans="4:4" x14ac:dyDescent="0.2">
      <c r="D25729" s="343"/>
    </row>
    <row r="25730" spans="4:4" x14ac:dyDescent="0.2">
      <c r="D25730" s="343"/>
    </row>
    <row r="25731" spans="4:4" x14ac:dyDescent="0.2">
      <c r="D25731" s="343"/>
    </row>
    <row r="25732" spans="4:4" x14ac:dyDescent="0.2">
      <c r="D25732" s="343"/>
    </row>
    <row r="25733" spans="4:4" x14ac:dyDescent="0.2">
      <c r="D25733" s="343"/>
    </row>
    <row r="25734" spans="4:4" x14ac:dyDescent="0.2">
      <c r="D25734" s="343"/>
    </row>
    <row r="25735" spans="4:4" x14ac:dyDescent="0.2">
      <c r="D25735" s="343"/>
    </row>
    <row r="25736" spans="4:4" x14ac:dyDescent="0.2">
      <c r="D25736" s="343"/>
    </row>
    <row r="25737" spans="4:4" x14ac:dyDescent="0.2">
      <c r="D25737" s="343"/>
    </row>
    <row r="25738" spans="4:4" x14ac:dyDescent="0.2">
      <c r="D25738" s="343"/>
    </row>
    <row r="25739" spans="4:4" x14ac:dyDescent="0.2">
      <c r="D25739" s="343"/>
    </row>
    <row r="25740" spans="4:4" x14ac:dyDescent="0.2">
      <c r="D25740" s="343"/>
    </row>
    <row r="25741" spans="4:4" x14ac:dyDescent="0.2">
      <c r="D25741" s="343"/>
    </row>
    <row r="25742" spans="4:4" x14ac:dyDescent="0.2">
      <c r="D25742" s="343"/>
    </row>
    <row r="25743" spans="4:4" x14ac:dyDescent="0.2">
      <c r="D25743" s="343"/>
    </row>
    <row r="25744" spans="4:4" x14ac:dyDescent="0.2">
      <c r="D25744" s="343"/>
    </row>
    <row r="25745" spans="4:4" x14ac:dyDescent="0.2">
      <c r="D25745" s="343"/>
    </row>
    <row r="25746" spans="4:4" x14ac:dyDescent="0.2">
      <c r="D25746" s="343"/>
    </row>
    <row r="25747" spans="4:4" x14ac:dyDescent="0.2">
      <c r="D25747" s="343"/>
    </row>
    <row r="25748" spans="4:4" x14ac:dyDescent="0.2">
      <c r="D25748" s="343"/>
    </row>
    <row r="25749" spans="4:4" x14ac:dyDescent="0.2">
      <c r="D25749" s="343"/>
    </row>
    <row r="25750" spans="4:4" x14ac:dyDescent="0.2">
      <c r="D25750" s="343"/>
    </row>
    <row r="25751" spans="4:4" x14ac:dyDescent="0.2">
      <c r="D25751" s="343"/>
    </row>
    <row r="25752" spans="4:4" x14ac:dyDescent="0.2">
      <c r="D25752" s="343"/>
    </row>
    <row r="25753" spans="4:4" x14ac:dyDescent="0.2">
      <c r="D25753" s="343"/>
    </row>
    <row r="25754" spans="4:4" x14ac:dyDescent="0.2">
      <c r="D25754" s="343"/>
    </row>
    <row r="25755" spans="4:4" x14ac:dyDescent="0.2">
      <c r="D25755" s="343"/>
    </row>
    <row r="25756" spans="4:4" x14ac:dyDescent="0.2">
      <c r="D25756" s="343"/>
    </row>
    <row r="25757" spans="4:4" x14ac:dyDescent="0.2">
      <c r="D25757" s="343"/>
    </row>
    <row r="25758" spans="4:4" x14ac:dyDescent="0.2">
      <c r="D25758" s="343"/>
    </row>
    <row r="25759" spans="4:4" x14ac:dyDescent="0.2">
      <c r="D25759" s="343"/>
    </row>
    <row r="25760" spans="4:4" x14ac:dyDescent="0.2">
      <c r="D25760" s="343"/>
    </row>
    <row r="25761" spans="4:4" x14ac:dyDescent="0.2">
      <c r="D25761" s="343"/>
    </row>
    <row r="25762" spans="4:4" x14ac:dyDescent="0.2">
      <c r="D25762" s="343"/>
    </row>
    <row r="25763" spans="4:4" x14ac:dyDescent="0.2">
      <c r="D25763" s="343"/>
    </row>
    <row r="25764" spans="4:4" x14ac:dyDescent="0.2">
      <c r="D25764" s="343"/>
    </row>
    <row r="25765" spans="4:4" x14ac:dyDescent="0.2">
      <c r="D25765" s="343"/>
    </row>
    <row r="25766" spans="4:4" x14ac:dyDescent="0.2">
      <c r="D25766" s="343"/>
    </row>
    <row r="25767" spans="4:4" x14ac:dyDescent="0.2">
      <c r="D25767" s="343"/>
    </row>
    <row r="25768" spans="4:4" x14ac:dyDescent="0.2">
      <c r="D25768" s="343"/>
    </row>
    <row r="25769" spans="4:4" x14ac:dyDescent="0.2">
      <c r="D25769" s="343"/>
    </row>
    <row r="25770" spans="4:4" x14ac:dyDescent="0.2">
      <c r="D25770" s="343"/>
    </row>
    <row r="25771" spans="4:4" x14ac:dyDescent="0.2">
      <c r="D25771" s="343"/>
    </row>
    <row r="25772" spans="4:4" x14ac:dyDescent="0.2">
      <c r="D25772" s="343"/>
    </row>
    <row r="25773" spans="4:4" x14ac:dyDescent="0.2">
      <c r="D25773" s="343"/>
    </row>
    <row r="25774" spans="4:4" x14ac:dyDescent="0.2">
      <c r="D25774" s="343"/>
    </row>
    <row r="25775" spans="4:4" x14ac:dyDescent="0.2">
      <c r="D25775" s="343"/>
    </row>
    <row r="25776" spans="4:4" x14ac:dyDescent="0.2">
      <c r="D25776" s="343"/>
    </row>
    <row r="25777" spans="4:4" x14ac:dyDescent="0.2">
      <c r="D25777" s="343"/>
    </row>
    <row r="25778" spans="4:4" x14ac:dyDescent="0.2">
      <c r="D25778" s="343"/>
    </row>
    <row r="25779" spans="4:4" x14ac:dyDescent="0.2">
      <c r="D25779" s="343"/>
    </row>
    <row r="25780" spans="4:4" x14ac:dyDescent="0.2">
      <c r="D25780" s="343"/>
    </row>
    <row r="25781" spans="4:4" x14ac:dyDescent="0.2">
      <c r="D25781" s="343"/>
    </row>
    <row r="25782" spans="4:4" x14ac:dyDescent="0.2">
      <c r="D25782" s="343"/>
    </row>
    <row r="25783" spans="4:4" x14ac:dyDescent="0.2">
      <c r="D25783" s="343"/>
    </row>
    <row r="25784" spans="4:4" x14ac:dyDescent="0.2">
      <c r="D25784" s="343"/>
    </row>
    <row r="25785" spans="4:4" x14ac:dyDescent="0.2">
      <c r="D25785" s="343"/>
    </row>
    <row r="25786" spans="4:4" x14ac:dyDescent="0.2">
      <c r="D25786" s="343"/>
    </row>
    <row r="25787" spans="4:4" x14ac:dyDescent="0.2">
      <c r="D25787" s="343"/>
    </row>
    <row r="25788" spans="4:4" x14ac:dyDescent="0.2">
      <c r="D25788" s="343"/>
    </row>
    <row r="25789" spans="4:4" x14ac:dyDescent="0.2">
      <c r="D25789" s="343"/>
    </row>
    <row r="25790" spans="4:4" x14ac:dyDescent="0.2">
      <c r="D25790" s="343"/>
    </row>
    <row r="25791" spans="4:4" x14ac:dyDescent="0.2">
      <c r="D25791" s="343"/>
    </row>
    <row r="25792" spans="4:4" x14ac:dyDescent="0.2">
      <c r="D25792" s="343"/>
    </row>
    <row r="25793" spans="4:4" x14ac:dyDescent="0.2">
      <c r="D25793" s="343"/>
    </row>
    <row r="25794" spans="4:4" x14ac:dyDescent="0.2">
      <c r="D25794" s="343"/>
    </row>
    <row r="25795" spans="4:4" x14ac:dyDescent="0.2">
      <c r="D25795" s="343"/>
    </row>
    <row r="25796" spans="4:4" x14ac:dyDescent="0.2">
      <c r="D25796" s="343"/>
    </row>
    <row r="25797" spans="4:4" x14ac:dyDescent="0.2">
      <c r="D25797" s="343"/>
    </row>
    <row r="25798" spans="4:4" x14ac:dyDescent="0.2">
      <c r="D25798" s="343"/>
    </row>
    <row r="25799" spans="4:4" x14ac:dyDescent="0.2">
      <c r="D25799" s="343"/>
    </row>
    <row r="25800" spans="4:4" x14ac:dyDescent="0.2">
      <c r="D25800" s="343"/>
    </row>
    <row r="25801" spans="4:4" x14ac:dyDescent="0.2">
      <c r="D25801" s="343"/>
    </row>
    <row r="25802" spans="4:4" x14ac:dyDescent="0.2">
      <c r="D25802" s="343"/>
    </row>
    <row r="25803" spans="4:4" x14ac:dyDescent="0.2">
      <c r="D25803" s="343"/>
    </row>
    <row r="25804" spans="4:4" x14ac:dyDescent="0.2">
      <c r="D25804" s="343"/>
    </row>
    <row r="25805" spans="4:4" x14ac:dyDescent="0.2">
      <c r="D25805" s="343"/>
    </row>
    <row r="25806" spans="4:4" x14ac:dyDescent="0.2">
      <c r="D25806" s="343"/>
    </row>
    <row r="25807" spans="4:4" x14ac:dyDescent="0.2">
      <c r="D25807" s="343"/>
    </row>
    <row r="25808" spans="4:4" x14ac:dyDescent="0.2">
      <c r="D25808" s="343"/>
    </row>
    <row r="25809" spans="4:4" x14ac:dyDescent="0.2">
      <c r="D25809" s="343"/>
    </row>
    <row r="25810" spans="4:4" x14ac:dyDescent="0.2">
      <c r="D25810" s="343"/>
    </row>
    <row r="25811" spans="4:4" x14ac:dyDescent="0.2">
      <c r="D25811" s="343"/>
    </row>
    <row r="25812" spans="4:4" x14ac:dyDescent="0.2">
      <c r="D25812" s="343"/>
    </row>
    <row r="25813" spans="4:4" x14ac:dyDescent="0.2">
      <c r="D25813" s="343"/>
    </row>
    <row r="25814" spans="4:4" x14ac:dyDescent="0.2">
      <c r="D25814" s="343"/>
    </row>
    <row r="25815" spans="4:4" x14ac:dyDescent="0.2">
      <c r="D25815" s="343"/>
    </row>
    <row r="25816" spans="4:4" x14ac:dyDescent="0.2">
      <c r="D25816" s="343"/>
    </row>
    <row r="25817" spans="4:4" x14ac:dyDescent="0.2">
      <c r="D25817" s="343"/>
    </row>
    <row r="25818" spans="4:4" x14ac:dyDescent="0.2">
      <c r="D25818" s="343"/>
    </row>
    <row r="25819" spans="4:4" x14ac:dyDescent="0.2">
      <c r="D25819" s="343"/>
    </row>
    <row r="25820" spans="4:4" x14ac:dyDescent="0.2">
      <c r="D25820" s="343"/>
    </row>
    <row r="25821" spans="4:4" x14ac:dyDescent="0.2">
      <c r="D25821" s="343"/>
    </row>
    <row r="25822" spans="4:4" x14ac:dyDescent="0.2">
      <c r="D25822" s="343"/>
    </row>
    <row r="25823" spans="4:4" x14ac:dyDescent="0.2">
      <c r="D25823" s="343"/>
    </row>
    <row r="25824" spans="4:4" x14ac:dyDescent="0.2">
      <c r="D25824" s="343"/>
    </row>
    <row r="25825" spans="4:4" x14ac:dyDescent="0.2">
      <c r="D25825" s="343"/>
    </row>
    <row r="25826" spans="4:4" x14ac:dyDescent="0.2">
      <c r="D25826" s="343"/>
    </row>
    <row r="25827" spans="4:4" x14ac:dyDescent="0.2">
      <c r="D25827" s="343"/>
    </row>
    <row r="25828" spans="4:4" x14ac:dyDescent="0.2">
      <c r="D25828" s="343"/>
    </row>
    <row r="25829" spans="4:4" x14ac:dyDescent="0.2">
      <c r="D25829" s="343"/>
    </row>
    <row r="25830" spans="4:4" x14ac:dyDescent="0.2">
      <c r="D25830" s="343"/>
    </row>
    <row r="25831" spans="4:4" x14ac:dyDescent="0.2">
      <c r="D25831" s="343"/>
    </row>
    <row r="25832" spans="4:4" x14ac:dyDescent="0.2">
      <c r="D25832" s="343"/>
    </row>
    <row r="25833" spans="4:4" x14ac:dyDescent="0.2">
      <c r="D25833" s="343"/>
    </row>
    <row r="25834" spans="4:4" x14ac:dyDescent="0.2">
      <c r="D25834" s="343"/>
    </row>
    <row r="25835" spans="4:4" x14ac:dyDescent="0.2">
      <c r="D25835" s="343"/>
    </row>
    <row r="25836" spans="4:4" x14ac:dyDescent="0.2">
      <c r="D25836" s="343"/>
    </row>
    <row r="25837" spans="4:4" x14ac:dyDescent="0.2">
      <c r="D25837" s="343"/>
    </row>
    <row r="25838" spans="4:4" x14ac:dyDescent="0.2">
      <c r="D25838" s="343"/>
    </row>
    <row r="25839" spans="4:4" x14ac:dyDescent="0.2">
      <c r="D25839" s="343"/>
    </row>
    <row r="25840" spans="4:4" x14ac:dyDescent="0.2">
      <c r="D25840" s="343"/>
    </row>
    <row r="25841" spans="4:4" x14ac:dyDescent="0.2">
      <c r="D25841" s="343"/>
    </row>
    <row r="25842" spans="4:4" x14ac:dyDescent="0.2">
      <c r="D25842" s="343"/>
    </row>
    <row r="25843" spans="4:4" x14ac:dyDescent="0.2">
      <c r="D25843" s="343"/>
    </row>
    <row r="25844" spans="4:4" x14ac:dyDescent="0.2">
      <c r="D25844" s="343"/>
    </row>
    <row r="25845" spans="4:4" x14ac:dyDescent="0.2">
      <c r="D25845" s="343"/>
    </row>
    <row r="25846" spans="4:4" x14ac:dyDescent="0.2">
      <c r="D25846" s="343"/>
    </row>
    <row r="25847" spans="4:4" x14ac:dyDescent="0.2">
      <c r="D25847" s="343"/>
    </row>
    <row r="25848" spans="4:4" x14ac:dyDescent="0.2">
      <c r="D25848" s="343"/>
    </row>
    <row r="25849" spans="4:4" x14ac:dyDescent="0.2">
      <c r="D25849" s="343"/>
    </row>
    <row r="25850" spans="4:4" x14ac:dyDescent="0.2">
      <c r="D25850" s="343"/>
    </row>
    <row r="25851" spans="4:4" x14ac:dyDescent="0.2">
      <c r="D25851" s="343"/>
    </row>
    <row r="25852" spans="4:4" x14ac:dyDescent="0.2">
      <c r="D25852" s="343"/>
    </row>
    <row r="25853" spans="4:4" x14ac:dyDescent="0.2">
      <c r="D25853" s="343"/>
    </row>
    <row r="25854" spans="4:4" x14ac:dyDescent="0.2">
      <c r="D25854" s="343"/>
    </row>
    <row r="25855" spans="4:4" x14ac:dyDescent="0.2">
      <c r="D25855" s="343"/>
    </row>
    <row r="25856" spans="4:4" x14ac:dyDescent="0.2">
      <c r="D25856" s="343"/>
    </row>
    <row r="25857" spans="4:4" x14ac:dyDescent="0.2">
      <c r="D25857" s="343"/>
    </row>
    <row r="25858" spans="4:4" x14ac:dyDescent="0.2">
      <c r="D25858" s="343"/>
    </row>
    <row r="25859" spans="4:4" x14ac:dyDescent="0.2">
      <c r="D25859" s="343"/>
    </row>
    <row r="25860" spans="4:4" x14ac:dyDescent="0.2">
      <c r="D25860" s="343"/>
    </row>
    <row r="25861" spans="4:4" x14ac:dyDescent="0.2">
      <c r="D25861" s="343"/>
    </row>
    <row r="25862" spans="4:4" x14ac:dyDescent="0.2">
      <c r="D25862" s="343"/>
    </row>
    <row r="25863" spans="4:4" x14ac:dyDescent="0.2">
      <c r="D25863" s="343"/>
    </row>
    <row r="25864" spans="4:4" x14ac:dyDescent="0.2">
      <c r="D25864" s="343"/>
    </row>
    <row r="25865" spans="4:4" x14ac:dyDescent="0.2">
      <c r="D25865" s="343"/>
    </row>
    <row r="25866" spans="4:4" x14ac:dyDescent="0.2">
      <c r="D25866" s="343"/>
    </row>
    <row r="25867" spans="4:4" x14ac:dyDescent="0.2">
      <c r="D25867" s="343"/>
    </row>
    <row r="25868" spans="4:4" x14ac:dyDescent="0.2">
      <c r="D25868" s="343"/>
    </row>
    <row r="25869" spans="4:4" x14ac:dyDescent="0.2">
      <c r="D25869" s="343"/>
    </row>
    <row r="25870" spans="4:4" x14ac:dyDescent="0.2">
      <c r="D25870" s="343"/>
    </row>
    <row r="25871" spans="4:4" x14ac:dyDescent="0.2">
      <c r="D25871" s="343"/>
    </row>
    <row r="25872" spans="4:4" x14ac:dyDescent="0.2">
      <c r="D25872" s="343"/>
    </row>
    <row r="25873" spans="4:4" x14ac:dyDescent="0.2">
      <c r="D25873" s="343"/>
    </row>
    <row r="25874" spans="4:4" x14ac:dyDescent="0.2">
      <c r="D25874" s="343"/>
    </row>
    <row r="25875" spans="4:4" x14ac:dyDescent="0.2">
      <c r="D25875" s="343"/>
    </row>
    <row r="25876" spans="4:4" x14ac:dyDescent="0.2">
      <c r="D25876" s="343"/>
    </row>
    <row r="25877" spans="4:4" x14ac:dyDescent="0.2">
      <c r="D25877" s="343"/>
    </row>
    <row r="25878" spans="4:4" x14ac:dyDescent="0.2">
      <c r="D25878" s="343"/>
    </row>
    <row r="25879" spans="4:4" x14ac:dyDescent="0.2">
      <c r="D25879" s="343"/>
    </row>
    <row r="25880" spans="4:4" x14ac:dyDescent="0.2">
      <c r="D25880" s="343"/>
    </row>
    <row r="25881" spans="4:4" x14ac:dyDescent="0.2">
      <c r="D25881" s="343"/>
    </row>
    <row r="25882" spans="4:4" x14ac:dyDescent="0.2">
      <c r="D25882" s="343"/>
    </row>
    <row r="25883" spans="4:4" x14ac:dyDescent="0.2">
      <c r="D25883" s="343"/>
    </row>
    <row r="25884" spans="4:4" x14ac:dyDescent="0.2">
      <c r="D25884" s="343"/>
    </row>
    <row r="25885" spans="4:4" x14ac:dyDescent="0.2">
      <c r="D25885" s="343"/>
    </row>
    <row r="25886" spans="4:4" x14ac:dyDescent="0.2">
      <c r="D25886" s="343"/>
    </row>
    <row r="25887" spans="4:4" x14ac:dyDescent="0.2">
      <c r="D25887" s="343"/>
    </row>
    <row r="25888" spans="4:4" x14ac:dyDescent="0.2">
      <c r="D25888" s="343"/>
    </row>
    <row r="25889" spans="4:4" x14ac:dyDescent="0.2">
      <c r="D25889" s="343"/>
    </row>
    <row r="25890" spans="4:4" x14ac:dyDescent="0.2">
      <c r="D25890" s="343"/>
    </row>
    <row r="25891" spans="4:4" x14ac:dyDescent="0.2">
      <c r="D25891" s="343"/>
    </row>
    <row r="25892" spans="4:4" x14ac:dyDescent="0.2">
      <c r="D25892" s="343"/>
    </row>
    <row r="25893" spans="4:4" x14ac:dyDescent="0.2">
      <c r="D25893" s="343"/>
    </row>
    <row r="25894" spans="4:4" x14ac:dyDescent="0.2">
      <c r="D25894" s="343"/>
    </row>
    <row r="25895" spans="4:4" x14ac:dyDescent="0.2">
      <c r="D25895" s="343"/>
    </row>
    <row r="25896" spans="4:4" x14ac:dyDescent="0.2">
      <c r="D25896" s="343"/>
    </row>
    <row r="25897" spans="4:4" x14ac:dyDescent="0.2">
      <c r="D25897" s="343"/>
    </row>
    <row r="25898" spans="4:4" x14ac:dyDescent="0.2">
      <c r="D25898" s="343"/>
    </row>
    <row r="25899" spans="4:4" x14ac:dyDescent="0.2">
      <c r="D25899" s="343"/>
    </row>
    <row r="25900" spans="4:4" x14ac:dyDescent="0.2">
      <c r="D25900" s="343"/>
    </row>
    <row r="25901" spans="4:4" x14ac:dyDescent="0.2">
      <c r="D25901" s="343"/>
    </row>
    <row r="25902" spans="4:4" x14ac:dyDescent="0.2">
      <c r="D25902" s="343"/>
    </row>
    <row r="25903" spans="4:4" x14ac:dyDescent="0.2">
      <c r="D25903" s="343"/>
    </row>
    <row r="25904" spans="4:4" x14ac:dyDescent="0.2">
      <c r="D25904" s="343"/>
    </row>
    <row r="25905" spans="4:4" x14ac:dyDescent="0.2">
      <c r="D25905" s="343"/>
    </row>
    <row r="25906" spans="4:4" x14ac:dyDescent="0.2">
      <c r="D25906" s="343"/>
    </row>
    <row r="25907" spans="4:4" x14ac:dyDescent="0.2">
      <c r="D25907" s="343"/>
    </row>
    <row r="25908" spans="4:4" x14ac:dyDescent="0.2">
      <c r="D25908" s="343"/>
    </row>
    <row r="25909" spans="4:4" x14ac:dyDescent="0.2">
      <c r="D25909" s="343"/>
    </row>
    <row r="25910" spans="4:4" x14ac:dyDescent="0.2">
      <c r="D25910" s="343"/>
    </row>
    <row r="25911" spans="4:4" x14ac:dyDescent="0.2">
      <c r="D25911" s="343"/>
    </row>
    <row r="25912" spans="4:4" x14ac:dyDescent="0.2">
      <c r="D25912" s="343"/>
    </row>
    <row r="25913" spans="4:4" x14ac:dyDescent="0.2">
      <c r="D25913" s="343"/>
    </row>
    <row r="25914" spans="4:4" x14ac:dyDescent="0.2">
      <c r="D25914" s="343"/>
    </row>
    <row r="25915" spans="4:4" x14ac:dyDescent="0.2">
      <c r="D25915" s="343"/>
    </row>
    <row r="25916" spans="4:4" x14ac:dyDescent="0.2">
      <c r="D25916" s="343"/>
    </row>
    <row r="25917" spans="4:4" x14ac:dyDescent="0.2">
      <c r="D25917" s="343"/>
    </row>
    <row r="25918" spans="4:4" x14ac:dyDescent="0.2">
      <c r="D25918" s="343"/>
    </row>
    <row r="25919" spans="4:4" x14ac:dyDescent="0.2">
      <c r="D25919" s="343"/>
    </row>
    <row r="25920" spans="4:4" x14ac:dyDescent="0.2">
      <c r="D25920" s="343"/>
    </row>
    <row r="25921" spans="4:4" x14ac:dyDescent="0.2">
      <c r="D25921" s="343"/>
    </row>
    <row r="25922" spans="4:4" x14ac:dyDescent="0.2">
      <c r="D25922" s="343"/>
    </row>
    <row r="25923" spans="4:4" x14ac:dyDescent="0.2">
      <c r="D25923" s="343"/>
    </row>
    <row r="25924" spans="4:4" x14ac:dyDescent="0.2">
      <c r="D25924" s="343"/>
    </row>
    <row r="25925" spans="4:4" x14ac:dyDescent="0.2">
      <c r="D25925" s="343"/>
    </row>
    <row r="25926" spans="4:4" x14ac:dyDescent="0.2">
      <c r="D25926" s="343"/>
    </row>
    <row r="25927" spans="4:4" x14ac:dyDescent="0.2">
      <c r="D25927" s="343"/>
    </row>
    <row r="25928" spans="4:4" x14ac:dyDescent="0.2">
      <c r="D25928" s="343"/>
    </row>
    <row r="25929" spans="4:4" x14ac:dyDescent="0.2">
      <c r="D25929" s="343"/>
    </row>
    <row r="25930" spans="4:4" x14ac:dyDescent="0.2">
      <c r="D25930" s="343"/>
    </row>
    <row r="25931" spans="4:4" x14ac:dyDescent="0.2">
      <c r="D25931" s="343"/>
    </row>
    <row r="25932" spans="4:4" x14ac:dyDescent="0.2">
      <c r="D25932" s="343"/>
    </row>
    <row r="25933" spans="4:4" x14ac:dyDescent="0.2">
      <c r="D25933" s="343"/>
    </row>
    <row r="25934" spans="4:4" x14ac:dyDescent="0.2">
      <c r="D25934" s="343"/>
    </row>
    <row r="25935" spans="4:4" x14ac:dyDescent="0.2">
      <c r="D25935" s="343"/>
    </row>
    <row r="25936" spans="4:4" x14ac:dyDescent="0.2">
      <c r="D25936" s="343"/>
    </row>
    <row r="25937" spans="4:4" x14ac:dyDescent="0.2">
      <c r="D25937" s="343"/>
    </row>
    <row r="25938" spans="4:4" x14ac:dyDescent="0.2">
      <c r="D25938" s="343"/>
    </row>
    <row r="25939" spans="4:4" x14ac:dyDescent="0.2">
      <c r="D25939" s="343"/>
    </row>
    <row r="25940" spans="4:4" x14ac:dyDescent="0.2">
      <c r="D25940" s="343"/>
    </row>
    <row r="25941" spans="4:4" x14ac:dyDescent="0.2">
      <c r="D25941" s="343"/>
    </row>
    <row r="25942" spans="4:4" x14ac:dyDescent="0.2">
      <c r="D25942" s="343"/>
    </row>
    <row r="25943" spans="4:4" x14ac:dyDescent="0.2">
      <c r="D25943" s="343"/>
    </row>
    <row r="25944" spans="4:4" x14ac:dyDescent="0.2">
      <c r="D25944" s="343"/>
    </row>
    <row r="25945" spans="4:4" x14ac:dyDescent="0.2">
      <c r="D25945" s="343"/>
    </row>
    <row r="25946" spans="4:4" x14ac:dyDescent="0.2">
      <c r="D25946" s="343"/>
    </row>
    <row r="25947" spans="4:4" x14ac:dyDescent="0.2">
      <c r="D25947" s="343"/>
    </row>
    <row r="25948" spans="4:4" x14ac:dyDescent="0.2">
      <c r="D25948" s="343"/>
    </row>
    <row r="25949" spans="4:4" x14ac:dyDescent="0.2">
      <c r="D25949" s="343"/>
    </row>
    <row r="25950" spans="4:4" x14ac:dyDescent="0.2">
      <c r="D25950" s="343"/>
    </row>
    <row r="25951" spans="4:4" x14ac:dyDescent="0.2">
      <c r="D25951" s="343"/>
    </row>
    <row r="25952" spans="4:4" x14ac:dyDescent="0.2">
      <c r="D25952" s="343"/>
    </row>
    <row r="25953" spans="4:4" x14ac:dyDescent="0.2">
      <c r="D25953" s="343"/>
    </row>
    <row r="25954" spans="4:4" x14ac:dyDescent="0.2">
      <c r="D25954" s="343"/>
    </row>
    <row r="25955" spans="4:4" x14ac:dyDescent="0.2">
      <c r="D25955" s="343"/>
    </row>
    <row r="25956" spans="4:4" x14ac:dyDescent="0.2">
      <c r="D25956" s="343"/>
    </row>
    <row r="25957" spans="4:4" x14ac:dyDescent="0.2">
      <c r="D25957" s="343"/>
    </row>
    <row r="25958" spans="4:4" x14ac:dyDescent="0.2">
      <c r="D25958" s="343"/>
    </row>
    <row r="25959" spans="4:4" x14ac:dyDescent="0.2">
      <c r="D25959" s="343"/>
    </row>
    <row r="25960" spans="4:4" x14ac:dyDescent="0.2">
      <c r="D25960" s="343"/>
    </row>
    <row r="25961" spans="4:4" x14ac:dyDescent="0.2">
      <c r="D25961" s="343"/>
    </row>
    <row r="25962" spans="4:4" x14ac:dyDescent="0.2">
      <c r="D25962" s="343"/>
    </row>
    <row r="25963" spans="4:4" x14ac:dyDescent="0.2">
      <c r="D25963" s="343"/>
    </row>
    <row r="25964" spans="4:4" x14ac:dyDescent="0.2">
      <c r="D25964" s="343"/>
    </row>
    <row r="25965" spans="4:4" x14ac:dyDescent="0.2">
      <c r="D25965" s="343"/>
    </row>
    <row r="25966" spans="4:4" x14ac:dyDescent="0.2">
      <c r="D25966" s="343"/>
    </row>
    <row r="25967" spans="4:4" x14ac:dyDescent="0.2">
      <c r="D25967" s="343"/>
    </row>
    <row r="25968" spans="4:4" x14ac:dyDescent="0.2">
      <c r="D25968" s="343"/>
    </row>
    <row r="25969" spans="4:4" x14ac:dyDescent="0.2">
      <c r="D25969" s="343"/>
    </row>
    <row r="25970" spans="4:4" x14ac:dyDescent="0.2">
      <c r="D25970" s="343"/>
    </row>
    <row r="25971" spans="4:4" x14ac:dyDescent="0.2">
      <c r="D25971" s="343"/>
    </row>
    <row r="25972" spans="4:4" x14ac:dyDescent="0.2">
      <c r="D25972" s="343"/>
    </row>
    <row r="25973" spans="4:4" x14ac:dyDescent="0.2">
      <c r="D25973" s="343"/>
    </row>
    <row r="25974" spans="4:4" x14ac:dyDescent="0.2">
      <c r="D25974" s="343"/>
    </row>
    <row r="25975" spans="4:4" x14ac:dyDescent="0.2">
      <c r="D25975" s="343"/>
    </row>
    <row r="25976" spans="4:4" x14ac:dyDescent="0.2">
      <c r="D25976" s="343"/>
    </row>
    <row r="25977" spans="4:4" x14ac:dyDescent="0.2">
      <c r="D25977" s="343"/>
    </row>
    <row r="25978" spans="4:4" x14ac:dyDescent="0.2">
      <c r="D25978" s="343"/>
    </row>
    <row r="25979" spans="4:4" x14ac:dyDescent="0.2">
      <c r="D25979" s="343"/>
    </row>
    <row r="25980" spans="4:4" x14ac:dyDescent="0.2">
      <c r="D25980" s="343"/>
    </row>
    <row r="25981" spans="4:4" x14ac:dyDescent="0.2">
      <c r="D25981" s="343"/>
    </row>
    <row r="25982" spans="4:4" x14ac:dyDescent="0.2">
      <c r="D25982" s="343"/>
    </row>
    <row r="25983" spans="4:4" x14ac:dyDescent="0.2">
      <c r="D25983" s="343"/>
    </row>
    <row r="25984" spans="4:4" x14ac:dyDescent="0.2">
      <c r="D25984" s="343"/>
    </row>
    <row r="25985" spans="4:4" x14ac:dyDescent="0.2">
      <c r="D25985" s="343"/>
    </row>
    <row r="25986" spans="4:4" x14ac:dyDescent="0.2">
      <c r="D25986" s="343"/>
    </row>
    <row r="25987" spans="4:4" x14ac:dyDescent="0.2">
      <c r="D25987" s="343"/>
    </row>
    <row r="25988" spans="4:4" x14ac:dyDescent="0.2">
      <c r="D25988" s="343"/>
    </row>
    <row r="25989" spans="4:4" x14ac:dyDescent="0.2">
      <c r="D25989" s="343"/>
    </row>
    <row r="25990" spans="4:4" x14ac:dyDescent="0.2">
      <c r="D25990" s="343"/>
    </row>
    <row r="25991" spans="4:4" x14ac:dyDescent="0.2">
      <c r="D25991" s="343"/>
    </row>
    <row r="25992" spans="4:4" x14ac:dyDescent="0.2">
      <c r="D25992" s="343"/>
    </row>
    <row r="25993" spans="4:4" x14ac:dyDescent="0.2">
      <c r="D25993" s="343"/>
    </row>
    <row r="25994" spans="4:4" x14ac:dyDescent="0.2">
      <c r="D25994" s="343"/>
    </row>
    <row r="25995" spans="4:4" x14ac:dyDescent="0.2">
      <c r="D25995" s="343"/>
    </row>
    <row r="25996" spans="4:4" x14ac:dyDescent="0.2">
      <c r="D25996" s="343"/>
    </row>
    <row r="25997" spans="4:4" x14ac:dyDescent="0.2">
      <c r="D25997" s="343"/>
    </row>
    <row r="25998" spans="4:4" x14ac:dyDescent="0.2">
      <c r="D25998" s="343"/>
    </row>
    <row r="25999" spans="4:4" x14ac:dyDescent="0.2">
      <c r="D25999" s="343"/>
    </row>
    <row r="26000" spans="4:4" x14ac:dyDescent="0.2">
      <c r="D26000" s="343"/>
    </row>
    <row r="26001" spans="4:4" x14ac:dyDescent="0.2">
      <c r="D26001" s="343"/>
    </row>
    <row r="26002" spans="4:4" x14ac:dyDescent="0.2">
      <c r="D26002" s="343"/>
    </row>
    <row r="26003" spans="4:4" x14ac:dyDescent="0.2">
      <c r="D26003" s="343"/>
    </row>
    <row r="26004" spans="4:4" x14ac:dyDescent="0.2">
      <c r="D26004" s="343"/>
    </row>
    <row r="26005" spans="4:4" x14ac:dyDescent="0.2">
      <c r="D26005" s="343"/>
    </row>
    <row r="26006" spans="4:4" x14ac:dyDescent="0.2">
      <c r="D26006" s="343"/>
    </row>
    <row r="26007" spans="4:4" x14ac:dyDescent="0.2">
      <c r="D26007" s="343"/>
    </row>
    <row r="26008" spans="4:4" x14ac:dyDescent="0.2">
      <c r="D26008" s="343"/>
    </row>
    <row r="26009" spans="4:4" x14ac:dyDescent="0.2">
      <c r="D26009" s="343"/>
    </row>
    <row r="26010" spans="4:4" x14ac:dyDescent="0.2">
      <c r="D26010" s="343"/>
    </row>
    <row r="26011" spans="4:4" x14ac:dyDescent="0.2">
      <c r="D26011" s="343"/>
    </row>
    <row r="26012" spans="4:4" x14ac:dyDescent="0.2">
      <c r="D26012" s="343"/>
    </row>
    <row r="26013" spans="4:4" x14ac:dyDescent="0.2">
      <c r="D26013" s="343"/>
    </row>
    <row r="26014" spans="4:4" x14ac:dyDescent="0.2">
      <c r="D26014" s="343"/>
    </row>
    <row r="26015" spans="4:4" x14ac:dyDescent="0.2">
      <c r="D26015" s="343"/>
    </row>
    <row r="26016" spans="4:4" x14ac:dyDescent="0.2">
      <c r="D26016" s="343"/>
    </row>
    <row r="26017" spans="4:4" x14ac:dyDescent="0.2">
      <c r="D26017" s="343"/>
    </row>
    <row r="26018" spans="4:4" x14ac:dyDescent="0.2">
      <c r="D26018" s="343"/>
    </row>
    <row r="26019" spans="4:4" x14ac:dyDescent="0.2">
      <c r="D26019" s="343"/>
    </row>
    <row r="26020" spans="4:4" x14ac:dyDescent="0.2">
      <c r="D26020" s="343"/>
    </row>
    <row r="26021" spans="4:4" x14ac:dyDescent="0.2">
      <c r="D26021" s="343"/>
    </row>
    <row r="26022" spans="4:4" x14ac:dyDescent="0.2">
      <c r="D26022" s="343"/>
    </row>
    <row r="26023" spans="4:4" x14ac:dyDescent="0.2">
      <c r="D26023" s="343"/>
    </row>
    <row r="26024" spans="4:4" x14ac:dyDescent="0.2">
      <c r="D26024" s="343"/>
    </row>
    <row r="26025" spans="4:4" x14ac:dyDescent="0.2">
      <c r="D26025" s="343"/>
    </row>
    <row r="26026" spans="4:4" x14ac:dyDescent="0.2">
      <c r="D26026" s="343"/>
    </row>
    <row r="26027" spans="4:4" x14ac:dyDescent="0.2">
      <c r="D26027" s="343"/>
    </row>
    <row r="26028" spans="4:4" x14ac:dyDescent="0.2">
      <c r="D26028" s="343"/>
    </row>
    <row r="26029" spans="4:4" x14ac:dyDescent="0.2">
      <c r="D26029" s="343"/>
    </row>
    <row r="26030" spans="4:4" x14ac:dyDescent="0.2">
      <c r="D26030" s="343"/>
    </row>
    <row r="26031" spans="4:4" x14ac:dyDescent="0.2">
      <c r="D26031" s="343"/>
    </row>
    <row r="26032" spans="4:4" x14ac:dyDescent="0.2">
      <c r="D26032" s="343"/>
    </row>
    <row r="26033" spans="4:4" x14ac:dyDescent="0.2">
      <c r="D26033" s="343"/>
    </row>
    <row r="26034" spans="4:4" x14ac:dyDescent="0.2">
      <c r="D26034" s="343"/>
    </row>
    <row r="26035" spans="4:4" x14ac:dyDescent="0.2">
      <c r="D26035" s="343"/>
    </row>
    <row r="26036" spans="4:4" x14ac:dyDescent="0.2">
      <c r="D26036" s="343"/>
    </row>
    <row r="26037" spans="4:4" x14ac:dyDescent="0.2">
      <c r="D26037" s="343"/>
    </row>
    <row r="26038" spans="4:4" x14ac:dyDescent="0.2">
      <c r="D26038" s="343"/>
    </row>
    <row r="26039" spans="4:4" x14ac:dyDescent="0.2">
      <c r="D26039" s="343"/>
    </row>
    <row r="26040" spans="4:4" x14ac:dyDescent="0.2">
      <c r="D26040" s="343"/>
    </row>
    <row r="26041" spans="4:4" x14ac:dyDescent="0.2">
      <c r="D26041" s="343"/>
    </row>
    <row r="26042" spans="4:4" x14ac:dyDescent="0.2">
      <c r="D26042" s="343"/>
    </row>
    <row r="26043" spans="4:4" x14ac:dyDescent="0.2">
      <c r="D26043" s="343"/>
    </row>
    <row r="26044" spans="4:4" x14ac:dyDescent="0.2">
      <c r="D26044" s="343"/>
    </row>
    <row r="26045" spans="4:4" x14ac:dyDescent="0.2">
      <c r="D26045" s="343"/>
    </row>
    <row r="26046" spans="4:4" x14ac:dyDescent="0.2">
      <c r="D26046" s="343"/>
    </row>
    <row r="26047" spans="4:4" x14ac:dyDescent="0.2">
      <c r="D26047" s="343"/>
    </row>
    <row r="26048" spans="4:4" x14ac:dyDescent="0.2">
      <c r="D26048" s="343"/>
    </row>
    <row r="26049" spans="4:4" x14ac:dyDescent="0.2">
      <c r="D26049" s="343"/>
    </row>
    <row r="26050" spans="4:4" x14ac:dyDescent="0.2">
      <c r="D26050" s="343"/>
    </row>
    <row r="26051" spans="4:4" x14ac:dyDescent="0.2">
      <c r="D26051" s="343"/>
    </row>
    <row r="26052" spans="4:4" x14ac:dyDescent="0.2">
      <c r="D26052" s="343"/>
    </row>
    <row r="26053" spans="4:4" x14ac:dyDescent="0.2">
      <c r="D26053" s="343"/>
    </row>
    <row r="26054" spans="4:4" x14ac:dyDescent="0.2">
      <c r="D26054" s="343"/>
    </row>
    <row r="26055" spans="4:4" x14ac:dyDescent="0.2">
      <c r="D26055" s="343"/>
    </row>
    <row r="26056" spans="4:4" x14ac:dyDescent="0.2">
      <c r="D26056" s="343"/>
    </row>
    <row r="26057" spans="4:4" x14ac:dyDescent="0.2">
      <c r="D26057" s="343"/>
    </row>
    <row r="26058" spans="4:4" x14ac:dyDescent="0.2">
      <c r="D26058" s="343"/>
    </row>
    <row r="26059" spans="4:4" x14ac:dyDescent="0.2">
      <c r="D26059" s="343"/>
    </row>
    <row r="26060" spans="4:4" x14ac:dyDescent="0.2">
      <c r="D26060" s="343"/>
    </row>
    <row r="26061" spans="4:4" x14ac:dyDescent="0.2">
      <c r="D26061" s="343"/>
    </row>
    <row r="26062" spans="4:4" x14ac:dyDescent="0.2">
      <c r="D26062" s="343"/>
    </row>
    <row r="26063" spans="4:4" x14ac:dyDescent="0.2">
      <c r="D26063" s="343"/>
    </row>
    <row r="26064" spans="4:4" x14ac:dyDescent="0.2">
      <c r="D26064" s="343"/>
    </row>
    <row r="26065" spans="4:4" x14ac:dyDescent="0.2">
      <c r="D26065" s="343"/>
    </row>
    <row r="26066" spans="4:4" x14ac:dyDescent="0.2">
      <c r="D26066" s="343"/>
    </row>
    <row r="26067" spans="4:4" x14ac:dyDescent="0.2">
      <c r="D26067" s="343"/>
    </row>
    <row r="26068" spans="4:4" x14ac:dyDescent="0.2">
      <c r="D26068" s="343"/>
    </row>
    <row r="26069" spans="4:4" x14ac:dyDescent="0.2">
      <c r="D26069" s="343"/>
    </row>
    <row r="26070" spans="4:4" x14ac:dyDescent="0.2">
      <c r="D26070" s="343"/>
    </row>
    <row r="26071" spans="4:4" x14ac:dyDescent="0.2">
      <c r="D26071" s="343"/>
    </row>
    <row r="26072" spans="4:4" x14ac:dyDescent="0.2">
      <c r="D26072" s="343"/>
    </row>
    <row r="26073" spans="4:4" x14ac:dyDescent="0.2">
      <c r="D26073" s="343"/>
    </row>
    <row r="26074" spans="4:4" x14ac:dyDescent="0.2">
      <c r="D26074" s="343"/>
    </row>
    <row r="26075" spans="4:4" x14ac:dyDescent="0.2">
      <c r="D26075" s="343"/>
    </row>
    <row r="26076" spans="4:4" x14ac:dyDescent="0.2">
      <c r="D26076" s="343"/>
    </row>
    <row r="26077" spans="4:4" x14ac:dyDescent="0.2">
      <c r="D26077" s="343"/>
    </row>
    <row r="26078" spans="4:4" x14ac:dyDescent="0.2">
      <c r="D26078" s="343"/>
    </row>
    <row r="26079" spans="4:4" x14ac:dyDescent="0.2">
      <c r="D26079" s="343"/>
    </row>
    <row r="26080" spans="4:4" x14ac:dyDescent="0.2">
      <c r="D26080" s="343"/>
    </row>
    <row r="26081" spans="4:4" x14ac:dyDescent="0.2">
      <c r="D26081" s="343"/>
    </row>
    <row r="26082" spans="4:4" x14ac:dyDescent="0.2">
      <c r="D26082" s="343"/>
    </row>
    <row r="26083" spans="4:4" x14ac:dyDescent="0.2">
      <c r="D26083" s="343"/>
    </row>
    <row r="26084" spans="4:4" x14ac:dyDescent="0.2">
      <c r="D26084" s="343"/>
    </row>
    <row r="26085" spans="4:4" x14ac:dyDescent="0.2">
      <c r="D26085" s="343"/>
    </row>
    <row r="26086" spans="4:4" x14ac:dyDescent="0.2">
      <c r="D26086" s="343"/>
    </row>
    <row r="26087" spans="4:4" x14ac:dyDescent="0.2">
      <c r="D26087" s="343"/>
    </row>
    <row r="26088" spans="4:4" x14ac:dyDescent="0.2">
      <c r="D26088" s="343"/>
    </row>
    <row r="26089" spans="4:4" x14ac:dyDescent="0.2">
      <c r="D26089" s="343"/>
    </row>
    <row r="26090" spans="4:4" x14ac:dyDescent="0.2">
      <c r="D26090" s="343"/>
    </row>
    <row r="26091" spans="4:4" x14ac:dyDescent="0.2">
      <c r="D26091" s="343"/>
    </row>
    <row r="26092" spans="4:4" x14ac:dyDescent="0.2">
      <c r="D26092" s="343"/>
    </row>
    <row r="26093" spans="4:4" x14ac:dyDescent="0.2">
      <c r="D26093" s="343"/>
    </row>
    <row r="26094" spans="4:4" x14ac:dyDescent="0.2">
      <c r="D26094" s="343"/>
    </row>
    <row r="26095" spans="4:4" x14ac:dyDescent="0.2">
      <c r="D26095" s="343"/>
    </row>
    <row r="26096" spans="4:4" x14ac:dyDescent="0.2">
      <c r="D26096" s="343"/>
    </row>
    <row r="26097" spans="4:4" x14ac:dyDescent="0.2">
      <c r="D26097" s="343"/>
    </row>
    <row r="26098" spans="4:4" x14ac:dyDescent="0.2">
      <c r="D26098" s="343"/>
    </row>
    <row r="26099" spans="4:4" x14ac:dyDescent="0.2">
      <c r="D26099" s="343"/>
    </row>
    <row r="26100" spans="4:4" x14ac:dyDescent="0.2">
      <c r="D26100" s="343"/>
    </row>
    <row r="26101" spans="4:4" x14ac:dyDescent="0.2">
      <c r="D26101" s="343"/>
    </row>
    <row r="26102" spans="4:4" x14ac:dyDescent="0.2">
      <c r="D26102" s="343"/>
    </row>
    <row r="26103" spans="4:4" x14ac:dyDescent="0.2">
      <c r="D26103" s="343"/>
    </row>
    <row r="26104" spans="4:4" x14ac:dyDescent="0.2">
      <c r="D26104" s="343"/>
    </row>
    <row r="26105" spans="4:4" x14ac:dyDescent="0.2">
      <c r="D26105" s="343"/>
    </row>
    <row r="26106" spans="4:4" x14ac:dyDescent="0.2">
      <c r="D26106" s="343"/>
    </row>
    <row r="26107" spans="4:4" x14ac:dyDescent="0.2">
      <c r="D26107" s="343"/>
    </row>
    <row r="26108" spans="4:4" x14ac:dyDescent="0.2">
      <c r="D26108" s="343"/>
    </row>
    <row r="26109" spans="4:4" x14ac:dyDescent="0.2">
      <c r="D26109" s="343"/>
    </row>
    <row r="26110" spans="4:4" x14ac:dyDescent="0.2">
      <c r="D26110" s="343"/>
    </row>
    <row r="26111" spans="4:4" x14ac:dyDescent="0.2">
      <c r="D26111" s="343"/>
    </row>
    <row r="26112" spans="4:4" x14ac:dyDescent="0.2">
      <c r="D26112" s="343"/>
    </row>
    <row r="26113" spans="4:4" x14ac:dyDescent="0.2">
      <c r="D26113" s="343"/>
    </row>
    <row r="26114" spans="4:4" x14ac:dyDescent="0.2">
      <c r="D26114" s="343"/>
    </row>
    <row r="26115" spans="4:4" x14ac:dyDescent="0.2">
      <c r="D26115" s="343"/>
    </row>
    <row r="26116" spans="4:4" x14ac:dyDescent="0.2">
      <c r="D26116" s="343"/>
    </row>
    <row r="26117" spans="4:4" x14ac:dyDescent="0.2">
      <c r="D26117" s="343"/>
    </row>
    <row r="26118" spans="4:4" x14ac:dyDescent="0.2">
      <c r="D26118" s="343"/>
    </row>
    <row r="26119" spans="4:4" x14ac:dyDescent="0.2">
      <c r="D26119" s="343"/>
    </row>
    <row r="26120" spans="4:4" x14ac:dyDescent="0.2">
      <c r="D26120" s="343"/>
    </row>
    <row r="26121" spans="4:4" x14ac:dyDescent="0.2">
      <c r="D26121" s="343"/>
    </row>
    <row r="26122" spans="4:4" x14ac:dyDescent="0.2">
      <c r="D26122" s="343"/>
    </row>
    <row r="26123" spans="4:4" x14ac:dyDescent="0.2">
      <c r="D26123" s="343"/>
    </row>
    <row r="26124" spans="4:4" x14ac:dyDescent="0.2">
      <c r="D26124" s="343"/>
    </row>
    <row r="26125" spans="4:4" x14ac:dyDescent="0.2">
      <c r="D26125" s="343"/>
    </row>
    <row r="26126" spans="4:4" x14ac:dyDescent="0.2">
      <c r="D26126" s="343"/>
    </row>
    <row r="26127" spans="4:4" x14ac:dyDescent="0.2">
      <c r="D26127" s="343"/>
    </row>
    <row r="26128" spans="4:4" x14ac:dyDescent="0.2">
      <c r="D26128" s="343"/>
    </row>
    <row r="26129" spans="4:4" x14ac:dyDescent="0.2">
      <c r="D26129" s="343"/>
    </row>
    <row r="26130" spans="4:4" x14ac:dyDescent="0.2">
      <c r="D26130" s="343"/>
    </row>
    <row r="26131" spans="4:4" x14ac:dyDescent="0.2">
      <c r="D26131" s="343"/>
    </row>
    <row r="26132" spans="4:4" x14ac:dyDescent="0.2">
      <c r="D26132" s="343"/>
    </row>
    <row r="26133" spans="4:4" x14ac:dyDescent="0.2">
      <c r="D26133" s="343"/>
    </row>
    <row r="26134" spans="4:4" x14ac:dyDescent="0.2">
      <c r="D26134" s="343"/>
    </row>
    <row r="26135" spans="4:4" x14ac:dyDescent="0.2">
      <c r="D26135" s="343"/>
    </row>
    <row r="26136" spans="4:4" x14ac:dyDescent="0.2">
      <c r="D26136" s="343"/>
    </row>
    <row r="26137" spans="4:4" x14ac:dyDescent="0.2">
      <c r="D26137" s="343"/>
    </row>
    <row r="26138" spans="4:4" x14ac:dyDescent="0.2">
      <c r="D26138" s="343"/>
    </row>
    <row r="26139" spans="4:4" x14ac:dyDescent="0.2">
      <c r="D26139" s="343"/>
    </row>
    <row r="26140" spans="4:4" x14ac:dyDescent="0.2">
      <c r="D26140" s="343"/>
    </row>
    <row r="26141" spans="4:4" x14ac:dyDescent="0.2">
      <c r="D26141" s="343"/>
    </row>
    <row r="26142" spans="4:4" x14ac:dyDescent="0.2">
      <c r="D26142" s="343"/>
    </row>
    <row r="26143" spans="4:4" x14ac:dyDescent="0.2">
      <c r="D26143" s="343"/>
    </row>
    <row r="26144" spans="4:4" x14ac:dyDescent="0.2">
      <c r="D26144" s="343"/>
    </row>
    <row r="26145" spans="4:4" x14ac:dyDescent="0.2">
      <c r="D26145" s="343"/>
    </row>
    <row r="26146" spans="4:4" x14ac:dyDescent="0.2">
      <c r="D26146" s="343"/>
    </row>
    <row r="26147" spans="4:4" x14ac:dyDescent="0.2">
      <c r="D26147" s="343"/>
    </row>
    <row r="26148" spans="4:4" x14ac:dyDescent="0.2">
      <c r="D26148" s="343"/>
    </row>
    <row r="26149" spans="4:4" x14ac:dyDescent="0.2">
      <c r="D26149" s="343"/>
    </row>
    <row r="26150" spans="4:4" x14ac:dyDescent="0.2">
      <c r="D26150" s="343"/>
    </row>
    <row r="26151" spans="4:4" x14ac:dyDescent="0.2">
      <c r="D26151" s="343"/>
    </row>
    <row r="26152" spans="4:4" x14ac:dyDescent="0.2">
      <c r="D26152" s="343"/>
    </row>
    <row r="26153" spans="4:4" x14ac:dyDescent="0.2">
      <c r="D26153" s="343"/>
    </row>
    <row r="26154" spans="4:4" x14ac:dyDescent="0.2">
      <c r="D26154" s="343"/>
    </row>
    <row r="26155" spans="4:4" x14ac:dyDescent="0.2">
      <c r="D26155" s="343"/>
    </row>
    <row r="26156" spans="4:4" x14ac:dyDescent="0.2">
      <c r="D26156" s="343"/>
    </row>
    <row r="26157" spans="4:4" x14ac:dyDescent="0.2">
      <c r="D26157" s="343"/>
    </row>
    <row r="26158" spans="4:4" x14ac:dyDescent="0.2">
      <c r="D26158" s="343"/>
    </row>
    <row r="26159" spans="4:4" x14ac:dyDescent="0.2">
      <c r="D26159" s="343"/>
    </row>
    <row r="26160" spans="4:4" x14ac:dyDescent="0.2">
      <c r="D26160" s="343"/>
    </row>
    <row r="26161" spans="4:4" x14ac:dyDescent="0.2">
      <c r="D26161" s="343"/>
    </row>
    <row r="26162" spans="4:4" x14ac:dyDescent="0.2">
      <c r="D26162" s="343"/>
    </row>
    <row r="26163" spans="4:4" x14ac:dyDescent="0.2">
      <c r="D26163" s="343"/>
    </row>
    <row r="26164" spans="4:4" x14ac:dyDescent="0.2">
      <c r="D26164" s="343"/>
    </row>
    <row r="26165" spans="4:4" x14ac:dyDescent="0.2">
      <c r="D26165" s="343"/>
    </row>
    <row r="26166" spans="4:4" x14ac:dyDescent="0.2">
      <c r="D26166" s="343"/>
    </row>
    <row r="26167" spans="4:4" x14ac:dyDescent="0.2">
      <c r="D26167" s="343"/>
    </row>
    <row r="26168" spans="4:4" x14ac:dyDescent="0.2">
      <c r="D26168" s="343"/>
    </row>
    <row r="26169" spans="4:4" x14ac:dyDescent="0.2">
      <c r="D26169" s="343"/>
    </row>
    <row r="26170" spans="4:4" x14ac:dyDescent="0.2">
      <c r="D26170" s="343"/>
    </row>
    <row r="26171" spans="4:4" x14ac:dyDescent="0.2">
      <c r="D26171" s="343"/>
    </row>
    <row r="26172" spans="4:4" x14ac:dyDescent="0.2">
      <c r="D26172" s="343"/>
    </row>
    <row r="26173" spans="4:4" x14ac:dyDescent="0.2">
      <c r="D26173" s="343"/>
    </row>
    <row r="26174" spans="4:4" x14ac:dyDescent="0.2">
      <c r="D26174" s="343"/>
    </row>
    <row r="26175" spans="4:4" x14ac:dyDescent="0.2">
      <c r="D26175" s="343"/>
    </row>
    <row r="26176" spans="4:4" x14ac:dyDescent="0.2">
      <c r="D26176" s="343"/>
    </row>
    <row r="26177" spans="4:4" x14ac:dyDescent="0.2">
      <c r="D26177" s="343"/>
    </row>
    <row r="26178" spans="4:4" x14ac:dyDescent="0.2">
      <c r="D26178" s="343"/>
    </row>
    <row r="26179" spans="4:4" x14ac:dyDescent="0.2">
      <c r="D26179" s="343"/>
    </row>
    <row r="26180" spans="4:4" x14ac:dyDescent="0.2">
      <c r="D26180" s="343"/>
    </row>
    <row r="26181" spans="4:4" x14ac:dyDescent="0.2">
      <c r="D26181" s="343"/>
    </row>
    <row r="26182" spans="4:4" x14ac:dyDescent="0.2">
      <c r="D26182" s="343"/>
    </row>
    <row r="26183" spans="4:4" x14ac:dyDescent="0.2">
      <c r="D26183" s="343"/>
    </row>
    <row r="26184" spans="4:4" x14ac:dyDescent="0.2">
      <c r="D26184" s="343"/>
    </row>
    <row r="26185" spans="4:4" x14ac:dyDescent="0.2">
      <c r="D26185" s="343"/>
    </row>
    <row r="26186" spans="4:4" x14ac:dyDescent="0.2">
      <c r="D26186" s="343"/>
    </row>
    <row r="26187" spans="4:4" x14ac:dyDescent="0.2">
      <c r="D26187" s="343"/>
    </row>
    <row r="26188" spans="4:4" x14ac:dyDescent="0.2">
      <c r="D26188" s="343"/>
    </row>
    <row r="26189" spans="4:4" x14ac:dyDescent="0.2">
      <c r="D26189" s="343"/>
    </row>
    <row r="26190" spans="4:4" x14ac:dyDescent="0.2">
      <c r="D26190" s="343"/>
    </row>
    <row r="26191" spans="4:4" x14ac:dyDescent="0.2">
      <c r="D26191" s="343"/>
    </row>
    <row r="26192" spans="4:4" x14ac:dyDescent="0.2">
      <c r="D26192" s="343"/>
    </row>
    <row r="26193" spans="4:4" x14ac:dyDescent="0.2">
      <c r="D26193" s="343"/>
    </row>
    <row r="26194" spans="4:4" x14ac:dyDescent="0.2">
      <c r="D26194" s="343"/>
    </row>
    <row r="26195" spans="4:4" x14ac:dyDescent="0.2">
      <c r="D26195" s="343"/>
    </row>
    <row r="26196" spans="4:4" x14ac:dyDescent="0.2">
      <c r="D26196" s="343"/>
    </row>
    <row r="26197" spans="4:4" x14ac:dyDescent="0.2">
      <c r="D26197" s="343"/>
    </row>
    <row r="26198" spans="4:4" x14ac:dyDescent="0.2">
      <c r="D26198" s="343"/>
    </row>
    <row r="26199" spans="4:4" x14ac:dyDescent="0.2">
      <c r="D26199" s="343"/>
    </row>
    <row r="26200" spans="4:4" x14ac:dyDescent="0.2">
      <c r="D26200" s="343"/>
    </row>
    <row r="26201" spans="4:4" x14ac:dyDescent="0.2">
      <c r="D26201" s="343"/>
    </row>
    <row r="26202" spans="4:4" x14ac:dyDescent="0.2">
      <c r="D26202" s="343"/>
    </row>
    <row r="26203" spans="4:4" x14ac:dyDescent="0.2">
      <c r="D26203" s="343"/>
    </row>
    <row r="26204" spans="4:4" x14ac:dyDescent="0.2">
      <c r="D26204" s="343"/>
    </row>
    <row r="26205" spans="4:4" x14ac:dyDescent="0.2">
      <c r="D26205" s="343"/>
    </row>
    <row r="26206" spans="4:4" x14ac:dyDescent="0.2">
      <c r="D26206" s="343"/>
    </row>
    <row r="26207" spans="4:4" x14ac:dyDescent="0.2">
      <c r="D26207" s="343"/>
    </row>
    <row r="26208" spans="4:4" x14ac:dyDescent="0.2">
      <c r="D26208" s="343"/>
    </row>
    <row r="26209" spans="4:4" x14ac:dyDescent="0.2">
      <c r="D26209" s="343"/>
    </row>
    <row r="26210" spans="4:4" x14ac:dyDescent="0.2">
      <c r="D26210" s="343"/>
    </row>
    <row r="26211" spans="4:4" x14ac:dyDescent="0.2">
      <c r="D26211" s="343"/>
    </row>
    <row r="26212" spans="4:4" x14ac:dyDescent="0.2">
      <c r="D26212" s="343"/>
    </row>
    <row r="26213" spans="4:4" x14ac:dyDescent="0.2">
      <c r="D26213" s="343"/>
    </row>
    <row r="26214" spans="4:4" x14ac:dyDescent="0.2">
      <c r="D26214" s="343"/>
    </row>
    <row r="26215" spans="4:4" x14ac:dyDescent="0.2">
      <c r="D26215" s="343"/>
    </row>
    <row r="26216" spans="4:4" x14ac:dyDescent="0.2">
      <c r="D26216" s="343"/>
    </row>
    <row r="26217" spans="4:4" x14ac:dyDescent="0.2">
      <c r="D26217" s="343"/>
    </row>
    <row r="26218" spans="4:4" x14ac:dyDescent="0.2">
      <c r="D26218" s="343"/>
    </row>
    <row r="26219" spans="4:4" x14ac:dyDescent="0.2">
      <c r="D26219" s="343"/>
    </row>
    <row r="26220" spans="4:4" x14ac:dyDescent="0.2">
      <c r="D26220" s="343"/>
    </row>
    <row r="26221" spans="4:4" x14ac:dyDescent="0.2">
      <c r="D26221" s="343"/>
    </row>
    <row r="26222" spans="4:4" x14ac:dyDescent="0.2">
      <c r="D26222" s="343"/>
    </row>
    <row r="26223" spans="4:4" x14ac:dyDescent="0.2">
      <c r="D26223" s="343"/>
    </row>
    <row r="26224" spans="4:4" x14ac:dyDescent="0.2">
      <c r="D26224" s="343"/>
    </row>
    <row r="26225" spans="4:4" x14ac:dyDescent="0.2">
      <c r="D26225" s="343"/>
    </row>
    <row r="26226" spans="4:4" x14ac:dyDescent="0.2">
      <c r="D26226" s="343"/>
    </row>
    <row r="26227" spans="4:4" x14ac:dyDescent="0.2">
      <c r="D26227" s="343"/>
    </row>
    <row r="26228" spans="4:4" x14ac:dyDescent="0.2">
      <c r="D26228" s="343"/>
    </row>
    <row r="26229" spans="4:4" x14ac:dyDescent="0.2">
      <c r="D26229" s="343"/>
    </row>
    <row r="26230" spans="4:4" x14ac:dyDescent="0.2">
      <c r="D26230" s="343"/>
    </row>
    <row r="26231" spans="4:4" x14ac:dyDescent="0.2">
      <c r="D26231" s="343"/>
    </row>
    <row r="26232" spans="4:4" x14ac:dyDescent="0.2">
      <c r="D26232" s="343"/>
    </row>
    <row r="26233" spans="4:4" x14ac:dyDescent="0.2">
      <c r="D26233" s="343"/>
    </row>
    <row r="26234" spans="4:4" x14ac:dyDescent="0.2">
      <c r="D26234" s="343"/>
    </row>
    <row r="26235" spans="4:4" x14ac:dyDescent="0.2">
      <c r="D26235" s="343"/>
    </row>
    <row r="26236" spans="4:4" x14ac:dyDescent="0.2">
      <c r="D26236" s="343"/>
    </row>
    <row r="26237" spans="4:4" x14ac:dyDescent="0.2">
      <c r="D26237" s="343"/>
    </row>
    <row r="26238" spans="4:4" x14ac:dyDescent="0.2">
      <c r="D26238" s="343"/>
    </row>
    <row r="26239" spans="4:4" x14ac:dyDescent="0.2">
      <c r="D26239" s="343"/>
    </row>
    <row r="26240" spans="4:4" x14ac:dyDescent="0.2">
      <c r="D26240" s="343"/>
    </row>
    <row r="26241" spans="4:4" x14ac:dyDescent="0.2">
      <c r="D26241" s="343"/>
    </row>
    <row r="26242" spans="4:4" x14ac:dyDescent="0.2">
      <c r="D26242" s="343"/>
    </row>
    <row r="26243" spans="4:4" x14ac:dyDescent="0.2">
      <c r="D26243" s="343"/>
    </row>
    <row r="26244" spans="4:4" x14ac:dyDescent="0.2">
      <c r="D26244" s="343"/>
    </row>
    <row r="26245" spans="4:4" x14ac:dyDescent="0.2">
      <c r="D26245" s="343"/>
    </row>
    <row r="26246" spans="4:4" x14ac:dyDescent="0.2">
      <c r="D26246" s="343"/>
    </row>
    <row r="26247" spans="4:4" x14ac:dyDescent="0.2">
      <c r="D26247" s="343"/>
    </row>
    <row r="26248" spans="4:4" x14ac:dyDescent="0.2">
      <c r="D26248" s="343"/>
    </row>
    <row r="26249" spans="4:4" x14ac:dyDescent="0.2">
      <c r="D26249" s="343"/>
    </row>
    <row r="26250" spans="4:4" x14ac:dyDescent="0.2">
      <c r="D26250" s="343"/>
    </row>
    <row r="26251" spans="4:4" x14ac:dyDescent="0.2">
      <c r="D26251" s="343"/>
    </row>
    <row r="26252" spans="4:4" x14ac:dyDescent="0.2">
      <c r="D26252" s="343"/>
    </row>
    <row r="26253" spans="4:4" x14ac:dyDescent="0.2">
      <c r="D26253" s="343"/>
    </row>
    <row r="26254" spans="4:4" x14ac:dyDescent="0.2">
      <c r="D26254" s="343"/>
    </row>
    <row r="26255" spans="4:4" x14ac:dyDescent="0.2">
      <c r="D26255" s="343"/>
    </row>
    <row r="26256" spans="4:4" x14ac:dyDescent="0.2">
      <c r="D26256" s="343"/>
    </row>
    <row r="26257" spans="4:4" x14ac:dyDescent="0.2">
      <c r="D26257" s="343"/>
    </row>
    <row r="26258" spans="4:4" x14ac:dyDescent="0.2">
      <c r="D26258" s="343"/>
    </row>
    <row r="26259" spans="4:4" x14ac:dyDescent="0.2">
      <c r="D26259" s="343"/>
    </row>
    <row r="26260" spans="4:4" x14ac:dyDescent="0.2">
      <c r="D26260" s="343"/>
    </row>
    <row r="26261" spans="4:4" x14ac:dyDescent="0.2">
      <c r="D26261" s="343"/>
    </row>
    <row r="26262" spans="4:4" x14ac:dyDescent="0.2">
      <c r="D26262" s="343"/>
    </row>
    <row r="26263" spans="4:4" x14ac:dyDescent="0.2">
      <c r="D26263" s="343"/>
    </row>
    <row r="26264" spans="4:4" x14ac:dyDescent="0.2">
      <c r="D26264" s="343"/>
    </row>
    <row r="26265" spans="4:4" x14ac:dyDescent="0.2">
      <c r="D26265" s="343"/>
    </row>
    <row r="26266" spans="4:4" x14ac:dyDescent="0.2">
      <c r="D26266" s="343"/>
    </row>
    <row r="26267" spans="4:4" x14ac:dyDescent="0.2">
      <c r="D26267" s="343"/>
    </row>
    <row r="26268" spans="4:4" x14ac:dyDescent="0.2">
      <c r="D26268" s="343"/>
    </row>
    <row r="26269" spans="4:4" x14ac:dyDescent="0.2">
      <c r="D26269" s="343"/>
    </row>
    <row r="26270" spans="4:4" x14ac:dyDescent="0.2">
      <c r="D26270" s="343"/>
    </row>
    <row r="26271" spans="4:4" x14ac:dyDescent="0.2">
      <c r="D26271" s="343"/>
    </row>
    <row r="26272" spans="4:4" x14ac:dyDescent="0.2">
      <c r="D26272" s="343"/>
    </row>
    <row r="26273" spans="4:4" x14ac:dyDescent="0.2">
      <c r="D26273" s="343"/>
    </row>
    <row r="26274" spans="4:4" x14ac:dyDescent="0.2">
      <c r="D26274" s="343"/>
    </row>
    <row r="26275" spans="4:4" x14ac:dyDescent="0.2">
      <c r="D26275" s="343"/>
    </row>
    <row r="26276" spans="4:4" x14ac:dyDescent="0.2">
      <c r="D26276" s="343"/>
    </row>
    <row r="26277" spans="4:4" x14ac:dyDescent="0.2">
      <c r="D26277" s="343"/>
    </row>
    <row r="26278" spans="4:4" x14ac:dyDescent="0.2">
      <c r="D26278" s="343"/>
    </row>
    <row r="26279" spans="4:4" x14ac:dyDescent="0.2">
      <c r="D26279" s="343"/>
    </row>
    <row r="26280" spans="4:4" x14ac:dyDescent="0.2">
      <c r="D26280" s="343"/>
    </row>
    <row r="26281" spans="4:4" x14ac:dyDescent="0.2">
      <c r="D26281" s="343"/>
    </row>
    <row r="26282" spans="4:4" x14ac:dyDescent="0.2">
      <c r="D26282" s="343"/>
    </row>
    <row r="26283" spans="4:4" x14ac:dyDescent="0.2">
      <c r="D26283" s="343"/>
    </row>
    <row r="26284" spans="4:4" x14ac:dyDescent="0.2">
      <c r="D26284" s="343"/>
    </row>
    <row r="26285" spans="4:4" x14ac:dyDescent="0.2">
      <c r="D26285" s="343"/>
    </row>
    <row r="26286" spans="4:4" x14ac:dyDescent="0.2">
      <c r="D26286" s="343"/>
    </row>
    <row r="26287" spans="4:4" x14ac:dyDescent="0.2">
      <c r="D26287" s="343"/>
    </row>
    <row r="26288" spans="4:4" x14ac:dyDescent="0.2">
      <c r="D26288" s="343"/>
    </row>
    <row r="26289" spans="4:4" x14ac:dyDescent="0.2">
      <c r="D26289" s="343"/>
    </row>
    <row r="26290" spans="4:4" x14ac:dyDescent="0.2">
      <c r="D26290" s="343"/>
    </row>
    <row r="26291" spans="4:4" x14ac:dyDescent="0.2">
      <c r="D26291" s="343"/>
    </row>
    <row r="26292" spans="4:4" x14ac:dyDescent="0.2">
      <c r="D26292" s="343"/>
    </row>
    <row r="26293" spans="4:4" x14ac:dyDescent="0.2">
      <c r="D26293" s="343"/>
    </row>
    <row r="26294" spans="4:4" x14ac:dyDescent="0.2">
      <c r="D26294" s="343"/>
    </row>
    <row r="26295" spans="4:4" x14ac:dyDescent="0.2">
      <c r="D26295" s="343"/>
    </row>
    <row r="26296" spans="4:4" x14ac:dyDescent="0.2">
      <c r="D26296" s="343"/>
    </row>
    <row r="26297" spans="4:4" x14ac:dyDescent="0.2">
      <c r="D26297" s="343"/>
    </row>
    <row r="26298" spans="4:4" x14ac:dyDescent="0.2">
      <c r="D26298" s="343"/>
    </row>
    <row r="26299" spans="4:4" x14ac:dyDescent="0.2">
      <c r="D26299" s="343"/>
    </row>
    <row r="26300" spans="4:4" x14ac:dyDescent="0.2">
      <c r="D26300" s="343"/>
    </row>
    <row r="26301" spans="4:4" x14ac:dyDescent="0.2">
      <c r="D26301" s="343"/>
    </row>
    <row r="26302" spans="4:4" x14ac:dyDescent="0.2">
      <c r="D26302" s="343"/>
    </row>
    <row r="26303" spans="4:4" x14ac:dyDescent="0.2">
      <c r="D26303" s="343"/>
    </row>
    <row r="26304" spans="4:4" x14ac:dyDescent="0.2">
      <c r="D26304" s="343"/>
    </row>
    <row r="26305" spans="4:4" x14ac:dyDescent="0.2">
      <c r="D26305" s="343"/>
    </row>
    <row r="26306" spans="4:4" x14ac:dyDescent="0.2">
      <c r="D26306" s="343"/>
    </row>
    <row r="26307" spans="4:4" x14ac:dyDescent="0.2">
      <c r="D26307" s="343"/>
    </row>
    <row r="26308" spans="4:4" x14ac:dyDescent="0.2">
      <c r="D26308" s="343"/>
    </row>
    <row r="26309" spans="4:4" x14ac:dyDescent="0.2">
      <c r="D26309" s="343"/>
    </row>
    <row r="26310" spans="4:4" x14ac:dyDescent="0.2">
      <c r="D26310" s="343"/>
    </row>
    <row r="26311" spans="4:4" x14ac:dyDescent="0.2">
      <c r="D26311" s="343"/>
    </row>
    <row r="26312" spans="4:4" x14ac:dyDescent="0.2">
      <c r="D26312" s="343"/>
    </row>
    <row r="26313" spans="4:4" x14ac:dyDescent="0.2">
      <c r="D26313" s="343"/>
    </row>
    <row r="26314" spans="4:4" x14ac:dyDescent="0.2">
      <c r="D26314" s="343"/>
    </row>
    <row r="26315" spans="4:4" x14ac:dyDescent="0.2">
      <c r="D26315" s="343"/>
    </row>
    <row r="26316" spans="4:4" x14ac:dyDescent="0.2">
      <c r="D26316" s="343"/>
    </row>
    <row r="26317" spans="4:4" x14ac:dyDescent="0.2">
      <c r="D26317" s="343"/>
    </row>
    <row r="26318" spans="4:4" x14ac:dyDescent="0.2">
      <c r="D26318" s="343"/>
    </row>
    <row r="26319" spans="4:4" x14ac:dyDescent="0.2">
      <c r="D26319" s="343"/>
    </row>
    <row r="26320" spans="4:4" x14ac:dyDescent="0.2">
      <c r="D26320" s="343"/>
    </row>
    <row r="26321" spans="4:4" x14ac:dyDescent="0.2">
      <c r="D26321" s="343"/>
    </row>
    <row r="26322" spans="4:4" x14ac:dyDescent="0.2">
      <c r="D26322" s="343"/>
    </row>
    <row r="26323" spans="4:4" x14ac:dyDescent="0.2">
      <c r="D26323" s="343"/>
    </row>
    <row r="26324" spans="4:4" x14ac:dyDescent="0.2">
      <c r="D26324" s="343"/>
    </row>
    <row r="26325" spans="4:4" x14ac:dyDescent="0.2">
      <c r="D26325" s="343"/>
    </row>
    <row r="26326" spans="4:4" x14ac:dyDescent="0.2">
      <c r="D26326" s="343"/>
    </row>
    <row r="26327" spans="4:4" x14ac:dyDescent="0.2">
      <c r="D26327" s="343"/>
    </row>
    <row r="26328" spans="4:4" x14ac:dyDescent="0.2">
      <c r="D26328" s="343"/>
    </row>
    <row r="26329" spans="4:4" x14ac:dyDescent="0.2">
      <c r="D26329" s="343"/>
    </row>
    <row r="26330" spans="4:4" x14ac:dyDescent="0.2">
      <c r="D26330" s="343"/>
    </row>
    <row r="26331" spans="4:4" x14ac:dyDescent="0.2">
      <c r="D26331" s="343"/>
    </row>
    <row r="26332" spans="4:4" x14ac:dyDescent="0.2">
      <c r="D26332" s="343"/>
    </row>
    <row r="26333" spans="4:4" x14ac:dyDescent="0.2">
      <c r="D26333" s="343"/>
    </row>
    <row r="26334" spans="4:4" x14ac:dyDescent="0.2">
      <c r="D26334" s="343"/>
    </row>
    <row r="26335" spans="4:4" x14ac:dyDescent="0.2">
      <c r="D26335" s="343"/>
    </row>
    <row r="26336" spans="4:4" x14ac:dyDescent="0.2">
      <c r="D26336" s="343"/>
    </row>
    <row r="26337" spans="4:4" x14ac:dyDescent="0.2">
      <c r="D26337" s="343"/>
    </row>
    <row r="26338" spans="4:4" x14ac:dyDescent="0.2">
      <c r="D26338" s="343"/>
    </row>
    <row r="26339" spans="4:4" x14ac:dyDescent="0.2">
      <c r="D26339" s="343"/>
    </row>
    <row r="26340" spans="4:4" x14ac:dyDescent="0.2">
      <c r="D26340" s="343"/>
    </row>
    <row r="26341" spans="4:4" x14ac:dyDescent="0.2">
      <c r="D26341" s="343"/>
    </row>
    <row r="26342" spans="4:4" x14ac:dyDescent="0.2">
      <c r="D26342" s="343"/>
    </row>
    <row r="26343" spans="4:4" x14ac:dyDescent="0.2">
      <c r="D26343" s="343"/>
    </row>
    <row r="26344" spans="4:4" x14ac:dyDescent="0.2">
      <c r="D26344" s="343"/>
    </row>
    <row r="26345" spans="4:4" x14ac:dyDescent="0.2">
      <c r="D26345" s="343"/>
    </row>
    <row r="26346" spans="4:4" x14ac:dyDescent="0.2">
      <c r="D26346" s="343"/>
    </row>
    <row r="26347" spans="4:4" x14ac:dyDescent="0.2">
      <c r="D26347" s="343"/>
    </row>
    <row r="26348" spans="4:4" x14ac:dyDescent="0.2">
      <c r="D26348" s="343"/>
    </row>
    <row r="26349" spans="4:4" x14ac:dyDescent="0.2">
      <c r="D26349" s="343"/>
    </row>
    <row r="26350" spans="4:4" x14ac:dyDescent="0.2">
      <c r="D26350" s="343"/>
    </row>
    <row r="26351" spans="4:4" x14ac:dyDescent="0.2">
      <c r="D26351" s="343"/>
    </row>
    <row r="26352" spans="4:4" x14ac:dyDescent="0.2">
      <c r="D26352" s="343"/>
    </row>
    <row r="26353" spans="4:4" x14ac:dyDescent="0.2">
      <c r="D26353" s="343"/>
    </row>
    <row r="26354" spans="4:4" x14ac:dyDescent="0.2">
      <c r="D26354" s="343"/>
    </row>
    <row r="26355" spans="4:4" x14ac:dyDescent="0.2">
      <c r="D26355" s="343"/>
    </row>
    <row r="26356" spans="4:4" x14ac:dyDescent="0.2">
      <c r="D26356" s="343"/>
    </row>
    <row r="26357" spans="4:4" x14ac:dyDescent="0.2">
      <c r="D26357" s="343"/>
    </row>
    <row r="26358" spans="4:4" x14ac:dyDescent="0.2">
      <c r="D26358" s="343"/>
    </row>
    <row r="26359" spans="4:4" x14ac:dyDescent="0.2">
      <c r="D26359" s="343"/>
    </row>
    <row r="26360" spans="4:4" x14ac:dyDescent="0.2">
      <c r="D26360" s="343"/>
    </row>
    <row r="26361" spans="4:4" x14ac:dyDescent="0.2">
      <c r="D26361" s="343"/>
    </row>
    <row r="26362" spans="4:4" x14ac:dyDescent="0.2">
      <c r="D26362" s="343"/>
    </row>
    <row r="26363" spans="4:4" x14ac:dyDescent="0.2">
      <c r="D26363" s="343"/>
    </row>
    <row r="26364" spans="4:4" x14ac:dyDescent="0.2">
      <c r="D26364" s="343"/>
    </row>
    <row r="26365" spans="4:4" x14ac:dyDescent="0.2">
      <c r="D26365" s="343"/>
    </row>
    <row r="26366" spans="4:4" x14ac:dyDescent="0.2">
      <c r="D26366" s="343"/>
    </row>
    <row r="26367" spans="4:4" x14ac:dyDescent="0.2">
      <c r="D26367" s="343"/>
    </row>
    <row r="26368" spans="4:4" x14ac:dyDescent="0.2">
      <c r="D26368" s="343"/>
    </row>
    <row r="26369" spans="4:4" x14ac:dyDescent="0.2">
      <c r="D26369" s="343"/>
    </row>
    <row r="26370" spans="4:4" x14ac:dyDescent="0.2">
      <c r="D26370" s="343"/>
    </row>
    <row r="26371" spans="4:4" x14ac:dyDescent="0.2">
      <c r="D26371" s="343"/>
    </row>
    <row r="26372" spans="4:4" x14ac:dyDescent="0.2">
      <c r="D26372" s="343"/>
    </row>
    <row r="26373" spans="4:4" x14ac:dyDescent="0.2">
      <c r="D26373" s="343"/>
    </row>
    <row r="26374" spans="4:4" x14ac:dyDescent="0.2">
      <c r="D26374" s="343"/>
    </row>
    <row r="26375" spans="4:4" x14ac:dyDescent="0.2">
      <c r="D26375" s="343"/>
    </row>
    <row r="26376" spans="4:4" x14ac:dyDescent="0.2">
      <c r="D26376" s="343"/>
    </row>
    <row r="26377" spans="4:4" x14ac:dyDescent="0.2">
      <c r="D26377" s="343"/>
    </row>
    <row r="26378" spans="4:4" x14ac:dyDescent="0.2">
      <c r="D26378" s="343"/>
    </row>
    <row r="26379" spans="4:4" x14ac:dyDescent="0.2">
      <c r="D26379" s="343"/>
    </row>
    <row r="26380" spans="4:4" x14ac:dyDescent="0.2">
      <c r="D26380" s="343"/>
    </row>
    <row r="26381" spans="4:4" x14ac:dyDescent="0.2">
      <c r="D26381" s="343"/>
    </row>
    <row r="26382" spans="4:4" x14ac:dyDescent="0.2">
      <c r="D26382" s="343"/>
    </row>
    <row r="26383" spans="4:4" x14ac:dyDescent="0.2">
      <c r="D26383" s="343"/>
    </row>
    <row r="26384" spans="4:4" x14ac:dyDescent="0.2">
      <c r="D26384" s="343"/>
    </row>
    <row r="26385" spans="4:4" x14ac:dyDescent="0.2">
      <c r="D26385" s="343"/>
    </row>
    <row r="26386" spans="4:4" x14ac:dyDescent="0.2">
      <c r="D26386" s="343"/>
    </row>
    <row r="26387" spans="4:4" x14ac:dyDescent="0.2">
      <c r="D26387" s="343"/>
    </row>
    <row r="26388" spans="4:4" x14ac:dyDescent="0.2">
      <c r="D26388" s="343"/>
    </row>
    <row r="26389" spans="4:4" x14ac:dyDescent="0.2">
      <c r="D26389" s="343"/>
    </row>
    <row r="26390" spans="4:4" x14ac:dyDescent="0.2">
      <c r="D26390" s="343"/>
    </row>
    <row r="26391" spans="4:4" x14ac:dyDescent="0.2">
      <c r="D26391" s="343"/>
    </row>
    <row r="26392" spans="4:4" x14ac:dyDescent="0.2">
      <c r="D26392" s="343"/>
    </row>
    <row r="26393" spans="4:4" x14ac:dyDescent="0.2">
      <c r="D26393" s="343"/>
    </row>
    <row r="26394" spans="4:4" x14ac:dyDescent="0.2">
      <c r="D26394" s="343"/>
    </row>
    <row r="26395" spans="4:4" x14ac:dyDescent="0.2">
      <c r="D26395" s="343"/>
    </row>
    <row r="26396" spans="4:4" x14ac:dyDescent="0.2">
      <c r="D26396" s="343"/>
    </row>
    <row r="26397" spans="4:4" x14ac:dyDescent="0.2">
      <c r="D26397" s="343"/>
    </row>
    <row r="26398" spans="4:4" x14ac:dyDescent="0.2">
      <c r="D26398" s="343"/>
    </row>
    <row r="26399" spans="4:4" x14ac:dyDescent="0.2">
      <c r="D26399" s="343"/>
    </row>
    <row r="26400" spans="4:4" x14ac:dyDescent="0.2">
      <c r="D26400" s="343"/>
    </row>
    <row r="26401" spans="4:4" x14ac:dyDescent="0.2">
      <c r="D26401" s="343"/>
    </row>
    <row r="26402" spans="4:4" x14ac:dyDescent="0.2">
      <c r="D26402" s="343"/>
    </row>
    <row r="26403" spans="4:4" x14ac:dyDescent="0.2">
      <c r="D26403" s="343"/>
    </row>
    <row r="26404" spans="4:4" x14ac:dyDescent="0.2">
      <c r="D26404" s="343"/>
    </row>
    <row r="26405" spans="4:4" x14ac:dyDescent="0.2">
      <c r="D26405" s="343"/>
    </row>
    <row r="26406" spans="4:4" x14ac:dyDescent="0.2">
      <c r="D26406" s="343"/>
    </row>
    <row r="26407" spans="4:4" x14ac:dyDescent="0.2">
      <c r="D26407" s="343"/>
    </row>
    <row r="26408" spans="4:4" x14ac:dyDescent="0.2">
      <c r="D26408" s="343"/>
    </row>
    <row r="26409" spans="4:4" x14ac:dyDescent="0.2">
      <c r="D26409" s="343"/>
    </row>
    <row r="26410" spans="4:4" x14ac:dyDescent="0.2">
      <c r="D26410" s="343"/>
    </row>
    <row r="26411" spans="4:4" x14ac:dyDescent="0.2">
      <c r="D26411" s="343"/>
    </row>
    <row r="26412" spans="4:4" x14ac:dyDescent="0.2">
      <c r="D26412" s="343"/>
    </row>
    <row r="26413" spans="4:4" x14ac:dyDescent="0.2">
      <c r="D26413" s="343"/>
    </row>
    <row r="26414" spans="4:4" x14ac:dyDescent="0.2">
      <c r="D26414" s="343"/>
    </row>
    <row r="26415" spans="4:4" x14ac:dyDescent="0.2">
      <c r="D26415" s="343"/>
    </row>
    <row r="26416" spans="4:4" x14ac:dyDescent="0.2">
      <c r="D26416" s="343"/>
    </row>
    <row r="26417" spans="4:4" x14ac:dyDescent="0.2">
      <c r="D26417" s="343"/>
    </row>
    <row r="26418" spans="4:4" x14ac:dyDescent="0.2">
      <c r="D26418" s="343"/>
    </row>
    <row r="26419" spans="4:4" x14ac:dyDescent="0.2">
      <c r="D26419" s="343"/>
    </row>
    <row r="26420" spans="4:4" x14ac:dyDescent="0.2">
      <c r="D26420" s="343"/>
    </row>
    <row r="26421" spans="4:4" x14ac:dyDescent="0.2">
      <c r="D26421" s="343"/>
    </row>
    <row r="26422" spans="4:4" x14ac:dyDescent="0.2">
      <c r="D26422" s="343"/>
    </row>
    <row r="26423" spans="4:4" x14ac:dyDescent="0.2">
      <c r="D26423" s="343"/>
    </row>
    <row r="26424" spans="4:4" x14ac:dyDescent="0.2">
      <c r="D26424" s="343"/>
    </row>
    <row r="26425" spans="4:4" x14ac:dyDescent="0.2">
      <c r="D26425" s="343"/>
    </row>
    <row r="26426" spans="4:4" x14ac:dyDescent="0.2">
      <c r="D26426" s="343"/>
    </row>
    <row r="26427" spans="4:4" x14ac:dyDescent="0.2">
      <c r="D26427" s="343"/>
    </row>
    <row r="26428" spans="4:4" x14ac:dyDescent="0.2">
      <c r="D26428" s="343"/>
    </row>
    <row r="26429" spans="4:4" x14ac:dyDescent="0.2">
      <c r="D26429" s="343"/>
    </row>
    <row r="26430" spans="4:4" x14ac:dyDescent="0.2">
      <c r="D26430" s="343"/>
    </row>
    <row r="26431" spans="4:4" x14ac:dyDescent="0.2">
      <c r="D26431" s="343"/>
    </row>
    <row r="26432" spans="4:4" x14ac:dyDescent="0.2">
      <c r="D26432" s="343"/>
    </row>
    <row r="26433" spans="4:4" x14ac:dyDescent="0.2">
      <c r="D26433" s="343"/>
    </row>
    <row r="26434" spans="4:4" x14ac:dyDescent="0.2">
      <c r="D26434" s="343"/>
    </row>
    <row r="26435" spans="4:4" x14ac:dyDescent="0.2">
      <c r="D26435" s="343"/>
    </row>
    <row r="26436" spans="4:4" x14ac:dyDescent="0.2">
      <c r="D26436" s="343"/>
    </row>
    <row r="26437" spans="4:4" x14ac:dyDescent="0.2">
      <c r="D26437" s="343"/>
    </row>
    <row r="26438" spans="4:4" x14ac:dyDescent="0.2">
      <c r="D26438" s="343"/>
    </row>
    <row r="26439" spans="4:4" x14ac:dyDescent="0.2">
      <c r="D26439" s="343"/>
    </row>
    <row r="26440" spans="4:4" x14ac:dyDescent="0.2">
      <c r="D26440" s="343"/>
    </row>
    <row r="26441" spans="4:4" x14ac:dyDescent="0.2">
      <c r="D26441" s="343"/>
    </row>
    <row r="26442" spans="4:4" x14ac:dyDescent="0.2">
      <c r="D26442" s="343"/>
    </row>
    <row r="26443" spans="4:4" x14ac:dyDescent="0.2">
      <c r="D26443" s="343"/>
    </row>
    <row r="26444" spans="4:4" x14ac:dyDescent="0.2">
      <c r="D26444" s="343"/>
    </row>
    <row r="26445" spans="4:4" x14ac:dyDescent="0.2">
      <c r="D26445" s="343"/>
    </row>
    <row r="26446" spans="4:4" x14ac:dyDescent="0.2">
      <c r="D26446" s="343"/>
    </row>
    <row r="26447" spans="4:4" x14ac:dyDescent="0.2">
      <c r="D26447" s="343"/>
    </row>
    <row r="26448" spans="4:4" x14ac:dyDescent="0.2">
      <c r="D26448" s="343"/>
    </row>
    <row r="26449" spans="4:4" x14ac:dyDescent="0.2">
      <c r="D26449" s="343"/>
    </row>
    <row r="26450" spans="4:4" x14ac:dyDescent="0.2">
      <c r="D26450" s="343"/>
    </row>
    <row r="26451" spans="4:4" x14ac:dyDescent="0.2">
      <c r="D26451" s="343"/>
    </row>
    <row r="26452" spans="4:4" x14ac:dyDescent="0.2">
      <c r="D26452" s="343"/>
    </row>
    <row r="26453" spans="4:4" x14ac:dyDescent="0.2">
      <c r="D26453" s="343"/>
    </row>
    <row r="26454" spans="4:4" x14ac:dyDescent="0.2">
      <c r="D26454" s="343"/>
    </row>
    <row r="26455" spans="4:4" x14ac:dyDescent="0.2">
      <c r="D26455" s="343"/>
    </row>
    <row r="26456" spans="4:4" x14ac:dyDescent="0.2">
      <c r="D26456" s="343"/>
    </row>
    <row r="26457" spans="4:4" x14ac:dyDescent="0.2">
      <c r="D26457" s="343"/>
    </row>
    <row r="26458" spans="4:4" x14ac:dyDescent="0.2">
      <c r="D26458" s="343"/>
    </row>
    <row r="26459" spans="4:4" x14ac:dyDescent="0.2">
      <c r="D26459" s="343"/>
    </row>
    <row r="26460" spans="4:4" x14ac:dyDescent="0.2">
      <c r="D26460" s="343"/>
    </row>
    <row r="26461" spans="4:4" x14ac:dyDescent="0.2">
      <c r="D26461" s="343"/>
    </row>
    <row r="26462" spans="4:4" x14ac:dyDescent="0.2">
      <c r="D26462" s="343"/>
    </row>
    <row r="26463" spans="4:4" x14ac:dyDescent="0.2">
      <c r="D26463" s="343"/>
    </row>
    <row r="26464" spans="4:4" x14ac:dyDescent="0.2">
      <c r="D26464" s="343"/>
    </row>
    <row r="26465" spans="4:4" x14ac:dyDescent="0.2">
      <c r="D26465" s="343"/>
    </row>
    <row r="26466" spans="4:4" x14ac:dyDescent="0.2">
      <c r="D26466" s="343"/>
    </row>
    <row r="26467" spans="4:4" x14ac:dyDescent="0.2">
      <c r="D26467" s="343"/>
    </row>
    <row r="26468" spans="4:4" x14ac:dyDescent="0.2">
      <c r="D26468" s="343"/>
    </row>
    <row r="26469" spans="4:4" x14ac:dyDescent="0.2">
      <c r="D26469" s="343"/>
    </row>
    <row r="26470" spans="4:4" x14ac:dyDescent="0.2">
      <c r="D26470" s="343"/>
    </row>
    <row r="26471" spans="4:4" x14ac:dyDescent="0.2">
      <c r="D26471" s="343"/>
    </row>
    <row r="26472" spans="4:4" x14ac:dyDescent="0.2">
      <c r="D26472" s="343"/>
    </row>
    <row r="26473" spans="4:4" x14ac:dyDescent="0.2">
      <c r="D26473" s="343"/>
    </row>
    <row r="26474" spans="4:4" x14ac:dyDescent="0.2">
      <c r="D26474" s="343"/>
    </row>
    <row r="26475" spans="4:4" x14ac:dyDescent="0.2">
      <c r="D26475" s="343"/>
    </row>
    <row r="26476" spans="4:4" x14ac:dyDescent="0.2">
      <c r="D26476" s="343"/>
    </row>
    <row r="26477" spans="4:4" x14ac:dyDescent="0.2">
      <c r="D26477" s="343"/>
    </row>
    <row r="26478" spans="4:4" x14ac:dyDescent="0.2">
      <c r="D26478" s="343"/>
    </row>
    <row r="26479" spans="4:4" x14ac:dyDescent="0.2">
      <c r="D26479" s="343"/>
    </row>
    <row r="26480" spans="4:4" x14ac:dyDescent="0.2">
      <c r="D26480" s="343"/>
    </row>
    <row r="26481" spans="4:4" x14ac:dyDescent="0.2">
      <c r="D26481" s="343"/>
    </row>
    <row r="26482" spans="4:4" x14ac:dyDescent="0.2">
      <c r="D26482" s="343"/>
    </row>
    <row r="26483" spans="4:4" x14ac:dyDescent="0.2">
      <c r="D26483" s="343"/>
    </row>
    <row r="26484" spans="4:4" x14ac:dyDescent="0.2">
      <c r="D26484" s="343"/>
    </row>
    <row r="26485" spans="4:4" x14ac:dyDescent="0.2">
      <c r="D26485" s="343"/>
    </row>
    <row r="26486" spans="4:4" x14ac:dyDescent="0.2">
      <c r="D26486" s="343"/>
    </row>
    <row r="26487" spans="4:4" x14ac:dyDescent="0.2">
      <c r="D26487" s="343"/>
    </row>
    <row r="26488" spans="4:4" x14ac:dyDescent="0.2">
      <c r="D26488" s="343"/>
    </row>
    <row r="26489" spans="4:4" x14ac:dyDescent="0.2">
      <c r="D26489" s="343"/>
    </row>
    <row r="26490" spans="4:4" x14ac:dyDescent="0.2">
      <c r="D26490" s="343"/>
    </row>
    <row r="26491" spans="4:4" x14ac:dyDescent="0.2">
      <c r="D26491" s="343"/>
    </row>
    <row r="26492" spans="4:4" x14ac:dyDescent="0.2">
      <c r="D26492" s="343"/>
    </row>
    <row r="26493" spans="4:4" x14ac:dyDescent="0.2">
      <c r="D26493" s="343"/>
    </row>
    <row r="26494" spans="4:4" x14ac:dyDescent="0.2">
      <c r="D26494" s="343"/>
    </row>
    <row r="26495" spans="4:4" x14ac:dyDescent="0.2">
      <c r="D26495" s="343"/>
    </row>
    <row r="26496" spans="4:4" x14ac:dyDescent="0.2">
      <c r="D26496" s="343"/>
    </row>
    <row r="26497" spans="4:4" x14ac:dyDescent="0.2">
      <c r="D26497" s="343"/>
    </row>
    <row r="26498" spans="4:4" x14ac:dyDescent="0.2">
      <c r="D26498" s="343"/>
    </row>
    <row r="26499" spans="4:4" x14ac:dyDescent="0.2">
      <c r="D26499" s="343"/>
    </row>
    <row r="26500" spans="4:4" x14ac:dyDescent="0.2">
      <c r="D26500" s="343"/>
    </row>
    <row r="26501" spans="4:4" x14ac:dyDescent="0.2">
      <c r="D26501" s="343"/>
    </row>
    <row r="26502" spans="4:4" x14ac:dyDescent="0.2">
      <c r="D26502" s="343"/>
    </row>
    <row r="26503" spans="4:4" x14ac:dyDescent="0.2">
      <c r="D26503" s="343"/>
    </row>
    <row r="26504" spans="4:4" x14ac:dyDescent="0.2">
      <c r="D26504" s="343"/>
    </row>
    <row r="26505" spans="4:4" x14ac:dyDescent="0.2">
      <c r="D26505" s="343"/>
    </row>
    <row r="26506" spans="4:4" x14ac:dyDescent="0.2">
      <c r="D26506" s="343"/>
    </row>
    <row r="26507" spans="4:4" x14ac:dyDescent="0.2">
      <c r="D26507" s="343"/>
    </row>
    <row r="26508" spans="4:4" x14ac:dyDescent="0.2">
      <c r="D26508" s="343"/>
    </row>
    <row r="26509" spans="4:4" x14ac:dyDescent="0.2">
      <c r="D26509" s="343"/>
    </row>
    <row r="26510" spans="4:4" x14ac:dyDescent="0.2">
      <c r="D26510" s="343"/>
    </row>
    <row r="26511" spans="4:4" x14ac:dyDescent="0.2">
      <c r="D26511" s="343"/>
    </row>
    <row r="26512" spans="4:4" x14ac:dyDescent="0.2">
      <c r="D26512" s="343"/>
    </row>
    <row r="26513" spans="4:4" x14ac:dyDescent="0.2">
      <c r="D26513" s="343"/>
    </row>
    <row r="26514" spans="4:4" x14ac:dyDescent="0.2">
      <c r="D26514" s="343"/>
    </row>
    <row r="26515" spans="4:4" x14ac:dyDescent="0.2">
      <c r="D26515" s="343"/>
    </row>
    <row r="26516" spans="4:4" x14ac:dyDescent="0.2">
      <c r="D26516" s="343"/>
    </row>
    <row r="26517" spans="4:4" x14ac:dyDescent="0.2">
      <c r="D26517" s="343"/>
    </row>
    <row r="26518" spans="4:4" x14ac:dyDescent="0.2">
      <c r="D26518" s="343"/>
    </row>
    <row r="26519" spans="4:4" x14ac:dyDescent="0.2">
      <c r="D26519" s="343"/>
    </row>
    <row r="26520" spans="4:4" x14ac:dyDescent="0.2">
      <c r="D26520" s="343"/>
    </row>
    <row r="26521" spans="4:4" x14ac:dyDescent="0.2">
      <c r="D26521" s="343"/>
    </row>
    <row r="26522" spans="4:4" x14ac:dyDescent="0.2">
      <c r="D26522" s="343"/>
    </row>
    <row r="26523" spans="4:4" x14ac:dyDescent="0.2">
      <c r="D26523" s="343"/>
    </row>
    <row r="26524" spans="4:4" x14ac:dyDescent="0.2">
      <c r="D26524" s="343"/>
    </row>
    <row r="26525" spans="4:4" x14ac:dyDescent="0.2">
      <c r="D26525" s="343"/>
    </row>
    <row r="26526" spans="4:4" x14ac:dyDescent="0.2">
      <c r="D26526" s="343"/>
    </row>
    <row r="26527" spans="4:4" x14ac:dyDescent="0.2">
      <c r="D26527" s="343"/>
    </row>
    <row r="26528" spans="4:4" x14ac:dyDescent="0.2">
      <c r="D26528" s="343"/>
    </row>
    <row r="26529" spans="4:4" x14ac:dyDescent="0.2">
      <c r="D26529" s="343"/>
    </row>
    <row r="26530" spans="4:4" x14ac:dyDescent="0.2">
      <c r="D26530" s="343"/>
    </row>
    <row r="26531" spans="4:4" x14ac:dyDescent="0.2">
      <c r="D26531" s="343"/>
    </row>
    <row r="26532" spans="4:4" x14ac:dyDescent="0.2">
      <c r="D26532" s="343"/>
    </row>
    <row r="26533" spans="4:4" x14ac:dyDescent="0.2">
      <c r="D26533" s="343"/>
    </row>
    <row r="26534" spans="4:4" x14ac:dyDescent="0.2">
      <c r="D26534" s="343"/>
    </row>
    <row r="26535" spans="4:4" x14ac:dyDescent="0.2">
      <c r="D26535" s="343"/>
    </row>
    <row r="26536" spans="4:4" x14ac:dyDescent="0.2">
      <c r="D26536" s="343"/>
    </row>
    <row r="26537" spans="4:4" x14ac:dyDescent="0.2">
      <c r="D26537" s="343"/>
    </row>
    <row r="26538" spans="4:4" x14ac:dyDescent="0.2">
      <c r="D26538" s="343"/>
    </row>
    <row r="26539" spans="4:4" x14ac:dyDescent="0.2">
      <c r="D26539" s="343"/>
    </row>
    <row r="26540" spans="4:4" x14ac:dyDescent="0.2">
      <c r="D26540" s="343"/>
    </row>
    <row r="26541" spans="4:4" x14ac:dyDescent="0.2">
      <c r="D26541" s="343"/>
    </row>
    <row r="26542" spans="4:4" x14ac:dyDescent="0.2">
      <c r="D26542" s="343"/>
    </row>
    <row r="26543" spans="4:4" x14ac:dyDescent="0.2">
      <c r="D26543" s="343"/>
    </row>
    <row r="26544" spans="4:4" x14ac:dyDescent="0.2">
      <c r="D26544" s="343"/>
    </row>
    <row r="26545" spans="4:4" x14ac:dyDescent="0.2">
      <c r="D26545" s="343"/>
    </row>
    <row r="26546" spans="4:4" x14ac:dyDescent="0.2">
      <c r="D26546" s="343"/>
    </row>
    <row r="26547" spans="4:4" x14ac:dyDescent="0.2">
      <c r="D26547" s="343"/>
    </row>
    <row r="26548" spans="4:4" x14ac:dyDescent="0.2">
      <c r="D26548" s="343"/>
    </row>
    <row r="26549" spans="4:4" x14ac:dyDescent="0.2">
      <c r="D26549" s="343"/>
    </row>
    <row r="26550" spans="4:4" x14ac:dyDescent="0.2">
      <c r="D26550" s="343"/>
    </row>
    <row r="26551" spans="4:4" x14ac:dyDescent="0.2">
      <c r="D26551" s="343"/>
    </row>
    <row r="26552" spans="4:4" x14ac:dyDescent="0.2">
      <c r="D26552" s="343"/>
    </row>
    <row r="26553" spans="4:4" x14ac:dyDescent="0.2">
      <c r="D26553" s="343"/>
    </row>
    <row r="26554" spans="4:4" x14ac:dyDescent="0.2">
      <c r="D26554" s="343"/>
    </row>
    <row r="26555" spans="4:4" x14ac:dyDescent="0.2">
      <c r="D26555" s="343"/>
    </row>
    <row r="26556" spans="4:4" x14ac:dyDescent="0.2">
      <c r="D26556" s="343"/>
    </row>
    <row r="26557" spans="4:4" x14ac:dyDescent="0.2">
      <c r="D26557" s="343"/>
    </row>
    <row r="26558" spans="4:4" x14ac:dyDescent="0.2">
      <c r="D26558" s="343"/>
    </row>
    <row r="26559" spans="4:4" x14ac:dyDescent="0.2">
      <c r="D26559" s="343"/>
    </row>
    <row r="26560" spans="4:4" x14ac:dyDescent="0.2">
      <c r="D26560" s="343"/>
    </row>
    <row r="26561" spans="4:4" x14ac:dyDescent="0.2">
      <c r="D26561" s="343"/>
    </row>
    <row r="26562" spans="4:4" x14ac:dyDescent="0.2">
      <c r="D26562" s="343"/>
    </row>
    <row r="26563" spans="4:4" x14ac:dyDescent="0.2">
      <c r="D26563" s="343"/>
    </row>
    <row r="26564" spans="4:4" x14ac:dyDescent="0.2">
      <c r="D26564" s="343"/>
    </row>
    <row r="26565" spans="4:4" x14ac:dyDescent="0.2">
      <c r="D26565" s="343"/>
    </row>
    <row r="26566" spans="4:4" x14ac:dyDescent="0.2">
      <c r="D26566" s="343"/>
    </row>
    <row r="26567" spans="4:4" x14ac:dyDescent="0.2">
      <c r="D26567" s="343"/>
    </row>
    <row r="26568" spans="4:4" x14ac:dyDescent="0.2">
      <c r="D26568" s="343"/>
    </row>
    <row r="26569" spans="4:4" x14ac:dyDescent="0.2">
      <c r="D26569" s="343"/>
    </row>
    <row r="26570" spans="4:4" x14ac:dyDescent="0.2">
      <c r="D26570" s="343"/>
    </row>
    <row r="26571" spans="4:4" x14ac:dyDescent="0.2">
      <c r="D26571" s="343"/>
    </row>
    <row r="26572" spans="4:4" x14ac:dyDescent="0.2">
      <c r="D26572" s="343"/>
    </row>
    <row r="26573" spans="4:4" x14ac:dyDescent="0.2">
      <c r="D26573" s="343"/>
    </row>
    <row r="26574" spans="4:4" x14ac:dyDescent="0.2">
      <c r="D26574" s="343"/>
    </row>
    <row r="26575" spans="4:4" x14ac:dyDescent="0.2">
      <c r="D26575" s="343"/>
    </row>
    <row r="26576" spans="4:4" x14ac:dyDescent="0.2">
      <c r="D26576" s="343"/>
    </row>
    <row r="26577" spans="4:4" x14ac:dyDescent="0.2">
      <c r="D26577" s="343"/>
    </row>
    <row r="26578" spans="4:4" x14ac:dyDescent="0.2">
      <c r="D26578" s="343"/>
    </row>
    <row r="26579" spans="4:4" x14ac:dyDescent="0.2">
      <c r="D26579" s="343"/>
    </row>
    <row r="26580" spans="4:4" x14ac:dyDescent="0.2">
      <c r="D26580" s="343"/>
    </row>
    <row r="26581" spans="4:4" x14ac:dyDescent="0.2">
      <c r="D26581" s="343"/>
    </row>
    <row r="26582" spans="4:4" x14ac:dyDescent="0.2">
      <c r="D26582" s="343"/>
    </row>
    <row r="26583" spans="4:4" x14ac:dyDescent="0.2">
      <c r="D26583" s="343"/>
    </row>
    <row r="26584" spans="4:4" x14ac:dyDescent="0.2">
      <c r="D26584" s="343"/>
    </row>
    <row r="26585" spans="4:4" x14ac:dyDescent="0.2">
      <c r="D26585" s="343"/>
    </row>
    <row r="26586" spans="4:4" x14ac:dyDescent="0.2">
      <c r="D26586" s="343"/>
    </row>
    <row r="26587" spans="4:4" x14ac:dyDescent="0.2">
      <c r="D26587" s="343"/>
    </row>
    <row r="26588" spans="4:4" x14ac:dyDescent="0.2">
      <c r="D26588" s="343"/>
    </row>
    <row r="26589" spans="4:4" x14ac:dyDescent="0.2">
      <c r="D26589" s="343"/>
    </row>
    <row r="26590" spans="4:4" x14ac:dyDescent="0.2">
      <c r="D26590" s="343"/>
    </row>
    <row r="26591" spans="4:4" x14ac:dyDescent="0.2">
      <c r="D26591" s="343"/>
    </row>
    <row r="26592" spans="4:4" x14ac:dyDescent="0.2">
      <c r="D26592" s="343"/>
    </row>
    <row r="26593" spans="4:4" x14ac:dyDescent="0.2">
      <c r="D26593" s="343"/>
    </row>
    <row r="26594" spans="4:4" x14ac:dyDescent="0.2">
      <c r="D26594" s="343"/>
    </row>
    <row r="26595" spans="4:4" x14ac:dyDescent="0.2">
      <c r="D26595" s="343"/>
    </row>
    <row r="26596" spans="4:4" x14ac:dyDescent="0.2">
      <c r="D26596" s="343"/>
    </row>
    <row r="26597" spans="4:4" x14ac:dyDescent="0.2">
      <c r="D26597" s="343"/>
    </row>
    <row r="26598" spans="4:4" x14ac:dyDescent="0.2">
      <c r="D26598" s="343"/>
    </row>
    <row r="26599" spans="4:4" x14ac:dyDescent="0.2">
      <c r="D26599" s="343"/>
    </row>
    <row r="26600" spans="4:4" x14ac:dyDescent="0.2">
      <c r="D26600" s="343"/>
    </row>
    <row r="26601" spans="4:4" x14ac:dyDescent="0.2">
      <c r="D26601" s="343"/>
    </row>
    <row r="26602" spans="4:4" x14ac:dyDescent="0.2">
      <c r="D26602" s="343"/>
    </row>
    <row r="26603" spans="4:4" x14ac:dyDescent="0.2">
      <c r="D26603" s="343"/>
    </row>
    <row r="26604" spans="4:4" x14ac:dyDescent="0.2">
      <c r="D26604" s="343"/>
    </row>
    <row r="26605" spans="4:4" x14ac:dyDescent="0.2">
      <c r="D26605" s="343"/>
    </row>
    <row r="26606" spans="4:4" x14ac:dyDescent="0.2">
      <c r="D26606" s="343"/>
    </row>
    <row r="26607" spans="4:4" x14ac:dyDescent="0.2">
      <c r="D26607" s="343"/>
    </row>
    <row r="26608" spans="4:4" x14ac:dyDescent="0.2">
      <c r="D26608" s="343"/>
    </row>
    <row r="26609" spans="4:4" x14ac:dyDescent="0.2">
      <c r="D26609" s="343"/>
    </row>
    <row r="26610" spans="4:4" x14ac:dyDescent="0.2">
      <c r="D26610" s="343"/>
    </row>
    <row r="26611" spans="4:4" x14ac:dyDescent="0.2">
      <c r="D26611" s="343"/>
    </row>
    <row r="26612" spans="4:4" x14ac:dyDescent="0.2">
      <c r="D26612" s="343"/>
    </row>
    <row r="26613" spans="4:4" x14ac:dyDescent="0.2">
      <c r="D26613" s="343"/>
    </row>
    <row r="26614" spans="4:4" x14ac:dyDescent="0.2">
      <c r="D26614" s="343"/>
    </row>
    <row r="26615" spans="4:4" x14ac:dyDescent="0.2">
      <c r="D26615" s="343"/>
    </row>
    <row r="26616" spans="4:4" x14ac:dyDescent="0.2">
      <c r="D26616" s="343"/>
    </row>
    <row r="26617" spans="4:4" x14ac:dyDescent="0.2">
      <c r="D26617" s="343"/>
    </row>
    <row r="26618" spans="4:4" x14ac:dyDescent="0.2">
      <c r="D26618" s="343"/>
    </row>
    <row r="26619" spans="4:4" x14ac:dyDescent="0.2">
      <c r="D26619" s="343"/>
    </row>
    <row r="26620" spans="4:4" x14ac:dyDescent="0.2">
      <c r="D26620" s="343"/>
    </row>
    <row r="26621" spans="4:4" x14ac:dyDescent="0.2">
      <c r="D26621" s="343"/>
    </row>
    <row r="26622" spans="4:4" x14ac:dyDescent="0.2">
      <c r="D26622" s="343"/>
    </row>
    <row r="26623" spans="4:4" x14ac:dyDescent="0.2">
      <c r="D26623" s="343"/>
    </row>
    <row r="26624" spans="4:4" x14ac:dyDescent="0.2">
      <c r="D26624" s="343"/>
    </row>
    <row r="26625" spans="4:4" x14ac:dyDescent="0.2">
      <c r="D26625" s="343"/>
    </row>
    <row r="26626" spans="4:4" x14ac:dyDescent="0.2">
      <c r="D26626" s="343"/>
    </row>
    <row r="26627" spans="4:4" x14ac:dyDescent="0.2">
      <c r="D26627" s="343"/>
    </row>
    <row r="26628" spans="4:4" x14ac:dyDescent="0.2">
      <c r="D26628" s="343"/>
    </row>
    <row r="26629" spans="4:4" x14ac:dyDescent="0.2">
      <c r="D26629" s="343"/>
    </row>
    <row r="26630" spans="4:4" x14ac:dyDescent="0.2">
      <c r="D26630" s="343"/>
    </row>
    <row r="26631" spans="4:4" x14ac:dyDescent="0.2">
      <c r="D26631" s="343"/>
    </row>
    <row r="26632" spans="4:4" x14ac:dyDescent="0.2">
      <c r="D26632" s="343"/>
    </row>
    <row r="26633" spans="4:4" x14ac:dyDescent="0.2">
      <c r="D26633" s="343"/>
    </row>
    <row r="26634" spans="4:4" x14ac:dyDescent="0.2">
      <c r="D26634" s="343"/>
    </row>
    <row r="26635" spans="4:4" x14ac:dyDescent="0.2">
      <c r="D26635" s="343"/>
    </row>
    <row r="26636" spans="4:4" x14ac:dyDescent="0.2">
      <c r="D26636" s="343"/>
    </row>
    <row r="26637" spans="4:4" x14ac:dyDescent="0.2">
      <c r="D26637" s="343"/>
    </row>
    <row r="26638" spans="4:4" x14ac:dyDescent="0.2">
      <c r="D26638" s="343"/>
    </row>
    <row r="26639" spans="4:4" x14ac:dyDescent="0.2">
      <c r="D26639" s="343"/>
    </row>
    <row r="26640" spans="4:4" x14ac:dyDescent="0.2">
      <c r="D26640" s="343"/>
    </row>
    <row r="26641" spans="4:4" x14ac:dyDescent="0.2">
      <c r="D26641" s="343"/>
    </row>
    <row r="26642" spans="4:4" x14ac:dyDescent="0.2">
      <c r="D26642" s="343"/>
    </row>
    <row r="26643" spans="4:4" x14ac:dyDescent="0.2">
      <c r="D26643" s="343"/>
    </row>
    <row r="26644" spans="4:4" x14ac:dyDescent="0.2">
      <c r="D26644" s="343"/>
    </row>
    <row r="26645" spans="4:4" x14ac:dyDescent="0.2">
      <c r="D26645" s="343"/>
    </row>
    <row r="26646" spans="4:4" x14ac:dyDescent="0.2">
      <c r="D26646" s="343"/>
    </row>
    <row r="26647" spans="4:4" x14ac:dyDescent="0.2">
      <c r="D26647" s="343"/>
    </row>
    <row r="26648" spans="4:4" x14ac:dyDescent="0.2">
      <c r="D26648" s="343"/>
    </row>
    <row r="26649" spans="4:4" x14ac:dyDescent="0.2">
      <c r="D26649" s="343"/>
    </row>
    <row r="26650" spans="4:4" x14ac:dyDescent="0.2">
      <c r="D26650" s="343"/>
    </row>
    <row r="26651" spans="4:4" x14ac:dyDescent="0.2">
      <c r="D26651" s="343"/>
    </row>
    <row r="26652" spans="4:4" x14ac:dyDescent="0.2">
      <c r="D26652" s="343"/>
    </row>
    <row r="26653" spans="4:4" x14ac:dyDescent="0.2">
      <c r="D26653" s="343"/>
    </row>
    <row r="26654" spans="4:4" x14ac:dyDescent="0.2">
      <c r="D26654" s="343"/>
    </row>
    <row r="26655" spans="4:4" x14ac:dyDescent="0.2">
      <c r="D26655" s="343"/>
    </row>
    <row r="26656" spans="4:4" x14ac:dyDescent="0.2">
      <c r="D26656" s="343"/>
    </row>
    <row r="26657" spans="4:4" x14ac:dyDescent="0.2">
      <c r="D26657" s="343"/>
    </row>
    <row r="26658" spans="4:4" x14ac:dyDescent="0.2">
      <c r="D26658" s="343"/>
    </row>
    <row r="26659" spans="4:4" x14ac:dyDescent="0.2">
      <c r="D26659" s="343"/>
    </row>
    <row r="26660" spans="4:4" x14ac:dyDescent="0.2">
      <c r="D26660" s="343"/>
    </row>
    <row r="26661" spans="4:4" x14ac:dyDescent="0.2">
      <c r="D26661" s="343"/>
    </row>
    <row r="26662" spans="4:4" x14ac:dyDescent="0.2">
      <c r="D26662" s="343"/>
    </row>
    <row r="26663" spans="4:4" x14ac:dyDescent="0.2">
      <c r="D26663" s="343"/>
    </row>
    <row r="26664" spans="4:4" x14ac:dyDescent="0.2">
      <c r="D26664" s="343"/>
    </row>
    <row r="26665" spans="4:4" x14ac:dyDescent="0.2">
      <c r="D26665" s="343"/>
    </row>
    <row r="26666" spans="4:4" x14ac:dyDescent="0.2">
      <c r="D26666" s="343"/>
    </row>
    <row r="26667" spans="4:4" x14ac:dyDescent="0.2">
      <c r="D26667" s="343"/>
    </row>
    <row r="26668" spans="4:4" x14ac:dyDescent="0.2">
      <c r="D26668" s="343"/>
    </row>
    <row r="26669" spans="4:4" x14ac:dyDescent="0.2">
      <c r="D26669" s="343"/>
    </row>
    <row r="26670" spans="4:4" x14ac:dyDescent="0.2">
      <c r="D26670" s="343"/>
    </row>
    <row r="26671" spans="4:4" x14ac:dyDescent="0.2">
      <c r="D26671" s="343"/>
    </row>
    <row r="26672" spans="4:4" x14ac:dyDescent="0.2">
      <c r="D26672" s="343"/>
    </row>
    <row r="26673" spans="4:4" x14ac:dyDescent="0.2">
      <c r="D26673" s="343"/>
    </row>
    <row r="26674" spans="4:4" x14ac:dyDescent="0.2">
      <c r="D26674" s="343"/>
    </row>
    <row r="26675" spans="4:4" x14ac:dyDescent="0.2">
      <c r="D26675" s="343"/>
    </row>
    <row r="26676" spans="4:4" x14ac:dyDescent="0.2">
      <c r="D26676" s="343"/>
    </row>
    <row r="26677" spans="4:4" x14ac:dyDescent="0.2">
      <c r="D26677" s="343"/>
    </row>
    <row r="26678" spans="4:4" x14ac:dyDescent="0.2">
      <c r="D26678" s="343"/>
    </row>
    <row r="26679" spans="4:4" x14ac:dyDescent="0.2">
      <c r="D26679" s="343"/>
    </row>
    <row r="26680" spans="4:4" x14ac:dyDescent="0.2">
      <c r="D26680" s="343"/>
    </row>
    <row r="26681" spans="4:4" x14ac:dyDescent="0.2">
      <c r="D26681" s="343"/>
    </row>
    <row r="26682" spans="4:4" x14ac:dyDescent="0.2">
      <c r="D26682" s="343"/>
    </row>
    <row r="26683" spans="4:4" x14ac:dyDescent="0.2">
      <c r="D26683" s="343"/>
    </row>
    <row r="26684" spans="4:4" x14ac:dyDescent="0.2">
      <c r="D26684" s="343"/>
    </row>
    <row r="26685" spans="4:4" x14ac:dyDescent="0.2">
      <c r="D26685" s="343"/>
    </row>
    <row r="26686" spans="4:4" x14ac:dyDescent="0.2">
      <c r="D26686" s="343"/>
    </row>
    <row r="26687" spans="4:4" x14ac:dyDescent="0.2">
      <c r="D26687" s="343"/>
    </row>
    <row r="26688" spans="4:4" x14ac:dyDescent="0.2">
      <c r="D26688" s="343"/>
    </row>
    <row r="26689" spans="4:4" x14ac:dyDescent="0.2">
      <c r="D26689" s="343"/>
    </row>
    <row r="26690" spans="4:4" x14ac:dyDescent="0.2">
      <c r="D26690" s="343"/>
    </row>
    <row r="26691" spans="4:4" x14ac:dyDescent="0.2">
      <c r="D26691" s="343"/>
    </row>
    <row r="26692" spans="4:4" x14ac:dyDescent="0.2">
      <c r="D26692" s="343"/>
    </row>
    <row r="26693" spans="4:4" x14ac:dyDescent="0.2">
      <c r="D26693" s="343"/>
    </row>
    <row r="26694" spans="4:4" x14ac:dyDescent="0.2">
      <c r="D26694" s="343"/>
    </row>
    <row r="26695" spans="4:4" x14ac:dyDescent="0.2">
      <c r="D26695" s="343"/>
    </row>
    <row r="26696" spans="4:4" x14ac:dyDescent="0.2">
      <c r="D26696" s="343"/>
    </row>
    <row r="26697" spans="4:4" x14ac:dyDescent="0.2">
      <c r="D26697" s="343"/>
    </row>
    <row r="26698" spans="4:4" x14ac:dyDescent="0.2">
      <c r="D26698" s="343"/>
    </row>
    <row r="26699" spans="4:4" x14ac:dyDescent="0.2">
      <c r="D26699" s="343"/>
    </row>
    <row r="26700" spans="4:4" x14ac:dyDescent="0.2">
      <c r="D26700" s="343"/>
    </row>
    <row r="26701" spans="4:4" x14ac:dyDescent="0.2">
      <c r="D26701" s="343"/>
    </row>
    <row r="26702" spans="4:4" x14ac:dyDescent="0.2">
      <c r="D26702" s="343"/>
    </row>
    <row r="26703" spans="4:4" x14ac:dyDescent="0.2">
      <c r="D26703" s="343"/>
    </row>
    <row r="26704" spans="4:4" x14ac:dyDescent="0.2">
      <c r="D26704" s="343"/>
    </row>
    <row r="26705" spans="4:4" x14ac:dyDescent="0.2">
      <c r="D26705" s="343"/>
    </row>
    <row r="26706" spans="4:4" x14ac:dyDescent="0.2">
      <c r="D26706" s="343"/>
    </row>
    <row r="26707" spans="4:4" x14ac:dyDescent="0.2">
      <c r="D26707" s="343"/>
    </row>
    <row r="26708" spans="4:4" x14ac:dyDescent="0.2">
      <c r="D26708" s="343"/>
    </row>
    <row r="26709" spans="4:4" x14ac:dyDescent="0.2">
      <c r="D26709" s="343"/>
    </row>
    <row r="26710" spans="4:4" x14ac:dyDescent="0.2">
      <c r="D26710" s="343"/>
    </row>
    <row r="26711" spans="4:4" x14ac:dyDescent="0.2">
      <c r="D26711" s="343"/>
    </row>
    <row r="26712" spans="4:4" x14ac:dyDescent="0.2">
      <c r="D26712" s="343"/>
    </row>
    <row r="26713" spans="4:4" x14ac:dyDescent="0.2">
      <c r="D26713" s="343"/>
    </row>
    <row r="26714" spans="4:4" x14ac:dyDescent="0.2">
      <c r="D26714" s="343"/>
    </row>
    <row r="26715" spans="4:4" x14ac:dyDescent="0.2">
      <c r="D26715" s="343"/>
    </row>
    <row r="26716" spans="4:4" x14ac:dyDescent="0.2">
      <c r="D26716" s="343"/>
    </row>
    <row r="26717" spans="4:4" x14ac:dyDescent="0.2">
      <c r="D26717" s="343"/>
    </row>
    <row r="26718" spans="4:4" x14ac:dyDescent="0.2">
      <c r="D26718" s="343"/>
    </row>
    <row r="26719" spans="4:4" x14ac:dyDescent="0.2">
      <c r="D26719" s="343"/>
    </row>
    <row r="26720" spans="4:4" x14ac:dyDescent="0.2">
      <c r="D26720" s="343"/>
    </row>
    <row r="26721" spans="4:4" x14ac:dyDescent="0.2">
      <c r="D26721" s="343"/>
    </row>
    <row r="26722" spans="4:4" x14ac:dyDescent="0.2">
      <c r="D26722" s="343"/>
    </row>
    <row r="26723" spans="4:4" x14ac:dyDescent="0.2">
      <c r="D26723" s="343"/>
    </row>
    <row r="26724" spans="4:4" x14ac:dyDescent="0.2">
      <c r="D26724" s="343"/>
    </row>
    <row r="26725" spans="4:4" x14ac:dyDescent="0.2">
      <c r="D26725" s="343"/>
    </row>
    <row r="26726" spans="4:4" x14ac:dyDescent="0.2">
      <c r="D26726" s="343"/>
    </row>
    <row r="26727" spans="4:4" x14ac:dyDescent="0.2">
      <c r="D26727" s="343"/>
    </row>
    <row r="26728" spans="4:4" x14ac:dyDescent="0.2">
      <c r="D26728" s="343"/>
    </row>
    <row r="26729" spans="4:4" x14ac:dyDescent="0.2">
      <c r="D26729" s="343"/>
    </row>
    <row r="26730" spans="4:4" x14ac:dyDescent="0.2">
      <c r="D26730" s="343"/>
    </row>
    <row r="26731" spans="4:4" x14ac:dyDescent="0.2">
      <c r="D26731" s="343"/>
    </row>
    <row r="26732" spans="4:4" x14ac:dyDescent="0.2">
      <c r="D26732" s="343"/>
    </row>
    <row r="26733" spans="4:4" x14ac:dyDescent="0.2">
      <c r="D26733" s="343"/>
    </row>
    <row r="26734" spans="4:4" x14ac:dyDescent="0.2">
      <c r="D26734" s="343"/>
    </row>
    <row r="26735" spans="4:4" x14ac:dyDescent="0.2">
      <c r="D26735" s="343"/>
    </row>
    <row r="26736" spans="4:4" x14ac:dyDescent="0.2">
      <c r="D26736" s="343"/>
    </row>
    <row r="26737" spans="4:4" x14ac:dyDescent="0.2">
      <c r="D26737" s="343"/>
    </row>
    <row r="26738" spans="4:4" x14ac:dyDescent="0.2">
      <c r="D26738" s="343"/>
    </row>
    <row r="26739" spans="4:4" x14ac:dyDescent="0.2">
      <c r="D26739" s="343"/>
    </row>
    <row r="26740" spans="4:4" x14ac:dyDescent="0.2">
      <c r="D26740" s="343"/>
    </row>
    <row r="26741" spans="4:4" x14ac:dyDescent="0.2">
      <c r="D26741" s="343"/>
    </row>
    <row r="26742" spans="4:4" x14ac:dyDescent="0.2">
      <c r="D26742" s="343"/>
    </row>
    <row r="26743" spans="4:4" x14ac:dyDescent="0.2">
      <c r="D26743" s="343"/>
    </row>
    <row r="26744" spans="4:4" x14ac:dyDescent="0.2">
      <c r="D26744" s="343"/>
    </row>
    <row r="26745" spans="4:4" x14ac:dyDescent="0.2">
      <c r="D26745" s="343"/>
    </row>
    <row r="26746" spans="4:4" x14ac:dyDescent="0.2">
      <c r="D26746" s="343"/>
    </row>
    <row r="26747" spans="4:4" x14ac:dyDescent="0.2">
      <c r="D26747" s="343"/>
    </row>
    <row r="26748" spans="4:4" x14ac:dyDescent="0.2">
      <c r="D26748" s="343"/>
    </row>
    <row r="26749" spans="4:4" x14ac:dyDescent="0.2">
      <c r="D26749" s="343"/>
    </row>
    <row r="26750" spans="4:4" x14ac:dyDescent="0.2">
      <c r="D26750" s="343"/>
    </row>
    <row r="26751" spans="4:4" x14ac:dyDescent="0.2">
      <c r="D26751" s="343"/>
    </row>
    <row r="26752" spans="4:4" x14ac:dyDescent="0.2">
      <c r="D26752" s="343"/>
    </row>
    <row r="26753" spans="4:4" x14ac:dyDescent="0.2">
      <c r="D26753" s="343"/>
    </row>
    <row r="26754" spans="4:4" x14ac:dyDescent="0.2">
      <c r="D26754" s="343"/>
    </row>
    <row r="26755" spans="4:4" x14ac:dyDescent="0.2">
      <c r="D26755" s="343"/>
    </row>
    <row r="26756" spans="4:4" x14ac:dyDescent="0.2">
      <c r="D26756" s="343"/>
    </row>
    <row r="26757" spans="4:4" x14ac:dyDescent="0.2">
      <c r="D26757" s="343"/>
    </row>
    <row r="26758" spans="4:4" x14ac:dyDescent="0.2">
      <c r="D26758" s="343"/>
    </row>
    <row r="26759" spans="4:4" x14ac:dyDescent="0.2">
      <c r="D26759" s="343"/>
    </row>
    <row r="26760" spans="4:4" x14ac:dyDescent="0.2">
      <c r="D26760" s="343"/>
    </row>
    <row r="26761" spans="4:4" x14ac:dyDescent="0.2">
      <c r="D26761" s="343"/>
    </row>
    <row r="26762" spans="4:4" x14ac:dyDescent="0.2">
      <c r="D26762" s="343"/>
    </row>
    <row r="26763" spans="4:4" x14ac:dyDescent="0.2">
      <c r="D26763" s="343"/>
    </row>
    <row r="26764" spans="4:4" x14ac:dyDescent="0.2">
      <c r="D26764" s="343"/>
    </row>
    <row r="26765" spans="4:4" x14ac:dyDescent="0.2">
      <c r="D26765" s="343"/>
    </row>
    <row r="26766" spans="4:4" x14ac:dyDescent="0.2">
      <c r="D26766" s="343"/>
    </row>
    <row r="26767" spans="4:4" x14ac:dyDescent="0.2">
      <c r="D26767" s="343"/>
    </row>
    <row r="26768" spans="4:4" x14ac:dyDescent="0.2">
      <c r="D26768" s="343"/>
    </row>
    <row r="26769" spans="4:4" x14ac:dyDescent="0.2">
      <c r="D26769" s="343"/>
    </row>
    <row r="26770" spans="4:4" x14ac:dyDescent="0.2">
      <c r="D26770" s="343"/>
    </row>
    <row r="26771" spans="4:4" x14ac:dyDescent="0.2">
      <c r="D26771" s="343"/>
    </row>
    <row r="26772" spans="4:4" x14ac:dyDescent="0.2">
      <c r="D26772" s="343"/>
    </row>
    <row r="26773" spans="4:4" x14ac:dyDescent="0.2">
      <c r="D26773" s="343"/>
    </row>
    <row r="26774" spans="4:4" x14ac:dyDescent="0.2">
      <c r="D26774" s="343"/>
    </row>
    <row r="26775" spans="4:4" x14ac:dyDescent="0.2">
      <c r="D26775" s="343"/>
    </row>
    <row r="26776" spans="4:4" x14ac:dyDescent="0.2">
      <c r="D26776" s="343"/>
    </row>
    <row r="26777" spans="4:4" x14ac:dyDescent="0.2">
      <c r="D26777" s="343"/>
    </row>
    <row r="26778" spans="4:4" x14ac:dyDescent="0.2">
      <c r="D26778" s="343"/>
    </row>
    <row r="26779" spans="4:4" x14ac:dyDescent="0.2">
      <c r="D26779" s="343"/>
    </row>
    <row r="26780" spans="4:4" x14ac:dyDescent="0.2">
      <c r="D26780" s="343"/>
    </row>
    <row r="26781" spans="4:4" x14ac:dyDescent="0.2">
      <c r="D26781" s="343"/>
    </row>
    <row r="26782" spans="4:4" x14ac:dyDescent="0.2">
      <c r="D26782" s="343"/>
    </row>
    <row r="26783" spans="4:4" x14ac:dyDescent="0.2">
      <c r="D26783" s="343"/>
    </row>
    <row r="26784" spans="4:4" x14ac:dyDescent="0.2">
      <c r="D26784" s="343"/>
    </row>
    <row r="26785" spans="4:4" x14ac:dyDescent="0.2">
      <c r="D26785" s="343"/>
    </row>
    <row r="26786" spans="4:4" x14ac:dyDescent="0.2">
      <c r="D26786" s="343"/>
    </row>
    <row r="26787" spans="4:4" x14ac:dyDescent="0.2">
      <c r="D26787" s="343"/>
    </row>
    <row r="26788" spans="4:4" x14ac:dyDescent="0.2">
      <c r="D26788" s="343"/>
    </row>
    <row r="26789" spans="4:4" x14ac:dyDescent="0.2">
      <c r="D26789" s="343"/>
    </row>
    <row r="26790" spans="4:4" x14ac:dyDescent="0.2">
      <c r="D26790" s="343"/>
    </row>
    <row r="26791" spans="4:4" x14ac:dyDescent="0.2">
      <c r="D26791" s="343"/>
    </row>
    <row r="26792" spans="4:4" x14ac:dyDescent="0.2">
      <c r="D26792" s="343"/>
    </row>
    <row r="26793" spans="4:4" x14ac:dyDescent="0.2">
      <c r="D26793" s="343"/>
    </row>
    <row r="26794" spans="4:4" x14ac:dyDescent="0.2">
      <c r="D26794" s="343"/>
    </row>
    <row r="26795" spans="4:4" x14ac:dyDescent="0.2">
      <c r="D26795" s="343"/>
    </row>
    <row r="26796" spans="4:4" x14ac:dyDescent="0.2">
      <c r="D26796" s="343"/>
    </row>
    <row r="26797" spans="4:4" x14ac:dyDescent="0.2">
      <c r="D26797" s="343"/>
    </row>
    <row r="26798" spans="4:4" x14ac:dyDescent="0.2">
      <c r="D26798" s="343"/>
    </row>
    <row r="26799" spans="4:4" x14ac:dyDescent="0.2">
      <c r="D26799" s="343"/>
    </row>
    <row r="26800" spans="4:4" x14ac:dyDescent="0.2">
      <c r="D26800" s="343"/>
    </row>
    <row r="26801" spans="4:4" x14ac:dyDescent="0.2">
      <c r="D26801" s="343"/>
    </row>
    <row r="26802" spans="4:4" x14ac:dyDescent="0.2">
      <c r="D26802" s="343"/>
    </row>
    <row r="26803" spans="4:4" x14ac:dyDescent="0.2">
      <c r="D26803" s="343"/>
    </row>
    <row r="26804" spans="4:4" x14ac:dyDescent="0.2">
      <c r="D26804" s="343"/>
    </row>
    <row r="26805" spans="4:4" x14ac:dyDescent="0.2">
      <c r="D26805" s="343"/>
    </row>
    <row r="26806" spans="4:4" x14ac:dyDescent="0.2">
      <c r="D26806" s="343"/>
    </row>
    <row r="26807" spans="4:4" x14ac:dyDescent="0.2">
      <c r="D26807" s="343"/>
    </row>
    <row r="26808" spans="4:4" x14ac:dyDescent="0.2">
      <c r="D26808" s="343"/>
    </row>
    <row r="26809" spans="4:4" x14ac:dyDescent="0.2">
      <c r="D26809" s="343"/>
    </row>
    <row r="26810" spans="4:4" x14ac:dyDescent="0.2">
      <c r="D26810" s="343"/>
    </row>
    <row r="26811" spans="4:4" x14ac:dyDescent="0.2">
      <c r="D26811" s="343"/>
    </row>
    <row r="26812" spans="4:4" x14ac:dyDescent="0.2">
      <c r="D26812" s="343"/>
    </row>
    <row r="26813" spans="4:4" x14ac:dyDescent="0.2">
      <c r="D26813" s="343"/>
    </row>
    <row r="26814" spans="4:4" x14ac:dyDescent="0.2">
      <c r="D26814" s="343"/>
    </row>
    <row r="26815" spans="4:4" x14ac:dyDescent="0.2">
      <c r="D26815" s="343"/>
    </row>
    <row r="26816" spans="4:4" x14ac:dyDescent="0.2">
      <c r="D26816" s="343"/>
    </row>
    <row r="26817" spans="4:4" x14ac:dyDescent="0.2">
      <c r="D26817" s="343"/>
    </row>
    <row r="26818" spans="4:4" x14ac:dyDescent="0.2">
      <c r="D26818" s="343"/>
    </row>
    <row r="26819" spans="4:4" x14ac:dyDescent="0.2">
      <c r="D26819" s="343"/>
    </row>
    <row r="26820" spans="4:4" x14ac:dyDescent="0.2">
      <c r="D26820" s="343"/>
    </row>
    <row r="26821" spans="4:4" x14ac:dyDescent="0.2">
      <c r="D26821" s="343"/>
    </row>
    <row r="26822" spans="4:4" x14ac:dyDescent="0.2">
      <c r="D26822" s="343"/>
    </row>
    <row r="26823" spans="4:4" x14ac:dyDescent="0.2">
      <c r="D26823" s="343"/>
    </row>
    <row r="26824" spans="4:4" x14ac:dyDescent="0.2">
      <c r="D26824" s="343"/>
    </row>
    <row r="26825" spans="4:4" x14ac:dyDescent="0.2">
      <c r="D26825" s="343"/>
    </row>
    <row r="26826" spans="4:4" x14ac:dyDescent="0.2">
      <c r="D26826" s="343"/>
    </row>
    <row r="26827" spans="4:4" x14ac:dyDescent="0.2">
      <c r="D26827" s="343"/>
    </row>
    <row r="26828" spans="4:4" x14ac:dyDescent="0.2">
      <c r="D26828" s="343"/>
    </row>
    <row r="26829" spans="4:4" x14ac:dyDescent="0.2">
      <c r="D26829" s="343"/>
    </row>
    <row r="26830" spans="4:4" x14ac:dyDescent="0.2">
      <c r="D26830" s="343"/>
    </row>
    <row r="26831" spans="4:4" x14ac:dyDescent="0.2">
      <c r="D26831" s="343"/>
    </row>
    <row r="26832" spans="4:4" x14ac:dyDescent="0.2">
      <c r="D26832" s="343"/>
    </row>
    <row r="26833" spans="4:4" x14ac:dyDescent="0.2">
      <c r="D26833" s="343"/>
    </row>
    <row r="26834" spans="4:4" x14ac:dyDescent="0.2">
      <c r="D26834" s="343"/>
    </row>
    <row r="26835" spans="4:4" x14ac:dyDescent="0.2">
      <c r="D26835" s="343"/>
    </row>
    <row r="26836" spans="4:4" x14ac:dyDescent="0.2">
      <c r="D26836" s="343"/>
    </row>
    <row r="26837" spans="4:4" x14ac:dyDescent="0.2">
      <c r="D26837" s="343"/>
    </row>
    <row r="26838" spans="4:4" x14ac:dyDescent="0.2">
      <c r="D26838" s="343"/>
    </row>
    <row r="26839" spans="4:4" x14ac:dyDescent="0.2">
      <c r="D26839" s="343"/>
    </row>
    <row r="26840" spans="4:4" x14ac:dyDescent="0.2">
      <c r="D26840" s="343"/>
    </row>
    <row r="26841" spans="4:4" x14ac:dyDescent="0.2">
      <c r="D26841" s="343"/>
    </row>
    <row r="26842" spans="4:4" x14ac:dyDescent="0.2">
      <c r="D26842" s="343"/>
    </row>
    <row r="26843" spans="4:4" x14ac:dyDescent="0.2">
      <c r="D26843" s="343"/>
    </row>
    <row r="26844" spans="4:4" x14ac:dyDescent="0.2">
      <c r="D26844" s="343"/>
    </row>
    <row r="26845" spans="4:4" x14ac:dyDescent="0.2">
      <c r="D26845" s="343"/>
    </row>
    <row r="26846" spans="4:4" x14ac:dyDescent="0.2">
      <c r="D26846" s="343"/>
    </row>
    <row r="26847" spans="4:4" x14ac:dyDescent="0.2">
      <c r="D26847" s="343"/>
    </row>
    <row r="26848" spans="4:4" x14ac:dyDescent="0.2">
      <c r="D26848" s="343"/>
    </row>
    <row r="26849" spans="4:4" x14ac:dyDescent="0.2">
      <c r="D26849" s="343"/>
    </row>
    <row r="26850" spans="4:4" x14ac:dyDescent="0.2">
      <c r="D26850" s="343"/>
    </row>
    <row r="26851" spans="4:4" x14ac:dyDescent="0.2">
      <c r="D26851" s="343"/>
    </row>
    <row r="26852" spans="4:4" x14ac:dyDescent="0.2">
      <c r="D26852" s="343"/>
    </row>
    <row r="26853" spans="4:4" x14ac:dyDescent="0.2">
      <c r="D26853" s="343"/>
    </row>
    <row r="26854" spans="4:4" x14ac:dyDescent="0.2">
      <c r="D26854" s="343"/>
    </row>
    <row r="26855" spans="4:4" x14ac:dyDescent="0.2">
      <c r="D26855" s="343"/>
    </row>
    <row r="26856" spans="4:4" x14ac:dyDescent="0.2">
      <c r="D26856" s="343"/>
    </row>
    <row r="26857" spans="4:4" x14ac:dyDescent="0.2">
      <c r="D26857" s="343"/>
    </row>
    <row r="26858" spans="4:4" x14ac:dyDescent="0.2">
      <c r="D26858" s="343"/>
    </row>
    <row r="26859" spans="4:4" x14ac:dyDescent="0.2">
      <c r="D26859" s="343"/>
    </row>
    <row r="26860" spans="4:4" x14ac:dyDescent="0.2">
      <c r="D26860" s="343"/>
    </row>
    <row r="26861" spans="4:4" x14ac:dyDescent="0.2">
      <c r="D26861" s="343"/>
    </row>
    <row r="26862" spans="4:4" x14ac:dyDescent="0.2">
      <c r="D26862" s="343"/>
    </row>
    <row r="26863" spans="4:4" x14ac:dyDescent="0.2">
      <c r="D26863" s="343"/>
    </row>
    <row r="26864" spans="4:4" x14ac:dyDescent="0.2">
      <c r="D26864" s="343"/>
    </row>
    <row r="26865" spans="4:4" x14ac:dyDescent="0.2">
      <c r="D26865" s="343"/>
    </row>
    <row r="26866" spans="4:4" x14ac:dyDescent="0.2">
      <c r="D26866" s="343"/>
    </row>
    <row r="26867" spans="4:4" x14ac:dyDescent="0.2">
      <c r="D26867" s="343"/>
    </row>
    <row r="26868" spans="4:4" x14ac:dyDescent="0.2">
      <c r="D26868" s="343"/>
    </row>
    <row r="26869" spans="4:4" x14ac:dyDescent="0.2">
      <c r="D26869" s="343"/>
    </row>
    <row r="26870" spans="4:4" x14ac:dyDescent="0.2">
      <c r="D26870" s="343"/>
    </row>
    <row r="26871" spans="4:4" x14ac:dyDescent="0.2">
      <c r="D26871" s="343"/>
    </row>
    <row r="26872" spans="4:4" x14ac:dyDescent="0.2">
      <c r="D26872" s="343"/>
    </row>
    <row r="26873" spans="4:4" x14ac:dyDescent="0.2">
      <c r="D26873" s="343"/>
    </row>
    <row r="26874" spans="4:4" x14ac:dyDescent="0.2">
      <c r="D26874" s="343"/>
    </row>
    <row r="26875" spans="4:4" x14ac:dyDescent="0.2">
      <c r="D26875" s="343"/>
    </row>
    <row r="26876" spans="4:4" x14ac:dyDescent="0.2">
      <c r="D26876" s="343"/>
    </row>
    <row r="26877" spans="4:4" x14ac:dyDescent="0.2">
      <c r="D26877" s="343"/>
    </row>
    <row r="26878" spans="4:4" x14ac:dyDescent="0.2">
      <c r="D26878" s="343"/>
    </row>
    <row r="26879" spans="4:4" x14ac:dyDescent="0.2">
      <c r="D26879" s="343"/>
    </row>
    <row r="26880" spans="4:4" x14ac:dyDescent="0.2">
      <c r="D26880" s="343"/>
    </row>
    <row r="26881" spans="4:4" x14ac:dyDescent="0.2">
      <c r="D26881" s="343"/>
    </row>
    <row r="26882" spans="4:4" x14ac:dyDescent="0.2">
      <c r="D26882" s="343"/>
    </row>
    <row r="26883" spans="4:4" x14ac:dyDescent="0.2">
      <c r="D26883" s="343"/>
    </row>
    <row r="26884" spans="4:4" x14ac:dyDescent="0.2">
      <c r="D26884" s="343"/>
    </row>
    <row r="26885" spans="4:4" x14ac:dyDescent="0.2">
      <c r="D26885" s="343"/>
    </row>
    <row r="26886" spans="4:4" x14ac:dyDescent="0.2">
      <c r="D26886" s="343"/>
    </row>
    <row r="26887" spans="4:4" x14ac:dyDescent="0.2">
      <c r="D26887" s="343"/>
    </row>
    <row r="26888" spans="4:4" x14ac:dyDescent="0.2">
      <c r="D26888" s="343"/>
    </row>
    <row r="26889" spans="4:4" x14ac:dyDescent="0.2">
      <c r="D26889" s="343"/>
    </row>
    <row r="26890" spans="4:4" x14ac:dyDescent="0.2">
      <c r="D26890" s="343"/>
    </row>
    <row r="26891" spans="4:4" x14ac:dyDescent="0.2">
      <c r="D26891" s="343"/>
    </row>
    <row r="26892" spans="4:4" x14ac:dyDescent="0.2">
      <c r="D26892" s="343"/>
    </row>
    <row r="26893" spans="4:4" x14ac:dyDescent="0.2">
      <c r="D26893" s="343"/>
    </row>
    <row r="26894" spans="4:4" x14ac:dyDescent="0.2">
      <c r="D26894" s="343"/>
    </row>
    <row r="26895" spans="4:4" x14ac:dyDescent="0.2">
      <c r="D26895" s="343"/>
    </row>
    <row r="26896" spans="4:4" x14ac:dyDescent="0.2">
      <c r="D26896" s="343"/>
    </row>
    <row r="26897" spans="4:4" x14ac:dyDescent="0.2">
      <c r="D26897" s="343"/>
    </row>
    <row r="26898" spans="4:4" x14ac:dyDescent="0.2">
      <c r="D26898" s="343"/>
    </row>
    <row r="26899" spans="4:4" x14ac:dyDescent="0.2">
      <c r="D26899" s="343"/>
    </row>
    <row r="26900" spans="4:4" x14ac:dyDescent="0.2">
      <c r="D26900" s="343"/>
    </row>
    <row r="26901" spans="4:4" x14ac:dyDescent="0.2">
      <c r="D26901" s="343"/>
    </row>
    <row r="26902" spans="4:4" x14ac:dyDescent="0.2">
      <c r="D26902" s="343"/>
    </row>
    <row r="26903" spans="4:4" x14ac:dyDescent="0.2">
      <c r="D26903" s="343"/>
    </row>
    <row r="26904" spans="4:4" x14ac:dyDescent="0.2">
      <c r="D26904" s="343"/>
    </row>
    <row r="26905" spans="4:4" x14ac:dyDescent="0.2">
      <c r="D26905" s="343"/>
    </row>
    <row r="26906" spans="4:4" x14ac:dyDescent="0.2">
      <c r="D26906" s="343"/>
    </row>
    <row r="26907" spans="4:4" x14ac:dyDescent="0.2">
      <c r="D26907" s="343"/>
    </row>
    <row r="26908" spans="4:4" x14ac:dyDescent="0.2">
      <c r="D26908" s="343"/>
    </row>
    <row r="26909" spans="4:4" x14ac:dyDescent="0.2">
      <c r="D26909" s="343"/>
    </row>
    <row r="26910" spans="4:4" x14ac:dyDescent="0.2">
      <c r="D26910" s="343"/>
    </row>
    <row r="26911" spans="4:4" x14ac:dyDescent="0.2">
      <c r="D26911" s="343"/>
    </row>
    <row r="26912" spans="4:4" x14ac:dyDescent="0.2">
      <c r="D26912" s="343"/>
    </row>
    <row r="26913" spans="4:4" x14ac:dyDescent="0.2">
      <c r="D26913" s="343"/>
    </row>
    <row r="26914" spans="4:4" x14ac:dyDescent="0.2">
      <c r="D26914" s="343"/>
    </row>
    <row r="26915" spans="4:4" x14ac:dyDescent="0.2">
      <c r="D26915" s="343"/>
    </row>
    <row r="26916" spans="4:4" x14ac:dyDescent="0.2">
      <c r="D26916" s="343"/>
    </row>
    <row r="26917" spans="4:4" x14ac:dyDescent="0.2">
      <c r="D26917" s="343"/>
    </row>
    <row r="26918" spans="4:4" x14ac:dyDescent="0.2">
      <c r="D26918" s="343"/>
    </row>
    <row r="26919" spans="4:4" x14ac:dyDescent="0.2">
      <c r="D26919" s="343"/>
    </row>
    <row r="26920" spans="4:4" x14ac:dyDescent="0.2">
      <c r="D26920" s="343"/>
    </row>
    <row r="26921" spans="4:4" x14ac:dyDescent="0.2">
      <c r="D26921" s="343"/>
    </row>
    <row r="26922" spans="4:4" x14ac:dyDescent="0.2">
      <c r="D26922" s="343"/>
    </row>
    <row r="26923" spans="4:4" x14ac:dyDescent="0.2">
      <c r="D26923" s="343"/>
    </row>
    <row r="26924" spans="4:4" x14ac:dyDescent="0.2">
      <c r="D26924" s="343"/>
    </row>
    <row r="26925" spans="4:4" x14ac:dyDescent="0.2">
      <c r="D26925" s="343"/>
    </row>
    <row r="26926" spans="4:4" x14ac:dyDescent="0.2">
      <c r="D26926" s="343"/>
    </row>
    <row r="26927" spans="4:4" x14ac:dyDescent="0.2">
      <c r="D26927" s="343"/>
    </row>
    <row r="26928" spans="4:4" x14ac:dyDescent="0.2">
      <c r="D26928" s="343"/>
    </row>
    <row r="26929" spans="4:4" x14ac:dyDescent="0.2">
      <c r="D26929" s="343"/>
    </row>
    <row r="26930" spans="4:4" x14ac:dyDescent="0.2">
      <c r="D26930" s="343"/>
    </row>
    <row r="26931" spans="4:4" x14ac:dyDescent="0.2">
      <c r="D26931" s="343"/>
    </row>
    <row r="26932" spans="4:4" x14ac:dyDescent="0.2">
      <c r="D26932" s="343"/>
    </row>
    <row r="26933" spans="4:4" x14ac:dyDescent="0.2">
      <c r="D26933" s="343"/>
    </row>
    <row r="26934" spans="4:4" x14ac:dyDescent="0.2">
      <c r="D26934" s="343"/>
    </row>
    <row r="26935" spans="4:4" x14ac:dyDescent="0.2">
      <c r="D26935" s="343"/>
    </row>
    <row r="26936" spans="4:4" x14ac:dyDescent="0.2">
      <c r="D26936" s="343"/>
    </row>
    <row r="26937" spans="4:4" x14ac:dyDescent="0.2">
      <c r="D26937" s="343"/>
    </row>
    <row r="26938" spans="4:4" x14ac:dyDescent="0.2">
      <c r="D26938" s="343"/>
    </row>
    <row r="26939" spans="4:4" x14ac:dyDescent="0.2">
      <c r="D26939" s="343"/>
    </row>
    <row r="26940" spans="4:4" x14ac:dyDescent="0.2">
      <c r="D26940" s="343"/>
    </row>
    <row r="26941" spans="4:4" x14ac:dyDescent="0.2">
      <c r="D26941" s="343"/>
    </row>
    <row r="26942" spans="4:4" x14ac:dyDescent="0.2">
      <c r="D26942" s="343"/>
    </row>
    <row r="26943" spans="4:4" x14ac:dyDescent="0.2">
      <c r="D26943" s="343"/>
    </row>
    <row r="26944" spans="4:4" x14ac:dyDescent="0.2">
      <c r="D26944" s="343"/>
    </row>
    <row r="26945" spans="4:4" x14ac:dyDescent="0.2">
      <c r="D26945" s="343"/>
    </row>
    <row r="26946" spans="4:4" x14ac:dyDescent="0.2">
      <c r="D26946" s="343"/>
    </row>
    <row r="26947" spans="4:4" x14ac:dyDescent="0.2">
      <c r="D26947" s="343"/>
    </row>
    <row r="26948" spans="4:4" x14ac:dyDescent="0.2">
      <c r="D26948" s="343"/>
    </row>
    <row r="26949" spans="4:4" x14ac:dyDescent="0.2">
      <c r="D26949" s="343"/>
    </row>
    <row r="26950" spans="4:4" x14ac:dyDescent="0.2">
      <c r="D26950" s="343"/>
    </row>
    <row r="26951" spans="4:4" x14ac:dyDescent="0.2">
      <c r="D26951" s="343"/>
    </row>
    <row r="26952" spans="4:4" x14ac:dyDescent="0.2">
      <c r="D26952" s="343"/>
    </row>
    <row r="26953" spans="4:4" x14ac:dyDescent="0.2">
      <c r="D26953" s="343"/>
    </row>
    <row r="26954" spans="4:4" x14ac:dyDescent="0.2">
      <c r="D26954" s="343"/>
    </row>
    <row r="26955" spans="4:4" x14ac:dyDescent="0.2">
      <c r="D26955" s="343"/>
    </row>
    <row r="26956" spans="4:4" x14ac:dyDescent="0.2">
      <c r="D26956" s="343"/>
    </row>
    <row r="26957" spans="4:4" x14ac:dyDescent="0.2">
      <c r="D26957" s="343"/>
    </row>
    <row r="26958" spans="4:4" x14ac:dyDescent="0.2">
      <c r="D26958" s="343"/>
    </row>
    <row r="26959" spans="4:4" x14ac:dyDescent="0.2">
      <c r="D26959" s="343"/>
    </row>
    <row r="26960" spans="4:4" x14ac:dyDescent="0.2">
      <c r="D26960" s="343"/>
    </row>
    <row r="26961" spans="4:4" x14ac:dyDescent="0.2">
      <c r="D26961" s="343"/>
    </row>
    <row r="26962" spans="4:4" x14ac:dyDescent="0.2">
      <c r="D26962" s="343"/>
    </row>
    <row r="26963" spans="4:4" x14ac:dyDescent="0.2">
      <c r="D26963" s="343"/>
    </row>
    <row r="26964" spans="4:4" x14ac:dyDescent="0.2">
      <c r="D26964" s="343"/>
    </row>
    <row r="26965" spans="4:4" x14ac:dyDescent="0.2">
      <c r="D26965" s="343"/>
    </row>
    <row r="26966" spans="4:4" x14ac:dyDescent="0.2">
      <c r="D26966" s="343"/>
    </row>
    <row r="26967" spans="4:4" x14ac:dyDescent="0.2">
      <c r="D26967" s="343"/>
    </row>
    <row r="26968" spans="4:4" x14ac:dyDescent="0.2">
      <c r="D26968" s="343"/>
    </row>
    <row r="26969" spans="4:4" x14ac:dyDescent="0.2">
      <c r="D26969" s="343"/>
    </row>
    <row r="26970" spans="4:4" x14ac:dyDescent="0.2">
      <c r="D26970" s="343"/>
    </row>
    <row r="26971" spans="4:4" x14ac:dyDescent="0.2">
      <c r="D26971" s="343"/>
    </row>
    <row r="26972" spans="4:4" x14ac:dyDescent="0.2">
      <c r="D26972" s="343"/>
    </row>
    <row r="26973" spans="4:4" x14ac:dyDescent="0.2">
      <c r="D26973" s="343"/>
    </row>
    <row r="26974" spans="4:4" x14ac:dyDescent="0.2">
      <c r="D26974" s="343"/>
    </row>
    <row r="26975" spans="4:4" x14ac:dyDescent="0.2">
      <c r="D26975" s="343"/>
    </row>
    <row r="26976" spans="4:4" x14ac:dyDescent="0.2">
      <c r="D26976" s="343"/>
    </row>
    <row r="26977" spans="4:4" x14ac:dyDescent="0.2">
      <c r="D26977" s="343"/>
    </row>
    <row r="26978" spans="4:4" x14ac:dyDescent="0.2">
      <c r="D26978" s="343"/>
    </row>
    <row r="26979" spans="4:4" x14ac:dyDescent="0.2">
      <c r="D26979" s="343"/>
    </row>
    <row r="26980" spans="4:4" x14ac:dyDescent="0.2">
      <c r="D26980" s="343"/>
    </row>
    <row r="26981" spans="4:4" x14ac:dyDescent="0.2">
      <c r="D26981" s="343"/>
    </row>
    <row r="26982" spans="4:4" x14ac:dyDescent="0.2">
      <c r="D26982" s="343"/>
    </row>
    <row r="26983" spans="4:4" x14ac:dyDescent="0.2">
      <c r="D26983" s="343"/>
    </row>
    <row r="26984" spans="4:4" x14ac:dyDescent="0.2">
      <c r="D26984" s="343"/>
    </row>
    <row r="26985" spans="4:4" x14ac:dyDescent="0.2">
      <c r="D26985" s="343"/>
    </row>
    <row r="26986" spans="4:4" x14ac:dyDescent="0.2">
      <c r="D26986" s="343"/>
    </row>
    <row r="26987" spans="4:4" x14ac:dyDescent="0.2">
      <c r="D26987" s="343"/>
    </row>
    <row r="26988" spans="4:4" x14ac:dyDescent="0.2">
      <c r="D26988" s="343"/>
    </row>
    <row r="26989" spans="4:4" x14ac:dyDescent="0.2">
      <c r="D26989" s="343"/>
    </row>
    <row r="26990" spans="4:4" x14ac:dyDescent="0.2">
      <c r="D26990" s="343"/>
    </row>
    <row r="26991" spans="4:4" x14ac:dyDescent="0.2">
      <c r="D26991" s="343"/>
    </row>
    <row r="26992" spans="4:4" x14ac:dyDescent="0.2">
      <c r="D26992" s="343"/>
    </row>
    <row r="26993" spans="4:4" x14ac:dyDescent="0.2">
      <c r="D26993" s="343"/>
    </row>
    <row r="26994" spans="4:4" x14ac:dyDescent="0.2">
      <c r="D26994" s="343"/>
    </row>
    <row r="26995" spans="4:4" x14ac:dyDescent="0.2">
      <c r="D26995" s="343"/>
    </row>
    <row r="26996" spans="4:4" x14ac:dyDescent="0.2">
      <c r="D26996" s="343"/>
    </row>
    <row r="26997" spans="4:4" x14ac:dyDescent="0.2">
      <c r="D26997" s="343"/>
    </row>
    <row r="26998" spans="4:4" x14ac:dyDescent="0.2">
      <c r="D26998" s="343"/>
    </row>
    <row r="26999" spans="4:4" x14ac:dyDescent="0.2">
      <c r="D26999" s="343"/>
    </row>
    <row r="27000" spans="4:4" x14ac:dyDescent="0.2">
      <c r="D27000" s="343"/>
    </row>
    <row r="27001" spans="4:4" x14ac:dyDescent="0.2">
      <c r="D27001" s="343"/>
    </row>
    <row r="27002" spans="4:4" x14ac:dyDescent="0.2">
      <c r="D27002" s="343"/>
    </row>
    <row r="27003" spans="4:4" x14ac:dyDescent="0.2">
      <c r="D27003" s="343"/>
    </row>
    <row r="27004" spans="4:4" x14ac:dyDescent="0.2">
      <c r="D27004" s="343"/>
    </row>
    <row r="27005" spans="4:4" x14ac:dyDescent="0.2">
      <c r="D27005" s="343"/>
    </row>
    <row r="27006" spans="4:4" x14ac:dyDescent="0.2">
      <c r="D27006" s="343"/>
    </row>
    <row r="27007" spans="4:4" x14ac:dyDescent="0.2">
      <c r="D27007" s="343"/>
    </row>
    <row r="27008" spans="4:4" x14ac:dyDescent="0.2">
      <c r="D27008" s="343"/>
    </row>
    <row r="27009" spans="4:4" x14ac:dyDescent="0.2">
      <c r="D27009" s="343"/>
    </row>
    <row r="27010" spans="4:4" x14ac:dyDescent="0.2">
      <c r="D27010" s="343"/>
    </row>
    <row r="27011" spans="4:4" x14ac:dyDescent="0.2">
      <c r="D27011" s="343"/>
    </row>
    <row r="27012" spans="4:4" x14ac:dyDescent="0.2">
      <c r="D27012" s="343"/>
    </row>
    <row r="27013" spans="4:4" x14ac:dyDescent="0.2">
      <c r="D27013" s="343"/>
    </row>
    <row r="27014" spans="4:4" x14ac:dyDescent="0.2">
      <c r="D27014" s="343"/>
    </row>
    <row r="27015" spans="4:4" x14ac:dyDescent="0.2">
      <c r="D27015" s="343"/>
    </row>
    <row r="27016" spans="4:4" x14ac:dyDescent="0.2">
      <c r="D27016" s="343"/>
    </row>
    <row r="27017" spans="4:4" x14ac:dyDescent="0.2">
      <c r="D27017" s="343"/>
    </row>
    <row r="27018" spans="4:4" x14ac:dyDescent="0.2">
      <c r="D27018" s="343"/>
    </row>
    <row r="27019" spans="4:4" x14ac:dyDescent="0.2">
      <c r="D27019" s="343"/>
    </row>
    <row r="27020" spans="4:4" x14ac:dyDescent="0.2">
      <c r="D27020" s="343"/>
    </row>
    <row r="27021" spans="4:4" x14ac:dyDescent="0.2">
      <c r="D27021" s="343"/>
    </row>
    <row r="27022" spans="4:4" x14ac:dyDescent="0.2">
      <c r="D27022" s="343"/>
    </row>
    <row r="27023" spans="4:4" x14ac:dyDescent="0.2">
      <c r="D27023" s="343"/>
    </row>
    <row r="27024" spans="4:4" x14ac:dyDescent="0.2">
      <c r="D27024" s="343"/>
    </row>
    <row r="27025" spans="4:4" x14ac:dyDescent="0.2">
      <c r="D27025" s="343"/>
    </row>
    <row r="27026" spans="4:4" x14ac:dyDescent="0.2">
      <c r="D27026" s="343"/>
    </row>
    <row r="27027" spans="4:4" x14ac:dyDescent="0.2">
      <c r="D27027" s="343"/>
    </row>
    <row r="27028" spans="4:4" x14ac:dyDescent="0.2">
      <c r="D27028" s="343"/>
    </row>
    <row r="27029" spans="4:4" x14ac:dyDescent="0.2">
      <c r="D27029" s="343"/>
    </row>
    <row r="27030" spans="4:4" x14ac:dyDescent="0.2">
      <c r="D27030" s="343"/>
    </row>
    <row r="27031" spans="4:4" x14ac:dyDescent="0.2">
      <c r="D27031" s="343"/>
    </row>
    <row r="27032" spans="4:4" x14ac:dyDescent="0.2">
      <c r="D27032" s="343"/>
    </row>
    <row r="27033" spans="4:4" x14ac:dyDescent="0.2">
      <c r="D27033" s="343"/>
    </row>
    <row r="27034" spans="4:4" x14ac:dyDescent="0.2">
      <c r="D27034" s="343"/>
    </row>
    <row r="27035" spans="4:4" x14ac:dyDescent="0.2">
      <c r="D27035" s="343"/>
    </row>
    <row r="27036" spans="4:4" x14ac:dyDescent="0.2">
      <c r="D27036" s="343"/>
    </row>
    <row r="27037" spans="4:4" x14ac:dyDescent="0.2">
      <c r="D27037" s="343"/>
    </row>
    <row r="27038" spans="4:4" x14ac:dyDescent="0.2">
      <c r="D27038" s="343"/>
    </row>
    <row r="27039" spans="4:4" x14ac:dyDescent="0.2">
      <c r="D27039" s="343"/>
    </row>
    <row r="27040" spans="4:4" x14ac:dyDescent="0.2">
      <c r="D27040" s="343"/>
    </row>
    <row r="27041" spans="4:4" x14ac:dyDescent="0.2">
      <c r="D27041" s="343"/>
    </row>
    <row r="27042" spans="4:4" x14ac:dyDescent="0.2">
      <c r="D27042" s="343"/>
    </row>
    <row r="27043" spans="4:4" x14ac:dyDescent="0.2">
      <c r="D27043" s="343"/>
    </row>
    <row r="27044" spans="4:4" x14ac:dyDescent="0.2">
      <c r="D27044" s="343"/>
    </row>
    <row r="27045" spans="4:4" x14ac:dyDescent="0.2">
      <c r="D27045" s="343"/>
    </row>
    <row r="27046" spans="4:4" x14ac:dyDescent="0.2">
      <c r="D27046" s="343"/>
    </row>
    <row r="27047" spans="4:4" x14ac:dyDescent="0.2">
      <c r="D27047" s="343"/>
    </row>
    <row r="27048" spans="4:4" x14ac:dyDescent="0.2">
      <c r="D27048" s="343"/>
    </row>
    <row r="27049" spans="4:4" x14ac:dyDescent="0.2">
      <c r="D27049" s="343"/>
    </row>
    <row r="27050" spans="4:4" x14ac:dyDescent="0.2">
      <c r="D27050" s="343"/>
    </row>
    <row r="27051" spans="4:4" x14ac:dyDescent="0.2">
      <c r="D27051" s="343"/>
    </row>
    <row r="27052" spans="4:4" x14ac:dyDescent="0.2">
      <c r="D27052" s="343"/>
    </row>
    <row r="27053" spans="4:4" x14ac:dyDescent="0.2">
      <c r="D27053" s="343"/>
    </row>
    <row r="27054" spans="4:4" x14ac:dyDescent="0.2">
      <c r="D27054" s="343"/>
    </row>
    <row r="27055" spans="4:4" x14ac:dyDescent="0.2">
      <c r="D27055" s="343"/>
    </row>
    <row r="27056" spans="4:4" x14ac:dyDescent="0.2">
      <c r="D27056" s="343"/>
    </row>
    <row r="27057" spans="4:4" x14ac:dyDescent="0.2">
      <c r="D27057" s="343"/>
    </row>
    <row r="27058" spans="4:4" x14ac:dyDescent="0.2">
      <c r="D27058" s="343"/>
    </row>
    <row r="27059" spans="4:4" x14ac:dyDescent="0.2">
      <c r="D27059" s="343"/>
    </row>
    <row r="27060" spans="4:4" x14ac:dyDescent="0.2">
      <c r="D27060" s="343"/>
    </row>
    <row r="27061" spans="4:4" x14ac:dyDescent="0.2">
      <c r="D27061" s="343"/>
    </row>
    <row r="27062" spans="4:4" x14ac:dyDescent="0.2">
      <c r="D27062" s="343"/>
    </row>
    <row r="27063" spans="4:4" x14ac:dyDescent="0.2">
      <c r="D27063" s="343"/>
    </row>
    <row r="27064" spans="4:4" x14ac:dyDescent="0.2">
      <c r="D27064" s="343"/>
    </row>
    <row r="27065" spans="4:4" x14ac:dyDescent="0.2">
      <c r="D27065" s="343"/>
    </row>
    <row r="27066" spans="4:4" x14ac:dyDescent="0.2">
      <c r="D27066" s="343"/>
    </row>
    <row r="27067" spans="4:4" x14ac:dyDescent="0.2">
      <c r="D27067" s="343"/>
    </row>
    <row r="27068" spans="4:4" x14ac:dyDescent="0.2">
      <c r="D27068" s="343"/>
    </row>
    <row r="27069" spans="4:4" x14ac:dyDescent="0.2">
      <c r="D27069" s="343"/>
    </row>
    <row r="27070" spans="4:4" x14ac:dyDescent="0.2">
      <c r="D27070" s="343"/>
    </row>
    <row r="27071" spans="4:4" x14ac:dyDescent="0.2">
      <c r="D27071" s="343"/>
    </row>
    <row r="27072" spans="4:4" x14ac:dyDescent="0.2">
      <c r="D27072" s="343"/>
    </row>
    <row r="27073" spans="4:4" x14ac:dyDescent="0.2">
      <c r="D27073" s="343"/>
    </row>
    <row r="27074" spans="4:4" x14ac:dyDescent="0.2">
      <c r="D27074" s="343"/>
    </row>
    <row r="27075" spans="4:4" x14ac:dyDescent="0.2">
      <c r="D27075" s="343"/>
    </row>
    <row r="27076" spans="4:4" x14ac:dyDescent="0.2">
      <c r="D27076" s="343"/>
    </row>
    <row r="27077" spans="4:4" x14ac:dyDescent="0.2">
      <c r="D27077" s="343"/>
    </row>
    <row r="27078" spans="4:4" x14ac:dyDescent="0.2">
      <c r="D27078" s="343"/>
    </row>
    <row r="27079" spans="4:4" x14ac:dyDescent="0.2">
      <c r="D27079" s="343"/>
    </row>
    <row r="27080" spans="4:4" x14ac:dyDescent="0.2">
      <c r="D27080" s="343"/>
    </row>
    <row r="27081" spans="4:4" x14ac:dyDescent="0.2">
      <c r="D27081" s="343"/>
    </row>
    <row r="27082" spans="4:4" x14ac:dyDescent="0.2">
      <c r="D27082" s="343"/>
    </row>
    <row r="27083" spans="4:4" x14ac:dyDescent="0.2">
      <c r="D27083" s="343"/>
    </row>
    <row r="27084" spans="4:4" x14ac:dyDescent="0.2">
      <c r="D27084" s="343"/>
    </row>
    <row r="27085" spans="4:4" x14ac:dyDescent="0.2">
      <c r="D27085" s="343"/>
    </row>
    <row r="27086" spans="4:4" x14ac:dyDescent="0.2">
      <c r="D27086" s="343"/>
    </row>
    <row r="27087" spans="4:4" x14ac:dyDescent="0.2">
      <c r="D27087" s="343"/>
    </row>
    <row r="27088" spans="4:4" x14ac:dyDescent="0.2">
      <c r="D27088" s="343"/>
    </row>
    <row r="27089" spans="4:4" x14ac:dyDescent="0.2">
      <c r="D27089" s="343"/>
    </row>
    <row r="27090" spans="4:4" x14ac:dyDescent="0.2">
      <c r="D27090" s="343"/>
    </row>
    <row r="27091" spans="4:4" x14ac:dyDescent="0.2">
      <c r="D27091" s="343"/>
    </row>
    <row r="27092" spans="4:4" x14ac:dyDescent="0.2">
      <c r="D27092" s="343"/>
    </row>
    <row r="27093" spans="4:4" x14ac:dyDescent="0.2">
      <c r="D27093" s="343"/>
    </row>
    <row r="27094" spans="4:4" x14ac:dyDescent="0.2">
      <c r="D27094" s="343"/>
    </row>
    <row r="27095" spans="4:4" x14ac:dyDescent="0.2">
      <c r="D27095" s="343"/>
    </row>
    <row r="27096" spans="4:4" x14ac:dyDescent="0.2">
      <c r="D27096" s="343"/>
    </row>
    <row r="27097" spans="4:4" x14ac:dyDescent="0.2">
      <c r="D27097" s="343"/>
    </row>
    <row r="27098" spans="4:4" x14ac:dyDescent="0.2">
      <c r="D27098" s="343"/>
    </row>
    <row r="27099" spans="4:4" x14ac:dyDescent="0.2">
      <c r="D27099" s="343"/>
    </row>
    <row r="27100" spans="4:4" x14ac:dyDescent="0.2">
      <c r="D27100" s="343"/>
    </row>
    <row r="27101" spans="4:4" x14ac:dyDescent="0.2">
      <c r="D27101" s="343"/>
    </row>
    <row r="27102" spans="4:4" x14ac:dyDescent="0.2">
      <c r="D27102" s="343"/>
    </row>
    <row r="27103" spans="4:4" x14ac:dyDescent="0.2">
      <c r="D27103" s="343"/>
    </row>
    <row r="27104" spans="4:4" x14ac:dyDescent="0.2">
      <c r="D27104" s="343"/>
    </row>
    <row r="27105" spans="4:4" x14ac:dyDescent="0.2">
      <c r="D27105" s="343"/>
    </row>
    <row r="27106" spans="4:4" x14ac:dyDescent="0.2">
      <c r="D27106" s="343"/>
    </row>
    <row r="27107" spans="4:4" x14ac:dyDescent="0.2">
      <c r="D27107" s="343"/>
    </row>
    <row r="27108" spans="4:4" x14ac:dyDescent="0.2">
      <c r="D27108" s="343"/>
    </row>
    <row r="27109" spans="4:4" x14ac:dyDescent="0.2">
      <c r="D27109" s="343"/>
    </row>
    <row r="27110" spans="4:4" x14ac:dyDescent="0.2">
      <c r="D27110" s="343"/>
    </row>
    <row r="27111" spans="4:4" x14ac:dyDescent="0.2">
      <c r="D27111" s="343"/>
    </row>
    <row r="27112" spans="4:4" x14ac:dyDescent="0.2">
      <c r="D27112" s="343"/>
    </row>
    <row r="27113" spans="4:4" x14ac:dyDescent="0.2">
      <c r="D27113" s="343"/>
    </row>
    <row r="27114" spans="4:4" x14ac:dyDescent="0.2">
      <c r="D27114" s="343"/>
    </row>
    <row r="27115" spans="4:4" x14ac:dyDescent="0.2">
      <c r="D27115" s="343"/>
    </row>
    <row r="27116" spans="4:4" x14ac:dyDescent="0.2">
      <c r="D27116" s="343"/>
    </row>
    <row r="27117" spans="4:4" x14ac:dyDescent="0.2">
      <c r="D27117" s="343"/>
    </row>
    <row r="27118" spans="4:4" x14ac:dyDescent="0.2">
      <c r="D27118" s="343"/>
    </row>
    <row r="27119" spans="4:4" x14ac:dyDescent="0.2">
      <c r="D27119" s="343"/>
    </row>
    <row r="27120" spans="4:4" x14ac:dyDescent="0.2">
      <c r="D27120" s="343"/>
    </row>
    <row r="27121" spans="4:4" x14ac:dyDescent="0.2">
      <c r="D27121" s="343"/>
    </row>
    <row r="27122" spans="4:4" x14ac:dyDescent="0.2">
      <c r="D27122" s="343"/>
    </row>
    <row r="27123" spans="4:4" x14ac:dyDescent="0.2">
      <c r="D27123" s="343"/>
    </row>
    <row r="27124" spans="4:4" x14ac:dyDescent="0.2">
      <c r="D27124" s="343"/>
    </row>
    <row r="27125" spans="4:4" x14ac:dyDescent="0.2">
      <c r="D27125" s="343"/>
    </row>
    <row r="27126" spans="4:4" x14ac:dyDescent="0.2">
      <c r="D27126" s="343"/>
    </row>
    <row r="27127" spans="4:4" x14ac:dyDescent="0.2">
      <c r="D27127" s="343"/>
    </row>
    <row r="27128" spans="4:4" x14ac:dyDescent="0.2">
      <c r="D27128" s="343"/>
    </row>
    <row r="27129" spans="4:4" x14ac:dyDescent="0.2">
      <c r="D27129" s="343"/>
    </row>
    <row r="27130" spans="4:4" x14ac:dyDescent="0.2">
      <c r="D27130" s="343"/>
    </row>
    <row r="27131" spans="4:4" x14ac:dyDescent="0.2">
      <c r="D27131" s="343"/>
    </row>
    <row r="27132" spans="4:4" x14ac:dyDescent="0.2">
      <c r="D27132" s="343"/>
    </row>
    <row r="27133" spans="4:4" x14ac:dyDescent="0.2">
      <c r="D27133" s="343"/>
    </row>
    <row r="27134" spans="4:4" x14ac:dyDescent="0.2">
      <c r="D27134" s="343"/>
    </row>
    <row r="27135" spans="4:4" x14ac:dyDescent="0.2">
      <c r="D27135" s="343"/>
    </row>
    <row r="27136" spans="4:4" x14ac:dyDescent="0.2">
      <c r="D27136" s="343"/>
    </row>
    <row r="27137" spans="4:4" x14ac:dyDescent="0.2">
      <c r="D27137" s="343"/>
    </row>
    <row r="27138" spans="4:4" x14ac:dyDescent="0.2">
      <c r="D27138" s="343"/>
    </row>
    <row r="27139" spans="4:4" x14ac:dyDescent="0.2">
      <c r="D27139" s="343"/>
    </row>
    <row r="27140" spans="4:4" x14ac:dyDescent="0.2">
      <c r="D27140" s="343"/>
    </row>
    <row r="27141" spans="4:4" x14ac:dyDescent="0.2">
      <c r="D27141" s="343"/>
    </row>
    <row r="27142" spans="4:4" x14ac:dyDescent="0.2">
      <c r="D27142" s="343"/>
    </row>
    <row r="27143" spans="4:4" x14ac:dyDescent="0.2">
      <c r="D27143" s="343"/>
    </row>
    <row r="27144" spans="4:4" x14ac:dyDescent="0.2">
      <c r="D27144" s="343"/>
    </row>
    <row r="27145" spans="4:4" x14ac:dyDescent="0.2">
      <c r="D27145" s="343"/>
    </row>
    <row r="27146" spans="4:4" x14ac:dyDescent="0.2">
      <c r="D27146" s="343"/>
    </row>
    <row r="27147" spans="4:4" x14ac:dyDescent="0.2">
      <c r="D27147" s="343"/>
    </row>
    <row r="27148" spans="4:4" x14ac:dyDescent="0.2">
      <c r="D27148" s="343"/>
    </row>
    <row r="27149" spans="4:4" x14ac:dyDescent="0.2">
      <c r="D27149" s="343"/>
    </row>
    <row r="27150" spans="4:4" x14ac:dyDescent="0.2">
      <c r="D27150" s="343"/>
    </row>
    <row r="27151" spans="4:4" x14ac:dyDescent="0.2">
      <c r="D27151" s="343"/>
    </row>
    <row r="27152" spans="4:4" x14ac:dyDescent="0.2">
      <c r="D27152" s="343"/>
    </row>
    <row r="27153" spans="4:4" x14ac:dyDescent="0.2">
      <c r="D27153" s="343"/>
    </row>
    <row r="27154" spans="4:4" x14ac:dyDescent="0.2">
      <c r="D27154" s="343"/>
    </row>
    <row r="27155" spans="4:4" x14ac:dyDescent="0.2">
      <c r="D27155" s="343"/>
    </row>
    <row r="27156" spans="4:4" x14ac:dyDescent="0.2">
      <c r="D27156" s="343"/>
    </row>
    <row r="27157" spans="4:4" x14ac:dyDescent="0.2">
      <c r="D27157" s="343"/>
    </row>
    <row r="27158" spans="4:4" x14ac:dyDescent="0.2">
      <c r="D27158" s="343"/>
    </row>
    <row r="27159" spans="4:4" x14ac:dyDescent="0.2">
      <c r="D27159" s="343"/>
    </row>
    <row r="27160" spans="4:4" x14ac:dyDescent="0.2">
      <c r="D27160" s="343"/>
    </row>
    <row r="27161" spans="4:4" x14ac:dyDescent="0.2">
      <c r="D27161" s="343"/>
    </row>
    <row r="27162" spans="4:4" x14ac:dyDescent="0.2">
      <c r="D27162" s="343"/>
    </row>
    <row r="27163" spans="4:4" x14ac:dyDescent="0.2">
      <c r="D27163" s="343"/>
    </row>
    <row r="27164" spans="4:4" x14ac:dyDescent="0.2">
      <c r="D27164" s="343"/>
    </row>
    <row r="27165" spans="4:4" x14ac:dyDescent="0.2">
      <c r="D27165" s="343"/>
    </row>
    <row r="27166" spans="4:4" x14ac:dyDescent="0.2">
      <c r="D27166" s="343"/>
    </row>
    <row r="27167" spans="4:4" x14ac:dyDescent="0.2">
      <c r="D27167" s="343"/>
    </row>
    <row r="27168" spans="4:4" x14ac:dyDescent="0.2">
      <c r="D27168" s="343"/>
    </row>
    <row r="27169" spans="4:4" x14ac:dyDescent="0.2">
      <c r="D27169" s="343"/>
    </row>
    <row r="27170" spans="4:4" x14ac:dyDescent="0.2">
      <c r="D27170" s="343"/>
    </row>
    <row r="27171" spans="4:4" x14ac:dyDescent="0.2">
      <c r="D27171" s="343"/>
    </row>
    <row r="27172" spans="4:4" x14ac:dyDescent="0.2">
      <c r="D27172" s="343"/>
    </row>
    <row r="27173" spans="4:4" x14ac:dyDescent="0.2">
      <c r="D27173" s="343"/>
    </row>
    <row r="27174" spans="4:4" x14ac:dyDescent="0.2">
      <c r="D27174" s="343"/>
    </row>
    <row r="27175" spans="4:4" x14ac:dyDescent="0.2">
      <c r="D27175" s="343"/>
    </row>
    <row r="27176" spans="4:4" x14ac:dyDescent="0.2">
      <c r="D27176" s="343"/>
    </row>
    <row r="27177" spans="4:4" x14ac:dyDescent="0.2">
      <c r="D27177" s="343"/>
    </row>
    <row r="27178" spans="4:4" x14ac:dyDescent="0.2">
      <c r="D27178" s="343"/>
    </row>
    <row r="27179" spans="4:4" x14ac:dyDescent="0.2">
      <c r="D27179" s="343"/>
    </row>
    <row r="27180" spans="4:4" x14ac:dyDescent="0.2">
      <c r="D27180" s="343"/>
    </row>
    <row r="27181" spans="4:4" x14ac:dyDescent="0.2">
      <c r="D27181" s="343"/>
    </row>
    <row r="27182" spans="4:4" x14ac:dyDescent="0.2">
      <c r="D27182" s="343"/>
    </row>
    <row r="27183" spans="4:4" x14ac:dyDescent="0.2">
      <c r="D27183" s="343"/>
    </row>
    <row r="27184" spans="4:4" x14ac:dyDescent="0.2">
      <c r="D27184" s="343"/>
    </row>
    <row r="27185" spans="4:4" x14ac:dyDescent="0.2">
      <c r="D27185" s="343"/>
    </row>
    <row r="27186" spans="4:4" x14ac:dyDescent="0.2">
      <c r="D27186" s="343"/>
    </row>
    <row r="27187" spans="4:4" x14ac:dyDescent="0.2">
      <c r="D27187" s="343"/>
    </row>
    <row r="27188" spans="4:4" x14ac:dyDescent="0.2">
      <c r="D27188" s="343"/>
    </row>
    <row r="27189" spans="4:4" x14ac:dyDescent="0.2">
      <c r="D27189" s="343"/>
    </row>
    <row r="27190" spans="4:4" x14ac:dyDescent="0.2">
      <c r="D27190" s="343"/>
    </row>
    <row r="27191" spans="4:4" x14ac:dyDescent="0.2">
      <c r="D27191" s="343"/>
    </row>
    <row r="27192" spans="4:4" x14ac:dyDescent="0.2">
      <c r="D27192" s="343"/>
    </row>
    <row r="27193" spans="4:4" x14ac:dyDescent="0.2">
      <c r="D27193" s="343"/>
    </row>
    <row r="27194" spans="4:4" x14ac:dyDescent="0.2">
      <c r="D27194" s="343"/>
    </row>
    <row r="27195" spans="4:4" x14ac:dyDescent="0.2">
      <c r="D27195" s="343"/>
    </row>
    <row r="27196" spans="4:4" x14ac:dyDescent="0.2">
      <c r="D27196" s="343"/>
    </row>
    <row r="27197" spans="4:4" x14ac:dyDescent="0.2">
      <c r="D27197" s="343"/>
    </row>
    <row r="27198" spans="4:4" x14ac:dyDescent="0.2">
      <c r="D27198" s="343"/>
    </row>
    <row r="27199" spans="4:4" x14ac:dyDescent="0.2">
      <c r="D27199" s="343"/>
    </row>
    <row r="27200" spans="4:4" x14ac:dyDescent="0.2">
      <c r="D27200" s="343"/>
    </row>
    <row r="27201" spans="4:4" x14ac:dyDescent="0.2">
      <c r="D27201" s="343"/>
    </row>
    <row r="27202" spans="4:4" x14ac:dyDescent="0.2">
      <c r="D27202" s="343"/>
    </row>
    <row r="27203" spans="4:4" x14ac:dyDescent="0.2">
      <c r="D27203" s="343"/>
    </row>
    <row r="27204" spans="4:4" x14ac:dyDescent="0.2">
      <c r="D27204" s="343"/>
    </row>
    <row r="27205" spans="4:4" x14ac:dyDescent="0.2">
      <c r="D27205" s="343"/>
    </row>
    <row r="27206" spans="4:4" x14ac:dyDescent="0.2">
      <c r="D27206" s="343"/>
    </row>
    <row r="27207" spans="4:4" x14ac:dyDescent="0.2">
      <c r="D27207" s="343"/>
    </row>
    <row r="27208" spans="4:4" x14ac:dyDescent="0.2">
      <c r="D27208" s="343"/>
    </row>
    <row r="27209" spans="4:4" x14ac:dyDescent="0.2">
      <c r="D27209" s="343"/>
    </row>
    <row r="27210" spans="4:4" x14ac:dyDescent="0.2">
      <c r="D27210" s="343"/>
    </row>
    <row r="27211" spans="4:4" x14ac:dyDescent="0.2">
      <c r="D27211" s="343"/>
    </row>
    <row r="27212" spans="4:4" x14ac:dyDescent="0.2">
      <c r="D27212" s="343"/>
    </row>
    <row r="27213" spans="4:4" x14ac:dyDescent="0.2">
      <c r="D27213" s="343"/>
    </row>
    <row r="27214" spans="4:4" x14ac:dyDescent="0.2">
      <c r="D27214" s="343"/>
    </row>
    <row r="27215" spans="4:4" x14ac:dyDescent="0.2">
      <c r="D27215" s="343"/>
    </row>
    <row r="27216" spans="4:4" x14ac:dyDescent="0.2">
      <c r="D27216" s="343"/>
    </row>
    <row r="27217" spans="4:4" x14ac:dyDescent="0.2">
      <c r="D27217" s="343"/>
    </row>
    <row r="27218" spans="4:4" x14ac:dyDescent="0.2">
      <c r="D27218" s="343"/>
    </row>
    <row r="27219" spans="4:4" x14ac:dyDescent="0.2">
      <c r="D27219" s="343"/>
    </row>
    <row r="27220" spans="4:4" x14ac:dyDescent="0.2">
      <c r="D27220" s="343"/>
    </row>
    <row r="27221" spans="4:4" x14ac:dyDescent="0.2">
      <c r="D27221" s="343"/>
    </row>
    <row r="27222" spans="4:4" x14ac:dyDescent="0.2">
      <c r="D27222" s="343"/>
    </row>
    <row r="27223" spans="4:4" x14ac:dyDescent="0.2">
      <c r="D27223" s="343"/>
    </row>
    <row r="27224" spans="4:4" x14ac:dyDescent="0.2">
      <c r="D27224" s="343"/>
    </row>
    <row r="27225" spans="4:4" x14ac:dyDescent="0.2">
      <c r="D27225" s="343"/>
    </row>
    <row r="27226" spans="4:4" x14ac:dyDescent="0.2">
      <c r="D27226" s="343"/>
    </row>
    <row r="27227" spans="4:4" x14ac:dyDescent="0.2">
      <c r="D27227" s="343"/>
    </row>
    <row r="27228" spans="4:4" x14ac:dyDescent="0.2">
      <c r="D27228" s="343"/>
    </row>
    <row r="27229" spans="4:4" x14ac:dyDescent="0.2">
      <c r="D27229" s="343"/>
    </row>
    <row r="27230" spans="4:4" x14ac:dyDescent="0.2">
      <c r="D27230" s="343"/>
    </row>
    <row r="27231" spans="4:4" x14ac:dyDescent="0.2">
      <c r="D27231" s="343"/>
    </row>
    <row r="27232" spans="4:4" x14ac:dyDescent="0.2">
      <c r="D27232" s="343"/>
    </row>
    <row r="27233" spans="4:4" x14ac:dyDescent="0.2">
      <c r="D27233" s="343"/>
    </row>
    <row r="27234" spans="4:4" x14ac:dyDescent="0.2">
      <c r="D27234" s="343"/>
    </row>
    <row r="27235" spans="4:4" x14ac:dyDescent="0.2">
      <c r="D27235" s="343"/>
    </row>
    <row r="27236" spans="4:4" x14ac:dyDescent="0.2">
      <c r="D27236" s="343"/>
    </row>
    <row r="27237" spans="4:4" x14ac:dyDescent="0.2">
      <c r="D27237" s="343"/>
    </row>
    <row r="27238" spans="4:4" x14ac:dyDescent="0.2">
      <c r="D27238" s="343"/>
    </row>
    <row r="27239" spans="4:4" x14ac:dyDescent="0.2">
      <c r="D27239" s="343"/>
    </row>
    <row r="27240" spans="4:4" x14ac:dyDescent="0.2">
      <c r="D27240" s="343"/>
    </row>
    <row r="27241" spans="4:4" x14ac:dyDescent="0.2">
      <c r="D27241" s="343"/>
    </row>
    <row r="27242" spans="4:4" x14ac:dyDescent="0.2">
      <c r="D27242" s="343"/>
    </row>
    <row r="27243" spans="4:4" x14ac:dyDescent="0.2">
      <c r="D27243" s="343"/>
    </row>
    <row r="27244" spans="4:4" x14ac:dyDescent="0.2">
      <c r="D27244" s="343"/>
    </row>
    <row r="27245" spans="4:4" x14ac:dyDescent="0.2">
      <c r="D27245" s="343"/>
    </row>
    <row r="27246" spans="4:4" x14ac:dyDescent="0.2">
      <c r="D27246" s="343"/>
    </row>
    <row r="27247" spans="4:4" x14ac:dyDescent="0.2">
      <c r="D27247" s="343"/>
    </row>
    <row r="27248" spans="4:4" x14ac:dyDescent="0.2">
      <c r="D27248" s="343"/>
    </row>
    <row r="27249" spans="4:4" x14ac:dyDescent="0.2">
      <c r="D27249" s="343"/>
    </row>
    <row r="27250" spans="4:4" x14ac:dyDescent="0.2">
      <c r="D27250" s="343"/>
    </row>
    <row r="27251" spans="4:4" x14ac:dyDescent="0.2">
      <c r="D27251" s="343"/>
    </row>
    <row r="27252" spans="4:4" x14ac:dyDescent="0.2">
      <c r="D27252" s="343"/>
    </row>
    <row r="27253" spans="4:4" x14ac:dyDescent="0.2">
      <c r="D27253" s="343"/>
    </row>
    <row r="27254" spans="4:4" x14ac:dyDescent="0.2">
      <c r="D27254" s="343"/>
    </row>
    <row r="27255" spans="4:4" x14ac:dyDescent="0.2">
      <c r="D27255" s="343"/>
    </row>
    <row r="27256" spans="4:4" x14ac:dyDescent="0.2">
      <c r="D27256" s="343"/>
    </row>
    <row r="27257" spans="4:4" x14ac:dyDescent="0.2">
      <c r="D27257" s="343"/>
    </row>
    <row r="27258" spans="4:4" x14ac:dyDescent="0.2">
      <c r="D27258" s="343"/>
    </row>
    <row r="27259" spans="4:4" x14ac:dyDescent="0.2">
      <c r="D27259" s="343"/>
    </row>
    <row r="27260" spans="4:4" x14ac:dyDescent="0.2">
      <c r="D27260" s="343"/>
    </row>
    <row r="27261" spans="4:4" x14ac:dyDescent="0.2">
      <c r="D27261" s="343"/>
    </row>
    <row r="27262" spans="4:4" x14ac:dyDescent="0.2">
      <c r="D27262" s="343"/>
    </row>
    <row r="27263" spans="4:4" x14ac:dyDescent="0.2">
      <c r="D27263" s="343"/>
    </row>
    <row r="27264" spans="4:4" x14ac:dyDescent="0.2">
      <c r="D27264" s="343"/>
    </row>
    <row r="27265" spans="4:4" x14ac:dyDescent="0.2">
      <c r="D27265" s="343"/>
    </row>
    <row r="27266" spans="4:4" x14ac:dyDescent="0.2">
      <c r="D27266" s="343"/>
    </row>
    <row r="27267" spans="4:4" x14ac:dyDescent="0.2">
      <c r="D27267" s="343"/>
    </row>
    <row r="27268" spans="4:4" x14ac:dyDescent="0.2">
      <c r="D27268" s="343"/>
    </row>
    <row r="27269" spans="4:4" x14ac:dyDescent="0.2">
      <c r="D27269" s="343"/>
    </row>
    <row r="27270" spans="4:4" x14ac:dyDescent="0.2">
      <c r="D27270" s="343"/>
    </row>
    <row r="27271" spans="4:4" x14ac:dyDescent="0.2">
      <c r="D27271" s="343"/>
    </row>
    <row r="27272" spans="4:4" x14ac:dyDescent="0.2">
      <c r="D27272" s="343"/>
    </row>
    <row r="27273" spans="4:4" x14ac:dyDescent="0.2">
      <c r="D27273" s="343"/>
    </row>
    <row r="27274" spans="4:4" x14ac:dyDescent="0.2">
      <c r="D27274" s="343"/>
    </row>
    <row r="27275" spans="4:4" x14ac:dyDescent="0.2">
      <c r="D27275" s="343"/>
    </row>
    <row r="27276" spans="4:4" x14ac:dyDescent="0.2">
      <c r="D27276" s="343"/>
    </row>
    <row r="27277" spans="4:4" x14ac:dyDescent="0.2">
      <c r="D27277" s="343"/>
    </row>
    <row r="27278" spans="4:4" x14ac:dyDescent="0.2">
      <c r="D27278" s="343"/>
    </row>
    <row r="27279" spans="4:4" x14ac:dyDescent="0.2">
      <c r="D27279" s="343"/>
    </row>
    <row r="27280" spans="4:4" x14ac:dyDescent="0.2">
      <c r="D27280" s="343"/>
    </row>
    <row r="27281" spans="4:4" x14ac:dyDescent="0.2">
      <c r="D27281" s="343"/>
    </row>
    <row r="27282" spans="4:4" x14ac:dyDescent="0.2">
      <c r="D27282" s="343"/>
    </row>
    <row r="27283" spans="4:4" x14ac:dyDescent="0.2">
      <c r="D27283" s="343"/>
    </row>
    <row r="27284" spans="4:4" x14ac:dyDescent="0.2">
      <c r="D27284" s="343"/>
    </row>
    <row r="27285" spans="4:4" x14ac:dyDescent="0.2">
      <c r="D27285" s="343"/>
    </row>
    <row r="27286" spans="4:4" x14ac:dyDescent="0.2">
      <c r="D27286" s="343"/>
    </row>
    <row r="27287" spans="4:4" x14ac:dyDescent="0.2">
      <c r="D27287" s="343"/>
    </row>
    <row r="27288" spans="4:4" x14ac:dyDescent="0.2">
      <c r="D27288" s="343"/>
    </row>
    <row r="27289" spans="4:4" x14ac:dyDescent="0.2">
      <c r="D27289" s="343"/>
    </row>
    <row r="27290" spans="4:4" x14ac:dyDescent="0.2">
      <c r="D27290" s="343"/>
    </row>
    <row r="27291" spans="4:4" x14ac:dyDescent="0.2">
      <c r="D27291" s="343"/>
    </row>
    <row r="27292" spans="4:4" x14ac:dyDescent="0.2">
      <c r="D27292" s="343"/>
    </row>
    <row r="27293" spans="4:4" x14ac:dyDescent="0.2">
      <c r="D27293" s="343"/>
    </row>
    <row r="27294" spans="4:4" x14ac:dyDescent="0.2">
      <c r="D27294" s="343"/>
    </row>
    <row r="27295" spans="4:4" x14ac:dyDescent="0.2">
      <c r="D27295" s="343"/>
    </row>
    <row r="27296" spans="4:4" x14ac:dyDescent="0.2">
      <c r="D27296" s="343"/>
    </row>
    <row r="27297" spans="4:4" x14ac:dyDescent="0.2">
      <c r="D27297" s="343"/>
    </row>
    <row r="27298" spans="4:4" x14ac:dyDescent="0.2">
      <c r="D27298" s="343"/>
    </row>
    <row r="27299" spans="4:4" x14ac:dyDescent="0.2">
      <c r="D27299" s="343"/>
    </row>
    <row r="27300" spans="4:4" x14ac:dyDescent="0.2">
      <c r="D27300" s="343"/>
    </row>
    <row r="27301" spans="4:4" x14ac:dyDescent="0.2">
      <c r="D27301" s="343"/>
    </row>
    <row r="27302" spans="4:4" x14ac:dyDescent="0.2">
      <c r="D27302" s="343"/>
    </row>
    <row r="27303" spans="4:4" x14ac:dyDescent="0.2">
      <c r="D27303" s="343"/>
    </row>
    <row r="27304" spans="4:4" x14ac:dyDescent="0.2">
      <c r="D27304" s="343"/>
    </row>
    <row r="27305" spans="4:4" x14ac:dyDescent="0.2">
      <c r="D27305" s="343"/>
    </row>
    <row r="27306" spans="4:4" x14ac:dyDescent="0.2">
      <c r="D27306" s="343"/>
    </row>
    <row r="27307" spans="4:4" x14ac:dyDescent="0.2">
      <c r="D27307" s="343"/>
    </row>
    <row r="27308" spans="4:4" x14ac:dyDescent="0.2">
      <c r="D27308" s="343"/>
    </row>
    <row r="27309" spans="4:4" x14ac:dyDescent="0.2">
      <c r="D27309" s="343"/>
    </row>
    <row r="27310" spans="4:4" x14ac:dyDescent="0.2">
      <c r="D27310" s="343"/>
    </row>
    <row r="27311" spans="4:4" x14ac:dyDescent="0.2">
      <c r="D27311" s="343"/>
    </row>
    <row r="27312" spans="4:4" x14ac:dyDescent="0.2">
      <c r="D27312" s="343"/>
    </row>
    <row r="27313" spans="4:4" x14ac:dyDescent="0.2">
      <c r="D27313" s="343"/>
    </row>
    <row r="27314" spans="4:4" x14ac:dyDescent="0.2">
      <c r="D27314" s="343"/>
    </row>
    <row r="27315" spans="4:4" x14ac:dyDescent="0.2">
      <c r="D27315" s="343"/>
    </row>
    <row r="27316" spans="4:4" x14ac:dyDescent="0.2">
      <c r="D27316" s="343"/>
    </row>
    <row r="27317" spans="4:4" x14ac:dyDescent="0.2">
      <c r="D27317" s="343"/>
    </row>
    <row r="27318" spans="4:4" x14ac:dyDescent="0.2">
      <c r="D27318" s="343"/>
    </row>
    <row r="27319" spans="4:4" x14ac:dyDescent="0.2">
      <c r="D27319" s="343"/>
    </row>
    <row r="27320" spans="4:4" x14ac:dyDescent="0.2">
      <c r="D27320" s="343"/>
    </row>
    <row r="27321" spans="4:4" x14ac:dyDescent="0.2">
      <c r="D27321" s="343"/>
    </row>
    <row r="27322" spans="4:4" x14ac:dyDescent="0.2">
      <c r="D27322" s="343"/>
    </row>
    <row r="27323" spans="4:4" x14ac:dyDescent="0.2">
      <c r="D27323" s="343"/>
    </row>
    <row r="27324" spans="4:4" x14ac:dyDescent="0.2">
      <c r="D27324" s="343"/>
    </row>
    <row r="27325" spans="4:4" x14ac:dyDescent="0.2">
      <c r="D27325" s="343"/>
    </row>
    <row r="27326" spans="4:4" x14ac:dyDescent="0.2">
      <c r="D27326" s="343"/>
    </row>
    <row r="27327" spans="4:4" x14ac:dyDescent="0.2">
      <c r="D27327" s="343"/>
    </row>
    <row r="27328" spans="4:4" x14ac:dyDescent="0.2">
      <c r="D27328" s="343"/>
    </row>
    <row r="27329" spans="4:4" x14ac:dyDescent="0.2">
      <c r="D27329" s="343"/>
    </row>
    <row r="27330" spans="4:4" x14ac:dyDescent="0.2">
      <c r="D27330" s="343"/>
    </row>
    <row r="27331" spans="4:4" x14ac:dyDescent="0.2">
      <c r="D27331" s="343"/>
    </row>
    <row r="27332" spans="4:4" x14ac:dyDescent="0.2">
      <c r="D27332" s="343"/>
    </row>
    <row r="27333" spans="4:4" x14ac:dyDescent="0.2">
      <c r="D27333" s="343"/>
    </row>
    <row r="27334" spans="4:4" x14ac:dyDescent="0.2">
      <c r="D27334" s="343"/>
    </row>
    <row r="27335" spans="4:4" x14ac:dyDescent="0.2">
      <c r="D27335" s="343"/>
    </row>
    <row r="27336" spans="4:4" x14ac:dyDescent="0.2">
      <c r="D27336" s="343"/>
    </row>
    <row r="27337" spans="4:4" x14ac:dyDescent="0.2">
      <c r="D27337" s="343"/>
    </row>
    <row r="27338" spans="4:4" x14ac:dyDescent="0.2">
      <c r="D27338" s="343"/>
    </row>
    <row r="27339" spans="4:4" x14ac:dyDescent="0.2">
      <c r="D27339" s="343"/>
    </row>
    <row r="27340" spans="4:4" x14ac:dyDescent="0.2">
      <c r="D27340" s="343"/>
    </row>
    <row r="27341" spans="4:4" x14ac:dyDescent="0.2">
      <c r="D27341" s="343"/>
    </row>
    <row r="27342" spans="4:4" x14ac:dyDescent="0.2">
      <c r="D27342" s="343"/>
    </row>
    <row r="27343" spans="4:4" x14ac:dyDescent="0.2">
      <c r="D27343" s="343"/>
    </row>
    <row r="27344" spans="4:4" x14ac:dyDescent="0.2">
      <c r="D27344" s="343"/>
    </row>
    <row r="27345" spans="4:4" x14ac:dyDescent="0.2">
      <c r="D27345" s="343"/>
    </row>
    <row r="27346" spans="4:4" x14ac:dyDescent="0.2">
      <c r="D27346" s="343"/>
    </row>
    <row r="27347" spans="4:4" x14ac:dyDescent="0.2">
      <c r="D27347" s="343"/>
    </row>
    <row r="27348" spans="4:4" x14ac:dyDescent="0.2">
      <c r="D27348" s="343"/>
    </row>
    <row r="27349" spans="4:4" x14ac:dyDescent="0.2">
      <c r="D27349" s="343"/>
    </row>
    <row r="27350" spans="4:4" x14ac:dyDescent="0.2">
      <c r="D27350" s="343"/>
    </row>
    <row r="27351" spans="4:4" x14ac:dyDescent="0.2">
      <c r="D27351" s="343"/>
    </row>
    <row r="27352" spans="4:4" x14ac:dyDescent="0.2">
      <c r="D27352" s="343"/>
    </row>
    <row r="27353" spans="4:4" x14ac:dyDescent="0.2">
      <c r="D27353" s="343"/>
    </row>
    <row r="27354" spans="4:4" x14ac:dyDescent="0.2">
      <c r="D27354" s="343"/>
    </row>
    <row r="27355" spans="4:4" x14ac:dyDescent="0.2">
      <c r="D27355" s="343"/>
    </row>
    <row r="27356" spans="4:4" x14ac:dyDescent="0.2">
      <c r="D27356" s="343"/>
    </row>
    <row r="27357" spans="4:4" x14ac:dyDescent="0.2">
      <c r="D27357" s="343"/>
    </row>
    <row r="27358" spans="4:4" x14ac:dyDescent="0.2">
      <c r="D27358" s="343"/>
    </row>
    <row r="27359" spans="4:4" x14ac:dyDescent="0.2">
      <c r="D27359" s="343"/>
    </row>
    <row r="27360" spans="4:4" x14ac:dyDescent="0.2">
      <c r="D27360" s="343"/>
    </row>
    <row r="27361" spans="4:4" x14ac:dyDescent="0.2">
      <c r="D27361" s="343"/>
    </row>
    <row r="27362" spans="4:4" x14ac:dyDescent="0.2">
      <c r="D27362" s="343"/>
    </row>
    <row r="27363" spans="4:4" x14ac:dyDescent="0.2">
      <c r="D27363" s="343"/>
    </row>
    <row r="27364" spans="4:4" x14ac:dyDescent="0.2">
      <c r="D27364" s="343"/>
    </row>
    <row r="27365" spans="4:4" x14ac:dyDescent="0.2">
      <c r="D27365" s="343"/>
    </row>
    <row r="27366" spans="4:4" x14ac:dyDescent="0.2">
      <c r="D27366" s="343"/>
    </row>
    <row r="27367" spans="4:4" x14ac:dyDescent="0.2">
      <c r="D27367" s="343"/>
    </row>
    <row r="27368" spans="4:4" x14ac:dyDescent="0.2">
      <c r="D27368" s="343"/>
    </row>
    <row r="27369" spans="4:4" x14ac:dyDescent="0.2">
      <c r="D27369" s="343"/>
    </row>
    <row r="27370" spans="4:4" x14ac:dyDescent="0.2">
      <c r="D27370" s="343"/>
    </row>
    <row r="27371" spans="4:4" x14ac:dyDescent="0.2">
      <c r="D27371" s="343"/>
    </row>
    <row r="27372" spans="4:4" x14ac:dyDescent="0.2">
      <c r="D27372" s="343"/>
    </row>
    <row r="27373" spans="4:4" x14ac:dyDescent="0.2">
      <c r="D27373" s="343"/>
    </row>
    <row r="27374" spans="4:4" x14ac:dyDescent="0.2">
      <c r="D27374" s="343"/>
    </row>
    <row r="27375" spans="4:4" x14ac:dyDescent="0.2">
      <c r="D27375" s="343"/>
    </row>
    <row r="27376" spans="4:4" x14ac:dyDescent="0.2">
      <c r="D27376" s="343"/>
    </row>
    <row r="27377" spans="4:4" x14ac:dyDescent="0.2">
      <c r="D27377" s="343"/>
    </row>
    <row r="27378" spans="4:4" x14ac:dyDescent="0.2">
      <c r="D27378" s="343"/>
    </row>
    <row r="27379" spans="4:4" x14ac:dyDescent="0.2">
      <c r="D27379" s="343"/>
    </row>
    <row r="27380" spans="4:4" x14ac:dyDescent="0.2">
      <c r="D27380" s="343"/>
    </row>
    <row r="27381" spans="4:4" x14ac:dyDescent="0.2">
      <c r="D27381" s="343"/>
    </row>
    <row r="27382" spans="4:4" x14ac:dyDescent="0.2">
      <c r="D27382" s="343"/>
    </row>
    <row r="27383" spans="4:4" x14ac:dyDescent="0.2">
      <c r="D27383" s="343"/>
    </row>
    <row r="27384" spans="4:4" x14ac:dyDescent="0.2">
      <c r="D27384" s="343"/>
    </row>
    <row r="27385" spans="4:4" x14ac:dyDescent="0.2">
      <c r="D27385" s="343"/>
    </row>
    <row r="27386" spans="4:4" x14ac:dyDescent="0.2">
      <c r="D27386" s="343"/>
    </row>
    <row r="27387" spans="4:4" x14ac:dyDescent="0.2">
      <c r="D27387" s="343"/>
    </row>
    <row r="27388" spans="4:4" x14ac:dyDescent="0.2">
      <c r="D27388" s="343"/>
    </row>
    <row r="27389" spans="4:4" x14ac:dyDescent="0.2">
      <c r="D27389" s="343"/>
    </row>
    <row r="27390" spans="4:4" x14ac:dyDescent="0.2">
      <c r="D27390" s="343"/>
    </row>
    <row r="27391" spans="4:4" x14ac:dyDescent="0.2">
      <c r="D27391" s="343"/>
    </row>
    <row r="27392" spans="4:4" x14ac:dyDescent="0.2">
      <c r="D27392" s="343"/>
    </row>
    <row r="27393" spans="4:4" x14ac:dyDescent="0.2">
      <c r="D27393" s="343"/>
    </row>
    <row r="27394" spans="4:4" x14ac:dyDescent="0.2">
      <c r="D27394" s="343"/>
    </row>
    <row r="27395" spans="4:4" x14ac:dyDescent="0.2">
      <c r="D27395" s="343"/>
    </row>
    <row r="27396" spans="4:4" x14ac:dyDescent="0.2">
      <c r="D27396" s="343"/>
    </row>
    <row r="27397" spans="4:4" x14ac:dyDescent="0.2">
      <c r="D27397" s="343"/>
    </row>
    <row r="27398" spans="4:4" x14ac:dyDescent="0.2">
      <c r="D27398" s="343"/>
    </row>
    <row r="27399" spans="4:4" x14ac:dyDescent="0.2">
      <c r="D27399" s="343"/>
    </row>
    <row r="27400" spans="4:4" x14ac:dyDescent="0.2">
      <c r="D27400" s="343"/>
    </row>
    <row r="27401" spans="4:4" x14ac:dyDescent="0.2">
      <c r="D27401" s="343"/>
    </row>
    <row r="27402" spans="4:4" x14ac:dyDescent="0.2">
      <c r="D27402" s="343"/>
    </row>
    <row r="27403" spans="4:4" x14ac:dyDescent="0.2">
      <c r="D27403" s="343"/>
    </row>
    <row r="27404" spans="4:4" x14ac:dyDescent="0.2">
      <c r="D27404" s="343"/>
    </row>
    <row r="27405" spans="4:4" x14ac:dyDescent="0.2">
      <c r="D27405" s="343"/>
    </row>
    <row r="27406" spans="4:4" x14ac:dyDescent="0.2">
      <c r="D27406" s="343"/>
    </row>
    <row r="27407" spans="4:4" x14ac:dyDescent="0.2">
      <c r="D27407" s="343"/>
    </row>
    <row r="27408" spans="4:4" x14ac:dyDescent="0.2">
      <c r="D27408" s="343"/>
    </row>
    <row r="27409" spans="4:4" x14ac:dyDescent="0.2">
      <c r="D27409" s="343"/>
    </row>
    <row r="27410" spans="4:4" x14ac:dyDescent="0.2">
      <c r="D27410" s="343"/>
    </row>
    <row r="27411" spans="4:4" x14ac:dyDescent="0.2">
      <c r="D27411" s="343"/>
    </row>
    <row r="27412" spans="4:4" x14ac:dyDescent="0.2">
      <c r="D27412" s="343"/>
    </row>
    <row r="27413" spans="4:4" x14ac:dyDescent="0.2">
      <c r="D27413" s="343"/>
    </row>
    <row r="27414" spans="4:4" x14ac:dyDescent="0.2">
      <c r="D27414" s="343"/>
    </row>
    <row r="27415" spans="4:4" x14ac:dyDescent="0.2">
      <c r="D27415" s="343"/>
    </row>
    <row r="27416" spans="4:4" x14ac:dyDescent="0.2">
      <c r="D27416" s="343"/>
    </row>
    <row r="27417" spans="4:4" x14ac:dyDescent="0.2">
      <c r="D27417" s="343"/>
    </row>
    <row r="27418" spans="4:4" x14ac:dyDescent="0.2">
      <c r="D27418" s="343"/>
    </row>
    <row r="27419" spans="4:4" x14ac:dyDescent="0.2">
      <c r="D27419" s="343"/>
    </row>
    <row r="27420" spans="4:4" x14ac:dyDescent="0.2">
      <c r="D27420" s="343"/>
    </row>
    <row r="27421" spans="4:4" x14ac:dyDescent="0.2">
      <c r="D27421" s="343"/>
    </row>
    <row r="27422" spans="4:4" x14ac:dyDescent="0.2">
      <c r="D27422" s="343"/>
    </row>
    <row r="27423" spans="4:4" x14ac:dyDescent="0.2">
      <c r="D27423" s="343"/>
    </row>
    <row r="27424" spans="4:4" x14ac:dyDescent="0.2">
      <c r="D27424" s="343"/>
    </row>
    <row r="27425" spans="4:4" x14ac:dyDescent="0.2">
      <c r="D27425" s="343"/>
    </row>
    <row r="27426" spans="4:4" x14ac:dyDescent="0.2">
      <c r="D27426" s="343"/>
    </row>
    <row r="27427" spans="4:4" x14ac:dyDescent="0.2">
      <c r="D27427" s="343"/>
    </row>
    <row r="27428" spans="4:4" x14ac:dyDescent="0.2">
      <c r="D27428" s="343"/>
    </row>
    <row r="27429" spans="4:4" x14ac:dyDescent="0.2">
      <c r="D27429" s="343"/>
    </row>
    <row r="27430" spans="4:4" x14ac:dyDescent="0.2">
      <c r="D27430" s="343"/>
    </row>
    <row r="27431" spans="4:4" x14ac:dyDescent="0.2">
      <c r="D27431" s="343"/>
    </row>
    <row r="27432" spans="4:4" x14ac:dyDescent="0.2">
      <c r="D27432" s="343"/>
    </row>
    <row r="27433" spans="4:4" x14ac:dyDescent="0.2">
      <c r="D27433" s="343"/>
    </row>
    <row r="27434" spans="4:4" x14ac:dyDescent="0.2">
      <c r="D27434" s="343"/>
    </row>
    <row r="27435" spans="4:4" x14ac:dyDescent="0.2">
      <c r="D27435" s="343"/>
    </row>
    <row r="27436" spans="4:4" x14ac:dyDescent="0.2">
      <c r="D27436" s="343"/>
    </row>
    <row r="27437" spans="4:4" x14ac:dyDescent="0.2">
      <c r="D27437" s="343"/>
    </row>
    <row r="27438" spans="4:4" x14ac:dyDescent="0.2">
      <c r="D27438" s="343"/>
    </row>
    <row r="27439" spans="4:4" x14ac:dyDescent="0.2">
      <c r="D27439" s="343"/>
    </row>
    <row r="27440" spans="4:4" x14ac:dyDescent="0.2">
      <c r="D27440" s="343"/>
    </row>
    <row r="27441" spans="4:4" x14ac:dyDescent="0.2">
      <c r="D27441" s="343"/>
    </row>
    <row r="27442" spans="4:4" x14ac:dyDescent="0.2">
      <c r="D27442" s="343"/>
    </row>
    <row r="27443" spans="4:4" x14ac:dyDescent="0.2">
      <c r="D27443" s="343"/>
    </row>
    <row r="27444" spans="4:4" x14ac:dyDescent="0.2">
      <c r="D27444" s="343"/>
    </row>
    <row r="27445" spans="4:4" x14ac:dyDescent="0.2">
      <c r="D27445" s="343"/>
    </row>
    <row r="27446" spans="4:4" x14ac:dyDescent="0.2">
      <c r="D27446" s="343"/>
    </row>
    <row r="27447" spans="4:4" x14ac:dyDescent="0.2">
      <c r="D27447" s="343"/>
    </row>
    <row r="27448" spans="4:4" x14ac:dyDescent="0.2">
      <c r="D27448" s="343"/>
    </row>
    <row r="27449" spans="4:4" x14ac:dyDescent="0.2">
      <c r="D27449" s="343"/>
    </row>
    <row r="27450" spans="4:4" x14ac:dyDescent="0.2">
      <c r="D27450" s="343"/>
    </row>
    <row r="27451" spans="4:4" x14ac:dyDescent="0.2">
      <c r="D27451" s="343"/>
    </row>
    <row r="27452" spans="4:4" x14ac:dyDescent="0.2">
      <c r="D27452" s="343"/>
    </row>
    <row r="27453" spans="4:4" x14ac:dyDescent="0.2">
      <c r="D27453" s="343"/>
    </row>
    <row r="27454" spans="4:4" x14ac:dyDescent="0.2">
      <c r="D27454" s="343"/>
    </row>
    <row r="27455" spans="4:4" x14ac:dyDescent="0.2">
      <c r="D27455" s="343"/>
    </row>
    <row r="27456" spans="4:4" x14ac:dyDescent="0.2">
      <c r="D27456" s="343"/>
    </row>
    <row r="27457" spans="4:4" x14ac:dyDescent="0.2">
      <c r="D27457" s="343"/>
    </row>
    <row r="27458" spans="4:4" x14ac:dyDescent="0.2">
      <c r="D27458" s="343"/>
    </row>
    <row r="27459" spans="4:4" x14ac:dyDescent="0.2">
      <c r="D27459" s="343"/>
    </row>
    <row r="27460" spans="4:4" x14ac:dyDescent="0.2">
      <c r="D27460" s="343"/>
    </row>
    <row r="27461" spans="4:4" x14ac:dyDescent="0.2">
      <c r="D27461" s="343"/>
    </row>
    <row r="27462" spans="4:4" x14ac:dyDescent="0.2">
      <c r="D27462" s="343"/>
    </row>
    <row r="27463" spans="4:4" x14ac:dyDescent="0.2">
      <c r="D27463" s="343"/>
    </row>
    <row r="27464" spans="4:4" x14ac:dyDescent="0.2">
      <c r="D27464" s="343"/>
    </row>
    <row r="27465" spans="4:4" x14ac:dyDescent="0.2">
      <c r="D27465" s="343"/>
    </row>
    <row r="27466" spans="4:4" x14ac:dyDescent="0.2">
      <c r="D27466" s="343"/>
    </row>
    <row r="27467" spans="4:4" x14ac:dyDescent="0.2">
      <c r="D27467" s="343"/>
    </row>
    <row r="27468" spans="4:4" x14ac:dyDescent="0.2">
      <c r="D27468" s="343"/>
    </row>
    <row r="27469" spans="4:4" x14ac:dyDescent="0.2">
      <c r="D27469" s="343"/>
    </row>
    <row r="27470" spans="4:4" x14ac:dyDescent="0.2">
      <c r="D27470" s="343"/>
    </row>
    <row r="27471" spans="4:4" x14ac:dyDescent="0.2">
      <c r="D27471" s="343"/>
    </row>
    <row r="27472" spans="4:4" x14ac:dyDescent="0.2">
      <c r="D27472" s="343"/>
    </row>
    <row r="27473" spans="4:4" x14ac:dyDescent="0.2">
      <c r="D27473" s="343"/>
    </row>
    <row r="27474" spans="4:4" x14ac:dyDescent="0.2">
      <c r="D27474" s="343"/>
    </row>
    <row r="27475" spans="4:4" x14ac:dyDescent="0.2">
      <c r="D27475" s="343"/>
    </row>
    <row r="27476" spans="4:4" x14ac:dyDescent="0.2">
      <c r="D27476" s="343"/>
    </row>
    <row r="27477" spans="4:4" x14ac:dyDescent="0.2">
      <c r="D27477" s="343"/>
    </row>
    <row r="27478" spans="4:4" x14ac:dyDescent="0.2">
      <c r="D27478" s="343"/>
    </row>
    <row r="27479" spans="4:4" x14ac:dyDescent="0.2">
      <c r="D27479" s="343"/>
    </row>
    <row r="27480" spans="4:4" x14ac:dyDescent="0.2">
      <c r="D27480" s="343"/>
    </row>
    <row r="27481" spans="4:4" x14ac:dyDescent="0.2">
      <c r="D27481" s="343"/>
    </row>
    <row r="27482" spans="4:4" x14ac:dyDescent="0.2">
      <c r="D27482" s="343"/>
    </row>
    <row r="27483" spans="4:4" x14ac:dyDescent="0.2">
      <c r="D27483" s="343"/>
    </row>
    <row r="27484" spans="4:4" x14ac:dyDescent="0.2">
      <c r="D27484" s="343"/>
    </row>
    <row r="27485" spans="4:4" x14ac:dyDescent="0.2">
      <c r="D27485" s="343"/>
    </row>
    <row r="27486" spans="4:4" x14ac:dyDescent="0.2">
      <c r="D27486" s="343"/>
    </row>
    <row r="27487" spans="4:4" x14ac:dyDescent="0.2">
      <c r="D27487" s="343"/>
    </row>
    <row r="27488" spans="4:4" x14ac:dyDescent="0.2">
      <c r="D27488" s="343"/>
    </row>
    <row r="27489" spans="4:4" x14ac:dyDescent="0.2">
      <c r="D27489" s="343"/>
    </row>
    <row r="27490" spans="4:4" x14ac:dyDescent="0.2">
      <c r="D27490" s="343"/>
    </row>
    <row r="27491" spans="4:4" x14ac:dyDescent="0.2">
      <c r="D27491" s="343"/>
    </row>
    <row r="27492" spans="4:4" x14ac:dyDescent="0.2">
      <c r="D27492" s="343"/>
    </row>
    <row r="27493" spans="4:4" x14ac:dyDescent="0.2">
      <c r="D27493" s="343"/>
    </row>
    <row r="27494" spans="4:4" x14ac:dyDescent="0.2">
      <c r="D27494" s="343"/>
    </row>
    <row r="27495" spans="4:4" x14ac:dyDescent="0.2">
      <c r="D27495" s="343"/>
    </row>
    <row r="27496" spans="4:4" x14ac:dyDescent="0.2">
      <c r="D27496" s="343"/>
    </row>
    <row r="27497" spans="4:4" x14ac:dyDescent="0.2">
      <c r="D27497" s="343"/>
    </row>
    <row r="27498" spans="4:4" x14ac:dyDescent="0.2">
      <c r="D27498" s="343"/>
    </row>
    <row r="27499" spans="4:4" x14ac:dyDescent="0.2">
      <c r="D27499" s="343"/>
    </row>
    <row r="27500" spans="4:4" x14ac:dyDescent="0.2">
      <c r="D27500" s="343"/>
    </row>
    <row r="27501" spans="4:4" x14ac:dyDescent="0.2">
      <c r="D27501" s="343"/>
    </row>
    <row r="27502" spans="4:4" x14ac:dyDescent="0.2">
      <c r="D27502" s="343"/>
    </row>
    <row r="27503" spans="4:4" x14ac:dyDescent="0.2">
      <c r="D27503" s="343"/>
    </row>
    <row r="27504" spans="4:4" x14ac:dyDescent="0.2">
      <c r="D27504" s="343"/>
    </row>
    <row r="27505" spans="4:4" x14ac:dyDescent="0.2">
      <c r="D27505" s="343"/>
    </row>
    <row r="27506" spans="4:4" x14ac:dyDescent="0.2">
      <c r="D27506" s="343"/>
    </row>
    <row r="27507" spans="4:4" x14ac:dyDescent="0.2">
      <c r="D27507" s="343"/>
    </row>
    <row r="27508" spans="4:4" x14ac:dyDescent="0.2">
      <c r="D27508" s="343"/>
    </row>
    <row r="27509" spans="4:4" x14ac:dyDescent="0.2">
      <c r="D27509" s="343"/>
    </row>
    <row r="27510" spans="4:4" x14ac:dyDescent="0.2">
      <c r="D27510" s="343"/>
    </row>
    <row r="27511" spans="4:4" x14ac:dyDescent="0.2">
      <c r="D27511" s="343"/>
    </row>
    <row r="27512" spans="4:4" x14ac:dyDescent="0.2">
      <c r="D27512" s="343"/>
    </row>
    <row r="27513" spans="4:4" x14ac:dyDescent="0.2">
      <c r="D27513" s="343"/>
    </row>
    <row r="27514" spans="4:4" x14ac:dyDescent="0.2">
      <c r="D27514" s="343"/>
    </row>
    <row r="27515" spans="4:4" x14ac:dyDescent="0.2">
      <c r="D27515" s="343"/>
    </row>
    <row r="27516" spans="4:4" x14ac:dyDescent="0.2">
      <c r="D27516" s="343"/>
    </row>
    <row r="27517" spans="4:4" x14ac:dyDescent="0.2">
      <c r="D27517" s="343"/>
    </row>
    <row r="27518" spans="4:4" x14ac:dyDescent="0.2">
      <c r="D27518" s="343"/>
    </row>
    <row r="27519" spans="4:4" x14ac:dyDescent="0.2">
      <c r="D27519" s="343"/>
    </row>
    <row r="27520" spans="4:4" x14ac:dyDescent="0.2">
      <c r="D27520" s="343"/>
    </row>
    <row r="27521" spans="4:4" x14ac:dyDescent="0.2">
      <c r="D27521" s="343"/>
    </row>
    <row r="27522" spans="4:4" x14ac:dyDescent="0.2">
      <c r="D27522" s="343"/>
    </row>
    <row r="27523" spans="4:4" x14ac:dyDescent="0.2">
      <c r="D27523" s="343"/>
    </row>
    <row r="27524" spans="4:4" x14ac:dyDescent="0.2">
      <c r="D27524" s="343"/>
    </row>
    <row r="27525" spans="4:4" x14ac:dyDescent="0.2">
      <c r="D27525" s="343"/>
    </row>
    <row r="27526" spans="4:4" x14ac:dyDescent="0.2">
      <c r="D27526" s="343"/>
    </row>
    <row r="27527" spans="4:4" x14ac:dyDescent="0.2">
      <c r="D27527" s="343"/>
    </row>
    <row r="27528" spans="4:4" x14ac:dyDescent="0.2">
      <c r="D27528" s="343"/>
    </row>
    <row r="27529" spans="4:4" x14ac:dyDescent="0.2">
      <c r="D27529" s="343"/>
    </row>
    <row r="27530" spans="4:4" x14ac:dyDescent="0.2">
      <c r="D27530" s="343"/>
    </row>
    <row r="27531" spans="4:4" x14ac:dyDescent="0.2">
      <c r="D27531" s="343"/>
    </row>
    <row r="27532" spans="4:4" x14ac:dyDescent="0.2">
      <c r="D27532" s="343"/>
    </row>
    <row r="27533" spans="4:4" x14ac:dyDescent="0.2">
      <c r="D27533" s="343"/>
    </row>
    <row r="27534" spans="4:4" x14ac:dyDescent="0.2">
      <c r="D27534" s="343"/>
    </row>
    <row r="27535" spans="4:4" x14ac:dyDescent="0.2">
      <c r="D27535" s="343"/>
    </row>
    <row r="27536" spans="4:4" x14ac:dyDescent="0.2">
      <c r="D27536" s="343"/>
    </row>
    <row r="27537" spans="4:4" x14ac:dyDescent="0.2">
      <c r="D27537" s="343"/>
    </row>
    <row r="27538" spans="4:4" x14ac:dyDescent="0.2">
      <c r="D27538" s="343"/>
    </row>
    <row r="27539" spans="4:4" x14ac:dyDescent="0.2">
      <c r="D27539" s="343"/>
    </row>
    <row r="27540" spans="4:4" x14ac:dyDescent="0.2">
      <c r="D27540" s="343"/>
    </row>
    <row r="27541" spans="4:4" x14ac:dyDescent="0.2">
      <c r="D27541" s="343"/>
    </row>
    <row r="27542" spans="4:4" x14ac:dyDescent="0.2">
      <c r="D27542" s="343"/>
    </row>
    <row r="27543" spans="4:4" x14ac:dyDescent="0.2">
      <c r="D27543" s="343"/>
    </row>
    <row r="27544" spans="4:4" x14ac:dyDescent="0.2">
      <c r="D27544" s="343"/>
    </row>
    <row r="27545" spans="4:4" x14ac:dyDescent="0.2">
      <c r="D27545" s="343"/>
    </row>
    <row r="27546" spans="4:4" x14ac:dyDescent="0.2">
      <c r="D27546" s="343"/>
    </row>
    <row r="27547" spans="4:4" x14ac:dyDescent="0.2">
      <c r="D27547" s="343"/>
    </row>
    <row r="27548" spans="4:4" x14ac:dyDescent="0.2">
      <c r="D27548" s="343"/>
    </row>
    <row r="27549" spans="4:4" x14ac:dyDescent="0.2">
      <c r="D27549" s="343"/>
    </row>
    <row r="27550" spans="4:4" x14ac:dyDescent="0.2">
      <c r="D27550" s="343"/>
    </row>
    <row r="27551" spans="4:4" x14ac:dyDescent="0.2">
      <c r="D27551" s="343"/>
    </row>
    <row r="27552" spans="4:4" x14ac:dyDescent="0.2">
      <c r="D27552" s="343"/>
    </row>
    <row r="27553" spans="4:4" x14ac:dyDescent="0.2">
      <c r="D27553" s="343"/>
    </row>
    <row r="27554" spans="4:4" x14ac:dyDescent="0.2">
      <c r="D27554" s="343"/>
    </row>
    <row r="27555" spans="4:4" x14ac:dyDescent="0.2">
      <c r="D27555" s="343"/>
    </row>
    <row r="27556" spans="4:4" x14ac:dyDescent="0.2">
      <c r="D27556" s="343"/>
    </row>
    <row r="27557" spans="4:4" x14ac:dyDescent="0.2">
      <c r="D27557" s="343"/>
    </row>
    <row r="27558" spans="4:4" x14ac:dyDescent="0.2">
      <c r="D27558" s="343"/>
    </row>
    <row r="27559" spans="4:4" x14ac:dyDescent="0.2">
      <c r="D27559" s="343"/>
    </row>
    <row r="27560" spans="4:4" x14ac:dyDescent="0.2">
      <c r="D27560" s="343"/>
    </row>
    <row r="27561" spans="4:4" x14ac:dyDescent="0.2">
      <c r="D27561" s="343"/>
    </row>
    <row r="27562" spans="4:4" x14ac:dyDescent="0.2">
      <c r="D27562" s="343"/>
    </row>
    <row r="27563" spans="4:4" x14ac:dyDescent="0.2">
      <c r="D27563" s="343"/>
    </row>
    <row r="27564" spans="4:4" x14ac:dyDescent="0.2">
      <c r="D27564" s="343"/>
    </row>
    <row r="27565" spans="4:4" x14ac:dyDescent="0.2">
      <c r="D27565" s="343"/>
    </row>
    <row r="27566" spans="4:4" x14ac:dyDescent="0.2">
      <c r="D27566" s="343"/>
    </row>
    <row r="27567" spans="4:4" x14ac:dyDescent="0.2">
      <c r="D27567" s="343"/>
    </row>
    <row r="27568" spans="4:4" x14ac:dyDescent="0.2">
      <c r="D27568" s="343"/>
    </row>
    <row r="27569" spans="4:4" x14ac:dyDescent="0.2">
      <c r="D27569" s="343"/>
    </row>
    <row r="27570" spans="4:4" x14ac:dyDescent="0.2">
      <c r="D27570" s="343"/>
    </row>
    <row r="27571" spans="4:4" x14ac:dyDescent="0.2">
      <c r="D27571" s="343"/>
    </row>
    <row r="27572" spans="4:4" x14ac:dyDescent="0.2">
      <c r="D27572" s="343"/>
    </row>
    <row r="27573" spans="4:4" x14ac:dyDescent="0.2">
      <c r="D27573" s="343"/>
    </row>
    <row r="27574" spans="4:4" x14ac:dyDescent="0.2">
      <c r="D27574" s="343"/>
    </row>
    <row r="27575" spans="4:4" x14ac:dyDescent="0.2">
      <c r="D27575" s="343"/>
    </row>
    <row r="27576" spans="4:4" x14ac:dyDescent="0.2">
      <c r="D27576" s="343"/>
    </row>
    <row r="27577" spans="4:4" x14ac:dyDescent="0.2">
      <c r="D27577" s="343"/>
    </row>
    <row r="27578" spans="4:4" x14ac:dyDescent="0.2">
      <c r="D27578" s="343"/>
    </row>
    <row r="27579" spans="4:4" x14ac:dyDescent="0.2">
      <c r="D27579" s="343"/>
    </row>
    <row r="27580" spans="4:4" x14ac:dyDescent="0.2">
      <c r="D27580" s="343"/>
    </row>
    <row r="27581" spans="4:4" x14ac:dyDescent="0.2">
      <c r="D27581" s="343"/>
    </row>
    <row r="27582" spans="4:4" x14ac:dyDescent="0.2">
      <c r="D27582" s="343"/>
    </row>
    <row r="27583" spans="4:4" x14ac:dyDescent="0.2">
      <c r="D27583" s="343"/>
    </row>
    <row r="27584" spans="4:4" x14ac:dyDescent="0.2">
      <c r="D27584" s="343"/>
    </row>
    <row r="27585" spans="4:4" x14ac:dyDescent="0.2">
      <c r="D27585" s="343"/>
    </row>
    <row r="27586" spans="4:4" x14ac:dyDescent="0.2">
      <c r="D27586" s="343"/>
    </row>
    <row r="27587" spans="4:4" x14ac:dyDescent="0.2">
      <c r="D27587" s="343"/>
    </row>
    <row r="27588" spans="4:4" x14ac:dyDescent="0.2">
      <c r="D27588" s="343"/>
    </row>
    <row r="27589" spans="4:4" x14ac:dyDescent="0.2">
      <c r="D27589" s="343"/>
    </row>
    <row r="27590" spans="4:4" x14ac:dyDescent="0.2">
      <c r="D27590" s="343"/>
    </row>
    <row r="27591" spans="4:4" x14ac:dyDescent="0.2">
      <c r="D27591" s="343"/>
    </row>
    <row r="27592" spans="4:4" x14ac:dyDescent="0.2">
      <c r="D27592" s="343"/>
    </row>
    <row r="27593" spans="4:4" x14ac:dyDescent="0.2">
      <c r="D27593" s="343"/>
    </row>
    <row r="27594" spans="4:4" x14ac:dyDescent="0.2">
      <c r="D27594" s="343"/>
    </row>
    <row r="27595" spans="4:4" x14ac:dyDescent="0.2">
      <c r="D27595" s="343"/>
    </row>
    <row r="27596" spans="4:4" x14ac:dyDescent="0.2">
      <c r="D27596" s="343"/>
    </row>
    <row r="27597" spans="4:4" x14ac:dyDescent="0.2">
      <c r="D27597" s="343"/>
    </row>
    <row r="27598" spans="4:4" x14ac:dyDescent="0.2">
      <c r="D27598" s="343"/>
    </row>
    <row r="27599" spans="4:4" x14ac:dyDescent="0.2">
      <c r="D27599" s="343"/>
    </row>
    <row r="27600" spans="4:4" x14ac:dyDescent="0.2">
      <c r="D27600" s="343"/>
    </row>
    <row r="27601" spans="4:4" x14ac:dyDescent="0.2">
      <c r="D27601" s="343"/>
    </row>
    <row r="27602" spans="4:4" x14ac:dyDescent="0.2">
      <c r="D27602" s="343"/>
    </row>
    <row r="27603" spans="4:4" x14ac:dyDescent="0.2">
      <c r="D27603" s="343"/>
    </row>
    <row r="27604" spans="4:4" x14ac:dyDescent="0.2">
      <c r="D27604" s="343"/>
    </row>
    <row r="27605" spans="4:4" x14ac:dyDescent="0.2">
      <c r="D27605" s="343"/>
    </row>
    <row r="27606" spans="4:4" x14ac:dyDescent="0.2">
      <c r="D27606" s="343"/>
    </row>
    <row r="27607" spans="4:4" x14ac:dyDescent="0.2">
      <c r="D27607" s="343"/>
    </row>
    <row r="27608" spans="4:4" x14ac:dyDescent="0.2">
      <c r="D27608" s="343"/>
    </row>
    <row r="27609" spans="4:4" x14ac:dyDescent="0.2">
      <c r="D27609" s="343"/>
    </row>
    <row r="27610" spans="4:4" x14ac:dyDescent="0.2">
      <c r="D27610" s="343"/>
    </row>
    <row r="27611" spans="4:4" x14ac:dyDescent="0.2">
      <c r="D27611" s="343"/>
    </row>
    <row r="27612" spans="4:4" x14ac:dyDescent="0.2">
      <c r="D27612" s="343"/>
    </row>
    <row r="27613" spans="4:4" x14ac:dyDescent="0.2">
      <c r="D27613" s="343"/>
    </row>
    <row r="27614" spans="4:4" x14ac:dyDescent="0.2">
      <c r="D27614" s="343"/>
    </row>
    <row r="27615" spans="4:4" x14ac:dyDescent="0.2">
      <c r="D27615" s="343"/>
    </row>
    <row r="27616" spans="4:4" x14ac:dyDescent="0.2">
      <c r="D27616" s="343"/>
    </row>
    <row r="27617" spans="4:4" x14ac:dyDescent="0.2">
      <c r="D27617" s="343"/>
    </row>
    <row r="27618" spans="4:4" x14ac:dyDescent="0.2">
      <c r="D27618" s="343"/>
    </row>
    <row r="27619" spans="4:4" x14ac:dyDescent="0.2">
      <c r="D27619" s="343"/>
    </row>
    <row r="27620" spans="4:4" x14ac:dyDescent="0.2">
      <c r="D27620" s="343"/>
    </row>
    <row r="27621" spans="4:4" x14ac:dyDescent="0.2">
      <c r="D27621" s="343"/>
    </row>
    <row r="27622" spans="4:4" x14ac:dyDescent="0.2">
      <c r="D27622" s="343"/>
    </row>
    <row r="27623" spans="4:4" x14ac:dyDescent="0.2">
      <c r="D27623" s="343"/>
    </row>
    <row r="27624" spans="4:4" x14ac:dyDescent="0.2">
      <c r="D27624" s="343"/>
    </row>
    <row r="27625" spans="4:4" x14ac:dyDescent="0.2">
      <c r="D27625" s="343"/>
    </row>
    <row r="27626" spans="4:4" x14ac:dyDescent="0.2">
      <c r="D27626" s="343"/>
    </row>
    <row r="27627" spans="4:4" x14ac:dyDescent="0.2">
      <c r="D27627" s="343"/>
    </row>
    <row r="27628" spans="4:4" x14ac:dyDescent="0.2">
      <c r="D27628" s="343"/>
    </row>
    <row r="27629" spans="4:4" x14ac:dyDescent="0.2">
      <c r="D27629" s="343"/>
    </row>
    <row r="27630" spans="4:4" x14ac:dyDescent="0.2">
      <c r="D27630" s="343"/>
    </row>
    <row r="27631" spans="4:4" x14ac:dyDescent="0.2">
      <c r="D27631" s="343"/>
    </row>
    <row r="27632" spans="4:4" x14ac:dyDescent="0.2">
      <c r="D27632" s="343"/>
    </row>
    <row r="27633" spans="4:4" x14ac:dyDescent="0.2">
      <c r="D27633" s="343"/>
    </row>
    <row r="27634" spans="4:4" x14ac:dyDescent="0.2">
      <c r="D27634" s="343"/>
    </row>
    <row r="27635" spans="4:4" x14ac:dyDescent="0.2">
      <c r="D27635" s="343"/>
    </row>
    <row r="27636" spans="4:4" x14ac:dyDescent="0.2">
      <c r="D27636" s="343"/>
    </row>
    <row r="27637" spans="4:4" x14ac:dyDescent="0.2">
      <c r="D27637" s="343"/>
    </row>
    <row r="27638" spans="4:4" x14ac:dyDescent="0.2">
      <c r="D27638" s="343"/>
    </row>
    <row r="27639" spans="4:4" x14ac:dyDescent="0.2">
      <c r="D27639" s="343"/>
    </row>
    <row r="27640" spans="4:4" x14ac:dyDescent="0.2">
      <c r="D27640" s="343"/>
    </row>
    <row r="27641" spans="4:4" x14ac:dyDescent="0.2">
      <c r="D27641" s="343"/>
    </row>
    <row r="27642" spans="4:4" x14ac:dyDescent="0.2">
      <c r="D27642" s="343"/>
    </row>
    <row r="27643" spans="4:4" x14ac:dyDescent="0.2">
      <c r="D27643" s="343"/>
    </row>
    <row r="27644" spans="4:4" x14ac:dyDescent="0.2">
      <c r="D27644" s="343"/>
    </row>
    <row r="27645" spans="4:4" x14ac:dyDescent="0.2">
      <c r="D27645" s="343"/>
    </row>
    <row r="27646" spans="4:4" x14ac:dyDescent="0.2">
      <c r="D27646" s="343"/>
    </row>
    <row r="27647" spans="4:4" x14ac:dyDescent="0.2">
      <c r="D27647" s="343"/>
    </row>
    <row r="27648" spans="4:4" x14ac:dyDescent="0.2">
      <c r="D27648" s="343"/>
    </row>
    <row r="27649" spans="4:4" x14ac:dyDescent="0.2">
      <c r="D27649" s="343"/>
    </row>
    <row r="27650" spans="4:4" x14ac:dyDescent="0.2">
      <c r="D27650" s="343"/>
    </row>
    <row r="27651" spans="4:4" x14ac:dyDescent="0.2">
      <c r="D27651" s="343"/>
    </row>
    <row r="27652" spans="4:4" x14ac:dyDescent="0.2">
      <c r="D27652" s="343"/>
    </row>
    <row r="27653" spans="4:4" x14ac:dyDescent="0.2">
      <c r="D27653" s="343"/>
    </row>
    <row r="27654" spans="4:4" x14ac:dyDescent="0.2">
      <c r="D27654" s="343"/>
    </row>
    <row r="27655" spans="4:4" x14ac:dyDescent="0.2">
      <c r="D27655" s="343"/>
    </row>
    <row r="27656" spans="4:4" x14ac:dyDescent="0.2">
      <c r="D27656" s="343"/>
    </row>
    <row r="27657" spans="4:4" x14ac:dyDescent="0.2">
      <c r="D27657" s="343"/>
    </row>
    <row r="27658" spans="4:4" x14ac:dyDescent="0.2">
      <c r="D27658" s="343"/>
    </row>
    <row r="27659" spans="4:4" x14ac:dyDescent="0.2">
      <c r="D27659" s="343"/>
    </row>
    <row r="27660" spans="4:4" x14ac:dyDescent="0.2">
      <c r="D27660" s="343"/>
    </row>
    <row r="27661" spans="4:4" x14ac:dyDescent="0.2">
      <c r="D27661" s="343"/>
    </row>
    <row r="27662" spans="4:4" x14ac:dyDescent="0.2">
      <c r="D27662" s="343"/>
    </row>
    <row r="27663" spans="4:4" x14ac:dyDescent="0.2">
      <c r="D27663" s="343"/>
    </row>
    <row r="27664" spans="4:4" x14ac:dyDescent="0.2">
      <c r="D27664" s="343"/>
    </row>
    <row r="27665" spans="4:4" x14ac:dyDescent="0.2">
      <c r="D27665" s="343"/>
    </row>
    <row r="27666" spans="4:4" x14ac:dyDescent="0.2">
      <c r="D27666" s="343"/>
    </row>
    <row r="27667" spans="4:4" x14ac:dyDescent="0.2">
      <c r="D27667" s="343"/>
    </row>
    <row r="27668" spans="4:4" x14ac:dyDescent="0.2">
      <c r="D27668" s="343"/>
    </row>
    <row r="27669" spans="4:4" x14ac:dyDescent="0.2">
      <c r="D27669" s="343"/>
    </row>
    <row r="27670" spans="4:4" x14ac:dyDescent="0.2">
      <c r="D27670" s="343"/>
    </row>
    <row r="27671" spans="4:4" x14ac:dyDescent="0.2">
      <c r="D27671" s="343"/>
    </row>
    <row r="27672" spans="4:4" x14ac:dyDescent="0.2">
      <c r="D27672" s="343"/>
    </row>
    <row r="27673" spans="4:4" x14ac:dyDescent="0.2">
      <c r="D27673" s="343"/>
    </row>
    <row r="27674" spans="4:4" x14ac:dyDescent="0.2">
      <c r="D27674" s="343"/>
    </row>
    <row r="27675" spans="4:4" x14ac:dyDescent="0.2">
      <c r="D27675" s="343"/>
    </row>
    <row r="27676" spans="4:4" x14ac:dyDescent="0.2">
      <c r="D27676" s="343"/>
    </row>
    <row r="27677" spans="4:4" x14ac:dyDescent="0.2">
      <c r="D27677" s="343"/>
    </row>
    <row r="27678" spans="4:4" x14ac:dyDescent="0.2">
      <c r="D27678" s="343"/>
    </row>
    <row r="27679" spans="4:4" x14ac:dyDescent="0.2">
      <c r="D27679" s="343"/>
    </row>
    <row r="27680" spans="4:4" x14ac:dyDescent="0.2">
      <c r="D27680" s="343"/>
    </row>
    <row r="27681" spans="4:4" x14ac:dyDescent="0.2">
      <c r="D27681" s="343"/>
    </row>
    <row r="27682" spans="4:4" x14ac:dyDescent="0.2">
      <c r="D27682" s="343"/>
    </row>
    <row r="27683" spans="4:4" x14ac:dyDescent="0.2">
      <c r="D27683" s="343"/>
    </row>
    <row r="27684" spans="4:4" x14ac:dyDescent="0.2">
      <c r="D27684" s="343"/>
    </row>
    <row r="27685" spans="4:4" x14ac:dyDescent="0.2">
      <c r="D27685" s="343"/>
    </row>
    <row r="27686" spans="4:4" x14ac:dyDescent="0.2">
      <c r="D27686" s="343"/>
    </row>
    <row r="27687" spans="4:4" x14ac:dyDescent="0.2">
      <c r="D27687" s="343"/>
    </row>
    <row r="27688" spans="4:4" x14ac:dyDescent="0.2">
      <c r="D27688" s="343"/>
    </row>
    <row r="27689" spans="4:4" x14ac:dyDescent="0.2">
      <c r="D27689" s="343"/>
    </row>
    <row r="27690" spans="4:4" x14ac:dyDescent="0.2">
      <c r="D27690" s="343"/>
    </row>
    <row r="27691" spans="4:4" x14ac:dyDescent="0.2">
      <c r="D27691" s="343"/>
    </row>
    <row r="27692" spans="4:4" x14ac:dyDescent="0.2">
      <c r="D27692" s="343"/>
    </row>
    <row r="27693" spans="4:4" x14ac:dyDescent="0.2">
      <c r="D27693" s="343"/>
    </row>
    <row r="27694" spans="4:4" x14ac:dyDescent="0.2">
      <c r="D27694" s="343"/>
    </row>
    <row r="27695" spans="4:4" x14ac:dyDescent="0.2">
      <c r="D27695" s="343"/>
    </row>
    <row r="27696" spans="4:4" x14ac:dyDescent="0.2">
      <c r="D27696" s="343"/>
    </row>
    <row r="27697" spans="4:4" x14ac:dyDescent="0.2">
      <c r="D27697" s="343"/>
    </row>
    <row r="27698" spans="4:4" x14ac:dyDescent="0.2">
      <c r="D27698" s="343"/>
    </row>
    <row r="27699" spans="4:4" x14ac:dyDescent="0.2">
      <c r="D27699" s="343"/>
    </row>
    <row r="27700" spans="4:4" x14ac:dyDescent="0.2">
      <c r="D27700" s="343"/>
    </row>
    <row r="27701" spans="4:4" x14ac:dyDescent="0.2">
      <c r="D27701" s="343"/>
    </row>
    <row r="27702" spans="4:4" x14ac:dyDescent="0.2">
      <c r="D27702" s="343"/>
    </row>
    <row r="27703" spans="4:4" x14ac:dyDescent="0.2">
      <c r="D27703" s="343"/>
    </row>
    <row r="27704" spans="4:4" x14ac:dyDescent="0.2">
      <c r="D27704" s="343"/>
    </row>
    <row r="27705" spans="4:4" x14ac:dyDescent="0.2">
      <c r="D27705" s="343"/>
    </row>
    <row r="27706" spans="4:4" x14ac:dyDescent="0.2">
      <c r="D27706" s="343"/>
    </row>
    <row r="27707" spans="4:4" x14ac:dyDescent="0.2">
      <c r="D27707" s="343"/>
    </row>
    <row r="27708" spans="4:4" x14ac:dyDescent="0.2">
      <c r="D27708" s="343"/>
    </row>
    <row r="27709" spans="4:4" x14ac:dyDescent="0.2">
      <c r="D27709" s="343"/>
    </row>
    <row r="27710" spans="4:4" x14ac:dyDescent="0.2">
      <c r="D27710" s="343"/>
    </row>
    <row r="27711" spans="4:4" x14ac:dyDescent="0.2">
      <c r="D27711" s="343"/>
    </row>
    <row r="27712" spans="4:4" x14ac:dyDescent="0.2">
      <c r="D27712" s="343"/>
    </row>
    <row r="27713" spans="4:4" x14ac:dyDescent="0.2">
      <c r="D27713" s="343"/>
    </row>
    <row r="27714" spans="4:4" x14ac:dyDescent="0.2">
      <c r="D27714" s="343"/>
    </row>
    <row r="27715" spans="4:4" x14ac:dyDescent="0.2">
      <c r="D27715" s="343"/>
    </row>
    <row r="27716" spans="4:4" x14ac:dyDescent="0.2">
      <c r="D27716" s="343"/>
    </row>
    <row r="27717" spans="4:4" x14ac:dyDescent="0.2">
      <c r="D27717" s="343"/>
    </row>
    <row r="27718" spans="4:4" x14ac:dyDescent="0.2">
      <c r="D27718" s="343"/>
    </row>
    <row r="27719" spans="4:4" x14ac:dyDescent="0.2">
      <c r="D27719" s="343"/>
    </row>
    <row r="27720" spans="4:4" x14ac:dyDescent="0.2">
      <c r="D27720" s="343"/>
    </row>
    <row r="27721" spans="4:4" x14ac:dyDescent="0.2">
      <c r="D27721" s="343"/>
    </row>
    <row r="27722" spans="4:4" x14ac:dyDescent="0.2">
      <c r="D27722" s="343"/>
    </row>
    <row r="27723" spans="4:4" x14ac:dyDescent="0.2">
      <c r="D27723" s="343"/>
    </row>
    <row r="27724" spans="4:4" x14ac:dyDescent="0.2">
      <c r="D27724" s="343"/>
    </row>
    <row r="27725" spans="4:4" x14ac:dyDescent="0.2">
      <c r="D27725" s="343"/>
    </row>
    <row r="27726" spans="4:4" x14ac:dyDescent="0.2">
      <c r="D27726" s="343"/>
    </row>
    <row r="27727" spans="4:4" x14ac:dyDescent="0.2">
      <c r="D27727" s="343"/>
    </row>
    <row r="27728" spans="4:4" x14ac:dyDescent="0.2">
      <c r="D27728" s="343"/>
    </row>
    <row r="27729" spans="4:4" x14ac:dyDescent="0.2">
      <c r="D27729" s="343"/>
    </row>
    <row r="27730" spans="4:4" x14ac:dyDescent="0.2">
      <c r="D27730" s="343"/>
    </row>
    <row r="27731" spans="4:4" x14ac:dyDescent="0.2">
      <c r="D27731" s="343"/>
    </row>
    <row r="27732" spans="4:4" x14ac:dyDescent="0.2">
      <c r="D27732" s="343"/>
    </row>
    <row r="27733" spans="4:4" x14ac:dyDescent="0.2">
      <c r="D27733" s="343"/>
    </row>
    <row r="27734" spans="4:4" x14ac:dyDescent="0.2">
      <c r="D27734" s="343"/>
    </row>
    <row r="27735" spans="4:4" x14ac:dyDescent="0.2">
      <c r="D27735" s="343"/>
    </row>
    <row r="27736" spans="4:4" x14ac:dyDescent="0.2">
      <c r="D27736" s="343"/>
    </row>
    <row r="27737" spans="4:4" x14ac:dyDescent="0.2">
      <c r="D27737" s="343"/>
    </row>
    <row r="27738" spans="4:4" x14ac:dyDescent="0.2">
      <c r="D27738" s="343"/>
    </row>
    <row r="27739" spans="4:4" x14ac:dyDescent="0.2">
      <c r="D27739" s="343"/>
    </row>
    <row r="27740" spans="4:4" x14ac:dyDescent="0.2">
      <c r="D27740" s="343"/>
    </row>
    <row r="27741" spans="4:4" x14ac:dyDescent="0.2">
      <c r="D27741" s="343"/>
    </row>
    <row r="27742" spans="4:4" x14ac:dyDescent="0.2">
      <c r="D27742" s="343"/>
    </row>
    <row r="27743" spans="4:4" x14ac:dyDescent="0.2">
      <c r="D27743" s="343"/>
    </row>
    <row r="27744" spans="4:4" x14ac:dyDescent="0.2">
      <c r="D27744" s="343"/>
    </row>
    <row r="27745" spans="4:4" x14ac:dyDescent="0.2">
      <c r="D27745" s="343"/>
    </row>
    <row r="27746" spans="4:4" x14ac:dyDescent="0.2">
      <c r="D27746" s="343"/>
    </row>
    <row r="27747" spans="4:4" x14ac:dyDescent="0.2">
      <c r="D27747" s="343"/>
    </row>
    <row r="27748" spans="4:4" x14ac:dyDescent="0.2">
      <c r="D27748" s="343"/>
    </row>
    <row r="27749" spans="4:4" x14ac:dyDescent="0.2">
      <c r="D27749" s="343"/>
    </row>
    <row r="27750" spans="4:4" x14ac:dyDescent="0.2">
      <c r="D27750" s="343"/>
    </row>
    <row r="27751" spans="4:4" x14ac:dyDescent="0.2">
      <c r="D27751" s="343"/>
    </row>
    <row r="27752" spans="4:4" x14ac:dyDescent="0.2">
      <c r="D27752" s="343"/>
    </row>
    <row r="27753" spans="4:4" x14ac:dyDescent="0.2">
      <c r="D27753" s="343"/>
    </row>
    <row r="27754" spans="4:4" x14ac:dyDescent="0.2">
      <c r="D27754" s="343"/>
    </row>
    <row r="27755" spans="4:4" x14ac:dyDescent="0.2">
      <c r="D27755" s="343"/>
    </row>
    <row r="27756" spans="4:4" x14ac:dyDescent="0.2">
      <c r="D27756" s="343"/>
    </row>
    <row r="27757" spans="4:4" x14ac:dyDescent="0.2">
      <c r="D27757" s="343"/>
    </row>
    <row r="27758" spans="4:4" x14ac:dyDescent="0.2">
      <c r="D27758" s="343"/>
    </row>
    <row r="27759" spans="4:4" x14ac:dyDescent="0.2">
      <c r="D27759" s="343"/>
    </row>
    <row r="27760" spans="4:4" x14ac:dyDescent="0.2">
      <c r="D27760" s="343"/>
    </row>
    <row r="27761" spans="4:4" x14ac:dyDescent="0.2">
      <c r="D27761" s="343"/>
    </row>
    <row r="27762" spans="4:4" x14ac:dyDescent="0.2">
      <c r="D27762" s="343"/>
    </row>
    <row r="27763" spans="4:4" x14ac:dyDescent="0.2">
      <c r="D27763" s="343"/>
    </row>
    <row r="27764" spans="4:4" x14ac:dyDescent="0.2">
      <c r="D27764" s="343"/>
    </row>
    <row r="27765" spans="4:4" x14ac:dyDescent="0.2">
      <c r="D27765" s="343"/>
    </row>
    <row r="27766" spans="4:4" x14ac:dyDescent="0.2">
      <c r="D27766" s="343"/>
    </row>
    <row r="27767" spans="4:4" x14ac:dyDescent="0.2">
      <c r="D27767" s="343"/>
    </row>
    <row r="27768" spans="4:4" x14ac:dyDescent="0.2">
      <c r="D27768" s="343"/>
    </row>
    <row r="27769" spans="4:4" x14ac:dyDescent="0.2">
      <c r="D27769" s="343"/>
    </row>
    <row r="27770" spans="4:4" x14ac:dyDescent="0.2">
      <c r="D27770" s="343"/>
    </row>
    <row r="27771" spans="4:4" x14ac:dyDescent="0.2">
      <c r="D27771" s="343"/>
    </row>
    <row r="27772" spans="4:4" x14ac:dyDescent="0.2">
      <c r="D27772" s="343"/>
    </row>
    <row r="27773" spans="4:4" x14ac:dyDescent="0.2">
      <c r="D27773" s="343"/>
    </row>
    <row r="27774" spans="4:4" x14ac:dyDescent="0.2">
      <c r="D27774" s="343"/>
    </row>
    <row r="27775" spans="4:4" x14ac:dyDescent="0.2">
      <c r="D27775" s="343"/>
    </row>
    <row r="27776" spans="4:4" x14ac:dyDescent="0.2">
      <c r="D27776" s="343"/>
    </row>
    <row r="27777" spans="4:4" x14ac:dyDescent="0.2">
      <c r="D27777" s="343"/>
    </row>
    <row r="27778" spans="4:4" x14ac:dyDescent="0.2">
      <c r="D27778" s="343"/>
    </row>
    <row r="27779" spans="4:4" x14ac:dyDescent="0.2">
      <c r="D27779" s="343"/>
    </row>
    <row r="27780" spans="4:4" x14ac:dyDescent="0.2">
      <c r="D27780" s="343"/>
    </row>
    <row r="27781" spans="4:4" x14ac:dyDescent="0.2">
      <c r="D27781" s="343"/>
    </row>
    <row r="27782" spans="4:4" x14ac:dyDescent="0.2">
      <c r="D27782" s="343"/>
    </row>
    <row r="27783" spans="4:4" x14ac:dyDescent="0.2">
      <c r="D27783" s="343"/>
    </row>
    <row r="27784" spans="4:4" x14ac:dyDescent="0.2">
      <c r="D27784" s="343"/>
    </row>
    <row r="27785" spans="4:4" x14ac:dyDescent="0.2">
      <c r="D27785" s="343"/>
    </row>
    <row r="27786" spans="4:4" x14ac:dyDescent="0.2">
      <c r="D27786" s="343"/>
    </row>
    <row r="27787" spans="4:4" x14ac:dyDescent="0.2">
      <c r="D27787" s="343"/>
    </row>
    <row r="27788" spans="4:4" x14ac:dyDescent="0.2">
      <c r="D27788" s="343"/>
    </row>
    <row r="27789" spans="4:4" x14ac:dyDescent="0.2">
      <c r="D27789" s="343"/>
    </row>
    <row r="27790" spans="4:4" x14ac:dyDescent="0.2">
      <c r="D27790" s="343"/>
    </row>
    <row r="27791" spans="4:4" x14ac:dyDescent="0.2">
      <c r="D27791" s="343"/>
    </row>
    <row r="27792" spans="4:4" x14ac:dyDescent="0.2">
      <c r="D27792" s="343"/>
    </row>
    <row r="27793" spans="4:4" x14ac:dyDescent="0.2">
      <c r="D27793" s="343"/>
    </row>
    <row r="27794" spans="4:4" x14ac:dyDescent="0.2">
      <c r="D27794" s="343"/>
    </row>
    <row r="27795" spans="4:4" x14ac:dyDescent="0.2">
      <c r="D27795" s="343"/>
    </row>
    <row r="27796" spans="4:4" x14ac:dyDescent="0.2">
      <c r="D27796" s="343"/>
    </row>
    <row r="27797" spans="4:4" x14ac:dyDescent="0.2">
      <c r="D27797" s="343"/>
    </row>
    <row r="27798" spans="4:4" x14ac:dyDescent="0.2">
      <c r="D27798" s="343"/>
    </row>
    <row r="27799" spans="4:4" x14ac:dyDescent="0.2">
      <c r="D27799" s="343"/>
    </row>
    <row r="27800" spans="4:4" x14ac:dyDescent="0.2">
      <c r="D27800" s="343"/>
    </row>
    <row r="27801" spans="4:4" x14ac:dyDescent="0.2">
      <c r="D27801" s="343"/>
    </row>
    <row r="27802" spans="4:4" x14ac:dyDescent="0.2">
      <c r="D27802" s="343"/>
    </row>
    <row r="27803" spans="4:4" x14ac:dyDescent="0.2">
      <c r="D27803" s="343"/>
    </row>
    <row r="27804" spans="4:4" x14ac:dyDescent="0.2">
      <c r="D27804" s="343"/>
    </row>
    <row r="27805" spans="4:4" x14ac:dyDescent="0.2">
      <c r="D27805" s="343"/>
    </row>
    <row r="27806" spans="4:4" x14ac:dyDescent="0.2">
      <c r="D27806" s="343"/>
    </row>
    <row r="27807" spans="4:4" x14ac:dyDescent="0.2">
      <c r="D27807" s="343"/>
    </row>
    <row r="27808" spans="4:4" x14ac:dyDescent="0.2">
      <c r="D27808" s="343"/>
    </row>
    <row r="27809" spans="4:4" x14ac:dyDescent="0.2">
      <c r="D27809" s="343"/>
    </row>
    <row r="27810" spans="4:4" x14ac:dyDescent="0.2">
      <c r="D27810" s="343"/>
    </row>
    <row r="27811" spans="4:4" x14ac:dyDescent="0.2">
      <c r="D27811" s="343"/>
    </row>
    <row r="27812" spans="4:4" x14ac:dyDescent="0.2">
      <c r="D27812" s="343"/>
    </row>
    <row r="27813" spans="4:4" x14ac:dyDescent="0.2">
      <c r="D27813" s="343"/>
    </row>
    <row r="27814" spans="4:4" x14ac:dyDescent="0.2">
      <c r="D27814" s="343"/>
    </row>
    <row r="27815" spans="4:4" x14ac:dyDescent="0.2">
      <c r="D27815" s="343"/>
    </row>
    <row r="27816" spans="4:4" x14ac:dyDescent="0.2">
      <c r="D27816" s="343"/>
    </row>
    <row r="27817" spans="4:4" x14ac:dyDescent="0.2">
      <c r="D27817" s="343"/>
    </row>
    <row r="27818" spans="4:4" x14ac:dyDescent="0.2">
      <c r="D27818" s="343"/>
    </row>
    <row r="27819" spans="4:4" x14ac:dyDescent="0.2">
      <c r="D27819" s="343"/>
    </row>
    <row r="27820" spans="4:4" x14ac:dyDescent="0.2">
      <c r="D27820" s="343"/>
    </row>
    <row r="27821" spans="4:4" x14ac:dyDescent="0.2">
      <c r="D27821" s="343"/>
    </row>
    <row r="27822" spans="4:4" x14ac:dyDescent="0.2">
      <c r="D27822" s="343"/>
    </row>
    <row r="27823" spans="4:4" x14ac:dyDescent="0.2">
      <c r="D27823" s="343"/>
    </row>
    <row r="27824" spans="4:4" x14ac:dyDescent="0.2">
      <c r="D27824" s="343"/>
    </row>
    <row r="27825" spans="4:4" x14ac:dyDescent="0.2">
      <c r="D27825" s="343"/>
    </row>
    <row r="27826" spans="4:4" x14ac:dyDescent="0.2">
      <c r="D27826" s="343"/>
    </row>
    <row r="27827" spans="4:4" x14ac:dyDescent="0.2">
      <c r="D27827" s="343"/>
    </row>
    <row r="27828" spans="4:4" x14ac:dyDescent="0.2">
      <c r="D27828" s="343"/>
    </row>
    <row r="27829" spans="4:4" x14ac:dyDescent="0.2">
      <c r="D27829" s="343"/>
    </row>
    <row r="27830" spans="4:4" x14ac:dyDescent="0.2">
      <c r="D27830" s="343"/>
    </row>
    <row r="27831" spans="4:4" x14ac:dyDescent="0.2">
      <c r="D27831" s="343"/>
    </row>
    <row r="27832" spans="4:4" x14ac:dyDescent="0.2">
      <c r="D27832" s="343"/>
    </row>
    <row r="27833" spans="4:4" x14ac:dyDescent="0.2">
      <c r="D27833" s="343"/>
    </row>
    <row r="27834" spans="4:4" x14ac:dyDescent="0.2">
      <c r="D27834" s="343"/>
    </row>
    <row r="27835" spans="4:4" x14ac:dyDescent="0.2">
      <c r="D27835" s="343"/>
    </row>
    <row r="27836" spans="4:4" x14ac:dyDescent="0.2">
      <c r="D27836" s="343"/>
    </row>
    <row r="27837" spans="4:4" x14ac:dyDescent="0.2">
      <c r="D27837" s="343"/>
    </row>
    <row r="27838" spans="4:4" x14ac:dyDescent="0.2">
      <c r="D27838" s="343"/>
    </row>
    <row r="27839" spans="4:4" x14ac:dyDescent="0.2">
      <c r="D27839" s="343"/>
    </row>
    <row r="27840" spans="4:4" x14ac:dyDescent="0.2">
      <c r="D27840" s="343"/>
    </row>
    <row r="27841" spans="4:4" x14ac:dyDescent="0.2">
      <c r="D27841" s="343"/>
    </row>
    <row r="27842" spans="4:4" x14ac:dyDescent="0.2">
      <c r="D27842" s="343"/>
    </row>
    <row r="27843" spans="4:4" x14ac:dyDescent="0.2">
      <c r="D27843" s="343"/>
    </row>
    <row r="27844" spans="4:4" x14ac:dyDescent="0.2">
      <c r="D27844" s="343"/>
    </row>
    <row r="27845" spans="4:4" x14ac:dyDescent="0.2">
      <c r="D27845" s="343"/>
    </row>
    <row r="27846" spans="4:4" x14ac:dyDescent="0.2">
      <c r="D27846" s="343"/>
    </row>
    <row r="27847" spans="4:4" x14ac:dyDescent="0.2">
      <c r="D27847" s="343"/>
    </row>
    <row r="27848" spans="4:4" x14ac:dyDescent="0.2">
      <c r="D27848" s="343"/>
    </row>
    <row r="27849" spans="4:4" x14ac:dyDescent="0.2">
      <c r="D27849" s="343"/>
    </row>
    <row r="27850" spans="4:4" x14ac:dyDescent="0.2">
      <c r="D27850" s="343"/>
    </row>
    <row r="27851" spans="4:4" x14ac:dyDescent="0.2">
      <c r="D27851" s="343"/>
    </row>
    <row r="27852" spans="4:4" x14ac:dyDescent="0.2">
      <c r="D27852" s="343"/>
    </row>
    <row r="27853" spans="4:4" x14ac:dyDescent="0.2">
      <c r="D27853" s="343"/>
    </row>
    <row r="27854" spans="4:4" x14ac:dyDescent="0.2">
      <c r="D27854" s="343"/>
    </row>
    <row r="27855" spans="4:4" x14ac:dyDescent="0.2">
      <c r="D27855" s="343"/>
    </row>
    <row r="27856" spans="4:4" x14ac:dyDescent="0.2">
      <c r="D27856" s="343"/>
    </row>
    <row r="27857" spans="4:4" x14ac:dyDescent="0.2">
      <c r="D27857" s="343"/>
    </row>
    <row r="27858" spans="4:4" x14ac:dyDescent="0.2">
      <c r="D27858" s="343"/>
    </row>
    <row r="27859" spans="4:4" x14ac:dyDescent="0.2">
      <c r="D27859" s="343"/>
    </row>
    <row r="27860" spans="4:4" x14ac:dyDescent="0.2">
      <c r="D27860" s="343"/>
    </row>
    <row r="27861" spans="4:4" x14ac:dyDescent="0.2">
      <c r="D27861" s="343"/>
    </row>
    <row r="27862" spans="4:4" x14ac:dyDescent="0.2">
      <c r="D27862" s="343"/>
    </row>
    <row r="27863" spans="4:4" x14ac:dyDescent="0.2">
      <c r="D27863" s="343"/>
    </row>
    <row r="27864" spans="4:4" x14ac:dyDescent="0.2">
      <c r="D27864" s="343"/>
    </row>
    <row r="27865" spans="4:4" x14ac:dyDescent="0.2">
      <c r="D27865" s="343"/>
    </row>
    <row r="27866" spans="4:4" x14ac:dyDescent="0.2">
      <c r="D27866" s="343"/>
    </row>
    <row r="27867" spans="4:4" x14ac:dyDescent="0.2">
      <c r="D27867" s="343"/>
    </row>
    <row r="27868" spans="4:4" x14ac:dyDescent="0.2">
      <c r="D27868" s="343"/>
    </row>
    <row r="27869" spans="4:4" x14ac:dyDescent="0.2">
      <c r="D27869" s="343"/>
    </row>
    <row r="27870" spans="4:4" x14ac:dyDescent="0.2">
      <c r="D27870" s="343"/>
    </row>
    <row r="27871" spans="4:4" x14ac:dyDescent="0.2">
      <c r="D27871" s="343"/>
    </row>
    <row r="27872" spans="4:4" x14ac:dyDescent="0.2">
      <c r="D27872" s="343"/>
    </row>
    <row r="27873" spans="4:4" x14ac:dyDescent="0.2">
      <c r="D27873" s="343"/>
    </row>
    <row r="27874" spans="4:4" x14ac:dyDescent="0.2">
      <c r="D27874" s="343"/>
    </row>
    <row r="27875" spans="4:4" x14ac:dyDescent="0.2">
      <c r="D27875" s="343"/>
    </row>
    <row r="27876" spans="4:4" x14ac:dyDescent="0.2">
      <c r="D27876" s="343"/>
    </row>
    <row r="27877" spans="4:4" x14ac:dyDescent="0.2">
      <c r="D27877" s="343"/>
    </row>
    <row r="27878" spans="4:4" x14ac:dyDescent="0.2">
      <c r="D27878" s="343"/>
    </row>
    <row r="27879" spans="4:4" x14ac:dyDescent="0.2">
      <c r="D27879" s="343"/>
    </row>
    <row r="27880" spans="4:4" x14ac:dyDescent="0.2">
      <c r="D27880" s="343"/>
    </row>
    <row r="27881" spans="4:4" x14ac:dyDescent="0.2">
      <c r="D27881" s="343"/>
    </row>
    <row r="27882" spans="4:4" x14ac:dyDescent="0.2">
      <c r="D27882" s="343"/>
    </row>
    <row r="27883" spans="4:4" x14ac:dyDescent="0.2">
      <c r="D27883" s="343"/>
    </row>
    <row r="27884" spans="4:4" x14ac:dyDescent="0.2">
      <c r="D27884" s="343"/>
    </row>
    <row r="27885" spans="4:4" x14ac:dyDescent="0.2">
      <c r="D27885" s="343"/>
    </row>
    <row r="27886" spans="4:4" x14ac:dyDescent="0.2">
      <c r="D27886" s="343"/>
    </row>
    <row r="27887" spans="4:4" x14ac:dyDescent="0.2">
      <c r="D27887" s="343"/>
    </row>
    <row r="27888" spans="4:4" x14ac:dyDescent="0.2">
      <c r="D27888" s="343"/>
    </row>
    <row r="27889" spans="4:4" x14ac:dyDescent="0.2">
      <c r="D27889" s="343"/>
    </row>
    <row r="27890" spans="4:4" x14ac:dyDescent="0.2">
      <c r="D27890" s="343"/>
    </row>
    <row r="27891" spans="4:4" x14ac:dyDescent="0.2">
      <c r="D27891" s="343"/>
    </row>
    <row r="27892" spans="4:4" x14ac:dyDescent="0.2">
      <c r="D27892" s="343"/>
    </row>
    <row r="27893" spans="4:4" x14ac:dyDescent="0.2">
      <c r="D27893" s="343"/>
    </row>
    <row r="27894" spans="4:4" x14ac:dyDescent="0.2">
      <c r="D27894" s="343"/>
    </row>
    <row r="27895" spans="4:4" x14ac:dyDescent="0.2">
      <c r="D27895" s="343"/>
    </row>
    <row r="27896" spans="4:4" x14ac:dyDescent="0.2">
      <c r="D27896" s="343"/>
    </row>
    <row r="27897" spans="4:4" x14ac:dyDescent="0.2">
      <c r="D27897" s="343"/>
    </row>
    <row r="27898" spans="4:4" x14ac:dyDescent="0.2">
      <c r="D27898" s="343"/>
    </row>
    <row r="27899" spans="4:4" x14ac:dyDescent="0.2">
      <c r="D27899" s="343"/>
    </row>
    <row r="27900" spans="4:4" x14ac:dyDescent="0.2">
      <c r="D27900" s="343"/>
    </row>
    <row r="27901" spans="4:4" x14ac:dyDescent="0.2">
      <c r="D27901" s="343"/>
    </row>
    <row r="27902" spans="4:4" x14ac:dyDescent="0.2">
      <c r="D27902" s="343"/>
    </row>
    <row r="27903" spans="4:4" x14ac:dyDescent="0.2">
      <c r="D27903" s="343"/>
    </row>
    <row r="27904" spans="4:4" x14ac:dyDescent="0.2">
      <c r="D27904" s="343"/>
    </row>
    <row r="27905" spans="4:4" x14ac:dyDescent="0.2">
      <c r="D27905" s="343"/>
    </row>
    <row r="27906" spans="4:4" x14ac:dyDescent="0.2">
      <c r="D27906" s="343"/>
    </row>
    <row r="27907" spans="4:4" x14ac:dyDescent="0.2">
      <c r="D27907" s="343"/>
    </row>
    <row r="27908" spans="4:4" x14ac:dyDescent="0.2">
      <c r="D27908" s="343"/>
    </row>
    <row r="27909" spans="4:4" x14ac:dyDescent="0.2">
      <c r="D27909" s="343"/>
    </row>
    <row r="27910" spans="4:4" x14ac:dyDescent="0.2">
      <c r="D27910" s="343"/>
    </row>
    <row r="27911" spans="4:4" x14ac:dyDescent="0.2">
      <c r="D27911" s="343"/>
    </row>
    <row r="27912" spans="4:4" x14ac:dyDescent="0.2">
      <c r="D27912" s="343"/>
    </row>
    <row r="27913" spans="4:4" x14ac:dyDescent="0.2">
      <c r="D27913" s="343"/>
    </row>
    <row r="27914" spans="4:4" x14ac:dyDescent="0.2">
      <c r="D27914" s="343"/>
    </row>
    <row r="27915" spans="4:4" x14ac:dyDescent="0.2">
      <c r="D27915" s="343"/>
    </row>
    <row r="27916" spans="4:4" x14ac:dyDescent="0.2">
      <c r="D27916" s="343"/>
    </row>
    <row r="27917" spans="4:4" x14ac:dyDescent="0.2">
      <c r="D27917" s="343"/>
    </row>
    <row r="27918" spans="4:4" x14ac:dyDescent="0.2">
      <c r="D27918" s="343"/>
    </row>
    <row r="27919" spans="4:4" x14ac:dyDescent="0.2">
      <c r="D27919" s="343"/>
    </row>
    <row r="27920" spans="4:4" x14ac:dyDescent="0.2">
      <c r="D27920" s="343"/>
    </row>
    <row r="27921" spans="4:4" x14ac:dyDescent="0.2">
      <c r="D27921" s="343"/>
    </row>
    <row r="27922" spans="4:4" x14ac:dyDescent="0.2">
      <c r="D27922" s="343"/>
    </row>
    <row r="27923" spans="4:4" x14ac:dyDescent="0.2">
      <c r="D27923" s="343"/>
    </row>
    <row r="27924" spans="4:4" x14ac:dyDescent="0.2">
      <c r="D27924" s="343"/>
    </row>
    <row r="27925" spans="4:4" x14ac:dyDescent="0.2">
      <c r="D27925" s="343"/>
    </row>
    <row r="27926" spans="4:4" x14ac:dyDescent="0.2">
      <c r="D27926" s="343"/>
    </row>
    <row r="27927" spans="4:4" x14ac:dyDescent="0.2">
      <c r="D27927" s="343"/>
    </row>
    <row r="27928" spans="4:4" x14ac:dyDescent="0.2">
      <c r="D27928" s="343"/>
    </row>
    <row r="27929" spans="4:4" x14ac:dyDescent="0.2">
      <c r="D27929" s="343"/>
    </row>
    <row r="27930" spans="4:4" x14ac:dyDescent="0.2">
      <c r="D27930" s="343"/>
    </row>
    <row r="27931" spans="4:4" x14ac:dyDescent="0.2">
      <c r="D27931" s="343"/>
    </row>
    <row r="27932" spans="4:4" x14ac:dyDescent="0.2">
      <c r="D27932" s="343"/>
    </row>
    <row r="27933" spans="4:4" x14ac:dyDescent="0.2">
      <c r="D27933" s="343"/>
    </row>
    <row r="27934" spans="4:4" x14ac:dyDescent="0.2">
      <c r="D27934" s="343"/>
    </row>
    <row r="27935" spans="4:4" x14ac:dyDescent="0.2">
      <c r="D27935" s="343"/>
    </row>
    <row r="27936" spans="4:4" x14ac:dyDescent="0.2">
      <c r="D27936" s="343"/>
    </row>
    <row r="27937" spans="4:4" x14ac:dyDescent="0.2">
      <c r="D27937" s="343"/>
    </row>
    <row r="27938" spans="4:4" x14ac:dyDescent="0.2">
      <c r="D27938" s="343"/>
    </row>
    <row r="27939" spans="4:4" x14ac:dyDescent="0.2">
      <c r="D27939" s="343"/>
    </row>
    <row r="27940" spans="4:4" x14ac:dyDescent="0.2">
      <c r="D27940" s="343"/>
    </row>
    <row r="27941" spans="4:4" x14ac:dyDescent="0.2">
      <c r="D27941" s="343"/>
    </row>
    <row r="27942" spans="4:4" x14ac:dyDescent="0.2">
      <c r="D27942" s="343"/>
    </row>
    <row r="27943" spans="4:4" x14ac:dyDescent="0.2">
      <c r="D27943" s="343"/>
    </row>
    <row r="27944" spans="4:4" x14ac:dyDescent="0.2">
      <c r="D27944" s="343"/>
    </row>
    <row r="27945" spans="4:4" x14ac:dyDescent="0.2">
      <c r="D27945" s="343"/>
    </row>
    <row r="27946" spans="4:4" x14ac:dyDescent="0.2">
      <c r="D27946" s="343"/>
    </row>
    <row r="27947" spans="4:4" x14ac:dyDescent="0.2">
      <c r="D27947" s="343"/>
    </row>
    <row r="27948" spans="4:4" x14ac:dyDescent="0.2">
      <c r="D27948" s="343"/>
    </row>
    <row r="27949" spans="4:4" x14ac:dyDescent="0.2">
      <c r="D27949" s="343"/>
    </row>
    <row r="27950" spans="4:4" x14ac:dyDescent="0.2">
      <c r="D27950" s="343"/>
    </row>
    <row r="27951" spans="4:4" x14ac:dyDescent="0.2">
      <c r="D27951" s="343"/>
    </row>
    <row r="27952" spans="4:4" x14ac:dyDescent="0.2">
      <c r="D27952" s="343"/>
    </row>
    <row r="27953" spans="4:4" x14ac:dyDescent="0.2">
      <c r="D27953" s="343"/>
    </row>
    <row r="27954" spans="4:4" x14ac:dyDescent="0.2">
      <c r="D27954" s="343"/>
    </row>
    <row r="27955" spans="4:4" x14ac:dyDescent="0.2">
      <c r="D27955" s="343"/>
    </row>
    <row r="27956" spans="4:4" x14ac:dyDescent="0.2">
      <c r="D27956" s="343"/>
    </row>
    <row r="27957" spans="4:4" x14ac:dyDescent="0.2">
      <c r="D27957" s="343"/>
    </row>
    <row r="27958" spans="4:4" x14ac:dyDescent="0.2">
      <c r="D27958" s="343"/>
    </row>
    <row r="27959" spans="4:4" x14ac:dyDescent="0.2">
      <c r="D27959" s="343"/>
    </row>
    <row r="27960" spans="4:4" x14ac:dyDescent="0.2">
      <c r="D27960" s="343"/>
    </row>
    <row r="27961" spans="4:4" x14ac:dyDescent="0.2">
      <c r="D27961" s="343"/>
    </row>
    <row r="27962" spans="4:4" x14ac:dyDescent="0.2">
      <c r="D27962" s="343"/>
    </row>
    <row r="27963" spans="4:4" x14ac:dyDescent="0.2">
      <c r="D27963" s="343"/>
    </row>
    <row r="27964" spans="4:4" x14ac:dyDescent="0.2">
      <c r="D27964" s="343"/>
    </row>
    <row r="27965" spans="4:4" x14ac:dyDescent="0.2">
      <c r="D27965" s="343"/>
    </row>
    <row r="27966" spans="4:4" x14ac:dyDescent="0.2">
      <c r="D27966" s="343"/>
    </row>
    <row r="27967" spans="4:4" x14ac:dyDescent="0.2">
      <c r="D27967" s="343"/>
    </row>
    <row r="27968" spans="4:4" x14ac:dyDescent="0.2">
      <c r="D27968" s="343"/>
    </row>
    <row r="27969" spans="4:4" x14ac:dyDescent="0.2">
      <c r="D27969" s="343"/>
    </row>
    <row r="27970" spans="4:4" x14ac:dyDescent="0.2">
      <c r="D27970" s="343"/>
    </row>
    <row r="27971" spans="4:4" x14ac:dyDescent="0.2">
      <c r="D27971" s="343"/>
    </row>
    <row r="27972" spans="4:4" x14ac:dyDescent="0.2">
      <c r="D27972" s="343"/>
    </row>
    <row r="27973" spans="4:4" x14ac:dyDescent="0.2">
      <c r="D27973" s="343"/>
    </row>
    <row r="27974" spans="4:4" x14ac:dyDescent="0.2">
      <c r="D27974" s="343"/>
    </row>
    <row r="27975" spans="4:4" x14ac:dyDescent="0.2">
      <c r="D27975" s="343"/>
    </row>
    <row r="27976" spans="4:4" x14ac:dyDescent="0.2">
      <c r="D27976" s="343"/>
    </row>
    <row r="27977" spans="4:4" x14ac:dyDescent="0.2">
      <c r="D27977" s="343"/>
    </row>
    <row r="27978" spans="4:4" x14ac:dyDescent="0.2">
      <c r="D27978" s="343"/>
    </row>
    <row r="27979" spans="4:4" x14ac:dyDescent="0.2">
      <c r="D27979" s="343"/>
    </row>
    <row r="27980" spans="4:4" x14ac:dyDescent="0.2">
      <c r="D27980" s="343"/>
    </row>
    <row r="27981" spans="4:4" x14ac:dyDescent="0.2">
      <c r="D27981" s="343"/>
    </row>
    <row r="27982" spans="4:4" x14ac:dyDescent="0.2">
      <c r="D27982" s="343"/>
    </row>
    <row r="27983" spans="4:4" x14ac:dyDescent="0.2">
      <c r="D27983" s="343"/>
    </row>
    <row r="27984" spans="4:4" x14ac:dyDescent="0.2">
      <c r="D27984" s="343"/>
    </row>
    <row r="27985" spans="4:4" x14ac:dyDescent="0.2">
      <c r="D27985" s="343"/>
    </row>
    <row r="27986" spans="4:4" x14ac:dyDescent="0.2">
      <c r="D27986" s="343"/>
    </row>
    <row r="27987" spans="4:4" x14ac:dyDescent="0.2">
      <c r="D27987" s="343"/>
    </row>
    <row r="27988" spans="4:4" x14ac:dyDescent="0.2">
      <c r="D27988" s="343"/>
    </row>
    <row r="27989" spans="4:4" x14ac:dyDescent="0.2">
      <c r="D27989" s="343"/>
    </row>
    <row r="27990" spans="4:4" x14ac:dyDescent="0.2">
      <c r="D27990" s="343"/>
    </row>
    <row r="27991" spans="4:4" x14ac:dyDescent="0.2">
      <c r="D27991" s="343"/>
    </row>
    <row r="27992" spans="4:4" x14ac:dyDescent="0.2">
      <c r="D27992" s="343"/>
    </row>
    <row r="27993" spans="4:4" x14ac:dyDescent="0.2">
      <c r="D27993" s="343"/>
    </row>
    <row r="27994" spans="4:4" x14ac:dyDescent="0.2">
      <c r="D27994" s="343"/>
    </row>
    <row r="27995" spans="4:4" x14ac:dyDescent="0.2">
      <c r="D27995" s="343"/>
    </row>
    <row r="27996" spans="4:4" x14ac:dyDescent="0.2">
      <c r="D27996" s="343"/>
    </row>
    <row r="27997" spans="4:4" x14ac:dyDescent="0.2">
      <c r="D27997" s="343"/>
    </row>
    <row r="27998" spans="4:4" x14ac:dyDescent="0.2">
      <c r="D27998" s="343"/>
    </row>
    <row r="27999" spans="4:4" x14ac:dyDescent="0.2">
      <c r="D27999" s="343"/>
    </row>
    <row r="28000" spans="4:4" x14ac:dyDescent="0.2">
      <c r="D28000" s="343"/>
    </row>
    <row r="28001" spans="4:4" x14ac:dyDescent="0.2">
      <c r="D28001" s="343"/>
    </row>
    <row r="28002" spans="4:4" x14ac:dyDescent="0.2">
      <c r="D28002" s="343"/>
    </row>
    <row r="28003" spans="4:4" x14ac:dyDescent="0.2">
      <c r="D28003" s="343"/>
    </row>
    <row r="28004" spans="4:4" x14ac:dyDescent="0.2">
      <c r="D28004" s="343"/>
    </row>
    <row r="28005" spans="4:4" x14ac:dyDescent="0.2">
      <c r="D28005" s="343"/>
    </row>
    <row r="28006" spans="4:4" x14ac:dyDescent="0.2">
      <c r="D28006" s="343"/>
    </row>
    <row r="28007" spans="4:4" x14ac:dyDescent="0.2">
      <c r="D28007" s="343"/>
    </row>
    <row r="28008" spans="4:4" x14ac:dyDescent="0.2">
      <c r="D28008" s="343"/>
    </row>
    <row r="28009" spans="4:4" x14ac:dyDescent="0.2">
      <c r="D28009" s="343"/>
    </row>
    <row r="28010" spans="4:4" x14ac:dyDescent="0.2">
      <c r="D28010" s="343"/>
    </row>
    <row r="28011" spans="4:4" x14ac:dyDescent="0.2">
      <c r="D28011" s="343"/>
    </row>
    <row r="28012" spans="4:4" x14ac:dyDescent="0.2">
      <c r="D28012" s="343"/>
    </row>
    <row r="28013" spans="4:4" x14ac:dyDescent="0.2">
      <c r="D28013" s="343"/>
    </row>
    <row r="28014" spans="4:4" x14ac:dyDescent="0.2">
      <c r="D28014" s="343"/>
    </row>
    <row r="28015" spans="4:4" x14ac:dyDescent="0.2">
      <c r="D28015" s="343"/>
    </row>
    <row r="28016" spans="4:4" x14ac:dyDescent="0.2">
      <c r="D28016" s="343"/>
    </row>
    <row r="28017" spans="4:4" x14ac:dyDescent="0.2">
      <c r="D28017" s="343"/>
    </row>
    <row r="28018" spans="4:4" x14ac:dyDescent="0.2">
      <c r="D28018" s="343"/>
    </row>
    <row r="28019" spans="4:4" x14ac:dyDescent="0.2">
      <c r="D28019" s="343"/>
    </row>
    <row r="28020" spans="4:4" x14ac:dyDescent="0.2">
      <c r="D28020" s="343"/>
    </row>
    <row r="28021" spans="4:4" x14ac:dyDescent="0.2">
      <c r="D28021" s="343"/>
    </row>
    <row r="28022" spans="4:4" x14ac:dyDescent="0.2">
      <c r="D28022" s="343"/>
    </row>
    <row r="28023" spans="4:4" x14ac:dyDescent="0.2">
      <c r="D28023" s="343"/>
    </row>
    <row r="28024" spans="4:4" x14ac:dyDescent="0.2">
      <c r="D28024" s="343"/>
    </row>
    <row r="28025" spans="4:4" x14ac:dyDescent="0.2">
      <c r="D28025" s="343"/>
    </row>
    <row r="28026" spans="4:4" x14ac:dyDescent="0.2">
      <c r="D28026" s="343"/>
    </row>
    <row r="28027" spans="4:4" x14ac:dyDescent="0.2">
      <c r="D28027" s="343"/>
    </row>
    <row r="28028" spans="4:4" x14ac:dyDescent="0.2">
      <c r="D28028" s="343"/>
    </row>
    <row r="28029" spans="4:4" x14ac:dyDescent="0.2">
      <c r="D28029" s="343"/>
    </row>
    <row r="28030" spans="4:4" x14ac:dyDescent="0.2">
      <c r="D28030" s="343"/>
    </row>
    <row r="28031" spans="4:4" x14ac:dyDescent="0.2">
      <c r="D28031" s="343"/>
    </row>
    <row r="28032" spans="4:4" x14ac:dyDescent="0.2">
      <c r="D28032" s="343"/>
    </row>
    <row r="28033" spans="4:4" x14ac:dyDescent="0.2">
      <c r="D28033" s="343"/>
    </row>
    <row r="28034" spans="4:4" x14ac:dyDescent="0.2">
      <c r="D28034" s="343"/>
    </row>
    <row r="28035" spans="4:4" x14ac:dyDescent="0.2">
      <c r="D28035" s="343"/>
    </row>
    <row r="28036" spans="4:4" x14ac:dyDescent="0.2">
      <c r="D28036" s="343"/>
    </row>
    <row r="28037" spans="4:4" x14ac:dyDescent="0.2">
      <c r="D28037" s="343"/>
    </row>
    <row r="28038" spans="4:4" x14ac:dyDescent="0.2">
      <c r="D28038" s="343"/>
    </row>
    <row r="28039" spans="4:4" x14ac:dyDescent="0.2">
      <c r="D28039" s="343"/>
    </row>
    <row r="28040" spans="4:4" x14ac:dyDescent="0.2">
      <c r="D28040" s="343"/>
    </row>
    <row r="28041" spans="4:4" x14ac:dyDescent="0.2">
      <c r="D28041" s="343"/>
    </row>
    <row r="28042" spans="4:4" x14ac:dyDescent="0.2">
      <c r="D28042" s="343"/>
    </row>
    <row r="28043" spans="4:4" x14ac:dyDescent="0.2">
      <c r="D28043" s="343"/>
    </row>
    <row r="28044" spans="4:4" x14ac:dyDescent="0.2">
      <c r="D28044" s="343"/>
    </row>
    <row r="28045" spans="4:4" x14ac:dyDescent="0.2">
      <c r="D28045" s="343"/>
    </row>
    <row r="28046" spans="4:4" x14ac:dyDescent="0.2">
      <c r="D28046" s="343"/>
    </row>
    <row r="28047" spans="4:4" x14ac:dyDescent="0.2">
      <c r="D28047" s="343"/>
    </row>
    <row r="28048" spans="4:4" x14ac:dyDescent="0.2">
      <c r="D28048" s="343"/>
    </row>
    <row r="28049" spans="4:4" x14ac:dyDescent="0.2">
      <c r="D28049" s="343"/>
    </row>
    <row r="28050" spans="4:4" x14ac:dyDescent="0.2">
      <c r="D28050" s="343"/>
    </row>
    <row r="28051" spans="4:4" x14ac:dyDescent="0.2">
      <c r="D28051" s="343"/>
    </row>
    <row r="28052" spans="4:4" x14ac:dyDescent="0.2">
      <c r="D28052" s="343"/>
    </row>
    <row r="28053" spans="4:4" x14ac:dyDescent="0.2">
      <c r="D28053" s="343"/>
    </row>
    <row r="28054" spans="4:4" x14ac:dyDescent="0.2">
      <c r="D28054" s="343"/>
    </row>
    <row r="28055" spans="4:4" x14ac:dyDescent="0.2">
      <c r="D28055" s="343"/>
    </row>
    <row r="28056" spans="4:4" x14ac:dyDescent="0.2">
      <c r="D28056" s="343"/>
    </row>
    <row r="28057" spans="4:4" x14ac:dyDescent="0.2">
      <c r="D28057" s="343"/>
    </row>
    <row r="28058" spans="4:4" x14ac:dyDescent="0.2">
      <c r="D28058" s="343"/>
    </row>
    <row r="28059" spans="4:4" x14ac:dyDescent="0.2">
      <c r="D28059" s="343"/>
    </row>
    <row r="28060" spans="4:4" x14ac:dyDescent="0.2">
      <c r="D28060" s="343"/>
    </row>
    <row r="28061" spans="4:4" x14ac:dyDescent="0.2">
      <c r="D28061" s="343"/>
    </row>
    <row r="28062" spans="4:4" x14ac:dyDescent="0.2">
      <c r="D28062" s="343"/>
    </row>
    <row r="28063" spans="4:4" x14ac:dyDescent="0.2">
      <c r="D28063" s="343"/>
    </row>
    <row r="28064" spans="4:4" x14ac:dyDescent="0.2">
      <c r="D28064" s="343"/>
    </row>
    <row r="28065" spans="4:4" x14ac:dyDescent="0.2">
      <c r="D28065" s="343"/>
    </row>
    <row r="28066" spans="4:4" x14ac:dyDescent="0.2">
      <c r="D28066" s="343"/>
    </row>
    <row r="28067" spans="4:4" x14ac:dyDescent="0.2">
      <c r="D28067" s="343"/>
    </row>
    <row r="28068" spans="4:4" x14ac:dyDescent="0.2">
      <c r="D28068" s="343"/>
    </row>
    <row r="28069" spans="4:4" x14ac:dyDescent="0.2">
      <c r="D28069" s="343"/>
    </row>
    <row r="28070" spans="4:4" x14ac:dyDescent="0.2">
      <c r="D28070" s="343"/>
    </row>
    <row r="28071" spans="4:4" x14ac:dyDescent="0.2">
      <c r="D28071" s="343"/>
    </row>
    <row r="28072" spans="4:4" x14ac:dyDescent="0.2">
      <c r="D28072" s="343"/>
    </row>
    <row r="28073" spans="4:4" x14ac:dyDescent="0.2">
      <c r="D28073" s="343"/>
    </row>
    <row r="28074" spans="4:4" x14ac:dyDescent="0.2">
      <c r="D28074" s="343"/>
    </row>
    <row r="28075" spans="4:4" x14ac:dyDescent="0.2">
      <c r="D28075" s="343"/>
    </row>
    <row r="28076" spans="4:4" x14ac:dyDescent="0.2">
      <c r="D28076" s="343"/>
    </row>
    <row r="28077" spans="4:4" x14ac:dyDescent="0.2">
      <c r="D28077" s="343"/>
    </row>
    <row r="28078" spans="4:4" x14ac:dyDescent="0.2">
      <c r="D28078" s="343"/>
    </row>
    <row r="28079" spans="4:4" x14ac:dyDescent="0.2">
      <c r="D28079" s="343"/>
    </row>
    <row r="28080" spans="4:4" x14ac:dyDescent="0.2">
      <c r="D28080" s="343"/>
    </row>
    <row r="28081" spans="4:4" x14ac:dyDescent="0.2">
      <c r="D28081" s="343"/>
    </row>
    <row r="28082" spans="4:4" x14ac:dyDescent="0.2">
      <c r="D28082" s="343"/>
    </row>
    <row r="28083" spans="4:4" x14ac:dyDescent="0.2">
      <c r="D28083" s="343"/>
    </row>
    <row r="28084" spans="4:4" x14ac:dyDescent="0.2">
      <c r="D28084" s="343"/>
    </row>
    <row r="28085" spans="4:4" x14ac:dyDescent="0.2">
      <c r="D28085" s="343"/>
    </row>
    <row r="28086" spans="4:4" x14ac:dyDescent="0.2">
      <c r="D28086" s="343"/>
    </row>
    <row r="28087" spans="4:4" x14ac:dyDescent="0.2">
      <c r="D28087" s="343"/>
    </row>
    <row r="28088" spans="4:4" x14ac:dyDescent="0.2">
      <c r="D28088" s="343"/>
    </row>
    <row r="28089" spans="4:4" x14ac:dyDescent="0.2">
      <c r="D28089" s="343"/>
    </row>
    <row r="28090" spans="4:4" x14ac:dyDescent="0.2">
      <c r="D28090" s="343"/>
    </row>
    <row r="28091" spans="4:4" x14ac:dyDescent="0.2">
      <c r="D28091" s="343"/>
    </row>
    <row r="28092" spans="4:4" x14ac:dyDescent="0.2">
      <c r="D28092" s="343"/>
    </row>
    <row r="28093" spans="4:4" x14ac:dyDescent="0.2">
      <c r="D28093" s="343"/>
    </row>
    <row r="28094" spans="4:4" x14ac:dyDescent="0.2">
      <c r="D28094" s="343"/>
    </row>
    <row r="28095" spans="4:4" x14ac:dyDescent="0.2">
      <c r="D28095" s="343"/>
    </row>
    <row r="28096" spans="4:4" x14ac:dyDescent="0.2">
      <c r="D28096" s="343"/>
    </row>
    <row r="28097" spans="4:4" x14ac:dyDescent="0.2">
      <c r="D28097" s="343"/>
    </row>
    <row r="28098" spans="4:4" x14ac:dyDescent="0.2">
      <c r="D28098" s="343"/>
    </row>
    <row r="28099" spans="4:4" x14ac:dyDescent="0.2">
      <c r="D28099" s="343"/>
    </row>
    <row r="28100" spans="4:4" x14ac:dyDescent="0.2">
      <c r="D28100" s="343"/>
    </row>
    <row r="28101" spans="4:4" x14ac:dyDescent="0.2">
      <c r="D28101" s="343"/>
    </row>
    <row r="28102" spans="4:4" x14ac:dyDescent="0.2">
      <c r="D28102" s="343"/>
    </row>
    <row r="28103" spans="4:4" x14ac:dyDescent="0.2">
      <c r="D28103" s="343"/>
    </row>
    <row r="28104" spans="4:4" x14ac:dyDescent="0.2">
      <c r="D28104" s="343"/>
    </row>
    <row r="28105" spans="4:4" x14ac:dyDescent="0.2">
      <c r="D28105" s="343"/>
    </row>
    <row r="28106" spans="4:4" x14ac:dyDescent="0.2">
      <c r="D28106" s="343"/>
    </row>
    <row r="28107" spans="4:4" x14ac:dyDescent="0.2">
      <c r="D28107" s="343"/>
    </row>
    <row r="28108" spans="4:4" x14ac:dyDescent="0.2">
      <c r="D28108" s="343"/>
    </row>
    <row r="28109" spans="4:4" x14ac:dyDescent="0.2">
      <c r="D28109" s="343"/>
    </row>
    <row r="28110" spans="4:4" x14ac:dyDescent="0.2">
      <c r="D28110" s="343"/>
    </row>
    <row r="28111" spans="4:4" x14ac:dyDescent="0.2">
      <c r="D28111" s="343"/>
    </row>
    <row r="28112" spans="4:4" x14ac:dyDescent="0.2">
      <c r="D28112" s="343"/>
    </row>
    <row r="28113" spans="4:4" x14ac:dyDescent="0.2">
      <c r="D28113" s="343"/>
    </row>
    <row r="28114" spans="4:4" x14ac:dyDescent="0.2">
      <c r="D28114" s="343"/>
    </row>
    <row r="28115" spans="4:4" x14ac:dyDescent="0.2">
      <c r="D28115" s="343"/>
    </row>
    <row r="28116" spans="4:4" x14ac:dyDescent="0.2">
      <c r="D28116" s="343"/>
    </row>
    <row r="28117" spans="4:4" x14ac:dyDescent="0.2">
      <c r="D28117" s="343"/>
    </row>
    <row r="28118" spans="4:4" x14ac:dyDescent="0.2">
      <c r="D28118" s="343"/>
    </row>
    <row r="28119" spans="4:4" x14ac:dyDescent="0.2">
      <c r="D28119" s="343"/>
    </row>
    <row r="28120" spans="4:4" x14ac:dyDescent="0.2">
      <c r="D28120" s="343"/>
    </row>
    <row r="28121" spans="4:4" x14ac:dyDescent="0.2">
      <c r="D28121" s="343"/>
    </row>
    <row r="28122" spans="4:4" x14ac:dyDescent="0.2">
      <c r="D28122" s="343"/>
    </row>
    <row r="28123" spans="4:4" x14ac:dyDescent="0.2">
      <c r="D28123" s="343"/>
    </row>
    <row r="28124" spans="4:4" x14ac:dyDescent="0.2">
      <c r="D28124" s="343"/>
    </row>
    <row r="28125" spans="4:4" x14ac:dyDescent="0.2">
      <c r="D28125" s="343"/>
    </row>
    <row r="28126" spans="4:4" x14ac:dyDescent="0.2">
      <c r="D28126" s="343"/>
    </row>
    <row r="28127" spans="4:4" x14ac:dyDescent="0.2">
      <c r="D28127" s="343"/>
    </row>
    <row r="28128" spans="4:4" x14ac:dyDescent="0.2">
      <c r="D28128" s="343"/>
    </row>
    <row r="28129" spans="4:4" x14ac:dyDescent="0.2">
      <c r="D28129" s="343"/>
    </row>
    <row r="28130" spans="4:4" x14ac:dyDescent="0.2">
      <c r="D28130" s="343"/>
    </row>
    <row r="28131" spans="4:4" x14ac:dyDescent="0.2">
      <c r="D28131" s="343"/>
    </row>
    <row r="28132" spans="4:4" x14ac:dyDescent="0.2">
      <c r="D28132" s="343"/>
    </row>
    <row r="28133" spans="4:4" x14ac:dyDescent="0.2">
      <c r="D28133" s="343"/>
    </row>
    <row r="28134" spans="4:4" x14ac:dyDescent="0.2">
      <c r="D28134" s="343"/>
    </row>
    <row r="28135" spans="4:4" x14ac:dyDescent="0.2">
      <c r="D28135" s="343"/>
    </row>
    <row r="28136" spans="4:4" x14ac:dyDescent="0.2">
      <c r="D28136" s="343"/>
    </row>
    <row r="28137" spans="4:4" x14ac:dyDescent="0.2">
      <c r="D28137" s="343"/>
    </row>
    <row r="28138" spans="4:4" x14ac:dyDescent="0.2">
      <c r="D28138" s="343"/>
    </row>
    <row r="28139" spans="4:4" x14ac:dyDescent="0.2">
      <c r="D28139" s="343"/>
    </row>
    <row r="28140" spans="4:4" x14ac:dyDescent="0.2">
      <c r="D28140" s="343"/>
    </row>
    <row r="28141" spans="4:4" x14ac:dyDescent="0.2">
      <c r="D28141" s="343"/>
    </row>
    <row r="28142" spans="4:4" x14ac:dyDescent="0.2">
      <c r="D28142" s="343"/>
    </row>
    <row r="28143" spans="4:4" x14ac:dyDescent="0.2">
      <c r="D28143" s="343"/>
    </row>
    <row r="28144" spans="4:4" x14ac:dyDescent="0.2">
      <c r="D28144" s="343"/>
    </row>
    <row r="28145" spans="4:4" x14ac:dyDescent="0.2">
      <c r="D28145" s="343"/>
    </row>
    <row r="28146" spans="4:4" x14ac:dyDescent="0.2">
      <c r="D28146" s="343"/>
    </row>
    <row r="28147" spans="4:4" x14ac:dyDescent="0.2">
      <c r="D28147" s="343"/>
    </row>
    <row r="28148" spans="4:4" x14ac:dyDescent="0.2">
      <c r="D28148" s="343"/>
    </row>
    <row r="28149" spans="4:4" x14ac:dyDescent="0.2">
      <c r="D28149" s="343"/>
    </row>
    <row r="28150" spans="4:4" x14ac:dyDescent="0.2">
      <c r="D28150" s="343"/>
    </row>
    <row r="28151" spans="4:4" x14ac:dyDescent="0.2">
      <c r="D28151" s="343"/>
    </row>
    <row r="28152" spans="4:4" x14ac:dyDescent="0.2">
      <c r="D28152" s="343"/>
    </row>
    <row r="28153" spans="4:4" x14ac:dyDescent="0.2">
      <c r="D28153" s="343"/>
    </row>
    <row r="28154" spans="4:4" x14ac:dyDescent="0.2">
      <c r="D28154" s="343"/>
    </row>
    <row r="28155" spans="4:4" x14ac:dyDescent="0.2">
      <c r="D28155" s="343"/>
    </row>
    <row r="28156" spans="4:4" x14ac:dyDescent="0.2">
      <c r="D28156" s="343"/>
    </row>
    <row r="28157" spans="4:4" x14ac:dyDescent="0.2">
      <c r="D28157" s="343"/>
    </row>
    <row r="28158" spans="4:4" x14ac:dyDescent="0.2">
      <c r="D28158" s="343"/>
    </row>
    <row r="28159" spans="4:4" x14ac:dyDescent="0.2">
      <c r="D28159" s="343"/>
    </row>
    <row r="28160" spans="4:4" x14ac:dyDescent="0.2">
      <c r="D28160" s="343"/>
    </row>
    <row r="28161" spans="4:4" x14ac:dyDescent="0.2">
      <c r="D28161" s="343"/>
    </row>
    <row r="28162" spans="4:4" x14ac:dyDescent="0.2">
      <c r="D28162" s="343"/>
    </row>
    <row r="28163" spans="4:4" x14ac:dyDescent="0.2">
      <c r="D28163" s="343"/>
    </row>
    <row r="28164" spans="4:4" x14ac:dyDescent="0.2">
      <c r="D28164" s="343"/>
    </row>
    <row r="28165" spans="4:4" x14ac:dyDescent="0.2">
      <c r="D28165" s="343"/>
    </row>
    <row r="28166" spans="4:4" x14ac:dyDescent="0.2">
      <c r="D28166" s="343"/>
    </row>
    <row r="28167" spans="4:4" x14ac:dyDescent="0.2">
      <c r="D28167" s="343"/>
    </row>
    <row r="28168" spans="4:4" x14ac:dyDescent="0.2">
      <c r="D28168" s="343"/>
    </row>
    <row r="28169" spans="4:4" x14ac:dyDescent="0.2">
      <c r="D28169" s="343"/>
    </row>
    <row r="28170" spans="4:4" x14ac:dyDescent="0.2">
      <c r="D28170" s="343"/>
    </row>
    <row r="28171" spans="4:4" x14ac:dyDescent="0.2">
      <c r="D28171" s="343"/>
    </row>
    <row r="28172" spans="4:4" x14ac:dyDescent="0.2">
      <c r="D28172" s="343"/>
    </row>
    <row r="28173" spans="4:4" x14ac:dyDescent="0.2">
      <c r="D28173" s="343"/>
    </row>
    <row r="28174" spans="4:4" x14ac:dyDescent="0.2">
      <c r="D28174" s="343"/>
    </row>
    <row r="28175" spans="4:4" x14ac:dyDescent="0.2">
      <c r="D28175" s="343"/>
    </row>
    <row r="28176" spans="4:4" x14ac:dyDescent="0.2">
      <c r="D28176" s="343"/>
    </row>
    <row r="28177" spans="4:4" x14ac:dyDescent="0.2">
      <c r="D28177" s="343"/>
    </row>
    <row r="28178" spans="4:4" x14ac:dyDescent="0.2">
      <c r="D28178" s="343"/>
    </row>
    <row r="28179" spans="4:4" x14ac:dyDescent="0.2">
      <c r="D28179" s="343"/>
    </row>
    <row r="28180" spans="4:4" x14ac:dyDescent="0.2">
      <c r="D28180" s="343"/>
    </row>
    <row r="28181" spans="4:4" x14ac:dyDescent="0.2">
      <c r="D28181" s="343"/>
    </row>
    <row r="28182" spans="4:4" x14ac:dyDescent="0.2">
      <c r="D28182" s="343"/>
    </row>
    <row r="28183" spans="4:4" x14ac:dyDescent="0.2">
      <c r="D28183" s="343"/>
    </row>
    <row r="28184" spans="4:4" x14ac:dyDescent="0.2">
      <c r="D28184" s="343"/>
    </row>
    <row r="28185" spans="4:4" x14ac:dyDescent="0.2">
      <c r="D28185" s="343"/>
    </row>
    <row r="28186" spans="4:4" x14ac:dyDescent="0.2">
      <c r="D28186" s="343"/>
    </row>
    <row r="28187" spans="4:4" x14ac:dyDescent="0.2">
      <c r="D28187" s="343"/>
    </row>
    <row r="28188" spans="4:4" x14ac:dyDescent="0.2">
      <c r="D28188" s="343"/>
    </row>
    <row r="28189" spans="4:4" x14ac:dyDescent="0.2">
      <c r="D28189" s="343"/>
    </row>
    <row r="28190" spans="4:4" x14ac:dyDescent="0.2">
      <c r="D28190" s="343"/>
    </row>
    <row r="28191" spans="4:4" x14ac:dyDescent="0.2">
      <c r="D28191" s="343"/>
    </row>
    <row r="28192" spans="4:4" x14ac:dyDescent="0.2">
      <c r="D28192" s="343"/>
    </row>
    <row r="28193" spans="4:4" x14ac:dyDescent="0.2">
      <c r="D28193" s="343"/>
    </row>
    <row r="28194" spans="4:4" x14ac:dyDescent="0.2">
      <c r="D28194" s="343"/>
    </row>
    <row r="28195" spans="4:4" x14ac:dyDescent="0.2">
      <c r="D28195" s="343"/>
    </row>
    <row r="28196" spans="4:4" x14ac:dyDescent="0.2">
      <c r="D28196" s="343"/>
    </row>
    <row r="28197" spans="4:4" x14ac:dyDescent="0.2">
      <c r="D28197" s="343"/>
    </row>
    <row r="28198" spans="4:4" x14ac:dyDescent="0.2">
      <c r="D28198" s="343"/>
    </row>
    <row r="28199" spans="4:4" x14ac:dyDescent="0.2">
      <c r="D28199" s="343"/>
    </row>
    <row r="28200" spans="4:4" x14ac:dyDescent="0.2">
      <c r="D28200" s="343"/>
    </row>
    <row r="28201" spans="4:4" x14ac:dyDescent="0.2">
      <c r="D28201" s="343"/>
    </row>
    <row r="28202" spans="4:4" x14ac:dyDescent="0.2">
      <c r="D28202" s="343"/>
    </row>
    <row r="28203" spans="4:4" x14ac:dyDescent="0.2">
      <c r="D28203" s="343"/>
    </row>
    <row r="28204" spans="4:4" x14ac:dyDescent="0.2">
      <c r="D28204" s="343"/>
    </row>
    <row r="28205" spans="4:4" x14ac:dyDescent="0.2">
      <c r="D28205" s="343"/>
    </row>
    <row r="28206" spans="4:4" x14ac:dyDescent="0.2">
      <c r="D28206" s="343"/>
    </row>
    <row r="28207" spans="4:4" x14ac:dyDescent="0.2">
      <c r="D28207" s="343"/>
    </row>
    <row r="28208" spans="4:4" x14ac:dyDescent="0.2">
      <c r="D28208" s="343"/>
    </row>
    <row r="28209" spans="4:4" x14ac:dyDescent="0.2">
      <c r="D28209" s="343"/>
    </row>
    <row r="28210" spans="4:4" x14ac:dyDescent="0.2">
      <c r="D28210" s="343"/>
    </row>
    <row r="28211" spans="4:4" x14ac:dyDescent="0.2">
      <c r="D28211" s="343"/>
    </row>
    <row r="28212" spans="4:4" x14ac:dyDescent="0.2">
      <c r="D28212" s="343"/>
    </row>
    <row r="28213" spans="4:4" x14ac:dyDescent="0.2">
      <c r="D28213" s="343"/>
    </row>
    <row r="28214" spans="4:4" x14ac:dyDescent="0.2">
      <c r="D28214" s="343"/>
    </row>
    <row r="28215" spans="4:4" x14ac:dyDescent="0.2">
      <c r="D28215" s="343"/>
    </row>
    <row r="28216" spans="4:4" x14ac:dyDescent="0.2">
      <c r="D28216" s="343"/>
    </row>
    <row r="28217" spans="4:4" x14ac:dyDescent="0.2">
      <c r="D28217" s="343"/>
    </row>
    <row r="28218" spans="4:4" x14ac:dyDescent="0.2">
      <c r="D28218" s="343"/>
    </row>
    <row r="28219" spans="4:4" x14ac:dyDescent="0.2">
      <c r="D28219" s="343"/>
    </row>
    <row r="28220" spans="4:4" x14ac:dyDescent="0.2">
      <c r="D28220" s="343"/>
    </row>
    <row r="28221" spans="4:4" x14ac:dyDescent="0.2">
      <c r="D28221" s="343"/>
    </row>
    <row r="28222" spans="4:4" x14ac:dyDescent="0.2">
      <c r="D28222" s="343"/>
    </row>
    <row r="28223" spans="4:4" x14ac:dyDescent="0.2">
      <c r="D28223" s="343"/>
    </row>
    <row r="28224" spans="4:4" x14ac:dyDescent="0.2">
      <c r="D28224" s="343"/>
    </row>
    <row r="28225" spans="4:4" x14ac:dyDescent="0.2">
      <c r="D28225" s="343"/>
    </row>
    <row r="28226" spans="4:4" x14ac:dyDescent="0.2">
      <c r="D28226" s="343"/>
    </row>
    <row r="28227" spans="4:4" x14ac:dyDescent="0.2">
      <c r="D28227" s="343"/>
    </row>
    <row r="28228" spans="4:4" x14ac:dyDescent="0.2">
      <c r="D28228" s="343"/>
    </row>
    <row r="28229" spans="4:4" x14ac:dyDescent="0.2">
      <c r="D28229" s="343"/>
    </row>
    <row r="28230" spans="4:4" x14ac:dyDescent="0.2">
      <c r="D28230" s="343"/>
    </row>
    <row r="28231" spans="4:4" x14ac:dyDescent="0.2">
      <c r="D28231" s="343"/>
    </row>
    <row r="28232" spans="4:4" x14ac:dyDescent="0.2">
      <c r="D28232" s="343"/>
    </row>
    <row r="28233" spans="4:4" x14ac:dyDescent="0.2">
      <c r="D28233" s="343"/>
    </row>
    <row r="28234" spans="4:4" x14ac:dyDescent="0.2">
      <c r="D28234" s="343"/>
    </row>
    <row r="28235" spans="4:4" x14ac:dyDescent="0.2">
      <c r="D28235" s="343"/>
    </row>
    <row r="28236" spans="4:4" x14ac:dyDescent="0.2">
      <c r="D28236" s="343"/>
    </row>
    <row r="28237" spans="4:4" x14ac:dyDescent="0.2">
      <c r="D28237" s="343"/>
    </row>
    <row r="28238" spans="4:4" x14ac:dyDescent="0.2">
      <c r="D28238" s="343"/>
    </row>
    <row r="28239" spans="4:4" x14ac:dyDescent="0.2">
      <c r="D28239" s="343"/>
    </row>
    <row r="28240" spans="4:4" x14ac:dyDescent="0.2">
      <c r="D28240" s="343"/>
    </row>
    <row r="28241" spans="4:4" x14ac:dyDescent="0.2">
      <c r="D28241" s="343"/>
    </row>
    <row r="28242" spans="4:4" x14ac:dyDescent="0.2">
      <c r="D28242" s="343"/>
    </row>
    <row r="28243" spans="4:4" x14ac:dyDescent="0.2">
      <c r="D28243" s="343"/>
    </row>
    <row r="28244" spans="4:4" x14ac:dyDescent="0.2">
      <c r="D28244" s="343"/>
    </row>
    <row r="28245" spans="4:4" x14ac:dyDescent="0.2">
      <c r="D28245" s="343"/>
    </row>
    <row r="28246" spans="4:4" x14ac:dyDescent="0.2">
      <c r="D28246" s="343"/>
    </row>
    <row r="28247" spans="4:4" x14ac:dyDescent="0.2">
      <c r="D28247" s="343"/>
    </row>
    <row r="28248" spans="4:4" x14ac:dyDescent="0.2">
      <c r="D28248" s="343"/>
    </row>
    <row r="28249" spans="4:4" x14ac:dyDescent="0.2">
      <c r="D28249" s="343"/>
    </row>
    <row r="28250" spans="4:4" x14ac:dyDescent="0.2">
      <c r="D28250" s="343"/>
    </row>
    <row r="28251" spans="4:4" x14ac:dyDescent="0.2">
      <c r="D28251" s="343"/>
    </row>
    <row r="28252" spans="4:4" x14ac:dyDescent="0.2">
      <c r="D28252" s="343"/>
    </row>
    <row r="28253" spans="4:4" x14ac:dyDescent="0.2">
      <c r="D28253" s="343"/>
    </row>
    <row r="28254" spans="4:4" x14ac:dyDescent="0.2">
      <c r="D28254" s="343"/>
    </row>
    <row r="28255" spans="4:4" x14ac:dyDescent="0.2">
      <c r="D28255" s="343"/>
    </row>
    <row r="28256" spans="4:4" x14ac:dyDescent="0.2">
      <c r="D28256" s="343"/>
    </row>
    <row r="28257" spans="4:4" x14ac:dyDescent="0.2">
      <c r="D28257" s="343"/>
    </row>
    <row r="28258" spans="4:4" x14ac:dyDescent="0.2">
      <c r="D28258" s="343"/>
    </row>
    <row r="28259" spans="4:4" x14ac:dyDescent="0.2">
      <c r="D28259" s="343"/>
    </row>
    <row r="28260" spans="4:4" x14ac:dyDescent="0.2">
      <c r="D28260" s="343"/>
    </row>
    <row r="28261" spans="4:4" x14ac:dyDescent="0.2">
      <c r="D28261" s="343"/>
    </row>
    <row r="28262" spans="4:4" x14ac:dyDescent="0.2">
      <c r="D28262" s="343"/>
    </row>
    <row r="28263" spans="4:4" x14ac:dyDescent="0.2">
      <c r="D28263" s="343"/>
    </row>
    <row r="28264" spans="4:4" x14ac:dyDescent="0.2">
      <c r="D28264" s="343"/>
    </row>
    <row r="28265" spans="4:4" x14ac:dyDescent="0.2">
      <c r="D28265" s="343"/>
    </row>
    <row r="28266" spans="4:4" x14ac:dyDescent="0.2">
      <c r="D28266" s="343"/>
    </row>
    <row r="28267" spans="4:4" x14ac:dyDescent="0.2">
      <c r="D28267" s="343"/>
    </row>
    <row r="28268" spans="4:4" x14ac:dyDescent="0.2">
      <c r="D28268" s="343"/>
    </row>
    <row r="28269" spans="4:4" x14ac:dyDescent="0.2">
      <c r="D28269" s="343"/>
    </row>
    <row r="28270" spans="4:4" x14ac:dyDescent="0.2">
      <c r="D28270" s="343"/>
    </row>
    <row r="28271" spans="4:4" x14ac:dyDescent="0.2">
      <c r="D28271" s="343"/>
    </row>
    <row r="28272" spans="4:4" x14ac:dyDescent="0.2">
      <c r="D28272" s="343"/>
    </row>
    <row r="28273" spans="4:4" x14ac:dyDescent="0.2">
      <c r="D28273" s="343"/>
    </row>
    <row r="28274" spans="4:4" x14ac:dyDescent="0.2">
      <c r="D28274" s="343"/>
    </row>
    <row r="28275" spans="4:4" x14ac:dyDescent="0.2">
      <c r="D28275" s="343"/>
    </row>
    <row r="28276" spans="4:4" x14ac:dyDescent="0.2">
      <c r="D28276" s="343"/>
    </row>
    <row r="28277" spans="4:4" x14ac:dyDescent="0.2">
      <c r="D28277" s="343"/>
    </row>
    <row r="28278" spans="4:4" x14ac:dyDescent="0.2">
      <c r="D28278" s="343"/>
    </row>
    <row r="28279" spans="4:4" x14ac:dyDescent="0.2">
      <c r="D28279" s="343"/>
    </row>
    <row r="28280" spans="4:4" x14ac:dyDescent="0.2">
      <c r="D28280" s="343"/>
    </row>
    <row r="28281" spans="4:4" x14ac:dyDescent="0.2">
      <c r="D28281" s="343"/>
    </row>
    <row r="28282" spans="4:4" x14ac:dyDescent="0.2">
      <c r="D28282" s="343"/>
    </row>
    <row r="28283" spans="4:4" x14ac:dyDescent="0.2">
      <c r="D28283" s="343"/>
    </row>
    <row r="28284" spans="4:4" x14ac:dyDescent="0.2">
      <c r="D28284" s="343"/>
    </row>
    <row r="28285" spans="4:4" x14ac:dyDescent="0.2">
      <c r="D28285" s="343"/>
    </row>
    <row r="28286" spans="4:4" x14ac:dyDescent="0.2">
      <c r="D28286" s="343"/>
    </row>
    <row r="28287" spans="4:4" x14ac:dyDescent="0.2">
      <c r="D28287" s="343"/>
    </row>
    <row r="28288" spans="4:4" x14ac:dyDescent="0.2">
      <c r="D28288" s="343"/>
    </row>
    <row r="28289" spans="4:4" x14ac:dyDescent="0.2">
      <c r="D28289" s="343"/>
    </row>
    <row r="28290" spans="4:4" x14ac:dyDescent="0.2">
      <c r="D28290" s="343"/>
    </row>
    <row r="28291" spans="4:4" x14ac:dyDescent="0.2">
      <c r="D28291" s="343"/>
    </row>
    <row r="28292" spans="4:4" x14ac:dyDescent="0.2">
      <c r="D28292" s="343"/>
    </row>
    <row r="28293" spans="4:4" x14ac:dyDescent="0.2">
      <c r="D28293" s="343"/>
    </row>
    <row r="28294" spans="4:4" x14ac:dyDescent="0.2">
      <c r="D28294" s="343"/>
    </row>
    <row r="28295" spans="4:4" x14ac:dyDescent="0.2">
      <c r="D28295" s="343"/>
    </row>
    <row r="28296" spans="4:4" x14ac:dyDescent="0.2">
      <c r="D28296" s="343"/>
    </row>
    <row r="28297" spans="4:4" x14ac:dyDescent="0.2">
      <c r="D28297" s="343"/>
    </row>
    <row r="28298" spans="4:4" x14ac:dyDescent="0.2">
      <c r="D28298" s="343"/>
    </row>
    <row r="28299" spans="4:4" x14ac:dyDescent="0.2">
      <c r="D28299" s="343"/>
    </row>
    <row r="28300" spans="4:4" x14ac:dyDescent="0.2">
      <c r="D28300" s="343"/>
    </row>
    <row r="28301" spans="4:4" x14ac:dyDescent="0.2">
      <c r="D28301" s="343"/>
    </row>
    <row r="28302" spans="4:4" x14ac:dyDescent="0.2">
      <c r="D28302" s="343"/>
    </row>
    <row r="28303" spans="4:4" x14ac:dyDescent="0.2">
      <c r="D28303" s="343"/>
    </row>
    <row r="28304" spans="4:4" x14ac:dyDescent="0.2">
      <c r="D28304" s="343"/>
    </row>
    <row r="28305" spans="4:4" x14ac:dyDescent="0.2">
      <c r="D28305" s="343"/>
    </row>
    <row r="28306" spans="4:4" x14ac:dyDescent="0.2">
      <c r="D28306" s="343"/>
    </row>
    <row r="28307" spans="4:4" x14ac:dyDescent="0.2">
      <c r="D28307" s="343"/>
    </row>
    <row r="28308" spans="4:4" x14ac:dyDescent="0.2">
      <c r="D28308" s="343"/>
    </row>
    <row r="28309" spans="4:4" x14ac:dyDescent="0.2">
      <c r="D28309" s="343"/>
    </row>
    <row r="28310" spans="4:4" x14ac:dyDescent="0.2">
      <c r="D28310" s="343"/>
    </row>
    <row r="28311" spans="4:4" x14ac:dyDescent="0.2">
      <c r="D28311" s="343"/>
    </row>
    <row r="28312" spans="4:4" x14ac:dyDescent="0.2">
      <c r="D28312" s="343"/>
    </row>
    <row r="28313" spans="4:4" x14ac:dyDescent="0.2">
      <c r="D28313" s="343"/>
    </row>
    <row r="28314" spans="4:4" x14ac:dyDescent="0.2">
      <c r="D28314" s="343"/>
    </row>
    <row r="28315" spans="4:4" x14ac:dyDescent="0.2">
      <c r="D28315" s="343"/>
    </row>
    <row r="28316" spans="4:4" x14ac:dyDescent="0.2">
      <c r="D28316" s="343"/>
    </row>
    <row r="28317" spans="4:4" x14ac:dyDescent="0.2">
      <c r="D28317" s="343"/>
    </row>
    <row r="28318" spans="4:4" x14ac:dyDescent="0.2">
      <c r="D28318" s="343"/>
    </row>
    <row r="28319" spans="4:4" x14ac:dyDescent="0.2">
      <c r="D28319" s="343"/>
    </row>
    <row r="28320" spans="4:4" x14ac:dyDescent="0.2">
      <c r="D28320" s="343"/>
    </row>
    <row r="28321" spans="4:4" x14ac:dyDescent="0.2">
      <c r="D28321" s="343"/>
    </row>
    <row r="28322" spans="4:4" x14ac:dyDescent="0.2">
      <c r="D28322" s="343"/>
    </row>
    <row r="28323" spans="4:4" x14ac:dyDescent="0.2">
      <c r="D28323" s="343"/>
    </row>
    <row r="28324" spans="4:4" x14ac:dyDescent="0.2">
      <c r="D28324" s="343"/>
    </row>
    <row r="28325" spans="4:4" x14ac:dyDescent="0.2">
      <c r="D28325" s="343"/>
    </row>
    <row r="28326" spans="4:4" x14ac:dyDescent="0.2">
      <c r="D28326" s="343"/>
    </row>
    <row r="28327" spans="4:4" x14ac:dyDescent="0.2">
      <c r="D28327" s="343"/>
    </row>
    <row r="28328" spans="4:4" x14ac:dyDescent="0.2">
      <c r="D28328" s="343"/>
    </row>
    <row r="28329" spans="4:4" x14ac:dyDescent="0.2">
      <c r="D28329" s="343"/>
    </row>
    <row r="28330" spans="4:4" x14ac:dyDescent="0.2">
      <c r="D28330" s="343"/>
    </row>
    <row r="28331" spans="4:4" x14ac:dyDescent="0.2">
      <c r="D28331" s="343"/>
    </row>
    <row r="28332" spans="4:4" x14ac:dyDescent="0.2">
      <c r="D28332" s="343"/>
    </row>
    <row r="28333" spans="4:4" x14ac:dyDescent="0.2">
      <c r="D28333" s="343"/>
    </row>
    <row r="28334" spans="4:4" x14ac:dyDescent="0.2">
      <c r="D28334" s="343"/>
    </row>
    <row r="28335" spans="4:4" x14ac:dyDescent="0.2">
      <c r="D28335" s="343"/>
    </row>
    <row r="28336" spans="4:4" x14ac:dyDescent="0.2">
      <c r="D28336" s="343"/>
    </row>
    <row r="28337" spans="4:4" x14ac:dyDescent="0.2">
      <c r="D28337" s="343"/>
    </row>
    <row r="28338" spans="4:4" x14ac:dyDescent="0.2">
      <c r="D28338" s="343"/>
    </row>
    <row r="28339" spans="4:4" x14ac:dyDescent="0.2">
      <c r="D28339" s="343"/>
    </row>
    <row r="28340" spans="4:4" x14ac:dyDescent="0.2">
      <c r="D28340" s="343"/>
    </row>
    <row r="28341" spans="4:4" x14ac:dyDescent="0.2">
      <c r="D28341" s="343"/>
    </row>
    <row r="28342" spans="4:4" x14ac:dyDescent="0.2">
      <c r="D28342" s="343"/>
    </row>
    <row r="28343" spans="4:4" x14ac:dyDescent="0.2">
      <c r="D28343" s="343"/>
    </row>
    <row r="28344" spans="4:4" x14ac:dyDescent="0.2">
      <c r="D28344" s="343"/>
    </row>
    <row r="28345" spans="4:4" x14ac:dyDescent="0.2">
      <c r="D28345" s="343"/>
    </row>
    <row r="28346" spans="4:4" x14ac:dyDescent="0.2">
      <c r="D28346" s="343"/>
    </row>
    <row r="28347" spans="4:4" x14ac:dyDescent="0.2">
      <c r="D28347" s="343"/>
    </row>
    <row r="28348" spans="4:4" x14ac:dyDescent="0.2">
      <c r="D28348" s="343"/>
    </row>
    <row r="28349" spans="4:4" x14ac:dyDescent="0.2">
      <c r="D28349" s="343"/>
    </row>
    <row r="28350" spans="4:4" x14ac:dyDescent="0.2">
      <c r="D28350" s="343"/>
    </row>
    <row r="28351" spans="4:4" x14ac:dyDescent="0.2">
      <c r="D28351" s="343"/>
    </row>
    <row r="28352" spans="4:4" x14ac:dyDescent="0.2">
      <c r="D28352" s="343"/>
    </row>
    <row r="28353" spans="4:4" x14ac:dyDescent="0.2">
      <c r="D28353" s="343"/>
    </row>
    <row r="28354" spans="4:4" x14ac:dyDescent="0.2">
      <c r="D28354" s="343"/>
    </row>
    <row r="28355" spans="4:4" x14ac:dyDescent="0.2">
      <c r="D28355" s="343"/>
    </row>
    <row r="28356" spans="4:4" x14ac:dyDescent="0.2">
      <c r="D28356" s="343"/>
    </row>
    <row r="28357" spans="4:4" x14ac:dyDescent="0.2">
      <c r="D28357" s="343"/>
    </row>
    <row r="28358" spans="4:4" x14ac:dyDescent="0.2">
      <c r="D28358" s="343"/>
    </row>
    <row r="28359" spans="4:4" x14ac:dyDescent="0.2">
      <c r="D28359" s="343"/>
    </row>
    <row r="28360" spans="4:4" x14ac:dyDescent="0.2">
      <c r="D28360" s="343"/>
    </row>
    <row r="28361" spans="4:4" x14ac:dyDescent="0.2">
      <c r="D28361" s="343"/>
    </row>
    <row r="28362" spans="4:4" x14ac:dyDescent="0.2">
      <c r="D28362" s="343"/>
    </row>
    <row r="28363" spans="4:4" x14ac:dyDescent="0.2">
      <c r="D28363" s="343"/>
    </row>
    <row r="28364" spans="4:4" x14ac:dyDescent="0.2">
      <c r="D28364" s="343"/>
    </row>
    <row r="28365" spans="4:4" x14ac:dyDescent="0.2">
      <c r="D28365" s="343"/>
    </row>
    <row r="28366" spans="4:4" x14ac:dyDescent="0.2">
      <c r="D28366" s="343"/>
    </row>
    <row r="28367" spans="4:4" x14ac:dyDescent="0.2">
      <c r="D28367" s="343"/>
    </row>
    <row r="28368" spans="4:4" x14ac:dyDescent="0.2">
      <c r="D28368" s="343"/>
    </row>
    <row r="28369" spans="4:4" x14ac:dyDescent="0.2">
      <c r="D28369" s="343"/>
    </row>
    <row r="28370" spans="4:4" x14ac:dyDescent="0.2">
      <c r="D28370" s="343"/>
    </row>
    <row r="28371" spans="4:4" x14ac:dyDescent="0.2">
      <c r="D28371" s="343"/>
    </row>
    <row r="28372" spans="4:4" x14ac:dyDescent="0.2">
      <c r="D28372" s="343"/>
    </row>
    <row r="28373" spans="4:4" x14ac:dyDescent="0.2">
      <c r="D28373" s="343"/>
    </row>
    <row r="28374" spans="4:4" x14ac:dyDescent="0.2">
      <c r="D28374" s="343"/>
    </row>
    <row r="28375" spans="4:4" x14ac:dyDescent="0.2">
      <c r="D28375" s="343"/>
    </row>
    <row r="28376" spans="4:4" x14ac:dyDescent="0.2">
      <c r="D28376" s="343"/>
    </row>
    <row r="28377" spans="4:4" x14ac:dyDescent="0.2">
      <c r="D28377" s="343"/>
    </row>
    <row r="28378" spans="4:4" x14ac:dyDescent="0.2">
      <c r="D28378" s="343"/>
    </row>
    <row r="28379" spans="4:4" x14ac:dyDescent="0.2">
      <c r="D28379" s="343"/>
    </row>
    <row r="28380" spans="4:4" x14ac:dyDescent="0.2">
      <c r="D28380" s="343"/>
    </row>
    <row r="28381" spans="4:4" x14ac:dyDescent="0.2">
      <c r="D28381" s="343"/>
    </row>
    <row r="28382" spans="4:4" x14ac:dyDescent="0.2">
      <c r="D28382" s="343"/>
    </row>
    <row r="28383" spans="4:4" x14ac:dyDescent="0.2">
      <c r="D28383" s="343"/>
    </row>
    <row r="28384" spans="4:4" x14ac:dyDescent="0.2">
      <c r="D28384" s="343"/>
    </row>
    <row r="28385" spans="4:4" x14ac:dyDescent="0.2">
      <c r="D28385" s="343"/>
    </row>
    <row r="28386" spans="4:4" x14ac:dyDescent="0.2">
      <c r="D28386" s="343"/>
    </row>
    <row r="28387" spans="4:4" x14ac:dyDescent="0.2">
      <c r="D28387" s="343"/>
    </row>
    <row r="28388" spans="4:4" x14ac:dyDescent="0.2">
      <c r="D28388" s="343"/>
    </row>
    <row r="28389" spans="4:4" x14ac:dyDescent="0.2">
      <c r="D28389" s="343"/>
    </row>
    <row r="28390" spans="4:4" x14ac:dyDescent="0.2">
      <c r="D28390" s="343"/>
    </row>
    <row r="28391" spans="4:4" x14ac:dyDescent="0.2">
      <c r="D28391" s="343"/>
    </row>
    <row r="28392" spans="4:4" x14ac:dyDescent="0.2">
      <c r="D28392" s="343"/>
    </row>
    <row r="28393" spans="4:4" x14ac:dyDescent="0.2">
      <c r="D28393" s="343"/>
    </row>
    <row r="28394" spans="4:4" x14ac:dyDescent="0.2">
      <c r="D28394" s="343"/>
    </row>
    <row r="28395" spans="4:4" x14ac:dyDescent="0.2">
      <c r="D28395" s="343"/>
    </row>
    <row r="28396" spans="4:4" x14ac:dyDescent="0.2">
      <c r="D28396" s="343"/>
    </row>
    <row r="28397" spans="4:4" x14ac:dyDescent="0.2">
      <c r="D28397" s="343"/>
    </row>
    <row r="28398" spans="4:4" x14ac:dyDescent="0.2">
      <c r="D28398" s="343"/>
    </row>
    <row r="28399" spans="4:4" x14ac:dyDescent="0.2">
      <c r="D28399" s="343"/>
    </row>
    <row r="28400" spans="4:4" x14ac:dyDescent="0.2">
      <c r="D28400" s="343"/>
    </row>
    <row r="28401" spans="4:4" x14ac:dyDescent="0.2">
      <c r="D28401" s="343"/>
    </row>
    <row r="28402" spans="4:4" x14ac:dyDescent="0.2">
      <c r="D28402" s="343"/>
    </row>
    <row r="28403" spans="4:4" x14ac:dyDescent="0.2">
      <c r="D28403" s="343"/>
    </row>
    <row r="28404" spans="4:4" x14ac:dyDescent="0.2">
      <c r="D28404" s="343"/>
    </row>
    <row r="28405" spans="4:4" x14ac:dyDescent="0.2">
      <c r="D28405" s="343"/>
    </row>
    <row r="28406" spans="4:4" x14ac:dyDescent="0.2">
      <c r="D28406" s="343"/>
    </row>
    <row r="28407" spans="4:4" x14ac:dyDescent="0.2">
      <c r="D28407" s="343"/>
    </row>
    <row r="28408" spans="4:4" x14ac:dyDescent="0.2">
      <c r="D28408" s="343"/>
    </row>
    <row r="28409" spans="4:4" x14ac:dyDescent="0.2">
      <c r="D28409" s="343"/>
    </row>
    <row r="28410" spans="4:4" x14ac:dyDescent="0.2">
      <c r="D28410" s="343"/>
    </row>
    <row r="28411" spans="4:4" x14ac:dyDescent="0.2">
      <c r="D28411" s="343"/>
    </row>
    <row r="28412" spans="4:4" x14ac:dyDescent="0.2">
      <c r="D28412" s="343"/>
    </row>
    <row r="28413" spans="4:4" x14ac:dyDescent="0.2">
      <c r="D28413" s="343"/>
    </row>
    <row r="28414" spans="4:4" x14ac:dyDescent="0.2">
      <c r="D28414" s="343"/>
    </row>
    <row r="28415" spans="4:4" x14ac:dyDescent="0.2">
      <c r="D28415" s="343"/>
    </row>
    <row r="28416" spans="4:4" x14ac:dyDescent="0.2">
      <c r="D28416" s="343"/>
    </row>
    <row r="28417" spans="4:4" x14ac:dyDescent="0.2">
      <c r="D28417" s="343"/>
    </row>
    <row r="28418" spans="4:4" x14ac:dyDescent="0.2">
      <c r="D28418" s="343"/>
    </row>
    <row r="28419" spans="4:4" x14ac:dyDescent="0.2">
      <c r="D28419" s="343"/>
    </row>
    <row r="28420" spans="4:4" x14ac:dyDescent="0.2">
      <c r="D28420" s="343"/>
    </row>
    <row r="28421" spans="4:4" x14ac:dyDescent="0.2">
      <c r="D28421" s="343"/>
    </row>
    <row r="28422" spans="4:4" x14ac:dyDescent="0.2">
      <c r="D28422" s="343"/>
    </row>
    <row r="28423" spans="4:4" x14ac:dyDescent="0.2">
      <c r="D28423" s="343"/>
    </row>
    <row r="28424" spans="4:4" x14ac:dyDescent="0.2">
      <c r="D28424" s="343"/>
    </row>
    <row r="28425" spans="4:4" x14ac:dyDescent="0.2">
      <c r="D28425" s="343"/>
    </row>
    <row r="28426" spans="4:4" x14ac:dyDescent="0.2">
      <c r="D28426" s="343"/>
    </row>
    <row r="28427" spans="4:4" x14ac:dyDescent="0.2">
      <c r="D28427" s="343"/>
    </row>
    <row r="28428" spans="4:4" x14ac:dyDescent="0.2">
      <c r="D28428" s="343"/>
    </row>
    <row r="28429" spans="4:4" x14ac:dyDescent="0.2">
      <c r="D28429" s="343"/>
    </row>
    <row r="28430" spans="4:4" x14ac:dyDescent="0.2">
      <c r="D28430" s="343"/>
    </row>
    <row r="28431" spans="4:4" x14ac:dyDescent="0.2">
      <c r="D28431" s="343"/>
    </row>
    <row r="28432" spans="4:4" x14ac:dyDescent="0.2">
      <c r="D28432" s="343"/>
    </row>
    <row r="28433" spans="4:4" x14ac:dyDescent="0.2">
      <c r="D28433" s="343"/>
    </row>
    <row r="28434" spans="4:4" x14ac:dyDescent="0.2">
      <c r="D28434" s="343"/>
    </row>
    <row r="28435" spans="4:4" x14ac:dyDescent="0.2">
      <c r="D28435" s="343"/>
    </row>
    <row r="28436" spans="4:4" x14ac:dyDescent="0.2">
      <c r="D28436" s="343"/>
    </row>
    <row r="28437" spans="4:4" x14ac:dyDescent="0.2">
      <c r="D28437" s="343"/>
    </row>
    <row r="28438" spans="4:4" x14ac:dyDescent="0.2">
      <c r="D28438" s="343"/>
    </row>
    <row r="28439" spans="4:4" x14ac:dyDescent="0.2">
      <c r="D28439" s="343"/>
    </row>
    <row r="28440" spans="4:4" x14ac:dyDescent="0.2">
      <c r="D28440" s="343"/>
    </row>
    <row r="28441" spans="4:4" x14ac:dyDescent="0.2">
      <c r="D28441" s="343"/>
    </row>
    <row r="28442" spans="4:4" x14ac:dyDescent="0.2">
      <c r="D28442" s="343"/>
    </row>
    <row r="28443" spans="4:4" x14ac:dyDescent="0.2">
      <c r="D28443" s="343"/>
    </row>
    <row r="28444" spans="4:4" x14ac:dyDescent="0.2">
      <c r="D28444" s="343"/>
    </row>
    <row r="28445" spans="4:4" x14ac:dyDescent="0.2">
      <c r="D28445" s="343"/>
    </row>
    <row r="28446" spans="4:4" x14ac:dyDescent="0.2">
      <c r="D28446" s="343"/>
    </row>
    <row r="28447" spans="4:4" x14ac:dyDescent="0.2">
      <c r="D28447" s="343"/>
    </row>
    <row r="28448" spans="4:4" x14ac:dyDescent="0.2">
      <c r="D28448" s="343"/>
    </row>
    <row r="28449" spans="4:4" x14ac:dyDescent="0.2">
      <c r="D28449" s="343"/>
    </row>
    <row r="28450" spans="4:4" x14ac:dyDescent="0.2">
      <c r="D28450" s="343"/>
    </row>
    <row r="28451" spans="4:4" x14ac:dyDescent="0.2">
      <c r="D28451" s="343"/>
    </row>
    <row r="28452" spans="4:4" x14ac:dyDescent="0.2">
      <c r="D28452" s="343"/>
    </row>
    <row r="28453" spans="4:4" x14ac:dyDescent="0.2">
      <c r="D28453" s="343"/>
    </row>
    <row r="28454" spans="4:4" x14ac:dyDescent="0.2">
      <c r="D28454" s="343"/>
    </row>
    <row r="28455" spans="4:4" x14ac:dyDescent="0.2">
      <c r="D28455" s="343"/>
    </row>
    <row r="28456" spans="4:4" x14ac:dyDescent="0.2">
      <c r="D28456" s="343"/>
    </row>
    <row r="28457" spans="4:4" x14ac:dyDescent="0.2">
      <c r="D28457" s="343"/>
    </row>
    <row r="28458" spans="4:4" x14ac:dyDescent="0.2">
      <c r="D28458" s="343"/>
    </row>
    <row r="28459" spans="4:4" x14ac:dyDescent="0.2">
      <c r="D28459" s="343"/>
    </row>
    <row r="28460" spans="4:4" x14ac:dyDescent="0.2">
      <c r="D28460" s="343"/>
    </row>
    <row r="28461" spans="4:4" x14ac:dyDescent="0.2">
      <c r="D28461" s="343"/>
    </row>
    <row r="28462" spans="4:4" x14ac:dyDescent="0.2">
      <c r="D28462" s="343"/>
    </row>
    <row r="28463" spans="4:4" x14ac:dyDescent="0.2">
      <c r="D28463" s="343"/>
    </row>
    <row r="28464" spans="4:4" x14ac:dyDescent="0.2">
      <c r="D28464" s="343"/>
    </row>
    <row r="28465" spans="4:4" x14ac:dyDescent="0.2">
      <c r="D28465" s="343"/>
    </row>
    <row r="28466" spans="4:4" x14ac:dyDescent="0.2">
      <c r="D28466" s="343"/>
    </row>
    <row r="28467" spans="4:4" x14ac:dyDescent="0.2">
      <c r="D28467" s="343"/>
    </row>
    <row r="28468" spans="4:4" x14ac:dyDescent="0.2">
      <c r="D28468" s="343"/>
    </row>
    <row r="28469" spans="4:4" x14ac:dyDescent="0.2">
      <c r="D28469" s="343"/>
    </row>
    <row r="28470" spans="4:4" x14ac:dyDescent="0.2">
      <c r="D28470" s="343"/>
    </row>
    <row r="28471" spans="4:4" x14ac:dyDescent="0.2">
      <c r="D28471" s="343"/>
    </row>
    <row r="28472" spans="4:4" x14ac:dyDescent="0.2">
      <c r="D28472" s="343"/>
    </row>
    <row r="28473" spans="4:4" x14ac:dyDescent="0.2">
      <c r="D28473" s="343"/>
    </row>
    <row r="28474" spans="4:4" x14ac:dyDescent="0.2">
      <c r="D28474" s="343"/>
    </row>
    <row r="28475" spans="4:4" x14ac:dyDescent="0.2">
      <c r="D28475" s="343"/>
    </row>
    <row r="28476" spans="4:4" x14ac:dyDescent="0.2">
      <c r="D28476" s="343"/>
    </row>
    <row r="28477" spans="4:4" x14ac:dyDescent="0.2">
      <c r="D28477" s="343"/>
    </row>
    <row r="28478" spans="4:4" x14ac:dyDescent="0.2">
      <c r="D28478" s="343"/>
    </row>
    <row r="28479" spans="4:4" x14ac:dyDescent="0.2">
      <c r="D28479" s="343"/>
    </row>
    <row r="28480" spans="4:4" x14ac:dyDescent="0.2">
      <c r="D28480" s="343"/>
    </row>
    <row r="28481" spans="4:4" x14ac:dyDescent="0.2">
      <c r="D28481" s="343"/>
    </row>
    <row r="28482" spans="4:4" x14ac:dyDescent="0.2">
      <c r="D28482" s="343"/>
    </row>
    <row r="28483" spans="4:4" x14ac:dyDescent="0.2">
      <c r="D28483" s="343"/>
    </row>
    <row r="28484" spans="4:4" x14ac:dyDescent="0.2">
      <c r="D28484" s="343"/>
    </row>
    <row r="28485" spans="4:4" x14ac:dyDescent="0.2">
      <c r="D28485" s="343"/>
    </row>
    <row r="28486" spans="4:4" x14ac:dyDescent="0.2">
      <c r="D28486" s="343"/>
    </row>
    <row r="28487" spans="4:4" x14ac:dyDescent="0.2">
      <c r="D28487" s="343"/>
    </row>
    <row r="28488" spans="4:4" x14ac:dyDescent="0.2">
      <c r="D28488" s="343"/>
    </row>
    <row r="28489" spans="4:4" x14ac:dyDescent="0.2">
      <c r="D28489" s="343"/>
    </row>
    <row r="28490" spans="4:4" x14ac:dyDescent="0.2">
      <c r="D28490" s="343"/>
    </row>
    <row r="28491" spans="4:4" x14ac:dyDescent="0.2">
      <c r="D28491" s="343"/>
    </row>
    <row r="28492" spans="4:4" x14ac:dyDescent="0.2">
      <c r="D28492" s="343"/>
    </row>
    <row r="28493" spans="4:4" x14ac:dyDescent="0.2">
      <c r="D28493" s="343"/>
    </row>
    <row r="28494" spans="4:4" x14ac:dyDescent="0.2">
      <c r="D28494" s="343"/>
    </row>
    <row r="28495" spans="4:4" x14ac:dyDescent="0.2">
      <c r="D28495" s="343"/>
    </row>
    <row r="28496" spans="4:4" x14ac:dyDescent="0.2">
      <c r="D28496" s="343"/>
    </row>
    <row r="28497" spans="4:4" x14ac:dyDescent="0.2">
      <c r="D28497" s="343"/>
    </row>
    <row r="28498" spans="4:4" x14ac:dyDescent="0.2">
      <c r="D28498" s="343"/>
    </row>
    <row r="28499" spans="4:4" x14ac:dyDescent="0.2">
      <c r="D28499" s="343"/>
    </row>
    <row r="28500" spans="4:4" x14ac:dyDescent="0.2">
      <c r="D28500" s="343"/>
    </row>
    <row r="28501" spans="4:4" x14ac:dyDescent="0.2">
      <c r="D28501" s="343"/>
    </row>
    <row r="28502" spans="4:4" x14ac:dyDescent="0.2">
      <c r="D28502" s="343"/>
    </row>
    <row r="28503" spans="4:4" x14ac:dyDescent="0.2">
      <c r="D28503" s="343"/>
    </row>
    <row r="28504" spans="4:4" x14ac:dyDescent="0.2">
      <c r="D28504" s="343"/>
    </row>
    <row r="28505" spans="4:4" x14ac:dyDescent="0.2">
      <c r="D28505" s="343"/>
    </row>
    <row r="28506" spans="4:4" x14ac:dyDescent="0.2">
      <c r="D28506" s="343"/>
    </row>
    <row r="28507" spans="4:4" x14ac:dyDescent="0.2">
      <c r="D28507" s="343"/>
    </row>
    <row r="28508" spans="4:4" x14ac:dyDescent="0.2">
      <c r="D28508" s="343"/>
    </row>
    <row r="28509" spans="4:4" x14ac:dyDescent="0.2">
      <c r="D28509" s="343"/>
    </row>
    <row r="28510" spans="4:4" x14ac:dyDescent="0.2">
      <c r="D28510" s="343"/>
    </row>
    <row r="28511" spans="4:4" x14ac:dyDescent="0.2">
      <c r="D28511" s="343"/>
    </row>
    <row r="28512" spans="4:4" x14ac:dyDescent="0.2">
      <c r="D28512" s="343"/>
    </row>
    <row r="28513" spans="4:4" x14ac:dyDescent="0.2">
      <c r="D28513" s="343"/>
    </row>
    <row r="28514" spans="4:4" x14ac:dyDescent="0.2">
      <c r="D28514" s="343"/>
    </row>
    <row r="28515" spans="4:4" x14ac:dyDescent="0.2">
      <c r="D28515" s="343"/>
    </row>
    <row r="28516" spans="4:4" x14ac:dyDescent="0.2">
      <c r="D28516" s="343"/>
    </row>
    <row r="28517" spans="4:4" x14ac:dyDescent="0.2">
      <c r="D28517" s="343"/>
    </row>
    <row r="28518" spans="4:4" x14ac:dyDescent="0.2">
      <c r="D28518" s="343"/>
    </row>
    <row r="28519" spans="4:4" x14ac:dyDescent="0.2">
      <c r="D28519" s="343"/>
    </row>
    <row r="28520" spans="4:4" x14ac:dyDescent="0.2">
      <c r="D28520" s="343"/>
    </row>
    <row r="28521" spans="4:4" x14ac:dyDescent="0.2">
      <c r="D28521" s="343"/>
    </row>
    <row r="28522" spans="4:4" x14ac:dyDescent="0.2">
      <c r="D28522" s="343"/>
    </row>
    <row r="28523" spans="4:4" x14ac:dyDescent="0.2">
      <c r="D28523" s="343"/>
    </row>
    <row r="28524" spans="4:4" x14ac:dyDescent="0.2">
      <c r="D28524" s="343"/>
    </row>
    <row r="28525" spans="4:4" x14ac:dyDescent="0.2">
      <c r="D28525" s="343"/>
    </row>
    <row r="28526" spans="4:4" x14ac:dyDescent="0.2">
      <c r="D28526" s="343"/>
    </row>
    <row r="28527" spans="4:4" x14ac:dyDescent="0.2">
      <c r="D28527" s="343"/>
    </row>
    <row r="28528" spans="4:4" x14ac:dyDescent="0.2">
      <c r="D28528" s="343"/>
    </row>
    <row r="28529" spans="4:4" x14ac:dyDescent="0.2">
      <c r="D28529" s="343"/>
    </row>
    <row r="28530" spans="4:4" x14ac:dyDescent="0.2">
      <c r="D28530" s="343"/>
    </row>
    <row r="28531" spans="4:4" x14ac:dyDescent="0.2">
      <c r="D28531" s="343"/>
    </row>
    <row r="28532" spans="4:4" x14ac:dyDescent="0.2">
      <c r="D28532" s="343"/>
    </row>
    <row r="28533" spans="4:4" x14ac:dyDescent="0.2">
      <c r="D28533" s="343"/>
    </row>
    <row r="28534" spans="4:4" x14ac:dyDescent="0.2">
      <c r="D28534" s="343"/>
    </row>
    <row r="28535" spans="4:4" x14ac:dyDescent="0.2">
      <c r="D28535" s="343"/>
    </row>
    <row r="28536" spans="4:4" x14ac:dyDescent="0.2">
      <c r="D28536" s="343"/>
    </row>
    <row r="28537" spans="4:4" x14ac:dyDescent="0.2">
      <c r="D28537" s="343"/>
    </row>
    <row r="28538" spans="4:4" x14ac:dyDescent="0.2">
      <c r="D28538" s="343"/>
    </row>
    <row r="28539" spans="4:4" x14ac:dyDescent="0.2">
      <c r="D28539" s="343"/>
    </row>
    <row r="28540" spans="4:4" x14ac:dyDescent="0.2">
      <c r="D28540" s="343"/>
    </row>
    <row r="28541" spans="4:4" x14ac:dyDescent="0.2">
      <c r="D28541" s="343"/>
    </row>
    <row r="28542" spans="4:4" x14ac:dyDescent="0.2">
      <c r="D28542" s="343"/>
    </row>
    <row r="28543" spans="4:4" x14ac:dyDescent="0.2">
      <c r="D28543" s="343"/>
    </row>
    <row r="28544" spans="4:4" x14ac:dyDescent="0.2">
      <c r="D28544" s="343"/>
    </row>
    <row r="28545" spans="4:4" x14ac:dyDescent="0.2">
      <c r="D28545" s="343"/>
    </row>
    <row r="28546" spans="4:4" x14ac:dyDescent="0.2">
      <c r="D28546" s="343"/>
    </row>
    <row r="28547" spans="4:4" x14ac:dyDescent="0.2">
      <c r="D28547" s="343"/>
    </row>
    <row r="28548" spans="4:4" x14ac:dyDescent="0.2">
      <c r="D28548" s="343"/>
    </row>
    <row r="28549" spans="4:4" x14ac:dyDescent="0.2">
      <c r="D28549" s="343"/>
    </row>
    <row r="28550" spans="4:4" x14ac:dyDescent="0.2">
      <c r="D28550" s="343"/>
    </row>
    <row r="28551" spans="4:4" x14ac:dyDescent="0.2">
      <c r="D28551" s="343"/>
    </row>
    <row r="28552" spans="4:4" x14ac:dyDescent="0.2">
      <c r="D28552" s="343"/>
    </row>
    <row r="28553" spans="4:4" x14ac:dyDescent="0.2">
      <c r="D28553" s="343"/>
    </row>
    <row r="28554" spans="4:4" x14ac:dyDescent="0.2">
      <c r="D28554" s="343"/>
    </row>
    <row r="28555" spans="4:4" x14ac:dyDescent="0.2">
      <c r="D28555" s="343"/>
    </row>
    <row r="28556" spans="4:4" x14ac:dyDescent="0.2">
      <c r="D28556" s="343"/>
    </row>
    <row r="28557" spans="4:4" x14ac:dyDescent="0.2">
      <c r="D28557" s="343"/>
    </row>
    <row r="28558" spans="4:4" x14ac:dyDescent="0.2">
      <c r="D28558" s="343"/>
    </row>
    <row r="28559" spans="4:4" x14ac:dyDescent="0.2">
      <c r="D28559" s="343"/>
    </row>
    <row r="28560" spans="4:4" x14ac:dyDescent="0.2">
      <c r="D28560" s="343"/>
    </row>
    <row r="28561" spans="4:4" x14ac:dyDescent="0.2">
      <c r="D28561" s="343"/>
    </row>
    <row r="28562" spans="4:4" x14ac:dyDescent="0.2">
      <c r="D28562" s="343"/>
    </row>
    <row r="28563" spans="4:4" x14ac:dyDescent="0.2">
      <c r="D28563" s="343"/>
    </row>
    <row r="28564" spans="4:4" x14ac:dyDescent="0.2">
      <c r="D28564" s="343"/>
    </row>
    <row r="28565" spans="4:4" x14ac:dyDescent="0.2">
      <c r="D28565" s="343"/>
    </row>
    <row r="28566" spans="4:4" x14ac:dyDescent="0.2">
      <c r="D28566" s="343"/>
    </row>
    <row r="28567" spans="4:4" x14ac:dyDescent="0.2">
      <c r="D28567" s="343"/>
    </row>
    <row r="28568" spans="4:4" x14ac:dyDescent="0.2">
      <c r="D28568" s="343"/>
    </row>
    <row r="28569" spans="4:4" x14ac:dyDescent="0.2">
      <c r="D28569" s="343"/>
    </row>
    <row r="28570" spans="4:4" x14ac:dyDescent="0.2">
      <c r="D28570" s="343"/>
    </row>
    <row r="28571" spans="4:4" x14ac:dyDescent="0.2">
      <c r="D28571" s="343"/>
    </row>
    <row r="28572" spans="4:4" x14ac:dyDescent="0.2">
      <c r="D28572" s="343"/>
    </row>
    <row r="28573" spans="4:4" x14ac:dyDescent="0.2">
      <c r="D28573" s="343"/>
    </row>
    <row r="28574" spans="4:4" x14ac:dyDescent="0.2">
      <c r="D28574" s="343"/>
    </row>
    <row r="28575" spans="4:4" x14ac:dyDescent="0.2">
      <c r="D28575" s="343"/>
    </row>
    <row r="28576" spans="4:4" x14ac:dyDescent="0.2">
      <c r="D28576" s="343"/>
    </row>
    <row r="28577" spans="4:4" x14ac:dyDescent="0.2">
      <c r="D28577" s="343"/>
    </row>
    <row r="28578" spans="4:4" x14ac:dyDescent="0.2">
      <c r="D28578" s="343"/>
    </row>
    <row r="28579" spans="4:4" x14ac:dyDescent="0.2">
      <c r="D28579" s="343"/>
    </row>
    <row r="28580" spans="4:4" x14ac:dyDescent="0.2">
      <c r="D28580" s="343"/>
    </row>
    <row r="28581" spans="4:4" x14ac:dyDescent="0.2">
      <c r="D28581" s="343"/>
    </row>
    <row r="28582" spans="4:4" x14ac:dyDescent="0.2">
      <c r="D28582" s="343"/>
    </row>
    <row r="28583" spans="4:4" x14ac:dyDescent="0.2">
      <c r="D28583" s="343"/>
    </row>
    <row r="28584" spans="4:4" x14ac:dyDescent="0.2">
      <c r="D28584" s="343"/>
    </row>
    <row r="28585" spans="4:4" x14ac:dyDescent="0.2">
      <c r="D28585" s="343"/>
    </row>
    <row r="28586" spans="4:4" x14ac:dyDescent="0.2">
      <c r="D28586" s="343"/>
    </row>
    <row r="28587" spans="4:4" x14ac:dyDescent="0.2">
      <c r="D28587" s="343"/>
    </row>
    <row r="28588" spans="4:4" x14ac:dyDescent="0.2">
      <c r="D28588" s="343"/>
    </row>
    <row r="28589" spans="4:4" x14ac:dyDescent="0.2">
      <c r="D28589" s="343"/>
    </row>
    <row r="28590" spans="4:4" x14ac:dyDescent="0.2">
      <c r="D28590" s="343"/>
    </row>
    <row r="28591" spans="4:4" x14ac:dyDescent="0.2">
      <c r="D28591" s="343"/>
    </row>
    <row r="28592" spans="4:4" x14ac:dyDescent="0.2">
      <c r="D28592" s="343"/>
    </row>
    <row r="28593" spans="4:4" x14ac:dyDescent="0.2">
      <c r="D28593" s="343"/>
    </row>
    <row r="28594" spans="4:4" x14ac:dyDescent="0.2">
      <c r="D28594" s="343"/>
    </row>
    <row r="28595" spans="4:4" x14ac:dyDescent="0.2">
      <c r="D28595" s="343"/>
    </row>
    <row r="28596" spans="4:4" x14ac:dyDescent="0.2">
      <c r="D28596" s="343"/>
    </row>
    <row r="28597" spans="4:4" x14ac:dyDescent="0.2">
      <c r="D28597" s="343"/>
    </row>
    <row r="28598" spans="4:4" x14ac:dyDescent="0.2">
      <c r="D28598" s="343"/>
    </row>
    <row r="28599" spans="4:4" x14ac:dyDescent="0.2">
      <c r="D28599" s="343"/>
    </row>
    <row r="28600" spans="4:4" x14ac:dyDescent="0.2">
      <c r="D28600" s="343"/>
    </row>
    <row r="28601" spans="4:4" x14ac:dyDescent="0.2">
      <c r="D28601" s="343"/>
    </row>
    <row r="28602" spans="4:4" x14ac:dyDescent="0.2">
      <c r="D28602" s="343"/>
    </row>
    <row r="28603" spans="4:4" x14ac:dyDescent="0.2">
      <c r="D28603" s="343"/>
    </row>
    <row r="28604" spans="4:4" x14ac:dyDescent="0.2">
      <c r="D28604" s="343"/>
    </row>
    <row r="28605" spans="4:4" x14ac:dyDescent="0.2">
      <c r="D28605" s="343"/>
    </row>
    <row r="28606" spans="4:4" x14ac:dyDescent="0.2">
      <c r="D28606" s="343"/>
    </row>
    <row r="28607" spans="4:4" x14ac:dyDescent="0.2">
      <c r="D28607" s="343"/>
    </row>
    <row r="28608" spans="4:4" x14ac:dyDescent="0.2">
      <c r="D28608" s="343"/>
    </row>
    <row r="28609" spans="4:4" x14ac:dyDescent="0.2">
      <c r="D28609" s="343"/>
    </row>
    <row r="28610" spans="4:4" x14ac:dyDescent="0.2">
      <c r="D28610" s="343"/>
    </row>
    <row r="28611" spans="4:4" x14ac:dyDescent="0.2">
      <c r="D28611" s="343"/>
    </row>
    <row r="28612" spans="4:4" x14ac:dyDescent="0.2">
      <c r="D28612" s="343"/>
    </row>
    <row r="28613" spans="4:4" x14ac:dyDescent="0.2">
      <c r="D28613" s="343"/>
    </row>
    <row r="28614" spans="4:4" x14ac:dyDescent="0.2">
      <c r="D28614" s="343"/>
    </row>
    <row r="28615" spans="4:4" x14ac:dyDescent="0.2">
      <c r="D28615" s="343"/>
    </row>
    <row r="28616" spans="4:4" x14ac:dyDescent="0.2">
      <c r="D28616" s="343"/>
    </row>
    <row r="28617" spans="4:4" x14ac:dyDescent="0.2">
      <c r="D28617" s="343"/>
    </row>
    <row r="28618" spans="4:4" x14ac:dyDescent="0.2">
      <c r="D28618" s="343"/>
    </row>
    <row r="28619" spans="4:4" x14ac:dyDescent="0.2">
      <c r="D28619" s="343"/>
    </row>
    <row r="28620" spans="4:4" x14ac:dyDescent="0.2">
      <c r="D28620" s="343"/>
    </row>
    <row r="28621" spans="4:4" x14ac:dyDescent="0.2">
      <c r="D28621" s="343"/>
    </row>
    <row r="28622" spans="4:4" x14ac:dyDescent="0.2">
      <c r="D28622" s="343"/>
    </row>
    <row r="28623" spans="4:4" x14ac:dyDescent="0.2">
      <c r="D28623" s="343"/>
    </row>
    <row r="28624" spans="4:4" x14ac:dyDescent="0.2">
      <c r="D28624" s="343"/>
    </row>
    <row r="28625" spans="4:4" x14ac:dyDescent="0.2">
      <c r="D28625" s="343"/>
    </row>
    <row r="28626" spans="4:4" x14ac:dyDescent="0.2">
      <c r="D28626" s="343"/>
    </row>
    <row r="28627" spans="4:4" x14ac:dyDescent="0.2">
      <c r="D28627" s="343"/>
    </row>
    <row r="28628" spans="4:4" x14ac:dyDescent="0.2">
      <c r="D28628" s="343"/>
    </row>
    <row r="28629" spans="4:4" x14ac:dyDescent="0.2">
      <c r="D28629" s="343"/>
    </row>
    <row r="28630" spans="4:4" x14ac:dyDescent="0.2">
      <c r="D28630" s="343"/>
    </row>
    <row r="28631" spans="4:4" x14ac:dyDescent="0.2">
      <c r="D28631" s="343"/>
    </row>
    <row r="28632" spans="4:4" x14ac:dyDescent="0.2">
      <c r="D28632" s="343"/>
    </row>
    <row r="28633" spans="4:4" x14ac:dyDescent="0.2">
      <c r="D28633" s="343"/>
    </row>
    <row r="28634" spans="4:4" x14ac:dyDescent="0.2">
      <c r="D28634" s="343"/>
    </row>
    <row r="28635" spans="4:4" x14ac:dyDescent="0.2">
      <c r="D28635" s="343"/>
    </row>
    <row r="28636" spans="4:4" x14ac:dyDescent="0.2">
      <c r="D28636" s="343"/>
    </row>
    <row r="28637" spans="4:4" x14ac:dyDescent="0.2">
      <c r="D28637" s="343"/>
    </row>
    <row r="28638" spans="4:4" x14ac:dyDescent="0.2">
      <c r="D28638" s="343"/>
    </row>
    <row r="28639" spans="4:4" x14ac:dyDescent="0.2">
      <c r="D28639" s="343"/>
    </row>
    <row r="28640" spans="4:4" x14ac:dyDescent="0.2">
      <c r="D28640" s="343"/>
    </row>
    <row r="28641" spans="4:4" x14ac:dyDescent="0.2">
      <c r="D28641" s="343"/>
    </row>
    <row r="28642" spans="4:4" x14ac:dyDescent="0.2">
      <c r="D28642" s="343"/>
    </row>
    <row r="28643" spans="4:4" x14ac:dyDescent="0.2">
      <c r="D28643" s="343"/>
    </row>
    <row r="28644" spans="4:4" x14ac:dyDescent="0.2">
      <c r="D28644" s="343"/>
    </row>
    <row r="28645" spans="4:4" x14ac:dyDescent="0.2">
      <c r="D28645" s="343"/>
    </row>
    <row r="28646" spans="4:4" x14ac:dyDescent="0.2">
      <c r="D28646" s="343"/>
    </row>
    <row r="28647" spans="4:4" x14ac:dyDescent="0.2">
      <c r="D28647" s="343"/>
    </row>
    <row r="28648" spans="4:4" x14ac:dyDescent="0.2">
      <c r="D28648" s="343"/>
    </row>
    <row r="28649" spans="4:4" x14ac:dyDescent="0.2">
      <c r="D28649" s="343"/>
    </row>
    <row r="28650" spans="4:4" x14ac:dyDescent="0.2">
      <c r="D28650" s="343"/>
    </row>
    <row r="28651" spans="4:4" x14ac:dyDescent="0.2">
      <c r="D28651" s="343"/>
    </row>
    <row r="28652" spans="4:4" x14ac:dyDescent="0.2">
      <c r="D28652" s="343"/>
    </row>
    <row r="28653" spans="4:4" x14ac:dyDescent="0.2">
      <c r="D28653" s="343"/>
    </row>
    <row r="28654" spans="4:4" x14ac:dyDescent="0.2">
      <c r="D28654" s="343"/>
    </row>
    <row r="28655" spans="4:4" x14ac:dyDescent="0.2">
      <c r="D28655" s="343"/>
    </row>
    <row r="28656" spans="4:4" x14ac:dyDescent="0.2">
      <c r="D28656" s="343"/>
    </row>
    <row r="28657" spans="4:4" x14ac:dyDescent="0.2">
      <c r="D28657" s="343"/>
    </row>
    <row r="28658" spans="4:4" x14ac:dyDescent="0.2">
      <c r="D28658" s="343"/>
    </row>
    <row r="28659" spans="4:4" x14ac:dyDescent="0.2">
      <c r="D28659" s="343"/>
    </row>
    <row r="28660" spans="4:4" x14ac:dyDescent="0.2">
      <c r="D28660" s="343"/>
    </row>
    <row r="28661" spans="4:4" x14ac:dyDescent="0.2">
      <c r="D28661" s="343"/>
    </row>
    <row r="28662" spans="4:4" x14ac:dyDescent="0.2">
      <c r="D28662" s="343"/>
    </row>
    <row r="28663" spans="4:4" x14ac:dyDescent="0.2">
      <c r="D28663" s="343"/>
    </row>
    <row r="28664" spans="4:4" x14ac:dyDescent="0.2">
      <c r="D28664" s="343"/>
    </row>
    <row r="28665" spans="4:4" x14ac:dyDescent="0.2">
      <c r="D28665" s="343"/>
    </row>
    <row r="28666" spans="4:4" x14ac:dyDescent="0.2">
      <c r="D28666" s="343"/>
    </row>
    <row r="28667" spans="4:4" x14ac:dyDescent="0.2">
      <c r="D28667" s="343"/>
    </row>
    <row r="28668" spans="4:4" x14ac:dyDescent="0.2">
      <c r="D28668" s="343"/>
    </row>
    <row r="28669" spans="4:4" x14ac:dyDescent="0.2">
      <c r="D28669" s="343"/>
    </row>
    <row r="28670" spans="4:4" x14ac:dyDescent="0.2">
      <c r="D28670" s="343"/>
    </row>
    <row r="28671" spans="4:4" x14ac:dyDescent="0.2">
      <c r="D28671" s="343"/>
    </row>
    <row r="28672" spans="4:4" x14ac:dyDescent="0.2">
      <c r="D28672" s="343"/>
    </row>
    <row r="28673" spans="4:4" x14ac:dyDescent="0.2">
      <c r="D28673" s="343"/>
    </row>
    <row r="28674" spans="4:4" x14ac:dyDescent="0.2">
      <c r="D28674" s="343"/>
    </row>
    <row r="28675" spans="4:4" x14ac:dyDescent="0.2">
      <c r="D28675" s="343"/>
    </row>
    <row r="28676" spans="4:4" x14ac:dyDescent="0.2">
      <c r="D28676" s="343"/>
    </row>
    <row r="28677" spans="4:4" x14ac:dyDescent="0.2">
      <c r="D28677" s="343"/>
    </row>
    <row r="28678" spans="4:4" x14ac:dyDescent="0.2">
      <c r="D28678" s="343"/>
    </row>
    <row r="28679" spans="4:4" x14ac:dyDescent="0.2">
      <c r="D28679" s="343"/>
    </row>
    <row r="28680" spans="4:4" x14ac:dyDescent="0.2">
      <c r="D28680" s="343"/>
    </row>
    <row r="28681" spans="4:4" x14ac:dyDescent="0.2">
      <c r="D28681" s="343"/>
    </row>
    <row r="28682" spans="4:4" x14ac:dyDescent="0.2">
      <c r="D28682" s="343"/>
    </row>
    <row r="28683" spans="4:4" x14ac:dyDescent="0.2">
      <c r="D28683" s="343"/>
    </row>
    <row r="28684" spans="4:4" x14ac:dyDescent="0.2">
      <c r="D28684" s="343"/>
    </row>
    <row r="28685" spans="4:4" x14ac:dyDescent="0.2">
      <c r="D28685" s="343"/>
    </row>
    <row r="28686" spans="4:4" x14ac:dyDescent="0.2">
      <c r="D28686" s="343"/>
    </row>
    <row r="28687" spans="4:4" x14ac:dyDescent="0.2">
      <c r="D28687" s="343"/>
    </row>
    <row r="28688" spans="4:4" x14ac:dyDescent="0.2">
      <c r="D28688" s="343"/>
    </row>
    <row r="28689" spans="4:4" x14ac:dyDescent="0.2">
      <c r="D28689" s="343"/>
    </row>
    <row r="28690" spans="4:4" x14ac:dyDescent="0.2">
      <c r="D28690" s="343"/>
    </row>
    <row r="28691" spans="4:4" x14ac:dyDescent="0.2">
      <c r="D28691" s="343"/>
    </row>
    <row r="28692" spans="4:4" x14ac:dyDescent="0.2">
      <c r="D28692" s="343"/>
    </row>
    <row r="28693" spans="4:4" x14ac:dyDescent="0.2">
      <c r="D28693" s="343"/>
    </row>
    <row r="28694" spans="4:4" x14ac:dyDescent="0.2">
      <c r="D28694" s="343"/>
    </row>
    <row r="28695" spans="4:4" x14ac:dyDescent="0.2">
      <c r="D28695" s="343"/>
    </row>
    <row r="28696" spans="4:4" x14ac:dyDescent="0.2">
      <c r="D28696" s="343"/>
    </row>
    <row r="28697" spans="4:4" x14ac:dyDescent="0.2">
      <c r="D28697" s="343"/>
    </row>
    <row r="28698" spans="4:4" x14ac:dyDescent="0.2">
      <c r="D28698" s="343"/>
    </row>
    <row r="28699" spans="4:4" x14ac:dyDescent="0.2">
      <c r="D28699" s="343"/>
    </row>
    <row r="28700" spans="4:4" x14ac:dyDescent="0.2">
      <c r="D28700" s="343"/>
    </row>
    <row r="28701" spans="4:4" x14ac:dyDescent="0.2">
      <c r="D28701" s="343"/>
    </row>
    <row r="28702" spans="4:4" x14ac:dyDescent="0.2">
      <c r="D28702" s="343"/>
    </row>
    <row r="28703" spans="4:4" x14ac:dyDescent="0.2">
      <c r="D28703" s="343"/>
    </row>
    <row r="28704" spans="4:4" x14ac:dyDescent="0.2">
      <c r="D28704" s="343"/>
    </row>
    <row r="28705" spans="4:4" x14ac:dyDescent="0.2">
      <c r="D28705" s="343"/>
    </row>
    <row r="28706" spans="4:4" x14ac:dyDescent="0.2">
      <c r="D28706" s="343"/>
    </row>
    <row r="28707" spans="4:4" x14ac:dyDescent="0.2">
      <c r="D28707" s="343"/>
    </row>
    <row r="28708" spans="4:4" x14ac:dyDescent="0.2">
      <c r="D28708" s="343"/>
    </row>
    <row r="28709" spans="4:4" x14ac:dyDescent="0.2">
      <c r="D28709" s="343"/>
    </row>
    <row r="28710" spans="4:4" x14ac:dyDescent="0.2">
      <c r="D28710" s="343"/>
    </row>
    <row r="28711" spans="4:4" x14ac:dyDescent="0.2">
      <c r="D28711" s="343"/>
    </row>
    <row r="28712" spans="4:4" x14ac:dyDescent="0.2">
      <c r="D28712" s="343"/>
    </row>
    <row r="28713" spans="4:4" x14ac:dyDescent="0.2">
      <c r="D28713" s="343"/>
    </row>
    <row r="28714" spans="4:4" x14ac:dyDescent="0.2">
      <c r="D28714" s="343"/>
    </row>
    <row r="28715" spans="4:4" x14ac:dyDescent="0.2">
      <c r="D28715" s="343"/>
    </row>
    <row r="28716" spans="4:4" x14ac:dyDescent="0.2">
      <c r="D28716" s="343"/>
    </row>
    <row r="28717" spans="4:4" x14ac:dyDescent="0.2">
      <c r="D28717" s="343"/>
    </row>
    <row r="28718" spans="4:4" x14ac:dyDescent="0.2">
      <c r="D28718" s="343"/>
    </row>
    <row r="28719" spans="4:4" x14ac:dyDescent="0.2">
      <c r="D28719" s="343"/>
    </row>
    <row r="28720" spans="4:4" x14ac:dyDescent="0.2">
      <c r="D28720" s="343"/>
    </row>
    <row r="28721" spans="4:4" x14ac:dyDescent="0.2">
      <c r="D28721" s="343"/>
    </row>
    <row r="28722" spans="4:4" x14ac:dyDescent="0.2">
      <c r="D28722" s="343"/>
    </row>
    <row r="28723" spans="4:4" x14ac:dyDescent="0.2">
      <c r="D28723" s="343"/>
    </row>
    <row r="28724" spans="4:4" x14ac:dyDescent="0.2">
      <c r="D28724" s="343"/>
    </row>
    <row r="28725" spans="4:4" x14ac:dyDescent="0.2">
      <c r="D28725" s="343"/>
    </row>
    <row r="28726" spans="4:4" x14ac:dyDescent="0.2">
      <c r="D28726" s="343"/>
    </row>
    <row r="28727" spans="4:4" x14ac:dyDescent="0.2">
      <c r="D28727" s="343"/>
    </row>
    <row r="28728" spans="4:4" x14ac:dyDescent="0.2">
      <c r="D28728" s="343"/>
    </row>
    <row r="28729" spans="4:4" x14ac:dyDescent="0.2">
      <c r="D28729" s="343"/>
    </row>
    <row r="28730" spans="4:4" x14ac:dyDescent="0.2">
      <c r="D28730" s="343"/>
    </row>
    <row r="28731" spans="4:4" x14ac:dyDescent="0.2">
      <c r="D28731" s="343"/>
    </row>
    <row r="28732" spans="4:4" x14ac:dyDescent="0.2">
      <c r="D28732" s="343"/>
    </row>
    <row r="28733" spans="4:4" x14ac:dyDescent="0.2">
      <c r="D28733" s="343"/>
    </row>
    <row r="28734" spans="4:4" x14ac:dyDescent="0.2">
      <c r="D28734" s="343"/>
    </row>
    <row r="28735" spans="4:4" x14ac:dyDescent="0.2">
      <c r="D28735" s="343"/>
    </row>
    <row r="28736" spans="4:4" x14ac:dyDescent="0.2">
      <c r="D28736" s="343"/>
    </row>
    <row r="28737" spans="4:4" x14ac:dyDescent="0.2">
      <c r="D28737" s="343"/>
    </row>
    <row r="28738" spans="4:4" x14ac:dyDescent="0.2">
      <c r="D28738" s="343"/>
    </row>
    <row r="28739" spans="4:4" x14ac:dyDescent="0.2">
      <c r="D28739" s="343"/>
    </row>
    <row r="28740" spans="4:4" x14ac:dyDescent="0.2">
      <c r="D28740" s="343"/>
    </row>
    <row r="28741" spans="4:4" x14ac:dyDescent="0.2">
      <c r="D28741" s="343"/>
    </row>
    <row r="28742" spans="4:4" x14ac:dyDescent="0.2">
      <c r="D28742" s="343"/>
    </row>
    <row r="28743" spans="4:4" x14ac:dyDescent="0.2">
      <c r="D28743" s="343"/>
    </row>
    <row r="28744" spans="4:4" x14ac:dyDescent="0.2">
      <c r="D28744" s="343"/>
    </row>
    <row r="28745" spans="4:4" x14ac:dyDescent="0.2">
      <c r="D28745" s="343"/>
    </row>
    <row r="28746" spans="4:4" x14ac:dyDescent="0.2">
      <c r="D28746" s="343"/>
    </row>
    <row r="28747" spans="4:4" x14ac:dyDescent="0.2">
      <c r="D28747" s="343"/>
    </row>
    <row r="28748" spans="4:4" x14ac:dyDescent="0.2">
      <c r="D28748" s="343"/>
    </row>
    <row r="28749" spans="4:4" x14ac:dyDescent="0.2">
      <c r="D28749" s="343"/>
    </row>
    <row r="28750" spans="4:4" x14ac:dyDescent="0.2">
      <c r="D28750" s="343"/>
    </row>
    <row r="28751" spans="4:4" x14ac:dyDescent="0.2">
      <c r="D28751" s="343"/>
    </row>
    <row r="28752" spans="4:4" x14ac:dyDescent="0.2">
      <c r="D28752" s="343"/>
    </row>
    <row r="28753" spans="4:4" x14ac:dyDescent="0.2">
      <c r="D28753" s="343"/>
    </row>
    <row r="28754" spans="4:4" x14ac:dyDescent="0.2">
      <c r="D28754" s="343"/>
    </row>
    <row r="28755" spans="4:4" x14ac:dyDescent="0.2">
      <c r="D28755" s="343"/>
    </row>
    <row r="28756" spans="4:4" x14ac:dyDescent="0.2">
      <c r="D28756" s="343"/>
    </row>
    <row r="28757" spans="4:4" x14ac:dyDescent="0.2">
      <c r="D28757" s="343"/>
    </row>
    <row r="28758" spans="4:4" x14ac:dyDescent="0.2">
      <c r="D28758" s="343"/>
    </row>
    <row r="28759" spans="4:4" x14ac:dyDescent="0.2">
      <c r="D28759" s="343"/>
    </row>
    <row r="28760" spans="4:4" x14ac:dyDescent="0.2">
      <c r="D28760" s="343"/>
    </row>
    <row r="28761" spans="4:4" x14ac:dyDescent="0.2">
      <c r="D28761" s="343"/>
    </row>
    <row r="28762" spans="4:4" x14ac:dyDescent="0.2">
      <c r="D28762" s="343"/>
    </row>
    <row r="28763" spans="4:4" x14ac:dyDescent="0.2">
      <c r="D28763" s="343"/>
    </row>
    <row r="28764" spans="4:4" x14ac:dyDescent="0.2">
      <c r="D28764" s="343"/>
    </row>
    <row r="28765" spans="4:4" x14ac:dyDescent="0.2">
      <c r="D28765" s="343"/>
    </row>
    <row r="28766" spans="4:4" x14ac:dyDescent="0.2">
      <c r="D28766" s="343"/>
    </row>
    <row r="28767" spans="4:4" x14ac:dyDescent="0.2">
      <c r="D28767" s="343"/>
    </row>
    <row r="28768" spans="4:4" x14ac:dyDescent="0.2">
      <c r="D28768" s="343"/>
    </row>
    <row r="28769" spans="4:4" x14ac:dyDescent="0.2">
      <c r="D28769" s="343"/>
    </row>
    <row r="28770" spans="4:4" x14ac:dyDescent="0.2">
      <c r="D28770" s="343"/>
    </row>
    <row r="28771" spans="4:4" x14ac:dyDescent="0.2">
      <c r="D28771" s="343"/>
    </row>
    <row r="28772" spans="4:4" x14ac:dyDescent="0.2">
      <c r="D28772" s="343"/>
    </row>
    <row r="28773" spans="4:4" x14ac:dyDescent="0.2">
      <c r="D28773" s="343"/>
    </row>
    <row r="28774" spans="4:4" x14ac:dyDescent="0.2">
      <c r="D28774" s="343"/>
    </row>
    <row r="28775" spans="4:4" x14ac:dyDescent="0.2">
      <c r="D28775" s="343"/>
    </row>
    <row r="28776" spans="4:4" x14ac:dyDescent="0.2">
      <c r="D28776" s="343"/>
    </row>
    <row r="28777" spans="4:4" x14ac:dyDescent="0.2">
      <c r="D28777" s="343"/>
    </row>
    <row r="28778" spans="4:4" x14ac:dyDescent="0.2">
      <c r="D28778" s="343"/>
    </row>
    <row r="28779" spans="4:4" x14ac:dyDescent="0.2">
      <c r="D28779" s="343"/>
    </row>
    <row r="28780" spans="4:4" x14ac:dyDescent="0.2">
      <c r="D28780" s="343"/>
    </row>
    <row r="28781" spans="4:4" x14ac:dyDescent="0.2">
      <c r="D28781" s="343"/>
    </row>
    <row r="28782" spans="4:4" x14ac:dyDescent="0.2">
      <c r="D28782" s="343"/>
    </row>
    <row r="28783" spans="4:4" x14ac:dyDescent="0.2">
      <c r="D28783" s="343"/>
    </row>
    <row r="28784" spans="4:4" x14ac:dyDescent="0.2">
      <c r="D28784" s="343"/>
    </row>
    <row r="28785" spans="4:4" x14ac:dyDescent="0.2">
      <c r="D28785" s="343"/>
    </row>
    <row r="28786" spans="4:4" x14ac:dyDescent="0.2">
      <c r="D28786" s="343"/>
    </row>
    <row r="28787" spans="4:4" x14ac:dyDescent="0.2">
      <c r="D28787" s="343"/>
    </row>
    <row r="28788" spans="4:4" x14ac:dyDescent="0.2">
      <c r="D28788" s="343"/>
    </row>
    <row r="28789" spans="4:4" x14ac:dyDescent="0.2">
      <c r="D28789" s="343"/>
    </row>
    <row r="28790" spans="4:4" x14ac:dyDescent="0.2">
      <c r="D28790" s="343"/>
    </row>
    <row r="28791" spans="4:4" x14ac:dyDescent="0.2">
      <c r="D28791" s="343"/>
    </row>
    <row r="28792" spans="4:4" x14ac:dyDescent="0.2">
      <c r="D28792" s="343"/>
    </row>
    <row r="28793" spans="4:4" x14ac:dyDescent="0.2">
      <c r="D28793" s="343"/>
    </row>
    <row r="28794" spans="4:4" x14ac:dyDescent="0.2">
      <c r="D28794" s="343"/>
    </row>
    <row r="28795" spans="4:4" x14ac:dyDescent="0.2">
      <c r="D28795" s="343"/>
    </row>
    <row r="28796" spans="4:4" x14ac:dyDescent="0.2">
      <c r="D28796" s="343"/>
    </row>
    <row r="28797" spans="4:4" x14ac:dyDescent="0.2">
      <c r="D28797" s="343"/>
    </row>
    <row r="28798" spans="4:4" x14ac:dyDescent="0.2">
      <c r="D28798" s="343"/>
    </row>
    <row r="28799" spans="4:4" x14ac:dyDescent="0.2">
      <c r="D28799" s="343"/>
    </row>
    <row r="28800" spans="4:4" x14ac:dyDescent="0.2">
      <c r="D28800" s="343"/>
    </row>
    <row r="28801" spans="4:4" x14ac:dyDescent="0.2">
      <c r="D28801" s="343"/>
    </row>
    <row r="28802" spans="4:4" x14ac:dyDescent="0.2">
      <c r="D28802" s="343"/>
    </row>
    <row r="28803" spans="4:4" x14ac:dyDescent="0.2">
      <c r="D28803" s="343"/>
    </row>
    <row r="28804" spans="4:4" x14ac:dyDescent="0.2">
      <c r="D28804" s="343"/>
    </row>
    <row r="28805" spans="4:4" x14ac:dyDescent="0.2">
      <c r="D28805" s="343"/>
    </row>
    <row r="28806" spans="4:4" x14ac:dyDescent="0.2">
      <c r="D28806" s="343"/>
    </row>
    <row r="28807" spans="4:4" x14ac:dyDescent="0.2">
      <c r="D28807" s="343"/>
    </row>
    <row r="28808" spans="4:4" x14ac:dyDescent="0.2">
      <c r="D28808" s="343"/>
    </row>
    <row r="28809" spans="4:4" x14ac:dyDescent="0.2">
      <c r="D28809" s="343"/>
    </row>
    <row r="28810" spans="4:4" x14ac:dyDescent="0.2">
      <c r="D28810" s="343"/>
    </row>
    <row r="28811" spans="4:4" x14ac:dyDescent="0.2">
      <c r="D28811" s="343"/>
    </row>
    <row r="28812" spans="4:4" x14ac:dyDescent="0.2">
      <c r="D28812" s="343"/>
    </row>
    <row r="28813" spans="4:4" x14ac:dyDescent="0.2">
      <c r="D28813" s="343"/>
    </row>
    <row r="28814" spans="4:4" x14ac:dyDescent="0.2">
      <c r="D28814" s="343"/>
    </row>
    <row r="28815" spans="4:4" x14ac:dyDescent="0.2">
      <c r="D28815" s="343"/>
    </row>
    <row r="28816" spans="4:4" x14ac:dyDescent="0.2">
      <c r="D28816" s="343"/>
    </row>
    <row r="28817" spans="4:4" x14ac:dyDescent="0.2">
      <c r="D28817" s="343"/>
    </row>
    <row r="28818" spans="4:4" x14ac:dyDescent="0.2">
      <c r="D28818" s="343"/>
    </row>
    <row r="28819" spans="4:4" x14ac:dyDescent="0.2">
      <c r="D28819" s="343"/>
    </row>
    <row r="28820" spans="4:4" x14ac:dyDescent="0.2">
      <c r="D28820" s="343"/>
    </row>
    <row r="28821" spans="4:4" x14ac:dyDescent="0.2">
      <c r="D28821" s="343"/>
    </row>
    <row r="28822" spans="4:4" x14ac:dyDescent="0.2">
      <c r="D28822" s="343"/>
    </row>
    <row r="28823" spans="4:4" x14ac:dyDescent="0.2">
      <c r="D28823" s="343"/>
    </row>
    <row r="28824" spans="4:4" x14ac:dyDescent="0.2">
      <c r="D28824" s="343"/>
    </row>
    <row r="28825" spans="4:4" x14ac:dyDescent="0.2">
      <c r="D28825" s="343"/>
    </row>
    <row r="28826" spans="4:4" x14ac:dyDescent="0.2">
      <c r="D28826" s="343"/>
    </row>
    <row r="28827" spans="4:4" x14ac:dyDescent="0.2">
      <c r="D28827" s="343"/>
    </row>
    <row r="28828" spans="4:4" x14ac:dyDescent="0.2">
      <c r="D28828" s="343"/>
    </row>
    <row r="28829" spans="4:4" x14ac:dyDescent="0.2">
      <c r="D28829" s="343"/>
    </row>
    <row r="28830" spans="4:4" x14ac:dyDescent="0.2">
      <c r="D28830" s="343"/>
    </row>
    <row r="28831" spans="4:4" x14ac:dyDescent="0.2">
      <c r="D28831" s="343"/>
    </row>
    <row r="28832" spans="4:4" x14ac:dyDescent="0.2">
      <c r="D28832" s="343"/>
    </row>
    <row r="28833" spans="4:4" x14ac:dyDescent="0.2">
      <c r="D28833" s="343"/>
    </row>
    <row r="28834" spans="4:4" x14ac:dyDescent="0.2">
      <c r="D28834" s="343"/>
    </row>
    <row r="28835" spans="4:4" x14ac:dyDescent="0.2">
      <c r="D28835" s="343"/>
    </row>
    <row r="28836" spans="4:4" x14ac:dyDescent="0.2">
      <c r="D28836" s="343"/>
    </row>
    <row r="28837" spans="4:4" x14ac:dyDescent="0.2">
      <c r="D28837" s="343"/>
    </row>
    <row r="28838" spans="4:4" x14ac:dyDescent="0.2">
      <c r="D28838" s="343"/>
    </row>
    <row r="28839" spans="4:4" x14ac:dyDescent="0.2">
      <c r="D28839" s="343"/>
    </row>
    <row r="28840" spans="4:4" x14ac:dyDescent="0.2">
      <c r="D28840" s="343"/>
    </row>
    <row r="28841" spans="4:4" x14ac:dyDescent="0.2">
      <c r="D28841" s="343"/>
    </row>
    <row r="28842" spans="4:4" x14ac:dyDescent="0.2">
      <c r="D28842" s="343"/>
    </row>
    <row r="28843" spans="4:4" x14ac:dyDescent="0.2">
      <c r="D28843" s="343"/>
    </row>
    <row r="28844" spans="4:4" x14ac:dyDescent="0.2">
      <c r="D28844" s="343"/>
    </row>
    <row r="28845" spans="4:4" x14ac:dyDescent="0.2">
      <c r="D28845" s="343"/>
    </row>
    <row r="28846" spans="4:4" x14ac:dyDescent="0.2">
      <c r="D28846" s="343"/>
    </row>
    <row r="28847" spans="4:4" x14ac:dyDescent="0.2">
      <c r="D28847" s="343"/>
    </row>
    <row r="28848" spans="4:4" x14ac:dyDescent="0.2">
      <c r="D28848" s="343"/>
    </row>
    <row r="28849" spans="4:4" x14ac:dyDescent="0.2">
      <c r="D28849" s="343"/>
    </row>
    <row r="28850" spans="4:4" x14ac:dyDescent="0.2">
      <c r="D28850" s="343"/>
    </row>
    <row r="28851" spans="4:4" x14ac:dyDescent="0.2">
      <c r="D28851" s="343"/>
    </row>
    <row r="28852" spans="4:4" x14ac:dyDescent="0.2">
      <c r="D28852" s="343"/>
    </row>
    <row r="28853" spans="4:4" x14ac:dyDescent="0.2">
      <c r="D28853" s="343"/>
    </row>
    <row r="28854" spans="4:4" x14ac:dyDescent="0.2">
      <c r="D28854" s="343"/>
    </row>
    <row r="28855" spans="4:4" x14ac:dyDescent="0.2">
      <c r="D28855" s="343"/>
    </row>
    <row r="28856" spans="4:4" x14ac:dyDescent="0.2">
      <c r="D28856" s="343"/>
    </row>
    <row r="28857" spans="4:4" x14ac:dyDescent="0.2">
      <c r="D28857" s="343"/>
    </row>
    <row r="28858" spans="4:4" x14ac:dyDescent="0.2">
      <c r="D28858" s="343"/>
    </row>
    <row r="28859" spans="4:4" x14ac:dyDescent="0.2">
      <c r="D28859" s="343"/>
    </row>
    <row r="28860" spans="4:4" x14ac:dyDescent="0.2">
      <c r="D28860" s="343"/>
    </row>
    <row r="28861" spans="4:4" x14ac:dyDescent="0.2">
      <c r="D28861" s="343"/>
    </row>
    <row r="28862" spans="4:4" x14ac:dyDescent="0.2">
      <c r="D28862" s="343"/>
    </row>
    <row r="28863" spans="4:4" x14ac:dyDescent="0.2">
      <c r="D28863" s="343"/>
    </row>
    <row r="28864" spans="4:4" x14ac:dyDescent="0.2">
      <c r="D28864" s="343"/>
    </row>
    <row r="28865" spans="4:4" x14ac:dyDescent="0.2">
      <c r="D28865" s="343"/>
    </row>
    <row r="28866" spans="4:4" x14ac:dyDescent="0.2">
      <c r="D28866" s="343"/>
    </row>
    <row r="28867" spans="4:4" x14ac:dyDescent="0.2">
      <c r="D28867" s="343"/>
    </row>
    <row r="28868" spans="4:4" x14ac:dyDescent="0.2">
      <c r="D28868" s="343"/>
    </row>
    <row r="28869" spans="4:4" x14ac:dyDescent="0.2">
      <c r="D28869" s="343"/>
    </row>
    <row r="28870" spans="4:4" x14ac:dyDescent="0.2">
      <c r="D28870" s="343"/>
    </row>
    <row r="28871" spans="4:4" x14ac:dyDescent="0.2">
      <c r="D28871" s="343"/>
    </row>
    <row r="28872" spans="4:4" x14ac:dyDescent="0.2">
      <c r="D28872" s="343"/>
    </row>
    <row r="28873" spans="4:4" x14ac:dyDescent="0.2">
      <c r="D28873" s="343"/>
    </row>
    <row r="28874" spans="4:4" x14ac:dyDescent="0.2">
      <c r="D28874" s="343"/>
    </row>
    <row r="28875" spans="4:4" x14ac:dyDescent="0.2">
      <c r="D28875" s="343"/>
    </row>
    <row r="28876" spans="4:4" x14ac:dyDescent="0.2">
      <c r="D28876" s="343"/>
    </row>
    <row r="28877" spans="4:4" x14ac:dyDescent="0.2">
      <c r="D28877" s="343"/>
    </row>
    <row r="28878" spans="4:4" x14ac:dyDescent="0.2">
      <c r="D28878" s="343"/>
    </row>
    <row r="28879" spans="4:4" x14ac:dyDescent="0.2">
      <c r="D28879" s="343"/>
    </row>
    <row r="28880" spans="4:4" x14ac:dyDescent="0.2">
      <c r="D28880" s="343"/>
    </row>
    <row r="28881" spans="4:4" x14ac:dyDescent="0.2">
      <c r="D28881" s="343"/>
    </row>
    <row r="28882" spans="4:4" x14ac:dyDescent="0.2">
      <c r="D28882" s="343"/>
    </row>
    <row r="28883" spans="4:4" x14ac:dyDescent="0.2">
      <c r="D28883" s="343"/>
    </row>
    <row r="28884" spans="4:4" x14ac:dyDescent="0.2">
      <c r="D28884" s="343"/>
    </row>
    <row r="28885" spans="4:4" x14ac:dyDescent="0.2">
      <c r="D28885" s="343"/>
    </row>
    <row r="28886" spans="4:4" x14ac:dyDescent="0.2">
      <c r="D28886" s="343"/>
    </row>
    <row r="28887" spans="4:4" x14ac:dyDescent="0.2">
      <c r="D28887" s="343"/>
    </row>
    <row r="28888" spans="4:4" x14ac:dyDescent="0.2">
      <c r="D28888" s="343"/>
    </row>
    <row r="28889" spans="4:4" x14ac:dyDescent="0.2">
      <c r="D28889" s="343"/>
    </row>
    <row r="28890" spans="4:4" x14ac:dyDescent="0.2">
      <c r="D28890" s="343"/>
    </row>
    <row r="28891" spans="4:4" x14ac:dyDescent="0.2">
      <c r="D28891" s="343"/>
    </row>
    <row r="28892" spans="4:4" x14ac:dyDescent="0.2">
      <c r="D28892" s="343"/>
    </row>
    <row r="28893" spans="4:4" x14ac:dyDescent="0.2">
      <c r="D28893" s="343"/>
    </row>
    <row r="28894" spans="4:4" x14ac:dyDescent="0.2">
      <c r="D28894" s="343"/>
    </row>
    <row r="28895" spans="4:4" x14ac:dyDescent="0.2">
      <c r="D28895" s="343"/>
    </row>
    <row r="28896" spans="4:4" x14ac:dyDescent="0.2">
      <c r="D28896" s="343"/>
    </row>
    <row r="28897" spans="4:4" x14ac:dyDescent="0.2">
      <c r="D28897" s="343"/>
    </row>
    <row r="28898" spans="4:4" x14ac:dyDescent="0.2">
      <c r="D28898" s="343"/>
    </row>
    <row r="28899" spans="4:4" x14ac:dyDescent="0.2">
      <c r="D28899" s="343"/>
    </row>
    <row r="28900" spans="4:4" x14ac:dyDescent="0.2">
      <c r="D28900" s="343"/>
    </row>
    <row r="28901" spans="4:4" x14ac:dyDescent="0.2">
      <c r="D28901" s="343"/>
    </row>
    <row r="28902" spans="4:4" x14ac:dyDescent="0.2">
      <c r="D28902" s="343"/>
    </row>
    <row r="28903" spans="4:4" x14ac:dyDescent="0.2">
      <c r="D28903" s="343"/>
    </row>
    <row r="28904" spans="4:4" x14ac:dyDescent="0.2">
      <c r="D28904" s="343"/>
    </row>
    <row r="28905" spans="4:4" x14ac:dyDescent="0.2">
      <c r="D28905" s="343"/>
    </row>
    <row r="28906" spans="4:4" x14ac:dyDescent="0.2">
      <c r="D28906" s="343"/>
    </row>
    <row r="28907" spans="4:4" x14ac:dyDescent="0.2">
      <c r="D28907" s="343"/>
    </row>
    <row r="28908" spans="4:4" x14ac:dyDescent="0.2">
      <c r="D28908" s="343"/>
    </row>
    <row r="28909" spans="4:4" x14ac:dyDescent="0.2">
      <c r="D28909" s="343"/>
    </row>
    <row r="28910" spans="4:4" x14ac:dyDescent="0.2">
      <c r="D28910" s="343"/>
    </row>
    <row r="28911" spans="4:4" x14ac:dyDescent="0.2">
      <c r="D28911" s="343"/>
    </row>
    <row r="28912" spans="4:4" x14ac:dyDescent="0.2">
      <c r="D28912" s="343"/>
    </row>
    <row r="28913" spans="4:4" x14ac:dyDescent="0.2">
      <c r="D28913" s="343"/>
    </row>
    <row r="28914" spans="4:4" x14ac:dyDescent="0.2">
      <c r="D28914" s="343"/>
    </row>
    <row r="28915" spans="4:4" x14ac:dyDescent="0.2">
      <c r="D28915" s="343"/>
    </row>
    <row r="28916" spans="4:4" x14ac:dyDescent="0.2">
      <c r="D28916" s="343"/>
    </row>
    <row r="28917" spans="4:4" x14ac:dyDescent="0.2">
      <c r="D28917" s="343"/>
    </row>
    <row r="28918" spans="4:4" x14ac:dyDescent="0.2">
      <c r="D28918" s="343"/>
    </row>
    <row r="28919" spans="4:4" x14ac:dyDescent="0.2">
      <c r="D28919" s="343"/>
    </row>
    <row r="28920" spans="4:4" x14ac:dyDescent="0.2">
      <c r="D28920" s="343"/>
    </row>
    <row r="28921" spans="4:4" x14ac:dyDescent="0.2">
      <c r="D28921" s="343"/>
    </row>
    <row r="28922" spans="4:4" x14ac:dyDescent="0.2">
      <c r="D28922" s="343"/>
    </row>
    <row r="28923" spans="4:4" x14ac:dyDescent="0.2">
      <c r="D28923" s="343"/>
    </row>
    <row r="28924" spans="4:4" x14ac:dyDescent="0.2">
      <c r="D28924" s="343"/>
    </row>
    <row r="28925" spans="4:4" x14ac:dyDescent="0.2">
      <c r="D28925" s="343"/>
    </row>
    <row r="28926" spans="4:4" x14ac:dyDescent="0.2">
      <c r="D28926" s="343"/>
    </row>
    <row r="28927" spans="4:4" x14ac:dyDescent="0.2">
      <c r="D28927" s="343"/>
    </row>
    <row r="28928" spans="4:4" x14ac:dyDescent="0.2">
      <c r="D28928" s="343"/>
    </row>
    <row r="28929" spans="4:4" x14ac:dyDescent="0.2">
      <c r="D28929" s="343"/>
    </row>
    <row r="28930" spans="4:4" x14ac:dyDescent="0.2">
      <c r="D28930" s="343"/>
    </row>
    <row r="28931" spans="4:4" x14ac:dyDescent="0.2">
      <c r="D28931" s="343"/>
    </row>
    <row r="28932" spans="4:4" x14ac:dyDescent="0.2">
      <c r="D28932" s="343"/>
    </row>
    <row r="28933" spans="4:4" x14ac:dyDescent="0.2">
      <c r="D28933" s="343"/>
    </row>
    <row r="28934" spans="4:4" x14ac:dyDescent="0.2">
      <c r="D28934" s="343"/>
    </row>
    <row r="28935" spans="4:4" x14ac:dyDescent="0.2">
      <c r="D28935" s="343"/>
    </row>
    <row r="28936" spans="4:4" x14ac:dyDescent="0.2">
      <c r="D28936" s="343"/>
    </row>
    <row r="28937" spans="4:4" x14ac:dyDescent="0.2">
      <c r="D28937" s="343"/>
    </row>
    <row r="28938" spans="4:4" x14ac:dyDescent="0.2">
      <c r="D28938" s="343"/>
    </row>
    <row r="28939" spans="4:4" x14ac:dyDescent="0.2">
      <c r="D28939" s="343"/>
    </row>
    <row r="28940" spans="4:4" x14ac:dyDescent="0.2">
      <c r="D28940" s="343"/>
    </row>
    <row r="28941" spans="4:4" x14ac:dyDescent="0.2">
      <c r="D28941" s="343"/>
    </row>
    <row r="28942" spans="4:4" x14ac:dyDescent="0.2">
      <c r="D28942" s="343"/>
    </row>
    <row r="28943" spans="4:4" x14ac:dyDescent="0.2">
      <c r="D28943" s="343"/>
    </row>
    <row r="28944" spans="4:4" x14ac:dyDescent="0.2">
      <c r="D28944" s="343"/>
    </row>
    <row r="28945" spans="4:4" x14ac:dyDescent="0.2">
      <c r="D28945" s="343"/>
    </row>
    <row r="28946" spans="4:4" x14ac:dyDescent="0.2">
      <c r="D28946" s="343"/>
    </row>
    <row r="28947" spans="4:4" x14ac:dyDescent="0.2">
      <c r="D28947" s="343"/>
    </row>
    <row r="28948" spans="4:4" x14ac:dyDescent="0.2">
      <c r="D28948" s="343"/>
    </row>
    <row r="28949" spans="4:4" x14ac:dyDescent="0.2">
      <c r="D28949" s="343"/>
    </row>
    <row r="28950" spans="4:4" x14ac:dyDescent="0.2">
      <c r="D28950" s="343"/>
    </row>
    <row r="28951" spans="4:4" x14ac:dyDescent="0.2">
      <c r="D28951" s="343"/>
    </row>
    <row r="28952" spans="4:4" x14ac:dyDescent="0.2">
      <c r="D28952" s="343"/>
    </row>
    <row r="28953" spans="4:4" x14ac:dyDescent="0.2">
      <c r="D28953" s="343"/>
    </row>
    <row r="28954" spans="4:4" x14ac:dyDescent="0.2">
      <c r="D28954" s="343"/>
    </row>
    <row r="28955" spans="4:4" x14ac:dyDescent="0.2">
      <c r="D28955" s="343"/>
    </row>
    <row r="28956" spans="4:4" x14ac:dyDescent="0.2">
      <c r="D28956" s="343"/>
    </row>
    <row r="28957" spans="4:4" x14ac:dyDescent="0.2">
      <c r="D28957" s="343"/>
    </row>
    <row r="28958" spans="4:4" x14ac:dyDescent="0.2">
      <c r="D28958" s="343"/>
    </row>
    <row r="28959" spans="4:4" x14ac:dyDescent="0.2">
      <c r="D28959" s="343"/>
    </row>
    <row r="28960" spans="4:4" x14ac:dyDescent="0.2">
      <c r="D28960" s="343"/>
    </row>
    <row r="28961" spans="4:4" x14ac:dyDescent="0.2">
      <c r="D28961" s="343"/>
    </row>
    <row r="28962" spans="4:4" x14ac:dyDescent="0.2">
      <c r="D28962" s="343"/>
    </row>
    <row r="28963" spans="4:4" x14ac:dyDescent="0.2">
      <c r="D28963" s="343"/>
    </row>
    <row r="28964" spans="4:4" x14ac:dyDescent="0.2">
      <c r="D28964" s="343"/>
    </row>
    <row r="28965" spans="4:4" x14ac:dyDescent="0.2">
      <c r="D28965" s="343"/>
    </row>
    <row r="28966" spans="4:4" x14ac:dyDescent="0.2">
      <c r="D28966" s="343"/>
    </row>
    <row r="28967" spans="4:4" x14ac:dyDescent="0.2">
      <c r="D28967" s="343"/>
    </row>
    <row r="28968" spans="4:4" x14ac:dyDescent="0.2">
      <c r="D28968" s="343"/>
    </row>
    <row r="28969" spans="4:4" x14ac:dyDescent="0.2">
      <c r="D28969" s="343"/>
    </row>
    <row r="28970" spans="4:4" x14ac:dyDescent="0.2">
      <c r="D28970" s="343"/>
    </row>
    <row r="28971" spans="4:4" x14ac:dyDescent="0.2">
      <c r="D28971" s="343"/>
    </row>
    <row r="28972" spans="4:4" x14ac:dyDescent="0.2">
      <c r="D28972" s="343"/>
    </row>
    <row r="28973" spans="4:4" x14ac:dyDescent="0.2">
      <c r="D28973" s="343"/>
    </row>
    <row r="28974" spans="4:4" x14ac:dyDescent="0.2">
      <c r="D28974" s="343"/>
    </row>
    <row r="28975" spans="4:4" x14ac:dyDescent="0.2">
      <c r="D28975" s="343"/>
    </row>
    <row r="28976" spans="4:4" x14ac:dyDescent="0.2">
      <c r="D28976" s="343"/>
    </row>
    <row r="28977" spans="4:4" x14ac:dyDescent="0.2">
      <c r="D28977" s="343"/>
    </row>
    <row r="28978" spans="4:4" x14ac:dyDescent="0.2">
      <c r="D28978" s="343"/>
    </row>
    <row r="28979" spans="4:4" x14ac:dyDescent="0.2">
      <c r="D28979" s="343"/>
    </row>
    <row r="28980" spans="4:4" x14ac:dyDescent="0.2">
      <c r="D28980" s="343"/>
    </row>
    <row r="28981" spans="4:4" x14ac:dyDescent="0.2">
      <c r="D28981" s="343"/>
    </row>
    <row r="28982" spans="4:4" x14ac:dyDescent="0.2">
      <c r="D28982" s="343"/>
    </row>
    <row r="28983" spans="4:4" x14ac:dyDescent="0.2">
      <c r="D28983" s="343"/>
    </row>
    <row r="28984" spans="4:4" x14ac:dyDescent="0.2">
      <c r="D28984" s="343"/>
    </row>
    <row r="28985" spans="4:4" x14ac:dyDescent="0.2">
      <c r="D28985" s="343"/>
    </row>
    <row r="28986" spans="4:4" x14ac:dyDescent="0.2">
      <c r="D28986" s="343"/>
    </row>
    <row r="28987" spans="4:4" x14ac:dyDescent="0.2">
      <c r="D28987" s="343"/>
    </row>
    <row r="28988" spans="4:4" x14ac:dyDescent="0.2">
      <c r="D28988" s="343"/>
    </row>
    <row r="28989" spans="4:4" x14ac:dyDescent="0.2">
      <c r="D28989" s="343"/>
    </row>
    <row r="28990" spans="4:4" x14ac:dyDescent="0.2">
      <c r="D28990" s="343"/>
    </row>
    <row r="28991" spans="4:4" x14ac:dyDescent="0.2">
      <c r="D28991" s="343"/>
    </row>
    <row r="28992" spans="4:4" x14ac:dyDescent="0.2">
      <c r="D28992" s="343"/>
    </row>
    <row r="28993" spans="4:4" x14ac:dyDescent="0.2">
      <c r="D28993" s="343"/>
    </row>
    <row r="28994" spans="4:4" x14ac:dyDescent="0.2">
      <c r="D28994" s="343"/>
    </row>
    <row r="28995" spans="4:4" x14ac:dyDescent="0.2">
      <c r="D28995" s="343"/>
    </row>
    <row r="28996" spans="4:4" x14ac:dyDescent="0.2">
      <c r="D28996" s="343"/>
    </row>
    <row r="28997" spans="4:4" x14ac:dyDescent="0.2">
      <c r="D28997" s="343"/>
    </row>
    <row r="28998" spans="4:4" x14ac:dyDescent="0.2">
      <c r="D28998" s="343"/>
    </row>
    <row r="28999" spans="4:4" x14ac:dyDescent="0.2">
      <c r="D28999" s="343"/>
    </row>
    <row r="29000" spans="4:4" x14ac:dyDescent="0.2">
      <c r="D29000" s="343"/>
    </row>
    <row r="29001" spans="4:4" x14ac:dyDescent="0.2">
      <c r="D29001" s="343"/>
    </row>
    <row r="29002" spans="4:4" x14ac:dyDescent="0.2">
      <c r="D29002" s="343"/>
    </row>
    <row r="29003" spans="4:4" x14ac:dyDescent="0.2">
      <c r="D29003" s="343"/>
    </row>
    <row r="29004" spans="4:4" x14ac:dyDescent="0.2">
      <c r="D29004" s="343"/>
    </row>
    <row r="29005" spans="4:4" x14ac:dyDescent="0.2">
      <c r="D29005" s="343"/>
    </row>
    <row r="29006" spans="4:4" x14ac:dyDescent="0.2">
      <c r="D29006" s="343"/>
    </row>
    <row r="29007" spans="4:4" x14ac:dyDescent="0.2">
      <c r="D29007" s="343"/>
    </row>
    <row r="29008" spans="4:4" x14ac:dyDescent="0.2">
      <c r="D29008" s="343"/>
    </row>
    <row r="29009" spans="4:4" x14ac:dyDescent="0.2">
      <c r="D29009" s="343"/>
    </row>
    <row r="29010" spans="4:4" x14ac:dyDescent="0.2">
      <c r="D29010" s="343"/>
    </row>
    <row r="29011" spans="4:4" x14ac:dyDescent="0.2">
      <c r="D29011" s="343"/>
    </row>
    <row r="29012" spans="4:4" x14ac:dyDescent="0.2">
      <c r="D29012" s="343"/>
    </row>
    <row r="29013" spans="4:4" x14ac:dyDescent="0.2">
      <c r="D29013" s="343"/>
    </row>
    <row r="29014" spans="4:4" x14ac:dyDescent="0.2">
      <c r="D29014" s="343"/>
    </row>
    <row r="29015" spans="4:4" x14ac:dyDescent="0.2">
      <c r="D29015" s="343"/>
    </row>
    <row r="29016" spans="4:4" x14ac:dyDescent="0.2">
      <c r="D29016" s="343"/>
    </row>
    <row r="29017" spans="4:4" x14ac:dyDescent="0.2">
      <c r="D29017" s="343"/>
    </row>
    <row r="29018" spans="4:4" x14ac:dyDescent="0.2">
      <c r="D29018" s="343"/>
    </row>
    <row r="29019" spans="4:4" x14ac:dyDescent="0.2">
      <c r="D29019" s="343"/>
    </row>
    <row r="29020" spans="4:4" x14ac:dyDescent="0.2">
      <c r="D29020" s="343"/>
    </row>
    <row r="29021" spans="4:4" x14ac:dyDescent="0.2">
      <c r="D29021" s="343"/>
    </row>
    <row r="29022" spans="4:4" x14ac:dyDescent="0.2">
      <c r="D29022" s="343"/>
    </row>
    <row r="29023" spans="4:4" x14ac:dyDescent="0.2">
      <c r="D29023" s="343"/>
    </row>
    <row r="29024" spans="4:4" x14ac:dyDescent="0.2">
      <c r="D29024" s="343"/>
    </row>
    <row r="29025" spans="4:4" x14ac:dyDescent="0.2">
      <c r="D29025" s="343"/>
    </row>
    <row r="29026" spans="4:4" x14ac:dyDescent="0.2">
      <c r="D29026" s="343"/>
    </row>
    <row r="29027" spans="4:4" x14ac:dyDescent="0.2">
      <c r="D29027" s="343"/>
    </row>
    <row r="29028" spans="4:4" x14ac:dyDescent="0.2">
      <c r="D29028" s="343"/>
    </row>
    <row r="29029" spans="4:4" x14ac:dyDescent="0.2">
      <c r="D29029" s="343"/>
    </row>
    <row r="29030" spans="4:4" x14ac:dyDescent="0.2">
      <c r="D29030" s="343"/>
    </row>
    <row r="29031" spans="4:4" x14ac:dyDescent="0.2">
      <c r="D29031" s="343"/>
    </row>
    <row r="29032" spans="4:4" x14ac:dyDescent="0.2">
      <c r="D29032" s="343"/>
    </row>
    <row r="29033" spans="4:4" x14ac:dyDescent="0.2">
      <c r="D29033" s="343"/>
    </row>
    <row r="29034" spans="4:4" x14ac:dyDescent="0.2">
      <c r="D29034" s="343"/>
    </row>
    <row r="29035" spans="4:4" x14ac:dyDescent="0.2">
      <c r="D29035" s="343"/>
    </row>
    <row r="29036" spans="4:4" x14ac:dyDescent="0.2">
      <c r="D29036" s="343"/>
    </row>
    <row r="29037" spans="4:4" x14ac:dyDescent="0.2">
      <c r="D29037" s="343"/>
    </row>
    <row r="29038" spans="4:4" x14ac:dyDescent="0.2">
      <c r="D29038" s="343"/>
    </row>
    <row r="29039" spans="4:4" x14ac:dyDescent="0.2">
      <c r="D29039" s="343"/>
    </row>
    <row r="29040" spans="4:4" x14ac:dyDescent="0.2">
      <c r="D29040" s="343"/>
    </row>
    <row r="29041" spans="4:4" x14ac:dyDescent="0.2">
      <c r="D29041" s="343"/>
    </row>
    <row r="29042" spans="4:4" x14ac:dyDescent="0.2">
      <c r="D29042" s="343"/>
    </row>
    <row r="29043" spans="4:4" x14ac:dyDescent="0.2">
      <c r="D29043" s="343"/>
    </row>
    <row r="29044" spans="4:4" x14ac:dyDescent="0.2">
      <c r="D29044" s="343"/>
    </row>
    <row r="29045" spans="4:4" x14ac:dyDescent="0.2">
      <c r="D29045" s="343"/>
    </row>
    <row r="29046" spans="4:4" x14ac:dyDescent="0.2">
      <c r="D29046" s="343"/>
    </row>
    <row r="29047" spans="4:4" x14ac:dyDescent="0.2">
      <c r="D29047" s="343"/>
    </row>
    <row r="29048" spans="4:4" x14ac:dyDescent="0.2">
      <c r="D29048" s="343"/>
    </row>
    <row r="29049" spans="4:4" x14ac:dyDescent="0.2">
      <c r="D29049" s="343"/>
    </row>
    <row r="29050" spans="4:4" x14ac:dyDescent="0.2">
      <c r="D29050" s="343"/>
    </row>
    <row r="29051" spans="4:4" x14ac:dyDescent="0.2">
      <c r="D29051" s="343"/>
    </row>
    <row r="29052" spans="4:4" x14ac:dyDescent="0.2">
      <c r="D29052" s="343"/>
    </row>
    <row r="29053" spans="4:4" x14ac:dyDescent="0.2">
      <c r="D29053" s="343"/>
    </row>
    <row r="29054" spans="4:4" x14ac:dyDescent="0.2">
      <c r="D29054" s="343"/>
    </row>
    <row r="29055" spans="4:4" x14ac:dyDescent="0.2">
      <c r="D29055" s="343"/>
    </row>
    <row r="29056" spans="4:4" x14ac:dyDescent="0.2">
      <c r="D29056" s="343"/>
    </row>
    <row r="29057" spans="4:4" x14ac:dyDescent="0.2">
      <c r="D29057" s="343"/>
    </row>
    <row r="29058" spans="4:4" x14ac:dyDescent="0.2">
      <c r="D29058" s="343"/>
    </row>
    <row r="29059" spans="4:4" x14ac:dyDescent="0.2">
      <c r="D29059" s="343"/>
    </row>
    <row r="29060" spans="4:4" x14ac:dyDescent="0.2">
      <c r="D29060" s="343"/>
    </row>
    <row r="29061" spans="4:4" x14ac:dyDescent="0.2">
      <c r="D29061" s="343"/>
    </row>
    <row r="29062" spans="4:4" x14ac:dyDescent="0.2">
      <c r="D29062" s="343"/>
    </row>
    <row r="29063" spans="4:4" x14ac:dyDescent="0.2">
      <c r="D29063" s="343"/>
    </row>
    <row r="29064" spans="4:4" x14ac:dyDescent="0.2">
      <c r="D29064" s="343"/>
    </row>
    <row r="29065" spans="4:4" x14ac:dyDescent="0.2">
      <c r="D29065" s="343"/>
    </row>
    <row r="29066" spans="4:4" x14ac:dyDescent="0.2">
      <c r="D29066" s="343"/>
    </row>
    <row r="29067" spans="4:4" x14ac:dyDescent="0.2">
      <c r="D29067" s="343"/>
    </row>
    <row r="29068" spans="4:4" x14ac:dyDescent="0.2">
      <c r="D29068" s="343"/>
    </row>
    <row r="29069" spans="4:4" x14ac:dyDescent="0.2">
      <c r="D29069" s="343"/>
    </row>
    <row r="29070" spans="4:4" x14ac:dyDescent="0.2">
      <c r="D29070" s="343"/>
    </row>
    <row r="29071" spans="4:4" x14ac:dyDescent="0.2">
      <c r="D29071" s="343"/>
    </row>
    <row r="29072" spans="4:4" x14ac:dyDescent="0.2">
      <c r="D29072" s="343"/>
    </row>
    <row r="29073" spans="4:4" x14ac:dyDescent="0.2">
      <c r="D29073" s="343"/>
    </row>
    <row r="29074" spans="4:4" x14ac:dyDescent="0.2">
      <c r="D29074" s="343"/>
    </row>
    <row r="29075" spans="4:4" x14ac:dyDescent="0.2">
      <c r="D29075" s="343"/>
    </row>
    <row r="29076" spans="4:4" x14ac:dyDescent="0.2">
      <c r="D29076" s="343"/>
    </row>
    <row r="29077" spans="4:4" x14ac:dyDescent="0.2">
      <c r="D29077" s="343"/>
    </row>
    <row r="29078" spans="4:4" x14ac:dyDescent="0.2">
      <c r="D29078" s="343"/>
    </row>
    <row r="29079" spans="4:4" x14ac:dyDescent="0.2">
      <c r="D29079" s="343"/>
    </row>
    <row r="29080" spans="4:4" x14ac:dyDescent="0.2">
      <c r="D29080" s="343"/>
    </row>
    <row r="29081" spans="4:4" x14ac:dyDescent="0.2">
      <c r="D29081" s="343"/>
    </row>
    <row r="29082" spans="4:4" x14ac:dyDescent="0.2">
      <c r="D29082" s="343"/>
    </row>
    <row r="29083" spans="4:4" x14ac:dyDescent="0.2">
      <c r="D29083" s="343"/>
    </row>
    <row r="29084" spans="4:4" x14ac:dyDescent="0.2">
      <c r="D29084" s="343"/>
    </row>
    <row r="29085" spans="4:4" x14ac:dyDescent="0.2">
      <c r="D29085" s="343"/>
    </row>
    <row r="29086" spans="4:4" x14ac:dyDescent="0.2">
      <c r="D29086" s="343"/>
    </row>
    <row r="29087" spans="4:4" x14ac:dyDescent="0.2">
      <c r="D29087" s="343"/>
    </row>
    <row r="29088" spans="4:4" x14ac:dyDescent="0.2">
      <c r="D29088" s="343"/>
    </row>
    <row r="29089" spans="4:4" x14ac:dyDescent="0.2">
      <c r="D29089" s="343"/>
    </row>
    <row r="29090" spans="4:4" x14ac:dyDescent="0.2">
      <c r="D29090" s="343"/>
    </row>
    <row r="29091" spans="4:4" x14ac:dyDescent="0.2">
      <c r="D29091" s="343"/>
    </row>
    <row r="29092" spans="4:4" x14ac:dyDescent="0.2">
      <c r="D29092" s="343"/>
    </row>
    <row r="29093" spans="4:4" x14ac:dyDescent="0.2">
      <c r="D29093" s="343"/>
    </row>
    <row r="29094" spans="4:4" x14ac:dyDescent="0.2">
      <c r="D29094" s="343"/>
    </row>
    <row r="29095" spans="4:4" x14ac:dyDescent="0.2">
      <c r="D29095" s="343"/>
    </row>
    <row r="29096" spans="4:4" x14ac:dyDescent="0.2">
      <c r="D29096" s="343"/>
    </row>
    <row r="29097" spans="4:4" x14ac:dyDescent="0.2">
      <c r="D29097" s="343"/>
    </row>
    <row r="29098" spans="4:4" x14ac:dyDescent="0.2">
      <c r="D29098" s="343"/>
    </row>
    <row r="29099" spans="4:4" x14ac:dyDescent="0.2">
      <c r="D29099" s="343"/>
    </row>
    <row r="29100" spans="4:4" x14ac:dyDescent="0.2">
      <c r="D29100" s="343"/>
    </row>
    <row r="29101" spans="4:4" x14ac:dyDescent="0.2">
      <c r="D29101" s="343"/>
    </row>
    <row r="29102" spans="4:4" x14ac:dyDescent="0.2">
      <c r="D29102" s="343"/>
    </row>
    <row r="29103" spans="4:4" x14ac:dyDescent="0.2">
      <c r="D29103" s="343"/>
    </row>
    <row r="29104" spans="4:4" x14ac:dyDescent="0.2">
      <c r="D29104" s="343"/>
    </row>
    <row r="29105" spans="4:4" x14ac:dyDescent="0.2">
      <c r="D29105" s="343"/>
    </row>
    <row r="29106" spans="4:4" x14ac:dyDescent="0.2">
      <c r="D29106" s="343"/>
    </row>
    <row r="29107" spans="4:4" x14ac:dyDescent="0.2">
      <c r="D29107" s="343"/>
    </row>
    <row r="29108" spans="4:4" x14ac:dyDescent="0.2">
      <c r="D29108" s="343"/>
    </row>
    <row r="29109" spans="4:4" x14ac:dyDescent="0.2">
      <c r="D29109" s="343"/>
    </row>
    <row r="29110" spans="4:4" x14ac:dyDescent="0.2">
      <c r="D29110" s="343"/>
    </row>
    <row r="29111" spans="4:4" x14ac:dyDescent="0.2">
      <c r="D29111" s="343"/>
    </row>
    <row r="29112" spans="4:4" x14ac:dyDescent="0.2">
      <c r="D29112" s="343"/>
    </row>
    <row r="29113" spans="4:4" x14ac:dyDescent="0.2">
      <c r="D29113" s="343"/>
    </row>
    <row r="29114" spans="4:4" x14ac:dyDescent="0.2">
      <c r="D29114" s="343"/>
    </row>
    <row r="29115" spans="4:4" x14ac:dyDescent="0.2">
      <c r="D29115" s="343"/>
    </row>
    <row r="29116" spans="4:4" x14ac:dyDescent="0.2">
      <c r="D29116" s="343"/>
    </row>
    <row r="29117" spans="4:4" x14ac:dyDescent="0.2">
      <c r="D29117" s="343"/>
    </row>
    <row r="29118" spans="4:4" x14ac:dyDescent="0.2">
      <c r="D29118" s="343"/>
    </row>
    <row r="29119" spans="4:4" x14ac:dyDescent="0.2">
      <c r="D29119" s="343"/>
    </row>
    <row r="29120" spans="4:4" x14ac:dyDescent="0.2">
      <c r="D29120" s="343"/>
    </row>
    <row r="29121" spans="4:4" x14ac:dyDescent="0.2">
      <c r="D29121" s="343"/>
    </row>
    <row r="29122" spans="4:4" x14ac:dyDescent="0.2">
      <c r="D29122" s="343"/>
    </row>
    <row r="29123" spans="4:4" x14ac:dyDescent="0.2">
      <c r="D29123" s="343"/>
    </row>
    <row r="29124" spans="4:4" x14ac:dyDescent="0.2">
      <c r="D29124" s="343"/>
    </row>
    <row r="29125" spans="4:4" x14ac:dyDescent="0.2">
      <c r="D29125" s="343"/>
    </row>
    <row r="29126" spans="4:4" x14ac:dyDescent="0.2">
      <c r="D29126" s="343"/>
    </row>
    <row r="29127" spans="4:4" x14ac:dyDescent="0.2">
      <c r="D29127" s="343"/>
    </row>
    <row r="29128" spans="4:4" x14ac:dyDescent="0.2">
      <c r="D29128" s="343"/>
    </row>
    <row r="29129" spans="4:4" x14ac:dyDescent="0.2">
      <c r="D29129" s="343"/>
    </row>
    <row r="29130" spans="4:4" x14ac:dyDescent="0.2">
      <c r="D29130" s="343"/>
    </row>
    <row r="29131" spans="4:4" x14ac:dyDescent="0.2">
      <c r="D29131" s="343"/>
    </row>
    <row r="29132" spans="4:4" x14ac:dyDescent="0.2">
      <c r="D29132" s="343"/>
    </row>
    <row r="29133" spans="4:4" x14ac:dyDescent="0.2">
      <c r="D29133" s="343"/>
    </row>
    <row r="29134" spans="4:4" x14ac:dyDescent="0.2">
      <c r="D29134" s="343"/>
    </row>
    <row r="29135" spans="4:4" x14ac:dyDescent="0.2">
      <c r="D29135" s="343"/>
    </row>
    <row r="29136" spans="4:4" x14ac:dyDescent="0.2">
      <c r="D29136" s="343"/>
    </row>
    <row r="29137" spans="4:4" x14ac:dyDescent="0.2">
      <c r="D29137" s="343"/>
    </row>
    <row r="29138" spans="4:4" x14ac:dyDescent="0.2">
      <c r="D29138" s="343"/>
    </row>
    <row r="29139" spans="4:4" x14ac:dyDescent="0.2">
      <c r="D29139" s="343"/>
    </row>
    <row r="29140" spans="4:4" x14ac:dyDescent="0.2">
      <c r="D29140" s="343"/>
    </row>
    <row r="29141" spans="4:4" x14ac:dyDescent="0.2">
      <c r="D29141" s="343"/>
    </row>
    <row r="29142" spans="4:4" x14ac:dyDescent="0.2">
      <c r="D29142" s="343"/>
    </row>
    <row r="29143" spans="4:4" x14ac:dyDescent="0.2">
      <c r="D29143" s="343"/>
    </row>
    <row r="29144" spans="4:4" x14ac:dyDescent="0.2">
      <c r="D29144" s="343"/>
    </row>
    <row r="29145" spans="4:4" x14ac:dyDescent="0.2">
      <c r="D29145" s="343"/>
    </row>
    <row r="29146" spans="4:4" x14ac:dyDescent="0.2">
      <c r="D29146" s="343"/>
    </row>
    <row r="29147" spans="4:4" x14ac:dyDescent="0.2">
      <c r="D29147" s="343"/>
    </row>
    <row r="29148" spans="4:4" x14ac:dyDescent="0.2">
      <c r="D29148" s="343"/>
    </row>
    <row r="29149" spans="4:4" x14ac:dyDescent="0.2">
      <c r="D29149" s="343"/>
    </row>
    <row r="29150" spans="4:4" x14ac:dyDescent="0.2">
      <c r="D29150" s="343"/>
    </row>
    <row r="29151" spans="4:4" x14ac:dyDescent="0.2">
      <c r="D29151" s="343"/>
    </row>
    <row r="29152" spans="4:4" x14ac:dyDescent="0.2">
      <c r="D29152" s="343"/>
    </row>
    <row r="29153" spans="4:4" x14ac:dyDescent="0.2">
      <c r="D29153" s="343"/>
    </row>
    <row r="29154" spans="4:4" x14ac:dyDescent="0.2">
      <c r="D29154" s="343"/>
    </row>
    <row r="29155" spans="4:4" x14ac:dyDescent="0.2">
      <c r="D29155" s="343"/>
    </row>
    <row r="29156" spans="4:4" x14ac:dyDescent="0.2">
      <c r="D29156" s="343"/>
    </row>
    <row r="29157" spans="4:4" x14ac:dyDescent="0.2">
      <c r="D29157" s="343"/>
    </row>
    <row r="29158" spans="4:4" x14ac:dyDescent="0.2">
      <c r="D29158" s="343"/>
    </row>
    <row r="29159" spans="4:4" x14ac:dyDescent="0.2">
      <c r="D29159" s="343"/>
    </row>
    <row r="29160" spans="4:4" x14ac:dyDescent="0.2">
      <c r="D29160" s="343"/>
    </row>
    <row r="29161" spans="4:4" x14ac:dyDescent="0.2">
      <c r="D29161" s="343"/>
    </row>
    <row r="29162" spans="4:4" x14ac:dyDescent="0.2">
      <c r="D29162" s="343"/>
    </row>
    <row r="29163" spans="4:4" x14ac:dyDescent="0.2">
      <c r="D29163" s="343"/>
    </row>
    <row r="29164" spans="4:4" x14ac:dyDescent="0.2">
      <c r="D29164" s="343"/>
    </row>
    <row r="29165" spans="4:4" x14ac:dyDescent="0.2">
      <c r="D29165" s="343"/>
    </row>
    <row r="29166" spans="4:4" x14ac:dyDescent="0.2">
      <c r="D29166" s="343"/>
    </row>
    <row r="29167" spans="4:4" x14ac:dyDescent="0.2">
      <c r="D29167" s="343"/>
    </row>
    <row r="29168" spans="4:4" x14ac:dyDescent="0.2">
      <c r="D29168" s="343"/>
    </row>
    <row r="29169" spans="4:4" x14ac:dyDescent="0.2">
      <c r="D29169" s="343"/>
    </row>
    <row r="29170" spans="4:4" x14ac:dyDescent="0.2">
      <c r="D29170" s="343"/>
    </row>
    <row r="29171" spans="4:4" x14ac:dyDescent="0.2">
      <c r="D29171" s="343"/>
    </row>
    <row r="29172" spans="4:4" x14ac:dyDescent="0.2">
      <c r="D29172" s="343"/>
    </row>
    <row r="29173" spans="4:4" x14ac:dyDescent="0.2">
      <c r="D29173" s="343"/>
    </row>
    <row r="29174" spans="4:4" x14ac:dyDescent="0.2">
      <c r="D29174" s="343"/>
    </row>
    <row r="29175" spans="4:4" x14ac:dyDescent="0.2">
      <c r="D29175" s="343"/>
    </row>
    <row r="29176" spans="4:4" x14ac:dyDescent="0.2">
      <c r="D29176" s="343"/>
    </row>
    <row r="29177" spans="4:4" x14ac:dyDescent="0.2">
      <c r="D29177" s="343"/>
    </row>
    <row r="29178" spans="4:4" x14ac:dyDescent="0.2">
      <c r="D29178" s="343"/>
    </row>
    <row r="29179" spans="4:4" x14ac:dyDescent="0.2">
      <c r="D29179" s="343"/>
    </row>
    <row r="29180" spans="4:4" x14ac:dyDescent="0.2">
      <c r="D29180" s="343"/>
    </row>
    <row r="29181" spans="4:4" x14ac:dyDescent="0.2">
      <c r="D29181" s="343"/>
    </row>
    <row r="29182" spans="4:4" x14ac:dyDescent="0.2">
      <c r="D29182" s="343"/>
    </row>
    <row r="29183" spans="4:4" x14ac:dyDescent="0.2">
      <c r="D29183" s="343"/>
    </row>
    <row r="29184" spans="4:4" x14ac:dyDescent="0.2">
      <c r="D29184" s="343"/>
    </row>
    <row r="29185" spans="4:4" x14ac:dyDescent="0.2">
      <c r="D29185" s="343"/>
    </row>
    <row r="29186" spans="4:4" x14ac:dyDescent="0.2">
      <c r="D29186" s="343"/>
    </row>
    <row r="29187" spans="4:4" x14ac:dyDescent="0.2">
      <c r="D29187" s="343"/>
    </row>
    <row r="29188" spans="4:4" x14ac:dyDescent="0.2">
      <c r="D29188" s="343"/>
    </row>
    <row r="29189" spans="4:4" x14ac:dyDescent="0.2">
      <c r="D29189" s="343"/>
    </row>
    <row r="29190" spans="4:4" x14ac:dyDescent="0.2">
      <c r="D29190" s="343"/>
    </row>
    <row r="29191" spans="4:4" x14ac:dyDescent="0.2">
      <c r="D29191" s="343"/>
    </row>
    <row r="29192" spans="4:4" x14ac:dyDescent="0.2">
      <c r="D29192" s="343"/>
    </row>
    <row r="29193" spans="4:4" x14ac:dyDescent="0.2">
      <c r="D29193" s="343"/>
    </row>
    <row r="29194" spans="4:4" x14ac:dyDescent="0.2">
      <c r="D29194" s="343"/>
    </row>
    <row r="29195" spans="4:4" x14ac:dyDescent="0.2">
      <c r="D29195" s="343"/>
    </row>
    <row r="29196" spans="4:4" x14ac:dyDescent="0.2">
      <c r="D29196" s="343"/>
    </row>
    <row r="29197" spans="4:4" x14ac:dyDescent="0.2">
      <c r="D29197" s="343"/>
    </row>
    <row r="29198" spans="4:4" x14ac:dyDescent="0.2">
      <c r="D29198" s="343"/>
    </row>
    <row r="29199" spans="4:4" x14ac:dyDescent="0.2">
      <c r="D29199" s="343"/>
    </row>
    <row r="29200" spans="4:4" x14ac:dyDescent="0.2">
      <c r="D29200" s="343"/>
    </row>
    <row r="29201" spans="4:4" x14ac:dyDescent="0.2">
      <c r="D29201" s="343"/>
    </row>
    <row r="29202" spans="4:4" x14ac:dyDescent="0.2">
      <c r="D29202" s="343"/>
    </row>
    <row r="29203" spans="4:4" x14ac:dyDescent="0.2">
      <c r="D29203" s="343"/>
    </row>
    <row r="29204" spans="4:4" x14ac:dyDescent="0.2">
      <c r="D29204" s="343"/>
    </row>
    <row r="29205" spans="4:4" x14ac:dyDescent="0.2">
      <c r="D29205" s="343"/>
    </row>
    <row r="29206" spans="4:4" x14ac:dyDescent="0.2">
      <c r="D29206" s="343"/>
    </row>
    <row r="29207" spans="4:4" x14ac:dyDescent="0.2">
      <c r="D29207" s="343"/>
    </row>
    <row r="29208" spans="4:4" x14ac:dyDescent="0.2">
      <c r="D29208" s="343"/>
    </row>
    <row r="29209" spans="4:4" x14ac:dyDescent="0.2">
      <c r="D29209" s="343"/>
    </row>
    <row r="29210" spans="4:4" x14ac:dyDescent="0.2">
      <c r="D29210" s="343"/>
    </row>
    <row r="29211" spans="4:4" x14ac:dyDescent="0.2">
      <c r="D29211" s="343"/>
    </row>
    <row r="29212" spans="4:4" x14ac:dyDescent="0.2">
      <c r="D29212" s="343"/>
    </row>
    <row r="29213" spans="4:4" x14ac:dyDescent="0.2">
      <c r="D29213" s="343"/>
    </row>
    <row r="29214" spans="4:4" x14ac:dyDescent="0.2">
      <c r="D29214" s="343"/>
    </row>
    <row r="29215" spans="4:4" x14ac:dyDescent="0.2">
      <c r="D29215" s="343"/>
    </row>
    <row r="29216" spans="4:4" x14ac:dyDescent="0.2">
      <c r="D29216" s="343"/>
    </row>
    <row r="29217" spans="4:4" x14ac:dyDescent="0.2">
      <c r="D29217" s="343"/>
    </row>
    <row r="29218" spans="4:4" x14ac:dyDescent="0.2">
      <c r="D29218" s="343"/>
    </row>
    <row r="29219" spans="4:4" x14ac:dyDescent="0.2">
      <c r="D29219" s="343"/>
    </row>
    <row r="29220" spans="4:4" x14ac:dyDescent="0.2">
      <c r="D29220" s="343"/>
    </row>
    <row r="29221" spans="4:4" x14ac:dyDescent="0.2">
      <c r="D29221" s="343"/>
    </row>
    <row r="29222" spans="4:4" x14ac:dyDescent="0.2">
      <c r="D29222" s="343"/>
    </row>
    <row r="29223" spans="4:4" x14ac:dyDescent="0.2">
      <c r="D29223" s="343"/>
    </row>
    <row r="29224" spans="4:4" x14ac:dyDescent="0.2">
      <c r="D29224" s="343"/>
    </row>
    <row r="29225" spans="4:4" x14ac:dyDescent="0.2">
      <c r="D29225" s="343"/>
    </row>
    <row r="29226" spans="4:4" x14ac:dyDescent="0.2">
      <c r="D29226" s="343"/>
    </row>
    <row r="29227" spans="4:4" x14ac:dyDescent="0.2">
      <c r="D29227" s="343"/>
    </row>
    <row r="29228" spans="4:4" x14ac:dyDescent="0.2">
      <c r="D29228" s="343"/>
    </row>
    <row r="29229" spans="4:4" x14ac:dyDescent="0.2">
      <c r="D29229" s="343"/>
    </row>
    <row r="29230" spans="4:4" x14ac:dyDescent="0.2">
      <c r="D29230" s="343"/>
    </row>
    <row r="29231" spans="4:4" x14ac:dyDescent="0.2">
      <c r="D29231" s="343"/>
    </row>
    <row r="29232" spans="4:4" x14ac:dyDescent="0.2">
      <c r="D29232" s="343"/>
    </row>
    <row r="29233" spans="4:4" x14ac:dyDescent="0.2">
      <c r="D29233" s="343"/>
    </row>
    <row r="29234" spans="4:4" x14ac:dyDescent="0.2">
      <c r="D29234" s="343"/>
    </row>
    <row r="29235" spans="4:4" x14ac:dyDescent="0.2">
      <c r="D29235" s="343"/>
    </row>
    <row r="29236" spans="4:4" x14ac:dyDescent="0.2">
      <c r="D29236" s="343"/>
    </row>
    <row r="29237" spans="4:4" x14ac:dyDescent="0.2">
      <c r="D29237" s="343"/>
    </row>
    <row r="29238" spans="4:4" x14ac:dyDescent="0.2">
      <c r="D29238" s="343"/>
    </row>
    <row r="29239" spans="4:4" x14ac:dyDescent="0.2">
      <c r="D29239" s="343"/>
    </row>
    <row r="29240" spans="4:4" x14ac:dyDescent="0.2">
      <c r="D29240" s="343"/>
    </row>
    <row r="29241" spans="4:4" x14ac:dyDescent="0.2">
      <c r="D29241" s="343"/>
    </row>
    <row r="29242" spans="4:4" x14ac:dyDescent="0.2">
      <c r="D29242" s="343"/>
    </row>
    <row r="29243" spans="4:4" x14ac:dyDescent="0.2">
      <c r="D29243" s="343"/>
    </row>
    <row r="29244" spans="4:4" x14ac:dyDescent="0.2">
      <c r="D29244" s="343"/>
    </row>
    <row r="29245" spans="4:4" x14ac:dyDescent="0.2">
      <c r="D29245" s="343"/>
    </row>
    <row r="29246" spans="4:4" x14ac:dyDescent="0.2">
      <c r="D29246" s="343"/>
    </row>
    <row r="29247" spans="4:4" x14ac:dyDescent="0.2">
      <c r="D29247" s="343"/>
    </row>
    <row r="29248" spans="4:4" x14ac:dyDescent="0.2">
      <c r="D29248" s="343"/>
    </row>
    <row r="29249" spans="4:4" x14ac:dyDescent="0.2">
      <c r="D29249" s="343"/>
    </row>
    <row r="29250" spans="4:4" x14ac:dyDescent="0.2">
      <c r="D29250" s="343"/>
    </row>
    <row r="29251" spans="4:4" x14ac:dyDescent="0.2">
      <c r="D29251" s="343"/>
    </row>
    <row r="29252" spans="4:4" x14ac:dyDescent="0.2">
      <c r="D29252" s="343"/>
    </row>
    <row r="29253" spans="4:4" x14ac:dyDescent="0.2">
      <c r="D29253" s="343"/>
    </row>
    <row r="29254" spans="4:4" x14ac:dyDescent="0.2">
      <c r="D29254" s="343"/>
    </row>
    <row r="29255" spans="4:4" x14ac:dyDescent="0.2">
      <c r="D29255" s="343"/>
    </row>
    <row r="29256" spans="4:4" x14ac:dyDescent="0.2">
      <c r="D29256" s="343"/>
    </row>
    <row r="29257" spans="4:4" x14ac:dyDescent="0.2">
      <c r="D29257" s="343"/>
    </row>
    <row r="29258" spans="4:4" x14ac:dyDescent="0.2">
      <c r="D29258" s="343"/>
    </row>
    <row r="29259" spans="4:4" x14ac:dyDescent="0.2">
      <c r="D29259" s="343"/>
    </row>
    <row r="29260" spans="4:4" x14ac:dyDescent="0.2">
      <c r="D29260" s="343"/>
    </row>
    <row r="29261" spans="4:4" x14ac:dyDescent="0.2">
      <c r="D29261" s="343"/>
    </row>
    <row r="29262" spans="4:4" x14ac:dyDescent="0.2">
      <c r="D29262" s="343"/>
    </row>
    <row r="29263" spans="4:4" x14ac:dyDescent="0.2">
      <c r="D29263" s="343"/>
    </row>
    <row r="29264" spans="4:4" x14ac:dyDescent="0.2">
      <c r="D29264" s="343"/>
    </row>
    <row r="29265" spans="4:4" x14ac:dyDescent="0.2">
      <c r="D29265" s="343"/>
    </row>
    <row r="29266" spans="4:4" x14ac:dyDescent="0.2">
      <c r="D29266" s="343"/>
    </row>
    <row r="29267" spans="4:4" x14ac:dyDescent="0.2">
      <c r="D29267" s="343"/>
    </row>
    <row r="29268" spans="4:4" x14ac:dyDescent="0.2">
      <c r="D29268" s="343"/>
    </row>
    <row r="29269" spans="4:4" x14ac:dyDescent="0.2">
      <c r="D29269" s="343"/>
    </row>
    <row r="29270" spans="4:4" x14ac:dyDescent="0.2">
      <c r="D29270" s="343"/>
    </row>
    <row r="29271" spans="4:4" x14ac:dyDescent="0.2">
      <c r="D29271" s="343"/>
    </row>
    <row r="29272" spans="4:4" x14ac:dyDescent="0.2">
      <c r="D29272" s="343"/>
    </row>
    <row r="29273" spans="4:4" x14ac:dyDescent="0.2">
      <c r="D29273" s="343"/>
    </row>
    <row r="29274" spans="4:4" x14ac:dyDescent="0.2">
      <c r="D29274" s="343"/>
    </row>
    <row r="29275" spans="4:4" x14ac:dyDescent="0.2">
      <c r="D29275" s="343"/>
    </row>
    <row r="29276" spans="4:4" x14ac:dyDescent="0.2">
      <c r="D29276" s="343"/>
    </row>
    <row r="29277" spans="4:4" x14ac:dyDescent="0.2">
      <c r="D29277" s="343"/>
    </row>
    <row r="29278" spans="4:4" x14ac:dyDescent="0.2">
      <c r="D29278" s="343"/>
    </row>
    <row r="29279" spans="4:4" x14ac:dyDescent="0.2">
      <c r="D29279" s="343"/>
    </row>
    <row r="29280" spans="4:4" x14ac:dyDescent="0.2">
      <c r="D29280" s="343"/>
    </row>
    <row r="29281" spans="4:4" x14ac:dyDescent="0.2">
      <c r="D29281" s="343"/>
    </row>
    <row r="29282" spans="4:4" x14ac:dyDescent="0.2">
      <c r="D29282" s="343"/>
    </row>
    <row r="29283" spans="4:4" x14ac:dyDescent="0.2">
      <c r="D29283" s="343"/>
    </row>
    <row r="29284" spans="4:4" x14ac:dyDescent="0.2">
      <c r="D29284" s="343"/>
    </row>
    <row r="29285" spans="4:4" x14ac:dyDescent="0.2">
      <c r="D29285" s="343"/>
    </row>
    <row r="29286" spans="4:4" x14ac:dyDescent="0.2">
      <c r="D29286" s="343"/>
    </row>
    <row r="29287" spans="4:4" x14ac:dyDescent="0.2">
      <c r="D29287" s="343"/>
    </row>
    <row r="29288" spans="4:4" x14ac:dyDescent="0.2">
      <c r="D29288" s="343"/>
    </row>
    <row r="29289" spans="4:4" x14ac:dyDescent="0.2">
      <c r="D29289" s="343"/>
    </row>
    <row r="29290" spans="4:4" x14ac:dyDescent="0.2">
      <c r="D29290" s="343"/>
    </row>
    <row r="29291" spans="4:4" x14ac:dyDescent="0.2">
      <c r="D29291" s="343"/>
    </row>
    <row r="29292" spans="4:4" x14ac:dyDescent="0.2">
      <c r="D29292" s="343"/>
    </row>
    <row r="29293" spans="4:4" x14ac:dyDescent="0.2">
      <c r="D29293" s="343"/>
    </row>
    <row r="29294" spans="4:4" x14ac:dyDescent="0.2">
      <c r="D29294" s="343"/>
    </row>
    <row r="29295" spans="4:4" x14ac:dyDescent="0.2">
      <c r="D29295" s="343"/>
    </row>
    <row r="29296" spans="4:4" x14ac:dyDescent="0.2">
      <c r="D29296" s="343"/>
    </row>
    <row r="29297" spans="4:4" x14ac:dyDescent="0.2">
      <c r="D29297" s="343"/>
    </row>
    <row r="29298" spans="4:4" x14ac:dyDescent="0.2">
      <c r="D29298" s="343"/>
    </row>
    <row r="29299" spans="4:4" x14ac:dyDescent="0.2">
      <c r="D29299" s="343"/>
    </row>
    <row r="29300" spans="4:4" x14ac:dyDescent="0.2">
      <c r="D29300" s="343"/>
    </row>
    <row r="29301" spans="4:4" x14ac:dyDescent="0.2">
      <c r="D29301" s="343"/>
    </row>
    <row r="29302" spans="4:4" x14ac:dyDescent="0.2">
      <c r="D29302" s="343"/>
    </row>
    <row r="29303" spans="4:4" x14ac:dyDescent="0.2">
      <c r="D29303" s="343"/>
    </row>
    <row r="29304" spans="4:4" x14ac:dyDescent="0.2">
      <c r="D29304" s="343"/>
    </row>
    <row r="29305" spans="4:4" x14ac:dyDescent="0.2">
      <c r="D29305" s="343"/>
    </row>
    <row r="29306" spans="4:4" x14ac:dyDescent="0.2">
      <c r="D29306" s="343"/>
    </row>
    <row r="29307" spans="4:4" x14ac:dyDescent="0.2">
      <c r="D29307" s="343"/>
    </row>
    <row r="29308" spans="4:4" x14ac:dyDescent="0.2">
      <c r="D29308" s="343"/>
    </row>
    <row r="29309" spans="4:4" x14ac:dyDescent="0.2">
      <c r="D29309" s="343"/>
    </row>
    <row r="29310" spans="4:4" x14ac:dyDescent="0.2">
      <c r="D29310" s="343"/>
    </row>
    <row r="29311" spans="4:4" x14ac:dyDescent="0.2">
      <c r="D29311" s="343"/>
    </row>
    <row r="29312" spans="4:4" x14ac:dyDescent="0.2">
      <c r="D29312" s="343"/>
    </row>
    <row r="29313" spans="4:4" x14ac:dyDescent="0.2">
      <c r="D29313" s="343"/>
    </row>
    <row r="29314" spans="4:4" x14ac:dyDescent="0.2">
      <c r="D29314" s="343"/>
    </row>
    <row r="29315" spans="4:4" x14ac:dyDescent="0.2">
      <c r="D29315" s="343"/>
    </row>
    <row r="29316" spans="4:4" x14ac:dyDescent="0.2">
      <c r="D29316" s="343"/>
    </row>
    <row r="29317" spans="4:4" x14ac:dyDescent="0.2">
      <c r="D29317" s="343"/>
    </row>
    <row r="29318" spans="4:4" x14ac:dyDescent="0.2">
      <c r="D29318" s="343"/>
    </row>
    <row r="29319" spans="4:4" x14ac:dyDescent="0.2">
      <c r="D29319" s="343"/>
    </row>
    <row r="29320" spans="4:4" x14ac:dyDescent="0.2">
      <c r="D29320" s="343"/>
    </row>
    <row r="29321" spans="4:4" x14ac:dyDescent="0.2">
      <c r="D29321" s="343"/>
    </row>
    <row r="29322" spans="4:4" x14ac:dyDescent="0.2">
      <c r="D29322" s="343"/>
    </row>
    <row r="29323" spans="4:4" x14ac:dyDescent="0.2">
      <c r="D29323" s="343"/>
    </row>
    <row r="29324" spans="4:4" x14ac:dyDescent="0.2">
      <c r="D29324" s="343"/>
    </row>
    <row r="29325" spans="4:4" x14ac:dyDescent="0.2">
      <c r="D29325" s="343"/>
    </row>
    <row r="29326" spans="4:4" x14ac:dyDescent="0.2">
      <c r="D29326" s="343"/>
    </row>
    <row r="29327" spans="4:4" x14ac:dyDescent="0.2">
      <c r="D29327" s="343"/>
    </row>
    <row r="29328" spans="4:4" x14ac:dyDescent="0.2">
      <c r="D29328" s="343"/>
    </row>
    <row r="29329" spans="4:4" x14ac:dyDescent="0.2">
      <c r="D29329" s="343"/>
    </row>
    <row r="29330" spans="4:4" x14ac:dyDescent="0.2">
      <c r="D29330" s="343"/>
    </row>
    <row r="29331" spans="4:4" x14ac:dyDescent="0.2">
      <c r="D29331" s="343"/>
    </row>
    <row r="29332" spans="4:4" x14ac:dyDescent="0.2">
      <c r="D29332" s="343"/>
    </row>
    <row r="29333" spans="4:4" x14ac:dyDescent="0.2">
      <c r="D29333" s="343"/>
    </row>
    <row r="29334" spans="4:4" x14ac:dyDescent="0.2">
      <c r="D29334" s="343"/>
    </row>
    <row r="29335" spans="4:4" x14ac:dyDescent="0.2">
      <c r="D29335" s="343"/>
    </row>
    <row r="29336" spans="4:4" x14ac:dyDescent="0.2">
      <c r="D29336" s="343"/>
    </row>
    <row r="29337" spans="4:4" x14ac:dyDescent="0.2">
      <c r="D29337" s="343"/>
    </row>
    <row r="29338" spans="4:4" x14ac:dyDescent="0.2">
      <c r="D29338" s="343"/>
    </row>
    <row r="29339" spans="4:4" x14ac:dyDescent="0.2">
      <c r="D29339" s="343"/>
    </row>
    <row r="29340" spans="4:4" x14ac:dyDescent="0.2">
      <c r="D29340" s="343"/>
    </row>
    <row r="29341" spans="4:4" x14ac:dyDescent="0.2">
      <c r="D29341" s="343"/>
    </row>
    <row r="29342" spans="4:4" x14ac:dyDescent="0.2">
      <c r="D29342" s="343"/>
    </row>
    <row r="29343" spans="4:4" x14ac:dyDescent="0.2">
      <c r="D29343" s="343"/>
    </row>
    <row r="29344" spans="4:4" x14ac:dyDescent="0.2">
      <c r="D29344" s="343"/>
    </row>
    <row r="29345" spans="4:4" x14ac:dyDescent="0.2">
      <c r="D29345" s="343"/>
    </row>
    <row r="29346" spans="4:4" x14ac:dyDescent="0.2">
      <c r="D29346" s="343"/>
    </row>
    <row r="29347" spans="4:4" x14ac:dyDescent="0.2">
      <c r="D29347" s="343"/>
    </row>
    <row r="29348" spans="4:4" x14ac:dyDescent="0.2">
      <c r="D29348" s="343"/>
    </row>
    <row r="29349" spans="4:4" x14ac:dyDescent="0.2">
      <c r="D29349" s="343"/>
    </row>
    <row r="29350" spans="4:4" x14ac:dyDescent="0.2">
      <c r="D29350" s="343"/>
    </row>
    <row r="29351" spans="4:4" x14ac:dyDescent="0.2">
      <c r="D29351" s="343"/>
    </row>
    <row r="29352" spans="4:4" x14ac:dyDescent="0.2">
      <c r="D29352" s="343"/>
    </row>
    <row r="29353" spans="4:4" x14ac:dyDescent="0.2">
      <c r="D29353" s="343"/>
    </row>
    <row r="29354" spans="4:4" x14ac:dyDescent="0.2">
      <c r="D29354" s="343"/>
    </row>
    <row r="29355" spans="4:4" x14ac:dyDescent="0.2">
      <c r="D29355" s="343"/>
    </row>
    <row r="29356" spans="4:4" x14ac:dyDescent="0.2">
      <c r="D29356" s="343"/>
    </row>
    <row r="29357" spans="4:4" x14ac:dyDescent="0.2">
      <c r="D29357" s="343"/>
    </row>
    <row r="29358" spans="4:4" x14ac:dyDescent="0.2">
      <c r="D29358" s="343"/>
    </row>
    <row r="29359" spans="4:4" x14ac:dyDescent="0.2">
      <c r="D29359" s="343"/>
    </row>
    <row r="29360" spans="4:4" x14ac:dyDescent="0.2">
      <c r="D29360" s="343"/>
    </row>
    <row r="29361" spans="4:4" x14ac:dyDescent="0.2">
      <c r="D29361" s="343"/>
    </row>
    <row r="29362" spans="4:4" x14ac:dyDescent="0.2">
      <c r="D29362" s="343"/>
    </row>
    <row r="29363" spans="4:4" x14ac:dyDescent="0.2">
      <c r="D29363" s="343"/>
    </row>
    <row r="29364" spans="4:4" x14ac:dyDescent="0.2">
      <c r="D29364" s="343"/>
    </row>
    <row r="29365" spans="4:4" x14ac:dyDescent="0.2">
      <c r="D29365" s="343"/>
    </row>
    <row r="29366" spans="4:4" x14ac:dyDescent="0.2">
      <c r="D29366" s="343"/>
    </row>
    <row r="29367" spans="4:4" x14ac:dyDescent="0.2">
      <c r="D29367" s="343"/>
    </row>
    <row r="29368" spans="4:4" x14ac:dyDescent="0.2">
      <c r="D29368" s="343"/>
    </row>
    <row r="29369" spans="4:4" x14ac:dyDescent="0.2">
      <c r="D29369" s="343"/>
    </row>
    <row r="29370" spans="4:4" x14ac:dyDescent="0.2">
      <c r="D29370" s="343"/>
    </row>
    <row r="29371" spans="4:4" x14ac:dyDescent="0.2">
      <c r="D29371" s="343"/>
    </row>
    <row r="29372" spans="4:4" x14ac:dyDescent="0.2">
      <c r="D29372" s="343"/>
    </row>
    <row r="29373" spans="4:4" x14ac:dyDescent="0.2">
      <c r="D29373" s="343"/>
    </row>
    <row r="29374" spans="4:4" x14ac:dyDescent="0.2">
      <c r="D29374" s="343"/>
    </row>
    <row r="29375" spans="4:4" x14ac:dyDescent="0.2">
      <c r="D29375" s="343"/>
    </row>
    <row r="29376" spans="4:4" x14ac:dyDescent="0.2">
      <c r="D29376" s="343"/>
    </row>
    <row r="29377" spans="4:4" x14ac:dyDescent="0.2">
      <c r="D29377" s="343"/>
    </row>
    <row r="29378" spans="4:4" x14ac:dyDescent="0.2">
      <c r="D29378" s="343"/>
    </row>
    <row r="29379" spans="4:4" x14ac:dyDescent="0.2">
      <c r="D29379" s="343"/>
    </row>
    <row r="29380" spans="4:4" x14ac:dyDescent="0.2">
      <c r="D29380" s="343"/>
    </row>
    <row r="29381" spans="4:4" x14ac:dyDescent="0.2">
      <c r="D29381" s="343"/>
    </row>
    <row r="29382" spans="4:4" x14ac:dyDescent="0.2">
      <c r="D29382" s="343"/>
    </row>
    <row r="29383" spans="4:4" x14ac:dyDescent="0.2">
      <c r="D29383" s="343"/>
    </row>
    <row r="29384" spans="4:4" x14ac:dyDescent="0.2">
      <c r="D29384" s="343"/>
    </row>
    <row r="29385" spans="4:4" x14ac:dyDescent="0.2">
      <c r="D29385" s="343"/>
    </row>
    <row r="29386" spans="4:4" x14ac:dyDescent="0.2">
      <c r="D29386" s="343"/>
    </row>
    <row r="29387" spans="4:4" x14ac:dyDescent="0.2">
      <c r="D29387" s="343"/>
    </row>
    <row r="29388" spans="4:4" x14ac:dyDescent="0.2">
      <c r="D29388" s="343"/>
    </row>
    <row r="29389" spans="4:4" x14ac:dyDescent="0.2">
      <c r="D29389" s="343"/>
    </row>
    <row r="29390" spans="4:4" x14ac:dyDescent="0.2">
      <c r="D29390" s="343"/>
    </row>
    <row r="29391" spans="4:4" x14ac:dyDescent="0.2">
      <c r="D29391" s="343"/>
    </row>
    <row r="29392" spans="4:4" x14ac:dyDescent="0.2">
      <c r="D29392" s="343"/>
    </row>
    <row r="29393" spans="4:4" x14ac:dyDescent="0.2">
      <c r="D29393" s="343"/>
    </row>
    <row r="29394" spans="4:4" x14ac:dyDescent="0.2">
      <c r="D29394" s="343"/>
    </row>
    <row r="29395" spans="4:4" x14ac:dyDescent="0.2">
      <c r="D29395" s="343"/>
    </row>
    <row r="29396" spans="4:4" x14ac:dyDescent="0.2">
      <c r="D29396" s="343"/>
    </row>
    <row r="29397" spans="4:4" x14ac:dyDescent="0.2">
      <c r="D29397" s="343"/>
    </row>
    <row r="29398" spans="4:4" x14ac:dyDescent="0.2">
      <c r="D29398" s="343"/>
    </row>
    <row r="29399" spans="4:4" x14ac:dyDescent="0.2">
      <c r="D29399" s="343"/>
    </row>
    <row r="29400" spans="4:4" x14ac:dyDescent="0.2">
      <c r="D29400" s="343"/>
    </row>
    <row r="29401" spans="4:4" x14ac:dyDescent="0.2">
      <c r="D29401" s="343"/>
    </row>
    <row r="29402" spans="4:4" x14ac:dyDescent="0.2">
      <c r="D29402" s="343"/>
    </row>
    <row r="29403" spans="4:4" x14ac:dyDescent="0.2">
      <c r="D29403" s="343"/>
    </row>
    <row r="29404" spans="4:4" x14ac:dyDescent="0.2">
      <c r="D29404" s="343"/>
    </row>
    <row r="29405" spans="4:4" x14ac:dyDescent="0.2">
      <c r="D29405" s="343"/>
    </row>
    <row r="29406" spans="4:4" x14ac:dyDescent="0.2">
      <c r="D29406" s="343"/>
    </row>
    <row r="29407" spans="4:4" x14ac:dyDescent="0.2">
      <c r="D29407" s="343"/>
    </row>
    <row r="29408" spans="4:4" x14ac:dyDescent="0.2">
      <c r="D29408" s="343"/>
    </row>
    <row r="29409" spans="4:4" x14ac:dyDescent="0.2">
      <c r="D29409" s="343"/>
    </row>
    <row r="29410" spans="4:4" x14ac:dyDescent="0.2">
      <c r="D29410" s="343"/>
    </row>
    <row r="29411" spans="4:4" x14ac:dyDescent="0.2">
      <c r="D29411" s="343"/>
    </row>
    <row r="29412" spans="4:4" x14ac:dyDescent="0.2">
      <c r="D29412" s="343"/>
    </row>
    <row r="29413" spans="4:4" x14ac:dyDescent="0.2">
      <c r="D29413" s="343"/>
    </row>
    <row r="29414" spans="4:4" x14ac:dyDescent="0.2">
      <c r="D29414" s="343"/>
    </row>
    <row r="29415" spans="4:4" x14ac:dyDescent="0.2">
      <c r="D29415" s="343"/>
    </row>
    <row r="29416" spans="4:4" x14ac:dyDescent="0.2">
      <c r="D29416" s="343"/>
    </row>
    <row r="29417" spans="4:4" x14ac:dyDescent="0.2">
      <c r="D29417" s="343"/>
    </row>
    <row r="29418" spans="4:4" x14ac:dyDescent="0.2">
      <c r="D29418" s="343"/>
    </row>
    <row r="29419" spans="4:4" x14ac:dyDescent="0.2">
      <c r="D29419" s="343"/>
    </row>
    <row r="29420" spans="4:4" x14ac:dyDescent="0.2">
      <c r="D29420" s="343"/>
    </row>
    <row r="29421" spans="4:4" x14ac:dyDescent="0.2">
      <c r="D29421" s="343"/>
    </row>
    <row r="29422" spans="4:4" x14ac:dyDescent="0.2">
      <c r="D29422" s="343"/>
    </row>
    <row r="29423" spans="4:4" x14ac:dyDescent="0.2">
      <c r="D29423" s="343"/>
    </row>
    <row r="29424" spans="4:4" x14ac:dyDescent="0.2">
      <c r="D29424" s="343"/>
    </row>
    <row r="29425" spans="4:4" x14ac:dyDescent="0.2">
      <c r="D29425" s="343"/>
    </row>
    <row r="29426" spans="4:4" x14ac:dyDescent="0.2">
      <c r="D29426" s="343"/>
    </row>
    <row r="29427" spans="4:4" x14ac:dyDescent="0.2">
      <c r="D29427" s="343"/>
    </row>
    <row r="29428" spans="4:4" x14ac:dyDescent="0.2">
      <c r="D29428" s="343"/>
    </row>
    <row r="29429" spans="4:4" x14ac:dyDescent="0.2">
      <c r="D29429" s="343"/>
    </row>
    <row r="29430" spans="4:4" x14ac:dyDescent="0.2">
      <c r="D29430" s="343"/>
    </row>
    <row r="29431" spans="4:4" x14ac:dyDescent="0.2">
      <c r="D29431" s="343"/>
    </row>
    <row r="29432" spans="4:4" x14ac:dyDescent="0.2">
      <c r="D29432" s="343"/>
    </row>
    <row r="29433" spans="4:4" x14ac:dyDescent="0.2">
      <c r="D29433" s="343"/>
    </row>
    <row r="29434" spans="4:4" x14ac:dyDescent="0.2">
      <c r="D29434" s="343"/>
    </row>
    <row r="29435" spans="4:4" x14ac:dyDescent="0.2">
      <c r="D29435" s="343"/>
    </row>
    <row r="29436" spans="4:4" x14ac:dyDescent="0.2">
      <c r="D29436" s="343"/>
    </row>
    <row r="29437" spans="4:4" x14ac:dyDescent="0.2">
      <c r="D29437" s="343"/>
    </row>
    <row r="29438" spans="4:4" x14ac:dyDescent="0.2">
      <c r="D29438" s="343"/>
    </row>
    <row r="29439" spans="4:4" x14ac:dyDescent="0.2">
      <c r="D29439" s="343"/>
    </row>
    <row r="29440" spans="4:4" x14ac:dyDescent="0.2">
      <c r="D29440" s="343"/>
    </row>
    <row r="29441" spans="4:4" x14ac:dyDescent="0.2">
      <c r="D29441" s="343"/>
    </row>
    <row r="29442" spans="4:4" x14ac:dyDescent="0.2">
      <c r="D29442" s="343"/>
    </row>
    <row r="29443" spans="4:4" x14ac:dyDescent="0.2">
      <c r="D29443" s="343"/>
    </row>
    <row r="29444" spans="4:4" x14ac:dyDescent="0.2">
      <c r="D29444" s="343"/>
    </row>
    <row r="29445" spans="4:4" x14ac:dyDescent="0.2">
      <c r="D29445" s="343"/>
    </row>
    <row r="29446" spans="4:4" x14ac:dyDescent="0.2">
      <c r="D29446" s="343"/>
    </row>
    <row r="29447" spans="4:4" x14ac:dyDescent="0.2">
      <c r="D29447" s="343"/>
    </row>
    <row r="29448" spans="4:4" x14ac:dyDescent="0.2">
      <c r="D29448" s="343"/>
    </row>
    <row r="29449" spans="4:4" x14ac:dyDescent="0.2">
      <c r="D29449" s="343"/>
    </row>
    <row r="29450" spans="4:4" x14ac:dyDescent="0.2">
      <c r="D29450" s="343"/>
    </row>
    <row r="29451" spans="4:4" x14ac:dyDescent="0.2">
      <c r="D29451" s="343"/>
    </row>
    <row r="29452" spans="4:4" x14ac:dyDescent="0.2">
      <c r="D29452" s="343"/>
    </row>
    <row r="29453" spans="4:4" x14ac:dyDescent="0.2">
      <c r="D29453" s="343"/>
    </row>
    <row r="29454" spans="4:4" x14ac:dyDescent="0.2">
      <c r="D29454" s="343"/>
    </row>
    <row r="29455" spans="4:4" x14ac:dyDescent="0.2">
      <c r="D29455" s="343"/>
    </row>
    <row r="29456" spans="4:4" x14ac:dyDescent="0.2">
      <c r="D29456" s="343"/>
    </row>
    <row r="29457" spans="4:4" x14ac:dyDescent="0.2">
      <c r="D29457" s="343"/>
    </row>
    <row r="29458" spans="4:4" x14ac:dyDescent="0.2">
      <c r="D29458" s="343"/>
    </row>
    <row r="29459" spans="4:4" x14ac:dyDescent="0.2">
      <c r="D29459" s="343"/>
    </row>
    <row r="29460" spans="4:4" x14ac:dyDescent="0.2">
      <c r="D29460" s="343"/>
    </row>
    <row r="29461" spans="4:4" x14ac:dyDescent="0.2">
      <c r="D29461" s="343"/>
    </row>
    <row r="29462" spans="4:4" x14ac:dyDescent="0.2">
      <c r="D29462" s="343"/>
    </row>
    <row r="29463" spans="4:4" x14ac:dyDescent="0.2">
      <c r="D29463" s="343"/>
    </row>
    <row r="29464" spans="4:4" x14ac:dyDescent="0.2">
      <c r="D29464" s="343"/>
    </row>
    <row r="29465" spans="4:4" x14ac:dyDescent="0.2">
      <c r="D29465" s="343"/>
    </row>
    <row r="29466" spans="4:4" x14ac:dyDescent="0.2">
      <c r="D29466" s="343"/>
    </row>
    <row r="29467" spans="4:4" x14ac:dyDescent="0.2">
      <c r="D29467" s="343"/>
    </row>
    <row r="29468" spans="4:4" x14ac:dyDescent="0.2">
      <c r="D29468" s="343"/>
    </row>
    <row r="29469" spans="4:4" x14ac:dyDescent="0.2">
      <c r="D29469" s="343"/>
    </row>
    <row r="29470" spans="4:4" x14ac:dyDescent="0.2">
      <c r="D29470" s="343"/>
    </row>
    <row r="29471" spans="4:4" x14ac:dyDescent="0.2">
      <c r="D29471" s="343"/>
    </row>
    <row r="29472" spans="4:4" x14ac:dyDescent="0.2">
      <c r="D29472" s="343"/>
    </row>
    <row r="29473" spans="4:4" x14ac:dyDescent="0.2">
      <c r="D29473" s="343"/>
    </row>
    <row r="29474" spans="4:4" x14ac:dyDescent="0.2">
      <c r="D29474" s="343"/>
    </row>
    <row r="29475" spans="4:4" x14ac:dyDescent="0.2">
      <c r="D29475" s="343"/>
    </row>
    <row r="29476" spans="4:4" x14ac:dyDescent="0.2">
      <c r="D29476" s="343"/>
    </row>
    <row r="29477" spans="4:4" x14ac:dyDescent="0.2">
      <c r="D29477" s="343"/>
    </row>
    <row r="29478" spans="4:4" x14ac:dyDescent="0.2">
      <c r="D29478" s="343"/>
    </row>
    <row r="29479" spans="4:4" x14ac:dyDescent="0.2">
      <c r="D29479" s="343"/>
    </row>
    <row r="29480" spans="4:4" x14ac:dyDescent="0.2">
      <c r="D29480" s="343"/>
    </row>
    <row r="29481" spans="4:4" x14ac:dyDescent="0.2">
      <c r="D29481" s="343"/>
    </row>
    <row r="29482" spans="4:4" x14ac:dyDescent="0.2">
      <c r="D29482" s="343"/>
    </row>
    <row r="29483" spans="4:4" x14ac:dyDescent="0.2">
      <c r="D29483" s="343"/>
    </row>
    <row r="29484" spans="4:4" x14ac:dyDescent="0.2">
      <c r="D29484" s="343"/>
    </row>
    <row r="29485" spans="4:4" x14ac:dyDescent="0.2">
      <c r="D29485" s="343"/>
    </row>
    <row r="29486" spans="4:4" x14ac:dyDescent="0.2">
      <c r="D29486" s="343"/>
    </row>
    <row r="29487" spans="4:4" x14ac:dyDescent="0.2">
      <c r="D29487" s="343"/>
    </row>
    <row r="29488" spans="4:4" x14ac:dyDescent="0.2">
      <c r="D29488" s="343"/>
    </row>
    <row r="29489" spans="4:4" x14ac:dyDescent="0.2">
      <c r="D29489" s="343"/>
    </row>
    <row r="29490" spans="4:4" x14ac:dyDescent="0.2">
      <c r="D29490" s="343"/>
    </row>
    <row r="29491" spans="4:4" x14ac:dyDescent="0.2">
      <c r="D29491" s="343"/>
    </row>
    <row r="29492" spans="4:4" x14ac:dyDescent="0.2">
      <c r="D29492" s="343"/>
    </row>
    <row r="29493" spans="4:4" x14ac:dyDescent="0.2">
      <c r="D29493" s="343"/>
    </row>
    <row r="29494" spans="4:4" x14ac:dyDescent="0.2">
      <c r="D29494" s="343"/>
    </row>
    <row r="29495" spans="4:4" x14ac:dyDescent="0.2">
      <c r="D29495" s="343"/>
    </row>
    <row r="29496" spans="4:4" x14ac:dyDescent="0.2">
      <c r="D29496" s="343"/>
    </row>
    <row r="29497" spans="4:4" x14ac:dyDescent="0.2">
      <c r="D29497" s="343"/>
    </row>
    <row r="29498" spans="4:4" x14ac:dyDescent="0.2">
      <c r="D29498" s="343"/>
    </row>
    <row r="29499" spans="4:4" x14ac:dyDescent="0.2">
      <c r="D29499" s="343"/>
    </row>
    <row r="29500" spans="4:4" x14ac:dyDescent="0.2">
      <c r="D29500" s="343"/>
    </row>
    <row r="29501" spans="4:4" x14ac:dyDescent="0.2">
      <c r="D29501" s="343"/>
    </row>
    <row r="29502" spans="4:4" x14ac:dyDescent="0.2">
      <c r="D29502" s="343"/>
    </row>
    <row r="29503" spans="4:4" x14ac:dyDescent="0.2">
      <c r="D29503" s="343"/>
    </row>
    <row r="29504" spans="4:4" x14ac:dyDescent="0.2">
      <c r="D29504" s="343"/>
    </row>
    <row r="29505" spans="4:4" x14ac:dyDescent="0.2">
      <c r="D29505" s="343"/>
    </row>
    <row r="29506" spans="4:4" x14ac:dyDescent="0.2">
      <c r="D29506" s="343"/>
    </row>
    <row r="29507" spans="4:4" x14ac:dyDescent="0.2">
      <c r="D29507" s="343"/>
    </row>
    <row r="29508" spans="4:4" x14ac:dyDescent="0.2">
      <c r="D29508" s="343"/>
    </row>
    <row r="29509" spans="4:4" x14ac:dyDescent="0.2">
      <c r="D29509" s="343"/>
    </row>
    <row r="29510" spans="4:4" x14ac:dyDescent="0.2">
      <c r="D29510" s="343"/>
    </row>
    <row r="29511" spans="4:4" x14ac:dyDescent="0.2">
      <c r="D29511" s="343"/>
    </row>
    <row r="29512" spans="4:4" x14ac:dyDescent="0.2">
      <c r="D29512" s="343"/>
    </row>
    <row r="29513" spans="4:4" x14ac:dyDescent="0.2">
      <c r="D29513" s="343"/>
    </row>
    <row r="29514" spans="4:4" x14ac:dyDescent="0.2">
      <c r="D29514" s="343"/>
    </row>
    <row r="29515" spans="4:4" x14ac:dyDescent="0.2">
      <c r="D29515" s="343"/>
    </row>
    <row r="29516" spans="4:4" x14ac:dyDescent="0.2">
      <c r="D29516" s="343"/>
    </row>
    <row r="29517" spans="4:4" x14ac:dyDescent="0.2">
      <c r="D29517" s="343"/>
    </row>
    <row r="29518" spans="4:4" x14ac:dyDescent="0.2">
      <c r="D29518" s="343"/>
    </row>
    <row r="29519" spans="4:4" x14ac:dyDescent="0.2">
      <c r="D29519" s="343"/>
    </row>
    <row r="29520" spans="4:4" x14ac:dyDescent="0.2">
      <c r="D29520" s="343"/>
    </row>
    <row r="29521" spans="4:4" x14ac:dyDescent="0.2">
      <c r="D29521" s="343"/>
    </row>
    <row r="29522" spans="4:4" x14ac:dyDescent="0.2">
      <c r="D29522" s="343"/>
    </row>
    <row r="29523" spans="4:4" x14ac:dyDescent="0.2">
      <c r="D29523" s="343"/>
    </row>
    <row r="29524" spans="4:4" x14ac:dyDescent="0.2">
      <c r="D29524" s="343"/>
    </row>
    <row r="29525" spans="4:4" x14ac:dyDescent="0.2">
      <c r="D29525" s="343"/>
    </row>
    <row r="29526" spans="4:4" x14ac:dyDescent="0.2">
      <c r="D29526" s="343"/>
    </row>
    <row r="29527" spans="4:4" x14ac:dyDescent="0.2">
      <c r="D29527" s="343"/>
    </row>
    <row r="29528" spans="4:4" x14ac:dyDescent="0.2">
      <c r="D29528" s="343"/>
    </row>
    <row r="29529" spans="4:4" x14ac:dyDescent="0.2">
      <c r="D29529" s="343"/>
    </row>
    <row r="29530" spans="4:4" x14ac:dyDescent="0.2">
      <c r="D29530" s="343"/>
    </row>
    <row r="29531" spans="4:4" x14ac:dyDescent="0.2">
      <c r="D29531" s="343"/>
    </row>
    <row r="29532" spans="4:4" x14ac:dyDescent="0.2">
      <c r="D29532" s="343"/>
    </row>
    <row r="29533" spans="4:4" x14ac:dyDescent="0.2">
      <c r="D29533" s="343"/>
    </row>
    <row r="29534" spans="4:4" x14ac:dyDescent="0.2">
      <c r="D29534" s="343"/>
    </row>
    <row r="29535" spans="4:4" x14ac:dyDescent="0.2">
      <c r="D29535" s="343"/>
    </row>
    <row r="29536" spans="4:4" x14ac:dyDescent="0.2">
      <c r="D29536" s="343"/>
    </row>
    <row r="29537" spans="4:4" x14ac:dyDescent="0.2">
      <c r="D29537" s="343"/>
    </row>
    <row r="29538" spans="4:4" x14ac:dyDescent="0.2">
      <c r="D29538" s="343"/>
    </row>
    <row r="29539" spans="4:4" x14ac:dyDescent="0.2">
      <c r="D29539" s="343"/>
    </row>
    <row r="29540" spans="4:4" x14ac:dyDescent="0.2">
      <c r="D29540" s="343"/>
    </row>
    <row r="29541" spans="4:4" x14ac:dyDescent="0.2">
      <c r="D29541" s="343"/>
    </row>
    <row r="29542" spans="4:4" x14ac:dyDescent="0.2">
      <c r="D29542" s="343"/>
    </row>
    <row r="29543" spans="4:4" x14ac:dyDescent="0.2">
      <c r="D29543" s="343"/>
    </row>
    <row r="29544" spans="4:4" x14ac:dyDescent="0.2">
      <c r="D29544" s="343"/>
    </row>
    <row r="29545" spans="4:4" x14ac:dyDescent="0.2">
      <c r="D29545" s="343"/>
    </row>
    <row r="29546" spans="4:4" x14ac:dyDescent="0.2">
      <c r="D29546" s="343"/>
    </row>
    <row r="29547" spans="4:4" x14ac:dyDescent="0.2">
      <c r="D29547" s="343"/>
    </row>
    <row r="29548" spans="4:4" x14ac:dyDescent="0.2">
      <c r="D29548" s="343"/>
    </row>
    <row r="29549" spans="4:4" x14ac:dyDescent="0.2">
      <c r="D29549" s="343"/>
    </row>
    <row r="29550" spans="4:4" x14ac:dyDescent="0.2">
      <c r="D29550" s="343"/>
    </row>
    <row r="29551" spans="4:4" x14ac:dyDescent="0.2">
      <c r="D29551" s="343"/>
    </row>
    <row r="29552" spans="4:4" x14ac:dyDescent="0.2">
      <c r="D29552" s="343"/>
    </row>
    <row r="29553" spans="4:4" x14ac:dyDescent="0.2">
      <c r="D29553" s="343"/>
    </row>
    <row r="29554" spans="4:4" x14ac:dyDescent="0.2">
      <c r="D29554" s="343"/>
    </row>
    <row r="29555" spans="4:4" x14ac:dyDescent="0.2">
      <c r="D29555" s="343"/>
    </row>
    <row r="29556" spans="4:4" x14ac:dyDescent="0.2">
      <c r="D29556" s="343"/>
    </row>
    <row r="29557" spans="4:4" x14ac:dyDescent="0.2">
      <c r="D29557" s="343"/>
    </row>
    <row r="29558" spans="4:4" x14ac:dyDescent="0.2">
      <c r="D29558" s="343"/>
    </row>
    <row r="29559" spans="4:4" x14ac:dyDescent="0.2">
      <c r="D29559" s="343"/>
    </row>
    <row r="29560" spans="4:4" x14ac:dyDescent="0.2">
      <c r="D29560" s="343"/>
    </row>
    <row r="29561" spans="4:4" x14ac:dyDescent="0.2">
      <c r="D29561" s="343"/>
    </row>
    <row r="29562" spans="4:4" x14ac:dyDescent="0.2">
      <c r="D29562" s="343"/>
    </row>
    <row r="29563" spans="4:4" x14ac:dyDescent="0.2">
      <c r="D29563" s="343"/>
    </row>
    <row r="29564" spans="4:4" x14ac:dyDescent="0.2">
      <c r="D29564" s="343"/>
    </row>
    <row r="29565" spans="4:4" x14ac:dyDescent="0.2">
      <c r="D29565" s="343"/>
    </row>
    <row r="29566" spans="4:4" x14ac:dyDescent="0.2">
      <c r="D29566" s="343"/>
    </row>
    <row r="29567" spans="4:4" x14ac:dyDescent="0.2">
      <c r="D29567" s="343"/>
    </row>
    <row r="29568" spans="4:4" x14ac:dyDescent="0.2">
      <c r="D29568" s="343"/>
    </row>
    <row r="29569" spans="4:4" x14ac:dyDescent="0.2">
      <c r="D29569" s="343"/>
    </row>
    <row r="29570" spans="4:4" x14ac:dyDescent="0.2">
      <c r="D29570" s="343"/>
    </row>
    <row r="29571" spans="4:4" x14ac:dyDescent="0.2">
      <c r="D29571" s="343"/>
    </row>
    <row r="29572" spans="4:4" x14ac:dyDescent="0.2">
      <c r="D29572" s="343"/>
    </row>
    <row r="29573" spans="4:4" x14ac:dyDescent="0.2">
      <c r="D29573" s="343"/>
    </row>
    <row r="29574" spans="4:4" x14ac:dyDescent="0.2">
      <c r="D29574" s="343"/>
    </row>
    <row r="29575" spans="4:4" x14ac:dyDescent="0.2">
      <c r="D29575" s="343"/>
    </row>
    <row r="29576" spans="4:4" x14ac:dyDescent="0.2">
      <c r="D29576" s="343"/>
    </row>
    <row r="29577" spans="4:4" x14ac:dyDescent="0.2">
      <c r="D29577" s="343"/>
    </row>
    <row r="29578" spans="4:4" x14ac:dyDescent="0.2">
      <c r="D29578" s="343"/>
    </row>
    <row r="29579" spans="4:4" x14ac:dyDescent="0.2">
      <c r="D29579" s="343"/>
    </row>
    <row r="29580" spans="4:4" x14ac:dyDescent="0.2">
      <c r="D29580" s="343"/>
    </row>
    <row r="29581" spans="4:4" x14ac:dyDescent="0.2">
      <c r="D29581" s="343"/>
    </row>
    <row r="29582" spans="4:4" x14ac:dyDescent="0.2">
      <c r="D29582" s="343"/>
    </row>
    <row r="29583" spans="4:4" x14ac:dyDescent="0.2">
      <c r="D29583" s="343"/>
    </row>
    <row r="29584" spans="4:4" x14ac:dyDescent="0.2">
      <c r="D29584" s="343"/>
    </row>
    <row r="29585" spans="4:4" x14ac:dyDescent="0.2">
      <c r="D29585" s="343"/>
    </row>
    <row r="29586" spans="4:4" x14ac:dyDescent="0.2">
      <c r="D29586" s="343"/>
    </row>
    <row r="29587" spans="4:4" x14ac:dyDescent="0.2">
      <c r="D29587" s="343"/>
    </row>
    <row r="29588" spans="4:4" x14ac:dyDescent="0.2">
      <c r="D29588" s="343"/>
    </row>
    <row r="29589" spans="4:4" x14ac:dyDescent="0.2">
      <c r="D29589" s="343"/>
    </row>
    <row r="29590" spans="4:4" x14ac:dyDescent="0.2">
      <c r="D29590" s="343"/>
    </row>
    <row r="29591" spans="4:4" x14ac:dyDescent="0.2">
      <c r="D29591" s="343"/>
    </row>
    <row r="29592" spans="4:4" x14ac:dyDescent="0.2">
      <c r="D29592" s="343"/>
    </row>
    <row r="29593" spans="4:4" x14ac:dyDescent="0.2">
      <c r="D29593" s="343"/>
    </row>
    <row r="29594" spans="4:4" x14ac:dyDescent="0.2">
      <c r="D29594" s="343"/>
    </row>
    <row r="29595" spans="4:4" x14ac:dyDescent="0.2">
      <c r="D29595" s="343"/>
    </row>
    <row r="29596" spans="4:4" x14ac:dyDescent="0.2">
      <c r="D29596" s="343"/>
    </row>
    <row r="29597" spans="4:4" x14ac:dyDescent="0.2">
      <c r="D29597" s="343"/>
    </row>
    <row r="29598" spans="4:4" x14ac:dyDescent="0.2">
      <c r="D29598" s="343"/>
    </row>
    <row r="29599" spans="4:4" x14ac:dyDescent="0.2">
      <c r="D29599" s="343"/>
    </row>
    <row r="29600" spans="4:4" x14ac:dyDescent="0.2">
      <c r="D29600" s="343"/>
    </row>
    <row r="29601" spans="4:4" x14ac:dyDescent="0.2">
      <c r="D29601" s="343"/>
    </row>
    <row r="29602" spans="4:4" x14ac:dyDescent="0.2">
      <c r="D29602" s="343"/>
    </row>
    <row r="29603" spans="4:4" x14ac:dyDescent="0.2">
      <c r="D29603" s="343"/>
    </row>
    <row r="29604" spans="4:4" x14ac:dyDescent="0.2">
      <c r="D29604" s="343"/>
    </row>
    <row r="29605" spans="4:4" x14ac:dyDescent="0.2">
      <c r="D29605" s="343"/>
    </row>
    <row r="29606" spans="4:4" x14ac:dyDescent="0.2">
      <c r="D29606" s="343"/>
    </row>
    <row r="29607" spans="4:4" x14ac:dyDescent="0.2">
      <c r="D29607" s="343"/>
    </row>
    <row r="29608" spans="4:4" x14ac:dyDescent="0.2">
      <c r="D29608" s="343"/>
    </row>
    <row r="29609" spans="4:4" x14ac:dyDescent="0.2">
      <c r="D29609" s="343"/>
    </row>
    <row r="29610" spans="4:4" x14ac:dyDescent="0.2">
      <c r="D29610" s="343"/>
    </row>
    <row r="29611" spans="4:4" x14ac:dyDescent="0.2">
      <c r="D29611" s="343"/>
    </row>
    <row r="29612" spans="4:4" x14ac:dyDescent="0.2">
      <c r="D29612" s="343"/>
    </row>
    <row r="29613" spans="4:4" x14ac:dyDescent="0.2">
      <c r="D29613" s="343"/>
    </row>
    <row r="29614" spans="4:4" x14ac:dyDescent="0.2">
      <c r="D29614" s="343"/>
    </row>
    <row r="29615" spans="4:4" x14ac:dyDescent="0.2">
      <c r="D29615" s="343"/>
    </row>
    <row r="29616" spans="4:4" x14ac:dyDescent="0.2">
      <c r="D29616" s="343"/>
    </row>
    <row r="29617" spans="4:4" x14ac:dyDescent="0.2">
      <c r="D29617" s="343"/>
    </row>
    <row r="29618" spans="4:4" x14ac:dyDescent="0.2">
      <c r="D29618" s="343"/>
    </row>
    <row r="29619" spans="4:4" x14ac:dyDescent="0.2">
      <c r="D29619" s="343"/>
    </row>
    <row r="29620" spans="4:4" x14ac:dyDescent="0.2">
      <c r="D29620" s="343"/>
    </row>
    <row r="29621" spans="4:4" x14ac:dyDescent="0.2">
      <c r="D29621" s="343"/>
    </row>
    <row r="29622" spans="4:4" x14ac:dyDescent="0.2">
      <c r="D29622" s="343"/>
    </row>
    <row r="29623" spans="4:4" x14ac:dyDescent="0.2">
      <c r="D29623" s="343"/>
    </row>
    <row r="29624" spans="4:4" x14ac:dyDescent="0.2">
      <c r="D29624" s="343"/>
    </row>
    <row r="29625" spans="4:4" x14ac:dyDescent="0.2">
      <c r="D29625" s="343"/>
    </row>
    <row r="29626" spans="4:4" x14ac:dyDescent="0.2">
      <c r="D29626" s="343"/>
    </row>
    <row r="29627" spans="4:4" x14ac:dyDescent="0.2">
      <c r="D29627" s="343"/>
    </row>
    <row r="29628" spans="4:4" x14ac:dyDescent="0.2">
      <c r="D29628" s="343"/>
    </row>
    <row r="29629" spans="4:4" x14ac:dyDescent="0.2">
      <c r="D29629" s="343"/>
    </row>
    <row r="29630" spans="4:4" x14ac:dyDescent="0.2">
      <c r="D29630" s="343"/>
    </row>
    <row r="29631" spans="4:4" x14ac:dyDescent="0.2">
      <c r="D29631" s="343"/>
    </row>
    <row r="29632" spans="4:4" x14ac:dyDescent="0.2">
      <c r="D29632" s="343"/>
    </row>
    <row r="29633" spans="4:4" x14ac:dyDescent="0.2">
      <c r="D29633" s="343"/>
    </row>
    <row r="29634" spans="4:4" x14ac:dyDescent="0.2">
      <c r="D29634" s="343"/>
    </row>
    <row r="29635" spans="4:4" x14ac:dyDescent="0.2">
      <c r="D29635" s="343"/>
    </row>
    <row r="29636" spans="4:4" x14ac:dyDescent="0.2">
      <c r="D29636" s="343"/>
    </row>
    <row r="29637" spans="4:4" x14ac:dyDescent="0.2">
      <c r="D29637" s="343"/>
    </row>
    <row r="29638" spans="4:4" x14ac:dyDescent="0.2">
      <c r="D29638" s="343"/>
    </row>
    <row r="29639" spans="4:4" x14ac:dyDescent="0.2">
      <c r="D29639" s="343"/>
    </row>
    <row r="29640" spans="4:4" x14ac:dyDescent="0.2">
      <c r="D29640" s="343"/>
    </row>
    <row r="29641" spans="4:4" x14ac:dyDescent="0.2">
      <c r="D29641" s="343"/>
    </row>
    <row r="29642" spans="4:4" x14ac:dyDescent="0.2">
      <c r="D29642" s="343"/>
    </row>
    <row r="29643" spans="4:4" x14ac:dyDescent="0.2">
      <c r="D29643" s="343"/>
    </row>
    <row r="29644" spans="4:4" x14ac:dyDescent="0.2">
      <c r="D29644" s="343"/>
    </row>
    <row r="29645" spans="4:4" x14ac:dyDescent="0.2">
      <c r="D29645" s="343"/>
    </row>
    <row r="29646" spans="4:4" x14ac:dyDescent="0.2">
      <c r="D29646" s="343"/>
    </row>
    <row r="29647" spans="4:4" x14ac:dyDescent="0.2">
      <c r="D29647" s="343"/>
    </row>
    <row r="29648" spans="4:4" x14ac:dyDescent="0.2">
      <c r="D29648" s="343"/>
    </row>
    <row r="29649" spans="4:4" x14ac:dyDescent="0.2">
      <c r="D29649" s="343"/>
    </row>
    <row r="29650" spans="4:4" x14ac:dyDescent="0.2">
      <c r="D29650" s="343"/>
    </row>
    <row r="29651" spans="4:4" x14ac:dyDescent="0.2">
      <c r="D29651" s="343"/>
    </row>
    <row r="29652" spans="4:4" x14ac:dyDescent="0.2">
      <c r="D29652" s="343"/>
    </row>
    <row r="29653" spans="4:4" x14ac:dyDescent="0.2">
      <c r="D29653" s="343"/>
    </row>
    <row r="29654" spans="4:4" x14ac:dyDescent="0.2">
      <c r="D29654" s="343"/>
    </row>
    <row r="29655" spans="4:4" x14ac:dyDescent="0.2">
      <c r="D29655" s="343"/>
    </row>
    <row r="29656" spans="4:4" x14ac:dyDescent="0.2">
      <c r="D29656" s="343"/>
    </row>
    <row r="29657" spans="4:4" x14ac:dyDescent="0.2">
      <c r="D29657" s="343"/>
    </row>
    <row r="29658" spans="4:4" x14ac:dyDescent="0.2">
      <c r="D29658" s="343"/>
    </row>
    <row r="29659" spans="4:4" x14ac:dyDescent="0.2">
      <c r="D29659" s="343"/>
    </row>
    <row r="29660" spans="4:4" x14ac:dyDescent="0.2">
      <c r="D29660" s="343"/>
    </row>
    <row r="29661" spans="4:4" x14ac:dyDescent="0.2">
      <c r="D29661" s="343"/>
    </row>
    <row r="29662" spans="4:4" x14ac:dyDescent="0.2">
      <c r="D29662" s="343"/>
    </row>
    <row r="29663" spans="4:4" x14ac:dyDescent="0.2">
      <c r="D29663" s="343"/>
    </row>
    <row r="29664" spans="4:4" x14ac:dyDescent="0.2">
      <c r="D29664" s="343"/>
    </row>
    <row r="29665" spans="4:4" x14ac:dyDescent="0.2">
      <c r="D29665" s="343"/>
    </row>
    <row r="29666" spans="4:4" x14ac:dyDescent="0.2">
      <c r="D29666" s="343"/>
    </row>
    <row r="29667" spans="4:4" x14ac:dyDescent="0.2">
      <c r="D29667" s="343"/>
    </row>
    <row r="29668" spans="4:4" x14ac:dyDescent="0.2">
      <c r="D29668" s="343"/>
    </row>
    <row r="29669" spans="4:4" x14ac:dyDescent="0.2">
      <c r="D29669" s="343"/>
    </row>
    <row r="29670" spans="4:4" x14ac:dyDescent="0.2">
      <c r="D29670" s="343"/>
    </row>
    <row r="29671" spans="4:4" x14ac:dyDescent="0.2">
      <c r="D29671" s="343"/>
    </row>
    <row r="29672" spans="4:4" x14ac:dyDescent="0.2">
      <c r="D29672" s="343"/>
    </row>
    <row r="29673" spans="4:4" x14ac:dyDescent="0.2">
      <c r="D29673" s="343"/>
    </row>
    <row r="29674" spans="4:4" x14ac:dyDescent="0.2">
      <c r="D29674" s="343"/>
    </row>
    <row r="29675" spans="4:4" x14ac:dyDescent="0.2">
      <c r="D29675" s="343"/>
    </row>
    <row r="29676" spans="4:4" x14ac:dyDescent="0.2">
      <c r="D29676" s="343"/>
    </row>
    <row r="29677" spans="4:4" x14ac:dyDescent="0.2">
      <c r="D29677" s="343"/>
    </row>
    <row r="29678" spans="4:4" x14ac:dyDescent="0.2">
      <c r="D29678" s="343"/>
    </row>
    <row r="29679" spans="4:4" x14ac:dyDescent="0.2">
      <c r="D29679" s="343"/>
    </row>
    <row r="29680" spans="4:4" x14ac:dyDescent="0.2">
      <c r="D29680" s="343"/>
    </row>
    <row r="29681" spans="4:4" x14ac:dyDescent="0.2">
      <c r="D29681" s="343"/>
    </row>
    <row r="29682" spans="4:4" x14ac:dyDescent="0.2">
      <c r="D29682" s="343"/>
    </row>
    <row r="29683" spans="4:4" x14ac:dyDescent="0.2">
      <c r="D29683" s="343"/>
    </row>
    <row r="29684" spans="4:4" x14ac:dyDescent="0.2">
      <c r="D29684" s="343"/>
    </row>
    <row r="29685" spans="4:4" x14ac:dyDescent="0.2">
      <c r="D29685" s="343"/>
    </row>
    <row r="29686" spans="4:4" x14ac:dyDescent="0.2">
      <c r="D29686" s="343"/>
    </row>
    <row r="29687" spans="4:4" x14ac:dyDescent="0.2">
      <c r="D29687" s="343"/>
    </row>
    <row r="29688" spans="4:4" x14ac:dyDescent="0.2">
      <c r="D29688" s="343"/>
    </row>
    <row r="29689" spans="4:4" x14ac:dyDescent="0.2">
      <c r="D29689" s="343"/>
    </row>
    <row r="29690" spans="4:4" x14ac:dyDescent="0.2">
      <c r="D29690" s="343"/>
    </row>
    <row r="29691" spans="4:4" x14ac:dyDescent="0.2">
      <c r="D29691" s="343"/>
    </row>
    <row r="29692" spans="4:4" x14ac:dyDescent="0.2">
      <c r="D29692" s="343"/>
    </row>
    <row r="29693" spans="4:4" x14ac:dyDescent="0.2">
      <c r="D29693" s="343"/>
    </row>
    <row r="29694" spans="4:4" x14ac:dyDescent="0.2">
      <c r="D29694" s="343"/>
    </row>
    <row r="29695" spans="4:4" x14ac:dyDescent="0.2">
      <c r="D29695" s="343"/>
    </row>
    <row r="29696" spans="4:4" x14ac:dyDescent="0.2">
      <c r="D29696" s="343"/>
    </row>
    <row r="29697" spans="4:4" x14ac:dyDescent="0.2">
      <c r="D29697" s="343"/>
    </row>
    <row r="29698" spans="4:4" x14ac:dyDescent="0.2">
      <c r="D29698" s="343"/>
    </row>
    <row r="29699" spans="4:4" x14ac:dyDescent="0.2">
      <c r="D29699" s="343"/>
    </row>
    <row r="29700" spans="4:4" x14ac:dyDescent="0.2">
      <c r="D29700" s="343"/>
    </row>
    <row r="29701" spans="4:4" x14ac:dyDescent="0.2">
      <c r="D29701" s="343"/>
    </row>
    <row r="29702" spans="4:4" x14ac:dyDescent="0.2">
      <c r="D29702" s="343"/>
    </row>
    <row r="29703" spans="4:4" x14ac:dyDescent="0.2">
      <c r="D29703" s="343"/>
    </row>
    <row r="29704" spans="4:4" x14ac:dyDescent="0.2">
      <c r="D29704" s="343"/>
    </row>
    <row r="29705" spans="4:4" x14ac:dyDescent="0.2">
      <c r="D29705" s="343"/>
    </row>
    <row r="29706" spans="4:4" x14ac:dyDescent="0.2">
      <c r="D29706" s="343"/>
    </row>
    <row r="29707" spans="4:4" x14ac:dyDescent="0.2">
      <c r="D29707" s="343"/>
    </row>
    <row r="29708" spans="4:4" x14ac:dyDescent="0.2">
      <c r="D29708" s="343"/>
    </row>
    <row r="29709" spans="4:4" x14ac:dyDescent="0.2">
      <c r="D29709" s="343"/>
    </row>
    <row r="29710" spans="4:4" x14ac:dyDescent="0.2">
      <c r="D29710" s="343"/>
    </row>
    <row r="29711" spans="4:4" x14ac:dyDescent="0.2">
      <c r="D29711" s="343"/>
    </row>
    <row r="29712" spans="4:4" x14ac:dyDescent="0.2">
      <c r="D29712" s="343"/>
    </row>
    <row r="29713" spans="4:4" x14ac:dyDescent="0.2">
      <c r="D29713" s="343"/>
    </row>
    <row r="29714" spans="4:4" x14ac:dyDescent="0.2">
      <c r="D29714" s="343"/>
    </row>
    <row r="29715" spans="4:4" x14ac:dyDescent="0.2">
      <c r="D29715" s="343"/>
    </row>
    <row r="29716" spans="4:4" x14ac:dyDescent="0.2">
      <c r="D29716" s="343"/>
    </row>
    <row r="29717" spans="4:4" x14ac:dyDescent="0.2">
      <c r="D29717" s="343"/>
    </row>
    <row r="29718" spans="4:4" x14ac:dyDescent="0.2">
      <c r="D29718" s="343"/>
    </row>
    <row r="29719" spans="4:4" x14ac:dyDescent="0.2">
      <c r="D29719" s="343"/>
    </row>
    <row r="29720" spans="4:4" x14ac:dyDescent="0.2">
      <c r="D29720" s="343"/>
    </row>
    <row r="29721" spans="4:4" x14ac:dyDescent="0.2">
      <c r="D29721" s="343"/>
    </row>
    <row r="29722" spans="4:4" x14ac:dyDescent="0.2">
      <c r="D29722" s="343"/>
    </row>
    <row r="29723" spans="4:4" x14ac:dyDescent="0.2">
      <c r="D29723" s="343"/>
    </row>
    <row r="29724" spans="4:4" x14ac:dyDescent="0.2">
      <c r="D29724" s="343"/>
    </row>
    <row r="29725" spans="4:4" x14ac:dyDescent="0.2">
      <c r="D29725" s="343"/>
    </row>
    <row r="29726" spans="4:4" x14ac:dyDescent="0.2">
      <c r="D29726" s="343"/>
    </row>
    <row r="29727" spans="4:4" x14ac:dyDescent="0.2">
      <c r="D29727" s="343"/>
    </row>
    <row r="29728" spans="4:4" x14ac:dyDescent="0.2">
      <c r="D29728" s="343"/>
    </row>
    <row r="29729" spans="4:4" x14ac:dyDescent="0.2">
      <c r="D29729" s="343"/>
    </row>
    <row r="29730" spans="4:4" x14ac:dyDescent="0.2">
      <c r="D29730" s="343"/>
    </row>
    <row r="29731" spans="4:4" x14ac:dyDescent="0.2">
      <c r="D29731" s="343"/>
    </row>
    <row r="29732" spans="4:4" x14ac:dyDescent="0.2">
      <c r="D29732" s="343"/>
    </row>
    <row r="29733" spans="4:4" x14ac:dyDescent="0.2">
      <c r="D29733" s="343"/>
    </row>
    <row r="29734" spans="4:4" x14ac:dyDescent="0.2">
      <c r="D29734" s="343"/>
    </row>
    <row r="29735" spans="4:4" x14ac:dyDescent="0.2">
      <c r="D29735" s="343"/>
    </row>
    <row r="29736" spans="4:4" x14ac:dyDescent="0.2">
      <c r="D29736" s="343"/>
    </row>
    <row r="29737" spans="4:4" x14ac:dyDescent="0.2">
      <c r="D29737" s="343"/>
    </row>
    <row r="29738" spans="4:4" x14ac:dyDescent="0.2">
      <c r="D29738" s="343"/>
    </row>
    <row r="29739" spans="4:4" x14ac:dyDescent="0.2">
      <c r="D29739" s="343"/>
    </row>
    <row r="29740" spans="4:4" x14ac:dyDescent="0.2">
      <c r="D29740" s="343"/>
    </row>
    <row r="29741" spans="4:4" x14ac:dyDescent="0.2">
      <c r="D29741" s="343"/>
    </row>
    <row r="29742" spans="4:4" x14ac:dyDescent="0.2">
      <c r="D29742" s="343"/>
    </row>
    <row r="29743" spans="4:4" x14ac:dyDescent="0.2">
      <c r="D29743" s="343"/>
    </row>
    <row r="29744" spans="4:4" x14ac:dyDescent="0.2">
      <c r="D29744" s="343"/>
    </row>
    <row r="29745" spans="4:4" x14ac:dyDescent="0.2">
      <c r="D29745" s="343"/>
    </row>
    <row r="29746" spans="4:4" x14ac:dyDescent="0.2">
      <c r="D29746" s="343"/>
    </row>
    <row r="29747" spans="4:4" x14ac:dyDescent="0.2">
      <c r="D29747" s="343"/>
    </row>
    <row r="29748" spans="4:4" x14ac:dyDescent="0.2">
      <c r="D29748" s="343"/>
    </row>
    <row r="29749" spans="4:4" x14ac:dyDescent="0.2">
      <c r="D29749" s="343"/>
    </row>
    <row r="29750" spans="4:4" x14ac:dyDescent="0.2">
      <c r="D29750" s="343"/>
    </row>
    <row r="29751" spans="4:4" x14ac:dyDescent="0.2">
      <c r="D29751" s="343"/>
    </row>
    <row r="29752" spans="4:4" x14ac:dyDescent="0.2">
      <c r="D29752" s="343"/>
    </row>
    <row r="29753" spans="4:4" x14ac:dyDescent="0.2">
      <c r="D29753" s="343"/>
    </row>
    <row r="29754" spans="4:4" x14ac:dyDescent="0.2">
      <c r="D29754" s="343"/>
    </row>
    <row r="29755" spans="4:4" x14ac:dyDescent="0.2">
      <c r="D29755" s="343"/>
    </row>
    <row r="29756" spans="4:4" x14ac:dyDescent="0.2">
      <c r="D29756" s="343"/>
    </row>
    <row r="29757" spans="4:4" x14ac:dyDescent="0.2">
      <c r="D29757" s="343"/>
    </row>
    <row r="29758" spans="4:4" x14ac:dyDescent="0.2">
      <c r="D29758" s="343"/>
    </row>
    <row r="29759" spans="4:4" x14ac:dyDescent="0.2">
      <c r="D29759" s="343"/>
    </row>
    <row r="29760" spans="4:4" x14ac:dyDescent="0.2">
      <c r="D29760" s="343"/>
    </row>
    <row r="29761" spans="4:4" x14ac:dyDescent="0.2">
      <c r="D29761" s="343"/>
    </row>
    <row r="29762" spans="4:4" x14ac:dyDescent="0.2">
      <c r="D29762" s="343"/>
    </row>
    <row r="29763" spans="4:4" x14ac:dyDescent="0.2">
      <c r="D29763" s="343"/>
    </row>
    <row r="29764" spans="4:4" x14ac:dyDescent="0.2">
      <c r="D29764" s="343"/>
    </row>
    <row r="29765" spans="4:4" x14ac:dyDescent="0.2">
      <c r="D29765" s="343"/>
    </row>
    <row r="29766" spans="4:4" x14ac:dyDescent="0.2">
      <c r="D29766" s="343"/>
    </row>
    <row r="29767" spans="4:4" x14ac:dyDescent="0.2">
      <c r="D29767" s="343"/>
    </row>
    <row r="29768" spans="4:4" x14ac:dyDescent="0.2">
      <c r="D29768" s="343"/>
    </row>
    <row r="29769" spans="4:4" x14ac:dyDescent="0.2">
      <c r="D29769" s="343"/>
    </row>
    <row r="29770" spans="4:4" x14ac:dyDescent="0.2">
      <c r="D29770" s="343"/>
    </row>
    <row r="29771" spans="4:4" x14ac:dyDescent="0.2">
      <c r="D29771" s="343"/>
    </row>
    <row r="29772" spans="4:4" x14ac:dyDescent="0.2">
      <c r="D29772" s="343"/>
    </row>
    <row r="29773" spans="4:4" x14ac:dyDescent="0.2">
      <c r="D29773" s="343"/>
    </row>
    <row r="29774" spans="4:4" x14ac:dyDescent="0.2">
      <c r="D29774" s="343"/>
    </row>
    <row r="29775" spans="4:4" x14ac:dyDescent="0.2">
      <c r="D29775" s="343"/>
    </row>
    <row r="29776" spans="4:4" x14ac:dyDescent="0.2">
      <c r="D29776" s="343"/>
    </row>
    <row r="29777" spans="4:4" x14ac:dyDescent="0.2">
      <c r="D29777" s="343"/>
    </row>
    <row r="29778" spans="4:4" x14ac:dyDescent="0.2">
      <c r="D29778" s="343"/>
    </row>
    <row r="29779" spans="4:4" x14ac:dyDescent="0.2">
      <c r="D29779" s="343"/>
    </row>
    <row r="29780" spans="4:4" x14ac:dyDescent="0.2">
      <c r="D29780" s="343"/>
    </row>
    <row r="29781" spans="4:4" x14ac:dyDescent="0.2">
      <c r="D29781" s="343"/>
    </row>
    <row r="29782" spans="4:4" x14ac:dyDescent="0.2">
      <c r="D29782" s="343"/>
    </row>
    <row r="29783" spans="4:4" x14ac:dyDescent="0.2">
      <c r="D29783" s="343"/>
    </row>
    <row r="29784" spans="4:4" x14ac:dyDescent="0.2">
      <c r="D29784" s="343"/>
    </row>
    <row r="29785" spans="4:4" x14ac:dyDescent="0.2">
      <c r="D29785" s="343"/>
    </row>
    <row r="29786" spans="4:4" x14ac:dyDescent="0.2">
      <c r="D29786" s="343"/>
    </row>
    <row r="29787" spans="4:4" x14ac:dyDescent="0.2">
      <c r="D29787" s="343"/>
    </row>
    <row r="29788" spans="4:4" x14ac:dyDescent="0.2">
      <c r="D29788" s="343"/>
    </row>
    <row r="29789" spans="4:4" x14ac:dyDescent="0.2">
      <c r="D29789" s="343"/>
    </row>
    <row r="29790" spans="4:4" x14ac:dyDescent="0.2">
      <c r="D29790" s="343"/>
    </row>
    <row r="29791" spans="4:4" x14ac:dyDescent="0.2">
      <c r="D29791" s="343"/>
    </row>
    <row r="29792" spans="4:4" x14ac:dyDescent="0.2">
      <c r="D29792" s="343"/>
    </row>
    <row r="29793" spans="4:4" x14ac:dyDescent="0.2">
      <c r="D29793" s="343"/>
    </row>
    <row r="29794" spans="4:4" x14ac:dyDescent="0.2">
      <c r="D29794" s="343"/>
    </row>
    <row r="29795" spans="4:4" x14ac:dyDescent="0.2">
      <c r="D29795" s="343"/>
    </row>
    <row r="29796" spans="4:4" x14ac:dyDescent="0.2">
      <c r="D29796" s="343"/>
    </row>
    <row r="29797" spans="4:4" x14ac:dyDescent="0.2">
      <c r="D29797" s="343"/>
    </row>
    <row r="29798" spans="4:4" x14ac:dyDescent="0.2">
      <c r="D29798" s="343"/>
    </row>
    <row r="29799" spans="4:4" x14ac:dyDescent="0.2">
      <c r="D29799" s="343"/>
    </row>
    <row r="29800" spans="4:4" x14ac:dyDescent="0.2">
      <c r="D29800" s="343"/>
    </row>
    <row r="29801" spans="4:4" x14ac:dyDescent="0.2">
      <c r="D29801" s="343"/>
    </row>
    <row r="29802" spans="4:4" x14ac:dyDescent="0.2">
      <c r="D29802" s="343"/>
    </row>
    <row r="29803" spans="4:4" x14ac:dyDescent="0.2">
      <c r="D29803" s="343"/>
    </row>
    <row r="29804" spans="4:4" x14ac:dyDescent="0.2">
      <c r="D29804" s="343"/>
    </row>
    <row r="29805" spans="4:4" x14ac:dyDescent="0.2">
      <c r="D29805" s="343"/>
    </row>
    <row r="29806" spans="4:4" x14ac:dyDescent="0.2">
      <c r="D29806" s="343"/>
    </row>
    <row r="29807" spans="4:4" x14ac:dyDescent="0.2">
      <c r="D29807" s="343"/>
    </row>
    <row r="29808" spans="4:4" x14ac:dyDescent="0.2">
      <c r="D29808" s="343"/>
    </row>
    <row r="29809" spans="4:4" x14ac:dyDescent="0.2">
      <c r="D29809" s="343"/>
    </row>
    <row r="29810" spans="4:4" x14ac:dyDescent="0.2">
      <c r="D29810" s="343"/>
    </row>
    <row r="29811" spans="4:4" x14ac:dyDescent="0.2">
      <c r="D29811" s="343"/>
    </row>
    <row r="29812" spans="4:4" x14ac:dyDescent="0.2">
      <c r="D29812" s="343"/>
    </row>
    <row r="29813" spans="4:4" x14ac:dyDescent="0.2">
      <c r="D29813" s="343"/>
    </row>
    <row r="29814" spans="4:4" x14ac:dyDescent="0.2">
      <c r="D29814" s="343"/>
    </row>
    <row r="29815" spans="4:4" x14ac:dyDescent="0.2">
      <c r="D29815" s="343"/>
    </row>
    <row r="29816" spans="4:4" x14ac:dyDescent="0.2">
      <c r="D29816" s="343"/>
    </row>
    <row r="29817" spans="4:4" x14ac:dyDescent="0.2">
      <c r="D29817" s="343"/>
    </row>
    <row r="29818" spans="4:4" x14ac:dyDescent="0.2">
      <c r="D29818" s="343"/>
    </row>
    <row r="29819" spans="4:4" x14ac:dyDescent="0.2">
      <c r="D29819" s="343"/>
    </row>
    <row r="29820" spans="4:4" x14ac:dyDescent="0.2">
      <c r="D29820" s="343"/>
    </row>
    <row r="29821" spans="4:4" x14ac:dyDescent="0.2">
      <c r="D29821" s="343"/>
    </row>
    <row r="29822" spans="4:4" x14ac:dyDescent="0.2">
      <c r="D29822" s="343"/>
    </row>
    <row r="29823" spans="4:4" x14ac:dyDescent="0.2">
      <c r="D29823" s="343"/>
    </row>
    <row r="29824" spans="4:4" x14ac:dyDescent="0.2">
      <c r="D29824" s="343"/>
    </row>
    <row r="29825" spans="4:4" x14ac:dyDescent="0.2">
      <c r="D29825" s="343"/>
    </row>
    <row r="29826" spans="4:4" x14ac:dyDescent="0.2">
      <c r="D29826" s="343"/>
    </row>
    <row r="29827" spans="4:4" x14ac:dyDescent="0.2">
      <c r="D29827" s="343"/>
    </row>
    <row r="29828" spans="4:4" x14ac:dyDescent="0.2">
      <c r="D29828" s="343"/>
    </row>
    <row r="29829" spans="4:4" x14ac:dyDescent="0.2">
      <c r="D29829" s="343"/>
    </row>
    <row r="29830" spans="4:4" x14ac:dyDescent="0.2">
      <c r="D29830" s="343"/>
    </row>
    <row r="29831" spans="4:4" x14ac:dyDescent="0.2">
      <c r="D29831" s="343"/>
    </row>
    <row r="29832" spans="4:4" x14ac:dyDescent="0.2">
      <c r="D29832" s="343"/>
    </row>
    <row r="29833" spans="4:4" x14ac:dyDescent="0.2">
      <c r="D29833" s="343"/>
    </row>
    <row r="29834" spans="4:4" x14ac:dyDescent="0.2">
      <c r="D29834" s="343"/>
    </row>
    <row r="29835" spans="4:4" x14ac:dyDescent="0.2">
      <c r="D29835" s="343"/>
    </row>
    <row r="29836" spans="4:4" x14ac:dyDescent="0.2">
      <c r="D29836" s="343"/>
    </row>
    <row r="29837" spans="4:4" x14ac:dyDescent="0.2">
      <c r="D29837" s="343"/>
    </row>
    <row r="29838" spans="4:4" x14ac:dyDescent="0.2">
      <c r="D29838" s="343"/>
    </row>
    <row r="29839" spans="4:4" x14ac:dyDescent="0.2">
      <c r="D29839" s="343"/>
    </row>
    <row r="29840" spans="4:4" x14ac:dyDescent="0.2">
      <c r="D29840" s="343"/>
    </row>
    <row r="29841" spans="4:4" x14ac:dyDescent="0.2">
      <c r="D29841" s="343"/>
    </row>
    <row r="29842" spans="4:4" x14ac:dyDescent="0.2">
      <c r="D29842" s="343"/>
    </row>
    <row r="29843" spans="4:4" x14ac:dyDescent="0.2">
      <c r="D29843" s="343"/>
    </row>
    <row r="29844" spans="4:4" x14ac:dyDescent="0.2">
      <c r="D29844" s="343"/>
    </row>
    <row r="29845" spans="4:4" x14ac:dyDescent="0.2">
      <c r="D29845" s="343"/>
    </row>
    <row r="29846" spans="4:4" x14ac:dyDescent="0.2">
      <c r="D29846" s="343"/>
    </row>
    <row r="29847" spans="4:4" x14ac:dyDescent="0.2">
      <c r="D29847" s="343"/>
    </row>
    <row r="29848" spans="4:4" x14ac:dyDescent="0.2">
      <c r="D29848" s="343"/>
    </row>
    <row r="29849" spans="4:4" x14ac:dyDescent="0.2">
      <c r="D29849" s="343"/>
    </row>
    <row r="29850" spans="4:4" x14ac:dyDescent="0.2">
      <c r="D29850" s="343"/>
    </row>
    <row r="29851" spans="4:4" x14ac:dyDescent="0.2">
      <c r="D29851" s="343"/>
    </row>
    <row r="29852" spans="4:4" x14ac:dyDescent="0.2">
      <c r="D29852" s="343"/>
    </row>
    <row r="29853" spans="4:4" x14ac:dyDescent="0.2">
      <c r="D29853" s="343"/>
    </row>
    <row r="29854" spans="4:4" x14ac:dyDescent="0.2">
      <c r="D29854" s="343"/>
    </row>
    <row r="29855" spans="4:4" x14ac:dyDescent="0.2">
      <c r="D29855" s="343"/>
    </row>
    <row r="29856" spans="4:4" x14ac:dyDescent="0.2">
      <c r="D29856" s="343"/>
    </row>
    <row r="29857" spans="4:4" x14ac:dyDescent="0.2">
      <c r="D29857" s="343"/>
    </row>
    <row r="29858" spans="4:4" x14ac:dyDescent="0.2">
      <c r="D29858" s="343"/>
    </row>
    <row r="29859" spans="4:4" x14ac:dyDescent="0.2">
      <c r="D29859" s="343"/>
    </row>
    <row r="29860" spans="4:4" x14ac:dyDescent="0.2">
      <c r="D29860" s="343"/>
    </row>
    <row r="29861" spans="4:4" x14ac:dyDescent="0.2">
      <c r="D29861" s="343"/>
    </row>
    <row r="29862" spans="4:4" x14ac:dyDescent="0.2">
      <c r="D29862" s="343"/>
    </row>
    <row r="29863" spans="4:4" x14ac:dyDescent="0.2">
      <c r="D29863" s="343"/>
    </row>
    <row r="29864" spans="4:4" x14ac:dyDescent="0.2">
      <c r="D29864" s="343"/>
    </row>
    <row r="29865" spans="4:4" x14ac:dyDescent="0.2">
      <c r="D29865" s="343"/>
    </row>
    <row r="29866" spans="4:4" x14ac:dyDescent="0.2">
      <c r="D29866" s="343"/>
    </row>
    <row r="29867" spans="4:4" x14ac:dyDescent="0.2">
      <c r="D29867" s="343"/>
    </row>
    <row r="29868" spans="4:4" x14ac:dyDescent="0.2">
      <c r="D29868" s="343"/>
    </row>
    <row r="29869" spans="4:4" x14ac:dyDescent="0.2">
      <c r="D29869" s="343"/>
    </row>
    <row r="29870" spans="4:4" x14ac:dyDescent="0.2">
      <c r="D29870" s="343"/>
    </row>
    <row r="29871" spans="4:4" x14ac:dyDescent="0.2">
      <c r="D29871" s="343"/>
    </row>
    <row r="29872" spans="4:4" x14ac:dyDescent="0.2">
      <c r="D29872" s="343"/>
    </row>
    <row r="29873" spans="4:4" x14ac:dyDescent="0.2">
      <c r="D29873" s="343"/>
    </row>
    <row r="29874" spans="4:4" x14ac:dyDescent="0.2">
      <c r="D29874" s="343"/>
    </row>
    <row r="29875" spans="4:4" x14ac:dyDescent="0.2">
      <c r="D29875" s="343"/>
    </row>
    <row r="29876" spans="4:4" x14ac:dyDescent="0.2">
      <c r="D29876" s="343"/>
    </row>
    <row r="29877" spans="4:4" x14ac:dyDescent="0.2">
      <c r="D29877" s="343"/>
    </row>
    <row r="29878" spans="4:4" x14ac:dyDescent="0.2">
      <c r="D29878" s="343"/>
    </row>
    <row r="29879" spans="4:4" x14ac:dyDescent="0.2">
      <c r="D29879" s="343"/>
    </row>
    <row r="29880" spans="4:4" x14ac:dyDescent="0.2">
      <c r="D29880" s="343"/>
    </row>
    <row r="29881" spans="4:4" x14ac:dyDescent="0.2">
      <c r="D29881" s="343"/>
    </row>
    <row r="29882" spans="4:4" x14ac:dyDescent="0.2">
      <c r="D29882" s="343"/>
    </row>
    <row r="29883" spans="4:4" x14ac:dyDescent="0.2">
      <c r="D29883" s="343"/>
    </row>
    <row r="29884" spans="4:4" x14ac:dyDescent="0.2">
      <c r="D29884" s="343"/>
    </row>
    <row r="29885" spans="4:4" x14ac:dyDescent="0.2">
      <c r="D29885" s="343"/>
    </row>
    <row r="29886" spans="4:4" x14ac:dyDescent="0.2">
      <c r="D29886" s="343"/>
    </row>
    <row r="29887" spans="4:4" x14ac:dyDescent="0.2">
      <c r="D29887" s="343"/>
    </row>
    <row r="29888" spans="4:4" x14ac:dyDescent="0.2">
      <c r="D29888" s="343"/>
    </row>
    <row r="29889" spans="4:4" x14ac:dyDescent="0.2">
      <c r="D29889" s="343"/>
    </row>
    <row r="29890" spans="4:4" x14ac:dyDescent="0.2">
      <c r="D29890" s="343"/>
    </row>
    <row r="29891" spans="4:4" x14ac:dyDescent="0.2">
      <c r="D29891" s="343"/>
    </row>
    <row r="29892" spans="4:4" x14ac:dyDescent="0.2">
      <c r="D29892" s="343"/>
    </row>
    <row r="29893" spans="4:4" x14ac:dyDescent="0.2">
      <c r="D29893" s="343"/>
    </row>
    <row r="29894" spans="4:4" x14ac:dyDescent="0.2">
      <c r="D29894" s="343"/>
    </row>
    <row r="29895" spans="4:4" x14ac:dyDescent="0.2">
      <c r="D29895" s="343"/>
    </row>
    <row r="29896" spans="4:4" x14ac:dyDescent="0.2">
      <c r="D29896" s="343"/>
    </row>
    <row r="29897" spans="4:4" x14ac:dyDescent="0.2">
      <c r="D29897" s="343"/>
    </row>
    <row r="29898" spans="4:4" x14ac:dyDescent="0.2">
      <c r="D29898" s="343"/>
    </row>
    <row r="29899" spans="4:4" x14ac:dyDescent="0.2">
      <c r="D29899" s="343"/>
    </row>
    <row r="29900" spans="4:4" x14ac:dyDescent="0.2">
      <c r="D29900" s="343"/>
    </row>
    <row r="29901" spans="4:4" x14ac:dyDescent="0.2">
      <c r="D29901" s="343"/>
    </row>
    <row r="29902" spans="4:4" x14ac:dyDescent="0.2">
      <c r="D29902" s="343"/>
    </row>
    <row r="29903" spans="4:4" x14ac:dyDescent="0.2">
      <c r="D29903" s="343"/>
    </row>
    <row r="29904" spans="4:4" x14ac:dyDescent="0.2">
      <c r="D29904" s="343"/>
    </row>
    <row r="29905" spans="4:4" x14ac:dyDescent="0.2">
      <c r="D29905" s="343"/>
    </row>
    <row r="29906" spans="4:4" x14ac:dyDescent="0.2">
      <c r="D29906" s="343"/>
    </row>
    <row r="29907" spans="4:4" x14ac:dyDescent="0.2">
      <c r="D29907" s="343"/>
    </row>
    <row r="29908" spans="4:4" x14ac:dyDescent="0.2">
      <c r="D29908" s="343"/>
    </row>
    <row r="29909" spans="4:4" x14ac:dyDescent="0.2">
      <c r="D29909" s="343"/>
    </row>
    <row r="29910" spans="4:4" x14ac:dyDescent="0.2">
      <c r="D29910" s="343"/>
    </row>
    <row r="29911" spans="4:4" x14ac:dyDescent="0.2">
      <c r="D29911" s="343"/>
    </row>
    <row r="29912" spans="4:4" x14ac:dyDescent="0.2">
      <c r="D29912" s="343"/>
    </row>
    <row r="29913" spans="4:4" x14ac:dyDescent="0.2">
      <c r="D29913" s="343"/>
    </row>
    <row r="29914" spans="4:4" x14ac:dyDescent="0.2">
      <c r="D29914" s="343"/>
    </row>
    <row r="29915" spans="4:4" x14ac:dyDescent="0.2">
      <c r="D29915" s="343"/>
    </row>
    <row r="29916" spans="4:4" x14ac:dyDescent="0.2">
      <c r="D29916" s="343"/>
    </row>
    <row r="29917" spans="4:4" x14ac:dyDescent="0.2">
      <c r="D29917" s="343"/>
    </row>
    <row r="29918" spans="4:4" x14ac:dyDescent="0.2">
      <c r="D29918" s="343"/>
    </row>
    <row r="29919" spans="4:4" x14ac:dyDescent="0.2">
      <c r="D29919" s="343"/>
    </row>
    <row r="29920" spans="4:4" x14ac:dyDescent="0.2">
      <c r="D29920" s="343"/>
    </row>
    <row r="29921" spans="4:4" x14ac:dyDescent="0.2">
      <c r="D29921" s="343"/>
    </row>
    <row r="29922" spans="4:4" x14ac:dyDescent="0.2">
      <c r="D29922" s="343"/>
    </row>
    <row r="29923" spans="4:4" x14ac:dyDescent="0.2">
      <c r="D29923" s="343"/>
    </row>
    <row r="29924" spans="4:4" x14ac:dyDescent="0.2">
      <c r="D29924" s="343"/>
    </row>
    <row r="29925" spans="4:4" x14ac:dyDescent="0.2">
      <c r="D29925" s="343"/>
    </row>
    <row r="29926" spans="4:4" x14ac:dyDescent="0.2">
      <c r="D29926" s="343"/>
    </row>
    <row r="29927" spans="4:4" x14ac:dyDescent="0.2">
      <c r="D29927" s="343"/>
    </row>
    <row r="29928" spans="4:4" x14ac:dyDescent="0.2">
      <c r="D29928" s="343"/>
    </row>
    <row r="29929" spans="4:4" x14ac:dyDescent="0.2">
      <c r="D29929" s="343"/>
    </row>
    <row r="29930" spans="4:4" x14ac:dyDescent="0.2">
      <c r="D29930" s="343"/>
    </row>
    <row r="29931" spans="4:4" x14ac:dyDescent="0.2">
      <c r="D29931" s="343"/>
    </row>
    <row r="29932" spans="4:4" x14ac:dyDescent="0.2">
      <c r="D29932" s="343"/>
    </row>
    <row r="29933" spans="4:4" x14ac:dyDescent="0.2">
      <c r="D29933" s="343"/>
    </row>
    <row r="29934" spans="4:4" x14ac:dyDescent="0.2">
      <c r="D29934" s="343"/>
    </row>
    <row r="29935" spans="4:4" x14ac:dyDescent="0.2">
      <c r="D29935" s="343"/>
    </row>
    <row r="29936" spans="4:4" x14ac:dyDescent="0.2">
      <c r="D29936" s="343"/>
    </row>
    <row r="29937" spans="4:4" x14ac:dyDescent="0.2">
      <c r="D29937" s="343"/>
    </row>
    <row r="29938" spans="4:4" x14ac:dyDescent="0.2">
      <c r="D29938" s="343"/>
    </row>
    <row r="29939" spans="4:4" x14ac:dyDescent="0.2">
      <c r="D29939" s="343"/>
    </row>
    <row r="29940" spans="4:4" x14ac:dyDescent="0.2">
      <c r="D29940" s="343"/>
    </row>
    <row r="29941" spans="4:4" x14ac:dyDescent="0.2">
      <c r="D29941" s="343"/>
    </row>
    <row r="29942" spans="4:4" x14ac:dyDescent="0.2">
      <c r="D29942" s="343"/>
    </row>
    <row r="29943" spans="4:4" x14ac:dyDescent="0.2">
      <c r="D29943" s="343"/>
    </row>
    <row r="29944" spans="4:4" x14ac:dyDescent="0.2">
      <c r="D29944" s="343"/>
    </row>
    <row r="29945" spans="4:4" x14ac:dyDescent="0.2">
      <c r="D29945" s="343"/>
    </row>
    <row r="29946" spans="4:4" x14ac:dyDescent="0.2">
      <c r="D29946" s="343"/>
    </row>
    <row r="29947" spans="4:4" x14ac:dyDescent="0.2">
      <c r="D29947" s="343"/>
    </row>
    <row r="29948" spans="4:4" x14ac:dyDescent="0.2">
      <c r="D29948" s="343"/>
    </row>
    <row r="29949" spans="4:4" x14ac:dyDescent="0.2">
      <c r="D29949" s="343"/>
    </row>
    <row r="29950" spans="4:4" x14ac:dyDescent="0.2">
      <c r="D29950" s="343"/>
    </row>
    <row r="29951" spans="4:4" x14ac:dyDescent="0.2">
      <c r="D29951" s="343"/>
    </row>
    <row r="29952" spans="4:4" x14ac:dyDescent="0.2">
      <c r="D29952" s="343"/>
    </row>
    <row r="29953" spans="4:4" x14ac:dyDescent="0.2">
      <c r="D29953" s="343"/>
    </row>
    <row r="29954" spans="4:4" x14ac:dyDescent="0.2">
      <c r="D29954" s="343"/>
    </row>
    <row r="29955" spans="4:4" x14ac:dyDescent="0.2">
      <c r="D29955" s="343"/>
    </row>
    <row r="29956" spans="4:4" x14ac:dyDescent="0.2">
      <c r="D29956" s="343"/>
    </row>
    <row r="29957" spans="4:4" x14ac:dyDescent="0.2">
      <c r="D29957" s="343"/>
    </row>
    <row r="29958" spans="4:4" x14ac:dyDescent="0.2">
      <c r="D29958" s="343"/>
    </row>
    <row r="29959" spans="4:4" x14ac:dyDescent="0.2">
      <c r="D29959" s="343"/>
    </row>
    <row r="29960" spans="4:4" x14ac:dyDescent="0.2">
      <c r="D29960" s="343"/>
    </row>
    <row r="29961" spans="4:4" x14ac:dyDescent="0.2">
      <c r="D29961" s="343"/>
    </row>
    <row r="29962" spans="4:4" x14ac:dyDescent="0.2">
      <c r="D29962" s="343"/>
    </row>
    <row r="29963" spans="4:4" x14ac:dyDescent="0.2">
      <c r="D29963" s="343"/>
    </row>
    <row r="29964" spans="4:4" x14ac:dyDescent="0.2">
      <c r="D29964" s="343"/>
    </row>
    <row r="29965" spans="4:4" x14ac:dyDescent="0.2">
      <c r="D29965" s="343"/>
    </row>
    <row r="29966" spans="4:4" x14ac:dyDescent="0.2">
      <c r="D29966" s="343"/>
    </row>
    <row r="29967" spans="4:4" x14ac:dyDescent="0.2">
      <c r="D29967" s="343"/>
    </row>
    <row r="29968" spans="4:4" x14ac:dyDescent="0.2">
      <c r="D29968" s="343"/>
    </row>
    <row r="29969" spans="4:4" x14ac:dyDescent="0.2">
      <c r="D29969" s="343"/>
    </row>
    <row r="29970" spans="4:4" x14ac:dyDescent="0.2">
      <c r="D29970" s="343"/>
    </row>
    <row r="29971" spans="4:4" x14ac:dyDescent="0.2">
      <c r="D29971" s="343"/>
    </row>
    <row r="29972" spans="4:4" x14ac:dyDescent="0.2">
      <c r="D29972" s="343"/>
    </row>
    <row r="29973" spans="4:4" x14ac:dyDescent="0.2">
      <c r="D29973" s="343"/>
    </row>
    <row r="29974" spans="4:4" x14ac:dyDescent="0.2">
      <c r="D29974" s="343"/>
    </row>
    <row r="29975" spans="4:4" x14ac:dyDescent="0.2">
      <c r="D29975" s="343"/>
    </row>
    <row r="29976" spans="4:4" x14ac:dyDescent="0.2">
      <c r="D29976" s="343"/>
    </row>
    <row r="29977" spans="4:4" x14ac:dyDescent="0.2">
      <c r="D29977" s="343"/>
    </row>
    <row r="29978" spans="4:4" x14ac:dyDescent="0.2">
      <c r="D29978" s="343"/>
    </row>
    <row r="29979" spans="4:4" x14ac:dyDescent="0.2">
      <c r="D29979" s="343"/>
    </row>
    <row r="29980" spans="4:4" x14ac:dyDescent="0.2">
      <c r="D29980" s="343"/>
    </row>
    <row r="29981" spans="4:4" x14ac:dyDescent="0.2">
      <c r="D29981" s="343"/>
    </row>
    <row r="29982" spans="4:4" x14ac:dyDescent="0.2">
      <c r="D29982" s="343"/>
    </row>
    <row r="29983" spans="4:4" x14ac:dyDescent="0.2">
      <c r="D29983" s="343"/>
    </row>
    <row r="29984" spans="4:4" x14ac:dyDescent="0.2">
      <c r="D29984" s="343"/>
    </row>
    <row r="29985" spans="4:4" x14ac:dyDescent="0.2">
      <c r="D29985" s="343"/>
    </row>
    <row r="29986" spans="4:4" x14ac:dyDescent="0.2">
      <c r="D29986" s="343"/>
    </row>
    <row r="29987" spans="4:4" x14ac:dyDescent="0.2">
      <c r="D29987" s="343"/>
    </row>
    <row r="29988" spans="4:4" x14ac:dyDescent="0.2">
      <c r="D29988" s="343"/>
    </row>
    <row r="29989" spans="4:4" x14ac:dyDescent="0.2">
      <c r="D29989" s="343"/>
    </row>
    <row r="29990" spans="4:4" x14ac:dyDescent="0.2">
      <c r="D29990" s="343"/>
    </row>
    <row r="29991" spans="4:4" x14ac:dyDescent="0.2">
      <c r="D29991" s="343"/>
    </row>
    <row r="29992" spans="4:4" x14ac:dyDescent="0.2">
      <c r="D29992" s="343"/>
    </row>
    <row r="29993" spans="4:4" x14ac:dyDescent="0.2">
      <c r="D29993" s="343"/>
    </row>
    <row r="29994" spans="4:4" x14ac:dyDescent="0.2">
      <c r="D29994" s="343"/>
    </row>
    <row r="29995" spans="4:4" x14ac:dyDescent="0.2">
      <c r="D29995" s="343"/>
    </row>
    <row r="29996" spans="4:4" x14ac:dyDescent="0.2">
      <c r="D29996" s="343"/>
    </row>
    <row r="29997" spans="4:4" x14ac:dyDescent="0.2">
      <c r="D29997" s="343"/>
    </row>
    <row r="29998" spans="4:4" x14ac:dyDescent="0.2">
      <c r="D29998" s="343"/>
    </row>
    <row r="29999" spans="4:4" x14ac:dyDescent="0.2">
      <c r="D29999" s="343"/>
    </row>
    <row r="30000" spans="4:4" x14ac:dyDescent="0.2">
      <c r="D30000" s="343"/>
    </row>
    <row r="30001" spans="4:4" x14ac:dyDescent="0.2">
      <c r="D30001" s="343"/>
    </row>
    <row r="30002" spans="4:4" x14ac:dyDescent="0.2">
      <c r="D30002" s="343"/>
    </row>
    <row r="30003" spans="4:4" x14ac:dyDescent="0.2">
      <c r="D30003" s="343"/>
    </row>
    <row r="30004" spans="4:4" x14ac:dyDescent="0.2">
      <c r="D30004" s="343"/>
    </row>
    <row r="30005" spans="4:4" x14ac:dyDescent="0.2">
      <c r="D30005" s="343"/>
    </row>
    <row r="30006" spans="4:4" x14ac:dyDescent="0.2">
      <c r="D30006" s="343"/>
    </row>
    <row r="30007" spans="4:4" x14ac:dyDescent="0.2">
      <c r="D30007" s="343"/>
    </row>
    <row r="30008" spans="4:4" x14ac:dyDescent="0.2">
      <c r="D30008" s="343"/>
    </row>
    <row r="30009" spans="4:4" x14ac:dyDescent="0.2">
      <c r="D30009" s="343"/>
    </row>
    <row r="30010" spans="4:4" x14ac:dyDescent="0.2">
      <c r="D30010" s="343"/>
    </row>
    <row r="30011" spans="4:4" x14ac:dyDescent="0.2">
      <c r="D30011" s="343"/>
    </row>
    <row r="30012" spans="4:4" x14ac:dyDescent="0.2">
      <c r="D30012" s="343"/>
    </row>
    <row r="30013" spans="4:4" x14ac:dyDescent="0.2">
      <c r="D30013" s="343"/>
    </row>
    <row r="30014" spans="4:4" x14ac:dyDescent="0.2">
      <c r="D30014" s="343"/>
    </row>
    <row r="30015" spans="4:4" x14ac:dyDescent="0.2">
      <c r="D30015" s="343"/>
    </row>
    <row r="30016" spans="4:4" x14ac:dyDescent="0.2">
      <c r="D30016" s="343"/>
    </row>
    <row r="30017" spans="4:4" x14ac:dyDescent="0.2">
      <c r="D30017" s="343"/>
    </row>
    <row r="30018" spans="4:4" x14ac:dyDescent="0.2">
      <c r="D30018" s="343"/>
    </row>
    <row r="30019" spans="4:4" x14ac:dyDescent="0.2">
      <c r="D30019" s="343"/>
    </row>
    <row r="30020" spans="4:4" x14ac:dyDescent="0.2">
      <c r="D30020" s="343"/>
    </row>
    <row r="30021" spans="4:4" x14ac:dyDescent="0.2">
      <c r="D30021" s="343"/>
    </row>
    <row r="30022" spans="4:4" x14ac:dyDescent="0.2">
      <c r="D30022" s="343"/>
    </row>
    <row r="30023" spans="4:4" x14ac:dyDescent="0.2">
      <c r="D30023" s="343"/>
    </row>
    <row r="30024" spans="4:4" x14ac:dyDescent="0.2">
      <c r="D30024" s="343"/>
    </row>
    <row r="30025" spans="4:4" x14ac:dyDescent="0.2">
      <c r="D30025" s="343"/>
    </row>
    <row r="30026" spans="4:4" x14ac:dyDescent="0.2">
      <c r="D30026" s="343"/>
    </row>
    <row r="30027" spans="4:4" x14ac:dyDescent="0.2">
      <c r="D30027" s="343"/>
    </row>
    <row r="30028" spans="4:4" x14ac:dyDescent="0.2">
      <c r="D30028" s="343"/>
    </row>
    <row r="30029" spans="4:4" x14ac:dyDescent="0.2">
      <c r="D30029" s="343"/>
    </row>
    <row r="30030" spans="4:4" x14ac:dyDescent="0.2">
      <c r="D30030" s="343"/>
    </row>
    <row r="30031" spans="4:4" x14ac:dyDescent="0.2">
      <c r="D30031" s="343"/>
    </row>
    <row r="30032" spans="4:4" x14ac:dyDescent="0.2">
      <c r="D30032" s="343"/>
    </row>
    <row r="30033" spans="4:4" x14ac:dyDescent="0.2">
      <c r="D30033" s="343"/>
    </row>
    <row r="30034" spans="4:4" x14ac:dyDescent="0.2">
      <c r="D30034" s="343"/>
    </row>
    <row r="30035" spans="4:4" x14ac:dyDescent="0.2">
      <c r="D30035" s="343"/>
    </row>
    <row r="30036" spans="4:4" x14ac:dyDescent="0.2">
      <c r="D30036" s="343"/>
    </row>
    <row r="30037" spans="4:4" x14ac:dyDescent="0.2">
      <c r="D30037" s="343"/>
    </row>
    <row r="30038" spans="4:4" x14ac:dyDescent="0.2">
      <c r="D30038" s="343"/>
    </row>
    <row r="30039" spans="4:4" x14ac:dyDescent="0.2">
      <c r="D30039" s="343"/>
    </row>
    <row r="30040" spans="4:4" x14ac:dyDescent="0.2">
      <c r="D30040" s="343"/>
    </row>
    <row r="30041" spans="4:4" x14ac:dyDescent="0.2">
      <c r="D30041" s="343"/>
    </row>
    <row r="30042" spans="4:4" x14ac:dyDescent="0.2">
      <c r="D30042" s="343"/>
    </row>
    <row r="30043" spans="4:4" x14ac:dyDescent="0.2">
      <c r="D30043" s="343"/>
    </row>
    <row r="30044" spans="4:4" x14ac:dyDescent="0.2">
      <c r="D30044" s="343"/>
    </row>
    <row r="30045" spans="4:4" x14ac:dyDescent="0.2">
      <c r="D30045" s="343"/>
    </row>
    <row r="30046" spans="4:4" x14ac:dyDescent="0.2">
      <c r="D30046" s="343"/>
    </row>
    <row r="30047" spans="4:4" x14ac:dyDescent="0.2">
      <c r="D30047" s="343"/>
    </row>
    <row r="30048" spans="4:4" x14ac:dyDescent="0.2">
      <c r="D30048" s="343"/>
    </row>
    <row r="30049" spans="4:4" x14ac:dyDescent="0.2">
      <c r="D30049" s="343"/>
    </row>
    <row r="30050" spans="4:4" x14ac:dyDescent="0.2">
      <c r="D30050" s="343"/>
    </row>
    <row r="30051" spans="4:4" x14ac:dyDescent="0.2">
      <c r="D30051" s="343"/>
    </row>
    <row r="30052" spans="4:4" x14ac:dyDescent="0.2">
      <c r="D30052" s="343"/>
    </row>
    <row r="30053" spans="4:4" x14ac:dyDescent="0.2">
      <c r="D30053" s="343"/>
    </row>
    <row r="30054" spans="4:4" x14ac:dyDescent="0.2">
      <c r="D30054" s="343"/>
    </row>
    <row r="30055" spans="4:4" x14ac:dyDescent="0.2">
      <c r="D30055" s="343"/>
    </row>
    <row r="30056" spans="4:4" x14ac:dyDescent="0.2">
      <c r="D30056" s="343"/>
    </row>
    <row r="30057" spans="4:4" x14ac:dyDescent="0.2">
      <c r="D30057" s="343"/>
    </row>
    <row r="30058" spans="4:4" x14ac:dyDescent="0.2">
      <c r="D30058" s="343"/>
    </row>
    <row r="30059" spans="4:4" x14ac:dyDescent="0.2">
      <c r="D30059" s="343"/>
    </row>
    <row r="30060" spans="4:4" x14ac:dyDescent="0.2">
      <c r="D30060" s="343"/>
    </row>
    <row r="30061" spans="4:4" x14ac:dyDescent="0.2">
      <c r="D30061" s="343"/>
    </row>
    <row r="30062" spans="4:4" x14ac:dyDescent="0.2">
      <c r="D30062" s="343"/>
    </row>
    <row r="30063" spans="4:4" x14ac:dyDescent="0.2">
      <c r="D30063" s="343"/>
    </row>
    <row r="30064" spans="4:4" x14ac:dyDescent="0.2">
      <c r="D30064" s="343"/>
    </row>
    <row r="30065" spans="4:4" x14ac:dyDescent="0.2">
      <c r="D30065" s="343"/>
    </row>
    <row r="30066" spans="4:4" x14ac:dyDescent="0.2">
      <c r="D30066" s="343"/>
    </row>
    <row r="30067" spans="4:4" x14ac:dyDescent="0.2">
      <c r="D30067" s="343"/>
    </row>
    <row r="30068" spans="4:4" x14ac:dyDescent="0.2">
      <c r="D30068" s="343"/>
    </row>
    <row r="30069" spans="4:4" x14ac:dyDescent="0.2">
      <c r="D30069" s="343"/>
    </row>
    <row r="30070" spans="4:4" x14ac:dyDescent="0.2">
      <c r="D30070" s="343"/>
    </row>
    <row r="30071" spans="4:4" x14ac:dyDescent="0.2">
      <c r="D30071" s="343"/>
    </row>
    <row r="30072" spans="4:4" x14ac:dyDescent="0.2">
      <c r="D30072" s="343"/>
    </row>
    <row r="30073" spans="4:4" x14ac:dyDescent="0.2">
      <c r="D30073" s="343"/>
    </row>
    <row r="30074" spans="4:4" x14ac:dyDescent="0.2">
      <c r="D30074" s="343"/>
    </row>
    <row r="30075" spans="4:4" x14ac:dyDescent="0.2">
      <c r="D30075" s="343"/>
    </row>
    <row r="30076" spans="4:4" x14ac:dyDescent="0.2">
      <c r="D30076" s="343"/>
    </row>
    <row r="30077" spans="4:4" x14ac:dyDescent="0.2">
      <c r="D30077" s="343"/>
    </row>
    <row r="30078" spans="4:4" x14ac:dyDescent="0.2">
      <c r="D30078" s="343"/>
    </row>
    <row r="30079" spans="4:4" x14ac:dyDescent="0.2">
      <c r="D30079" s="343"/>
    </row>
    <row r="30080" spans="4:4" x14ac:dyDescent="0.2">
      <c r="D30080" s="343"/>
    </row>
    <row r="30081" spans="4:4" x14ac:dyDescent="0.2">
      <c r="D30081" s="343"/>
    </row>
    <row r="30082" spans="4:4" x14ac:dyDescent="0.2">
      <c r="D30082" s="343"/>
    </row>
    <row r="30083" spans="4:4" x14ac:dyDescent="0.2">
      <c r="D30083" s="343"/>
    </row>
    <row r="30084" spans="4:4" x14ac:dyDescent="0.2">
      <c r="D30084" s="343"/>
    </row>
    <row r="30085" spans="4:4" x14ac:dyDescent="0.2">
      <c r="D30085" s="343"/>
    </row>
    <row r="30086" spans="4:4" x14ac:dyDescent="0.2">
      <c r="D30086" s="343"/>
    </row>
    <row r="30087" spans="4:4" x14ac:dyDescent="0.2">
      <c r="D30087" s="343"/>
    </row>
    <row r="30088" spans="4:4" x14ac:dyDescent="0.2">
      <c r="D30088" s="343"/>
    </row>
    <row r="30089" spans="4:4" x14ac:dyDescent="0.2">
      <c r="D30089" s="343"/>
    </row>
    <row r="30090" spans="4:4" x14ac:dyDescent="0.2">
      <c r="D30090" s="343"/>
    </row>
    <row r="30091" spans="4:4" x14ac:dyDescent="0.2">
      <c r="D30091" s="343"/>
    </row>
    <row r="30092" spans="4:4" x14ac:dyDescent="0.2">
      <c r="D30092" s="343"/>
    </row>
    <row r="30093" spans="4:4" x14ac:dyDescent="0.2">
      <c r="D30093" s="343"/>
    </row>
    <row r="30094" spans="4:4" x14ac:dyDescent="0.2">
      <c r="D30094" s="343"/>
    </row>
    <row r="30095" spans="4:4" x14ac:dyDescent="0.2">
      <c r="D30095" s="343"/>
    </row>
    <row r="30096" spans="4:4" x14ac:dyDescent="0.2">
      <c r="D30096" s="343"/>
    </row>
    <row r="30097" spans="4:4" x14ac:dyDescent="0.2">
      <c r="D30097" s="343"/>
    </row>
    <row r="30098" spans="4:4" x14ac:dyDescent="0.2">
      <c r="D30098" s="343"/>
    </row>
    <row r="30099" spans="4:4" x14ac:dyDescent="0.2">
      <c r="D30099" s="343"/>
    </row>
    <row r="30100" spans="4:4" x14ac:dyDescent="0.2">
      <c r="D30100" s="343"/>
    </row>
    <row r="30101" spans="4:4" x14ac:dyDescent="0.2">
      <c r="D30101" s="343"/>
    </row>
    <row r="30102" spans="4:4" x14ac:dyDescent="0.2">
      <c r="D30102" s="343"/>
    </row>
    <row r="30103" spans="4:4" x14ac:dyDescent="0.2">
      <c r="D30103" s="343"/>
    </row>
    <row r="30104" spans="4:4" x14ac:dyDescent="0.2">
      <c r="D30104" s="343"/>
    </row>
    <row r="30105" spans="4:4" x14ac:dyDescent="0.2">
      <c r="D30105" s="343"/>
    </row>
    <row r="30106" spans="4:4" x14ac:dyDescent="0.2">
      <c r="D30106" s="343"/>
    </row>
    <row r="30107" spans="4:4" x14ac:dyDescent="0.2">
      <c r="D30107" s="343"/>
    </row>
    <row r="30108" spans="4:4" x14ac:dyDescent="0.2">
      <c r="D30108" s="343"/>
    </row>
    <row r="30109" spans="4:4" x14ac:dyDescent="0.2">
      <c r="D30109" s="343"/>
    </row>
    <row r="30110" spans="4:4" x14ac:dyDescent="0.2">
      <c r="D30110" s="343"/>
    </row>
    <row r="30111" spans="4:4" x14ac:dyDescent="0.2">
      <c r="D30111" s="343"/>
    </row>
    <row r="30112" spans="4:4" x14ac:dyDescent="0.2">
      <c r="D30112" s="343"/>
    </row>
    <row r="30113" spans="4:4" x14ac:dyDescent="0.2">
      <c r="D30113" s="343"/>
    </row>
    <row r="30114" spans="4:4" x14ac:dyDescent="0.2">
      <c r="D30114" s="343"/>
    </row>
    <row r="30115" spans="4:4" x14ac:dyDescent="0.2">
      <c r="D30115" s="343"/>
    </row>
    <row r="30116" spans="4:4" x14ac:dyDescent="0.2">
      <c r="D30116" s="343"/>
    </row>
    <row r="30117" spans="4:4" x14ac:dyDescent="0.2">
      <c r="D30117" s="343"/>
    </row>
    <row r="30118" spans="4:4" x14ac:dyDescent="0.2">
      <c r="D30118" s="343"/>
    </row>
    <row r="30119" spans="4:4" x14ac:dyDescent="0.2">
      <c r="D30119" s="343"/>
    </row>
    <row r="30120" spans="4:4" x14ac:dyDescent="0.2">
      <c r="D30120" s="343"/>
    </row>
    <row r="30121" spans="4:4" x14ac:dyDescent="0.2">
      <c r="D30121" s="343"/>
    </row>
    <row r="30122" spans="4:4" x14ac:dyDescent="0.2">
      <c r="D30122" s="343"/>
    </row>
    <row r="30123" spans="4:4" x14ac:dyDescent="0.2">
      <c r="D30123" s="343"/>
    </row>
    <row r="30124" spans="4:4" x14ac:dyDescent="0.2">
      <c r="D30124" s="343"/>
    </row>
    <row r="30125" spans="4:4" x14ac:dyDescent="0.2">
      <c r="D30125" s="343"/>
    </row>
    <row r="30126" spans="4:4" x14ac:dyDescent="0.2">
      <c r="D30126" s="343"/>
    </row>
    <row r="30127" spans="4:4" x14ac:dyDescent="0.2">
      <c r="D30127" s="343"/>
    </row>
    <row r="30128" spans="4:4" x14ac:dyDescent="0.2">
      <c r="D30128" s="343"/>
    </row>
    <row r="30129" spans="4:4" x14ac:dyDescent="0.2">
      <c r="D30129" s="343"/>
    </row>
    <row r="30130" spans="4:4" x14ac:dyDescent="0.2">
      <c r="D30130" s="343"/>
    </row>
    <row r="30131" spans="4:4" x14ac:dyDescent="0.2">
      <c r="D30131" s="343"/>
    </row>
    <row r="30132" spans="4:4" x14ac:dyDescent="0.2">
      <c r="D30132" s="343"/>
    </row>
    <row r="30133" spans="4:4" x14ac:dyDescent="0.2">
      <c r="D30133" s="343"/>
    </row>
    <row r="30134" spans="4:4" x14ac:dyDescent="0.2">
      <c r="D30134" s="343"/>
    </row>
    <row r="30135" spans="4:4" x14ac:dyDescent="0.2">
      <c r="D30135" s="343"/>
    </row>
    <row r="30136" spans="4:4" x14ac:dyDescent="0.2">
      <c r="D30136" s="343"/>
    </row>
    <row r="30137" spans="4:4" x14ac:dyDescent="0.2">
      <c r="D30137" s="343"/>
    </row>
    <row r="30138" spans="4:4" x14ac:dyDescent="0.2">
      <c r="D30138" s="343"/>
    </row>
    <row r="30139" spans="4:4" x14ac:dyDescent="0.2">
      <c r="D30139" s="343"/>
    </row>
    <row r="30140" spans="4:4" x14ac:dyDescent="0.2">
      <c r="D30140" s="343"/>
    </row>
    <row r="30141" spans="4:4" x14ac:dyDescent="0.2">
      <c r="D30141" s="343"/>
    </row>
    <row r="30142" spans="4:4" x14ac:dyDescent="0.2">
      <c r="D30142" s="343"/>
    </row>
    <row r="30143" spans="4:4" x14ac:dyDescent="0.2">
      <c r="D30143" s="343"/>
    </row>
    <row r="30144" spans="4:4" x14ac:dyDescent="0.2">
      <c r="D30144" s="343"/>
    </row>
    <row r="30145" spans="4:4" x14ac:dyDescent="0.2">
      <c r="D30145" s="343"/>
    </row>
    <row r="30146" spans="4:4" x14ac:dyDescent="0.2">
      <c r="D30146" s="343"/>
    </row>
    <row r="30147" spans="4:4" x14ac:dyDescent="0.2">
      <c r="D30147" s="343"/>
    </row>
    <row r="30148" spans="4:4" x14ac:dyDescent="0.2">
      <c r="D30148" s="343"/>
    </row>
    <row r="30149" spans="4:4" x14ac:dyDescent="0.2">
      <c r="D30149" s="343"/>
    </row>
    <row r="30150" spans="4:4" x14ac:dyDescent="0.2">
      <c r="D30150" s="343"/>
    </row>
    <row r="30151" spans="4:4" x14ac:dyDescent="0.2">
      <c r="D30151" s="343"/>
    </row>
    <row r="30152" spans="4:4" x14ac:dyDescent="0.2">
      <c r="D30152" s="343"/>
    </row>
    <row r="30153" spans="4:4" x14ac:dyDescent="0.2">
      <c r="D30153" s="343"/>
    </row>
    <row r="30154" spans="4:4" x14ac:dyDescent="0.2">
      <c r="D30154" s="343"/>
    </row>
    <row r="30155" spans="4:4" x14ac:dyDescent="0.2">
      <c r="D30155" s="343"/>
    </row>
    <row r="30156" spans="4:4" x14ac:dyDescent="0.2">
      <c r="D30156" s="343"/>
    </row>
    <row r="30157" spans="4:4" x14ac:dyDescent="0.2">
      <c r="D30157" s="343"/>
    </row>
    <row r="30158" spans="4:4" x14ac:dyDescent="0.2">
      <c r="D30158" s="343"/>
    </row>
    <row r="30159" spans="4:4" x14ac:dyDescent="0.2">
      <c r="D30159" s="343"/>
    </row>
    <row r="30160" spans="4:4" x14ac:dyDescent="0.2">
      <c r="D30160" s="343"/>
    </row>
    <row r="30161" spans="4:4" x14ac:dyDescent="0.2">
      <c r="D30161" s="343"/>
    </row>
    <row r="30162" spans="4:4" x14ac:dyDescent="0.2">
      <c r="D30162" s="343"/>
    </row>
    <row r="30163" spans="4:4" x14ac:dyDescent="0.2">
      <c r="D30163" s="343"/>
    </row>
    <row r="30164" spans="4:4" x14ac:dyDescent="0.2">
      <c r="D30164" s="343"/>
    </row>
    <row r="30165" spans="4:4" x14ac:dyDescent="0.2">
      <c r="D30165" s="343"/>
    </row>
    <row r="30166" spans="4:4" x14ac:dyDescent="0.2">
      <c r="D30166" s="343"/>
    </row>
    <row r="30167" spans="4:4" x14ac:dyDescent="0.2">
      <c r="D30167" s="343"/>
    </row>
    <row r="30168" spans="4:4" x14ac:dyDescent="0.2">
      <c r="D30168" s="343"/>
    </row>
    <row r="30169" spans="4:4" x14ac:dyDescent="0.2">
      <c r="D30169" s="343"/>
    </row>
    <row r="30170" spans="4:4" x14ac:dyDescent="0.2">
      <c r="D30170" s="343"/>
    </row>
    <row r="30171" spans="4:4" x14ac:dyDescent="0.2">
      <c r="D30171" s="343"/>
    </row>
    <row r="30172" spans="4:4" x14ac:dyDescent="0.2">
      <c r="D30172" s="343"/>
    </row>
    <row r="30173" spans="4:4" x14ac:dyDescent="0.2">
      <c r="D30173" s="343"/>
    </row>
    <row r="30174" spans="4:4" x14ac:dyDescent="0.2">
      <c r="D30174" s="343"/>
    </row>
    <row r="30175" spans="4:4" x14ac:dyDescent="0.2">
      <c r="D30175" s="343"/>
    </row>
    <row r="30176" spans="4:4" x14ac:dyDescent="0.2">
      <c r="D30176" s="343"/>
    </row>
    <row r="30177" spans="4:4" x14ac:dyDescent="0.2">
      <c r="D30177" s="343"/>
    </row>
    <row r="30178" spans="4:4" x14ac:dyDescent="0.2">
      <c r="D30178" s="343"/>
    </row>
    <row r="30179" spans="4:4" x14ac:dyDescent="0.2">
      <c r="D30179" s="343"/>
    </row>
    <row r="30180" spans="4:4" x14ac:dyDescent="0.2">
      <c r="D30180" s="343"/>
    </row>
    <row r="30181" spans="4:4" x14ac:dyDescent="0.2">
      <c r="D30181" s="343"/>
    </row>
    <row r="30182" spans="4:4" x14ac:dyDescent="0.2">
      <c r="D30182" s="343"/>
    </row>
    <row r="30183" spans="4:4" x14ac:dyDescent="0.2">
      <c r="D30183" s="343"/>
    </row>
    <row r="30184" spans="4:4" x14ac:dyDescent="0.2">
      <c r="D30184" s="343"/>
    </row>
    <row r="30185" spans="4:4" x14ac:dyDescent="0.2">
      <c r="D30185" s="343"/>
    </row>
    <row r="30186" spans="4:4" x14ac:dyDescent="0.2">
      <c r="D30186" s="343"/>
    </row>
    <row r="30187" spans="4:4" x14ac:dyDescent="0.2">
      <c r="D30187" s="343"/>
    </row>
    <row r="30188" spans="4:4" x14ac:dyDescent="0.2">
      <c r="D30188" s="343"/>
    </row>
    <row r="30189" spans="4:4" x14ac:dyDescent="0.2">
      <c r="D30189" s="343"/>
    </row>
    <row r="30190" spans="4:4" x14ac:dyDescent="0.2">
      <c r="D30190" s="343"/>
    </row>
    <row r="30191" spans="4:4" x14ac:dyDescent="0.2">
      <c r="D30191" s="343"/>
    </row>
    <row r="30192" spans="4:4" x14ac:dyDescent="0.2">
      <c r="D30192" s="343"/>
    </row>
    <row r="30193" spans="4:4" x14ac:dyDescent="0.2">
      <c r="D30193" s="343"/>
    </row>
    <row r="30194" spans="4:4" x14ac:dyDescent="0.2">
      <c r="D30194" s="343"/>
    </row>
    <row r="30195" spans="4:4" x14ac:dyDescent="0.2">
      <c r="D30195" s="343"/>
    </row>
    <row r="30196" spans="4:4" x14ac:dyDescent="0.2">
      <c r="D30196" s="343"/>
    </row>
    <row r="30197" spans="4:4" x14ac:dyDescent="0.2">
      <c r="D30197" s="343"/>
    </row>
    <row r="30198" spans="4:4" x14ac:dyDescent="0.2">
      <c r="D30198" s="343"/>
    </row>
    <row r="30199" spans="4:4" x14ac:dyDescent="0.2">
      <c r="D30199" s="343"/>
    </row>
    <row r="30200" spans="4:4" x14ac:dyDescent="0.2">
      <c r="D30200" s="343"/>
    </row>
    <row r="30201" spans="4:4" x14ac:dyDescent="0.2">
      <c r="D30201" s="343"/>
    </row>
    <row r="30202" spans="4:4" x14ac:dyDescent="0.2">
      <c r="D30202" s="343"/>
    </row>
    <row r="30203" spans="4:4" x14ac:dyDescent="0.2">
      <c r="D30203" s="343"/>
    </row>
    <row r="30204" spans="4:4" x14ac:dyDescent="0.2">
      <c r="D30204" s="343"/>
    </row>
    <row r="30205" spans="4:4" x14ac:dyDescent="0.2">
      <c r="D30205" s="343"/>
    </row>
    <row r="30206" spans="4:4" x14ac:dyDescent="0.2">
      <c r="D30206" s="343"/>
    </row>
    <row r="30207" spans="4:4" x14ac:dyDescent="0.2">
      <c r="D30207" s="343"/>
    </row>
    <row r="30208" spans="4:4" x14ac:dyDescent="0.2">
      <c r="D30208" s="343"/>
    </row>
    <row r="30209" spans="4:4" x14ac:dyDescent="0.2">
      <c r="D30209" s="343"/>
    </row>
    <row r="30210" spans="4:4" x14ac:dyDescent="0.2">
      <c r="D30210" s="343"/>
    </row>
    <row r="30211" spans="4:4" x14ac:dyDescent="0.2">
      <c r="D30211" s="343"/>
    </row>
    <row r="30212" spans="4:4" x14ac:dyDescent="0.2">
      <c r="D30212" s="343"/>
    </row>
    <row r="30213" spans="4:4" x14ac:dyDescent="0.2">
      <c r="D30213" s="343"/>
    </row>
    <row r="30214" spans="4:4" x14ac:dyDescent="0.2">
      <c r="D30214" s="343"/>
    </row>
    <row r="30215" spans="4:4" x14ac:dyDescent="0.2">
      <c r="D30215" s="343"/>
    </row>
    <row r="30216" spans="4:4" x14ac:dyDescent="0.2">
      <c r="D30216" s="343"/>
    </row>
    <row r="30217" spans="4:4" x14ac:dyDescent="0.2">
      <c r="D30217" s="343"/>
    </row>
    <row r="30218" spans="4:4" x14ac:dyDescent="0.2">
      <c r="D30218" s="343"/>
    </row>
    <row r="30219" spans="4:4" x14ac:dyDescent="0.2">
      <c r="D30219" s="343"/>
    </row>
    <row r="30220" spans="4:4" x14ac:dyDescent="0.2">
      <c r="D30220" s="343"/>
    </row>
    <row r="30221" spans="4:4" x14ac:dyDescent="0.2">
      <c r="D30221" s="343"/>
    </row>
    <row r="30222" spans="4:4" x14ac:dyDescent="0.2">
      <c r="D30222" s="343"/>
    </row>
    <row r="30223" spans="4:4" x14ac:dyDescent="0.2">
      <c r="D30223" s="343"/>
    </row>
    <row r="30224" spans="4:4" x14ac:dyDescent="0.2">
      <c r="D30224" s="343"/>
    </row>
    <row r="30225" spans="4:4" x14ac:dyDescent="0.2">
      <c r="D30225" s="343"/>
    </row>
    <row r="30226" spans="4:4" x14ac:dyDescent="0.2">
      <c r="D30226" s="343"/>
    </row>
    <row r="30227" spans="4:4" x14ac:dyDescent="0.2">
      <c r="D30227" s="343"/>
    </row>
    <row r="30228" spans="4:4" x14ac:dyDescent="0.2">
      <c r="D30228" s="343"/>
    </row>
    <row r="30229" spans="4:4" x14ac:dyDescent="0.2">
      <c r="D30229" s="343"/>
    </row>
    <row r="30230" spans="4:4" x14ac:dyDescent="0.2">
      <c r="D30230" s="343"/>
    </row>
    <row r="30231" spans="4:4" x14ac:dyDescent="0.2">
      <c r="D30231" s="343"/>
    </row>
    <row r="30232" spans="4:4" x14ac:dyDescent="0.2">
      <c r="D30232" s="343"/>
    </row>
    <row r="30233" spans="4:4" x14ac:dyDescent="0.2">
      <c r="D30233" s="343"/>
    </row>
    <row r="30234" spans="4:4" x14ac:dyDescent="0.2">
      <c r="D30234" s="343"/>
    </row>
    <row r="30235" spans="4:4" x14ac:dyDescent="0.2">
      <c r="D30235" s="343"/>
    </row>
    <row r="30236" spans="4:4" x14ac:dyDescent="0.2">
      <c r="D30236" s="343"/>
    </row>
    <row r="30237" spans="4:4" x14ac:dyDescent="0.2">
      <c r="D30237" s="343"/>
    </row>
    <row r="30238" spans="4:4" x14ac:dyDescent="0.2">
      <c r="D30238" s="343"/>
    </row>
    <row r="30239" spans="4:4" x14ac:dyDescent="0.2">
      <c r="D30239" s="343"/>
    </row>
    <row r="30240" spans="4:4" x14ac:dyDescent="0.2">
      <c r="D30240" s="343"/>
    </row>
    <row r="30241" spans="4:4" x14ac:dyDescent="0.2">
      <c r="D30241" s="343"/>
    </row>
    <row r="30242" spans="4:4" x14ac:dyDescent="0.2">
      <c r="D30242" s="343"/>
    </row>
    <row r="30243" spans="4:4" x14ac:dyDescent="0.2">
      <c r="D30243" s="343"/>
    </row>
    <row r="30244" spans="4:4" x14ac:dyDescent="0.2">
      <c r="D30244" s="343"/>
    </row>
    <row r="30245" spans="4:4" x14ac:dyDescent="0.2">
      <c r="D30245" s="343"/>
    </row>
    <row r="30246" spans="4:4" x14ac:dyDescent="0.2">
      <c r="D30246" s="343"/>
    </row>
    <row r="30247" spans="4:4" x14ac:dyDescent="0.2">
      <c r="D30247" s="343"/>
    </row>
    <row r="30248" spans="4:4" x14ac:dyDescent="0.2">
      <c r="D30248" s="343"/>
    </row>
    <row r="30249" spans="4:4" x14ac:dyDescent="0.2">
      <c r="D30249" s="343"/>
    </row>
    <row r="30250" spans="4:4" x14ac:dyDescent="0.2">
      <c r="D30250" s="343"/>
    </row>
    <row r="30251" spans="4:4" x14ac:dyDescent="0.2">
      <c r="D30251" s="343"/>
    </row>
    <row r="30252" spans="4:4" x14ac:dyDescent="0.2">
      <c r="D30252" s="343"/>
    </row>
    <row r="30253" spans="4:4" x14ac:dyDescent="0.2">
      <c r="D30253" s="343"/>
    </row>
    <row r="30254" spans="4:4" x14ac:dyDescent="0.2">
      <c r="D30254" s="343"/>
    </row>
    <row r="30255" spans="4:4" x14ac:dyDescent="0.2">
      <c r="D30255" s="343"/>
    </row>
    <row r="30256" spans="4:4" x14ac:dyDescent="0.2">
      <c r="D30256" s="343"/>
    </row>
    <row r="30257" spans="4:4" x14ac:dyDescent="0.2">
      <c r="D30257" s="343"/>
    </row>
    <row r="30258" spans="4:4" x14ac:dyDescent="0.2">
      <c r="D30258" s="343"/>
    </row>
    <row r="30259" spans="4:4" x14ac:dyDescent="0.2">
      <c r="D30259" s="343"/>
    </row>
    <row r="30260" spans="4:4" x14ac:dyDescent="0.2">
      <c r="D30260" s="343"/>
    </row>
    <row r="30261" spans="4:4" x14ac:dyDescent="0.2">
      <c r="D30261" s="343"/>
    </row>
    <row r="30262" spans="4:4" x14ac:dyDescent="0.2">
      <c r="D30262" s="343"/>
    </row>
    <row r="30263" spans="4:4" x14ac:dyDescent="0.2">
      <c r="D30263" s="343"/>
    </row>
    <row r="30264" spans="4:4" x14ac:dyDescent="0.2">
      <c r="D30264" s="343"/>
    </row>
    <row r="30265" spans="4:4" x14ac:dyDescent="0.2">
      <c r="D30265" s="343"/>
    </row>
    <row r="30266" spans="4:4" x14ac:dyDescent="0.2">
      <c r="D30266" s="343"/>
    </row>
    <row r="30267" spans="4:4" x14ac:dyDescent="0.2">
      <c r="D30267" s="343"/>
    </row>
    <row r="30268" spans="4:4" x14ac:dyDescent="0.2">
      <c r="D30268" s="343"/>
    </row>
    <row r="30269" spans="4:4" x14ac:dyDescent="0.2">
      <c r="D30269" s="343"/>
    </row>
    <row r="30270" spans="4:4" x14ac:dyDescent="0.2">
      <c r="D30270" s="343"/>
    </row>
    <row r="30271" spans="4:4" x14ac:dyDescent="0.2">
      <c r="D30271" s="343"/>
    </row>
    <row r="30272" spans="4:4" x14ac:dyDescent="0.2">
      <c r="D30272" s="343"/>
    </row>
    <row r="30273" spans="4:4" x14ac:dyDescent="0.2">
      <c r="D30273" s="343"/>
    </row>
    <row r="30274" spans="4:4" x14ac:dyDescent="0.2">
      <c r="D30274" s="343"/>
    </row>
    <row r="30275" spans="4:4" x14ac:dyDescent="0.2">
      <c r="D30275" s="343"/>
    </row>
    <row r="30276" spans="4:4" x14ac:dyDescent="0.2">
      <c r="D30276" s="343"/>
    </row>
    <row r="30277" spans="4:4" x14ac:dyDescent="0.2">
      <c r="D30277" s="343"/>
    </row>
    <row r="30278" spans="4:4" x14ac:dyDescent="0.2">
      <c r="D30278" s="343"/>
    </row>
    <row r="30279" spans="4:4" x14ac:dyDescent="0.2">
      <c r="D30279" s="343"/>
    </row>
    <row r="30280" spans="4:4" x14ac:dyDescent="0.2">
      <c r="D30280" s="343"/>
    </row>
    <row r="30281" spans="4:4" x14ac:dyDescent="0.2">
      <c r="D30281" s="343"/>
    </row>
    <row r="30282" spans="4:4" x14ac:dyDescent="0.2">
      <c r="D30282" s="343"/>
    </row>
    <row r="30283" spans="4:4" x14ac:dyDescent="0.2">
      <c r="D30283" s="343"/>
    </row>
    <row r="30284" spans="4:4" x14ac:dyDescent="0.2">
      <c r="D30284" s="343"/>
    </row>
    <row r="30285" spans="4:4" x14ac:dyDescent="0.2">
      <c r="D30285" s="343"/>
    </row>
    <row r="30286" spans="4:4" x14ac:dyDescent="0.2">
      <c r="D30286" s="343"/>
    </row>
    <row r="30287" spans="4:4" x14ac:dyDescent="0.2">
      <c r="D30287" s="343"/>
    </row>
    <row r="30288" spans="4:4" x14ac:dyDescent="0.2">
      <c r="D30288" s="343"/>
    </row>
    <row r="30289" spans="4:4" x14ac:dyDescent="0.2">
      <c r="D30289" s="343"/>
    </row>
    <row r="30290" spans="4:4" x14ac:dyDescent="0.2">
      <c r="D30290" s="343"/>
    </row>
    <row r="30291" spans="4:4" x14ac:dyDescent="0.2">
      <c r="D30291" s="343"/>
    </row>
    <row r="30292" spans="4:4" x14ac:dyDescent="0.2">
      <c r="D30292" s="343"/>
    </row>
    <row r="30293" spans="4:4" x14ac:dyDescent="0.2">
      <c r="D30293" s="343"/>
    </row>
    <row r="30294" spans="4:4" x14ac:dyDescent="0.2">
      <c r="D30294" s="343"/>
    </row>
    <row r="30295" spans="4:4" x14ac:dyDescent="0.2">
      <c r="D30295" s="343"/>
    </row>
    <row r="30296" spans="4:4" x14ac:dyDescent="0.2">
      <c r="D30296" s="343"/>
    </row>
    <row r="30297" spans="4:4" x14ac:dyDescent="0.2">
      <c r="D30297" s="343"/>
    </row>
    <row r="30298" spans="4:4" x14ac:dyDescent="0.2">
      <c r="D30298" s="343"/>
    </row>
    <row r="30299" spans="4:4" x14ac:dyDescent="0.2">
      <c r="D30299" s="343"/>
    </row>
    <row r="30300" spans="4:4" x14ac:dyDescent="0.2">
      <c r="D30300" s="343"/>
    </row>
    <row r="30301" spans="4:4" x14ac:dyDescent="0.2">
      <c r="D30301" s="343"/>
    </row>
    <row r="30302" spans="4:4" x14ac:dyDescent="0.2">
      <c r="D30302" s="343"/>
    </row>
    <row r="30303" spans="4:4" x14ac:dyDescent="0.2">
      <c r="D30303" s="343"/>
    </row>
    <row r="30304" spans="4:4" x14ac:dyDescent="0.2">
      <c r="D30304" s="343"/>
    </row>
    <row r="30305" spans="4:4" x14ac:dyDescent="0.2">
      <c r="D30305" s="343"/>
    </row>
    <row r="30306" spans="4:4" x14ac:dyDescent="0.2">
      <c r="D30306" s="343"/>
    </row>
    <row r="30307" spans="4:4" x14ac:dyDescent="0.2">
      <c r="D30307" s="343"/>
    </row>
    <row r="30308" spans="4:4" x14ac:dyDescent="0.2">
      <c r="D30308" s="343"/>
    </row>
    <row r="30309" spans="4:4" x14ac:dyDescent="0.2">
      <c r="D30309" s="343"/>
    </row>
    <row r="30310" spans="4:4" x14ac:dyDescent="0.2">
      <c r="D30310" s="343"/>
    </row>
    <row r="30311" spans="4:4" x14ac:dyDescent="0.2">
      <c r="D30311" s="343"/>
    </row>
    <row r="30312" spans="4:4" x14ac:dyDescent="0.2">
      <c r="D30312" s="343"/>
    </row>
    <row r="30313" spans="4:4" x14ac:dyDescent="0.2">
      <c r="D30313" s="343"/>
    </row>
    <row r="30314" spans="4:4" x14ac:dyDescent="0.2">
      <c r="D30314" s="343"/>
    </row>
    <row r="30315" spans="4:4" x14ac:dyDescent="0.2">
      <c r="D30315" s="343"/>
    </row>
    <row r="30316" spans="4:4" x14ac:dyDescent="0.2">
      <c r="D30316" s="343"/>
    </row>
    <row r="30317" spans="4:4" x14ac:dyDescent="0.2">
      <c r="D30317" s="343"/>
    </row>
    <row r="30318" spans="4:4" x14ac:dyDescent="0.2">
      <c r="D30318" s="343"/>
    </row>
    <row r="30319" spans="4:4" x14ac:dyDescent="0.2">
      <c r="D30319" s="343"/>
    </row>
    <row r="30320" spans="4:4" x14ac:dyDescent="0.2">
      <c r="D30320" s="343"/>
    </row>
    <row r="30321" spans="4:4" x14ac:dyDescent="0.2">
      <c r="D30321" s="343"/>
    </row>
    <row r="30322" spans="4:4" x14ac:dyDescent="0.2">
      <c r="D30322" s="343"/>
    </row>
    <row r="30323" spans="4:4" x14ac:dyDescent="0.2">
      <c r="D30323" s="343"/>
    </row>
    <row r="30324" spans="4:4" x14ac:dyDescent="0.2">
      <c r="D30324" s="343"/>
    </row>
    <row r="30325" spans="4:4" x14ac:dyDescent="0.2">
      <c r="D30325" s="343"/>
    </row>
    <row r="30326" spans="4:4" x14ac:dyDescent="0.2">
      <c r="D30326" s="343"/>
    </row>
    <row r="30327" spans="4:4" x14ac:dyDescent="0.2">
      <c r="D30327" s="343"/>
    </row>
    <row r="30328" spans="4:4" x14ac:dyDescent="0.2">
      <c r="D30328" s="343"/>
    </row>
    <row r="30329" spans="4:4" x14ac:dyDescent="0.2">
      <c r="D30329" s="343"/>
    </row>
    <row r="30330" spans="4:4" x14ac:dyDescent="0.2">
      <c r="D30330" s="343"/>
    </row>
    <row r="30331" spans="4:4" x14ac:dyDescent="0.2">
      <c r="D30331" s="343"/>
    </row>
    <row r="30332" spans="4:4" x14ac:dyDescent="0.2">
      <c r="D30332" s="343"/>
    </row>
    <row r="30333" spans="4:4" x14ac:dyDescent="0.2">
      <c r="D30333" s="343"/>
    </row>
    <row r="30334" spans="4:4" x14ac:dyDescent="0.2">
      <c r="D30334" s="343"/>
    </row>
    <row r="30335" spans="4:4" x14ac:dyDescent="0.2">
      <c r="D30335" s="343"/>
    </row>
    <row r="30336" spans="4:4" x14ac:dyDescent="0.2">
      <c r="D30336" s="343"/>
    </row>
    <row r="30337" spans="4:4" x14ac:dyDescent="0.2">
      <c r="D30337" s="343"/>
    </row>
    <row r="30338" spans="4:4" x14ac:dyDescent="0.2">
      <c r="D30338" s="343"/>
    </row>
    <row r="30339" spans="4:4" x14ac:dyDescent="0.2">
      <c r="D30339" s="343"/>
    </row>
    <row r="30340" spans="4:4" x14ac:dyDescent="0.2">
      <c r="D30340" s="343"/>
    </row>
    <row r="30341" spans="4:4" x14ac:dyDescent="0.2">
      <c r="D30341" s="343"/>
    </row>
    <row r="30342" spans="4:4" x14ac:dyDescent="0.2">
      <c r="D30342" s="343"/>
    </row>
    <row r="30343" spans="4:4" x14ac:dyDescent="0.2">
      <c r="D30343" s="343"/>
    </row>
    <row r="30344" spans="4:4" x14ac:dyDescent="0.2">
      <c r="D30344" s="343"/>
    </row>
    <row r="30345" spans="4:4" x14ac:dyDescent="0.2">
      <c r="D30345" s="343"/>
    </row>
    <row r="30346" spans="4:4" x14ac:dyDescent="0.2">
      <c r="D30346" s="343"/>
    </row>
    <row r="30347" spans="4:4" x14ac:dyDescent="0.2">
      <c r="D30347" s="343"/>
    </row>
    <row r="30348" spans="4:4" x14ac:dyDescent="0.2">
      <c r="D30348" s="343"/>
    </row>
    <row r="30349" spans="4:4" x14ac:dyDescent="0.2">
      <c r="D30349" s="343"/>
    </row>
    <row r="30350" spans="4:4" x14ac:dyDescent="0.2">
      <c r="D30350" s="343"/>
    </row>
    <row r="30351" spans="4:4" x14ac:dyDescent="0.2">
      <c r="D30351" s="343"/>
    </row>
    <row r="30352" spans="4:4" x14ac:dyDescent="0.2">
      <c r="D30352" s="343"/>
    </row>
    <row r="30353" spans="4:4" x14ac:dyDescent="0.2">
      <c r="D30353" s="343"/>
    </row>
    <row r="30354" spans="4:4" x14ac:dyDescent="0.2">
      <c r="D30354" s="343"/>
    </row>
    <row r="30355" spans="4:4" x14ac:dyDescent="0.2">
      <c r="D30355" s="343"/>
    </row>
    <row r="30356" spans="4:4" x14ac:dyDescent="0.2">
      <c r="D30356" s="343"/>
    </row>
    <row r="30357" spans="4:4" x14ac:dyDescent="0.2">
      <c r="D30357" s="343"/>
    </row>
    <row r="30358" spans="4:4" x14ac:dyDescent="0.2">
      <c r="D30358" s="343"/>
    </row>
    <row r="30359" spans="4:4" x14ac:dyDescent="0.2">
      <c r="D30359" s="343"/>
    </row>
    <row r="30360" spans="4:4" x14ac:dyDescent="0.2">
      <c r="D30360" s="343"/>
    </row>
    <row r="30361" spans="4:4" x14ac:dyDescent="0.2">
      <c r="D30361" s="343"/>
    </row>
    <row r="30362" spans="4:4" x14ac:dyDescent="0.2">
      <c r="D30362" s="343"/>
    </row>
    <row r="30363" spans="4:4" x14ac:dyDescent="0.2">
      <c r="D30363" s="343"/>
    </row>
    <row r="30364" spans="4:4" x14ac:dyDescent="0.2">
      <c r="D30364" s="343"/>
    </row>
    <row r="30365" spans="4:4" x14ac:dyDescent="0.2">
      <c r="D30365" s="343"/>
    </row>
    <row r="30366" spans="4:4" x14ac:dyDescent="0.2">
      <c r="D30366" s="343"/>
    </row>
    <row r="30367" spans="4:4" x14ac:dyDescent="0.2">
      <c r="D30367" s="343"/>
    </row>
    <row r="30368" spans="4:4" x14ac:dyDescent="0.2">
      <c r="D30368" s="343"/>
    </row>
    <row r="30369" spans="4:4" x14ac:dyDescent="0.2">
      <c r="D30369" s="343"/>
    </row>
    <row r="30370" spans="4:4" x14ac:dyDescent="0.2">
      <c r="D30370" s="343"/>
    </row>
    <row r="30371" spans="4:4" x14ac:dyDescent="0.2">
      <c r="D30371" s="343"/>
    </row>
    <row r="30372" spans="4:4" x14ac:dyDescent="0.2">
      <c r="D30372" s="343"/>
    </row>
    <row r="30373" spans="4:4" x14ac:dyDescent="0.2">
      <c r="D30373" s="343"/>
    </row>
    <row r="30374" spans="4:4" x14ac:dyDescent="0.2">
      <c r="D30374" s="343"/>
    </row>
    <row r="30375" spans="4:4" x14ac:dyDescent="0.2">
      <c r="D30375" s="343"/>
    </row>
    <row r="30376" spans="4:4" x14ac:dyDescent="0.2">
      <c r="D30376" s="343"/>
    </row>
    <row r="30377" spans="4:4" x14ac:dyDescent="0.2">
      <c r="D30377" s="343"/>
    </row>
    <row r="30378" spans="4:4" x14ac:dyDescent="0.2">
      <c r="D30378" s="343"/>
    </row>
    <row r="30379" spans="4:4" x14ac:dyDescent="0.2">
      <c r="D30379" s="343"/>
    </row>
    <row r="30380" spans="4:4" x14ac:dyDescent="0.2">
      <c r="D30380" s="343"/>
    </row>
    <row r="30381" spans="4:4" x14ac:dyDescent="0.2">
      <c r="D30381" s="343"/>
    </row>
    <row r="30382" spans="4:4" x14ac:dyDescent="0.2">
      <c r="D30382" s="343"/>
    </row>
    <row r="30383" spans="4:4" x14ac:dyDescent="0.2">
      <c r="D30383" s="343"/>
    </row>
    <row r="30384" spans="4:4" x14ac:dyDescent="0.2">
      <c r="D30384" s="343"/>
    </row>
    <row r="30385" spans="4:4" x14ac:dyDescent="0.2">
      <c r="D30385" s="343"/>
    </row>
    <row r="30386" spans="4:4" x14ac:dyDescent="0.2">
      <c r="D30386" s="343"/>
    </row>
    <row r="30387" spans="4:4" x14ac:dyDescent="0.2">
      <c r="D30387" s="343"/>
    </row>
    <row r="30388" spans="4:4" x14ac:dyDescent="0.2">
      <c r="D30388" s="343"/>
    </row>
    <row r="30389" spans="4:4" x14ac:dyDescent="0.2">
      <c r="D30389" s="343"/>
    </row>
    <row r="30390" spans="4:4" x14ac:dyDescent="0.2">
      <c r="D30390" s="343"/>
    </row>
    <row r="30391" spans="4:4" x14ac:dyDescent="0.2">
      <c r="D30391" s="343"/>
    </row>
    <row r="30392" spans="4:4" x14ac:dyDescent="0.2">
      <c r="D30392" s="343"/>
    </row>
    <row r="30393" spans="4:4" x14ac:dyDescent="0.2">
      <c r="D30393" s="343"/>
    </row>
    <row r="30394" spans="4:4" x14ac:dyDescent="0.2">
      <c r="D30394" s="343"/>
    </row>
    <row r="30395" spans="4:4" x14ac:dyDescent="0.2">
      <c r="D30395" s="343"/>
    </row>
    <row r="30396" spans="4:4" x14ac:dyDescent="0.2">
      <c r="D30396" s="343"/>
    </row>
    <row r="30397" spans="4:4" x14ac:dyDescent="0.2">
      <c r="D30397" s="343"/>
    </row>
    <row r="30398" spans="4:4" x14ac:dyDescent="0.2">
      <c r="D30398" s="343"/>
    </row>
    <row r="30399" spans="4:4" x14ac:dyDescent="0.2">
      <c r="D30399" s="343"/>
    </row>
    <row r="30400" spans="4:4" x14ac:dyDescent="0.2">
      <c r="D30400" s="343"/>
    </row>
    <row r="30401" spans="4:4" x14ac:dyDescent="0.2">
      <c r="D30401" s="343"/>
    </row>
    <row r="30402" spans="4:4" x14ac:dyDescent="0.2">
      <c r="D30402" s="343"/>
    </row>
    <row r="30403" spans="4:4" x14ac:dyDescent="0.2">
      <c r="D30403" s="343"/>
    </row>
    <row r="30404" spans="4:4" x14ac:dyDescent="0.2">
      <c r="D30404" s="343"/>
    </row>
    <row r="30405" spans="4:4" x14ac:dyDescent="0.2">
      <c r="D30405" s="343"/>
    </row>
    <row r="30406" spans="4:4" x14ac:dyDescent="0.2">
      <c r="D30406" s="343"/>
    </row>
    <row r="30407" spans="4:4" x14ac:dyDescent="0.2">
      <c r="D30407" s="343"/>
    </row>
    <row r="30408" spans="4:4" x14ac:dyDescent="0.2">
      <c r="D30408" s="343"/>
    </row>
    <row r="30409" spans="4:4" x14ac:dyDescent="0.2">
      <c r="D30409" s="343"/>
    </row>
    <row r="30410" spans="4:4" x14ac:dyDescent="0.2">
      <c r="D30410" s="343"/>
    </row>
    <row r="30411" spans="4:4" x14ac:dyDescent="0.2">
      <c r="D30411" s="343"/>
    </row>
    <row r="30412" spans="4:4" x14ac:dyDescent="0.2">
      <c r="D30412" s="343"/>
    </row>
    <row r="30413" spans="4:4" x14ac:dyDescent="0.2">
      <c r="D30413" s="343"/>
    </row>
    <row r="30414" spans="4:4" x14ac:dyDescent="0.2">
      <c r="D30414" s="343"/>
    </row>
    <row r="30415" spans="4:4" x14ac:dyDescent="0.2">
      <c r="D30415" s="343"/>
    </row>
    <row r="30416" spans="4:4" x14ac:dyDescent="0.2">
      <c r="D30416" s="343"/>
    </row>
    <row r="30417" spans="4:4" x14ac:dyDescent="0.2">
      <c r="D30417" s="343"/>
    </row>
    <row r="30418" spans="4:4" x14ac:dyDescent="0.2">
      <c r="D30418" s="343"/>
    </row>
    <row r="30419" spans="4:4" x14ac:dyDescent="0.2">
      <c r="D30419" s="343"/>
    </row>
    <row r="30420" spans="4:4" x14ac:dyDescent="0.2">
      <c r="D30420" s="343"/>
    </row>
    <row r="30421" spans="4:4" x14ac:dyDescent="0.2">
      <c r="D30421" s="343"/>
    </row>
    <row r="30422" spans="4:4" x14ac:dyDescent="0.2">
      <c r="D30422" s="343"/>
    </row>
    <row r="30423" spans="4:4" x14ac:dyDescent="0.2">
      <c r="D30423" s="343"/>
    </row>
    <row r="30424" spans="4:4" x14ac:dyDescent="0.2">
      <c r="D30424" s="343"/>
    </row>
    <row r="30425" spans="4:4" x14ac:dyDescent="0.2">
      <c r="D30425" s="343"/>
    </row>
    <row r="30426" spans="4:4" x14ac:dyDescent="0.2">
      <c r="D30426" s="343"/>
    </row>
    <row r="30427" spans="4:4" x14ac:dyDescent="0.2">
      <c r="D30427" s="343"/>
    </row>
    <row r="30428" spans="4:4" x14ac:dyDescent="0.2">
      <c r="D30428" s="343"/>
    </row>
    <row r="30429" spans="4:4" x14ac:dyDescent="0.2">
      <c r="D30429" s="343"/>
    </row>
    <row r="30430" spans="4:4" x14ac:dyDescent="0.2">
      <c r="D30430" s="343"/>
    </row>
    <row r="30431" spans="4:4" x14ac:dyDescent="0.2">
      <c r="D30431" s="343"/>
    </row>
    <row r="30432" spans="4:4" x14ac:dyDescent="0.2">
      <c r="D30432" s="343"/>
    </row>
    <row r="30433" spans="4:4" x14ac:dyDescent="0.2">
      <c r="D30433" s="343"/>
    </row>
    <row r="30434" spans="4:4" x14ac:dyDescent="0.2">
      <c r="D30434" s="343"/>
    </row>
    <row r="30435" spans="4:4" x14ac:dyDescent="0.2">
      <c r="D30435" s="343"/>
    </row>
    <row r="30436" spans="4:4" x14ac:dyDescent="0.2">
      <c r="D30436" s="343"/>
    </row>
    <row r="30437" spans="4:4" x14ac:dyDescent="0.2">
      <c r="D30437" s="343"/>
    </row>
    <row r="30438" spans="4:4" x14ac:dyDescent="0.2">
      <c r="D30438" s="343"/>
    </row>
    <row r="30439" spans="4:4" x14ac:dyDescent="0.2">
      <c r="D30439" s="343"/>
    </row>
    <row r="30440" spans="4:4" x14ac:dyDescent="0.2">
      <c r="D30440" s="343"/>
    </row>
    <row r="30441" spans="4:4" x14ac:dyDescent="0.2">
      <c r="D30441" s="343"/>
    </row>
    <row r="30442" spans="4:4" x14ac:dyDescent="0.2">
      <c r="D30442" s="343"/>
    </row>
    <row r="30443" spans="4:4" x14ac:dyDescent="0.2">
      <c r="D30443" s="343"/>
    </row>
    <row r="30444" spans="4:4" x14ac:dyDescent="0.2">
      <c r="D30444" s="343"/>
    </row>
    <row r="30445" spans="4:4" x14ac:dyDescent="0.2">
      <c r="D30445" s="343"/>
    </row>
    <row r="30446" spans="4:4" x14ac:dyDescent="0.2">
      <c r="D30446" s="343"/>
    </row>
    <row r="30447" spans="4:4" x14ac:dyDescent="0.2">
      <c r="D30447" s="343"/>
    </row>
    <row r="30448" spans="4:4" x14ac:dyDescent="0.2">
      <c r="D30448" s="343"/>
    </row>
    <row r="30449" spans="4:4" x14ac:dyDescent="0.2">
      <c r="D30449" s="343"/>
    </row>
    <row r="30450" spans="4:4" x14ac:dyDescent="0.2">
      <c r="D30450" s="343"/>
    </row>
    <row r="30451" spans="4:4" x14ac:dyDescent="0.2">
      <c r="D30451" s="343"/>
    </row>
    <row r="30452" spans="4:4" x14ac:dyDescent="0.2">
      <c r="D30452" s="343"/>
    </row>
    <row r="30453" spans="4:4" x14ac:dyDescent="0.2">
      <c r="D30453" s="343"/>
    </row>
    <row r="30454" spans="4:4" x14ac:dyDescent="0.2">
      <c r="D30454" s="343"/>
    </row>
    <row r="30455" spans="4:4" x14ac:dyDescent="0.2">
      <c r="D30455" s="343"/>
    </row>
    <row r="30456" spans="4:4" x14ac:dyDescent="0.2">
      <c r="D30456" s="343"/>
    </row>
    <row r="30457" spans="4:4" x14ac:dyDescent="0.2">
      <c r="D30457" s="343"/>
    </row>
    <row r="30458" spans="4:4" x14ac:dyDescent="0.2">
      <c r="D30458" s="343"/>
    </row>
    <row r="30459" spans="4:4" x14ac:dyDescent="0.2">
      <c r="D30459" s="343"/>
    </row>
    <row r="30460" spans="4:4" x14ac:dyDescent="0.2">
      <c r="D30460" s="343"/>
    </row>
    <row r="30461" spans="4:4" x14ac:dyDescent="0.2">
      <c r="D30461" s="343"/>
    </row>
    <row r="30462" spans="4:4" x14ac:dyDescent="0.2">
      <c r="D30462" s="343"/>
    </row>
    <row r="30463" spans="4:4" x14ac:dyDescent="0.2">
      <c r="D30463" s="343"/>
    </row>
    <row r="30464" spans="4:4" x14ac:dyDescent="0.2">
      <c r="D30464" s="343"/>
    </row>
    <row r="30465" spans="4:4" x14ac:dyDescent="0.2">
      <c r="D30465" s="343"/>
    </row>
    <row r="30466" spans="4:4" x14ac:dyDescent="0.2">
      <c r="D30466" s="343"/>
    </row>
    <row r="30467" spans="4:4" x14ac:dyDescent="0.2">
      <c r="D30467" s="343"/>
    </row>
    <row r="30468" spans="4:4" x14ac:dyDescent="0.2">
      <c r="D30468" s="343"/>
    </row>
    <row r="30469" spans="4:4" x14ac:dyDescent="0.2">
      <c r="D30469" s="343"/>
    </row>
    <row r="30470" spans="4:4" x14ac:dyDescent="0.2">
      <c r="D30470" s="343"/>
    </row>
    <row r="30471" spans="4:4" x14ac:dyDescent="0.2">
      <c r="D30471" s="343"/>
    </row>
    <row r="30472" spans="4:4" x14ac:dyDescent="0.2">
      <c r="D30472" s="343"/>
    </row>
    <row r="30473" spans="4:4" x14ac:dyDescent="0.2">
      <c r="D30473" s="343"/>
    </row>
    <row r="30474" spans="4:4" x14ac:dyDescent="0.2">
      <c r="D30474" s="343"/>
    </row>
    <row r="30475" spans="4:4" x14ac:dyDescent="0.2">
      <c r="D30475" s="343"/>
    </row>
    <row r="30476" spans="4:4" x14ac:dyDescent="0.2">
      <c r="D30476" s="343"/>
    </row>
    <row r="30477" spans="4:4" x14ac:dyDescent="0.2">
      <c r="D30477" s="343"/>
    </row>
    <row r="30478" spans="4:4" x14ac:dyDescent="0.2">
      <c r="D30478" s="343"/>
    </row>
    <row r="30479" spans="4:4" x14ac:dyDescent="0.2">
      <c r="D30479" s="343"/>
    </row>
    <row r="30480" spans="4:4" x14ac:dyDescent="0.2">
      <c r="D30480" s="343"/>
    </row>
    <row r="30481" spans="4:4" x14ac:dyDescent="0.2">
      <c r="D30481" s="343"/>
    </row>
    <row r="30482" spans="4:4" x14ac:dyDescent="0.2">
      <c r="D30482" s="343"/>
    </row>
    <row r="30483" spans="4:4" x14ac:dyDescent="0.2">
      <c r="D30483" s="343"/>
    </row>
    <row r="30484" spans="4:4" x14ac:dyDescent="0.2">
      <c r="D30484" s="343"/>
    </row>
    <row r="30485" spans="4:4" x14ac:dyDescent="0.2">
      <c r="D30485" s="343"/>
    </row>
    <row r="30486" spans="4:4" x14ac:dyDescent="0.2">
      <c r="D30486" s="343"/>
    </row>
    <row r="30487" spans="4:4" x14ac:dyDescent="0.2">
      <c r="D30487" s="343"/>
    </row>
    <row r="30488" spans="4:4" x14ac:dyDescent="0.2">
      <c r="D30488" s="343"/>
    </row>
    <row r="30489" spans="4:4" x14ac:dyDescent="0.2">
      <c r="D30489" s="343"/>
    </row>
    <row r="30490" spans="4:4" x14ac:dyDescent="0.2">
      <c r="D30490" s="343"/>
    </row>
    <row r="30491" spans="4:4" x14ac:dyDescent="0.2">
      <c r="D30491" s="343"/>
    </row>
    <row r="30492" spans="4:4" x14ac:dyDescent="0.2">
      <c r="D30492" s="343"/>
    </row>
    <row r="30493" spans="4:4" x14ac:dyDescent="0.2">
      <c r="D30493" s="343"/>
    </row>
    <row r="30494" spans="4:4" x14ac:dyDescent="0.2">
      <c r="D30494" s="343"/>
    </row>
    <row r="30495" spans="4:4" x14ac:dyDescent="0.2">
      <c r="D30495" s="343"/>
    </row>
    <row r="30496" spans="4:4" x14ac:dyDescent="0.2">
      <c r="D30496" s="343"/>
    </row>
    <row r="30497" spans="4:4" x14ac:dyDescent="0.2">
      <c r="D30497" s="343"/>
    </row>
    <row r="30498" spans="4:4" x14ac:dyDescent="0.2">
      <c r="D30498" s="343"/>
    </row>
    <row r="30499" spans="4:4" x14ac:dyDescent="0.2">
      <c r="D30499" s="343"/>
    </row>
    <row r="30500" spans="4:4" x14ac:dyDescent="0.2">
      <c r="D30500" s="343"/>
    </row>
    <row r="30501" spans="4:4" x14ac:dyDescent="0.2">
      <c r="D30501" s="343"/>
    </row>
    <row r="30502" spans="4:4" x14ac:dyDescent="0.2">
      <c r="D30502" s="343"/>
    </row>
    <row r="30503" spans="4:4" x14ac:dyDescent="0.2">
      <c r="D30503" s="343"/>
    </row>
    <row r="30504" spans="4:4" x14ac:dyDescent="0.2">
      <c r="D30504" s="343"/>
    </row>
    <row r="30505" spans="4:4" x14ac:dyDescent="0.2">
      <c r="D30505" s="343"/>
    </row>
    <row r="30506" spans="4:4" x14ac:dyDescent="0.2">
      <c r="D30506" s="343"/>
    </row>
    <row r="30507" spans="4:4" x14ac:dyDescent="0.2">
      <c r="D30507" s="343"/>
    </row>
    <row r="30508" spans="4:4" x14ac:dyDescent="0.2">
      <c r="D30508" s="343"/>
    </row>
    <row r="30509" spans="4:4" x14ac:dyDescent="0.2">
      <c r="D30509" s="343"/>
    </row>
    <row r="30510" spans="4:4" x14ac:dyDescent="0.2">
      <c r="D30510" s="343"/>
    </row>
    <row r="30511" spans="4:4" x14ac:dyDescent="0.2">
      <c r="D30511" s="343"/>
    </row>
    <row r="30512" spans="4:4" x14ac:dyDescent="0.2">
      <c r="D30512" s="343"/>
    </row>
    <row r="30513" spans="4:4" x14ac:dyDescent="0.2">
      <c r="D30513" s="343"/>
    </row>
    <row r="30514" spans="4:4" x14ac:dyDescent="0.2">
      <c r="D30514" s="343"/>
    </row>
    <row r="30515" spans="4:4" x14ac:dyDescent="0.2">
      <c r="D30515" s="343"/>
    </row>
    <row r="30516" spans="4:4" x14ac:dyDescent="0.2">
      <c r="D30516" s="343"/>
    </row>
    <row r="30517" spans="4:4" x14ac:dyDescent="0.2">
      <c r="D30517" s="343"/>
    </row>
    <row r="30518" spans="4:4" x14ac:dyDescent="0.2">
      <c r="D30518" s="343"/>
    </row>
    <row r="30519" spans="4:4" x14ac:dyDescent="0.2">
      <c r="D30519" s="343"/>
    </row>
    <row r="30520" spans="4:4" x14ac:dyDescent="0.2">
      <c r="D30520" s="343"/>
    </row>
    <row r="30521" spans="4:4" x14ac:dyDescent="0.2">
      <c r="D30521" s="343"/>
    </row>
    <row r="30522" spans="4:4" x14ac:dyDescent="0.2">
      <c r="D30522" s="343"/>
    </row>
    <row r="30523" spans="4:4" x14ac:dyDescent="0.2">
      <c r="D30523" s="343"/>
    </row>
    <row r="30524" spans="4:4" x14ac:dyDescent="0.2">
      <c r="D30524" s="343"/>
    </row>
    <row r="30525" spans="4:4" x14ac:dyDescent="0.2">
      <c r="D30525" s="343"/>
    </row>
    <row r="30526" spans="4:4" x14ac:dyDescent="0.2">
      <c r="D30526" s="343"/>
    </row>
    <row r="30527" spans="4:4" x14ac:dyDescent="0.2">
      <c r="D30527" s="343"/>
    </row>
    <row r="30528" spans="4:4" x14ac:dyDescent="0.2">
      <c r="D30528" s="343"/>
    </row>
    <row r="30529" spans="4:4" x14ac:dyDescent="0.2">
      <c r="D30529" s="343"/>
    </row>
    <row r="30530" spans="4:4" x14ac:dyDescent="0.2">
      <c r="D30530" s="343"/>
    </row>
    <row r="30531" spans="4:4" x14ac:dyDescent="0.2">
      <c r="D30531" s="343"/>
    </row>
    <row r="30532" spans="4:4" x14ac:dyDescent="0.2">
      <c r="D30532" s="343"/>
    </row>
    <row r="30533" spans="4:4" x14ac:dyDescent="0.2">
      <c r="D30533" s="343"/>
    </row>
    <row r="30534" spans="4:4" x14ac:dyDescent="0.2">
      <c r="D30534" s="343"/>
    </row>
    <row r="30535" spans="4:4" x14ac:dyDescent="0.2">
      <c r="D30535" s="343"/>
    </row>
    <row r="30536" spans="4:4" x14ac:dyDescent="0.2">
      <c r="D30536" s="343"/>
    </row>
    <row r="30537" spans="4:4" x14ac:dyDescent="0.2">
      <c r="D30537" s="343"/>
    </row>
    <row r="30538" spans="4:4" x14ac:dyDescent="0.2">
      <c r="D30538" s="343"/>
    </row>
    <row r="30539" spans="4:4" x14ac:dyDescent="0.2">
      <c r="D30539" s="343"/>
    </row>
    <row r="30540" spans="4:4" x14ac:dyDescent="0.2">
      <c r="D30540" s="343"/>
    </row>
    <row r="30541" spans="4:4" x14ac:dyDescent="0.2">
      <c r="D30541" s="343"/>
    </row>
    <row r="30542" spans="4:4" x14ac:dyDescent="0.2">
      <c r="D30542" s="343"/>
    </row>
    <row r="30543" spans="4:4" x14ac:dyDescent="0.2">
      <c r="D30543" s="343"/>
    </row>
    <row r="30544" spans="4:4" x14ac:dyDescent="0.2">
      <c r="D30544" s="343"/>
    </row>
    <row r="30545" spans="4:4" x14ac:dyDescent="0.2">
      <c r="D30545" s="343"/>
    </row>
    <row r="30546" spans="4:4" x14ac:dyDescent="0.2">
      <c r="D30546" s="343"/>
    </row>
    <row r="30547" spans="4:4" x14ac:dyDescent="0.2">
      <c r="D30547" s="343"/>
    </row>
    <row r="30548" spans="4:4" x14ac:dyDescent="0.2">
      <c r="D30548" s="343"/>
    </row>
    <row r="30549" spans="4:4" x14ac:dyDescent="0.2">
      <c r="D30549" s="343"/>
    </row>
    <row r="30550" spans="4:4" x14ac:dyDescent="0.2">
      <c r="D30550" s="343"/>
    </row>
    <row r="30551" spans="4:4" x14ac:dyDescent="0.2">
      <c r="D30551" s="343"/>
    </row>
    <row r="30552" spans="4:4" x14ac:dyDescent="0.2">
      <c r="D30552" s="343"/>
    </row>
    <row r="30553" spans="4:4" x14ac:dyDescent="0.2">
      <c r="D30553" s="343"/>
    </row>
    <row r="30554" spans="4:4" x14ac:dyDescent="0.2">
      <c r="D30554" s="343"/>
    </row>
    <row r="30555" spans="4:4" x14ac:dyDescent="0.2">
      <c r="D30555" s="343"/>
    </row>
    <row r="30556" spans="4:4" x14ac:dyDescent="0.2">
      <c r="D30556" s="343"/>
    </row>
    <row r="30557" spans="4:4" x14ac:dyDescent="0.2">
      <c r="D30557" s="343"/>
    </row>
    <row r="30558" spans="4:4" x14ac:dyDescent="0.2">
      <c r="D30558" s="343"/>
    </row>
    <row r="30559" spans="4:4" x14ac:dyDescent="0.2">
      <c r="D30559" s="343"/>
    </row>
    <row r="30560" spans="4:4" x14ac:dyDescent="0.2">
      <c r="D30560" s="343"/>
    </row>
    <row r="30561" spans="4:4" x14ac:dyDescent="0.2">
      <c r="D30561" s="343"/>
    </row>
    <row r="30562" spans="4:4" x14ac:dyDescent="0.2">
      <c r="D30562" s="343"/>
    </row>
    <row r="30563" spans="4:4" x14ac:dyDescent="0.2">
      <c r="D30563" s="343"/>
    </row>
    <row r="30564" spans="4:4" x14ac:dyDescent="0.2">
      <c r="D30564" s="343"/>
    </row>
    <row r="30565" spans="4:4" x14ac:dyDescent="0.2">
      <c r="D30565" s="343"/>
    </row>
    <row r="30566" spans="4:4" x14ac:dyDescent="0.2">
      <c r="D30566" s="343"/>
    </row>
    <row r="30567" spans="4:4" x14ac:dyDescent="0.2">
      <c r="D30567" s="343"/>
    </row>
    <row r="30568" spans="4:4" x14ac:dyDescent="0.2">
      <c r="D30568" s="343"/>
    </row>
    <row r="30569" spans="4:4" x14ac:dyDescent="0.2">
      <c r="D30569" s="343"/>
    </row>
    <row r="30570" spans="4:4" x14ac:dyDescent="0.2">
      <c r="D30570" s="343"/>
    </row>
    <row r="30571" spans="4:4" x14ac:dyDescent="0.2">
      <c r="D30571" s="343"/>
    </row>
    <row r="30572" spans="4:4" x14ac:dyDescent="0.2">
      <c r="D30572" s="343"/>
    </row>
    <row r="30573" spans="4:4" x14ac:dyDescent="0.2">
      <c r="D30573" s="343"/>
    </row>
    <row r="30574" spans="4:4" x14ac:dyDescent="0.2">
      <c r="D30574" s="343"/>
    </row>
    <row r="30575" spans="4:4" x14ac:dyDescent="0.2">
      <c r="D30575" s="343"/>
    </row>
    <row r="30576" spans="4:4" x14ac:dyDescent="0.2">
      <c r="D30576" s="343"/>
    </row>
    <row r="30577" spans="4:4" x14ac:dyDescent="0.2">
      <c r="D30577" s="343"/>
    </row>
    <row r="30578" spans="4:4" x14ac:dyDescent="0.2">
      <c r="D30578" s="343"/>
    </row>
    <row r="30579" spans="4:4" x14ac:dyDescent="0.2">
      <c r="D30579" s="343"/>
    </row>
    <row r="30580" spans="4:4" x14ac:dyDescent="0.2">
      <c r="D30580" s="343"/>
    </row>
    <row r="30581" spans="4:4" x14ac:dyDescent="0.2">
      <c r="D30581" s="343"/>
    </row>
    <row r="30582" spans="4:4" x14ac:dyDescent="0.2">
      <c r="D30582" s="343"/>
    </row>
    <row r="30583" spans="4:4" x14ac:dyDescent="0.2">
      <c r="D30583" s="343"/>
    </row>
    <row r="30584" spans="4:4" x14ac:dyDescent="0.2">
      <c r="D30584" s="343"/>
    </row>
    <row r="30585" spans="4:4" x14ac:dyDescent="0.2">
      <c r="D30585" s="343"/>
    </row>
    <row r="30586" spans="4:4" x14ac:dyDescent="0.2">
      <c r="D30586" s="343"/>
    </row>
    <row r="30587" spans="4:4" x14ac:dyDescent="0.2">
      <c r="D30587" s="343"/>
    </row>
    <row r="30588" spans="4:4" x14ac:dyDescent="0.2">
      <c r="D30588" s="343"/>
    </row>
    <row r="30589" spans="4:4" x14ac:dyDescent="0.2">
      <c r="D30589" s="343"/>
    </row>
    <row r="30590" spans="4:4" x14ac:dyDescent="0.2">
      <c r="D30590" s="343"/>
    </row>
    <row r="30591" spans="4:4" x14ac:dyDescent="0.2">
      <c r="D30591" s="343"/>
    </row>
    <row r="30592" spans="4:4" x14ac:dyDescent="0.2">
      <c r="D30592" s="343"/>
    </row>
    <row r="30593" spans="4:4" x14ac:dyDescent="0.2">
      <c r="D30593" s="343"/>
    </row>
    <row r="30594" spans="4:4" x14ac:dyDescent="0.2">
      <c r="D30594" s="343"/>
    </row>
    <row r="30595" spans="4:4" x14ac:dyDescent="0.2">
      <c r="D30595" s="343"/>
    </row>
    <row r="30596" spans="4:4" x14ac:dyDescent="0.2">
      <c r="D30596" s="343"/>
    </row>
    <row r="30597" spans="4:4" x14ac:dyDescent="0.2">
      <c r="D30597" s="343"/>
    </row>
    <row r="30598" spans="4:4" x14ac:dyDescent="0.2">
      <c r="D30598" s="343"/>
    </row>
    <row r="30599" spans="4:4" x14ac:dyDescent="0.2">
      <c r="D30599" s="343"/>
    </row>
    <row r="30600" spans="4:4" x14ac:dyDescent="0.2">
      <c r="D30600" s="343"/>
    </row>
    <row r="30601" spans="4:4" x14ac:dyDescent="0.2">
      <c r="D30601" s="343"/>
    </row>
    <row r="30602" spans="4:4" x14ac:dyDescent="0.2">
      <c r="D30602" s="343"/>
    </row>
    <row r="30603" spans="4:4" x14ac:dyDescent="0.2">
      <c r="D30603" s="343"/>
    </row>
    <row r="30604" spans="4:4" x14ac:dyDescent="0.2">
      <c r="D30604" s="343"/>
    </row>
    <row r="30605" spans="4:4" x14ac:dyDescent="0.2">
      <c r="D30605" s="343"/>
    </row>
    <row r="30606" spans="4:4" x14ac:dyDescent="0.2">
      <c r="D30606" s="343"/>
    </row>
    <row r="30607" spans="4:4" x14ac:dyDescent="0.2">
      <c r="D30607" s="343"/>
    </row>
    <row r="30608" spans="4:4" x14ac:dyDescent="0.2">
      <c r="D30608" s="343"/>
    </row>
    <row r="30609" spans="4:4" x14ac:dyDescent="0.2">
      <c r="D30609" s="343"/>
    </row>
    <row r="30610" spans="4:4" x14ac:dyDescent="0.2">
      <c r="D30610" s="343"/>
    </row>
    <row r="30611" spans="4:4" x14ac:dyDescent="0.2">
      <c r="D30611" s="343"/>
    </row>
    <row r="30612" spans="4:4" x14ac:dyDescent="0.2">
      <c r="D30612" s="343"/>
    </row>
    <row r="30613" spans="4:4" x14ac:dyDescent="0.2">
      <c r="D30613" s="343"/>
    </row>
    <row r="30614" spans="4:4" x14ac:dyDescent="0.2">
      <c r="D30614" s="343"/>
    </row>
    <row r="30615" spans="4:4" x14ac:dyDescent="0.2">
      <c r="D30615" s="343"/>
    </row>
    <row r="30616" spans="4:4" x14ac:dyDescent="0.2">
      <c r="D30616" s="343"/>
    </row>
    <row r="30617" spans="4:4" x14ac:dyDescent="0.2">
      <c r="D30617" s="343"/>
    </row>
    <row r="30618" spans="4:4" x14ac:dyDescent="0.2">
      <c r="D30618" s="343"/>
    </row>
    <row r="30619" spans="4:4" x14ac:dyDescent="0.2">
      <c r="D30619" s="343"/>
    </row>
    <row r="30620" spans="4:4" x14ac:dyDescent="0.2">
      <c r="D30620" s="343"/>
    </row>
    <row r="30621" spans="4:4" x14ac:dyDescent="0.2">
      <c r="D30621" s="343"/>
    </row>
    <row r="30622" spans="4:4" x14ac:dyDescent="0.2">
      <c r="D30622" s="343"/>
    </row>
    <row r="30623" spans="4:4" x14ac:dyDescent="0.2">
      <c r="D30623" s="343"/>
    </row>
    <row r="30624" spans="4:4" x14ac:dyDescent="0.2">
      <c r="D30624" s="343"/>
    </row>
    <row r="30625" spans="4:4" x14ac:dyDescent="0.2">
      <c r="D30625" s="343"/>
    </row>
    <row r="30626" spans="4:4" x14ac:dyDescent="0.2">
      <c r="D30626" s="343"/>
    </row>
    <row r="30627" spans="4:4" x14ac:dyDescent="0.2">
      <c r="D30627" s="343"/>
    </row>
    <row r="30628" spans="4:4" x14ac:dyDescent="0.2">
      <c r="D30628" s="343"/>
    </row>
    <row r="30629" spans="4:4" x14ac:dyDescent="0.2">
      <c r="D30629" s="343"/>
    </row>
    <row r="30630" spans="4:4" x14ac:dyDescent="0.2">
      <c r="D30630" s="343"/>
    </row>
    <row r="30631" spans="4:4" x14ac:dyDescent="0.2">
      <c r="D30631" s="343"/>
    </row>
    <row r="30632" spans="4:4" x14ac:dyDescent="0.2">
      <c r="D30632" s="343"/>
    </row>
    <row r="30633" spans="4:4" x14ac:dyDescent="0.2">
      <c r="D30633" s="343"/>
    </row>
    <row r="30634" spans="4:4" x14ac:dyDescent="0.2">
      <c r="D30634" s="343"/>
    </row>
    <row r="30635" spans="4:4" x14ac:dyDescent="0.2">
      <c r="D30635" s="343"/>
    </row>
    <row r="30636" spans="4:4" x14ac:dyDescent="0.2">
      <c r="D30636" s="343"/>
    </row>
    <row r="30637" spans="4:4" x14ac:dyDescent="0.2">
      <c r="D30637" s="343"/>
    </row>
    <row r="30638" spans="4:4" x14ac:dyDescent="0.2">
      <c r="D30638" s="343"/>
    </row>
    <row r="30639" spans="4:4" x14ac:dyDescent="0.2">
      <c r="D30639" s="343"/>
    </row>
    <row r="30640" spans="4:4" x14ac:dyDescent="0.2">
      <c r="D30640" s="343"/>
    </row>
    <row r="30641" spans="4:4" x14ac:dyDescent="0.2">
      <c r="D30641" s="343"/>
    </row>
    <row r="30642" spans="4:4" x14ac:dyDescent="0.2">
      <c r="D30642" s="343"/>
    </row>
    <row r="30643" spans="4:4" x14ac:dyDescent="0.2">
      <c r="D30643" s="343"/>
    </row>
    <row r="30644" spans="4:4" x14ac:dyDescent="0.2">
      <c r="D30644" s="343"/>
    </row>
    <row r="30645" spans="4:4" x14ac:dyDescent="0.2">
      <c r="D30645" s="343"/>
    </row>
    <row r="30646" spans="4:4" x14ac:dyDescent="0.2">
      <c r="D30646" s="343"/>
    </row>
    <row r="30647" spans="4:4" x14ac:dyDescent="0.2">
      <c r="D30647" s="343"/>
    </row>
    <row r="30648" spans="4:4" x14ac:dyDescent="0.2">
      <c r="D30648" s="343"/>
    </row>
    <row r="30649" spans="4:4" x14ac:dyDescent="0.2">
      <c r="D30649" s="343"/>
    </row>
    <row r="30650" spans="4:4" x14ac:dyDescent="0.2">
      <c r="D30650" s="343"/>
    </row>
    <row r="30651" spans="4:4" x14ac:dyDescent="0.2">
      <c r="D30651" s="343"/>
    </row>
    <row r="30652" spans="4:4" x14ac:dyDescent="0.2">
      <c r="D30652" s="343"/>
    </row>
    <row r="30653" spans="4:4" x14ac:dyDescent="0.2">
      <c r="D30653" s="343"/>
    </row>
    <row r="30654" spans="4:4" x14ac:dyDescent="0.2">
      <c r="D30654" s="343"/>
    </row>
    <row r="30655" spans="4:4" x14ac:dyDescent="0.2">
      <c r="D30655" s="343"/>
    </row>
    <row r="30656" spans="4:4" x14ac:dyDescent="0.2">
      <c r="D30656" s="343"/>
    </row>
    <row r="30657" spans="4:4" x14ac:dyDescent="0.2">
      <c r="D30657" s="343"/>
    </row>
    <row r="30658" spans="4:4" x14ac:dyDescent="0.2">
      <c r="D30658" s="343"/>
    </row>
    <row r="30659" spans="4:4" x14ac:dyDescent="0.2">
      <c r="D30659" s="343"/>
    </row>
    <row r="30660" spans="4:4" x14ac:dyDescent="0.2">
      <c r="D30660" s="343"/>
    </row>
    <row r="30661" spans="4:4" x14ac:dyDescent="0.2">
      <c r="D30661" s="343"/>
    </row>
    <row r="30662" spans="4:4" x14ac:dyDescent="0.2">
      <c r="D30662" s="343"/>
    </row>
    <row r="30663" spans="4:4" x14ac:dyDescent="0.2">
      <c r="D30663" s="343"/>
    </row>
    <row r="30664" spans="4:4" x14ac:dyDescent="0.2">
      <c r="D30664" s="343"/>
    </row>
    <row r="30665" spans="4:4" x14ac:dyDescent="0.2">
      <c r="D30665" s="343"/>
    </row>
    <row r="30666" spans="4:4" x14ac:dyDescent="0.2">
      <c r="D30666" s="343"/>
    </row>
    <row r="30667" spans="4:4" x14ac:dyDescent="0.2">
      <c r="D30667" s="343"/>
    </row>
    <row r="30668" spans="4:4" x14ac:dyDescent="0.2">
      <c r="D30668" s="343"/>
    </row>
    <row r="30669" spans="4:4" x14ac:dyDescent="0.2">
      <c r="D30669" s="343"/>
    </row>
    <row r="30670" spans="4:4" x14ac:dyDescent="0.2">
      <c r="D30670" s="343"/>
    </row>
    <row r="30671" spans="4:4" x14ac:dyDescent="0.2">
      <c r="D30671" s="343"/>
    </row>
    <row r="30672" spans="4:4" x14ac:dyDescent="0.2">
      <c r="D30672" s="343"/>
    </row>
    <row r="30673" spans="4:4" x14ac:dyDescent="0.2">
      <c r="D30673" s="343"/>
    </row>
    <row r="30674" spans="4:4" x14ac:dyDescent="0.2">
      <c r="D30674" s="343"/>
    </row>
    <row r="30675" spans="4:4" x14ac:dyDescent="0.2">
      <c r="D30675" s="343"/>
    </row>
    <row r="30676" spans="4:4" x14ac:dyDescent="0.2">
      <c r="D30676" s="343"/>
    </row>
    <row r="30677" spans="4:4" x14ac:dyDescent="0.2">
      <c r="D30677" s="343"/>
    </row>
    <row r="30678" spans="4:4" x14ac:dyDescent="0.2">
      <c r="D30678" s="343"/>
    </row>
    <row r="30679" spans="4:4" x14ac:dyDescent="0.2">
      <c r="D30679" s="343"/>
    </row>
    <row r="30680" spans="4:4" x14ac:dyDescent="0.2">
      <c r="D30680" s="343"/>
    </row>
    <row r="30681" spans="4:4" x14ac:dyDescent="0.2">
      <c r="D30681" s="343"/>
    </row>
    <row r="30682" spans="4:4" x14ac:dyDescent="0.2">
      <c r="D30682" s="343"/>
    </row>
    <row r="30683" spans="4:4" x14ac:dyDescent="0.2">
      <c r="D30683" s="343"/>
    </row>
    <row r="30684" spans="4:4" x14ac:dyDescent="0.2">
      <c r="D30684" s="343"/>
    </row>
    <row r="30685" spans="4:4" x14ac:dyDescent="0.2">
      <c r="D30685" s="343"/>
    </row>
    <row r="30686" spans="4:4" x14ac:dyDescent="0.2">
      <c r="D30686" s="343"/>
    </row>
    <row r="30687" spans="4:4" x14ac:dyDescent="0.2">
      <c r="D30687" s="343"/>
    </row>
    <row r="30688" spans="4:4" x14ac:dyDescent="0.2">
      <c r="D30688" s="343"/>
    </row>
    <row r="30689" spans="4:4" x14ac:dyDescent="0.2">
      <c r="D30689" s="343"/>
    </row>
    <row r="30690" spans="4:4" x14ac:dyDescent="0.2">
      <c r="D30690" s="343"/>
    </row>
    <row r="30691" spans="4:4" x14ac:dyDescent="0.2">
      <c r="D30691" s="343"/>
    </row>
    <row r="30692" spans="4:4" x14ac:dyDescent="0.2">
      <c r="D30692" s="343"/>
    </row>
    <row r="30693" spans="4:4" x14ac:dyDescent="0.2">
      <c r="D30693" s="343"/>
    </row>
    <row r="30694" spans="4:4" x14ac:dyDescent="0.2">
      <c r="D30694" s="343"/>
    </row>
    <row r="30695" spans="4:4" x14ac:dyDescent="0.2">
      <c r="D30695" s="343"/>
    </row>
    <row r="30696" spans="4:4" x14ac:dyDescent="0.2">
      <c r="D30696" s="343"/>
    </row>
    <row r="30697" spans="4:4" x14ac:dyDescent="0.2">
      <c r="D30697" s="343"/>
    </row>
    <row r="30698" spans="4:4" x14ac:dyDescent="0.2">
      <c r="D30698" s="343"/>
    </row>
    <row r="30699" spans="4:4" x14ac:dyDescent="0.2">
      <c r="D30699" s="343"/>
    </row>
    <row r="30700" spans="4:4" x14ac:dyDescent="0.2">
      <c r="D30700" s="343"/>
    </row>
    <row r="30701" spans="4:4" x14ac:dyDescent="0.2">
      <c r="D30701" s="343"/>
    </row>
    <row r="30702" spans="4:4" x14ac:dyDescent="0.2">
      <c r="D30702" s="343"/>
    </row>
    <row r="30703" spans="4:4" x14ac:dyDescent="0.2">
      <c r="D30703" s="343"/>
    </row>
    <row r="30704" spans="4:4" x14ac:dyDescent="0.2">
      <c r="D30704" s="343"/>
    </row>
    <row r="30705" spans="4:4" x14ac:dyDescent="0.2">
      <c r="D30705" s="343"/>
    </row>
    <row r="30706" spans="4:4" x14ac:dyDescent="0.2">
      <c r="D30706" s="343"/>
    </row>
    <row r="30707" spans="4:4" x14ac:dyDescent="0.2">
      <c r="D30707" s="343"/>
    </row>
    <row r="30708" spans="4:4" x14ac:dyDescent="0.2">
      <c r="D30708" s="343"/>
    </row>
    <row r="30709" spans="4:4" x14ac:dyDescent="0.2">
      <c r="D30709" s="343"/>
    </row>
    <row r="30710" spans="4:4" x14ac:dyDescent="0.2">
      <c r="D30710" s="343"/>
    </row>
    <row r="30711" spans="4:4" x14ac:dyDescent="0.2">
      <c r="D30711" s="343"/>
    </row>
    <row r="30712" spans="4:4" x14ac:dyDescent="0.2">
      <c r="D30712" s="343"/>
    </row>
    <row r="30713" spans="4:4" x14ac:dyDescent="0.2">
      <c r="D30713" s="343"/>
    </row>
    <row r="30714" spans="4:4" x14ac:dyDescent="0.2">
      <c r="D30714" s="343"/>
    </row>
    <row r="30715" spans="4:4" x14ac:dyDescent="0.2">
      <c r="D30715" s="343"/>
    </row>
    <row r="30716" spans="4:4" x14ac:dyDescent="0.2">
      <c r="D30716" s="343"/>
    </row>
    <row r="30717" spans="4:4" x14ac:dyDescent="0.2">
      <c r="D30717" s="343"/>
    </row>
    <row r="30718" spans="4:4" x14ac:dyDescent="0.2">
      <c r="D30718" s="343"/>
    </row>
    <row r="30719" spans="4:4" x14ac:dyDescent="0.2">
      <c r="D30719" s="343"/>
    </row>
    <row r="30720" spans="4:4" x14ac:dyDescent="0.2">
      <c r="D30720" s="343"/>
    </row>
    <row r="30721" spans="4:4" x14ac:dyDescent="0.2">
      <c r="D30721" s="343"/>
    </row>
    <row r="30722" spans="4:4" x14ac:dyDescent="0.2">
      <c r="D30722" s="343"/>
    </row>
    <row r="30723" spans="4:4" x14ac:dyDescent="0.2">
      <c r="D30723" s="343"/>
    </row>
    <row r="30724" spans="4:4" x14ac:dyDescent="0.2">
      <c r="D30724" s="343"/>
    </row>
    <row r="30725" spans="4:4" x14ac:dyDescent="0.2">
      <c r="D30725" s="343"/>
    </row>
    <row r="30726" spans="4:4" x14ac:dyDescent="0.2">
      <c r="D30726" s="343"/>
    </row>
    <row r="30727" spans="4:4" x14ac:dyDescent="0.2">
      <c r="D30727" s="343"/>
    </row>
    <row r="30728" spans="4:4" x14ac:dyDescent="0.2">
      <c r="D30728" s="343"/>
    </row>
    <row r="30729" spans="4:4" x14ac:dyDescent="0.2">
      <c r="D30729" s="343"/>
    </row>
    <row r="30730" spans="4:4" x14ac:dyDescent="0.2">
      <c r="D30730" s="343"/>
    </row>
    <row r="30731" spans="4:4" x14ac:dyDescent="0.2">
      <c r="D30731" s="343"/>
    </row>
    <row r="30732" spans="4:4" x14ac:dyDescent="0.2">
      <c r="D30732" s="343"/>
    </row>
    <row r="30733" spans="4:4" x14ac:dyDescent="0.2">
      <c r="D30733" s="343"/>
    </row>
    <row r="30734" spans="4:4" x14ac:dyDescent="0.2">
      <c r="D30734" s="343"/>
    </row>
    <row r="30735" spans="4:4" x14ac:dyDescent="0.2">
      <c r="D30735" s="343"/>
    </row>
    <row r="30736" spans="4:4" x14ac:dyDescent="0.2">
      <c r="D30736" s="343"/>
    </row>
    <row r="30737" spans="4:4" x14ac:dyDescent="0.2">
      <c r="D30737" s="343"/>
    </row>
    <row r="30738" spans="4:4" x14ac:dyDescent="0.2">
      <c r="D30738" s="343"/>
    </row>
    <row r="30739" spans="4:4" x14ac:dyDescent="0.2">
      <c r="D30739" s="343"/>
    </row>
    <row r="30740" spans="4:4" x14ac:dyDescent="0.2">
      <c r="D30740" s="343"/>
    </row>
    <row r="30741" spans="4:4" x14ac:dyDescent="0.2">
      <c r="D30741" s="343"/>
    </row>
    <row r="30742" spans="4:4" x14ac:dyDescent="0.2">
      <c r="D30742" s="343"/>
    </row>
    <row r="30743" spans="4:4" x14ac:dyDescent="0.2">
      <c r="D30743" s="343"/>
    </row>
    <row r="30744" spans="4:4" x14ac:dyDescent="0.2">
      <c r="D30744" s="343"/>
    </row>
    <row r="30745" spans="4:4" x14ac:dyDescent="0.2">
      <c r="D30745" s="343"/>
    </row>
    <row r="30746" spans="4:4" x14ac:dyDescent="0.2">
      <c r="D30746" s="343"/>
    </row>
    <row r="30747" spans="4:4" x14ac:dyDescent="0.2">
      <c r="D30747" s="343"/>
    </row>
    <row r="30748" spans="4:4" x14ac:dyDescent="0.2">
      <c r="D30748" s="343"/>
    </row>
    <row r="30749" spans="4:4" x14ac:dyDescent="0.2">
      <c r="D30749" s="343"/>
    </row>
    <row r="30750" spans="4:4" x14ac:dyDescent="0.2">
      <c r="D30750" s="343"/>
    </row>
    <row r="30751" spans="4:4" x14ac:dyDescent="0.2">
      <c r="D30751" s="343"/>
    </row>
    <row r="30752" spans="4:4" x14ac:dyDescent="0.2">
      <c r="D30752" s="343"/>
    </row>
    <row r="30753" spans="4:4" x14ac:dyDescent="0.2">
      <c r="D30753" s="343"/>
    </row>
    <row r="30754" spans="4:4" x14ac:dyDescent="0.2">
      <c r="D30754" s="343"/>
    </row>
    <row r="30755" spans="4:4" x14ac:dyDescent="0.2">
      <c r="D30755" s="343"/>
    </row>
    <row r="30756" spans="4:4" x14ac:dyDescent="0.2">
      <c r="D30756" s="343"/>
    </row>
    <row r="30757" spans="4:4" x14ac:dyDescent="0.2">
      <c r="D30757" s="343"/>
    </row>
    <row r="30758" spans="4:4" x14ac:dyDescent="0.2">
      <c r="D30758" s="343"/>
    </row>
    <row r="30759" spans="4:4" x14ac:dyDescent="0.2">
      <c r="D30759" s="343"/>
    </row>
    <row r="30760" spans="4:4" x14ac:dyDescent="0.2">
      <c r="D30760" s="343"/>
    </row>
    <row r="30761" spans="4:4" x14ac:dyDescent="0.2">
      <c r="D30761" s="343"/>
    </row>
    <row r="30762" spans="4:4" x14ac:dyDescent="0.2">
      <c r="D30762" s="343"/>
    </row>
    <row r="30763" spans="4:4" x14ac:dyDescent="0.2">
      <c r="D30763" s="343"/>
    </row>
    <row r="30764" spans="4:4" x14ac:dyDescent="0.2">
      <c r="D30764" s="343"/>
    </row>
    <row r="30765" spans="4:4" x14ac:dyDescent="0.2">
      <c r="D30765" s="343"/>
    </row>
    <row r="30766" spans="4:4" x14ac:dyDescent="0.2">
      <c r="D30766" s="343"/>
    </row>
    <row r="30767" spans="4:4" x14ac:dyDescent="0.2">
      <c r="D30767" s="343"/>
    </row>
    <row r="30768" spans="4:4" x14ac:dyDescent="0.2">
      <c r="D30768" s="343"/>
    </row>
    <row r="30769" spans="4:4" x14ac:dyDescent="0.2">
      <c r="D30769" s="343"/>
    </row>
    <row r="30770" spans="4:4" x14ac:dyDescent="0.2">
      <c r="D30770" s="343"/>
    </row>
    <row r="30771" spans="4:4" x14ac:dyDescent="0.2">
      <c r="D30771" s="343"/>
    </row>
    <row r="30772" spans="4:4" x14ac:dyDescent="0.2">
      <c r="D30772" s="343"/>
    </row>
    <row r="30773" spans="4:4" x14ac:dyDescent="0.2">
      <c r="D30773" s="343"/>
    </row>
    <row r="30774" spans="4:4" x14ac:dyDescent="0.2">
      <c r="D30774" s="343"/>
    </row>
    <row r="30775" spans="4:4" x14ac:dyDescent="0.2">
      <c r="D30775" s="343"/>
    </row>
    <row r="30776" spans="4:4" x14ac:dyDescent="0.2">
      <c r="D30776" s="343"/>
    </row>
    <row r="30777" spans="4:4" x14ac:dyDescent="0.2">
      <c r="D30777" s="343"/>
    </row>
    <row r="30778" spans="4:4" x14ac:dyDescent="0.2">
      <c r="D30778" s="343"/>
    </row>
    <row r="30779" spans="4:4" x14ac:dyDescent="0.2">
      <c r="D30779" s="343"/>
    </row>
    <row r="30780" spans="4:4" x14ac:dyDescent="0.2">
      <c r="D30780" s="343"/>
    </row>
    <row r="30781" spans="4:4" x14ac:dyDescent="0.2">
      <c r="D30781" s="343"/>
    </row>
    <row r="30782" spans="4:4" x14ac:dyDescent="0.2">
      <c r="D30782" s="343"/>
    </row>
    <row r="30783" spans="4:4" x14ac:dyDescent="0.2">
      <c r="D30783" s="343"/>
    </row>
    <row r="30784" spans="4:4" x14ac:dyDescent="0.2">
      <c r="D30784" s="343"/>
    </row>
    <row r="30785" spans="4:4" x14ac:dyDescent="0.2">
      <c r="D30785" s="343"/>
    </row>
    <row r="30786" spans="4:4" x14ac:dyDescent="0.2">
      <c r="D30786" s="343"/>
    </row>
    <row r="30787" spans="4:4" x14ac:dyDescent="0.2">
      <c r="D30787" s="343"/>
    </row>
    <row r="30788" spans="4:4" x14ac:dyDescent="0.2">
      <c r="D30788" s="343"/>
    </row>
    <row r="30789" spans="4:4" x14ac:dyDescent="0.2">
      <c r="D30789" s="343"/>
    </row>
    <row r="30790" spans="4:4" x14ac:dyDescent="0.2">
      <c r="D30790" s="343"/>
    </row>
    <row r="30791" spans="4:4" x14ac:dyDescent="0.2">
      <c r="D30791" s="343"/>
    </row>
    <row r="30792" spans="4:4" x14ac:dyDescent="0.2">
      <c r="D30792" s="343"/>
    </row>
    <row r="30793" spans="4:4" x14ac:dyDescent="0.2">
      <c r="D30793" s="343"/>
    </row>
    <row r="30794" spans="4:4" x14ac:dyDescent="0.2">
      <c r="D30794" s="343"/>
    </row>
    <row r="30795" spans="4:4" x14ac:dyDescent="0.2">
      <c r="D30795" s="343"/>
    </row>
    <row r="30796" spans="4:4" x14ac:dyDescent="0.2">
      <c r="D30796" s="343"/>
    </row>
    <row r="30797" spans="4:4" x14ac:dyDescent="0.2">
      <c r="D30797" s="343"/>
    </row>
    <row r="30798" spans="4:4" x14ac:dyDescent="0.2">
      <c r="D30798" s="343"/>
    </row>
    <row r="30799" spans="4:4" x14ac:dyDescent="0.2">
      <c r="D30799" s="343"/>
    </row>
    <row r="30800" spans="4:4" x14ac:dyDescent="0.2">
      <c r="D30800" s="343"/>
    </row>
    <row r="30801" spans="4:4" x14ac:dyDescent="0.2">
      <c r="D30801" s="343"/>
    </row>
    <row r="30802" spans="4:4" x14ac:dyDescent="0.2">
      <c r="D30802" s="343"/>
    </row>
    <row r="30803" spans="4:4" x14ac:dyDescent="0.2">
      <c r="D30803" s="343"/>
    </row>
    <row r="30804" spans="4:4" x14ac:dyDescent="0.2">
      <c r="D30804" s="343"/>
    </row>
    <row r="30805" spans="4:4" x14ac:dyDescent="0.2">
      <c r="D30805" s="343"/>
    </row>
    <row r="30806" spans="4:4" x14ac:dyDescent="0.2">
      <c r="D30806" s="343"/>
    </row>
    <row r="30807" spans="4:4" x14ac:dyDescent="0.2">
      <c r="D30807" s="343"/>
    </row>
    <row r="30808" spans="4:4" x14ac:dyDescent="0.2">
      <c r="D30808" s="343"/>
    </row>
    <row r="30809" spans="4:4" x14ac:dyDescent="0.2">
      <c r="D30809" s="343"/>
    </row>
    <row r="30810" spans="4:4" x14ac:dyDescent="0.2">
      <c r="D30810" s="343"/>
    </row>
    <row r="30811" spans="4:4" x14ac:dyDescent="0.2">
      <c r="D30811" s="343"/>
    </row>
    <row r="30812" spans="4:4" x14ac:dyDescent="0.2">
      <c r="D30812" s="343"/>
    </row>
    <row r="30813" spans="4:4" x14ac:dyDescent="0.2">
      <c r="D30813" s="343"/>
    </row>
    <row r="30814" spans="4:4" x14ac:dyDescent="0.2">
      <c r="D30814" s="343"/>
    </row>
    <row r="30815" spans="4:4" x14ac:dyDescent="0.2">
      <c r="D30815" s="343"/>
    </row>
    <row r="30816" spans="4:4" x14ac:dyDescent="0.2">
      <c r="D30816" s="343"/>
    </row>
    <row r="30817" spans="4:4" x14ac:dyDescent="0.2">
      <c r="D30817" s="343"/>
    </row>
    <row r="30818" spans="4:4" x14ac:dyDescent="0.2">
      <c r="D30818" s="343"/>
    </row>
    <row r="30819" spans="4:4" x14ac:dyDescent="0.2">
      <c r="D30819" s="343"/>
    </row>
    <row r="30820" spans="4:4" x14ac:dyDescent="0.2">
      <c r="D30820" s="343"/>
    </row>
    <row r="30821" spans="4:4" x14ac:dyDescent="0.2">
      <c r="D30821" s="343"/>
    </row>
    <row r="30822" spans="4:4" x14ac:dyDescent="0.2">
      <c r="D30822" s="343"/>
    </row>
    <row r="30823" spans="4:4" x14ac:dyDescent="0.2">
      <c r="D30823" s="343"/>
    </row>
    <row r="30824" spans="4:4" x14ac:dyDescent="0.2">
      <c r="D30824" s="343"/>
    </row>
    <row r="30825" spans="4:4" x14ac:dyDescent="0.2">
      <c r="D30825" s="343"/>
    </row>
    <row r="30826" spans="4:4" x14ac:dyDescent="0.2">
      <c r="D30826" s="343"/>
    </row>
    <row r="30827" spans="4:4" x14ac:dyDescent="0.2">
      <c r="D30827" s="343"/>
    </row>
    <row r="30828" spans="4:4" x14ac:dyDescent="0.2">
      <c r="D30828" s="343"/>
    </row>
    <row r="30829" spans="4:4" x14ac:dyDescent="0.2">
      <c r="D30829" s="343"/>
    </row>
    <row r="30830" spans="4:4" x14ac:dyDescent="0.2">
      <c r="D30830" s="343"/>
    </row>
    <row r="30831" spans="4:4" x14ac:dyDescent="0.2">
      <c r="D30831" s="343"/>
    </row>
    <row r="30832" spans="4:4" x14ac:dyDescent="0.2">
      <c r="D30832" s="343"/>
    </row>
    <row r="30833" spans="4:4" x14ac:dyDescent="0.2">
      <c r="D30833" s="343"/>
    </row>
    <row r="30834" spans="4:4" x14ac:dyDescent="0.2">
      <c r="D30834" s="343"/>
    </row>
    <row r="30835" spans="4:4" x14ac:dyDescent="0.2">
      <c r="D30835" s="343"/>
    </row>
    <row r="30836" spans="4:4" x14ac:dyDescent="0.2">
      <c r="D30836" s="343"/>
    </row>
    <row r="30837" spans="4:4" x14ac:dyDescent="0.2">
      <c r="D30837" s="343"/>
    </row>
    <row r="30838" spans="4:4" x14ac:dyDescent="0.2">
      <c r="D30838" s="343"/>
    </row>
    <row r="30839" spans="4:4" x14ac:dyDescent="0.2">
      <c r="D30839" s="343"/>
    </row>
    <row r="30840" spans="4:4" x14ac:dyDescent="0.2">
      <c r="D30840" s="343"/>
    </row>
    <row r="30841" spans="4:4" x14ac:dyDescent="0.2">
      <c r="D30841" s="343"/>
    </row>
    <row r="30842" spans="4:4" x14ac:dyDescent="0.2">
      <c r="D30842" s="343"/>
    </row>
    <row r="30843" spans="4:4" x14ac:dyDescent="0.2">
      <c r="D30843" s="343"/>
    </row>
    <row r="30844" spans="4:4" x14ac:dyDescent="0.2">
      <c r="D30844" s="343"/>
    </row>
    <row r="30845" spans="4:4" x14ac:dyDescent="0.2">
      <c r="D30845" s="343"/>
    </row>
    <row r="30846" spans="4:4" x14ac:dyDescent="0.2">
      <c r="D30846" s="343"/>
    </row>
    <row r="30847" spans="4:4" x14ac:dyDescent="0.2">
      <c r="D30847" s="343"/>
    </row>
    <row r="30848" spans="4:4" x14ac:dyDescent="0.2">
      <c r="D30848" s="343"/>
    </row>
    <row r="30849" spans="4:4" x14ac:dyDescent="0.2">
      <c r="D30849" s="343"/>
    </row>
    <row r="30850" spans="4:4" x14ac:dyDescent="0.2">
      <c r="D30850" s="343"/>
    </row>
    <row r="30851" spans="4:4" x14ac:dyDescent="0.2">
      <c r="D30851" s="343"/>
    </row>
    <row r="30852" spans="4:4" x14ac:dyDescent="0.2">
      <c r="D30852" s="343"/>
    </row>
    <row r="30853" spans="4:4" x14ac:dyDescent="0.2">
      <c r="D30853" s="343"/>
    </row>
    <row r="30854" spans="4:4" x14ac:dyDescent="0.2">
      <c r="D30854" s="343"/>
    </row>
    <row r="30855" spans="4:4" x14ac:dyDescent="0.2">
      <c r="D30855" s="343"/>
    </row>
    <row r="30856" spans="4:4" x14ac:dyDescent="0.2">
      <c r="D30856" s="343"/>
    </row>
    <row r="30857" spans="4:4" x14ac:dyDescent="0.2">
      <c r="D30857" s="343"/>
    </row>
    <row r="30858" spans="4:4" x14ac:dyDescent="0.2">
      <c r="D30858" s="343"/>
    </row>
    <row r="30859" spans="4:4" x14ac:dyDescent="0.2">
      <c r="D30859" s="343"/>
    </row>
    <row r="30860" spans="4:4" x14ac:dyDescent="0.2">
      <c r="D30860" s="343"/>
    </row>
    <row r="30861" spans="4:4" x14ac:dyDescent="0.2">
      <c r="D30861" s="343"/>
    </row>
    <row r="30862" spans="4:4" x14ac:dyDescent="0.2">
      <c r="D30862" s="343"/>
    </row>
    <row r="30863" spans="4:4" x14ac:dyDescent="0.2">
      <c r="D30863" s="343"/>
    </row>
    <row r="30864" spans="4:4" x14ac:dyDescent="0.2">
      <c r="D30864" s="343"/>
    </row>
    <row r="30865" spans="4:4" x14ac:dyDescent="0.2">
      <c r="D30865" s="343"/>
    </row>
    <row r="30866" spans="4:4" x14ac:dyDescent="0.2">
      <c r="D30866" s="343"/>
    </row>
    <row r="30867" spans="4:4" x14ac:dyDescent="0.2">
      <c r="D30867" s="343"/>
    </row>
    <row r="30868" spans="4:4" x14ac:dyDescent="0.2">
      <c r="D30868" s="343"/>
    </row>
    <row r="30869" spans="4:4" x14ac:dyDescent="0.2">
      <c r="D30869" s="343"/>
    </row>
    <row r="30870" spans="4:4" x14ac:dyDescent="0.2">
      <c r="D30870" s="343"/>
    </row>
    <row r="30871" spans="4:4" x14ac:dyDescent="0.2">
      <c r="D30871" s="343"/>
    </row>
    <row r="30872" spans="4:4" x14ac:dyDescent="0.2">
      <c r="D30872" s="343"/>
    </row>
    <row r="30873" spans="4:4" x14ac:dyDescent="0.2">
      <c r="D30873" s="343"/>
    </row>
    <row r="30874" spans="4:4" x14ac:dyDescent="0.2">
      <c r="D30874" s="343"/>
    </row>
    <row r="30875" spans="4:4" x14ac:dyDescent="0.2">
      <c r="D30875" s="343"/>
    </row>
    <row r="30876" spans="4:4" x14ac:dyDescent="0.2">
      <c r="D30876" s="343"/>
    </row>
    <row r="30877" spans="4:4" x14ac:dyDescent="0.2">
      <c r="D30877" s="343"/>
    </row>
    <row r="30878" spans="4:4" x14ac:dyDescent="0.2">
      <c r="D30878" s="343"/>
    </row>
    <row r="30879" spans="4:4" x14ac:dyDescent="0.2">
      <c r="D30879" s="343"/>
    </row>
    <row r="30880" spans="4:4" x14ac:dyDescent="0.2">
      <c r="D30880" s="343"/>
    </row>
    <row r="30881" spans="4:4" x14ac:dyDescent="0.2">
      <c r="D30881" s="343"/>
    </row>
    <row r="30882" spans="4:4" x14ac:dyDescent="0.2">
      <c r="D30882" s="343"/>
    </row>
    <row r="30883" spans="4:4" x14ac:dyDescent="0.2">
      <c r="D30883" s="343"/>
    </row>
    <row r="30884" spans="4:4" x14ac:dyDescent="0.2">
      <c r="D30884" s="343"/>
    </row>
    <row r="30885" spans="4:4" x14ac:dyDescent="0.2">
      <c r="D30885" s="343"/>
    </row>
    <row r="30886" spans="4:4" x14ac:dyDescent="0.2">
      <c r="D30886" s="343"/>
    </row>
    <row r="30887" spans="4:4" x14ac:dyDescent="0.2">
      <c r="D30887" s="343"/>
    </row>
    <row r="30888" spans="4:4" x14ac:dyDescent="0.2">
      <c r="D30888" s="343"/>
    </row>
    <row r="30889" spans="4:4" x14ac:dyDescent="0.2">
      <c r="D30889" s="343"/>
    </row>
    <row r="30890" spans="4:4" x14ac:dyDescent="0.2">
      <c r="D30890" s="343"/>
    </row>
    <row r="30891" spans="4:4" x14ac:dyDescent="0.2">
      <c r="D30891" s="343"/>
    </row>
    <row r="30892" spans="4:4" x14ac:dyDescent="0.2">
      <c r="D30892" s="343"/>
    </row>
    <row r="30893" spans="4:4" x14ac:dyDescent="0.2">
      <c r="D30893" s="343"/>
    </row>
    <row r="30894" spans="4:4" x14ac:dyDescent="0.2">
      <c r="D30894" s="343"/>
    </row>
    <row r="30895" spans="4:4" x14ac:dyDescent="0.2">
      <c r="D30895" s="343"/>
    </row>
    <row r="30896" spans="4:4" x14ac:dyDescent="0.2">
      <c r="D30896" s="343"/>
    </row>
    <row r="30897" spans="4:4" x14ac:dyDescent="0.2">
      <c r="D30897" s="343"/>
    </row>
    <row r="30898" spans="4:4" x14ac:dyDescent="0.2">
      <c r="D30898" s="343"/>
    </row>
    <row r="30899" spans="4:4" x14ac:dyDescent="0.2">
      <c r="D30899" s="343"/>
    </row>
    <row r="30900" spans="4:4" x14ac:dyDescent="0.2">
      <c r="D30900" s="343"/>
    </row>
    <row r="30901" spans="4:4" x14ac:dyDescent="0.2">
      <c r="D30901" s="343"/>
    </row>
    <row r="30902" spans="4:4" x14ac:dyDescent="0.2">
      <c r="D30902" s="343"/>
    </row>
    <row r="30903" spans="4:4" x14ac:dyDescent="0.2">
      <c r="D30903" s="343"/>
    </row>
    <row r="30904" spans="4:4" x14ac:dyDescent="0.2">
      <c r="D30904" s="343"/>
    </row>
    <row r="30905" spans="4:4" x14ac:dyDescent="0.2">
      <c r="D30905" s="343"/>
    </row>
    <row r="30906" spans="4:4" x14ac:dyDescent="0.2">
      <c r="D30906" s="343"/>
    </row>
    <row r="30907" spans="4:4" x14ac:dyDescent="0.2">
      <c r="D30907" s="343"/>
    </row>
    <row r="30908" spans="4:4" x14ac:dyDescent="0.2">
      <c r="D30908" s="343"/>
    </row>
    <row r="30909" spans="4:4" x14ac:dyDescent="0.2">
      <c r="D30909" s="343"/>
    </row>
    <row r="30910" spans="4:4" x14ac:dyDescent="0.2">
      <c r="D30910" s="343"/>
    </row>
    <row r="30911" spans="4:4" x14ac:dyDescent="0.2">
      <c r="D30911" s="343"/>
    </row>
    <row r="30912" spans="4:4" x14ac:dyDescent="0.2">
      <c r="D30912" s="343"/>
    </row>
    <row r="30913" spans="4:4" x14ac:dyDescent="0.2">
      <c r="D30913" s="343"/>
    </row>
    <row r="30914" spans="4:4" x14ac:dyDescent="0.2">
      <c r="D30914" s="343"/>
    </row>
    <row r="30915" spans="4:4" x14ac:dyDescent="0.2">
      <c r="D30915" s="343"/>
    </row>
    <row r="30916" spans="4:4" x14ac:dyDescent="0.2">
      <c r="D30916" s="343"/>
    </row>
    <row r="30917" spans="4:4" x14ac:dyDescent="0.2">
      <c r="D30917" s="343"/>
    </row>
    <row r="30918" spans="4:4" x14ac:dyDescent="0.2">
      <c r="D30918" s="343"/>
    </row>
    <row r="30919" spans="4:4" x14ac:dyDescent="0.2">
      <c r="D30919" s="343"/>
    </row>
    <row r="30920" spans="4:4" x14ac:dyDescent="0.2">
      <c r="D30920" s="343"/>
    </row>
    <row r="30921" spans="4:4" x14ac:dyDescent="0.2">
      <c r="D30921" s="343"/>
    </row>
    <row r="30922" spans="4:4" x14ac:dyDescent="0.2">
      <c r="D30922" s="343"/>
    </row>
    <row r="30923" spans="4:4" x14ac:dyDescent="0.2">
      <c r="D30923" s="343"/>
    </row>
    <row r="30924" spans="4:4" x14ac:dyDescent="0.2">
      <c r="D30924" s="343"/>
    </row>
    <row r="30925" spans="4:4" x14ac:dyDescent="0.2">
      <c r="D30925" s="343"/>
    </row>
    <row r="30926" spans="4:4" x14ac:dyDescent="0.2">
      <c r="D30926" s="343"/>
    </row>
    <row r="30927" spans="4:4" x14ac:dyDescent="0.2">
      <c r="D30927" s="343"/>
    </row>
    <row r="30928" spans="4:4" x14ac:dyDescent="0.2">
      <c r="D30928" s="343"/>
    </row>
    <row r="30929" spans="4:4" x14ac:dyDescent="0.2">
      <c r="D30929" s="343"/>
    </row>
    <row r="30930" spans="4:4" x14ac:dyDescent="0.2">
      <c r="D30930" s="343"/>
    </row>
    <row r="30931" spans="4:4" x14ac:dyDescent="0.2">
      <c r="D30931" s="343"/>
    </row>
    <row r="30932" spans="4:4" x14ac:dyDescent="0.2">
      <c r="D30932" s="343"/>
    </row>
    <row r="30933" spans="4:4" x14ac:dyDescent="0.2">
      <c r="D30933" s="343"/>
    </row>
    <row r="30934" spans="4:4" x14ac:dyDescent="0.2">
      <c r="D30934" s="343"/>
    </row>
    <row r="30935" spans="4:4" x14ac:dyDescent="0.2">
      <c r="D30935" s="343"/>
    </row>
    <row r="30936" spans="4:4" x14ac:dyDescent="0.2">
      <c r="D30936" s="343"/>
    </row>
    <row r="30937" spans="4:4" x14ac:dyDescent="0.2">
      <c r="D30937" s="343"/>
    </row>
    <row r="30938" spans="4:4" x14ac:dyDescent="0.2">
      <c r="D30938" s="343"/>
    </row>
    <row r="30939" spans="4:4" x14ac:dyDescent="0.2">
      <c r="D30939" s="343"/>
    </row>
    <row r="30940" spans="4:4" x14ac:dyDescent="0.2">
      <c r="D30940" s="343"/>
    </row>
    <row r="30941" spans="4:4" x14ac:dyDescent="0.2">
      <c r="D30941" s="343"/>
    </row>
    <row r="30942" spans="4:4" x14ac:dyDescent="0.2">
      <c r="D30942" s="343"/>
    </row>
    <row r="30943" spans="4:4" x14ac:dyDescent="0.2">
      <c r="D30943" s="343"/>
    </row>
    <row r="30944" spans="4:4" x14ac:dyDescent="0.2">
      <c r="D30944" s="343"/>
    </row>
    <row r="30945" spans="4:4" x14ac:dyDescent="0.2">
      <c r="D30945" s="343"/>
    </row>
    <row r="30946" spans="4:4" x14ac:dyDescent="0.2">
      <c r="D30946" s="343"/>
    </row>
    <row r="30947" spans="4:4" x14ac:dyDescent="0.2">
      <c r="D30947" s="343"/>
    </row>
    <row r="30948" spans="4:4" x14ac:dyDescent="0.2">
      <c r="D30948" s="343"/>
    </row>
    <row r="30949" spans="4:4" x14ac:dyDescent="0.2">
      <c r="D30949" s="343"/>
    </row>
    <row r="30950" spans="4:4" x14ac:dyDescent="0.2">
      <c r="D30950" s="343"/>
    </row>
    <row r="30951" spans="4:4" x14ac:dyDescent="0.2">
      <c r="D30951" s="343"/>
    </row>
    <row r="30952" spans="4:4" x14ac:dyDescent="0.2">
      <c r="D30952" s="343"/>
    </row>
    <row r="30953" spans="4:4" x14ac:dyDescent="0.2">
      <c r="D30953" s="343"/>
    </row>
    <row r="30954" spans="4:4" x14ac:dyDescent="0.2">
      <c r="D30954" s="343"/>
    </row>
    <row r="30955" spans="4:4" x14ac:dyDescent="0.2">
      <c r="D30955" s="343"/>
    </row>
    <row r="30956" spans="4:4" x14ac:dyDescent="0.2">
      <c r="D30956" s="343"/>
    </row>
    <row r="30957" spans="4:4" x14ac:dyDescent="0.2">
      <c r="D30957" s="343"/>
    </row>
    <row r="30958" spans="4:4" x14ac:dyDescent="0.2">
      <c r="D30958" s="343"/>
    </row>
    <row r="30959" spans="4:4" x14ac:dyDescent="0.2">
      <c r="D30959" s="343"/>
    </row>
    <row r="30960" spans="4:4" x14ac:dyDescent="0.2">
      <c r="D30960" s="343"/>
    </row>
    <row r="30961" spans="4:4" x14ac:dyDescent="0.2">
      <c r="D30961" s="343"/>
    </row>
    <row r="30962" spans="4:4" x14ac:dyDescent="0.2">
      <c r="D30962" s="343"/>
    </row>
    <row r="30963" spans="4:4" x14ac:dyDescent="0.2">
      <c r="D30963" s="343"/>
    </row>
    <row r="30964" spans="4:4" x14ac:dyDescent="0.2">
      <c r="D30964" s="343"/>
    </row>
    <row r="30965" spans="4:4" x14ac:dyDescent="0.2">
      <c r="D30965" s="343"/>
    </row>
    <row r="30966" spans="4:4" x14ac:dyDescent="0.2">
      <c r="D30966" s="343"/>
    </row>
    <row r="30967" spans="4:4" x14ac:dyDescent="0.2">
      <c r="D30967" s="343"/>
    </row>
    <row r="30968" spans="4:4" x14ac:dyDescent="0.2">
      <c r="D30968" s="343"/>
    </row>
    <row r="30969" spans="4:4" x14ac:dyDescent="0.2">
      <c r="D30969" s="343"/>
    </row>
    <row r="30970" spans="4:4" x14ac:dyDescent="0.2">
      <c r="D30970" s="343"/>
    </row>
    <row r="30971" spans="4:4" x14ac:dyDescent="0.2">
      <c r="D30971" s="343"/>
    </row>
    <row r="30972" spans="4:4" x14ac:dyDescent="0.2">
      <c r="D30972" s="343"/>
    </row>
    <row r="30973" spans="4:4" x14ac:dyDescent="0.2">
      <c r="D30973" s="343"/>
    </row>
    <row r="30974" spans="4:4" x14ac:dyDescent="0.2">
      <c r="D30974" s="343"/>
    </row>
    <row r="30975" spans="4:4" x14ac:dyDescent="0.2">
      <c r="D30975" s="343"/>
    </row>
    <row r="30976" spans="4:4" x14ac:dyDescent="0.2">
      <c r="D30976" s="343"/>
    </row>
    <row r="30977" spans="4:4" x14ac:dyDescent="0.2">
      <c r="D30977" s="343"/>
    </row>
    <row r="30978" spans="4:4" x14ac:dyDescent="0.2">
      <c r="D30978" s="343"/>
    </row>
    <row r="30979" spans="4:4" x14ac:dyDescent="0.2">
      <c r="D30979" s="343"/>
    </row>
    <row r="30980" spans="4:4" x14ac:dyDescent="0.2">
      <c r="D30980" s="343"/>
    </row>
    <row r="30981" spans="4:4" x14ac:dyDescent="0.2">
      <c r="D30981" s="343"/>
    </row>
    <row r="30982" spans="4:4" x14ac:dyDescent="0.2">
      <c r="D30982" s="343"/>
    </row>
    <row r="30983" spans="4:4" x14ac:dyDescent="0.2">
      <c r="D30983" s="343"/>
    </row>
    <row r="30984" spans="4:4" x14ac:dyDescent="0.2">
      <c r="D30984" s="343"/>
    </row>
    <row r="30985" spans="4:4" x14ac:dyDescent="0.2">
      <c r="D30985" s="343"/>
    </row>
    <row r="30986" spans="4:4" x14ac:dyDescent="0.2">
      <c r="D30986" s="343"/>
    </row>
    <row r="30987" spans="4:4" x14ac:dyDescent="0.2">
      <c r="D30987" s="343"/>
    </row>
    <row r="30988" spans="4:4" x14ac:dyDescent="0.2">
      <c r="D30988" s="343"/>
    </row>
    <row r="30989" spans="4:4" x14ac:dyDescent="0.2">
      <c r="D30989" s="343"/>
    </row>
    <row r="30990" spans="4:4" x14ac:dyDescent="0.2">
      <c r="D30990" s="343"/>
    </row>
    <row r="30991" spans="4:4" x14ac:dyDescent="0.2">
      <c r="D30991" s="343"/>
    </row>
    <row r="30992" spans="4:4" x14ac:dyDescent="0.2">
      <c r="D30992" s="343"/>
    </row>
    <row r="30993" spans="4:4" x14ac:dyDescent="0.2">
      <c r="D30993" s="343"/>
    </row>
    <row r="30994" spans="4:4" x14ac:dyDescent="0.2">
      <c r="D30994" s="343"/>
    </row>
    <row r="30995" spans="4:4" x14ac:dyDescent="0.2">
      <c r="D30995" s="343"/>
    </row>
    <row r="30996" spans="4:4" x14ac:dyDescent="0.2">
      <c r="D30996" s="343"/>
    </row>
    <row r="30997" spans="4:4" x14ac:dyDescent="0.2">
      <c r="D30997" s="343"/>
    </row>
    <row r="30998" spans="4:4" x14ac:dyDescent="0.2">
      <c r="D30998" s="343"/>
    </row>
    <row r="30999" spans="4:4" x14ac:dyDescent="0.2">
      <c r="D30999" s="343"/>
    </row>
    <row r="31000" spans="4:4" x14ac:dyDescent="0.2">
      <c r="D31000" s="343"/>
    </row>
    <row r="31001" spans="4:4" x14ac:dyDescent="0.2">
      <c r="D31001" s="343"/>
    </row>
    <row r="31002" spans="4:4" x14ac:dyDescent="0.2">
      <c r="D31002" s="343"/>
    </row>
    <row r="31003" spans="4:4" x14ac:dyDescent="0.2">
      <c r="D31003" s="343"/>
    </row>
    <row r="31004" spans="4:4" x14ac:dyDescent="0.2">
      <c r="D31004" s="343"/>
    </row>
    <row r="31005" spans="4:4" x14ac:dyDescent="0.2">
      <c r="D31005" s="343"/>
    </row>
    <row r="31006" spans="4:4" x14ac:dyDescent="0.2">
      <c r="D31006" s="343"/>
    </row>
    <row r="31007" spans="4:4" x14ac:dyDescent="0.2">
      <c r="D31007" s="343"/>
    </row>
    <row r="31008" spans="4:4" x14ac:dyDescent="0.2">
      <c r="D31008" s="343"/>
    </row>
    <row r="31009" spans="4:4" x14ac:dyDescent="0.2">
      <c r="D31009" s="343"/>
    </row>
    <row r="31010" spans="4:4" x14ac:dyDescent="0.2">
      <c r="D31010" s="343"/>
    </row>
    <row r="31011" spans="4:4" x14ac:dyDescent="0.2">
      <c r="D31011" s="343"/>
    </row>
    <row r="31012" spans="4:4" x14ac:dyDescent="0.2">
      <c r="D31012" s="343"/>
    </row>
    <row r="31013" spans="4:4" x14ac:dyDescent="0.2">
      <c r="D31013" s="343"/>
    </row>
    <row r="31014" spans="4:4" x14ac:dyDescent="0.2">
      <c r="D31014" s="343"/>
    </row>
    <row r="31015" spans="4:4" x14ac:dyDescent="0.2">
      <c r="D31015" s="343"/>
    </row>
    <row r="31016" spans="4:4" x14ac:dyDescent="0.2">
      <c r="D31016" s="343"/>
    </row>
    <row r="31017" spans="4:4" x14ac:dyDescent="0.2">
      <c r="D31017" s="343"/>
    </row>
    <row r="31018" spans="4:4" x14ac:dyDescent="0.2">
      <c r="D31018" s="343"/>
    </row>
    <row r="31019" spans="4:4" x14ac:dyDescent="0.2">
      <c r="D31019" s="343"/>
    </row>
    <row r="31020" spans="4:4" x14ac:dyDescent="0.2">
      <c r="D31020" s="343"/>
    </row>
    <row r="31021" spans="4:4" x14ac:dyDescent="0.2">
      <c r="D31021" s="343"/>
    </row>
    <row r="31022" spans="4:4" x14ac:dyDescent="0.2">
      <c r="D31022" s="343"/>
    </row>
    <row r="31023" spans="4:4" x14ac:dyDescent="0.2">
      <c r="D31023" s="343"/>
    </row>
    <row r="31024" spans="4:4" x14ac:dyDescent="0.2">
      <c r="D31024" s="343"/>
    </row>
    <row r="31025" spans="4:4" x14ac:dyDescent="0.2">
      <c r="D31025" s="343"/>
    </row>
    <row r="31026" spans="4:4" x14ac:dyDescent="0.2">
      <c r="D31026" s="343"/>
    </row>
    <row r="31027" spans="4:4" x14ac:dyDescent="0.2">
      <c r="D31027" s="343"/>
    </row>
    <row r="31028" spans="4:4" x14ac:dyDescent="0.2">
      <c r="D31028" s="343"/>
    </row>
    <row r="31029" spans="4:4" x14ac:dyDescent="0.2">
      <c r="D31029" s="343"/>
    </row>
    <row r="31030" spans="4:4" x14ac:dyDescent="0.2">
      <c r="D31030" s="343"/>
    </row>
    <row r="31031" spans="4:4" x14ac:dyDescent="0.2">
      <c r="D31031" s="343"/>
    </row>
    <row r="31032" spans="4:4" x14ac:dyDescent="0.2">
      <c r="D31032" s="343"/>
    </row>
    <row r="31033" spans="4:4" x14ac:dyDescent="0.2">
      <c r="D31033" s="343"/>
    </row>
    <row r="31034" spans="4:4" x14ac:dyDescent="0.2">
      <c r="D31034" s="343"/>
    </row>
    <row r="31035" spans="4:4" x14ac:dyDescent="0.2">
      <c r="D31035" s="343"/>
    </row>
    <row r="31036" spans="4:4" x14ac:dyDescent="0.2">
      <c r="D31036" s="343"/>
    </row>
    <row r="31037" spans="4:4" x14ac:dyDescent="0.2">
      <c r="D31037" s="343"/>
    </row>
    <row r="31038" spans="4:4" x14ac:dyDescent="0.2">
      <c r="D31038" s="343"/>
    </row>
    <row r="31039" spans="4:4" x14ac:dyDescent="0.2">
      <c r="D31039" s="343"/>
    </row>
    <row r="31040" spans="4:4" x14ac:dyDescent="0.2">
      <c r="D31040" s="343"/>
    </row>
    <row r="31041" spans="4:4" x14ac:dyDescent="0.2">
      <c r="D31041" s="343"/>
    </row>
    <row r="31042" spans="4:4" x14ac:dyDescent="0.2">
      <c r="D31042" s="343"/>
    </row>
    <row r="31043" spans="4:4" x14ac:dyDescent="0.2">
      <c r="D31043" s="343"/>
    </row>
    <row r="31044" spans="4:4" x14ac:dyDescent="0.2">
      <c r="D31044" s="343"/>
    </row>
    <row r="31045" spans="4:4" x14ac:dyDescent="0.2">
      <c r="D31045" s="343"/>
    </row>
    <row r="31046" spans="4:4" x14ac:dyDescent="0.2">
      <c r="D31046" s="343"/>
    </row>
    <row r="31047" spans="4:4" x14ac:dyDescent="0.2">
      <c r="D31047" s="343"/>
    </row>
    <row r="31048" spans="4:4" x14ac:dyDescent="0.2">
      <c r="D31048" s="343"/>
    </row>
    <row r="31049" spans="4:4" x14ac:dyDescent="0.2">
      <c r="D31049" s="343"/>
    </row>
    <row r="31050" spans="4:4" x14ac:dyDescent="0.2">
      <c r="D31050" s="343"/>
    </row>
    <row r="31051" spans="4:4" x14ac:dyDescent="0.2">
      <c r="D31051" s="343"/>
    </row>
    <row r="31052" spans="4:4" x14ac:dyDescent="0.2">
      <c r="D31052" s="343"/>
    </row>
    <row r="31053" spans="4:4" x14ac:dyDescent="0.2">
      <c r="D31053" s="343"/>
    </row>
    <row r="31054" spans="4:4" x14ac:dyDescent="0.2">
      <c r="D31054" s="343"/>
    </row>
    <row r="31055" spans="4:4" x14ac:dyDescent="0.2">
      <c r="D31055" s="343"/>
    </row>
    <row r="31056" spans="4:4" x14ac:dyDescent="0.2">
      <c r="D31056" s="343"/>
    </row>
    <row r="31057" spans="4:4" x14ac:dyDescent="0.2">
      <c r="D31057" s="343"/>
    </row>
    <row r="31058" spans="4:4" x14ac:dyDescent="0.2">
      <c r="D31058" s="343"/>
    </row>
    <row r="31059" spans="4:4" x14ac:dyDescent="0.2">
      <c r="D31059" s="343"/>
    </row>
    <row r="31060" spans="4:4" x14ac:dyDescent="0.2">
      <c r="D31060" s="343"/>
    </row>
    <row r="31061" spans="4:4" x14ac:dyDescent="0.2">
      <c r="D31061" s="343"/>
    </row>
    <row r="31062" spans="4:4" x14ac:dyDescent="0.2">
      <c r="D31062" s="343"/>
    </row>
    <row r="31063" spans="4:4" x14ac:dyDescent="0.2">
      <c r="D31063" s="343"/>
    </row>
    <row r="31064" spans="4:4" x14ac:dyDescent="0.2">
      <c r="D31064" s="343"/>
    </row>
    <row r="31065" spans="4:4" x14ac:dyDescent="0.2">
      <c r="D31065" s="343"/>
    </row>
    <row r="31066" spans="4:4" x14ac:dyDescent="0.2">
      <c r="D31066" s="343"/>
    </row>
    <row r="31067" spans="4:4" x14ac:dyDescent="0.2">
      <c r="D31067" s="343"/>
    </row>
    <row r="31068" spans="4:4" x14ac:dyDescent="0.2">
      <c r="D31068" s="343"/>
    </row>
    <row r="31069" spans="4:4" x14ac:dyDescent="0.2">
      <c r="D31069" s="343"/>
    </row>
    <row r="31070" spans="4:4" x14ac:dyDescent="0.2">
      <c r="D31070" s="343"/>
    </row>
    <row r="31071" spans="4:4" x14ac:dyDescent="0.2">
      <c r="D31071" s="343"/>
    </row>
    <row r="31072" spans="4:4" x14ac:dyDescent="0.2">
      <c r="D31072" s="343"/>
    </row>
    <row r="31073" spans="4:4" x14ac:dyDescent="0.2">
      <c r="D31073" s="343"/>
    </row>
    <row r="31074" spans="4:4" x14ac:dyDescent="0.2">
      <c r="D31074" s="343"/>
    </row>
    <row r="31075" spans="4:4" x14ac:dyDescent="0.2">
      <c r="D31075" s="343"/>
    </row>
    <row r="31076" spans="4:4" x14ac:dyDescent="0.2">
      <c r="D31076" s="343"/>
    </row>
    <row r="31077" spans="4:4" x14ac:dyDescent="0.2">
      <c r="D31077" s="343"/>
    </row>
    <row r="31078" spans="4:4" x14ac:dyDescent="0.2">
      <c r="D31078" s="343"/>
    </row>
    <row r="31079" spans="4:4" x14ac:dyDescent="0.2">
      <c r="D31079" s="343"/>
    </row>
    <row r="31080" spans="4:4" x14ac:dyDescent="0.2">
      <c r="D31080" s="343"/>
    </row>
    <row r="31081" spans="4:4" x14ac:dyDescent="0.2">
      <c r="D31081" s="343"/>
    </row>
    <row r="31082" spans="4:4" x14ac:dyDescent="0.2">
      <c r="D31082" s="343"/>
    </row>
    <row r="31083" spans="4:4" x14ac:dyDescent="0.2">
      <c r="D31083" s="343"/>
    </row>
    <row r="31084" spans="4:4" x14ac:dyDescent="0.2">
      <c r="D31084" s="343"/>
    </row>
    <row r="31085" spans="4:4" x14ac:dyDescent="0.2">
      <c r="D31085" s="343"/>
    </row>
    <row r="31086" spans="4:4" x14ac:dyDescent="0.2">
      <c r="D31086" s="343"/>
    </row>
    <row r="31087" spans="4:4" x14ac:dyDescent="0.2">
      <c r="D31087" s="343"/>
    </row>
    <row r="31088" spans="4:4" x14ac:dyDescent="0.2">
      <c r="D31088" s="343"/>
    </row>
    <row r="31089" spans="4:4" x14ac:dyDescent="0.2">
      <c r="D31089" s="343"/>
    </row>
    <row r="31090" spans="4:4" x14ac:dyDescent="0.2">
      <c r="D31090" s="343"/>
    </row>
    <row r="31091" spans="4:4" x14ac:dyDescent="0.2">
      <c r="D31091" s="343"/>
    </row>
    <row r="31092" spans="4:4" x14ac:dyDescent="0.2">
      <c r="D31092" s="343"/>
    </row>
    <row r="31093" spans="4:4" x14ac:dyDescent="0.2">
      <c r="D31093" s="343"/>
    </row>
    <row r="31094" spans="4:4" x14ac:dyDescent="0.2">
      <c r="D31094" s="343"/>
    </row>
    <row r="31095" spans="4:4" x14ac:dyDescent="0.2">
      <c r="D31095" s="343"/>
    </row>
    <row r="31096" spans="4:4" x14ac:dyDescent="0.2">
      <c r="D31096" s="343"/>
    </row>
    <row r="31097" spans="4:4" x14ac:dyDescent="0.2">
      <c r="D31097" s="343"/>
    </row>
    <row r="31098" spans="4:4" x14ac:dyDescent="0.2">
      <c r="D31098" s="343"/>
    </row>
    <row r="31099" spans="4:4" x14ac:dyDescent="0.2">
      <c r="D31099" s="343"/>
    </row>
    <row r="31100" spans="4:4" x14ac:dyDescent="0.2">
      <c r="D31100" s="343"/>
    </row>
    <row r="31101" spans="4:4" x14ac:dyDescent="0.2">
      <c r="D31101" s="343"/>
    </row>
    <row r="31102" spans="4:4" x14ac:dyDescent="0.2">
      <c r="D31102" s="343"/>
    </row>
    <row r="31103" spans="4:4" x14ac:dyDescent="0.2">
      <c r="D31103" s="343"/>
    </row>
    <row r="31104" spans="4:4" x14ac:dyDescent="0.2">
      <c r="D31104" s="343"/>
    </row>
    <row r="31105" spans="4:4" x14ac:dyDescent="0.2">
      <c r="D31105" s="343"/>
    </row>
    <row r="31106" spans="4:4" x14ac:dyDescent="0.2">
      <c r="D31106" s="343"/>
    </row>
    <row r="31107" spans="4:4" x14ac:dyDescent="0.2">
      <c r="D31107" s="343"/>
    </row>
    <row r="31108" spans="4:4" x14ac:dyDescent="0.2">
      <c r="D31108" s="343"/>
    </row>
    <row r="31109" spans="4:4" x14ac:dyDescent="0.2">
      <c r="D31109" s="343"/>
    </row>
    <row r="31110" spans="4:4" x14ac:dyDescent="0.2">
      <c r="D31110" s="343"/>
    </row>
    <row r="31111" spans="4:4" x14ac:dyDescent="0.2">
      <c r="D31111" s="343"/>
    </row>
    <row r="31112" spans="4:4" x14ac:dyDescent="0.2">
      <c r="D31112" s="343"/>
    </row>
    <row r="31113" spans="4:4" x14ac:dyDescent="0.2">
      <c r="D31113" s="343"/>
    </row>
    <row r="31114" spans="4:4" x14ac:dyDescent="0.2">
      <c r="D31114" s="343"/>
    </row>
    <row r="31115" spans="4:4" x14ac:dyDescent="0.2">
      <c r="D31115" s="343"/>
    </row>
    <row r="31116" spans="4:4" x14ac:dyDescent="0.2">
      <c r="D31116" s="343"/>
    </row>
    <row r="31117" spans="4:4" x14ac:dyDescent="0.2">
      <c r="D31117" s="343"/>
    </row>
    <row r="31118" spans="4:4" x14ac:dyDescent="0.2">
      <c r="D31118" s="343"/>
    </row>
    <row r="31119" spans="4:4" x14ac:dyDescent="0.2">
      <c r="D31119" s="343"/>
    </row>
    <row r="31120" spans="4:4" x14ac:dyDescent="0.2">
      <c r="D31120" s="343"/>
    </row>
    <row r="31121" spans="4:4" x14ac:dyDescent="0.2">
      <c r="D31121" s="343"/>
    </row>
    <row r="31122" spans="4:4" x14ac:dyDescent="0.2">
      <c r="D31122" s="343"/>
    </row>
    <row r="31123" spans="4:4" x14ac:dyDescent="0.2">
      <c r="D31123" s="343"/>
    </row>
    <row r="31124" spans="4:4" x14ac:dyDescent="0.2">
      <c r="D31124" s="343"/>
    </row>
    <row r="31125" spans="4:4" x14ac:dyDescent="0.2">
      <c r="D31125" s="343"/>
    </row>
    <row r="31126" spans="4:4" x14ac:dyDescent="0.2">
      <c r="D31126" s="343"/>
    </row>
    <row r="31127" spans="4:4" x14ac:dyDescent="0.2">
      <c r="D31127" s="343"/>
    </row>
    <row r="31128" spans="4:4" x14ac:dyDescent="0.2">
      <c r="D31128" s="343"/>
    </row>
    <row r="31129" spans="4:4" x14ac:dyDescent="0.2">
      <c r="D31129" s="343"/>
    </row>
    <row r="31130" spans="4:4" x14ac:dyDescent="0.2">
      <c r="D31130" s="343"/>
    </row>
    <row r="31131" spans="4:4" x14ac:dyDescent="0.2">
      <c r="D31131" s="343"/>
    </row>
    <row r="31132" spans="4:4" x14ac:dyDescent="0.2">
      <c r="D31132" s="343"/>
    </row>
    <row r="31133" spans="4:4" x14ac:dyDescent="0.2">
      <c r="D31133" s="343"/>
    </row>
    <row r="31134" spans="4:4" x14ac:dyDescent="0.2">
      <c r="D31134" s="343"/>
    </row>
    <row r="31135" spans="4:4" x14ac:dyDescent="0.2">
      <c r="D31135" s="343"/>
    </row>
    <row r="31136" spans="4:4" x14ac:dyDescent="0.2">
      <c r="D31136" s="343"/>
    </row>
    <row r="31137" spans="4:4" x14ac:dyDescent="0.2">
      <c r="D31137" s="343"/>
    </row>
    <row r="31138" spans="4:4" x14ac:dyDescent="0.2">
      <c r="D31138" s="343"/>
    </row>
    <row r="31139" spans="4:4" x14ac:dyDescent="0.2">
      <c r="D31139" s="343"/>
    </row>
    <row r="31140" spans="4:4" x14ac:dyDescent="0.2">
      <c r="D31140" s="343"/>
    </row>
    <row r="31141" spans="4:4" x14ac:dyDescent="0.2">
      <c r="D31141" s="343"/>
    </row>
    <row r="31142" spans="4:4" x14ac:dyDescent="0.2">
      <c r="D31142" s="343"/>
    </row>
    <row r="31143" spans="4:4" x14ac:dyDescent="0.2">
      <c r="D31143" s="343"/>
    </row>
    <row r="31144" spans="4:4" x14ac:dyDescent="0.2">
      <c r="D31144" s="343"/>
    </row>
    <row r="31145" spans="4:4" x14ac:dyDescent="0.2">
      <c r="D31145" s="343"/>
    </row>
    <row r="31146" spans="4:4" x14ac:dyDescent="0.2">
      <c r="D31146" s="343"/>
    </row>
    <row r="31147" spans="4:4" x14ac:dyDescent="0.2">
      <c r="D31147" s="343"/>
    </row>
    <row r="31148" spans="4:4" x14ac:dyDescent="0.2">
      <c r="D31148" s="343"/>
    </row>
    <row r="31149" spans="4:4" x14ac:dyDescent="0.2">
      <c r="D31149" s="343"/>
    </row>
    <row r="31150" spans="4:4" x14ac:dyDescent="0.2">
      <c r="D31150" s="343"/>
    </row>
    <row r="31151" spans="4:4" x14ac:dyDescent="0.2">
      <c r="D31151" s="343"/>
    </row>
    <row r="31152" spans="4:4" x14ac:dyDescent="0.2">
      <c r="D31152" s="343"/>
    </row>
    <row r="31153" spans="4:4" x14ac:dyDescent="0.2">
      <c r="D31153" s="343"/>
    </row>
    <row r="31154" spans="4:4" x14ac:dyDescent="0.2">
      <c r="D31154" s="343"/>
    </row>
    <row r="31155" spans="4:4" x14ac:dyDescent="0.2">
      <c r="D31155" s="343"/>
    </row>
    <row r="31156" spans="4:4" x14ac:dyDescent="0.2">
      <c r="D31156" s="343"/>
    </row>
    <row r="31157" spans="4:4" x14ac:dyDescent="0.2">
      <c r="D31157" s="343"/>
    </row>
    <row r="31158" spans="4:4" x14ac:dyDescent="0.2">
      <c r="D31158" s="343"/>
    </row>
    <row r="31159" spans="4:4" x14ac:dyDescent="0.2">
      <c r="D31159" s="343"/>
    </row>
    <row r="31160" spans="4:4" x14ac:dyDescent="0.2">
      <c r="D31160" s="343"/>
    </row>
    <row r="31161" spans="4:4" x14ac:dyDescent="0.2">
      <c r="D31161" s="343"/>
    </row>
    <row r="31162" spans="4:4" x14ac:dyDescent="0.2">
      <c r="D31162" s="343"/>
    </row>
    <row r="31163" spans="4:4" x14ac:dyDescent="0.2">
      <c r="D31163" s="343"/>
    </row>
    <row r="31164" spans="4:4" x14ac:dyDescent="0.2">
      <c r="D31164" s="343"/>
    </row>
    <row r="31165" spans="4:4" x14ac:dyDescent="0.2">
      <c r="D31165" s="343"/>
    </row>
    <row r="31166" spans="4:4" x14ac:dyDescent="0.2">
      <c r="D31166" s="343"/>
    </row>
    <row r="31167" spans="4:4" x14ac:dyDescent="0.2">
      <c r="D31167" s="343"/>
    </row>
    <row r="31168" spans="4:4" x14ac:dyDescent="0.2">
      <c r="D31168" s="343"/>
    </row>
    <row r="31169" spans="4:4" x14ac:dyDescent="0.2">
      <c r="D31169" s="343"/>
    </row>
    <row r="31170" spans="4:4" x14ac:dyDescent="0.2">
      <c r="D31170" s="343"/>
    </row>
    <row r="31171" spans="4:4" x14ac:dyDescent="0.2">
      <c r="D31171" s="343"/>
    </row>
    <row r="31172" spans="4:4" x14ac:dyDescent="0.2">
      <c r="D31172" s="343"/>
    </row>
    <row r="31173" spans="4:4" x14ac:dyDescent="0.2">
      <c r="D31173" s="343"/>
    </row>
    <row r="31174" spans="4:4" x14ac:dyDescent="0.2">
      <c r="D31174" s="343"/>
    </row>
    <row r="31175" spans="4:4" x14ac:dyDescent="0.2">
      <c r="D31175" s="343"/>
    </row>
    <row r="31176" spans="4:4" x14ac:dyDescent="0.2">
      <c r="D31176" s="343"/>
    </row>
    <row r="31177" spans="4:4" x14ac:dyDescent="0.2">
      <c r="D31177" s="343"/>
    </row>
    <row r="31178" spans="4:4" x14ac:dyDescent="0.2">
      <c r="D31178" s="343"/>
    </row>
    <row r="31179" spans="4:4" x14ac:dyDescent="0.2">
      <c r="D31179" s="343"/>
    </row>
    <row r="31180" spans="4:4" x14ac:dyDescent="0.2">
      <c r="D31180" s="343"/>
    </row>
    <row r="31181" spans="4:4" x14ac:dyDescent="0.2">
      <c r="D31181" s="343"/>
    </row>
    <row r="31182" spans="4:4" x14ac:dyDescent="0.2">
      <c r="D31182" s="343"/>
    </row>
    <row r="31183" spans="4:4" x14ac:dyDescent="0.2">
      <c r="D31183" s="343"/>
    </row>
    <row r="31184" spans="4:4" x14ac:dyDescent="0.2">
      <c r="D31184" s="343"/>
    </row>
    <row r="31185" spans="4:4" x14ac:dyDescent="0.2">
      <c r="D31185" s="343"/>
    </row>
    <row r="31186" spans="4:4" x14ac:dyDescent="0.2">
      <c r="D31186" s="343"/>
    </row>
    <row r="31187" spans="4:4" x14ac:dyDescent="0.2">
      <c r="D31187" s="343"/>
    </row>
    <row r="31188" spans="4:4" x14ac:dyDescent="0.2">
      <c r="D31188" s="343"/>
    </row>
    <row r="31189" spans="4:4" x14ac:dyDescent="0.2">
      <c r="D31189" s="343"/>
    </row>
    <row r="31190" spans="4:4" x14ac:dyDescent="0.2">
      <c r="D31190" s="343"/>
    </row>
    <row r="31191" spans="4:4" x14ac:dyDescent="0.2">
      <c r="D31191" s="343"/>
    </row>
    <row r="31192" spans="4:4" x14ac:dyDescent="0.2">
      <c r="D31192" s="343"/>
    </row>
    <row r="31193" spans="4:4" x14ac:dyDescent="0.2">
      <c r="D31193" s="343"/>
    </row>
    <row r="31194" spans="4:4" x14ac:dyDescent="0.2">
      <c r="D31194" s="343"/>
    </row>
    <row r="31195" spans="4:4" x14ac:dyDescent="0.2">
      <c r="D31195" s="343"/>
    </row>
    <row r="31196" spans="4:4" x14ac:dyDescent="0.2">
      <c r="D31196" s="343"/>
    </row>
    <row r="31197" spans="4:4" x14ac:dyDescent="0.2">
      <c r="D31197" s="343"/>
    </row>
    <row r="31198" spans="4:4" x14ac:dyDescent="0.2">
      <c r="D31198" s="343"/>
    </row>
    <row r="31199" spans="4:4" x14ac:dyDescent="0.2">
      <c r="D31199" s="343"/>
    </row>
    <row r="31200" spans="4:4" x14ac:dyDescent="0.2">
      <c r="D31200" s="343"/>
    </row>
    <row r="31201" spans="4:4" x14ac:dyDescent="0.2">
      <c r="D31201" s="343"/>
    </row>
    <row r="31202" spans="4:4" x14ac:dyDescent="0.2">
      <c r="D31202" s="343"/>
    </row>
    <row r="31203" spans="4:4" x14ac:dyDescent="0.2">
      <c r="D31203" s="343"/>
    </row>
    <row r="31204" spans="4:4" x14ac:dyDescent="0.2">
      <c r="D31204" s="343"/>
    </row>
    <row r="31205" spans="4:4" x14ac:dyDescent="0.2">
      <c r="D31205" s="343"/>
    </row>
    <row r="31206" spans="4:4" x14ac:dyDescent="0.2">
      <c r="D31206" s="343"/>
    </row>
    <row r="31207" spans="4:4" x14ac:dyDescent="0.2">
      <c r="D31207" s="343"/>
    </row>
    <row r="31208" spans="4:4" x14ac:dyDescent="0.2">
      <c r="D31208" s="343"/>
    </row>
    <row r="31209" spans="4:4" x14ac:dyDescent="0.2">
      <c r="D31209" s="343"/>
    </row>
    <row r="31210" spans="4:4" x14ac:dyDescent="0.2">
      <c r="D31210" s="343"/>
    </row>
    <row r="31211" spans="4:4" x14ac:dyDescent="0.2">
      <c r="D31211" s="343"/>
    </row>
    <row r="31212" spans="4:4" x14ac:dyDescent="0.2">
      <c r="D31212" s="343"/>
    </row>
    <row r="31213" spans="4:4" x14ac:dyDescent="0.2">
      <c r="D31213" s="343"/>
    </row>
    <row r="31214" spans="4:4" x14ac:dyDescent="0.2">
      <c r="D31214" s="343"/>
    </row>
    <row r="31215" spans="4:4" x14ac:dyDescent="0.2">
      <c r="D31215" s="343"/>
    </row>
    <row r="31216" spans="4:4" x14ac:dyDescent="0.2">
      <c r="D31216" s="343"/>
    </row>
    <row r="31217" spans="4:4" x14ac:dyDescent="0.2">
      <c r="D31217" s="343"/>
    </row>
    <row r="31218" spans="4:4" x14ac:dyDescent="0.2">
      <c r="D31218" s="343"/>
    </row>
    <row r="31219" spans="4:4" x14ac:dyDescent="0.2">
      <c r="D31219" s="343"/>
    </row>
    <row r="31220" spans="4:4" x14ac:dyDescent="0.2">
      <c r="D31220" s="343"/>
    </row>
    <row r="31221" spans="4:4" x14ac:dyDescent="0.2">
      <c r="D31221" s="343"/>
    </row>
    <row r="31222" spans="4:4" x14ac:dyDescent="0.2">
      <c r="D31222" s="343"/>
    </row>
    <row r="31223" spans="4:4" x14ac:dyDescent="0.2">
      <c r="D31223" s="343"/>
    </row>
    <row r="31224" spans="4:4" x14ac:dyDescent="0.2">
      <c r="D31224" s="343"/>
    </row>
    <row r="31225" spans="4:4" x14ac:dyDescent="0.2">
      <c r="D31225" s="343"/>
    </row>
    <row r="31226" spans="4:4" x14ac:dyDescent="0.2">
      <c r="D31226" s="343"/>
    </row>
    <row r="31227" spans="4:4" x14ac:dyDescent="0.2">
      <c r="D31227" s="343"/>
    </row>
    <row r="31228" spans="4:4" x14ac:dyDescent="0.2">
      <c r="D31228" s="343"/>
    </row>
    <row r="31229" spans="4:4" x14ac:dyDescent="0.2">
      <c r="D31229" s="343"/>
    </row>
    <row r="31230" spans="4:4" x14ac:dyDescent="0.2">
      <c r="D31230" s="343"/>
    </row>
    <row r="31231" spans="4:4" x14ac:dyDescent="0.2">
      <c r="D31231" s="343"/>
    </row>
    <row r="31232" spans="4:4" x14ac:dyDescent="0.2">
      <c r="D31232" s="343"/>
    </row>
    <row r="31233" spans="4:4" x14ac:dyDescent="0.2">
      <c r="D31233" s="343"/>
    </row>
    <row r="31234" spans="4:4" x14ac:dyDescent="0.2">
      <c r="D31234" s="343"/>
    </row>
    <row r="31235" spans="4:4" x14ac:dyDescent="0.2">
      <c r="D31235" s="343"/>
    </row>
    <row r="31236" spans="4:4" x14ac:dyDescent="0.2">
      <c r="D31236" s="343"/>
    </row>
    <row r="31237" spans="4:4" x14ac:dyDescent="0.2">
      <c r="D31237" s="343"/>
    </row>
    <row r="31238" spans="4:4" x14ac:dyDescent="0.2">
      <c r="D31238" s="343"/>
    </row>
    <row r="31239" spans="4:4" x14ac:dyDescent="0.2">
      <c r="D31239" s="343"/>
    </row>
    <row r="31240" spans="4:4" x14ac:dyDescent="0.2">
      <c r="D31240" s="343"/>
    </row>
    <row r="31241" spans="4:4" x14ac:dyDescent="0.2">
      <c r="D31241" s="343"/>
    </row>
    <row r="31242" spans="4:4" x14ac:dyDescent="0.2">
      <c r="D31242" s="343"/>
    </row>
    <row r="31243" spans="4:4" x14ac:dyDescent="0.2">
      <c r="D31243" s="343"/>
    </row>
    <row r="31244" spans="4:4" x14ac:dyDescent="0.2">
      <c r="D31244" s="343"/>
    </row>
    <row r="31245" spans="4:4" x14ac:dyDescent="0.2">
      <c r="D31245" s="343"/>
    </row>
    <row r="31246" spans="4:4" x14ac:dyDescent="0.2">
      <c r="D31246" s="343"/>
    </row>
    <row r="31247" spans="4:4" x14ac:dyDescent="0.2">
      <c r="D31247" s="343"/>
    </row>
    <row r="31248" spans="4:4" x14ac:dyDescent="0.2">
      <c r="D31248" s="343"/>
    </row>
    <row r="31249" spans="4:4" x14ac:dyDescent="0.2">
      <c r="D31249" s="343"/>
    </row>
    <row r="31250" spans="4:4" x14ac:dyDescent="0.2">
      <c r="D31250" s="343"/>
    </row>
    <row r="31251" spans="4:4" x14ac:dyDescent="0.2">
      <c r="D31251" s="343"/>
    </row>
    <row r="31252" spans="4:4" x14ac:dyDescent="0.2">
      <c r="D31252" s="343"/>
    </row>
    <row r="31253" spans="4:4" x14ac:dyDescent="0.2">
      <c r="D31253" s="343"/>
    </row>
    <row r="31254" spans="4:4" x14ac:dyDescent="0.2">
      <c r="D31254" s="343"/>
    </row>
    <row r="31255" spans="4:4" x14ac:dyDescent="0.2">
      <c r="D31255" s="343"/>
    </row>
    <row r="31256" spans="4:4" x14ac:dyDescent="0.2">
      <c r="D31256" s="343"/>
    </row>
    <row r="31257" spans="4:4" x14ac:dyDescent="0.2">
      <c r="D31257" s="343"/>
    </row>
    <row r="31258" spans="4:4" x14ac:dyDescent="0.2">
      <c r="D31258" s="343"/>
    </row>
    <row r="31259" spans="4:4" x14ac:dyDescent="0.2">
      <c r="D31259" s="343"/>
    </row>
    <row r="31260" spans="4:4" x14ac:dyDescent="0.2">
      <c r="D31260" s="343"/>
    </row>
    <row r="31261" spans="4:4" x14ac:dyDescent="0.2">
      <c r="D31261" s="343"/>
    </row>
    <row r="31262" spans="4:4" x14ac:dyDescent="0.2">
      <c r="D31262" s="343"/>
    </row>
    <row r="31263" spans="4:4" x14ac:dyDescent="0.2">
      <c r="D31263" s="343"/>
    </row>
    <row r="31264" spans="4:4" x14ac:dyDescent="0.2">
      <c r="D31264" s="343"/>
    </row>
    <row r="31265" spans="4:4" x14ac:dyDescent="0.2">
      <c r="D31265" s="343"/>
    </row>
    <row r="31266" spans="4:4" x14ac:dyDescent="0.2">
      <c r="D31266" s="343"/>
    </row>
    <row r="31267" spans="4:4" x14ac:dyDescent="0.2">
      <c r="D31267" s="343"/>
    </row>
    <row r="31268" spans="4:4" x14ac:dyDescent="0.2">
      <c r="D31268" s="343"/>
    </row>
    <row r="31269" spans="4:4" x14ac:dyDescent="0.2">
      <c r="D31269" s="343"/>
    </row>
    <row r="31270" spans="4:4" x14ac:dyDescent="0.2">
      <c r="D31270" s="343"/>
    </row>
    <row r="31271" spans="4:4" x14ac:dyDescent="0.2">
      <c r="D31271" s="343"/>
    </row>
    <row r="31272" spans="4:4" x14ac:dyDescent="0.2">
      <c r="D31272" s="343"/>
    </row>
    <row r="31273" spans="4:4" x14ac:dyDescent="0.2">
      <c r="D31273" s="343"/>
    </row>
    <row r="31274" spans="4:4" x14ac:dyDescent="0.2">
      <c r="D31274" s="343"/>
    </row>
    <row r="31275" spans="4:4" x14ac:dyDescent="0.2">
      <c r="D31275" s="343"/>
    </row>
    <row r="31276" spans="4:4" x14ac:dyDescent="0.2">
      <c r="D31276" s="343"/>
    </row>
    <row r="31277" spans="4:4" x14ac:dyDescent="0.2">
      <c r="D31277" s="343"/>
    </row>
    <row r="31278" spans="4:4" x14ac:dyDescent="0.2">
      <c r="D31278" s="343"/>
    </row>
    <row r="31279" spans="4:4" x14ac:dyDescent="0.2">
      <c r="D31279" s="343"/>
    </row>
    <row r="31280" spans="4:4" x14ac:dyDescent="0.2">
      <c r="D31280" s="343"/>
    </row>
    <row r="31281" spans="4:4" x14ac:dyDescent="0.2">
      <c r="D31281" s="343"/>
    </row>
    <row r="31282" spans="4:4" x14ac:dyDescent="0.2">
      <c r="D31282" s="343"/>
    </row>
    <row r="31283" spans="4:4" x14ac:dyDescent="0.2">
      <c r="D31283" s="343"/>
    </row>
    <row r="31284" spans="4:4" x14ac:dyDescent="0.2">
      <c r="D31284" s="343"/>
    </row>
    <row r="31285" spans="4:4" x14ac:dyDescent="0.2">
      <c r="D31285" s="343"/>
    </row>
    <row r="31286" spans="4:4" x14ac:dyDescent="0.2">
      <c r="D31286" s="343"/>
    </row>
    <row r="31287" spans="4:4" x14ac:dyDescent="0.2">
      <c r="D31287" s="343"/>
    </row>
    <row r="31288" spans="4:4" x14ac:dyDescent="0.2">
      <c r="D31288" s="343"/>
    </row>
    <row r="31289" spans="4:4" x14ac:dyDescent="0.2">
      <c r="D31289" s="343"/>
    </row>
    <row r="31290" spans="4:4" x14ac:dyDescent="0.2">
      <c r="D31290" s="343"/>
    </row>
    <row r="31291" spans="4:4" x14ac:dyDescent="0.2">
      <c r="D31291" s="343"/>
    </row>
    <row r="31292" spans="4:4" x14ac:dyDescent="0.2">
      <c r="D31292" s="343"/>
    </row>
    <row r="31293" spans="4:4" x14ac:dyDescent="0.2">
      <c r="D31293" s="343"/>
    </row>
    <row r="31294" spans="4:4" x14ac:dyDescent="0.2">
      <c r="D31294" s="343"/>
    </row>
    <row r="31295" spans="4:4" x14ac:dyDescent="0.2">
      <c r="D31295" s="343"/>
    </row>
    <row r="31296" spans="4:4" x14ac:dyDescent="0.2">
      <c r="D31296" s="343"/>
    </row>
    <row r="31297" spans="4:4" x14ac:dyDescent="0.2">
      <c r="D31297" s="343"/>
    </row>
    <row r="31298" spans="4:4" x14ac:dyDescent="0.2">
      <c r="D31298" s="343"/>
    </row>
    <row r="31299" spans="4:4" x14ac:dyDescent="0.2">
      <c r="D31299" s="343"/>
    </row>
    <row r="31300" spans="4:4" x14ac:dyDescent="0.2">
      <c r="D31300" s="343"/>
    </row>
    <row r="31301" spans="4:4" x14ac:dyDescent="0.2">
      <c r="D31301" s="343"/>
    </row>
    <row r="31302" spans="4:4" x14ac:dyDescent="0.2">
      <c r="D31302" s="343"/>
    </row>
    <row r="31303" spans="4:4" x14ac:dyDescent="0.2">
      <c r="D31303" s="343"/>
    </row>
    <row r="31304" spans="4:4" x14ac:dyDescent="0.2">
      <c r="D31304" s="343"/>
    </row>
    <row r="31305" spans="4:4" x14ac:dyDescent="0.2">
      <c r="D31305" s="343"/>
    </row>
    <row r="31306" spans="4:4" x14ac:dyDescent="0.2">
      <c r="D31306" s="343"/>
    </row>
    <row r="31307" spans="4:4" x14ac:dyDescent="0.2">
      <c r="D31307" s="343"/>
    </row>
    <row r="31308" spans="4:4" x14ac:dyDescent="0.2">
      <c r="D31308" s="343"/>
    </row>
    <row r="31309" spans="4:4" x14ac:dyDescent="0.2">
      <c r="D31309" s="343"/>
    </row>
    <row r="31310" spans="4:4" x14ac:dyDescent="0.2">
      <c r="D31310" s="343"/>
    </row>
    <row r="31311" spans="4:4" x14ac:dyDescent="0.2">
      <c r="D31311" s="343"/>
    </row>
    <row r="31312" spans="4:4" x14ac:dyDescent="0.2">
      <c r="D31312" s="343"/>
    </row>
    <row r="31313" spans="4:4" x14ac:dyDescent="0.2">
      <c r="D31313" s="343"/>
    </row>
    <row r="31314" spans="4:4" x14ac:dyDescent="0.2">
      <c r="D31314" s="343"/>
    </row>
    <row r="31315" spans="4:4" x14ac:dyDescent="0.2">
      <c r="D31315" s="343"/>
    </row>
    <row r="31316" spans="4:4" x14ac:dyDescent="0.2">
      <c r="D31316" s="343"/>
    </row>
    <row r="31317" spans="4:4" x14ac:dyDescent="0.2">
      <c r="D31317" s="343"/>
    </row>
    <row r="31318" spans="4:4" x14ac:dyDescent="0.2">
      <c r="D31318" s="343"/>
    </row>
    <row r="31319" spans="4:4" x14ac:dyDescent="0.2">
      <c r="D31319" s="343"/>
    </row>
    <row r="31320" spans="4:4" x14ac:dyDescent="0.2">
      <c r="D31320" s="343"/>
    </row>
    <row r="31321" spans="4:4" x14ac:dyDescent="0.2">
      <c r="D31321" s="343"/>
    </row>
    <row r="31322" spans="4:4" x14ac:dyDescent="0.2">
      <c r="D31322" s="343"/>
    </row>
    <row r="31323" spans="4:4" x14ac:dyDescent="0.2">
      <c r="D31323" s="343"/>
    </row>
    <row r="31324" spans="4:4" x14ac:dyDescent="0.2">
      <c r="D31324" s="343"/>
    </row>
    <row r="31325" spans="4:4" x14ac:dyDescent="0.2">
      <c r="D31325" s="343"/>
    </row>
    <row r="31326" spans="4:4" x14ac:dyDescent="0.2">
      <c r="D31326" s="343"/>
    </row>
    <row r="31327" spans="4:4" x14ac:dyDescent="0.2">
      <c r="D31327" s="343"/>
    </row>
    <row r="31328" spans="4:4" x14ac:dyDescent="0.2">
      <c r="D31328" s="343"/>
    </row>
    <row r="31329" spans="4:4" x14ac:dyDescent="0.2">
      <c r="D31329" s="343"/>
    </row>
    <row r="31330" spans="4:4" x14ac:dyDescent="0.2">
      <c r="D31330" s="343"/>
    </row>
    <row r="31331" spans="4:4" x14ac:dyDescent="0.2">
      <c r="D31331" s="343"/>
    </row>
    <row r="31332" spans="4:4" x14ac:dyDescent="0.2">
      <c r="D31332" s="343"/>
    </row>
    <row r="31333" spans="4:4" x14ac:dyDescent="0.2">
      <c r="D31333" s="343"/>
    </row>
    <row r="31334" spans="4:4" x14ac:dyDescent="0.2">
      <c r="D31334" s="343"/>
    </row>
    <row r="31335" spans="4:4" x14ac:dyDescent="0.2">
      <c r="D31335" s="343"/>
    </row>
    <row r="31336" spans="4:4" x14ac:dyDescent="0.2">
      <c r="D31336" s="343"/>
    </row>
    <row r="31337" spans="4:4" x14ac:dyDescent="0.2">
      <c r="D31337" s="343"/>
    </row>
    <row r="31338" spans="4:4" x14ac:dyDescent="0.2">
      <c r="D31338" s="343"/>
    </row>
    <row r="31339" spans="4:4" x14ac:dyDescent="0.2">
      <c r="D31339" s="343"/>
    </row>
    <row r="31340" spans="4:4" x14ac:dyDescent="0.2">
      <c r="D31340" s="343"/>
    </row>
    <row r="31341" spans="4:4" x14ac:dyDescent="0.2">
      <c r="D31341" s="343"/>
    </row>
    <row r="31342" spans="4:4" x14ac:dyDescent="0.2">
      <c r="D31342" s="343"/>
    </row>
    <row r="31343" spans="4:4" x14ac:dyDescent="0.2">
      <c r="D31343" s="343"/>
    </row>
    <row r="31344" spans="4:4" x14ac:dyDescent="0.2">
      <c r="D31344" s="343"/>
    </row>
    <row r="31345" spans="4:4" x14ac:dyDescent="0.2">
      <c r="D31345" s="343"/>
    </row>
    <row r="31346" spans="4:4" x14ac:dyDescent="0.2">
      <c r="D31346" s="343"/>
    </row>
    <row r="31347" spans="4:4" x14ac:dyDescent="0.2">
      <c r="D31347" s="343"/>
    </row>
    <row r="31348" spans="4:4" x14ac:dyDescent="0.2">
      <c r="D31348" s="343"/>
    </row>
    <row r="31349" spans="4:4" x14ac:dyDescent="0.2">
      <c r="D31349" s="343"/>
    </row>
    <row r="31350" spans="4:4" x14ac:dyDescent="0.2">
      <c r="D31350" s="343"/>
    </row>
    <row r="31351" spans="4:4" x14ac:dyDescent="0.2">
      <c r="D31351" s="343"/>
    </row>
    <row r="31352" spans="4:4" x14ac:dyDescent="0.2">
      <c r="D31352" s="343"/>
    </row>
    <row r="31353" spans="4:4" x14ac:dyDescent="0.2">
      <c r="D31353" s="343"/>
    </row>
    <row r="31354" spans="4:4" x14ac:dyDescent="0.2">
      <c r="D31354" s="343"/>
    </row>
    <row r="31355" spans="4:4" x14ac:dyDescent="0.2">
      <c r="D31355" s="343"/>
    </row>
    <row r="31356" spans="4:4" x14ac:dyDescent="0.2">
      <c r="D31356" s="343"/>
    </row>
    <row r="31357" spans="4:4" x14ac:dyDescent="0.2">
      <c r="D31357" s="343"/>
    </row>
    <row r="31358" spans="4:4" x14ac:dyDescent="0.2">
      <c r="D31358" s="343"/>
    </row>
    <row r="31359" spans="4:4" x14ac:dyDescent="0.2">
      <c r="D31359" s="343"/>
    </row>
    <row r="31360" spans="4:4" x14ac:dyDescent="0.2">
      <c r="D31360" s="343"/>
    </row>
    <row r="31361" spans="4:4" x14ac:dyDescent="0.2">
      <c r="D31361" s="343"/>
    </row>
    <row r="31362" spans="4:4" x14ac:dyDescent="0.2">
      <c r="D31362" s="343"/>
    </row>
    <row r="31363" spans="4:4" x14ac:dyDescent="0.2">
      <c r="D31363" s="343"/>
    </row>
    <row r="31364" spans="4:4" x14ac:dyDescent="0.2">
      <c r="D31364" s="343"/>
    </row>
    <row r="31365" spans="4:4" x14ac:dyDescent="0.2">
      <c r="D31365" s="343"/>
    </row>
    <row r="31366" spans="4:4" x14ac:dyDescent="0.2">
      <c r="D31366" s="343"/>
    </row>
    <row r="31367" spans="4:4" x14ac:dyDescent="0.2">
      <c r="D31367" s="343"/>
    </row>
    <row r="31368" spans="4:4" x14ac:dyDescent="0.2">
      <c r="D31368" s="343"/>
    </row>
    <row r="31369" spans="4:4" x14ac:dyDescent="0.2">
      <c r="D31369" s="343"/>
    </row>
    <row r="31370" spans="4:4" x14ac:dyDescent="0.2">
      <c r="D31370" s="343"/>
    </row>
    <row r="31371" spans="4:4" x14ac:dyDescent="0.2">
      <c r="D31371" s="343"/>
    </row>
    <row r="31372" spans="4:4" x14ac:dyDescent="0.2">
      <c r="D31372" s="343"/>
    </row>
    <row r="31373" spans="4:4" x14ac:dyDescent="0.2">
      <c r="D31373" s="343"/>
    </row>
    <row r="31374" spans="4:4" x14ac:dyDescent="0.2">
      <c r="D31374" s="343"/>
    </row>
    <row r="31375" spans="4:4" x14ac:dyDescent="0.2">
      <c r="D31375" s="343"/>
    </row>
    <row r="31376" spans="4:4" x14ac:dyDescent="0.2">
      <c r="D31376" s="343"/>
    </row>
    <row r="31377" spans="4:4" x14ac:dyDescent="0.2">
      <c r="D31377" s="343"/>
    </row>
    <row r="31378" spans="4:4" x14ac:dyDescent="0.2">
      <c r="D31378" s="343"/>
    </row>
    <row r="31379" spans="4:4" x14ac:dyDescent="0.2">
      <c r="D31379" s="343"/>
    </row>
    <row r="31380" spans="4:4" x14ac:dyDescent="0.2">
      <c r="D31380" s="343"/>
    </row>
    <row r="31381" spans="4:4" x14ac:dyDescent="0.2">
      <c r="D31381" s="343"/>
    </row>
    <row r="31382" spans="4:4" x14ac:dyDescent="0.2">
      <c r="D31382" s="343"/>
    </row>
    <row r="31383" spans="4:4" x14ac:dyDescent="0.2">
      <c r="D31383" s="343"/>
    </row>
    <row r="31384" spans="4:4" x14ac:dyDescent="0.2">
      <c r="D31384" s="343"/>
    </row>
    <row r="31385" spans="4:4" x14ac:dyDescent="0.2">
      <c r="D31385" s="343"/>
    </row>
    <row r="31386" spans="4:4" x14ac:dyDescent="0.2">
      <c r="D31386" s="343"/>
    </row>
    <row r="31387" spans="4:4" x14ac:dyDescent="0.2">
      <c r="D31387" s="343"/>
    </row>
    <row r="31388" spans="4:4" x14ac:dyDescent="0.2">
      <c r="D31388" s="343"/>
    </row>
    <row r="31389" spans="4:4" x14ac:dyDescent="0.2">
      <c r="D31389" s="343"/>
    </row>
    <row r="31390" spans="4:4" x14ac:dyDescent="0.2">
      <c r="D31390" s="343"/>
    </row>
    <row r="31391" spans="4:4" x14ac:dyDescent="0.2">
      <c r="D31391" s="343"/>
    </row>
    <row r="31392" spans="4:4" x14ac:dyDescent="0.2">
      <c r="D31392" s="343"/>
    </row>
    <row r="31393" spans="4:4" x14ac:dyDescent="0.2">
      <c r="D31393" s="343"/>
    </row>
    <row r="31394" spans="4:4" x14ac:dyDescent="0.2">
      <c r="D31394" s="343"/>
    </row>
    <row r="31395" spans="4:4" x14ac:dyDescent="0.2">
      <c r="D31395" s="343"/>
    </row>
    <row r="31396" spans="4:4" x14ac:dyDescent="0.2">
      <c r="D31396" s="343"/>
    </row>
    <row r="31397" spans="4:4" x14ac:dyDescent="0.2">
      <c r="D31397" s="343"/>
    </row>
    <row r="31398" spans="4:4" x14ac:dyDescent="0.2">
      <c r="D31398" s="343"/>
    </row>
    <row r="31399" spans="4:4" x14ac:dyDescent="0.2">
      <c r="D31399" s="343"/>
    </row>
    <row r="31400" spans="4:4" x14ac:dyDescent="0.2">
      <c r="D31400" s="343"/>
    </row>
    <row r="31401" spans="4:4" x14ac:dyDescent="0.2">
      <c r="D31401" s="343"/>
    </row>
    <row r="31402" spans="4:4" x14ac:dyDescent="0.2">
      <c r="D31402" s="343"/>
    </row>
    <row r="31403" spans="4:4" x14ac:dyDescent="0.2">
      <c r="D31403" s="343"/>
    </row>
    <row r="31404" spans="4:4" x14ac:dyDescent="0.2">
      <c r="D31404" s="343"/>
    </row>
    <row r="31405" spans="4:4" x14ac:dyDescent="0.2">
      <c r="D31405" s="343"/>
    </row>
    <row r="31406" spans="4:4" x14ac:dyDescent="0.2">
      <c r="D31406" s="343"/>
    </row>
    <row r="31407" spans="4:4" x14ac:dyDescent="0.2">
      <c r="D31407" s="343"/>
    </row>
    <row r="31408" spans="4:4" x14ac:dyDescent="0.2">
      <c r="D31408" s="343"/>
    </row>
    <row r="31409" spans="4:4" x14ac:dyDescent="0.2">
      <c r="D31409" s="343"/>
    </row>
    <row r="31410" spans="4:4" x14ac:dyDescent="0.2">
      <c r="D31410" s="343"/>
    </row>
    <row r="31411" spans="4:4" x14ac:dyDescent="0.2">
      <c r="D31411" s="343"/>
    </row>
    <row r="31412" spans="4:4" x14ac:dyDescent="0.2">
      <c r="D31412" s="343"/>
    </row>
    <row r="31413" spans="4:4" x14ac:dyDescent="0.2">
      <c r="D31413" s="343"/>
    </row>
    <row r="31414" spans="4:4" x14ac:dyDescent="0.2">
      <c r="D31414" s="343"/>
    </row>
    <row r="31415" spans="4:4" x14ac:dyDescent="0.2">
      <c r="D31415" s="343"/>
    </row>
    <row r="31416" spans="4:4" x14ac:dyDescent="0.2">
      <c r="D31416" s="343"/>
    </row>
    <row r="31417" spans="4:4" x14ac:dyDescent="0.2">
      <c r="D31417" s="343"/>
    </row>
    <row r="31418" spans="4:4" x14ac:dyDescent="0.2">
      <c r="D31418" s="343"/>
    </row>
    <row r="31419" spans="4:4" x14ac:dyDescent="0.2">
      <c r="D31419" s="343"/>
    </row>
    <row r="31420" spans="4:4" x14ac:dyDescent="0.2">
      <c r="D31420" s="343"/>
    </row>
    <row r="31421" spans="4:4" x14ac:dyDescent="0.2">
      <c r="D31421" s="343"/>
    </row>
    <row r="31422" spans="4:4" x14ac:dyDescent="0.2">
      <c r="D31422" s="343"/>
    </row>
    <row r="31423" spans="4:4" x14ac:dyDescent="0.2">
      <c r="D31423" s="343"/>
    </row>
    <row r="31424" spans="4:4" x14ac:dyDescent="0.2">
      <c r="D31424" s="343"/>
    </row>
    <row r="31425" spans="4:4" x14ac:dyDescent="0.2">
      <c r="D31425" s="343"/>
    </row>
    <row r="31426" spans="4:4" x14ac:dyDescent="0.2">
      <c r="D31426" s="343"/>
    </row>
    <row r="31427" spans="4:4" x14ac:dyDescent="0.2">
      <c r="D31427" s="343"/>
    </row>
    <row r="31428" spans="4:4" x14ac:dyDescent="0.2">
      <c r="D31428" s="343"/>
    </row>
    <row r="31429" spans="4:4" x14ac:dyDescent="0.2">
      <c r="D31429" s="343"/>
    </row>
    <row r="31430" spans="4:4" x14ac:dyDescent="0.2">
      <c r="D31430" s="343"/>
    </row>
    <row r="31431" spans="4:4" x14ac:dyDescent="0.2">
      <c r="D31431" s="343"/>
    </row>
    <row r="31432" spans="4:4" x14ac:dyDescent="0.2">
      <c r="D31432" s="343"/>
    </row>
    <row r="31433" spans="4:4" x14ac:dyDescent="0.2">
      <c r="D31433" s="343"/>
    </row>
    <row r="31434" spans="4:4" x14ac:dyDescent="0.2">
      <c r="D31434" s="343"/>
    </row>
    <row r="31435" spans="4:4" x14ac:dyDescent="0.2">
      <c r="D31435" s="343"/>
    </row>
    <row r="31436" spans="4:4" x14ac:dyDescent="0.2">
      <c r="D31436" s="343"/>
    </row>
    <row r="31437" spans="4:4" x14ac:dyDescent="0.2">
      <c r="D31437" s="343"/>
    </row>
    <row r="31438" spans="4:4" x14ac:dyDescent="0.2">
      <c r="D31438" s="343"/>
    </row>
    <row r="31439" spans="4:4" x14ac:dyDescent="0.2">
      <c r="D31439" s="343"/>
    </row>
    <row r="31440" spans="4:4" x14ac:dyDescent="0.2">
      <c r="D31440" s="343"/>
    </row>
    <row r="31441" spans="4:4" x14ac:dyDescent="0.2">
      <c r="D31441" s="343"/>
    </row>
    <row r="31442" spans="4:4" x14ac:dyDescent="0.2">
      <c r="D31442" s="343"/>
    </row>
    <row r="31443" spans="4:4" x14ac:dyDescent="0.2">
      <c r="D31443" s="343"/>
    </row>
    <row r="31444" spans="4:4" x14ac:dyDescent="0.2">
      <c r="D31444" s="343"/>
    </row>
    <row r="31445" spans="4:4" x14ac:dyDescent="0.2">
      <c r="D31445" s="343"/>
    </row>
    <row r="31446" spans="4:4" x14ac:dyDescent="0.2">
      <c r="D31446" s="343"/>
    </row>
    <row r="31447" spans="4:4" x14ac:dyDescent="0.2">
      <c r="D31447" s="343"/>
    </row>
    <row r="31448" spans="4:4" x14ac:dyDescent="0.2">
      <c r="D31448" s="343"/>
    </row>
    <row r="31449" spans="4:4" x14ac:dyDescent="0.2">
      <c r="D31449" s="343"/>
    </row>
    <row r="31450" spans="4:4" x14ac:dyDescent="0.2">
      <c r="D31450" s="343"/>
    </row>
    <row r="31451" spans="4:4" x14ac:dyDescent="0.2">
      <c r="D31451" s="343"/>
    </row>
    <row r="31452" spans="4:4" x14ac:dyDescent="0.2">
      <c r="D31452" s="343"/>
    </row>
    <row r="31453" spans="4:4" x14ac:dyDescent="0.2">
      <c r="D31453" s="343"/>
    </row>
    <row r="31454" spans="4:4" x14ac:dyDescent="0.2">
      <c r="D31454" s="343"/>
    </row>
    <row r="31455" spans="4:4" x14ac:dyDescent="0.2">
      <c r="D31455" s="343"/>
    </row>
    <row r="31456" spans="4:4" x14ac:dyDescent="0.2">
      <c r="D31456" s="343"/>
    </row>
    <row r="31457" spans="4:4" x14ac:dyDescent="0.2">
      <c r="D31457" s="343"/>
    </row>
    <row r="31458" spans="4:4" x14ac:dyDescent="0.2">
      <c r="D31458" s="343"/>
    </row>
    <row r="31459" spans="4:4" x14ac:dyDescent="0.2">
      <c r="D31459" s="343"/>
    </row>
    <row r="31460" spans="4:4" x14ac:dyDescent="0.2">
      <c r="D31460" s="343"/>
    </row>
    <row r="31461" spans="4:4" x14ac:dyDescent="0.2">
      <c r="D31461" s="343"/>
    </row>
    <row r="31462" spans="4:4" x14ac:dyDescent="0.2">
      <c r="D31462" s="343"/>
    </row>
    <row r="31463" spans="4:4" x14ac:dyDescent="0.2">
      <c r="D31463" s="343"/>
    </row>
    <row r="31464" spans="4:4" x14ac:dyDescent="0.2">
      <c r="D31464" s="343"/>
    </row>
    <row r="31465" spans="4:4" x14ac:dyDescent="0.2">
      <c r="D31465" s="343"/>
    </row>
    <row r="31466" spans="4:4" x14ac:dyDescent="0.2">
      <c r="D31466" s="343"/>
    </row>
    <row r="31467" spans="4:4" x14ac:dyDescent="0.2">
      <c r="D31467" s="343"/>
    </row>
    <row r="31468" spans="4:4" x14ac:dyDescent="0.2">
      <c r="D31468" s="343"/>
    </row>
    <row r="31469" spans="4:4" x14ac:dyDescent="0.2">
      <c r="D31469" s="343"/>
    </row>
    <row r="31470" spans="4:4" x14ac:dyDescent="0.2">
      <c r="D31470" s="343"/>
    </row>
    <row r="31471" spans="4:4" x14ac:dyDescent="0.2">
      <c r="D31471" s="343"/>
    </row>
    <row r="31472" spans="4:4" x14ac:dyDescent="0.2">
      <c r="D31472" s="343"/>
    </row>
    <row r="31473" spans="4:4" x14ac:dyDescent="0.2">
      <c r="D31473" s="343"/>
    </row>
    <row r="31474" spans="4:4" x14ac:dyDescent="0.2">
      <c r="D31474" s="343"/>
    </row>
    <row r="31475" spans="4:4" x14ac:dyDescent="0.2">
      <c r="D31475" s="343"/>
    </row>
    <row r="31476" spans="4:4" x14ac:dyDescent="0.2">
      <c r="D31476" s="343"/>
    </row>
    <row r="31477" spans="4:4" x14ac:dyDescent="0.2">
      <c r="D31477" s="343"/>
    </row>
    <row r="31478" spans="4:4" x14ac:dyDescent="0.2">
      <c r="D31478" s="343"/>
    </row>
    <row r="31479" spans="4:4" x14ac:dyDescent="0.2">
      <c r="D31479" s="343"/>
    </row>
    <row r="31480" spans="4:4" x14ac:dyDescent="0.2">
      <c r="D31480" s="343"/>
    </row>
    <row r="31481" spans="4:4" x14ac:dyDescent="0.2">
      <c r="D31481" s="343"/>
    </row>
    <row r="31482" spans="4:4" x14ac:dyDescent="0.2">
      <c r="D31482" s="343"/>
    </row>
    <row r="31483" spans="4:4" x14ac:dyDescent="0.2">
      <c r="D31483" s="343"/>
    </row>
    <row r="31484" spans="4:4" x14ac:dyDescent="0.2">
      <c r="D31484" s="343"/>
    </row>
    <row r="31485" spans="4:4" x14ac:dyDescent="0.2">
      <c r="D31485" s="343"/>
    </row>
    <row r="31486" spans="4:4" x14ac:dyDescent="0.2">
      <c r="D31486" s="343"/>
    </row>
    <row r="31487" spans="4:4" x14ac:dyDescent="0.2">
      <c r="D31487" s="343"/>
    </row>
    <row r="31488" spans="4:4" x14ac:dyDescent="0.2">
      <c r="D31488" s="343"/>
    </row>
    <row r="31489" spans="4:4" x14ac:dyDescent="0.2">
      <c r="D31489" s="343"/>
    </row>
    <row r="31490" spans="4:4" x14ac:dyDescent="0.2">
      <c r="D31490" s="343"/>
    </row>
    <row r="31491" spans="4:4" x14ac:dyDescent="0.2">
      <c r="D31491" s="343"/>
    </row>
    <row r="31492" spans="4:4" x14ac:dyDescent="0.2">
      <c r="D31492" s="343"/>
    </row>
    <row r="31493" spans="4:4" x14ac:dyDescent="0.2">
      <c r="D31493" s="343"/>
    </row>
    <row r="31494" spans="4:4" x14ac:dyDescent="0.2">
      <c r="D31494" s="343"/>
    </row>
    <row r="31495" spans="4:4" x14ac:dyDescent="0.2">
      <c r="D31495" s="343"/>
    </row>
    <row r="31496" spans="4:4" x14ac:dyDescent="0.2">
      <c r="D31496" s="343"/>
    </row>
    <row r="31497" spans="4:4" x14ac:dyDescent="0.2">
      <c r="D31497" s="343"/>
    </row>
    <row r="31498" spans="4:4" x14ac:dyDescent="0.2">
      <c r="D31498" s="343"/>
    </row>
    <row r="31499" spans="4:4" x14ac:dyDescent="0.2">
      <c r="D31499" s="343"/>
    </row>
    <row r="31500" spans="4:4" x14ac:dyDescent="0.2">
      <c r="D31500" s="343"/>
    </row>
    <row r="31501" spans="4:4" x14ac:dyDescent="0.2">
      <c r="D31501" s="343"/>
    </row>
    <row r="31502" spans="4:4" x14ac:dyDescent="0.2">
      <c r="D31502" s="343"/>
    </row>
    <row r="31503" spans="4:4" x14ac:dyDescent="0.2">
      <c r="D31503" s="343"/>
    </row>
    <row r="31504" spans="4:4" x14ac:dyDescent="0.2">
      <c r="D31504" s="343"/>
    </row>
    <row r="31505" spans="4:4" x14ac:dyDescent="0.2">
      <c r="D31505" s="343"/>
    </row>
    <row r="31506" spans="4:4" x14ac:dyDescent="0.2">
      <c r="D31506" s="343"/>
    </row>
    <row r="31507" spans="4:4" x14ac:dyDescent="0.2">
      <c r="D31507" s="343"/>
    </row>
    <row r="31508" spans="4:4" x14ac:dyDescent="0.2">
      <c r="D31508" s="343"/>
    </row>
    <row r="31509" spans="4:4" x14ac:dyDescent="0.2">
      <c r="D31509" s="343"/>
    </row>
    <row r="31510" spans="4:4" x14ac:dyDescent="0.2">
      <c r="D31510" s="343"/>
    </row>
    <row r="31511" spans="4:4" x14ac:dyDescent="0.2">
      <c r="D31511" s="343"/>
    </row>
    <row r="31512" spans="4:4" x14ac:dyDescent="0.2">
      <c r="D31512" s="343"/>
    </row>
    <row r="31513" spans="4:4" x14ac:dyDescent="0.2">
      <c r="D31513" s="343"/>
    </row>
    <row r="31514" spans="4:4" x14ac:dyDescent="0.2">
      <c r="D31514" s="343"/>
    </row>
    <row r="31515" spans="4:4" x14ac:dyDescent="0.2">
      <c r="D31515" s="343"/>
    </row>
    <row r="31516" spans="4:4" x14ac:dyDescent="0.2">
      <c r="D31516" s="343"/>
    </row>
    <row r="31517" spans="4:4" x14ac:dyDescent="0.2">
      <c r="D31517" s="343"/>
    </row>
    <row r="31518" spans="4:4" x14ac:dyDescent="0.2">
      <c r="D31518" s="343"/>
    </row>
    <row r="31519" spans="4:4" x14ac:dyDescent="0.2">
      <c r="D31519" s="343"/>
    </row>
    <row r="31520" spans="4:4" x14ac:dyDescent="0.2">
      <c r="D31520" s="343"/>
    </row>
    <row r="31521" spans="4:4" x14ac:dyDescent="0.2">
      <c r="D31521" s="343"/>
    </row>
    <row r="31522" spans="4:4" x14ac:dyDescent="0.2">
      <c r="D31522" s="343"/>
    </row>
    <row r="31523" spans="4:4" x14ac:dyDescent="0.2">
      <c r="D31523" s="343"/>
    </row>
    <row r="31524" spans="4:4" x14ac:dyDescent="0.2">
      <c r="D31524" s="343"/>
    </row>
    <row r="31525" spans="4:4" x14ac:dyDescent="0.2">
      <c r="D31525" s="343"/>
    </row>
    <row r="31526" spans="4:4" x14ac:dyDescent="0.2">
      <c r="D31526" s="343"/>
    </row>
    <row r="31527" spans="4:4" x14ac:dyDescent="0.2">
      <c r="D31527" s="343"/>
    </row>
    <row r="31528" spans="4:4" x14ac:dyDescent="0.2">
      <c r="D31528" s="343"/>
    </row>
    <row r="31529" spans="4:4" x14ac:dyDescent="0.2">
      <c r="D31529" s="343"/>
    </row>
    <row r="31530" spans="4:4" x14ac:dyDescent="0.2">
      <c r="D31530" s="343"/>
    </row>
    <row r="31531" spans="4:4" x14ac:dyDescent="0.2">
      <c r="D31531" s="343"/>
    </row>
    <row r="31532" spans="4:4" x14ac:dyDescent="0.2">
      <c r="D31532" s="343"/>
    </row>
    <row r="31533" spans="4:4" x14ac:dyDescent="0.2">
      <c r="D31533" s="343"/>
    </row>
    <row r="31534" spans="4:4" x14ac:dyDescent="0.2">
      <c r="D31534" s="343"/>
    </row>
    <row r="31535" spans="4:4" x14ac:dyDescent="0.2">
      <c r="D31535" s="343"/>
    </row>
    <row r="31536" spans="4:4" x14ac:dyDescent="0.2">
      <c r="D31536" s="343"/>
    </row>
    <row r="31537" spans="4:4" x14ac:dyDescent="0.2">
      <c r="D31537" s="343"/>
    </row>
    <row r="31538" spans="4:4" x14ac:dyDescent="0.2">
      <c r="D31538" s="343"/>
    </row>
    <row r="31539" spans="4:4" x14ac:dyDescent="0.2">
      <c r="D31539" s="343"/>
    </row>
    <row r="31540" spans="4:4" x14ac:dyDescent="0.2">
      <c r="D31540" s="343"/>
    </row>
    <row r="31541" spans="4:4" x14ac:dyDescent="0.2">
      <c r="D31541" s="343"/>
    </row>
    <row r="31542" spans="4:4" x14ac:dyDescent="0.2">
      <c r="D31542" s="343"/>
    </row>
    <row r="31543" spans="4:4" x14ac:dyDescent="0.2">
      <c r="D31543" s="343"/>
    </row>
    <row r="31544" spans="4:4" x14ac:dyDescent="0.2">
      <c r="D31544" s="343"/>
    </row>
    <row r="31545" spans="4:4" x14ac:dyDescent="0.2">
      <c r="D31545" s="343"/>
    </row>
    <row r="31546" spans="4:4" x14ac:dyDescent="0.2">
      <c r="D31546" s="343"/>
    </row>
    <row r="31547" spans="4:4" x14ac:dyDescent="0.2">
      <c r="D31547" s="343"/>
    </row>
    <row r="31548" spans="4:4" x14ac:dyDescent="0.2">
      <c r="D31548" s="343"/>
    </row>
    <row r="31549" spans="4:4" x14ac:dyDescent="0.2">
      <c r="D31549" s="343"/>
    </row>
    <row r="31550" spans="4:4" x14ac:dyDescent="0.2">
      <c r="D31550" s="343"/>
    </row>
    <row r="31551" spans="4:4" x14ac:dyDescent="0.2">
      <c r="D31551" s="343"/>
    </row>
    <row r="31552" spans="4:4" x14ac:dyDescent="0.2">
      <c r="D31552" s="343"/>
    </row>
    <row r="31553" spans="4:4" x14ac:dyDescent="0.2">
      <c r="D31553" s="343"/>
    </row>
    <row r="31554" spans="4:4" x14ac:dyDescent="0.2">
      <c r="D31554" s="343"/>
    </row>
    <row r="31555" spans="4:4" x14ac:dyDescent="0.2">
      <c r="D31555" s="343"/>
    </row>
    <row r="31556" spans="4:4" x14ac:dyDescent="0.2">
      <c r="D31556" s="343"/>
    </row>
    <row r="31557" spans="4:4" x14ac:dyDescent="0.2">
      <c r="D31557" s="343"/>
    </row>
    <row r="31558" spans="4:4" x14ac:dyDescent="0.2">
      <c r="D31558" s="343"/>
    </row>
    <row r="31559" spans="4:4" x14ac:dyDescent="0.2">
      <c r="D31559" s="343"/>
    </row>
    <row r="31560" spans="4:4" x14ac:dyDescent="0.2">
      <c r="D31560" s="343"/>
    </row>
    <row r="31561" spans="4:4" x14ac:dyDescent="0.2">
      <c r="D31561" s="343"/>
    </row>
    <row r="31562" spans="4:4" x14ac:dyDescent="0.2">
      <c r="D31562" s="343"/>
    </row>
    <row r="31563" spans="4:4" x14ac:dyDescent="0.2">
      <c r="D31563" s="343"/>
    </row>
    <row r="31564" spans="4:4" x14ac:dyDescent="0.2">
      <c r="D31564" s="343"/>
    </row>
    <row r="31565" spans="4:4" x14ac:dyDescent="0.2">
      <c r="D31565" s="343"/>
    </row>
    <row r="31566" spans="4:4" x14ac:dyDescent="0.2">
      <c r="D31566" s="343"/>
    </row>
    <row r="31567" spans="4:4" x14ac:dyDescent="0.2">
      <c r="D31567" s="343"/>
    </row>
    <row r="31568" spans="4:4" x14ac:dyDescent="0.2">
      <c r="D31568" s="343"/>
    </row>
    <row r="31569" spans="4:4" x14ac:dyDescent="0.2">
      <c r="D31569" s="343"/>
    </row>
    <row r="31570" spans="4:4" x14ac:dyDescent="0.2">
      <c r="D31570" s="343"/>
    </row>
    <row r="31571" spans="4:4" x14ac:dyDescent="0.2">
      <c r="D31571" s="343"/>
    </row>
    <row r="31572" spans="4:4" x14ac:dyDescent="0.2">
      <c r="D31572" s="343"/>
    </row>
    <row r="31573" spans="4:4" x14ac:dyDescent="0.2">
      <c r="D31573" s="343"/>
    </row>
    <row r="31574" spans="4:4" x14ac:dyDescent="0.2">
      <c r="D31574" s="343"/>
    </row>
    <row r="31575" spans="4:4" x14ac:dyDescent="0.2">
      <c r="D31575" s="343"/>
    </row>
    <row r="31576" spans="4:4" x14ac:dyDescent="0.2">
      <c r="D31576" s="343"/>
    </row>
    <row r="31577" spans="4:4" x14ac:dyDescent="0.2">
      <c r="D31577" s="343"/>
    </row>
    <row r="31578" spans="4:4" x14ac:dyDescent="0.2">
      <c r="D31578" s="343"/>
    </row>
    <row r="31579" spans="4:4" x14ac:dyDescent="0.2">
      <c r="D31579" s="343"/>
    </row>
    <row r="31580" spans="4:4" x14ac:dyDescent="0.2">
      <c r="D31580" s="343"/>
    </row>
    <row r="31581" spans="4:4" x14ac:dyDescent="0.2">
      <c r="D31581" s="343"/>
    </row>
    <row r="31582" spans="4:4" x14ac:dyDescent="0.2">
      <c r="D31582" s="343"/>
    </row>
    <row r="31583" spans="4:4" x14ac:dyDescent="0.2">
      <c r="D31583" s="343"/>
    </row>
    <row r="31584" spans="4:4" x14ac:dyDescent="0.2">
      <c r="D31584" s="343"/>
    </row>
    <row r="31585" spans="4:4" x14ac:dyDescent="0.2">
      <c r="D31585" s="343"/>
    </row>
    <row r="31586" spans="4:4" x14ac:dyDescent="0.2">
      <c r="D31586" s="343"/>
    </row>
    <row r="31587" spans="4:4" x14ac:dyDescent="0.2">
      <c r="D31587" s="343"/>
    </row>
    <row r="31588" spans="4:4" x14ac:dyDescent="0.2">
      <c r="D31588" s="343"/>
    </row>
    <row r="31589" spans="4:4" x14ac:dyDescent="0.2">
      <c r="D31589" s="343"/>
    </row>
    <row r="31590" spans="4:4" x14ac:dyDescent="0.2">
      <c r="D31590" s="343"/>
    </row>
    <row r="31591" spans="4:4" x14ac:dyDescent="0.2">
      <c r="D31591" s="343"/>
    </row>
    <row r="31592" spans="4:4" x14ac:dyDescent="0.2">
      <c r="D31592" s="343"/>
    </row>
    <row r="31593" spans="4:4" x14ac:dyDescent="0.2">
      <c r="D31593" s="343"/>
    </row>
    <row r="31594" spans="4:4" x14ac:dyDescent="0.2">
      <c r="D31594" s="343"/>
    </row>
    <row r="31595" spans="4:4" x14ac:dyDescent="0.2">
      <c r="D31595" s="343"/>
    </row>
    <row r="31596" spans="4:4" x14ac:dyDescent="0.2">
      <c r="D31596" s="343"/>
    </row>
    <row r="31597" spans="4:4" x14ac:dyDescent="0.2">
      <c r="D31597" s="343"/>
    </row>
    <row r="31598" spans="4:4" x14ac:dyDescent="0.2">
      <c r="D31598" s="343"/>
    </row>
    <row r="31599" spans="4:4" x14ac:dyDescent="0.2">
      <c r="D31599" s="343"/>
    </row>
    <row r="31600" spans="4:4" x14ac:dyDescent="0.2">
      <c r="D31600" s="343"/>
    </row>
    <row r="31601" spans="4:4" x14ac:dyDescent="0.2">
      <c r="D31601" s="343"/>
    </row>
    <row r="31602" spans="4:4" x14ac:dyDescent="0.2">
      <c r="D31602" s="343"/>
    </row>
    <row r="31603" spans="4:4" x14ac:dyDescent="0.2">
      <c r="D31603" s="343"/>
    </row>
    <row r="31604" spans="4:4" x14ac:dyDescent="0.2">
      <c r="D31604" s="343"/>
    </row>
    <row r="31605" spans="4:4" x14ac:dyDescent="0.2">
      <c r="D31605" s="343"/>
    </row>
    <row r="31606" spans="4:4" x14ac:dyDescent="0.2">
      <c r="D31606" s="343"/>
    </row>
    <row r="31607" spans="4:4" x14ac:dyDescent="0.2">
      <c r="D31607" s="343"/>
    </row>
    <row r="31608" spans="4:4" x14ac:dyDescent="0.2">
      <c r="D31608" s="343"/>
    </row>
    <row r="31609" spans="4:4" x14ac:dyDescent="0.2">
      <c r="D31609" s="343"/>
    </row>
    <row r="31610" spans="4:4" x14ac:dyDescent="0.2">
      <c r="D31610" s="343"/>
    </row>
    <row r="31611" spans="4:4" x14ac:dyDescent="0.2">
      <c r="D31611" s="343"/>
    </row>
    <row r="31612" spans="4:4" x14ac:dyDescent="0.2">
      <c r="D31612" s="343"/>
    </row>
    <row r="31613" spans="4:4" x14ac:dyDescent="0.2">
      <c r="D31613" s="343"/>
    </row>
    <row r="31614" spans="4:4" x14ac:dyDescent="0.2">
      <c r="D31614" s="343"/>
    </row>
    <row r="31615" spans="4:4" x14ac:dyDescent="0.2">
      <c r="D31615" s="343"/>
    </row>
    <row r="31616" spans="4:4" x14ac:dyDescent="0.2">
      <c r="D31616" s="343"/>
    </row>
    <row r="31617" spans="4:4" x14ac:dyDescent="0.2">
      <c r="D31617" s="343"/>
    </row>
    <row r="31618" spans="4:4" x14ac:dyDescent="0.2">
      <c r="D31618" s="343"/>
    </row>
    <row r="31619" spans="4:4" x14ac:dyDescent="0.2">
      <c r="D31619" s="343"/>
    </row>
    <row r="31620" spans="4:4" x14ac:dyDescent="0.2">
      <c r="D31620" s="343"/>
    </row>
    <row r="31621" spans="4:4" x14ac:dyDescent="0.2">
      <c r="D31621" s="343"/>
    </row>
    <row r="31622" spans="4:4" x14ac:dyDescent="0.2">
      <c r="D31622" s="343"/>
    </row>
    <row r="31623" spans="4:4" x14ac:dyDescent="0.2">
      <c r="D31623" s="343"/>
    </row>
    <row r="31624" spans="4:4" x14ac:dyDescent="0.2">
      <c r="D31624" s="343"/>
    </row>
    <row r="31625" spans="4:4" x14ac:dyDescent="0.2">
      <c r="D31625" s="343"/>
    </row>
    <row r="31626" spans="4:4" x14ac:dyDescent="0.2">
      <c r="D31626" s="343"/>
    </row>
    <row r="31627" spans="4:4" x14ac:dyDescent="0.2">
      <c r="D31627" s="343"/>
    </row>
    <row r="31628" spans="4:4" x14ac:dyDescent="0.2">
      <c r="D31628" s="343"/>
    </row>
    <row r="31629" spans="4:4" x14ac:dyDescent="0.2">
      <c r="D31629" s="343"/>
    </row>
    <row r="31630" spans="4:4" x14ac:dyDescent="0.2">
      <c r="D31630" s="343"/>
    </row>
    <row r="31631" spans="4:4" x14ac:dyDescent="0.2">
      <c r="D31631" s="343"/>
    </row>
    <row r="31632" spans="4:4" x14ac:dyDescent="0.2">
      <c r="D31632" s="343"/>
    </row>
    <row r="31633" spans="4:4" x14ac:dyDescent="0.2">
      <c r="D31633" s="343"/>
    </row>
    <row r="31634" spans="4:4" x14ac:dyDescent="0.2">
      <c r="D31634" s="343"/>
    </row>
    <row r="31635" spans="4:4" x14ac:dyDescent="0.2">
      <c r="D31635" s="343"/>
    </row>
    <row r="31636" spans="4:4" x14ac:dyDescent="0.2">
      <c r="D31636" s="343"/>
    </row>
    <row r="31637" spans="4:4" x14ac:dyDescent="0.2">
      <c r="D31637" s="343"/>
    </row>
    <row r="31638" spans="4:4" x14ac:dyDescent="0.2">
      <c r="D31638" s="343"/>
    </row>
    <row r="31639" spans="4:4" x14ac:dyDescent="0.2">
      <c r="D31639" s="343"/>
    </row>
    <row r="31640" spans="4:4" x14ac:dyDescent="0.2">
      <c r="D31640" s="343"/>
    </row>
    <row r="31641" spans="4:4" x14ac:dyDescent="0.2">
      <c r="D31641" s="343"/>
    </row>
    <row r="31642" spans="4:4" x14ac:dyDescent="0.2">
      <c r="D31642" s="343"/>
    </row>
    <row r="31643" spans="4:4" x14ac:dyDescent="0.2">
      <c r="D31643" s="343"/>
    </row>
    <row r="31644" spans="4:4" x14ac:dyDescent="0.2">
      <c r="D31644" s="343"/>
    </row>
    <row r="31645" spans="4:4" x14ac:dyDescent="0.2">
      <c r="D31645" s="343"/>
    </row>
    <row r="31646" spans="4:4" x14ac:dyDescent="0.2">
      <c r="D31646" s="343"/>
    </row>
    <row r="31647" spans="4:4" x14ac:dyDescent="0.2">
      <c r="D31647" s="343"/>
    </row>
    <row r="31648" spans="4:4" x14ac:dyDescent="0.2">
      <c r="D31648" s="343"/>
    </row>
    <row r="31649" spans="4:4" x14ac:dyDescent="0.2">
      <c r="D31649" s="343"/>
    </row>
    <row r="31650" spans="4:4" x14ac:dyDescent="0.2">
      <c r="D31650" s="343"/>
    </row>
    <row r="31651" spans="4:4" x14ac:dyDescent="0.2">
      <c r="D31651" s="343"/>
    </row>
    <row r="31652" spans="4:4" x14ac:dyDescent="0.2">
      <c r="D31652" s="343"/>
    </row>
    <row r="31653" spans="4:4" x14ac:dyDescent="0.2">
      <c r="D31653" s="343"/>
    </row>
    <row r="31654" spans="4:4" x14ac:dyDescent="0.2">
      <c r="D31654" s="343"/>
    </row>
    <row r="31655" spans="4:4" x14ac:dyDescent="0.2">
      <c r="D31655" s="343"/>
    </row>
    <row r="31656" spans="4:4" x14ac:dyDescent="0.2">
      <c r="D31656" s="343"/>
    </row>
    <row r="31657" spans="4:4" x14ac:dyDescent="0.2">
      <c r="D31657" s="343"/>
    </row>
    <row r="31658" spans="4:4" x14ac:dyDescent="0.2">
      <c r="D31658" s="343"/>
    </row>
    <row r="31659" spans="4:4" x14ac:dyDescent="0.2">
      <c r="D31659" s="343"/>
    </row>
    <row r="31660" spans="4:4" x14ac:dyDescent="0.2">
      <c r="D31660" s="343"/>
    </row>
    <row r="31661" spans="4:4" x14ac:dyDescent="0.2">
      <c r="D31661" s="343"/>
    </row>
    <row r="31662" spans="4:4" x14ac:dyDescent="0.2">
      <c r="D31662" s="343"/>
    </row>
    <row r="31663" spans="4:4" x14ac:dyDescent="0.2">
      <c r="D31663" s="343"/>
    </row>
    <row r="31664" spans="4:4" x14ac:dyDescent="0.2">
      <c r="D31664" s="343"/>
    </row>
    <row r="31665" spans="4:4" x14ac:dyDescent="0.2">
      <c r="D31665" s="343"/>
    </row>
    <row r="31666" spans="4:4" x14ac:dyDescent="0.2">
      <c r="D31666" s="343"/>
    </row>
    <row r="31667" spans="4:4" x14ac:dyDescent="0.2">
      <c r="D31667" s="343"/>
    </row>
    <row r="31668" spans="4:4" x14ac:dyDescent="0.2">
      <c r="D31668" s="343"/>
    </row>
    <row r="31669" spans="4:4" x14ac:dyDescent="0.2">
      <c r="D31669" s="343"/>
    </row>
    <row r="31670" spans="4:4" x14ac:dyDescent="0.2">
      <c r="D31670" s="343"/>
    </row>
    <row r="31671" spans="4:4" x14ac:dyDescent="0.2">
      <c r="D31671" s="343"/>
    </row>
    <row r="31672" spans="4:4" x14ac:dyDescent="0.2">
      <c r="D31672" s="343"/>
    </row>
    <row r="31673" spans="4:4" x14ac:dyDescent="0.2">
      <c r="D31673" s="343"/>
    </row>
    <row r="31674" spans="4:4" x14ac:dyDescent="0.2">
      <c r="D31674" s="343"/>
    </row>
    <row r="31675" spans="4:4" x14ac:dyDescent="0.2">
      <c r="D31675" s="343"/>
    </row>
    <row r="31676" spans="4:4" x14ac:dyDescent="0.2">
      <c r="D31676" s="343"/>
    </row>
    <row r="31677" spans="4:4" x14ac:dyDescent="0.2">
      <c r="D31677" s="343"/>
    </row>
    <row r="31678" spans="4:4" x14ac:dyDescent="0.2">
      <c r="D31678" s="343"/>
    </row>
    <row r="31679" spans="4:4" x14ac:dyDescent="0.2">
      <c r="D31679" s="343"/>
    </row>
    <row r="31680" spans="4:4" x14ac:dyDescent="0.2">
      <c r="D31680" s="343"/>
    </row>
    <row r="31681" spans="4:4" x14ac:dyDescent="0.2">
      <c r="D31681" s="343"/>
    </row>
    <row r="31682" spans="4:4" x14ac:dyDescent="0.2">
      <c r="D31682" s="343"/>
    </row>
    <row r="31683" spans="4:4" x14ac:dyDescent="0.2">
      <c r="D31683" s="343"/>
    </row>
    <row r="31684" spans="4:4" x14ac:dyDescent="0.2">
      <c r="D31684" s="343"/>
    </row>
    <row r="31685" spans="4:4" x14ac:dyDescent="0.2">
      <c r="D31685" s="343"/>
    </row>
    <row r="31686" spans="4:4" x14ac:dyDescent="0.2">
      <c r="D31686" s="343"/>
    </row>
    <row r="31687" spans="4:4" x14ac:dyDescent="0.2">
      <c r="D31687" s="343"/>
    </row>
    <row r="31688" spans="4:4" x14ac:dyDescent="0.2">
      <c r="D31688" s="343"/>
    </row>
    <row r="31689" spans="4:4" x14ac:dyDescent="0.2">
      <c r="D31689" s="343"/>
    </row>
    <row r="31690" spans="4:4" x14ac:dyDescent="0.2">
      <c r="D31690" s="343"/>
    </row>
    <row r="31691" spans="4:4" x14ac:dyDescent="0.2">
      <c r="D31691" s="343"/>
    </row>
    <row r="31692" spans="4:4" x14ac:dyDescent="0.2">
      <c r="D31692" s="343"/>
    </row>
    <row r="31693" spans="4:4" x14ac:dyDescent="0.2">
      <c r="D31693" s="343"/>
    </row>
    <row r="31694" spans="4:4" x14ac:dyDescent="0.2">
      <c r="D31694" s="343"/>
    </row>
    <row r="31695" spans="4:4" x14ac:dyDescent="0.2">
      <c r="D31695" s="343"/>
    </row>
    <row r="31696" spans="4:4" x14ac:dyDescent="0.2">
      <c r="D31696" s="343"/>
    </row>
    <row r="31697" spans="4:4" x14ac:dyDescent="0.2">
      <c r="D31697" s="343"/>
    </row>
    <row r="31698" spans="4:4" x14ac:dyDescent="0.2">
      <c r="D31698" s="343"/>
    </row>
    <row r="31699" spans="4:4" x14ac:dyDescent="0.2">
      <c r="D31699" s="343"/>
    </row>
    <row r="31700" spans="4:4" x14ac:dyDescent="0.2">
      <c r="D31700" s="343"/>
    </row>
    <row r="31701" spans="4:4" x14ac:dyDescent="0.2">
      <c r="D31701" s="343"/>
    </row>
    <row r="31702" spans="4:4" x14ac:dyDescent="0.2">
      <c r="D31702" s="343"/>
    </row>
    <row r="31703" spans="4:4" x14ac:dyDescent="0.2">
      <c r="D31703" s="343"/>
    </row>
    <row r="31704" spans="4:4" x14ac:dyDescent="0.2">
      <c r="D31704" s="343"/>
    </row>
    <row r="31705" spans="4:4" x14ac:dyDescent="0.2">
      <c r="D31705" s="343"/>
    </row>
    <row r="31706" spans="4:4" x14ac:dyDescent="0.2">
      <c r="D31706" s="343"/>
    </row>
    <row r="31707" spans="4:4" x14ac:dyDescent="0.2">
      <c r="D31707" s="343"/>
    </row>
    <row r="31708" spans="4:4" x14ac:dyDescent="0.2">
      <c r="D31708" s="343"/>
    </row>
    <row r="31709" spans="4:4" x14ac:dyDescent="0.2">
      <c r="D31709" s="343"/>
    </row>
    <row r="31710" spans="4:4" x14ac:dyDescent="0.2">
      <c r="D31710" s="343"/>
    </row>
    <row r="31711" spans="4:4" x14ac:dyDescent="0.2">
      <c r="D31711" s="343"/>
    </row>
    <row r="31712" spans="4:4" x14ac:dyDescent="0.2">
      <c r="D31712" s="343"/>
    </row>
    <row r="31713" spans="4:4" x14ac:dyDescent="0.2">
      <c r="D31713" s="343"/>
    </row>
    <row r="31714" spans="4:4" x14ac:dyDescent="0.2">
      <c r="D31714" s="343"/>
    </row>
    <row r="31715" spans="4:4" x14ac:dyDescent="0.2">
      <c r="D31715" s="343"/>
    </row>
    <row r="31716" spans="4:4" x14ac:dyDescent="0.2">
      <c r="D31716" s="343"/>
    </row>
    <row r="31717" spans="4:4" x14ac:dyDescent="0.2">
      <c r="D31717" s="343"/>
    </row>
    <row r="31718" spans="4:4" x14ac:dyDescent="0.2">
      <c r="D31718" s="343"/>
    </row>
    <row r="31719" spans="4:4" x14ac:dyDescent="0.2">
      <c r="D31719" s="343"/>
    </row>
    <row r="31720" spans="4:4" x14ac:dyDescent="0.2">
      <c r="D31720" s="343"/>
    </row>
    <row r="31721" spans="4:4" x14ac:dyDescent="0.2">
      <c r="D31721" s="343"/>
    </row>
    <row r="31722" spans="4:4" x14ac:dyDescent="0.2">
      <c r="D31722" s="343"/>
    </row>
    <row r="31723" spans="4:4" x14ac:dyDescent="0.2">
      <c r="D31723" s="343"/>
    </row>
    <row r="31724" spans="4:4" x14ac:dyDescent="0.2">
      <c r="D31724" s="343"/>
    </row>
    <row r="31725" spans="4:4" x14ac:dyDescent="0.2">
      <c r="D31725" s="343"/>
    </row>
    <row r="31726" spans="4:4" x14ac:dyDescent="0.2">
      <c r="D31726" s="343"/>
    </row>
    <row r="31727" spans="4:4" x14ac:dyDescent="0.2">
      <c r="D31727" s="343"/>
    </row>
    <row r="31728" spans="4:4" x14ac:dyDescent="0.2">
      <c r="D31728" s="343"/>
    </row>
    <row r="31729" spans="4:4" x14ac:dyDescent="0.2">
      <c r="D31729" s="343"/>
    </row>
    <row r="31730" spans="4:4" x14ac:dyDescent="0.2">
      <c r="D31730" s="343"/>
    </row>
    <row r="31731" spans="4:4" x14ac:dyDescent="0.2">
      <c r="D31731" s="343"/>
    </row>
    <row r="31732" spans="4:4" x14ac:dyDescent="0.2">
      <c r="D31732" s="343"/>
    </row>
    <row r="31733" spans="4:4" x14ac:dyDescent="0.2">
      <c r="D31733" s="343"/>
    </row>
    <row r="31734" spans="4:4" x14ac:dyDescent="0.2">
      <c r="D31734" s="343"/>
    </row>
    <row r="31735" spans="4:4" x14ac:dyDescent="0.2">
      <c r="D31735" s="343"/>
    </row>
    <row r="31736" spans="4:4" x14ac:dyDescent="0.2">
      <c r="D31736" s="343"/>
    </row>
    <row r="31737" spans="4:4" x14ac:dyDescent="0.2">
      <c r="D31737" s="343"/>
    </row>
    <row r="31738" spans="4:4" x14ac:dyDescent="0.2">
      <c r="D31738" s="343"/>
    </row>
    <row r="31739" spans="4:4" x14ac:dyDescent="0.2">
      <c r="D31739" s="343"/>
    </row>
    <row r="31740" spans="4:4" x14ac:dyDescent="0.2">
      <c r="D31740" s="343"/>
    </row>
    <row r="31741" spans="4:4" x14ac:dyDescent="0.2">
      <c r="D31741" s="343"/>
    </row>
    <row r="31742" spans="4:4" x14ac:dyDescent="0.2">
      <c r="D31742" s="343"/>
    </row>
    <row r="31743" spans="4:4" x14ac:dyDescent="0.2">
      <c r="D31743" s="343"/>
    </row>
    <row r="31744" spans="4:4" x14ac:dyDescent="0.2">
      <c r="D31744" s="343"/>
    </row>
    <row r="31745" spans="4:4" x14ac:dyDescent="0.2">
      <c r="D31745" s="343"/>
    </row>
    <row r="31746" spans="4:4" x14ac:dyDescent="0.2">
      <c r="D31746" s="343"/>
    </row>
    <row r="31747" spans="4:4" x14ac:dyDescent="0.2">
      <c r="D31747" s="343"/>
    </row>
    <row r="31748" spans="4:4" x14ac:dyDescent="0.2">
      <c r="D31748" s="343"/>
    </row>
    <row r="31749" spans="4:4" x14ac:dyDescent="0.2">
      <c r="D31749" s="343"/>
    </row>
    <row r="31750" spans="4:4" x14ac:dyDescent="0.2">
      <c r="D31750" s="343"/>
    </row>
    <row r="31751" spans="4:4" x14ac:dyDescent="0.2">
      <c r="D31751" s="343"/>
    </row>
    <row r="31752" spans="4:4" x14ac:dyDescent="0.2">
      <c r="D31752" s="343"/>
    </row>
    <row r="31753" spans="4:4" x14ac:dyDescent="0.2">
      <c r="D31753" s="343"/>
    </row>
    <row r="31754" spans="4:4" x14ac:dyDescent="0.2">
      <c r="D31754" s="343"/>
    </row>
    <row r="31755" spans="4:4" x14ac:dyDescent="0.2">
      <c r="D31755" s="343"/>
    </row>
    <row r="31756" spans="4:4" x14ac:dyDescent="0.2">
      <c r="D31756" s="343"/>
    </row>
    <row r="31757" spans="4:4" x14ac:dyDescent="0.2">
      <c r="D31757" s="343"/>
    </row>
    <row r="31758" spans="4:4" x14ac:dyDescent="0.2">
      <c r="D31758" s="343"/>
    </row>
    <row r="31759" spans="4:4" x14ac:dyDescent="0.2">
      <c r="D31759" s="343"/>
    </row>
    <row r="31760" spans="4:4" x14ac:dyDescent="0.2">
      <c r="D31760" s="343"/>
    </row>
    <row r="31761" spans="4:4" x14ac:dyDescent="0.2">
      <c r="D31761" s="343"/>
    </row>
    <row r="31762" spans="4:4" x14ac:dyDescent="0.2">
      <c r="D31762" s="343"/>
    </row>
    <row r="31763" spans="4:4" x14ac:dyDescent="0.2">
      <c r="D31763" s="343"/>
    </row>
    <row r="31764" spans="4:4" x14ac:dyDescent="0.2">
      <c r="D31764" s="343"/>
    </row>
    <row r="31765" spans="4:4" x14ac:dyDescent="0.2">
      <c r="D31765" s="343"/>
    </row>
    <row r="31766" spans="4:4" x14ac:dyDescent="0.2">
      <c r="D31766" s="343"/>
    </row>
    <row r="31767" spans="4:4" x14ac:dyDescent="0.2">
      <c r="D31767" s="343"/>
    </row>
    <row r="31768" spans="4:4" x14ac:dyDescent="0.2">
      <c r="D31768" s="343"/>
    </row>
    <row r="31769" spans="4:4" x14ac:dyDescent="0.2">
      <c r="D31769" s="343"/>
    </row>
    <row r="31770" spans="4:4" x14ac:dyDescent="0.2">
      <c r="D31770" s="343"/>
    </row>
    <row r="31771" spans="4:4" x14ac:dyDescent="0.2">
      <c r="D31771" s="343"/>
    </row>
    <row r="31772" spans="4:4" x14ac:dyDescent="0.2">
      <c r="D31772" s="343"/>
    </row>
    <row r="31773" spans="4:4" x14ac:dyDescent="0.2">
      <c r="D31773" s="343"/>
    </row>
    <row r="31774" spans="4:4" x14ac:dyDescent="0.2">
      <c r="D31774" s="343"/>
    </row>
    <row r="31775" spans="4:4" x14ac:dyDescent="0.2">
      <c r="D31775" s="343"/>
    </row>
    <row r="31776" spans="4:4" x14ac:dyDescent="0.2">
      <c r="D31776" s="343"/>
    </row>
    <row r="31777" spans="4:4" x14ac:dyDescent="0.2">
      <c r="D31777" s="343"/>
    </row>
    <row r="31778" spans="4:4" x14ac:dyDescent="0.2">
      <c r="D31778" s="343"/>
    </row>
    <row r="31779" spans="4:4" x14ac:dyDescent="0.2">
      <c r="D31779" s="343"/>
    </row>
    <row r="31780" spans="4:4" x14ac:dyDescent="0.2">
      <c r="D31780" s="343"/>
    </row>
    <row r="31781" spans="4:4" x14ac:dyDescent="0.2">
      <c r="D31781" s="343"/>
    </row>
    <row r="31782" spans="4:4" x14ac:dyDescent="0.2">
      <c r="D31782" s="343"/>
    </row>
    <row r="31783" spans="4:4" x14ac:dyDescent="0.2">
      <c r="D31783" s="343"/>
    </row>
    <row r="31784" spans="4:4" x14ac:dyDescent="0.2">
      <c r="D31784" s="343"/>
    </row>
    <row r="31785" spans="4:4" x14ac:dyDescent="0.2">
      <c r="D31785" s="343"/>
    </row>
    <row r="31786" spans="4:4" x14ac:dyDescent="0.2">
      <c r="D31786" s="343"/>
    </row>
    <row r="31787" spans="4:4" x14ac:dyDescent="0.2">
      <c r="D31787" s="343"/>
    </row>
    <row r="31788" spans="4:4" x14ac:dyDescent="0.2">
      <c r="D31788" s="343"/>
    </row>
    <row r="31789" spans="4:4" x14ac:dyDescent="0.2">
      <c r="D31789" s="343"/>
    </row>
    <row r="31790" spans="4:4" x14ac:dyDescent="0.2">
      <c r="D31790" s="343"/>
    </row>
    <row r="31791" spans="4:4" x14ac:dyDescent="0.2">
      <c r="D31791" s="343"/>
    </row>
    <row r="31792" spans="4:4" x14ac:dyDescent="0.2">
      <c r="D31792" s="343"/>
    </row>
    <row r="31793" spans="4:4" x14ac:dyDescent="0.2">
      <c r="D31793" s="343"/>
    </row>
    <row r="31794" spans="4:4" x14ac:dyDescent="0.2">
      <c r="D31794" s="343"/>
    </row>
    <row r="31795" spans="4:4" x14ac:dyDescent="0.2">
      <c r="D31795" s="343"/>
    </row>
    <row r="31796" spans="4:4" x14ac:dyDescent="0.2">
      <c r="D31796" s="343"/>
    </row>
    <row r="31797" spans="4:4" x14ac:dyDescent="0.2">
      <c r="D31797" s="343"/>
    </row>
    <row r="31798" spans="4:4" x14ac:dyDescent="0.2">
      <c r="D31798" s="343"/>
    </row>
    <row r="31799" spans="4:4" x14ac:dyDescent="0.2">
      <c r="D31799" s="343"/>
    </row>
    <row r="31800" spans="4:4" x14ac:dyDescent="0.2">
      <c r="D31800" s="343"/>
    </row>
    <row r="31801" spans="4:4" x14ac:dyDescent="0.2">
      <c r="D31801" s="343"/>
    </row>
    <row r="31802" spans="4:4" x14ac:dyDescent="0.2">
      <c r="D31802" s="343"/>
    </row>
    <row r="31803" spans="4:4" x14ac:dyDescent="0.2">
      <c r="D31803" s="343"/>
    </row>
    <row r="31804" spans="4:4" x14ac:dyDescent="0.2">
      <c r="D31804" s="343"/>
    </row>
    <row r="31805" spans="4:4" x14ac:dyDescent="0.2">
      <c r="D31805" s="343"/>
    </row>
    <row r="31806" spans="4:4" x14ac:dyDescent="0.2">
      <c r="D31806" s="343"/>
    </row>
    <row r="31807" spans="4:4" x14ac:dyDescent="0.2">
      <c r="D31807" s="343"/>
    </row>
    <row r="31808" spans="4:4" x14ac:dyDescent="0.2">
      <c r="D31808" s="343"/>
    </row>
    <row r="31809" spans="4:4" x14ac:dyDescent="0.2">
      <c r="D31809" s="343"/>
    </row>
    <row r="31810" spans="4:4" x14ac:dyDescent="0.2">
      <c r="D31810" s="343"/>
    </row>
    <row r="31811" spans="4:4" x14ac:dyDescent="0.2">
      <c r="D31811" s="343"/>
    </row>
    <row r="31812" spans="4:4" x14ac:dyDescent="0.2">
      <c r="D31812" s="343"/>
    </row>
    <row r="31813" spans="4:4" x14ac:dyDescent="0.2">
      <c r="D31813" s="343"/>
    </row>
    <row r="31814" spans="4:4" x14ac:dyDescent="0.2">
      <c r="D31814" s="343"/>
    </row>
    <row r="31815" spans="4:4" x14ac:dyDescent="0.2">
      <c r="D31815" s="343"/>
    </row>
    <row r="31816" spans="4:4" x14ac:dyDescent="0.2">
      <c r="D31816" s="343"/>
    </row>
    <row r="31817" spans="4:4" x14ac:dyDescent="0.2">
      <c r="D31817" s="343"/>
    </row>
    <row r="31818" spans="4:4" x14ac:dyDescent="0.2">
      <c r="D31818" s="343"/>
    </row>
    <row r="31819" spans="4:4" x14ac:dyDescent="0.2">
      <c r="D31819" s="343"/>
    </row>
    <row r="31820" spans="4:4" x14ac:dyDescent="0.2">
      <c r="D31820" s="343"/>
    </row>
    <row r="31821" spans="4:4" x14ac:dyDescent="0.2">
      <c r="D31821" s="343"/>
    </row>
    <row r="31822" spans="4:4" x14ac:dyDescent="0.2">
      <c r="D31822" s="343"/>
    </row>
    <row r="31823" spans="4:4" x14ac:dyDescent="0.2">
      <c r="D31823" s="343"/>
    </row>
    <row r="31824" spans="4:4" x14ac:dyDescent="0.2">
      <c r="D31824" s="343"/>
    </row>
    <row r="31825" spans="4:4" x14ac:dyDescent="0.2">
      <c r="D31825" s="343"/>
    </row>
    <row r="31826" spans="4:4" x14ac:dyDescent="0.2">
      <c r="D31826" s="343"/>
    </row>
    <row r="31827" spans="4:4" x14ac:dyDescent="0.2">
      <c r="D31827" s="343"/>
    </row>
    <row r="31828" spans="4:4" x14ac:dyDescent="0.2">
      <c r="D31828" s="343"/>
    </row>
    <row r="31829" spans="4:4" x14ac:dyDescent="0.2">
      <c r="D31829" s="343"/>
    </row>
    <row r="31830" spans="4:4" x14ac:dyDescent="0.2">
      <c r="D31830" s="343"/>
    </row>
    <row r="31831" spans="4:4" x14ac:dyDescent="0.2">
      <c r="D31831" s="343"/>
    </row>
    <row r="31832" spans="4:4" x14ac:dyDescent="0.2">
      <c r="D31832" s="343"/>
    </row>
    <row r="31833" spans="4:4" x14ac:dyDescent="0.2">
      <c r="D31833" s="343"/>
    </row>
    <row r="31834" spans="4:4" x14ac:dyDescent="0.2">
      <c r="D31834" s="343"/>
    </row>
    <row r="31835" spans="4:4" x14ac:dyDescent="0.2">
      <c r="D31835" s="343"/>
    </row>
    <row r="31836" spans="4:4" x14ac:dyDescent="0.2">
      <c r="D31836" s="343"/>
    </row>
    <row r="31837" spans="4:4" x14ac:dyDescent="0.2">
      <c r="D31837" s="343"/>
    </row>
    <row r="31838" spans="4:4" x14ac:dyDescent="0.2">
      <c r="D31838" s="343"/>
    </row>
    <row r="31839" spans="4:4" x14ac:dyDescent="0.2">
      <c r="D31839" s="343"/>
    </row>
    <row r="31840" spans="4:4" x14ac:dyDescent="0.2">
      <c r="D31840" s="343"/>
    </row>
    <row r="31841" spans="4:4" x14ac:dyDescent="0.2">
      <c r="D31841" s="343"/>
    </row>
    <row r="31842" spans="4:4" x14ac:dyDescent="0.2">
      <c r="D31842" s="343"/>
    </row>
    <row r="31843" spans="4:4" x14ac:dyDescent="0.2">
      <c r="D31843" s="343"/>
    </row>
    <row r="31844" spans="4:4" x14ac:dyDescent="0.2">
      <c r="D31844" s="343"/>
    </row>
    <row r="31845" spans="4:4" x14ac:dyDescent="0.2">
      <c r="D31845" s="343"/>
    </row>
    <row r="31846" spans="4:4" x14ac:dyDescent="0.2">
      <c r="D31846" s="343"/>
    </row>
    <row r="31847" spans="4:4" x14ac:dyDescent="0.2">
      <c r="D31847" s="343"/>
    </row>
    <row r="31848" spans="4:4" x14ac:dyDescent="0.2">
      <c r="D31848" s="343"/>
    </row>
    <row r="31849" spans="4:4" x14ac:dyDescent="0.2">
      <c r="D31849" s="343"/>
    </row>
    <row r="31850" spans="4:4" x14ac:dyDescent="0.2">
      <c r="D31850" s="343"/>
    </row>
    <row r="31851" spans="4:4" x14ac:dyDescent="0.2">
      <c r="D31851" s="343"/>
    </row>
    <row r="31852" spans="4:4" x14ac:dyDescent="0.2">
      <c r="D31852" s="343"/>
    </row>
    <row r="31853" spans="4:4" x14ac:dyDescent="0.2">
      <c r="D31853" s="343"/>
    </row>
    <row r="31854" spans="4:4" x14ac:dyDescent="0.2">
      <c r="D31854" s="343"/>
    </row>
    <row r="31855" spans="4:4" x14ac:dyDescent="0.2">
      <c r="D31855" s="343"/>
    </row>
    <row r="31856" spans="4:4" x14ac:dyDescent="0.2">
      <c r="D31856" s="343"/>
    </row>
    <row r="31857" spans="4:4" x14ac:dyDescent="0.2">
      <c r="D31857" s="343"/>
    </row>
    <row r="31858" spans="4:4" x14ac:dyDescent="0.2">
      <c r="D31858" s="343"/>
    </row>
    <row r="31859" spans="4:4" x14ac:dyDescent="0.2">
      <c r="D31859" s="343"/>
    </row>
    <row r="31860" spans="4:4" x14ac:dyDescent="0.2">
      <c r="D31860" s="343"/>
    </row>
    <row r="31861" spans="4:4" x14ac:dyDescent="0.2">
      <c r="D31861" s="343"/>
    </row>
    <row r="31862" spans="4:4" x14ac:dyDescent="0.2">
      <c r="D31862" s="343"/>
    </row>
    <row r="31863" spans="4:4" x14ac:dyDescent="0.2">
      <c r="D31863" s="343"/>
    </row>
    <row r="31864" spans="4:4" x14ac:dyDescent="0.2">
      <c r="D31864" s="343"/>
    </row>
    <row r="31865" spans="4:4" x14ac:dyDescent="0.2">
      <c r="D31865" s="343"/>
    </row>
    <row r="31866" spans="4:4" x14ac:dyDescent="0.2">
      <c r="D31866" s="343"/>
    </row>
    <row r="31867" spans="4:4" x14ac:dyDescent="0.2">
      <c r="D31867" s="343"/>
    </row>
    <row r="31868" spans="4:4" x14ac:dyDescent="0.2">
      <c r="D31868" s="343"/>
    </row>
    <row r="31869" spans="4:4" x14ac:dyDescent="0.2">
      <c r="D31869" s="343"/>
    </row>
    <row r="31870" spans="4:4" x14ac:dyDescent="0.2">
      <c r="D31870" s="343"/>
    </row>
    <row r="31871" spans="4:4" x14ac:dyDescent="0.2">
      <c r="D31871" s="343"/>
    </row>
    <row r="31872" spans="4:4" x14ac:dyDescent="0.2">
      <c r="D31872" s="343"/>
    </row>
    <row r="31873" spans="4:4" x14ac:dyDescent="0.2">
      <c r="D31873" s="343"/>
    </row>
    <row r="31874" spans="4:4" x14ac:dyDescent="0.2">
      <c r="D31874" s="343"/>
    </row>
    <row r="31875" spans="4:4" x14ac:dyDescent="0.2">
      <c r="D31875" s="343"/>
    </row>
    <row r="31876" spans="4:4" x14ac:dyDescent="0.2">
      <c r="D31876" s="343"/>
    </row>
    <row r="31877" spans="4:4" x14ac:dyDescent="0.2">
      <c r="D31877" s="343"/>
    </row>
    <row r="31878" spans="4:4" x14ac:dyDescent="0.2">
      <c r="D31878" s="343"/>
    </row>
    <row r="31879" spans="4:4" x14ac:dyDescent="0.2">
      <c r="D31879" s="343"/>
    </row>
    <row r="31880" spans="4:4" x14ac:dyDescent="0.2">
      <c r="D31880" s="343"/>
    </row>
    <row r="31881" spans="4:4" x14ac:dyDescent="0.2">
      <c r="D31881" s="343"/>
    </row>
    <row r="31882" spans="4:4" x14ac:dyDescent="0.2">
      <c r="D31882" s="343"/>
    </row>
    <row r="31883" spans="4:4" x14ac:dyDescent="0.2">
      <c r="D31883" s="343"/>
    </row>
    <row r="31884" spans="4:4" x14ac:dyDescent="0.2">
      <c r="D31884" s="343"/>
    </row>
    <row r="31885" spans="4:4" x14ac:dyDescent="0.2">
      <c r="D31885" s="343"/>
    </row>
    <row r="31886" spans="4:4" x14ac:dyDescent="0.2">
      <c r="D31886" s="343"/>
    </row>
    <row r="31887" spans="4:4" x14ac:dyDescent="0.2">
      <c r="D31887" s="343"/>
    </row>
    <row r="31888" spans="4:4" x14ac:dyDescent="0.2">
      <c r="D31888" s="343"/>
    </row>
    <row r="31889" spans="4:4" x14ac:dyDescent="0.2">
      <c r="D31889" s="343"/>
    </row>
    <row r="31890" spans="4:4" x14ac:dyDescent="0.2">
      <c r="D31890" s="343"/>
    </row>
    <row r="31891" spans="4:4" x14ac:dyDescent="0.2">
      <c r="D31891" s="343"/>
    </row>
    <row r="31892" spans="4:4" x14ac:dyDescent="0.2">
      <c r="D31892" s="343"/>
    </row>
    <row r="31893" spans="4:4" x14ac:dyDescent="0.2">
      <c r="D31893" s="343"/>
    </row>
    <row r="31894" spans="4:4" x14ac:dyDescent="0.2">
      <c r="D31894" s="343"/>
    </row>
    <row r="31895" spans="4:4" x14ac:dyDescent="0.2">
      <c r="D31895" s="343"/>
    </row>
    <row r="31896" spans="4:4" x14ac:dyDescent="0.2">
      <c r="D31896" s="343"/>
    </row>
    <row r="31897" spans="4:4" x14ac:dyDescent="0.2">
      <c r="D31897" s="343"/>
    </row>
    <row r="31898" spans="4:4" x14ac:dyDescent="0.2">
      <c r="D31898" s="343"/>
    </row>
    <row r="31899" spans="4:4" x14ac:dyDescent="0.2">
      <c r="D31899" s="343"/>
    </row>
    <row r="31900" spans="4:4" x14ac:dyDescent="0.2">
      <c r="D31900" s="343"/>
    </row>
    <row r="31901" spans="4:4" x14ac:dyDescent="0.2">
      <c r="D31901" s="343"/>
    </row>
    <row r="31902" spans="4:4" x14ac:dyDescent="0.2">
      <c r="D31902" s="343"/>
    </row>
    <row r="31903" spans="4:4" x14ac:dyDescent="0.2">
      <c r="D31903" s="343"/>
    </row>
    <row r="31904" spans="4:4" x14ac:dyDescent="0.2">
      <c r="D31904" s="343"/>
    </row>
    <row r="31905" spans="4:4" x14ac:dyDescent="0.2">
      <c r="D31905" s="343"/>
    </row>
    <row r="31906" spans="4:4" x14ac:dyDescent="0.2">
      <c r="D31906" s="343"/>
    </row>
    <row r="31907" spans="4:4" x14ac:dyDescent="0.2">
      <c r="D31907" s="343"/>
    </row>
    <row r="31908" spans="4:4" x14ac:dyDescent="0.2">
      <c r="D31908" s="343"/>
    </row>
    <row r="31909" spans="4:4" x14ac:dyDescent="0.2">
      <c r="D31909" s="343"/>
    </row>
    <row r="31910" spans="4:4" x14ac:dyDescent="0.2">
      <c r="D31910" s="343"/>
    </row>
    <row r="31911" spans="4:4" x14ac:dyDescent="0.2">
      <c r="D31911" s="343"/>
    </row>
    <row r="31912" spans="4:4" x14ac:dyDescent="0.2">
      <c r="D31912" s="343"/>
    </row>
    <row r="31913" spans="4:4" x14ac:dyDescent="0.2">
      <c r="D31913" s="343"/>
    </row>
    <row r="31914" spans="4:4" x14ac:dyDescent="0.2">
      <c r="D31914" s="343"/>
    </row>
    <row r="31915" spans="4:4" x14ac:dyDescent="0.2">
      <c r="D31915" s="343"/>
    </row>
    <row r="31916" spans="4:4" x14ac:dyDescent="0.2">
      <c r="D31916" s="343"/>
    </row>
    <row r="31917" spans="4:4" x14ac:dyDescent="0.2">
      <c r="D31917" s="343"/>
    </row>
    <row r="31918" spans="4:4" x14ac:dyDescent="0.2">
      <c r="D31918" s="343"/>
    </row>
    <row r="31919" spans="4:4" x14ac:dyDescent="0.2">
      <c r="D31919" s="343"/>
    </row>
    <row r="31920" spans="4:4" x14ac:dyDescent="0.2">
      <c r="D31920" s="343"/>
    </row>
    <row r="31921" spans="4:4" x14ac:dyDescent="0.2">
      <c r="D31921" s="343"/>
    </row>
    <row r="31922" spans="4:4" x14ac:dyDescent="0.2">
      <c r="D31922" s="343"/>
    </row>
    <row r="31923" spans="4:4" x14ac:dyDescent="0.2">
      <c r="D31923" s="343"/>
    </row>
    <row r="31924" spans="4:4" x14ac:dyDescent="0.2">
      <c r="D31924" s="343"/>
    </row>
    <row r="31925" spans="4:4" x14ac:dyDescent="0.2">
      <c r="D31925" s="343"/>
    </row>
    <row r="31926" spans="4:4" x14ac:dyDescent="0.2">
      <c r="D31926" s="343"/>
    </row>
    <row r="31927" spans="4:4" x14ac:dyDescent="0.2">
      <c r="D31927" s="343"/>
    </row>
    <row r="31928" spans="4:4" x14ac:dyDescent="0.2">
      <c r="D31928" s="343"/>
    </row>
    <row r="31929" spans="4:4" x14ac:dyDescent="0.2">
      <c r="D31929" s="343"/>
    </row>
    <row r="31930" spans="4:4" x14ac:dyDescent="0.2">
      <c r="D31930" s="343"/>
    </row>
    <row r="31931" spans="4:4" x14ac:dyDescent="0.2">
      <c r="D31931" s="343"/>
    </row>
    <row r="31932" spans="4:4" x14ac:dyDescent="0.2">
      <c r="D31932" s="343"/>
    </row>
    <row r="31933" spans="4:4" x14ac:dyDescent="0.2">
      <c r="D31933" s="343"/>
    </row>
    <row r="31934" spans="4:4" x14ac:dyDescent="0.2">
      <c r="D31934" s="343"/>
    </row>
    <row r="31935" spans="4:4" x14ac:dyDescent="0.2">
      <c r="D31935" s="343"/>
    </row>
    <row r="31936" spans="4:4" x14ac:dyDescent="0.2">
      <c r="D31936" s="343"/>
    </row>
    <row r="31937" spans="4:4" x14ac:dyDescent="0.2">
      <c r="D31937" s="343"/>
    </row>
    <row r="31938" spans="4:4" x14ac:dyDescent="0.2">
      <c r="D31938" s="343"/>
    </row>
    <row r="31939" spans="4:4" x14ac:dyDescent="0.2">
      <c r="D31939" s="343"/>
    </row>
    <row r="31940" spans="4:4" x14ac:dyDescent="0.2">
      <c r="D31940" s="343"/>
    </row>
    <row r="31941" spans="4:4" x14ac:dyDescent="0.2">
      <c r="D31941" s="343"/>
    </row>
    <row r="31942" spans="4:4" x14ac:dyDescent="0.2">
      <c r="D31942" s="343"/>
    </row>
    <row r="31943" spans="4:4" x14ac:dyDescent="0.2">
      <c r="D31943" s="343"/>
    </row>
    <row r="31944" spans="4:4" x14ac:dyDescent="0.2">
      <c r="D31944" s="343"/>
    </row>
    <row r="31945" spans="4:4" x14ac:dyDescent="0.2">
      <c r="D31945" s="343"/>
    </row>
    <row r="31946" spans="4:4" x14ac:dyDescent="0.2">
      <c r="D31946" s="343"/>
    </row>
    <row r="31947" spans="4:4" x14ac:dyDescent="0.2">
      <c r="D31947" s="343"/>
    </row>
    <row r="31948" spans="4:4" x14ac:dyDescent="0.2">
      <c r="D31948" s="343"/>
    </row>
    <row r="31949" spans="4:4" x14ac:dyDescent="0.2">
      <c r="D31949" s="343"/>
    </row>
    <row r="31950" spans="4:4" x14ac:dyDescent="0.2">
      <c r="D31950" s="343"/>
    </row>
    <row r="31951" spans="4:4" x14ac:dyDescent="0.2">
      <c r="D31951" s="343"/>
    </row>
    <row r="31952" spans="4:4" x14ac:dyDescent="0.2">
      <c r="D31952" s="343"/>
    </row>
    <row r="31953" spans="4:4" x14ac:dyDescent="0.2">
      <c r="D31953" s="343"/>
    </row>
    <row r="31954" spans="4:4" x14ac:dyDescent="0.2">
      <c r="D31954" s="343"/>
    </row>
    <row r="31955" spans="4:4" x14ac:dyDescent="0.2">
      <c r="D31955" s="343"/>
    </row>
    <row r="31956" spans="4:4" x14ac:dyDescent="0.2">
      <c r="D31956" s="343"/>
    </row>
    <row r="31957" spans="4:4" x14ac:dyDescent="0.2">
      <c r="D31957" s="343"/>
    </row>
    <row r="31958" spans="4:4" x14ac:dyDescent="0.2">
      <c r="D31958" s="343"/>
    </row>
    <row r="31959" spans="4:4" x14ac:dyDescent="0.2">
      <c r="D31959" s="343"/>
    </row>
    <row r="31960" spans="4:4" x14ac:dyDescent="0.2">
      <c r="D31960" s="343"/>
    </row>
    <row r="31961" spans="4:4" x14ac:dyDescent="0.2">
      <c r="D31961" s="343"/>
    </row>
    <row r="31962" spans="4:4" x14ac:dyDescent="0.2">
      <c r="D31962" s="343"/>
    </row>
    <row r="31963" spans="4:4" x14ac:dyDescent="0.2">
      <c r="D31963" s="343"/>
    </row>
    <row r="31964" spans="4:4" x14ac:dyDescent="0.2">
      <c r="D31964" s="343"/>
    </row>
    <row r="31965" spans="4:4" x14ac:dyDescent="0.2">
      <c r="D31965" s="343"/>
    </row>
    <row r="31966" spans="4:4" x14ac:dyDescent="0.2">
      <c r="D31966" s="343"/>
    </row>
    <row r="31967" spans="4:4" x14ac:dyDescent="0.2">
      <c r="D31967" s="343"/>
    </row>
    <row r="31968" spans="4:4" x14ac:dyDescent="0.2">
      <c r="D31968" s="343"/>
    </row>
    <row r="31969" spans="4:4" x14ac:dyDescent="0.2">
      <c r="D31969" s="343"/>
    </row>
    <row r="31970" spans="4:4" x14ac:dyDescent="0.2">
      <c r="D31970" s="343"/>
    </row>
    <row r="31971" spans="4:4" x14ac:dyDescent="0.2">
      <c r="D31971" s="343"/>
    </row>
    <row r="31972" spans="4:4" x14ac:dyDescent="0.2">
      <c r="D31972" s="343"/>
    </row>
    <row r="31973" spans="4:4" x14ac:dyDescent="0.2">
      <c r="D31973" s="343"/>
    </row>
    <row r="31974" spans="4:4" x14ac:dyDescent="0.2">
      <c r="D31974" s="343"/>
    </row>
    <row r="31975" spans="4:4" x14ac:dyDescent="0.2">
      <c r="D31975" s="343"/>
    </row>
    <row r="31976" spans="4:4" x14ac:dyDescent="0.2">
      <c r="D31976" s="343"/>
    </row>
    <row r="31977" spans="4:4" x14ac:dyDescent="0.2">
      <c r="D31977" s="343"/>
    </row>
    <row r="31978" spans="4:4" x14ac:dyDescent="0.2">
      <c r="D31978" s="343"/>
    </row>
    <row r="31979" spans="4:4" x14ac:dyDescent="0.2">
      <c r="D31979" s="343"/>
    </row>
    <row r="31980" spans="4:4" x14ac:dyDescent="0.2">
      <c r="D31980" s="343"/>
    </row>
    <row r="31981" spans="4:4" x14ac:dyDescent="0.2">
      <c r="D31981" s="343"/>
    </row>
    <row r="31982" spans="4:4" x14ac:dyDescent="0.2">
      <c r="D31982" s="343"/>
    </row>
    <row r="31983" spans="4:4" x14ac:dyDescent="0.2">
      <c r="D31983" s="343"/>
    </row>
    <row r="31984" spans="4:4" x14ac:dyDescent="0.2">
      <c r="D31984" s="343"/>
    </row>
    <row r="31985" spans="4:4" x14ac:dyDescent="0.2">
      <c r="D31985" s="343"/>
    </row>
    <row r="31986" spans="4:4" x14ac:dyDescent="0.2">
      <c r="D31986" s="343"/>
    </row>
    <row r="31987" spans="4:4" x14ac:dyDescent="0.2">
      <c r="D31987" s="343"/>
    </row>
    <row r="31988" spans="4:4" x14ac:dyDescent="0.2">
      <c r="D31988" s="343"/>
    </row>
    <row r="31989" spans="4:4" x14ac:dyDescent="0.2">
      <c r="D31989" s="343"/>
    </row>
    <row r="31990" spans="4:4" x14ac:dyDescent="0.2">
      <c r="D31990" s="343"/>
    </row>
    <row r="31991" spans="4:4" x14ac:dyDescent="0.2">
      <c r="D31991" s="343"/>
    </row>
    <row r="31992" spans="4:4" x14ac:dyDescent="0.2">
      <c r="D31992" s="343"/>
    </row>
    <row r="31993" spans="4:4" x14ac:dyDescent="0.2">
      <c r="D31993" s="343"/>
    </row>
    <row r="31994" spans="4:4" x14ac:dyDescent="0.2">
      <c r="D31994" s="343"/>
    </row>
    <row r="31995" spans="4:4" x14ac:dyDescent="0.2">
      <c r="D31995" s="343"/>
    </row>
    <row r="31996" spans="4:4" x14ac:dyDescent="0.2">
      <c r="D31996" s="343"/>
    </row>
    <row r="31997" spans="4:4" x14ac:dyDescent="0.2">
      <c r="D31997" s="343"/>
    </row>
    <row r="31998" spans="4:4" x14ac:dyDescent="0.2">
      <c r="D31998" s="343"/>
    </row>
    <row r="31999" spans="4:4" x14ac:dyDescent="0.2">
      <c r="D31999" s="343"/>
    </row>
    <row r="32000" spans="4:4" x14ac:dyDescent="0.2">
      <c r="D32000" s="343"/>
    </row>
    <row r="32001" spans="4:4" x14ac:dyDescent="0.2">
      <c r="D32001" s="343"/>
    </row>
    <row r="32002" spans="4:4" x14ac:dyDescent="0.2">
      <c r="D32002" s="343"/>
    </row>
    <row r="32003" spans="4:4" x14ac:dyDescent="0.2">
      <c r="D32003" s="343"/>
    </row>
    <row r="32004" spans="4:4" x14ac:dyDescent="0.2">
      <c r="D32004" s="343"/>
    </row>
    <row r="32005" spans="4:4" x14ac:dyDescent="0.2">
      <c r="D32005" s="343"/>
    </row>
    <row r="32006" spans="4:4" x14ac:dyDescent="0.2">
      <c r="D32006" s="343"/>
    </row>
    <row r="32007" spans="4:4" x14ac:dyDescent="0.2">
      <c r="D32007" s="343"/>
    </row>
    <row r="32008" spans="4:4" x14ac:dyDescent="0.2">
      <c r="D32008" s="343"/>
    </row>
    <row r="32009" spans="4:4" x14ac:dyDescent="0.2">
      <c r="D32009" s="343"/>
    </row>
    <row r="32010" spans="4:4" x14ac:dyDescent="0.2">
      <c r="D32010" s="343"/>
    </row>
    <row r="32011" spans="4:4" x14ac:dyDescent="0.2">
      <c r="D32011" s="343"/>
    </row>
    <row r="32012" spans="4:4" x14ac:dyDescent="0.2">
      <c r="D32012" s="343"/>
    </row>
    <row r="32013" spans="4:4" x14ac:dyDescent="0.2">
      <c r="D32013" s="343"/>
    </row>
    <row r="32014" spans="4:4" x14ac:dyDescent="0.2">
      <c r="D32014" s="343"/>
    </row>
    <row r="32015" spans="4:4" x14ac:dyDescent="0.2">
      <c r="D32015" s="343"/>
    </row>
    <row r="32016" spans="4:4" x14ac:dyDescent="0.2">
      <c r="D32016" s="343"/>
    </row>
    <row r="32017" spans="4:4" x14ac:dyDescent="0.2">
      <c r="D32017" s="343"/>
    </row>
    <row r="32018" spans="4:4" x14ac:dyDescent="0.2">
      <c r="D32018" s="343"/>
    </row>
    <row r="32019" spans="4:4" x14ac:dyDescent="0.2">
      <c r="D32019" s="343"/>
    </row>
    <row r="32020" spans="4:4" x14ac:dyDescent="0.2">
      <c r="D32020" s="343"/>
    </row>
    <row r="32021" spans="4:4" x14ac:dyDescent="0.2">
      <c r="D32021" s="343"/>
    </row>
    <row r="32022" spans="4:4" x14ac:dyDescent="0.2">
      <c r="D32022" s="343"/>
    </row>
    <row r="32023" spans="4:4" x14ac:dyDescent="0.2">
      <c r="D32023" s="343"/>
    </row>
    <row r="32024" spans="4:4" x14ac:dyDescent="0.2">
      <c r="D32024" s="343"/>
    </row>
    <row r="32025" spans="4:4" x14ac:dyDescent="0.2">
      <c r="D32025" s="343"/>
    </row>
    <row r="32026" spans="4:4" x14ac:dyDescent="0.2">
      <c r="D32026" s="343"/>
    </row>
    <row r="32027" spans="4:4" x14ac:dyDescent="0.2">
      <c r="D32027" s="343"/>
    </row>
    <row r="32028" spans="4:4" x14ac:dyDescent="0.2">
      <c r="D32028" s="343"/>
    </row>
    <row r="32029" spans="4:4" x14ac:dyDescent="0.2">
      <c r="D32029" s="343"/>
    </row>
    <row r="32030" spans="4:4" x14ac:dyDescent="0.2">
      <c r="D32030" s="343"/>
    </row>
    <row r="32031" spans="4:4" x14ac:dyDescent="0.2">
      <c r="D32031" s="343"/>
    </row>
    <row r="32032" spans="4:4" x14ac:dyDescent="0.2">
      <c r="D32032" s="343"/>
    </row>
    <row r="32033" spans="4:4" x14ac:dyDescent="0.2">
      <c r="D32033" s="343"/>
    </row>
    <row r="32034" spans="4:4" x14ac:dyDescent="0.2">
      <c r="D32034" s="343"/>
    </row>
    <row r="32035" spans="4:4" x14ac:dyDescent="0.2">
      <c r="D32035" s="343"/>
    </row>
    <row r="32036" spans="4:4" x14ac:dyDescent="0.2">
      <c r="D32036" s="343"/>
    </row>
    <row r="32037" spans="4:4" x14ac:dyDescent="0.2">
      <c r="D32037" s="343"/>
    </row>
    <row r="32038" spans="4:4" x14ac:dyDescent="0.2">
      <c r="D32038" s="343"/>
    </row>
    <row r="32039" spans="4:4" x14ac:dyDescent="0.2">
      <c r="D32039" s="343"/>
    </row>
    <row r="32040" spans="4:4" x14ac:dyDescent="0.2">
      <c r="D32040" s="343"/>
    </row>
    <row r="32041" spans="4:4" x14ac:dyDescent="0.2">
      <c r="D32041" s="343"/>
    </row>
    <row r="32042" spans="4:4" x14ac:dyDescent="0.2">
      <c r="D32042" s="343"/>
    </row>
    <row r="32043" spans="4:4" x14ac:dyDescent="0.2">
      <c r="D32043" s="343"/>
    </row>
    <row r="32044" spans="4:4" x14ac:dyDescent="0.2">
      <c r="D32044" s="343"/>
    </row>
    <row r="32045" spans="4:4" x14ac:dyDescent="0.2">
      <c r="D32045" s="343"/>
    </row>
    <row r="32046" spans="4:4" x14ac:dyDescent="0.2">
      <c r="D32046" s="343"/>
    </row>
    <row r="32047" spans="4:4" x14ac:dyDescent="0.2">
      <c r="D32047" s="343"/>
    </row>
    <row r="32048" spans="4:4" x14ac:dyDescent="0.2">
      <c r="D32048" s="343"/>
    </row>
    <row r="32049" spans="4:4" x14ac:dyDescent="0.2">
      <c r="D32049" s="343"/>
    </row>
    <row r="32050" spans="4:4" x14ac:dyDescent="0.2">
      <c r="D32050" s="343"/>
    </row>
    <row r="32051" spans="4:4" x14ac:dyDescent="0.2">
      <c r="D32051" s="343"/>
    </row>
    <row r="32052" spans="4:4" x14ac:dyDescent="0.2">
      <c r="D32052" s="343"/>
    </row>
    <row r="32053" spans="4:4" x14ac:dyDescent="0.2">
      <c r="D32053" s="343"/>
    </row>
    <row r="32054" spans="4:4" x14ac:dyDescent="0.2">
      <c r="D32054" s="343"/>
    </row>
    <row r="32055" spans="4:4" x14ac:dyDescent="0.2">
      <c r="D32055" s="343"/>
    </row>
    <row r="32056" spans="4:4" x14ac:dyDescent="0.2">
      <c r="D32056" s="343"/>
    </row>
    <row r="32057" spans="4:4" x14ac:dyDescent="0.2">
      <c r="D32057" s="343"/>
    </row>
    <row r="32058" spans="4:4" x14ac:dyDescent="0.2">
      <c r="D32058" s="343"/>
    </row>
    <row r="32059" spans="4:4" x14ac:dyDescent="0.2">
      <c r="D32059" s="343"/>
    </row>
    <row r="32060" spans="4:4" x14ac:dyDescent="0.2">
      <c r="D32060" s="343"/>
    </row>
    <row r="32061" spans="4:4" x14ac:dyDescent="0.2">
      <c r="D32061" s="343"/>
    </row>
    <row r="32062" spans="4:4" x14ac:dyDescent="0.2">
      <c r="D32062" s="343"/>
    </row>
    <row r="32063" spans="4:4" x14ac:dyDescent="0.2">
      <c r="D32063" s="343"/>
    </row>
    <row r="32064" spans="4:4" x14ac:dyDescent="0.2">
      <c r="D32064" s="343"/>
    </row>
    <row r="32065" spans="4:4" x14ac:dyDescent="0.2">
      <c r="D32065" s="343"/>
    </row>
    <row r="32066" spans="4:4" x14ac:dyDescent="0.2">
      <c r="D32066" s="343"/>
    </row>
    <row r="32067" spans="4:4" x14ac:dyDescent="0.2">
      <c r="D32067" s="343"/>
    </row>
    <row r="32068" spans="4:4" x14ac:dyDescent="0.2">
      <c r="D32068" s="343"/>
    </row>
    <row r="32069" spans="4:4" x14ac:dyDescent="0.2">
      <c r="D32069" s="343"/>
    </row>
    <row r="32070" spans="4:4" x14ac:dyDescent="0.2">
      <c r="D32070" s="343"/>
    </row>
    <row r="32071" spans="4:4" x14ac:dyDescent="0.2">
      <c r="D32071" s="343"/>
    </row>
    <row r="32072" spans="4:4" x14ac:dyDescent="0.2">
      <c r="D32072" s="343"/>
    </row>
    <row r="32073" spans="4:4" x14ac:dyDescent="0.2">
      <c r="D32073" s="343"/>
    </row>
    <row r="32074" spans="4:4" x14ac:dyDescent="0.2">
      <c r="D32074" s="343"/>
    </row>
    <row r="32075" spans="4:4" x14ac:dyDescent="0.2">
      <c r="D32075" s="343"/>
    </row>
    <row r="32076" spans="4:4" x14ac:dyDescent="0.2">
      <c r="D32076" s="343"/>
    </row>
    <row r="32077" spans="4:4" x14ac:dyDescent="0.2">
      <c r="D32077" s="343"/>
    </row>
    <row r="32078" spans="4:4" x14ac:dyDescent="0.2">
      <c r="D32078" s="343"/>
    </row>
    <row r="32079" spans="4:4" x14ac:dyDescent="0.2">
      <c r="D32079" s="343"/>
    </row>
    <row r="32080" spans="4:4" x14ac:dyDescent="0.2">
      <c r="D32080" s="343"/>
    </row>
    <row r="32081" spans="4:4" x14ac:dyDescent="0.2">
      <c r="D32081" s="343"/>
    </row>
    <row r="32082" spans="4:4" x14ac:dyDescent="0.2">
      <c r="D32082" s="343"/>
    </row>
    <row r="32083" spans="4:4" x14ac:dyDescent="0.2">
      <c r="D32083" s="343"/>
    </row>
    <row r="32084" spans="4:4" x14ac:dyDescent="0.2">
      <c r="D32084" s="343"/>
    </row>
    <row r="32085" spans="4:4" x14ac:dyDescent="0.2">
      <c r="D32085" s="343"/>
    </row>
    <row r="32086" spans="4:4" x14ac:dyDescent="0.2">
      <c r="D32086" s="343"/>
    </row>
    <row r="32087" spans="4:4" x14ac:dyDescent="0.2">
      <c r="D32087" s="343"/>
    </row>
    <row r="32088" spans="4:4" x14ac:dyDescent="0.2">
      <c r="D32088" s="343"/>
    </row>
    <row r="32089" spans="4:4" x14ac:dyDescent="0.2">
      <c r="D32089" s="343"/>
    </row>
    <row r="32090" spans="4:4" x14ac:dyDescent="0.2">
      <c r="D32090" s="343"/>
    </row>
    <row r="32091" spans="4:4" x14ac:dyDescent="0.2">
      <c r="D32091" s="343"/>
    </row>
    <row r="32092" spans="4:4" x14ac:dyDescent="0.2">
      <c r="D32092" s="343"/>
    </row>
    <row r="32093" spans="4:4" x14ac:dyDescent="0.2">
      <c r="D32093" s="343"/>
    </row>
    <row r="32094" spans="4:4" x14ac:dyDescent="0.2">
      <c r="D32094" s="343"/>
    </row>
    <row r="32095" spans="4:4" x14ac:dyDescent="0.2">
      <c r="D32095" s="343"/>
    </row>
    <row r="32096" spans="4:4" x14ac:dyDescent="0.2">
      <c r="D32096" s="343"/>
    </row>
    <row r="32097" spans="4:4" x14ac:dyDescent="0.2">
      <c r="D32097" s="343"/>
    </row>
    <row r="32098" spans="4:4" x14ac:dyDescent="0.2">
      <c r="D32098" s="343"/>
    </row>
    <row r="32099" spans="4:4" x14ac:dyDescent="0.2">
      <c r="D32099" s="343"/>
    </row>
    <row r="32100" spans="4:4" x14ac:dyDescent="0.2">
      <c r="D32100" s="343"/>
    </row>
    <row r="32101" spans="4:4" x14ac:dyDescent="0.2">
      <c r="D32101" s="343"/>
    </row>
    <row r="32102" spans="4:4" x14ac:dyDescent="0.2">
      <c r="D32102" s="343"/>
    </row>
    <row r="32103" spans="4:4" x14ac:dyDescent="0.2">
      <c r="D32103" s="343"/>
    </row>
    <row r="32104" spans="4:4" x14ac:dyDescent="0.2">
      <c r="D32104" s="343"/>
    </row>
    <row r="32105" spans="4:4" x14ac:dyDescent="0.2">
      <c r="D32105" s="343"/>
    </row>
    <row r="32106" spans="4:4" x14ac:dyDescent="0.2">
      <c r="D32106" s="343"/>
    </row>
    <row r="32107" spans="4:4" x14ac:dyDescent="0.2">
      <c r="D32107" s="343"/>
    </row>
    <row r="32108" spans="4:4" x14ac:dyDescent="0.2">
      <c r="D32108" s="343"/>
    </row>
    <row r="32109" spans="4:4" x14ac:dyDescent="0.2">
      <c r="D32109" s="343"/>
    </row>
    <row r="32110" spans="4:4" x14ac:dyDescent="0.2">
      <c r="D32110" s="343"/>
    </row>
    <row r="32111" spans="4:4" x14ac:dyDescent="0.2">
      <c r="D32111" s="343"/>
    </row>
    <row r="32112" spans="4:4" x14ac:dyDescent="0.2">
      <c r="D32112" s="343"/>
    </row>
    <row r="32113" spans="4:4" x14ac:dyDescent="0.2">
      <c r="D32113" s="343"/>
    </row>
    <row r="32114" spans="4:4" x14ac:dyDescent="0.2">
      <c r="D32114" s="343"/>
    </row>
    <row r="32115" spans="4:4" x14ac:dyDescent="0.2">
      <c r="D32115" s="343"/>
    </row>
    <row r="32116" spans="4:4" x14ac:dyDescent="0.2">
      <c r="D32116" s="343"/>
    </row>
    <row r="32117" spans="4:4" x14ac:dyDescent="0.2">
      <c r="D32117" s="343"/>
    </row>
    <row r="32118" spans="4:4" x14ac:dyDescent="0.2">
      <c r="D32118" s="343"/>
    </row>
    <row r="32119" spans="4:4" x14ac:dyDescent="0.2">
      <c r="D32119" s="343"/>
    </row>
    <row r="32120" spans="4:4" x14ac:dyDescent="0.2">
      <c r="D32120" s="343"/>
    </row>
    <row r="32121" spans="4:4" x14ac:dyDescent="0.2">
      <c r="D32121" s="343"/>
    </row>
    <row r="32122" spans="4:4" x14ac:dyDescent="0.2">
      <c r="D32122" s="343"/>
    </row>
    <row r="32123" spans="4:4" x14ac:dyDescent="0.2">
      <c r="D32123" s="343"/>
    </row>
    <row r="32124" spans="4:4" x14ac:dyDescent="0.2">
      <c r="D32124" s="343"/>
    </row>
    <row r="32125" spans="4:4" x14ac:dyDescent="0.2">
      <c r="D32125" s="343"/>
    </row>
    <row r="32126" spans="4:4" x14ac:dyDescent="0.2">
      <c r="D32126" s="343"/>
    </row>
    <row r="32127" spans="4:4" x14ac:dyDescent="0.2">
      <c r="D32127" s="343"/>
    </row>
    <row r="32128" spans="4:4" x14ac:dyDescent="0.2">
      <c r="D32128" s="343"/>
    </row>
    <row r="32129" spans="4:4" x14ac:dyDescent="0.2">
      <c r="D32129" s="343"/>
    </row>
    <row r="32130" spans="4:4" x14ac:dyDescent="0.2">
      <c r="D32130" s="343"/>
    </row>
    <row r="32131" spans="4:4" x14ac:dyDescent="0.2">
      <c r="D32131" s="343"/>
    </row>
    <row r="32132" spans="4:4" x14ac:dyDescent="0.2">
      <c r="D32132" s="343"/>
    </row>
    <row r="32133" spans="4:4" x14ac:dyDescent="0.2">
      <c r="D32133" s="343"/>
    </row>
    <row r="32134" spans="4:4" x14ac:dyDescent="0.2">
      <c r="D32134" s="343"/>
    </row>
    <row r="32135" spans="4:4" x14ac:dyDescent="0.2">
      <c r="D32135" s="343"/>
    </row>
    <row r="32136" spans="4:4" x14ac:dyDescent="0.2">
      <c r="D32136" s="343"/>
    </row>
    <row r="32137" spans="4:4" x14ac:dyDescent="0.2">
      <c r="D32137" s="343"/>
    </row>
    <row r="32138" spans="4:4" x14ac:dyDescent="0.2">
      <c r="D32138" s="343"/>
    </row>
    <row r="32139" spans="4:4" x14ac:dyDescent="0.2">
      <c r="D32139" s="343"/>
    </row>
    <row r="32140" spans="4:4" x14ac:dyDescent="0.2">
      <c r="D32140" s="343"/>
    </row>
    <row r="32141" spans="4:4" x14ac:dyDescent="0.2">
      <c r="D32141" s="343"/>
    </row>
    <row r="32142" spans="4:4" x14ac:dyDescent="0.2">
      <c r="D32142" s="343"/>
    </row>
    <row r="32143" spans="4:4" x14ac:dyDescent="0.2">
      <c r="D32143" s="343"/>
    </row>
    <row r="32144" spans="4:4" x14ac:dyDescent="0.2">
      <c r="D32144" s="343"/>
    </row>
    <row r="32145" spans="4:4" x14ac:dyDescent="0.2">
      <c r="D32145" s="343"/>
    </row>
    <row r="32146" spans="4:4" x14ac:dyDescent="0.2">
      <c r="D32146" s="343"/>
    </row>
    <row r="32147" spans="4:4" x14ac:dyDescent="0.2">
      <c r="D32147" s="343"/>
    </row>
    <row r="32148" spans="4:4" x14ac:dyDescent="0.2">
      <c r="D32148" s="343"/>
    </row>
    <row r="32149" spans="4:4" x14ac:dyDescent="0.2">
      <c r="D32149" s="343"/>
    </row>
    <row r="32150" spans="4:4" x14ac:dyDescent="0.2">
      <c r="D32150" s="343"/>
    </row>
    <row r="32151" spans="4:4" x14ac:dyDescent="0.2">
      <c r="D32151" s="343"/>
    </row>
    <row r="32152" spans="4:4" x14ac:dyDescent="0.2">
      <c r="D32152" s="343"/>
    </row>
    <row r="32153" spans="4:4" x14ac:dyDescent="0.2">
      <c r="D32153" s="343"/>
    </row>
    <row r="32154" spans="4:4" x14ac:dyDescent="0.2">
      <c r="D32154" s="343"/>
    </row>
    <row r="32155" spans="4:4" x14ac:dyDescent="0.2">
      <c r="D32155" s="343"/>
    </row>
    <row r="32156" spans="4:4" x14ac:dyDescent="0.2">
      <c r="D32156" s="343"/>
    </row>
    <row r="32157" spans="4:4" x14ac:dyDescent="0.2">
      <c r="D32157" s="343"/>
    </row>
    <row r="32158" spans="4:4" x14ac:dyDescent="0.2">
      <c r="D32158" s="343"/>
    </row>
    <row r="32159" spans="4:4" x14ac:dyDescent="0.2">
      <c r="D32159" s="343"/>
    </row>
    <row r="32160" spans="4:4" x14ac:dyDescent="0.2">
      <c r="D32160" s="343"/>
    </row>
    <row r="32161" spans="4:4" x14ac:dyDescent="0.2">
      <c r="D32161" s="343"/>
    </row>
    <row r="32162" spans="4:4" x14ac:dyDescent="0.2">
      <c r="D32162" s="343"/>
    </row>
    <row r="32163" spans="4:4" x14ac:dyDescent="0.2">
      <c r="D32163" s="343"/>
    </row>
    <row r="32164" spans="4:4" x14ac:dyDescent="0.2">
      <c r="D32164" s="343"/>
    </row>
    <row r="32165" spans="4:4" x14ac:dyDescent="0.2">
      <c r="D32165" s="343"/>
    </row>
    <row r="32166" spans="4:4" x14ac:dyDescent="0.2">
      <c r="D32166" s="343"/>
    </row>
    <row r="32167" spans="4:4" x14ac:dyDescent="0.2">
      <c r="D32167" s="343"/>
    </row>
    <row r="32168" spans="4:4" x14ac:dyDescent="0.2">
      <c r="D32168" s="343"/>
    </row>
    <row r="32169" spans="4:4" x14ac:dyDescent="0.2">
      <c r="D32169" s="343"/>
    </row>
    <row r="32170" spans="4:4" x14ac:dyDescent="0.2">
      <c r="D32170" s="343"/>
    </row>
    <row r="32171" spans="4:4" x14ac:dyDescent="0.2">
      <c r="D32171" s="343"/>
    </row>
    <row r="32172" spans="4:4" x14ac:dyDescent="0.2">
      <c r="D32172" s="343"/>
    </row>
    <row r="32173" spans="4:4" x14ac:dyDescent="0.2">
      <c r="D32173" s="343"/>
    </row>
    <row r="32174" spans="4:4" x14ac:dyDescent="0.2">
      <c r="D32174" s="343"/>
    </row>
    <row r="32175" spans="4:4" x14ac:dyDescent="0.2">
      <c r="D32175" s="343"/>
    </row>
    <row r="32176" spans="4:4" x14ac:dyDescent="0.2">
      <c r="D32176" s="343"/>
    </row>
    <row r="32177" spans="4:4" x14ac:dyDescent="0.2">
      <c r="D32177" s="343"/>
    </row>
    <row r="32178" spans="4:4" x14ac:dyDescent="0.2">
      <c r="D32178" s="343"/>
    </row>
    <row r="32179" spans="4:4" x14ac:dyDescent="0.2">
      <c r="D32179" s="343"/>
    </row>
    <row r="32180" spans="4:4" x14ac:dyDescent="0.2">
      <c r="D32180" s="343"/>
    </row>
    <row r="32181" spans="4:4" x14ac:dyDescent="0.2">
      <c r="D32181" s="343"/>
    </row>
    <row r="32182" spans="4:4" x14ac:dyDescent="0.2">
      <c r="D32182" s="343"/>
    </row>
    <row r="32183" spans="4:4" x14ac:dyDescent="0.2">
      <c r="D32183" s="343"/>
    </row>
    <row r="32184" spans="4:4" x14ac:dyDescent="0.2">
      <c r="D32184" s="343"/>
    </row>
    <row r="32185" spans="4:4" x14ac:dyDescent="0.2">
      <c r="D32185" s="343"/>
    </row>
    <row r="32186" spans="4:4" x14ac:dyDescent="0.2">
      <c r="D32186" s="343"/>
    </row>
    <row r="32187" spans="4:4" x14ac:dyDescent="0.2">
      <c r="D32187" s="343"/>
    </row>
    <row r="32188" spans="4:4" x14ac:dyDescent="0.2">
      <c r="D32188" s="343"/>
    </row>
    <row r="32189" spans="4:4" x14ac:dyDescent="0.2">
      <c r="D32189" s="343"/>
    </row>
    <row r="32190" spans="4:4" x14ac:dyDescent="0.2">
      <c r="D32190" s="343"/>
    </row>
    <row r="32191" spans="4:4" x14ac:dyDescent="0.2">
      <c r="D32191" s="343"/>
    </row>
    <row r="32192" spans="4:4" x14ac:dyDescent="0.2">
      <c r="D32192" s="343"/>
    </row>
    <row r="32193" spans="4:4" x14ac:dyDescent="0.2">
      <c r="D32193" s="343"/>
    </row>
    <row r="32194" spans="4:4" x14ac:dyDescent="0.2">
      <c r="D32194" s="343"/>
    </row>
    <row r="32195" spans="4:4" x14ac:dyDescent="0.2">
      <c r="D32195" s="343"/>
    </row>
    <row r="32196" spans="4:4" x14ac:dyDescent="0.2">
      <c r="D32196" s="343"/>
    </row>
    <row r="32197" spans="4:4" x14ac:dyDescent="0.2">
      <c r="D32197" s="343"/>
    </row>
    <row r="32198" spans="4:4" x14ac:dyDescent="0.2">
      <c r="D32198" s="343"/>
    </row>
    <row r="32199" spans="4:4" x14ac:dyDescent="0.2">
      <c r="D32199" s="343"/>
    </row>
    <row r="32200" spans="4:4" x14ac:dyDescent="0.2">
      <c r="D32200" s="343"/>
    </row>
    <row r="32201" spans="4:4" x14ac:dyDescent="0.2">
      <c r="D32201" s="343"/>
    </row>
    <row r="32202" spans="4:4" x14ac:dyDescent="0.2">
      <c r="D32202" s="343"/>
    </row>
    <row r="32203" spans="4:4" x14ac:dyDescent="0.2">
      <c r="D32203" s="343"/>
    </row>
    <row r="32204" spans="4:4" x14ac:dyDescent="0.2">
      <c r="D32204" s="343"/>
    </row>
    <row r="32205" spans="4:4" x14ac:dyDescent="0.2">
      <c r="D32205" s="343"/>
    </row>
    <row r="32206" spans="4:4" x14ac:dyDescent="0.2">
      <c r="D32206" s="343"/>
    </row>
    <row r="32207" spans="4:4" x14ac:dyDescent="0.2">
      <c r="D32207" s="343"/>
    </row>
    <row r="32208" spans="4:4" x14ac:dyDescent="0.2">
      <c r="D32208" s="343"/>
    </row>
    <row r="32209" spans="4:4" x14ac:dyDescent="0.2">
      <c r="D32209" s="343"/>
    </row>
    <row r="32210" spans="4:4" x14ac:dyDescent="0.2">
      <c r="D32210" s="343"/>
    </row>
    <row r="32211" spans="4:4" x14ac:dyDescent="0.2">
      <c r="D32211" s="343"/>
    </row>
    <row r="32212" spans="4:4" x14ac:dyDescent="0.2">
      <c r="D32212" s="343"/>
    </row>
    <row r="32213" spans="4:4" x14ac:dyDescent="0.2">
      <c r="D32213" s="343"/>
    </row>
    <row r="32214" spans="4:4" x14ac:dyDescent="0.2">
      <c r="D32214" s="343"/>
    </row>
    <row r="32215" spans="4:4" x14ac:dyDescent="0.2">
      <c r="D32215" s="343"/>
    </row>
    <row r="32216" spans="4:4" x14ac:dyDescent="0.2">
      <c r="D32216" s="343"/>
    </row>
    <row r="32217" spans="4:4" x14ac:dyDescent="0.2">
      <c r="D32217" s="343"/>
    </row>
    <row r="32218" spans="4:4" x14ac:dyDescent="0.2">
      <c r="D32218" s="343"/>
    </row>
    <row r="32219" spans="4:4" x14ac:dyDescent="0.2">
      <c r="D32219" s="343"/>
    </row>
    <row r="32220" spans="4:4" x14ac:dyDescent="0.2">
      <c r="D32220" s="343"/>
    </row>
    <row r="32221" spans="4:4" x14ac:dyDescent="0.2">
      <c r="D32221" s="343"/>
    </row>
    <row r="32222" spans="4:4" x14ac:dyDescent="0.2">
      <c r="D32222" s="343"/>
    </row>
    <row r="32223" spans="4:4" x14ac:dyDescent="0.2">
      <c r="D32223" s="343"/>
    </row>
    <row r="32224" spans="4:4" x14ac:dyDescent="0.2">
      <c r="D32224" s="343"/>
    </row>
    <row r="32225" spans="4:4" x14ac:dyDescent="0.2">
      <c r="D32225" s="343"/>
    </row>
    <row r="32226" spans="4:4" x14ac:dyDescent="0.2">
      <c r="D32226" s="343"/>
    </row>
    <row r="32227" spans="4:4" x14ac:dyDescent="0.2">
      <c r="D32227" s="343"/>
    </row>
    <row r="32228" spans="4:4" x14ac:dyDescent="0.2">
      <c r="D32228" s="343"/>
    </row>
    <row r="32229" spans="4:4" x14ac:dyDescent="0.2">
      <c r="D32229" s="343"/>
    </row>
    <row r="32230" spans="4:4" x14ac:dyDescent="0.2">
      <c r="D32230" s="343"/>
    </row>
    <row r="32231" spans="4:4" x14ac:dyDescent="0.2">
      <c r="D32231" s="343"/>
    </row>
    <row r="32232" spans="4:4" x14ac:dyDescent="0.2">
      <c r="D32232" s="343"/>
    </row>
    <row r="32233" spans="4:4" x14ac:dyDescent="0.2">
      <c r="D32233" s="343"/>
    </row>
    <row r="32234" spans="4:4" x14ac:dyDescent="0.2">
      <c r="D32234" s="343"/>
    </row>
    <row r="32235" spans="4:4" x14ac:dyDescent="0.2">
      <c r="D32235" s="343"/>
    </row>
    <row r="32236" spans="4:4" x14ac:dyDescent="0.2">
      <c r="D32236" s="343"/>
    </row>
    <row r="32237" spans="4:4" x14ac:dyDescent="0.2">
      <c r="D32237" s="343"/>
    </row>
    <row r="32238" spans="4:4" x14ac:dyDescent="0.2">
      <c r="D32238" s="343"/>
    </row>
    <row r="32239" spans="4:4" x14ac:dyDescent="0.2">
      <c r="D32239" s="343"/>
    </row>
    <row r="32240" spans="4:4" x14ac:dyDescent="0.2">
      <c r="D32240" s="343"/>
    </row>
    <row r="32241" spans="4:4" x14ac:dyDescent="0.2">
      <c r="D32241" s="343"/>
    </row>
    <row r="32242" spans="4:4" x14ac:dyDescent="0.2">
      <c r="D32242" s="343"/>
    </row>
    <row r="32243" spans="4:4" x14ac:dyDescent="0.2">
      <c r="D32243" s="343"/>
    </row>
    <row r="32244" spans="4:4" x14ac:dyDescent="0.2">
      <c r="D32244" s="343"/>
    </row>
    <row r="32245" spans="4:4" x14ac:dyDescent="0.2">
      <c r="D32245" s="343"/>
    </row>
    <row r="32246" spans="4:4" x14ac:dyDescent="0.2">
      <c r="D32246" s="343"/>
    </row>
    <row r="32247" spans="4:4" x14ac:dyDescent="0.2">
      <c r="D32247" s="343"/>
    </row>
    <row r="32248" spans="4:4" x14ac:dyDescent="0.2">
      <c r="D32248" s="343"/>
    </row>
    <row r="32249" spans="4:4" x14ac:dyDescent="0.2">
      <c r="D32249" s="343"/>
    </row>
    <row r="32250" spans="4:4" x14ac:dyDescent="0.2">
      <c r="D32250" s="343"/>
    </row>
    <row r="32251" spans="4:4" x14ac:dyDescent="0.2">
      <c r="D32251" s="343"/>
    </row>
    <row r="32252" spans="4:4" x14ac:dyDescent="0.2">
      <c r="D32252" s="343"/>
    </row>
    <row r="32253" spans="4:4" x14ac:dyDescent="0.2">
      <c r="D32253" s="343"/>
    </row>
    <row r="32254" spans="4:4" x14ac:dyDescent="0.2">
      <c r="D32254" s="343"/>
    </row>
    <row r="32255" spans="4:4" x14ac:dyDescent="0.2">
      <c r="D32255" s="343"/>
    </row>
    <row r="32256" spans="4:4" x14ac:dyDescent="0.2">
      <c r="D32256" s="343"/>
    </row>
    <row r="32257" spans="4:4" x14ac:dyDescent="0.2">
      <c r="D32257" s="343"/>
    </row>
    <row r="32258" spans="4:4" x14ac:dyDescent="0.2">
      <c r="D32258" s="343"/>
    </row>
    <row r="32259" spans="4:4" x14ac:dyDescent="0.2">
      <c r="D32259" s="343"/>
    </row>
    <row r="32260" spans="4:4" x14ac:dyDescent="0.2">
      <c r="D32260" s="343"/>
    </row>
    <row r="32261" spans="4:4" x14ac:dyDescent="0.2">
      <c r="D32261" s="343"/>
    </row>
    <row r="32262" spans="4:4" x14ac:dyDescent="0.2">
      <c r="D32262" s="343"/>
    </row>
    <row r="32263" spans="4:4" x14ac:dyDescent="0.2">
      <c r="D32263" s="343"/>
    </row>
    <row r="32264" spans="4:4" x14ac:dyDescent="0.2">
      <c r="D32264" s="343"/>
    </row>
    <row r="32265" spans="4:4" x14ac:dyDescent="0.2">
      <c r="D32265" s="343"/>
    </row>
    <row r="32266" spans="4:4" x14ac:dyDescent="0.2">
      <c r="D32266" s="343"/>
    </row>
    <row r="32267" spans="4:4" x14ac:dyDescent="0.2">
      <c r="D32267" s="343"/>
    </row>
    <row r="32268" spans="4:4" x14ac:dyDescent="0.2">
      <c r="D32268" s="343"/>
    </row>
    <row r="32269" spans="4:4" x14ac:dyDescent="0.2">
      <c r="D32269" s="343"/>
    </row>
    <row r="32270" spans="4:4" x14ac:dyDescent="0.2">
      <c r="D32270" s="343"/>
    </row>
    <row r="32271" spans="4:4" x14ac:dyDescent="0.2">
      <c r="D32271" s="343"/>
    </row>
    <row r="32272" spans="4:4" x14ac:dyDescent="0.2">
      <c r="D32272" s="343"/>
    </row>
    <row r="32273" spans="4:4" x14ac:dyDescent="0.2">
      <c r="D32273" s="343"/>
    </row>
    <row r="32274" spans="4:4" x14ac:dyDescent="0.2">
      <c r="D32274" s="343"/>
    </row>
    <row r="32275" spans="4:4" x14ac:dyDescent="0.2">
      <c r="D32275" s="343"/>
    </row>
    <row r="32276" spans="4:4" x14ac:dyDescent="0.2">
      <c r="D32276" s="343"/>
    </row>
    <row r="32277" spans="4:4" x14ac:dyDescent="0.2">
      <c r="D32277" s="343"/>
    </row>
    <row r="32278" spans="4:4" x14ac:dyDescent="0.2">
      <c r="D32278" s="343"/>
    </row>
    <row r="32279" spans="4:4" x14ac:dyDescent="0.2">
      <c r="D32279" s="343"/>
    </row>
    <row r="32280" spans="4:4" x14ac:dyDescent="0.2">
      <c r="D32280" s="343"/>
    </row>
    <row r="32281" spans="4:4" x14ac:dyDescent="0.2">
      <c r="D32281" s="343"/>
    </row>
    <row r="32282" spans="4:4" x14ac:dyDescent="0.2">
      <c r="D32282" s="343"/>
    </row>
    <row r="32283" spans="4:4" x14ac:dyDescent="0.2">
      <c r="D32283" s="343"/>
    </row>
    <row r="32284" spans="4:4" x14ac:dyDescent="0.2">
      <c r="D32284" s="343"/>
    </row>
    <row r="32285" spans="4:4" x14ac:dyDescent="0.2">
      <c r="D32285" s="343"/>
    </row>
    <row r="32286" spans="4:4" x14ac:dyDescent="0.2">
      <c r="D32286" s="343"/>
    </row>
    <row r="32287" spans="4:4" x14ac:dyDescent="0.2">
      <c r="D32287" s="343"/>
    </row>
    <row r="32288" spans="4:4" x14ac:dyDescent="0.2">
      <c r="D32288" s="343"/>
    </row>
    <row r="32289" spans="4:4" x14ac:dyDescent="0.2">
      <c r="D32289" s="343"/>
    </row>
    <row r="32290" spans="4:4" x14ac:dyDescent="0.2">
      <c r="D32290" s="343"/>
    </row>
    <row r="32291" spans="4:4" x14ac:dyDescent="0.2">
      <c r="D32291" s="343"/>
    </row>
    <row r="32292" spans="4:4" x14ac:dyDescent="0.2">
      <c r="D32292" s="343"/>
    </row>
    <row r="32293" spans="4:4" x14ac:dyDescent="0.2">
      <c r="D32293" s="343"/>
    </row>
    <row r="32294" spans="4:4" x14ac:dyDescent="0.2">
      <c r="D32294" s="343"/>
    </row>
    <row r="32295" spans="4:4" x14ac:dyDescent="0.2">
      <c r="D32295" s="343"/>
    </row>
    <row r="32296" spans="4:4" x14ac:dyDescent="0.2">
      <c r="D32296" s="343"/>
    </row>
    <row r="32297" spans="4:4" x14ac:dyDescent="0.2">
      <c r="D32297" s="343"/>
    </row>
    <row r="32298" spans="4:4" x14ac:dyDescent="0.2">
      <c r="D32298" s="343"/>
    </row>
    <row r="32299" spans="4:4" x14ac:dyDescent="0.2">
      <c r="D32299" s="343"/>
    </row>
    <row r="32300" spans="4:4" x14ac:dyDescent="0.2">
      <c r="D32300" s="343"/>
    </row>
    <row r="32301" spans="4:4" x14ac:dyDescent="0.2">
      <c r="D32301" s="343"/>
    </row>
    <row r="32302" spans="4:4" x14ac:dyDescent="0.2">
      <c r="D32302" s="343"/>
    </row>
    <row r="32303" spans="4:4" x14ac:dyDescent="0.2">
      <c r="D32303" s="343"/>
    </row>
    <row r="32304" spans="4:4" x14ac:dyDescent="0.2">
      <c r="D32304" s="343"/>
    </row>
    <row r="32305" spans="4:4" x14ac:dyDescent="0.2">
      <c r="D32305" s="343"/>
    </row>
    <row r="32306" spans="4:4" x14ac:dyDescent="0.2">
      <c r="D32306" s="343"/>
    </row>
    <row r="32307" spans="4:4" x14ac:dyDescent="0.2">
      <c r="D32307" s="343"/>
    </row>
    <row r="32308" spans="4:4" x14ac:dyDescent="0.2">
      <c r="D32308" s="343"/>
    </row>
    <row r="32309" spans="4:4" x14ac:dyDescent="0.2">
      <c r="D32309" s="343"/>
    </row>
    <row r="32310" spans="4:4" x14ac:dyDescent="0.2">
      <c r="D32310" s="343"/>
    </row>
    <row r="32311" spans="4:4" x14ac:dyDescent="0.2">
      <c r="D32311" s="343"/>
    </row>
    <row r="32312" spans="4:4" x14ac:dyDescent="0.2">
      <c r="D32312" s="343"/>
    </row>
    <row r="32313" spans="4:4" x14ac:dyDescent="0.2">
      <c r="D32313" s="343"/>
    </row>
    <row r="32314" spans="4:4" x14ac:dyDescent="0.2">
      <c r="D32314" s="343"/>
    </row>
    <row r="32315" spans="4:4" x14ac:dyDescent="0.2">
      <c r="D32315" s="343"/>
    </row>
    <row r="32316" spans="4:4" x14ac:dyDescent="0.2">
      <c r="D32316" s="343"/>
    </row>
    <row r="32317" spans="4:4" x14ac:dyDescent="0.2">
      <c r="D32317" s="343"/>
    </row>
    <row r="32318" spans="4:4" x14ac:dyDescent="0.2">
      <c r="D32318" s="343"/>
    </row>
    <row r="32319" spans="4:4" x14ac:dyDescent="0.2">
      <c r="D32319" s="343"/>
    </row>
    <row r="32320" spans="4:4" x14ac:dyDescent="0.2">
      <c r="D32320" s="343"/>
    </row>
    <row r="32321" spans="4:4" x14ac:dyDescent="0.2">
      <c r="D32321" s="343"/>
    </row>
    <row r="32322" spans="4:4" x14ac:dyDescent="0.2">
      <c r="D32322" s="343"/>
    </row>
    <row r="32323" spans="4:4" x14ac:dyDescent="0.2">
      <c r="D32323" s="343"/>
    </row>
    <row r="32324" spans="4:4" x14ac:dyDescent="0.2">
      <c r="D32324" s="343"/>
    </row>
    <row r="32325" spans="4:4" x14ac:dyDescent="0.2">
      <c r="D32325" s="343"/>
    </row>
    <row r="32326" spans="4:4" x14ac:dyDescent="0.2">
      <c r="D32326" s="343"/>
    </row>
    <row r="32327" spans="4:4" x14ac:dyDescent="0.2">
      <c r="D32327" s="343"/>
    </row>
    <row r="32328" spans="4:4" x14ac:dyDescent="0.2">
      <c r="D32328" s="343"/>
    </row>
    <row r="32329" spans="4:4" x14ac:dyDescent="0.2">
      <c r="D32329" s="343"/>
    </row>
    <row r="32330" spans="4:4" x14ac:dyDescent="0.2">
      <c r="D32330" s="343"/>
    </row>
    <row r="32331" spans="4:4" x14ac:dyDescent="0.2">
      <c r="D32331" s="343"/>
    </row>
    <row r="32332" spans="4:4" x14ac:dyDescent="0.2">
      <c r="D32332" s="343"/>
    </row>
    <row r="32333" spans="4:4" x14ac:dyDescent="0.2">
      <c r="D32333" s="343"/>
    </row>
    <row r="32334" spans="4:4" x14ac:dyDescent="0.2">
      <c r="D32334" s="343"/>
    </row>
    <row r="32335" spans="4:4" x14ac:dyDescent="0.2">
      <c r="D32335" s="343"/>
    </row>
    <row r="32336" spans="4:4" x14ac:dyDescent="0.2">
      <c r="D32336" s="343"/>
    </row>
    <row r="32337" spans="4:4" x14ac:dyDescent="0.2">
      <c r="D32337" s="343"/>
    </row>
    <row r="32338" spans="4:4" x14ac:dyDescent="0.2">
      <c r="D32338" s="343"/>
    </row>
    <row r="32339" spans="4:4" x14ac:dyDescent="0.2">
      <c r="D32339" s="343"/>
    </row>
    <row r="32340" spans="4:4" x14ac:dyDescent="0.2">
      <c r="D32340" s="343"/>
    </row>
    <row r="32341" spans="4:4" x14ac:dyDescent="0.2">
      <c r="D32341" s="343"/>
    </row>
    <row r="32342" spans="4:4" x14ac:dyDescent="0.2">
      <c r="D32342" s="343"/>
    </row>
    <row r="32343" spans="4:4" x14ac:dyDescent="0.2">
      <c r="D32343" s="343"/>
    </row>
    <row r="32344" spans="4:4" x14ac:dyDescent="0.2">
      <c r="D32344" s="343"/>
    </row>
    <row r="32345" spans="4:4" x14ac:dyDescent="0.2">
      <c r="D32345" s="343"/>
    </row>
    <row r="32346" spans="4:4" x14ac:dyDescent="0.2">
      <c r="D32346" s="343"/>
    </row>
    <row r="32347" spans="4:4" x14ac:dyDescent="0.2">
      <c r="D32347" s="343"/>
    </row>
    <row r="32348" spans="4:4" x14ac:dyDescent="0.2">
      <c r="D32348" s="343"/>
    </row>
    <row r="32349" spans="4:4" x14ac:dyDescent="0.2">
      <c r="D32349" s="343"/>
    </row>
    <row r="32350" spans="4:4" x14ac:dyDescent="0.2">
      <c r="D32350" s="343"/>
    </row>
    <row r="32351" spans="4:4" x14ac:dyDescent="0.2">
      <c r="D32351" s="343"/>
    </row>
    <row r="32352" spans="4:4" x14ac:dyDescent="0.2">
      <c r="D32352" s="343"/>
    </row>
    <row r="32353" spans="4:4" x14ac:dyDescent="0.2">
      <c r="D32353" s="343"/>
    </row>
    <row r="32354" spans="4:4" x14ac:dyDescent="0.2">
      <c r="D32354" s="343"/>
    </row>
    <row r="32355" spans="4:4" x14ac:dyDescent="0.2">
      <c r="D32355" s="343"/>
    </row>
    <row r="32356" spans="4:4" x14ac:dyDescent="0.2">
      <c r="D32356" s="343"/>
    </row>
    <row r="32357" spans="4:4" x14ac:dyDescent="0.2">
      <c r="D32357" s="343"/>
    </row>
    <row r="32358" spans="4:4" x14ac:dyDescent="0.2">
      <c r="D32358" s="343"/>
    </row>
    <row r="32359" spans="4:4" x14ac:dyDescent="0.2">
      <c r="D32359" s="343"/>
    </row>
    <row r="32360" spans="4:4" x14ac:dyDescent="0.2">
      <c r="D32360" s="343"/>
    </row>
    <row r="32361" spans="4:4" x14ac:dyDescent="0.2">
      <c r="D32361" s="343"/>
    </row>
    <row r="32362" spans="4:4" x14ac:dyDescent="0.2">
      <c r="D32362" s="343"/>
    </row>
    <row r="32363" spans="4:4" x14ac:dyDescent="0.2">
      <c r="D32363" s="343"/>
    </row>
    <row r="32364" spans="4:4" x14ac:dyDescent="0.2">
      <c r="D32364" s="343"/>
    </row>
    <row r="32365" spans="4:4" x14ac:dyDescent="0.2">
      <c r="D32365" s="343"/>
    </row>
    <row r="32366" spans="4:4" x14ac:dyDescent="0.2">
      <c r="D32366" s="343"/>
    </row>
    <row r="32367" spans="4:4" x14ac:dyDescent="0.2">
      <c r="D32367" s="343"/>
    </row>
    <row r="32368" spans="4:4" x14ac:dyDescent="0.2">
      <c r="D32368" s="343"/>
    </row>
    <row r="32369" spans="4:4" x14ac:dyDescent="0.2">
      <c r="D32369" s="343"/>
    </row>
    <row r="32370" spans="4:4" x14ac:dyDescent="0.2">
      <c r="D32370" s="343"/>
    </row>
    <row r="32371" spans="4:4" x14ac:dyDescent="0.2">
      <c r="D32371" s="343"/>
    </row>
    <row r="32372" spans="4:4" x14ac:dyDescent="0.2">
      <c r="D32372" s="343"/>
    </row>
    <row r="32373" spans="4:4" x14ac:dyDescent="0.2">
      <c r="D32373" s="343"/>
    </row>
    <row r="32374" spans="4:4" x14ac:dyDescent="0.2">
      <c r="D32374" s="343"/>
    </row>
    <row r="32375" spans="4:4" x14ac:dyDescent="0.2">
      <c r="D32375" s="343"/>
    </row>
    <row r="32376" spans="4:4" x14ac:dyDescent="0.2">
      <c r="D32376" s="343"/>
    </row>
    <row r="32377" spans="4:4" x14ac:dyDescent="0.2">
      <c r="D32377" s="343"/>
    </row>
    <row r="32378" spans="4:4" x14ac:dyDescent="0.2">
      <c r="D32378" s="343"/>
    </row>
    <row r="32379" spans="4:4" x14ac:dyDescent="0.2">
      <c r="D32379" s="343"/>
    </row>
    <row r="32380" spans="4:4" x14ac:dyDescent="0.2">
      <c r="D32380" s="343"/>
    </row>
    <row r="32381" spans="4:4" x14ac:dyDescent="0.2">
      <c r="D32381" s="343"/>
    </row>
    <row r="32382" spans="4:4" x14ac:dyDescent="0.2">
      <c r="D32382" s="343"/>
    </row>
    <row r="32383" spans="4:4" x14ac:dyDescent="0.2">
      <c r="D32383" s="343"/>
    </row>
    <row r="32384" spans="4:4" x14ac:dyDescent="0.2">
      <c r="D32384" s="343"/>
    </row>
    <row r="32385" spans="4:4" x14ac:dyDescent="0.2">
      <c r="D32385" s="343"/>
    </row>
    <row r="32386" spans="4:4" x14ac:dyDescent="0.2">
      <c r="D32386" s="343"/>
    </row>
    <row r="32387" spans="4:4" x14ac:dyDescent="0.2">
      <c r="D32387" s="343"/>
    </row>
    <row r="32388" spans="4:4" x14ac:dyDescent="0.2">
      <c r="D32388" s="343"/>
    </row>
    <row r="32389" spans="4:4" x14ac:dyDescent="0.2">
      <c r="D32389" s="343"/>
    </row>
    <row r="32390" spans="4:4" x14ac:dyDescent="0.2">
      <c r="D32390" s="343"/>
    </row>
    <row r="32391" spans="4:4" x14ac:dyDescent="0.2">
      <c r="D32391" s="343"/>
    </row>
    <row r="32392" spans="4:4" x14ac:dyDescent="0.2">
      <c r="D32392" s="343"/>
    </row>
    <row r="32393" spans="4:4" x14ac:dyDescent="0.2">
      <c r="D32393" s="343"/>
    </row>
    <row r="32394" spans="4:4" x14ac:dyDescent="0.2">
      <c r="D32394" s="343"/>
    </row>
    <row r="32395" spans="4:4" x14ac:dyDescent="0.2">
      <c r="D32395" s="343"/>
    </row>
    <row r="32396" spans="4:4" x14ac:dyDescent="0.2">
      <c r="D32396" s="343"/>
    </row>
    <row r="32397" spans="4:4" x14ac:dyDescent="0.2">
      <c r="D32397" s="343"/>
    </row>
    <row r="32398" spans="4:4" x14ac:dyDescent="0.2">
      <c r="D32398" s="343"/>
    </row>
    <row r="32399" spans="4:4" x14ac:dyDescent="0.2">
      <c r="D32399" s="343"/>
    </row>
    <row r="32400" spans="4:4" x14ac:dyDescent="0.2">
      <c r="D32400" s="343"/>
    </row>
    <row r="32401" spans="4:4" x14ac:dyDescent="0.2">
      <c r="D32401" s="343"/>
    </row>
    <row r="32402" spans="4:4" x14ac:dyDescent="0.2">
      <c r="D32402" s="343"/>
    </row>
    <row r="32403" spans="4:4" x14ac:dyDescent="0.2">
      <c r="D32403" s="343"/>
    </row>
    <row r="32404" spans="4:4" x14ac:dyDescent="0.2">
      <c r="D32404" s="343"/>
    </row>
    <row r="32405" spans="4:4" x14ac:dyDescent="0.2">
      <c r="D32405" s="343"/>
    </row>
    <row r="32406" spans="4:4" x14ac:dyDescent="0.2">
      <c r="D32406" s="343"/>
    </row>
    <row r="32407" spans="4:4" x14ac:dyDescent="0.2">
      <c r="D32407" s="343"/>
    </row>
    <row r="32408" spans="4:4" x14ac:dyDescent="0.2">
      <c r="D32408" s="343"/>
    </row>
    <row r="32409" spans="4:4" x14ac:dyDescent="0.2">
      <c r="D32409" s="343"/>
    </row>
    <row r="32410" spans="4:4" x14ac:dyDescent="0.2">
      <c r="D32410" s="343"/>
    </row>
    <row r="32411" spans="4:4" x14ac:dyDescent="0.2">
      <c r="D32411" s="343"/>
    </row>
    <row r="32412" spans="4:4" x14ac:dyDescent="0.2">
      <c r="D32412" s="343"/>
    </row>
    <row r="32413" spans="4:4" x14ac:dyDescent="0.2">
      <c r="D32413" s="343"/>
    </row>
    <row r="32414" spans="4:4" x14ac:dyDescent="0.2">
      <c r="D32414" s="343"/>
    </row>
    <row r="32415" spans="4:4" x14ac:dyDescent="0.2">
      <c r="D32415" s="343"/>
    </row>
    <row r="32416" spans="4:4" x14ac:dyDescent="0.2">
      <c r="D32416" s="343"/>
    </row>
    <row r="32417" spans="4:4" x14ac:dyDescent="0.2">
      <c r="D32417" s="343"/>
    </row>
    <row r="32418" spans="4:4" x14ac:dyDescent="0.2">
      <c r="D32418" s="343"/>
    </row>
    <row r="32419" spans="4:4" x14ac:dyDescent="0.2">
      <c r="D32419" s="343"/>
    </row>
    <row r="32420" spans="4:4" x14ac:dyDescent="0.2">
      <c r="D32420" s="343"/>
    </row>
    <row r="32421" spans="4:4" x14ac:dyDescent="0.2">
      <c r="D32421" s="343"/>
    </row>
    <row r="32422" spans="4:4" x14ac:dyDescent="0.2">
      <c r="D32422" s="343"/>
    </row>
    <row r="32423" spans="4:4" x14ac:dyDescent="0.2">
      <c r="D32423" s="343"/>
    </row>
    <row r="32424" spans="4:4" x14ac:dyDescent="0.2">
      <c r="D32424" s="343"/>
    </row>
    <row r="32425" spans="4:4" x14ac:dyDescent="0.2">
      <c r="D32425" s="343"/>
    </row>
    <row r="32426" spans="4:4" x14ac:dyDescent="0.2">
      <c r="D32426" s="343"/>
    </row>
    <row r="32427" spans="4:4" x14ac:dyDescent="0.2">
      <c r="D32427" s="343"/>
    </row>
    <row r="32428" spans="4:4" x14ac:dyDescent="0.2">
      <c r="D32428" s="343"/>
    </row>
    <row r="32429" spans="4:4" x14ac:dyDescent="0.2">
      <c r="D32429" s="343"/>
    </row>
    <row r="32430" spans="4:4" x14ac:dyDescent="0.2">
      <c r="D32430" s="343"/>
    </row>
    <row r="32431" spans="4:4" x14ac:dyDescent="0.2">
      <c r="D32431" s="343"/>
    </row>
    <row r="32432" spans="4:4" x14ac:dyDescent="0.2">
      <c r="D32432" s="343"/>
    </row>
    <row r="32433" spans="4:4" x14ac:dyDescent="0.2">
      <c r="D32433" s="343"/>
    </row>
    <row r="32434" spans="4:4" x14ac:dyDescent="0.2">
      <c r="D32434" s="343"/>
    </row>
    <row r="32435" spans="4:4" x14ac:dyDescent="0.2">
      <c r="D32435" s="343"/>
    </row>
    <row r="32436" spans="4:4" x14ac:dyDescent="0.2">
      <c r="D32436" s="343"/>
    </row>
    <row r="32437" spans="4:4" x14ac:dyDescent="0.2">
      <c r="D32437" s="343"/>
    </row>
    <row r="32438" spans="4:4" x14ac:dyDescent="0.2">
      <c r="D32438" s="343"/>
    </row>
    <row r="32439" spans="4:4" x14ac:dyDescent="0.2">
      <c r="D32439" s="343"/>
    </row>
    <row r="32440" spans="4:4" x14ac:dyDescent="0.2">
      <c r="D32440" s="343"/>
    </row>
    <row r="32441" spans="4:4" x14ac:dyDescent="0.2">
      <c r="D32441" s="343"/>
    </row>
    <row r="32442" spans="4:4" x14ac:dyDescent="0.2">
      <c r="D32442" s="343"/>
    </row>
    <row r="32443" spans="4:4" x14ac:dyDescent="0.2">
      <c r="D32443" s="343"/>
    </row>
    <row r="32444" spans="4:4" x14ac:dyDescent="0.2">
      <c r="D32444" s="343"/>
    </row>
    <row r="32445" spans="4:4" x14ac:dyDescent="0.2">
      <c r="D32445" s="343"/>
    </row>
    <row r="32446" spans="4:4" x14ac:dyDescent="0.2">
      <c r="D32446" s="343"/>
    </row>
    <row r="32447" spans="4:4" x14ac:dyDescent="0.2">
      <c r="D32447" s="343"/>
    </row>
    <row r="32448" spans="4:4" x14ac:dyDescent="0.2">
      <c r="D32448" s="343"/>
    </row>
    <row r="32449" spans="4:4" x14ac:dyDescent="0.2">
      <c r="D32449" s="343"/>
    </row>
    <row r="32450" spans="4:4" x14ac:dyDescent="0.2">
      <c r="D32450" s="343"/>
    </row>
    <row r="32451" spans="4:4" x14ac:dyDescent="0.2">
      <c r="D32451" s="343"/>
    </row>
    <row r="32452" spans="4:4" x14ac:dyDescent="0.2">
      <c r="D32452" s="343"/>
    </row>
    <row r="32453" spans="4:4" x14ac:dyDescent="0.2">
      <c r="D32453" s="343"/>
    </row>
    <row r="32454" spans="4:4" x14ac:dyDescent="0.2">
      <c r="D32454" s="343"/>
    </row>
    <row r="32455" spans="4:4" x14ac:dyDescent="0.2">
      <c r="D32455" s="343"/>
    </row>
    <row r="32456" spans="4:4" x14ac:dyDescent="0.2">
      <c r="D32456" s="343"/>
    </row>
    <row r="32457" spans="4:4" x14ac:dyDescent="0.2">
      <c r="D32457" s="343"/>
    </row>
    <row r="32458" spans="4:4" x14ac:dyDescent="0.2">
      <c r="D32458" s="343"/>
    </row>
    <row r="32459" spans="4:4" x14ac:dyDescent="0.2">
      <c r="D32459" s="343"/>
    </row>
    <row r="32460" spans="4:4" x14ac:dyDescent="0.2">
      <c r="D32460" s="343"/>
    </row>
    <row r="32461" spans="4:4" x14ac:dyDescent="0.2">
      <c r="D32461" s="343"/>
    </row>
    <row r="32462" spans="4:4" x14ac:dyDescent="0.2">
      <c r="D32462" s="343"/>
    </row>
    <row r="32463" spans="4:4" x14ac:dyDescent="0.2">
      <c r="D32463" s="343"/>
    </row>
    <row r="32464" spans="4:4" x14ac:dyDescent="0.2">
      <c r="D32464" s="343"/>
    </row>
    <row r="32465" spans="4:4" x14ac:dyDescent="0.2">
      <c r="D32465" s="343"/>
    </row>
    <row r="32466" spans="4:4" x14ac:dyDescent="0.2">
      <c r="D32466" s="343"/>
    </row>
    <row r="32467" spans="4:4" x14ac:dyDescent="0.2">
      <c r="D32467" s="343"/>
    </row>
    <row r="32468" spans="4:4" x14ac:dyDescent="0.2">
      <c r="D32468" s="343"/>
    </row>
    <row r="32469" spans="4:4" x14ac:dyDescent="0.2">
      <c r="D32469" s="343"/>
    </row>
    <row r="32470" spans="4:4" x14ac:dyDescent="0.2">
      <c r="D32470" s="343"/>
    </row>
    <row r="32471" spans="4:4" x14ac:dyDescent="0.2">
      <c r="D32471" s="343"/>
    </row>
    <row r="32472" spans="4:4" x14ac:dyDescent="0.2">
      <c r="D32472" s="343"/>
    </row>
    <row r="32473" spans="4:4" x14ac:dyDescent="0.2">
      <c r="D32473" s="343"/>
    </row>
    <row r="32474" spans="4:4" x14ac:dyDescent="0.2">
      <c r="D32474" s="343"/>
    </row>
    <row r="32475" spans="4:4" x14ac:dyDescent="0.2">
      <c r="D32475" s="343"/>
    </row>
    <row r="32476" spans="4:4" x14ac:dyDescent="0.2">
      <c r="D32476" s="343"/>
    </row>
    <row r="32477" spans="4:4" x14ac:dyDescent="0.2">
      <c r="D32477" s="343"/>
    </row>
    <row r="32478" spans="4:4" x14ac:dyDescent="0.2">
      <c r="D32478" s="343"/>
    </row>
    <row r="32479" spans="4:4" x14ac:dyDescent="0.2">
      <c r="D32479" s="343"/>
    </row>
    <row r="32480" spans="4:4" x14ac:dyDescent="0.2">
      <c r="D32480" s="343"/>
    </row>
    <row r="32481" spans="4:4" x14ac:dyDescent="0.2">
      <c r="D32481" s="343"/>
    </row>
    <row r="32482" spans="4:4" x14ac:dyDescent="0.2">
      <c r="D32482" s="343"/>
    </row>
    <row r="32483" spans="4:4" x14ac:dyDescent="0.2">
      <c r="D32483" s="343"/>
    </row>
    <row r="32484" spans="4:4" x14ac:dyDescent="0.2">
      <c r="D32484" s="343"/>
    </row>
    <row r="32485" spans="4:4" x14ac:dyDescent="0.2">
      <c r="D32485" s="343"/>
    </row>
    <row r="32486" spans="4:4" x14ac:dyDescent="0.2">
      <c r="D32486" s="343"/>
    </row>
    <row r="32487" spans="4:4" x14ac:dyDescent="0.2">
      <c r="D32487" s="343"/>
    </row>
    <row r="32488" spans="4:4" x14ac:dyDescent="0.2">
      <c r="D32488" s="343"/>
    </row>
    <row r="32489" spans="4:4" x14ac:dyDescent="0.2">
      <c r="D32489" s="343"/>
    </row>
    <row r="32490" spans="4:4" x14ac:dyDescent="0.2">
      <c r="D32490" s="343"/>
    </row>
    <row r="32491" spans="4:4" x14ac:dyDescent="0.2">
      <c r="D32491" s="343"/>
    </row>
    <row r="32492" spans="4:4" x14ac:dyDescent="0.2">
      <c r="D32492" s="343"/>
    </row>
    <row r="32493" spans="4:4" x14ac:dyDescent="0.2">
      <c r="D32493" s="343"/>
    </row>
    <row r="32494" spans="4:4" x14ac:dyDescent="0.2">
      <c r="D32494" s="343"/>
    </row>
    <row r="32495" spans="4:4" x14ac:dyDescent="0.2">
      <c r="D32495" s="343"/>
    </row>
    <row r="32496" spans="4:4" x14ac:dyDescent="0.2">
      <c r="D32496" s="343"/>
    </row>
    <row r="32497" spans="4:4" x14ac:dyDescent="0.2">
      <c r="D32497" s="343"/>
    </row>
    <row r="32498" spans="4:4" x14ac:dyDescent="0.2">
      <c r="D32498" s="343"/>
    </row>
    <row r="32499" spans="4:4" x14ac:dyDescent="0.2">
      <c r="D32499" s="343"/>
    </row>
    <row r="32500" spans="4:4" x14ac:dyDescent="0.2">
      <c r="D32500" s="343"/>
    </row>
    <row r="32501" spans="4:4" x14ac:dyDescent="0.2">
      <c r="D32501" s="343"/>
    </row>
    <row r="32502" spans="4:4" x14ac:dyDescent="0.2">
      <c r="D32502" s="343"/>
    </row>
    <row r="32503" spans="4:4" x14ac:dyDescent="0.2">
      <c r="D32503" s="343"/>
    </row>
    <row r="32504" spans="4:4" x14ac:dyDescent="0.2">
      <c r="D32504" s="343"/>
    </row>
    <row r="32505" spans="4:4" x14ac:dyDescent="0.2">
      <c r="D32505" s="343"/>
    </row>
    <row r="32506" spans="4:4" x14ac:dyDescent="0.2">
      <c r="D32506" s="343"/>
    </row>
    <row r="32507" spans="4:4" x14ac:dyDescent="0.2">
      <c r="D32507" s="343"/>
    </row>
    <row r="32508" spans="4:4" x14ac:dyDescent="0.2">
      <c r="D32508" s="343"/>
    </row>
    <row r="32509" spans="4:4" x14ac:dyDescent="0.2">
      <c r="D32509" s="343"/>
    </row>
    <row r="32510" spans="4:4" x14ac:dyDescent="0.2">
      <c r="D32510" s="343"/>
    </row>
    <row r="32511" spans="4:4" x14ac:dyDescent="0.2">
      <c r="D32511" s="343"/>
    </row>
    <row r="32512" spans="4:4" x14ac:dyDescent="0.2">
      <c r="D32512" s="343"/>
    </row>
    <row r="32513" spans="4:4" x14ac:dyDescent="0.2">
      <c r="D32513" s="343"/>
    </row>
    <row r="32514" spans="4:4" x14ac:dyDescent="0.2">
      <c r="D32514" s="343"/>
    </row>
    <row r="32515" spans="4:4" x14ac:dyDescent="0.2">
      <c r="D32515" s="343"/>
    </row>
    <row r="32516" spans="4:4" x14ac:dyDescent="0.2">
      <c r="D32516" s="343"/>
    </row>
    <row r="32517" spans="4:4" x14ac:dyDescent="0.2">
      <c r="D32517" s="343"/>
    </row>
    <row r="32518" spans="4:4" x14ac:dyDescent="0.2">
      <c r="D32518" s="343"/>
    </row>
    <row r="32519" spans="4:4" x14ac:dyDescent="0.2">
      <c r="D32519" s="343"/>
    </row>
    <row r="32520" spans="4:4" x14ac:dyDescent="0.2">
      <c r="D32520" s="343"/>
    </row>
    <row r="32521" spans="4:4" x14ac:dyDescent="0.2">
      <c r="D32521" s="343"/>
    </row>
    <row r="32522" spans="4:4" x14ac:dyDescent="0.2">
      <c r="D32522" s="343"/>
    </row>
    <row r="32523" spans="4:4" x14ac:dyDescent="0.2">
      <c r="D32523" s="343"/>
    </row>
    <row r="32524" spans="4:4" x14ac:dyDescent="0.2">
      <c r="D32524" s="343"/>
    </row>
    <row r="32525" spans="4:4" x14ac:dyDescent="0.2">
      <c r="D32525" s="343"/>
    </row>
    <row r="32526" spans="4:4" x14ac:dyDescent="0.2">
      <c r="D32526" s="343"/>
    </row>
    <row r="32527" spans="4:4" x14ac:dyDescent="0.2">
      <c r="D32527" s="343"/>
    </row>
    <row r="32528" spans="4:4" x14ac:dyDescent="0.2">
      <c r="D32528" s="343"/>
    </row>
    <row r="32529" spans="4:4" x14ac:dyDescent="0.2">
      <c r="D32529" s="343"/>
    </row>
    <row r="32530" spans="4:4" x14ac:dyDescent="0.2">
      <c r="D32530" s="343"/>
    </row>
    <row r="32531" spans="4:4" x14ac:dyDescent="0.2">
      <c r="D32531" s="343"/>
    </row>
    <row r="32532" spans="4:4" x14ac:dyDescent="0.2">
      <c r="D32532" s="343"/>
    </row>
    <row r="32533" spans="4:4" x14ac:dyDescent="0.2">
      <c r="D32533" s="343"/>
    </row>
    <row r="32534" spans="4:4" x14ac:dyDescent="0.2">
      <c r="D32534" s="343"/>
    </row>
    <row r="32535" spans="4:4" x14ac:dyDescent="0.2">
      <c r="D32535" s="343"/>
    </row>
    <row r="32536" spans="4:4" x14ac:dyDescent="0.2">
      <c r="D32536" s="343"/>
    </row>
    <row r="32537" spans="4:4" x14ac:dyDescent="0.2">
      <c r="D32537" s="343"/>
    </row>
    <row r="32538" spans="4:4" x14ac:dyDescent="0.2">
      <c r="D32538" s="343"/>
    </row>
    <row r="32539" spans="4:4" x14ac:dyDescent="0.2">
      <c r="D32539" s="343"/>
    </row>
    <row r="32540" spans="4:4" x14ac:dyDescent="0.2">
      <c r="D32540" s="343"/>
    </row>
    <row r="32541" spans="4:4" x14ac:dyDescent="0.2">
      <c r="D32541" s="343"/>
    </row>
    <row r="32542" spans="4:4" x14ac:dyDescent="0.2">
      <c r="D32542" s="343"/>
    </row>
    <row r="32543" spans="4:4" x14ac:dyDescent="0.2">
      <c r="D32543" s="343"/>
    </row>
    <row r="32544" spans="4:4" x14ac:dyDescent="0.2">
      <c r="D32544" s="343"/>
    </row>
    <row r="32545" spans="4:4" x14ac:dyDescent="0.2">
      <c r="D32545" s="343"/>
    </row>
    <row r="32546" spans="4:4" x14ac:dyDescent="0.2">
      <c r="D32546" s="343"/>
    </row>
    <row r="32547" spans="4:4" x14ac:dyDescent="0.2">
      <c r="D32547" s="343"/>
    </row>
    <row r="32548" spans="4:4" x14ac:dyDescent="0.2">
      <c r="D32548" s="343"/>
    </row>
    <row r="32549" spans="4:4" x14ac:dyDescent="0.2">
      <c r="D32549" s="343"/>
    </row>
    <row r="32550" spans="4:4" x14ac:dyDescent="0.2">
      <c r="D32550" s="343"/>
    </row>
    <row r="32551" spans="4:4" x14ac:dyDescent="0.2">
      <c r="D32551" s="343"/>
    </row>
    <row r="32552" spans="4:4" x14ac:dyDescent="0.2">
      <c r="D32552" s="343"/>
    </row>
    <row r="32553" spans="4:4" x14ac:dyDescent="0.2">
      <c r="D32553" s="343"/>
    </row>
    <row r="32554" spans="4:4" x14ac:dyDescent="0.2">
      <c r="D32554" s="343"/>
    </row>
    <row r="32555" spans="4:4" x14ac:dyDescent="0.2">
      <c r="D32555" s="343"/>
    </row>
    <row r="32556" spans="4:4" x14ac:dyDescent="0.2">
      <c r="D32556" s="343"/>
    </row>
    <row r="32557" spans="4:4" x14ac:dyDescent="0.2">
      <c r="D32557" s="343"/>
    </row>
    <row r="32558" spans="4:4" x14ac:dyDescent="0.2">
      <c r="D32558" s="343"/>
    </row>
    <row r="32559" spans="4:4" x14ac:dyDescent="0.2">
      <c r="D32559" s="343"/>
    </row>
    <row r="32560" spans="4:4" x14ac:dyDescent="0.2">
      <c r="D32560" s="343"/>
    </row>
    <row r="32561" spans="4:4" x14ac:dyDescent="0.2">
      <c r="D32561" s="343"/>
    </row>
    <row r="32562" spans="4:4" x14ac:dyDescent="0.2">
      <c r="D32562" s="343"/>
    </row>
    <row r="32563" spans="4:4" x14ac:dyDescent="0.2">
      <c r="D32563" s="343"/>
    </row>
    <row r="32564" spans="4:4" x14ac:dyDescent="0.2">
      <c r="D32564" s="343"/>
    </row>
    <row r="32565" spans="4:4" x14ac:dyDescent="0.2">
      <c r="D32565" s="343"/>
    </row>
    <row r="32566" spans="4:4" x14ac:dyDescent="0.2">
      <c r="D32566" s="343"/>
    </row>
    <row r="32567" spans="4:4" x14ac:dyDescent="0.2">
      <c r="D32567" s="343"/>
    </row>
    <row r="32568" spans="4:4" x14ac:dyDescent="0.2">
      <c r="D32568" s="343"/>
    </row>
    <row r="32569" spans="4:4" x14ac:dyDescent="0.2">
      <c r="D32569" s="343"/>
    </row>
    <row r="32570" spans="4:4" x14ac:dyDescent="0.2">
      <c r="D32570" s="343"/>
    </row>
    <row r="32571" spans="4:4" x14ac:dyDescent="0.2">
      <c r="D32571" s="343"/>
    </row>
    <row r="32572" spans="4:4" x14ac:dyDescent="0.2">
      <c r="D32572" s="343"/>
    </row>
    <row r="32573" spans="4:4" x14ac:dyDescent="0.2">
      <c r="D32573" s="343"/>
    </row>
    <row r="32574" spans="4:4" x14ac:dyDescent="0.2">
      <c r="D32574" s="343"/>
    </row>
    <row r="32575" spans="4:4" x14ac:dyDescent="0.2">
      <c r="D32575" s="343"/>
    </row>
    <row r="32576" spans="4:4" x14ac:dyDescent="0.2">
      <c r="D32576" s="343"/>
    </row>
    <row r="32577" spans="4:4" x14ac:dyDescent="0.2">
      <c r="D32577" s="343"/>
    </row>
    <row r="32578" spans="4:4" x14ac:dyDescent="0.2">
      <c r="D32578" s="343"/>
    </row>
    <row r="32579" spans="4:4" x14ac:dyDescent="0.2">
      <c r="D32579" s="343"/>
    </row>
    <row r="32580" spans="4:4" x14ac:dyDescent="0.2">
      <c r="D32580" s="343"/>
    </row>
    <row r="32581" spans="4:4" x14ac:dyDescent="0.2">
      <c r="D32581" s="343"/>
    </row>
    <row r="32582" spans="4:4" x14ac:dyDescent="0.2">
      <c r="D32582" s="343"/>
    </row>
    <row r="32583" spans="4:4" x14ac:dyDescent="0.2">
      <c r="D32583" s="343"/>
    </row>
    <row r="32584" spans="4:4" x14ac:dyDescent="0.2">
      <c r="D32584" s="343"/>
    </row>
    <row r="32585" spans="4:4" x14ac:dyDescent="0.2">
      <c r="D32585" s="343"/>
    </row>
    <row r="32586" spans="4:4" x14ac:dyDescent="0.2">
      <c r="D32586" s="343"/>
    </row>
    <row r="32587" spans="4:4" x14ac:dyDescent="0.2">
      <c r="D32587" s="343"/>
    </row>
    <row r="32588" spans="4:4" x14ac:dyDescent="0.2">
      <c r="D32588" s="343"/>
    </row>
    <row r="32589" spans="4:4" x14ac:dyDescent="0.2">
      <c r="D32589" s="343"/>
    </row>
    <row r="32590" spans="4:4" x14ac:dyDescent="0.2">
      <c r="D32590" s="343"/>
    </row>
    <row r="32591" spans="4:4" x14ac:dyDescent="0.2">
      <c r="D32591" s="343"/>
    </row>
    <row r="32592" spans="4:4" x14ac:dyDescent="0.2">
      <c r="D32592" s="343"/>
    </row>
    <row r="32593" spans="4:4" x14ac:dyDescent="0.2">
      <c r="D32593" s="343"/>
    </row>
    <row r="32594" spans="4:4" x14ac:dyDescent="0.2">
      <c r="D32594" s="343"/>
    </row>
    <row r="32595" spans="4:4" x14ac:dyDescent="0.2">
      <c r="D32595" s="343"/>
    </row>
    <row r="32596" spans="4:4" x14ac:dyDescent="0.2">
      <c r="D32596" s="343"/>
    </row>
    <row r="32597" spans="4:4" x14ac:dyDescent="0.2">
      <c r="D32597" s="343"/>
    </row>
    <row r="32598" spans="4:4" x14ac:dyDescent="0.2">
      <c r="D32598" s="343"/>
    </row>
    <row r="32599" spans="4:4" x14ac:dyDescent="0.2">
      <c r="D32599" s="343"/>
    </row>
    <row r="32600" spans="4:4" x14ac:dyDescent="0.2">
      <c r="D32600" s="343"/>
    </row>
    <row r="32601" spans="4:4" x14ac:dyDescent="0.2">
      <c r="D32601" s="343"/>
    </row>
    <row r="32602" spans="4:4" x14ac:dyDescent="0.2">
      <c r="D32602" s="343"/>
    </row>
    <row r="32603" spans="4:4" x14ac:dyDescent="0.2">
      <c r="D32603" s="343"/>
    </row>
    <row r="32604" spans="4:4" x14ac:dyDescent="0.2">
      <c r="D32604" s="343"/>
    </row>
    <row r="32605" spans="4:4" x14ac:dyDescent="0.2">
      <c r="D32605" s="343"/>
    </row>
    <row r="32606" spans="4:4" x14ac:dyDescent="0.2">
      <c r="D32606" s="343"/>
    </row>
    <row r="32607" spans="4:4" x14ac:dyDescent="0.2">
      <c r="D32607" s="343"/>
    </row>
    <row r="32608" spans="4:4" x14ac:dyDescent="0.2">
      <c r="D32608" s="343"/>
    </row>
    <row r="32609" spans="4:4" x14ac:dyDescent="0.2">
      <c r="D32609" s="343"/>
    </row>
    <row r="32610" spans="4:4" x14ac:dyDescent="0.2">
      <c r="D32610" s="343"/>
    </row>
    <row r="32611" spans="4:4" x14ac:dyDescent="0.2">
      <c r="D32611" s="343"/>
    </row>
    <row r="32612" spans="4:4" x14ac:dyDescent="0.2">
      <c r="D32612" s="343"/>
    </row>
    <row r="32613" spans="4:4" x14ac:dyDescent="0.2">
      <c r="D32613" s="343"/>
    </row>
    <row r="32614" spans="4:4" x14ac:dyDescent="0.2">
      <c r="D32614" s="343"/>
    </row>
    <row r="32615" spans="4:4" x14ac:dyDescent="0.2">
      <c r="D32615" s="343"/>
    </row>
    <row r="32616" spans="4:4" x14ac:dyDescent="0.2">
      <c r="D32616" s="343"/>
    </row>
    <row r="32617" spans="4:4" x14ac:dyDescent="0.2">
      <c r="D32617" s="343"/>
    </row>
    <row r="32618" spans="4:4" x14ac:dyDescent="0.2">
      <c r="D32618" s="343"/>
    </row>
    <row r="32619" spans="4:4" x14ac:dyDescent="0.2">
      <c r="D32619" s="343"/>
    </row>
    <row r="32620" spans="4:4" x14ac:dyDescent="0.2">
      <c r="D32620" s="343"/>
    </row>
    <row r="32621" spans="4:4" x14ac:dyDescent="0.2">
      <c r="D32621" s="343"/>
    </row>
    <row r="32622" spans="4:4" x14ac:dyDescent="0.2">
      <c r="D32622" s="343"/>
    </row>
    <row r="32623" spans="4:4" x14ac:dyDescent="0.2">
      <c r="D32623" s="343"/>
    </row>
    <row r="32624" spans="4:4" x14ac:dyDescent="0.2">
      <c r="D32624" s="343"/>
    </row>
    <row r="32625" spans="4:4" x14ac:dyDescent="0.2">
      <c r="D32625" s="343"/>
    </row>
    <row r="32626" spans="4:4" x14ac:dyDescent="0.2">
      <c r="D32626" s="343"/>
    </row>
    <row r="32627" spans="4:4" x14ac:dyDescent="0.2">
      <c r="D32627" s="343"/>
    </row>
    <row r="32628" spans="4:4" x14ac:dyDescent="0.2">
      <c r="D32628" s="343"/>
    </row>
    <row r="32629" spans="4:4" x14ac:dyDescent="0.2">
      <c r="D32629" s="343"/>
    </row>
    <row r="32630" spans="4:4" x14ac:dyDescent="0.2">
      <c r="D32630" s="343"/>
    </row>
    <row r="32631" spans="4:4" x14ac:dyDescent="0.2">
      <c r="D32631" s="343"/>
    </row>
    <row r="32632" spans="4:4" x14ac:dyDescent="0.2">
      <c r="D32632" s="343"/>
    </row>
    <row r="32633" spans="4:4" x14ac:dyDescent="0.2">
      <c r="D32633" s="343"/>
    </row>
    <row r="32634" spans="4:4" x14ac:dyDescent="0.2">
      <c r="D32634" s="343"/>
    </row>
    <row r="32635" spans="4:4" x14ac:dyDescent="0.2">
      <c r="D32635" s="343"/>
    </row>
    <row r="32636" spans="4:4" x14ac:dyDescent="0.2">
      <c r="D32636" s="343"/>
    </row>
    <row r="32637" spans="4:4" x14ac:dyDescent="0.2">
      <c r="D32637" s="343"/>
    </row>
    <row r="32638" spans="4:4" x14ac:dyDescent="0.2">
      <c r="D32638" s="343"/>
    </row>
    <row r="32639" spans="4:4" x14ac:dyDescent="0.2">
      <c r="D32639" s="343"/>
    </row>
    <row r="32640" spans="4:4" x14ac:dyDescent="0.2">
      <c r="D32640" s="343"/>
    </row>
    <row r="32641" spans="4:4" x14ac:dyDescent="0.2">
      <c r="D32641" s="343"/>
    </row>
    <row r="32642" spans="4:4" x14ac:dyDescent="0.2">
      <c r="D32642" s="343"/>
    </row>
    <row r="32643" spans="4:4" x14ac:dyDescent="0.2">
      <c r="D32643" s="343"/>
    </row>
    <row r="32644" spans="4:4" x14ac:dyDescent="0.2">
      <c r="D32644" s="343"/>
    </row>
    <row r="32645" spans="4:4" x14ac:dyDescent="0.2">
      <c r="D32645" s="343"/>
    </row>
    <row r="32646" spans="4:4" x14ac:dyDescent="0.2">
      <c r="D32646" s="343"/>
    </row>
    <row r="32647" spans="4:4" x14ac:dyDescent="0.2">
      <c r="D32647" s="343"/>
    </row>
    <row r="32648" spans="4:4" x14ac:dyDescent="0.2">
      <c r="D32648" s="343"/>
    </row>
    <row r="32649" spans="4:4" x14ac:dyDescent="0.2">
      <c r="D32649" s="343"/>
    </row>
    <row r="32650" spans="4:4" x14ac:dyDescent="0.2">
      <c r="D32650" s="343"/>
    </row>
    <row r="32651" spans="4:4" x14ac:dyDescent="0.2">
      <c r="D32651" s="343"/>
    </row>
    <row r="32652" spans="4:4" x14ac:dyDescent="0.2">
      <c r="D32652" s="343"/>
    </row>
    <row r="32653" spans="4:4" x14ac:dyDescent="0.2">
      <c r="D32653" s="343"/>
    </row>
    <row r="32654" spans="4:4" x14ac:dyDescent="0.2">
      <c r="D32654" s="343"/>
    </row>
    <row r="32655" spans="4:4" x14ac:dyDescent="0.2">
      <c r="D32655" s="343"/>
    </row>
    <row r="32656" spans="4:4" x14ac:dyDescent="0.2">
      <c r="D32656" s="343"/>
    </row>
    <row r="32657" spans="4:4" x14ac:dyDescent="0.2">
      <c r="D32657" s="343"/>
    </row>
    <row r="32658" spans="4:4" x14ac:dyDescent="0.2">
      <c r="D32658" s="343"/>
    </row>
    <row r="32659" spans="4:4" x14ac:dyDescent="0.2">
      <c r="D32659" s="343"/>
    </row>
    <row r="32660" spans="4:4" x14ac:dyDescent="0.2">
      <c r="D32660" s="343"/>
    </row>
    <row r="32661" spans="4:4" x14ac:dyDescent="0.2">
      <c r="D32661" s="343"/>
    </row>
    <row r="32662" spans="4:4" x14ac:dyDescent="0.2">
      <c r="D32662" s="343"/>
    </row>
    <row r="32663" spans="4:4" x14ac:dyDescent="0.2">
      <c r="D32663" s="343"/>
    </row>
    <row r="32664" spans="4:4" x14ac:dyDescent="0.2">
      <c r="D32664" s="343"/>
    </row>
    <row r="32665" spans="4:4" x14ac:dyDescent="0.2">
      <c r="D32665" s="343"/>
    </row>
    <row r="32666" spans="4:4" x14ac:dyDescent="0.2">
      <c r="D32666" s="343"/>
    </row>
    <row r="32667" spans="4:4" x14ac:dyDescent="0.2">
      <c r="D32667" s="343"/>
    </row>
    <row r="32668" spans="4:4" x14ac:dyDescent="0.2">
      <c r="D32668" s="343"/>
    </row>
    <row r="32669" spans="4:4" x14ac:dyDescent="0.2">
      <c r="D32669" s="343"/>
    </row>
    <row r="32670" spans="4:4" x14ac:dyDescent="0.2">
      <c r="D32670" s="343"/>
    </row>
    <row r="32671" spans="4:4" x14ac:dyDescent="0.2">
      <c r="D32671" s="343"/>
    </row>
    <row r="32672" spans="4:4" x14ac:dyDescent="0.2">
      <c r="D32672" s="343"/>
    </row>
    <row r="32673" spans="4:4" x14ac:dyDescent="0.2">
      <c r="D32673" s="343"/>
    </row>
    <row r="32674" spans="4:4" x14ac:dyDescent="0.2">
      <c r="D32674" s="343"/>
    </row>
    <row r="32675" spans="4:4" x14ac:dyDescent="0.2">
      <c r="D32675" s="343"/>
    </row>
    <row r="32676" spans="4:4" x14ac:dyDescent="0.2">
      <c r="D32676" s="343"/>
    </row>
    <row r="32677" spans="4:4" x14ac:dyDescent="0.2">
      <c r="D32677" s="343"/>
    </row>
    <row r="32678" spans="4:4" x14ac:dyDescent="0.2">
      <c r="D32678" s="343"/>
    </row>
    <row r="32679" spans="4:4" x14ac:dyDescent="0.2">
      <c r="D32679" s="343"/>
    </row>
    <row r="32680" spans="4:4" x14ac:dyDescent="0.2">
      <c r="D32680" s="343"/>
    </row>
    <row r="32681" spans="4:4" x14ac:dyDescent="0.2">
      <c r="D32681" s="343"/>
    </row>
    <row r="32682" spans="4:4" x14ac:dyDescent="0.2">
      <c r="D32682" s="343"/>
    </row>
    <row r="32683" spans="4:4" x14ac:dyDescent="0.2">
      <c r="D32683" s="343"/>
    </row>
    <row r="32684" spans="4:4" x14ac:dyDescent="0.2">
      <c r="D32684" s="343"/>
    </row>
    <row r="32685" spans="4:4" x14ac:dyDescent="0.2">
      <c r="D32685" s="343"/>
    </row>
    <row r="32686" spans="4:4" x14ac:dyDescent="0.2">
      <c r="D32686" s="343"/>
    </row>
    <row r="32687" spans="4:4" x14ac:dyDescent="0.2">
      <c r="D32687" s="343"/>
    </row>
    <row r="32688" spans="4:4" x14ac:dyDescent="0.2">
      <c r="D32688" s="343"/>
    </row>
    <row r="32689" spans="4:4" x14ac:dyDescent="0.2">
      <c r="D32689" s="343"/>
    </row>
    <row r="32690" spans="4:4" x14ac:dyDescent="0.2">
      <c r="D32690" s="343"/>
    </row>
    <row r="32691" spans="4:4" x14ac:dyDescent="0.2">
      <c r="D32691" s="343"/>
    </row>
    <row r="32692" spans="4:4" x14ac:dyDescent="0.2">
      <c r="D32692" s="343"/>
    </row>
    <row r="32693" spans="4:4" x14ac:dyDescent="0.2">
      <c r="D32693" s="343"/>
    </row>
    <row r="32694" spans="4:4" x14ac:dyDescent="0.2">
      <c r="D32694" s="343"/>
    </row>
    <row r="32695" spans="4:4" x14ac:dyDescent="0.2">
      <c r="D32695" s="343"/>
    </row>
    <row r="32696" spans="4:4" x14ac:dyDescent="0.2">
      <c r="D32696" s="343"/>
    </row>
    <row r="32697" spans="4:4" x14ac:dyDescent="0.2">
      <c r="D32697" s="343"/>
    </row>
    <row r="32698" spans="4:4" x14ac:dyDescent="0.2">
      <c r="D32698" s="343"/>
    </row>
    <row r="32699" spans="4:4" x14ac:dyDescent="0.2">
      <c r="D32699" s="343"/>
    </row>
    <row r="32700" spans="4:4" x14ac:dyDescent="0.2">
      <c r="D32700" s="343"/>
    </row>
    <row r="32701" spans="4:4" x14ac:dyDescent="0.2">
      <c r="D32701" s="343"/>
    </row>
    <row r="32702" spans="4:4" x14ac:dyDescent="0.2">
      <c r="D32702" s="343"/>
    </row>
    <row r="32703" spans="4:4" x14ac:dyDescent="0.2">
      <c r="D32703" s="343"/>
    </row>
    <row r="32704" spans="4:4" x14ac:dyDescent="0.2">
      <c r="D32704" s="343"/>
    </row>
    <row r="32705" spans="4:4" x14ac:dyDescent="0.2">
      <c r="D32705" s="343"/>
    </row>
    <row r="32706" spans="4:4" x14ac:dyDescent="0.2">
      <c r="D32706" s="343"/>
    </row>
    <row r="32707" spans="4:4" x14ac:dyDescent="0.2">
      <c r="D32707" s="343"/>
    </row>
    <row r="32708" spans="4:4" x14ac:dyDescent="0.2">
      <c r="D32708" s="343"/>
    </row>
    <row r="32709" spans="4:4" x14ac:dyDescent="0.2">
      <c r="D32709" s="343"/>
    </row>
    <row r="32710" spans="4:4" x14ac:dyDescent="0.2">
      <c r="D32710" s="343"/>
    </row>
    <row r="32711" spans="4:4" x14ac:dyDescent="0.2">
      <c r="D32711" s="343"/>
    </row>
    <row r="32712" spans="4:4" x14ac:dyDescent="0.2">
      <c r="D32712" s="343"/>
    </row>
    <row r="32713" spans="4:4" x14ac:dyDescent="0.2">
      <c r="D32713" s="343"/>
    </row>
    <row r="32714" spans="4:4" x14ac:dyDescent="0.2">
      <c r="D32714" s="343"/>
    </row>
    <row r="32715" spans="4:4" x14ac:dyDescent="0.2">
      <c r="D32715" s="343"/>
    </row>
    <row r="32716" spans="4:4" x14ac:dyDescent="0.2">
      <c r="D32716" s="343"/>
    </row>
    <row r="32717" spans="4:4" x14ac:dyDescent="0.2">
      <c r="D32717" s="343"/>
    </row>
    <row r="32718" spans="4:4" x14ac:dyDescent="0.2">
      <c r="D32718" s="343"/>
    </row>
    <row r="32719" spans="4:4" x14ac:dyDescent="0.2">
      <c r="D32719" s="343"/>
    </row>
    <row r="32720" spans="4:4" x14ac:dyDescent="0.2">
      <c r="D32720" s="343"/>
    </row>
    <row r="32721" spans="4:4" x14ac:dyDescent="0.2">
      <c r="D32721" s="343"/>
    </row>
    <row r="32722" spans="4:4" x14ac:dyDescent="0.2">
      <c r="D32722" s="343"/>
    </row>
    <row r="32723" spans="4:4" x14ac:dyDescent="0.2">
      <c r="D32723" s="343"/>
    </row>
    <row r="32724" spans="4:4" x14ac:dyDescent="0.2">
      <c r="D32724" s="343"/>
    </row>
    <row r="32725" spans="4:4" x14ac:dyDescent="0.2">
      <c r="D32725" s="343"/>
    </row>
    <row r="32726" spans="4:4" x14ac:dyDescent="0.2">
      <c r="D32726" s="343"/>
    </row>
    <row r="32727" spans="4:4" x14ac:dyDescent="0.2">
      <c r="D32727" s="343"/>
    </row>
    <row r="32728" spans="4:4" x14ac:dyDescent="0.2">
      <c r="D32728" s="343"/>
    </row>
    <row r="32729" spans="4:4" x14ac:dyDescent="0.2">
      <c r="D32729" s="343"/>
    </row>
    <row r="32730" spans="4:4" x14ac:dyDescent="0.2">
      <c r="D32730" s="343"/>
    </row>
    <row r="32731" spans="4:4" x14ac:dyDescent="0.2">
      <c r="D32731" s="343"/>
    </row>
    <row r="32732" spans="4:4" x14ac:dyDescent="0.2">
      <c r="D32732" s="343"/>
    </row>
    <row r="32733" spans="4:4" x14ac:dyDescent="0.2">
      <c r="D32733" s="343"/>
    </row>
    <row r="32734" spans="4:4" x14ac:dyDescent="0.2">
      <c r="D32734" s="343"/>
    </row>
    <row r="32735" spans="4:4" x14ac:dyDescent="0.2">
      <c r="D32735" s="343"/>
    </row>
    <row r="32736" spans="4:4" x14ac:dyDescent="0.2">
      <c r="D32736" s="343"/>
    </row>
    <row r="32737" spans="4:4" x14ac:dyDescent="0.2">
      <c r="D32737" s="343"/>
    </row>
    <row r="32738" spans="4:4" x14ac:dyDescent="0.2">
      <c r="D32738" s="343"/>
    </row>
    <row r="32739" spans="4:4" x14ac:dyDescent="0.2">
      <c r="D32739" s="343"/>
    </row>
    <row r="32740" spans="4:4" x14ac:dyDescent="0.2">
      <c r="D32740" s="343"/>
    </row>
    <row r="32741" spans="4:4" x14ac:dyDescent="0.2">
      <c r="D32741" s="343"/>
    </row>
    <row r="32742" spans="4:4" x14ac:dyDescent="0.2">
      <c r="D32742" s="343"/>
    </row>
    <row r="32743" spans="4:4" x14ac:dyDescent="0.2">
      <c r="D32743" s="343"/>
    </row>
    <row r="32744" spans="4:4" x14ac:dyDescent="0.2">
      <c r="D32744" s="343"/>
    </row>
    <row r="32745" spans="4:4" x14ac:dyDescent="0.2">
      <c r="D32745" s="343"/>
    </row>
    <row r="32746" spans="4:4" x14ac:dyDescent="0.2">
      <c r="D32746" s="343"/>
    </row>
    <row r="32747" spans="4:4" x14ac:dyDescent="0.2">
      <c r="D32747" s="343"/>
    </row>
    <row r="32748" spans="4:4" x14ac:dyDescent="0.2">
      <c r="D32748" s="343"/>
    </row>
    <row r="32749" spans="4:4" x14ac:dyDescent="0.2">
      <c r="D32749" s="343"/>
    </row>
    <row r="32750" spans="4:4" x14ac:dyDescent="0.2">
      <c r="D32750" s="343"/>
    </row>
    <row r="32751" spans="4:4" x14ac:dyDescent="0.2">
      <c r="D32751" s="343"/>
    </row>
    <row r="32752" spans="4:4" x14ac:dyDescent="0.2">
      <c r="D32752" s="343"/>
    </row>
    <row r="32753" spans="4:4" x14ac:dyDescent="0.2">
      <c r="D32753" s="343"/>
    </row>
    <row r="32754" spans="4:4" x14ac:dyDescent="0.2">
      <c r="D32754" s="343"/>
    </row>
    <row r="32755" spans="4:4" x14ac:dyDescent="0.2">
      <c r="D32755" s="343"/>
    </row>
    <row r="32756" spans="4:4" x14ac:dyDescent="0.2">
      <c r="D32756" s="343"/>
    </row>
    <row r="32757" spans="4:4" x14ac:dyDescent="0.2">
      <c r="D32757" s="343"/>
    </row>
    <row r="32758" spans="4:4" x14ac:dyDescent="0.2">
      <c r="D32758" s="343"/>
    </row>
    <row r="32759" spans="4:4" x14ac:dyDescent="0.2">
      <c r="D32759" s="343"/>
    </row>
    <row r="32760" spans="4:4" x14ac:dyDescent="0.2">
      <c r="D32760" s="343"/>
    </row>
    <row r="32761" spans="4:4" x14ac:dyDescent="0.2">
      <c r="D32761" s="343"/>
    </row>
    <row r="32762" spans="4:4" x14ac:dyDescent="0.2">
      <c r="D32762" s="343"/>
    </row>
    <row r="32763" spans="4:4" x14ac:dyDescent="0.2">
      <c r="D32763" s="343"/>
    </row>
    <row r="32764" spans="4:4" x14ac:dyDescent="0.2">
      <c r="D32764" s="343"/>
    </row>
    <row r="32765" spans="4:4" x14ac:dyDescent="0.2">
      <c r="D32765" s="343"/>
    </row>
    <row r="32766" spans="4:4" x14ac:dyDescent="0.2">
      <c r="D32766" s="343"/>
    </row>
    <row r="32767" spans="4:4" x14ac:dyDescent="0.2">
      <c r="D32767" s="343"/>
    </row>
    <row r="32768" spans="4:4" x14ac:dyDescent="0.2">
      <c r="D32768" s="343"/>
    </row>
    <row r="32769" spans="4:4" x14ac:dyDescent="0.2">
      <c r="D32769" s="343"/>
    </row>
    <row r="32770" spans="4:4" x14ac:dyDescent="0.2">
      <c r="D32770" s="343"/>
    </row>
    <row r="32771" spans="4:4" x14ac:dyDescent="0.2">
      <c r="D32771" s="343"/>
    </row>
    <row r="32772" spans="4:4" x14ac:dyDescent="0.2">
      <c r="D32772" s="343"/>
    </row>
    <row r="32773" spans="4:4" x14ac:dyDescent="0.2">
      <c r="D32773" s="343"/>
    </row>
    <row r="32774" spans="4:4" x14ac:dyDescent="0.2">
      <c r="D32774" s="343"/>
    </row>
    <row r="32775" spans="4:4" x14ac:dyDescent="0.2">
      <c r="D32775" s="343"/>
    </row>
    <row r="32776" spans="4:4" x14ac:dyDescent="0.2">
      <c r="D32776" s="343"/>
    </row>
    <row r="32777" spans="4:4" x14ac:dyDescent="0.2">
      <c r="D32777" s="343"/>
    </row>
    <row r="32778" spans="4:4" x14ac:dyDescent="0.2">
      <c r="D32778" s="343"/>
    </row>
    <row r="32779" spans="4:4" x14ac:dyDescent="0.2">
      <c r="D32779" s="343"/>
    </row>
    <row r="32780" spans="4:4" x14ac:dyDescent="0.2">
      <c r="D32780" s="343"/>
    </row>
    <row r="32781" spans="4:4" x14ac:dyDescent="0.2">
      <c r="D32781" s="343"/>
    </row>
    <row r="32782" spans="4:4" x14ac:dyDescent="0.2">
      <c r="D32782" s="343"/>
    </row>
    <row r="32783" spans="4:4" x14ac:dyDescent="0.2">
      <c r="D32783" s="343"/>
    </row>
    <row r="32784" spans="4:4" x14ac:dyDescent="0.2">
      <c r="D32784" s="343"/>
    </row>
    <row r="32785" spans="4:4" x14ac:dyDescent="0.2">
      <c r="D32785" s="343"/>
    </row>
    <row r="32786" spans="4:4" x14ac:dyDescent="0.2">
      <c r="D32786" s="343"/>
    </row>
    <row r="32787" spans="4:4" x14ac:dyDescent="0.2">
      <c r="D32787" s="343"/>
    </row>
    <row r="32788" spans="4:4" x14ac:dyDescent="0.2">
      <c r="D32788" s="343"/>
    </row>
    <row r="32789" spans="4:4" x14ac:dyDescent="0.2">
      <c r="D32789" s="343"/>
    </row>
    <row r="32790" spans="4:4" x14ac:dyDescent="0.2">
      <c r="D32790" s="343"/>
    </row>
    <row r="32791" spans="4:4" x14ac:dyDescent="0.2">
      <c r="D32791" s="343"/>
    </row>
    <row r="32792" spans="4:4" x14ac:dyDescent="0.2">
      <c r="D32792" s="343"/>
    </row>
    <row r="32793" spans="4:4" x14ac:dyDescent="0.2">
      <c r="D32793" s="343"/>
    </row>
    <row r="32794" spans="4:4" x14ac:dyDescent="0.2">
      <c r="D32794" s="343"/>
    </row>
    <row r="32795" spans="4:4" x14ac:dyDescent="0.2">
      <c r="D32795" s="343"/>
    </row>
    <row r="32796" spans="4:4" x14ac:dyDescent="0.2">
      <c r="D32796" s="343"/>
    </row>
    <row r="32797" spans="4:4" x14ac:dyDescent="0.2">
      <c r="D32797" s="343"/>
    </row>
    <row r="32798" spans="4:4" x14ac:dyDescent="0.2">
      <c r="D32798" s="343"/>
    </row>
    <row r="32799" spans="4:4" x14ac:dyDescent="0.2">
      <c r="D32799" s="343"/>
    </row>
    <row r="32800" spans="4:4" x14ac:dyDescent="0.2">
      <c r="D32800" s="343"/>
    </row>
    <row r="32801" spans="4:4" x14ac:dyDescent="0.2">
      <c r="D32801" s="343"/>
    </row>
    <row r="32802" spans="4:4" x14ac:dyDescent="0.2">
      <c r="D32802" s="343"/>
    </row>
    <row r="32803" spans="4:4" x14ac:dyDescent="0.2">
      <c r="D32803" s="343"/>
    </row>
    <row r="32804" spans="4:4" x14ac:dyDescent="0.2">
      <c r="D32804" s="343"/>
    </row>
    <row r="32805" spans="4:4" x14ac:dyDescent="0.2">
      <c r="D32805" s="343"/>
    </row>
    <row r="32806" spans="4:4" x14ac:dyDescent="0.2">
      <c r="D32806" s="343"/>
    </row>
    <row r="32807" spans="4:4" x14ac:dyDescent="0.2">
      <c r="D32807" s="343"/>
    </row>
    <row r="32808" spans="4:4" x14ac:dyDescent="0.2">
      <c r="D32808" s="343"/>
    </row>
    <row r="32809" spans="4:4" x14ac:dyDescent="0.2">
      <c r="D32809" s="343"/>
    </row>
    <row r="32810" spans="4:4" x14ac:dyDescent="0.2">
      <c r="D32810" s="343"/>
    </row>
    <row r="32811" spans="4:4" x14ac:dyDescent="0.2">
      <c r="D32811" s="343"/>
    </row>
    <row r="32812" spans="4:4" x14ac:dyDescent="0.2">
      <c r="D32812" s="343"/>
    </row>
    <row r="32813" spans="4:4" x14ac:dyDescent="0.2">
      <c r="D32813" s="343"/>
    </row>
    <row r="32814" spans="4:4" x14ac:dyDescent="0.2">
      <c r="D32814" s="343"/>
    </row>
    <row r="32815" spans="4:4" x14ac:dyDescent="0.2">
      <c r="D32815" s="343"/>
    </row>
    <row r="32816" spans="4:4" x14ac:dyDescent="0.2">
      <c r="D32816" s="343"/>
    </row>
    <row r="32817" spans="4:4" x14ac:dyDescent="0.2">
      <c r="D32817" s="343"/>
    </row>
    <row r="32818" spans="4:4" x14ac:dyDescent="0.2">
      <c r="D32818" s="343"/>
    </row>
    <row r="32819" spans="4:4" x14ac:dyDescent="0.2">
      <c r="D32819" s="343"/>
    </row>
    <row r="32820" spans="4:4" x14ac:dyDescent="0.2">
      <c r="D32820" s="343"/>
    </row>
    <row r="32821" spans="4:4" x14ac:dyDescent="0.2">
      <c r="D32821" s="343"/>
    </row>
    <row r="32822" spans="4:4" x14ac:dyDescent="0.2">
      <c r="D32822" s="343"/>
    </row>
    <row r="32823" spans="4:4" x14ac:dyDescent="0.2">
      <c r="D32823" s="343"/>
    </row>
    <row r="32824" spans="4:4" x14ac:dyDescent="0.2">
      <c r="D32824" s="343"/>
    </row>
    <row r="32825" spans="4:4" x14ac:dyDescent="0.2">
      <c r="D32825" s="343"/>
    </row>
    <row r="32826" spans="4:4" x14ac:dyDescent="0.2">
      <c r="D32826" s="343"/>
    </row>
    <row r="32827" spans="4:4" x14ac:dyDescent="0.2">
      <c r="D32827" s="343"/>
    </row>
    <row r="32828" spans="4:4" x14ac:dyDescent="0.2">
      <c r="D32828" s="343"/>
    </row>
    <row r="32829" spans="4:4" x14ac:dyDescent="0.2">
      <c r="D32829" s="343"/>
    </row>
    <row r="32830" spans="4:4" x14ac:dyDescent="0.2">
      <c r="D32830" s="343"/>
    </row>
    <row r="32831" spans="4:4" x14ac:dyDescent="0.2">
      <c r="D32831" s="343"/>
    </row>
    <row r="32832" spans="4:4" x14ac:dyDescent="0.2">
      <c r="D32832" s="343"/>
    </row>
    <row r="32833" spans="4:4" x14ac:dyDescent="0.2">
      <c r="D32833" s="343"/>
    </row>
    <row r="32834" spans="4:4" x14ac:dyDescent="0.2">
      <c r="D32834" s="343"/>
    </row>
    <row r="32835" spans="4:4" x14ac:dyDescent="0.2">
      <c r="D32835" s="343"/>
    </row>
    <row r="32836" spans="4:4" x14ac:dyDescent="0.2">
      <c r="D32836" s="343"/>
    </row>
    <row r="32837" spans="4:4" x14ac:dyDescent="0.2">
      <c r="D32837" s="343"/>
    </row>
    <row r="32838" spans="4:4" x14ac:dyDescent="0.2">
      <c r="D32838" s="343"/>
    </row>
    <row r="32839" spans="4:4" x14ac:dyDescent="0.2">
      <c r="D32839" s="343"/>
    </row>
    <row r="32840" spans="4:4" x14ac:dyDescent="0.2">
      <c r="D32840" s="343"/>
    </row>
    <row r="32841" spans="4:4" x14ac:dyDescent="0.2">
      <c r="D32841" s="343"/>
    </row>
    <row r="32842" spans="4:4" x14ac:dyDescent="0.2">
      <c r="D32842" s="343"/>
    </row>
    <row r="32843" spans="4:4" x14ac:dyDescent="0.2">
      <c r="D32843" s="343"/>
    </row>
    <row r="32844" spans="4:4" x14ac:dyDescent="0.2">
      <c r="D32844" s="343"/>
    </row>
    <row r="32845" spans="4:4" x14ac:dyDescent="0.2">
      <c r="D32845" s="343"/>
    </row>
    <row r="32846" spans="4:4" x14ac:dyDescent="0.2">
      <c r="D32846" s="343"/>
    </row>
    <row r="32847" spans="4:4" x14ac:dyDescent="0.2">
      <c r="D32847" s="343"/>
    </row>
    <row r="32848" spans="4:4" x14ac:dyDescent="0.2">
      <c r="D32848" s="343"/>
    </row>
    <row r="32849" spans="4:4" x14ac:dyDescent="0.2">
      <c r="D32849" s="343"/>
    </row>
    <row r="32850" spans="4:4" x14ac:dyDescent="0.2">
      <c r="D32850" s="343"/>
    </row>
    <row r="32851" spans="4:4" x14ac:dyDescent="0.2">
      <c r="D32851" s="343"/>
    </row>
    <row r="32852" spans="4:4" x14ac:dyDescent="0.2">
      <c r="D32852" s="343"/>
    </row>
    <row r="32853" spans="4:4" x14ac:dyDescent="0.2">
      <c r="D32853" s="343"/>
    </row>
    <row r="32854" spans="4:4" x14ac:dyDescent="0.2">
      <c r="D32854" s="343"/>
    </row>
    <row r="32855" spans="4:4" x14ac:dyDescent="0.2">
      <c r="D32855" s="343"/>
    </row>
    <row r="32856" spans="4:4" x14ac:dyDescent="0.2">
      <c r="D32856" s="343"/>
    </row>
    <row r="32857" spans="4:4" x14ac:dyDescent="0.2">
      <c r="D32857" s="343"/>
    </row>
    <row r="32858" spans="4:4" x14ac:dyDescent="0.2">
      <c r="D32858" s="343"/>
    </row>
    <row r="32859" spans="4:4" x14ac:dyDescent="0.2">
      <c r="D32859" s="343"/>
    </row>
    <row r="32860" spans="4:4" x14ac:dyDescent="0.2">
      <c r="D32860" s="343"/>
    </row>
    <row r="32861" spans="4:4" x14ac:dyDescent="0.2">
      <c r="D32861" s="343"/>
    </row>
    <row r="32862" spans="4:4" x14ac:dyDescent="0.2">
      <c r="D32862" s="343"/>
    </row>
    <row r="32863" spans="4:4" x14ac:dyDescent="0.2">
      <c r="D32863" s="343"/>
    </row>
    <row r="32864" spans="4:4" x14ac:dyDescent="0.2">
      <c r="D32864" s="343"/>
    </row>
    <row r="32865" spans="4:4" x14ac:dyDescent="0.2">
      <c r="D32865" s="343"/>
    </row>
    <row r="32866" spans="4:4" x14ac:dyDescent="0.2">
      <c r="D32866" s="343"/>
    </row>
    <row r="32867" spans="4:4" x14ac:dyDescent="0.2">
      <c r="D32867" s="343"/>
    </row>
    <row r="32868" spans="4:4" x14ac:dyDescent="0.2">
      <c r="D32868" s="343"/>
    </row>
    <row r="32869" spans="4:4" x14ac:dyDescent="0.2">
      <c r="D32869" s="343"/>
    </row>
    <row r="32870" spans="4:4" x14ac:dyDescent="0.2">
      <c r="D32870" s="343"/>
    </row>
    <row r="32871" spans="4:4" x14ac:dyDescent="0.2">
      <c r="D32871" s="343"/>
    </row>
    <row r="32872" spans="4:4" x14ac:dyDescent="0.2">
      <c r="D32872" s="343"/>
    </row>
    <row r="32873" spans="4:4" x14ac:dyDescent="0.2">
      <c r="D32873" s="343"/>
    </row>
    <row r="32874" spans="4:4" x14ac:dyDescent="0.2">
      <c r="D32874" s="343"/>
    </row>
    <row r="32875" spans="4:4" x14ac:dyDescent="0.2">
      <c r="D32875" s="343"/>
    </row>
    <row r="32876" spans="4:4" x14ac:dyDescent="0.2">
      <c r="D32876" s="343"/>
    </row>
    <row r="32877" spans="4:4" x14ac:dyDescent="0.2">
      <c r="D32877" s="343"/>
    </row>
    <row r="32878" spans="4:4" x14ac:dyDescent="0.2">
      <c r="D32878" s="343"/>
    </row>
    <row r="32879" spans="4:4" x14ac:dyDescent="0.2">
      <c r="D32879" s="343"/>
    </row>
    <row r="32880" spans="4:4" x14ac:dyDescent="0.2">
      <c r="D32880" s="343"/>
    </row>
    <row r="32881" spans="4:4" x14ac:dyDescent="0.2">
      <c r="D32881" s="343"/>
    </row>
    <row r="32882" spans="4:4" x14ac:dyDescent="0.2">
      <c r="D32882" s="343"/>
    </row>
    <row r="32883" spans="4:4" x14ac:dyDescent="0.2">
      <c r="D32883" s="343"/>
    </row>
    <row r="32884" spans="4:4" x14ac:dyDescent="0.2">
      <c r="D32884" s="343"/>
    </row>
    <row r="32885" spans="4:4" x14ac:dyDescent="0.2">
      <c r="D32885" s="343"/>
    </row>
    <row r="32886" spans="4:4" x14ac:dyDescent="0.2">
      <c r="D32886" s="343"/>
    </row>
    <row r="32887" spans="4:4" x14ac:dyDescent="0.2">
      <c r="D32887" s="343"/>
    </row>
    <row r="32888" spans="4:4" x14ac:dyDescent="0.2">
      <c r="D32888" s="343"/>
    </row>
    <row r="32889" spans="4:4" x14ac:dyDescent="0.2">
      <c r="D32889" s="343"/>
    </row>
    <row r="32890" spans="4:4" x14ac:dyDescent="0.2">
      <c r="D32890" s="343"/>
    </row>
    <row r="32891" spans="4:4" x14ac:dyDescent="0.2">
      <c r="D32891" s="343"/>
    </row>
    <row r="32892" spans="4:4" x14ac:dyDescent="0.2">
      <c r="D32892" s="343"/>
    </row>
    <row r="32893" spans="4:4" x14ac:dyDescent="0.2">
      <c r="D32893" s="343"/>
    </row>
    <row r="32894" spans="4:4" x14ac:dyDescent="0.2">
      <c r="D32894" s="343"/>
    </row>
    <row r="32895" spans="4:4" x14ac:dyDescent="0.2">
      <c r="D32895" s="343"/>
    </row>
    <row r="32896" spans="4:4" x14ac:dyDescent="0.2">
      <c r="D32896" s="343"/>
    </row>
    <row r="32897" spans="4:4" x14ac:dyDescent="0.2">
      <c r="D32897" s="343"/>
    </row>
    <row r="32898" spans="4:4" x14ac:dyDescent="0.2">
      <c r="D32898" s="343"/>
    </row>
    <row r="32899" spans="4:4" x14ac:dyDescent="0.2">
      <c r="D32899" s="343"/>
    </row>
    <row r="32900" spans="4:4" x14ac:dyDescent="0.2">
      <c r="D32900" s="343"/>
    </row>
    <row r="32901" spans="4:4" x14ac:dyDescent="0.2">
      <c r="D32901" s="343"/>
    </row>
    <row r="32902" spans="4:4" x14ac:dyDescent="0.2">
      <c r="D32902" s="343"/>
    </row>
    <row r="32903" spans="4:4" x14ac:dyDescent="0.2">
      <c r="D32903" s="343"/>
    </row>
    <row r="32904" spans="4:4" x14ac:dyDescent="0.2">
      <c r="D32904" s="343"/>
    </row>
    <row r="32905" spans="4:4" x14ac:dyDescent="0.2">
      <c r="D32905" s="343"/>
    </row>
    <row r="32906" spans="4:4" x14ac:dyDescent="0.2">
      <c r="D32906" s="343"/>
    </row>
    <row r="32907" spans="4:4" x14ac:dyDescent="0.2">
      <c r="D32907" s="343"/>
    </row>
    <row r="32908" spans="4:4" x14ac:dyDescent="0.2">
      <c r="D32908" s="343"/>
    </row>
    <row r="32909" spans="4:4" x14ac:dyDescent="0.2">
      <c r="D32909" s="343"/>
    </row>
    <row r="32910" spans="4:4" x14ac:dyDescent="0.2">
      <c r="D32910" s="343"/>
    </row>
    <row r="32911" spans="4:4" x14ac:dyDescent="0.2">
      <c r="D32911" s="343"/>
    </row>
    <row r="32912" spans="4:4" x14ac:dyDescent="0.2">
      <c r="D32912" s="343"/>
    </row>
    <row r="32913" spans="4:4" x14ac:dyDescent="0.2">
      <c r="D32913" s="343"/>
    </row>
    <row r="32914" spans="4:4" x14ac:dyDescent="0.2">
      <c r="D32914" s="343"/>
    </row>
    <row r="32915" spans="4:4" x14ac:dyDescent="0.2">
      <c r="D32915" s="343"/>
    </row>
    <row r="32916" spans="4:4" x14ac:dyDescent="0.2">
      <c r="D32916" s="343"/>
    </row>
    <row r="32917" spans="4:4" x14ac:dyDescent="0.2">
      <c r="D32917" s="343"/>
    </row>
    <row r="32918" spans="4:4" x14ac:dyDescent="0.2">
      <c r="D32918" s="343"/>
    </row>
    <row r="32919" spans="4:4" x14ac:dyDescent="0.2">
      <c r="D32919" s="343"/>
    </row>
    <row r="32920" spans="4:4" x14ac:dyDescent="0.2">
      <c r="D32920" s="343"/>
    </row>
    <row r="32921" spans="4:4" x14ac:dyDescent="0.2">
      <c r="D32921" s="343"/>
    </row>
    <row r="32922" spans="4:4" x14ac:dyDescent="0.2">
      <c r="D32922" s="343"/>
    </row>
    <row r="32923" spans="4:4" x14ac:dyDescent="0.2">
      <c r="D32923" s="343"/>
    </row>
    <row r="32924" spans="4:4" x14ac:dyDescent="0.2">
      <c r="D32924" s="343"/>
    </row>
    <row r="32925" spans="4:4" x14ac:dyDescent="0.2">
      <c r="D32925" s="343"/>
    </row>
    <row r="32926" spans="4:4" x14ac:dyDescent="0.2">
      <c r="D32926" s="343"/>
    </row>
    <row r="32927" spans="4:4" x14ac:dyDescent="0.2">
      <c r="D32927" s="343"/>
    </row>
    <row r="32928" spans="4:4" x14ac:dyDescent="0.2">
      <c r="D32928" s="343"/>
    </row>
    <row r="32929" spans="4:4" x14ac:dyDescent="0.2">
      <c r="D32929" s="343"/>
    </row>
    <row r="32930" spans="4:4" x14ac:dyDescent="0.2">
      <c r="D32930" s="343"/>
    </row>
    <row r="32931" spans="4:4" x14ac:dyDescent="0.2">
      <c r="D32931" s="343"/>
    </row>
    <row r="32932" spans="4:4" x14ac:dyDescent="0.2">
      <c r="D32932" s="343"/>
    </row>
    <row r="32933" spans="4:4" x14ac:dyDescent="0.2">
      <c r="D32933" s="343"/>
    </row>
    <row r="32934" spans="4:4" x14ac:dyDescent="0.2">
      <c r="D32934" s="343"/>
    </row>
    <row r="32935" spans="4:4" x14ac:dyDescent="0.2">
      <c r="D32935" s="343"/>
    </row>
    <row r="32936" spans="4:4" x14ac:dyDescent="0.2">
      <c r="D32936" s="343"/>
    </row>
    <row r="32937" spans="4:4" x14ac:dyDescent="0.2">
      <c r="D32937" s="343"/>
    </row>
    <row r="32938" spans="4:4" x14ac:dyDescent="0.2">
      <c r="D32938" s="343"/>
    </row>
    <row r="32939" spans="4:4" x14ac:dyDescent="0.2">
      <c r="D32939" s="343"/>
    </row>
    <row r="32940" spans="4:4" x14ac:dyDescent="0.2">
      <c r="D32940" s="343"/>
    </row>
    <row r="32941" spans="4:4" x14ac:dyDescent="0.2">
      <c r="D32941" s="343"/>
    </row>
    <row r="32942" spans="4:4" x14ac:dyDescent="0.2">
      <c r="D32942" s="343"/>
    </row>
    <row r="32943" spans="4:4" x14ac:dyDescent="0.2">
      <c r="D32943" s="343"/>
    </row>
    <row r="32944" spans="4:4" x14ac:dyDescent="0.2">
      <c r="D32944" s="343"/>
    </row>
    <row r="32945" spans="4:4" x14ac:dyDescent="0.2">
      <c r="D32945" s="343"/>
    </row>
    <row r="32946" spans="4:4" x14ac:dyDescent="0.2">
      <c r="D32946" s="343"/>
    </row>
    <row r="32947" spans="4:4" x14ac:dyDescent="0.2">
      <c r="D32947" s="343"/>
    </row>
    <row r="32948" spans="4:4" x14ac:dyDescent="0.2">
      <c r="D32948" s="343"/>
    </row>
    <row r="32949" spans="4:4" x14ac:dyDescent="0.2">
      <c r="D32949" s="343"/>
    </row>
    <row r="32950" spans="4:4" x14ac:dyDescent="0.2">
      <c r="D32950" s="343"/>
    </row>
    <row r="32951" spans="4:4" x14ac:dyDescent="0.2">
      <c r="D32951" s="343"/>
    </row>
    <row r="32952" spans="4:4" x14ac:dyDescent="0.2">
      <c r="D32952" s="343"/>
    </row>
    <row r="32953" spans="4:4" x14ac:dyDescent="0.2">
      <c r="D32953" s="343"/>
    </row>
    <row r="32954" spans="4:4" x14ac:dyDescent="0.2">
      <c r="D32954" s="343"/>
    </row>
    <row r="32955" spans="4:4" x14ac:dyDescent="0.2">
      <c r="D32955" s="343"/>
    </row>
    <row r="32956" spans="4:4" x14ac:dyDescent="0.2">
      <c r="D32956" s="343"/>
    </row>
    <row r="32957" spans="4:4" x14ac:dyDescent="0.2">
      <c r="D32957" s="343"/>
    </row>
    <row r="32958" spans="4:4" x14ac:dyDescent="0.2">
      <c r="D32958" s="343"/>
    </row>
    <row r="32959" spans="4:4" x14ac:dyDescent="0.2">
      <c r="D32959" s="343"/>
    </row>
    <row r="32960" spans="4:4" x14ac:dyDescent="0.2">
      <c r="D32960" s="343"/>
    </row>
    <row r="32961" spans="4:4" x14ac:dyDescent="0.2">
      <c r="D32961" s="343"/>
    </row>
    <row r="32962" spans="4:4" x14ac:dyDescent="0.2">
      <c r="D32962" s="343"/>
    </row>
    <row r="32963" spans="4:4" x14ac:dyDescent="0.2">
      <c r="D32963" s="343"/>
    </row>
    <row r="32964" spans="4:4" x14ac:dyDescent="0.2">
      <c r="D32964" s="343"/>
    </row>
    <row r="32965" spans="4:4" x14ac:dyDescent="0.2">
      <c r="D32965" s="343"/>
    </row>
    <row r="32966" spans="4:4" x14ac:dyDescent="0.2">
      <c r="D32966" s="343"/>
    </row>
    <row r="32967" spans="4:4" x14ac:dyDescent="0.2">
      <c r="D32967" s="343"/>
    </row>
    <row r="32968" spans="4:4" x14ac:dyDescent="0.2">
      <c r="D32968" s="343"/>
    </row>
    <row r="32969" spans="4:4" x14ac:dyDescent="0.2">
      <c r="D32969" s="343"/>
    </row>
    <row r="32970" spans="4:4" x14ac:dyDescent="0.2">
      <c r="D32970" s="343"/>
    </row>
    <row r="32971" spans="4:4" x14ac:dyDescent="0.2">
      <c r="D32971" s="343"/>
    </row>
    <row r="32972" spans="4:4" x14ac:dyDescent="0.2">
      <c r="D32972" s="343"/>
    </row>
    <row r="32973" spans="4:4" x14ac:dyDescent="0.2">
      <c r="D32973" s="343"/>
    </row>
    <row r="32974" spans="4:4" x14ac:dyDescent="0.2">
      <c r="D32974" s="343"/>
    </row>
    <row r="32975" spans="4:4" x14ac:dyDescent="0.2">
      <c r="D32975" s="343"/>
    </row>
    <row r="32976" spans="4:4" x14ac:dyDescent="0.2">
      <c r="D32976" s="343"/>
    </row>
    <row r="32977" spans="4:4" x14ac:dyDescent="0.2">
      <c r="D32977" s="343"/>
    </row>
    <row r="32978" spans="4:4" x14ac:dyDescent="0.2">
      <c r="D32978" s="343"/>
    </row>
    <row r="32979" spans="4:4" x14ac:dyDescent="0.2">
      <c r="D32979" s="343"/>
    </row>
    <row r="32980" spans="4:4" x14ac:dyDescent="0.2">
      <c r="D32980" s="343"/>
    </row>
    <row r="32981" spans="4:4" x14ac:dyDescent="0.2">
      <c r="D32981" s="343"/>
    </row>
    <row r="32982" spans="4:4" x14ac:dyDescent="0.2">
      <c r="D32982" s="343"/>
    </row>
    <row r="32983" spans="4:4" x14ac:dyDescent="0.2">
      <c r="D32983" s="343"/>
    </row>
    <row r="32984" spans="4:4" x14ac:dyDescent="0.2">
      <c r="D32984" s="343"/>
    </row>
    <row r="32985" spans="4:4" x14ac:dyDescent="0.2">
      <c r="D32985" s="343"/>
    </row>
    <row r="32986" spans="4:4" x14ac:dyDescent="0.2">
      <c r="D32986" s="343"/>
    </row>
    <row r="32987" spans="4:4" x14ac:dyDescent="0.2">
      <c r="D32987" s="343"/>
    </row>
    <row r="32988" spans="4:4" x14ac:dyDescent="0.2">
      <c r="D32988" s="343"/>
    </row>
    <row r="32989" spans="4:4" x14ac:dyDescent="0.2">
      <c r="D32989" s="343"/>
    </row>
    <row r="32990" spans="4:4" x14ac:dyDescent="0.2">
      <c r="D32990" s="343"/>
    </row>
    <row r="32991" spans="4:4" x14ac:dyDescent="0.2">
      <c r="D32991" s="343"/>
    </row>
    <row r="32992" spans="4:4" x14ac:dyDescent="0.2">
      <c r="D32992" s="343"/>
    </row>
    <row r="32993" spans="4:4" x14ac:dyDescent="0.2">
      <c r="D32993" s="343"/>
    </row>
    <row r="32994" spans="4:4" x14ac:dyDescent="0.2">
      <c r="D32994" s="343"/>
    </row>
    <row r="32995" spans="4:4" x14ac:dyDescent="0.2">
      <c r="D32995" s="343"/>
    </row>
    <row r="32996" spans="4:4" x14ac:dyDescent="0.2">
      <c r="D32996" s="343"/>
    </row>
    <row r="32997" spans="4:4" x14ac:dyDescent="0.2">
      <c r="D32997" s="343"/>
    </row>
    <row r="32998" spans="4:4" x14ac:dyDescent="0.2">
      <c r="D32998" s="343"/>
    </row>
    <row r="32999" spans="4:4" x14ac:dyDescent="0.2">
      <c r="D32999" s="343"/>
    </row>
    <row r="33000" spans="4:4" x14ac:dyDescent="0.2">
      <c r="D33000" s="343"/>
    </row>
    <row r="33001" spans="4:4" x14ac:dyDescent="0.2">
      <c r="D33001" s="343"/>
    </row>
    <row r="33002" spans="4:4" x14ac:dyDescent="0.2">
      <c r="D33002" s="343"/>
    </row>
    <row r="33003" spans="4:4" x14ac:dyDescent="0.2">
      <c r="D33003" s="343"/>
    </row>
    <row r="33004" spans="4:4" x14ac:dyDescent="0.2">
      <c r="D33004" s="343"/>
    </row>
    <row r="33005" spans="4:4" x14ac:dyDescent="0.2">
      <c r="D33005" s="343"/>
    </row>
    <row r="33006" spans="4:4" x14ac:dyDescent="0.2">
      <c r="D33006" s="343"/>
    </row>
    <row r="33007" spans="4:4" x14ac:dyDescent="0.2">
      <c r="D33007" s="343"/>
    </row>
    <row r="33008" spans="4:4" x14ac:dyDescent="0.2">
      <c r="D33008" s="343"/>
    </row>
    <row r="33009" spans="4:4" x14ac:dyDescent="0.2">
      <c r="D33009" s="343"/>
    </row>
    <row r="33010" spans="4:4" x14ac:dyDescent="0.2">
      <c r="D33010" s="343"/>
    </row>
    <row r="33011" spans="4:4" x14ac:dyDescent="0.2">
      <c r="D33011" s="343"/>
    </row>
    <row r="33012" spans="4:4" x14ac:dyDescent="0.2">
      <c r="D33012" s="343"/>
    </row>
    <row r="33013" spans="4:4" x14ac:dyDescent="0.2">
      <c r="D33013" s="343"/>
    </row>
    <row r="33014" spans="4:4" x14ac:dyDescent="0.2">
      <c r="D33014" s="343"/>
    </row>
    <row r="33015" spans="4:4" x14ac:dyDescent="0.2">
      <c r="D33015" s="343"/>
    </row>
    <row r="33016" spans="4:4" x14ac:dyDescent="0.2">
      <c r="D33016" s="343"/>
    </row>
    <row r="33017" spans="4:4" x14ac:dyDescent="0.2">
      <c r="D33017" s="343"/>
    </row>
    <row r="33018" spans="4:4" x14ac:dyDescent="0.2">
      <c r="D33018" s="343"/>
    </row>
    <row r="33019" spans="4:4" x14ac:dyDescent="0.2">
      <c r="D33019" s="343"/>
    </row>
    <row r="33020" spans="4:4" x14ac:dyDescent="0.2">
      <c r="D33020" s="343"/>
    </row>
    <row r="33021" spans="4:4" x14ac:dyDescent="0.2">
      <c r="D33021" s="343"/>
    </row>
    <row r="33022" spans="4:4" x14ac:dyDescent="0.2">
      <c r="D33022" s="343"/>
    </row>
    <row r="33023" spans="4:4" x14ac:dyDescent="0.2">
      <c r="D33023" s="343"/>
    </row>
    <row r="33024" spans="4:4" x14ac:dyDescent="0.2">
      <c r="D33024" s="343"/>
    </row>
    <row r="33025" spans="4:4" x14ac:dyDescent="0.2">
      <c r="D33025" s="343"/>
    </row>
    <row r="33026" spans="4:4" x14ac:dyDescent="0.2">
      <c r="D33026" s="343"/>
    </row>
    <row r="33027" spans="4:4" x14ac:dyDescent="0.2">
      <c r="D33027" s="343"/>
    </row>
    <row r="33028" spans="4:4" x14ac:dyDescent="0.2">
      <c r="D33028" s="343"/>
    </row>
    <row r="33029" spans="4:4" x14ac:dyDescent="0.2">
      <c r="D33029" s="343"/>
    </row>
    <row r="33030" spans="4:4" x14ac:dyDescent="0.2">
      <c r="D33030" s="343"/>
    </row>
    <row r="33031" spans="4:4" x14ac:dyDescent="0.2">
      <c r="D33031" s="343"/>
    </row>
    <row r="33032" spans="4:4" x14ac:dyDescent="0.2">
      <c r="D33032" s="343"/>
    </row>
    <row r="33033" spans="4:4" x14ac:dyDescent="0.2">
      <c r="D33033" s="343"/>
    </row>
    <row r="33034" spans="4:4" x14ac:dyDescent="0.2">
      <c r="D33034" s="343"/>
    </row>
    <row r="33035" spans="4:4" x14ac:dyDescent="0.2">
      <c r="D33035" s="343"/>
    </row>
    <row r="33036" spans="4:4" x14ac:dyDescent="0.2">
      <c r="D33036" s="343"/>
    </row>
    <row r="33037" spans="4:4" x14ac:dyDescent="0.2">
      <c r="D33037" s="343"/>
    </row>
    <row r="33038" spans="4:4" x14ac:dyDescent="0.2">
      <c r="D33038" s="343"/>
    </row>
    <row r="33039" spans="4:4" x14ac:dyDescent="0.2">
      <c r="D33039" s="343"/>
    </row>
    <row r="33040" spans="4:4" x14ac:dyDescent="0.2">
      <c r="D33040" s="343"/>
    </row>
    <row r="33041" spans="4:4" x14ac:dyDescent="0.2">
      <c r="D33041" s="343"/>
    </row>
    <row r="33042" spans="4:4" x14ac:dyDescent="0.2">
      <c r="D33042" s="343"/>
    </row>
    <row r="33043" spans="4:4" x14ac:dyDescent="0.2">
      <c r="D33043" s="343"/>
    </row>
    <row r="33044" spans="4:4" x14ac:dyDescent="0.2">
      <c r="D33044" s="343"/>
    </row>
    <row r="33045" spans="4:4" x14ac:dyDescent="0.2">
      <c r="D33045" s="343"/>
    </row>
    <row r="33046" spans="4:4" x14ac:dyDescent="0.2">
      <c r="D33046" s="343"/>
    </row>
    <row r="33047" spans="4:4" x14ac:dyDescent="0.2">
      <c r="D33047" s="343"/>
    </row>
    <row r="33048" spans="4:4" x14ac:dyDescent="0.2">
      <c r="D33048" s="343"/>
    </row>
    <row r="33049" spans="4:4" x14ac:dyDescent="0.2">
      <c r="D33049" s="343"/>
    </row>
    <row r="33050" spans="4:4" x14ac:dyDescent="0.2">
      <c r="D33050" s="343"/>
    </row>
    <row r="33051" spans="4:4" x14ac:dyDescent="0.2">
      <c r="D33051" s="343"/>
    </row>
    <row r="33052" spans="4:4" x14ac:dyDescent="0.2">
      <c r="D33052" s="343"/>
    </row>
    <row r="33053" spans="4:4" x14ac:dyDescent="0.2">
      <c r="D33053" s="343"/>
    </row>
    <row r="33054" spans="4:4" x14ac:dyDescent="0.2">
      <c r="D33054" s="343"/>
    </row>
    <row r="33055" spans="4:4" x14ac:dyDescent="0.2">
      <c r="D33055" s="343"/>
    </row>
    <row r="33056" spans="4:4" x14ac:dyDescent="0.2">
      <c r="D33056" s="343"/>
    </row>
    <row r="33057" spans="4:4" x14ac:dyDescent="0.2">
      <c r="D33057" s="343"/>
    </row>
    <row r="33058" spans="4:4" x14ac:dyDescent="0.2">
      <c r="D33058" s="343"/>
    </row>
    <row r="33059" spans="4:4" x14ac:dyDescent="0.2">
      <c r="D33059" s="343"/>
    </row>
    <row r="33060" spans="4:4" x14ac:dyDescent="0.2">
      <c r="D33060" s="343"/>
    </row>
    <row r="33061" spans="4:4" x14ac:dyDescent="0.2">
      <c r="D33061" s="343"/>
    </row>
    <row r="33062" spans="4:4" x14ac:dyDescent="0.2">
      <c r="D33062" s="343"/>
    </row>
    <row r="33063" spans="4:4" x14ac:dyDescent="0.2">
      <c r="D33063" s="343"/>
    </row>
    <row r="33064" spans="4:4" x14ac:dyDescent="0.2">
      <c r="D33064" s="343"/>
    </row>
    <row r="33065" spans="4:4" x14ac:dyDescent="0.2">
      <c r="D33065" s="343"/>
    </row>
    <row r="33066" spans="4:4" x14ac:dyDescent="0.2">
      <c r="D33066" s="343"/>
    </row>
    <row r="33067" spans="4:4" x14ac:dyDescent="0.2">
      <c r="D33067" s="343"/>
    </row>
    <row r="33068" spans="4:4" x14ac:dyDescent="0.2">
      <c r="D33068" s="343"/>
    </row>
    <row r="33069" spans="4:4" x14ac:dyDescent="0.2">
      <c r="D33069" s="343"/>
    </row>
    <row r="33070" spans="4:4" x14ac:dyDescent="0.2">
      <c r="D33070" s="343"/>
    </row>
    <row r="33071" spans="4:4" x14ac:dyDescent="0.2">
      <c r="D33071" s="343"/>
    </row>
    <row r="33072" spans="4:4" x14ac:dyDescent="0.2">
      <c r="D33072" s="343"/>
    </row>
    <row r="33073" spans="4:4" x14ac:dyDescent="0.2">
      <c r="D33073" s="343"/>
    </row>
    <row r="33074" spans="4:4" x14ac:dyDescent="0.2">
      <c r="D33074" s="343"/>
    </row>
    <row r="33075" spans="4:4" x14ac:dyDescent="0.2">
      <c r="D33075" s="343"/>
    </row>
    <row r="33076" spans="4:4" x14ac:dyDescent="0.2">
      <c r="D33076" s="343"/>
    </row>
    <row r="33077" spans="4:4" x14ac:dyDescent="0.2">
      <c r="D33077" s="343"/>
    </row>
    <row r="33078" spans="4:4" x14ac:dyDescent="0.2">
      <c r="D33078" s="343"/>
    </row>
    <row r="33079" spans="4:4" x14ac:dyDescent="0.2">
      <c r="D33079" s="343"/>
    </row>
    <row r="33080" spans="4:4" x14ac:dyDescent="0.2">
      <c r="D33080" s="343"/>
    </row>
    <row r="33081" spans="4:4" x14ac:dyDescent="0.2">
      <c r="D33081" s="343"/>
    </row>
    <row r="33082" spans="4:4" x14ac:dyDescent="0.2">
      <c r="D33082" s="343"/>
    </row>
    <row r="33083" spans="4:4" x14ac:dyDescent="0.2">
      <c r="D33083" s="343"/>
    </row>
    <row r="33084" spans="4:4" x14ac:dyDescent="0.2">
      <c r="D33084" s="343"/>
    </row>
    <row r="33085" spans="4:4" x14ac:dyDescent="0.2">
      <c r="D33085" s="343"/>
    </row>
    <row r="33086" spans="4:4" x14ac:dyDescent="0.2">
      <c r="D33086" s="343"/>
    </row>
    <row r="33087" spans="4:4" x14ac:dyDescent="0.2">
      <c r="D33087" s="343"/>
    </row>
    <row r="33088" spans="4:4" x14ac:dyDescent="0.2">
      <c r="D33088" s="343"/>
    </row>
    <row r="33089" spans="4:4" x14ac:dyDescent="0.2">
      <c r="D33089" s="343"/>
    </row>
    <row r="33090" spans="4:4" x14ac:dyDescent="0.2">
      <c r="D33090" s="343"/>
    </row>
    <row r="33091" spans="4:4" x14ac:dyDescent="0.2">
      <c r="D33091" s="343"/>
    </row>
    <row r="33092" spans="4:4" x14ac:dyDescent="0.2">
      <c r="D33092" s="343"/>
    </row>
    <row r="33093" spans="4:4" x14ac:dyDescent="0.2">
      <c r="D33093" s="343"/>
    </row>
    <row r="33094" spans="4:4" x14ac:dyDescent="0.2">
      <c r="D33094" s="343"/>
    </row>
    <row r="33095" spans="4:4" x14ac:dyDescent="0.2">
      <c r="D33095" s="343"/>
    </row>
    <row r="33096" spans="4:4" x14ac:dyDescent="0.2">
      <c r="D33096" s="343"/>
    </row>
    <row r="33097" spans="4:4" x14ac:dyDescent="0.2">
      <c r="D33097" s="343"/>
    </row>
    <row r="33098" spans="4:4" x14ac:dyDescent="0.2">
      <c r="D33098" s="343"/>
    </row>
    <row r="33099" spans="4:4" x14ac:dyDescent="0.2">
      <c r="D33099" s="343"/>
    </row>
    <row r="33100" spans="4:4" x14ac:dyDescent="0.2">
      <c r="D33100" s="343"/>
    </row>
    <row r="33101" spans="4:4" x14ac:dyDescent="0.2">
      <c r="D33101" s="343"/>
    </row>
    <row r="33102" spans="4:4" x14ac:dyDescent="0.2">
      <c r="D33102" s="343"/>
    </row>
    <row r="33103" spans="4:4" x14ac:dyDescent="0.2">
      <c r="D33103" s="343"/>
    </row>
    <row r="33104" spans="4:4" x14ac:dyDescent="0.2">
      <c r="D33104" s="343"/>
    </row>
    <row r="33105" spans="4:4" x14ac:dyDescent="0.2">
      <c r="D33105" s="343"/>
    </row>
    <row r="33106" spans="4:4" x14ac:dyDescent="0.2">
      <c r="D33106" s="343"/>
    </row>
    <row r="33107" spans="4:4" x14ac:dyDescent="0.2">
      <c r="D33107" s="343"/>
    </row>
    <row r="33108" spans="4:4" x14ac:dyDescent="0.2">
      <c r="D33108" s="343"/>
    </row>
    <row r="33109" spans="4:4" x14ac:dyDescent="0.2">
      <c r="D33109" s="343"/>
    </row>
    <row r="33110" spans="4:4" x14ac:dyDescent="0.2">
      <c r="D33110" s="343"/>
    </row>
    <row r="33111" spans="4:4" x14ac:dyDescent="0.2">
      <c r="D33111" s="343"/>
    </row>
    <row r="33112" spans="4:4" x14ac:dyDescent="0.2">
      <c r="D33112" s="343"/>
    </row>
    <row r="33113" spans="4:4" x14ac:dyDescent="0.2">
      <c r="D33113" s="343"/>
    </row>
    <row r="33114" spans="4:4" x14ac:dyDescent="0.2">
      <c r="D33114" s="343"/>
    </row>
    <row r="33115" spans="4:4" x14ac:dyDescent="0.2">
      <c r="D33115" s="343"/>
    </row>
    <row r="33116" spans="4:4" x14ac:dyDescent="0.2">
      <c r="D33116" s="343"/>
    </row>
    <row r="33117" spans="4:4" x14ac:dyDescent="0.2">
      <c r="D33117" s="343"/>
    </row>
    <row r="33118" spans="4:4" x14ac:dyDescent="0.2">
      <c r="D33118" s="343"/>
    </row>
    <row r="33119" spans="4:4" x14ac:dyDescent="0.2">
      <c r="D33119" s="343"/>
    </row>
    <row r="33120" spans="4:4" x14ac:dyDescent="0.2">
      <c r="D33120" s="343"/>
    </row>
    <row r="33121" spans="4:4" x14ac:dyDescent="0.2">
      <c r="D33121" s="343"/>
    </row>
    <row r="33122" spans="4:4" x14ac:dyDescent="0.2">
      <c r="D33122" s="343"/>
    </row>
    <row r="33123" spans="4:4" x14ac:dyDescent="0.2">
      <c r="D33123" s="343"/>
    </row>
    <row r="33124" spans="4:4" x14ac:dyDescent="0.2">
      <c r="D33124" s="343"/>
    </row>
    <row r="33125" spans="4:4" x14ac:dyDescent="0.2">
      <c r="D33125" s="343"/>
    </row>
    <row r="33126" spans="4:4" x14ac:dyDescent="0.2">
      <c r="D33126" s="343"/>
    </row>
    <row r="33127" spans="4:4" x14ac:dyDescent="0.2">
      <c r="D33127" s="343"/>
    </row>
    <row r="33128" spans="4:4" x14ac:dyDescent="0.2">
      <c r="D33128" s="343"/>
    </row>
    <row r="33129" spans="4:4" x14ac:dyDescent="0.2">
      <c r="D33129" s="343"/>
    </row>
    <row r="33130" spans="4:4" x14ac:dyDescent="0.2">
      <c r="D33130" s="343"/>
    </row>
    <row r="33131" spans="4:4" x14ac:dyDescent="0.2">
      <c r="D33131" s="343"/>
    </row>
    <row r="33132" spans="4:4" x14ac:dyDescent="0.2">
      <c r="D33132" s="343"/>
    </row>
    <row r="33133" spans="4:4" x14ac:dyDescent="0.2">
      <c r="D33133" s="343"/>
    </row>
    <row r="33134" spans="4:4" x14ac:dyDescent="0.2">
      <c r="D33134" s="343"/>
    </row>
    <row r="33135" spans="4:4" x14ac:dyDescent="0.2">
      <c r="D33135" s="343"/>
    </row>
    <row r="33136" spans="4:4" x14ac:dyDescent="0.2">
      <c r="D33136" s="343"/>
    </row>
    <row r="33137" spans="4:4" x14ac:dyDescent="0.2">
      <c r="D33137" s="343"/>
    </row>
    <row r="33138" spans="4:4" x14ac:dyDescent="0.2">
      <c r="D33138" s="343"/>
    </row>
    <row r="33139" spans="4:4" x14ac:dyDescent="0.2">
      <c r="D33139" s="343"/>
    </row>
    <row r="33140" spans="4:4" x14ac:dyDescent="0.2">
      <c r="D33140" s="343"/>
    </row>
    <row r="33141" spans="4:4" x14ac:dyDescent="0.2">
      <c r="D33141" s="343"/>
    </row>
    <row r="33142" spans="4:4" x14ac:dyDescent="0.2">
      <c r="D33142" s="343"/>
    </row>
    <row r="33143" spans="4:4" x14ac:dyDescent="0.2">
      <c r="D33143" s="343"/>
    </row>
    <row r="33144" spans="4:4" x14ac:dyDescent="0.2">
      <c r="D33144" s="343"/>
    </row>
    <row r="33145" spans="4:4" x14ac:dyDescent="0.2">
      <c r="D33145" s="343"/>
    </row>
    <row r="33146" spans="4:4" x14ac:dyDescent="0.2">
      <c r="D33146" s="343"/>
    </row>
    <row r="33147" spans="4:4" x14ac:dyDescent="0.2">
      <c r="D33147" s="343"/>
    </row>
    <row r="33148" spans="4:4" x14ac:dyDescent="0.2">
      <c r="D33148" s="343"/>
    </row>
    <row r="33149" spans="4:4" x14ac:dyDescent="0.2">
      <c r="D33149" s="343"/>
    </row>
    <row r="33150" spans="4:4" x14ac:dyDescent="0.2">
      <c r="D33150" s="343"/>
    </row>
    <row r="33151" spans="4:4" x14ac:dyDescent="0.2">
      <c r="D33151" s="343"/>
    </row>
    <row r="33152" spans="4:4" x14ac:dyDescent="0.2">
      <c r="D33152" s="343"/>
    </row>
    <row r="33153" spans="4:4" x14ac:dyDescent="0.2">
      <c r="D33153" s="343"/>
    </row>
    <row r="33154" spans="4:4" x14ac:dyDescent="0.2">
      <c r="D33154" s="343"/>
    </row>
    <row r="33155" spans="4:4" x14ac:dyDescent="0.2">
      <c r="D33155" s="343"/>
    </row>
    <row r="33156" spans="4:4" x14ac:dyDescent="0.2">
      <c r="D33156" s="343"/>
    </row>
    <row r="33157" spans="4:4" x14ac:dyDescent="0.2">
      <c r="D33157" s="343"/>
    </row>
    <row r="33158" spans="4:4" x14ac:dyDescent="0.2">
      <c r="D33158" s="343"/>
    </row>
    <row r="33159" spans="4:4" x14ac:dyDescent="0.2">
      <c r="D33159" s="343"/>
    </row>
    <row r="33160" spans="4:4" x14ac:dyDescent="0.2">
      <c r="D33160" s="343"/>
    </row>
    <row r="33161" spans="4:4" x14ac:dyDescent="0.2">
      <c r="D33161" s="343"/>
    </row>
    <row r="33162" spans="4:4" x14ac:dyDescent="0.2">
      <c r="D33162" s="343"/>
    </row>
    <row r="33163" spans="4:4" x14ac:dyDescent="0.2">
      <c r="D33163" s="343"/>
    </row>
    <row r="33164" spans="4:4" x14ac:dyDescent="0.2">
      <c r="D33164" s="343"/>
    </row>
    <row r="33165" spans="4:4" x14ac:dyDescent="0.2">
      <c r="D33165" s="343"/>
    </row>
    <row r="33166" spans="4:4" x14ac:dyDescent="0.2">
      <c r="D33166" s="343"/>
    </row>
    <row r="33167" spans="4:4" x14ac:dyDescent="0.2">
      <c r="D33167" s="343"/>
    </row>
    <row r="33168" spans="4:4" x14ac:dyDescent="0.2">
      <c r="D33168" s="343"/>
    </row>
    <row r="33169" spans="4:4" x14ac:dyDescent="0.2">
      <c r="D33169" s="343"/>
    </row>
    <row r="33170" spans="4:4" x14ac:dyDescent="0.2">
      <c r="D33170" s="343"/>
    </row>
    <row r="33171" spans="4:4" x14ac:dyDescent="0.2">
      <c r="D33171" s="343"/>
    </row>
    <row r="33172" spans="4:4" x14ac:dyDescent="0.2">
      <c r="D33172" s="343"/>
    </row>
    <row r="33173" spans="4:4" x14ac:dyDescent="0.2">
      <c r="D33173" s="343"/>
    </row>
    <row r="33174" spans="4:4" x14ac:dyDescent="0.2">
      <c r="D33174" s="343"/>
    </row>
    <row r="33175" spans="4:4" x14ac:dyDescent="0.2">
      <c r="D33175" s="343"/>
    </row>
    <row r="33176" spans="4:4" x14ac:dyDescent="0.2">
      <c r="D33176" s="343"/>
    </row>
    <row r="33177" spans="4:4" x14ac:dyDescent="0.2">
      <c r="D33177" s="343"/>
    </row>
    <row r="33178" spans="4:4" x14ac:dyDescent="0.2">
      <c r="D33178" s="343"/>
    </row>
    <row r="33179" spans="4:4" x14ac:dyDescent="0.2">
      <c r="D33179" s="343"/>
    </row>
    <row r="33180" spans="4:4" x14ac:dyDescent="0.2">
      <c r="D33180" s="343"/>
    </row>
    <row r="33181" spans="4:4" x14ac:dyDescent="0.2">
      <c r="D33181" s="343"/>
    </row>
    <row r="33182" spans="4:4" x14ac:dyDescent="0.2">
      <c r="D33182" s="343"/>
    </row>
    <row r="33183" spans="4:4" x14ac:dyDescent="0.2">
      <c r="D33183" s="343"/>
    </row>
    <row r="33184" spans="4:4" x14ac:dyDescent="0.2">
      <c r="D33184" s="343"/>
    </row>
    <row r="33185" spans="4:4" x14ac:dyDescent="0.2">
      <c r="D33185" s="343"/>
    </row>
    <row r="33186" spans="4:4" x14ac:dyDescent="0.2">
      <c r="D33186" s="343"/>
    </row>
    <row r="33187" spans="4:4" x14ac:dyDescent="0.2">
      <c r="D33187" s="343"/>
    </row>
    <row r="33188" spans="4:4" x14ac:dyDescent="0.2">
      <c r="D33188" s="343"/>
    </row>
    <row r="33189" spans="4:4" x14ac:dyDescent="0.2">
      <c r="D33189" s="343"/>
    </row>
    <row r="33190" spans="4:4" x14ac:dyDescent="0.2">
      <c r="D33190" s="343"/>
    </row>
    <row r="33191" spans="4:4" x14ac:dyDescent="0.2">
      <c r="D33191" s="343"/>
    </row>
    <row r="33192" spans="4:4" x14ac:dyDescent="0.2">
      <c r="D33192" s="343"/>
    </row>
    <row r="33193" spans="4:4" x14ac:dyDescent="0.2">
      <c r="D33193" s="343"/>
    </row>
    <row r="33194" spans="4:4" x14ac:dyDescent="0.2">
      <c r="D33194" s="343"/>
    </row>
    <row r="33195" spans="4:4" x14ac:dyDescent="0.2">
      <c r="D33195" s="343"/>
    </row>
    <row r="33196" spans="4:4" x14ac:dyDescent="0.2">
      <c r="D33196" s="343"/>
    </row>
    <row r="33197" spans="4:4" x14ac:dyDescent="0.2">
      <c r="D33197" s="343"/>
    </row>
    <row r="33198" spans="4:4" x14ac:dyDescent="0.2">
      <c r="D33198" s="343"/>
    </row>
    <row r="33199" spans="4:4" x14ac:dyDescent="0.2">
      <c r="D33199" s="343"/>
    </row>
    <row r="33200" spans="4:4" x14ac:dyDescent="0.2">
      <c r="D33200" s="343"/>
    </row>
    <row r="33201" spans="4:4" x14ac:dyDescent="0.2">
      <c r="D33201" s="343"/>
    </row>
    <row r="33202" spans="4:4" x14ac:dyDescent="0.2">
      <c r="D33202" s="343"/>
    </row>
    <row r="33203" spans="4:4" x14ac:dyDescent="0.2">
      <c r="D33203" s="343"/>
    </row>
    <row r="33204" spans="4:4" x14ac:dyDescent="0.2">
      <c r="D33204" s="343"/>
    </row>
    <row r="33205" spans="4:4" x14ac:dyDescent="0.2">
      <c r="D33205" s="343"/>
    </row>
    <row r="33206" spans="4:4" x14ac:dyDescent="0.2">
      <c r="D33206" s="343"/>
    </row>
    <row r="33207" spans="4:4" x14ac:dyDescent="0.2">
      <c r="D33207" s="343"/>
    </row>
    <row r="33208" spans="4:4" x14ac:dyDescent="0.2">
      <c r="D33208" s="343"/>
    </row>
    <row r="33209" spans="4:4" x14ac:dyDescent="0.2">
      <c r="D33209" s="343"/>
    </row>
    <row r="33210" spans="4:4" x14ac:dyDescent="0.2">
      <c r="D33210" s="343"/>
    </row>
    <row r="33211" spans="4:4" x14ac:dyDescent="0.2">
      <c r="D33211" s="343"/>
    </row>
    <row r="33212" spans="4:4" x14ac:dyDescent="0.2">
      <c r="D33212" s="343"/>
    </row>
    <row r="33213" spans="4:4" x14ac:dyDescent="0.2">
      <c r="D33213" s="343"/>
    </row>
    <row r="33214" spans="4:4" x14ac:dyDescent="0.2">
      <c r="D33214" s="343"/>
    </row>
    <row r="33215" spans="4:4" x14ac:dyDescent="0.2">
      <c r="D33215" s="343"/>
    </row>
    <row r="33216" spans="4:4" x14ac:dyDescent="0.2">
      <c r="D33216" s="343"/>
    </row>
    <row r="33217" spans="4:4" x14ac:dyDescent="0.2">
      <c r="D33217" s="343"/>
    </row>
    <row r="33218" spans="4:4" x14ac:dyDescent="0.2">
      <c r="D33218" s="343"/>
    </row>
    <row r="33219" spans="4:4" x14ac:dyDescent="0.2">
      <c r="D33219" s="343"/>
    </row>
    <row r="33220" spans="4:4" x14ac:dyDescent="0.2">
      <c r="D33220" s="343"/>
    </row>
    <row r="33221" spans="4:4" x14ac:dyDescent="0.2">
      <c r="D33221" s="343"/>
    </row>
    <row r="33222" spans="4:4" x14ac:dyDescent="0.2">
      <c r="D33222" s="343"/>
    </row>
    <row r="33223" spans="4:4" x14ac:dyDescent="0.2">
      <c r="D33223" s="343"/>
    </row>
    <row r="33224" spans="4:4" x14ac:dyDescent="0.2">
      <c r="D33224" s="343"/>
    </row>
    <row r="33225" spans="4:4" x14ac:dyDescent="0.2">
      <c r="D33225" s="343"/>
    </row>
    <row r="33226" spans="4:4" x14ac:dyDescent="0.2">
      <c r="D33226" s="343"/>
    </row>
    <row r="33227" spans="4:4" x14ac:dyDescent="0.2">
      <c r="D33227" s="343"/>
    </row>
    <row r="33228" spans="4:4" x14ac:dyDescent="0.2">
      <c r="D33228" s="343"/>
    </row>
    <row r="33229" spans="4:4" x14ac:dyDescent="0.2">
      <c r="D33229" s="343"/>
    </row>
    <row r="33230" spans="4:4" x14ac:dyDescent="0.2">
      <c r="D33230" s="343"/>
    </row>
    <row r="33231" spans="4:4" x14ac:dyDescent="0.2">
      <c r="D33231" s="343"/>
    </row>
    <row r="33232" spans="4:4" x14ac:dyDescent="0.2">
      <c r="D33232" s="343"/>
    </row>
    <row r="33233" spans="4:4" x14ac:dyDescent="0.2">
      <c r="D33233" s="343"/>
    </row>
    <row r="33234" spans="4:4" x14ac:dyDescent="0.2">
      <c r="D33234" s="343"/>
    </row>
    <row r="33235" spans="4:4" x14ac:dyDescent="0.2">
      <c r="D33235" s="343"/>
    </row>
    <row r="33236" spans="4:4" x14ac:dyDescent="0.2">
      <c r="D33236" s="343"/>
    </row>
    <row r="33237" spans="4:4" x14ac:dyDescent="0.2">
      <c r="D33237" s="343"/>
    </row>
    <row r="33238" spans="4:4" x14ac:dyDescent="0.2">
      <c r="D33238" s="343"/>
    </row>
    <row r="33239" spans="4:4" x14ac:dyDescent="0.2">
      <c r="D33239" s="343"/>
    </row>
    <row r="33240" spans="4:4" x14ac:dyDescent="0.2">
      <c r="D33240" s="343"/>
    </row>
    <row r="33241" spans="4:4" x14ac:dyDescent="0.2">
      <c r="D33241" s="343"/>
    </row>
    <row r="33242" spans="4:4" x14ac:dyDescent="0.2">
      <c r="D33242" s="343"/>
    </row>
    <row r="33243" spans="4:4" x14ac:dyDescent="0.2">
      <c r="D33243" s="343"/>
    </row>
    <row r="33244" spans="4:4" x14ac:dyDescent="0.2">
      <c r="D33244" s="343"/>
    </row>
    <row r="33245" spans="4:4" x14ac:dyDescent="0.2">
      <c r="D33245" s="343"/>
    </row>
    <row r="33246" spans="4:4" x14ac:dyDescent="0.2">
      <c r="D33246" s="343"/>
    </row>
    <row r="33247" spans="4:4" x14ac:dyDescent="0.2">
      <c r="D33247" s="343"/>
    </row>
    <row r="33248" spans="4:4" x14ac:dyDescent="0.2">
      <c r="D33248" s="343"/>
    </row>
    <row r="33249" spans="4:4" x14ac:dyDescent="0.2">
      <c r="D33249" s="343"/>
    </row>
    <row r="33250" spans="4:4" x14ac:dyDescent="0.2">
      <c r="D33250" s="343"/>
    </row>
    <row r="33251" spans="4:4" x14ac:dyDescent="0.2">
      <c r="D33251" s="343"/>
    </row>
    <row r="33252" spans="4:4" x14ac:dyDescent="0.2">
      <c r="D33252" s="343"/>
    </row>
    <row r="33253" spans="4:4" x14ac:dyDescent="0.2">
      <c r="D33253" s="343"/>
    </row>
    <row r="33254" spans="4:4" x14ac:dyDescent="0.2">
      <c r="D33254" s="343"/>
    </row>
    <row r="33255" spans="4:4" x14ac:dyDescent="0.2">
      <c r="D33255" s="343"/>
    </row>
    <row r="33256" spans="4:4" x14ac:dyDescent="0.2">
      <c r="D33256" s="343"/>
    </row>
    <row r="33257" spans="4:4" x14ac:dyDescent="0.2">
      <c r="D33257" s="343"/>
    </row>
    <row r="33258" spans="4:4" x14ac:dyDescent="0.2">
      <c r="D33258" s="343"/>
    </row>
    <row r="33259" spans="4:4" x14ac:dyDescent="0.2">
      <c r="D33259" s="343"/>
    </row>
    <row r="33260" spans="4:4" x14ac:dyDescent="0.2">
      <c r="D33260" s="343"/>
    </row>
    <row r="33261" spans="4:4" x14ac:dyDescent="0.2">
      <c r="D33261" s="343"/>
    </row>
    <row r="33262" spans="4:4" x14ac:dyDescent="0.2">
      <c r="D33262" s="343"/>
    </row>
    <row r="33263" spans="4:4" x14ac:dyDescent="0.2">
      <c r="D33263" s="343"/>
    </row>
    <row r="33264" spans="4:4" x14ac:dyDescent="0.2">
      <c r="D33264" s="343"/>
    </row>
    <row r="33265" spans="4:4" x14ac:dyDescent="0.2">
      <c r="D33265" s="343"/>
    </row>
    <row r="33266" spans="4:4" x14ac:dyDescent="0.2">
      <c r="D33266" s="343"/>
    </row>
    <row r="33267" spans="4:4" x14ac:dyDescent="0.2">
      <c r="D33267" s="343"/>
    </row>
    <row r="33268" spans="4:4" x14ac:dyDescent="0.2">
      <c r="D33268" s="343"/>
    </row>
    <row r="33269" spans="4:4" x14ac:dyDescent="0.2">
      <c r="D33269" s="343"/>
    </row>
    <row r="33270" spans="4:4" x14ac:dyDescent="0.2">
      <c r="D33270" s="343"/>
    </row>
    <row r="33271" spans="4:4" x14ac:dyDescent="0.2">
      <c r="D33271" s="343"/>
    </row>
    <row r="33272" spans="4:4" x14ac:dyDescent="0.2">
      <c r="D33272" s="343"/>
    </row>
    <row r="33273" spans="4:4" x14ac:dyDescent="0.2">
      <c r="D33273" s="343"/>
    </row>
    <row r="33274" spans="4:4" x14ac:dyDescent="0.2">
      <c r="D33274" s="343"/>
    </row>
    <row r="33275" spans="4:4" x14ac:dyDescent="0.2">
      <c r="D33275" s="343"/>
    </row>
    <row r="33276" spans="4:4" x14ac:dyDescent="0.2">
      <c r="D33276" s="343"/>
    </row>
    <row r="33277" spans="4:4" x14ac:dyDescent="0.2">
      <c r="D33277" s="343"/>
    </row>
    <row r="33278" spans="4:4" x14ac:dyDescent="0.2">
      <c r="D33278" s="343"/>
    </row>
    <row r="33279" spans="4:4" x14ac:dyDescent="0.2">
      <c r="D33279" s="343"/>
    </row>
    <row r="33280" spans="4:4" x14ac:dyDescent="0.2">
      <c r="D33280" s="343"/>
    </row>
    <row r="33281" spans="4:4" x14ac:dyDescent="0.2">
      <c r="D33281" s="343"/>
    </row>
    <row r="33282" spans="4:4" x14ac:dyDescent="0.2">
      <c r="D33282" s="343"/>
    </row>
    <row r="33283" spans="4:4" x14ac:dyDescent="0.2">
      <c r="D33283" s="343"/>
    </row>
    <row r="33284" spans="4:4" x14ac:dyDescent="0.2">
      <c r="D33284" s="343"/>
    </row>
    <row r="33285" spans="4:4" x14ac:dyDescent="0.2">
      <c r="D33285" s="343"/>
    </row>
    <row r="33286" spans="4:4" x14ac:dyDescent="0.2">
      <c r="D33286" s="343"/>
    </row>
    <row r="33287" spans="4:4" x14ac:dyDescent="0.2">
      <c r="D33287" s="343"/>
    </row>
    <row r="33288" spans="4:4" x14ac:dyDescent="0.2">
      <c r="D33288" s="343"/>
    </row>
    <row r="33289" spans="4:4" x14ac:dyDescent="0.2">
      <c r="D33289" s="343"/>
    </row>
    <row r="33290" spans="4:4" x14ac:dyDescent="0.2">
      <c r="D33290" s="343"/>
    </row>
    <row r="33291" spans="4:4" x14ac:dyDescent="0.2">
      <c r="D33291" s="343"/>
    </row>
    <row r="33292" spans="4:4" x14ac:dyDescent="0.2">
      <c r="D33292" s="343"/>
    </row>
    <row r="33293" spans="4:4" x14ac:dyDescent="0.2">
      <c r="D33293" s="343"/>
    </row>
    <row r="33294" spans="4:4" x14ac:dyDescent="0.2">
      <c r="D33294" s="343"/>
    </row>
    <row r="33295" spans="4:4" x14ac:dyDescent="0.2">
      <c r="D33295" s="343"/>
    </row>
    <row r="33296" spans="4:4" x14ac:dyDescent="0.2">
      <c r="D33296" s="343"/>
    </row>
    <row r="33297" spans="4:4" x14ac:dyDescent="0.2">
      <c r="D33297" s="343"/>
    </row>
    <row r="33298" spans="4:4" x14ac:dyDescent="0.2">
      <c r="D33298" s="343"/>
    </row>
    <row r="33299" spans="4:4" x14ac:dyDescent="0.2">
      <c r="D33299" s="343"/>
    </row>
    <row r="33300" spans="4:4" x14ac:dyDescent="0.2">
      <c r="D33300" s="343"/>
    </row>
    <row r="33301" spans="4:4" x14ac:dyDescent="0.2">
      <c r="D33301" s="343"/>
    </row>
    <row r="33302" spans="4:4" x14ac:dyDescent="0.2">
      <c r="D33302" s="343"/>
    </row>
    <row r="33303" spans="4:4" x14ac:dyDescent="0.2">
      <c r="D33303" s="343"/>
    </row>
    <row r="33304" spans="4:4" x14ac:dyDescent="0.2">
      <c r="D33304" s="343"/>
    </row>
    <row r="33305" spans="4:4" x14ac:dyDescent="0.2">
      <c r="D33305" s="343"/>
    </row>
    <row r="33306" spans="4:4" x14ac:dyDescent="0.2">
      <c r="D33306" s="343"/>
    </row>
    <row r="33307" spans="4:4" x14ac:dyDescent="0.2">
      <c r="D33307" s="343"/>
    </row>
    <row r="33308" spans="4:4" x14ac:dyDescent="0.2">
      <c r="D33308" s="343"/>
    </row>
    <row r="33309" spans="4:4" x14ac:dyDescent="0.2">
      <c r="D33309" s="343"/>
    </row>
    <row r="33310" spans="4:4" x14ac:dyDescent="0.2">
      <c r="D33310" s="343"/>
    </row>
    <row r="33311" spans="4:4" x14ac:dyDescent="0.2">
      <c r="D33311" s="343"/>
    </row>
    <row r="33312" spans="4:4" x14ac:dyDescent="0.2">
      <c r="D33312" s="343"/>
    </row>
    <row r="33313" spans="4:4" x14ac:dyDescent="0.2">
      <c r="D33313" s="343"/>
    </row>
    <row r="33314" spans="4:4" x14ac:dyDescent="0.2">
      <c r="D33314" s="343"/>
    </row>
    <row r="33315" spans="4:4" x14ac:dyDescent="0.2">
      <c r="D33315" s="343"/>
    </row>
    <row r="33316" spans="4:4" x14ac:dyDescent="0.2">
      <c r="D33316" s="343"/>
    </row>
    <row r="33317" spans="4:4" x14ac:dyDescent="0.2">
      <c r="D33317" s="343"/>
    </row>
    <row r="33318" spans="4:4" x14ac:dyDescent="0.2">
      <c r="D33318" s="343"/>
    </row>
    <row r="33319" spans="4:4" x14ac:dyDescent="0.2">
      <c r="D33319" s="343"/>
    </row>
    <row r="33320" spans="4:4" x14ac:dyDescent="0.2">
      <c r="D33320" s="343"/>
    </row>
    <row r="33321" spans="4:4" x14ac:dyDescent="0.2">
      <c r="D33321" s="343"/>
    </row>
    <row r="33322" spans="4:4" x14ac:dyDescent="0.2">
      <c r="D33322" s="343"/>
    </row>
    <row r="33323" spans="4:4" x14ac:dyDescent="0.2">
      <c r="D33323" s="343"/>
    </row>
    <row r="33324" spans="4:4" x14ac:dyDescent="0.2">
      <c r="D33324" s="343"/>
    </row>
    <row r="33325" spans="4:4" x14ac:dyDescent="0.2">
      <c r="D33325" s="343"/>
    </row>
    <row r="33326" spans="4:4" x14ac:dyDescent="0.2">
      <c r="D33326" s="343"/>
    </row>
    <row r="33327" spans="4:4" x14ac:dyDescent="0.2">
      <c r="D33327" s="343"/>
    </row>
    <row r="33328" spans="4:4" x14ac:dyDescent="0.2">
      <c r="D33328" s="343"/>
    </row>
    <row r="33329" spans="4:4" x14ac:dyDescent="0.2">
      <c r="D33329" s="343"/>
    </row>
    <row r="33330" spans="4:4" x14ac:dyDescent="0.2">
      <c r="D33330" s="343"/>
    </row>
    <row r="33331" spans="4:4" x14ac:dyDescent="0.2">
      <c r="D33331" s="343"/>
    </row>
    <row r="33332" spans="4:4" x14ac:dyDescent="0.2">
      <c r="D33332" s="343"/>
    </row>
    <row r="33333" spans="4:4" x14ac:dyDescent="0.2">
      <c r="D33333" s="343"/>
    </row>
    <row r="33334" spans="4:4" x14ac:dyDescent="0.2">
      <c r="D33334" s="343"/>
    </row>
    <row r="33335" spans="4:4" x14ac:dyDescent="0.2">
      <c r="D33335" s="343"/>
    </row>
    <row r="33336" spans="4:4" x14ac:dyDescent="0.2">
      <c r="D33336" s="343"/>
    </row>
    <row r="33337" spans="4:4" x14ac:dyDescent="0.2">
      <c r="D33337" s="343"/>
    </row>
    <row r="33338" spans="4:4" x14ac:dyDescent="0.2">
      <c r="D33338" s="343"/>
    </row>
    <row r="33339" spans="4:4" x14ac:dyDescent="0.2">
      <c r="D33339" s="343"/>
    </row>
    <row r="33340" spans="4:4" x14ac:dyDescent="0.2">
      <c r="D33340" s="343"/>
    </row>
    <row r="33341" spans="4:4" x14ac:dyDescent="0.2">
      <c r="D33341" s="343"/>
    </row>
    <row r="33342" spans="4:4" x14ac:dyDescent="0.2">
      <c r="D33342" s="343"/>
    </row>
    <row r="33343" spans="4:4" x14ac:dyDescent="0.2">
      <c r="D33343" s="343"/>
    </row>
    <row r="33344" spans="4:4" x14ac:dyDescent="0.2">
      <c r="D33344" s="343"/>
    </row>
    <row r="33345" spans="4:4" x14ac:dyDescent="0.2">
      <c r="D33345" s="343"/>
    </row>
    <row r="33346" spans="4:4" x14ac:dyDescent="0.2">
      <c r="D33346" s="343"/>
    </row>
    <row r="33347" spans="4:4" x14ac:dyDescent="0.2">
      <c r="D33347" s="343"/>
    </row>
    <row r="33348" spans="4:4" x14ac:dyDescent="0.2">
      <c r="D33348" s="343"/>
    </row>
    <row r="33349" spans="4:4" x14ac:dyDescent="0.2">
      <c r="D33349" s="343"/>
    </row>
    <row r="33350" spans="4:4" x14ac:dyDescent="0.2">
      <c r="D33350" s="343"/>
    </row>
    <row r="33351" spans="4:4" x14ac:dyDescent="0.2">
      <c r="D33351" s="343"/>
    </row>
    <row r="33352" spans="4:4" x14ac:dyDescent="0.2">
      <c r="D33352" s="343"/>
    </row>
    <row r="33353" spans="4:4" x14ac:dyDescent="0.2">
      <c r="D33353" s="343"/>
    </row>
    <row r="33354" spans="4:4" x14ac:dyDescent="0.2">
      <c r="D33354" s="343"/>
    </row>
    <row r="33355" spans="4:4" x14ac:dyDescent="0.2">
      <c r="D33355" s="343"/>
    </row>
    <row r="33356" spans="4:4" x14ac:dyDescent="0.2">
      <c r="D33356" s="343"/>
    </row>
    <row r="33357" spans="4:4" x14ac:dyDescent="0.2">
      <c r="D33357" s="343"/>
    </row>
    <row r="33358" spans="4:4" x14ac:dyDescent="0.2">
      <c r="D33358" s="343"/>
    </row>
    <row r="33359" spans="4:4" x14ac:dyDescent="0.2">
      <c r="D33359" s="343"/>
    </row>
    <row r="33360" spans="4:4" x14ac:dyDescent="0.2">
      <c r="D33360" s="343"/>
    </row>
    <row r="33361" spans="4:4" x14ac:dyDescent="0.2">
      <c r="D33361" s="343"/>
    </row>
    <row r="33362" spans="4:4" x14ac:dyDescent="0.2">
      <c r="D33362" s="343"/>
    </row>
    <row r="33363" spans="4:4" x14ac:dyDescent="0.2">
      <c r="D33363" s="343"/>
    </row>
    <row r="33364" spans="4:4" x14ac:dyDescent="0.2">
      <c r="D33364" s="343"/>
    </row>
    <row r="33365" spans="4:4" x14ac:dyDescent="0.2">
      <c r="D33365" s="343"/>
    </row>
    <row r="33366" spans="4:4" x14ac:dyDescent="0.2">
      <c r="D33366" s="343"/>
    </row>
    <row r="33367" spans="4:4" x14ac:dyDescent="0.2">
      <c r="D33367" s="343"/>
    </row>
    <row r="33368" spans="4:4" x14ac:dyDescent="0.2">
      <c r="D33368" s="343"/>
    </row>
    <row r="33369" spans="4:4" x14ac:dyDescent="0.2">
      <c r="D33369" s="343"/>
    </row>
    <row r="33370" spans="4:4" x14ac:dyDescent="0.2">
      <c r="D33370" s="343"/>
    </row>
    <row r="33371" spans="4:4" x14ac:dyDescent="0.2">
      <c r="D33371" s="343"/>
    </row>
    <row r="33372" spans="4:4" x14ac:dyDescent="0.2">
      <c r="D33372" s="343"/>
    </row>
    <row r="33373" spans="4:4" x14ac:dyDescent="0.2">
      <c r="D33373" s="343"/>
    </row>
    <row r="33374" spans="4:4" x14ac:dyDescent="0.2">
      <c r="D33374" s="343"/>
    </row>
    <row r="33375" spans="4:4" x14ac:dyDescent="0.2">
      <c r="D33375" s="343"/>
    </row>
    <row r="33376" spans="4:4" x14ac:dyDescent="0.2">
      <c r="D33376" s="343"/>
    </row>
    <row r="33377" spans="4:4" x14ac:dyDescent="0.2">
      <c r="D33377" s="343"/>
    </row>
    <row r="33378" spans="4:4" x14ac:dyDescent="0.2">
      <c r="D33378" s="343"/>
    </row>
    <row r="33379" spans="4:4" x14ac:dyDescent="0.2">
      <c r="D33379" s="343"/>
    </row>
    <row r="33380" spans="4:4" x14ac:dyDescent="0.2">
      <c r="D33380" s="343"/>
    </row>
    <row r="33381" spans="4:4" x14ac:dyDescent="0.2">
      <c r="D33381" s="343"/>
    </row>
    <row r="33382" spans="4:4" x14ac:dyDescent="0.2">
      <c r="D33382" s="343"/>
    </row>
    <row r="33383" spans="4:4" x14ac:dyDescent="0.2">
      <c r="D33383" s="343"/>
    </row>
    <row r="33384" spans="4:4" x14ac:dyDescent="0.2">
      <c r="D33384" s="343"/>
    </row>
    <row r="33385" spans="4:4" x14ac:dyDescent="0.2">
      <c r="D33385" s="343"/>
    </row>
    <row r="33386" spans="4:4" x14ac:dyDescent="0.2">
      <c r="D33386" s="343"/>
    </row>
    <row r="33387" spans="4:4" x14ac:dyDescent="0.2">
      <c r="D33387" s="343"/>
    </row>
    <row r="33388" spans="4:4" x14ac:dyDescent="0.2">
      <c r="D33388" s="343"/>
    </row>
    <row r="33389" spans="4:4" x14ac:dyDescent="0.2">
      <c r="D33389" s="343"/>
    </row>
    <row r="33390" spans="4:4" x14ac:dyDescent="0.2">
      <c r="D33390" s="343"/>
    </row>
    <row r="33391" spans="4:4" x14ac:dyDescent="0.2">
      <c r="D33391" s="343"/>
    </row>
    <row r="33392" spans="4:4" x14ac:dyDescent="0.2">
      <c r="D33392" s="343"/>
    </row>
    <row r="33393" spans="4:4" x14ac:dyDescent="0.2">
      <c r="D33393" s="343"/>
    </row>
    <row r="33394" spans="4:4" x14ac:dyDescent="0.2">
      <c r="D33394" s="343"/>
    </row>
    <row r="33395" spans="4:4" x14ac:dyDescent="0.2">
      <c r="D33395" s="343"/>
    </row>
    <row r="33396" spans="4:4" x14ac:dyDescent="0.2">
      <c r="D33396" s="343"/>
    </row>
    <row r="33397" spans="4:4" x14ac:dyDescent="0.2">
      <c r="D33397" s="343"/>
    </row>
    <row r="33398" spans="4:4" x14ac:dyDescent="0.2">
      <c r="D33398" s="343"/>
    </row>
    <row r="33399" spans="4:4" x14ac:dyDescent="0.2">
      <c r="D33399" s="343"/>
    </row>
    <row r="33400" spans="4:4" x14ac:dyDescent="0.2">
      <c r="D33400" s="343"/>
    </row>
    <row r="33401" spans="4:4" x14ac:dyDescent="0.2">
      <c r="D33401" s="343"/>
    </row>
    <row r="33402" spans="4:4" x14ac:dyDescent="0.2">
      <c r="D33402" s="343"/>
    </row>
    <row r="33403" spans="4:4" x14ac:dyDescent="0.2">
      <c r="D33403" s="343"/>
    </row>
    <row r="33404" spans="4:4" x14ac:dyDescent="0.2">
      <c r="D33404" s="343"/>
    </row>
    <row r="33405" spans="4:4" x14ac:dyDescent="0.2">
      <c r="D33405" s="343"/>
    </row>
    <row r="33406" spans="4:4" x14ac:dyDescent="0.2">
      <c r="D33406" s="343"/>
    </row>
    <row r="33407" spans="4:4" x14ac:dyDescent="0.2">
      <c r="D33407" s="343"/>
    </row>
    <row r="33408" spans="4:4" x14ac:dyDescent="0.2">
      <c r="D33408" s="343"/>
    </row>
    <row r="33409" spans="4:4" x14ac:dyDescent="0.2">
      <c r="D33409" s="343"/>
    </row>
    <row r="33410" spans="4:4" x14ac:dyDescent="0.2">
      <c r="D33410" s="343"/>
    </row>
    <row r="33411" spans="4:4" x14ac:dyDescent="0.2">
      <c r="D33411" s="343"/>
    </row>
    <row r="33412" spans="4:4" x14ac:dyDescent="0.2">
      <c r="D33412" s="343"/>
    </row>
    <row r="33413" spans="4:4" x14ac:dyDescent="0.2">
      <c r="D33413" s="343"/>
    </row>
    <row r="33414" spans="4:4" x14ac:dyDescent="0.2">
      <c r="D33414" s="343"/>
    </row>
    <row r="33415" spans="4:4" x14ac:dyDescent="0.2">
      <c r="D33415" s="343"/>
    </row>
    <row r="33416" spans="4:4" x14ac:dyDescent="0.2">
      <c r="D33416" s="343"/>
    </row>
    <row r="33417" spans="4:4" x14ac:dyDescent="0.2">
      <c r="D33417" s="343"/>
    </row>
    <row r="33418" spans="4:4" x14ac:dyDescent="0.2">
      <c r="D33418" s="343"/>
    </row>
    <row r="33419" spans="4:4" x14ac:dyDescent="0.2">
      <c r="D33419" s="343"/>
    </row>
    <row r="33420" spans="4:4" x14ac:dyDescent="0.2">
      <c r="D33420" s="343"/>
    </row>
    <row r="33421" spans="4:4" x14ac:dyDescent="0.2">
      <c r="D33421" s="343"/>
    </row>
    <row r="33422" spans="4:4" x14ac:dyDescent="0.2">
      <c r="D33422" s="343"/>
    </row>
    <row r="33423" spans="4:4" x14ac:dyDescent="0.2">
      <c r="D33423" s="343"/>
    </row>
    <row r="33424" spans="4:4" x14ac:dyDescent="0.2">
      <c r="D33424" s="343"/>
    </row>
    <row r="33425" spans="4:4" x14ac:dyDescent="0.2">
      <c r="D33425" s="343"/>
    </row>
    <row r="33426" spans="4:4" x14ac:dyDescent="0.2">
      <c r="D33426" s="343"/>
    </row>
    <row r="33427" spans="4:4" x14ac:dyDescent="0.2">
      <c r="D33427" s="343"/>
    </row>
    <row r="33428" spans="4:4" x14ac:dyDescent="0.2">
      <c r="D33428" s="343"/>
    </row>
    <row r="33429" spans="4:4" x14ac:dyDescent="0.2">
      <c r="D33429" s="343"/>
    </row>
    <row r="33430" spans="4:4" x14ac:dyDescent="0.2">
      <c r="D33430" s="343"/>
    </row>
    <row r="33431" spans="4:4" x14ac:dyDescent="0.2">
      <c r="D33431" s="343"/>
    </row>
    <row r="33432" spans="4:4" x14ac:dyDescent="0.2">
      <c r="D33432" s="343"/>
    </row>
    <row r="33433" spans="4:4" x14ac:dyDescent="0.2">
      <c r="D33433" s="343"/>
    </row>
    <row r="33434" spans="4:4" x14ac:dyDescent="0.2">
      <c r="D33434" s="343"/>
    </row>
    <row r="33435" spans="4:4" x14ac:dyDescent="0.2">
      <c r="D33435" s="343"/>
    </row>
    <row r="33436" spans="4:4" x14ac:dyDescent="0.2">
      <c r="D33436" s="343"/>
    </row>
    <row r="33437" spans="4:4" x14ac:dyDescent="0.2">
      <c r="D33437" s="343"/>
    </row>
    <row r="33438" spans="4:4" x14ac:dyDescent="0.2">
      <c r="D33438" s="343"/>
    </row>
    <row r="33439" spans="4:4" x14ac:dyDescent="0.2">
      <c r="D33439" s="343"/>
    </row>
    <row r="33440" spans="4:4" x14ac:dyDescent="0.2">
      <c r="D33440" s="343"/>
    </row>
    <row r="33441" spans="4:4" x14ac:dyDescent="0.2">
      <c r="D33441" s="343"/>
    </row>
    <row r="33442" spans="4:4" x14ac:dyDescent="0.2">
      <c r="D33442" s="343"/>
    </row>
    <row r="33443" spans="4:4" x14ac:dyDescent="0.2">
      <c r="D33443" s="343"/>
    </row>
    <row r="33444" spans="4:4" x14ac:dyDescent="0.2">
      <c r="D33444" s="343"/>
    </row>
    <row r="33445" spans="4:4" x14ac:dyDescent="0.2">
      <c r="D33445" s="343"/>
    </row>
    <row r="33446" spans="4:4" x14ac:dyDescent="0.2">
      <c r="D33446" s="343"/>
    </row>
    <row r="33447" spans="4:4" x14ac:dyDescent="0.2">
      <c r="D33447" s="343"/>
    </row>
    <row r="33448" spans="4:4" x14ac:dyDescent="0.2">
      <c r="D33448" s="343"/>
    </row>
    <row r="33449" spans="4:4" x14ac:dyDescent="0.2">
      <c r="D33449" s="343"/>
    </row>
    <row r="33450" spans="4:4" x14ac:dyDescent="0.2">
      <c r="D33450" s="343"/>
    </row>
    <row r="33451" spans="4:4" x14ac:dyDescent="0.2">
      <c r="D33451" s="343"/>
    </row>
    <row r="33452" spans="4:4" x14ac:dyDescent="0.2">
      <c r="D33452" s="343"/>
    </row>
    <row r="33453" spans="4:4" x14ac:dyDescent="0.2">
      <c r="D33453" s="343"/>
    </row>
    <row r="33454" spans="4:4" x14ac:dyDescent="0.2">
      <c r="D33454" s="343"/>
    </row>
    <row r="33455" spans="4:4" x14ac:dyDescent="0.2">
      <c r="D33455" s="343"/>
    </row>
    <row r="33456" spans="4:4" x14ac:dyDescent="0.2">
      <c r="D33456" s="343"/>
    </row>
    <row r="33457" spans="4:4" x14ac:dyDescent="0.2">
      <c r="D33457" s="343"/>
    </row>
    <row r="33458" spans="4:4" x14ac:dyDescent="0.2">
      <c r="D33458" s="343"/>
    </row>
    <row r="33459" spans="4:4" x14ac:dyDescent="0.2">
      <c r="D33459" s="343"/>
    </row>
    <row r="33460" spans="4:4" x14ac:dyDescent="0.2">
      <c r="D33460" s="343"/>
    </row>
    <row r="33461" spans="4:4" x14ac:dyDescent="0.2">
      <c r="D33461" s="343"/>
    </row>
    <row r="33462" spans="4:4" x14ac:dyDescent="0.2">
      <c r="D33462" s="343"/>
    </row>
    <row r="33463" spans="4:4" x14ac:dyDescent="0.2">
      <c r="D33463" s="343"/>
    </row>
    <row r="33464" spans="4:4" x14ac:dyDescent="0.2">
      <c r="D33464" s="343"/>
    </row>
    <row r="33465" spans="4:4" x14ac:dyDescent="0.2">
      <c r="D33465" s="343"/>
    </row>
    <row r="33466" spans="4:4" x14ac:dyDescent="0.2">
      <c r="D33466" s="343"/>
    </row>
    <row r="33467" spans="4:4" x14ac:dyDescent="0.2">
      <c r="D33467" s="343"/>
    </row>
    <row r="33468" spans="4:4" x14ac:dyDescent="0.2">
      <c r="D33468" s="343"/>
    </row>
    <row r="33469" spans="4:4" x14ac:dyDescent="0.2">
      <c r="D33469" s="343"/>
    </row>
    <row r="33470" spans="4:4" x14ac:dyDescent="0.2">
      <c r="D33470" s="343"/>
    </row>
    <row r="33471" spans="4:4" x14ac:dyDescent="0.2">
      <c r="D33471" s="343"/>
    </row>
    <row r="33472" spans="4:4" x14ac:dyDescent="0.2">
      <c r="D33472" s="343"/>
    </row>
    <row r="33473" spans="4:4" x14ac:dyDescent="0.2">
      <c r="D33473" s="343"/>
    </row>
    <row r="33474" spans="4:4" x14ac:dyDescent="0.2">
      <c r="D33474" s="343"/>
    </row>
    <row r="33475" spans="4:4" x14ac:dyDescent="0.2">
      <c r="D33475" s="343"/>
    </row>
    <row r="33476" spans="4:4" x14ac:dyDescent="0.2">
      <c r="D33476" s="343"/>
    </row>
    <row r="33477" spans="4:4" x14ac:dyDescent="0.2">
      <c r="D33477" s="343"/>
    </row>
    <row r="33478" spans="4:4" x14ac:dyDescent="0.2">
      <c r="D33478" s="343"/>
    </row>
    <row r="33479" spans="4:4" x14ac:dyDescent="0.2">
      <c r="D33479" s="343"/>
    </row>
    <row r="33480" spans="4:4" x14ac:dyDescent="0.2">
      <c r="D33480" s="343"/>
    </row>
    <row r="33481" spans="4:4" x14ac:dyDescent="0.2">
      <c r="D33481" s="343"/>
    </row>
    <row r="33482" spans="4:4" x14ac:dyDescent="0.2">
      <c r="D33482" s="343"/>
    </row>
    <row r="33483" spans="4:4" x14ac:dyDescent="0.2">
      <c r="D33483" s="343"/>
    </row>
    <row r="33484" spans="4:4" x14ac:dyDescent="0.2">
      <c r="D33484" s="343"/>
    </row>
    <row r="33485" spans="4:4" x14ac:dyDescent="0.2">
      <c r="D33485" s="343"/>
    </row>
    <row r="33486" spans="4:4" x14ac:dyDescent="0.2">
      <c r="D33486" s="343"/>
    </row>
    <row r="33487" spans="4:4" x14ac:dyDescent="0.2">
      <c r="D33487" s="343"/>
    </row>
    <row r="33488" spans="4:4" x14ac:dyDescent="0.2">
      <c r="D33488" s="343"/>
    </row>
    <row r="33489" spans="4:4" x14ac:dyDescent="0.2">
      <c r="D33489" s="343"/>
    </row>
    <row r="33490" spans="4:4" x14ac:dyDescent="0.2">
      <c r="D33490" s="343"/>
    </row>
    <row r="33491" spans="4:4" x14ac:dyDescent="0.2">
      <c r="D33491" s="343"/>
    </row>
    <row r="33492" spans="4:4" x14ac:dyDescent="0.2">
      <c r="D33492" s="343"/>
    </row>
    <row r="33493" spans="4:4" x14ac:dyDescent="0.2">
      <c r="D33493" s="343"/>
    </row>
    <row r="33494" spans="4:4" x14ac:dyDescent="0.2">
      <c r="D33494" s="343"/>
    </row>
    <row r="33495" spans="4:4" x14ac:dyDescent="0.2">
      <c r="D33495" s="343"/>
    </row>
    <row r="33496" spans="4:4" x14ac:dyDescent="0.2">
      <c r="D33496" s="343"/>
    </row>
    <row r="33497" spans="4:4" x14ac:dyDescent="0.2">
      <c r="D33497" s="343"/>
    </row>
    <row r="33498" spans="4:4" x14ac:dyDescent="0.2">
      <c r="D33498" s="343"/>
    </row>
    <row r="33499" spans="4:4" x14ac:dyDescent="0.2">
      <c r="D33499" s="343"/>
    </row>
    <row r="33500" spans="4:4" x14ac:dyDescent="0.2">
      <c r="D33500" s="343"/>
    </row>
    <row r="33501" spans="4:4" x14ac:dyDescent="0.2">
      <c r="D33501" s="343"/>
    </row>
    <row r="33502" spans="4:4" x14ac:dyDescent="0.2">
      <c r="D33502" s="343"/>
    </row>
    <row r="33503" spans="4:4" x14ac:dyDescent="0.2">
      <c r="D33503" s="343"/>
    </row>
    <row r="33504" spans="4:4" x14ac:dyDescent="0.2">
      <c r="D33504" s="343"/>
    </row>
    <row r="33505" spans="4:4" x14ac:dyDescent="0.2">
      <c r="D33505" s="343"/>
    </row>
    <row r="33506" spans="4:4" x14ac:dyDescent="0.2">
      <c r="D33506" s="343"/>
    </row>
    <row r="33507" spans="4:4" x14ac:dyDescent="0.2">
      <c r="D33507" s="343"/>
    </row>
    <row r="33508" spans="4:4" x14ac:dyDescent="0.2">
      <c r="D33508" s="343"/>
    </row>
    <row r="33509" spans="4:4" x14ac:dyDescent="0.2">
      <c r="D33509" s="343"/>
    </row>
    <row r="33510" spans="4:4" x14ac:dyDescent="0.2">
      <c r="D33510" s="343"/>
    </row>
    <row r="33511" spans="4:4" x14ac:dyDescent="0.2">
      <c r="D33511" s="343"/>
    </row>
    <row r="33512" spans="4:4" x14ac:dyDescent="0.2">
      <c r="D33512" s="343"/>
    </row>
    <row r="33513" spans="4:4" x14ac:dyDescent="0.2">
      <c r="D33513" s="343"/>
    </row>
    <row r="33514" spans="4:4" x14ac:dyDescent="0.2">
      <c r="D33514" s="343"/>
    </row>
    <row r="33515" spans="4:4" x14ac:dyDescent="0.2">
      <c r="D33515" s="343"/>
    </row>
    <row r="33516" spans="4:4" x14ac:dyDescent="0.2">
      <c r="D33516" s="343"/>
    </row>
    <row r="33517" spans="4:4" x14ac:dyDescent="0.2">
      <c r="D33517" s="343"/>
    </row>
    <row r="33518" spans="4:4" x14ac:dyDescent="0.2">
      <c r="D33518" s="343"/>
    </row>
    <row r="33519" spans="4:4" x14ac:dyDescent="0.2">
      <c r="D33519" s="343"/>
    </row>
    <row r="33520" spans="4:4" x14ac:dyDescent="0.2">
      <c r="D33520" s="343"/>
    </row>
    <row r="33521" spans="4:4" x14ac:dyDescent="0.2">
      <c r="D33521" s="343"/>
    </row>
    <row r="33522" spans="4:4" x14ac:dyDescent="0.2">
      <c r="D33522" s="343"/>
    </row>
    <row r="33523" spans="4:4" x14ac:dyDescent="0.2">
      <c r="D33523" s="343"/>
    </row>
    <row r="33524" spans="4:4" x14ac:dyDescent="0.2">
      <c r="D33524" s="343"/>
    </row>
    <row r="33525" spans="4:4" x14ac:dyDescent="0.2">
      <c r="D33525" s="343"/>
    </row>
    <row r="33526" spans="4:4" x14ac:dyDescent="0.2">
      <c r="D33526" s="343"/>
    </row>
    <row r="33527" spans="4:4" x14ac:dyDescent="0.2">
      <c r="D33527" s="343"/>
    </row>
    <row r="33528" spans="4:4" x14ac:dyDescent="0.2">
      <c r="D33528" s="343"/>
    </row>
    <row r="33529" spans="4:4" x14ac:dyDescent="0.2">
      <c r="D33529" s="343"/>
    </row>
    <row r="33530" spans="4:4" x14ac:dyDescent="0.2">
      <c r="D33530" s="343"/>
    </row>
    <row r="33531" spans="4:4" x14ac:dyDescent="0.2">
      <c r="D33531" s="343"/>
    </row>
    <row r="33532" spans="4:4" x14ac:dyDescent="0.2">
      <c r="D33532" s="343"/>
    </row>
    <row r="33533" spans="4:4" x14ac:dyDescent="0.2">
      <c r="D33533" s="343"/>
    </row>
    <row r="33534" spans="4:4" x14ac:dyDescent="0.2">
      <c r="D33534" s="343"/>
    </row>
    <row r="33535" spans="4:4" x14ac:dyDescent="0.2">
      <c r="D33535" s="343"/>
    </row>
    <row r="33536" spans="4:4" x14ac:dyDescent="0.2">
      <c r="D33536" s="343"/>
    </row>
    <row r="33537" spans="4:4" x14ac:dyDescent="0.2">
      <c r="D33537" s="343"/>
    </row>
    <row r="33538" spans="4:4" x14ac:dyDescent="0.2">
      <c r="D33538" s="343"/>
    </row>
    <row r="33539" spans="4:4" x14ac:dyDescent="0.2">
      <c r="D33539" s="343"/>
    </row>
    <row r="33540" spans="4:4" x14ac:dyDescent="0.2">
      <c r="D33540" s="343"/>
    </row>
    <row r="33541" spans="4:4" x14ac:dyDescent="0.2">
      <c r="D33541" s="343"/>
    </row>
    <row r="33542" spans="4:4" x14ac:dyDescent="0.2">
      <c r="D33542" s="343"/>
    </row>
    <row r="33543" spans="4:4" x14ac:dyDescent="0.2">
      <c r="D33543" s="343"/>
    </row>
    <row r="33544" spans="4:4" x14ac:dyDescent="0.2">
      <c r="D33544" s="343"/>
    </row>
    <row r="33545" spans="4:4" x14ac:dyDescent="0.2">
      <c r="D33545" s="343"/>
    </row>
    <row r="33546" spans="4:4" x14ac:dyDescent="0.2">
      <c r="D33546" s="343"/>
    </row>
    <row r="33547" spans="4:4" x14ac:dyDescent="0.2">
      <c r="D33547" s="343"/>
    </row>
    <row r="33548" spans="4:4" x14ac:dyDescent="0.2">
      <c r="D33548" s="343"/>
    </row>
    <row r="33549" spans="4:4" x14ac:dyDescent="0.2">
      <c r="D33549" s="343"/>
    </row>
    <row r="33550" spans="4:4" x14ac:dyDescent="0.2">
      <c r="D33550" s="343"/>
    </row>
    <row r="33551" spans="4:4" x14ac:dyDescent="0.2">
      <c r="D33551" s="343"/>
    </row>
    <row r="33552" spans="4:4" x14ac:dyDescent="0.2">
      <c r="D33552" s="343"/>
    </row>
    <row r="33553" spans="4:4" x14ac:dyDescent="0.2">
      <c r="D33553" s="343"/>
    </row>
    <row r="33554" spans="4:4" x14ac:dyDescent="0.2">
      <c r="D33554" s="343"/>
    </row>
    <row r="33555" spans="4:4" x14ac:dyDescent="0.2">
      <c r="D33555" s="343"/>
    </row>
    <row r="33556" spans="4:4" x14ac:dyDescent="0.2">
      <c r="D33556" s="343"/>
    </row>
    <row r="33557" spans="4:4" x14ac:dyDescent="0.2">
      <c r="D33557" s="343"/>
    </row>
    <row r="33558" spans="4:4" x14ac:dyDescent="0.2">
      <c r="D33558" s="343"/>
    </row>
    <row r="33559" spans="4:4" x14ac:dyDescent="0.2">
      <c r="D33559" s="343"/>
    </row>
    <row r="33560" spans="4:4" x14ac:dyDescent="0.2">
      <c r="D33560" s="343"/>
    </row>
    <row r="33561" spans="4:4" x14ac:dyDescent="0.2">
      <c r="D33561" s="343"/>
    </row>
    <row r="33562" spans="4:4" x14ac:dyDescent="0.2">
      <c r="D33562" s="343"/>
    </row>
    <row r="33563" spans="4:4" x14ac:dyDescent="0.2">
      <c r="D33563" s="343"/>
    </row>
    <row r="33564" spans="4:4" x14ac:dyDescent="0.2">
      <c r="D33564" s="343"/>
    </row>
    <row r="33565" spans="4:4" x14ac:dyDescent="0.2">
      <c r="D33565" s="343"/>
    </row>
    <row r="33566" spans="4:4" x14ac:dyDescent="0.2">
      <c r="D33566" s="343"/>
    </row>
    <row r="33567" spans="4:4" x14ac:dyDescent="0.2">
      <c r="D33567" s="343"/>
    </row>
    <row r="33568" spans="4:4" x14ac:dyDescent="0.2">
      <c r="D33568" s="343"/>
    </row>
    <row r="33569" spans="4:4" x14ac:dyDescent="0.2">
      <c r="D33569" s="343"/>
    </row>
    <row r="33570" spans="4:4" x14ac:dyDescent="0.2">
      <c r="D33570" s="343"/>
    </row>
    <row r="33571" spans="4:4" x14ac:dyDescent="0.2">
      <c r="D33571" s="343"/>
    </row>
    <row r="33572" spans="4:4" x14ac:dyDescent="0.2">
      <c r="D33572" s="343"/>
    </row>
    <row r="33573" spans="4:4" x14ac:dyDescent="0.2">
      <c r="D33573" s="343"/>
    </row>
    <row r="33574" spans="4:4" x14ac:dyDescent="0.2">
      <c r="D33574" s="343"/>
    </row>
    <row r="33575" spans="4:4" x14ac:dyDescent="0.2">
      <c r="D33575" s="343"/>
    </row>
    <row r="33576" spans="4:4" x14ac:dyDescent="0.2">
      <c r="D33576" s="343"/>
    </row>
    <row r="33577" spans="4:4" x14ac:dyDescent="0.2">
      <c r="D33577" s="343"/>
    </row>
    <row r="33578" spans="4:4" x14ac:dyDescent="0.2">
      <c r="D33578" s="343"/>
    </row>
    <row r="33579" spans="4:4" x14ac:dyDescent="0.2">
      <c r="D33579" s="343"/>
    </row>
    <row r="33580" spans="4:4" x14ac:dyDescent="0.2">
      <c r="D33580" s="343"/>
    </row>
    <row r="33581" spans="4:4" x14ac:dyDescent="0.2">
      <c r="D33581" s="343"/>
    </row>
    <row r="33582" spans="4:4" x14ac:dyDescent="0.2">
      <c r="D33582" s="343"/>
    </row>
    <row r="33583" spans="4:4" x14ac:dyDescent="0.2">
      <c r="D33583" s="343"/>
    </row>
    <row r="33584" spans="4:4" x14ac:dyDescent="0.2">
      <c r="D33584" s="343"/>
    </row>
    <row r="33585" spans="4:4" x14ac:dyDescent="0.2">
      <c r="D33585" s="343"/>
    </row>
    <row r="33586" spans="4:4" x14ac:dyDescent="0.2">
      <c r="D33586" s="343"/>
    </row>
    <row r="33587" spans="4:4" x14ac:dyDescent="0.2">
      <c r="D33587" s="343"/>
    </row>
    <row r="33588" spans="4:4" x14ac:dyDescent="0.2">
      <c r="D33588" s="343"/>
    </row>
    <row r="33589" spans="4:4" x14ac:dyDescent="0.2">
      <c r="D33589" s="343"/>
    </row>
    <row r="33590" spans="4:4" x14ac:dyDescent="0.2">
      <c r="D33590" s="343"/>
    </row>
    <row r="33591" spans="4:4" x14ac:dyDescent="0.2">
      <c r="D33591" s="343"/>
    </row>
    <row r="33592" spans="4:4" x14ac:dyDescent="0.2">
      <c r="D33592" s="343"/>
    </row>
    <row r="33593" spans="4:4" x14ac:dyDescent="0.2">
      <c r="D33593" s="343"/>
    </row>
    <row r="33594" spans="4:4" x14ac:dyDescent="0.2">
      <c r="D33594" s="343"/>
    </row>
    <row r="33595" spans="4:4" x14ac:dyDescent="0.2">
      <c r="D33595" s="343"/>
    </row>
    <row r="33596" spans="4:4" x14ac:dyDescent="0.2">
      <c r="D33596" s="343"/>
    </row>
    <row r="33597" spans="4:4" x14ac:dyDescent="0.2">
      <c r="D33597" s="343"/>
    </row>
    <row r="33598" spans="4:4" x14ac:dyDescent="0.2">
      <c r="D33598" s="343"/>
    </row>
    <row r="33599" spans="4:4" x14ac:dyDescent="0.2">
      <c r="D33599" s="343"/>
    </row>
    <row r="33600" spans="4:4" x14ac:dyDescent="0.2">
      <c r="D33600" s="343"/>
    </row>
    <row r="33601" spans="4:4" x14ac:dyDescent="0.2">
      <c r="D33601" s="343"/>
    </row>
    <row r="33602" spans="4:4" x14ac:dyDescent="0.2">
      <c r="D33602" s="343"/>
    </row>
    <row r="33603" spans="4:4" x14ac:dyDescent="0.2">
      <c r="D33603" s="343"/>
    </row>
    <row r="33604" spans="4:4" x14ac:dyDescent="0.2">
      <c r="D33604" s="343"/>
    </row>
    <row r="33605" spans="4:4" x14ac:dyDescent="0.2">
      <c r="D33605" s="343"/>
    </row>
    <row r="33606" spans="4:4" x14ac:dyDescent="0.2">
      <c r="D33606" s="343"/>
    </row>
    <row r="33607" spans="4:4" x14ac:dyDescent="0.2">
      <c r="D33607" s="343"/>
    </row>
    <row r="33608" spans="4:4" x14ac:dyDescent="0.2">
      <c r="D33608" s="343"/>
    </row>
    <row r="33609" spans="4:4" x14ac:dyDescent="0.2">
      <c r="D33609" s="343"/>
    </row>
    <row r="33610" spans="4:4" x14ac:dyDescent="0.2">
      <c r="D33610" s="343"/>
    </row>
    <row r="33611" spans="4:4" x14ac:dyDescent="0.2">
      <c r="D33611" s="343"/>
    </row>
    <row r="33612" spans="4:4" x14ac:dyDescent="0.2">
      <c r="D33612" s="343"/>
    </row>
    <row r="33613" spans="4:4" x14ac:dyDescent="0.2">
      <c r="D33613" s="343"/>
    </row>
    <row r="33614" spans="4:4" x14ac:dyDescent="0.2">
      <c r="D33614" s="343"/>
    </row>
    <row r="33615" spans="4:4" x14ac:dyDescent="0.2">
      <c r="D33615" s="343"/>
    </row>
    <row r="33616" spans="4:4" x14ac:dyDescent="0.2">
      <c r="D33616" s="343"/>
    </row>
    <row r="33617" spans="4:4" x14ac:dyDescent="0.2">
      <c r="D33617" s="343"/>
    </row>
    <row r="33618" spans="4:4" x14ac:dyDescent="0.2">
      <c r="D33618" s="343"/>
    </row>
    <row r="33619" spans="4:4" x14ac:dyDescent="0.2">
      <c r="D33619" s="343"/>
    </row>
    <row r="33620" spans="4:4" x14ac:dyDescent="0.2">
      <c r="D33620" s="343"/>
    </row>
    <row r="33621" spans="4:4" x14ac:dyDescent="0.2">
      <c r="D33621" s="343"/>
    </row>
    <row r="33622" spans="4:4" x14ac:dyDescent="0.2">
      <c r="D33622" s="343"/>
    </row>
    <row r="33623" spans="4:4" x14ac:dyDescent="0.2">
      <c r="D33623" s="343"/>
    </row>
    <row r="33624" spans="4:4" x14ac:dyDescent="0.2">
      <c r="D33624" s="343"/>
    </row>
    <row r="33625" spans="4:4" x14ac:dyDescent="0.2">
      <c r="D33625" s="343"/>
    </row>
    <row r="33626" spans="4:4" x14ac:dyDescent="0.2">
      <c r="D33626" s="343"/>
    </row>
    <row r="33627" spans="4:4" x14ac:dyDescent="0.2">
      <c r="D33627" s="343"/>
    </row>
    <row r="33628" spans="4:4" x14ac:dyDescent="0.2">
      <c r="D33628" s="343"/>
    </row>
    <row r="33629" spans="4:4" x14ac:dyDescent="0.2">
      <c r="D33629" s="343"/>
    </row>
    <row r="33630" spans="4:4" x14ac:dyDescent="0.2">
      <c r="D33630" s="343"/>
    </row>
    <row r="33631" spans="4:4" x14ac:dyDescent="0.2">
      <c r="D33631" s="343"/>
    </row>
    <row r="33632" spans="4:4" x14ac:dyDescent="0.2">
      <c r="D33632" s="343"/>
    </row>
    <row r="33633" spans="4:4" x14ac:dyDescent="0.2">
      <c r="D33633" s="343"/>
    </row>
    <row r="33634" spans="4:4" x14ac:dyDescent="0.2">
      <c r="D33634" s="343"/>
    </row>
    <row r="33635" spans="4:4" x14ac:dyDescent="0.2">
      <c r="D33635" s="343"/>
    </row>
    <row r="33636" spans="4:4" x14ac:dyDescent="0.2">
      <c r="D33636" s="343"/>
    </row>
    <row r="33637" spans="4:4" x14ac:dyDescent="0.2">
      <c r="D33637" s="343"/>
    </row>
    <row r="33638" spans="4:4" x14ac:dyDescent="0.2">
      <c r="D33638" s="343"/>
    </row>
    <row r="33639" spans="4:4" x14ac:dyDescent="0.2">
      <c r="D33639" s="343"/>
    </row>
    <row r="33640" spans="4:4" x14ac:dyDescent="0.2">
      <c r="D33640" s="343"/>
    </row>
    <row r="33641" spans="4:4" x14ac:dyDescent="0.2">
      <c r="D33641" s="343"/>
    </row>
    <row r="33642" spans="4:4" x14ac:dyDescent="0.2">
      <c r="D33642" s="343"/>
    </row>
    <row r="33643" spans="4:4" x14ac:dyDescent="0.2">
      <c r="D33643" s="343"/>
    </row>
    <row r="33644" spans="4:4" x14ac:dyDescent="0.2">
      <c r="D33644" s="343"/>
    </row>
    <row r="33645" spans="4:4" x14ac:dyDescent="0.2">
      <c r="D33645" s="343"/>
    </row>
    <row r="33646" spans="4:4" x14ac:dyDescent="0.2">
      <c r="D33646" s="343"/>
    </row>
    <row r="33647" spans="4:4" x14ac:dyDescent="0.2">
      <c r="D33647" s="343"/>
    </row>
    <row r="33648" spans="4:4" x14ac:dyDescent="0.2">
      <c r="D33648" s="343"/>
    </row>
    <row r="33649" spans="4:4" x14ac:dyDescent="0.2">
      <c r="D33649" s="343"/>
    </row>
    <row r="33650" spans="4:4" x14ac:dyDescent="0.2">
      <c r="D33650" s="343"/>
    </row>
    <row r="33651" spans="4:4" x14ac:dyDescent="0.2">
      <c r="D33651" s="343"/>
    </row>
    <row r="33652" spans="4:4" x14ac:dyDescent="0.2">
      <c r="D33652" s="343"/>
    </row>
    <row r="33653" spans="4:4" x14ac:dyDescent="0.2">
      <c r="D33653" s="343"/>
    </row>
    <row r="33654" spans="4:4" x14ac:dyDescent="0.2">
      <c r="D33654" s="343"/>
    </row>
    <row r="33655" spans="4:4" x14ac:dyDescent="0.2">
      <c r="D33655" s="343"/>
    </row>
    <row r="33656" spans="4:4" x14ac:dyDescent="0.2">
      <c r="D33656" s="343"/>
    </row>
    <row r="33657" spans="4:4" x14ac:dyDescent="0.2">
      <c r="D33657" s="343"/>
    </row>
    <row r="33658" spans="4:4" x14ac:dyDescent="0.2">
      <c r="D33658" s="343"/>
    </row>
    <row r="33659" spans="4:4" x14ac:dyDescent="0.2">
      <c r="D33659" s="343"/>
    </row>
    <row r="33660" spans="4:4" x14ac:dyDescent="0.2">
      <c r="D33660" s="343"/>
    </row>
    <row r="33661" spans="4:4" x14ac:dyDescent="0.2">
      <c r="D33661" s="343"/>
    </row>
    <row r="33662" spans="4:4" x14ac:dyDescent="0.2">
      <c r="D33662" s="343"/>
    </row>
    <row r="33663" spans="4:4" x14ac:dyDescent="0.2">
      <c r="D33663" s="343"/>
    </row>
    <row r="33664" spans="4:4" x14ac:dyDescent="0.2">
      <c r="D33664" s="343"/>
    </row>
    <row r="33665" spans="4:4" x14ac:dyDescent="0.2">
      <c r="D33665" s="343"/>
    </row>
    <row r="33666" spans="4:4" x14ac:dyDescent="0.2">
      <c r="D33666" s="343"/>
    </row>
    <row r="33667" spans="4:4" x14ac:dyDescent="0.2">
      <c r="D33667" s="343"/>
    </row>
    <row r="33668" spans="4:4" x14ac:dyDescent="0.2">
      <c r="D33668" s="343"/>
    </row>
    <row r="33669" spans="4:4" x14ac:dyDescent="0.2">
      <c r="D33669" s="343"/>
    </row>
    <row r="33670" spans="4:4" x14ac:dyDescent="0.2">
      <c r="D33670" s="343"/>
    </row>
    <row r="33671" spans="4:4" x14ac:dyDescent="0.2">
      <c r="D33671" s="343"/>
    </row>
    <row r="33672" spans="4:4" x14ac:dyDescent="0.2">
      <c r="D33672" s="343"/>
    </row>
    <row r="33673" spans="4:4" x14ac:dyDescent="0.2">
      <c r="D33673" s="343"/>
    </row>
    <row r="33674" spans="4:4" x14ac:dyDescent="0.2">
      <c r="D33674" s="343"/>
    </row>
    <row r="33675" spans="4:4" x14ac:dyDescent="0.2">
      <c r="D33675" s="343"/>
    </row>
    <row r="33676" spans="4:4" x14ac:dyDescent="0.2">
      <c r="D33676" s="343"/>
    </row>
    <row r="33677" spans="4:4" x14ac:dyDescent="0.2">
      <c r="D33677" s="343"/>
    </row>
    <row r="33678" spans="4:4" x14ac:dyDescent="0.2">
      <c r="D33678" s="343"/>
    </row>
    <row r="33679" spans="4:4" x14ac:dyDescent="0.2">
      <c r="D33679" s="343"/>
    </row>
    <row r="33680" spans="4:4" x14ac:dyDescent="0.2">
      <c r="D33680" s="343"/>
    </row>
    <row r="33681" spans="4:4" x14ac:dyDescent="0.2">
      <c r="D33681" s="343"/>
    </row>
    <row r="33682" spans="4:4" x14ac:dyDescent="0.2">
      <c r="D33682" s="343"/>
    </row>
    <row r="33683" spans="4:4" x14ac:dyDescent="0.2">
      <c r="D33683" s="343"/>
    </row>
    <row r="33684" spans="4:4" x14ac:dyDescent="0.2">
      <c r="D33684" s="343"/>
    </row>
    <row r="33685" spans="4:4" x14ac:dyDescent="0.2">
      <c r="D33685" s="343"/>
    </row>
    <row r="33686" spans="4:4" x14ac:dyDescent="0.2">
      <c r="D33686" s="343"/>
    </row>
    <row r="33687" spans="4:4" x14ac:dyDescent="0.2">
      <c r="D33687" s="343"/>
    </row>
    <row r="33688" spans="4:4" x14ac:dyDescent="0.2">
      <c r="D33688" s="343"/>
    </row>
    <row r="33689" spans="4:4" x14ac:dyDescent="0.2">
      <c r="D33689" s="343"/>
    </row>
    <row r="33690" spans="4:4" x14ac:dyDescent="0.2">
      <c r="D33690" s="343"/>
    </row>
    <row r="33691" spans="4:4" x14ac:dyDescent="0.2">
      <c r="D33691" s="343"/>
    </row>
    <row r="33692" spans="4:4" x14ac:dyDescent="0.2">
      <c r="D33692" s="343"/>
    </row>
    <row r="33693" spans="4:4" x14ac:dyDescent="0.2">
      <c r="D33693" s="343"/>
    </row>
    <row r="33694" spans="4:4" x14ac:dyDescent="0.2">
      <c r="D33694" s="343"/>
    </row>
    <row r="33695" spans="4:4" x14ac:dyDescent="0.2">
      <c r="D33695" s="343"/>
    </row>
    <row r="33696" spans="4:4" x14ac:dyDescent="0.2">
      <c r="D33696" s="343"/>
    </row>
    <row r="33697" spans="4:4" x14ac:dyDescent="0.2">
      <c r="D33697" s="343"/>
    </row>
    <row r="33698" spans="4:4" x14ac:dyDescent="0.2">
      <c r="D33698" s="343"/>
    </row>
    <row r="33699" spans="4:4" x14ac:dyDescent="0.2">
      <c r="D33699" s="343"/>
    </row>
    <row r="33700" spans="4:4" x14ac:dyDescent="0.2">
      <c r="D33700" s="343"/>
    </row>
    <row r="33701" spans="4:4" x14ac:dyDescent="0.2">
      <c r="D33701" s="343"/>
    </row>
    <row r="33702" spans="4:4" x14ac:dyDescent="0.2">
      <c r="D33702" s="343"/>
    </row>
    <row r="33703" spans="4:4" x14ac:dyDescent="0.2">
      <c r="D33703" s="343"/>
    </row>
    <row r="33704" spans="4:4" x14ac:dyDescent="0.2">
      <c r="D33704" s="343"/>
    </row>
    <row r="33705" spans="4:4" x14ac:dyDescent="0.2">
      <c r="D33705" s="343"/>
    </row>
    <row r="33706" spans="4:4" x14ac:dyDescent="0.2">
      <c r="D33706" s="343"/>
    </row>
    <row r="33707" spans="4:4" x14ac:dyDescent="0.2">
      <c r="D33707" s="343"/>
    </row>
    <row r="33708" spans="4:4" x14ac:dyDescent="0.2">
      <c r="D33708" s="343"/>
    </row>
    <row r="33709" spans="4:4" x14ac:dyDescent="0.2">
      <c r="D33709" s="343"/>
    </row>
    <row r="33710" spans="4:4" x14ac:dyDescent="0.2">
      <c r="D33710" s="343"/>
    </row>
    <row r="33711" spans="4:4" x14ac:dyDescent="0.2">
      <c r="D33711" s="343"/>
    </row>
    <row r="33712" spans="4:4" x14ac:dyDescent="0.2">
      <c r="D33712" s="343"/>
    </row>
    <row r="33713" spans="4:4" x14ac:dyDescent="0.2">
      <c r="D33713" s="343"/>
    </row>
    <row r="33714" spans="4:4" x14ac:dyDescent="0.2">
      <c r="D33714" s="343"/>
    </row>
    <row r="33715" spans="4:4" x14ac:dyDescent="0.2">
      <c r="D33715" s="343"/>
    </row>
    <row r="33716" spans="4:4" x14ac:dyDescent="0.2">
      <c r="D33716" s="343"/>
    </row>
    <row r="33717" spans="4:4" x14ac:dyDescent="0.2">
      <c r="D33717" s="343"/>
    </row>
    <row r="33718" spans="4:4" x14ac:dyDescent="0.2">
      <c r="D33718" s="343"/>
    </row>
    <row r="33719" spans="4:4" x14ac:dyDescent="0.2">
      <c r="D33719" s="343"/>
    </row>
    <row r="33720" spans="4:4" x14ac:dyDescent="0.2">
      <c r="D33720" s="343"/>
    </row>
    <row r="33721" spans="4:4" x14ac:dyDescent="0.2">
      <c r="D33721" s="343"/>
    </row>
    <row r="33722" spans="4:4" x14ac:dyDescent="0.2">
      <c r="D33722" s="343"/>
    </row>
    <row r="33723" spans="4:4" x14ac:dyDescent="0.2">
      <c r="D33723" s="343"/>
    </row>
    <row r="33724" spans="4:4" x14ac:dyDescent="0.2">
      <c r="D33724" s="343"/>
    </row>
    <row r="33725" spans="4:4" x14ac:dyDescent="0.2">
      <c r="D33725" s="343"/>
    </row>
    <row r="33726" spans="4:4" x14ac:dyDescent="0.2">
      <c r="D33726" s="343"/>
    </row>
    <row r="33727" spans="4:4" x14ac:dyDescent="0.2">
      <c r="D33727" s="343"/>
    </row>
    <row r="33728" spans="4:4" x14ac:dyDescent="0.2">
      <c r="D33728" s="343"/>
    </row>
    <row r="33729" spans="4:4" x14ac:dyDescent="0.2">
      <c r="D33729" s="343"/>
    </row>
    <row r="33730" spans="4:4" x14ac:dyDescent="0.2">
      <c r="D33730" s="343"/>
    </row>
    <row r="33731" spans="4:4" x14ac:dyDescent="0.2">
      <c r="D33731" s="343"/>
    </row>
    <row r="33732" spans="4:4" x14ac:dyDescent="0.2">
      <c r="D33732" s="343"/>
    </row>
    <row r="33733" spans="4:4" x14ac:dyDescent="0.2">
      <c r="D33733" s="343"/>
    </row>
    <row r="33734" spans="4:4" x14ac:dyDescent="0.2">
      <c r="D33734" s="343"/>
    </row>
    <row r="33735" spans="4:4" x14ac:dyDescent="0.2">
      <c r="D33735" s="343"/>
    </row>
    <row r="33736" spans="4:4" x14ac:dyDescent="0.2">
      <c r="D33736" s="343"/>
    </row>
    <row r="33737" spans="4:4" x14ac:dyDescent="0.2">
      <c r="D33737" s="343"/>
    </row>
    <row r="33738" spans="4:4" x14ac:dyDescent="0.2">
      <c r="D33738" s="343"/>
    </row>
    <row r="33739" spans="4:4" x14ac:dyDescent="0.2">
      <c r="D33739" s="343"/>
    </row>
    <row r="33740" spans="4:4" x14ac:dyDescent="0.2">
      <c r="D33740" s="343"/>
    </row>
    <row r="33741" spans="4:4" x14ac:dyDescent="0.2">
      <c r="D33741" s="343"/>
    </row>
    <row r="33742" spans="4:4" x14ac:dyDescent="0.2">
      <c r="D33742" s="343"/>
    </row>
    <row r="33743" spans="4:4" x14ac:dyDescent="0.2">
      <c r="D33743" s="343"/>
    </row>
    <row r="33744" spans="4:4" x14ac:dyDescent="0.2">
      <c r="D33744" s="343"/>
    </row>
    <row r="33745" spans="4:4" x14ac:dyDescent="0.2">
      <c r="D33745" s="343"/>
    </row>
    <row r="33746" spans="4:4" x14ac:dyDescent="0.2">
      <c r="D33746" s="343"/>
    </row>
    <row r="33747" spans="4:4" x14ac:dyDescent="0.2">
      <c r="D33747" s="343"/>
    </row>
    <row r="33748" spans="4:4" x14ac:dyDescent="0.2">
      <c r="D33748" s="343"/>
    </row>
    <row r="33749" spans="4:4" x14ac:dyDescent="0.2">
      <c r="D33749" s="343"/>
    </row>
    <row r="33750" spans="4:4" x14ac:dyDescent="0.2">
      <c r="D33750" s="343"/>
    </row>
    <row r="33751" spans="4:4" x14ac:dyDescent="0.2">
      <c r="D33751" s="343"/>
    </row>
    <row r="33752" spans="4:4" x14ac:dyDescent="0.2">
      <c r="D33752" s="343"/>
    </row>
    <row r="33753" spans="4:4" x14ac:dyDescent="0.2">
      <c r="D33753" s="343"/>
    </row>
    <row r="33754" spans="4:4" x14ac:dyDescent="0.2">
      <c r="D33754" s="343"/>
    </row>
    <row r="33755" spans="4:4" x14ac:dyDescent="0.2">
      <c r="D33755" s="343"/>
    </row>
    <row r="33756" spans="4:4" x14ac:dyDescent="0.2">
      <c r="D33756" s="343"/>
    </row>
    <row r="33757" spans="4:4" x14ac:dyDescent="0.2">
      <c r="D33757" s="343"/>
    </row>
    <row r="33758" spans="4:4" x14ac:dyDescent="0.2">
      <c r="D33758" s="343"/>
    </row>
    <row r="33759" spans="4:4" x14ac:dyDescent="0.2">
      <c r="D33759" s="343"/>
    </row>
    <row r="33760" spans="4:4" x14ac:dyDescent="0.2">
      <c r="D33760" s="343"/>
    </row>
    <row r="33761" spans="4:4" x14ac:dyDescent="0.2">
      <c r="D33761" s="343"/>
    </row>
    <row r="33762" spans="4:4" x14ac:dyDescent="0.2">
      <c r="D33762" s="343"/>
    </row>
    <row r="33763" spans="4:4" x14ac:dyDescent="0.2">
      <c r="D33763" s="343"/>
    </row>
    <row r="33764" spans="4:4" x14ac:dyDescent="0.2">
      <c r="D33764" s="343"/>
    </row>
    <row r="33765" spans="4:4" x14ac:dyDescent="0.2">
      <c r="D33765" s="343"/>
    </row>
    <row r="33766" spans="4:4" x14ac:dyDescent="0.2">
      <c r="D33766" s="343"/>
    </row>
    <row r="33767" spans="4:4" x14ac:dyDescent="0.2">
      <c r="D33767" s="343"/>
    </row>
    <row r="33768" spans="4:4" x14ac:dyDescent="0.2">
      <c r="D33768" s="343"/>
    </row>
    <row r="33769" spans="4:4" x14ac:dyDescent="0.2">
      <c r="D33769" s="343"/>
    </row>
    <row r="33770" spans="4:4" x14ac:dyDescent="0.2">
      <c r="D33770" s="343"/>
    </row>
    <row r="33771" spans="4:4" x14ac:dyDescent="0.2">
      <c r="D33771" s="343"/>
    </row>
    <row r="33772" spans="4:4" x14ac:dyDescent="0.2">
      <c r="D33772" s="343"/>
    </row>
    <row r="33773" spans="4:4" x14ac:dyDescent="0.2">
      <c r="D33773" s="343"/>
    </row>
    <row r="33774" spans="4:4" x14ac:dyDescent="0.2">
      <c r="D33774" s="343"/>
    </row>
    <row r="33775" spans="4:4" x14ac:dyDescent="0.2">
      <c r="D33775" s="343"/>
    </row>
    <row r="33776" spans="4:4" x14ac:dyDescent="0.2">
      <c r="D33776" s="343"/>
    </row>
    <row r="33777" spans="4:4" x14ac:dyDescent="0.2">
      <c r="D33777" s="343"/>
    </row>
    <row r="33778" spans="4:4" x14ac:dyDescent="0.2">
      <c r="D33778" s="343"/>
    </row>
    <row r="33779" spans="4:4" x14ac:dyDescent="0.2">
      <c r="D33779" s="343"/>
    </row>
    <row r="33780" spans="4:4" x14ac:dyDescent="0.2">
      <c r="D33780" s="343"/>
    </row>
    <row r="33781" spans="4:4" x14ac:dyDescent="0.2">
      <c r="D33781" s="343"/>
    </row>
    <row r="33782" spans="4:4" x14ac:dyDescent="0.2">
      <c r="D33782" s="343"/>
    </row>
    <row r="33783" spans="4:4" x14ac:dyDescent="0.2">
      <c r="D33783" s="343"/>
    </row>
    <row r="33784" spans="4:4" x14ac:dyDescent="0.2">
      <c r="D33784" s="343"/>
    </row>
    <row r="33785" spans="4:4" x14ac:dyDescent="0.2">
      <c r="D33785" s="343"/>
    </row>
    <row r="33786" spans="4:4" x14ac:dyDescent="0.2">
      <c r="D33786" s="343"/>
    </row>
    <row r="33787" spans="4:4" x14ac:dyDescent="0.2">
      <c r="D33787" s="343"/>
    </row>
    <row r="33788" spans="4:4" x14ac:dyDescent="0.2">
      <c r="D33788" s="343"/>
    </row>
    <row r="33789" spans="4:4" x14ac:dyDescent="0.2">
      <c r="D33789" s="343"/>
    </row>
    <row r="33790" spans="4:4" x14ac:dyDescent="0.2">
      <c r="D33790" s="343"/>
    </row>
    <row r="33791" spans="4:4" x14ac:dyDescent="0.2">
      <c r="D33791" s="343"/>
    </row>
    <row r="33792" spans="4:4" x14ac:dyDescent="0.2">
      <c r="D33792" s="343"/>
    </row>
    <row r="33793" spans="4:4" x14ac:dyDescent="0.2">
      <c r="D33793" s="343"/>
    </row>
    <row r="33794" spans="4:4" x14ac:dyDescent="0.2">
      <c r="D33794" s="343"/>
    </row>
    <row r="33795" spans="4:4" x14ac:dyDescent="0.2">
      <c r="D33795" s="343"/>
    </row>
    <row r="33796" spans="4:4" x14ac:dyDescent="0.2">
      <c r="D33796" s="343"/>
    </row>
    <row r="33797" spans="4:4" x14ac:dyDescent="0.2">
      <c r="D33797" s="343"/>
    </row>
    <row r="33798" spans="4:4" x14ac:dyDescent="0.2">
      <c r="D33798" s="343"/>
    </row>
    <row r="33799" spans="4:4" x14ac:dyDescent="0.2">
      <c r="D33799" s="343"/>
    </row>
    <row r="33800" spans="4:4" x14ac:dyDescent="0.2">
      <c r="D33800" s="343"/>
    </row>
    <row r="33801" spans="4:4" x14ac:dyDescent="0.2">
      <c r="D33801" s="343"/>
    </row>
    <row r="33802" spans="4:4" x14ac:dyDescent="0.2">
      <c r="D33802" s="343"/>
    </row>
    <row r="33803" spans="4:4" x14ac:dyDescent="0.2">
      <c r="D33803" s="343"/>
    </row>
    <row r="33804" spans="4:4" x14ac:dyDescent="0.2">
      <c r="D33804" s="343"/>
    </row>
    <row r="33805" spans="4:4" x14ac:dyDescent="0.2">
      <c r="D33805" s="343"/>
    </row>
    <row r="33806" spans="4:4" x14ac:dyDescent="0.2">
      <c r="D33806" s="343"/>
    </row>
    <row r="33807" spans="4:4" x14ac:dyDescent="0.2">
      <c r="D33807" s="343"/>
    </row>
    <row r="33808" spans="4:4" x14ac:dyDescent="0.2">
      <c r="D33808" s="343"/>
    </row>
    <row r="33809" spans="4:4" x14ac:dyDescent="0.2">
      <c r="D33809" s="343"/>
    </row>
    <row r="33810" spans="4:4" x14ac:dyDescent="0.2">
      <c r="D33810" s="343"/>
    </row>
    <row r="33811" spans="4:4" x14ac:dyDescent="0.2">
      <c r="D33811" s="343"/>
    </row>
    <row r="33812" spans="4:4" x14ac:dyDescent="0.2">
      <c r="D33812" s="343"/>
    </row>
    <row r="33813" spans="4:4" x14ac:dyDescent="0.2">
      <c r="D33813" s="343"/>
    </row>
    <row r="33814" spans="4:4" x14ac:dyDescent="0.2">
      <c r="D33814" s="343"/>
    </row>
    <row r="33815" spans="4:4" x14ac:dyDescent="0.2">
      <c r="D33815" s="343"/>
    </row>
    <row r="33816" spans="4:4" x14ac:dyDescent="0.2">
      <c r="D33816" s="343"/>
    </row>
    <row r="33817" spans="4:4" x14ac:dyDescent="0.2">
      <c r="D33817" s="343"/>
    </row>
    <row r="33818" spans="4:4" x14ac:dyDescent="0.2">
      <c r="D33818" s="343"/>
    </row>
    <row r="33819" spans="4:4" x14ac:dyDescent="0.2">
      <c r="D33819" s="343"/>
    </row>
    <row r="33820" spans="4:4" x14ac:dyDescent="0.2">
      <c r="D33820" s="343"/>
    </row>
    <row r="33821" spans="4:4" x14ac:dyDescent="0.2">
      <c r="D33821" s="343"/>
    </row>
    <row r="33822" spans="4:4" x14ac:dyDescent="0.2">
      <c r="D33822" s="343"/>
    </row>
    <row r="33823" spans="4:4" x14ac:dyDescent="0.2">
      <c r="D33823" s="343"/>
    </row>
    <row r="33824" spans="4:4" x14ac:dyDescent="0.2">
      <c r="D33824" s="343"/>
    </row>
    <row r="33825" spans="4:4" x14ac:dyDescent="0.2">
      <c r="D33825" s="343"/>
    </row>
    <row r="33826" spans="4:4" x14ac:dyDescent="0.2">
      <c r="D33826" s="343"/>
    </row>
    <row r="33827" spans="4:4" x14ac:dyDescent="0.2">
      <c r="D33827" s="343"/>
    </row>
    <row r="33828" spans="4:4" x14ac:dyDescent="0.2">
      <c r="D33828" s="343"/>
    </row>
    <row r="33829" spans="4:4" x14ac:dyDescent="0.2">
      <c r="D33829" s="343"/>
    </row>
    <row r="33830" spans="4:4" x14ac:dyDescent="0.2">
      <c r="D33830" s="343"/>
    </row>
    <row r="33831" spans="4:4" x14ac:dyDescent="0.2">
      <c r="D33831" s="343"/>
    </row>
    <row r="33832" spans="4:4" x14ac:dyDescent="0.2">
      <c r="D33832" s="343"/>
    </row>
    <row r="33833" spans="4:4" x14ac:dyDescent="0.2">
      <c r="D33833" s="343"/>
    </row>
    <row r="33834" spans="4:4" x14ac:dyDescent="0.2">
      <c r="D33834" s="343"/>
    </row>
    <row r="33835" spans="4:4" x14ac:dyDescent="0.2">
      <c r="D33835" s="343"/>
    </row>
    <row r="33836" spans="4:4" x14ac:dyDescent="0.2">
      <c r="D33836" s="343"/>
    </row>
    <row r="33837" spans="4:4" x14ac:dyDescent="0.2">
      <c r="D33837" s="343"/>
    </row>
    <row r="33838" spans="4:4" x14ac:dyDescent="0.2">
      <c r="D33838" s="343"/>
    </row>
    <row r="33839" spans="4:4" x14ac:dyDescent="0.2">
      <c r="D33839" s="343"/>
    </row>
    <row r="33840" spans="4:4" x14ac:dyDescent="0.2">
      <c r="D33840" s="343"/>
    </row>
    <row r="33841" spans="4:4" x14ac:dyDescent="0.2">
      <c r="D33841" s="343"/>
    </row>
    <row r="33842" spans="4:4" x14ac:dyDescent="0.2">
      <c r="D33842" s="343"/>
    </row>
    <row r="33843" spans="4:4" x14ac:dyDescent="0.2">
      <c r="D33843" s="343"/>
    </row>
    <row r="33844" spans="4:4" x14ac:dyDescent="0.2">
      <c r="D33844" s="343"/>
    </row>
    <row r="33845" spans="4:4" x14ac:dyDescent="0.2">
      <c r="D33845" s="343"/>
    </row>
    <row r="33846" spans="4:4" x14ac:dyDescent="0.2">
      <c r="D33846" s="343"/>
    </row>
    <row r="33847" spans="4:4" x14ac:dyDescent="0.2">
      <c r="D33847" s="343"/>
    </row>
    <row r="33848" spans="4:4" x14ac:dyDescent="0.2">
      <c r="D33848" s="343"/>
    </row>
    <row r="33849" spans="4:4" x14ac:dyDescent="0.2">
      <c r="D33849" s="343"/>
    </row>
    <row r="33850" spans="4:4" x14ac:dyDescent="0.2">
      <c r="D33850" s="343"/>
    </row>
    <row r="33851" spans="4:4" x14ac:dyDescent="0.2">
      <c r="D33851" s="343"/>
    </row>
    <row r="33852" spans="4:4" x14ac:dyDescent="0.2">
      <c r="D33852" s="343"/>
    </row>
    <row r="33853" spans="4:4" x14ac:dyDescent="0.2">
      <c r="D33853" s="343"/>
    </row>
    <row r="33854" spans="4:4" x14ac:dyDescent="0.2">
      <c r="D33854" s="343"/>
    </row>
    <row r="33855" spans="4:4" x14ac:dyDescent="0.2">
      <c r="D33855" s="343"/>
    </row>
    <row r="33856" spans="4:4" x14ac:dyDescent="0.2">
      <c r="D33856" s="343"/>
    </row>
    <row r="33857" spans="4:4" x14ac:dyDescent="0.2">
      <c r="D33857" s="343"/>
    </row>
    <row r="33858" spans="4:4" x14ac:dyDescent="0.2">
      <c r="D33858" s="343"/>
    </row>
    <row r="33859" spans="4:4" x14ac:dyDescent="0.2">
      <c r="D33859" s="343"/>
    </row>
    <row r="33860" spans="4:4" x14ac:dyDescent="0.2">
      <c r="D33860" s="343"/>
    </row>
    <row r="33861" spans="4:4" x14ac:dyDescent="0.2">
      <c r="D33861" s="343"/>
    </row>
    <row r="33862" spans="4:4" x14ac:dyDescent="0.2">
      <c r="D33862" s="343"/>
    </row>
    <row r="33863" spans="4:4" x14ac:dyDescent="0.2">
      <c r="D33863" s="343"/>
    </row>
    <row r="33864" spans="4:4" x14ac:dyDescent="0.2">
      <c r="D33864" s="343"/>
    </row>
    <row r="33865" spans="4:4" x14ac:dyDescent="0.2">
      <c r="D33865" s="343"/>
    </row>
    <row r="33866" spans="4:4" x14ac:dyDescent="0.2">
      <c r="D33866" s="343"/>
    </row>
    <row r="33867" spans="4:4" x14ac:dyDescent="0.2">
      <c r="D33867" s="343"/>
    </row>
    <row r="33868" spans="4:4" x14ac:dyDescent="0.2">
      <c r="D33868" s="343"/>
    </row>
    <row r="33869" spans="4:4" x14ac:dyDescent="0.2">
      <c r="D33869" s="343"/>
    </row>
    <row r="33870" spans="4:4" x14ac:dyDescent="0.2">
      <c r="D33870" s="343"/>
    </row>
    <row r="33871" spans="4:4" x14ac:dyDescent="0.2">
      <c r="D33871" s="343"/>
    </row>
    <row r="33872" spans="4:4" x14ac:dyDescent="0.2">
      <c r="D33872" s="343"/>
    </row>
    <row r="33873" spans="4:4" x14ac:dyDescent="0.2">
      <c r="D33873" s="343"/>
    </row>
    <row r="33874" spans="4:4" x14ac:dyDescent="0.2">
      <c r="D33874" s="343"/>
    </row>
    <row r="33875" spans="4:4" x14ac:dyDescent="0.2">
      <c r="D33875" s="343"/>
    </row>
    <row r="33876" spans="4:4" x14ac:dyDescent="0.2">
      <c r="D33876" s="343"/>
    </row>
    <row r="33877" spans="4:4" x14ac:dyDescent="0.2">
      <c r="D33877" s="343"/>
    </row>
    <row r="33878" spans="4:4" x14ac:dyDescent="0.2">
      <c r="D33878" s="343"/>
    </row>
    <row r="33879" spans="4:4" x14ac:dyDescent="0.2">
      <c r="D33879" s="343"/>
    </row>
    <row r="33880" spans="4:4" x14ac:dyDescent="0.2">
      <c r="D33880" s="343"/>
    </row>
    <row r="33881" spans="4:4" x14ac:dyDescent="0.2">
      <c r="D33881" s="343"/>
    </row>
    <row r="33882" spans="4:4" x14ac:dyDescent="0.2">
      <c r="D33882" s="343"/>
    </row>
    <row r="33883" spans="4:4" x14ac:dyDescent="0.2">
      <c r="D33883" s="343"/>
    </row>
    <row r="33884" spans="4:4" x14ac:dyDescent="0.2">
      <c r="D33884" s="343"/>
    </row>
    <row r="33885" spans="4:4" x14ac:dyDescent="0.2">
      <c r="D33885" s="343"/>
    </row>
    <row r="33886" spans="4:4" x14ac:dyDescent="0.2">
      <c r="D33886" s="343"/>
    </row>
    <row r="33887" spans="4:4" x14ac:dyDescent="0.2">
      <c r="D33887" s="343"/>
    </row>
    <row r="33888" spans="4:4" x14ac:dyDescent="0.2">
      <c r="D33888" s="343"/>
    </row>
    <row r="33889" spans="4:4" x14ac:dyDescent="0.2">
      <c r="D33889" s="343"/>
    </row>
    <row r="33890" spans="4:4" x14ac:dyDescent="0.2">
      <c r="D33890" s="343"/>
    </row>
    <row r="33891" spans="4:4" x14ac:dyDescent="0.2">
      <c r="D33891" s="343"/>
    </row>
    <row r="33892" spans="4:4" x14ac:dyDescent="0.2">
      <c r="D33892" s="343"/>
    </row>
    <row r="33893" spans="4:4" x14ac:dyDescent="0.2">
      <c r="D33893" s="343"/>
    </row>
    <row r="33894" spans="4:4" x14ac:dyDescent="0.2">
      <c r="D33894" s="343"/>
    </row>
    <row r="33895" spans="4:4" x14ac:dyDescent="0.2">
      <c r="D33895" s="343"/>
    </row>
    <row r="33896" spans="4:4" x14ac:dyDescent="0.2">
      <c r="D33896" s="343"/>
    </row>
    <row r="33897" spans="4:4" x14ac:dyDescent="0.2">
      <c r="D33897" s="343"/>
    </row>
    <row r="33898" spans="4:4" x14ac:dyDescent="0.2">
      <c r="D33898" s="343"/>
    </row>
    <row r="33899" spans="4:4" x14ac:dyDescent="0.2">
      <c r="D33899" s="343"/>
    </row>
    <row r="33900" spans="4:4" x14ac:dyDescent="0.2">
      <c r="D33900" s="343"/>
    </row>
    <row r="33901" spans="4:4" x14ac:dyDescent="0.2">
      <c r="D33901" s="343"/>
    </row>
    <row r="33902" spans="4:4" x14ac:dyDescent="0.2">
      <c r="D33902" s="343"/>
    </row>
    <row r="33903" spans="4:4" x14ac:dyDescent="0.2">
      <c r="D33903" s="343"/>
    </row>
    <row r="33904" spans="4:4" x14ac:dyDescent="0.2">
      <c r="D33904" s="343"/>
    </row>
    <row r="33905" spans="4:4" x14ac:dyDescent="0.2">
      <c r="D33905" s="343"/>
    </row>
    <row r="33906" spans="4:4" x14ac:dyDescent="0.2">
      <c r="D33906" s="343"/>
    </row>
    <row r="33907" spans="4:4" x14ac:dyDescent="0.2">
      <c r="D33907" s="343"/>
    </row>
    <row r="33908" spans="4:4" x14ac:dyDescent="0.2">
      <c r="D33908" s="343"/>
    </row>
    <row r="33909" spans="4:4" x14ac:dyDescent="0.2">
      <c r="D33909" s="343"/>
    </row>
    <row r="33910" spans="4:4" x14ac:dyDescent="0.2">
      <c r="D33910" s="343"/>
    </row>
    <row r="33911" spans="4:4" x14ac:dyDescent="0.2">
      <c r="D33911" s="343"/>
    </row>
    <row r="33912" spans="4:4" x14ac:dyDescent="0.2">
      <c r="D33912" s="343"/>
    </row>
    <row r="33913" spans="4:4" x14ac:dyDescent="0.2">
      <c r="D33913" s="343"/>
    </row>
    <row r="33914" spans="4:4" x14ac:dyDescent="0.2">
      <c r="D33914" s="343"/>
    </row>
    <row r="33915" spans="4:4" x14ac:dyDescent="0.2">
      <c r="D33915" s="343"/>
    </row>
    <row r="33916" spans="4:4" x14ac:dyDescent="0.2">
      <c r="D33916" s="343"/>
    </row>
    <row r="33917" spans="4:4" x14ac:dyDescent="0.2">
      <c r="D33917" s="343"/>
    </row>
    <row r="33918" spans="4:4" x14ac:dyDescent="0.2">
      <c r="D33918" s="343"/>
    </row>
    <row r="33919" spans="4:4" x14ac:dyDescent="0.2">
      <c r="D33919" s="343"/>
    </row>
    <row r="33920" spans="4:4" x14ac:dyDescent="0.2">
      <c r="D33920" s="343"/>
    </row>
    <row r="33921" spans="4:4" x14ac:dyDescent="0.2">
      <c r="D33921" s="343"/>
    </row>
    <row r="33922" spans="4:4" x14ac:dyDescent="0.2">
      <c r="D33922" s="343"/>
    </row>
    <row r="33923" spans="4:4" x14ac:dyDescent="0.2">
      <c r="D33923" s="343"/>
    </row>
    <row r="33924" spans="4:4" x14ac:dyDescent="0.2">
      <c r="D33924" s="343"/>
    </row>
    <row r="33925" spans="4:4" x14ac:dyDescent="0.2">
      <c r="D33925" s="343"/>
    </row>
    <row r="33926" spans="4:4" x14ac:dyDescent="0.2">
      <c r="D33926" s="343"/>
    </row>
    <row r="33927" spans="4:4" x14ac:dyDescent="0.2">
      <c r="D33927" s="343"/>
    </row>
    <row r="33928" spans="4:4" x14ac:dyDescent="0.2">
      <c r="D33928" s="343"/>
    </row>
    <row r="33929" spans="4:4" x14ac:dyDescent="0.2">
      <c r="D33929" s="343"/>
    </row>
    <row r="33930" spans="4:4" x14ac:dyDescent="0.2">
      <c r="D33930" s="343"/>
    </row>
    <row r="33931" spans="4:4" x14ac:dyDescent="0.2">
      <c r="D33931" s="343"/>
    </row>
    <row r="33932" spans="4:4" x14ac:dyDescent="0.2">
      <c r="D33932" s="343"/>
    </row>
    <row r="33933" spans="4:4" x14ac:dyDescent="0.2">
      <c r="D33933" s="343"/>
    </row>
    <row r="33934" spans="4:4" x14ac:dyDescent="0.2">
      <c r="D33934" s="343"/>
    </row>
    <row r="33935" spans="4:4" x14ac:dyDescent="0.2">
      <c r="D33935" s="343"/>
    </row>
    <row r="33936" spans="4:4" x14ac:dyDescent="0.2">
      <c r="D33936" s="343"/>
    </row>
    <row r="33937" spans="4:4" x14ac:dyDescent="0.2">
      <c r="D33937" s="343"/>
    </row>
    <row r="33938" spans="4:4" x14ac:dyDescent="0.2">
      <c r="D33938" s="343"/>
    </row>
    <row r="33939" spans="4:4" x14ac:dyDescent="0.2">
      <c r="D33939" s="343"/>
    </row>
    <row r="33940" spans="4:4" x14ac:dyDescent="0.2">
      <c r="D33940" s="343"/>
    </row>
    <row r="33941" spans="4:4" x14ac:dyDescent="0.2">
      <c r="D33941" s="343"/>
    </row>
    <row r="33942" spans="4:4" x14ac:dyDescent="0.2">
      <c r="D33942" s="343"/>
    </row>
    <row r="33943" spans="4:4" x14ac:dyDescent="0.2">
      <c r="D33943" s="343"/>
    </row>
    <row r="33944" spans="4:4" x14ac:dyDescent="0.2">
      <c r="D33944" s="343"/>
    </row>
    <row r="33945" spans="4:4" x14ac:dyDescent="0.2">
      <c r="D33945" s="343"/>
    </row>
    <row r="33946" spans="4:4" x14ac:dyDescent="0.2">
      <c r="D33946" s="343"/>
    </row>
    <row r="33947" spans="4:4" x14ac:dyDescent="0.2">
      <c r="D33947" s="343"/>
    </row>
    <row r="33948" spans="4:4" x14ac:dyDescent="0.2">
      <c r="D33948" s="343"/>
    </row>
    <row r="33949" spans="4:4" x14ac:dyDescent="0.2">
      <c r="D33949" s="343"/>
    </row>
    <row r="33950" spans="4:4" x14ac:dyDescent="0.2">
      <c r="D33950" s="343"/>
    </row>
    <row r="33951" spans="4:4" x14ac:dyDescent="0.2">
      <c r="D33951" s="343"/>
    </row>
    <row r="33952" spans="4:4" x14ac:dyDescent="0.2">
      <c r="D33952" s="343"/>
    </row>
    <row r="33953" spans="4:4" x14ac:dyDescent="0.2">
      <c r="D33953" s="343"/>
    </row>
    <row r="33954" spans="4:4" x14ac:dyDescent="0.2">
      <c r="D33954" s="343"/>
    </row>
    <row r="33955" spans="4:4" x14ac:dyDescent="0.2">
      <c r="D33955" s="343"/>
    </row>
    <row r="33956" spans="4:4" x14ac:dyDescent="0.2">
      <c r="D33956" s="343"/>
    </row>
    <row r="33957" spans="4:4" x14ac:dyDescent="0.2">
      <c r="D33957" s="343"/>
    </row>
    <row r="33958" spans="4:4" x14ac:dyDescent="0.2">
      <c r="D33958" s="343"/>
    </row>
    <row r="33959" spans="4:4" x14ac:dyDescent="0.2">
      <c r="D33959" s="343"/>
    </row>
    <row r="33960" spans="4:4" x14ac:dyDescent="0.2">
      <c r="D33960" s="343"/>
    </row>
    <row r="33961" spans="4:4" x14ac:dyDescent="0.2">
      <c r="D33961" s="343"/>
    </row>
    <row r="33962" spans="4:4" x14ac:dyDescent="0.2">
      <c r="D33962" s="343"/>
    </row>
    <row r="33963" spans="4:4" x14ac:dyDescent="0.2">
      <c r="D33963" s="343"/>
    </row>
    <row r="33964" spans="4:4" x14ac:dyDescent="0.2">
      <c r="D33964" s="343"/>
    </row>
    <row r="33965" spans="4:4" x14ac:dyDescent="0.2">
      <c r="D33965" s="343"/>
    </row>
    <row r="33966" spans="4:4" x14ac:dyDescent="0.2">
      <c r="D33966" s="343"/>
    </row>
    <row r="33967" spans="4:4" x14ac:dyDescent="0.2">
      <c r="D33967" s="343"/>
    </row>
    <row r="33968" spans="4:4" x14ac:dyDescent="0.2">
      <c r="D33968" s="343"/>
    </row>
    <row r="33969" spans="4:4" x14ac:dyDescent="0.2">
      <c r="D33969" s="343"/>
    </row>
    <row r="33970" spans="4:4" x14ac:dyDescent="0.2">
      <c r="D33970" s="343"/>
    </row>
    <row r="33971" spans="4:4" x14ac:dyDescent="0.2">
      <c r="D33971" s="343"/>
    </row>
    <row r="33972" spans="4:4" x14ac:dyDescent="0.2">
      <c r="D33972" s="343"/>
    </row>
    <row r="33973" spans="4:4" x14ac:dyDescent="0.2">
      <c r="D33973" s="343"/>
    </row>
    <row r="33974" spans="4:4" x14ac:dyDescent="0.2">
      <c r="D33974" s="343"/>
    </row>
    <row r="33975" spans="4:4" x14ac:dyDescent="0.2">
      <c r="D33975" s="343"/>
    </row>
    <row r="33976" spans="4:4" x14ac:dyDescent="0.2">
      <c r="D33976" s="343"/>
    </row>
    <row r="33977" spans="4:4" x14ac:dyDescent="0.2">
      <c r="D33977" s="343"/>
    </row>
    <row r="33978" spans="4:4" x14ac:dyDescent="0.2">
      <c r="D33978" s="343"/>
    </row>
    <row r="33979" spans="4:4" x14ac:dyDescent="0.2">
      <c r="D33979" s="343"/>
    </row>
    <row r="33980" spans="4:4" x14ac:dyDescent="0.2">
      <c r="D33980" s="343"/>
    </row>
    <row r="33981" spans="4:4" x14ac:dyDescent="0.2">
      <c r="D33981" s="343"/>
    </row>
    <row r="33982" spans="4:4" x14ac:dyDescent="0.2">
      <c r="D33982" s="343"/>
    </row>
    <row r="33983" spans="4:4" x14ac:dyDescent="0.2">
      <c r="D33983" s="343"/>
    </row>
    <row r="33984" spans="4:4" x14ac:dyDescent="0.2">
      <c r="D33984" s="343"/>
    </row>
    <row r="33985" spans="4:4" x14ac:dyDescent="0.2">
      <c r="D33985" s="343"/>
    </row>
    <row r="33986" spans="4:4" x14ac:dyDescent="0.2">
      <c r="D33986" s="343"/>
    </row>
    <row r="33987" spans="4:4" x14ac:dyDescent="0.2">
      <c r="D33987" s="343"/>
    </row>
    <row r="33988" spans="4:4" x14ac:dyDescent="0.2">
      <c r="D33988" s="343"/>
    </row>
    <row r="33989" spans="4:4" x14ac:dyDescent="0.2">
      <c r="D33989" s="343"/>
    </row>
    <row r="33990" spans="4:4" x14ac:dyDescent="0.2">
      <c r="D33990" s="343"/>
    </row>
    <row r="33991" spans="4:4" x14ac:dyDescent="0.2">
      <c r="D33991" s="343"/>
    </row>
    <row r="33992" spans="4:4" x14ac:dyDescent="0.2">
      <c r="D33992" s="343"/>
    </row>
    <row r="33993" spans="4:4" x14ac:dyDescent="0.2">
      <c r="D33993" s="343"/>
    </row>
    <row r="33994" spans="4:4" x14ac:dyDescent="0.2">
      <c r="D33994" s="343"/>
    </row>
    <row r="33995" spans="4:4" x14ac:dyDescent="0.2">
      <c r="D33995" s="343"/>
    </row>
    <row r="33996" spans="4:4" x14ac:dyDescent="0.2">
      <c r="D33996" s="343"/>
    </row>
    <row r="33997" spans="4:4" x14ac:dyDescent="0.2">
      <c r="D33997" s="343"/>
    </row>
    <row r="33998" spans="4:4" x14ac:dyDescent="0.2">
      <c r="D33998" s="343"/>
    </row>
    <row r="33999" spans="4:4" x14ac:dyDescent="0.2">
      <c r="D33999" s="343"/>
    </row>
    <row r="34000" spans="4:4" x14ac:dyDescent="0.2">
      <c r="D34000" s="343"/>
    </row>
    <row r="34001" spans="4:4" x14ac:dyDescent="0.2">
      <c r="D34001" s="343"/>
    </row>
    <row r="34002" spans="4:4" x14ac:dyDescent="0.2">
      <c r="D34002" s="343"/>
    </row>
    <row r="34003" spans="4:4" x14ac:dyDescent="0.2">
      <c r="D34003" s="343"/>
    </row>
    <row r="34004" spans="4:4" x14ac:dyDescent="0.2">
      <c r="D34004" s="343"/>
    </row>
    <row r="34005" spans="4:4" x14ac:dyDescent="0.2">
      <c r="D34005" s="343"/>
    </row>
    <row r="34006" spans="4:4" x14ac:dyDescent="0.2">
      <c r="D34006" s="343"/>
    </row>
    <row r="34007" spans="4:4" x14ac:dyDescent="0.2">
      <c r="D34007" s="343"/>
    </row>
    <row r="34008" spans="4:4" x14ac:dyDescent="0.2">
      <c r="D34008" s="343"/>
    </row>
    <row r="34009" spans="4:4" x14ac:dyDescent="0.2">
      <c r="D34009" s="343"/>
    </row>
    <row r="34010" spans="4:4" x14ac:dyDescent="0.2">
      <c r="D34010" s="343"/>
    </row>
    <row r="34011" spans="4:4" x14ac:dyDescent="0.2">
      <c r="D34011" s="343"/>
    </row>
    <row r="34012" spans="4:4" x14ac:dyDescent="0.2">
      <c r="D34012" s="343"/>
    </row>
    <row r="34013" spans="4:4" x14ac:dyDescent="0.2">
      <c r="D34013" s="343"/>
    </row>
    <row r="34014" spans="4:4" x14ac:dyDescent="0.2">
      <c r="D34014" s="343"/>
    </row>
    <row r="34015" spans="4:4" x14ac:dyDescent="0.2">
      <c r="D34015" s="343"/>
    </row>
    <row r="34016" spans="4:4" x14ac:dyDescent="0.2">
      <c r="D34016" s="343"/>
    </row>
    <row r="34017" spans="4:4" x14ac:dyDescent="0.2">
      <c r="D34017" s="343"/>
    </row>
    <row r="34018" spans="4:4" x14ac:dyDescent="0.2">
      <c r="D34018" s="343"/>
    </row>
    <row r="34019" spans="4:4" x14ac:dyDescent="0.2">
      <c r="D34019" s="343"/>
    </row>
    <row r="34020" spans="4:4" x14ac:dyDescent="0.2">
      <c r="D34020" s="343"/>
    </row>
    <row r="34021" spans="4:4" x14ac:dyDescent="0.2">
      <c r="D34021" s="343"/>
    </row>
    <row r="34022" spans="4:4" x14ac:dyDescent="0.2">
      <c r="D34022" s="343"/>
    </row>
    <row r="34023" spans="4:4" x14ac:dyDescent="0.2">
      <c r="D34023" s="343"/>
    </row>
    <row r="34024" spans="4:4" x14ac:dyDescent="0.2">
      <c r="D34024" s="343"/>
    </row>
    <row r="34025" spans="4:4" x14ac:dyDescent="0.2">
      <c r="D34025" s="343"/>
    </row>
    <row r="34026" spans="4:4" x14ac:dyDescent="0.2">
      <c r="D34026" s="343"/>
    </row>
    <row r="34027" spans="4:4" x14ac:dyDescent="0.2">
      <c r="D34027" s="343"/>
    </row>
    <row r="34028" spans="4:4" x14ac:dyDescent="0.2">
      <c r="D34028" s="343"/>
    </row>
    <row r="34029" spans="4:4" x14ac:dyDescent="0.2">
      <c r="D34029" s="343"/>
    </row>
    <row r="34030" spans="4:4" x14ac:dyDescent="0.2">
      <c r="D34030" s="343"/>
    </row>
    <row r="34031" spans="4:4" x14ac:dyDescent="0.2">
      <c r="D34031" s="343"/>
    </row>
    <row r="34032" spans="4:4" x14ac:dyDescent="0.2">
      <c r="D34032" s="343"/>
    </row>
    <row r="34033" spans="4:4" x14ac:dyDescent="0.2">
      <c r="D34033" s="343"/>
    </row>
    <row r="34034" spans="4:4" x14ac:dyDescent="0.2">
      <c r="D34034" s="343"/>
    </row>
    <row r="34035" spans="4:4" x14ac:dyDescent="0.2">
      <c r="D34035" s="343"/>
    </row>
    <row r="34036" spans="4:4" x14ac:dyDescent="0.2">
      <c r="D34036" s="343"/>
    </row>
    <row r="34037" spans="4:4" x14ac:dyDescent="0.2">
      <c r="D34037" s="343"/>
    </row>
    <row r="34038" spans="4:4" x14ac:dyDescent="0.2">
      <c r="D34038" s="343"/>
    </row>
    <row r="34039" spans="4:4" x14ac:dyDescent="0.2">
      <c r="D34039" s="343"/>
    </row>
    <row r="34040" spans="4:4" x14ac:dyDescent="0.2">
      <c r="D34040" s="343"/>
    </row>
    <row r="34041" spans="4:4" x14ac:dyDescent="0.2">
      <c r="D34041" s="343"/>
    </row>
    <row r="34042" spans="4:4" x14ac:dyDescent="0.2">
      <c r="D34042" s="343"/>
    </row>
    <row r="34043" spans="4:4" x14ac:dyDescent="0.2">
      <c r="D34043" s="343"/>
    </row>
    <row r="34044" spans="4:4" x14ac:dyDescent="0.2">
      <c r="D34044" s="343"/>
    </row>
    <row r="34045" spans="4:4" x14ac:dyDescent="0.2">
      <c r="D34045" s="343"/>
    </row>
    <row r="34046" spans="4:4" x14ac:dyDescent="0.2">
      <c r="D34046" s="343"/>
    </row>
    <row r="34047" spans="4:4" x14ac:dyDescent="0.2">
      <c r="D34047" s="343"/>
    </row>
    <row r="34048" spans="4:4" x14ac:dyDescent="0.2">
      <c r="D34048" s="343"/>
    </row>
    <row r="34049" spans="4:4" x14ac:dyDescent="0.2">
      <c r="D34049" s="343"/>
    </row>
    <row r="34050" spans="4:4" x14ac:dyDescent="0.2">
      <c r="D34050" s="343"/>
    </row>
    <row r="34051" spans="4:4" x14ac:dyDescent="0.2">
      <c r="D34051" s="343"/>
    </row>
    <row r="34052" spans="4:4" x14ac:dyDescent="0.2">
      <c r="D34052" s="343"/>
    </row>
    <row r="34053" spans="4:4" x14ac:dyDescent="0.2">
      <c r="D34053" s="343"/>
    </row>
    <row r="34054" spans="4:4" x14ac:dyDescent="0.2">
      <c r="D34054" s="343"/>
    </row>
    <row r="34055" spans="4:4" x14ac:dyDescent="0.2">
      <c r="D34055" s="343"/>
    </row>
    <row r="34056" spans="4:4" x14ac:dyDescent="0.2">
      <c r="D34056" s="343"/>
    </row>
    <row r="34057" spans="4:4" x14ac:dyDescent="0.2">
      <c r="D34057" s="343"/>
    </row>
    <row r="34058" spans="4:4" x14ac:dyDescent="0.2">
      <c r="D34058" s="343"/>
    </row>
    <row r="34059" spans="4:4" x14ac:dyDescent="0.2">
      <c r="D34059" s="343"/>
    </row>
    <row r="34060" spans="4:4" x14ac:dyDescent="0.2">
      <c r="D34060" s="343"/>
    </row>
    <row r="34061" spans="4:4" x14ac:dyDescent="0.2">
      <c r="D34061" s="343"/>
    </row>
    <row r="34062" spans="4:4" x14ac:dyDescent="0.2">
      <c r="D34062" s="343"/>
    </row>
    <row r="34063" spans="4:4" x14ac:dyDescent="0.2">
      <c r="D34063" s="343"/>
    </row>
    <row r="34064" spans="4:4" x14ac:dyDescent="0.2">
      <c r="D34064" s="343"/>
    </row>
    <row r="34065" spans="4:4" x14ac:dyDescent="0.2">
      <c r="D34065" s="343"/>
    </row>
    <row r="34066" spans="4:4" x14ac:dyDescent="0.2">
      <c r="D34066" s="343"/>
    </row>
    <row r="34067" spans="4:4" x14ac:dyDescent="0.2">
      <c r="D34067" s="343"/>
    </row>
    <row r="34068" spans="4:4" x14ac:dyDescent="0.2">
      <c r="D34068" s="343"/>
    </row>
    <row r="34069" spans="4:4" x14ac:dyDescent="0.2">
      <c r="D34069" s="343"/>
    </row>
    <row r="34070" spans="4:4" x14ac:dyDescent="0.2">
      <c r="D34070" s="343"/>
    </row>
    <row r="34071" spans="4:4" x14ac:dyDescent="0.2">
      <c r="D34071" s="343"/>
    </row>
    <row r="34072" spans="4:4" x14ac:dyDescent="0.2">
      <c r="D34072" s="343"/>
    </row>
    <row r="34073" spans="4:4" x14ac:dyDescent="0.2">
      <c r="D34073" s="343"/>
    </row>
    <row r="34074" spans="4:4" x14ac:dyDescent="0.2">
      <c r="D34074" s="343"/>
    </row>
    <row r="34075" spans="4:4" x14ac:dyDescent="0.2">
      <c r="D34075" s="343"/>
    </row>
    <row r="34076" spans="4:4" x14ac:dyDescent="0.2">
      <c r="D34076" s="343"/>
    </row>
    <row r="34077" spans="4:4" x14ac:dyDescent="0.2">
      <c r="D34077" s="343"/>
    </row>
    <row r="34078" spans="4:4" x14ac:dyDescent="0.2">
      <c r="D34078" s="343"/>
    </row>
    <row r="34079" spans="4:4" x14ac:dyDescent="0.2">
      <c r="D34079" s="343"/>
    </row>
    <row r="34080" spans="4:4" x14ac:dyDescent="0.2">
      <c r="D34080" s="343"/>
    </row>
    <row r="34081" spans="4:4" x14ac:dyDescent="0.2">
      <c r="D34081" s="343"/>
    </row>
    <row r="34082" spans="4:4" x14ac:dyDescent="0.2">
      <c r="D34082" s="343"/>
    </row>
    <row r="34083" spans="4:4" x14ac:dyDescent="0.2">
      <c r="D34083" s="343"/>
    </row>
    <row r="34084" spans="4:4" x14ac:dyDescent="0.2">
      <c r="D34084" s="343"/>
    </row>
    <row r="34085" spans="4:4" x14ac:dyDescent="0.2">
      <c r="D34085" s="343"/>
    </row>
    <row r="34086" spans="4:4" x14ac:dyDescent="0.2">
      <c r="D34086" s="343"/>
    </row>
    <row r="34087" spans="4:4" x14ac:dyDescent="0.2">
      <c r="D34087" s="343"/>
    </row>
    <row r="34088" spans="4:4" x14ac:dyDescent="0.2">
      <c r="D34088" s="343"/>
    </row>
    <row r="34089" spans="4:4" x14ac:dyDescent="0.2">
      <c r="D34089" s="343"/>
    </row>
    <row r="34090" spans="4:4" x14ac:dyDescent="0.2">
      <c r="D34090" s="343"/>
    </row>
    <row r="34091" spans="4:4" x14ac:dyDescent="0.2">
      <c r="D34091" s="343"/>
    </row>
    <row r="34092" spans="4:4" x14ac:dyDescent="0.2">
      <c r="D34092" s="343"/>
    </row>
    <row r="34093" spans="4:4" x14ac:dyDescent="0.2">
      <c r="D34093" s="343"/>
    </row>
    <row r="34094" spans="4:4" x14ac:dyDescent="0.2">
      <c r="D34094" s="343"/>
    </row>
    <row r="34095" spans="4:4" x14ac:dyDescent="0.2">
      <c r="D34095" s="343"/>
    </row>
    <row r="34096" spans="4:4" x14ac:dyDescent="0.2">
      <c r="D34096" s="343"/>
    </row>
    <row r="34097" spans="4:4" x14ac:dyDescent="0.2">
      <c r="D34097" s="343"/>
    </row>
    <row r="34098" spans="4:4" x14ac:dyDescent="0.2">
      <c r="D34098" s="343"/>
    </row>
    <row r="34099" spans="4:4" x14ac:dyDescent="0.2">
      <c r="D34099" s="343"/>
    </row>
    <row r="34100" spans="4:4" x14ac:dyDescent="0.2">
      <c r="D34100" s="343"/>
    </row>
    <row r="34101" spans="4:4" x14ac:dyDescent="0.2">
      <c r="D34101" s="343"/>
    </row>
    <row r="34102" spans="4:4" x14ac:dyDescent="0.2">
      <c r="D34102" s="343"/>
    </row>
    <row r="34103" spans="4:4" x14ac:dyDescent="0.2">
      <c r="D34103" s="343"/>
    </row>
    <row r="34104" spans="4:4" x14ac:dyDescent="0.2">
      <c r="D34104" s="343"/>
    </row>
    <row r="34105" spans="4:4" x14ac:dyDescent="0.2">
      <c r="D34105" s="343"/>
    </row>
    <row r="34106" spans="4:4" x14ac:dyDescent="0.2">
      <c r="D34106" s="343"/>
    </row>
    <row r="34107" spans="4:4" x14ac:dyDescent="0.2">
      <c r="D34107" s="343"/>
    </row>
    <row r="34108" spans="4:4" x14ac:dyDescent="0.2">
      <c r="D34108" s="343"/>
    </row>
    <row r="34109" spans="4:4" x14ac:dyDescent="0.2">
      <c r="D34109" s="343"/>
    </row>
    <row r="34110" spans="4:4" x14ac:dyDescent="0.2">
      <c r="D34110" s="343"/>
    </row>
    <row r="34111" spans="4:4" x14ac:dyDescent="0.2">
      <c r="D34111" s="343"/>
    </row>
    <row r="34112" spans="4:4" x14ac:dyDescent="0.2">
      <c r="D34112" s="343"/>
    </row>
    <row r="34113" spans="4:4" x14ac:dyDescent="0.2">
      <c r="D34113" s="343"/>
    </row>
    <row r="34114" spans="4:4" x14ac:dyDescent="0.2">
      <c r="D34114" s="343"/>
    </row>
    <row r="34115" spans="4:4" x14ac:dyDescent="0.2">
      <c r="D34115" s="343"/>
    </row>
    <row r="34116" spans="4:4" x14ac:dyDescent="0.2">
      <c r="D34116" s="343"/>
    </row>
    <row r="34117" spans="4:4" x14ac:dyDescent="0.2">
      <c r="D34117" s="343"/>
    </row>
    <row r="34118" spans="4:4" x14ac:dyDescent="0.2">
      <c r="D34118" s="343"/>
    </row>
    <row r="34119" spans="4:4" x14ac:dyDescent="0.2">
      <c r="D34119" s="343"/>
    </row>
    <row r="34120" spans="4:4" x14ac:dyDescent="0.2">
      <c r="D34120" s="343"/>
    </row>
    <row r="34121" spans="4:4" x14ac:dyDescent="0.2">
      <c r="D34121" s="343"/>
    </row>
    <row r="34122" spans="4:4" x14ac:dyDescent="0.2">
      <c r="D34122" s="343"/>
    </row>
    <row r="34123" spans="4:4" x14ac:dyDescent="0.2">
      <c r="D34123" s="343"/>
    </row>
    <row r="34124" spans="4:4" x14ac:dyDescent="0.2">
      <c r="D34124" s="343"/>
    </row>
    <row r="34125" spans="4:4" x14ac:dyDescent="0.2">
      <c r="D34125" s="343"/>
    </row>
    <row r="34126" spans="4:4" x14ac:dyDescent="0.2">
      <c r="D34126" s="343"/>
    </row>
    <row r="34127" spans="4:4" x14ac:dyDescent="0.2">
      <c r="D34127" s="343"/>
    </row>
    <row r="34128" spans="4:4" x14ac:dyDescent="0.2">
      <c r="D34128" s="343"/>
    </row>
    <row r="34129" spans="4:4" x14ac:dyDescent="0.2">
      <c r="D34129" s="343"/>
    </row>
    <row r="34130" spans="4:4" x14ac:dyDescent="0.2">
      <c r="D34130" s="343"/>
    </row>
    <row r="34131" spans="4:4" x14ac:dyDescent="0.2">
      <c r="D34131" s="343"/>
    </row>
    <row r="34132" spans="4:4" x14ac:dyDescent="0.2">
      <c r="D34132" s="343"/>
    </row>
    <row r="34133" spans="4:4" x14ac:dyDescent="0.2">
      <c r="D34133" s="343"/>
    </row>
    <row r="34134" spans="4:4" x14ac:dyDescent="0.2">
      <c r="D34134" s="343"/>
    </row>
    <row r="34135" spans="4:4" x14ac:dyDescent="0.2">
      <c r="D34135" s="343"/>
    </row>
    <row r="34136" spans="4:4" x14ac:dyDescent="0.2">
      <c r="D34136" s="343"/>
    </row>
    <row r="34137" spans="4:4" x14ac:dyDescent="0.2">
      <c r="D34137" s="343"/>
    </row>
    <row r="34138" spans="4:4" x14ac:dyDescent="0.2">
      <c r="D34138" s="343"/>
    </row>
    <row r="34139" spans="4:4" x14ac:dyDescent="0.2">
      <c r="D34139" s="343"/>
    </row>
    <row r="34140" spans="4:4" x14ac:dyDescent="0.2">
      <c r="D34140" s="343"/>
    </row>
    <row r="34141" spans="4:4" x14ac:dyDescent="0.2">
      <c r="D34141" s="343"/>
    </row>
    <row r="34142" spans="4:4" x14ac:dyDescent="0.2">
      <c r="D34142" s="343"/>
    </row>
    <row r="34143" spans="4:4" x14ac:dyDescent="0.2">
      <c r="D34143" s="343"/>
    </row>
    <row r="34144" spans="4:4" x14ac:dyDescent="0.2">
      <c r="D34144" s="343"/>
    </row>
    <row r="34145" spans="4:4" x14ac:dyDescent="0.2">
      <c r="D34145" s="343"/>
    </row>
    <row r="34146" spans="4:4" x14ac:dyDescent="0.2">
      <c r="D34146" s="343"/>
    </row>
    <row r="34147" spans="4:4" x14ac:dyDescent="0.2">
      <c r="D34147" s="343"/>
    </row>
    <row r="34148" spans="4:4" x14ac:dyDescent="0.2">
      <c r="D34148" s="343"/>
    </row>
    <row r="34149" spans="4:4" x14ac:dyDescent="0.2">
      <c r="D34149" s="343"/>
    </row>
    <row r="34150" spans="4:4" x14ac:dyDescent="0.2">
      <c r="D34150" s="343"/>
    </row>
    <row r="34151" spans="4:4" x14ac:dyDescent="0.2">
      <c r="D34151" s="343"/>
    </row>
    <row r="34152" spans="4:4" x14ac:dyDescent="0.2">
      <c r="D34152" s="343"/>
    </row>
    <row r="34153" spans="4:4" x14ac:dyDescent="0.2">
      <c r="D34153" s="343"/>
    </row>
    <row r="34154" spans="4:4" x14ac:dyDescent="0.2">
      <c r="D34154" s="343"/>
    </row>
    <row r="34155" spans="4:4" x14ac:dyDescent="0.2">
      <c r="D34155" s="343"/>
    </row>
    <row r="34156" spans="4:4" x14ac:dyDescent="0.2">
      <c r="D34156" s="343"/>
    </row>
    <row r="34157" spans="4:4" x14ac:dyDescent="0.2">
      <c r="D34157" s="343"/>
    </row>
    <row r="34158" spans="4:4" x14ac:dyDescent="0.2">
      <c r="D34158" s="343"/>
    </row>
    <row r="34159" spans="4:4" x14ac:dyDescent="0.2">
      <c r="D34159" s="343"/>
    </row>
    <row r="34160" spans="4:4" x14ac:dyDescent="0.2">
      <c r="D34160" s="343"/>
    </row>
    <row r="34161" spans="4:4" x14ac:dyDescent="0.2">
      <c r="D34161" s="343"/>
    </row>
    <row r="34162" spans="4:4" x14ac:dyDescent="0.2">
      <c r="D34162" s="343"/>
    </row>
    <row r="34163" spans="4:4" x14ac:dyDescent="0.2">
      <c r="D34163" s="343"/>
    </row>
    <row r="34164" spans="4:4" x14ac:dyDescent="0.2">
      <c r="D34164" s="343"/>
    </row>
    <row r="34165" spans="4:4" x14ac:dyDescent="0.2">
      <c r="D34165" s="343"/>
    </row>
    <row r="34166" spans="4:4" x14ac:dyDescent="0.2">
      <c r="D34166" s="343"/>
    </row>
    <row r="34167" spans="4:4" x14ac:dyDescent="0.2">
      <c r="D34167" s="343"/>
    </row>
    <row r="34168" spans="4:4" x14ac:dyDescent="0.2">
      <c r="D34168" s="343"/>
    </row>
    <row r="34169" spans="4:4" x14ac:dyDescent="0.2">
      <c r="D34169" s="343"/>
    </row>
    <row r="34170" spans="4:4" x14ac:dyDescent="0.2">
      <c r="D34170" s="343"/>
    </row>
    <row r="34171" spans="4:4" x14ac:dyDescent="0.2">
      <c r="D34171" s="343"/>
    </row>
    <row r="34172" spans="4:4" x14ac:dyDescent="0.2">
      <c r="D34172" s="343"/>
    </row>
    <row r="34173" spans="4:4" x14ac:dyDescent="0.2">
      <c r="D34173" s="343"/>
    </row>
    <row r="34174" spans="4:4" x14ac:dyDescent="0.2">
      <c r="D34174" s="343"/>
    </row>
    <row r="34175" spans="4:4" x14ac:dyDescent="0.2">
      <c r="D34175" s="343"/>
    </row>
    <row r="34176" spans="4:4" x14ac:dyDescent="0.2">
      <c r="D34176" s="343"/>
    </row>
    <row r="34177" spans="4:4" x14ac:dyDescent="0.2">
      <c r="D34177" s="343"/>
    </row>
    <row r="34178" spans="4:4" x14ac:dyDescent="0.2">
      <c r="D34178" s="343"/>
    </row>
    <row r="34179" spans="4:4" x14ac:dyDescent="0.2">
      <c r="D34179" s="343"/>
    </row>
    <row r="34180" spans="4:4" x14ac:dyDescent="0.2">
      <c r="D34180" s="343"/>
    </row>
    <row r="34181" spans="4:4" x14ac:dyDescent="0.2">
      <c r="D34181" s="343"/>
    </row>
    <row r="34182" spans="4:4" x14ac:dyDescent="0.2">
      <c r="D34182" s="343"/>
    </row>
    <row r="34183" spans="4:4" x14ac:dyDescent="0.2">
      <c r="D34183" s="343"/>
    </row>
    <row r="34184" spans="4:4" x14ac:dyDescent="0.2">
      <c r="D34184" s="343"/>
    </row>
    <row r="34185" spans="4:4" x14ac:dyDescent="0.2">
      <c r="D34185" s="343"/>
    </row>
    <row r="34186" spans="4:4" x14ac:dyDescent="0.2">
      <c r="D34186" s="343"/>
    </row>
    <row r="34187" spans="4:4" x14ac:dyDescent="0.2">
      <c r="D34187" s="343"/>
    </row>
    <row r="34188" spans="4:4" x14ac:dyDescent="0.2">
      <c r="D34188" s="343"/>
    </row>
    <row r="34189" spans="4:4" x14ac:dyDescent="0.2">
      <c r="D34189" s="343"/>
    </row>
    <row r="34190" spans="4:4" x14ac:dyDescent="0.2">
      <c r="D34190" s="343"/>
    </row>
    <row r="34191" spans="4:4" x14ac:dyDescent="0.2">
      <c r="D34191" s="343"/>
    </row>
    <row r="34192" spans="4:4" x14ac:dyDescent="0.2">
      <c r="D34192" s="343"/>
    </row>
    <row r="34193" spans="4:4" x14ac:dyDescent="0.2">
      <c r="D34193" s="343"/>
    </row>
    <row r="34194" spans="4:4" x14ac:dyDescent="0.2">
      <c r="D34194" s="343"/>
    </row>
    <row r="34195" spans="4:4" x14ac:dyDescent="0.2">
      <c r="D34195" s="343"/>
    </row>
    <row r="34196" spans="4:4" x14ac:dyDescent="0.2">
      <c r="D34196" s="343"/>
    </row>
    <row r="34197" spans="4:4" x14ac:dyDescent="0.2">
      <c r="D34197" s="343"/>
    </row>
    <row r="34198" spans="4:4" x14ac:dyDescent="0.2">
      <c r="D34198" s="343"/>
    </row>
    <row r="34199" spans="4:4" x14ac:dyDescent="0.2">
      <c r="D34199" s="343"/>
    </row>
    <row r="34200" spans="4:4" x14ac:dyDescent="0.2">
      <c r="D34200" s="343"/>
    </row>
    <row r="34201" spans="4:4" x14ac:dyDescent="0.2">
      <c r="D34201" s="343"/>
    </row>
    <row r="34202" spans="4:4" x14ac:dyDescent="0.2">
      <c r="D34202" s="343"/>
    </row>
    <row r="34203" spans="4:4" x14ac:dyDescent="0.2">
      <c r="D34203" s="343"/>
    </row>
    <row r="34204" spans="4:4" x14ac:dyDescent="0.2">
      <c r="D34204" s="343"/>
    </row>
    <row r="34205" spans="4:4" x14ac:dyDescent="0.2">
      <c r="D34205" s="343"/>
    </row>
    <row r="34206" spans="4:4" x14ac:dyDescent="0.2">
      <c r="D34206" s="343"/>
    </row>
    <row r="34207" spans="4:4" x14ac:dyDescent="0.2">
      <c r="D34207" s="343"/>
    </row>
    <row r="34208" spans="4:4" x14ac:dyDescent="0.2">
      <c r="D34208" s="343"/>
    </row>
    <row r="34209" spans="4:4" x14ac:dyDescent="0.2">
      <c r="D34209" s="343"/>
    </row>
    <row r="34210" spans="4:4" x14ac:dyDescent="0.2">
      <c r="D34210" s="343"/>
    </row>
    <row r="34211" spans="4:4" x14ac:dyDescent="0.2">
      <c r="D34211" s="343"/>
    </row>
    <row r="34212" spans="4:4" x14ac:dyDescent="0.2">
      <c r="D34212" s="343"/>
    </row>
    <row r="34213" spans="4:4" x14ac:dyDescent="0.2">
      <c r="D34213" s="343"/>
    </row>
    <row r="34214" spans="4:4" x14ac:dyDescent="0.2">
      <c r="D34214" s="343"/>
    </row>
    <row r="34215" spans="4:4" x14ac:dyDescent="0.2">
      <c r="D34215" s="343"/>
    </row>
    <row r="34216" spans="4:4" x14ac:dyDescent="0.2">
      <c r="D34216" s="343"/>
    </row>
    <row r="34217" spans="4:4" x14ac:dyDescent="0.2">
      <c r="D34217" s="343"/>
    </row>
    <row r="34218" spans="4:4" x14ac:dyDescent="0.2">
      <c r="D34218" s="343"/>
    </row>
    <row r="34219" spans="4:4" x14ac:dyDescent="0.2">
      <c r="D34219" s="343"/>
    </row>
    <row r="34220" spans="4:4" x14ac:dyDescent="0.2">
      <c r="D34220" s="343"/>
    </row>
    <row r="34221" spans="4:4" x14ac:dyDescent="0.2">
      <c r="D34221" s="343"/>
    </row>
    <row r="34222" spans="4:4" x14ac:dyDescent="0.2">
      <c r="D34222" s="343"/>
    </row>
    <row r="34223" spans="4:4" x14ac:dyDescent="0.2">
      <c r="D34223" s="343"/>
    </row>
    <row r="34224" spans="4:4" x14ac:dyDescent="0.2">
      <c r="D34224" s="343"/>
    </row>
    <row r="34225" spans="4:4" x14ac:dyDescent="0.2">
      <c r="D34225" s="343"/>
    </row>
    <row r="34226" spans="4:4" x14ac:dyDescent="0.2">
      <c r="D34226" s="343"/>
    </row>
    <row r="34227" spans="4:4" x14ac:dyDescent="0.2">
      <c r="D34227" s="343"/>
    </row>
    <row r="34228" spans="4:4" x14ac:dyDescent="0.2">
      <c r="D34228" s="343"/>
    </row>
    <row r="34229" spans="4:4" x14ac:dyDescent="0.2">
      <c r="D34229" s="343"/>
    </row>
    <row r="34230" spans="4:4" x14ac:dyDescent="0.2">
      <c r="D34230" s="343"/>
    </row>
    <row r="34231" spans="4:4" x14ac:dyDescent="0.2">
      <c r="D34231" s="343"/>
    </row>
    <row r="34232" spans="4:4" x14ac:dyDescent="0.2">
      <c r="D34232" s="343"/>
    </row>
    <row r="34233" spans="4:4" x14ac:dyDescent="0.2">
      <c r="D34233" s="343"/>
    </row>
    <row r="34234" spans="4:4" x14ac:dyDescent="0.2">
      <c r="D34234" s="343"/>
    </row>
    <row r="34235" spans="4:4" x14ac:dyDescent="0.2">
      <c r="D34235" s="343"/>
    </row>
    <row r="34236" spans="4:4" x14ac:dyDescent="0.2">
      <c r="D34236" s="343"/>
    </row>
    <row r="34237" spans="4:4" x14ac:dyDescent="0.2">
      <c r="D34237" s="343"/>
    </row>
    <row r="34238" spans="4:4" x14ac:dyDescent="0.2">
      <c r="D34238" s="343"/>
    </row>
    <row r="34239" spans="4:4" x14ac:dyDescent="0.2">
      <c r="D34239" s="343"/>
    </row>
    <row r="34240" spans="4:4" x14ac:dyDescent="0.2">
      <c r="D34240" s="343"/>
    </row>
    <row r="34241" spans="4:4" x14ac:dyDescent="0.2">
      <c r="D34241" s="343"/>
    </row>
    <row r="34242" spans="4:4" x14ac:dyDescent="0.2">
      <c r="D34242" s="343"/>
    </row>
    <row r="34243" spans="4:4" x14ac:dyDescent="0.2">
      <c r="D34243" s="343"/>
    </row>
    <row r="34244" spans="4:4" x14ac:dyDescent="0.2">
      <c r="D34244" s="343"/>
    </row>
    <row r="34245" spans="4:4" x14ac:dyDescent="0.2">
      <c r="D34245" s="343"/>
    </row>
    <row r="34246" spans="4:4" x14ac:dyDescent="0.2">
      <c r="D34246" s="343"/>
    </row>
    <row r="34247" spans="4:4" x14ac:dyDescent="0.2">
      <c r="D34247" s="343"/>
    </row>
    <row r="34248" spans="4:4" x14ac:dyDescent="0.2">
      <c r="D34248" s="343"/>
    </row>
    <row r="34249" spans="4:4" x14ac:dyDescent="0.2">
      <c r="D34249" s="343"/>
    </row>
    <row r="34250" spans="4:4" x14ac:dyDescent="0.2">
      <c r="D34250" s="343"/>
    </row>
    <row r="34251" spans="4:4" x14ac:dyDescent="0.2">
      <c r="D34251" s="343"/>
    </row>
    <row r="34252" spans="4:4" x14ac:dyDescent="0.2">
      <c r="D34252" s="343"/>
    </row>
    <row r="34253" spans="4:4" x14ac:dyDescent="0.2">
      <c r="D34253" s="343"/>
    </row>
    <row r="34254" spans="4:4" x14ac:dyDescent="0.2">
      <c r="D34254" s="343"/>
    </row>
    <row r="34255" spans="4:4" x14ac:dyDescent="0.2">
      <c r="D34255" s="343"/>
    </row>
    <row r="34256" spans="4:4" x14ac:dyDescent="0.2">
      <c r="D34256" s="343"/>
    </row>
    <row r="34257" spans="4:4" x14ac:dyDescent="0.2">
      <c r="D34257" s="343"/>
    </row>
    <row r="34258" spans="4:4" x14ac:dyDescent="0.2">
      <c r="D34258" s="343"/>
    </row>
    <row r="34259" spans="4:4" x14ac:dyDescent="0.2">
      <c r="D34259" s="343"/>
    </row>
    <row r="34260" spans="4:4" x14ac:dyDescent="0.2">
      <c r="D34260" s="343"/>
    </row>
    <row r="34261" spans="4:4" x14ac:dyDescent="0.2">
      <c r="D34261" s="343"/>
    </row>
    <row r="34262" spans="4:4" x14ac:dyDescent="0.2">
      <c r="D34262" s="343"/>
    </row>
    <row r="34263" spans="4:4" x14ac:dyDescent="0.2">
      <c r="D34263" s="343"/>
    </row>
    <row r="34264" spans="4:4" x14ac:dyDescent="0.2">
      <c r="D34264" s="343"/>
    </row>
    <row r="34265" spans="4:4" x14ac:dyDescent="0.2">
      <c r="D34265" s="343"/>
    </row>
    <row r="34266" spans="4:4" x14ac:dyDescent="0.2">
      <c r="D34266" s="343"/>
    </row>
    <row r="34267" spans="4:4" x14ac:dyDescent="0.2">
      <c r="D34267" s="343"/>
    </row>
    <row r="34268" spans="4:4" x14ac:dyDescent="0.2">
      <c r="D34268" s="343"/>
    </row>
    <row r="34269" spans="4:4" x14ac:dyDescent="0.2">
      <c r="D34269" s="343"/>
    </row>
    <row r="34270" spans="4:4" x14ac:dyDescent="0.2">
      <c r="D34270" s="343"/>
    </row>
    <row r="34271" spans="4:4" x14ac:dyDescent="0.2">
      <c r="D34271" s="343"/>
    </row>
    <row r="34272" spans="4:4" x14ac:dyDescent="0.2">
      <c r="D34272" s="343"/>
    </row>
    <row r="34273" spans="4:4" x14ac:dyDescent="0.2">
      <c r="D34273" s="343"/>
    </row>
    <row r="34274" spans="4:4" x14ac:dyDescent="0.2">
      <c r="D34274" s="343"/>
    </row>
    <row r="34275" spans="4:4" x14ac:dyDescent="0.2">
      <c r="D34275" s="343"/>
    </row>
    <row r="34276" spans="4:4" x14ac:dyDescent="0.2">
      <c r="D34276" s="343"/>
    </row>
    <row r="34277" spans="4:4" x14ac:dyDescent="0.2">
      <c r="D34277" s="343"/>
    </row>
    <row r="34278" spans="4:4" x14ac:dyDescent="0.2">
      <c r="D34278" s="343"/>
    </row>
    <row r="34279" spans="4:4" x14ac:dyDescent="0.2">
      <c r="D34279" s="343"/>
    </row>
    <row r="34280" spans="4:4" x14ac:dyDescent="0.2">
      <c r="D34280" s="343"/>
    </row>
    <row r="34281" spans="4:4" x14ac:dyDescent="0.2">
      <c r="D34281" s="343"/>
    </row>
    <row r="34282" spans="4:4" x14ac:dyDescent="0.2">
      <c r="D34282" s="343"/>
    </row>
    <row r="34283" spans="4:4" x14ac:dyDescent="0.2">
      <c r="D34283" s="343"/>
    </row>
    <row r="34284" spans="4:4" x14ac:dyDescent="0.2">
      <c r="D34284" s="343"/>
    </row>
    <row r="34285" spans="4:4" x14ac:dyDescent="0.2">
      <c r="D34285" s="343"/>
    </row>
    <row r="34286" spans="4:4" x14ac:dyDescent="0.2">
      <c r="D34286" s="343"/>
    </row>
    <row r="34287" spans="4:4" x14ac:dyDescent="0.2">
      <c r="D34287" s="343"/>
    </row>
    <row r="34288" spans="4:4" x14ac:dyDescent="0.2">
      <c r="D34288" s="343"/>
    </row>
    <row r="34289" spans="4:4" x14ac:dyDescent="0.2">
      <c r="D34289" s="343"/>
    </row>
    <row r="34290" spans="4:4" x14ac:dyDescent="0.2">
      <c r="D34290" s="343"/>
    </row>
    <row r="34291" spans="4:4" x14ac:dyDescent="0.2">
      <c r="D34291" s="343"/>
    </row>
    <row r="34292" spans="4:4" x14ac:dyDescent="0.2">
      <c r="D34292" s="343"/>
    </row>
    <row r="34293" spans="4:4" x14ac:dyDescent="0.2">
      <c r="D34293" s="343"/>
    </row>
    <row r="34294" spans="4:4" x14ac:dyDescent="0.2">
      <c r="D34294" s="343"/>
    </row>
    <row r="34295" spans="4:4" x14ac:dyDescent="0.2">
      <c r="D34295" s="343"/>
    </row>
    <row r="34296" spans="4:4" x14ac:dyDescent="0.2">
      <c r="D34296" s="343"/>
    </row>
    <row r="34297" spans="4:4" x14ac:dyDescent="0.2">
      <c r="D34297" s="343"/>
    </row>
    <row r="34298" spans="4:4" x14ac:dyDescent="0.2">
      <c r="D34298" s="343"/>
    </row>
    <row r="34299" spans="4:4" x14ac:dyDescent="0.2">
      <c r="D34299" s="343"/>
    </row>
    <row r="34300" spans="4:4" x14ac:dyDescent="0.2">
      <c r="D34300" s="343"/>
    </row>
    <row r="34301" spans="4:4" x14ac:dyDescent="0.2">
      <c r="D34301" s="343"/>
    </row>
    <row r="34302" spans="4:4" x14ac:dyDescent="0.2">
      <c r="D34302" s="343"/>
    </row>
    <row r="34303" spans="4:4" x14ac:dyDescent="0.2">
      <c r="D34303" s="343"/>
    </row>
    <row r="34304" spans="4:4" x14ac:dyDescent="0.2">
      <c r="D34304" s="343"/>
    </row>
    <row r="34305" spans="4:4" x14ac:dyDescent="0.2">
      <c r="D34305" s="343"/>
    </row>
    <row r="34306" spans="4:4" x14ac:dyDescent="0.2">
      <c r="D34306" s="343"/>
    </row>
    <row r="34307" spans="4:4" x14ac:dyDescent="0.2">
      <c r="D34307" s="343"/>
    </row>
    <row r="34308" spans="4:4" x14ac:dyDescent="0.2">
      <c r="D34308" s="343"/>
    </row>
    <row r="34309" spans="4:4" x14ac:dyDescent="0.2">
      <c r="D34309" s="343"/>
    </row>
    <row r="34310" spans="4:4" x14ac:dyDescent="0.2">
      <c r="D34310" s="343"/>
    </row>
    <row r="34311" spans="4:4" x14ac:dyDescent="0.2">
      <c r="D34311" s="343"/>
    </row>
    <row r="34312" spans="4:4" x14ac:dyDescent="0.2">
      <c r="D34312" s="343"/>
    </row>
    <row r="34313" spans="4:4" x14ac:dyDescent="0.2">
      <c r="D34313" s="343"/>
    </row>
    <row r="34314" spans="4:4" x14ac:dyDescent="0.2">
      <c r="D34314" s="343"/>
    </row>
    <row r="34315" spans="4:4" x14ac:dyDescent="0.2">
      <c r="D34315" s="343"/>
    </row>
    <row r="34316" spans="4:4" x14ac:dyDescent="0.2">
      <c r="D34316" s="343"/>
    </row>
    <row r="34317" spans="4:4" x14ac:dyDescent="0.2">
      <c r="D34317" s="343"/>
    </row>
    <row r="34318" spans="4:4" x14ac:dyDescent="0.2">
      <c r="D34318" s="343"/>
    </row>
    <row r="34319" spans="4:4" x14ac:dyDescent="0.2">
      <c r="D34319" s="343"/>
    </row>
    <row r="34320" spans="4:4" x14ac:dyDescent="0.2">
      <c r="D34320" s="343"/>
    </row>
    <row r="34321" spans="4:4" x14ac:dyDescent="0.2">
      <c r="D34321" s="343"/>
    </row>
    <row r="34322" spans="4:4" x14ac:dyDescent="0.2">
      <c r="D34322" s="343"/>
    </row>
    <row r="34323" spans="4:4" x14ac:dyDescent="0.2">
      <c r="D34323" s="343"/>
    </row>
    <row r="34324" spans="4:4" x14ac:dyDescent="0.2">
      <c r="D34324" s="343"/>
    </row>
    <row r="34325" spans="4:4" x14ac:dyDescent="0.2">
      <c r="D34325" s="343"/>
    </row>
    <row r="34326" spans="4:4" x14ac:dyDescent="0.2">
      <c r="D34326" s="343"/>
    </row>
    <row r="34327" spans="4:4" x14ac:dyDescent="0.2">
      <c r="D34327" s="343"/>
    </row>
    <row r="34328" spans="4:4" x14ac:dyDescent="0.2">
      <c r="D34328" s="343"/>
    </row>
    <row r="34329" spans="4:4" x14ac:dyDescent="0.2">
      <c r="D34329" s="343"/>
    </row>
    <row r="34330" spans="4:4" x14ac:dyDescent="0.2">
      <c r="D34330" s="343"/>
    </row>
    <row r="34331" spans="4:4" x14ac:dyDescent="0.2">
      <c r="D34331" s="343"/>
    </row>
    <row r="34332" spans="4:4" x14ac:dyDescent="0.2">
      <c r="D34332" s="343"/>
    </row>
    <row r="34333" spans="4:4" x14ac:dyDescent="0.2">
      <c r="D34333" s="343"/>
    </row>
    <row r="34334" spans="4:4" x14ac:dyDescent="0.2">
      <c r="D34334" s="343"/>
    </row>
    <row r="34335" spans="4:4" x14ac:dyDescent="0.2">
      <c r="D34335" s="343"/>
    </row>
    <row r="34336" spans="4:4" x14ac:dyDescent="0.2">
      <c r="D34336" s="343"/>
    </row>
    <row r="34337" spans="4:4" x14ac:dyDescent="0.2">
      <c r="D34337" s="343"/>
    </row>
    <row r="34338" spans="4:4" x14ac:dyDescent="0.2">
      <c r="D34338" s="343"/>
    </row>
    <row r="34339" spans="4:4" x14ac:dyDescent="0.2">
      <c r="D34339" s="343"/>
    </row>
    <row r="34340" spans="4:4" x14ac:dyDescent="0.2">
      <c r="D34340" s="343"/>
    </row>
    <row r="34341" spans="4:4" x14ac:dyDescent="0.2">
      <c r="D34341" s="343"/>
    </row>
    <row r="34342" spans="4:4" x14ac:dyDescent="0.2">
      <c r="D34342" s="343"/>
    </row>
    <row r="34343" spans="4:4" x14ac:dyDescent="0.2">
      <c r="D34343" s="343"/>
    </row>
    <row r="34344" spans="4:4" x14ac:dyDescent="0.2">
      <c r="D34344" s="343"/>
    </row>
    <row r="34345" spans="4:4" x14ac:dyDescent="0.2">
      <c r="D34345" s="343"/>
    </row>
    <row r="34346" spans="4:4" x14ac:dyDescent="0.2">
      <c r="D34346" s="343"/>
    </row>
    <row r="34347" spans="4:4" x14ac:dyDescent="0.2">
      <c r="D34347" s="343"/>
    </row>
    <row r="34348" spans="4:4" x14ac:dyDescent="0.2">
      <c r="D34348" s="343"/>
    </row>
    <row r="34349" spans="4:4" x14ac:dyDescent="0.2">
      <c r="D34349" s="343"/>
    </row>
    <row r="34350" spans="4:4" x14ac:dyDescent="0.2">
      <c r="D34350" s="343"/>
    </row>
    <row r="34351" spans="4:4" x14ac:dyDescent="0.2">
      <c r="D34351" s="343"/>
    </row>
    <row r="34352" spans="4:4" x14ac:dyDescent="0.2">
      <c r="D34352" s="343"/>
    </row>
    <row r="34353" spans="4:4" x14ac:dyDescent="0.2">
      <c r="D34353" s="343"/>
    </row>
    <row r="34354" spans="4:4" x14ac:dyDescent="0.2">
      <c r="D34354" s="343"/>
    </row>
    <row r="34355" spans="4:4" x14ac:dyDescent="0.2">
      <c r="D34355" s="343"/>
    </row>
    <row r="34356" spans="4:4" x14ac:dyDescent="0.2">
      <c r="D34356" s="343"/>
    </row>
    <row r="34357" spans="4:4" x14ac:dyDescent="0.2">
      <c r="D34357" s="343"/>
    </row>
    <row r="34358" spans="4:4" x14ac:dyDescent="0.2">
      <c r="D34358" s="343"/>
    </row>
    <row r="34359" spans="4:4" x14ac:dyDescent="0.2">
      <c r="D34359" s="343"/>
    </row>
    <row r="34360" spans="4:4" x14ac:dyDescent="0.2">
      <c r="D34360" s="343"/>
    </row>
    <row r="34361" spans="4:4" x14ac:dyDescent="0.2">
      <c r="D34361" s="343"/>
    </row>
    <row r="34362" spans="4:4" x14ac:dyDescent="0.2">
      <c r="D34362" s="343"/>
    </row>
    <row r="34363" spans="4:4" x14ac:dyDescent="0.2">
      <c r="D34363" s="343"/>
    </row>
    <row r="34364" spans="4:4" x14ac:dyDescent="0.2">
      <c r="D34364" s="343"/>
    </row>
    <row r="34365" spans="4:4" x14ac:dyDescent="0.2">
      <c r="D34365" s="343"/>
    </row>
    <row r="34366" spans="4:4" x14ac:dyDescent="0.2">
      <c r="D34366" s="343"/>
    </row>
    <row r="34367" spans="4:4" x14ac:dyDescent="0.2">
      <c r="D34367" s="343"/>
    </row>
    <row r="34368" spans="4:4" x14ac:dyDescent="0.2">
      <c r="D34368" s="343"/>
    </row>
    <row r="34369" spans="4:4" x14ac:dyDescent="0.2">
      <c r="D34369" s="343"/>
    </row>
    <row r="34370" spans="4:4" x14ac:dyDescent="0.2">
      <c r="D34370" s="343"/>
    </row>
    <row r="34371" spans="4:4" x14ac:dyDescent="0.2">
      <c r="D34371" s="343"/>
    </row>
    <row r="34372" spans="4:4" x14ac:dyDescent="0.2">
      <c r="D34372" s="343"/>
    </row>
    <row r="34373" spans="4:4" x14ac:dyDescent="0.2">
      <c r="D34373" s="343"/>
    </row>
    <row r="34374" spans="4:4" x14ac:dyDescent="0.2">
      <c r="D34374" s="343"/>
    </row>
    <row r="34375" spans="4:4" x14ac:dyDescent="0.2">
      <c r="D34375" s="343"/>
    </row>
    <row r="34376" spans="4:4" x14ac:dyDescent="0.2">
      <c r="D34376" s="343"/>
    </row>
    <row r="34377" spans="4:4" x14ac:dyDescent="0.2">
      <c r="D34377" s="343"/>
    </row>
    <row r="34378" spans="4:4" x14ac:dyDescent="0.2">
      <c r="D34378" s="343"/>
    </row>
    <row r="34379" spans="4:4" x14ac:dyDescent="0.2">
      <c r="D34379" s="343"/>
    </row>
    <row r="34380" spans="4:4" x14ac:dyDescent="0.2">
      <c r="D34380" s="343"/>
    </row>
    <row r="34381" spans="4:4" x14ac:dyDescent="0.2">
      <c r="D34381" s="343"/>
    </row>
    <row r="34382" spans="4:4" x14ac:dyDescent="0.2">
      <c r="D34382" s="343"/>
    </row>
    <row r="34383" spans="4:4" x14ac:dyDescent="0.2">
      <c r="D34383" s="343"/>
    </row>
    <row r="34384" spans="4:4" x14ac:dyDescent="0.2">
      <c r="D34384" s="343"/>
    </row>
    <row r="34385" spans="4:4" x14ac:dyDescent="0.2">
      <c r="D34385" s="343"/>
    </row>
    <row r="34386" spans="4:4" x14ac:dyDescent="0.2">
      <c r="D34386" s="343"/>
    </row>
    <row r="34387" spans="4:4" x14ac:dyDescent="0.2">
      <c r="D34387" s="343"/>
    </row>
    <row r="34388" spans="4:4" x14ac:dyDescent="0.2">
      <c r="D34388" s="343"/>
    </row>
    <row r="34389" spans="4:4" x14ac:dyDescent="0.2">
      <c r="D34389" s="343"/>
    </row>
    <row r="34390" spans="4:4" x14ac:dyDescent="0.2">
      <c r="D34390" s="343"/>
    </row>
    <row r="34391" spans="4:4" x14ac:dyDescent="0.2">
      <c r="D34391" s="343"/>
    </row>
    <row r="34392" spans="4:4" x14ac:dyDescent="0.2">
      <c r="D34392" s="343"/>
    </row>
    <row r="34393" spans="4:4" x14ac:dyDescent="0.2">
      <c r="D34393" s="343"/>
    </row>
    <row r="34394" spans="4:4" x14ac:dyDescent="0.2">
      <c r="D34394" s="343"/>
    </row>
    <row r="34395" spans="4:4" x14ac:dyDescent="0.2">
      <c r="D34395" s="343"/>
    </row>
    <row r="34396" spans="4:4" x14ac:dyDescent="0.2">
      <c r="D34396" s="343"/>
    </row>
    <row r="34397" spans="4:4" x14ac:dyDescent="0.2">
      <c r="D34397" s="343"/>
    </row>
    <row r="34398" spans="4:4" x14ac:dyDescent="0.2">
      <c r="D34398" s="343"/>
    </row>
    <row r="34399" spans="4:4" x14ac:dyDescent="0.2">
      <c r="D34399" s="343"/>
    </row>
    <row r="34400" spans="4:4" x14ac:dyDescent="0.2">
      <c r="D34400" s="343"/>
    </row>
    <row r="34401" spans="4:4" x14ac:dyDescent="0.2">
      <c r="D34401" s="343"/>
    </row>
    <row r="34402" spans="4:4" x14ac:dyDescent="0.2">
      <c r="D34402" s="343"/>
    </row>
    <row r="34403" spans="4:4" x14ac:dyDescent="0.2">
      <c r="D34403" s="343"/>
    </row>
    <row r="34404" spans="4:4" x14ac:dyDescent="0.2">
      <c r="D34404" s="343"/>
    </row>
    <row r="34405" spans="4:4" x14ac:dyDescent="0.2">
      <c r="D34405" s="343"/>
    </row>
    <row r="34406" spans="4:4" x14ac:dyDescent="0.2">
      <c r="D34406" s="343"/>
    </row>
    <row r="34407" spans="4:4" x14ac:dyDescent="0.2">
      <c r="D34407" s="343"/>
    </row>
    <row r="34408" spans="4:4" x14ac:dyDescent="0.2">
      <c r="D34408" s="343"/>
    </row>
    <row r="34409" spans="4:4" x14ac:dyDescent="0.2">
      <c r="D34409" s="343"/>
    </row>
    <row r="34410" spans="4:4" x14ac:dyDescent="0.2">
      <c r="D34410" s="343"/>
    </row>
    <row r="34411" spans="4:4" x14ac:dyDescent="0.2">
      <c r="D34411" s="343"/>
    </row>
    <row r="34412" spans="4:4" x14ac:dyDescent="0.2">
      <c r="D34412" s="343"/>
    </row>
    <row r="34413" spans="4:4" x14ac:dyDescent="0.2">
      <c r="D34413" s="343"/>
    </row>
    <row r="34414" spans="4:4" x14ac:dyDescent="0.2">
      <c r="D34414" s="343"/>
    </row>
    <row r="34415" spans="4:4" x14ac:dyDescent="0.2">
      <c r="D34415" s="343"/>
    </row>
    <row r="34416" spans="4:4" x14ac:dyDescent="0.2">
      <c r="D34416" s="343"/>
    </row>
    <row r="34417" spans="4:4" x14ac:dyDescent="0.2">
      <c r="D34417" s="343"/>
    </row>
    <row r="34418" spans="4:4" x14ac:dyDescent="0.2">
      <c r="D34418" s="343"/>
    </row>
    <row r="34419" spans="4:4" x14ac:dyDescent="0.2">
      <c r="D34419" s="343"/>
    </row>
    <row r="34420" spans="4:4" x14ac:dyDescent="0.2">
      <c r="D34420" s="343"/>
    </row>
    <row r="34421" spans="4:4" x14ac:dyDescent="0.2">
      <c r="D34421" s="343"/>
    </row>
    <row r="34422" spans="4:4" x14ac:dyDescent="0.2">
      <c r="D34422" s="343"/>
    </row>
    <row r="34423" spans="4:4" x14ac:dyDescent="0.2">
      <c r="D34423" s="343"/>
    </row>
    <row r="34424" spans="4:4" x14ac:dyDescent="0.2">
      <c r="D34424" s="343"/>
    </row>
    <row r="34425" spans="4:4" x14ac:dyDescent="0.2">
      <c r="D34425" s="343"/>
    </row>
    <row r="34426" spans="4:4" x14ac:dyDescent="0.2">
      <c r="D34426" s="343"/>
    </row>
    <row r="34427" spans="4:4" x14ac:dyDescent="0.2">
      <c r="D34427" s="343"/>
    </row>
    <row r="34428" spans="4:4" x14ac:dyDescent="0.2">
      <c r="D34428" s="343"/>
    </row>
    <row r="34429" spans="4:4" x14ac:dyDescent="0.2">
      <c r="D34429" s="343"/>
    </row>
    <row r="34430" spans="4:4" x14ac:dyDescent="0.2">
      <c r="D34430" s="343"/>
    </row>
    <row r="34431" spans="4:4" x14ac:dyDescent="0.2">
      <c r="D34431" s="343"/>
    </row>
    <row r="34432" spans="4:4" x14ac:dyDescent="0.2">
      <c r="D34432" s="343"/>
    </row>
    <row r="34433" spans="4:4" x14ac:dyDescent="0.2">
      <c r="D34433" s="343"/>
    </row>
    <row r="34434" spans="4:4" x14ac:dyDescent="0.2">
      <c r="D34434" s="343"/>
    </row>
    <row r="34435" spans="4:4" x14ac:dyDescent="0.2">
      <c r="D34435" s="343"/>
    </row>
    <row r="34436" spans="4:4" x14ac:dyDescent="0.2">
      <c r="D34436" s="343"/>
    </row>
    <row r="34437" spans="4:4" x14ac:dyDescent="0.2">
      <c r="D34437" s="343"/>
    </row>
    <row r="34438" spans="4:4" x14ac:dyDescent="0.2">
      <c r="D34438" s="343"/>
    </row>
    <row r="34439" spans="4:4" x14ac:dyDescent="0.2">
      <c r="D34439" s="343"/>
    </row>
    <row r="34440" spans="4:4" x14ac:dyDescent="0.2">
      <c r="D34440" s="343"/>
    </row>
    <row r="34441" spans="4:4" x14ac:dyDescent="0.2">
      <c r="D34441" s="343"/>
    </row>
    <row r="34442" spans="4:4" x14ac:dyDescent="0.2">
      <c r="D34442" s="343"/>
    </row>
    <row r="34443" spans="4:4" x14ac:dyDescent="0.2">
      <c r="D34443" s="343"/>
    </row>
    <row r="34444" spans="4:4" x14ac:dyDescent="0.2">
      <c r="D34444" s="343"/>
    </row>
    <row r="34445" spans="4:4" x14ac:dyDescent="0.2">
      <c r="D34445" s="343"/>
    </row>
    <row r="34446" spans="4:4" x14ac:dyDescent="0.2">
      <c r="D34446" s="343"/>
    </row>
    <row r="34447" spans="4:4" x14ac:dyDescent="0.2">
      <c r="D34447" s="343"/>
    </row>
    <row r="34448" spans="4:4" x14ac:dyDescent="0.2">
      <c r="D34448" s="343"/>
    </row>
    <row r="34449" spans="4:4" x14ac:dyDescent="0.2">
      <c r="D34449" s="343"/>
    </row>
    <row r="34450" spans="4:4" x14ac:dyDescent="0.2">
      <c r="D34450" s="343"/>
    </row>
    <row r="34451" spans="4:4" x14ac:dyDescent="0.2">
      <c r="D34451" s="343"/>
    </row>
    <row r="34452" spans="4:4" x14ac:dyDescent="0.2">
      <c r="D34452" s="343"/>
    </row>
    <row r="34453" spans="4:4" x14ac:dyDescent="0.2">
      <c r="D34453" s="343"/>
    </row>
    <row r="34454" spans="4:4" x14ac:dyDescent="0.2">
      <c r="D34454" s="343"/>
    </row>
    <row r="34455" spans="4:4" x14ac:dyDescent="0.2">
      <c r="D34455" s="343"/>
    </row>
    <row r="34456" spans="4:4" x14ac:dyDescent="0.2">
      <c r="D34456" s="343"/>
    </row>
    <row r="34457" spans="4:4" x14ac:dyDescent="0.2">
      <c r="D34457" s="343"/>
    </row>
    <row r="34458" spans="4:4" x14ac:dyDescent="0.2">
      <c r="D34458" s="343"/>
    </row>
    <row r="34459" spans="4:4" x14ac:dyDescent="0.2">
      <c r="D34459" s="343"/>
    </row>
    <row r="34460" spans="4:4" x14ac:dyDescent="0.2">
      <c r="D34460" s="343"/>
    </row>
    <row r="34461" spans="4:4" x14ac:dyDescent="0.2">
      <c r="D34461" s="343"/>
    </row>
    <row r="34462" spans="4:4" x14ac:dyDescent="0.2">
      <c r="D34462" s="343"/>
    </row>
    <row r="34463" spans="4:4" x14ac:dyDescent="0.2">
      <c r="D34463" s="343"/>
    </row>
    <row r="34464" spans="4:4" x14ac:dyDescent="0.2">
      <c r="D34464" s="343"/>
    </row>
    <row r="34465" spans="4:4" x14ac:dyDescent="0.2">
      <c r="D34465" s="343"/>
    </row>
    <row r="34466" spans="4:4" x14ac:dyDescent="0.2">
      <c r="D34466" s="343"/>
    </row>
    <row r="34467" spans="4:4" x14ac:dyDescent="0.2">
      <c r="D34467" s="343"/>
    </row>
    <row r="34468" spans="4:4" x14ac:dyDescent="0.2">
      <c r="D34468" s="343"/>
    </row>
    <row r="34469" spans="4:4" x14ac:dyDescent="0.2">
      <c r="D34469" s="343"/>
    </row>
    <row r="34470" spans="4:4" x14ac:dyDescent="0.2">
      <c r="D34470" s="343"/>
    </row>
    <row r="34471" spans="4:4" x14ac:dyDescent="0.2">
      <c r="D34471" s="343"/>
    </row>
    <row r="34472" spans="4:4" x14ac:dyDescent="0.2">
      <c r="D34472" s="343"/>
    </row>
    <row r="34473" spans="4:4" x14ac:dyDescent="0.2">
      <c r="D34473" s="343"/>
    </row>
    <row r="34474" spans="4:4" x14ac:dyDescent="0.2">
      <c r="D34474" s="343"/>
    </row>
    <row r="34475" spans="4:4" x14ac:dyDescent="0.2">
      <c r="D34475" s="343"/>
    </row>
    <row r="34476" spans="4:4" x14ac:dyDescent="0.2">
      <c r="D34476" s="343"/>
    </row>
    <row r="34477" spans="4:4" x14ac:dyDescent="0.2">
      <c r="D34477" s="343"/>
    </row>
    <row r="34478" spans="4:4" x14ac:dyDescent="0.2">
      <c r="D34478" s="343"/>
    </row>
    <row r="34479" spans="4:4" x14ac:dyDescent="0.2">
      <c r="D34479" s="343"/>
    </row>
    <row r="34480" spans="4:4" x14ac:dyDescent="0.2">
      <c r="D34480" s="343"/>
    </row>
    <row r="34481" spans="4:4" x14ac:dyDescent="0.2">
      <c r="D34481" s="343"/>
    </row>
    <row r="34482" spans="4:4" x14ac:dyDescent="0.2">
      <c r="D34482" s="343"/>
    </row>
    <row r="34483" spans="4:4" x14ac:dyDescent="0.2">
      <c r="D34483" s="343"/>
    </row>
    <row r="34484" spans="4:4" x14ac:dyDescent="0.2">
      <c r="D34484" s="343"/>
    </row>
    <row r="34485" spans="4:4" x14ac:dyDescent="0.2">
      <c r="D34485" s="343"/>
    </row>
    <row r="34486" spans="4:4" x14ac:dyDescent="0.2">
      <c r="D34486" s="343"/>
    </row>
    <row r="34487" spans="4:4" x14ac:dyDescent="0.2">
      <c r="D34487" s="343"/>
    </row>
    <row r="34488" spans="4:4" x14ac:dyDescent="0.2">
      <c r="D34488" s="343"/>
    </row>
    <row r="34489" spans="4:4" x14ac:dyDescent="0.2">
      <c r="D34489" s="343"/>
    </row>
    <row r="34490" spans="4:4" x14ac:dyDescent="0.2">
      <c r="D34490" s="343"/>
    </row>
    <row r="34491" spans="4:4" x14ac:dyDescent="0.2">
      <c r="D34491" s="343"/>
    </row>
    <row r="34492" spans="4:4" x14ac:dyDescent="0.2">
      <c r="D34492" s="343"/>
    </row>
    <row r="34493" spans="4:4" x14ac:dyDescent="0.2">
      <c r="D34493" s="343"/>
    </row>
    <row r="34494" spans="4:4" x14ac:dyDescent="0.2">
      <c r="D34494" s="343"/>
    </row>
    <row r="34495" spans="4:4" x14ac:dyDescent="0.2">
      <c r="D34495" s="343"/>
    </row>
    <row r="34496" spans="4:4" x14ac:dyDescent="0.2">
      <c r="D34496" s="343"/>
    </row>
    <row r="34497" spans="4:4" x14ac:dyDescent="0.2">
      <c r="D34497" s="343"/>
    </row>
    <row r="34498" spans="4:4" x14ac:dyDescent="0.2">
      <c r="D34498" s="343"/>
    </row>
    <row r="34499" spans="4:4" x14ac:dyDescent="0.2">
      <c r="D34499" s="343"/>
    </row>
    <row r="34500" spans="4:4" x14ac:dyDescent="0.2">
      <c r="D34500" s="343"/>
    </row>
    <row r="34501" spans="4:4" x14ac:dyDescent="0.2">
      <c r="D34501" s="343"/>
    </row>
    <row r="34502" spans="4:4" x14ac:dyDescent="0.2">
      <c r="D34502" s="343"/>
    </row>
    <row r="34503" spans="4:4" x14ac:dyDescent="0.2">
      <c r="D34503" s="343"/>
    </row>
    <row r="34504" spans="4:4" x14ac:dyDescent="0.2">
      <c r="D34504" s="343"/>
    </row>
    <row r="34505" spans="4:4" x14ac:dyDescent="0.2">
      <c r="D34505" s="343"/>
    </row>
    <row r="34506" spans="4:4" x14ac:dyDescent="0.2">
      <c r="D34506" s="343"/>
    </row>
    <row r="34507" spans="4:4" x14ac:dyDescent="0.2">
      <c r="D34507" s="343"/>
    </row>
    <row r="34508" spans="4:4" x14ac:dyDescent="0.2">
      <c r="D34508" s="343"/>
    </row>
    <row r="34509" spans="4:4" x14ac:dyDescent="0.2">
      <c r="D34509" s="343"/>
    </row>
    <row r="34510" spans="4:4" x14ac:dyDescent="0.2">
      <c r="D34510" s="343"/>
    </row>
    <row r="34511" spans="4:4" x14ac:dyDescent="0.2">
      <c r="D34511" s="343"/>
    </row>
    <row r="34512" spans="4:4" x14ac:dyDescent="0.2">
      <c r="D34512" s="343"/>
    </row>
    <row r="34513" spans="4:4" x14ac:dyDescent="0.2">
      <c r="D34513" s="343"/>
    </row>
    <row r="34514" spans="4:4" x14ac:dyDescent="0.2">
      <c r="D34514" s="343"/>
    </row>
    <row r="34515" spans="4:4" x14ac:dyDescent="0.2">
      <c r="D34515" s="343"/>
    </row>
    <row r="34516" spans="4:4" x14ac:dyDescent="0.2">
      <c r="D34516" s="343"/>
    </row>
    <row r="34517" spans="4:4" x14ac:dyDescent="0.2">
      <c r="D34517" s="343"/>
    </row>
    <row r="34518" spans="4:4" x14ac:dyDescent="0.2">
      <c r="D34518" s="343"/>
    </row>
    <row r="34519" spans="4:4" x14ac:dyDescent="0.2">
      <c r="D34519" s="343"/>
    </row>
    <row r="34520" spans="4:4" x14ac:dyDescent="0.2">
      <c r="D34520" s="343"/>
    </row>
    <row r="34521" spans="4:4" x14ac:dyDescent="0.2">
      <c r="D34521" s="343"/>
    </row>
    <row r="34522" spans="4:4" x14ac:dyDescent="0.2">
      <c r="D34522" s="343"/>
    </row>
    <row r="34523" spans="4:4" x14ac:dyDescent="0.2">
      <c r="D34523" s="343"/>
    </row>
    <row r="34524" spans="4:4" x14ac:dyDescent="0.2">
      <c r="D34524" s="343"/>
    </row>
    <row r="34525" spans="4:4" x14ac:dyDescent="0.2">
      <c r="D34525" s="343"/>
    </row>
    <row r="34526" spans="4:4" x14ac:dyDescent="0.2">
      <c r="D34526" s="343"/>
    </row>
    <row r="34527" spans="4:4" x14ac:dyDescent="0.2">
      <c r="D34527" s="343"/>
    </row>
    <row r="34528" spans="4:4" x14ac:dyDescent="0.2">
      <c r="D34528" s="343"/>
    </row>
    <row r="34529" spans="4:4" x14ac:dyDescent="0.2">
      <c r="D34529" s="343"/>
    </row>
    <row r="34530" spans="4:4" x14ac:dyDescent="0.2">
      <c r="D34530" s="343"/>
    </row>
    <row r="34531" spans="4:4" x14ac:dyDescent="0.2">
      <c r="D34531" s="343"/>
    </row>
    <row r="34532" spans="4:4" x14ac:dyDescent="0.2">
      <c r="D34532" s="343"/>
    </row>
    <row r="34533" spans="4:4" x14ac:dyDescent="0.2">
      <c r="D34533" s="343"/>
    </row>
    <row r="34534" spans="4:4" x14ac:dyDescent="0.2">
      <c r="D34534" s="343"/>
    </row>
    <row r="34535" spans="4:4" x14ac:dyDescent="0.2">
      <c r="D34535" s="343"/>
    </row>
    <row r="34536" spans="4:4" x14ac:dyDescent="0.2">
      <c r="D34536" s="343"/>
    </row>
    <row r="34537" spans="4:4" x14ac:dyDescent="0.2">
      <c r="D34537" s="343"/>
    </row>
    <row r="34538" spans="4:4" x14ac:dyDescent="0.2">
      <c r="D34538" s="343"/>
    </row>
    <row r="34539" spans="4:4" x14ac:dyDescent="0.2">
      <c r="D34539" s="343"/>
    </row>
    <row r="34540" spans="4:4" x14ac:dyDescent="0.2">
      <c r="D34540" s="343"/>
    </row>
    <row r="34541" spans="4:4" x14ac:dyDescent="0.2">
      <c r="D34541" s="343"/>
    </row>
    <row r="34542" spans="4:4" x14ac:dyDescent="0.2">
      <c r="D34542" s="343"/>
    </row>
    <row r="34543" spans="4:4" x14ac:dyDescent="0.2">
      <c r="D34543" s="343"/>
    </row>
    <row r="34544" spans="4:4" x14ac:dyDescent="0.2">
      <c r="D34544" s="343"/>
    </row>
    <row r="34545" spans="4:4" x14ac:dyDescent="0.2">
      <c r="D34545" s="343"/>
    </row>
    <row r="34546" spans="4:4" x14ac:dyDescent="0.2">
      <c r="D34546" s="343"/>
    </row>
    <row r="34547" spans="4:4" x14ac:dyDescent="0.2">
      <c r="D34547" s="343"/>
    </row>
    <row r="34548" spans="4:4" x14ac:dyDescent="0.2">
      <c r="D34548" s="343"/>
    </row>
    <row r="34549" spans="4:4" x14ac:dyDescent="0.2">
      <c r="D34549" s="343"/>
    </row>
    <row r="34550" spans="4:4" x14ac:dyDescent="0.2">
      <c r="D34550" s="343"/>
    </row>
    <row r="34551" spans="4:4" x14ac:dyDescent="0.2">
      <c r="D34551" s="343"/>
    </row>
    <row r="34552" spans="4:4" x14ac:dyDescent="0.2">
      <c r="D34552" s="343"/>
    </row>
    <row r="34553" spans="4:4" x14ac:dyDescent="0.2">
      <c r="D34553" s="343"/>
    </row>
    <row r="34554" spans="4:4" x14ac:dyDescent="0.2">
      <c r="D34554" s="343"/>
    </row>
    <row r="34555" spans="4:4" x14ac:dyDescent="0.2">
      <c r="D34555" s="343"/>
    </row>
    <row r="34556" spans="4:4" x14ac:dyDescent="0.2">
      <c r="D34556" s="343"/>
    </row>
    <row r="34557" spans="4:4" x14ac:dyDescent="0.2">
      <c r="D34557" s="343"/>
    </row>
    <row r="34558" spans="4:4" x14ac:dyDescent="0.2">
      <c r="D34558" s="343"/>
    </row>
    <row r="34559" spans="4:4" x14ac:dyDescent="0.2">
      <c r="D34559" s="343"/>
    </row>
    <row r="34560" spans="4:4" x14ac:dyDescent="0.2">
      <c r="D34560" s="343"/>
    </row>
    <row r="34561" spans="4:4" x14ac:dyDescent="0.2">
      <c r="D34561" s="343"/>
    </row>
    <row r="34562" spans="4:4" x14ac:dyDescent="0.2">
      <c r="D34562" s="343"/>
    </row>
    <row r="34563" spans="4:4" x14ac:dyDescent="0.2">
      <c r="D34563" s="343"/>
    </row>
    <row r="34564" spans="4:4" x14ac:dyDescent="0.2">
      <c r="D34564" s="343"/>
    </row>
    <row r="34565" spans="4:4" x14ac:dyDescent="0.2">
      <c r="D34565" s="343"/>
    </row>
    <row r="34566" spans="4:4" x14ac:dyDescent="0.2">
      <c r="D34566" s="343"/>
    </row>
    <row r="34567" spans="4:4" x14ac:dyDescent="0.2">
      <c r="D34567" s="343"/>
    </row>
    <row r="34568" spans="4:4" x14ac:dyDescent="0.2">
      <c r="D34568" s="343"/>
    </row>
    <row r="34569" spans="4:4" x14ac:dyDescent="0.2">
      <c r="D34569" s="343"/>
    </row>
    <row r="34570" spans="4:4" x14ac:dyDescent="0.2">
      <c r="D34570" s="343"/>
    </row>
    <row r="34571" spans="4:4" x14ac:dyDescent="0.2">
      <c r="D34571" s="343"/>
    </row>
    <row r="34572" spans="4:4" x14ac:dyDescent="0.2">
      <c r="D34572" s="343"/>
    </row>
    <row r="34573" spans="4:4" x14ac:dyDescent="0.2">
      <c r="D34573" s="343"/>
    </row>
    <row r="34574" spans="4:4" x14ac:dyDescent="0.2">
      <c r="D34574" s="343"/>
    </row>
    <row r="34575" spans="4:4" x14ac:dyDescent="0.2">
      <c r="D34575" s="343"/>
    </row>
    <row r="34576" spans="4:4" x14ac:dyDescent="0.2">
      <c r="D34576" s="343"/>
    </row>
    <row r="34577" spans="4:4" x14ac:dyDescent="0.2">
      <c r="D34577" s="343"/>
    </row>
    <row r="34578" spans="4:4" x14ac:dyDescent="0.2">
      <c r="D34578" s="343"/>
    </row>
    <row r="34579" spans="4:4" x14ac:dyDescent="0.2">
      <c r="D34579" s="343"/>
    </row>
    <row r="34580" spans="4:4" x14ac:dyDescent="0.2">
      <c r="D34580" s="343"/>
    </row>
    <row r="34581" spans="4:4" x14ac:dyDescent="0.2">
      <c r="D34581" s="343"/>
    </row>
    <row r="34582" spans="4:4" x14ac:dyDescent="0.2">
      <c r="D34582" s="343"/>
    </row>
    <row r="34583" spans="4:4" x14ac:dyDescent="0.2">
      <c r="D34583" s="343"/>
    </row>
    <row r="34584" spans="4:4" x14ac:dyDescent="0.2">
      <c r="D34584" s="343"/>
    </row>
    <row r="34585" spans="4:4" x14ac:dyDescent="0.2">
      <c r="D34585" s="343"/>
    </row>
    <row r="34586" spans="4:4" x14ac:dyDescent="0.2">
      <c r="D34586" s="343"/>
    </row>
    <row r="34587" spans="4:4" x14ac:dyDescent="0.2">
      <c r="D34587" s="343"/>
    </row>
    <row r="34588" spans="4:4" x14ac:dyDescent="0.2">
      <c r="D34588" s="343"/>
    </row>
    <row r="34589" spans="4:4" x14ac:dyDescent="0.2">
      <c r="D34589" s="343"/>
    </row>
    <row r="34590" spans="4:4" x14ac:dyDescent="0.2">
      <c r="D34590" s="343"/>
    </row>
    <row r="34591" spans="4:4" x14ac:dyDescent="0.2">
      <c r="D34591" s="343"/>
    </row>
    <row r="34592" spans="4:4" x14ac:dyDescent="0.2">
      <c r="D34592" s="343"/>
    </row>
    <row r="34593" spans="4:4" x14ac:dyDescent="0.2">
      <c r="D34593" s="343"/>
    </row>
    <row r="34594" spans="4:4" x14ac:dyDescent="0.2">
      <c r="D34594" s="343"/>
    </row>
    <row r="34595" spans="4:4" x14ac:dyDescent="0.2">
      <c r="D34595" s="343"/>
    </row>
    <row r="34596" spans="4:4" x14ac:dyDescent="0.2">
      <c r="D34596" s="343"/>
    </row>
    <row r="34597" spans="4:4" x14ac:dyDescent="0.2">
      <c r="D34597" s="343"/>
    </row>
    <row r="34598" spans="4:4" x14ac:dyDescent="0.2">
      <c r="D34598" s="343"/>
    </row>
    <row r="34599" spans="4:4" x14ac:dyDescent="0.2">
      <c r="D34599" s="343"/>
    </row>
    <row r="34600" spans="4:4" x14ac:dyDescent="0.2">
      <c r="D34600" s="343"/>
    </row>
    <row r="34601" spans="4:4" x14ac:dyDescent="0.2">
      <c r="D34601" s="343"/>
    </row>
    <row r="34602" spans="4:4" x14ac:dyDescent="0.2">
      <c r="D34602" s="343"/>
    </row>
    <row r="34603" spans="4:4" x14ac:dyDescent="0.2">
      <c r="D34603" s="343"/>
    </row>
    <row r="34604" spans="4:4" x14ac:dyDescent="0.2">
      <c r="D34604" s="343"/>
    </row>
    <row r="34605" spans="4:4" x14ac:dyDescent="0.2">
      <c r="D34605" s="343"/>
    </row>
    <row r="34606" spans="4:4" x14ac:dyDescent="0.2">
      <c r="D34606" s="343"/>
    </row>
    <row r="34607" spans="4:4" x14ac:dyDescent="0.2">
      <c r="D34607" s="343"/>
    </row>
    <row r="34608" spans="4:4" x14ac:dyDescent="0.2">
      <c r="D34608" s="343"/>
    </row>
    <row r="34609" spans="4:4" x14ac:dyDescent="0.2">
      <c r="D34609" s="343"/>
    </row>
    <row r="34610" spans="4:4" x14ac:dyDescent="0.2">
      <c r="D34610" s="343"/>
    </row>
    <row r="34611" spans="4:4" x14ac:dyDescent="0.2">
      <c r="D34611" s="343"/>
    </row>
    <row r="34612" spans="4:4" x14ac:dyDescent="0.2">
      <c r="D34612" s="343"/>
    </row>
    <row r="34613" spans="4:4" x14ac:dyDescent="0.2">
      <c r="D34613" s="343"/>
    </row>
    <row r="34614" spans="4:4" x14ac:dyDescent="0.2">
      <c r="D34614" s="343"/>
    </row>
    <row r="34615" spans="4:4" x14ac:dyDescent="0.2">
      <c r="D34615" s="343"/>
    </row>
    <row r="34616" spans="4:4" x14ac:dyDescent="0.2">
      <c r="D34616" s="343"/>
    </row>
    <row r="34617" spans="4:4" x14ac:dyDescent="0.2">
      <c r="D34617" s="343"/>
    </row>
    <row r="34618" spans="4:4" x14ac:dyDescent="0.2">
      <c r="D34618" s="343"/>
    </row>
    <row r="34619" spans="4:4" x14ac:dyDescent="0.2">
      <c r="D34619" s="343"/>
    </row>
    <row r="34620" spans="4:4" x14ac:dyDescent="0.2">
      <c r="D34620" s="343"/>
    </row>
    <row r="34621" spans="4:4" x14ac:dyDescent="0.2">
      <c r="D34621" s="343"/>
    </row>
    <row r="34622" spans="4:4" x14ac:dyDescent="0.2">
      <c r="D34622" s="343"/>
    </row>
    <row r="34623" spans="4:4" x14ac:dyDescent="0.2">
      <c r="D34623" s="343"/>
    </row>
    <row r="34624" spans="4:4" x14ac:dyDescent="0.2">
      <c r="D34624" s="343"/>
    </row>
    <row r="34625" spans="4:4" x14ac:dyDescent="0.2">
      <c r="D34625" s="343"/>
    </row>
    <row r="34626" spans="4:4" x14ac:dyDescent="0.2">
      <c r="D34626" s="343"/>
    </row>
    <row r="34627" spans="4:4" x14ac:dyDescent="0.2">
      <c r="D34627" s="343"/>
    </row>
    <row r="34628" spans="4:4" x14ac:dyDescent="0.2">
      <c r="D34628" s="343"/>
    </row>
    <row r="34629" spans="4:4" x14ac:dyDescent="0.2">
      <c r="D34629" s="343"/>
    </row>
    <row r="34630" spans="4:4" x14ac:dyDescent="0.2">
      <c r="D34630" s="343"/>
    </row>
    <row r="34631" spans="4:4" x14ac:dyDescent="0.2">
      <c r="D34631" s="343"/>
    </row>
    <row r="34632" spans="4:4" x14ac:dyDescent="0.2">
      <c r="D34632" s="343"/>
    </row>
    <row r="34633" spans="4:4" x14ac:dyDescent="0.2">
      <c r="D34633" s="343"/>
    </row>
    <row r="34634" spans="4:4" x14ac:dyDescent="0.2">
      <c r="D34634" s="343"/>
    </row>
    <row r="34635" spans="4:4" x14ac:dyDescent="0.2">
      <c r="D34635" s="343"/>
    </row>
    <row r="34636" spans="4:4" x14ac:dyDescent="0.2">
      <c r="D34636" s="343"/>
    </row>
    <row r="34637" spans="4:4" x14ac:dyDescent="0.2">
      <c r="D34637" s="343"/>
    </row>
    <row r="34638" spans="4:4" x14ac:dyDescent="0.2">
      <c r="D34638" s="343"/>
    </row>
    <row r="34639" spans="4:4" x14ac:dyDescent="0.2">
      <c r="D34639" s="343"/>
    </row>
    <row r="34640" spans="4:4" x14ac:dyDescent="0.2">
      <c r="D34640" s="343"/>
    </row>
    <row r="34641" spans="4:4" x14ac:dyDescent="0.2">
      <c r="D34641" s="343"/>
    </row>
    <row r="34642" spans="4:4" x14ac:dyDescent="0.2">
      <c r="D34642" s="343"/>
    </row>
    <row r="34643" spans="4:4" x14ac:dyDescent="0.2">
      <c r="D34643" s="343"/>
    </row>
    <row r="34644" spans="4:4" x14ac:dyDescent="0.2">
      <c r="D34644" s="343"/>
    </row>
    <row r="34645" spans="4:4" x14ac:dyDescent="0.2">
      <c r="D34645" s="343"/>
    </row>
    <row r="34646" spans="4:4" x14ac:dyDescent="0.2">
      <c r="D34646" s="343"/>
    </row>
    <row r="34647" spans="4:4" x14ac:dyDescent="0.2">
      <c r="D34647" s="343"/>
    </row>
    <row r="34648" spans="4:4" x14ac:dyDescent="0.2">
      <c r="D34648" s="343"/>
    </row>
    <row r="34649" spans="4:4" x14ac:dyDescent="0.2">
      <c r="D34649" s="343"/>
    </row>
    <row r="34650" spans="4:4" x14ac:dyDescent="0.2">
      <c r="D34650" s="343"/>
    </row>
    <row r="34651" spans="4:4" x14ac:dyDescent="0.2">
      <c r="D34651" s="343"/>
    </row>
    <row r="34652" spans="4:4" x14ac:dyDescent="0.2">
      <c r="D34652" s="343"/>
    </row>
    <row r="34653" spans="4:4" x14ac:dyDescent="0.2">
      <c r="D34653" s="343"/>
    </row>
    <row r="34654" spans="4:4" x14ac:dyDescent="0.2">
      <c r="D34654" s="343"/>
    </row>
    <row r="34655" spans="4:4" x14ac:dyDescent="0.2">
      <c r="D34655" s="343"/>
    </row>
    <row r="34656" spans="4:4" x14ac:dyDescent="0.2">
      <c r="D34656" s="343"/>
    </row>
    <row r="34657" spans="4:4" x14ac:dyDescent="0.2">
      <c r="D34657" s="343"/>
    </row>
    <row r="34658" spans="4:4" x14ac:dyDescent="0.2">
      <c r="D34658" s="343"/>
    </row>
    <row r="34659" spans="4:4" x14ac:dyDescent="0.2">
      <c r="D34659" s="343"/>
    </row>
    <row r="34660" spans="4:4" x14ac:dyDescent="0.2">
      <c r="D34660" s="343"/>
    </row>
    <row r="34661" spans="4:4" x14ac:dyDescent="0.2">
      <c r="D34661" s="343"/>
    </row>
    <row r="34662" spans="4:4" x14ac:dyDescent="0.2">
      <c r="D34662" s="343"/>
    </row>
    <row r="34663" spans="4:4" x14ac:dyDescent="0.2">
      <c r="D34663" s="343"/>
    </row>
    <row r="34664" spans="4:4" x14ac:dyDescent="0.2">
      <c r="D34664" s="343"/>
    </row>
    <row r="34665" spans="4:4" x14ac:dyDescent="0.2">
      <c r="D34665" s="343"/>
    </row>
    <row r="34666" spans="4:4" x14ac:dyDescent="0.2">
      <c r="D34666" s="343"/>
    </row>
    <row r="34667" spans="4:4" x14ac:dyDescent="0.2">
      <c r="D34667" s="343"/>
    </row>
    <row r="34668" spans="4:4" x14ac:dyDescent="0.2">
      <c r="D34668" s="343"/>
    </row>
    <row r="34669" spans="4:4" x14ac:dyDescent="0.2">
      <c r="D34669" s="343"/>
    </row>
    <row r="34670" spans="4:4" x14ac:dyDescent="0.2">
      <c r="D34670" s="343"/>
    </row>
    <row r="34671" spans="4:4" x14ac:dyDescent="0.2">
      <c r="D34671" s="343"/>
    </row>
    <row r="34672" spans="4:4" x14ac:dyDescent="0.2">
      <c r="D34672" s="343"/>
    </row>
    <row r="34673" spans="4:4" x14ac:dyDescent="0.2">
      <c r="D34673" s="343"/>
    </row>
    <row r="34674" spans="4:4" x14ac:dyDescent="0.2">
      <c r="D34674" s="343"/>
    </row>
    <row r="34675" spans="4:4" x14ac:dyDescent="0.2">
      <c r="D34675" s="343"/>
    </row>
    <row r="34676" spans="4:4" x14ac:dyDescent="0.2">
      <c r="D34676" s="343"/>
    </row>
    <row r="34677" spans="4:4" x14ac:dyDescent="0.2">
      <c r="D34677" s="343"/>
    </row>
    <row r="34678" spans="4:4" x14ac:dyDescent="0.2">
      <c r="D34678" s="343"/>
    </row>
    <row r="34679" spans="4:4" x14ac:dyDescent="0.2">
      <c r="D34679" s="343"/>
    </row>
    <row r="34680" spans="4:4" x14ac:dyDescent="0.2">
      <c r="D34680" s="343"/>
    </row>
    <row r="34681" spans="4:4" x14ac:dyDescent="0.2">
      <c r="D34681" s="343"/>
    </row>
    <row r="34682" spans="4:4" x14ac:dyDescent="0.2">
      <c r="D34682" s="343"/>
    </row>
    <row r="34683" spans="4:4" x14ac:dyDescent="0.2">
      <c r="D34683" s="343"/>
    </row>
    <row r="34684" spans="4:4" x14ac:dyDescent="0.2">
      <c r="D34684" s="343"/>
    </row>
    <row r="34685" spans="4:4" x14ac:dyDescent="0.2">
      <c r="D34685" s="343"/>
    </row>
    <row r="34686" spans="4:4" x14ac:dyDescent="0.2">
      <c r="D34686" s="343"/>
    </row>
    <row r="34687" spans="4:4" x14ac:dyDescent="0.2">
      <c r="D34687" s="343"/>
    </row>
    <row r="34688" spans="4:4" x14ac:dyDescent="0.2">
      <c r="D34688" s="343"/>
    </row>
    <row r="34689" spans="4:4" x14ac:dyDescent="0.2">
      <c r="D34689" s="343"/>
    </row>
    <row r="34690" spans="4:4" x14ac:dyDescent="0.2">
      <c r="D34690" s="343"/>
    </row>
    <row r="34691" spans="4:4" x14ac:dyDescent="0.2">
      <c r="D34691" s="343"/>
    </row>
    <row r="34692" spans="4:4" x14ac:dyDescent="0.2">
      <c r="D34692" s="343"/>
    </row>
    <row r="34693" spans="4:4" x14ac:dyDescent="0.2">
      <c r="D34693" s="343"/>
    </row>
    <row r="34694" spans="4:4" x14ac:dyDescent="0.2">
      <c r="D34694" s="343"/>
    </row>
    <row r="34695" spans="4:4" x14ac:dyDescent="0.2">
      <c r="D34695" s="343"/>
    </row>
    <row r="34696" spans="4:4" x14ac:dyDescent="0.2">
      <c r="D34696" s="343"/>
    </row>
    <row r="34697" spans="4:4" x14ac:dyDescent="0.2">
      <c r="D34697" s="343"/>
    </row>
    <row r="34698" spans="4:4" x14ac:dyDescent="0.2">
      <c r="D34698" s="343"/>
    </row>
    <row r="34699" spans="4:4" x14ac:dyDescent="0.2">
      <c r="D34699" s="343"/>
    </row>
    <row r="34700" spans="4:4" x14ac:dyDescent="0.2">
      <c r="D34700" s="343"/>
    </row>
    <row r="34701" spans="4:4" x14ac:dyDescent="0.2">
      <c r="D34701" s="343"/>
    </row>
    <row r="34702" spans="4:4" x14ac:dyDescent="0.2">
      <c r="D34702" s="343"/>
    </row>
    <row r="34703" spans="4:4" x14ac:dyDescent="0.2">
      <c r="D34703" s="343"/>
    </row>
    <row r="34704" spans="4:4" x14ac:dyDescent="0.2">
      <c r="D34704" s="343"/>
    </row>
    <row r="34705" spans="4:4" x14ac:dyDescent="0.2">
      <c r="D34705" s="343"/>
    </row>
    <row r="34706" spans="4:4" x14ac:dyDescent="0.2">
      <c r="D34706" s="343"/>
    </row>
    <row r="34707" spans="4:4" x14ac:dyDescent="0.2">
      <c r="D34707" s="343"/>
    </row>
    <row r="34708" spans="4:4" x14ac:dyDescent="0.2">
      <c r="D34708" s="343"/>
    </row>
    <row r="34709" spans="4:4" x14ac:dyDescent="0.2">
      <c r="D34709" s="343"/>
    </row>
    <row r="34710" spans="4:4" x14ac:dyDescent="0.2">
      <c r="D34710" s="343"/>
    </row>
    <row r="34711" spans="4:4" x14ac:dyDescent="0.2">
      <c r="D34711" s="343"/>
    </row>
    <row r="34712" spans="4:4" x14ac:dyDescent="0.2">
      <c r="D34712" s="343"/>
    </row>
    <row r="34713" spans="4:4" x14ac:dyDescent="0.2">
      <c r="D34713" s="343"/>
    </row>
    <row r="34714" spans="4:4" x14ac:dyDescent="0.2">
      <c r="D34714" s="343"/>
    </row>
    <row r="34715" spans="4:4" x14ac:dyDescent="0.2">
      <c r="D34715" s="343"/>
    </row>
    <row r="34716" spans="4:4" x14ac:dyDescent="0.2">
      <c r="D34716" s="343"/>
    </row>
    <row r="34717" spans="4:4" x14ac:dyDescent="0.2">
      <c r="D34717" s="343"/>
    </row>
    <row r="34718" spans="4:4" x14ac:dyDescent="0.2">
      <c r="D34718" s="343"/>
    </row>
    <row r="34719" spans="4:4" x14ac:dyDescent="0.2">
      <c r="D34719" s="343"/>
    </row>
    <row r="34720" spans="4:4" x14ac:dyDescent="0.2">
      <c r="D34720" s="343"/>
    </row>
    <row r="34721" spans="4:4" x14ac:dyDescent="0.2">
      <c r="D34721" s="343"/>
    </row>
    <row r="34722" spans="4:4" x14ac:dyDescent="0.2">
      <c r="D34722" s="343"/>
    </row>
    <row r="34723" spans="4:4" x14ac:dyDescent="0.2">
      <c r="D34723" s="343"/>
    </row>
    <row r="34724" spans="4:4" x14ac:dyDescent="0.2">
      <c r="D34724" s="343"/>
    </row>
    <row r="34725" spans="4:4" x14ac:dyDescent="0.2">
      <c r="D34725" s="343"/>
    </row>
    <row r="34726" spans="4:4" x14ac:dyDescent="0.2">
      <c r="D34726" s="343"/>
    </row>
    <row r="34727" spans="4:4" x14ac:dyDescent="0.2">
      <c r="D34727" s="343"/>
    </row>
    <row r="34728" spans="4:4" x14ac:dyDescent="0.2">
      <c r="D34728" s="343"/>
    </row>
    <row r="34729" spans="4:4" x14ac:dyDescent="0.2">
      <c r="D34729" s="343"/>
    </row>
    <row r="34730" spans="4:4" x14ac:dyDescent="0.2">
      <c r="D34730" s="343"/>
    </row>
    <row r="34731" spans="4:4" x14ac:dyDescent="0.2">
      <c r="D34731" s="343"/>
    </row>
    <row r="34732" spans="4:4" x14ac:dyDescent="0.2">
      <c r="D34732" s="343"/>
    </row>
    <row r="34733" spans="4:4" x14ac:dyDescent="0.2">
      <c r="D34733" s="343"/>
    </row>
    <row r="34734" spans="4:4" x14ac:dyDescent="0.2">
      <c r="D34734" s="343"/>
    </row>
    <row r="34735" spans="4:4" x14ac:dyDescent="0.2">
      <c r="D34735" s="343"/>
    </row>
    <row r="34736" spans="4:4" x14ac:dyDescent="0.2">
      <c r="D34736" s="343"/>
    </row>
    <row r="34737" spans="4:4" x14ac:dyDescent="0.2">
      <c r="D34737" s="343"/>
    </row>
    <row r="34738" spans="4:4" x14ac:dyDescent="0.2">
      <c r="D34738" s="343"/>
    </row>
    <row r="34739" spans="4:4" x14ac:dyDescent="0.2">
      <c r="D34739" s="343"/>
    </row>
    <row r="34740" spans="4:4" x14ac:dyDescent="0.2">
      <c r="D34740" s="343"/>
    </row>
    <row r="34741" spans="4:4" x14ac:dyDescent="0.2">
      <c r="D34741" s="343"/>
    </row>
    <row r="34742" spans="4:4" x14ac:dyDescent="0.2">
      <c r="D34742" s="343"/>
    </row>
    <row r="34743" spans="4:4" x14ac:dyDescent="0.2">
      <c r="D34743" s="343"/>
    </row>
    <row r="34744" spans="4:4" x14ac:dyDescent="0.2">
      <c r="D34744" s="343"/>
    </row>
    <row r="34745" spans="4:4" x14ac:dyDescent="0.2">
      <c r="D34745" s="343"/>
    </row>
    <row r="34746" spans="4:4" x14ac:dyDescent="0.2">
      <c r="D34746" s="343"/>
    </row>
    <row r="34747" spans="4:4" x14ac:dyDescent="0.2">
      <c r="D34747" s="343"/>
    </row>
    <row r="34748" spans="4:4" x14ac:dyDescent="0.2">
      <c r="D34748" s="343"/>
    </row>
    <row r="34749" spans="4:4" x14ac:dyDescent="0.2">
      <c r="D34749" s="343"/>
    </row>
    <row r="34750" spans="4:4" x14ac:dyDescent="0.2">
      <c r="D34750" s="343"/>
    </row>
    <row r="34751" spans="4:4" x14ac:dyDescent="0.2">
      <c r="D34751" s="343"/>
    </row>
    <row r="34752" spans="4:4" x14ac:dyDescent="0.2">
      <c r="D34752" s="343"/>
    </row>
    <row r="34753" spans="4:4" x14ac:dyDescent="0.2">
      <c r="D34753" s="343"/>
    </row>
    <row r="34754" spans="4:4" x14ac:dyDescent="0.2">
      <c r="D34754" s="343"/>
    </row>
    <row r="34755" spans="4:4" x14ac:dyDescent="0.2">
      <c r="D34755" s="343"/>
    </row>
    <row r="34756" spans="4:4" x14ac:dyDescent="0.2">
      <c r="D34756" s="343"/>
    </row>
    <row r="34757" spans="4:4" x14ac:dyDescent="0.2">
      <c r="D34757" s="343"/>
    </row>
    <row r="34758" spans="4:4" x14ac:dyDescent="0.2">
      <c r="D34758" s="343"/>
    </row>
    <row r="34759" spans="4:4" x14ac:dyDescent="0.2">
      <c r="D34759" s="343"/>
    </row>
    <row r="34760" spans="4:4" x14ac:dyDescent="0.2">
      <c r="D34760" s="343"/>
    </row>
    <row r="34761" spans="4:4" x14ac:dyDescent="0.2">
      <c r="D34761" s="343"/>
    </row>
    <row r="34762" spans="4:4" x14ac:dyDescent="0.2">
      <c r="D34762" s="343"/>
    </row>
    <row r="34763" spans="4:4" x14ac:dyDescent="0.2">
      <c r="D34763" s="343"/>
    </row>
    <row r="34764" spans="4:4" x14ac:dyDescent="0.2">
      <c r="D34764" s="343"/>
    </row>
    <row r="34765" spans="4:4" x14ac:dyDescent="0.2">
      <c r="D34765" s="343"/>
    </row>
    <row r="34766" spans="4:4" x14ac:dyDescent="0.2">
      <c r="D34766" s="343"/>
    </row>
    <row r="34767" spans="4:4" x14ac:dyDescent="0.2">
      <c r="D34767" s="343"/>
    </row>
    <row r="34768" spans="4:4" x14ac:dyDescent="0.2">
      <c r="D34768" s="343"/>
    </row>
    <row r="34769" spans="4:4" x14ac:dyDescent="0.2">
      <c r="D34769" s="343"/>
    </row>
    <row r="34770" spans="4:4" x14ac:dyDescent="0.2">
      <c r="D34770" s="343"/>
    </row>
    <row r="34771" spans="4:4" x14ac:dyDescent="0.2">
      <c r="D34771" s="343"/>
    </row>
    <row r="34772" spans="4:4" x14ac:dyDescent="0.2">
      <c r="D34772" s="343"/>
    </row>
    <row r="34773" spans="4:4" x14ac:dyDescent="0.2">
      <c r="D34773" s="343"/>
    </row>
    <row r="34774" spans="4:4" x14ac:dyDescent="0.2">
      <c r="D34774" s="343"/>
    </row>
    <row r="34775" spans="4:4" x14ac:dyDescent="0.2">
      <c r="D34775" s="343"/>
    </row>
    <row r="34776" spans="4:4" x14ac:dyDescent="0.2">
      <c r="D34776" s="343"/>
    </row>
    <row r="34777" spans="4:4" x14ac:dyDescent="0.2">
      <c r="D34777" s="343"/>
    </row>
    <row r="34778" spans="4:4" x14ac:dyDescent="0.2">
      <c r="D34778" s="343"/>
    </row>
    <row r="34779" spans="4:4" x14ac:dyDescent="0.2">
      <c r="D34779" s="343"/>
    </row>
    <row r="34780" spans="4:4" x14ac:dyDescent="0.2">
      <c r="D34780" s="343"/>
    </row>
    <row r="34781" spans="4:4" x14ac:dyDescent="0.2">
      <c r="D34781" s="343"/>
    </row>
    <row r="34782" spans="4:4" x14ac:dyDescent="0.2">
      <c r="D34782" s="343"/>
    </row>
    <row r="34783" spans="4:4" x14ac:dyDescent="0.2">
      <c r="D34783" s="343"/>
    </row>
    <row r="34784" spans="4:4" x14ac:dyDescent="0.2">
      <c r="D34784" s="343"/>
    </row>
    <row r="34785" spans="4:4" x14ac:dyDescent="0.2">
      <c r="D34785" s="343"/>
    </row>
    <row r="34786" spans="4:4" x14ac:dyDescent="0.2">
      <c r="D34786" s="343"/>
    </row>
    <row r="34787" spans="4:4" x14ac:dyDescent="0.2">
      <c r="D34787" s="343"/>
    </row>
    <row r="34788" spans="4:4" x14ac:dyDescent="0.2">
      <c r="D34788" s="343"/>
    </row>
    <row r="34789" spans="4:4" x14ac:dyDescent="0.2">
      <c r="D34789" s="343"/>
    </row>
    <row r="34790" spans="4:4" x14ac:dyDescent="0.2">
      <c r="D34790" s="343"/>
    </row>
    <row r="34791" spans="4:4" x14ac:dyDescent="0.2">
      <c r="D34791" s="343"/>
    </row>
    <row r="34792" spans="4:4" x14ac:dyDescent="0.2">
      <c r="D34792" s="343"/>
    </row>
    <row r="34793" spans="4:4" x14ac:dyDescent="0.2">
      <c r="D34793" s="343"/>
    </row>
    <row r="34794" spans="4:4" x14ac:dyDescent="0.2">
      <c r="D34794" s="343"/>
    </row>
    <row r="34795" spans="4:4" x14ac:dyDescent="0.2">
      <c r="D34795" s="343"/>
    </row>
    <row r="34796" spans="4:4" x14ac:dyDescent="0.2">
      <c r="D34796" s="343"/>
    </row>
    <row r="34797" spans="4:4" x14ac:dyDescent="0.2">
      <c r="D34797" s="343"/>
    </row>
    <row r="34798" spans="4:4" x14ac:dyDescent="0.2">
      <c r="D34798" s="343"/>
    </row>
    <row r="34799" spans="4:4" x14ac:dyDescent="0.2">
      <c r="D34799" s="343"/>
    </row>
    <row r="34800" spans="4:4" x14ac:dyDescent="0.2">
      <c r="D34800" s="343"/>
    </row>
    <row r="34801" spans="4:4" x14ac:dyDescent="0.2">
      <c r="D34801" s="343"/>
    </row>
    <row r="34802" spans="4:4" x14ac:dyDescent="0.2">
      <c r="D34802" s="343"/>
    </row>
    <row r="34803" spans="4:4" x14ac:dyDescent="0.2">
      <c r="D34803" s="343"/>
    </row>
    <row r="34804" spans="4:4" x14ac:dyDescent="0.2">
      <c r="D34804" s="343"/>
    </row>
    <row r="34805" spans="4:4" x14ac:dyDescent="0.2">
      <c r="D34805" s="343"/>
    </row>
    <row r="34806" spans="4:4" x14ac:dyDescent="0.2">
      <c r="D34806" s="343"/>
    </row>
    <row r="34807" spans="4:4" x14ac:dyDescent="0.2">
      <c r="D34807" s="343"/>
    </row>
    <row r="34808" spans="4:4" x14ac:dyDescent="0.2">
      <c r="D34808" s="343"/>
    </row>
    <row r="34809" spans="4:4" x14ac:dyDescent="0.2">
      <c r="D34809" s="343"/>
    </row>
    <row r="34810" spans="4:4" x14ac:dyDescent="0.2">
      <c r="D34810" s="343"/>
    </row>
    <row r="34811" spans="4:4" x14ac:dyDescent="0.2">
      <c r="D34811" s="343"/>
    </row>
    <row r="34812" spans="4:4" x14ac:dyDescent="0.2">
      <c r="D34812" s="343"/>
    </row>
    <row r="34813" spans="4:4" x14ac:dyDescent="0.2">
      <c r="D34813" s="343"/>
    </row>
    <row r="34814" spans="4:4" x14ac:dyDescent="0.2">
      <c r="D34814" s="343"/>
    </row>
    <row r="34815" spans="4:4" x14ac:dyDescent="0.2">
      <c r="D34815" s="343"/>
    </row>
    <row r="34816" spans="4:4" x14ac:dyDescent="0.2">
      <c r="D34816" s="343"/>
    </row>
    <row r="34817" spans="4:4" x14ac:dyDescent="0.2">
      <c r="D34817" s="343"/>
    </row>
    <row r="34818" spans="4:4" x14ac:dyDescent="0.2">
      <c r="D34818" s="343"/>
    </row>
    <row r="34819" spans="4:4" x14ac:dyDescent="0.2">
      <c r="D34819" s="343"/>
    </row>
    <row r="34820" spans="4:4" x14ac:dyDescent="0.2">
      <c r="D34820" s="343"/>
    </row>
    <row r="34821" spans="4:4" x14ac:dyDescent="0.2">
      <c r="D34821" s="343"/>
    </row>
    <row r="34822" spans="4:4" x14ac:dyDescent="0.2">
      <c r="D34822" s="343"/>
    </row>
    <row r="34823" spans="4:4" x14ac:dyDescent="0.2">
      <c r="D34823" s="343"/>
    </row>
    <row r="34824" spans="4:4" x14ac:dyDescent="0.2">
      <c r="D34824" s="343"/>
    </row>
    <row r="34825" spans="4:4" x14ac:dyDescent="0.2">
      <c r="D34825" s="343"/>
    </row>
    <row r="34826" spans="4:4" x14ac:dyDescent="0.2">
      <c r="D34826" s="343"/>
    </row>
    <row r="34827" spans="4:4" x14ac:dyDescent="0.2">
      <c r="D34827" s="343"/>
    </row>
    <row r="34828" spans="4:4" x14ac:dyDescent="0.2">
      <c r="D34828" s="343"/>
    </row>
    <row r="34829" spans="4:4" x14ac:dyDescent="0.2">
      <c r="D34829" s="343"/>
    </row>
    <row r="34830" spans="4:4" x14ac:dyDescent="0.2">
      <c r="D34830" s="343"/>
    </row>
    <row r="34831" spans="4:4" x14ac:dyDescent="0.2">
      <c r="D34831" s="343"/>
    </row>
    <row r="34832" spans="4:4" x14ac:dyDescent="0.2">
      <c r="D34832" s="343"/>
    </row>
    <row r="34833" spans="4:4" x14ac:dyDescent="0.2">
      <c r="D34833" s="343"/>
    </row>
    <row r="34834" spans="4:4" x14ac:dyDescent="0.2">
      <c r="D34834" s="343"/>
    </row>
    <row r="34835" spans="4:4" x14ac:dyDescent="0.2">
      <c r="D34835" s="343"/>
    </row>
    <row r="34836" spans="4:4" x14ac:dyDescent="0.2">
      <c r="D34836" s="343"/>
    </row>
    <row r="34837" spans="4:4" x14ac:dyDescent="0.2">
      <c r="D34837" s="343"/>
    </row>
    <row r="34838" spans="4:4" x14ac:dyDescent="0.2">
      <c r="D34838" s="343"/>
    </row>
    <row r="34839" spans="4:4" x14ac:dyDescent="0.2">
      <c r="D34839" s="343"/>
    </row>
    <row r="34840" spans="4:4" x14ac:dyDescent="0.2">
      <c r="D34840" s="343"/>
    </row>
    <row r="34841" spans="4:4" x14ac:dyDescent="0.2">
      <c r="D34841" s="343"/>
    </row>
    <row r="34842" spans="4:4" x14ac:dyDescent="0.2">
      <c r="D34842" s="343"/>
    </row>
    <row r="34843" spans="4:4" x14ac:dyDescent="0.2">
      <c r="D34843" s="343"/>
    </row>
    <row r="34844" spans="4:4" x14ac:dyDescent="0.2">
      <c r="D34844" s="343"/>
    </row>
    <row r="34845" spans="4:4" x14ac:dyDescent="0.2">
      <c r="D34845" s="343"/>
    </row>
    <row r="34846" spans="4:4" x14ac:dyDescent="0.2">
      <c r="D34846" s="343"/>
    </row>
    <row r="34847" spans="4:4" x14ac:dyDescent="0.2">
      <c r="D34847" s="343"/>
    </row>
    <row r="34848" spans="4:4" x14ac:dyDescent="0.2">
      <c r="D34848" s="343"/>
    </row>
    <row r="34849" spans="4:4" x14ac:dyDescent="0.2">
      <c r="D34849" s="343"/>
    </row>
    <row r="34850" spans="4:4" x14ac:dyDescent="0.2">
      <c r="D34850" s="343"/>
    </row>
    <row r="34851" spans="4:4" x14ac:dyDescent="0.2">
      <c r="D34851" s="343"/>
    </row>
    <row r="34852" spans="4:4" x14ac:dyDescent="0.2">
      <c r="D34852" s="343"/>
    </row>
    <row r="34853" spans="4:4" x14ac:dyDescent="0.2">
      <c r="D34853" s="343"/>
    </row>
    <row r="34854" spans="4:4" x14ac:dyDescent="0.2">
      <c r="D34854" s="343"/>
    </row>
    <row r="34855" spans="4:4" x14ac:dyDescent="0.2">
      <c r="D34855" s="343"/>
    </row>
    <row r="34856" spans="4:4" x14ac:dyDescent="0.2">
      <c r="D34856" s="343"/>
    </row>
    <row r="34857" spans="4:4" x14ac:dyDescent="0.2">
      <c r="D34857" s="343"/>
    </row>
    <row r="34858" spans="4:4" x14ac:dyDescent="0.2">
      <c r="D34858" s="343"/>
    </row>
    <row r="34859" spans="4:4" x14ac:dyDescent="0.2">
      <c r="D34859" s="343"/>
    </row>
    <row r="34860" spans="4:4" x14ac:dyDescent="0.2">
      <c r="D34860" s="343"/>
    </row>
    <row r="34861" spans="4:4" x14ac:dyDescent="0.2">
      <c r="D34861" s="343"/>
    </row>
    <row r="34862" spans="4:4" x14ac:dyDescent="0.2">
      <c r="D34862" s="343"/>
    </row>
    <row r="34863" spans="4:4" x14ac:dyDescent="0.2">
      <c r="D34863" s="343"/>
    </row>
    <row r="34864" spans="4:4" x14ac:dyDescent="0.2">
      <c r="D34864" s="343"/>
    </row>
    <row r="34865" spans="4:4" x14ac:dyDescent="0.2">
      <c r="D34865" s="343"/>
    </row>
    <row r="34866" spans="4:4" x14ac:dyDescent="0.2">
      <c r="D34866" s="343"/>
    </row>
    <row r="34867" spans="4:4" x14ac:dyDescent="0.2">
      <c r="D34867" s="343"/>
    </row>
    <row r="34868" spans="4:4" x14ac:dyDescent="0.2">
      <c r="D34868" s="343"/>
    </row>
    <row r="34869" spans="4:4" x14ac:dyDescent="0.2">
      <c r="D34869" s="343"/>
    </row>
    <row r="34870" spans="4:4" x14ac:dyDescent="0.2">
      <c r="D34870" s="343"/>
    </row>
    <row r="34871" spans="4:4" x14ac:dyDescent="0.2">
      <c r="D34871" s="343"/>
    </row>
    <row r="34872" spans="4:4" x14ac:dyDescent="0.2">
      <c r="D34872" s="343"/>
    </row>
    <row r="34873" spans="4:4" x14ac:dyDescent="0.2">
      <c r="D34873" s="343"/>
    </row>
    <row r="34874" spans="4:4" x14ac:dyDescent="0.2">
      <c r="D34874" s="343"/>
    </row>
    <row r="34875" spans="4:4" x14ac:dyDescent="0.2">
      <c r="D34875" s="343"/>
    </row>
    <row r="34876" spans="4:4" x14ac:dyDescent="0.2">
      <c r="D34876" s="343"/>
    </row>
    <row r="34877" spans="4:4" x14ac:dyDescent="0.2">
      <c r="D34877" s="343"/>
    </row>
    <row r="34878" spans="4:4" x14ac:dyDescent="0.2">
      <c r="D34878" s="343"/>
    </row>
    <row r="34879" spans="4:4" x14ac:dyDescent="0.2">
      <c r="D34879" s="343"/>
    </row>
    <row r="34880" spans="4:4" x14ac:dyDescent="0.2">
      <c r="D34880" s="343"/>
    </row>
    <row r="34881" spans="4:4" x14ac:dyDescent="0.2">
      <c r="D34881" s="343"/>
    </row>
    <row r="34882" spans="4:4" x14ac:dyDescent="0.2">
      <c r="D34882" s="343"/>
    </row>
    <row r="34883" spans="4:4" x14ac:dyDescent="0.2">
      <c r="D34883" s="343"/>
    </row>
    <row r="34884" spans="4:4" x14ac:dyDescent="0.2">
      <c r="D34884" s="343"/>
    </row>
    <row r="34885" spans="4:4" x14ac:dyDescent="0.2">
      <c r="D34885" s="343"/>
    </row>
    <row r="34886" spans="4:4" x14ac:dyDescent="0.2">
      <c r="D34886" s="343"/>
    </row>
    <row r="34887" spans="4:4" x14ac:dyDescent="0.2">
      <c r="D34887" s="343"/>
    </row>
    <row r="34888" spans="4:4" x14ac:dyDescent="0.2">
      <c r="D34888" s="343"/>
    </row>
    <row r="34889" spans="4:4" x14ac:dyDescent="0.2">
      <c r="D34889" s="343"/>
    </row>
    <row r="34890" spans="4:4" x14ac:dyDescent="0.2">
      <c r="D34890" s="343"/>
    </row>
    <row r="34891" spans="4:4" x14ac:dyDescent="0.2">
      <c r="D34891" s="343"/>
    </row>
    <row r="34892" spans="4:4" x14ac:dyDescent="0.2">
      <c r="D34892" s="343"/>
    </row>
    <row r="34893" spans="4:4" x14ac:dyDescent="0.2">
      <c r="D34893" s="343"/>
    </row>
    <row r="34894" spans="4:4" x14ac:dyDescent="0.2">
      <c r="D34894" s="343"/>
    </row>
    <row r="34895" spans="4:4" x14ac:dyDescent="0.2">
      <c r="D34895" s="343"/>
    </row>
    <row r="34896" spans="4:4" x14ac:dyDescent="0.2">
      <c r="D34896" s="343"/>
    </row>
    <row r="34897" spans="4:4" x14ac:dyDescent="0.2">
      <c r="D34897" s="343"/>
    </row>
    <row r="34898" spans="4:4" x14ac:dyDescent="0.2">
      <c r="D34898" s="343"/>
    </row>
    <row r="34899" spans="4:4" x14ac:dyDescent="0.2">
      <c r="D34899" s="343"/>
    </row>
    <row r="34900" spans="4:4" x14ac:dyDescent="0.2">
      <c r="D34900" s="343"/>
    </row>
    <row r="34901" spans="4:4" x14ac:dyDescent="0.2">
      <c r="D34901" s="343"/>
    </row>
    <row r="34902" spans="4:4" x14ac:dyDescent="0.2">
      <c r="D34902" s="343"/>
    </row>
    <row r="34903" spans="4:4" x14ac:dyDescent="0.2">
      <c r="D34903" s="343"/>
    </row>
    <row r="34904" spans="4:4" x14ac:dyDescent="0.2">
      <c r="D34904" s="343"/>
    </row>
    <row r="34905" spans="4:4" x14ac:dyDescent="0.2">
      <c r="D34905" s="343"/>
    </row>
    <row r="34906" spans="4:4" x14ac:dyDescent="0.2">
      <c r="D34906" s="343"/>
    </row>
    <row r="34907" spans="4:4" x14ac:dyDescent="0.2">
      <c r="D34907" s="343"/>
    </row>
    <row r="34908" spans="4:4" x14ac:dyDescent="0.2">
      <c r="D34908" s="343"/>
    </row>
    <row r="34909" spans="4:4" x14ac:dyDescent="0.2">
      <c r="D34909" s="343"/>
    </row>
    <row r="34910" spans="4:4" x14ac:dyDescent="0.2">
      <c r="D34910" s="343"/>
    </row>
    <row r="34911" spans="4:4" x14ac:dyDescent="0.2">
      <c r="D34911" s="343"/>
    </row>
    <row r="34912" spans="4:4" x14ac:dyDescent="0.2">
      <c r="D34912" s="343"/>
    </row>
    <row r="34913" spans="4:4" x14ac:dyDescent="0.2">
      <c r="D34913" s="343"/>
    </row>
    <row r="34914" spans="4:4" x14ac:dyDescent="0.2">
      <c r="D34914" s="343"/>
    </row>
    <row r="34915" spans="4:4" x14ac:dyDescent="0.2">
      <c r="D34915" s="343"/>
    </row>
    <row r="34916" spans="4:4" x14ac:dyDescent="0.2">
      <c r="D34916" s="343"/>
    </row>
    <row r="34917" spans="4:4" x14ac:dyDescent="0.2">
      <c r="D34917" s="343"/>
    </row>
    <row r="34918" spans="4:4" x14ac:dyDescent="0.2">
      <c r="D34918" s="343"/>
    </row>
    <row r="34919" spans="4:4" x14ac:dyDescent="0.2">
      <c r="D34919" s="343"/>
    </row>
    <row r="34920" spans="4:4" x14ac:dyDescent="0.2">
      <c r="D34920" s="343"/>
    </row>
    <row r="34921" spans="4:4" x14ac:dyDescent="0.2">
      <c r="D34921" s="343"/>
    </row>
    <row r="34922" spans="4:4" x14ac:dyDescent="0.2">
      <c r="D34922" s="343"/>
    </row>
    <row r="34923" spans="4:4" x14ac:dyDescent="0.2">
      <c r="D34923" s="343"/>
    </row>
    <row r="34924" spans="4:4" x14ac:dyDescent="0.2">
      <c r="D34924" s="343"/>
    </row>
    <row r="34925" spans="4:4" x14ac:dyDescent="0.2">
      <c r="D34925" s="343"/>
    </row>
    <row r="34926" spans="4:4" x14ac:dyDescent="0.2">
      <c r="D34926" s="343"/>
    </row>
    <row r="34927" spans="4:4" x14ac:dyDescent="0.2">
      <c r="D34927" s="343"/>
    </row>
    <row r="34928" spans="4:4" x14ac:dyDescent="0.2">
      <c r="D34928" s="343"/>
    </row>
    <row r="34929" spans="4:4" x14ac:dyDescent="0.2">
      <c r="D34929" s="343"/>
    </row>
    <row r="34930" spans="4:4" x14ac:dyDescent="0.2">
      <c r="D34930" s="343"/>
    </row>
    <row r="34931" spans="4:4" x14ac:dyDescent="0.2">
      <c r="D34931" s="343"/>
    </row>
    <row r="34932" spans="4:4" x14ac:dyDescent="0.2">
      <c r="D34932" s="343"/>
    </row>
    <row r="34933" spans="4:4" x14ac:dyDescent="0.2">
      <c r="D34933" s="343"/>
    </row>
    <row r="34934" spans="4:4" x14ac:dyDescent="0.2">
      <c r="D34934" s="343"/>
    </row>
    <row r="34935" spans="4:4" x14ac:dyDescent="0.2">
      <c r="D34935" s="343"/>
    </row>
    <row r="34936" spans="4:4" x14ac:dyDescent="0.2">
      <c r="D34936" s="343"/>
    </row>
    <row r="34937" spans="4:4" x14ac:dyDescent="0.2">
      <c r="D34937" s="343"/>
    </row>
    <row r="34938" spans="4:4" x14ac:dyDescent="0.2">
      <c r="D34938" s="343"/>
    </row>
    <row r="34939" spans="4:4" x14ac:dyDescent="0.2">
      <c r="D34939" s="343"/>
    </row>
    <row r="34940" spans="4:4" x14ac:dyDescent="0.2">
      <c r="D34940" s="343"/>
    </row>
    <row r="34941" spans="4:4" x14ac:dyDescent="0.2">
      <c r="D34941" s="343"/>
    </row>
    <row r="34942" spans="4:4" x14ac:dyDescent="0.2">
      <c r="D34942" s="343"/>
    </row>
    <row r="34943" spans="4:4" x14ac:dyDescent="0.2">
      <c r="D34943" s="343"/>
    </row>
    <row r="34944" spans="4:4" x14ac:dyDescent="0.2">
      <c r="D34944" s="343"/>
    </row>
    <row r="34945" spans="4:4" x14ac:dyDescent="0.2">
      <c r="D34945" s="343"/>
    </row>
    <row r="34946" spans="4:4" x14ac:dyDescent="0.2">
      <c r="D34946" s="343"/>
    </row>
    <row r="34947" spans="4:4" x14ac:dyDescent="0.2">
      <c r="D34947" s="343"/>
    </row>
    <row r="34948" spans="4:4" x14ac:dyDescent="0.2">
      <c r="D34948" s="343"/>
    </row>
    <row r="34949" spans="4:4" x14ac:dyDescent="0.2">
      <c r="D34949" s="343"/>
    </row>
    <row r="34950" spans="4:4" x14ac:dyDescent="0.2">
      <c r="D34950" s="343"/>
    </row>
    <row r="34951" spans="4:4" x14ac:dyDescent="0.2">
      <c r="D34951" s="343"/>
    </row>
    <row r="34952" spans="4:4" x14ac:dyDescent="0.2">
      <c r="D34952" s="343"/>
    </row>
    <row r="34953" spans="4:4" x14ac:dyDescent="0.2">
      <c r="D34953" s="343"/>
    </row>
    <row r="34954" spans="4:4" x14ac:dyDescent="0.2">
      <c r="D34954" s="343"/>
    </row>
    <row r="34955" spans="4:4" x14ac:dyDescent="0.2">
      <c r="D34955" s="343"/>
    </row>
    <row r="34956" spans="4:4" x14ac:dyDescent="0.2">
      <c r="D34956" s="343"/>
    </row>
    <row r="34957" spans="4:4" x14ac:dyDescent="0.2">
      <c r="D34957" s="343"/>
    </row>
    <row r="34958" spans="4:4" x14ac:dyDescent="0.2">
      <c r="D34958" s="343"/>
    </row>
    <row r="34959" spans="4:4" x14ac:dyDescent="0.2">
      <c r="D34959" s="343"/>
    </row>
    <row r="34960" spans="4:4" x14ac:dyDescent="0.2">
      <c r="D34960" s="343"/>
    </row>
    <row r="34961" spans="4:4" x14ac:dyDescent="0.2">
      <c r="D34961" s="343"/>
    </row>
    <row r="34962" spans="4:4" x14ac:dyDescent="0.2">
      <c r="D34962" s="343"/>
    </row>
    <row r="34963" spans="4:4" x14ac:dyDescent="0.2">
      <c r="D34963" s="343"/>
    </row>
    <row r="34964" spans="4:4" x14ac:dyDescent="0.2">
      <c r="D34964" s="343"/>
    </row>
    <row r="34965" spans="4:4" x14ac:dyDescent="0.2">
      <c r="D34965" s="343"/>
    </row>
    <row r="34966" spans="4:4" x14ac:dyDescent="0.2">
      <c r="D34966" s="343"/>
    </row>
    <row r="34967" spans="4:4" x14ac:dyDescent="0.2">
      <c r="D34967" s="343"/>
    </row>
    <row r="34968" spans="4:4" x14ac:dyDescent="0.2">
      <c r="D34968" s="343"/>
    </row>
    <row r="34969" spans="4:4" x14ac:dyDescent="0.2">
      <c r="D34969" s="343"/>
    </row>
    <row r="34970" spans="4:4" x14ac:dyDescent="0.2">
      <c r="D34970" s="343"/>
    </row>
    <row r="34971" spans="4:4" x14ac:dyDescent="0.2">
      <c r="D34971" s="343"/>
    </row>
    <row r="34972" spans="4:4" x14ac:dyDescent="0.2">
      <c r="D34972" s="343"/>
    </row>
    <row r="34973" spans="4:4" x14ac:dyDescent="0.2">
      <c r="D34973" s="343"/>
    </row>
    <row r="34974" spans="4:4" x14ac:dyDescent="0.2">
      <c r="D34974" s="343"/>
    </row>
    <row r="34975" spans="4:4" x14ac:dyDescent="0.2">
      <c r="D34975" s="343"/>
    </row>
    <row r="34976" spans="4:4" x14ac:dyDescent="0.2">
      <c r="D34976" s="343"/>
    </row>
    <row r="34977" spans="4:4" x14ac:dyDescent="0.2">
      <c r="D34977" s="343"/>
    </row>
    <row r="34978" spans="4:4" x14ac:dyDescent="0.2">
      <c r="D34978" s="343"/>
    </row>
    <row r="34979" spans="4:4" x14ac:dyDescent="0.2">
      <c r="D34979" s="343"/>
    </row>
    <row r="34980" spans="4:4" x14ac:dyDescent="0.2">
      <c r="D34980" s="343"/>
    </row>
    <row r="34981" spans="4:4" x14ac:dyDescent="0.2">
      <c r="D34981" s="343"/>
    </row>
    <row r="34982" spans="4:4" x14ac:dyDescent="0.2">
      <c r="D34982" s="343"/>
    </row>
    <row r="34983" spans="4:4" x14ac:dyDescent="0.2">
      <c r="D34983" s="343"/>
    </row>
    <row r="34984" spans="4:4" x14ac:dyDescent="0.2">
      <c r="D34984" s="343"/>
    </row>
    <row r="34985" spans="4:4" x14ac:dyDescent="0.2">
      <c r="D34985" s="343"/>
    </row>
    <row r="34986" spans="4:4" x14ac:dyDescent="0.2">
      <c r="D34986" s="343"/>
    </row>
    <row r="34987" spans="4:4" x14ac:dyDescent="0.2">
      <c r="D34987" s="343"/>
    </row>
    <row r="34988" spans="4:4" x14ac:dyDescent="0.2">
      <c r="D34988" s="343"/>
    </row>
    <row r="34989" spans="4:4" x14ac:dyDescent="0.2">
      <c r="D34989" s="343"/>
    </row>
    <row r="34990" spans="4:4" x14ac:dyDescent="0.2">
      <c r="D34990" s="343"/>
    </row>
    <row r="34991" spans="4:4" x14ac:dyDescent="0.2">
      <c r="D34991" s="343"/>
    </row>
    <row r="34992" spans="4:4" x14ac:dyDescent="0.2">
      <c r="D34992" s="343"/>
    </row>
    <row r="34993" spans="4:4" x14ac:dyDescent="0.2">
      <c r="D34993" s="343"/>
    </row>
    <row r="34994" spans="4:4" x14ac:dyDescent="0.2">
      <c r="D34994" s="343"/>
    </row>
    <row r="34995" spans="4:4" x14ac:dyDescent="0.2">
      <c r="D34995" s="343"/>
    </row>
    <row r="34996" spans="4:4" x14ac:dyDescent="0.2">
      <c r="D34996" s="343"/>
    </row>
    <row r="34997" spans="4:4" x14ac:dyDescent="0.2">
      <c r="D34997" s="343"/>
    </row>
    <row r="34998" spans="4:4" x14ac:dyDescent="0.2">
      <c r="D34998" s="343"/>
    </row>
    <row r="34999" spans="4:4" x14ac:dyDescent="0.2">
      <c r="D34999" s="343"/>
    </row>
    <row r="35000" spans="4:4" x14ac:dyDescent="0.2">
      <c r="D35000" s="343"/>
    </row>
    <row r="35001" spans="4:4" x14ac:dyDescent="0.2">
      <c r="D35001" s="343"/>
    </row>
    <row r="35002" spans="4:4" x14ac:dyDescent="0.2">
      <c r="D35002" s="343"/>
    </row>
    <row r="35003" spans="4:4" x14ac:dyDescent="0.2">
      <c r="D35003" s="343"/>
    </row>
    <row r="35004" spans="4:4" x14ac:dyDescent="0.2">
      <c r="D35004" s="343"/>
    </row>
    <row r="35005" spans="4:4" x14ac:dyDescent="0.2">
      <c r="D35005" s="343"/>
    </row>
    <row r="35006" spans="4:4" x14ac:dyDescent="0.2">
      <c r="D35006" s="343"/>
    </row>
    <row r="35007" spans="4:4" x14ac:dyDescent="0.2">
      <c r="D35007" s="343"/>
    </row>
    <row r="35008" spans="4:4" x14ac:dyDescent="0.2">
      <c r="D35008" s="343"/>
    </row>
    <row r="35009" spans="4:4" x14ac:dyDescent="0.2">
      <c r="D35009" s="343"/>
    </row>
    <row r="35010" spans="4:4" x14ac:dyDescent="0.2">
      <c r="D35010" s="343"/>
    </row>
    <row r="35011" spans="4:4" x14ac:dyDescent="0.2">
      <c r="D35011" s="343"/>
    </row>
    <row r="35012" spans="4:4" x14ac:dyDescent="0.2">
      <c r="D35012" s="343"/>
    </row>
    <row r="35013" spans="4:4" x14ac:dyDescent="0.2">
      <c r="D35013" s="343"/>
    </row>
    <row r="35014" spans="4:4" x14ac:dyDescent="0.2">
      <c r="D35014" s="343"/>
    </row>
    <row r="35015" spans="4:4" x14ac:dyDescent="0.2">
      <c r="D35015" s="343"/>
    </row>
    <row r="35016" spans="4:4" x14ac:dyDescent="0.2">
      <c r="D35016" s="343"/>
    </row>
    <row r="35017" spans="4:4" x14ac:dyDescent="0.2">
      <c r="D35017" s="343"/>
    </row>
    <row r="35018" spans="4:4" x14ac:dyDescent="0.2">
      <c r="D35018" s="343"/>
    </row>
    <row r="35019" spans="4:4" x14ac:dyDescent="0.2">
      <c r="D35019" s="343"/>
    </row>
    <row r="35020" spans="4:4" x14ac:dyDescent="0.2">
      <c r="D35020" s="343"/>
    </row>
    <row r="35021" spans="4:4" x14ac:dyDescent="0.2">
      <c r="D35021" s="343"/>
    </row>
    <row r="35022" spans="4:4" x14ac:dyDescent="0.2">
      <c r="D35022" s="343"/>
    </row>
    <row r="35023" spans="4:4" x14ac:dyDescent="0.2">
      <c r="D35023" s="343"/>
    </row>
    <row r="35024" spans="4:4" x14ac:dyDescent="0.2">
      <c r="D35024" s="343"/>
    </row>
    <row r="35025" spans="4:4" x14ac:dyDescent="0.2">
      <c r="D35025" s="343"/>
    </row>
    <row r="35026" spans="4:4" x14ac:dyDescent="0.2">
      <c r="D35026" s="343"/>
    </row>
    <row r="35027" spans="4:4" x14ac:dyDescent="0.2">
      <c r="D35027" s="343"/>
    </row>
    <row r="35028" spans="4:4" x14ac:dyDescent="0.2">
      <c r="D35028" s="343"/>
    </row>
    <row r="35029" spans="4:4" x14ac:dyDescent="0.2">
      <c r="D35029" s="343"/>
    </row>
    <row r="35030" spans="4:4" x14ac:dyDescent="0.2">
      <c r="D35030" s="343"/>
    </row>
    <row r="35031" spans="4:4" x14ac:dyDescent="0.2">
      <c r="D35031" s="343"/>
    </row>
    <row r="35032" spans="4:4" x14ac:dyDescent="0.2">
      <c r="D35032" s="343"/>
    </row>
    <row r="35033" spans="4:4" x14ac:dyDescent="0.2">
      <c r="D35033" s="343"/>
    </row>
    <row r="35034" spans="4:4" x14ac:dyDescent="0.2">
      <c r="D35034" s="343"/>
    </row>
    <row r="35035" spans="4:4" x14ac:dyDescent="0.2">
      <c r="D35035" s="343"/>
    </row>
    <row r="35036" spans="4:4" x14ac:dyDescent="0.2">
      <c r="D35036" s="343"/>
    </row>
    <row r="35037" spans="4:4" x14ac:dyDescent="0.2">
      <c r="D35037" s="343"/>
    </row>
    <row r="35038" spans="4:4" x14ac:dyDescent="0.2">
      <c r="D35038" s="343"/>
    </row>
    <row r="35039" spans="4:4" x14ac:dyDescent="0.2">
      <c r="D35039" s="343"/>
    </row>
    <row r="35040" spans="4:4" x14ac:dyDescent="0.2">
      <c r="D35040" s="343"/>
    </row>
    <row r="35041" spans="4:4" x14ac:dyDescent="0.2">
      <c r="D35041" s="343"/>
    </row>
    <row r="35042" spans="4:4" x14ac:dyDescent="0.2">
      <c r="D35042" s="343"/>
    </row>
    <row r="35043" spans="4:4" x14ac:dyDescent="0.2">
      <c r="D35043" s="343"/>
    </row>
    <row r="35044" spans="4:4" x14ac:dyDescent="0.2">
      <c r="D35044" s="343"/>
    </row>
    <row r="35045" spans="4:4" x14ac:dyDescent="0.2">
      <c r="D35045" s="343"/>
    </row>
    <row r="35046" spans="4:4" x14ac:dyDescent="0.2">
      <c r="D35046" s="343"/>
    </row>
    <row r="35047" spans="4:4" x14ac:dyDescent="0.2">
      <c r="D35047" s="343"/>
    </row>
    <row r="35048" spans="4:4" x14ac:dyDescent="0.2">
      <c r="D35048" s="343"/>
    </row>
    <row r="35049" spans="4:4" x14ac:dyDescent="0.2">
      <c r="D35049" s="343"/>
    </row>
    <row r="35050" spans="4:4" x14ac:dyDescent="0.2">
      <c r="D35050" s="343"/>
    </row>
    <row r="35051" spans="4:4" x14ac:dyDescent="0.2">
      <c r="D35051" s="343"/>
    </row>
    <row r="35052" spans="4:4" x14ac:dyDescent="0.2">
      <c r="D35052" s="343"/>
    </row>
    <row r="35053" spans="4:4" x14ac:dyDescent="0.2">
      <c r="D35053" s="343"/>
    </row>
    <row r="35054" spans="4:4" x14ac:dyDescent="0.2">
      <c r="D35054" s="343"/>
    </row>
    <row r="35055" spans="4:4" x14ac:dyDescent="0.2">
      <c r="D35055" s="343"/>
    </row>
    <row r="35056" spans="4:4" x14ac:dyDescent="0.2">
      <c r="D35056" s="343"/>
    </row>
    <row r="35057" spans="4:4" x14ac:dyDescent="0.2">
      <c r="D35057" s="343"/>
    </row>
    <row r="35058" spans="4:4" x14ac:dyDescent="0.2">
      <c r="D35058" s="343"/>
    </row>
    <row r="35059" spans="4:4" x14ac:dyDescent="0.2">
      <c r="D35059" s="343"/>
    </row>
    <row r="35060" spans="4:4" x14ac:dyDescent="0.2">
      <c r="D35060" s="343"/>
    </row>
    <row r="35061" spans="4:4" x14ac:dyDescent="0.2">
      <c r="D35061" s="343"/>
    </row>
    <row r="35062" spans="4:4" x14ac:dyDescent="0.2">
      <c r="D35062" s="343"/>
    </row>
    <row r="35063" spans="4:4" x14ac:dyDescent="0.2">
      <c r="D35063" s="343"/>
    </row>
    <row r="35064" spans="4:4" x14ac:dyDescent="0.2">
      <c r="D35064" s="343"/>
    </row>
    <row r="35065" spans="4:4" x14ac:dyDescent="0.2">
      <c r="D35065" s="343"/>
    </row>
    <row r="35066" spans="4:4" x14ac:dyDescent="0.2">
      <c r="D35066" s="343"/>
    </row>
    <row r="35067" spans="4:4" x14ac:dyDescent="0.2">
      <c r="D35067" s="343"/>
    </row>
    <row r="35068" spans="4:4" x14ac:dyDescent="0.2">
      <c r="D35068" s="343"/>
    </row>
    <row r="35069" spans="4:4" x14ac:dyDescent="0.2">
      <c r="D35069" s="343"/>
    </row>
    <row r="35070" spans="4:4" x14ac:dyDescent="0.2">
      <c r="D35070" s="343"/>
    </row>
    <row r="35071" spans="4:4" x14ac:dyDescent="0.2">
      <c r="D35071" s="343"/>
    </row>
    <row r="35072" spans="4:4" x14ac:dyDescent="0.2">
      <c r="D35072" s="343"/>
    </row>
    <row r="35073" spans="4:4" x14ac:dyDescent="0.2">
      <c r="D35073" s="343"/>
    </row>
    <row r="35074" spans="4:4" x14ac:dyDescent="0.2">
      <c r="D35074" s="343"/>
    </row>
    <row r="35075" spans="4:4" x14ac:dyDescent="0.2">
      <c r="D35075" s="343"/>
    </row>
    <row r="35076" spans="4:4" x14ac:dyDescent="0.2">
      <c r="D35076" s="343"/>
    </row>
    <row r="35077" spans="4:4" x14ac:dyDescent="0.2">
      <c r="D35077" s="343"/>
    </row>
    <row r="35078" spans="4:4" x14ac:dyDescent="0.2">
      <c r="D35078" s="343"/>
    </row>
    <row r="35079" spans="4:4" x14ac:dyDescent="0.2">
      <c r="D35079" s="343"/>
    </row>
    <row r="35080" spans="4:4" x14ac:dyDescent="0.2">
      <c r="D35080" s="343"/>
    </row>
    <row r="35081" spans="4:4" x14ac:dyDescent="0.2">
      <c r="D35081" s="343"/>
    </row>
    <row r="35082" spans="4:4" x14ac:dyDescent="0.2">
      <c r="D35082" s="343"/>
    </row>
    <row r="35083" spans="4:4" x14ac:dyDescent="0.2">
      <c r="D35083" s="343"/>
    </row>
    <row r="35084" spans="4:4" x14ac:dyDescent="0.2">
      <c r="D35084" s="343"/>
    </row>
    <row r="35085" spans="4:4" x14ac:dyDescent="0.2">
      <c r="D35085" s="343"/>
    </row>
    <row r="35086" spans="4:4" x14ac:dyDescent="0.2">
      <c r="D35086" s="343"/>
    </row>
    <row r="35087" spans="4:4" x14ac:dyDescent="0.2">
      <c r="D35087" s="343"/>
    </row>
    <row r="35088" spans="4:4" x14ac:dyDescent="0.2">
      <c r="D35088" s="343"/>
    </row>
    <row r="35089" spans="4:4" x14ac:dyDescent="0.2">
      <c r="D35089" s="343"/>
    </row>
    <row r="35090" spans="4:4" x14ac:dyDescent="0.2">
      <c r="D35090" s="343"/>
    </row>
    <row r="35091" spans="4:4" x14ac:dyDescent="0.2">
      <c r="D35091" s="343"/>
    </row>
    <row r="35092" spans="4:4" x14ac:dyDescent="0.2">
      <c r="D35092" s="343"/>
    </row>
    <row r="35093" spans="4:4" x14ac:dyDescent="0.2">
      <c r="D35093" s="343"/>
    </row>
    <row r="35094" spans="4:4" x14ac:dyDescent="0.2">
      <c r="D35094" s="343"/>
    </row>
    <row r="35095" spans="4:4" x14ac:dyDescent="0.2">
      <c r="D35095" s="343"/>
    </row>
    <row r="35096" spans="4:4" x14ac:dyDescent="0.2">
      <c r="D35096" s="343"/>
    </row>
    <row r="35097" spans="4:4" x14ac:dyDescent="0.2">
      <c r="D35097" s="343"/>
    </row>
    <row r="35098" spans="4:4" x14ac:dyDescent="0.2">
      <c r="D35098" s="343"/>
    </row>
    <row r="35099" spans="4:4" x14ac:dyDescent="0.2">
      <c r="D35099" s="343"/>
    </row>
    <row r="35100" spans="4:4" x14ac:dyDescent="0.2">
      <c r="D35100" s="343"/>
    </row>
    <row r="35101" spans="4:4" x14ac:dyDescent="0.2">
      <c r="D35101" s="343"/>
    </row>
    <row r="35102" spans="4:4" x14ac:dyDescent="0.2">
      <c r="D35102" s="343"/>
    </row>
    <row r="35103" spans="4:4" x14ac:dyDescent="0.2">
      <c r="D35103" s="343"/>
    </row>
    <row r="35104" spans="4:4" x14ac:dyDescent="0.2">
      <c r="D35104" s="343"/>
    </row>
    <row r="35105" spans="4:4" x14ac:dyDescent="0.2">
      <c r="D35105" s="343"/>
    </row>
    <row r="35106" spans="4:4" x14ac:dyDescent="0.2">
      <c r="D35106" s="343"/>
    </row>
    <row r="35107" spans="4:4" x14ac:dyDescent="0.2">
      <c r="D35107" s="343"/>
    </row>
    <row r="35108" spans="4:4" x14ac:dyDescent="0.2">
      <c r="D35108" s="343"/>
    </row>
    <row r="35109" spans="4:4" x14ac:dyDescent="0.2">
      <c r="D35109" s="343"/>
    </row>
    <row r="35110" spans="4:4" x14ac:dyDescent="0.2">
      <c r="D35110" s="343"/>
    </row>
    <row r="35111" spans="4:4" x14ac:dyDescent="0.2">
      <c r="D35111" s="343"/>
    </row>
    <row r="35112" spans="4:4" x14ac:dyDescent="0.2">
      <c r="D35112" s="343"/>
    </row>
    <row r="35113" spans="4:4" x14ac:dyDescent="0.2">
      <c r="D35113" s="343"/>
    </row>
    <row r="35114" spans="4:4" x14ac:dyDescent="0.2">
      <c r="D35114" s="343"/>
    </row>
    <row r="35115" spans="4:4" x14ac:dyDescent="0.2">
      <c r="D35115" s="343"/>
    </row>
    <row r="35116" spans="4:4" x14ac:dyDescent="0.2">
      <c r="D35116" s="343"/>
    </row>
    <row r="35117" spans="4:4" x14ac:dyDescent="0.2">
      <c r="D35117" s="343"/>
    </row>
    <row r="35118" spans="4:4" x14ac:dyDescent="0.2">
      <c r="D35118" s="343"/>
    </row>
    <row r="35119" spans="4:4" x14ac:dyDescent="0.2">
      <c r="D35119" s="343"/>
    </row>
    <row r="35120" spans="4:4" x14ac:dyDescent="0.2">
      <c r="D35120" s="343"/>
    </row>
    <row r="35121" spans="4:4" x14ac:dyDescent="0.2">
      <c r="D35121" s="343"/>
    </row>
    <row r="35122" spans="4:4" x14ac:dyDescent="0.2">
      <c r="D35122" s="343"/>
    </row>
    <row r="35123" spans="4:4" x14ac:dyDescent="0.2">
      <c r="D35123" s="343"/>
    </row>
    <row r="35124" spans="4:4" x14ac:dyDescent="0.2">
      <c r="D35124" s="343"/>
    </row>
    <row r="35125" spans="4:4" x14ac:dyDescent="0.2">
      <c r="D35125" s="343"/>
    </row>
    <row r="35126" spans="4:4" x14ac:dyDescent="0.2">
      <c r="D35126" s="343"/>
    </row>
    <row r="35127" spans="4:4" x14ac:dyDescent="0.2">
      <c r="D35127" s="343"/>
    </row>
    <row r="35128" spans="4:4" x14ac:dyDescent="0.2">
      <c r="D35128" s="343"/>
    </row>
    <row r="35129" spans="4:4" x14ac:dyDescent="0.2">
      <c r="D35129" s="343"/>
    </row>
    <row r="35130" spans="4:4" x14ac:dyDescent="0.2">
      <c r="D35130" s="343"/>
    </row>
    <row r="35131" spans="4:4" x14ac:dyDescent="0.2">
      <c r="D35131" s="343"/>
    </row>
    <row r="35132" spans="4:4" x14ac:dyDescent="0.2">
      <c r="D35132" s="343"/>
    </row>
    <row r="35133" spans="4:4" x14ac:dyDescent="0.2">
      <c r="D35133" s="343"/>
    </row>
    <row r="35134" spans="4:4" x14ac:dyDescent="0.2">
      <c r="D35134" s="343"/>
    </row>
    <row r="35135" spans="4:4" x14ac:dyDescent="0.2">
      <c r="D35135" s="343"/>
    </row>
    <row r="35136" spans="4:4" x14ac:dyDescent="0.2">
      <c r="D35136" s="343"/>
    </row>
    <row r="35137" spans="4:4" x14ac:dyDescent="0.2">
      <c r="D35137" s="343"/>
    </row>
    <row r="35138" spans="4:4" x14ac:dyDescent="0.2">
      <c r="D35138" s="343"/>
    </row>
    <row r="35139" spans="4:4" x14ac:dyDescent="0.2">
      <c r="D35139" s="343"/>
    </row>
    <row r="35140" spans="4:4" x14ac:dyDescent="0.2">
      <c r="D35140" s="343"/>
    </row>
    <row r="35141" spans="4:4" x14ac:dyDescent="0.2">
      <c r="D35141" s="343"/>
    </row>
    <row r="35142" spans="4:4" x14ac:dyDescent="0.2">
      <c r="D35142" s="343"/>
    </row>
    <row r="35143" spans="4:4" x14ac:dyDescent="0.2">
      <c r="D35143" s="343"/>
    </row>
    <row r="35144" spans="4:4" x14ac:dyDescent="0.2">
      <c r="D35144" s="343"/>
    </row>
    <row r="35145" spans="4:4" x14ac:dyDescent="0.2">
      <c r="D35145" s="343"/>
    </row>
    <row r="35146" spans="4:4" x14ac:dyDescent="0.2">
      <c r="D35146" s="343"/>
    </row>
    <row r="35147" spans="4:4" x14ac:dyDescent="0.2">
      <c r="D35147" s="343"/>
    </row>
    <row r="35148" spans="4:4" x14ac:dyDescent="0.2">
      <c r="D35148" s="343"/>
    </row>
    <row r="35149" spans="4:4" x14ac:dyDescent="0.2">
      <c r="D35149" s="343"/>
    </row>
    <row r="35150" spans="4:4" x14ac:dyDescent="0.2">
      <c r="D35150" s="343"/>
    </row>
    <row r="35151" spans="4:4" x14ac:dyDescent="0.2">
      <c r="D35151" s="343"/>
    </row>
    <row r="35152" spans="4:4" x14ac:dyDescent="0.2">
      <c r="D35152" s="343"/>
    </row>
    <row r="35153" spans="4:4" x14ac:dyDescent="0.2">
      <c r="D35153" s="343"/>
    </row>
    <row r="35154" spans="4:4" x14ac:dyDescent="0.2">
      <c r="D35154" s="343"/>
    </row>
    <row r="35155" spans="4:4" x14ac:dyDescent="0.2">
      <c r="D35155" s="343"/>
    </row>
    <row r="35156" spans="4:4" x14ac:dyDescent="0.2">
      <c r="D35156" s="343"/>
    </row>
    <row r="35157" spans="4:4" x14ac:dyDescent="0.2">
      <c r="D35157" s="343"/>
    </row>
    <row r="35158" spans="4:4" x14ac:dyDescent="0.2">
      <c r="D35158" s="343"/>
    </row>
    <row r="35159" spans="4:4" x14ac:dyDescent="0.2">
      <c r="D35159" s="343"/>
    </row>
    <row r="35160" spans="4:4" x14ac:dyDescent="0.2">
      <c r="D35160" s="343"/>
    </row>
    <row r="35161" spans="4:4" x14ac:dyDescent="0.2">
      <c r="D35161" s="343"/>
    </row>
    <row r="35162" spans="4:4" x14ac:dyDescent="0.2">
      <c r="D35162" s="343"/>
    </row>
    <row r="35163" spans="4:4" x14ac:dyDescent="0.2">
      <c r="D35163" s="343"/>
    </row>
    <row r="35164" spans="4:4" x14ac:dyDescent="0.2">
      <c r="D35164" s="343"/>
    </row>
    <row r="35165" spans="4:4" x14ac:dyDescent="0.2">
      <c r="D35165" s="343"/>
    </row>
    <row r="35166" spans="4:4" x14ac:dyDescent="0.2">
      <c r="D35166" s="343"/>
    </row>
    <row r="35167" spans="4:4" x14ac:dyDescent="0.2">
      <c r="D35167" s="343"/>
    </row>
    <row r="35168" spans="4:4" x14ac:dyDescent="0.2">
      <c r="D35168" s="343"/>
    </row>
    <row r="35169" spans="4:4" x14ac:dyDescent="0.2">
      <c r="D35169" s="343"/>
    </row>
    <row r="35170" spans="4:4" x14ac:dyDescent="0.2">
      <c r="D35170" s="343"/>
    </row>
    <row r="35171" spans="4:4" x14ac:dyDescent="0.2">
      <c r="D35171" s="343"/>
    </row>
    <row r="35172" spans="4:4" x14ac:dyDescent="0.2">
      <c r="D35172" s="343"/>
    </row>
    <row r="35173" spans="4:4" x14ac:dyDescent="0.2">
      <c r="D35173" s="343"/>
    </row>
    <row r="35174" spans="4:4" x14ac:dyDescent="0.2">
      <c r="D35174" s="343"/>
    </row>
    <row r="35175" spans="4:4" x14ac:dyDescent="0.2">
      <c r="D35175" s="343"/>
    </row>
    <row r="35176" spans="4:4" x14ac:dyDescent="0.2">
      <c r="D35176" s="343"/>
    </row>
    <row r="35177" spans="4:4" x14ac:dyDescent="0.2">
      <c r="D35177" s="343"/>
    </row>
    <row r="35178" spans="4:4" x14ac:dyDescent="0.2">
      <c r="D35178" s="343"/>
    </row>
    <row r="35179" spans="4:4" x14ac:dyDescent="0.2">
      <c r="D35179" s="343"/>
    </row>
    <row r="35180" spans="4:4" x14ac:dyDescent="0.2">
      <c r="D35180" s="343"/>
    </row>
    <row r="35181" spans="4:4" x14ac:dyDescent="0.2">
      <c r="D35181" s="343"/>
    </row>
    <row r="35182" spans="4:4" x14ac:dyDescent="0.2">
      <c r="D35182" s="343"/>
    </row>
    <row r="35183" spans="4:4" x14ac:dyDescent="0.2">
      <c r="D35183" s="343"/>
    </row>
    <row r="35184" spans="4:4" x14ac:dyDescent="0.2">
      <c r="D35184" s="343"/>
    </row>
    <row r="35185" spans="4:4" x14ac:dyDescent="0.2">
      <c r="D35185" s="343"/>
    </row>
    <row r="35186" spans="4:4" x14ac:dyDescent="0.2">
      <c r="D35186" s="343"/>
    </row>
    <row r="35187" spans="4:4" x14ac:dyDescent="0.2">
      <c r="D35187" s="343"/>
    </row>
    <row r="35188" spans="4:4" x14ac:dyDescent="0.2">
      <c r="D35188" s="343"/>
    </row>
    <row r="35189" spans="4:4" x14ac:dyDescent="0.2">
      <c r="D35189" s="343"/>
    </row>
    <row r="35190" spans="4:4" x14ac:dyDescent="0.2">
      <c r="D35190" s="343"/>
    </row>
    <row r="35191" spans="4:4" x14ac:dyDescent="0.2">
      <c r="D35191" s="343"/>
    </row>
    <row r="35192" spans="4:4" x14ac:dyDescent="0.2">
      <c r="D35192" s="343"/>
    </row>
    <row r="35193" spans="4:4" x14ac:dyDescent="0.2">
      <c r="D35193" s="343"/>
    </row>
    <row r="35194" spans="4:4" x14ac:dyDescent="0.2">
      <c r="D35194" s="343"/>
    </row>
    <row r="35195" spans="4:4" x14ac:dyDescent="0.2">
      <c r="D35195" s="343"/>
    </row>
    <row r="35196" spans="4:4" x14ac:dyDescent="0.2">
      <c r="D35196" s="343"/>
    </row>
    <row r="35197" spans="4:4" x14ac:dyDescent="0.2">
      <c r="D35197" s="343"/>
    </row>
    <row r="35198" spans="4:4" x14ac:dyDescent="0.2">
      <c r="D35198" s="343"/>
    </row>
    <row r="35199" spans="4:4" x14ac:dyDescent="0.2">
      <c r="D35199" s="343"/>
    </row>
    <row r="35200" spans="4:4" x14ac:dyDescent="0.2">
      <c r="D35200" s="343"/>
    </row>
    <row r="35201" spans="4:4" x14ac:dyDescent="0.2">
      <c r="D35201" s="343"/>
    </row>
    <row r="35202" spans="4:4" x14ac:dyDescent="0.2">
      <c r="D35202" s="343"/>
    </row>
    <row r="35203" spans="4:4" x14ac:dyDescent="0.2">
      <c r="D35203" s="343"/>
    </row>
    <row r="35204" spans="4:4" x14ac:dyDescent="0.2">
      <c r="D35204" s="343"/>
    </row>
    <row r="35205" spans="4:4" x14ac:dyDescent="0.2">
      <c r="D35205" s="343"/>
    </row>
    <row r="35206" spans="4:4" x14ac:dyDescent="0.2">
      <c r="D35206" s="343"/>
    </row>
    <row r="35207" spans="4:4" x14ac:dyDescent="0.2">
      <c r="D35207" s="343"/>
    </row>
    <row r="35208" spans="4:4" x14ac:dyDescent="0.2">
      <c r="D35208" s="343"/>
    </row>
    <row r="35209" spans="4:4" x14ac:dyDescent="0.2">
      <c r="D35209" s="343"/>
    </row>
    <row r="35210" spans="4:4" x14ac:dyDescent="0.2">
      <c r="D35210" s="343"/>
    </row>
    <row r="35211" spans="4:4" x14ac:dyDescent="0.2">
      <c r="D35211" s="343"/>
    </row>
    <row r="35212" spans="4:4" x14ac:dyDescent="0.2">
      <c r="D35212" s="343"/>
    </row>
    <row r="35213" spans="4:4" x14ac:dyDescent="0.2">
      <c r="D35213" s="343"/>
    </row>
    <row r="35214" spans="4:4" x14ac:dyDescent="0.2">
      <c r="D35214" s="343"/>
    </row>
    <row r="35215" spans="4:4" x14ac:dyDescent="0.2">
      <c r="D35215" s="343"/>
    </row>
    <row r="35216" spans="4:4" x14ac:dyDescent="0.2">
      <c r="D35216" s="343"/>
    </row>
    <row r="35217" spans="4:4" x14ac:dyDescent="0.2">
      <c r="D35217" s="343"/>
    </row>
    <row r="35218" spans="4:4" x14ac:dyDescent="0.2">
      <c r="D35218" s="343"/>
    </row>
    <row r="35219" spans="4:4" x14ac:dyDescent="0.2">
      <c r="D35219" s="343"/>
    </row>
    <row r="35220" spans="4:4" x14ac:dyDescent="0.2">
      <c r="D35220" s="343"/>
    </row>
    <row r="35221" spans="4:4" x14ac:dyDescent="0.2">
      <c r="D35221" s="343"/>
    </row>
    <row r="35222" spans="4:4" x14ac:dyDescent="0.2">
      <c r="D35222" s="343"/>
    </row>
    <row r="35223" spans="4:4" x14ac:dyDescent="0.2">
      <c r="D35223" s="343"/>
    </row>
    <row r="35224" spans="4:4" x14ac:dyDescent="0.2">
      <c r="D35224" s="343"/>
    </row>
    <row r="35225" spans="4:4" x14ac:dyDescent="0.2">
      <c r="D35225" s="343"/>
    </row>
    <row r="35226" spans="4:4" x14ac:dyDescent="0.2">
      <c r="D35226" s="343"/>
    </row>
    <row r="35227" spans="4:4" x14ac:dyDescent="0.2">
      <c r="D35227" s="343"/>
    </row>
    <row r="35228" spans="4:4" x14ac:dyDescent="0.2">
      <c r="D35228" s="343"/>
    </row>
    <row r="35229" spans="4:4" x14ac:dyDescent="0.2">
      <c r="D35229" s="343"/>
    </row>
    <row r="35230" spans="4:4" x14ac:dyDescent="0.2">
      <c r="D35230" s="343"/>
    </row>
    <row r="35231" spans="4:4" x14ac:dyDescent="0.2">
      <c r="D35231" s="343"/>
    </row>
    <row r="35232" spans="4:4" x14ac:dyDescent="0.2">
      <c r="D35232" s="343"/>
    </row>
    <row r="35233" spans="4:4" x14ac:dyDescent="0.2">
      <c r="D35233" s="343"/>
    </row>
    <row r="35234" spans="4:4" x14ac:dyDescent="0.2">
      <c r="D35234" s="343"/>
    </row>
    <row r="35235" spans="4:4" x14ac:dyDescent="0.2">
      <c r="D35235" s="343"/>
    </row>
    <row r="35236" spans="4:4" x14ac:dyDescent="0.2">
      <c r="D35236" s="343"/>
    </row>
    <row r="35237" spans="4:4" x14ac:dyDescent="0.2">
      <c r="D35237" s="343"/>
    </row>
    <row r="35238" spans="4:4" x14ac:dyDescent="0.2">
      <c r="D35238" s="343"/>
    </row>
    <row r="35239" spans="4:4" x14ac:dyDescent="0.2">
      <c r="D35239" s="343"/>
    </row>
    <row r="35240" spans="4:4" x14ac:dyDescent="0.2">
      <c r="D35240" s="343"/>
    </row>
    <row r="35241" spans="4:4" x14ac:dyDescent="0.2">
      <c r="D35241" s="343"/>
    </row>
    <row r="35242" spans="4:4" x14ac:dyDescent="0.2">
      <c r="D35242" s="343"/>
    </row>
    <row r="35243" spans="4:4" x14ac:dyDescent="0.2">
      <c r="D35243" s="343"/>
    </row>
    <row r="35244" spans="4:4" x14ac:dyDescent="0.2">
      <c r="D35244" s="343"/>
    </row>
    <row r="35245" spans="4:4" x14ac:dyDescent="0.2">
      <c r="D35245" s="343"/>
    </row>
    <row r="35246" spans="4:4" x14ac:dyDescent="0.2">
      <c r="D35246" s="343"/>
    </row>
    <row r="35247" spans="4:4" x14ac:dyDescent="0.2">
      <c r="D35247" s="343"/>
    </row>
    <row r="35248" spans="4:4" x14ac:dyDescent="0.2">
      <c r="D35248" s="343"/>
    </row>
    <row r="35249" spans="4:4" x14ac:dyDescent="0.2">
      <c r="D35249" s="343"/>
    </row>
    <row r="35250" spans="4:4" x14ac:dyDescent="0.2">
      <c r="D35250" s="343"/>
    </row>
    <row r="35251" spans="4:4" x14ac:dyDescent="0.2">
      <c r="D35251" s="343"/>
    </row>
    <row r="35252" spans="4:4" x14ac:dyDescent="0.2">
      <c r="D35252" s="343"/>
    </row>
    <row r="35253" spans="4:4" x14ac:dyDescent="0.2">
      <c r="D35253" s="343"/>
    </row>
    <row r="35254" spans="4:4" x14ac:dyDescent="0.2">
      <c r="D35254" s="343"/>
    </row>
    <row r="35255" spans="4:4" x14ac:dyDescent="0.2">
      <c r="D35255" s="343"/>
    </row>
    <row r="35256" spans="4:4" x14ac:dyDescent="0.2">
      <c r="D35256" s="343"/>
    </row>
    <row r="35257" spans="4:4" x14ac:dyDescent="0.2">
      <c r="D35257" s="343"/>
    </row>
    <row r="35258" spans="4:4" x14ac:dyDescent="0.2">
      <c r="D35258" s="343"/>
    </row>
    <row r="35259" spans="4:4" x14ac:dyDescent="0.2">
      <c r="D35259" s="343"/>
    </row>
    <row r="35260" spans="4:4" x14ac:dyDescent="0.2">
      <c r="D35260" s="343"/>
    </row>
    <row r="35261" spans="4:4" x14ac:dyDescent="0.2">
      <c r="D35261" s="343"/>
    </row>
    <row r="35262" spans="4:4" x14ac:dyDescent="0.2">
      <c r="D35262" s="343"/>
    </row>
    <row r="35263" spans="4:4" x14ac:dyDescent="0.2">
      <c r="D35263" s="343"/>
    </row>
    <row r="35264" spans="4:4" x14ac:dyDescent="0.2">
      <c r="D35264" s="343"/>
    </row>
    <row r="35265" spans="4:4" x14ac:dyDescent="0.2">
      <c r="D35265" s="343"/>
    </row>
    <row r="35266" spans="4:4" x14ac:dyDescent="0.2">
      <c r="D35266" s="343"/>
    </row>
    <row r="35267" spans="4:4" x14ac:dyDescent="0.2">
      <c r="D35267" s="343"/>
    </row>
    <row r="35268" spans="4:4" x14ac:dyDescent="0.2">
      <c r="D35268" s="343"/>
    </row>
    <row r="35269" spans="4:4" x14ac:dyDescent="0.2">
      <c r="D35269" s="343"/>
    </row>
    <row r="35270" spans="4:4" x14ac:dyDescent="0.2">
      <c r="D35270" s="343"/>
    </row>
    <row r="35271" spans="4:4" x14ac:dyDescent="0.2">
      <c r="D35271" s="343"/>
    </row>
    <row r="35272" spans="4:4" x14ac:dyDescent="0.2">
      <c r="D35272" s="343"/>
    </row>
    <row r="35273" spans="4:4" x14ac:dyDescent="0.2">
      <c r="D35273" s="343"/>
    </row>
    <row r="35274" spans="4:4" x14ac:dyDescent="0.2">
      <c r="D35274" s="343"/>
    </row>
    <row r="35275" spans="4:4" x14ac:dyDescent="0.2">
      <c r="D35275" s="343"/>
    </row>
    <row r="35276" spans="4:4" x14ac:dyDescent="0.2">
      <c r="D35276" s="343"/>
    </row>
    <row r="35277" spans="4:4" x14ac:dyDescent="0.2">
      <c r="D35277" s="343"/>
    </row>
    <row r="35278" spans="4:4" x14ac:dyDescent="0.2">
      <c r="D35278" s="343"/>
    </row>
    <row r="35279" spans="4:4" x14ac:dyDescent="0.2">
      <c r="D35279" s="343"/>
    </row>
    <row r="35280" spans="4:4" x14ac:dyDescent="0.2">
      <c r="D35280" s="343"/>
    </row>
    <row r="35281" spans="4:4" x14ac:dyDescent="0.2">
      <c r="D35281" s="343"/>
    </row>
    <row r="35282" spans="4:4" x14ac:dyDescent="0.2">
      <c r="D35282" s="343"/>
    </row>
    <row r="35283" spans="4:4" x14ac:dyDescent="0.2">
      <c r="D35283" s="343"/>
    </row>
    <row r="35284" spans="4:4" x14ac:dyDescent="0.2">
      <c r="D35284" s="343"/>
    </row>
    <row r="35285" spans="4:4" x14ac:dyDescent="0.2">
      <c r="D35285" s="343"/>
    </row>
    <row r="35286" spans="4:4" x14ac:dyDescent="0.2">
      <c r="D35286" s="343"/>
    </row>
    <row r="35287" spans="4:4" x14ac:dyDescent="0.2">
      <c r="D35287" s="343"/>
    </row>
    <row r="35288" spans="4:4" x14ac:dyDescent="0.2">
      <c r="D35288" s="343"/>
    </row>
    <row r="35289" spans="4:4" x14ac:dyDescent="0.2">
      <c r="D35289" s="343"/>
    </row>
    <row r="35290" spans="4:4" x14ac:dyDescent="0.2">
      <c r="D35290" s="343"/>
    </row>
    <row r="35291" spans="4:4" x14ac:dyDescent="0.2">
      <c r="D35291" s="343"/>
    </row>
    <row r="35292" spans="4:4" x14ac:dyDescent="0.2">
      <c r="D35292" s="343"/>
    </row>
    <row r="35293" spans="4:4" x14ac:dyDescent="0.2">
      <c r="D35293" s="343"/>
    </row>
    <row r="35294" spans="4:4" x14ac:dyDescent="0.2">
      <c r="D35294" s="343"/>
    </row>
    <row r="35295" spans="4:4" x14ac:dyDescent="0.2">
      <c r="D35295" s="343"/>
    </row>
    <row r="35296" spans="4:4" x14ac:dyDescent="0.2">
      <c r="D35296" s="343"/>
    </row>
    <row r="35297" spans="4:4" x14ac:dyDescent="0.2">
      <c r="D35297" s="343"/>
    </row>
    <row r="35298" spans="4:4" x14ac:dyDescent="0.2">
      <c r="D35298" s="343"/>
    </row>
    <row r="35299" spans="4:4" x14ac:dyDescent="0.2">
      <c r="D35299" s="343"/>
    </row>
    <row r="35300" spans="4:4" x14ac:dyDescent="0.2">
      <c r="D35300" s="343"/>
    </row>
    <row r="35301" spans="4:4" x14ac:dyDescent="0.2">
      <c r="D35301" s="343"/>
    </row>
    <row r="35302" spans="4:4" x14ac:dyDescent="0.2">
      <c r="D35302" s="343"/>
    </row>
    <row r="35303" spans="4:4" x14ac:dyDescent="0.2">
      <c r="D35303" s="343"/>
    </row>
    <row r="35304" spans="4:4" x14ac:dyDescent="0.2">
      <c r="D35304" s="343"/>
    </row>
    <row r="35305" spans="4:4" x14ac:dyDescent="0.2">
      <c r="D35305" s="343"/>
    </row>
    <row r="35306" spans="4:4" x14ac:dyDescent="0.2">
      <c r="D35306" s="343"/>
    </row>
    <row r="35307" spans="4:4" x14ac:dyDescent="0.2">
      <c r="D35307" s="343"/>
    </row>
    <row r="35308" spans="4:4" x14ac:dyDescent="0.2">
      <c r="D35308" s="343"/>
    </row>
    <row r="35309" spans="4:4" x14ac:dyDescent="0.2">
      <c r="D35309" s="343"/>
    </row>
    <row r="35310" spans="4:4" x14ac:dyDescent="0.2">
      <c r="D35310" s="343"/>
    </row>
    <row r="35311" spans="4:4" x14ac:dyDescent="0.2">
      <c r="D35311" s="343"/>
    </row>
    <row r="35312" spans="4:4" x14ac:dyDescent="0.2">
      <c r="D35312" s="343"/>
    </row>
    <row r="35313" spans="4:4" x14ac:dyDescent="0.2">
      <c r="D35313" s="343"/>
    </row>
    <row r="35314" spans="4:4" x14ac:dyDescent="0.2">
      <c r="D35314" s="343"/>
    </row>
    <row r="35315" spans="4:4" x14ac:dyDescent="0.2">
      <c r="D35315" s="343"/>
    </row>
    <row r="35316" spans="4:4" x14ac:dyDescent="0.2">
      <c r="D35316" s="343"/>
    </row>
    <row r="35317" spans="4:4" x14ac:dyDescent="0.2">
      <c r="D35317" s="343"/>
    </row>
    <row r="35318" spans="4:4" x14ac:dyDescent="0.2">
      <c r="D35318" s="343"/>
    </row>
    <row r="35319" spans="4:4" x14ac:dyDescent="0.2">
      <c r="D35319" s="343"/>
    </row>
    <row r="35320" spans="4:4" x14ac:dyDescent="0.2">
      <c r="D35320" s="343"/>
    </row>
    <row r="35321" spans="4:4" x14ac:dyDescent="0.2">
      <c r="D35321" s="343"/>
    </row>
    <row r="35322" spans="4:4" x14ac:dyDescent="0.2">
      <c r="D35322" s="343"/>
    </row>
    <row r="35323" spans="4:4" x14ac:dyDescent="0.2">
      <c r="D35323" s="343"/>
    </row>
    <row r="35324" spans="4:4" x14ac:dyDescent="0.2">
      <c r="D35324" s="343"/>
    </row>
    <row r="35325" spans="4:4" x14ac:dyDescent="0.2">
      <c r="D35325" s="343"/>
    </row>
    <row r="35326" spans="4:4" x14ac:dyDescent="0.2">
      <c r="D35326" s="343"/>
    </row>
    <row r="35327" spans="4:4" x14ac:dyDescent="0.2">
      <c r="D35327" s="343"/>
    </row>
    <row r="35328" spans="4:4" x14ac:dyDescent="0.2">
      <c r="D35328" s="343"/>
    </row>
    <row r="35329" spans="4:4" x14ac:dyDescent="0.2">
      <c r="D35329" s="343"/>
    </row>
    <row r="35330" spans="4:4" x14ac:dyDescent="0.2">
      <c r="D35330" s="343"/>
    </row>
    <row r="35331" spans="4:4" x14ac:dyDescent="0.2">
      <c r="D35331" s="343"/>
    </row>
    <row r="35332" spans="4:4" x14ac:dyDescent="0.2">
      <c r="D35332" s="343"/>
    </row>
    <row r="35333" spans="4:4" x14ac:dyDescent="0.2">
      <c r="D35333" s="343"/>
    </row>
    <row r="35334" spans="4:4" x14ac:dyDescent="0.2">
      <c r="D35334" s="343"/>
    </row>
    <row r="35335" spans="4:4" x14ac:dyDescent="0.2">
      <c r="D35335" s="343"/>
    </row>
    <row r="35336" spans="4:4" x14ac:dyDescent="0.2">
      <c r="D35336" s="343"/>
    </row>
    <row r="35337" spans="4:4" x14ac:dyDescent="0.2">
      <c r="D35337" s="343"/>
    </row>
    <row r="35338" spans="4:4" x14ac:dyDescent="0.2">
      <c r="D35338" s="343"/>
    </row>
    <row r="35339" spans="4:4" x14ac:dyDescent="0.2">
      <c r="D35339" s="343"/>
    </row>
    <row r="35340" spans="4:4" x14ac:dyDescent="0.2">
      <c r="D35340" s="343"/>
    </row>
    <row r="35341" spans="4:4" x14ac:dyDescent="0.2">
      <c r="D35341" s="343"/>
    </row>
    <row r="35342" spans="4:4" x14ac:dyDescent="0.2">
      <c r="D35342" s="343"/>
    </row>
    <row r="35343" spans="4:4" x14ac:dyDescent="0.2">
      <c r="D35343" s="343"/>
    </row>
    <row r="35344" spans="4:4" x14ac:dyDescent="0.2">
      <c r="D35344" s="343"/>
    </row>
    <row r="35345" spans="4:4" x14ac:dyDescent="0.2">
      <c r="D35345" s="343"/>
    </row>
    <row r="35346" spans="4:4" x14ac:dyDescent="0.2">
      <c r="D35346" s="343"/>
    </row>
    <row r="35347" spans="4:4" x14ac:dyDescent="0.2">
      <c r="D35347" s="343"/>
    </row>
    <row r="35348" spans="4:4" x14ac:dyDescent="0.2">
      <c r="D35348" s="343"/>
    </row>
    <row r="35349" spans="4:4" x14ac:dyDescent="0.2">
      <c r="D35349" s="343"/>
    </row>
    <row r="35350" spans="4:4" x14ac:dyDescent="0.2">
      <c r="D35350" s="343"/>
    </row>
    <row r="35351" spans="4:4" x14ac:dyDescent="0.2">
      <c r="D35351" s="343"/>
    </row>
    <row r="35352" spans="4:4" x14ac:dyDescent="0.2">
      <c r="D35352" s="343"/>
    </row>
    <row r="35353" spans="4:4" x14ac:dyDescent="0.2">
      <c r="D35353" s="343"/>
    </row>
    <row r="35354" spans="4:4" x14ac:dyDescent="0.2">
      <c r="D35354" s="343"/>
    </row>
    <row r="35355" spans="4:4" x14ac:dyDescent="0.2">
      <c r="D35355" s="343"/>
    </row>
    <row r="35356" spans="4:4" x14ac:dyDescent="0.2">
      <c r="D35356" s="343"/>
    </row>
    <row r="35357" spans="4:4" x14ac:dyDescent="0.2">
      <c r="D35357" s="343"/>
    </row>
    <row r="35358" spans="4:4" x14ac:dyDescent="0.2">
      <c r="D35358" s="343"/>
    </row>
    <row r="35359" spans="4:4" x14ac:dyDescent="0.2">
      <c r="D35359" s="343"/>
    </row>
    <row r="35360" spans="4:4" x14ac:dyDescent="0.2">
      <c r="D35360" s="343"/>
    </row>
    <row r="35361" spans="4:4" x14ac:dyDescent="0.2">
      <c r="D35361" s="343"/>
    </row>
    <row r="35362" spans="4:4" x14ac:dyDescent="0.2">
      <c r="D35362" s="343"/>
    </row>
    <row r="35363" spans="4:4" x14ac:dyDescent="0.2">
      <c r="D35363" s="343"/>
    </row>
    <row r="35364" spans="4:4" x14ac:dyDescent="0.2">
      <c r="D35364" s="343"/>
    </row>
    <row r="35365" spans="4:4" x14ac:dyDescent="0.2">
      <c r="D35365" s="343"/>
    </row>
    <row r="35366" spans="4:4" x14ac:dyDescent="0.2">
      <c r="D35366" s="343"/>
    </row>
    <row r="35367" spans="4:4" x14ac:dyDescent="0.2">
      <c r="D35367" s="343"/>
    </row>
    <row r="35368" spans="4:4" x14ac:dyDescent="0.2">
      <c r="D35368" s="343"/>
    </row>
    <row r="35369" spans="4:4" x14ac:dyDescent="0.2">
      <c r="D35369" s="343"/>
    </row>
    <row r="35370" spans="4:4" x14ac:dyDescent="0.2">
      <c r="D35370" s="343"/>
    </row>
    <row r="35371" spans="4:4" x14ac:dyDescent="0.2">
      <c r="D35371" s="343"/>
    </row>
    <row r="35372" spans="4:4" x14ac:dyDescent="0.2">
      <c r="D35372" s="343"/>
    </row>
    <row r="35373" spans="4:4" x14ac:dyDescent="0.2">
      <c r="D35373" s="343"/>
    </row>
    <row r="35374" spans="4:4" x14ac:dyDescent="0.2">
      <c r="D35374" s="343"/>
    </row>
    <row r="35375" spans="4:4" x14ac:dyDescent="0.2">
      <c r="D35375" s="343"/>
    </row>
    <row r="35376" spans="4:4" x14ac:dyDescent="0.2">
      <c r="D35376" s="343"/>
    </row>
    <row r="35377" spans="4:4" x14ac:dyDescent="0.2">
      <c r="D35377" s="343"/>
    </row>
    <row r="35378" spans="4:4" x14ac:dyDescent="0.2">
      <c r="D35378" s="343"/>
    </row>
    <row r="35379" spans="4:4" x14ac:dyDescent="0.2">
      <c r="D35379" s="343"/>
    </row>
    <row r="35380" spans="4:4" x14ac:dyDescent="0.2">
      <c r="D35380" s="343"/>
    </row>
    <row r="35381" spans="4:4" x14ac:dyDescent="0.2">
      <c r="D35381" s="343"/>
    </row>
    <row r="35382" spans="4:4" x14ac:dyDescent="0.2">
      <c r="D35382" s="343"/>
    </row>
    <row r="35383" spans="4:4" x14ac:dyDescent="0.2">
      <c r="D35383" s="343"/>
    </row>
    <row r="35384" spans="4:4" x14ac:dyDescent="0.2">
      <c r="D35384" s="343"/>
    </row>
    <row r="35385" spans="4:4" x14ac:dyDescent="0.2">
      <c r="D35385" s="343"/>
    </row>
    <row r="35386" spans="4:4" x14ac:dyDescent="0.2">
      <c r="D35386" s="343"/>
    </row>
    <row r="35387" spans="4:4" x14ac:dyDescent="0.2">
      <c r="D35387" s="343"/>
    </row>
    <row r="35388" spans="4:4" x14ac:dyDescent="0.2">
      <c r="D35388" s="343"/>
    </row>
    <row r="35389" spans="4:4" x14ac:dyDescent="0.2">
      <c r="D35389" s="343"/>
    </row>
    <row r="35390" spans="4:4" x14ac:dyDescent="0.2">
      <c r="D35390" s="343"/>
    </row>
    <row r="35391" spans="4:4" x14ac:dyDescent="0.2">
      <c r="D35391" s="343"/>
    </row>
    <row r="35392" spans="4:4" x14ac:dyDescent="0.2">
      <c r="D35392" s="343"/>
    </row>
    <row r="35393" spans="4:4" x14ac:dyDescent="0.2">
      <c r="D35393" s="343"/>
    </row>
    <row r="35394" spans="4:4" x14ac:dyDescent="0.2">
      <c r="D35394" s="343"/>
    </row>
    <row r="35395" spans="4:4" x14ac:dyDescent="0.2">
      <c r="D35395" s="343"/>
    </row>
    <row r="35396" spans="4:4" x14ac:dyDescent="0.2">
      <c r="D35396" s="343"/>
    </row>
    <row r="35397" spans="4:4" x14ac:dyDescent="0.2">
      <c r="D35397" s="343"/>
    </row>
    <row r="35398" spans="4:4" x14ac:dyDescent="0.2">
      <c r="D35398" s="343"/>
    </row>
    <row r="35399" spans="4:4" x14ac:dyDescent="0.2">
      <c r="D35399" s="343"/>
    </row>
    <row r="35400" spans="4:4" x14ac:dyDescent="0.2">
      <c r="D35400" s="343"/>
    </row>
    <row r="35401" spans="4:4" x14ac:dyDescent="0.2">
      <c r="D35401" s="343"/>
    </row>
    <row r="35402" spans="4:4" x14ac:dyDescent="0.2">
      <c r="D35402" s="343"/>
    </row>
    <row r="35403" spans="4:4" x14ac:dyDescent="0.2">
      <c r="D35403" s="343"/>
    </row>
    <row r="35404" spans="4:4" x14ac:dyDescent="0.2">
      <c r="D35404" s="343"/>
    </row>
    <row r="35405" spans="4:4" x14ac:dyDescent="0.2">
      <c r="D35405" s="343"/>
    </row>
    <row r="35406" spans="4:4" x14ac:dyDescent="0.2">
      <c r="D35406" s="343"/>
    </row>
    <row r="35407" spans="4:4" x14ac:dyDescent="0.2">
      <c r="D35407" s="343"/>
    </row>
    <row r="35408" spans="4:4" x14ac:dyDescent="0.2">
      <c r="D35408" s="343"/>
    </row>
    <row r="35409" spans="4:4" x14ac:dyDescent="0.2">
      <c r="D35409" s="343"/>
    </row>
    <row r="35410" spans="4:4" x14ac:dyDescent="0.2">
      <c r="D35410" s="343"/>
    </row>
    <row r="35411" spans="4:4" x14ac:dyDescent="0.2">
      <c r="D35411" s="343"/>
    </row>
    <row r="35412" spans="4:4" x14ac:dyDescent="0.2">
      <c r="D35412" s="343"/>
    </row>
    <row r="35413" spans="4:4" x14ac:dyDescent="0.2">
      <c r="D35413" s="343"/>
    </row>
    <row r="35414" spans="4:4" x14ac:dyDescent="0.2">
      <c r="D35414" s="343"/>
    </row>
    <row r="35415" spans="4:4" x14ac:dyDescent="0.2">
      <c r="D35415" s="343"/>
    </row>
    <row r="35416" spans="4:4" x14ac:dyDescent="0.2">
      <c r="D35416" s="343"/>
    </row>
    <row r="35417" spans="4:4" x14ac:dyDescent="0.2">
      <c r="D35417" s="343"/>
    </row>
    <row r="35418" spans="4:4" x14ac:dyDescent="0.2">
      <c r="D35418" s="343"/>
    </row>
    <row r="35419" spans="4:4" x14ac:dyDescent="0.2">
      <c r="D35419" s="343"/>
    </row>
    <row r="35420" spans="4:4" x14ac:dyDescent="0.2">
      <c r="D35420" s="343"/>
    </row>
    <row r="35421" spans="4:4" x14ac:dyDescent="0.2">
      <c r="D35421" s="343"/>
    </row>
    <row r="35422" spans="4:4" x14ac:dyDescent="0.2">
      <c r="D35422" s="343"/>
    </row>
    <row r="35423" spans="4:4" x14ac:dyDescent="0.2">
      <c r="D35423" s="343"/>
    </row>
    <row r="35424" spans="4:4" x14ac:dyDescent="0.2">
      <c r="D35424" s="343"/>
    </row>
    <row r="35425" spans="4:4" x14ac:dyDescent="0.2">
      <c r="D35425" s="343"/>
    </row>
    <row r="35426" spans="4:4" x14ac:dyDescent="0.2">
      <c r="D35426" s="343"/>
    </row>
    <row r="35427" spans="4:4" x14ac:dyDescent="0.2">
      <c r="D35427" s="343"/>
    </row>
    <row r="35428" spans="4:4" x14ac:dyDescent="0.2">
      <c r="D35428" s="343"/>
    </row>
    <row r="35429" spans="4:4" x14ac:dyDescent="0.2">
      <c r="D35429" s="343"/>
    </row>
    <row r="35430" spans="4:4" x14ac:dyDescent="0.2">
      <c r="D35430" s="343"/>
    </row>
    <row r="35431" spans="4:4" x14ac:dyDescent="0.2">
      <c r="D35431" s="343"/>
    </row>
    <row r="35432" spans="4:4" x14ac:dyDescent="0.2">
      <c r="D35432" s="343"/>
    </row>
    <row r="35433" spans="4:4" x14ac:dyDescent="0.2">
      <c r="D35433" s="343"/>
    </row>
    <row r="35434" spans="4:4" x14ac:dyDescent="0.2">
      <c r="D35434" s="343"/>
    </row>
    <row r="35435" spans="4:4" x14ac:dyDescent="0.2">
      <c r="D35435" s="343"/>
    </row>
    <row r="35436" spans="4:4" x14ac:dyDescent="0.2">
      <c r="D35436" s="343"/>
    </row>
    <row r="35437" spans="4:4" x14ac:dyDescent="0.2">
      <c r="D35437" s="343"/>
    </row>
    <row r="35438" spans="4:4" x14ac:dyDescent="0.2">
      <c r="D35438" s="343"/>
    </row>
    <row r="35439" spans="4:4" x14ac:dyDescent="0.2">
      <c r="D35439" s="343"/>
    </row>
    <row r="35440" spans="4:4" x14ac:dyDescent="0.2">
      <c r="D35440" s="343"/>
    </row>
    <row r="35441" spans="4:4" x14ac:dyDescent="0.2">
      <c r="D35441" s="343"/>
    </row>
    <row r="35442" spans="4:4" x14ac:dyDescent="0.2">
      <c r="D35442" s="343"/>
    </row>
    <row r="35443" spans="4:4" x14ac:dyDescent="0.2">
      <c r="D35443" s="343"/>
    </row>
    <row r="35444" spans="4:4" x14ac:dyDescent="0.2">
      <c r="D35444" s="343"/>
    </row>
    <row r="35445" spans="4:4" x14ac:dyDescent="0.2">
      <c r="D35445" s="343"/>
    </row>
    <row r="35446" spans="4:4" x14ac:dyDescent="0.2">
      <c r="D35446" s="343"/>
    </row>
    <row r="35447" spans="4:4" x14ac:dyDescent="0.2">
      <c r="D35447" s="343"/>
    </row>
    <row r="35448" spans="4:4" x14ac:dyDescent="0.2">
      <c r="D35448" s="343"/>
    </row>
    <row r="35449" spans="4:4" x14ac:dyDescent="0.2">
      <c r="D35449" s="343"/>
    </row>
    <row r="35450" spans="4:4" x14ac:dyDescent="0.2">
      <c r="D35450" s="343"/>
    </row>
    <row r="35451" spans="4:4" x14ac:dyDescent="0.2">
      <c r="D35451" s="343"/>
    </row>
    <row r="35452" spans="4:4" x14ac:dyDescent="0.2">
      <c r="D35452" s="343"/>
    </row>
    <row r="35453" spans="4:4" x14ac:dyDescent="0.2">
      <c r="D35453" s="343"/>
    </row>
    <row r="35454" spans="4:4" x14ac:dyDescent="0.2">
      <c r="D35454" s="343"/>
    </row>
    <row r="35455" spans="4:4" x14ac:dyDescent="0.2">
      <c r="D35455" s="343"/>
    </row>
    <row r="35456" spans="4:4" x14ac:dyDescent="0.2">
      <c r="D35456" s="343"/>
    </row>
    <row r="35457" spans="4:4" x14ac:dyDescent="0.2">
      <c r="D35457" s="343"/>
    </row>
    <row r="35458" spans="4:4" x14ac:dyDescent="0.2">
      <c r="D35458" s="343"/>
    </row>
    <row r="35459" spans="4:4" x14ac:dyDescent="0.2">
      <c r="D35459" s="343"/>
    </row>
    <row r="35460" spans="4:4" x14ac:dyDescent="0.2">
      <c r="D35460" s="343"/>
    </row>
    <row r="35461" spans="4:4" x14ac:dyDescent="0.2">
      <c r="D35461" s="343"/>
    </row>
    <row r="35462" spans="4:4" x14ac:dyDescent="0.2">
      <c r="D35462" s="343"/>
    </row>
    <row r="35463" spans="4:4" x14ac:dyDescent="0.2">
      <c r="D35463" s="343"/>
    </row>
    <row r="35464" spans="4:4" x14ac:dyDescent="0.2">
      <c r="D35464" s="343"/>
    </row>
    <row r="35465" spans="4:4" x14ac:dyDescent="0.2">
      <c r="D35465" s="343"/>
    </row>
    <row r="35466" spans="4:4" x14ac:dyDescent="0.2">
      <c r="D35466" s="343"/>
    </row>
    <row r="35467" spans="4:4" x14ac:dyDescent="0.2">
      <c r="D35467" s="343"/>
    </row>
    <row r="35468" spans="4:4" x14ac:dyDescent="0.2">
      <c r="D35468" s="343"/>
    </row>
    <row r="35469" spans="4:4" x14ac:dyDescent="0.2">
      <c r="D35469" s="343"/>
    </row>
    <row r="35470" spans="4:4" x14ac:dyDescent="0.2">
      <c r="D35470" s="343"/>
    </row>
    <row r="35471" spans="4:4" x14ac:dyDescent="0.2">
      <c r="D35471" s="343"/>
    </row>
    <row r="35472" spans="4:4" x14ac:dyDescent="0.2">
      <c r="D35472" s="343"/>
    </row>
    <row r="35473" spans="4:4" x14ac:dyDescent="0.2">
      <c r="D35473" s="343"/>
    </row>
    <row r="35474" spans="4:4" x14ac:dyDescent="0.2">
      <c r="D35474" s="343"/>
    </row>
    <row r="35475" spans="4:4" x14ac:dyDescent="0.2">
      <c r="D35475" s="343"/>
    </row>
    <row r="35476" spans="4:4" x14ac:dyDescent="0.2">
      <c r="D35476" s="343"/>
    </row>
    <row r="35477" spans="4:4" x14ac:dyDescent="0.2">
      <c r="D35477" s="343"/>
    </row>
    <row r="35478" spans="4:4" x14ac:dyDescent="0.2">
      <c r="D35478" s="343"/>
    </row>
    <row r="35479" spans="4:4" x14ac:dyDescent="0.2">
      <c r="D35479" s="343"/>
    </row>
    <row r="35480" spans="4:4" x14ac:dyDescent="0.2">
      <c r="D35480" s="343"/>
    </row>
    <row r="35481" spans="4:4" x14ac:dyDescent="0.2">
      <c r="D35481" s="343"/>
    </row>
    <row r="35482" spans="4:4" x14ac:dyDescent="0.2">
      <c r="D35482" s="343"/>
    </row>
    <row r="35483" spans="4:4" x14ac:dyDescent="0.2">
      <c r="D35483" s="343"/>
    </row>
    <row r="35484" spans="4:4" x14ac:dyDescent="0.2">
      <c r="D35484" s="343"/>
    </row>
    <row r="35485" spans="4:4" x14ac:dyDescent="0.2">
      <c r="D35485" s="343"/>
    </row>
    <row r="35486" spans="4:4" x14ac:dyDescent="0.2">
      <c r="D35486" s="343"/>
    </row>
    <row r="35487" spans="4:4" x14ac:dyDescent="0.2">
      <c r="D35487" s="343"/>
    </row>
    <row r="35488" spans="4:4" x14ac:dyDescent="0.2">
      <c r="D35488" s="343"/>
    </row>
    <row r="35489" spans="4:4" x14ac:dyDescent="0.2">
      <c r="D35489" s="343"/>
    </row>
    <row r="35490" spans="4:4" x14ac:dyDescent="0.2">
      <c r="D35490" s="343"/>
    </row>
    <row r="35491" spans="4:4" x14ac:dyDescent="0.2">
      <c r="D35491" s="343"/>
    </row>
    <row r="35492" spans="4:4" x14ac:dyDescent="0.2">
      <c r="D35492" s="343"/>
    </row>
    <row r="35493" spans="4:4" x14ac:dyDescent="0.2">
      <c r="D35493" s="343"/>
    </row>
    <row r="35494" spans="4:4" x14ac:dyDescent="0.2">
      <c r="D35494" s="343"/>
    </row>
    <row r="35495" spans="4:4" x14ac:dyDescent="0.2">
      <c r="D35495" s="343"/>
    </row>
    <row r="35496" spans="4:4" x14ac:dyDescent="0.2">
      <c r="D35496" s="343"/>
    </row>
    <row r="35497" spans="4:4" x14ac:dyDescent="0.2">
      <c r="D35497" s="343"/>
    </row>
    <row r="35498" spans="4:4" x14ac:dyDescent="0.2">
      <c r="D35498" s="343"/>
    </row>
    <row r="35499" spans="4:4" x14ac:dyDescent="0.2">
      <c r="D35499" s="343"/>
    </row>
    <row r="35500" spans="4:4" x14ac:dyDescent="0.2">
      <c r="D35500" s="343"/>
    </row>
    <row r="35501" spans="4:4" x14ac:dyDescent="0.2">
      <c r="D35501" s="343"/>
    </row>
    <row r="35502" spans="4:4" x14ac:dyDescent="0.2">
      <c r="D35502" s="343"/>
    </row>
    <row r="35503" spans="4:4" x14ac:dyDescent="0.2">
      <c r="D35503" s="343"/>
    </row>
    <row r="35504" spans="4:4" x14ac:dyDescent="0.2">
      <c r="D35504" s="343"/>
    </row>
    <row r="35505" spans="4:4" x14ac:dyDescent="0.2">
      <c r="D35505" s="343"/>
    </row>
    <row r="35506" spans="4:4" x14ac:dyDescent="0.2">
      <c r="D35506" s="343"/>
    </row>
    <row r="35507" spans="4:4" x14ac:dyDescent="0.2">
      <c r="D35507" s="343"/>
    </row>
    <row r="35508" spans="4:4" x14ac:dyDescent="0.2">
      <c r="D35508" s="343"/>
    </row>
    <row r="35509" spans="4:4" x14ac:dyDescent="0.2">
      <c r="D35509" s="343"/>
    </row>
    <row r="35510" spans="4:4" x14ac:dyDescent="0.2">
      <c r="D35510" s="343"/>
    </row>
    <row r="35511" spans="4:4" x14ac:dyDescent="0.2">
      <c r="D35511" s="343"/>
    </row>
    <row r="35512" spans="4:4" x14ac:dyDescent="0.2">
      <c r="D35512" s="343"/>
    </row>
    <row r="35513" spans="4:4" x14ac:dyDescent="0.2">
      <c r="D35513" s="343"/>
    </row>
    <row r="35514" spans="4:4" x14ac:dyDescent="0.2">
      <c r="D35514" s="343"/>
    </row>
    <row r="35515" spans="4:4" x14ac:dyDescent="0.2">
      <c r="D35515" s="343"/>
    </row>
    <row r="35516" spans="4:4" x14ac:dyDescent="0.2">
      <c r="D35516" s="343"/>
    </row>
    <row r="35517" spans="4:4" x14ac:dyDescent="0.2">
      <c r="D35517" s="343"/>
    </row>
    <row r="35518" spans="4:4" x14ac:dyDescent="0.2">
      <c r="D35518" s="343"/>
    </row>
    <row r="35519" spans="4:4" x14ac:dyDescent="0.2">
      <c r="D35519" s="343"/>
    </row>
    <row r="35520" spans="4:4" x14ac:dyDescent="0.2">
      <c r="D35520" s="343"/>
    </row>
    <row r="35521" spans="4:4" x14ac:dyDescent="0.2">
      <c r="D35521" s="343"/>
    </row>
    <row r="35522" spans="4:4" x14ac:dyDescent="0.2">
      <c r="D35522" s="343"/>
    </row>
    <row r="35523" spans="4:4" x14ac:dyDescent="0.2">
      <c r="D35523" s="343"/>
    </row>
    <row r="35524" spans="4:4" x14ac:dyDescent="0.2">
      <c r="D35524" s="343"/>
    </row>
    <row r="35525" spans="4:4" x14ac:dyDescent="0.2">
      <c r="D35525" s="343"/>
    </row>
    <row r="35526" spans="4:4" x14ac:dyDescent="0.2">
      <c r="D35526" s="343"/>
    </row>
    <row r="35527" spans="4:4" x14ac:dyDescent="0.2">
      <c r="D35527" s="343"/>
    </row>
    <row r="35528" spans="4:4" x14ac:dyDescent="0.2">
      <c r="D35528" s="343"/>
    </row>
    <row r="35529" spans="4:4" x14ac:dyDescent="0.2">
      <c r="D35529" s="343"/>
    </row>
    <row r="35530" spans="4:4" x14ac:dyDescent="0.2">
      <c r="D35530" s="343"/>
    </row>
    <row r="35531" spans="4:4" x14ac:dyDescent="0.2">
      <c r="D35531" s="343"/>
    </row>
    <row r="35532" spans="4:4" x14ac:dyDescent="0.2">
      <c r="D35532" s="343"/>
    </row>
    <row r="35533" spans="4:4" x14ac:dyDescent="0.2">
      <c r="D35533" s="343"/>
    </row>
    <row r="35534" spans="4:4" x14ac:dyDescent="0.2">
      <c r="D35534" s="343"/>
    </row>
    <row r="35535" spans="4:4" x14ac:dyDescent="0.2">
      <c r="D35535" s="343"/>
    </row>
    <row r="35536" spans="4:4" x14ac:dyDescent="0.2">
      <c r="D35536" s="343"/>
    </row>
    <row r="35537" spans="4:4" x14ac:dyDescent="0.2">
      <c r="D35537" s="343"/>
    </row>
    <row r="35538" spans="4:4" x14ac:dyDescent="0.2">
      <c r="D35538" s="343"/>
    </row>
    <row r="35539" spans="4:4" x14ac:dyDescent="0.2">
      <c r="D35539" s="343"/>
    </row>
    <row r="35540" spans="4:4" x14ac:dyDescent="0.2">
      <c r="D35540" s="343"/>
    </row>
    <row r="35541" spans="4:4" x14ac:dyDescent="0.2">
      <c r="D35541" s="343"/>
    </row>
    <row r="35542" spans="4:4" x14ac:dyDescent="0.2">
      <c r="D35542" s="343"/>
    </row>
    <row r="35543" spans="4:4" x14ac:dyDescent="0.2">
      <c r="D35543" s="343"/>
    </row>
    <row r="35544" spans="4:4" x14ac:dyDescent="0.2">
      <c r="D35544" s="343"/>
    </row>
    <row r="35545" spans="4:4" x14ac:dyDescent="0.2">
      <c r="D35545" s="343"/>
    </row>
    <row r="35546" spans="4:4" x14ac:dyDescent="0.2">
      <c r="D35546" s="343"/>
    </row>
    <row r="35547" spans="4:4" x14ac:dyDescent="0.2">
      <c r="D35547" s="343"/>
    </row>
    <row r="35548" spans="4:4" x14ac:dyDescent="0.2">
      <c r="D35548" s="343"/>
    </row>
    <row r="35549" spans="4:4" x14ac:dyDescent="0.2">
      <c r="D35549" s="343"/>
    </row>
    <row r="35550" spans="4:4" x14ac:dyDescent="0.2">
      <c r="D35550" s="343"/>
    </row>
    <row r="35551" spans="4:4" x14ac:dyDescent="0.2">
      <c r="D35551" s="343"/>
    </row>
    <row r="35552" spans="4:4" x14ac:dyDescent="0.2">
      <c r="D35552" s="343"/>
    </row>
    <row r="35553" spans="4:4" x14ac:dyDescent="0.2">
      <c r="D35553" s="343"/>
    </row>
    <row r="35554" spans="4:4" x14ac:dyDescent="0.2">
      <c r="D35554" s="343"/>
    </row>
    <row r="35555" spans="4:4" x14ac:dyDescent="0.2">
      <c r="D35555" s="343"/>
    </row>
    <row r="35556" spans="4:4" x14ac:dyDescent="0.2">
      <c r="D35556" s="343"/>
    </row>
    <row r="35557" spans="4:4" x14ac:dyDescent="0.2">
      <c r="D35557" s="343"/>
    </row>
    <row r="35558" spans="4:4" x14ac:dyDescent="0.2">
      <c r="D35558" s="343"/>
    </row>
    <row r="35559" spans="4:4" x14ac:dyDescent="0.2">
      <c r="D35559" s="343"/>
    </row>
    <row r="35560" spans="4:4" x14ac:dyDescent="0.2">
      <c r="D35560" s="343"/>
    </row>
    <row r="35561" spans="4:4" x14ac:dyDescent="0.2">
      <c r="D35561" s="343"/>
    </row>
    <row r="35562" spans="4:4" x14ac:dyDescent="0.2">
      <c r="D35562" s="343"/>
    </row>
    <row r="35563" spans="4:4" x14ac:dyDescent="0.2">
      <c r="D35563" s="343"/>
    </row>
    <row r="35564" spans="4:4" x14ac:dyDescent="0.2">
      <c r="D35564" s="343"/>
    </row>
    <row r="35565" spans="4:4" x14ac:dyDescent="0.2">
      <c r="D35565" s="343"/>
    </row>
    <row r="35566" spans="4:4" x14ac:dyDescent="0.2">
      <c r="D35566" s="343"/>
    </row>
    <row r="35567" spans="4:4" x14ac:dyDescent="0.2">
      <c r="D35567" s="343"/>
    </row>
    <row r="35568" spans="4:4" x14ac:dyDescent="0.2">
      <c r="D35568" s="343"/>
    </row>
    <row r="35569" spans="4:4" x14ac:dyDescent="0.2">
      <c r="D35569" s="343"/>
    </row>
    <row r="35570" spans="4:4" x14ac:dyDescent="0.2">
      <c r="D35570" s="343"/>
    </row>
    <row r="35571" spans="4:4" x14ac:dyDescent="0.2">
      <c r="D35571" s="343"/>
    </row>
    <row r="35572" spans="4:4" x14ac:dyDescent="0.2">
      <c r="D35572" s="343"/>
    </row>
    <row r="35573" spans="4:4" x14ac:dyDescent="0.2">
      <c r="D35573" s="343"/>
    </row>
    <row r="35574" spans="4:4" x14ac:dyDescent="0.2">
      <c r="D35574" s="343"/>
    </row>
    <row r="35575" spans="4:4" x14ac:dyDescent="0.2">
      <c r="D35575" s="343"/>
    </row>
    <row r="35576" spans="4:4" x14ac:dyDescent="0.2">
      <c r="D35576" s="343"/>
    </row>
    <row r="35577" spans="4:4" x14ac:dyDescent="0.2">
      <c r="D35577" s="343"/>
    </row>
    <row r="35578" spans="4:4" x14ac:dyDescent="0.2">
      <c r="D35578" s="343"/>
    </row>
    <row r="35579" spans="4:4" x14ac:dyDescent="0.2">
      <c r="D35579" s="343"/>
    </row>
    <row r="35580" spans="4:4" x14ac:dyDescent="0.2">
      <c r="D35580" s="343"/>
    </row>
    <row r="35581" spans="4:4" x14ac:dyDescent="0.2">
      <c r="D35581" s="343"/>
    </row>
    <row r="35582" spans="4:4" x14ac:dyDescent="0.2">
      <c r="D35582" s="343"/>
    </row>
    <row r="35583" spans="4:4" x14ac:dyDescent="0.2">
      <c r="D35583" s="343"/>
    </row>
    <row r="35584" spans="4:4" x14ac:dyDescent="0.2">
      <c r="D35584" s="343"/>
    </row>
    <row r="35585" spans="4:4" x14ac:dyDescent="0.2">
      <c r="D35585" s="343"/>
    </row>
    <row r="35586" spans="4:4" x14ac:dyDescent="0.2">
      <c r="D35586" s="343"/>
    </row>
    <row r="35587" spans="4:4" x14ac:dyDescent="0.2">
      <c r="D35587" s="343"/>
    </row>
    <row r="35588" spans="4:4" x14ac:dyDescent="0.2">
      <c r="D35588" s="343"/>
    </row>
    <row r="35589" spans="4:4" x14ac:dyDescent="0.2">
      <c r="D35589" s="343"/>
    </row>
    <row r="35590" spans="4:4" x14ac:dyDescent="0.2">
      <c r="D35590" s="343"/>
    </row>
    <row r="35591" spans="4:4" x14ac:dyDescent="0.2">
      <c r="D35591" s="343"/>
    </row>
    <row r="35592" spans="4:4" x14ac:dyDescent="0.2">
      <c r="D35592" s="343"/>
    </row>
    <row r="35593" spans="4:4" x14ac:dyDescent="0.2">
      <c r="D35593" s="343"/>
    </row>
    <row r="35594" spans="4:4" x14ac:dyDescent="0.2">
      <c r="D35594" s="343"/>
    </row>
    <row r="35595" spans="4:4" x14ac:dyDescent="0.2">
      <c r="D35595" s="343"/>
    </row>
    <row r="35596" spans="4:4" x14ac:dyDescent="0.2">
      <c r="D35596" s="343"/>
    </row>
    <row r="35597" spans="4:4" x14ac:dyDescent="0.2">
      <c r="D35597" s="343"/>
    </row>
    <row r="35598" spans="4:4" x14ac:dyDescent="0.2">
      <c r="D35598" s="343"/>
    </row>
    <row r="35599" spans="4:4" x14ac:dyDescent="0.2">
      <c r="D35599" s="343"/>
    </row>
    <row r="35600" spans="4:4" x14ac:dyDescent="0.2">
      <c r="D35600" s="343"/>
    </row>
    <row r="35601" spans="4:4" x14ac:dyDescent="0.2">
      <c r="D35601" s="343"/>
    </row>
    <row r="35602" spans="4:4" x14ac:dyDescent="0.2">
      <c r="D35602" s="343"/>
    </row>
    <row r="35603" spans="4:4" x14ac:dyDescent="0.2">
      <c r="D35603" s="343"/>
    </row>
    <row r="35604" spans="4:4" x14ac:dyDescent="0.2">
      <c r="D35604" s="343"/>
    </row>
    <row r="35605" spans="4:4" x14ac:dyDescent="0.2">
      <c r="D35605" s="343"/>
    </row>
    <row r="35606" spans="4:4" x14ac:dyDescent="0.2">
      <c r="D35606" s="343"/>
    </row>
    <row r="35607" spans="4:4" x14ac:dyDescent="0.2">
      <c r="D35607" s="343"/>
    </row>
    <row r="35608" spans="4:4" x14ac:dyDescent="0.2">
      <c r="D35608" s="343"/>
    </row>
    <row r="35609" spans="4:4" x14ac:dyDescent="0.2">
      <c r="D35609" s="343"/>
    </row>
    <row r="35610" spans="4:4" x14ac:dyDescent="0.2">
      <c r="D35610" s="343"/>
    </row>
    <row r="35611" spans="4:4" x14ac:dyDescent="0.2">
      <c r="D35611" s="343"/>
    </row>
    <row r="35612" spans="4:4" x14ac:dyDescent="0.2">
      <c r="D35612" s="343"/>
    </row>
    <row r="35613" spans="4:4" x14ac:dyDescent="0.2">
      <c r="D35613" s="343"/>
    </row>
    <row r="35614" spans="4:4" x14ac:dyDescent="0.2">
      <c r="D35614" s="343"/>
    </row>
    <row r="35615" spans="4:4" x14ac:dyDescent="0.2">
      <c r="D35615" s="343"/>
    </row>
    <row r="35616" spans="4:4" x14ac:dyDescent="0.2">
      <c r="D35616" s="343"/>
    </row>
    <row r="35617" spans="4:4" x14ac:dyDescent="0.2">
      <c r="D35617" s="343"/>
    </row>
    <row r="35618" spans="4:4" x14ac:dyDescent="0.2">
      <c r="D35618" s="343"/>
    </row>
    <row r="35619" spans="4:4" x14ac:dyDescent="0.2">
      <c r="D35619" s="343"/>
    </row>
    <row r="35620" spans="4:4" x14ac:dyDescent="0.2">
      <c r="D35620" s="343"/>
    </row>
    <row r="35621" spans="4:4" x14ac:dyDescent="0.2">
      <c r="D35621" s="343"/>
    </row>
    <row r="35622" spans="4:4" x14ac:dyDescent="0.2">
      <c r="D35622" s="343"/>
    </row>
    <row r="35623" spans="4:4" x14ac:dyDescent="0.2">
      <c r="D35623" s="343"/>
    </row>
    <row r="35624" spans="4:4" x14ac:dyDescent="0.2">
      <c r="D35624" s="343"/>
    </row>
    <row r="35625" spans="4:4" x14ac:dyDescent="0.2">
      <c r="D35625" s="343"/>
    </row>
    <row r="35626" spans="4:4" x14ac:dyDescent="0.2">
      <c r="D35626" s="343"/>
    </row>
    <row r="35627" spans="4:4" x14ac:dyDescent="0.2">
      <c r="D35627" s="343"/>
    </row>
    <row r="35628" spans="4:4" x14ac:dyDescent="0.2">
      <c r="D35628" s="343"/>
    </row>
    <row r="35629" spans="4:4" x14ac:dyDescent="0.2">
      <c r="D35629" s="343"/>
    </row>
    <row r="35630" spans="4:4" x14ac:dyDescent="0.2">
      <c r="D35630" s="343"/>
    </row>
    <row r="35631" spans="4:4" x14ac:dyDescent="0.2">
      <c r="D35631" s="343"/>
    </row>
    <row r="35632" spans="4:4" x14ac:dyDescent="0.2">
      <c r="D35632" s="343"/>
    </row>
    <row r="35633" spans="4:4" x14ac:dyDescent="0.2">
      <c r="D35633" s="343"/>
    </row>
    <row r="35634" spans="4:4" x14ac:dyDescent="0.2">
      <c r="D35634" s="343"/>
    </row>
    <row r="35635" spans="4:4" x14ac:dyDescent="0.2">
      <c r="D35635" s="343"/>
    </row>
    <row r="35636" spans="4:4" x14ac:dyDescent="0.2">
      <c r="D35636" s="343"/>
    </row>
    <row r="35637" spans="4:4" x14ac:dyDescent="0.2">
      <c r="D35637" s="343"/>
    </row>
    <row r="35638" spans="4:4" x14ac:dyDescent="0.2">
      <c r="D35638" s="343"/>
    </row>
    <row r="35639" spans="4:4" x14ac:dyDescent="0.2">
      <c r="D35639" s="343"/>
    </row>
    <row r="35640" spans="4:4" x14ac:dyDescent="0.2">
      <c r="D35640" s="343"/>
    </row>
    <row r="35641" spans="4:4" x14ac:dyDescent="0.2">
      <c r="D35641" s="343"/>
    </row>
    <row r="35642" spans="4:4" x14ac:dyDescent="0.2">
      <c r="D35642" s="343"/>
    </row>
    <row r="35643" spans="4:4" x14ac:dyDescent="0.2">
      <c r="D35643" s="343"/>
    </row>
    <row r="35644" spans="4:4" x14ac:dyDescent="0.2">
      <c r="D35644" s="343"/>
    </row>
    <row r="35645" spans="4:4" x14ac:dyDescent="0.2">
      <c r="D35645" s="343"/>
    </row>
    <row r="35646" spans="4:4" x14ac:dyDescent="0.2">
      <c r="D35646" s="343"/>
    </row>
    <row r="35647" spans="4:4" x14ac:dyDescent="0.2">
      <c r="D35647" s="343"/>
    </row>
    <row r="35648" spans="4:4" x14ac:dyDescent="0.2">
      <c r="D35648" s="343"/>
    </row>
    <row r="35649" spans="4:4" x14ac:dyDescent="0.2">
      <c r="D35649" s="343"/>
    </row>
    <row r="35650" spans="4:4" x14ac:dyDescent="0.2">
      <c r="D35650" s="343"/>
    </row>
    <row r="35651" spans="4:4" x14ac:dyDescent="0.2">
      <c r="D35651" s="343"/>
    </row>
    <row r="35652" spans="4:4" x14ac:dyDescent="0.2">
      <c r="D35652" s="343"/>
    </row>
    <row r="35653" spans="4:4" x14ac:dyDescent="0.2">
      <c r="D35653" s="343"/>
    </row>
    <row r="35654" spans="4:4" x14ac:dyDescent="0.2">
      <c r="D35654" s="343"/>
    </row>
    <row r="35655" spans="4:4" x14ac:dyDescent="0.2">
      <c r="D35655" s="343"/>
    </row>
    <row r="35656" spans="4:4" x14ac:dyDescent="0.2">
      <c r="D35656" s="343"/>
    </row>
    <row r="35657" spans="4:4" x14ac:dyDescent="0.2">
      <c r="D35657" s="343"/>
    </row>
    <row r="35658" spans="4:4" x14ac:dyDescent="0.2">
      <c r="D35658" s="343"/>
    </row>
    <row r="35659" spans="4:4" x14ac:dyDescent="0.2">
      <c r="D35659" s="343"/>
    </row>
    <row r="35660" spans="4:4" x14ac:dyDescent="0.2">
      <c r="D35660" s="343"/>
    </row>
    <row r="35661" spans="4:4" x14ac:dyDescent="0.2">
      <c r="D35661" s="343"/>
    </row>
    <row r="35662" spans="4:4" x14ac:dyDescent="0.2">
      <c r="D35662" s="343"/>
    </row>
    <row r="35663" spans="4:4" x14ac:dyDescent="0.2">
      <c r="D35663" s="343"/>
    </row>
    <row r="35664" spans="4:4" x14ac:dyDescent="0.2">
      <c r="D35664" s="343"/>
    </row>
    <row r="35665" spans="4:4" x14ac:dyDescent="0.2">
      <c r="D35665" s="343"/>
    </row>
    <row r="35666" spans="4:4" x14ac:dyDescent="0.2">
      <c r="D35666" s="343"/>
    </row>
    <row r="35667" spans="4:4" x14ac:dyDescent="0.2">
      <c r="D35667" s="343"/>
    </row>
    <row r="35668" spans="4:4" x14ac:dyDescent="0.2">
      <c r="D35668" s="343"/>
    </row>
    <row r="35669" spans="4:4" x14ac:dyDescent="0.2">
      <c r="D35669" s="343"/>
    </row>
    <row r="35670" spans="4:4" x14ac:dyDescent="0.2">
      <c r="D35670" s="343"/>
    </row>
    <row r="35671" spans="4:4" x14ac:dyDescent="0.2">
      <c r="D35671" s="343"/>
    </row>
    <row r="35672" spans="4:4" x14ac:dyDescent="0.2">
      <c r="D35672" s="343"/>
    </row>
    <row r="35673" spans="4:4" x14ac:dyDescent="0.2">
      <c r="D35673" s="343"/>
    </row>
    <row r="35674" spans="4:4" x14ac:dyDescent="0.2">
      <c r="D35674" s="343"/>
    </row>
    <row r="35675" spans="4:4" x14ac:dyDescent="0.2">
      <c r="D35675" s="343"/>
    </row>
    <row r="35676" spans="4:4" x14ac:dyDescent="0.2">
      <c r="D35676" s="343"/>
    </row>
    <row r="35677" spans="4:4" x14ac:dyDescent="0.2">
      <c r="D35677" s="343"/>
    </row>
    <row r="35678" spans="4:4" x14ac:dyDescent="0.2">
      <c r="D35678" s="343"/>
    </row>
    <row r="35679" spans="4:4" x14ac:dyDescent="0.2">
      <c r="D35679" s="343"/>
    </row>
    <row r="35680" spans="4:4" x14ac:dyDescent="0.2">
      <c r="D35680" s="343"/>
    </row>
    <row r="35681" spans="4:4" x14ac:dyDescent="0.2">
      <c r="D35681" s="343"/>
    </row>
    <row r="35682" spans="4:4" x14ac:dyDescent="0.2">
      <c r="D35682" s="343"/>
    </row>
    <row r="35683" spans="4:4" x14ac:dyDescent="0.2">
      <c r="D35683" s="343"/>
    </row>
    <row r="35684" spans="4:4" x14ac:dyDescent="0.2">
      <c r="D35684" s="343"/>
    </row>
    <row r="35685" spans="4:4" x14ac:dyDescent="0.2">
      <c r="D35685" s="343"/>
    </row>
    <row r="35686" spans="4:4" x14ac:dyDescent="0.2">
      <c r="D35686" s="343"/>
    </row>
    <row r="35687" spans="4:4" x14ac:dyDescent="0.2">
      <c r="D35687" s="343"/>
    </row>
    <row r="35688" spans="4:4" x14ac:dyDescent="0.2">
      <c r="D35688" s="343"/>
    </row>
    <row r="35689" spans="4:4" x14ac:dyDescent="0.2">
      <c r="D35689" s="343"/>
    </row>
    <row r="35690" spans="4:4" x14ac:dyDescent="0.2">
      <c r="D35690" s="343"/>
    </row>
    <row r="35691" spans="4:4" x14ac:dyDescent="0.2">
      <c r="D35691" s="343"/>
    </row>
    <row r="35692" spans="4:4" x14ac:dyDescent="0.2">
      <c r="D35692" s="343"/>
    </row>
    <row r="35693" spans="4:4" x14ac:dyDescent="0.2">
      <c r="D35693" s="343"/>
    </row>
    <row r="35694" spans="4:4" x14ac:dyDescent="0.2">
      <c r="D35694" s="343"/>
    </row>
    <row r="35695" spans="4:4" x14ac:dyDescent="0.2">
      <c r="D35695" s="343"/>
    </row>
    <row r="35696" spans="4:4" x14ac:dyDescent="0.2">
      <c r="D35696" s="343"/>
    </row>
    <row r="35697" spans="4:4" x14ac:dyDescent="0.2">
      <c r="D35697" s="343"/>
    </row>
    <row r="35698" spans="4:4" x14ac:dyDescent="0.2">
      <c r="D35698" s="343"/>
    </row>
    <row r="35699" spans="4:4" x14ac:dyDescent="0.2">
      <c r="D35699" s="343"/>
    </row>
    <row r="35700" spans="4:4" x14ac:dyDescent="0.2">
      <c r="D35700" s="343"/>
    </row>
    <row r="35701" spans="4:4" x14ac:dyDescent="0.2">
      <c r="D35701" s="343"/>
    </row>
    <row r="35702" spans="4:4" x14ac:dyDescent="0.2">
      <c r="D35702" s="343"/>
    </row>
    <row r="35703" spans="4:4" x14ac:dyDescent="0.2">
      <c r="D35703" s="343"/>
    </row>
    <row r="35704" spans="4:4" x14ac:dyDescent="0.2">
      <c r="D35704" s="343"/>
    </row>
    <row r="35705" spans="4:4" x14ac:dyDescent="0.2">
      <c r="D35705" s="343"/>
    </row>
    <row r="35706" spans="4:4" x14ac:dyDescent="0.2">
      <c r="D35706" s="343"/>
    </row>
    <row r="35707" spans="4:4" x14ac:dyDescent="0.2">
      <c r="D35707" s="343"/>
    </row>
    <row r="35708" spans="4:4" x14ac:dyDescent="0.2">
      <c r="D35708" s="343"/>
    </row>
    <row r="35709" spans="4:4" x14ac:dyDescent="0.2">
      <c r="D35709" s="343"/>
    </row>
    <row r="35710" spans="4:4" x14ac:dyDescent="0.2">
      <c r="D35710" s="343"/>
    </row>
    <row r="35711" spans="4:4" x14ac:dyDescent="0.2">
      <c r="D35711" s="343"/>
    </row>
    <row r="35712" spans="4:4" x14ac:dyDescent="0.2">
      <c r="D35712" s="343"/>
    </row>
    <row r="35713" spans="4:4" x14ac:dyDescent="0.2">
      <c r="D35713" s="343"/>
    </row>
    <row r="35714" spans="4:4" x14ac:dyDescent="0.2">
      <c r="D35714" s="343"/>
    </row>
    <row r="35715" spans="4:4" x14ac:dyDescent="0.2">
      <c r="D35715" s="343"/>
    </row>
    <row r="35716" spans="4:4" x14ac:dyDescent="0.2">
      <c r="D35716" s="343"/>
    </row>
    <row r="35717" spans="4:4" x14ac:dyDescent="0.2">
      <c r="D35717" s="343"/>
    </row>
    <row r="35718" spans="4:4" x14ac:dyDescent="0.2">
      <c r="D35718" s="343"/>
    </row>
    <row r="35719" spans="4:4" x14ac:dyDescent="0.2">
      <c r="D35719" s="343"/>
    </row>
    <row r="35720" spans="4:4" x14ac:dyDescent="0.2">
      <c r="D35720" s="343"/>
    </row>
    <row r="35721" spans="4:4" x14ac:dyDescent="0.2">
      <c r="D35721" s="343"/>
    </row>
    <row r="35722" spans="4:4" x14ac:dyDescent="0.2">
      <c r="D35722" s="343"/>
    </row>
    <row r="35723" spans="4:4" x14ac:dyDescent="0.2">
      <c r="D35723" s="343"/>
    </row>
    <row r="35724" spans="4:4" x14ac:dyDescent="0.2">
      <c r="D35724" s="343"/>
    </row>
    <row r="35725" spans="4:4" x14ac:dyDescent="0.2">
      <c r="D35725" s="343"/>
    </row>
    <row r="35726" spans="4:4" x14ac:dyDescent="0.2">
      <c r="D35726" s="343"/>
    </row>
    <row r="35727" spans="4:4" x14ac:dyDescent="0.2">
      <c r="D35727" s="343"/>
    </row>
    <row r="35728" spans="4:4" x14ac:dyDescent="0.2">
      <c r="D35728" s="343"/>
    </row>
    <row r="35729" spans="4:4" x14ac:dyDescent="0.2">
      <c r="D35729" s="343"/>
    </row>
    <row r="35730" spans="4:4" x14ac:dyDescent="0.2">
      <c r="D35730" s="343"/>
    </row>
    <row r="35731" spans="4:4" x14ac:dyDescent="0.2">
      <c r="D35731" s="343"/>
    </row>
    <row r="35732" spans="4:4" x14ac:dyDescent="0.2">
      <c r="D35732" s="343"/>
    </row>
    <row r="35733" spans="4:4" x14ac:dyDescent="0.2">
      <c r="D35733" s="343"/>
    </row>
    <row r="35734" spans="4:4" x14ac:dyDescent="0.2">
      <c r="D35734" s="343"/>
    </row>
    <row r="35735" spans="4:4" x14ac:dyDescent="0.2">
      <c r="D35735" s="343"/>
    </row>
    <row r="35736" spans="4:4" x14ac:dyDescent="0.2">
      <c r="D35736" s="343"/>
    </row>
    <row r="35737" spans="4:4" x14ac:dyDescent="0.2">
      <c r="D35737" s="343"/>
    </row>
    <row r="35738" spans="4:4" x14ac:dyDescent="0.2">
      <c r="D35738" s="343"/>
    </row>
    <row r="35739" spans="4:4" x14ac:dyDescent="0.2">
      <c r="D35739" s="343"/>
    </row>
    <row r="35740" spans="4:4" x14ac:dyDescent="0.2">
      <c r="D35740" s="343"/>
    </row>
    <row r="35741" spans="4:4" x14ac:dyDescent="0.2">
      <c r="D35741" s="343"/>
    </row>
    <row r="35742" spans="4:4" x14ac:dyDescent="0.2">
      <c r="D35742" s="343"/>
    </row>
    <row r="35743" spans="4:4" x14ac:dyDescent="0.2">
      <c r="D35743" s="343"/>
    </row>
    <row r="35744" spans="4:4" x14ac:dyDescent="0.2">
      <c r="D35744" s="343"/>
    </row>
    <row r="35745" spans="4:4" x14ac:dyDescent="0.2">
      <c r="D35745" s="343"/>
    </row>
    <row r="35746" spans="4:4" x14ac:dyDescent="0.2">
      <c r="D35746" s="343"/>
    </row>
    <row r="35747" spans="4:4" x14ac:dyDescent="0.2">
      <c r="D35747" s="343"/>
    </row>
    <row r="35748" spans="4:4" x14ac:dyDescent="0.2">
      <c r="D35748" s="343"/>
    </row>
    <row r="35749" spans="4:4" x14ac:dyDescent="0.2">
      <c r="D35749" s="343"/>
    </row>
    <row r="35750" spans="4:4" x14ac:dyDescent="0.2">
      <c r="D35750" s="343"/>
    </row>
    <row r="35751" spans="4:4" x14ac:dyDescent="0.2">
      <c r="D35751" s="343"/>
    </row>
    <row r="35752" spans="4:4" x14ac:dyDescent="0.2">
      <c r="D35752" s="343"/>
    </row>
    <row r="35753" spans="4:4" x14ac:dyDescent="0.2">
      <c r="D35753" s="343"/>
    </row>
    <row r="35754" spans="4:4" x14ac:dyDescent="0.2">
      <c r="D35754" s="343"/>
    </row>
    <row r="35755" spans="4:4" x14ac:dyDescent="0.2">
      <c r="D35755" s="343"/>
    </row>
    <row r="35756" spans="4:4" x14ac:dyDescent="0.2">
      <c r="D35756" s="343"/>
    </row>
    <row r="35757" spans="4:4" x14ac:dyDescent="0.2">
      <c r="D35757" s="343"/>
    </row>
    <row r="35758" spans="4:4" x14ac:dyDescent="0.2">
      <c r="D35758" s="343"/>
    </row>
    <row r="35759" spans="4:4" x14ac:dyDescent="0.2">
      <c r="D35759" s="343"/>
    </row>
    <row r="35760" spans="4:4" x14ac:dyDescent="0.2">
      <c r="D35760" s="343"/>
    </row>
    <row r="35761" spans="4:4" x14ac:dyDescent="0.2">
      <c r="D35761" s="343"/>
    </row>
    <row r="35762" spans="4:4" x14ac:dyDescent="0.2">
      <c r="D35762" s="343"/>
    </row>
    <row r="35763" spans="4:4" x14ac:dyDescent="0.2">
      <c r="D35763" s="343"/>
    </row>
    <row r="35764" spans="4:4" x14ac:dyDescent="0.2">
      <c r="D35764" s="343"/>
    </row>
    <row r="35765" spans="4:4" x14ac:dyDescent="0.2">
      <c r="D35765" s="343"/>
    </row>
    <row r="35766" spans="4:4" x14ac:dyDescent="0.2">
      <c r="D35766" s="343"/>
    </row>
    <row r="35767" spans="4:4" x14ac:dyDescent="0.2">
      <c r="D35767" s="343"/>
    </row>
    <row r="35768" spans="4:4" x14ac:dyDescent="0.2">
      <c r="D35768" s="343"/>
    </row>
    <row r="35769" spans="4:4" x14ac:dyDescent="0.2">
      <c r="D35769" s="343"/>
    </row>
    <row r="35770" spans="4:4" x14ac:dyDescent="0.2">
      <c r="D35770" s="343"/>
    </row>
    <row r="35771" spans="4:4" x14ac:dyDescent="0.2">
      <c r="D35771" s="343"/>
    </row>
    <row r="35772" spans="4:4" x14ac:dyDescent="0.2">
      <c r="D35772" s="343"/>
    </row>
    <row r="35773" spans="4:4" x14ac:dyDescent="0.2">
      <c r="D35773" s="343"/>
    </row>
    <row r="35774" spans="4:4" x14ac:dyDescent="0.2">
      <c r="D35774" s="343"/>
    </row>
    <row r="35775" spans="4:4" x14ac:dyDescent="0.2">
      <c r="D35775" s="343"/>
    </row>
    <row r="35776" spans="4:4" x14ac:dyDescent="0.2">
      <c r="D35776" s="343"/>
    </row>
    <row r="35777" spans="4:4" x14ac:dyDescent="0.2">
      <c r="D35777" s="343"/>
    </row>
    <row r="35778" spans="4:4" x14ac:dyDescent="0.2">
      <c r="D35778" s="343"/>
    </row>
    <row r="35779" spans="4:4" x14ac:dyDescent="0.2">
      <c r="D35779" s="343"/>
    </row>
    <row r="35780" spans="4:4" x14ac:dyDescent="0.2">
      <c r="D35780" s="343"/>
    </row>
    <row r="35781" spans="4:4" x14ac:dyDescent="0.2">
      <c r="D35781" s="343"/>
    </row>
    <row r="35782" spans="4:4" x14ac:dyDescent="0.2">
      <c r="D35782" s="343"/>
    </row>
    <row r="35783" spans="4:4" x14ac:dyDescent="0.2">
      <c r="D35783" s="343"/>
    </row>
    <row r="35784" spans="4:4" x14ac:dyDescent="0.2">
      <c r="D35784" s="343"/>
    </row>
    <row r="35785" spans="4:4" x14ac:dyDescent="0.2">
      <c r="D35785" s="343"/>
    </row>
    <row r="35786" spans="4:4" x14ac:dyDescent="0.2">
      <c r="D35786" s="343"/>
    </row>
    <row r="35787" spans="4:4" x14ac:dyDescent="0.2">
      <c r="D35787" s="343"/>
    </row>
    <row r="35788" spans="4:4" x14ac:dyDescent="0.2">
      <c r="D35788" s="343"/>
    </row>
    <row r="35789" spans="4:4" x14ac:dyDescent="0.2">
      <c r="D35789" s="343"/>
    </row>
    <row r="35790" spans="4:4" x14ac:dyDescent="0.2">
      <c r="D35790" s="343"/>
    </row>
    <row r="35791" spans="4:4" x14ac:dyDescent="0.2">
      <c r="D35791" s="343"/>
    </row>
    <row r="35792" spans="4:4" x14ac:dyDescent="0.2">
      <c r="D35792" s="343"/>
    </row>
    <row r="35793" spans="4:4" x14ac:dyDescent="0.2">
      <c r="D35793" s="343"/>
    </row>
    <row r="35794" spans="4:4" x14ac:dyDescent="0.2">
      <c r="D35794" s="343"/>
    </row>
    <row r="35795" spans="4:4" x14ac:dyDescent="0.2">
      <c r="D35795" s="343"/>
    </row>
    <row r="35796" spans="4:4" x14ac:dyDescent="0.2">
      <c r="D35796" s="343"/>
    </row>
    <row r="35797" spans="4:4" x14ac:dyDescent="0.2">
      <c r="D35797" s="343"/>
    </row>
    <row r="35798" spans="4:4" x14ac:dyDescent="0.2">
      <c r="D35798" s="343"/>
    </row>
    <row r="35799" spans="4:4" x14ac:dyDescent="0.2">
      <c r="D35799" s="343"/>
    </row>
    <row r="35800" spans="4:4" x14ac:dyDescent="0.2">
      <c r="D35800" s="343"/>
    </row>
    <row r="35801" spans="4:4" x14ac:dyDescent="0.2">
      <c r="D35801" s="343"/>
    </row>
    <row r="35802" spans="4:4" x14ac:dyDescent="0.2">
      <c r="D35802" s="343"/>
    </row>
    <row r="35803" spans="4:4" x14ac:dyDescent="0.2">
      <c r="D35803" s="343"/>
    </row>
    <row r="35804" spans="4:4" x14ac:dyDescent="0.2">
      <c r="D35804" s="343"/>
    </row>
    <row r="35805" spans="4:4" x14ac:dyDescent="0.2">
      <c r="D35805" s="343"/>
    </row>
    <row r="35806" spans="4:4" x14ac:dyDescent="0.2">
      <c r="D35806" s="343"/>
    </row>
    <row r="35807" spans="4:4" x14ac:dyDescent="0.2">
      <c r="D35807" s="343"/>
    </row>
    <row r="35808" spans="4:4" x14ac:dyDescent="0.2">
      <c r="D35808" s="343"/>
    </row>
    <row r="35809" spans="4:4" x14ac:dyDescent="0.2">
      <c r="D35809" s="343"/>
    </row>
    <row r="35810" spans="4:4" x14ac:dyDescent="0.2">
      <c r="D35810" s="343"/>
    </row>
    <row r="35811" spans="4:4" x14ac:dyDescent="0.2">
      <c r="D35811" s="343"/>
    </row>
    <row r="35812" spans="4:4" x14ac:dyDescent="0.2">
      <c r="D35812" s="343"/>
    </row>
    <row r="35813" spans="4:4" x14ac:dyDescent="0.2">
      <c r="D35813" s="343"/>
    </row>
    <row r="35814" spans="4:4" x14ac:dyDescent="0.2">
      <c r="D35814" s="343"/>
    </row>
    <row r="35815" spans="4:4" x14ac:dyDescent="0.2">
      <c r="D35815" s="343"/>
    </row>
    <row r="35816" spans="4:4" x14ac:dyDescent="0.2">
      <c r="D35816" s="343"/>
    </row>
    <row r="35817" spans="4:4" x14ac:dyDescent="0.2">
      <c r="D35817" s="343"/>
    </row>
    <row r="35818" spans="4:4" x14ac:dyDescent="0.2">
      <c r="D35818" s="343"/>
    </row>
    <row r="35819" spans="4:4" x14ac:dyDescent="0.2">
      <c r="D35819" s="343"/>
    </row>
    <row r="35820" spans="4:4" x14ac:dyDescent="0.2">
      <c r="D35820" s="343"/>
    </row>
    <row r="35821" spans="4:4" x14ac:dyDescent="0.2">
      <c r="D35821" s="343"/>
    </row>
    <row r="35822" spans="4:4" x14ac:dyDescent="0.2">
      <c r="D35822" s="343"/>
    </row>
    <row r="35823" spans="4:4" x14ac:dyDescent="0.2">
      <c r="D35823" s="343"/>
    </row>
    <row r="35824" spans="4:4" x14ac:dyDescent="0.2">
      <c r="D35824" s="343"/>
    </row>
    <row r="35825" spans="4:4" x14ac:dyDescent="0.2">
      <c r="D35825" s="343"/>
    </row>
    <row r="35826" spans="4:4" x14ac:dyDescent="0.2">
      <c r="D35826" s="343"/>
    </row>
    <row r="35827" spans="4:4" x14ac:dyDescent="0.2">
      <c r="D35827" s="343"/>
    </row>
    <row r="35828" spans="4:4" x14ac:dyDescent="0.2">
      <c r="D35828" s="343"/>
    </row>
    <row r="35829" spans="4:4" x14ac:dyDescent="0.2">
      <c r="D35829" s="343"/>
    </row>
    <row r="35830" spans="4:4" x14ac:dyDescent="0.2">
      <c r="D35830" s="343"/>
    </row>
    <row r="35831" spans="4:4" x14ac:dyDescent="0.2">
      <c r="D35831" s="343"/>
    </row>
    <row r="35832" spans="4:4" x14ac:dyDescent="0.2">
      <c r="D35832" s="343"/>
    </row>
    <row r="35833" spans="4:4" x14ac:dyDescent="0.2">
      <c r="D35833" s="343"/>
    </row>
    <row r="35834" spans="4:4" x14ac:dyDescent="0.2">
      <c r="D35834" s="343"/>
    </row>
    <row r="35835" spans="4:4" x14ac:dyDescent="0.2">
      <c r="D35835" s="343"/>
    </row>
    <row r="35836" spans="4:4" x14ac:dyDescent="0.2">
      <c r="D35836" s="343"/>
    </row>
    <row r="35837" spans="4:4" x14ac:dyDescent="0.2">
      <c r="D35837" s="343"/>
    </row>
    <row r="35838" spans="4:4" x14ac:dyDescent="0.2">
      <c r="D35838" s="343"/>
    </row>
    <row r="35839" spans="4:4" x14ac:dyDescent="0.2">
      <c r="D35839" s="343"/>
    </row>
    <row r="35840" spans="4:4" x14ac:dyDescent="0.2">
      <c r="D35840" s="343"/>
    </row>
    <row r="35841" spans="4:4" x14ac:dyDescent="0.2">
      <c r="D35841" s="343"/>
    </row>
    <row r="35842" spans="4:4" x14ac:dyDescent="0.2">
      <c r="D35842" s="343"/>
    </row>
    <row r="35843" spans="4:4" x14ac:dyDescent="0.2">
      <c r="D35843" s="343"/>
    </row>
    <row r="35844" spans="4:4" x14ac:dyDescent="0.2">
      <c r="D35844" s="343"/>
    </row>
    <row r="35845" spans="4:4" x14ac:dyDescent="0.2">
      <c r="D35845" s="343"/>
    </row>
    <row r="35846" spans="4:4" x14ac:dyDescent="0.2">
      <c r="D35846" s="343"/>
    </row>
    <row r="35847" spans="4:4" x14ac:dyDescent="0.2">
      <c r="D35847" s="343"/>
    </row>
    <row r="35848" spans="4:4" x14ac:dyDescent="0.2">
      <c r="D35848" s="343"/>
    </row>
    <row r="35849" spans="4:4" x14ac:dyDescent="0.2">
      <c r="D35849" s="343"/>
    </row>
    <row r="35850" spans="4:4" x14ac:dyDescent="0.2">
      <c r="D35850" s="343"/>
    </row>
    <row r="35851" spans="4:4" x14ac:dyDescent="0.2">
      <c r="D35851" s="343"/>
    </row>
    <row r="35852" spans="4:4" x14ac:dyDescent="0.2">
      <c r="D35852" s="343"/>
    </row>
    <row r="35853" spans="4:4" x14ac:dyDescent="0.2">
      <c r="D35853" s="343"/>
    </row>
    <row r="35854" spans="4:4" x14ac:dyDescent="0.2">
      <c r="D35854" s="343"/>
    </row>
    <row r="35855" spans="4:4" x14ac:dyDescent="0.2">
      <c r="D35855" s="343"/>
    </row>
    <row r="35856" spans="4:4" x14ac:dyDescent="0.2">
      <c r="D35856" s="343"/>
    </row>
    <row r="35857" spans="4:4" x14ac:dyDescent="0.2">
      <c r="D35857" s="343"/>
    </row>
    <row r="35858" spans="4:4" x14ac:dyDescent="0.2">
      <c r="D35858" s="343"/>
    </row>
    <row r="35859" spans="4:4" x14ac:dyDescent="0.2">
      <c r="D35859" s="343"/>
    </row>
    <row r="35860" spans="4:4" x14ac:dyDescent="0.2">
      <c r="D35860" s="343"/>
    </row>
    <row r="35861" spans="4:4" x14ac:dyDescent="0.2">
      <c r="D35861" s="343"/>
    </row>
    <row r="35862" spans="4:4" x14ac:dyDescent="0.2">
      <c r="D35862" s="343"/>
    </row>
    <row r="35863" spans="4:4" x14ac:dyDescent="0.2">
      <c r="D35863" s="343"/>
    </row>
    <row r="35864" spans="4:4" x14ac:dyDescent="0.2">
      <c r="D35864" s="343"/>
    </row>
    <row r="35865" spans="4:4" x14ac:dyDescent="0.2">
      <c r="D35865" s="343"/>
    </row>
    <row r="35866" spans="4:4" x14ac:dyDescent="0.2">
      <c r="D35866" s="343"/>
    </row>
    <row r="35867" spans="4:4" x14ac:dyDescent="0.2">
      <c r="D35867" s="343"/>
    </row>
    <row r="35868" spans="4:4" x14ac:dyDescent="0.2">
      <c r="D35868" s="343"/>
    </row>
    <row r="35869" spans="4:4" x14ac:dyDescent="0.2">
      <c r="D35869" s="343"/>
    </row>
    <row r="35870" spans="4:4" x14ac:dyDescent="0.2">
      <c r="D35870" s="343"/>
    </row>
    <row r="35871" spans="4:4" x14ac:dyDescent="0.2">
      <c r="D35871" s="343"/>
    </row>
    <row r="35872" spans="4:4" x14ac:dyDescent="0.2">
      <c r="D35872" s="343"/>
    </row>
    <row r="35873" spans="4:4" x14ac:dyDescent="0.2">
      <c r="D35873" s="343"/>
    </row>
    <row r="35874" spans="4:4" x14ac:dyDescent="0.2">
      <c r="D35874" s="343"/>
    </row>
    <row r="35875" spans="4:4" x14ac:dyDescent="0.2">
      <c r="D35875" s="343"/>
    </row>
    <row r="35876" spans="4:4" x14ac:dyDescent="0.2">
      <c r="D35876" s="343"/>
    </row>
    <row r="35877" spans="4:4" x14ac:dyDescent="0.2">
      <c r="D35877" s="343"/>
    </row>
    <row r="35878" spans="4:4" x14ac:dyDescent="0.2">
      <c r="D35878" s="343"/>
    </row>
    <row r="35879" spans="4:4" x14ac:dyDescent="0.2">
      <c r="D35879" s="343"/>
    </row>
    <row r="35880" spans="4:4" x14ac:dyDescent="0.2">
      <c r="D35880" s="343"/>
    </row>
    <row r="35881" spans="4:4" x14ac:dyDescent="0.2">
      <c r="D35881" s="343"/>
    </row>
    <row r="35882" spans="4:4" x14ac:dyDescent="0.2">
      <c r="D35882" s="343"/>
    </row>
    <row r="35883" spans="4:4" x14ac:dyDescent="0.2">
      <c r="D35883" s="343"/>
    </row>
    <row r="35884" spans="4:4" x14ac:dyDescent="0.2">
      <c r="D35884" s="343"/>
    </row>
    <row r="35885" spans="4:4" x14ac:dyDescent="0.2">
      <c r="D35885" s="343"/>
    </row>
    <row r="35886" spans="4:4" x14ac:dyDescent="0.2">
      <c r="D35886" s="343"/>
    </row>
    <row r="35887" spans="4:4" x14ac:dyDescent="0.2">
      <c r="D35887" s="343"/>
    </row>
    <row r="35888" spans="4:4" x14ac:dyDescent="0.2">
      <c r="D35888" s="343"/>
    </row>
    <row r="35889" spans="4:4" x14ac:dyDescent="0.2">
      <c r="D35889" s="343"/>
    </row>
    <row r="35890" spans="4:4" x14ac:dyDescent="0.2">
      <c r="D35890" s="343"/>
    </row>
    <row r="35891" spans="4:4" x14ac:dyDescent="0.2">
      <c r="D35891" s="343"/>
    </row>
    <row r="35892" spans="4:4" x14ac:dyDescent="0.2">
      <c r="D35892" s="343"/>
    </row>
    <row r="35893" spans="4:4" x14ac:dyDescent="0.2">
      <c r="D35893" s="343"/>
    </row>
    <row r="35894" spans="4:4" x14ac:dyDescent="0.2">
      <c r="D35894" s="343"/>
    </row>
    <row r="35895" spans="4:4" x14ac:dyDescent="0.2">
      <c r="D35895" s="343"/>
    </row>
    <row r="35896" spans="4:4" x14ac:dyDescent="0.2">
      <c r="D35896" s="343"/>
    </row>
    <row r="35897" spans="4:4" x14ac:dyDescent="0.2">
      <c r="D35897" s="343"/>
    </row>
    <row r="35898" spans="4:4" x14ac:dyDescent="0.2">
      <c r="D35898" s="343"/>
    </row>
    <row r="35899" spans="4:4" x14ac:dyDescent="0.2">
      <c r="D35899" s="343"/>
    </row>
    <row r="35900" spans="4:4" x14ac:dyDescent="0.2">
      <c r="D35900" s="343"/>
    </row>
    <row r="35901" spans="4:4" x14ac:dyDescent="0.2">
      <c r="D35901" s="343"/>
    </row>
    <row r="35902" spans="4:4" x14ac:dyDescent="0.2">
      <c r="D35902" s="343"/>
    </row>
    <row r="35903" spans="4:4" x14ac:dyDescent="0.2">
      <c r="D35903" s="343"/>
    </row>
    <row r="35904" spans="4:4" x14ac:dyDescent="0.2">
      <c r="D35904" s="343"/>
    </row>
    <row r="35905" spans="4:4" x14ac:dyDescent="0.2">
      <c r="D35905" s="343"/>
    </row>
    <row r="35906" spans="4:4" x14ac:dyDescent="0.2">
      <c r="D35906" s="343"/>
    </row>
    <row r="35907" spans="4:4" x14ac:dyDescent="0.2">
      <c r="D35907" s="343"/>
    </row>
    <row r="35908" spans="4:4" x14ac:dyDescent="0.2">
      <c r="D35908" s="343"/>
    </row>
    <row r="35909" spans="4:4" x14ac:dyDescent="0.2">
      <c r="D35909" s="343"/>
    </row>
    <row r="35910" spans="4:4" x14ac:dyDescent="0.2">
      <c r="D35910" s="343"/>
    </row>
    <row r="35911" spans="4:4" x14ac:dyDescent="0.2">
      <c r="D35911" s="343"/>
    </row>
    <row r="35912" spans="4:4" x14ac:dyDescent="0.2">
      <c r="D35912" s="343"/>
    </row>
    <row r="35913" spans="4:4" x14ac:dyDescent="0.2">
      <c r="D35913" s="343"/>
    </row>
    <row r="35914" spans="4:4" x14ac:dyDescent="0.2">
      <c r="D35914" s="343"/>
    </row>
    <row r="35915" spans="4:4" x14ac:dyDescent="0.2">
      <c r="D35915" s="343"/>
    </row>
    <row r="35916" spans="4:4" x14ac:dyDescent="0.2">
      <c r="D35916" s="343"/>
    </row>
    <row r="35917" spans="4:4" x14ac:dyDescent="0.2">
      <c r="D35917" s="343"/>
    </row>
    <row r="35918" spans="4:4" x14ac:dyDescent="0.2">
      <c r="D35918" s="343"/>
    </row>
    <row r="35919" spans="4:4" x14ac:dyDescent="0.2">
      <c r="D35919" s="343"/>
    </row>
    <row r="35920" spans="4:4" x14ac:dyDescent="0.2">
      <c r="D35920" s="343"/>
    </row>
    <row r="35921" spans="4:4" x14ac:dyDescent="0.2">
      <c r="D35921" s="343"/>
    </row>
    <row r="35922" spans="4:4" x14ac:dyDescent="0.2">
      <c r="D35922" s="343"/>
    </row>
    <row r="35923" spans="4:4" x14ac:dyDescent="0.2">
      <c r="D35923" s="343"/>
    </row>
    <row r="35924" spans="4:4" x14ac:dyDescent="0.2">
      <c r="D35924" s="343"/>
    </row>
    <row r="35925" spans="4:4" x14ac:dyDescent="0.2">
      <c r="D35925" s="343"/>
    </row>
    <row r="35926" spans="4:4" x14ac:dyDescent="0.2">
      <c r="D35926" s="343"/>
    </row>
    <row r="35927" spans="4:4" x14ac:dyDescent="0.2">
      <c r="D35927" s="343"/>
    </row>
    <row r="35928" spans="4:4" x14ac:dyDescent="0.2">
      <c r="D35928" s="343"/>
    </row>
    <row r="35929" spans="4:4" x14ac:dyDescent="0.2">
      <c r="D35929" s="343"/>
    </row>
    <row r="35930" spans="4:4" x14ac:dyDescent="0.2">
      <c r="D35930" s="343"/>
    </row>
    <row r="35931" spans="4:4" x14ac:dyDescent="0.2">
      <c r="D35931" s="343"/>
    </row>
    <row r="35932" spans="4:4" x14ac:dyDescent="0.2">
      <c r="D35932" s="343"/>
    </row>
    <row r="35933" spans="4:4" x14ac:dyDescent="0.2">
      <c r="D35933" s="343"/>
    </row>
    <row r="35934" spans="4:4" x14ac:dyDescent="0.2">
      <c r="D35934" s="343"/>
    </row>
    <row r="35935" spans="4:4" x14ac:dyDescent="0.2">
      <c r="D35935" s="343"/>
    </row>
    <row r="35936" spans="4:4" x14ac:dyDescent="0.2">
      <c r="D35936" s="343"/>
    </row>
    <row r="35937" spans="4:4" x14ac:dyDescent="0.2">
      <c r="D35937" s="343"/>
    </row>
    <row r="35938" spans="4:4" x14ac:dyDescent="0.2">
      <c r="D35938" s="343"/>
    </row>
    <row r="35939" spans="4:4" x14ac:dyDescent="0.2">
      <c r="D35939" s="343"/>
    </row>
    <row r="35940" spans="4:4" x14ac:dyDescent="0.2">
      <c r="D35940" s="343"/>
    </row>
    <row r="35941" spans="4:4" x14ac:dyDescent="0.2">
      <c r="D35941" s="343"/>
    </row>
    <row r="35942" spans="4:4" x14ac:dyDescent="0.2">
      <c r="D35942" s="343"/>
    </row>
    <row r="35943" spans="4:4" x14ac:dyDescent="0.2">
      <c r="D35943" s="343"/>
    </row>
    <row r="35944" spans="4:4" x14ac:dyDescent="0.2">
      <c r="D35944" s="343"/>
    </row>
    <row r="35945" spans="4:4" x14ac:dyDescent="0.2">
      <c r="D35945" s="343"/>
    </row>
    <row r="35946" spans="4:4" x14ac:dyDescent="0.2">
      <c r="D35946" s="343"/>
    </row>
    <row r="35947" spans="4:4" x14ac:dyDescent="0.2">
      <c r="D35947" s="343"/>
    </row>
    <row r="35948" spans="4:4" x14ac:dyDescent="0.2">
      <c r="D35948" s="343"/>
    </row>
    <row r="35949" spans="4:4" x14ac:dyDescent="0.2">
      <c r="D35949" s="343"/>
    </row>
    <row r="35950" spans="4:4" x14ac:dyDescent="0.2">
      <c r="D35950" s="343"/>
    </row>
    <row r="35951" spans="4:4" x14ac:dyDescent="0.2">
      <c r="D35951" s="343"/>
    </row>
    <row r="35952" spans="4:4" x14ac:dyDescent="0.2">
      <c r="D35952" s="343"/>
    </row>
    <row r="35953" spans="4:4" x14ac:dyDescent="0.2">
      <c r="D35953" s="343"/>
    </row>
    <row r="35954" spans="4:4" x14ac:dyDescent="0.2">
      <c r="D35954" s="343"/>
    </row>
    <row r="35955" spans="4:4" x14ac:dyDescent="0.2">
      <c r="D35955" s="343"/>
    </row>
    <row r="35956" spans="4:4" x14ac:dyDescent="0.2">
      <c r="D35956" s="343"/>
    </row>
    <row r="35957" spans="4:4" x14ac:dyDescent="0.2">
      <c r="D35957" s="343"/>
    </row>
    <row r="35958" spans="4:4" x14ac:dyDescent="0.2">
      <c r="D35958" s="343"/>
    </row>
    <row r="35959" spans="4:4" x14ac:dyDescent="0.2">
      <c r="D35959" s="343"/>
    </row>
    <row r="35960" spans="4:4" x14ac:dyDescent="0.2">
      <c r="D35960" s="343"/>
    </row>
    <row r="35961" spans="4:4" x14ac:dyDescent="0.2">
      <c r="D35961" s="343"/>
    </row>
    <row r="35962" spans="4:4" x14ac:dyDescent="0.2">
      <c r="D35962" s="343"/>
    </row>
    <row r="35963" spans="4:4" x14ac:dyDescent="0.2">
      <c r="D35963" s="343"/>
    </row>
    <row r="35964" spans="4:4" x14ac:dyDescent="0.2">
      <c r="D35964" s="343"/>
    </row>
    <row r="35965" spans="4:4" x14ac:dyDescent="0.2">
      <c r="D35965" s="343"/>
    </row>
    <row r="35966" spans="4:4" x14ac:dyDescent="0.2">
      <c r="D35966" s="343"/>
    </row>
    <row r="35967" spans="4:4" x14ac:dyDescent="0.2">
      <c r="D35967" s="343"/>
    </row>
    <row r="35968" spans="4:4" x14ac:dyDescent="0.2">
      <c r="D35968" s="343"/>
    </row>
    <row r="35969" spans="4:4" x14ac:dyDescent="0.2">
      <c r="D35969" s="343"/>
    </row>
    <row r="35970" spans="4:4" x14ac:dyDescent="0.2">
      <c r="D35970" s="343"/>
    </row>
    <row r="35971" spans="4:4" x14ac:dyDescent="0.2">
      <c r="D35971" s="343"/>
    </row>
    <row r="35972" spans="4:4" x14ac:dyDescent="0.2">
      <c r="D35972" s="343"/>
    </row>
    <row r="35973" spans="4:4" x14ac:dyDescent="0.2">
      <c r="D35973" s="343"/>
    </row>
    <row r="35974" spans="4:4" x14ac:dyDescent="0.2">
      <c r="D35974" s="343"/>
    </row>
    <row r="35975" spans="4:4" x14ac:dyDescent="0.2">
      <c r="D35975" s="343"/>
    </row>
    <row r="35976" spans="4:4" x14ac:dyDescent="0.2">
      <c r="D35976" s="343"/>
    </row>
    <row r="35977" spans="4:4" x14ac:dyDescent="0.2">
      <c r="D35977" s="343"/>
    </row>
    <row r="35978" spans="4:4" x14ac:dyDescent="0.2">
      <c r="D35978" s="343"/>
    </row>
    <row r="35979" spans="4:4" x14ac:dyDescent="0.2">
      <c r="D35979" s="343"/>
    </row>
    <row r="35980" spans="4:4" x14ac:dyDescent="0.2">
      <c r="D35980" s="343"/>
    </row>
    <row r="35981" spans="4:4" x14ac:dyDescent="0.2">
      <c r="D35981" s="343"/>
    </row>
    <row r="35982" spans="4:4" x14ac:dyDescent="0.2">
      <c r="D35982" s="343"/>
    </row>
    <row r="35983" spans="4:4" x14ac:dyDescent="0.2">
      <c r="D35983" s="343"/>
    </row>
    <row r="35984" spans="4:4" x14ac:dyDescent="0.2">
      <c r="D35984" s="343"/>
    </row>
    <row r="35985" spans="4:4" x14ac:dyDescent="0.2">
      <c r="D35985" s="343"/>
    </row>
    <row r="35986" spans="4:4" x14ac:dyDescent="0.2">
      <c r="D35986" s="343"/>
    </row>
    <row r="35987" spans="4:4" x14ac:dyDescent="0.2">
      <c r="D35987" s="343"/>
    </row>
    <row r="35988" spans="4:4" x14ac:dyDescent="0.2">
      <c r="D35988" s="343"/>
    </row>
    <row r="35989" spans="4:4" x14ac:dyDescent="0.2">
      <c r="D35989" s="343"/>
    </row>
    <row r="35990" spans="4:4" x14ac:dyDescent="0.2">
      <c r="D35990" s="343"/>
    </row>
    <row r="35991" spans="4:4" x14ac:dyDescent="0.2">
      <c r="D35991" s="343"/>
    </row>
    <row r="35992" spans="4:4" x14ac:dyDescent="0.2">
      <c r="D35992" s="343"/>
    </row>
    <row r="35993" spans="4:4" x14ac:dyDescent="0.2">
      <c r="D35993" s="343"/>
    </row>
    <row r="35994" spans="4:4" x14ac:dyDescent="0.2">
      <c r="D35994" s="343"/>
    </row>
    <row r="35995" spans="4:4" x14ac:dyDescent="0.2">
      <c r="D35995" s="343"/>
    </row>
    <row r="35996" spans="4:4" x14ac:dyDescent="0.2">
      <c r="D35996" s="343"/>
    </row>
    <row r="35997" spans="4:4" x14ac:dyDescent="0.2">
      <c r="D35997" s="343"/>
    </row>
    <row r="35998" spans="4:4" x14ac:dyDescent="0.2">
      <c r="D35998" s="343"/>
    </row>
    <row r="35999" spans="4:4" x14ac:dyDescent="0.2">
      <c r="D35999" s="343"/>
    </row>
    <row r="36000" spans="4:4" x14ac:dyDescent="0.2">
      <c r="D36000" s="343"/>
    </row>
    <row r="36001" spans="4:4" x14ac:dyDescent="0.2">
      <c r="D36001" s="343"/>
    </row>
    <row r="36002" spans="4:4" x14ac:dyDescent="0.2">
      <c r="D36002" s="343"/>
    </row>
    <row r="36003" spans="4:4" x14ac:dyDescent="0.2">
      <c r="D36003" s="343"/>
    </row>
    <row r="36004" spans="4:4" x14ac:dyDescent="0.2">
      <c r="D36004" s="343"/>
    </row>
    <row r="36005" spans="4:4" x14ac:dyDescent="0.2">
      <c r="D36005" s="343"/>
    </row>
    <row r="36006" spans="4:4" x14ac:dyDescent="0.2">
      <c r="D36006" s="343"/>
    </row>
    <row r="36007" spans="4:4" x14ac:dyDescent="0.2">
      <c r="D36007" s="343"/>
    </row>
    <row r="36008" spans="4:4" x14ac:dyDescent="0.2">
      <c r="D36008" s="343"/>
    </row>
    <row r="36009" spans="4:4" x14ac:dyDescent="0.2">
      <c r="D36009" s="343"/>
    </row>
    <row r="36010" spans="4:4" x14ac:dyDescent="0.2">
      <c r="D36010" s="343"/>
    </row>
    <row r="36011" spans="4:4" x14ac:dyDescent="0.2">
      <c r="D36011" s="343"/>
    </row>
    <row r="36012" spans="4:4" x14ac:dyDescent="0.2">
      <c r="D36012" s="343"/>
    </row>
    <row r="36013" spans="4:4" x14ac:dyDescent="0.2">
      <c r="D36013" s="343"/>
    </row>
    <row r="36014" spans="4:4" x14ac:dyDescent="0.2">
      <c r="D36014" s="343"/>
    </row>
    <row r="36015" spans="4:4" x14ac:dyDescent="0.2">
      <c r="D36015" s="343"/>
    </row>
    <row r="36016" spans="4:4" x14ac:dyDescent="0.2">
      <c r="D36016" s="343"/>
    </row>
    <row r="36017" spans="4:4" x14ac:dyDescent="0.2">
      <c r="D36017" s="343"/>
    </row>
    <row r="36018" spans="4:4" x14ac:dyDescent="0.2">
      <c r="D36018" s="343"/>
    </row>
    <row r="36019" spans="4:4" x14ac:dyDescent="0.2">
      <c r="D36019" s="343"/>
    </row>
    <row r="36020" spans="4:4" x14ac:dyDescent="0.2">
      <c r="D36020" s="343"/>
    </row>
    <row r="36021" spans="4:4" x14ac:dyDescent="0.2">
      <c r="D36021" s="343"/>
    </row>
    <row r="36022" spans="4:4" x14ac:dyDescent="0.2">
      <c r="D36022" s="343"/>
    </row>
    <row r="36023" spans="4:4" x14ac:dyDescent="0.2">
      <c r="D36023" s="343"/>
    </row>
    <row r="36024" spans="4:4" x14ac:dyDescent="0.2">
      <c r="D36024" s="343"/>
    </row>
    <row r="36025" spans="4:4" x14ac:dyDescent="0.2">
      <c r="D36025" s="343"/>
    </row>
    <row r="36026" spans="4:4" x14ac:dyDescent="0.2">
      <c r="D36026" s="343"/>
    </row>
    <row r="36027" spans="4:4" x14ac:dyDescent="0.2">
      <c r="D36027" s="343"/>
    </row>
    <row r="36028" spans="4:4" x14ac:dyDescent="0.2">
      <c r="D36028" s="343"/>
    </row>
    <row r="36029" spans="4:4" x14ac:dyDescent="0.2">
      <c r="D36029" s="343"/>
    </row>
    <row r="36030" spans="4:4" x14ac:dyDescent="0.2">
      <c r="D36030" s="343"/>
    </row>
    <row r="36031" spans="4:4" x14ac:dyDescent="0.2">
      <c r="D36031" s="343"/>
    </row>
    <row r="36032" spans="4:4" x14ac:dyDescent="0.2">
      <c r="D36032" s="343"/>
    </row>
    <row r="36033" spans="4:4" x14ac:dyDescent="0.2">
      <c r="D36033" s="343"/>
    </row>
    <row r="36034" spans="4:4" x14ac:dyDescent="0.2">
      <c r="D36034" s="343"/>
    </row>
    <row r="36035" spans="4:4" x14ac:dyDescent="0.2">
      <c r="D36035" s="343"/>
    </row>
    <row r="36036" spans="4:4" x14ac:dyDescent="0.2">
      <c r="D36036" s="343"/>
    </row>
    <row r="36037" spans="4:4" x14ac:dyDescent="0.2">
      <c r="D36037" s="343"/>
    </row>
    <row r="36038" spans="4:4" x14ac:dyDescent="0.2">
      <c r="D36038" s="343"/>
    </row>
    <row r="36039" spans="4:4" x14ac:dyDescent="0.2">
      <c r="D36039" s="343"/>
    </row>
    <row r="36040" spans="4:4" x14ac:dyDescent="0.2">
      <c r="D36040" s="343"/>
    </row>
    <row r="36041" spans="4:4" x14ac:dyDescent="0.2">
      <c r="D36041" s="343"/>
    </row>
    <row r="36042" spans="4:4" x14ac:dyDescent="0.2">
      <c r="D36042" s="343"/>
    </row>
    <row r="36043" spans="4:4" x14ac:dyDescent="0.2">
      <c r="D36043" s="343"/>
    </row>
    <row r="36044" spans="4:4" x14ac:dyDescent="0.2">
      <c r="D36044" s="343"/>
    </row>
    <row r="36045" spans="4:4" x14ac:dyDescent="0.2">
      <c r="D36045" s="343"/>
    </row>
    <row r="36046" spans="4:4" x14ac:dyDescent="0.2">
      <c r="D36046" s="343"/>
    </row>
    <row r="36047" spans="4:4" x14ac:dyDescent="0.2">
      <c r="D36047" s="343"/>
    </row>
    <row r="36048" spans="4:4" x14ac:dyDescent="0.2">
      <c r="D36048" s="343"/>
    </row>
    <row r="36049" spans="4:4" x14ac:dyDescent="0.2">
      <c r="D36049" s="343"/>
    </row>
    <row r="36050" spans="4:4" x14ac:dyDescent="0.2">
      <c r="D36050" s="343"/>
    </row>
    <row r="36051" spans="4:4" x14ac:dyDescent="0.2">
      <c r="D36051" s="343"/>
    </row>
    <row r="36052" spans="4:4" x14ac:dyDescent="0.2">
      <c r="D36052" s="343"/>
    </row>
    <row r="36053" spans="4:4" x14ac:dyDescent="0.2">
      <c r="D36053" s="343"/>
    </row>
    <row r="36054" spans="4:4" x14ac:dyDescent="0.2">
      <c r="D36054" s="343"/>
    </row>
    <row r="36055" spans="4:4" x14ac:dyDescent="0.2">
      <c r="D36055" s="343"/>
    </row>
    <row r="36056" spans="4:4" x14ac:dyDescent="0.2">
      <c r="D36056" s="343"/>
    </row>
    <row r="36057" spans="4:4" x14ac:dyDescent="0.2">
      <c r="D36057" s="343"/>
    </row>
    <row r="36058" spans="4:4" x14ac:dyDescent="0.2">
      <c r="D36058" s="343"/>
    </row>
    <row r="36059" spans="4:4" x14ac:dyDescent="0.2">
      <c r="D36059" s="343"/>
    </row>
    <row r="36060" spans="4:4" x14ac:dyDescent="0.2">
      <c r="D36060" s="343"/>
    </row>
    <row r="36061" spans="4:4" x14ac:dyDescent="0.2">
      <c r="D36061" s="343"/>
    </row>
    <row r="36062" spans="4:4" x14ac:dyDescent="0.2">
      <c r="D36062" s="343"/>
    </row>
    <row r="36063" spans="4:4" x14ac:dyDescent="0.2">
      <c r="D36063" s="343"/>
    </row>
    <row r="36064" spans="4:4" x14ac:dyDescent="0.2">
      <c r="D36064" s="343"/>
    </row>
    <row r="36065" spans="4:4" x14ac:dyDescent="0.2">
      <c r="D36065" s="343"/>
    </row>
    <row r="36066" spans="4:4" x14ac:dyDescent="0.2">
      <c r="D36066" s="343"/>
    </row>
    <row r="36067" spans="4:4" x14ac:dyDescent="0.2">
      <c r="D36067" s="343"/>
    </row>
    <row r="36068" spans="4:4" x14ac:dyDescent="0.2">
      <c r="D36068" s="343"/>
    </row>
    <row r="36069" spans="4:4" x14ac:dyDescent="0.2">
      <c r="D36069" s="343"/>
    </row>
    <row r="36070" spans="4:4" x14ac:dyDescent="0.2">
      <c r="D36070" s="343"/>
    </row>
    <row r="36071" spans="4:4" x14ac:dyDescent="0.2">
      <c r="D36071" s="343"/>
    </row>
    <row r="36072" spans="4:4" x14ac:dyDescent="0.2">
      <c r="D36072" s="343"/>
    </row>
    <row r="36073" spans="4:4" x14ac:dyDescent="0.2">
      <c r="D36073" s="343"/>
    </row>
    <row r="36074" spans="4:4" x14ac:dyDescent="0.2">
      <c r="D36074" s="343"/>
    </row>
    <row r="36075" spans="4:4" x14ac:dyDescent="0.2">
      <c r="D36075" s="343"/>
    </row>
    <row r="36076" spans="4:4" x14ac:dyDescent="0.2">
      <c r="D36076" s="343"/>
    </row>
    <row r="36077" spans="4:4" x14ac:dyDescent="0.2">
      <c r="D36077" s="343"/>
    </row>
    <row r="36078" spans="4:4" x14ac:dyDescent="0.2">
      <c r="D36078" s="343"/>
    </row>
    <row r="36079" spans="4:4" x14ac:dyDescent="0.2">
      <c r="D36079" s="343"/>
    </row>
    <row r="36080" spans="4:4" x14ac:dyDescent="0.2">
      <c r="D36080" s="343"/>
    </row>
    <row r="36081" spans="4:4" x14ac:dyDescent="0.2">
      <c r="D36081" s="343"/>
    </row>
    <row r="36082" spans="4:4" x14ac:dyDescent="0.2">
      <c r="D36082" s="343"/>
    </row>
    <row r="36083" spans="4:4" x14ac:dyDescent="0.2">
      <c r="D36083" s="343"/>
    </row>
    <row r="36084" spans="4:4" x14ac:dyDescent="0.2">
      <c r="D36084" s="343"/>
    </row>
    <row r="36085" spans="4:4" x14ac:dyDescent="0.2">
      <c r="D36085" s="343"/>
    </row>
    <row r="36086" spans="4:4" x14ac:dyDescent="0.2">
      <c r="D36086" s="343"/>
    </row>
    <row r="36087" spans="4:4" x14ac:dyDescent="0.2">
      <c r="D36087" s="343"/>
    </row>
    <row r="36088" spans="4:4" x14ac:dyDescent="0.2">
      <c r="D36088" s="343"/>
    </row>
    <row r="36089" spans="4:4" x14ac:dyDescent="0.2">
      <c r="D36089" s="343"/>
    </row>
    <row r="36090" spans="4:4" x14ac:dyDescent="0.2">
      <c r="D36090" s="343"/>
    </row>
    <row r="36091" spans="4:4" x14ac:dyDescent="0.2">
      <c r="D36091" s="343"/>
    </row>
    <row r="36092" spans="4:4" x14ac:dyDescent="0.2">
      <c r="D36092" s="343"/>
    </row>
    <row r="36093" spans="4:4" x14ac:dyDescent="0.2">
      <c r="D36093" s="343"/>
    </row>
    <row r="36094" spans="4:4" x14ac:dyDescent="0.2">
      <c r="D36094" s="343"/>
    </row>
    <row r="36095" spans="4:4" x14ac:dyDescent="0.2">
      <c r="D36095" s="343"/>
    </row>
    <row r="36096" spans="4:4" x14ac:dyDescent="0.2">
      <c r="D36096" s="343"/>
    </row>
    <row r="36097" spans="4:4" x14ac:dyDescent="0.2">
      <c r="D36097" s="343"/>
    </row>
    <row r="36098" spans="4:4" x14ac:dyDescent="0.2">
      <c r="D36098" s="343"/>
    </row>
    <row r="36099" spans="4:4" x14ac:dyDescent="0.2">
      <c r="D36099" s="343"/>
    </row>
    <row r="36100" spans="4:4" x14ac:dyDescent="0.2">
      <c r="D36100" s="343"/>
    </row>
    <row r="36101" spans="4:4" x14ac:dyDescent="0.2">
      <c r="D36101" s="343"/>
    </row>
    <row r="36102" spans="4:4" x14ac:dyDescent="0.2">
      <c r="D36102" s="343"/>
    </row>
    <row r="36103" spans="4:4" x14ac:dyDescent="0.2">
      <c r="D36103" s="343"/>
    </row>
    <row r="36104" spans="4:4" x14ac:dyDescent="0.2">
      <c r="D36104" s="343"/>
    </row>
    <row r="36105" spans="4:4" x14ac:dyDescent="0.2">
      <c r="D36105" s="343"/>
    </row>
    <row r="36106" spans="4:4" x14ac:dyDescent="0.2">
      <c r="D36106" s="343"/>
    </row>
    <row r="36107" spans="4:4" x14ac:dyDescent="0.2">
      <c r="D36107" s="343"/>
    </row>
    <row r="36108" spans="4:4" x14ac:dyDescent="0.2">
      <c r="D36108" s="343"/>
    </row>
    <row r="36109" spans="4:4" x14ac:dyDescent="0.2">
      <c r="D36109" s="343"/>
    </row>
    <row r="36110" spans="4:4" x14ac:dyDescent="0.2">
      <c r="D36110" s="343"/>
    </row>
    <row r="36111" spans="4:4" x14ac:dyDescent="0.2">
      <c r="D36111" s="343"/>
    </row>
    <row r="36112" spans="4:4" x14ac:dyDescent="0.2">
      <c r="D36112" s="343"/>
    </row>
    <row r="36113" spans="4:4" x14ac:dyDescent="0.2">
      <c r="D36113" s="343"/>
    </row>
    <row r="36114" spans="4:4" x14ac:dyDescent="0.2">
      <c r="D36114" s="343"/>
    </row>
    <row r="36115" spans="4:4" x14ac:dyDescent="0.2">
      <c r="D36115" s="343"/>
    </row>
    <row r="36116" spans="4:4" x14ac:dyDescent="0.2">
      <c r="D36116" s="343"/>
    </row>
    <row r="36117" spans="4:4" x14ac:dyDescent="0.2">
      <c r="D36117" s="343"/>
    </row>
    <row r="36118" spans="4:4" x14ac:dyDescent="0.2">
      <c r="D36118" s="343"/>
    </row>
    <row r="36119" spans="4:4" x14ac:dyDescent="0.2">
      <c r="D36119" s="343"/>
    </row>
    <row r="36120" spans="4:4" x14ac:dyDescent="0.2">
      <c r="D36120" s="343"/>
    </row>
    <row r="36121" spans="4:4" x14ac:dyDescent="0.2">
      <c r="D36121" s="343"/>
    </row>
    <row r="36122" spans="4:4" x14ac:dyDescent="0.2">
      <c r="D36122" s="343"/>
    </row>
    <row r="36123" spans="4:4" x14ac:dyDescent="0.2">
      <c r="D36123" s="343"/>
    </row>
    <row r="36124" spans="4:4" x14ac:dyDescent="0.2">
      <c r="D36124" s="343"/>
    </row>
    <row r="36125" spans="4:4" x14ac:dyDescent="0.2">
      <c r="D36125" s="343"/>
    </row>
    <row r="36126" spans="4:4" x14ac:dyDescent="0.2">
      <c r="D36126" s="343"/>
    </row>
    <row r="36127" spans="4:4" x14ac:dyDescent="0.2">
      <c r="D36127" s="343"/>
    </row>
    <row r="36128" spans="4:4" x14ac:dyDescent="0.2">
      <c r="D36128" s="343"/>
    </row>
    <row r="36129" spans="4:4" x14ac:dyDescent="0.2">
      <c r="D36129" s="343"/>
    </row>
    <row r="36130" spans="4:4" x14ac:dyDescent="0.2">
      <c r="D36130" s="343"/>
    </row>
    <row r="36131" spans="4:4" x14ac:dyDescent="0.2">
      <c r="D36131" s="343"/>
    </row>
    <row r="36132" spans="4:4" x14ac:dyDescent="0.2">
      <c r="D36132" s="343"/>
    </row>
    <row r="36133" spans="4:4" x14ac:dyDescent="0.2">
      <c r="D36133" s="343"/>
    </row>
    <row r="36134" spans="4:4" x14ac:dyDescent="0.2">
      <c r="D36134" s="343"/>
    </row>
    <row r="36135" spans="4:4" x14ac:dyDescent="0.2">
      <c r="D36135" s="343"/>
    </row>
    <row r="36136" spans="4:4" x14ac:dyDescent="0.2">
      <c r="D36136" s="343"/>
    </row>
    <row r="36137" spans="4:4" x14ac:dyDescent="0.2">
      <c r="D36137" s="343"/>
    </row>
    <row r="36138" spans="4:4" x14ac:dyDescent="0.2">
      <c r="D36138" s="343"/>
    </row>
    <row r="36139" spans="4:4" x14ac:dyDescent="0.2">
      <c r="D36139" s="343"/>
    </row>
    <row r="36140" spans="4:4" x14ac:dyDescent="0.2">
      <c r="D36140" s="343"/>
    </row>
    <row r="36141" spans="4:4" x14ac:dyDescent="0.2">
      <c r="D36141" s="343"/>
    </row>
    <row r="36142" spans="4:4" x14ac:dyDescent="0.2">
      <c r="D36142" s="343"/>
    </row>
    <row r="36143" spans="4:4" x14ac:dyDescent="0.2">
      <c r="D36143" s="343"/>
    </row>
    <row r="36144" spans="4:4" x14ac:dyDescent="0.2">
      <c r="D36144" s="343"/>
    </row>
    <row r="36145" spans="4:4" x14ac:dyDescent="0.2">
      <c r="D36145" s="343"/>
    </row>
    <row r="36146" spans="4:4" x14ac:dyDescent="0.2">
      <c r="D36146" s="343"/>
    </row>
    <row r="36147" spans="4:4" x14ac:dyDescent="0.2">
      <c r="D36147" s="343"/>
    </row>
    <row r="36148" spans="4:4" x14ac:dyDescent="0.2">
      <c r="D36148" s="343"/>
    </row>
    <row r="36149" spans="4:4" x14ac:dyDescent="0.2">
      <c r="D36149" s="343"/>
    </row>
    <row r="36150" spans="4:4" x14ac:dyDescent="0.2">
      <c r="D36150" s="343"/>
    </row>
    <row r="36151" spans="4:4" x14ac:dyDescent="0.2">
      <c r="D36151" s="343"/>
    </row>
    <row r="36152" spans="4:4" x14ac:dyDescent="0.2">
      <c r="D36152" s="343"/>
    </row>
    <row r="36153" spans="4:4" x14ac:dyDescent="0.2">
      <c r="D36153" s="343"/>
    </row>
    <row r="36154" spans="4:4" x14ac:dyDescent="0.2">
      <c r="D36154" s="343"/>
    </row>
    <row r="36155" spans="4:4" x14ac:dyDescent="0.2">
      <c r="D36155" s="343"/>
    </row>
    <row r="36156" spans="4:4" x14ac:dyDescent="0.2">
      <c r="D36156" s="343"/>
    </row>
    <row r="36157" spans="4:4" x14ac:dyDescent="0.2">
      <c r="D36157" s="343"/>
    </row>
    <row r="36158" spans="4:4" x14ac:dyDescent="0.2">
      <c r="D36158" s="343"/>
    </row>
    <row r="36159" spans="4:4" x14ac:dyDescent="0.2">
      <c r="D36159" s="343"/>
    </row>
    <row r="36160" spans="4:4" x14ac:dyDescent="0.2">
      <c r="D36160" s="343"/>
    </row>
    <row r="36161" spans="4:4" x14ac:dyDescent="0.2">
      <c r="D36161" s="343"/>
    </row>
    <row r="36162" spans="4:4" x14ac:dyDescent="0.2">
      <c r="D36162" s="343"/>
    </row>
    <row r="36163" spans="4:4" x14ac:dyDescent="0.2">
      <c r="D36163" s="343"/>
    </row>
    <row r="36164" spans="4:4" x14ac:dyDescent="0.2">
      <c r="D36164" s="343"/>
    </row>
    <row r="36165" spans="4:4" x14ac:dyDescent="0.2">
      <c r="D36165" s="343"/>
    </row>
    <row r="36166" spans="4:4" x14ac:dyDescent="0.2">
      <c r="D36166" s="343"/>
    </row>
    <row r="36167" spans="4:4" x14ac:dyDescent="0.2">
      <c r="D36167" s="343"/>
    </row>
    <row r="36168" spans="4:4" x14ac:dyDescent="0.2">
      <c r="D36168" s="343"/>
    </row>
    <row r="36169" spans="4:4" x14ac:dyDescent="0.2">
      <c r="D36169" s="343"/>
    </row>
    <row r="36170" spans="4:4" x14ac:dyDescent="0.2">
      <c r="D36170" s="343"/>
    </row>
    <row r="36171" spans="4:4" x14ac:dyDescent="0.2">
      <c r="D36171" s="343"/>
    </row>
    <row r="36172" spans="4:4" x14ac:dyDescent="0.2">
      <c r="D36172" s="343"/>
    </row>
    <row r="36173" spans="4:4" x14ac:dyDescent="0.2">
      <c r="D36173" s="343"/>
    </row>
    <row r="36174" spans="4:4" x14ac:dyDescent="0.2">
      <c r="D36174" s="343"/>
    </row>
    <row r="36175" spans="4:4" x14ac:dyDescent="0.2">
      <c r="D36175" s="343"/>
    </row>
    <row r="36176" spans="4:4" x14ac:dyDescent="0.2">
      <c r="D36176" s="343"/>
    </row>
    <row r="36177" spans="4:4" x14ac:dyDescent="0.2">
      <c r="D36177" s="343"/>
    </row>
    <row r="36178" spans="4:4" x14ac:dyDescent="0.2">
      <c r="D36178" s="343"/>
    </row>
    <row r="36179" spans="4:4" x14ac:dyDescent="0.2">
      <c r="D36179" s="343"/>
    </row>
    <row r="36180" spans="4:4" x14ac:dyDescent="0.2">
      <c r="D36180" s="343"/>
    </row>
    <row r="36181" spans="4:4" x14ac:dyDescent="0.2">
      <c r="D36181" s="343"/>
    </row>
    <row r="36182" spans="4:4" x14ac:dyDescent="0.2">
      <c r="D36182" s="343"/>
    </row>
    <row r="36183" spans="4:4" x14ac:dyDescent="0.2">
      <c r="D36183" s="343"/>
    </row>
    <row r="36184" spans="4:4" x14ac:dyDescent="0.2">
      <c r="D36184" s="343"/>
    </row>
    <row r="36185" spans="4:4" x14ac:dyDescent="0.2">
      <c r="D36185" s="343"/>
    </row>
    <row r="36186" spans="4:4" x14ac:dyDescent="0.2">
      <c r="D36186" s="343"/>
    </row>
    <row r="36187" spans="4:4" x14ac:dyDescent="0.2">
      <c r="D36187" s="343"/>
    </row>
    <row r="36188" spans="4:4" x14ac:dyDescent="0.2">
      <c r="D36188" s="343"/>
    </row>
    <row r="36189" spans="4:4" x14ac:dyDescent="0.2">
      <c r="D36189" s="343"/>
    </row>
    <row r="36190" spans="4:4" x14ac:dyDescent="0.2">
      <c r="D36190" s="343"/>
    </row>
    <row r="36191" spans="4:4" x14ac:dyDescent="0.2">
      <c r="D36191" s="343"/>
    </row>
    <row r="36192" spans="4:4" x14ac:dyDescent="0.2">
      <c r="D36192" s="343"/>
    </row>
    <row r="36193" spans="4:4" x14ac:dyDescent="0.2">
      <c r="D36193" s="343"/>
    </row>
    <row r="36194" spans="4:4" x14ac:dyDescent="0.2">
      <c r="D36194" s="343"/>
    </row>
    <row r="36195" spans="4:4" x14ac:dyDescent="0.2">
      <c r="D36195" s="343"/>
    </row>
    <row r="36196" spans="4:4" x14ac:dyDescent="0.2">
      <c r="D36196" s="343"/>
    </row>
    <row r="36197" spans="4:4" x14ac:dyDescent="0.2">
      <c r="D36197" s="343"/>
    </row>
    <row r="36198" spans="4:4" x14ac:dyDescent="0.2">
      <c r="D36198" s="343"/>
    </row>
    <row r="36199" spans="4:4" x14ac:dyDescent="0.2">
      <c r="D36199" s="343"/>
    </row>
    <row r="36200" spans="4:4" x14ac:dyDescent="0.2">
      <c r="D36200" s="343"/>
    </row>
    <row r="36201" spans="4:4" x14ac:dyDescent="0.2">
      <c r="D36201" s="343"/>
    </row>
    <row r="36202" spans="4:4" x14ac:dyDescent="0.2">
      <c r="D36202" s="343"/>
    </row>
    <row r="36203" spans="4:4" x14ac:dyDescent="0.2">
      <c r="D36203" s="343"/>
    </row>
    <row r="36204" spans="4:4" x14ac:dyDescent="0.2">
      <c r="D36204" s="343"/>
    </row>
    <row r="36205" spans="4:4" x14ac:dyDescent="0.2">
      <c r="D36205" s="343"/>
    </row>
    <row r="36206" spans="4:4" x14ac:dyDescent="0.2">
      <c r="D36206" s="343"/>
    </row>
    <row r="36207" spans="4:4" x14ac:dyDescent="0.2">
      <c r="D36207" s="343"/>
    </row>
    <row r="36208" spans="4:4" x14ac:dyDescent="0.2">
      <c r="D36208" s="343"/>
    </row>
    <row r="36209" spans="4:4" x14ac:dyDescent="0.2">
      <c r="D36209" s="343"/>
    </row>
    <row r="36210" spans="4:4" x14ac:dyDescent="0.2">
      <c r="D36210" s="343"/>
    </row>
    <row r="36211" spans="4:4" x14ac:dyDescent="0.2">
      <c r="D36211" s="343"/>
    </row>
    <row r="36212" spans="4:4" x14ac:dyDescent="0.2">
      <c r="D36212" s="343"/>
    </row>
    <row r="36213" spans="4:4" x14ac:dyDescent="0.2">
      <c r="D36213" s="343"/>
    </row>
    <row r="36214" spans="4:4" x14ac:dyDescent="0.2">
      <c r="D36214" s="343"/>
    </row>
    <row r="36215" spans="4:4" x14ac:dyDescent="0.2">
      <c r="D36215" s="343"/>
    </row>
    <row r="36216" spans="4:4" x14ac:dyDescent="0.2">
      <c r="D36216" s="343"/>
    </row>
    <row r="36217" spans="4:4" x14ac:dyDescent="0.2">
      <c r="D36217" s="343"/>
    </row>
    <row r="36218" spans="4:4" x14ac:dyDescent="0.2">
      <c r="D36218" s="343"/>
    </row>
    <row r="36219" spans="4:4" x14ac:dyDescent="0.2">
      <c r="D36219" s="343"/>
    </row>
    <row r="36220" spans="4:4" x14ac:dyDescent="0.2">
      <c r="D36220" s="343"/>
    </row>
    <row r="36221" spans="4:4" x14ac:dyDescent="0.2">
      <c r="D36221" s="343"/>
    </row>
    <row r="36222" spans="4:4" x14ac:dyDescent="0.2">
      <c r="D36222" s="343"/>
    </row>
    <row r="36223" spans="4:4" x14ac:dyDescent="0.2">
      <c r="D36223" s="343"/>
    </row>
    <row r="36224" spans="4:4" x14ac:dyDescent="0.2">
      <c r="D36224" s="343"/>
    </row>
    <row r="36225" spans="4:4" x14ac:dyDescent="0.2">
      <c r="D36225" s="343"/>
    </row>
    <row r="36226" spans="4:4" x14ac:dyDescent="0.2">
      <c r="D36226" s="343"/>
    </row>
    <row r="36227" spans="4:4" x14ac:dyDescent="0.2">
      <c r="D36227" s="343"/>
    </row>
    <row r="36228" spans="4:4" x14ac:dyDescent="0.2">
      <c r="D36228" s="343"/>
    </row>
    <row r="36229" spans="4:4" x14ac:dyDescent="0.2">
      <c r="D36229" s="343"/>
    </row>
    <row r="36230" spans="4:4" x14ac:dyDescent="0.2">
      <c r="D36230" s="343"/>
    </row>
    <row r="36231" spans="4:4" x14ac:dyDescent="0.2">
      <c r="D36231" s="343"/>
    </row>
    <row r="36232" spans="4:4" x14ac:dyDescent="0.2">
      <c r="D36232" s="343"/>
    </row>
    <row r="36233" spans="4:4" x14ac:dyDescent="0.2">
      <c r="D36233" s="343"/>
    </row>
    <row r="36234" spans="4:4" x14ac:dyDescent="0.2">
      <c r="D36234" s="343"/>
    </row>
    <row r="36235" spans="4:4" x14ac:dyDescent="0.2">
      <c r="D36235" s="343"/>
    </row>
    <row r="36236" spans="4:4" x14ac:dyDescent="0.2">
      <c r="D36236" s="343"/>
    </row>
    <row r="36237" spans="4:4" x14ac:dyDescent="0.2">
      <c r="D36237" s="343"/>
    </row>
    <row r="36238" spans="4:4" x14ac:dyDescent="0.2">
      <c r="D36238" s="343"/>
    </row>
    <row r="36239" spans="4:4" x14ac:dyDescent="0.2">
      <c r="D36239" s="343"/>
    </row>
    <row r="36240" spans="4:4" x14ac:dyDescent="0.2">
      <c r="D36240" s="343"/>
    </row>
    <row r="36241" spans="4:4" x14ac:dyDescent="0.2">
      <c r="D36241" s="343"/>
    </row>
    <row r="36242" spans="4:4" x14ac:dyDescent="0.2">
      <c r="D36242" s="343"/>
    </row>
    <row r="36243" spans="4:4" x14ac:dyDescent="0.2">
      <c r="D36243" s="343"/>
    </row>
    <row r="36244" spans="4:4" x14ac:dyDescent="0.2">
      <c r="D36244" s="343"/>
    </row>
    <row r="36245" spans="4:4" x14ac:dyDescent="0.2">
      <c r="D36245" s="343"/>
    </row>
    <row r="36246" spans="4:4" x14ac:dyDescent="0.2">
      <c r="D36246" s="343"/>
    </row>
    <row r="36247" spans="4:4" x14ac:dyDescent="0.2">
      <c r="D36247" s="343"/>
    </row>
    <row r="36248" spans="4:4" x14ac:dyDescent="0.2">
      <c r="D36248" s="343"/>
    </row>
    <row r="36249" spans="4:4" x14ac:dyDescent="0.2">
      <c r="D36249" s="343"/>
    </row>
    <row r="36250" spans="4:4" x14ac:dyDescent="0.2">
      <c r="D36250" s="343"/>
    </row>
    <row r="36251" spans="4:4" x14ac:dyDescent="0.2">
      <c r="D36251" s="343"/>
    </row>
    <row r="36252" spans="4:4" x14ac:dyDescent="0.2">
      <c r="D36252" s="343"/>
    </row>
    <row r="36253" spans="4:4" x14ac:dyDescent="0.2">
      <c r="D36253" s="343"/>
    </row>
    <row r="36254" spans="4:4" x14ac:dyDescent="0.2">
      <c r="D36254" s="343"/>
    </row>
    <row r="36255" spans="4:4" x14ac:dyDescent="0.2">
      <c r="D36255" s="343"/>
    </row>
    <row r="36256" spans="4:4" x14ac:dyDescent="0.2">
      <c r="D36256" s="343"/>
    </row>
    <row r="36257" spans="4:4" x14ac:dyDescent="0.2">
      <c r="D36257" s="343"/>
    </row>
    <row r="36258" spans="4:4" x14ac:dyDescent="0.2">
      <c r="D36258" s="343"/>
    </row>
    <row r="36259" spans="4:4" x14ac:dyDescent="0.2">
      <c r="D36259" s="343"/>
    </row>
    <row r="36260" spans="4:4" x14ac:dyDescent="0.2">
      <c r="D36260" s="343"/>
    </row>
    <row r="36261" spans="4:4" x14ac:dyDescent="0.2">
      <c r="D36261" s="343"/>
    </row>
    <row r="36262" spans="4:4" x14ac:dyDescent="0.2">
      <c r="D36262" s="343"/>
    </row>
    <row r="36263" spans="4:4" x14ac:dyDescent="0.2">
      <c r="D36263" s="343"/>
    </row>
    <row r="36264" spans="4:4" x14ac:dyDescent="0.2">
      <c r="D36264" s="343"/>
    </row>
    <row r="36265" spans="4:4" x14ac:dyDescent="0.2">
      <c r="D36265" s="343"/>
    </row>
    <row r="36266" spans="4:4" x14ac:dyDescent="0.2">
      <c r="D36266" s="343"/>
    </row>
    <row r="36267" spans="4:4" x14ac:dyDescent="0.2">
      <c r="D36267" s="343"/>
    </row>
    <row r="36268" spans="4:4" x14ac:dyDescent="0.2">
      <c r="D36268" s="343"/>
    </row>
    <row r="36269" spans="4:4" x14ac:dyDescent="0.2">
      <c r="D36269" s="343"/>
    </row>
    <row r="36270" spans="4:4" x14ac:dyDescent="0.2">
      <c r="D36270" s="343"/>
    </row>
    <row r="36271" spans="4:4" x14ac:dyDescent="0.2">
      <c r="D36271" s="343"/>
    </row>
    <row r="36272" spans="4:4" x14ac:dyDescent="0.2">
      <c r="D36272" s="343"/>
    </row>
    <row r="36273" spans="4:4" x14ac:dyDescent="0.2">
      <c r="D36273" s="343"/>
    </row>
    <row r="36274" spans="4:4" x14ac:dyDescent="0.2">
      <c r="D36274" s="343"/>
    </row>
    <row r="36275" spans="4:4" x14ac:dyDescent="0.2">
      <c r="D36275" s="343"/>
    </row>
    <row r="36276" spans="4:4" x14ac:dyDescent="0.2">
      <c r="D36276" s="343"/>
    </row>
    <row r="36277" spans="4:4" x14ac:dyDescent="0.2">
      <c r="D36277" s="343"/>
    </row>
    <row r="36278" spans="4:4" x14ac:dyDescent="0.2">
      <c r="D36278" s="343"/>
    </row>
    <row r="36279" spans="4:4" x14ac:dyDescent="0.2">
      <c r="D36279" s="343"/>
    </row>
    <row r="36280" spans="4:4" x14ac:dyDescent="0.2">
      <c r="D36280" s="343"/>
    </row>
    <row r="36281" spans="4:4" x14ac:dyDescent="0.2">
      <c r="D36281" s="343"/>
    </row>
    <row r="36282" spans="4:4" x14ac:dyDescent="0.2">
      <c r="D36282" s="343"/>
    </row>
    <row r="36283" spans="4:4" x14ac:dyDescent="0.2">
      <c r="D36283" s="343"/>
    </row>
    <row r="36284" spans="4:4" x14ac:dyDescent="0.2">
      <c r="D36284" s="343"/>
    </row>
    <row r="36285" spans="4:4" x14ac:dyDescent="0.2">
      <c r="D36285" s="343"/>
    </row>
    <row r="36286" spans="4:4" x14ac:dyDescent="0.2">
      <c r="D36286" s="343"/>
    </row>
    <row r="36287" spans="4:4" x14ac:dyDescent="0.2">
      <c r="D36287" s="343"/>
    </row>
    <row r="36288" spans="4:4" x14ac:dyDescent="0.2">
      <c r="D36288" s="343"/>
    </row>
    <row r="36289" spans="4:4" x14ac:dyDescent="0.2">
      <c r="D36289" s="343"/>
    </row>
    <row r="36290" spans="4:4" x14ac:dyDescent="0.2">
      <c r="D36290" s="343"/>
    </row>
    <row r="36291" spans="4:4" x14ac:dyDescent="0.2">
      <c r="D36291" s="343"/>
    </row>
    <row r="36292" spans="4:4" x14ac:dyDescent="0.2">
      <c r="D36292" s="343"/>
    </row>
    <row r="36293" spans="4:4" x14ac:dyDescent="0.2">
      <c r="D36293" s="343"/>
    </row>
    <row r="36294" spans="4:4" x14ac:dyDescent="0.2">
      <c r="D36294" s="343"/>
    </row>
    <row r="36295" spans="4:4" x14ac:dyDescent="0.2">
      <c r="D36295" s="343"/>
    </row>
    <row r="36296" spans="4:4" x14ac:dyDescent="0.2">
      <c r="D36296" s="343"/>
    </row>
    <row r="36297" spans="4:4" x14ac:dyDescent="0.2">
      <c r="D36297" s="343"/>
    </row>
    <row r="36298" spans="4:4" x14ac:dyDescent="0.2">
      <c r="D36298" s="343"/>
    </row>
    <row r="36299" spans="4:4" x14ac:dyDescent="0.2">
      <c r="D36299" s="343"/>
    </row>
    <row r="36300" spans="4:4" x14ac:dyDescent="0.2">
      <c r="D36300" s="343"/>
    </row>
    <row r="36301" spans="4:4" x14ac:dyDescent="0.2">
      <c r="D36301" s="343"/>
    </row>
    <row r="36302" spans="4:4" x14ac:dyDescent="0.2">
      <c r="D36302" s="343"/>
    </row>
    <row r="36303" spans="4:4" x14ac:dyDescent="0.2">
      <c r="D36303" s="343"/>
    </row>
    <row r="36304" spans="4:4" x14ac:dyDescent="0.2">
      <c r="D36304" s="343"/>
    </row>
    <row r="36305" spans="4:4" x14ac:dyDescent="0.2">
      <c r="D36305" s="343"/>
    </row>
    <row r="36306" spans="4:4" x14ac:dyDescent="0.2">
      <c r="D36306" s="343"/>
    </row>
    <row r="36307" spans="4:4" x14ac:dyDescent="0.2">
      <c r="D36307" s="343"/>
    </row>
    <row r="36308" spans="4:4" x14ac:dyDescent="0.2">
      <c r="D36308" s="343"/>
    </row>
    <row r="36309" spans="4:4" x14ac:dyDescent="0.2">
      <c r="D36309" s="343"/>
    </row>
    <row r="36310" spans="4:4" x14ac:dyDescent="0.2">
      <c r="D36310" s="343"/>
    </row>
    <row r="36311" spans="4:4" x14ac:dyDescent="0.2">
      <c r="D36311" s="343"/>
    </row>
    <row r="36312" spans="4:4" x14ac:dyDescent="0.2">
      <c r="D36312" s="343"/>
    </row>
    <row r="36313" spans="4:4" x14ac:dyDescent="0.2">
      <c r="D36313" s="343"/>
    </row>
    <row r="36314" spans="4:4" x14ac:dyDescent="0.2">
      <c r="D36314" s="343"/>
    </row>
    <row r="36315" spans="4:4" x14ac:dyDescent="0.2">
      <c r="D36315" s="343"/>
    </row>
    <row r="36316" spans="4:4" x14ac:dyDescent="0.2">
      <c r="D36316" s="343"/>
    </row>
    <row r="36317" spans="4:4" x14ac:dyDescent="0.2">
      <c r="D36317" s="343"/>
    </row>
    <row r="36318" spans="4:4" x14ac:dyDescent="0.2">
      <c r="D36318" s="343"/>
    </row>
    <row r="36319" spans="4:4" x14ac:dyDescent="0.2">
      <c r="D36319" s="343"/>
    </row>
    <row r="36320" spans="4:4" x14ac:dyDescent="0.2">
      <c r="D36320" s="343"/>
    </row>
    <row r="36321" spans="4:4" x14ac:dyDescent="0.2">
      <c r="D36321" s="343"/>
    </row>
    <row r="36322" spans="4:4" x14ac:dyDescent="0.2">
      <c r="D36322" s="343"/>
    </row>
    <row r="36323" spans="4:4" x14ac:dyDescent="0.2">
      <c r="D36323" s="343"/>
    </row>
    <row r="36324" spans="4:4" x14ac:dyDescent="0.2">
      <c r="D36324" s="343"/>
    </row>
    <row r="36325" spans="4:4" x14ac:dyDescent="0.2">
      <c r="D36325" s="343"/>
    </row>
    <row r="36326" spans="4:4" x14ac:dyDescent="0.2">
      <c r="D36326" s="343"/>
    </row>
    <row r="36327" spans="4:4" x14ac:dyDescent="0.2">
      <c r="D36327" s="343"/>
    </row>
    <row r="36328" spans="4:4" x14ac:dyDescent="0.2">
      <c r="D36328" s="343"/>
    </row>
    <row r="36329" spans="4:4" x14ac:dyDescent="0.2">
      <c r="D36329" s="343"/>
    </row>
    <row r="36330" spans="4:4" x14ac:dyDescent="0.2">
      <c r="D36330" s="343"/>
    </row>
    <row r="36331" spans="4:4" x14ac:dyDescent="0.2">
      <c r="D36331" s="343"/>
    </row>
    <row r="36332" spans="4:4" x14ac:dyDescent="0.2">
      <c r="D36332" s="343"/>
    </row>
    <row r="36333" spans="4:4" x14ac:dyDescent="0.2">
      <c r="D36333" s="343"/>
    </row>
    <row r="36334" spans="4:4" x14ac:dyDescent="0.2">
      <c r="D36334" s="343"/>
    </row>
    <row r="36335" spans="4:4" x14ac:dyDescent="0.2">
      <c r="D36335" s="343"/>
    </row>
    <row r="36336" spans="4:4" x14ac:dyDescent="0.2">
      <c r="D36336" s="343"/>
    </row>
    <row r="36337" spans="4:4" x14ac:dyDescent="0.2">
      <c r="D36337" s="343"/>
    </row>
    <row r="36338" spans="4:4" x14ac:dyDescent="0.2">
      <c r="D36338" s="343"/>
    </row>
    <row r="36339" spans="4:4" x14ac:dyDescent="0.2">
      <c r="D36339" s="343"/>
    </row>
    <row r="36340" spans="4:4" x14ac:dyDescent="0.2">
      <c r="D36340" s="343"/>
    </row>
    <row r="36341" spans="4:4" x14ac:dyDescent="0.2">
      <c r="D36341" s="343"/>
    </row>
    <row r="36342" spans="4:4" x14ac:dyDescent="0.2">
      <c r="D36342" s="343"/>
    </row>
    <row r="36343" spans="4:4" x14ac:dyDescent="0.2">
      <c r="D36343" s="343"/>
    </row>
    <row r="36344" spans="4:4" x14ac:dyDescent="0.2">
      <c r="D36344" s="343"/>
    </row>
    <row r="36345" spans="4:4" x14ac:dyDescent="0.2">
      <c r="D36345" s="343"/>
    </row>
    <row r="36346" spans="4:4" x14ac:dyDescent="0.2">
      <c r="D36346" s="343"/>
    </row>
    <row r="36347" spans="4:4" x14ac:dyDescent="0.2">
      <c r="D36347" s="343"/>
    </row>
    <row r="36348" spans="4:4" x14ac:dyDescent="0.2">
      <c r="D36348" s="343"/>
    </row>
    <row r="36349" spans="4:4" x14ac:dyDescent="0.2">
      <c r="D36349" s="343"/>
    </row>
    <row r="36350" spans="4:4" x14ac:dyDescent="0.2">
      <c r="D36350" s="343"/>
    </row>
    <row r="36351" spans="4:4" x14ac:dyDescent="0.2">
      <c r="D36351" s="343"/>
    </row>
    <row r="36352" spans="4:4" x14ac:dyDescent="0.2">
      <c r="D36352" s="343"/>
    </row>
    <row r="36353" spans="4:4" x14ac:dyDescent="0.2">
      <c r="D36353" s="343"/>
    </row>
    <row r="36354" spans="4:4" x14ac:dyDescent="0.2">
      <c r="D36354" s="343"/>
    </row>
    <row r="36355" spans="4:4" x14ac:dyDescent="0.2">
      <c r="D36355" s="343"/>
    </row>
    <row r="36356" spans="4:4" x14ac:dyDescent="0.2">
      <c r="D36356" s="343"/>
    </row>
    <row r="36357" spans="4:4" x14ac:dyDescent="0.2">
      <c r="D36357" s="343"/>
    </row>
    <row r="36358" spans="4:4" x14ac:dyDescent="0.2">
      <c r="D36358" s="343"/>
    </row>
    <row r="36359" spans="4:4" x14ac:dyDescent="0.2">
      <c r="D36359" s="343"/>
    </row>
    <row r="36360" spans="4:4" x14ac:dyDescent="0.2">
      <c r="D36360" s="343"/>
    </row>
    <row r="36361" spans="4:4" x14ac:dyDescent="0.2">
      <c r="D36361" s="343"/>
    </row>
    <row r="36362" spans="4:4" x14ac:dyDescent="0.2">
      <c r="D36362" s="343"/>
    </row>
    <row r="36363" spans="4:4" x14ac:dyDescent="0.2">
      <c r="D36363" s="343"/>
    </row>
    <row r="36364" spans="4:4" x14ac:dyDescent="0.2">
      <c r="D36364" s="343"/>
    </row>
    <row r="36365" spans="4:4" x14ac:dyDescent="0.2">
      <c r="D36365" s="343"/>
    </row>
    <row r="36366" spans="4:4" x14ac:dyDescent="0.2">
      <c r="D36366" s="343"/>
    </row>
    <row r="36367" spans="4:4" x14ac:dyDescent="0.2">
      <c r="D36367" s="343"/>
    </row>
    <row r="36368" spans="4:4" x14ac:dyDescent="0.2">
      <c r="D36368" s="343"/>
    </row>
    <row r="36369" spans="4:4" x14ac:dyDescent="0.2">
      <c r="D36369" s="343"/>
    </row>
    <row r="36370" spans="4:4" x14ac:dyDescent="0.2">
      <c r="D36370" s="343"/>
    </row>
    <row r="36371" spans="4:4" x14ac:dyDescent="0.2">
      <c r="D36371" s="343"/>
    </row>
    <row r="36372" spans="4:4" x14ac:dyDescent="0.2">
      <c r="D36372" s="343"/>
    </row>
    <row r="36373" spans="4:4" x14ac:dyDescent="0.2">
      <c r="D36373" s="343"/>
    </row>
    <row r="36374" spans="4:4" x14ac:dyDescent="0.2">
      <c r="D36374" s="343"/>
    </row>
    <row r="36375" spans="4:4" x14ac:dyDescent="0.2">
      <c r="D36375" s="343"/>
    </row>
    <row r="36376" spans="4:4" x14ac:dyDescent="0.2">
      <c r="D36376" s="343"/>
    </row>
    <row r="36377" spans="4:4" x14ac:dyDescent="0.2">
      <c r="D36377" s="343"/>
    </row>
    <row r="36378" spans="4:4" x14ac:dyDescent="0.2">
      <c r="D36378" s="343"/>
    </row>
    <row r="36379" spans="4:4" x14ac:dyDescent="0.2">
      <c r="D36379" s="343"/>
    </row>
    <row r="36380" spans="4:4" x14ac:dyDescent="0.2">
      <c r="D36380" s="343"/>
    </row>
    <row r="36381" spans="4:4" x14ac:dyDescent="0.2">
      <c r="D36381" s="343"/>
    </row>
    <row r="36382" spans="4:4" x14ac:dyDescent="0.2">
      <c r="D36382" s="343"/>
    </row>
    <row r="36383" spans="4:4" x14ac:dyDescent="0.2">
      <c r="D36383" s="343"/>
    </row>
    <row r="36384" spans="4:4" x14ac:dyDescent="0.2">
      <c r="D36384" s="343"/>
    </row>
    <row r="36385" spans="4:4" x14ac:dyDescent="0.2">
      <c r="D36385" s="343"/>
    </row>
    <row r="36386" spans="4:4" x14ac:dyDescent="0.2">
      <c r="D36386" s="343"/>
    </row>
    <row r="36387" spans="4:4" x14ac:dyDescent="0.2">
      <c r="D36387" s="343"/>
    </row>
    <row r="36388" spans="4:4" x14ac:dyDescent="0.2">
      <c r="D36388" s="343"/>
    </row>
    <row r="36389" spans="4:4" x14ac:dyDescent="0.2">
      <c r="D36389" s="343"/>
    </row>
    <row r="36390" spans="4:4" x14ac:dyDescent="0.2">
      <c r="D36390" s="343"/>
    </row>
    <row r="36391" spans="4:4" x14ac:dyDescent="0.2">
      <c r="D36391" s="343"/>
    </row>
    <row r="36392" spans="4:4" x14ac:dyDescent="0.2">
      <c r="D36392" s="343"/>
    </row>
    <row r="36393" spans="4:4" x14ac:dyDescent="0.2">
      <c r="D36393" s="343"/>
    </row>
    <row r="36394" spans="4:4" x14ac:dyDescent="0.2">
      <c r="D36394" s="343"/>
    </row>
    <row r="36395" spans="4:4" x14ac:dyDescent="0.2">
      <c r="D36395" s="343"/>
    </row>
    <row r="36396" spans="4:4" x14ac:dyDescent="0.2">
      <c r="D36396" s="343"/>
    </row>
    <row r="36397" spans="4:4" x14ac:dyDescent="0.2">
      <c r="D36397" s="343"/>
    </row>
    <row r="36398" spans="4:4" x14ac:dyDescent="0.2">
      <c r="D36398" s="343"/>
    </row>
    <row r="36399" spans="4:4" x14ac:dyDescent="0.2">
      <c r="D36399" s="343"/>
    </row>
    <row r="36400" spans="4:4" x14ac:dyDescent="0.2">
      <c r="D36400" s="343"/>
    </row>
    <row r="36401" spans="4:4" x14ac:dyDescent="0.2">
      <c r="D36401" s="343"/>
    </row>
    <row r="36402" spans="4:4" x14ac:dyDescent="0.2">
      <c r="D36402" s="343"/>
    </row>
    <row r="36403" spans="4:4" x14ac:dyDescent="0.2">
      <c r="D36403" s="343"/>
    </row>
    <row r="36404" spans="4:4" x14ac:dyDescent="0.2">
      <c r="D36404" s="343"/>
    </row>
    <row r="36405" spans="4:4" x14ac:dyDescent="0.2">
      <c r="D36405" s="343"/>
    </row>
    <row r="36406" spans="4:4" x14ac:dyDescent="0.2">
      <c r="D36406" s="343"/>
    </row>
    <row r="36407" spans="4:4" x14ac:dyDescent="0.2">
      <c r="D36407" s="343"/>
    </row>
    <row r="36408" spans="4:4" x14ac:dyDescent="0.2">
      <c r="D36408" s="343"/>
    </row>
    <row r="36409" spans="4:4" x14ac:dyDescent="0.2">
      <c r="D36409" s="343"/>
    </row>
    <row r="36410" spans="4:4" x14ac:dyDescent="0.2">
      <c r="D36410" s="343"/>
    </row>
    <row r="36411" spans="4:4" x14ac:dyDescent="0.2">
      <c r="D36411" s="343"/>
    </row>
    <row r="36412" spans="4:4" x14ac:dyDescent="0.2">
      <c r="D36412" s="343"/>
    </row>
    <row r="36413" spans="4:4" x14ac:dyDescent="0.2">
      <c r="D36413" s="343"/>
    </row>
    <row r="36414" spans="4:4" x14ac:dyDescent="0.2">
      <c r="D36414" s="343"/>
    </row>
    <row r="36415" spans="4:4" x14ac:dyDescent="0.2">
      <c r="D36415" s="343"/>
    </row>
    <row r="36416" spans="4:4" x14ac:dyDescent="0.2">
      <c r="D36416" s="343"/>
    </row>
    <row r="36417" spans="4:4" x14ac:dyDescent="0.2">
      <c r="D36417" s="343"/>
    </row>
    <row r="36418" spans="4:4" x14ac:dyDescent="0.2">
      <c r="D36418" s="343"/>
    </row>
    <row r="36419" spans="4:4" x14ac:dyDescent="0.2">
      <c r="D36419" s="343"/>
    </row>
    <row r="36420" spans="4:4" x14ac:dyDescent="0.2">
      <c r="D36420" s="343"/>
    </row>
    <row r="36421" spans="4:4" x14ac:dyDescent="0.2">
      <c r="D36421" s="343"/>
    </row>
    <row r="36422" spans="4:4" x14ac:dyDescent="0.2">
      <c r="D36422" s="343"/>
    </row>
    <row r="36423" spans="4:4" x14ac:dyDescent="0.2">
      <c r="D36423" s="343"/>
    </row>
    <row r="36424" spans="4:4" x14ac:dyDescent="0.2">
      <c r="D36424" s="343"/>
    </row>
    <row r="36425" spans="4:4" x14ac:dyDescent="0.2">
      <c r="D36425" s="343"/>
    </row>
    <row r="36426" spans="4:4" x14ac:dyDescent="0.2">
      <c r="D36426" s="343"/>
    </row>
    <row r="36427" spans="4:4" x14ac:dyDescent="0.2">
      <c r="D36427" s="343"/>
    </row>
    <row r="36428" spans="4:4" x14ac:dyDescent="0.2">
      <c r="D36428" s="343"/>
    </row>
    <row r="36429" spans="4:4" x14ac:dyDescent="0.2">
      <c r="D36429" s="343"/>
    </row>
    <row r="36430" spans="4:4" x14ac:dyDescent="0.2">
      <c r="D36430" s="343"/>
    </row>
    <row r="36431" spans="4:4" x14ac:dyDescent="0.2">
      <c r="D36431" s="343"/>
    </row>
    <row r="36432" spans="4:4" x14ac:dyDescent="0.2">
      <c r="D36432" s="343"/>
    </row>
    <row r="36433" spans="4:4" x14ac:dyDescent="0.2">
      <c r="D36433" s="343"/>
    </row>
    <row r="36434" spans="4:4" x14ac:dyDescent="0.2">
      <c r="D36434" s="343"/>
    </row>
    <row r="36435" spans="4:4" x14ac:dyDescent="0.2">
      <c r="D36435" s="343"/>
    </row>
    <row r="36436" spans="4:4" x14ac:dyDescent="0.2">
      <c r="D36436" s="343"/>
    </row>
    <row r="36437" spans="4:4" x14ac:dyDescent="0.2">
      <c r="D36437" s="343"/>
    </row>
    <row r="36438" spans="4:4" x14ac:dyDescent="0.2">
      <c r="D36438" s="343"/>
    </row>
    <row r="36439" spans="4:4" x14ac:dyDescent="0.2">
      <c r="D36439" s="343"/>
    </row>
    <row r="36440" spans="4:4" x14ac:dyDescent="0.2">
      <c r="D36440" s="343"/>
    </row>
    <row r="36441" spans="4:4" x14ac:dyDescent="0.2">
      <c r="D36441" s="343"/>
    </row>
    <row r="36442" spans="4:4" x14ac:dyDescent="0.2">
      <c r="D36442" s="343"/>
    </row>
    <row r="36443" spans="4:4" x14ac:dyDescent="0.2">
      <c r="D36443" s="343"/>
    </row>
    <row r="36444" spans="4:4" x14ac:dyDescent="0.2">
      <c r="D36444" s="343"/>
    </row>
    <row r="36445" spans="4:4" x14ac:dyDescent="0.2">
      <c r="D36445" s="343"/>
    </row>
    <row r="36446" spans="4:4" x14ac:dyDescent="0.2">
      <c r="D36446" s="343"/>
    </row>
    <row r="36447" spans="4:4" x14ac:dyDescent="0.2">
      <c r="D36447" s="343"/>
    </row>
    <row r="36448" spans="4:4" x14ac:dyDescent="0.2">
      <c r="D36448" s="343"/>
    </row>
    <row r="36449" spans="4:4" x14ac:dyDescent="0.2">
      <c r="D36449" s="343"/>
    </row>
    <row r="36450" spans="4:4" x14ac:dyDescent="0.2">
      <c r="D36450" s="343"/>
    </row>
    <row r="36451" spans="4:4" x14ac:dyDescent="0.2">
      <c r="D36451" s="343"/>
    </row>
    <row r="36452" spans="4:4" x14ac:dyDescent="0.2">
      <c r="D36452" s="343"/>
    </row>
    <row r="36453" spans="4:4" x14ac:dyDescent="0.2">
      <c r="D36453" s="343"/>
    </row>
    <row r="36454" spans="4:4" x14ac:dyDescent="0.2">
      <c r="D36454" s="343"/>
    </row>
    <row r="36455" spans="4:4" x14ac:dyDescent="0.2">
      <c r="D36455" s="343"/>
    </row>
    <row r="36456" spans="4:4" x14ac:dyDescent="0.2">
      <c r="D36456" s="343"/>
    </row>
    <row r="36457" spans="4:4" x14ac:dyDescent="0.2">
      <c r="D36457" s="343"/>
    </row>
    <row r="36458" spans="4:4" x14ac:dyDescent="0.2">
      <c r="D36458" s="343"/>
    </row>
    <row r="36459" spans="4:4" x14ac:dyDescent="0.2">
      <c r="D36459" s="343"/>
    </row>
    <row r="36460" spans="4:4" x14ac:dyDescent="0.2">
      <c r="D36460" s="343"/>
    </row>
    <row r="36461" spans="4:4" x14ac:dyDescent="0.2">
      <c r="D36461" s="343"/>
    </row>
    <row r="36462" spans="4:4" x14ac:dyDescent="0.2">
      <c r="D36462" s="343"/>
    </row>
    <row r="36463" spans="4:4" x14ac:dyDescent="0.2">
      <c r="D36463" s="343"/>
    </row>
    <row r="36464" spans="4:4" x14ac:dyDescent="0.2">
      <c r="D36464" s="343"/>
    </row>
    <row r="36465" spans="4:4" x14ac:dyDescent="0.2">
      <c r="D36465" s="343"/>
    </row>
    <row r="36466" spans="4:4" x14ac:dyDescent="0.2">
      <c r="D36466" s="343"/>
    </row>
    <row r="36467" spans="4:4" x14ac:dyDescent="0.2">
      <c r="D36467" s="343"/>
    </row>
    <row r="36468" spans="4:4" x14ac:dyDescent="0.2">
      <c r="D36468" s="343"/>
    </row>
    <row r="36469" spans="4:4" x14ac:dyDescent="0.2">
      <c r="D36469" s="343"/>
    </row>
    <row r="36470" spans="4:4" x14ac:dyDescent="0.2">
      <c r="D36470" s="343"/>
    </row>
    <row r="36471" spans="4:4" x14ac:dyDescent="0.2">
      <c r="D36471" s="343"/>
    </row>
    <row r="36472" spans="4:4" x14ac:dyDescent="0.2">
      <c r="D36472" s="343"/>
    </row>
    <row r="36473" spans="4:4" x14ac:dyDescent="0.2">
      <c r="D36473" s="343"/>
    </row>
    <row r="36474" spans="4:4" x14ac:dyDescent="0.2">
      <c r="D36474" s="343"/>
    </row>
    <row r="36475" spans="4:4" x14ac:dyDescent="0.2">
      <c r="D36475" s="343"/>
    </row>
    <row r="36476" spans="4:4" x14ac:dyDescent="0.2">
      <c r="D36476" s="343"/>
    </row>
    <row r="36477" spans="4:4" x14ac:dyDescent="0.2">
      <c r="D36477" s="343"/>
    </row>
    <row r="36478" spans="4:4" x14ac:dyDescent="0.2">
      <c r="D36478" s="343"/>
    </row>
    <row r="36479" spans="4:4" x14ac:dyDescent="0.2">
      <c r="D36479" s="343"/>
    </row>
    <row r="36480" spans="4:4" x14ac:dyDescent="0.2">
      <c r="D36480" s="343"/>
    </row>
    <row r="36481" spans="4:4" x14ac:dyDescent="0.2">
      <c r="D36481" s="343"/>
    </row>
    <row r="36482" spans="4:4" x14ac:dyDescent="0.2">
      <c r="D36482" s="343"/>
    </row>
    <row r="36483" spans="4:4" x14ac:dyDescent="0.2">
      <c r="D36483" s="343"/>
    </row>
    <row r="36484" spans="4:4" x14ac:dyDescent="0.2">
      <c r="D36484" s="343"/>
    </row>
    <row r="36485" spans="4:4" x14ac:dyDescent="0.2">
      <c r="D36485" s="343"/>
    </row>
    <row r="36486" spans="4:4" x14ac:dyDescent="0.2">
      <c r="D36486" s="343"/>
    </row>
    <row r="36487" spans="4:4" x14ac:dyDescent="0.2">
      <c r="D36487" s="343"/>
    </row>
    <row r="36488" spans="4:4" x14ac:dyDescent="0.2">
      <c r="D36488" s="343"/>
    </row>
    <row r="36489" spans="4:4" x14ac:dyDescent="0.2">
      <c r="D36489" s="343"/>
    </row>
    <row r="36490" spans="4:4" x14ac:dyDescent="0.2">
      <c r="D36490" s="343"/>
    </row>
    <row r="36491" spans="4:4" x14ac:dyDescent="0.2">
      <c r="D36491" s="343"/>
    </row>
    <row r="36492" spans="4:4" x14ac:dyDescent="0.2">
      <c r="D36492" s="343"/>
    </row>
    <row r="36493" spans="4:4" x14ac:dyDescent="0.2">
      <c r="D36493" s="343"/>
    </row>
    <row r="36494" spans="4:4" x14ac:dyDescent="0.2">
      <c r="D36494" s="343"/>
    </row>
    <row r="36495" spans="4:4" x14ac:dyDescent="0.2">
      <c r="D36495" s="343"/>
    </row>
    <row r="36496" spans="4:4" x14ac:dyDescent="0.2">
      <c r="D36496" s="343"/>
    </row>
    <row r="36497" spans="4:4" x14ac:dyDescent="0.2">
      <c r="D36497" s="343"/>
    </row>
    <row r="36498" spans="4:4" x14ac:dyDescent="0.2">
      <c r="D36498" s="343"/>
    </row>
    <row r="36499" spans="4:4" x14ac:dyDescent="0.2">
      <c r="D36499" s="343"/>
    </row>
    <row r="36500" spans="4:4" x14ac:dyDescent="0.2">
      <c r="D36500" s="343"/>
    </row>
    <row r="36501" spans="4:4" x14ac:dyDescent="0.2">
      <c r="D36501" s="343"/>
    </row>
    <row r="36502" spans="4:4" x14ac:dyDescent="0.2">
      <c r="D36502" s="343"/>
    </row>
    <row r="36503" spans="4:4" x14ac:dyDescent="0.2">
      <c r="D36503" s="343"/>
    </row>
    <row r="36504" spans="4:4" x14ac:dyDescent="0.2">
      <c r="D36504" s="343"/>
    </row>
    <row r="36505" spans="4:4" x14ac:dyDescent="0.2">
      <c r="D36505" s="343"/>
    </row>
    <row r="36506" spans="4:4" x14ac:dyDescent="0.2">
      <c r="D36506" s="343"/>
    </row>
    <row r="36507" spans="4:4" x14ac:dyDescent="0.2">
      <c r="D36507" s="343"/>
    </row>
    <row r="36508" spans="4:4" x14ac:dyDescent="0.2">
      <c r="D36508" s="343"/>
    </row>
    <row r="36509" spans="4:4" x14ac:dyDescent="0.2">
      <c r="D36509" s="343"/>
    </row>
    <row r="36510" spans="4:4" x14ac:dyDescent="0.2">
      <c r="D36510" s="343"/>
    </row>
    <row r="36511" spans="4:4" x14ac:dyDescent="0.2">
      <c r="D36511" s="343"/>
    </row>
    <row r="36512" spans="4:4" x14ac:dyDescent="0.2">
      <c r="D36512" s="343"/>
    </row>
    <row r="36513" spans="4:4" x14ac:dyDescent="0.2">
      <c r="D36513" s="343"/>
    </row>
    <row r="36514" spans="4:4" x14ac:dyDescent="0.2">
      <c r="D36514" s="343"/>
    </row>
    <row r="36515" spans="4:4" x14ac:dyDescent="0.2">
      <c r="D36515" s="343"/>
    </row>
    <row r="36516" spans="4:4" x14ac:dyDescent="0.2">
      <c r="D36516" s="343"/>
    </row>
    <row r="36517" spans="4:4" x14ac:dyDescent="0.2">
      <c r="D36517" s="343"/>
    </row>
    <row r="36518" spans="4:4" x14ac:dyDescent="0.2">
      <c r="D36518" s="343"/>
    </row>
    <row r="36519" spans="4:4" x14ac:dyDescent="0.2">
      <c r="D36519" s="343"/>
    </row>
    <row r="36520" spans="4:4" x14ac:dyDescent="0.2">
      <c r="D36520" s="343"/>
    </row>
    <row r="36521" spans="4:4" x14ac:dyDescent="0.2">
      <c r="D36521" s="343"/>
    </row>
    <row r="36522" spans="4:4" x14ac:dyDescent="0.2">
      <c r="D36522" s="343"/>
    </row>
    <row r="36523" spans="4:4" x14ac:dyDescent="0.2">
      <c r="D36523" s="343"/>
    </row>
    <row r="36524" spans="4:4" x14ac:dyDescent="0.2">
      <c r="D36524" s="343"/>
    </row>
    <row r="36525" spans="4:4" x14ac:dyDescent="0.2">
      <c r="D36525" s="343"/>
    </row>
    <row r="36526" spans="4:4" x14ac:dyDescent="0.2">
      <c r="D36526" s="343"/>
    </row>
    <row r="36527" spans="4:4" x14ac:dyDescent="0.2">
      <c r="D36527" s="343"/>
    </row>
    <row r="36528" spans="4:4" x14ac:dyDescent="0.2">
      <c r="D36528" s="343"/>
    </row>
    <row r="36529" spans="4:4" x14ac:dyDescent="0.2">
      <c r="D36529" s="343"/>
    </row>
    <row r="36530" spans="4:4" x14ac:dyDescent="0.2">
      <c r="D36530" s="343"/>
    </row>
    <row r="36531" spans="4:4" x14ac:dyDescent="0.2">
      <c r="D36531" s="343"/>
    </row>
    <row r="36532" spans="4:4" x14ac:dyDescent="0.2">
      <c r="D36532" s="343"/>
    </row>
    <row r="36533" spans="4:4" x14ac:dyDescent="0.2">
      <c r="D36533" s="343"/>
    </row>
    <row r="36534" spans="4:4" x14ac:dyDescent="0.2">
      <c r="D36534" s="343"/>
    </row>
    <row r="36535" spans="4:4" x14ac:dyDescent="0.2">
      <c r="D36535" s="343"/>
    </row>
    <row r="36536" spans="4:4" x14ac:dyDescent="0.2">
      <c r="D36536" s="343"/>
    </row>
    <row r="36537" spans="4:4" x14ac:dyDescent="0.2">
      <c r="D36537" s="343"/>
    </row>
    <row r="36538" spans="4:4" x14ac:dyDescent="0.2">
      <c r="D36538" s="343"/>
    </row>
    <row r="36539" spans="4:4" x14ac:dyDescent="0.2">
      <c r="D36539" s="343"/>
    </row>
    <row r="36540" spans="4:4" x14ac:dyDescent="0.2">
      <c r="D36540" s="343"/>
    </row>
    <row r="36541" spans="4:4" x14ac:dyDescent="0.2">
      <c r="D36541" s="343"/>
    </row>
    <row r="36542" spans="4:4" x14ac:dyDescent="0.2">
      <c r="D36542" s="343"/>
    </row>
    <row r="36543" spans="4:4" x14ac:dyDescent="0.2">
      <c r="D36543" s="343"/>
    </row>
    <row r="36544" spans="4:4" x14ac:dyDescent="0.2">
      <c r="D36544" s="343"/>
    </row>
    <row r="36545" spans="4:4" x14ac:dyDescent="0.2">
      <c r="D36545" s="343"/>
    </row>
    <row r="36546" spans="4:4" x14ac:dyDescent="0.2">
      <c r="D36546" s="343"/>
    </row>
    <row r="36547" spans="4:4" x14ac:dyDescent="0.2">
      <c r="D36547" s="343"/>
    </row>
    <row r="36548" spans="4:4" x14ac:dyDescent="0.2">
      <c r="D36548" s="343"/>
    </row>
    <row r="36549" spans="4:4" x14ac:dyDescent="0.2">
      <c r="D36549" s="343"/>
    </row>
    <row r="36550" spans="4:4" x14ac:dyDescent="0.2">
      <c r="D36550" s="343"/>
    </row>
    <row r="36551" spans="4:4" x14ac:dyDescent="0.2">
      <c r="D36551" s="343"/>
    </row>
    <row r="36552" spans="4:4" x14ac:dyDescent="0.2">
      <c r="D36552" s="343"/>
    </row>
    <row r="36553" spans="4:4" x14ac:dyDescent="0.2">
      <c r="D36553" s="343"/>
    </row>
    <row r="36554" spans="4:4" x14ac:dyDescent="0.2">
      <c r="D36554" s="343"/>
    </row>
    <row r="36555" spans="4:4" x14ac:dyDescent="0.2">
      <c r="D36555" s="343"/>
    </row>
    <row r="36556" spans="4:4" x14ac:dyDescent="0.2">
      <c r="D36556" s="343"/>
    </row>
    <row r="36557" spans="4:4" x14ac:dyDescent="0.2">
      <c r="D36557" s="343"/>
    </row>
    <row r="36558" spans="4:4" x14ac:dyDescent="0.2">
      <c r="D36558" s="343"/>
    </row>
    <row r="36559" spans="4:4" x14ac:dyDescent="0.2">
      <c r="D36559" s="343"/>
    </row>
    <row r="36560" spans="4:4" x14ac:dyDescent="0.2">
      <c r="D36560" s="343"/>
    </row>
    <row r="36561" spans="4:4" x14ac:dyDescent="0.2">
      <c r="D36561" s="343"/>
    </row>
    <row r="36562" spans="4:4" x14ac:dyDescent="0.2">
      <c r="D36562" s="343"/>
    </row>
    <row r="36563" spans="4:4" x14ac:dyDescent="0.2">
      <c r="D36563" s="343"/>
    </row>
    <row r="36564" spans="4:4" x14ac:dyDescent="0.2">
      <c r="D36564" s="343"/>
    </row>
    <row r="36565" spans="4:4" x14ac:dyDescent="0.2">
      <c r="D36565" s="343"/>
    </row>
    <row r="36566" spans="4:4" x14ac:dyDescent="0.2">
      <c r="D36566" s="343"/>
    </row>
    <row r="36567" spans="4:4" x14ac:dyDescent="0.2">
      <c r="D36567" s="343"/>
    </row>
    <row r="36568" spans="4:4" x14ac:dyDescent="0.2">
      <c r="D36568" s="343"/>
    </row>
    <row r="36569" spans="4:4" x14ac:dyDescent="0.2">
      <c r="D36569" s="343"/>
    </row>
    <row r="36570" spans="4:4" x14ac:dyDescent="0.2">
      <c r="D36570" s="343"/>
    </row>
    <row r="36571" spans="4:4" x14ac:dyDescent="0.2">
      <c r="D36571" s="343"/>
    </row>
    <row r="36572" spans="4:4" x14ac:dyDescent="0.2">
      <c r="D36572" s="343"/>
    </row>
    <row r="36573" spans="4:4" x14ac:dyDescent="0.2">
      <c r="D36573" s="343"/>
    </row>
    <row r="36574" spans="4:4" x14ac:dyDescent="0.2">
      <c r="D36574" s="343"/>
    </row>
    <row r="36575" spans="4:4" x14ac:dyDescent="0.2">
      <c r="D36575" s="343"/>
    </row>
    <row r="36576" spans="4:4" x14ac:dyDescent="0.2">
      <c r="D36576" s="343"/>
    </row>
    <row r="36577" spans="4:4" x14ac:dyDescent="0.2">
      <c r="D36577" s="343"/>
    </row>
    <row r="36578" spans="4:4" x14ac:dyDescent="0.2">
      <c r="D36578" s="343"/>
    </row>
    <row r="36579" spans="4:4" x14ac:dyDescent="0.2">
      <c r="D36579" s="343"/>
    </row>
    <row r="36580" spans="4:4" x14ac:dyDescent="0.2">
      <c r="D36580" s="343"/>
    </row>
    <row r="36581" spans="4:4" x14ac:dyDescent="0.2">
      <c r="D36581" s="343"/>
    </row>
    <row r="36582" spans="4:4" x14ac:dyDescent="0.2">
      <c r="D36582" s="343"/>
    </row>
    <row r="36583" spans="4:4" x14ac:dyDescent="0.2">
      <c r="D36583" s="343"/>
    </row>
    <row r="36584" spans="4:4" x14ac:dyDescent="0.2">
      <c r="D36584" s="343"/>
    </row>
    <row r="36585" spans="4:4" x14ac:dyDescent="0.2">
      <c r="D36585" s="343"/>
    </row>
    <row r="36586" spans="4:4" x14ac:dyDescent="0.2">
      <c r="D36586" s="343"/>
    </row>
    <row r="36587" spans="4:4" x14ac:dyDescent="0.2">
      <c r="D36587" s="343"/>
    </row>
    <row r="36588" spans="4:4" x14ac:dyDescent="0.2">
      <c r="D36588" s="343"/>
    </row>
    <row r="36589" spans="4:4" x14ac:dyDescent="0.2">
      <c r="D36589" s="343"/>
    </row>
    <row r="36590" spans="4:4" x14ac:dyDescent="0.2">
      <c r="D36590" s="343"/>
    </row>
    <row r="36591" spans="4:4" x14ac:dyDescent="0.2">
      <c r="D36591" s="343"/>
    </row>
    <row r="36592" spans="4:4" x14ac:dyDescent="0.2">
      <c r="D36592" s="343"/>
    </row>
    <row r="36593" spans="4:4" x14ac:dyDescent="0.2">
      <c r="D36593" s="343"/>
    </row>
    <row r="36594" spans="4:4" x14ac:dyDescent="0.2">
      <c r="D36594" s="343"/>
    </row>
    <row r="36595" spans="4:4" x14ac:dyDescent="0.2">
      <c r="D36595" s="343"/>
    </row>
    <row r="36596" spans="4:4" x14ac:dyDescent="0.2">
      <c r="D36596" s="343"/>
    </row>
    <row r="36597" spans="4:4" x14ac:dyDescent="0.2">
      <c r="D36597" s="343"/>
    </row>
    <row r="36598" spans="4:4" x14ac:dyDescent="0.2">
      <c r="D36598" s="343"/>
    </row>
    <row r="36599" spans="4:4" x14ac:dyDescent="0.2">
      <c r="D36599" s="343"/>
    </row>
    <row r="36600" spans="4:4" x14ac:dyDescent="0.2">
      <c r="D36600" s="343"/>
    </row>
    <row r="36601" spans="4:4" x14ac:dyDescent="0.2">
      <c r="D36601" s="343"/>
    </row>
    <row r="36602" spans="4:4" x14ac:dyDescent="0.2">
      <c r="D36602" s="343"/>
    </row>
    <row r="36603" spans="4:4" x14ac:dyDescent="0.2">
      <c r="D36603" s="343"/>
    </row>
    <row r="36604" spans="4:4" x14ac:dyDescent="0.2">
      <c r="D36604" s="343"/>
    </row>
    <row r="36605" spans="4:4" x14ac:dyDescent="0.2">
      <c r="D36605" s="343"/>
    </row>
    <row r="36606" spans="4:4" x14ac:dyDescent="0.2">
      <c r="D36606" s="343"/>
    </row>
    <row r="36607" spans="4:4" x14ac:dyDescent="0.2">
      <c r="D36607" s="343"/>
    </row>
    <row r="36608" spans="4:4" x14ac:dyDescent="0.2">
      <c r="D36608" s="343"/>
    </row>
    <row r="36609" spans="4:4" x14ac:dyDescent="0.2">
      <c r="D36609" s="343"/>
    </row>
    <row r="36610" spans="4:4" x14ac:dyDescent="0.2">
      <c r="D36610" s="343"/>
    </row>
    <row r="36611" spans="4:4" x14ac:dyDescent="0.2">
      <c r="D36611" s="343"/>
    </row>
    <row r="36612" spans="4:4" x14ac:dyDescent="0.2">
      <c r="D36612" s="343"/>
    </row>
    <row r="36613" spans="4:4" x14ac:dyDescent="0.2">
      <c r="D36613" s="343"/>
    </row>
    <row r="36614" spans="4:4" x14ac:dyDescent="0.2">
      <c r="D36614" s="343"/>
    </row>
    <row r="36615" spans="4:4" x14ac:dyDescent="0.2">
      <c r="D36615" s="343"/>
    </row>
    <row r="36616" spans="4:4" x14ac:dyDescent="0.2">
      <c r="D36616" s="343"/>
    </row>
    <row r="36617" spans="4:4" x14ac:dyDescent="0.2">
      <c r="D36617" s="343"/>
    </row>
    <row r="36618" spans="4:4" x14ac:dyDescent="0.2">
      <c r="D36618" s="343"/>
    </row>
    <row r="36619" spans="4:4" x14ac:dyDescent="0.2">
      <c r="D36619" s="343"/>
    </row>
    <row r="36620" spans="4:4" x14ac:dyDescent="0.2">
      <c r="D36620" s="343"/>
    </row>
    <row r="36621" spans="4:4" x14ac:dyDescent="0.2">
      <c r="D36621" s="343"/>
    </row>
    <row r="36622" spans="4:4" x14ac:dyDescent="0.2">
      <c r="D36622" s="343"/>
    </row>
    <row r="36623" spans="4:4" x14ac:dyDescent="0.2">
      <c r="D36623" s="343"/>
    </row>
    <row r="36624" spans="4:4" x14ac:dyDescent="0.2">
      <c r="D36624" s="343"/>
    </row>
    <row r="36625" spans="4:4" x14ac:dyDescent="0.2">
      <c r="D36625" s="343"/>
    </row>
    <row r="36626" spans="4:4" x14ac:dyDescent="0.2">
      <c r="D36626" s="343"/>
    </row>
    <row r="36627" spans="4:4" x14ac:dyDescent="0.2">
      <c r="D36627" s="343"/>
    </row>
    <row r="36628" spans="4:4" x14ac:dyDescent="0.2">
      <c r="D36628" s="343"/>
    </row>
    <row r="36629" spans="4:4" x14ac:dyDescent="0.2">
      <c r="D36629" s="343"/>
    </row>
    <row r="36630" spans="4:4" x14ac:dyDescent="0.2">
      <c r="D36630" s="343"/>
    </row>
    <row r="36631" spans="4:4" x14ac:dyDescent="0.2">
      <c r="D36631" s="343"/>
    </row>
    <row r="36632" spans="4:4" x14ac:dyDescent="0.2">
      <c r="D36632" s="343"/>
    </row>
    <row r="36633" spans="4:4" x14ac:dyDescent="0.2">
      <c r="D36633" s="343"/>
    </row>
    <row r="36634" spans="4:4" x14ac:dyDescent="0.2">
      <c r="D36634" s="343"/>
    </row>
    <row r="36635" spans="4:4" x14ac:dyDescent="0.2">
      <c r="D36635" s="343"/>
    </row>
    <row r="36636" spans="4:4" x14ac:dyDescent="0.2">
      <c r="D36636" s="343"/>
    </row>
    <row r="36637" spans="4:4" x14ac:dyDescent="0.2">
      <c r="D36637" s="343"/>
    </row>
    <row r="36638" spans="4:4" x14ac:dyDescent="0.2">
      <c r="D36638" s="343"/>
    </row>
    <row r="36639" spans="4:4" x14ac:dyDescent="0.2">
      <c r="D36639" s="343"/>
    </row>
    <row r="36640" spans="4:4" x14ac:dyDescent="0.2">
      <c r="D36640" s="343"/>
    </row>
    <row r="36641" spans="4:4" x14ac:dyDescent="0.2">
      <c r="D36641" s="343"/>
    </row>
    <row r="36642" spans="4:4" x14ac:dyDescent="0.2">
      <c r="D36642" s="343"/>
    </row>
    <row r="36643" spans="4:4" x14ac:dyDescent="0.2">
      <c r="D36643" s="343"/>
    </row>
    <row r="36644" spans="4:4" x14ac:dyDescent="0.2">
      <c r="D36644" s="343"/>
    </row>
    <row r="36645" spans="4:4" x14ac:dyDescent="0.2">
      <c r="D36645" s="343"/>
    </row>
    <row r="36646" spans="4:4" x14ac:dyDescent="0.2">
      <c r="D36646" s="343"/>
    </row>
    <row r="36647" spans="4:4" x14ac:dyDescent="0.2">
      <c r="D36647" s="343"/>
    </row>
    <row r="36648" spans="4:4" x14ac:dyDescent="0.2">
      <c r="D36648" s="343"/>
    </row>
    <row r="36649" spans="4:4" x14ac:dyDescent="0.2">
      <c r="D36649" s="343"/>
    </row>
    <row r="36650" spans="4:4" x14ac:dyDescent="0.2">
      <c r="D36650" s="343"/>
    </row>
    <row r="36651" spans="4:4" x14ac:dyDescent="0.2">
      <c r="D36651" s="343"/>
    </row>
    <row r="36652" spans="4:4" x14ac:dyDescent="0.2">
      <c r="D36652" s="343"/>
    </row>
    <row r="36653" spans="4:4" x14ac:dyDescent="0.2">
      <c r="D36653" s="343"/>
    </row>
    <row r="36654" spans="4:4" x14ac:dyDescent="0.2">
      <c r="D36654" s="343"/>
    </row>
    <row r="36655" spans="4:4" x14ac:dyDescent="0.2">
      <c r="D36655" s="343"/>
    </row>
    <row r="36656" spans="4:4" x14ac:dyDescent="0.2">
      <c r="D36656" s="343"/>
    </row>
    <row r="36657" spans="4:4" x14ac:dyDescent="0.2">
      <c r="D36657" s="343"/>
    </row>
    <row r="36658" spans="4:4" x14ac:dyDescent="0.2">
      <c r="D36658" s="343"/>
    </row>
    <row r="36659" spans="4:4" x14ac:dyDescent="0.2">
      <c r="D36659" s="343"/>
    </row>
    <row r="36660" spans="4:4" x14ac:dyDescent="0.2">
      <c r="D36660" s="343"/>
    </row>
    <row r="36661" spans="4:4" x14ac:dyDescent="0.2">
      <c r="D36661" s="343"/>
    </row>
    <row r="36662" spans="4:4" x14ac:dyDescent="0.2">
      <c r="D36662" s="343"/>
    </row>
    <row r="36663" spans="4:4" x14ac:dyDescent="0.2">
      <c r="D36663" s="343"/>
    </row>
    <row r="36664" spans="4:4" x14ac:dyDescent="0.2">
      <c r="D36664" s="343"/>
    </row>
    <row r="36665" spans="4:4" x14ac:dyDescent="0.2">
      <c r="D36665" s="343"/>
    </row>
    <row r="36666" spans="4:4" x14ac:dyDescent="0.2">
      <c r="D36666" s="343"/>
    </row>
    <row r="36667" spans="4:4" x14ac:dyDescent="0.2">
      <c r="D36667" s="343"/>
    </row>
    <row r="36668" spans="4:4" x14ac:dyDescent="0.2">
      <c r="D36668" s="343"/>
    </row>
    <row r="36669" spans="4:4" x14ac:dyDescent="0.2">
      <c r="D36669" s="343"/>
    </row>
    <row r="36670" spans="4:4" x14ac:dyDescent="0.2">
      <c r="D36670" s="343"/>
    </row>
    <row r="36671" spans="4:4" x14ac:dyDescent="0.2">
      <c r="D36671" s="343"/>
    </row>
    <row r="36672" spans="4:4" x14ac:dyDescent="0.2">
      <c r="D36672" s="343"/>
    </row>
    <row r="36673" spans="4:4" x14ac:dyDescent="0.2">
      <c r="D36673" s="343"/>
    </row>
    <row r="36674" spans="4:4" x14ac:dyDescent="0.2">
      <c r="D36674" s="343"/>
    </row>
    <row r="36675" spans="4:4" x14ac:dyDescent="0.2">
      <c r="D36675" s="343"/>
    </row>
    <row r="36676" spans="4:4" x14ac:dyDescent="0.2">
      <c r="D36676" s="343"/>
    </row>
    <row r="36677" spans="4:4" x14ac:dyDescent="0.2">
      <c r="D36677" s="343"/>
    </row>
    <row r="36678" spans="4:4" x14ac:dyDescent="0.2">
      <c r="D36678" s="343"/>
    </row>
    <row r="36679" spans="4:4" x14ac:dyDescent="0.2">
      <c r="D36679" s="343"/>
    </row>
    <row r="36680" spans="4:4" x14ac:dyDescent="0.2">
      <c r="D36680" s="343"/>
    </row>
    <row r="36681" spans="4:4" x14ac:dyDescent="0.2">
      <c r="D36681" s="343"/>
    </row>
    <row r="36682" spans="4:4" x14ac:dyDescent="0.2">
      <c r="D36682" s="343"/>
    </row>
    <row r="36683" spans="4:4" x14ac:dyDescent="0.2">
      <c r="D36683" s="343"/>
    </row>
    <row r="36684" spans="4:4" x14ac:dyDescent="0.2">
      <c r="D36684" s="343"/>
    </row>
    <row r="36685" spans="4:4" x14ac:dyDescent="0.2">
      <c r="D36685" s="343"/>
    </row>
    <row r="36686" spans="4:4" x14ac:dyDescent="0.2">
      <c r="D36686" s="343"/>
    </row>
    <row r="36687" spans="4:4" x14ac:dyDescent="0.2">
      <c r="D36687" s="343"/>
    </row>
    <row r="36688" spans="4:4" x14ac:dyDescent="0.2">
      <c r="D36688" s="343"/>
    </row>
    <row r="36689" spans="4:4" x14ac:dyDescent="0.2">
      <c r="D36689" s="343"/>
    </row>
    <row r="36690" spans="4:4" x14ac:dyDescent="0.2">
      <c r="D36690" s="343"/>
    </row>
    <row r="36691" spans="4:4" x14ac:dyDescent="0.2">
      <c r="D36691" s="343"/>
    </row>
    <row r="36692" spans="4:4" x14ac:dyDescent="0.2">
      <c r="D36692" s="343"/>
    </row>
    <row r="36693" spans="4:4" x14ac:dyDescent="0.2">
      <c r="D36693" s="343"/>
    </row>
    <row r="36694" spans="4:4" x14ac:dyDescent="0.2">
      <c r="D36694" s="343"/>
    </row>
    <row r="36695" spans="4:4" x14ac:dyDescent="0.2">
      <c r="D36695" s="343"/>
    </row>
    <row r="36696" spans="4:4" x14ac:dyDescent="0.2">
      <c r="D36696" s="343"/>
    </row>
    <row r="36697" spans="4:4" x14ac:dyDescent="0.2">
      <c r="D36697" s="343"/>
    </row>
    <row r="36698" spans="4:4" x14ac:dyDescent="0.2">
      <c r="D36698" s="343"/>
    </row>
    <row r="36699" spans="4:4" x14ac:dyDescent="0.2">
      <c r="D36699" s="343"/>
    </row>
    <row r="36700" spans="4:4" x14ac:dyDescent="0.2">
      <c r="D36700" s="343"/>
    </row>
    <row r="36701" spans="4:4" x14ac:dyDescent="0.2">
      <c r="D36701" s="343"/>
    </row>
    <row r="36702" spans="4:4" x14ac:dyDescent="0.2">
      <c r="D36702" s="343"/>
    </row>
    <row r="36703" spans="4:4" x14ac:dyDescent="0.2">
      <c r="D36703" s="343"/>
    </row>
    <row r="36704" spans="4:4" x14ac:dyDescent="0.2">
      <c r="D36704" s="343"/>
    </row>
    <row r="36705" spans="4:4" x14ac:dyDescent="0.2">
      <c r="D36705" s="343"/>
    </row>
    <row r="36706" spans="4:4" x14ac:dyDescent="0.2">
      <c r="D36706" s="343"/>
    </row>
    <row r="36707" spans="4:4" x14ac:dyDescent="0.2">
      <c r="D36707" s="343"/>
    </row>
    <row r="36708" spans="4:4" x14ac:dyDescent="0.2">
      <c r="D36708" s="343"/>
    </row>
    <row r="36709" spans="4:4" x14ac:dyDescent="0.2">
      <c r="D36709" s="343"/>
    </row>
    <row r="36710" spans="4:4" x14ac:dyDescent="0.2">
      <c r="D36710" s="343"/>
    </row>
    <row r="36711" spans="4:4" x14ac:dyDescent="0.2">
      <c r="D36711" s="343"/>
    </row>
    <row r="36712" spans="4:4" x14ac:dyDescent="0.2">
      <c r="D36712" s="343"/>
    </row>
    <row r="36713" spans="4:4" x14ac:dyDescent="0.2">
      <c r="D36713" s="343"/>
    </row>
    <row r="36714" spans="4:4" x14ac:dyDescent="0.2">
      <c r="D36714" s="343"/>
    </row>
    <row r="36715" spans="4:4" x14ac:dyDescent="0.2">
      <c r="D36715" s="343"/>
    </row>
    <row r="36716" spans="4:4" x14ac:dyDescent="0.2">
      <c r="D36716" s="343"/>
    </row>
    <row r="36717" spans="4:4" x14ac:dyDescent="0.2">
      <c r="D36717" s="343"/>
    </row>
    <row r="36718" spans="4:4" x14ac:dyDescent="0.2">
      <c r="D36718" s="343"/>
    </row>
    <row r="36719" spans="4:4" x14ac:dyDescent="0.2">
      <c r="D36719" s="343"/>
    </row>
    <row r="36720" spans="4:4" x14ac:dyDescent="0.2">
      <c r="D36720" s="343"/>
    </row>
    <row r="36721" spans="4:4" x14ac:dyDescent="0.2">
      <c r="D36721" s="343"/>
    </row>
    <row r="36722" spans="4:4" x14ac:dyDescent="0.2">
      <c r="D36722" s="343"/>
    </row>
    <row r="36723" spans="4:4" x14ac:dyDescent="0.2">
      <c r="D36723" s="343"/>
    </row>
    <row r="36724" spans="4:4" x14ac:dyDescent="0.2">
      <c r="D36724" s="343"/>
    </row>
    <row r="36725" spans="4:4" x14ac:dyDescent="0.2">
      <c r="D36725" s="343"/>
    </row>
    <row r="36726" spans="4:4" x14ac:dyDescent="0.2">
      <c r="D36726" s="343"/>
    </row>
    <row r="36727" spans="4:4" x14ac:dyDescent="0.2">
      <c r="D36727" s="343"/>
    </row>
    <row r="36728" spans="4:4" x14ac:dyDescent="0.2">
      <c r="D36728" s="343"/>
    </row>
    <row r="36729" spans="4:4" x14ac:dyDescent="0.2">
      <c r="D36729" s="343"/>
    </row>
    <row r="36730" spans="4:4" x14ac:dyDescent="0.2">
      <c r="D36730" s="343"/>
    </row>
    <row r="36731" spans="4:4" x14ac:dyDescent="0.2">
      <c r="D36731" s="343"/>
    </row>
    <row r="36732" spans="4:4" x14ac:dyDescent="0.2">
      <c r="D36732" s="343"/>
    </row>
    <row r="36733" spans="4:4" x14ac:dyDescent="0.2">
      <c r="D36733" s="343"/>
    </row>
    <row r="36734" spans="4:4" x14ac:dyDescent="0.2">
      <c r="D36734" s="343"/>
    </row>
    <row r="36735" spans="4:4" x14ac:dyDescent="0.2">
      <c r="D36735" s="343"/>
    </row>
    <row r="36736" spans="4:4" x14ac:dyDescent="0.2">
      <c r="D36736" s="343"/>
    </row>
    <row r="36737" spans="4:4" x14ac:dyDescent="0.2">
      <c r="D36737" s="343"/>
    </row>
    <row r="36738" spans="4:4" x14ac:dyDescent="0.2">
      <c r="D36738" s="343"/>
    </row>
    <row r="36739" spans="4:4" x14ac:dyDescent="0.2">
      <c r="D36739" s="343"/>
    </row>
    <row r="36740" spans="4:4" x14ac:dyDescent="0.2">
      <c r="D36740" s="343"/>
    </row>
    <row r="36741" spans="4:4" x14ac:dyDescent="0.2">
      <c r="D36741" s="343"/>
    </row>
    <row r="36742" spans="4:4" x14ac:dyDescent="0.2">
      <c r="D36742" s="343"/>
    </row>
    <row r="36743" spans="4:4" x14ac:dyDescent="0.2">
      <c r="D36743" s="343"/>
    </row>
    <row r="36744" spans="4:4" x14ac:dyDescent="0.2">
      <c r="D36744" s="343"/>
    </row>
    <row r="36745" spans="4:4" x14ac:dyDescent="0.2">
      <c r="D36745" s="343"/>
    </row>
    <row r="36746" spans="4:4" x14ac:dyDescent="0.2">
      <c r="D36746" s="343"/>
    </row>
    <row r="36747" spans="4:4" x14ac:dyDescent="0.2">
      <c r="D36747" s="343"/>
    </row>
    <row r="36748" spans="4:4" x14ac:dyDescent="0.2">
      <c r="D36748" s="343"/>
    </row>
    <row r="36749" spans="4:4" x14ac:dyDescent="0.2">
      <c r="D36749" s="343"/>
    </row>
    <row r="36750" spans="4:4" x14ac:dyDescent="0.2">
      <c r="D36750" s="343"/>
    </row>
    <row r="36751" spans="4:4" x14ac:dyDescent="0.2">
      <c r="D36751" s="343"/>
    </row>
    <row r="36752" spans="4:4" x14ac:dyDescent="0.2">
      <c r="D36752" s="343"/>
    </row>
    <row r="36753" spans="4:4" x14ac:dyDescent="0.2">
      <c r="D36753" s="343"/>
    </row>
    <row r="36754" spans="4:4" x14ac:dyDescent="0.2">
      <c r="D36754" s="343"/>
    </row>
    <row r="36755" spans="4:4" x14ac:dyDescent="0.2">
      <c r="D36755" s="343"/>
    </row>
    <row r="36756" spans="4:4" x14ac:dyDescent="0.2">
      <c r="D36756" s="343"/>
    </row>
    <row r="36757" spans="4:4" x14ac:dyDescent="0.2">
      <c r="D36757" s="343"/>
    </row>
    <row r="36758" spans="4:4" x14ac:dyDescent="0.2">
      <c r="D36758" s="343"/>
    </row>
    <row r="36759" spans="4:4" x14ac:dyDescent="0.2">
      <c r="D36759" s="343"/>
    </row>
    <row r="36760" spans="4:4" x14ac:dyDescent="0.2">
      <c r="D36760" s="343"/>
    </row>
    <row r="36761" spans="4:4" x14ac:dyDescent="0.2">
      <c r="D36761" s="343"/>
    </row>
    <row r="36762" spans="4:4" x14ac:dyDescent="0.2">
      <c r="D36762" s="343"/>
    </row>
    <row r="36763" spans="4:4" x14ac:dyDescent="0.2">
      <c r="D36763" s="343"/>
    </row>
    <row r="36764" spans="4:4" x14ac:dyDescent="0.2">
      <c r="D36764" s="343"/>
    </row>
    <row r="36765" spans="4:4" x14ac:dyDescent="0.2">
      <c r="D36765" s="343"/>
    </row>
    <row r="36766" spans="4:4" x14ac:dyDescent="0.2">
      <c r="D36766" s="343"/>
    </row>
    <row r="36767" spans="4:4" x14ac:dyDescent="0.2">
      <c r="D36767" s="343"/>
    </row>
    <row r="36768" spans="4:4" x14ac:dyDescent="0.2">
      <c r="D36768" s="343"/>
    </row>
    <row r="36769" spans="4:4" x14ac:dyDescent="0.2">
      <c r="D36769" s="343"/>
    </row>
    <row r="36770" spans="4:4" x14ac:dyDescent="0.2">
      <c r="D36770" s="343"/>
    </row>
    <row r="36771" spans="4:4" x14ac:dyDescent="0.2">
      <c r="D36771" s="343"/>
    </row>
    <row r="36772" spans="4:4" x14ac:dyDescent="0.2">
      <c r="D36772" s="343"/>
    </row>
    <row r="36773" spans="4:4" x14ac:dyDescent="0.2">
      <c r="D36773" s="343"/>
    </row>
    <row r="36774" spans="4:4" x14ac:dyDescent="0.2">
      <c r="D36774" s="343"/>
    </row>
    <row r="36775" spans="4:4" x14ac:dyDescent="0.2">
      <c r="D36775" s="343"/>
    </row>
    <row r="36776" spans="4:4" x14ac:dyDescent="0.2">
      <c r="D36776" s="343"/>
    </row>
    <row r="36777" spans="4:4" x14ac:dyDescent="0.2">
      <c r="D36777" s="343"/>
    </row>
    <row r="36778" spans="4:4" x14ac:dyDescent="0.2">
      <c r="D36778" s="343"/>
    </row>
    <row r="36779" spans="4:4" x14ac:dyDescent="0.2">
      <c r="D36779" s="343"/>
    </row>
    <row r="36780" spans="4:4" x14ac:dyDescent="0.2">
      <c r="D36780" s="343"/>
    </row>
    <row r="36781" spans="4:4" x14ac:dyDescent="0.2">
      <c r="D36781" s="343"/>
    </row>
    <row r="36782" spans="4:4" x14ac:dyDescent="0.2">
      <c r="D36782" s="343"/>
    </row>
    <row r="36783" spans="4:4" x14ac:dyDescent="0.2">
      <c r="D36783" s="343"/>
    </row>
    <row r="36784" spans="4:4" x14ac:dyDescent="0.2">
      <c r="D36784" s="343"/>
    </row>
    <row r="36785" spans="4:4" x14ac:dyDescent="0.2">
      <c r="D36785" s="343"/>
    </row>
    <row r="36786" spans="4:4" x14ac:dyDescent="0.2">
      <c r="D36786" s="343"/>
    </row>
    <row r="36787" spans="4:4" x14ac:dyDescent="0.2">
      <c r="D36787" s="343"/>
    </row>
    <row r="36788" spans="4:4" x14ac:dyDescent="0.2">
      <c r="D36788" s="343"/>
    </row>
    <row r="36789" spans="4:4" x14ac:dyDescent="0.2">
      <c r="D36789" s="343"/>
    </row>
    <row r="36790" spans="4:4" x14ac:dyDescent="0.2">
      <c r="D36790" s="343"/>
    </row>
    <row r="36791" spans="4:4" x14ac:dyDescent="0.2">
      <c r="D36791" s="343"/>
    </row>
    <row r="36792" spans="4:4" x14ac:dyDescent="0.2">
      <c r="D36792" s="343"/>
    </row>
    <row r="36793" spans="4:4" x14ac:dyDescent="0.2">
      <c r="D36793" s="343"/>
    </row>
    <row r="36794" spans="4:4" x14ac:dyDescent="0.2">
      <c r="D36794" s="343"/>
    </row>
    <row r="36795" spans="4:4" x14ac:dyDescent="0.2">
      <c r="D36795" s="343"/>
    </row>
    <row r="36796" spans="4:4" x14ac:dyDescent="0.2">
      <c r="D36796" s="343"/>
    </row>
    <row r="36797" spans="4:4" x14ac:dyDescent="0.2">
      <c r="D36797" s="343"/>
    </row>
    <row r="36798" spans="4:4" x14ac:dyDescent="0.2">
      <c r="D36798" s="343"/>
    </row>
    <row r="36799" spans="4:4" x14ac:dyDescent="0.2">
      <c r="D36799" s="343"/>
    </row>
    <row r="36800" spans="4:4" x14ac:dyDescent="0.2">
      <c r="D36800" s="343"/>
    </row>
    <row r="36801" spans="4:4" x14ac:dyDescent="0.2">
      <c r="D36801" s="343"/>
    </row>
    <row r="36802" spans="4:4" x14ac:dyDescent="0.2">
      <c r="D36802" s="343"/>
    </row>
    <row r="36803" spans="4:4" x14ac:dyDescent="0.2">
      <c r="D36803" s="343"/>
    </row>
    <row r="36804" spans="4:4" x14ac:dyDescent="0.2">
      <c r="D36804" s="343"/>
    </row>
    <row r="36805" spans="4:4" x14ac:dyDescent="0.2">
      <c r="D36805" s="343"/>
    </row>
    <row r="36806" spans="4:4" x14ac:dyDescent="0.2">
      <c r="D36806" s="343"/>
    </row>
    <row r="36807" spans="4:4" x14ac:dyDescent="0.2">
      <c r="D36807" s="343"/>
    </row>
    <row r="36808" spans="4:4" x14ac:dyDescent="0.2">
      <c r="D36808" s="343"/>
    </row>
    <row r="36809" spans="4:4" x14ac:dyDescent="0.2">
      <c r="D36809" s="343"/>
    </row>
    <row r="36810" spans="4:4" x14ac:dyDescent="0.2">
      <c r="D36810" s="343"/>
    </row>
    <row r="36811" spans="4:4" x14ac:dyDescent="0.2">
      <c r="D36811" s="343"/>
    </row>
    <row r="36812" spans="4:4" x14ac:dyDescent="0.2">
      <c r="D36812" s="343"/>
    </row>
    <row r="36813" spans="4:4" x14ac:dyDescent="0.2">
      <c r="D36813" s="343"/>
    </row>
    <row r="36814" spans="4:4" x14ac:dyDescent="0.2">
      <c r="D36814" s="343"/>
    </row>
    <row r="36815" spans="4:4" x14ac:dyDescent="0.2">
      <c r="D36815" s="343"/>
    </row>
    <row r="36816" spans="4:4" x14ac:dyDescent="0.2">
      <c r="D36816" s="343"/>
    </row>
    <row r="36817" spans="4:4" x14ac:dyDescent="0.2">
      <c r="D36817" s="343"/>
    </row>
    <row r="36818" spans="4:4" x14ac:dyDescent="0.2">
      <c r="D36818" s="343"/>
    </row>
    <row r="36819" spans="4:4" x14ac:dyDescent="0.2">
      <c r="D36819" s="343"/>
    </row>
    <row r="36820" spans="4:4" x14ac:dyDescent="0.2">
      <c r="D36820" s="343"/>
    </row>
    <row r="36821" spans="4:4" x14ac:dyDescent="0.2">
      <c r="D36821" s="343"/>
    </row>
    <row r="36822" spans="4:4" x14ac:dyDescent="0.2">
      <c r="D36822" s="343"/>
    </row>
    <row r="36823" spans="4:4" x14ac:dyDescent="0.2">
      <c r="D36823" s="343"/>
    </row>
    <row r="36824" spans="4:4" x14ac:dyDescent="0.2">
      <c r="D36824" s="343"/>
    </row>
    <row r="36825" spans="4:4" x14ac:dyDescent="0.2">
      <c r="D36825" s="343"/>
    </row>
    <row r="36826" spans="4:4" x14ac:dyDescent="0.2">
      <c r="D36826" s="343"/>
    </row>
    <row r="36827" spans="4:4" x14ac:dyDescent="0.2">
      <c r="D36827" s="343"/>
    </row>
    <row r="36828" spans="4:4" x14ac:dyDescent="0.2">
      <c r="D36828" s="343"/>
    </row>
    <row r="36829" spans="4:4" x14ac:dyDescent="0.2">
      <c r="D36829" s="343"/>
    </row>
    <row r="36830" spans="4:4" x14ac:dyDescent="0.2">
      <c r="D36830" s="343"/>
    </row>
    <row r="36831" spans="4:4" x14ac:dyDescent="0.2">
      <c r="D36831" s="343"/>
    </row>
    <row r="36832" spans="4:4" x14ac:dyDescent="0.2">
      <c r="D36832" s="343"/>
    </row>
    <row r="36833" spans="4:4" x14ac:dyDescent="0.2">
      <c r="D36833" s="343"/>
    </row>
    <row r="36834" spans="4:4" x14ac:dyDescent="0.2">
      <c r="D36834" s="343"/>
    </row>
    <row r="36835" spans="4:4" x14ac:dyDescent="0.2">
      <c r="D36835" s="343"/>
    </row>
    <row r="36836" spans="4:4" x14ac:dyDescent="0.2">
      <c r="D36836" s="343"/>
    </row>
    <row r="36837" spans="4:4" x14ac:dyDescent="0.2">
      <c r="D36837" s="343"/>
    </row>
    <row r="36838" spans="4:4" x14ac:dyDescent="0.2">
      <c r="D36838" s="343"/>
    </row>
    <row r="36839" spans="4:4" x14ac:dyDescent="0.2">
      <c r="D36839" s="343"/>
    </row>
    <row r="36840" spans="4:4" x14ac:dyDescent="0.2">
      <c r="D36840" s="343"/>
    </row>
    <row r="36841" spans="4:4" x14ac:dyDescent="0.2">
      <c r="D36841" s="343"/>
    </row>
    <row r="36842" spans="4:4" x14ac:dyDescent="0.2">
      <c r="D36842" s="343"/>
    </row>
    <row r="36843" spans="4:4" x14ac:dyDescent="0.2">
      <c r="D36843" s="343"/>
    </row>
    <row r="36844" spans="4:4" x14ac:dyDescent="0.2">
      <c r="D36844" s="343"/>
    </row>
    <row r="36845" spans="4:4" x14ac:dyDescent="0.2">
      <c r="D36845" s="343"/>
    </row>
    <row r="36846" spans="4:4" x14ac:dyDescent="0.2">
      <c r="D36846" s="343"/>
    </row>
    <row r="36847" spans="4:4" x14ac:dyDescent="0.2">
      <c r="D36847" s="343"/>
    </row>
    <row r="36848" spans="4:4" x14ac:dyDescent="0.2">
      <c r="D36848" s="343"/>
    </row>
    <row r="36849" spans="4:4" x14ac:dyDescent="0.2">
      <c r="D36849" s="343"/>
    </row>
    <row r="36850" spans="4:4" x14ac:dyDescent="0.2">
      <c r="D36850" s="343"/>
    </row>
    <row r="36851" spans="4:4" x14ac:dyDescent="0.2">
      <c r="D36851" s="343"/>
    </row>
    <row r="36852" spans="4:4" x14ac:dyDescent="0.2">
      <c r="D36852" s="343"/>
    </row>
    <row r="36853" spans="4:4" x14ac:dyDescent="0.2">
      <c r="D36853" s="343"/>
    </row>
    <row r="36854" spans="4:4" x14ac:dyDescent="0.2">
      <c r="D36854" s="343"/>
    </row>
    <row r="36855" spans="4:4" x14ac:dyDescent="0.2">
      <c r="D36855" s="343"/>
    </row>
    <row r="36856" spans="4:4" x14ac:dyDescent="0.2">
      <c r="D36856" s="343"/>
    </row>
    <row r="36857" spans="4:4" x14ac:dyDescent="0.2">
      <c r="D36857" s="343"/>
    </row>
    <row r="36858" spans="4:4" x14ac:dyDescent="0.2">
      <c r="D36858" s="343"/>
    </row>
    <row r="36859" spans="4:4" x14ac:dyDescent="0.2">
      <c r="D36859" s="343"/>
    </row>
    <row r="36860" spans="4:4" x14ac:dyDescent="0.2">
      <c r="D36860" s="343"/>
    </row>
    <row r="36861" spans="4:4" x14ac:dyDescent="0.2">
      <c r="D36861" s="343"/>
    </row>
    <row r="36862" spans="4:4" x14ac:dyDescent="0.2">
      <c r="D36862" s="343"/>
    </row>
    <row r="36863" spans="4:4" x14ac:dyDescent="0.2">
      <c r="D36863" s="343"/>
    </row>
    <row r="36864" spans="4:4" x14ac:dyDescent="0.2">
      <c r="D36864" s="343"/>
    </row>
    <row r="36865" spans="4:4" x14ac:dyDescent="0.2">
      <c r="D36865" s="343"/>
    </row>
    <row r="36866" spans="4:4" x14ac:dyDescent="0.2">
      <c r="D36866" s="343"/>
    </row>
    <row r="36867" spans="4:4" x14ac:dyDescent="0.2">
      <c r="D36867" s="343"/>
    </row>
    <row r="36868" spans="4:4" x14ac:dyDescent="0.2">
      <c r="D36868" s="343"/>
    </row>
    <row r="36869" spans="4:4" x14ac:dyDescent="0.2">
      <c r="D36869" s="343"/>
    </row>
    <row r="36870" spans="4:4" x14ac:dyDescent="0.2">
      <c r="D36870" s="343"/>
    </row>
    <row r="36871" spans="4:4" x14ac:dyDescent="0.2">
      <c r="D36871" s="343"/>
    </row>
    <row r="36872" spans="4:4" x14ac:dyDescent="0.2">
      <c r="D36872" s="343"/>
    </row>
    <row r="36873" spans="4:4" x14ac:dyDescent="0.2">
      <c r="D36873" s="343"/>
    </row>
    <row r="36874" spans="4:4" x14ac:dyDescent="0.2">
      <c r="D36874" s="343"/>
    </row>
    <row r="36875" spans="4:4" x14ac:dyDescent="0.2">
      <c r="D36875" s="343"/>
    </row>
    <row r="36876" spans="4:4" x14ac:dyDescent="0.2">
      <c r="D36876" s="343"/>
    </row>
    <row r="36877" spans="4:4" x14ac:dyDescent="0.2">
      <c r="D36877" s="343"/>
    </row>
    <row r="36878" spans="4:4" x14ac:dyDescent="0.2">
      <c r="D36878" s="343"/>
    </row>
    <row r="36879" spans="4:4" x14ac:dyDescent="0.2">
      <c r="D36879" s="343"/>
    </row>
    <row r="36880" spans="4:4" x14ac:dyDescent="0.2">
      <c r="D36880" s="343"/>
    </row>
    <row r="36881" spans="4:4" x14ac:dyDescent="0.2">
      <c r="D36881" s="343"/>
    </row>
    <row r="36882" spans="4:4" x14ac:dyDescent="0.2">
      <c r="D36882" s="343"/>
    </row>
    <row r="36883" spans="4:4" x14ac:dyDescent="0.2">
      <c r="D36883" s="343"/>
    </row>
    <row r="36884" spans="4:4" x14ac:dyDescent="0.2">
      <c r="D36884" s="343"/>
    </row>
    <row r="36885" spans="4:4" x14ac:dyDescent="0.2">
      <c r="D36885" s="343"/>
    </row>
    <row r="36886" spans="4:4" x14ac:dyDescent="0.2">
      <c r="D36886" s="343"/>
    </row>
    <row r="36887" spans="4:4" x14ac:dyDescent="0.2">
      <c r="D36887" s="343"/>
    </row>
    <row r="36888" spans="4:4" x14ac:dyDescent="0.2">
      <c r="D36888" s="343"/>
    </row>
    <row r="36889" spans="4:4" x14ac:dyDescent="0.2">
      <c r="D36889" s="343"/>
    </row>
    <row r="36890" spans="4:4" x14ac:dyDescent="0.2">
      <c r="D36890" s="343"/>
    </row>
    <row r="36891" spans="4:4" x14ac:dyDescent="0.2">
      <c r="D36891" s="343"/>
    </row>
    <row r="36892" spans="4:4" x14ac:dyDescent="0.2">
      <c r="D36892" s="343"/>
    </row>
    <row r="36893" spans="4:4" x14ac:dyDescent="0.2">
      <c r="D36893" s="343"/>
    </row>
    <row r="36894" spans="4:4" x14ac:dyDescent="0.2">
      <c r="D36894" s="343"/>
    </row>
    <row r="36895" spans="4:4" x14ac:dyDescent="0.2">
      <c r="D36895" s="343"/>
    </row>
    <row r="36896" spans="4:4" x14ac:dyDescent="0.2">
      <c r="D36896" s="343"/>
    </row>
    <row r="36897" spans="4:4" x14ac:dyDescent="0.2">
      <c r="D36897" s="343"/>
    </row>
    <row r="36898" spans="4:4" x14ac:dyDescent="0.2">
      <c r="D36898" s="343"/>
    </row>
    <row r="36899" spans="4:4" x14ac:dyDescent="0.2">
      <c r="D36899" s="343"/>
    </row>
    <row r="36900" spans="4:4" x14ac:dyDescent="0.2">
      <c r="D36900" s="343"/>
    </row>
    <row r="36901" spans="4:4" x14ac:dyDescent="0.2">
      <c r="D36901" s="343"/>
    </row>
    <row r="36902" spans="4:4" x14ac:dyDescent="0.2">
      <c r="D36902" s="343"/>
    </row>
    <row r="36903" spans="4:4" x14ac:dyDescent="0.2">
      <c r="D36903" s="343"/>
    </row>
    <row r="36904" spans="4:4" x14ac:dyDescent="0.2">
      <c r="D36904" s="343"/>
    </row>
    <row r="36905" spans="4:4" x14ac:dyDescent="0.2">
      <c r="D36905" s="343"/>
    </row>
    <row r="36906" spans="4:4" x14ac:dyDescent="0.2">
      <c r="D36906" s="343"/>
    </row>
    <row r="36907" spans="4:4" x14ac:dyDescent="0.2">
      <c r="D36907" s="343"/>
    </row>
    <row r="36908" spans="4:4" x14ac:dyDescent="0.2">
      <c r="D36908" s="343"/>
    </row>
    <row r="36909" spans="4:4" x14ac:dyDescent="0.2">
      <c r="D36909" s="343"/>
    </row>
    <row r="36910" spans="4:4" x14ac:dyDescent="0.2">
      <c r="D36910" s="343"/>
    </row>
    <row r="36911" spans="4:4" x14ac:dyDescent="0.2">
      <c r="D36911" s="343"/>
    </row>
    <row r="36912" spans="4:4" x14ac:dyDescent="0.2">
      <c r="D36912" s="343"/>
    </row>
    <row r="36913" spans="4:4" x14ac:dyDescent="0.2">
      <c r="D36913" s="343"/>
    </row>
    <row r="36914" spans="4:4" x14ac:dyDescent="0.2">
      <c r="D36914" s="343"/>
    </row>
    <row r="36915" spans="4:4" x14ac:dyDescent="0.2">
      <c r="D36915" s="343"/>
    </row>
    <row r="36916" spans="4:4" x14ac:dyDescent="0.2">
      <c r="D36916" s="343"/>
    </row>
    <row r="36917" spans="4:4" x14ac:dyDescent="0.2">
      <c r="D36917" s="343"/>
    </row>
    <row r="36918" spans="4:4" x14ac:dyDescent="0.2">
      <c r="D36918" s="343"/>
    </row>
    <row r="36919" spans="4:4" x14ac:dyDescent="0.2">
      <c r="D36919" s="343"/>
    </row>
    <row r="36920" spans="4:4" x14ac:dyDescent="0.2">
      <c r="D36920" s="343"/>
    </row>
    <row r="36921" spans="4:4" x14ac:dyDescent="0.2">
      <c r="D36921" s="343"/>
    </row>
    <row r="36922" spans="4:4" x14ac:dyDescent="0.2">
      <c r="D36922" s="343"/>
    </row>
    <row r="36923" spans="4:4" x14ac:dyDescent="0.2">
      <c r="D36923" s="343"/>
    </row>
    <row r="36924" spans="4:4" x14ac:dyDescent="0.2">
      <c r="D36924" s="343"/>
    </row>
    <row r="36925" spans="4:4" x14ac:dyDescent="0.2">
      <c r="D36925" s="343"/>
    </row>
    <row r="36926" spans="4:4" x14ac:dyDescent="0.2">
      <c r="D36926" s="343"/>
    </row>
    <row r="36927" spans="4:4" x14ac:dyDescent="0.2">
      <c r="D36927" s="343"/>
    </row>
    <row r="36928" spans="4:4" x14ac:dyDescent="0.2">
      <c r="D36928" s="343"/>
    </row>
    <row r="36929" spans="4:4" x14ac:dyDescent="0.2">
      <c r="D36929" s="343"/>
    </row>
    <row r="36930" spans="4:4" x14ac:dyDescent="0.2">
      <c r="D36930" s="343"/>
    </row>
    <row r="36931" spans="4:4" x14ac:dyDescent="0.2">
      <c r="D36931" s="343"/>
    </row>
    <row r="36932" spans="4:4" x14ac:dyDescent="0.2">
      <c r="D36932" s="343"/>
    </row>
    <row r="36933" spans="4:4" x14ac:dyDescent="0.2">
      <c r="D36933" s="343"/>
    </row>
    <row r="36934" spans="4:4" x14ac:dyDescent="0.2">
      <c r="D36934" s="343"/>
    </row>
    <row r="36935" spans="4:4" x14ac:dyDescent="0.2">
      <c r="D36935" s="343"/>
    </row>
    <row r="36936" spans="4:4" x14ac:dyDescent="0.2">
      <c r="D36936" s="343"/>
    </row>
    <row r="36937" spans="4:4" x14ac:dyDescent="0.2">
      <c r="D36937" s="343"/>
    </row>
    <row r="36938" spans="4:4" x14ac:dyDescent="0.2">
      <c r="D36938" s="343"/>
    </row>
    <row r="36939" spans="4:4" x14ac:dyDescent="0.2">
      <c r="D36939" s="343"/>
    </row>
    <row r="36940" spans="4:4" x14ac:dyDescent="0.2">
      <c r="D36940" s="343"/>
    </row>
    <row r="36941" spans="4:4" x14ac:dyDescent="0.2">
      <c r="D36941" s="343"/>
    </row>
    <row r="36942" spans="4:4" x14ac:dyDescent="0.2">
      <c r="D36942" s="343"/>
    </row>
    <row r="36943" spans="4:4" x14ac:dyDescent="0.2">
      <c r="D36943" s="343"/>
    </row>
    <row r="36944" spans="4:4" x14ac:dyDescent="0.2">
      <c r="D36944" s="343"/>
    </row>
    <row r="36945" spans="4:4" x14ac:dyDescent="0.2">
      <c r="D36945" s="343"/>
    </row>
    <row r="36946" spans="4:4" x14ac:dyDescent="0.2">
      <c r="D36946" s="343"/>
    </row>
    <row r="36947" spans="4:4" x14ac:dyDescent="0.2">
      <c r="D36947" s="343"/>
    </row>
    <row r="36948" spans="4:4" x14ac:dyDescent="0.2">
      <c r="D36948" s="343"/>
    </row>
    <row r="36949" spans="4:4" x14ac:dyDescent="0.2">
      <c r="D36949" s="343"/>
    </row>
    <row r="36950" spans="4:4" x14ac:dyDescent="0.2">
      <c r="D36950" s="343"/>
    </row>
    <row r="36951" spans="4:4" x14ac:dyDescent="0.2">
      <c r="D36951" s="343"/>
    </row>
    <row r="36952" spans="4:4" x14ac:dyDescent="0.2">
      <c r="D36952" s="343"/>
    </row>
    <row r="36953" spans="4:4" x14ac:dyDescent="0.2">
      <c r="D36953" s="343"/>
    </row>
    <row r="36954" spans="4:4" x14ac:dyDescent="0.2">
      <c r="D36954" s="343"/>
    </row>
    <row r="36955" spans="4:4" x14ac:dyDescent="0.2">
      <c r="D36955" s="343"/>
    </row>
    <row r="36956" spans="4:4" x14ac:dyDescent="0.2">
      <c r="D36956" s="343"/>
    </row>
    <row r="36957" spans="4:4" x14ac:dyDescent="0.2">
      <c r="D36957" s="343"/>
    </row>
    <row r="36958" spans="4:4" x14ac:dyDescent="0.2">
      <c r="D36958" s="343"/>
    </row>
    <row r="36959" spans="4:4" x14ac:dyDescent="0.2">
      <c r="D36959" s="343"/>
    </row>
    <row r="36960" spans="4:4" x14ac:dyDescent="0.2">
      <c r="D36960" s="343"/>
    </row>
    <row r="36961" spans="4:4" x14ac:dyDescent="0.2">
      <c r="D36961" s="343"/>
    </row>
    <row r="36962" spans="4:4" x14ac:dyDescent="0.2">
      <c r="D36962" s="343"/>
    </row>
    <row r="36963" spans="4:4" x14ac:dyDescent="0.2">
      <c r="D36963" s="343"/>
    </row>
    <row r="36964" spans="4:4" x14ac:dyDescent="0.2">
      <c r="D36964" s="343"/>
    </row>
    <row r="36965" spans="4:4" x14ac:dyDescent="0.2">
      <c r="D36965" s="343"/>
    </row>
    <row r="36966" spans="4:4" x14ac:dyDescent="0.2">
      <c r="D36966" s="343"/>
    </row>
    <row r="36967" spans="4:4" x14ac:dyDescent="0.2">
      <c r="D36967" s="343"/>
    </row>
    <row r="36968" spans="4:4" x14ac:dyDescent="0.2">
      <c r="D36968" s="343"/>
    </row>
    <row r="36969" spans="4:4" x14ac:dyDescent="0.2">
      <c r="D36969" s="343"/>
    </row>
    <row r="36970" spans="4:4" x14ac:dyDescent="0.2">
      <c r="D36970" s="343"/>
    </row>
    <row r="36971" spans="4:4" x14ac:dyDescent="0.2">
      <c r="D36971" s="343"/>
    </row>
    <row r="36972" spans="4:4" x14ac:dyDescent="0.2">
      <c r="D36972" s="343"/>
    </row>
    <row r="36973" spans="4:4" x14ac:dyDescent="0.2">
      <c r="D36973" s="343"/>
    </row>
    <row r="36974" spans="4:4" x14ac:dyDescent="0.2">
      <c r="D36974" s="343"/>
    </row>
    <row r="36975" spans="4:4" x14ac:dyDescent="0.2">
      <c r="D36975" s="343"/>
    </row>
    <row r="36976" spans="4:4" x14ac:dyDescent="0.2">
      <c r="D36976" s="343"/>
    </row>
    <row r="36977" spans="4:4" x14ac:dyDescent="0.2">
      <c r="D36977" s="343"/>
    </row>
    <row r="36978" spans="4:4" x14ac:dyDescent="0.2">
      <c r="D36978" s="343"/>
    </row>
    <row r="36979" spans="4:4" x14ac:dyDescent="0.2">
      <c r="D36979" s="343"/>
    </row>
    <row r="36980" spans="4:4" x14ac:dyDescent="0.2">
      <c r="D36980" s="343"/>
    </row>
    <row r="36981" spans="4:4" x14ac:dyDescent="0.2">
      <c r="D36981" s="343"/>
    </row>
    <row r="36982" spans="4:4" x14ac:dyDescent="0.2">
      <c r="D36982" s="343"/>
    </row>
    <row r="36983" spans="4:4" x14ac:dyDescent="0.2">
      <c r="D36983" s="343"/>
    </row>
    <row r="36984" spans="4:4" x14ac:dyDescent="0.2">
      <c r="D36984" s="343"/>
    </row>
    <row r="36985" spans="4:4" x14ac:dyDescent="0.2">
      <c r="D36985" s="343"/>
    </row>
    <row r="36986" spans="4:4" x14ac:dyDescent="0.2">
      <c r="D36986" s="343"/>
    </row>
    <row r="36987" spans="4:4" x14ac:dyDescent="0.2">
      <c r="D36987" s="343"/>
    </row>
    <row r="36988" spans="4:4" x14ac:dyDescent="0.2">
      <c r="D36988" s="343"/>
    </row>
    <row r="36989" spans="4:4" x14ac:dyDescent="0.2">
      <c r="D36989" s="343"/>
    </row>
    <row r="36990" spans="4:4" x14ac:dyDescent="0.2">
      <c r="D36990" s="343"/>
    </row>
    <row r="36991" spans="4:4" x14ac:dyDescent="0.2">
      <c r="D36991" s="343"/>
    </row>
    <row r="36992" spans="4:4" x14ac:dyDescent="0.2">
      <c r="D36992" s="343"/>
    </row>
    <row r="36993" spans="4:4" x14ac:dyDescent="0.2">
      <c r="D36993" s="343"/>
    </row>
    <row r="36994" spans="4:4" x14ac:dyDescent="0.2">
      <c r="D36994" s="343"/>
    </row>
    <row r="36995" spans="4:4" x14ac:dyDescent="0.2">
      <c r="D36995" s="343"/>
    </row>
    <row r="36996" spans="4:4" x14ac:dyDescent="0.2">
      <c r="D36996" s="343"/>
    </row>
    <row r="36997" spans="4:4" x14ac:dyDescent="0.2">
      <c r="D36997" s="343"/>
    </row>
    <row r="36998" spans="4:4" x14ac:dyDescent="0.2">
      <c r="D36998" s="343"/>
    </row>
    <row r="36999" spans="4:4" x14ac:dyDescent="0.2">
      <c r="D36999" s="343"/>
    </row>
    <row r="37000" spans="4:4" x14ac:dyDescent="0.2">
      <c r="D37000" s="343"/>
    </row>
    <row r="37001" spans="4:4" x14ac:dyDescent="0.2">
      <c r="D37001" s="343"/>
    </row>
    <row r="37002" spans="4:4" x14ac:dyDescent="0.2">
      <c r="D37002" s="343"/>
    </row>
    <row r="37003" spans="4:4" x14ac:dyDescent="0.2">
      <c r="D37003" s="343"/>
    </row>
    <row r="37004" spans="4:4" x14ac:dyDescent="0.2">
      <c r="D37004" s="343"/>
    </row>
    <row r="37005" spans="4:4" x14ac:dyDescent="0.2">
      <c r="D37005" s="343"/>
    </row>
    <row r="37006" spans="4:4" x14ac:dyDescent="0.2">
      <c r="D37006" s="343"/>
    </row>
    <row r="37007" spans="4:4" x14ac:dyDescent="0.2">
      <c r="D37007" s="343"/>
    </row>
    <row r="37008" spans="4:4" x14ac:dyDescent="0.2">
      <c r="D37008" s="343"/>
    </row>
    <row r="37009" spans="4:4" x14ac:dyDescent="0.2">
      <c r="D37009" s="343"/>
    </row>
    <row r="37010" spans="4:4" x14ac:dyDescent="0.2">
      <c r="D37010" s="343"/>
    </row>
    <row r="37011" spans="4:4" x14ac:dyDescent="0.2">
      <c r="D37011" s="343"/>
    </row>
    <row r="37012" spans="4:4" x14ac:dyDescent="0.2">
      <c r="D37012" s="343"/>
    </row>
    <row r="37013" spans="4:4" x14ac:dyDescent="0.2">
      <c r="D37013" s="343"/>
    </row>
    <row r="37014" spans="4:4" x14ac:dyDescent="0.2">
      <c r="D37014" s="343"/>
    </row>
    <row r="37015" spans="4:4" x14ac:dyDescent="0.2">
      <c r="D37015" s="343"/>
    </row>
    <row r="37016" spans="4:4" x14ac:dyDescent="0.2">
      <c r="D37016" s="343"/>
    </row>
    <row r="37017" spans="4:4" x14ac:dyDescent="0.2">
      <c r="D37017" s="343"/>
    </row>
    <row r="37018" spans="4:4" x14ac:dyDescent="0.2">
      <c r="D37018" s="343"/>
    </row>
    <row r="37019" spans="4:4" x14ac:dyDescent="0.2">
      <c r="D37019" s="343"/>
    </row>
    <row r="37020" spans="4:4" x14ac:dyDescent="0.2">
      <c r="D37020" s="343"/>
    </row>
    <row r="37021" spans="4:4" x14ac:dyDescent="0.2">
      <c r="D37021" s="343"/>
    </row>
    <row r="37022" spans="4:4" x14ac:dyDescent="0.2">
      <c r="D37022" s="343"/>
    </row>
    <row r="37023" spans="4:4" x14ac:dyDescent="0.2">
      <c r="D37023" s="343"/>
    </row>
    <row r="37024" spans="4:4" x14ac:dyDescent="0.2">
      <c r="D37024" s="343"/>
    </row>
    <row r="37025" spans="4:4" x14ac:dyDescent="0.2">
      <c r="D37025" s="343"/>
    </row>
    <row r="37026" spans="4:4" x14ac:dyDescent="0.2">
      <c r="D37026" s="343"/>
    </row>
    <row r="37027" spans="4:4" x14ac:dyDescent="0.2">
      <c r="D37027" s="343"/>
    </row>
    <row r="37028" spans="4:4" x14ac:dyDescent="0.2">
      <c r="D37028" s="343"/>
    </row>
    <row r="37029" spans="4:4" x14ac:dyDescent="0.2">
      <c r="D37029" s="343"/>
    </row>
    <row r="37030" spans="4:4" x14ac:dyDescent="0.2">
      <c r="D37030" s="343"/>
    </row>
    <row r="37031" spans="4:4" x14ac:dyDescent="0.2">
      <c r="D37031" s="343"/>
    </row>
    <row r="37032" spans="4:4" x14ac:dyDescent="0.2">
      <c r="D37032" s="343"/>
    </row>
    <row r="37033" spans="4:4" x14ac:dyDescent="0.2">
      <c r="D37033" s="343"/>
    </row>
    <row r="37034" spans="4:4" x14ac:dyDescent="0.2">
      <c r="D37034" s="343"/>
    </row>
    <row r="37035" spans="4:4" x14ac:dyDescent="0.2">
      <c r="D37035" s="343"/>
    </row>
    <row r="37036" spans="4:4" x14ac:dyDescent="0.2">
      <c r="D37036" s="343"/>
    </row>
    <row r="37037" spans="4:4" x14ac:dyDescent="0.2">
      <c r="D37037" s="343"/>
    </row>
    <row r="37038" spans="4:4" x14ac:dyDescent="0.2">
      <c r="D37038" s="343"/>
    </row>
    <row r="37039" spans="4:4" x14ac:dyDescent="0.2">
      <c r="D37039" s="343"/>
    </row>
    <row r="37040" spans="4:4" x14ac:dyDescent="0.2">
      <c r="D37040" s="343"/>
    </row>
    <row r="37041" spans="4:4" x14ac:dyDescent="0.2">
      <c r="D37041" s="343"/>
    </row>
    <row r="37042" spans="4:4" x14ac:dyDescent="0.2">
      <c r="D37042" s="343"/>
    </row>
    <row r="37043" spans="4:4" x14ac:dyDescent="0.2">
      <c r="D37043" s="343"/>
    </row>
    <row r="37044" spans="4:4" x14ac:dyDescent="0.2">
      <c r="D37044" s="343"/>
    </row>
    <row r="37045" spans="4:4" x14ac:dyDescent="0.2">
      <c r="D37045" s="343"/>
    </row>
    <row r="37046" spans="4:4" x14ac:dyDescent="0.2">
      <c r="D37046" s="343"/>
    </row>
    <row r="37047" spans="4:4" x14ac:dyDescent="0.2">
      <c r="D37047" s="343"/>
    </row>
    <row r="37048" spans="4:4" x14ac:dyDescent="0.2">
      <c r="D37048" s="343"/>
    </row>
    <row r="37049" spans="4:4" x14ac:dyDescent="0.2">
      <c r="D37049" s="343"/>
    </row>
    <row r="37050" spans="4:4" x14ac:dyDescent="0.2">
      <c r="D37050" s="343"/>
    </row>
    <row r="37051" spans="4:4" x14ac:dyDescent="0.2">
      <c r="D37051" s="343"/>
    </row>
    <row r="37052" spans="4:4" x14ac:dyDescent="0.2">
      <c r="D37052" s="343"/>
    </row>
    <row r="37053" spans="4:4" x14ac:dyDescent="0.2">
      <c r="D37053" s="343"/>
    </row>
    <row r="37054" spans="4:4" x14ac:dyDescent="0.2">
      <c r="D37054" s="343"/>
    </row>
    <row r="37055" spans="4:4" x14ac:dyDescent="0.2">
      <c r="D37055" s="343"/>
    </row>
    <row r="37056" spans="4:4" x14ac:dyDescent="0.2">
      <c r="D37056" s="343"/>
    </row>
    <row r="37057" spans="4:4" x14ac:dyDescent="0.2">
      <c r="D37057" s="343"/>
    </row>
    <row r="37058" spans="4:4" x14ac:dyDescent="0.2">
      <c r="D37058" s="343"/>
    </row>
    <row r="37059" spans="4:4" x14ac:dyDescent="0.2">
      <c r="D37059" s="343"/>
    </row>
    <row r="37060" spans="4:4" x14ac:dyDescent="0.2">
      <c r="D37060" s="343"/>
    </row>
    <row r="37061" spans="4:4" x14ac:dyDescent="0.2">
      <c r="D37061" s="343"/>
    </row>
    <row r="37062" spans="4:4" x14ac:dyDescent="0.2">
      <c r="D37062" s="343"/>
    </row>
    <row r="37063" spans="4:4" x14ac:dyDescent="0.2">
      <c r="D37063" s="343"/>
    </row>
    <row r="37064" spans="4:4" x14ac:dyDescent="0.2">
      <c r="D37064" s="343"/>
    </row>
    <row r="37065" spans="4:4" x14ac:dyDescent="0.2">
      <c r="D37065" s="343"/>
    </row>
    <row r="37066" spans="4:4" x14ac:dyDescent="0.2">
      <c r="D37066" s="343"/>
    </row>
    <row r="37067" spans="4:4" x14ac:dyDescent="0.2">
      <c r="D37067" s="343"/>
    </row>
    <row r="37068" spans="4:4" x14ac:dyDescent="0.2">
      <c r="D37068" s="343"/>
    </row>
    <row r="37069" spans="4:4" x14ac:dyDescent="0.2">
      <c r="D37069" s="343"/>
    </row>
    <row r="37070" spans="4:4" x14ac:dyDescent="0.2">
      <c r="D37070" s="343"/>
    </row>
    <row r="37071" spans="4:4" x14ac:dyDescent="0.2">
      <c r="D37071" s="343"/>
    </row>
    <row r="37072" spans="4:4" x14ac:dyDescent="0.2">
      <c r="D37072" s="343"/>
    </row>
    <row r="37073" spans="4:4" x14ac:dyDescent="0.2">
      <c r="D37073" s="343"/>
    </row>
    <row r="37074" spans="4:4" x14ac:dyDescent="0.2">
      <c r="D37074" s="343"/>
    </row>
    <row r="37075" spans="4:4" x14ac:dyDescent="0.2">
      <c r="D37075" s="343"/>
    </row>
    <row r="37076" spans="4:4" x14ac:dyDescent="0.2">
      <c r="D37076" s="343"/>
    </row>
    <row r="37077" spans="4:4" x14ac:dyDescent="0.2">
      <c r="D37077" s="343"/>
    </row>
    <row r="37078" spans="4:4" x14ac:dyDescent="0.2">
      <c r="D37078" s="343"/>
    </row>
    <row r="37079" spans="4:4" x14ac:dyDescent="0.2">
      <c r="D37079" s="343"/>
    </row>
    <row r="37080" spans="4:4" x14ac:dyDescent="0.2">
      <c r="D37080" s="343"/>
    </row>
    <row r="37081" spans="4:4" x14ac:dyDescent="0.2">
      <c r="D37081" s="343"/>
    </row>
    <row r="37082" spans="4:4" x14ac:dyDescent="0.2">
      <c r="D37082" s="343"/>
    </row>
    <row r="37083" spans="4:4" x14ac:dyDescent="0.2">
      <c r="D37083" s="343"/>
    </row>
    <row r="37084" spans="4:4" x14ac:dyDescent="0.2">
      <c r="D37084" s="343"/>
    </row>
    <row r="37085" spans="4:4" x14ac:dyDescent="0.2">
      <c r="D37085" s="343"/>
    </row>
    <row r="37086" spans="4:4" x14ac:dyDescent="0.2">
      <c r="D37086" s="343"/>
    </row>
    <row r="37087" spans="4:4" x14ac:dyDescent="0.2">
      <c r="D37087" s="343"/>
    </row>
    <row r="37088" spans="4:4" x14ac:dyDescent="0.2">
      <c r="D37088" s="343"/>
    </row>
    <row r="37089" spans="4:4" x14ac:dyDescent="0.2">
      <c r="D37089" s="343"/>
    </row>
    <row r="37090" spans="4:4" x14ac:dyDescent="0.2">
      <c r="D37090" s="343"/>
    </row>
    <row r="37091" spans="4:4" x14ac:dyDescent="0.2">
      <c r="D37091" s="343"/>
    </row>
    <row r="37092" spans="4:4" x14ac:dyDescent="0.2">
      <c r="D37092" s="343"/>
    </row>
    <row r="37093" spans="4:4" x14ac:dyDescent="0.2">
      <c r="D37093" s="343"/>
    </row>
    <row r="37094" spans="4:4" x14ac:dyDescent="0.2">
      <c r="D37094" s="343"/>
    </row>
    <row r="37095" spans="4:4" x14ac:dyDescent="0.2">
      <c r="D37095" s="343"/>
    </row>
    <row r="37096" spans="4:4" x14ac:dyDescent="0.2">
      <c r="D37096" s="343"/>
    </row>
    <row r="37097" spans="4:4" x14ac:dyDescent="0.2">
      <c r="D37097" s="343"/>
    </row>
    <row r="37098" spans="4:4" x14ac:dyDescent="0.2">
      <c r="D37098" s="343"/>
    </row>
    <row r="37099" spans="4:4" x14ac:dyDescent="0.2">
      <c r="D37099" s="343"/>
    </row>
    <row r="37100" spans="4:4" x14ac:dyDescent="0.2">
      <c r="D37100" s="343"/>
    </row>
    <row r="37101" spans="4:4" x14ac:dyDescent="0.2">
      <c r="D37101" s="343"/>
    </row>
    <row r="37102" spans="4:4" x14ac:dyDescent="0.2">
      <c r="D37102" s="343"/>
    </row>
    <row r="37103" spans="4:4" x14ac:dyDescent="0.2">
      <c r="D37103" s="343"/>
    </row>
    <row r="37104" spans="4:4" x14ac:dyDescent="0.2">
      <c r="D37104" s="343"/>
    </row>
    <row r="37105" spans="4:4" x14ac:dyDescent="0.2">
      <c r="D37105" s="343"/>
    </row>
    <row r="37106" spans="4:4" x14ac:dyDescent="0.2">
      <c r="D37106" s="343"/>
    </row>
    <row r="37107" spans="4:4" x14ac:dyDescent="0.2">
      <c r="D37107" s="343"/>
    </row>
    <row r="37108" spans="4:4" x14ac:dyDescent="0.2">
      <c r="D37108" s="343"/>
    </row>
    <row r="37109" spans="4:4" x14ac:dyDescent="0.2">
      <c r="D37109" s="343"/>
    </row>
    <row r="37110" spans="4:4" x14ac:dyDescent="0.2">
      <c r="D37110" s="343"/>
    </row>
    <row r="37111" spans="4:4" x14ac:dyDescent="0.2">
      <c r="D37111" s="343"/>
    </row>
    <row r="37112" spans="4:4" x14ac:dyDescent="0.2">
      <c r="D37112" s="343"/>
    </row>
    <row r="37113" spans="4:4" x14ac:dyDescent="0.2">
      <c r="D37113" s="343"/>
    </row>
    <row r="37114" spans="4:4" x14ac:dyDescent="0.2">
      <c r="D37114" s="343"/>
    </row>
    <row r="37115" spans="4:4" x14ac:dyDescent="0.2">
      <c r="D37115" s="343"/>
    </row>
    <row r="37116" spans="4:4" x14ac:dyDescent="0.2">
      <c r="D37116" s="343"/>
    </row>
    <row r="37117" spans="4:4" x14ac:dyDescent="0.2">
      <c r="D37117" s="343"/>
    </row>
    <row r="37118" spans="4:4" x14ac:dyDescent="0.2">
      <c r="D37118" s="343"/>
    </row>
    <row r="37119" spans="4:4" x14ac:dyDescent="0.2">
      <c r="D37119" s="343"/>
    </row>
    <row r="37120" spans="4:4" x14ac:dyDescent="0.2">
      <c r="D37120" s="343"/>
    </row>
    <row r="37121" spans="4:4" x14ac:dyDescent="0.2">
      <c r="D37121" s="343"/>
    </row>
    <row r="37122" spans="4:4" x14ac:dyDescent="0.2">
      <c r="D37122" s="343"/>
    </row>
    <row r="37123" spans="4:4" x14ac:dyDescent="0.2">
      <c r="D37123" s="343"/>
    </row>
    <row r="37124" spans="4:4" x14ac:dyDescent="0.2">
      <c r="D37124" s="343"/>
    </row>
    <row r="37125" spans="4:4" x14ac:dyDescent="0.2">
      <c r="D37125" s="343"/>
    </row>
    <row r="37126" spans="4:4" x14ac:dyDescent="0.2">
      <c r="D37126" s="343"/>
    </row>
    <row r="37127" spans="4:4" x14ac:dyDescent="0.2">
      <c r="D37127" s="343"/>
    </row>
    <row r="37128" spans="4:4" x14ac:dyDescent="0.2">
      <c r="D37128" s="343"/>
    </row>
    <row r="37129" spans="4:4" x14ac:dyDescent="0.2">
      <c r="D37129" s="343"/>
    </row>
    <row r="37130" spans="4:4" x14ac:dyDescent="0.2">
      <c r="D37130" s="343"/>
    </row>
    <row r="37131" spans="4:4" x14ac:dyDescent="0.2">
      <c r="D37131" s="343"/>
    </row>
    <row r="37132" spans="4:4" x14ac:dyDescent="0.2">
      <c r="D37132" s="343"/>
    </row>
    <row r="37133" spans="4:4" x14ac:dyDescent="0.2">
      <c r="D37133" s="343"/>
    </row>
    <row r="37134" spans="4:4" x14ac:dyDescent="0.2">
      <c r="D37134" s="343"/>
    </row>
    <row r="37135" spans="4:4" x14ac:dyDescent="0.2">
      <c r="D37135" s="343"/>
    </row>
    <row r="37136" spans="4:4" x14ac:dyDescent="0.2">
      <c r="D37136" s="343"/>
    </row>
    <row r="37137" spans="4:4" x14ac:dyDescent="0.2">
      <c r="D37137" s="343"/>
    </row>
    <row r="37138" spans="4:4" x14ac:dyDescent="0.2">
      <c r="D37138" s="343"/>
    </row>
    <row r="37139" spans="4:4" x14ac:dyDescent="0.2">
      <c r="D37139" s="343"/>
    </row>
    <row r="37140" spans="4:4" x14ac:dyDescent="0.2">
      <c r="D37140" s="343"/>
    </row>
    <row r="37141" spans="4:4" x14ac:dyDescent="0.2">
      <c r="D37141" s="343"/>
    </row>
    <row r="37142" spans="4:4" x14ac:dyDescent="0.2">
      <c r="D37142" s="343"/>
    </row>
    <row r="37143" spans="4:4" x14ac:dyDescent="0.2">
      <c r="D37143" s="343"/>
    </row>
    <row r="37144" spans="4:4" x14ac:dyDescent="0.2">
      <c r="D37144" s="343"/>
    </row>
    <row r="37145" spans="4:4" x14ac:dyDescent="0.2">
      <c r="D37145" s="343"/>
    </row>
    <row r="37146" spans="4:4" x14ac:dyDescent="0.2">
      <c r="D37146" s="343"/>
    </row>
    <row r="37147" spans="4:4" x14ac:dyDescent="0.2">
      <c r="D37147" s="343"/>
    </row>
    <row r="37148" spans="4:4" x14ac:dyDescent="0.2">
      <c r="D37148" s="343"/>
    </row>
    <row r="37149" spans="4:4" x14ac:dyDescent="0.2">
      <c r="D37149" s="343"/>
    </row>
    <row r="37150" spans="4:4" x14ac:dyDescent="0.2">
      <c r="D37150" s="343"/>
    </row>
    <row r="37151" spans="4:4" x14ac:dyDescent="0.2">
      <c r="D37151" s="343"/>
    </row>
    <row r="37152" spans="4:4" x14ac:dyDescent="0.2">
      <c r="D37152" s="343"/>
    </row>
    <row r="37153" spans="4:4" x14ac:dyDescent="0.2">
      <c r="D37153" s="343"/>
    </row>
    <row r="37154" spans="4:4" x14ac:dyDescent="0.2">
      <c r="D37154" s="343"/>
    </row>
    <row r="37155" spans="4:4" x14ac:dyDescent="0.2">
      <c r="D37155" s="343"/>
    </row>
    <row r="37156" spans="4:4" x14ac:dyDescent="0.2">
      <c r="D37156" s="343"/>
    </row>
    <row r="37157" spans="4:4" x14ac:dyDescent="0.2">
      <c r="D37157" s="343"/>
    </row>
    <row r="37158" spans="4:4" x14ac:dyDescent="0.2">
      <c r="D37158" s="343"/>
    </row>
    <row r="37159" spans="4:4" x14ac:dyDescent="0.2">
      <c r="D37159" s="343"/>
    </row>
    <row r="37160" spans="4:4" x14ac:dyDescent="0.2">
      <c r="D37160" s="343"/>
    </row>
    <row r="37161" spans="4:4" x14ac:dyDescent="0.2">
      <c r="D37161" s="343"/>
    </row>
    <row r="37162" spans="4:4" x14ac:dyDescent="0.2">
      <c r="D37162" s="343"/>
    </row>
    <row r="37163" spans="4:4" x14ac:dyDescent="0.2">
      <c r="D37163" s="343"/>
    </row>
    <row r="37164" spans="4:4" x14ac:dyDescent="0.2">
      <c r="D37164" s="343"/>
    </row>
    <row r="37165" spans="4:4" x14ac:dyDescent="0.2">
      <c r="D37165" s="343"/>
    </row>
    <row r="37166" spans="4:4" x14ac:dyDescent="0.2">
      <c r="D37166" s="343"/>
    </row>
    <row r="37167" spans="4:4" x14ac:dyDescent="0.2">
      <c r="D37167" s="343"/>
    </row>
    <row r="37168" spans="4:4" x14ac:dyDescent="0.2">
      <c r="D37168" s="343"/>
    </row>
    <row r="37169" spans="4:4" x14ac:dyDescent="0.2">
      <c r="D37169" s="343"/>
    </row>
    <row r="37170" spans="4:4" x14ac:dyDescent="0.2">
      <c r="D37170" s="343"/>
    </row>
    <row r="37171" spans="4:4" x14ac:dyDescent="0.2">
      <c r="D37171" s="343"/>
    </row>
    <row r="37172" spans="4:4" x14ac:dyDescent="0.2">
      <c r="D37172" s="343"/>
    </row>
    <row r="37173" spans="4:4" x14ac:dyDescent="0.2">
      <c r="D37173" s="343"/>
    </row>
    <row r="37174" spans="4:4" x14ac:dyDescent="0.2">
      <c r="D37174" s="343"/>
    </row>
    <row r="37175" spans="4:4" x14ac:dyDescent="0.2">
      <c r="D37175" s="343"/>
    </row>
    <row r="37176" spans="4:4" x14ac:dyDescent="0.2">
      <c r="D37176" s="343"/>
    </row>
    <row r="37177" spans="4:4" x14ac:dyDescent="0.2">
      <c r="D37177" s="343"/>
    </row>
    <row r="37178" spans="4:4" x14ac:dyDescent="0.2">
      <c r="D37178" s="343"/>
    </row>
    <row r="37179" spans="4:4" x14ac:dyDescent="0.2">
      <c r="D37179" s="343"/>
    </row>
    <row r="37180" spans="4:4" x14ac:dyDescent="0.2">
      <c r="D37180" s="343"/>
    </row>
    <row r="37181" spans="4:4" x14ac:dyDescent="0.2">
      <c r="D37181" s="343"/>
    </row>
    <row r="37182" spans="4:4" x14ac:dyDescent="0.2">
      <c r="D37182" s="343"/>
    </row>
    <row r="37183" spans="4:4" x14ac:dyDescent="0.2">
      <c r="D37183" s="343"/>
    </row>
    <row r="37184" spans="4:4" x14ac:dyDescent="0.2">
      <c r="D37184" s="343"/>
    </row>
    <row r="37185" spans="4:4" x14ac:dyDescent="0.2">
      <c r="D37185" s="343"/>
    </row>
    <row r="37186" spans="4:4" x14ac:dyDescent="0.2">
      <c r="D37186" s="343"/>
    </row>
    <row r="37187" spans="4:4" x14ac:dyDescent="0.2">
      <c r="D37187" s="343"/>
    </row>
    <row r="37188" spans="4:4" x14ac:dyDescent="0.2">
      <c r="D37188" s="343"/>
    </row>
    <row r="37189" spans="4:4" x14ac:dyDescent="0.2">
      <c r="D37189" s="343"/>
    </row>
    <row r="37190" spans="4:4" x14ac:dyDescent="0.2">
      <c r="D37190" s="343"/>
    </row>
    <row r="37191" spans="4:4" x14ac:dyDescent="0.2">
      <c r="D37191" s="343"/>
    </row>
    <row r="37192" spans="4:4" x14ac:dyDescent="0.2">
      <c r="D37192" s="343"/>
    </row>
    <row r="37193" spans="4:4" x14ac:dyDescent="0.2">
      <c r="D37193" s="343"/>
    </row>
    <row r="37194" spans="4:4" x14ac:dyDescent="0.2">
      <c r="D37194" s="343"/>
    </row>
    <row r="37195" spans="4:4" x14ac:dyDescent="0.2">
      <c r="D37195" s="343"/>
    </row>
    <row r="37196" spans="4:4" x14ac:dyDescent="0.2">
      <c r="D37196" s="343"/>
    </row>
    <row r="37197" spans="4:4" x14ac:dyDescent="0.2">
      <c r="D37197" s="343"/>
    </row>
    <row r="37198" spans="4:4" x14ac:dyDescent="0.2">
      <c r="D37198" s="343"/>
    </row>
    <row r="37199" spans="4:4" x14ac:dyDescent="0.2">
      <c r="D37199" s="343"/>
    </row>
    <row r="37200" spans="4:4" x14ac:dyDescent="0.2">
      <c r="D37200" s="343"/>
    </row>
    <row r="37201" spans="4:4" x14ac:dyDescent="0.2">
      <c r="D37201" s="343"/>
    </row>
    <row r="37202" spans="4:4" x14ac:dyDescent="0.2">
      <c r="D37202" s="343"/>
    </row>
    <row r="37203" spans="4:4" x14ac:dyDescent="0.2">
      <c r="D37203" s="343"/>
    </row>
    <row r="37204" spans="4:4" x14ac:dyDescent="0.2">
      <c r="D37204" s="343"/>
    </row>
    <row r="37205" spans="4:4" x14ac:dyDescent="0.2">
      <c r="D37205" s="343"/>
    </row>
    <row r="37206" spans="4:4" x14ac:dyDescent="0.2">
      <c r="D37206" s="343"/>
    </row>
    <row r="37207" spans="4:4" x14ac:dyDescent="0.2">
      <c r="D37207" s="343"/>
    </row>
    <row r="37208" spans="4:4" x14ac:dyDescent="0.2">
      <c r="D37208" s="343"/>
    </row>
    <row r="37209" spans="4:4" x14ac:dyDescent="0.2">
      <c r="D37209" s="343"/>
    </row>
    <row r="37210" spans="4:4" x14ac:dyDescent="0.2">
      <c r="D37210" s="343"/>
    </row>
    <row r="37211" spans="4:4" x14ac:dyDescent="0.2">
      <c r="D37211" s="343"/>
    </row>
    <row r="37212" spans="4:4" x14ac:dyDescent="0.2">
      <c r="D37212" s="343"/>
    </row>
    <row r="37213" spans="4:4" x14ac:dyDescent="0.2">
      <c r="D37213" s="343"/>
    </row>
    <row r="37214" spans="4:4" x14ac:dyDescent="0.2">
      <c r="D37214" s="343"/>
    </row>
    <row r="37215" spans="4:4" x14ac:dyDescent="0.2">
      <c r="D37215" s="343"/>
    </row>
    <row r="37216" spans="4:4" x14ac:dyDescent="0.2">
      <c r="D37216" s="343"/>
    </row>
    <row r="37217" spans="4:4" x14ac:dyDescent="0.2">
      <c r="D37217" s="343"/>
    </row>
    <row r="37218" spans="4:4" x14ac:dyDescent="0.2">
      <c r="D37218" s="343"/>
    </row>
    <row r="37219" spans="4:4" x14ac:dyDescent="0.2">
      <c r="D37219" s="343"/>
    </row>
    <row r="37220" spans="4:4" x14ac:dyDescent="0.2">
      <c r="D37220" s="343"/>
    </row>
    <row r="37221" spans="4:4" x14ac:dyDescent="0.2">
      <c r="D37221" s="343"/>
    </row>
    <row r="37222" spans="4:4" x14ac:dyDescent="0.2">
      <c r="D37222" s="343"/>
    </row>
    <row r="37223" spans="4:4" x14ac:dyDescent="0.2">
      <c r="D37223" s="343"/>
    </row>
    <row r="37224" spans="4:4" x14ac:dyDescent="0.2">
      <c r="D37224" s="343"/>
    </row>
    <row r="37225" spans="4:4" x14ac:dyDescent="0.2">
      <c r="D37225" s="343"/>
    </row>
    <row r="37226" spans="4:4" x14ac:dyDescent="0.2">
      <c r="D37226" s="343"/>
    </row>
    <row r="37227" spans="4:4" x14ac:dyDescent="0.2">
      <c r="D37227" s="343"/>
    </row>
    <row r="37228" spans="4:4" x14ac:dyDescent="0.2">
      <c r="D37228" s="343"/>
    </row>
    <row r="37229" spans="4:4" x14ac:dyDescent="0.2">
      <c r="D37229" s="343"/>
    </row>
    <row r="37230" spans="4:4" x14ac:dyDescent="0.2">
      <c r="D37230" s="343"/>
    </row>
    <row r="37231" spans="4:4" x14ac:dyDescent="0.2">
      <c r="D37231" s="343"/>
    </row>
    <row r="37232" spans="4:4" x14ac:dyDescent="0.2">
      <c r="D37232" s="343"/>
    </row>
    <row r="37233" spans="4:4" x14ac:dyDescent="0.2">
      <c r="D37233" s="343"/>
    </row>
    <row r="37234" spans="4:4" x14ac:dyDescent="0.2">
      <c r="D37234" s="343"/>
    </row>
    <row r="37235" spans="4:4" x14ac:dyDescent="0.2">
      <c r="D37235" s="343"/>
    </row>
    <row r="37236" spans="4:4" x14ac:dyDescent="0.2">
      <c r="D37236" s="343"/>
    </row>
    <row r="37237" spans="4:4" x14ac:dyDescent="0.2">
      <c r="D37237" s="343"/>
    </row>
    <row r="37238" spans="4:4" x14ac:dyDescent="0.2">
      <c r="D37238" s="343"/>
    </row>
    <row r="37239" spans="4:4" x14ac:dyDescent="0.2">
      <c r="D37239" s="343"/>
    </row>
    <row r="37240" spans="4:4" x14ac:dyDescent="0.2">
      <c r="D37240" s="343"/>
    </row>
    <row r="37241" spans="4:4" x14ac:dyDescent="0.2">
      <c r="D37241" s="343"/>
    </row>
    <row r="37242" spans="4:4" x14ac:dyDescent="0.2">
      <c r="D37242" s="343"/>
    </row>
    <row r="37243" spans="4:4" x14ac:dyDescent="0.2">
      <c r="D37243" s="343"/>
    </row>
    <row r="37244" spans="4:4" x14ac:dyDescent="0.2">
      <c r="D37244" s="343"/>
    </row>
    <row r="37245" spans="4:4" x14ac:dyDescent="0.2">
      <c r="D37245" s="343"/>
    </row>
    <row r="37246" spans="4:4" x14ac:dyDescent="0.2">
      <c r="D37246" s="343"/>
    </row>
    <row r="37247" spans="4:4" x14ac:dyDescent="0.2">
      <c r="D37247" s="343"/>
    </row>
    <row r="37248" spans="4:4" x14ac:dyDescent="0.2">
      <c r="D37248" s="343"/>
    </row>
    <row r="37249" spans="4:4" x14ac:dyDescent="0.2">
      <c r="D37249" s="343"/>
    </row>
    <row r="37250" spans="4:4" x14ac:dyDescent="0.2">
      <c r="D37250" s="343"/>
    </row>
    <row r="37251" spans="4:4" x14ac:dyDescent="0.2">
      <c r="D37251" s="343"/>
    </row>
    <row r="37252" spans="4:4" x14ac:dyDescent="0.2">
      <c r="D37252" s="343"/>
    </row>
    <row r="37253" spans="4:4" x14ac:dyDescent="0.2">
      <c r="D37253" s="343"/>
    </row>
    <row r="37254" spans="4:4" x14ac:dyDescent="0.2">
      <c r="D37254" s="343"/>
    </row>
    <row r="37255" spans="4:4" x14ac:dyDescent="0.2">
      <c r="D37255" s="343"/>
    </row>
    <row r="37256" spans="4:4" x14ac:dyDescent="0.2">
      <c r="D37256" s="343"/>
    </row>
    <row r="37257" spans="4:4" x14ac:dyDescent="0.2">
      <c r="D37257" s="343"/>
    </row>
    <row r="37258" spans="4:4" x14ac:dyDescent="0.2">
      <c r="D37258" s="343"/>
    </row>
    <row r="37259" spans="4:4" x14ac:dyDescent="0.2">
      <c r="D37259" s="343"/>
    </row>
    <row r="37260" spans="4:4" x14ac:dyDescent="0.2">
      <c r="D37260" s="343"/>
    </row>
    <row r="37261" spans="4:4" x14ac:dyDescent="0.2">
      <c r="D37261" s="343"/>
    </row>
    <row r="37262" spans="4:4" x14ac:dyDescent="0.2">
      <c r="D37262" s="343"/>
    </row>
    <row r="37263" spans="4:4" x14ac:dyDescent="0.2">
      <c r="D37263" s="343"/>
    </row>
    <row r="37264" spans="4:4" x14ac:dyDescent="0.2">
      <c r="D37264" s="343"/>
    </row>
    <row r="37265" spans="4:4" x14ac:dyDescent="0.2">
      <c r="D37265" s="343"/>
    </row>
    <row r="37266" spans="4:4" x14ac:dyDescent="0.2">
      <c r="D37266" s="343"/>
    </row>
    <row r="37267" spans="4:4" x14ac:dyDescent="0.2">
      <c r="D37267" s="343"/>
    </row>
    <row r="37268" spans="4:4" x14ac:dyDescent="0.2">
      <c r="D37268" s="343"/>
    </row>
    <row r="37269" spans="4:4" x14ac:dyDescent="0.2">
      <c r="D37269" s="343"/>
    </row>
    <row r="37270" spans="4:4" x14ac:dyDescent="0.2">
      <c r="D37270" s="343"/>
    </row>
    <row r="37271" spans="4:4" x14ac:dyDescent="0.2">
      <c r="D37271" s="343"/>
    </row>
    <row r="37272" spans="4:4" x14ac:dyDescent="0.2">
      <c r="D37272" s="343"/>
    </row>
    <row r="37273" spans="4:4" x14ac:dyDescent="0.2">
      <c r="D37273" s="343"/>
    </row>
    <row r="37274" spans="4:4" x14ac:dyDescent="0.2">
      <c r="D37274" s="343"/>
    </row>
    <row r="37275" spans="4:4" x14ac:dyDescent="0.2">
      <c r="D37275" s="343"/>
    </row>
    <row r="37276" spans="4:4" x14ac:dyDescent="0.2">
      <c r="D37276" s="343"/>
    </row>
    <row r="37277" spans="4:4" x14ac:dyDescent="0.2">
      <c r="D37277" s="343"/>
    </row>
    <row r="37278" spans="4:4" x14ac:dyDescent="0.2">
      <c r="D37278" s="343"/>
    </row>
    <row r="37279" spans="4:4" x14ac:dyDescent="0.2">
      <c r="D37279" s="343"/>
    </row>
    <row r="37280" spans="4:4" x14ac:dyDescent="0.2">
      <c r="D37280" s="343"/>
    </row>
    <row r="37281" spans="4:4" x14ac:dyDescent="0.2">
      <c r="D37281" s="343"/>
    </row>
    <row r="37282" spans="4:4" x14ac:dyDescent="0.2">
      <c r="D37282" s="343"/>
    </row>
    <row r="37283" spans="4:4" x14ac:dyDescent="0.2">
      <c r="D37283" s="343"/>
    </row>
    <row r="37284" spans="4:4" x14ac:dyDescent="0.2">
      <c r="D37284" s="343"/>
    </row>
    <row r="37285" spans="4:4" x14ac:dyDescent="0.2">
      <c r="D37285" s="343"/>
    </row>
    <row r="37286" spans="4:4" x14ac:dyDescent="0.2">
      <c r="D37286" s="343"/>
    </row>
    <row r="37287" spans="4:4" x14ac:dyDescent="0.2">
      <c r="D37287" s="343"/>
    </row>
    <row r="37288" spans="4:4" x14ac:dyDescent="0.2">
      <c r="D37288" s="343"/>
    </row>
    <row r="37289" spans="4:4" x14ac:dyDescent="0.2">
      <c r="D37289" s="343"/>
    </row>
    <row r="37290" spans="4:4" x14ac:dyDescent="0.2">
      <c r="D37290" s="343"/>
    </row>
    <row r="37291" spans="4:4" x14ac:dyDescent="0.2">
      <c r="D37291" s="343"/>
    </row>
    <row r="37292" spans="4:4" x14ac:dyDescent="0.2">
      <c r="D37292" s="343"/>
    </row>
    <row r="37293" spans="4:4" x14ac:dyDescent="0.2">
      <c r="D37293" s="343"/>
    </row>
    <row r="37294" spans="4:4" x14ac:dyDescent="0.2">
      <c r="D37294" s="343"/>
    </row>
    <row r="37295" spans="4:4" x14ac:dyDescent="0.2">
      <c r="D37295" s="343"/>
    </row>
    <row r="37296" spans="4:4" x14ac:dyDescent="0.2">
      <c r="D37296" s="343"/>
    </row>
    <row r="37297" spans="4:4" x14ac:dyDescent="0.2">
      <c r="D37297" s="343"/>
    </row>
    <row r="37298" spans="4:4" x14ac:dyDescent="0.2">
      <c r="D37298" s="343"/>
    </row>
    <row r="37299" spans="4:4" x14ac:dyDescent="0.2">
      <c r="D37299" s="343"/>
    </row>
    <row r="37300" spans="4:4" x14ac:dyDescent="0.2">
      <c r="D37300" s="343"/>
    </row>
    <row r="37301" spans="4:4" x14ac:dyDescent="0.2">
      <c r="D37301" s="343"/>
    </row>
    <row r="37302" spans="4:4" x14ac:dyDescent="0.2">
      <c r="D37302" s="343"/>
    </row>
    <row r="37303" spans="4:4" x14ac:dyDescent="0.2">
      <c r="D37303" s="343"/>
    </row>
    <row r="37304" spans="4:4" x14ac:dyDescent="0.2">
      <c r="D37304" s="343"/>
    </row>
    <row r="37305" spans="4:4" x14ac:dyDescent="0.2">
      <c r="D37305" s="343"/>
    </row>
    <row r="37306" spans="4:4" x14ac:dyDescent="0.2">
      <c r="D37306" s="343"/>
    </row>
    <row r="37307" spans="4:4" x14ac:dyDescent="0.2">
      <c r="D37307" s="343"/>
    </row>
    <row r="37308" spans="4:4" x14ac:dyDescent="0.2">
      <c r="D37308" s="343"/>
    </row>
    <row r="37309" spans="4:4" x14ac:dyDescent="0.2">
      <c r="D37309" s="343"/>
    </row>
    <row r="37310" spans="4:4" x14ac:dyDescent="0.2">
      <c r="D37310" s="343"/>
    </row>
    <row r="37311" spans="4:4" x14ac:dyDescent="0.2">
      <c r="D37311" s="343"/>
    </row>
    <row r="37312" spans="4:4" x14ac:dyDescent="0.2">
      <c r="D37312" s="343"/>
    </row>
    <row r="37313" spans="4:4" x14ac:dyDescent="0.2">
      <c r="D37313" s="343"/>
    </row>
    <row r="37314" spans="4:4" x14ac:dyDescent="0.2">
      <c r="D37314" s="343"/>
    </row>
    <row r="37315" spans="4:4" x14ac:dyDescent="0.2">
      <c r="D37315" s="343"/>
    </row>
    <row r="37316" spans="4:4" x14ac:dyDescent="0.2">
      <c r="D37316" s="343"/>
    </row>
    <row r="37317" spans="4:4" x14ac:dyDescent="0.2">
      <c r="D37317" s="343"/>
    </row>
    <row r="37318" spans="4:4" x14ac:dyDescent="0.2">
      <c r="D37318" s="343"/>
    </row>
    <row r="37319" spans="4:4" x14ac:dyDescent="0.2">
      <c r="D37319" s="343"/>
    </row>
    <row r="37320" spans="4:4" x14ac:dyDescent="0.2">
      <c r="D37320" s="343"/>
    </row>
    <row r="37321" spans="4:4" x14ac:dyDescent="0.2">
      <c r="D37321" s="343"/>
    </row>
    <row r="37322" spans="4:4" x14ac:dyDescent="0.2">
      <c r="D37322" s="343"/>
    </row>
    <row r="37323" spans="4:4" x14ac:dyDescent="0.2">
      <c r="D37323" s="343"/>
    </row>
    <row r="37324" spans="4:4" x14ac:dyDescent="0.2">
      <c r="D37324" s="343"/>
    </row>
    <row r="37325" spans="4:4" x14ac:dyDescent="0.2">
      <c r="D37325" s="343"/>
    </row>
    <row r="37326" spans="4:4" x14ac:dyDescent="0.2">
      <c r="D37326" s="343"/>
    </row>
    <row r="37327" spans="4:4" x14ac:dyDescent="0.2">
      <c r="D37327" s="343"/>
    </row>
    <row r="37328" spans="4:4" x14ac:dyDescent="0.2">
      <c r="D37328" s="343"/>
    </row>
    <row r="37329" spans="4:4" x14ac:dyDescent="0.2">
      <c r="D37329" s="343"/>
    </row>
    <row r="37330" spans="4:4" x14ac:dyDescent="0.2">
      <c r="D37330" s="343"/>
    </row>
    <row r="37331" spans="4:4" x14ac:dyDescent="0.2">
      <c r="D37331" s="343"/>
    </row>
    <row r="37332" spans="4:4" x14ac:dyDescent="0.2">
      <c r="D37332" s="343"/>
    </row>
    <row r="37333" spans="4:4" x14ac:dyDescent="0.2">
      <c r="D37333" s="343"/>
    </row>
    <row r="37334" spans="4:4" x14ac:dyDescent="0.2">
      <c r="D37334" s="343"/>
    </row>
    <row r="37335" spans="4:4" x14ac:dyDescent="0.2">
      <c r="D37335" s="343"/>
    </row>
    <row r="37336" spans="4:4" x14ac:dyDescent="0.2">
      <c r="D37336" s="343"/>
    </row>
    <row r="37337" spans="4:4" x14ac:dyDescent="0.2">
      <c r="D37337" s="343"/>
    </row>
    <row r="37338" spans="4:4" x14ac:dyDescent="0.2">
      <c r="D37338" s="343"/>
    </row>
    <row r="37339" spans="4:4" x14ac:dyDescent="0.2">
      <c r="D37339" s="343"/>
    </row>
    <row r="37340" spans="4:4" x14ac:dyDescent="0.2">
      <c r="D37340" s="343"/>
    </row>
    <row r="37341" spans="4:4" x14ac:dyDescent="0.2">
      <c r="D37341" s="343"/>
    </row>
    <row r="37342" spans="4:4" x14ac:dyDescent="0.2">
      <c r="D37342" s="343"/>
    </row>
    <row r="37343" spans="4:4" x14ac:dyDescent="0.2">
      <c r="D37343" s="343"/>
    </row>
    <row r="37344" spans="4:4" x14ac:dyDescent="0.2">
      <c r="D37344" s="343"/>
    </row>
    <row r="37345" spans="4:4" x14ac:dyDescent="0.2">
      <c r="D37345" s="343"/>
    </row>
    <row r="37346" spans="4:4" x14ac:dyDescent="0.2">
      <c r="D37346" s="343"/>
    </row>
    <row r="37347" spans="4:4" x14ac:dyDescent="0.2">
      <c r="D37347" s="343"/>
    </row>
    <row r="37348" spans="4:4" x14ac:dyDescent="0.2">
      <c r="D37348" s="343"/>
    </row>
    <row r="37349" spans="4:4" x14ac:dyDescent="0.2">
      <c r="D37349" s="343"/>
    </row>
    <row r="37350" spans="4:4" x14ac:dyDescent="0.2">
      <c r="D37350" s="343"/>
    </row>
    <row r="37351" spans="4:4" x14ac:dyDescent="0.2">
      <c r="D37351" s="343"/>
    </row>
    <row r="37352" spans="4:4" x14ac:dyDescent="0.2">
      <c r="D37352" s="343"/>
    </row>
    <row r="37353" spans="4:4" x14ac:dyDescent="0.2">
      <c r="D37353" s="343"/>
    </row>
    <row r="37354" spans="4:4" x14ac:dyDescent="0.2">
      <c r="D37354" s="343"/>
    </row>
    <row r="37355" spans="4:4" x14ac:dyDescent="0.2">
      <c r="D37355" s="343"/>
    </row>
    <row r="37356" spans="4:4" x14ac:dyDescent="0.2">
      <c r="D37356" s="343"/>
    </row>
    <row r="37357" spans="4:4" x14ac:dyDescent="0.2">
      <c r="D37357" s="343"/>
    </row>
    <row r="37358" spans="4:4" x14ac:dyDescent="0.2">
      <c r="D37358" s="343"/>
    </row>
    <row r="37359" spans="4:4" x14ac:dyDescent="0.2">
      <c r="D37359" s="343"/>
    </row>
    <row r="37360" spans="4:4" x14ac:dyDescent="0.2">
      <c r="D37360" s="343"/>
    </row>
    <row r="37361" spans="4:4" x14ac:dyDescent="0.2">
      <c r="D37361" s="343"/>
    </row>
    <row r="37362" spans="4:4" x14ac:dyDescent="0.2">
      <c r="D37362" s="343"/>
    </row>
    <row r="37363" spans="4:4" x14ac:dyDescent="0.2">
      <c r="D37363" s="343"/>
    </row>
    <row r="37364" spans="4:4" x14ac:dyDescent="0.2">
      <c r="D37364" s="343"/>
    </row>
    <row r="37365" spans="4:4" x14ac:dyDescent="0.2">
      <c r="D37365" s="343"/>
    </row>
    <row r="37366" spans="4:4" x14ac:dyDescent="0.2">
      <c r="D37366" s="343"/>
    </row>
    <row r="37367" spans="4:4" x14ac:dyDescent="0.2">
      <c r="D37367" s="343"/>
    </row>
    <row r="37368" spans="4:4" x14ac:dyDescent="0.2">
      <c r="D37368" s="343"/>
    </row>
    <row r="37369" spans="4:4" x14ac:dyDescent="0.2">
      <c r="D37369" s="343"/>
    </row>
    <row r="37370" spans="4:4" x14ac:dyDescent="0.2">
      <c r="D37370" s="343"/>
    </row>
    <row r="37371" spans="4:4" x14ac:dyDescent="0.2">
      <c r="D37371" s="343"/>
    </row>
    <row r="37372" spans="4:4" x14ac:dyDescent="0.2">
      <c r="D37372" s="343"/>
    </row>
    <row r="37373" spans="4:4" x14ac:dyDescent="0.2">
      <c r="D37373" s="343"/>
    </row>
    <row r="37374" spans="4:4" x14ac:dyDescent="0.2">
      <c r="D37374" s="343"/>
    </row>
    <row r="37375" spans="4:4" x14ac:dyDescent="0.2">
      <c r="D37375" s="343"/>
    </row>
    <row r="37376" spans="4:4" x14ac:dyDescent="0.2">
      <c r="D37376" s="343"/>
    </row>
    <row r="37377" spans="4:4" x14ac:dyDescent="0.2">
      <c r="D37377" s="343"/>
    </row>
    <row r="37378" spans="4:4" x14ac:dyDescent="0.2">
      <c r="D37378" s="343"/>
    </row>
    <row r="37379" spans="4:4" x14ac:dyDescent="0.2">
      <c r="D37379" s="343"/>
    </row>
    <row r="37380" spans="4:4" x14ac:dyDescent="0.2">
      <c r="D37380" s="343"/>
    </row>
    <row r="37381" spans="4:4" x14ac:dyDescent="0.2">
      <c r="D37381" s="343"/>
    </row>
    <row r="37382" spans="4:4" x14ac:dyDescent="0.2">
      <c r="D37382" s="343"/>
    </row>
    <row r="37383" spans="4:4" x14ac:dyDescent="0.2">
      <c r="D37383" s="343"/>
    </row>
    <row r="37384" spans="4:4" x14ac:dyDescent="0.2">
      <c r="D37384" s="343"/>
    </row>
    <row r="37385" spans="4:4" x14ac:dyDescent="0.2">
      <c r="D37385" s="343"/>
    </row>
    <row r="37386" spans="4:4" x14ac:dyDescent="0.2">
      <c r="D37386" s="343"/>
    </row>
    <row r="37387" spans="4:4" x14ac:dyDescent="0.2">
      <c r="D37387" s="343"/>
    </row>
    <row r="37388" spans="4:4" x14ac:dyDescent="0.2">
      <c r="D37388" s="343"/>
    </row>
    <row r="37389" spans="4:4" x14ac:dyDescent="0.2">
      <c r="D37389" s="343"/>
    </row>
    <row r="37390" spans="4:4" x14ac:dyDescent="0.2">
      <c r="D37390" s="343"/>
    </row>
    <row r="37391" spans="4:4" x14ac:dyDescent="0.2">
      <c r="D37391" s="343"/>
    </row>
    <row r="37392" spans="4:4" x14ac:dyDescent="0.2">
      <c r="D37392" s="343"/>
    </row>
    <row r="37393" spans="4:4" x14ac:dyDescent="0.2">
      <c r="D37393" s="343"/>
    </row>
    <row r="37394" spans="4:4" x14ac:dyDescent="0.2">
      <c r="D37394" s="343"/>
    </row>
    <row r="37395" spans="4:4" x14ac:dyDescent="0.2">
      <c r="D37395" s="343"/>
    </row>
    <row r="37396" spans="4:4" x14ac:dyDescent="0.2">
      <c r="D37396" s="343"/>
    </row>
    <row r="37397" spans="4:4" x14ac:dyDescent="0.2">
      <c r="D37397" s="343"/>
    </row>
    <row r="37398" spans="4:4" x14ac:dyDescent="0.2">
      <c r="D37398" s="343"/>
    </row>
    <row r="37399" spans="4:4" x14ac:dyDescent="0.2">
      <c r="D37399" s="343"/>
    </row>
    <row r="37400" spans="4:4" x14ac:dyDescent="0.2">
      <c r="D37400" s="343"/>
    </row>
    <row r="37401" spans="4:4" x14ac:dyDescent="0.2">
      <c r="D37401" s="343"/>
    </row>
    <row r="37402" spans="4:4" x14ac:dyDescent="0.2">
      <c r="D37402" s="343"/>
    </row>
    <row r="37403" spans="4:4" x14ac:dyDescent="0.2">
      <c r="D37403" s="343"/>
    </row>
    <row r="37404" spans="4:4" x14ac:dyDescent="0.2">
      <c r="D37404" s="343"/>
    </row>
    <row r="37405" spans="4:4" x14ac:dyDescent="0.2">
      <c r="D37405" s="343"/>
    </row>
    <row r="37406" spans="4:4" x14ac:dyDescent="0.2">
      <c r="D37406" s="343"/>
    </row>
    <row r="37407" spans="4:4" x14ac:dyDescent="0.2">
      <c r="D37407" s="343"/>
    </row>
    <row r="37408" spans="4:4" x14ac:dyDescent="0.2">
      <c r="D37408" s="343"/>
    </row>
    <row r="37409" spans="4:4" x14ac:dyDescent="0.2">
      <c r="D37409" s="343"/>
    </row>
    <row r="37410" spans="4:4" x14ac:dyDescent="0.2">
      <c r="D37410" s="343"/>
    </row>
    <row r="37411" spans="4:4" x14ac:dyDescent="0.2">
      <c r="D37411" s="343"/>
    </row>
    <row r="37412" spans="4:4" x14ac:dyDescent="0.2">
      <c r="D37412" s="343"/>
    </row>
    <row r="37413" spans="4:4" x14ac:dyDescent="0.2">
      <c r="D37413" s="343"/>
    </row>
    <row r="37414" spans="4:4" x14ac:dyDescent="0.2">
      <c r="D37414" s="343"/>
    </row>
    <row r="37415" spans="4:4" x14ac:dyDescent="0.2">
      <c r="D37415" s="343"/>
    </row>
    <row r="37416" spans="4:4" x14ac:dyDescent="0.2">
      <c r="D37416" s="343"/>
    </row>
    <row r="37417" spans="4:4" x14ac:dyDescent="0.2">
      <c r="D37417" s="343"/>
    </row>
    <row r="37418" spans="4:4" x14ac:dyDescent="0.2">
      <c r="D37418" s="343"/>
    </row>
    <row r="37419" spans="4:4" x14ac:dyDescent="0.2">
      <c r="D37419" s="343"/>
    </row>
    <row r="37420" spans="4:4" x14ac:dyDescent="0.2">
      <c r="D37420" s="343"/>
    </row>
    <row r="37421" spans="4:4" x14ac:dyDescent="0.2">
      <c r="D37421" s="343"/>
    </row>
    <row r="37422" spans="4:4" x14ac:dyDescent="0.2">
      <c r="D37422" s="343"/>
    </row>
    <row r="37423" spans="4:4" x14ac:dyDescent="0.2">
      <c r="D37423" s="343"/>
    </row>
    <row r="37424" spans="4:4" x14ac:dyDescent="0.2">
      <c r="D37424" s="343"/>
    </row>
    <row r="37425" spans="4:4" x14ac:dyDescent="0.2">
      <c r="D37425" s="343"/>
    </row>
    <row r="37426" spans="4:4" x14ac:dyDescent="0.2">
      <c r="D37426" s="343"/>
    </row>
    <row r="37427" spans="4:4" x14ac:dyDescent="0.2">
      <c r="D37427" s="343"/>
    </row>
    <row r="37428" spans="4:4" x14ac:dyDescent="0.2">
      <c r="D37428" s="343"/>
    </row>
    <row r="37429" spans="4:4" x14ac:dyDescent="0.2">
      <c r="D37429" s="343"/>
    </row>
    <row r="37430" spans="4:4" x14ac:dyDescent="0.2">
      <c r="D37430" s="343"/>
    </row>
    <row r="37431" spans="4:4" x14ac:dyDescent="0.2">
      <c r="D37431" s="343"/>
    </row>
    <row r="37432" spans="4:4" x14ac:dyDescent="0.2">
      <c r="D37432" s="343"/>
    </row>
    <row r="37433" spans="4:4" x14ac:dyDescent="0.2">
      <c r="D37433" s="343"/>
    </row>
    <row r="37434" spans="4:4" x14ac:dyDescent="0.2">
      <c r="D37434" s="343"/>
    </row>
    <row r="37435" spans="4:4" x14ac:dyDescent="0.2">
      <c r="D37435" s="343"/>
    </row>
    <row r="37436" spans="4:4" x14ac:dyDescent="0.2">
      <c r="D37436" s="343"/>
    </row>
    <row r="37437" spans="4:4" x14ac:dyDescent="0.2">
      <c r="D37437" s="343"/>
    </row>
    <row r="37438" spans="4:4" x14ac:dyDescent="0.2">
      <c r="D37438" s="343"/>
    </row>
    <row r="37439" spans="4:4" x14ac:dyDescent="0.2">
      <c r="D37439" s="343"/>
    </row>
    <row r="37440" spans="4:4" x14ac:dyDescent="0.2">
      <c r="D37440" s="343"/>
    </row>
    <row r="37441" spans="4:4" x14ac:dyDescent="0.2">
      <c r="D37441" s="343"/>
    </row>
    <row r="37442" spans="4:4" x14ac:dyDescent="0.2">
      <c r="D37442" s="343"/>
    </row>
    <row r="37443" spans="4:4" x14ac:dyDescent="0.2">
      <c r="D37443" s="343"/>
    </row>
    <row r="37444" spans="4:4" x14ac:dyDescent="0.2">
      <c r="D37444" s="343"/>
    </row>
    <row r="37445" spans="4:4" x14ac:dyDescent="0.2">
      <c r="D37445" s="343"/>
    </row>
    <row r="37446" spans="4:4" x14ac:dyDescent="0.2">
      <c r="D37446" s="343"/>
    </row>
    <row r="37447" spans="4:4" x14ac:dyDescent="0.2">
      <c r="D37447" s="343"/>
    </row>
    <row r="37448" spans="4:4" x14ac:dyDescent="0.2">
      <c r="D37448" s="343"/>
    </row>
    <row r="37449" spans="4:4" x14ac:dyDescent="0.2">
      <c r="D37449" s="343"/>
    </row>
    <row r="37450" spans="4:4" x14ac:dyDescent="0.2">
      <c r="D37450" s="343"/>
    </row>
    <row r="37451" spans="4:4" x14ac:dyDescent="0.2">
      <c r="D37451" s="343"/>
    </row>
    <row r="37452" spans="4:4" x14ac:dyDescent="0.2">
      <c r="D37452" s="343"/>
    </row>
    <row r="37453" spans="4:4" x14ac:dyDescent="0.2">
      <c r="D37453" s="343"/>
    </row>
    <row r="37454" spans="4:4" x14ac:dyDescent="0.2">
      <c r="D37454" s="343"/>
    </row>
    <row r="37455" spans="4:4" x14ac:dyDescent="0.2">
      <c r="D37455" s="343"/>
    </row>
    <row r="37456" spans="4:4" x14ac:dyDescent="0.2">
      <c r="D37456" s="343"/>
    </row>
    <row r="37457" spans="4:4" x14ac:dyDescent="0.2">
      <c r="D37457" s="343"/>
    </row>
    <row r="37458" spans="4:4" x14ac:dyDescent="0.2">
      <c r="D37458" s="343"/>
    </row>
    <row r="37459" spans="4:4" x14ac:dyDescent="0.2">
      <c r="D37459" s="343"/>
    </row>
    <row r="37460" spans="4:4" x14ac:dyDescent="0.2">
      <c r="D37460" s="343"/>
    </row>
    <row r="37461" spans="4:4" x14ac:dyDescent="0.2">
      <c r="D37461" s="343"/>
    </row>
    <row r="37462" spans="4:4" x14ac:dyDescent="0.2">
      <c r="D37462" s="343"/>
    </row>
    <row r="37463" spans="4:4" x14ac:dyDescent="0.2">
      <c r="D37463" s="343"/>
    </row>
    <row r="37464" spans="4:4" x14ac:dyDescent="0.2">
      <c r="D37464" s="343"/>
    </row>
    <row r="37465" spans="4:4" x14ac:dyDescent="0.2">
      <c r="D37465" s="343"/>
    </row>
    <row r="37466" spans="4:4" x14ac:dyDescent="0.2">
      <c r="D37466" s="343"/>
    </row>
    <row r="37467" spans="4:4" x14ac:dyDescent="0.2">
      <c r="D37467" s="343"/>
    </row>
    <row r="37468" spans="4:4" x14ac:dyDescent="0.2">
      <c r="D37468" s="343"/>
    </row>
    <row r="37469" spans="4:4" x14ac:dyDescent="0.2">
      <c r="D37469" s="343"/>
    </row>
    <row r="37470" spans="4:4" x14ac:dyDescent="0.2">
      <c r="D37470" s="343"/>
    </row>
    <row r="37471" spans="4:4" x14ac:dyDescent="0.2">
      <c r="D37471" s="343"/>
    </row>
    <row r="37472" spans="4:4" x14ac:dyDescent="0.2">
      <c r="D37472" s="343"/>
    </row>
    <row r="37473" spans="4:4" x14ac:dyDescent="0.2">
      <c r="D37473" s="343"/>
    </row>
    <row r="37474" spans="4:4" x14ac:dyDescent="0.2">
      <c r="D37474" s="343"/>
    </row>
    <row r="37475" spans="4:4" x14ac:dyDescent="0.2">
      <c r="D37475" s="343"/>
    </row>
    <row r="37476" spans="4:4" x14ac:dyDescent="0.2">
      <c r="D37476" s="343"/>
    </row>
    <row r="37477" spans="4:4" x14ac:dyDescent="0.2">
      <c r="D37477" s="343"/>
    </row>
    <row r="37478" spans="4:4" x14ac:dyDescent="0.2">
      <c r="D37478" s="343"/>
    </row>
    <row r="37479" spans="4:4" x14ac:dyDescent="0.2">
      <c r="D37479" s="343"/>
    </row>
    <row r="37480" spans="4:4" x14ac:dyDescent="0.2">
      <c r="D37480" s="343"/>
    </row>
    <row r="37481" spans="4:4" x14ac:dyDescent="0.2">
      <c r="D37481" s="343"/>
    </row>
    <row r="37482" spans="4:4" x14ac:dyDescent="0.2">
      <c r="D37482" s="343"/>
    </row>
    <row r="37483" spans="4:4" x14ac:dyDescent="0.2">
      <c r="D37483" s="343"/>
    </row>
    <row r="37484" spans="4:4" x14ac:dyDescent="0.2">
      <c r="D37484" s="343"/>
    </row>
    <row r="37485" spans="4:4" x14ac:dyDescent="0.2">
      <c r="D37485" s="343"/>
    </row>
    <row r="37486" spans="4:4" x14ac:dyDescent="0.2">
      <c r="D37486" s="343"/>
    </row>
    <row r="37487" spans="4:4" x14ac:dyDescent="0.2">
      <c r="D37487" s="343"/>
    </row>
    <row r="37488" spans="4:4" x14ac:dyDescent="0.2">
      <c r="D37488" s="343"/>
    </row>
    <row r="37489" spans="4:4" x14ac:dyDescent="0.2">
      <c r="D37489" s="343"/>
    </row>
    <row r="37490" spans="4:4" x14ac:dyDescent="0.2">
      <c r="D37490" s="343"/>
    </row>
    <row r="37491" spans="4:4" x14ac:dyDescent="0.2">
      <c r="D37491" s="343"/>
    </row>
    <row r="37492" spans="4:4" x14ac:dyDescent="0.2">
      <c r="D37492" s="343"/>
    </row>
    <row r="37493" spans="4:4" x14ac:dyDescent="0.2">
      <c r="D37493" s="343"/>
    </row>
    <row r="37494" spans="4:4" x14ac:dyDescent="0.2">
      <c r="D37494" s="343"/>
    </row>
    <row r="37495" spans="4:4" x14ac:dyDescent="0.2">
      <c r="D37495" s="343"/>
    </row>
    <row r="37496" spans="4:4" x14ac:dyDescent="0.2">
      <c r="D37496" s="343"/>
    </row>
    <row r="37497" spans="4:4" x14ac:dyDescent="0.2">
      <c r="D37497" s="343"/>
    </row>
    <row r="37498" spans="4:4" x14ac:dyDescent="0.2">
      <c r="D37498" s="343"/>
    </row>
    <row r="37499" spans="4:4" x14ac:dyDescent="0.2">
      <c r="D37499" s="343"/>
    </row>
    <row r="37500" spans="4:4" x14ac:dyDescent="0.2">
      <c r="D37500" s="343"/>
    </row>
    <row r="37501" spans="4:4" x14ac:dyDescent="0.2">
      <c r="D37501" s="343"/>
    </row>
    <row r="37502" spans="4:4" x14ac:dyDescent="0.2">
      <c r="D37502" s="343"/>
    </row>
    <row r="37503" spans="4:4" x14ac:dyDescent="0.2">
      <c r="D37503" s="343"/>
    </row>
    <row r="37504" spans="4:4" x14ac:dyDescent="0.2">
      <c r="D37504" s="343"/>
    </row>
    <row r="37505" spans="4:4" x14ac:dyDescent="0.2">
      <c r="D37505" s="343"/>
    </row>
    <row r="37506" spans="4:4" x14ac:dyDescent="0.2">
      <c r="D37506" s="343"/>
    </row>
    <row r="37507" spans="4:4" x14ac:dyDescent="0.2">
      <c r="D37507" s="343"/>
    </row>
    <row r="37508" spans="4:4" x14ac:dyDescent="0.2">
      <c r="D37508" s="343"/>
    </row>
    <row r="37509" spans="4:4" x14ac:dyDescent="0.2">
      <c r="D37509" s="343"/>
    </row>
    <row r="37510" spans="4:4" x14ac:dyDescent="0.2">
      <c r="D37510" s="343"/>
    </row>
    <row r="37511" spans="4:4" x14ac:dyDescent="0.2">
      <c r="D37511" s="343"/>
    </row>
    <row r="37512" spans="4:4" x14ac:dyDescent="0.2">
      <c r="D37512" s="343"/>
    </row>
    <row r="37513" spans="4:4" x14ac:dyDescent="0.2">
      <c r="D37513" s="343"/>
    </row>
    <row r="37514" spans="4:4" x14ac:dyDescent="0.2">
      <c r="D37514" s="343"/>
    </row>
    <row r="37515" spans="4:4" x14ac:dyDescent="0.2">
      <c r="D37515" s="343"/>
    </row>
    <row r="37516" spans="4:4" x14ac:dyDescent="0.2">
      <c r="D37516" s="343"/>
    </row>
    <row r="37517" spans="4:4" x14ac:dyDescent="0.2">
      <c r="D37517" s="343"/>
    </row>
    <row r="37518" spans="4:4" x14ac:dyDescent="0.2">
      <c r="D37518" s="343"/>
    </row>
    <row r="37519" spans="4:4" x14ac:dyDescent="0.2">
      <c r="D37519" s="343"/>
    </row>
    <row r="37520" spans="4:4" x14ac:dyDescent="0.2">
      <c r="D37520" s="343"/>
    </row>
    <row r="37521" spans="4:4" x14ac:dyDescent="0.2">
      <c r="D37521" s="343"/>
    </row>
    <row r="37522" spans="4:4" x14ac:dyDescent="0.2">
      <c r="D37522" s="343"/>
    </row>
    <row r="37523" spans="4:4" x14ac:dyDescent="0.2">
      <c r="D37523" s="343"/>
    </row>
    <row r="37524" spans="4:4" x14ac:dyDescent="0.2">
      <c r="D37524" s="343"/>
    </row>
    <row r="37525" spans="4:4" x14ac:dyDescent="0.2">
      <c r="D37525" s="343"/>
    </row>
    <row r="37526" spans="4:4" x14ac:dyDescent="0.2">
      <c r="D37526" s="343"/>
    </row>
    <row r="37527" spans="4:4" x14ac:dyDescent="0.2">
      <c r="D37527" s="343"/>
    </row>
    <row r="37528" spans="4:4" x14ac:dyDescent="0.2">
      <c r="D37528" s="343"/>
    </row>
    <row r="37529" spans="4:4" x14ac:dyDescent="0.2">
      <c r="D37529" s="343"/>
    </row>
    <row r="37530" spans="4:4" x14ac:dyDescent="0.2">
      <c r="D37530" s="343"/>
    </row>
    <row r="37531" spans="4:4" x14ac:dyDescent="0.2">
      <c r="D37531" s="343"/>
    </row>
    <row r="37532" spans="4:4" x14ac:dyDescent="0.2">
      <c r="D37532" s="343"/>
    </row>
    <row r="37533" spans="4:4" x14ac:dyDescent="0.2">
      <c r="D37533" s="343"/>
    </row>
    <row r="37534" spans="4:4" x14ac:dyDescent="0.2">
      <c r="D37534" s="343"/>
    </row>
    <row r="37535" spans="4:4" x14ac:dyDescent="0.2">
      <c r="D37535" s="343"/>
    </row>
    <row r="37536" spans="4:4" x14ac:dyDescent="0.2">
      <c r="D37536" s="343"/>
    </row>
    <row r="37537" spans="4:4" x14ac:dyDescent="0.2">
      <c r="D37537" s="343"/>
    </row>
    <row r="37538" spans="4:4" x14ac:dyDescent="0.2">
      <c r="D37538" s="343"/>
    </row>
    <row r="37539" spans="4:4" x14ac:dyDescent="0.2">
      <c r="D37539" s="343"/>
    </row>
    <row r="37540" spans="4:4" x14ac:dyDescent="0.2">
      <c r="D37540" s="343"/>
    </row>
    <row r="37541" spans="4:4" x14ac:dyDescent="0.2">
      <c r="D37541" s="343"/>
    </row>
    <row r="37542" spans="4:4" x14ac:dyDescent="0.2">
      <c r="D37542" s="343"/>
    </row>
    <row r="37543" spans="4:4" x14ac:dyDescent="0.2">
      <c r="D37543" s="343"/>
    </row>
    <row r="37544" spans="4:4" x14ac:dyDescent="0.2">
      <c r="D37544" s="343"/>
    </row>
    <row r="37545" spans="4:4" x14ac:dyDescent="0.2">
      <c r="D37545" s="343"/>
    </row>
    <row r="37546" spans="4:4" x14ac:dyDescent="0.2">
      <c r="D37546" s="343"/>
    </row>
    <row r="37547" spans="4:4" x14ac:dyDescent="0.2">
      <c r="D37547" s="343"/>
    </row>
    <row r="37548" spans="4:4" x14ac:dyDescent="0.2">
      <c r="D37548" s="343"/>
    </row>
    <row r="37549" spans="4:4" x14ac:dyDescent="0.2">
      <c r="D37549" s="343"/>
    </row>
    <row r="37550" spans="4:4" x14ac:dyDescent="0.2">
      <c r="D37550" s="343"/>
    </row>
    <row r="37551" spans="4:4" x14ac:dyDescent="0.2">
      <c r="D37551" s="343"/>
    </row>
    <row r="37552" spans="4:4" x14ac:dyDescent="0.2">
      <c r="D37552" s="343"/>
    </row>
    <row r="37553" spans="4:4" x14ac:dyDescent="0.2">
      <c r="D37553" s="343"/>
    </row>
    <row r="37554" spans="4:4" x14ac:dyDescent="0.2">
      <c r="D37554" s="343"/>
    </row>
    <row r="37555" spans="4:4" x14ac:dyDescent="0.2">
      <c r="D37555" s="343"/>
    </row>
    <row r="37556" spans="4:4" x14ac:dyDescent="0.2">
      <c r="D37556" s="343"/>
    </row>
    <row r="37557" spans="4:4" x14ac:dyDescent="0.2">
      <c r="D37557" s="343"/>
    </row>
    <row r="37558" spans="4:4" x14ac:dyDescent="0.2">
      <c r="D37558" s="343"/>
    </row>
    <row r="37559" spans="4:4" x14ac:dyDescent="0.2">
      <c r="D37559" s="343"/>
    </row>
    <row r="37560" spans="4:4" x14ac:dyDescent="0.2">
      <c r="D37560" s="343"/>
    </row>
    <row r="37561" spans="4:4" x14ac:dyDescent="0.2">
      <c r="D37561" s="343"/>
    </row>
    <row r="37562" spans="4:4" x14ac:dyDescent="0.2">
      <c r="D37562" s="343"/>
    </row>
    <row r="37563" spans="4:4" x14ac:dyDescent="0.2">
      <c r="D37563" s="343"/>
    </row>
    <row r="37564" spans="4:4" x14ac:dyDescent="0.2">
      <c r="D37564" s="343"/>
    </row>
    <row r="37565" spans="4:4" x14ac:dyDescent="0.2">
      <c r="D37565" s="343"/>
    </row>
    <row r="37566" spans="4:4" x14ac:dyDescent="0.2">
      <c r="D37566" s="343"/>
    </row>
    <row r="37567" spans="4:4" x14ac:dyDescent="0.2">
      <c r="D37567" s="343"/>
    </row>
    <row r="37568" spans="4:4" x14ac:dyDescent="0.2">
      <c r="D37568" s="343"/>
    </row>
    <row r="37569" spans="4:4" x14ac:dyDescent="0.2">
      <c r="D37569" s="343"/>
    </row>
    <row r="37570" spans="4:4" x14ac:dyDescent="0.2">
      <c r="D37570" s="343"/>
    </row>
    <row r="37571" spans="4:4" x14ac:dyDescent="0.2">
      <c r="D37571" s="343"/>
    </row>
    <row r="37572" spans="4:4" x14ac:dyDescent="0.2">
      <c r="D37572" s="343"/>
    </row>
    <row r="37573" spans="4:4" x14ac:dyDescent="0.2">
      <c r="D37573" s="343"/>
    </row>
    <row r="37574" spans="4:4" x14ac:dyDescent="0.2">
      <c r="D37574" s="343"/>
    </row>
    <row r="37575" spans="4:4" x14ac:dyDescent="0.2">
      <c r="D37575" s="343"/>
    </row>
    <row r="37576" spans="4:4" x14ac:dyDescent="0.2">
      <c r="D37576" s="343"/>
    </row>
    <row r="37577" spans="4:4" x14ac:dyDescent="0.2">
      <c r="D37577" s="343"/>
    </row>
    <row r="37578" spans="4:4" x14ac:dyDescent="0.2">
      <c r="D37578" s="343"/>
    </row>
    <row r="37579" spans="4:4" x14ac:dyDescent="0.2">
      <c r="D37579" s="343"/>
    </row>
    <row r="37580" spans="4:4" x14ac:dyDescent="0.2">
      <c r="D37580" s="343"/>
    </row>
    <row r="37581" spans="4:4" x14ac:dyDescent="0.2">
      <c r="D37581" s="343"/>
    </row>
    <row r="37582" spans="4:4" x14ac:dyDescent="0.2">
      <c r="D37582" s="343"/>
    </row>
    <row r="37583" spans="4:4" x14ac:dyDescent="0.2">
      <c r="D37583" s="343"/>
    </row>
    <row r="37584" spans="4:4" x14ac:dyDescent="0.2">
      <c r="D37584" s="343"/>
    </row>
    <row r="37585" spans="4:4" x14ac:dyDescent="0.2">
      <c r="D37585" s="343"/>
    </row>
    <row r="37586" spans="4:4" x14ac:dyDescent="0.2">
      <c r="D37586" s="343"/>
    </row>
    <row r="37587" spans="4:4" x14ac:dyDescent="0.2">
      <c r="D37587" s="343"/>
    </row>
    <row r="37588" spans="4:4" x14ac:dyDescent="0.2">
      <c r="D37588" s="343"/>
    </row>
    <row r="37589" spans="4:4" x14ac:dyDescent="0.2">
      <c r="D37589" s="343"/>
    </row>
    <row r="37590" spans="4:4" x14ac:dyDescent="0.2">
      <c r="D37590" s="343"/>
    </row>
    <row r="37591" spans="4:4" x14ac:dyDescent="0.2">
      <c r="D37591" s="343"/>
    </row>
    <row r="37592" spans="4:4" x14ac:dyDescent="0.2">
      <c r="D37592" s="343"/>
    </row>
    <row r="37593" spans="4:4" x14ac:dyDescent="0.2">
      <c r="D37593" s="343"/>
    </row>
    <row r="37594" spans="4:4" x14ac:dyDescent="0.2">
      <c r="D37594" s="343"/>
    </row>
    <row r="37595" spans="4:4" x14ac:dyDescent="0.2">
      <c r="D37595" s="343"/>
    </row>
    <row r="37596" spans="4:4" x14ac:dyDescent="0.2">
      <c r="D37596" s="343"/>
    </row>
    <row r="37597" spans="4:4" x14ac:dyDescent="0.2">
      <c r="D37597" s="343"/>
    </row>
    <row r="37598" spans="4:4" x14ac:dyDescent="0.2">
      <c r="D37598" s="343"/>
    </row>
    <row r="37599" spans="4:4" x14ac:dyDescent="0.2">
      <c r="D37599" s="343"/>
    </row>
    <row r="37600" spans="4:4" x14ac:dyDescent="0.2">
      <c r="D37600" s="343"/>
    </row>
    <row r="37601" spans="4:4" x14ac:dyDescent="0.2">
      <c r="D37601" s="343"/>
    </row>
    <row r="37602" spans="4:4" x14ac:dyDescent="0.2">
      <c r="D37602" s="343"/>
    </row>
    <row r="37603" spans="4:4" x14ac:dyDescent="0.2">
      <c r="D37603" s="343"/>
    </row>
    <row r="37604" spans="4:4" x14ac:dyDescent="0.2">
      <c r="D37604" s="343"/>
    </row>
    <row r="37605" spans="4:4" x14ac:dyDescent="0.2">
      <c r="D37605" s="343"/>
    </row>
    <row r="37606" spans="4:4" x14ac:dyDescent="0.2">
      <c r="D37606" s="343"/>
    </row>
    <row r="37607" spans="4:4" x14ac:dyDescent="0.2">
      <c r="D37607" s="343"/>
    </row>
    <row r="37608" spans="4:4" x14ac:dyDescent="0.2">
      <c r="D37608" s="343"/>
    </row>
    <row r="37609" spans="4:4" x14ac:dyDescent="0.2">
      <c r="D37609" s="343"/>
    </row>
    <row r="37610" spans="4:4" x14ac:dyDescent="0.2">
      <c r="D37610" s="343"/>
    </row>
    <row r="37611" spans="4:4" x14ac:dyDescent="0.2">
      <c r="D37611" s="343"/>
    </row>
    <row r="37612" spans="4:4" x14ac:dyDescent="0.2">
      <c r="D37612" s="343"/>
    </row>
    <row r="37613" spans="4:4" x14ac:dyDescent="0.2">
      <c r="D37613" s="343"/>
    </row>
    <row r="37614" spans="4:4" x14ac:dyDescent="0.2">
      <c r="D37614" s="343"/>
    </row>
    <row r="37615" spans="4:4" x14ac:dyDescent="0.2">
      <c r="D37615" s="343"/>
    </row>
    <row r="37616" spans="4:4" x14ac:dyDescent="0.2">
      <c r="D37616" s="343"/>
    </row>
    <row r="37617" spans="4:4" x14ac:dyDescent="0.2">
      <c r="D37617" s="343"/>
    </row>
    <row r="37618" spans="4:4" x14ac:dyDescent="0.2">
      <c r="D37618" s="343"/>
    </row>
    <row r="37619" spans="4:4" x14ac:dyDescent="0.2">
      <c r="D37619" s="343"/>
    </row>
    <row r="37620" spans="4:4" x14ac:dyDescent="0.2">
      <c r="D37620" s="343"/>
    </row>
    <row r="37621" spans="4:4" x14ac:dyDescent="0.2">
      <c r="D37621" s="343"/>
    </row>
    <row r="37622" spans="4:4" x14ac:dyDescent="0.2">
      <c r="D37622" s="343"/>
    </row>
    <row r="37623" spans="4:4" x14ac:dyDescent="0.2">
      <c r="D37623" s="343"/>
    </row>
    <row r="37624" spans="4:4" x14ac:dyDescent="0.2">
      <c r="D37624" s="343"/>
    </row>
    <row r="37625" spans="4:4" x14ac:dyDescent="0.2">
      <c r="D37625" s="343"/>
    </row>
    <row r="37626" spans="4:4" x14ac:dyDescent="0.2">
      <c r="D37626" s="343"/>
    </row>
    <row r="37627" spans="4:4" x14ac:dyDescent="0.2">
      <c r="D37627" s="343"/>
    </row>
    <row r="37628" spans="4:4" x14ac:dyDescent="0.2">
      <c r="D37628" s="343"/>
    </row>
    <row r="37629" spans="4:4" x14ac:dyDescent="0.2">
      <c r="D37629" s="343"/>
    </row>
    <row r="37630" spans="4:4" x14ac:dyDescent="0.2">
      <c r="D37630" s="343"/>
    </row>
    <row r="37631" spans="4:4" x14ac:dyDescent="0.2">
      <c r="D37631" s="343"/>
    </row>
    <row r="37632" spans="4:4" x14ac:dyDescent="0.2">
      <c r="D37632" s="343"/>
    </row>
    <row r="37633" spans="4:4" x14ac:dyDescent="0.2">
      <c r="D37633" s="343"/>
    </row>
    <row r="37634" spans="4:4" x14ac:dyDescent="0.2">
      <c r="D37634" s="343"/>
    </row>
    <row r="37635" spans="4:4" x14ac:dyDescent="0.2">
      <c r="D37635" s="343"/>
    </row>
    <row r="37636" spans="4:4" x14ac:dyDescent="0.2">
      <c r="D37636" s="343"/>
    </row>
    <row r="37637" spans="4:4" x14ac:dyDescent="0.2">
      <c r="D37637" s="343"/>
    </row>
    <row r="37638" spans="4:4" x14ac:dyDescent="0.2">
      <c r="D37638" s="343"/>
    </row>
    <row r="37639" spans="4:4" x14ac:dyDescent="0.2">
      <c r="D37639" s="343"/>
    </row>
    <row r="37640" spans="4:4" x14ac:dyDescent="0.2">
      <c r="D37640" s="343"/>
    </row>
    <row r="37641" spans="4:4" x14ac:dyDescent="0.2">
      <c r="D37641" s="343"/>
    </row>
    <row r="37642" spans="4:4" x14ac:dyDescent="0.2">
      <c r="D37642" s="343"/>
    </row>
    <row r="37643" spans="4:4" x14ac:dyDescent="0.2">
      <c r="D37643" s="343"/>
    </row>
    <row r="37644" spans="4:4" x14ac:dyDescent="0.2">
      <c r="D37644" s="343"/>
    </row>
    <row r="37645" spans="4:4" x14ac:dyDescent="0.2">
      <c r="D37645" s="343"/>
    </row>
    <row r="37646" spans="4:4" x14ac:dyDescent="0.2">
      <c r="D37646" s="343"/>
    </row>
    <row r="37647" spans="4:4" x14ac:dyDescent="0.2">
      <c r="D37647" s="343"/>
    </row>
    <row r="37648" spans="4:4" x14ac:dyDescent="0.2">
      <c r="D37648" s="343"/>
    </row>
    <row r="37649" spans="4:4" x14ac:dyDescent="0.2">
      <c r="D37649" s="343"/>
    </row>
    <row r="37650" spans="4:4" x14ac:dyDescent="0.2">
      <c r="D37650" s="343"/>
    </row>
    <row r="37651" spans="4:4" x14ac:dyDescent="0.2">
      <c r="D37651" s="343"/>
    </row>
    <row r="37652" spans="4:4" x14ac:dyDescent="0.2">
      <c r="D37652" s="343"/>
    </row>
    <row r="37653" spans="4:4" x14ac:dyDescent="0.2">
      <c r="D37653" s="343"/>
    </row>
    <row r="37654" spans="4:4" x14ac:dyDescent="0.2">
      <c r="D37654" s="343"/>
    </row>
    <row r="37655" spans="4:4" x14ac:dyDescent="0.2">
      <c r="D37655" s="343"/>
    </row>
    <row r="37656" spans="4:4" x14ac:dyDescent="0.2">
      <c r="D37656" s="343"/>
    </row>
    <row r="37657" spans="4:4" x14ac:dyDescent="0.2">
      <c r="D37657" s="343"/>
    </row>
    <row r="37658" spans="4:4" x14ac:dyDescent="0.2">
      <c r="D37658" s="343"/>
    </row>
    <row r="37659" spans="4:4" x14ac:dyDescent="0.2">
      <c r="D37659" s="343"/>
    </row>
    <row r="37660" spans="4:4" x14ac:dyDescent="0.2">
      <c r="D37660" s="343"/>
    </row>
    <row r="37661" spans="4:4" x14ac:dyDescent="0.2">
      <c r="D37661" s="343"/>
    </row>
    <row r="37662" spans="4:4" x14ac:dyDescent="0.2">
      <c r="D37662" s="343"/>
    </row>
    <row r="37663" spans="4:4" x14ac:dyDescent="0.2">
      <c r="D37663" s="343"/>
    </row>
    <row r="37664" spans="4:4" x14ac:dyDescent="0.2">
      <c r="D37664" s="343"/>
    </row>
    <row r="37665" spans="4:4" x14ac:dyDescent="0.2">
      <c r="D37665" s="343"/>
    </row>
    <row r="37666" spans="4:4" x14ac:dyDescent="0.2">
      <c r="D37666" s="343"/>
    </row>
    <row r="37667" spans="4:4" x14ac:dyDescent="0.2">
      <c r="D37667" s="343"/>
    </row>
    <row r="37668" spans="4:4" x14ac:dyDescent="0.2">
      <c r="D37668" s="343"/>
    </row>
    <row r="37669" spans="4:4" x14ac:dyDescent="0.2">
      <c r="D37669" s="343"/>
    </row>
    <row r="37670" spans="4:4" x14ac:dyDescent="0.2">
      <c r="D37670" s="343"/>
    </row>
    <row r="37671" spans="4:4" x14ac:dyDescent="0.2">
      <c r="D37671" s="343"/>
    </row>
    <row r="37672" spans="4:4" x14ac:dyDescent="0.2">
      <c r="D37672" s="343"/>
    </row>
    <row r="37673" spans="4:4" x14ac:dyDescent="0.2">
      <c r="D37673" s="343"/>
    </row>
    <row r="37674" spans="4:4" x14ac:dyDescent="0.2">
      <c r="D37674" s="343"/>
    </row>
    <row r="37675" spans="4:4" x14ac:dyDescent="0.2">
      <c r="D37675" s="343"/>
    </row>
    <row r="37676" spans="4:4" x14ac:dyDescent="0.2">
      <c r="D37676" s="343"/>
    </row>
    <row r="37677" spans="4:4" x14ac:dyDescent="0.2">
      <c r="D37677" s="343"/>
    </row>
    <row r="37678" spans="4:4" x14ac:dyDescent="0.2">
      <c r="D37678" s="343"/>
    </row>
    <row r="37679" spans="4:4" x14ac:dyDescent="0.2">
      <c r="D37679" s="343"/>
    </row>
    <row r="37680" spans="4:4" x14ac:dyDescent="0.2">
      <c r="D37680" s="343"/>
    </row>
    <row r="37681" spans="4:4" x14ac:dyDescent="0.2">
      <c r="D37681" s="343"/>
    </row>
    <row r="37682" spans="4:4" x14ac:dyDescent="0.2">
      <c r="D37682" s="343"/>
    </row>
    <row r="37683" spans="4:4" x14ac:dyDescent="0.2">
      <c r="D37683" s="343"/>
    </row>
    <row r="37684" spans="4:4" x14ac:dyDescent="0.2">
      <c r="D37684" s="343"/>
    </row>
    <row r="37685" spans="4:4" x14ac:dyDescent="0.2">
      <c r="D37685" s="343"/>
    </row>
    <row r="37686" spans="4:4" x14ac:dyDescent="0.2">
      <c r="D37686" s="343"/>
    </row>
    <row r="37687" spans="4:4" x14ac:dyDescent="0.2">
      <c r="D37687" s="343"/>
    </row>
    <row r="37688" spans="4:4" x14ac:dyDescent="0.2">
      <c r="D37688" s="343"/>
    </row>
    <row r="37689" spans="4:4" x14ac:dyDescent="0.2">
      <c r="D37689" s="343"/>
    </row>
    <row r="37690" spans="4:4" x14ac:dyDescent="0.2">
      <c r="D37690" s="343"/>
    </row>
    <row r="37691" spans="4:4" x14ac:dyDescent="0.2">
      <c r="D37691" s="343"/>
    </row>
    <row r="37692" spans="4:4" x14ac:dyDescent="0.2">
      <c r="D37692" s="343"/>
    </row>
    <row r="37693" spans="4:4" x14ac:dyDescent="0.2">
      <c r="D37693" s="343"/>
    </row>
    <row r="37694" spans="4:4" x14ac:dyDescent="0.2">
      <c r="D37694" s="343"/>
    </row>
    <row r="37695" spans="4:4" x14ac:dyDescent="0.2">
      <c r="D37695" s="343"/>
    </row>
    <row r="37696" spans="4:4" x14ac:dyDescent="0.2">
      <c r="D37696" s="343"/>
    </row>
    <row r="37697" spans="4:4" x14ac:dyDescent="0.2">
      <c r="D37697" s="343"/>
    </row>
    <row r="37698" spans="4:4" x14ac:dyDescent="0.2">
      <c r="D37698" s="343"/>
    </row>
    <row r="37699" spans="4:4" x14ac:dyDescent="0.2">
      <c r="D37699" s="343"/>
    </row>
    <row r="37700" spans="4:4" x14ac:dyDescent="0.2">
      <c r="D37700" s="343"/>
    </row>
    <row r="37701" spans="4:4" x14ac:dyDescent="0.2">
      <c r="D37701" s="343"/>
    </row>
    <row r="37702" spans="4:4" x14ac:dyDescent="0.2">
      <c r="D37702" s="343"/>
    </row>
    <row r="37703" spans="4:4" x14ac:dyDescent="0.2">
      <c r="D37703" s="343"/>
    </row>
    <row r="37704" spans="4:4" x14ac:dyDescent="0.2">
      <c r="D37704" s="343"/>
    </row>
    <row r="37705" spans="4:4" x14ac:dyDescent="0.2">
      <c r="D37705" s="343"/>
    </row>
    <row r="37706" spans="4:4" x14ac:dyDescent="0.2">
      <c r="D37706" s="343"/>
    </row>
    <row r="37707" spans="4:4" x14ac:dyDescent="0.2">
      <c r="D37707" s="343"/>
    </row>
    <row r="37708" spans="4:4" x14ac:dyDescent="0.2">
      <c r="D37708" s="343"/>
    </row>
    <row r="37709" spans="4:4" x14ac:dyDescent="0.2">
      <c r="D37709" s="343"/>
    </row>
    <row r="37710" spans="4:4" x14ac:dyDescent="0.2">
      <c r="D37710" s="343"/>
    </row>
    <row r="37711" spans="4:4" x14ac:dyDescent="0.2">
      <c r="D37711" s="343"/>
    </row>
    <row r="37712" spans="4:4" x14ac:dyDescent="0.2">
      <c r="D37712" s="343"/>
    </row>
    <row r="37713" spans="4:4" x14ac:dyDescent="0.2">
      <c r="D37713" s="343"/>
    </row>
    <row r="37714" spans="4:4" x14ac:dyDescent="0.2">
      <c r="D37714" s="343"/>
    </row>
    <row r="37715" spans="4:4" x14ac:dyDescent="0.2">
      <c r="D37715" s="343"/>
    </row>
    <row r="37716" spans="4:4" x14ac:dyDescent="0.2">
      <c r="D37716" s="343"/>
    </row>
    <row r="37717" spans="4:4" x14ac:dyDescent="0.2">
      <c r="D37717" s="343"/>
    </row>
    <row r="37718" spans="4:4" x14ac:dyDescent="0.2">
      <c r="D37718" s="343"/>
    </row>
    <row r="37719" spans="4:4" x14ac:dyDescent="0.2">
      <c r="D37719" s="343"/>
    </row>
    <row r="37720" spans="4:4" x14ac:dyDescent="0.2">
      <c r="D37720" s="343"/>
    </row>
    <row r="37721" spans="4:4" x14ac:dyDescent="0.2">
      <c r="D37721" s="343"/>
    </row>
    <row r="37722" spans="4:4" x14ac:dyDescent="0.2">
      <c r="D37722" s="343"/>
    </row>
    <row r="37723" spans="4:4" x14ac:dyDescent="0.2">
      <c r="D37723" s="343"/>
    </row>
    <row r="37724" spans="4:4" x14ac:dyDescent="0.2">
      <c r="D37724" s="343"/>
    </row>
    <row r="37725" spans="4:4" x14ac:dyDescent="0.2">
      <c r="D37725" s="343"/>
    </row>
    <row r="37726" spans="4:4" x14ac:dyDescent="0.2">
      <c r="D37726" s="343"/>
    </row>
    <row r="37727" spans="4:4" x14ac:dyDescent="0.2">
      <c r="D37727" s="343"/>
    </row>
    <row r="37728" spans="4:4" x14ac:dyDescent="0.2">
      <c r="D37728" s="343"/>
    </row>
    <row r="37729" spans="4:4" x14ac:dyDescent="0.2">
      <c r="D37729" s="343"/>
    </row>
    <row r="37730" spans="4:4" x14ac:dyDescent="0.2">
      <c r="D37730" s="343"/>
    </row>
    <row r="37731" spans="4:4" x14ac:dyDescent="0.2">
      <c r="D37731" s="343"/>
    </row>
    <row r="37732" spans="4:4" x14ac:dyDescent="0.2">
      <c r="D37732" s="343"/>
    </row>
    <row r="37733" spans="4:4" x14ac:dyDescent="0.2">
      <c r="D37733" s="343"/>
    </row>
    <row r="37734" spans="4:4" x14ac:dyDescent="0.2">
      <c r="D37734" s="343"/>
    </row>
    <row r="37735" spans="4:4" x14ac:dyDescent="0.2">
      <c r="D37735" s="343"/>
    </row>
    <row r="37736" spans="4:4" x14ac:dyDescent="0.2">
      <c r="D37736" s="343"/>
    </row>
    <row r="37737" spans="4:4" x14ac:dyDescent="0.2">
      <c r="D37737" s="343"/>
    </row>
    <row r="37738" spans="4:4" x14ac:dyDescent="0.2">
      <c r="D37738" s="343"/>
    </row>
    <row r="37739" spans="4:4" x14ac:dyDescent="0.2">
      <c r="D37739" s="343"/>
    </row>
    <row r="37740" spans="4:4" x14ac:dyDescent="0.2">
      <c r="D37740" s="343"/>
    </row>
    <row r="37741" spans="4:4" x14ac:dyDescent="0.2">
      <c r="D37741" s="343"/>
    </row>
    <row r="37742" spans="4:4" x14ac:dyDescent="0.2">
      <c r="D37742" s="343"/>
    </row>
    <row r="37743" spans="4:4" x14ac:dyDescent="0.2">
      <c r="D37743" s="343"/>
    </row>
    <row r="37744" spans="4:4" x14ac:dyDescent="0.2">
      <c r="D37744" s="343"/>
    </row>
    <row r="37745" spans="4:4" x14ac:dyDescent="0.2">
      <c r="D37745" s="343"/>
    </row>
    <row r="37746" spans="4:4" x14ac:dyDescent="0.2">
      <c r="D37746" s="343"/>
    </row>
    <row r="37747" spans="4:4" x14ac:dyDescent="0.2">
      <c r="D37747" s="343"/>
    </row>
    <row r="37748" spans="4:4" x14ac:dyDescent="0.2">
      <c r="D37748" s="343"/>
    </row>
    <row r="37749" spans="4:4" x14ac:dyDescent="0.2">
      <c r="D37749" s="343"/>
    </row>
    <row r="37750" spans="4:4" x14ac:dyDescent="0.2">
      <c r="D37750" s="343"/>
    </row>
    <row r="37751" spans="4:4" x14ac:dyDescent="0.2">
      <c r="D37751" s="343"/>
    </row>
    <row r="37752" spans="4:4" x14ac:dyDescent="0.2">
      <c r="D37752" s="343"/>
    </row>
    <row r="37753" spans="4:4" x14ac:dyDescent="0.2">
      <c r="D37753" s="343"/>
    </row>
    <row r="37754" spans="4:4" x14ac:dyDescent="0.2">
      <c r="D37754" s="343"/>
    </row>
    <row r="37755" spans="4:4" x14ac:dyDescent="0.2">
      <c r="D37755" s="343"/>
    </row>
    <row r="37756" spans="4:4" x14ac:dyDescent="0.2">
      <c r="D37756" s="343"/>
    </row>
    <row r="37757" spans="4:4" x14ac:dyDescent="0.2">
      <c r="D37757" s="343"/>
    </row>
    <row r="37758" spans="4:4" x14ac:dyDescent="0.2">
      <c r="D37758" s="343"/>
    </row>
    <row r="37759" spans="4:4" x14ac:dyDescent="0.2">
      <c r="D37759" s="343"/>
    </row>
    <row r="37760" spans="4:4" x14ac:dyDescent="0.2">
      <c r="D37760" s="343"/>
    </row>
    <row r="37761" spans="4:4" x14ac:dyDescent="0.2">
      <c r="D37761" s="343"/>
    </row>
    <row r="37762" spans="4:4" x14ac:dyDescent="0.2">
      <c r="D37762" s="343"/>
    </row>
    <row r="37763" spans="4:4" x14ac:dyDescent="0.2">
      <c r="D37763" s="343"/>
    </row>
    <row r="37764" spans="4:4" x14ac:dyDescent="0.2">
      <c r="D37764" s="343"/>
    </row>
    <row r="37765" spans="4:4" x14ac:dyDescent="0.2">
      <c r="D37765" s="343"/>
    </row>
    <row r="37766" spans="4:4" x14ac:dyDescent="0.2">
      <c r="D37766" s="343"/>
    </row>
    <row r="37767" spans="4:4" x14ac:dyDescent="0.2">
      <c r="D37767" s="343"/>
    </row>
    <row r="37768" spans="4:4" x14ac:dyDescent="0.2">
      <c r="D37768" s="343"/>
    </row>
    <row r="37769" spans="4:4" x14ac:dyDescent="0.2">
      <c r="D37769" s="343"/>
    </row>
    <row r="37770" spans="4:4" x14ac:dyDescent="0.2">
      <c r="D37770" s="343"/>
    </row>
    <row r="37771" spans="4:4" x14ac:dyDescent="0.2">
      <c r="D37771" s="343"/>
    </row>
    <row r="37772" spans="4:4" x14ac:dyDescent="0.2">
      <c r="D37772" s="343"/>
    </row>
    <row r="37773" spans="4:4" x14ac:dyDescent="0.2">
      <c r="D37773" s="343"/>
    </row>
    <row r="37774" spans="4:4" x14ac:dyDescent="0.2">
      <c r="D37774" s="343"/>
    </row>
    <row r="37775" spans="4:4" x14ac:dyDescent="0.2">
      <c r="D37775" s="343"/>
    </row>
    <row r="37776" spans="4:4" x14ac:dyDescent="0.2">
      <c r="D37776" s="343"/>
    </row>
    <row r="37777" spans="4:4" x14ac:dyDescent="0.2">
      <c r="D37777" s="343"/>
    </row>
    <row r="37778" spans="4:4" x14ac:dyDescent="0.2">
      <c r="D37778" s="343"/>
    </row>
    <row r="37779" spans="4:4" x14ac:dyDescent="0.2">
      <c r="D37779" s="343"/>
    </row>
    <row r="37780" spans="4:4" x14ac:dyDescent="0.2">
      <c r="D37780" s="343"/>
    </row>
    <row r="37781" spans="4:4" x14ac:dyDescent="0.2">
      <c r="D37781" s="343"/>
    </row>
    <row r="37782" spans="4:4" x14ac:dyDescent="0.2">
      <c r="D37782" s="343"/>
    </row>
    <row r="37783" spans="4:4" x14ac:dyDescent="0.2">
      <c r="D37783" s="343"/>
    </row>
    <row r="37784" spans="4:4" x14ac:dyDescent="0.2">
      <c r="D37784" s="343"/>
    </row>
    <row r="37785" spans="4:4" x14ac:dyDescent="0.2">
      <c r="D37785" s="343"/>
    </row>
    <row r="37786" spans="4:4" x14ac:dyDescent="0.2">
      <c r="D37786" s="343"/>
    </row>
    <row r="37787" spans="4:4" x14ac:dyDescent="0.2">
      <c r="D37787" s="343"/>
    </row>
    <row r="37788" spans="4:4" x14ac:dyDescent="0.2">
      <c r="D37788" s="343"/>
    </row>
    <row r="37789" spans="4:4" x14ac:dyDescent="0.2">
      <c r="D37789" s="343"/>
    </row>
    <row r="37790" spans="4:4" x14ac:dyDescent="0.2">
      <c r="D37790" s="343"/>
    </row>
    <row r="37791" spans="4:4" x14ac:dyDescent="0.2">
      <c r="D37791" s="343"/>
    </row>
    <row r="37792" spans="4:4" x14ac:dyDescent="0.2">
      <c r="D37792" s="343"/>
    </row>
    <row r="37793" spans="4:4" x14ac:dyDescent="0.2">
      <c r="D37793" s="343"/>
    </row>
    <row r="37794" spans="4:4" x14ac:dyDescent="0.2">
      <c r="D37794" s="343"/>
    </row>
    <row r="37795" spans="4:4" x14ac:dyDescent="0.2">
      <c r="D37795" s="343"/>
    </row>
    <row r="37796" spans="4:4" x14ac:dyDescent="0.2">
      <c r="D37796" s="343"/>
    </row>
    <row r="37797" spans="4:4" x14ac:dyDescent="0.2">
      <c r="D37797" s="343"/>
    </row>
    <row r="37798" spans="4:4" x14ac:dyDescent="0.2">
      <c r="D37798" s="343"/>
    </row>
    <row r="37799" spans="4:4" x14ac:dyDescent="0.2">
      <c r="D37799" s="343"/>
    </row>
    <row r="37800" spans="4:4" x14ac:dyDescent="0.2">
      <c r="D37800" s="343"/>
    </row>
    <row r="37801" spans="4:4" x14ac:dyDescent="0.2">
      <c r="D37801" s="343"/>
    </row>
    <row r="37802" spans="4:4" x14ac:dyDescent="0.2">
      <c r="D37802" s="343"/>
    </row>
    <row r="37803" spans="4:4" x14ac:dyDescent="0.2">
      <c r="D37803" s="343"/>
    </row>
    <row r="37804" spans="4:4" x14ac:dyDescent="0.2">
      <c r="D37804" s="343"/>
    </row>
    <row r="37805" spans="4:4" x14ac:dyDescent="0.2">
      <c r="D37805" s="343"/>
    </row>
    <row r="37806" spans="4:4" x14ac:dyDescent="0.2">
      <c r="D37806" s="343"/>
    </row>
    <row r="37807" spans="4:4" x14ac:dyDescent="0.2">
      <c r="D37807" s="343"/>
    </row>
    <row r="37808" spans="4:4" x14ac:dyDescent="0.2">
      <c r="D37808" s="343"/>
    </row>
    <row r="37809" spans="4:4" x14ac:dyDescent="0.2">
      <c r="D37809" s="343"/>
    </row>
    <row r="37810" spans="4:4" x14ac:dyDescent="0.2">
      <c r="D37810" s="343"/>
    </row>
    <row r="37811" spans="4:4" x14ac:dyDescent="0.2">
      <c r="D37811" s="343"/>
    </row>
    <row r="37812" spans="4:4" x14ac:dyDescent="0.2">
      <c r="D37812" s="343"/>
    </row>
    <row r="37813" spans="4:4" x14ac:dyDescent="0.2">
      <c r="D37813" s="343"/>
    </row>
    <row r="37814" spans="4:4" x14ac:dyDescent="0.2">
      <c r="D37814" s="343"/>
    </row>
    <row r="37815" spans="4:4" x14ac:dyDescent="0.2">
      <c r="D37815" s="343"/>
    </row>
    <row r="37816" spans="4:4" x14ac:dyDescent="0.2">
      <c r="D37816" s="343"/>
    </row>
    <row r="37817" spans="4:4" x14ac:dyDescent="0.2">
      <c r="D37817" s="343"/>
    </row>
    <row r="37818" spans="4:4" x14ac:dyDescent="0.2">
      <c r="D37818" s="343"/>
    </row>
    <row r="37819" spans="4:4" x14ac:dyDescent="0.2">
      <c r="D37819" s="343"/>
    </row>
    <row r="37820" spans="4:4" x14ac:dyDescent="0.2">
      <c r="D37820" s="343"/>
    </row>
    <row r="37821" spans="4:4" x14ac:dyDescent="0.2">
      <c r="D37821" s="343"/>
    </row>
    <row r="37822" spans="4:4" x14ac:dyDescent="0.2">
      <c r="D37822" s="343"/>
    </row>
    <row r="37823" spans="4:4" x14ac:dyDescent="0.2">
      <c r="D37823" s="343"/>
    </row>
    <row r="37824" spans="4:4" x14ac:dyDescent="0.2">
      <c r="D37824" s="343"/>
    </row>
    <row r="37825" spans="4:4" x14ac:dyDescent="0.2">
      <c r="D37825" s="343"/>
    </row>
    <row r="37826" spans="4:4" x14ac:dyDescent="0.2">
      <c r="D37826" s="343"/>
    </row>
    <row r="37827" spans="4:4" x14ac:dyDescent="0.2">
      <c r="D37827" s="343"/>
    </row>
    <row r="37828" spans="4:4" x14ac:dyDescent="0.2">
      <c r="D37828" s="343"/>
    </row>
    <row r="37829" spans="4:4" x14ac:dyDescent="0.2">
      <c r="D37829" s="343"/>
    </row>
    <row r="37830" spans="4:4" x14ac:dyDescent="0.2">
      <c r="D37830" s="343"/>
    </row>
    <row r="37831" spans="4:4" x14ac:dyDescent="0.2">
      <c r="D37831" s="343"/>
    </row>
    <row r="37832" spans="4:4" x14ac:dyDescent="0.2">
      <c r="D37832" s="343"/>
    </row>
    <row r="37833" spans="4:4" x14ac:dyDescent="0.2">
      <c r="D37833" s="343"/>
    </row>
    <row r="37834" spans="4:4" x14ac:dyDescent="0.2">
      <c r="D37834" s="343"/>
    </row>
    <row r="37835" spans="4:4" x14ac:dyDescent="0.2">
      <c r="D37835" s="343"/>
    </row>
    <row r="37836" spans="4:4" x14ac:dyDescent="0.2">
      <c r="D37836" s="343"/>
    </row>
    <row r="37837" spans="4:4" x14ac:dyDescent="0.2">
      <c r="D37837" s="343"/>
    </row>
    <row r="37838" spans="4:4" x14ac:dyDescent="0.2">
      <c r="D37838" s="343"/>
    </row>
    <row r="37839" spans="4:4" x14ac:dyDescent="0.2">
      <c r="D37839" s="343"/>
    </row>
    <row r="37840" spans="4:4" x14ac:dyDescent="0.2">
      <c r="D37840" s="343"/>
    </row>
    <row r="37841" spans="4:4" x14ac:dyDescent="0.2">
      <c r="D37841" s="343"/>
    </row>
    <row r="37842" spans="4:4" x14ac:dyDescent="0.2">
      <c r="D37842" s="343"/>
    </row>
    <row r="37843" spans="4:4" x14ac:dyDescent="0.2">
      <c r="D37843" s="343"/>
    </row>
    <row r="37844" spans="4:4" x14ac:dyDescent="0.2">
      <c r="D37844" s="343"/>
    </row>
    <row r="37845" spans="4:4" x14ac:dyDescent="0.2">
      <c r="D37845" s="343"/>
    </row>
    <row r="37846" spans="4:4" x14ac:dyDescent="0.2">
      <c r="D37846" s="343"/>
    </row>
    <row r="37847" spans="4:4" x14ac:dyDescent="0.2">
      <c r="D37847" s="343"/>
    </row>
    <row r="37848" spans="4:4" x14ac:dyDescent="0.2">
      <c r="D37848" s="343"/>
    </row>
    <row r="37849" spans="4:4" x14ac:dyDescent="0.2">
      <c r="D37849" s="343"/>
    </row>
    <row r="37850" spans="4:4" x14ac:dyDescent="0.2">
      <c r="D37850" s="343"/>
    </row>
    <row r="37851" spans="4:4" x14ac:dyDescent="0.2">
      <c r="D37851" s="343"/>
    </row>
    <row r="37852" spans="4:4" x14ac:dyDescent="0.2">
      <c r="D37852" s="343"/>
    </row>
    <row r="37853" spans="4:4" x14ac:dyDescent="0.2">
      <c r="D37853" s="343"/>
    </row>
    <row r="37854" spans="4:4" x14ac:dyDescent="0.2">
      <c r="D37854" s="343"/>
    </row>
    <row r="37855" spans="4:4" x14ac:dyDescent="0.2">
      <c r="D37855" s="343"/>
    </row>
    <row r="37856" spans="4:4" x14ac:dyDescent="0.2">
      <c r="D37856" s="343"/>
    </row>
    <row r="37857" spans="4:4" x14ac:dyDescent="0.2">
      <c r="D37857" s="343"/>
    </row>
    <row r="37858" spans="4:4" x14ac:dyDescent="0.2">
      <c r="D37858" s="343"/>
    </row>
    <row r="37859" spans="4:4" x14ac:dyDescent="0.2">
      <c r="D37859" s="343"/>
    </row>
    <row r="37860" spans="4:4" x14ac:dyDescent="0.2">
      <c r="D37860" s="343"/>
    </row>
    <row r="37861" spans="4:4" x14ac:dyDescent="0.2">
      <c r="D37861" s="343"/>
    </row>
    <row r="37862" spans="4:4" x14ac:dyDescent="0.2">
      <c r="D37862" s="343"/>
    </row>
    <row r="37863" spans="4:4" x14ac:dyDescent="0.2">
      <c r="D37863" s="343"/>
    </row>
    <row r="37864" spans="4:4" x14ac:dyDescent="0.2">
      <c r="D37864" s="343"/>
    </row>
    <row r="37865" spans="4:4" x14ac:dyDescent="0.2">
      <c r="D37865" s="343"/>
    </row>
    <row r="37866" spans="4:4" x14ac:dyDescent="0.2">
      <c r="D37866" s="343"/>
    </row>
    <row r="37867" spans="4:4" x14ac:dyDescent="0.2">
      <c r="D37867" s="343"/>
    </row>
    <row r="37868" spans="4:4" x14ac:dyDescent="0.2">
      <c r="D37868" s="343"/>
    </row>
    <row r="37869" spans="4:4" x14ac:dyDescent="0.2">
      <c r="D37869" s="343"/>
    </row>
    <row r="37870" spans="4:4" x14ac:dyDescent="0.2">
      <c r="D37870" s="343"/>
    </row>
    <row r="37871" spans="4:4" x14ac:dyDescent="0.2">
      <c r="D37871" s="343"/>
    </row>
    <row r="37872" spans="4:4" x14ac:dyDescent="0.2">
      <c r="D37872" s="343"/>
    </row>
    <row r="37873" spans="4:4" x14ac:dyDescent="0.2">
      <c r="D37873" s="343"/>
    </row>
    <row r="37874" spans="4:4" x14ac:dyDescent="0.2">
      <c r="D37874" s="343"/>
    </row>
    <row r="37875" spans="4:4" x14ac:dyDescent="0.2">
      <c r="D37875" s="343"/>
    </row>
    <row r="37876" spans="4:4" x14ac:dyDescent="0.2">
      <c r="D37876" s="343"/>
    </row>
    <row r="37877" spans="4:4" x14ac:dyDescent="0.2">
      <c r="D37877" s="343"/>
    </row>
    <row r="37878" spans="4:4" x14ac:dyDescent="0.2">
      <c r="D37878" s="343"/>
    </row>
    <row r="37879" spans="4:4" x14ac:dyDescent="0.2">
      <c r="D37879" s="343"/>
    </row>
    <row r="37880" spans="4:4" x14ac:dyDescent="0.2">
      <c r="D37880" s="343"/>
    </row>
    <row r="37881" spans="4:4" x14ac:dyDescent="0.2">
      <c r="D37881" s="343"/>
    </row>
    <row r="37882" spans="4:4" x14ac:dyDescent="0.2">
      <c r="D37882" s="343"/>
    </row>
    <row r="37883" spans="4:4" x14ac:dyDescent="0.2">
      <c r="D37883" s="343"/>
    </row>
    <row r="37884" spans="4:4" x14ac:dyDescent="0.2">
      <c r="D37884" s="343"/>
    </row>
    <row r="37885" spans="4:4" x14ac:dyDescent="0.2">
      <c r="D37885" s="343"/>
    </row>
    <row r="37886" spans="4:4" x14ac:dyDescent="0.2">
      <c r="D37886" s="343"/>
    </row>
    <row r="37887" spans="4:4" x14ac:dyDescent="0.2">
      <c r="D37887" s="343"/>
    </row>
    <row r="37888" spans="4:4" x14ac:dyDescent="0.2">
      <c r="D37888" s="343"/>
    </row>
    <row r="37889" spans="4:4" x14ac:dyDescent="0.2">
      <c r="D37889" s="343"/>
    </row>
    <row r="37890" spans="4:4" x14ac:dyDescent="0.2">
      <c r="D37890" s="343"/>
    </row>
    <row r="37891" spans="4:4" x14ac:dyDescent="0.2">
      <c r="D37891" s="343"/>
    </row>
    <row r="37892" spans="4:4" x14ac:dyDescent="0.2">
      <c r="D37892" s="343"/>
    </row>
    <row r="37893" spans="4:4" x14ac:dyDescent="0.2">
      <c r="D37893" s="343"/>
    </row>
    <row r="37894" spans="4:4" x14ac:dyDescent="0.2">
      <c r="D37894" s="343"/>
    </row>
    <row r="37895" spans="4:4" x14ac:dyDescent="0.2">
      <c r="D37895" s="343"/>
    </row>
    <row r="37896" spans="4:4" x14ac:dyDescent="0.2">
      <c r="D37896" s="343"/>
    </row>
    <row r="37897" spans="4:4" x14ac:dyDescent="0.2">
      <c r="D37897" s="343"/>
    </row>
    <row r="37898" spans="4:4" x14ac:dyDescent="0.2">
      <c r="D37898" s="343"/>
    </row>
    <row r="37899" spans="4:4" x14ac:dyDescent="0.2">
      <c r="D37899" s="343"/>
    </row>
    <row r="37900" spans="4:4" x14ac:dyDescent="0.2">
      <c r="D37900" s="343"/>
    </row>
    <row r="37901" spans="4:4" x14ac:dyDescent="0.2">
      <c r="D37901" s="343"/>
    </row>
    <row r="37902" spans="4:4" x14ac:dyDescent="0.2">
      <c r="D37902" s="343"/>
    </row>
    <row r="37903" spans="4:4" x14ac:dyDescent="0.2">
      <c r="D37903" s="343"/>
    </row>
    <row r="37904" spans="4:4" x14ac:dyDescent="0.2">
      <c r="D37904" s="343"/>
    </row>
    <row r="37905" spans="4:4" x14ac:dyDescent="0.2">
      <c r="D37905" s="343"/>
    </row>
    <row r="37906" spans="4:4" x14ac:dyDescent="0.2">
      <c r="D37906" s="343"/>
    </row>
    <row r="37907" spans="4:4" x14ac:dyDescent="0.2">
      <c r="D37907" s="343"/>
    </row>
    <row r="37908" spans="4:4" x14ac:dyDescent="0.2">
      <c r="D37908" s="343"/>
    </row>
    <row r="37909" spans="4:4" x14ac:dyDescent="0.2">
      <c r="D37909" s="343"/>
    </row>
    <row r="37910" spans="4:4" x14ac:dyDescent="0.2">
      <c r="D37910" s="343"/>
    </row>
    <row r="37911" spans="4:4" x14ac:dyDescent="0.2">
      <c r="D37911" s="343"/>
    </row>
    <row r="37912" spans="4:4" x14ac:dyDescent="0.2">
      <c r="D37912" s="343"/>
    </row>
    <row r="37913" spans="4:4" x14ac:dyDescent="0.2">
      <c r="D37913" s="343"/>
    </row>
    <row r="37914" spans="4:4" x14ac:dyDescent="0.2">
      <c r="D37914" s="343"/>
    </row>
    <row r="37915" spans="4:4" x14ac:dyDescent="0.2">
      <c r="D37915" s="343"/>
    </row>
    <row r="37916" spans="4:4" x14ac:dyDescent="0.2">
      <c r="D37916" s="343"/>
    </row>
    <row r="37917" spans="4:4" x14ac:dyDescent="0.2">
      <c r="D37917" s="343"/>
    </row>
    <row r="37918" spans="4:4" x14ac:dyDescent="0.2">
      <c r="D37918" s="343"/>
    </row>
    <row r="37919" spans="4:4" x14ac:dyDescent="0.2">
      <c r="D37919" s="343"/>
    </row>
    <row r="37920" spans="4:4" x14ac:dyDescent="0.2">
      <c r="D37920" s="343"/>
    </row>
    <row r="37921" spans="4:4" x14ac:dyDescent="0.2">
      <c r="D37921" s="343"/>
    </row>
    <row r="37922" spans="4:4" x14ac:dyDescent="0.2">
      <c r="D37922" s="343"/>
    </row>
    <row r="37923" spans="4:4" x14ac:dyDescent="0.2">
      <c r="D37923" s="343"/>
    </row>
    <row r="37924" spans="4:4" x14ac:dyDescent="0.2">
      <c r="D37924" s="343"/>
    </row>
    <row r="37925" spans="4:4" x14ac:dyDescent="0.2">
      <c r="D37925" s="343"/>
    </row>
    <row r="37926" spans="4:4" x14ac:dyDescent="0.2">
      <c r="D37926" s="343"/>
    </row>
    <row r="37927" spans="4:4" x14ac:dyDescent="0.2">
      <c r="D37927" s="343"/>
    </row>
    <row r="37928" spans="4:4" x14ac:dyDescent="0.2">
      <c r="D37928" s="343"/>
    </row>
    <row r="37929" spans="4:4" x14ac:dyDescent="0.2">
      <c r="D37929" s="343"/>
    </row>
    <row r="37930" spans="4:4" x14ac:dyDescent="0.2">
      <c r="D37930" s="343"/>
    </row>
    <row r="37931" spans="4:4" x14ac:dyDescent="0.2">
      <c r="D37931" s="343"/>
    </row>
    <row r="37932" spans="4:4" x14ac:dyDescent="0.2">
      <c r="D37932" s="343"/>
    </row>
    <row r="37933" spans="4:4" x14ac:dyDescent="0.2">
      <c r="D37933" s="343"/>
    </row>
    <row r="37934" spans="4:4" x14ac:dyDescent="0.2">
      <c r="D37934" s="343"/>
    </row>
    <row r="37935" spans="4:4" x14ac:dyDescent="0.2">
      <c r="D37935" s="343"/>
    </row>
    <row r="37936" spans="4:4" x14ac:dyDescent="0.2">
      <c r="D37936" s="343"/>
    </row>
    <row r="37937" spans="4:4" x14ac:dyDescent="0.2">
      <c r="D37937" s="343"/>
    </row>
    <row r="37938" spans="4:4" x14ac:dyDescent="0.2">
      <c r="D37938" s="343"/>
    </row>
    <row r="37939" spans="4:4" x14ac:dyDescent="0.2">
      <c r="D37939" s="343"/>
    </row>
    <row r="37940" spans="4:4" x14ac:dyDescent="0.2">
      <c r="D37940" s="343"/>
    </row>
    <row r="37941" spans="4:4" x14ac:dyDescent="0.2">
      <c r="D37941" s="343"/>
    </row>
    <row r="37942" spans="4:4" x14ac:dyDescent="0.2">
      <c r="D37942" s="343"/>
    </row>
    <row r="37943" spans="4:4" x14ac:dyDescent="0.2">
      <c r="D37943" s="343"/>
    </row>
    <row r="37944" spans="4:4" x14ac:dyDescent="0.2">
      <c r="D37944" s="343"/>
    </row>
    <row r="37945" spans="4:4" x14ac:dyDescent="0.2">
      <c r="D37945" s="343"/>
    </row>
    <row r="37946" spans="4:4" x14ac:dyDescent="0.2">
      <c r="D37946" s="343"/>
    </row>
    <row r="37947" spans="4:4" x14ac:dyDescent="0.2">
      <c r="D37947" s="343"/>
    </row>
    <row r="37948" spans="4:4" x14ac:dyDescent="0.2">
      <c r="D37948" s="343"/>
    </row>
    <row r="37949" spans="4:4" x14ac:dyDescent="0.2">
      <c r="D37949" s="343"/>
    </row>
    <row r="37950" spans="4:4" x14ac:dyDescent="0.2">
      <c r="D37950" s="343"/>
    </row>
    <row r="37951" spans="4:4" x14ac:dyDescent="0.2">
      <c r="D37951" s="343"/>
    </row>
    <row r="37952" spans="4:4" x14ac:dyDescent="0.2">
      <c r="D37952" s="343"/>
    </row>
    <row r="37953" spans="4:4" x14ac:dyDescent="0.2">
      <c r="D37953" s="343"/>
    </row>
    <row r="37954" spans="4:4" x14ac:dyDescent="0.2">
      <c r="D37954" s="343"/>
    </row>
    <row r="37955" spans="4:4" x14ac:dyDescent="0.2">
      <c r="D37955" s="343"/>
    </row>
    <row r="37956" spans="4:4" x14ac:dyDescent="0.2">
      <c r="D37956" s="343"/>
    </row>
    <row r="37957" spans="4:4" x14ac:dyDescent="0.2">
      <c r="D37957" s="343"/>
    </row>
    <row r="37958" spans="4:4" x14ac:dyDescent="0.2">
      <c r="D37958" s="343"/>
    </row>
    <row r="37959" spans="4:4" x14ac:dyDescent="0.2">
      <c r="D37959" s="343"/>
    </row>
    <row r="37960" spans="4:4" x14ac:dyDescent="0.2">
      <c r="D37960" s="343"/>
    </row>
    <row r="37961" spans="4:4" x14ac:dyDescent="0.2">
      <c r="D37961" s="343"/>
    </row>
    <row r="37962" spans="4:4" x14ac:dyDescent="0.2">
      <c r="D37962" s="343"/>
    </row>
    <row r="37963" spans="4:4" x14ac:dyDescent="0.2">
      <c r="D37963" s="343"/>
    </row>
    <row r="37964" spans="4:4" x14ac:dyDescent="0.2">
      <c r="D37964" s="343"/>
    </row>
    <row r="37965" spans="4:4" x14ac:dyDescent="0.2">
      <c r="D37965" s="343"/>
    </row>
    <row r="37966" spans="4:4" x14ac:dyDescent="0.2">
      <c r="D37966" s="343"/>
    </row>
    <row r="37967" spans="4:4" x14ac:dyDescent="0.2">
      <c r="D37967" s="343"/>
    </row>
    <row r="37968" spans="4:4" x14ac:dyDescent="0.2">
      <c r="D37968" s="343"/>
    </row>
    <row r="37969" spans="4:4" x14ac:dyDescent="0.2">
      <c r="D37969" s="343"/>
    </row>
    <row r="37970" spans="4:4" x14ac:dyDescent="0.2">
      <c r="D37970" s="343"/>
    </row>
    <row r="37971" spans="4:4" x14ac:dyDescent="0.2">
      <c r="D37971" s="343"/>
    </row>
    <row r="37972" spans="4:4" x14ac:dyDescent="0.2">
      <c r="D37972" s="343"/>
    </row>
    <row r="37973" spans="4:4" x14ac:dyDescent="0.2">
      <c r="D37973" s="343"/>
    </row>
    <row r="37974" spans="4:4" x14ac:dyDescent="0.2">
      <c r="D37974" s="343"/>
    </row>
    <row r="37975" spans="4:4" x14ac:dyDescent="0.2">
      <c r="D37975" s="343"/>
    </row>
    <row r="37976" spans="4:4" x14ac:dyDescent="0.2">
      <c r="D37976" s="343"/>
    </row>
    <row r="37977" spans="4:4" x14ac:dyDescent="0.2">
      <c r="D37977" s="343"/>
    </row>
    <row r="37978" spans="4:4" x14ac:dyDescent="0.2">
      <c r="D37978" s="343"/>
    </row>
    <row r="37979" spans="4:4" x14ac:dyDescent="0.2">
      <c r="D37979" s="343"/>
    </row>
    <row r="37980" spans="4:4" x14ac:dyDescent="0.2">
      <c r="D37980" s="343"/>
    </row>
    <row r="37981" spans="4:4" x14ac:dyDescent="0.2">
      <c r="D37981" s="343"/>
    </row>
    <row r="37982" spans="4:4" x14ac:dyDescent="0.2">
      <c r="D37982" s="343"/>
    </row>
    <row r="37983" spans="4:4" x14ac:dyDescent="0.2">
      <c r="D37983" s="343"/>
    </row>
    <row r="37984" spans="4:4" x14ac:dyDescent="0.2">
      <c r="D37984" s="343"/>
    </row>
    <row r="37985" spans="4:4" x14ac:dyDescent="0.2">
      <c r="D37985" s="343"/>
    </row>
    <row r="37986" spans="4:4" x14ac:dyDescent="0.2">
      <c r="D37986" s="343"/>
    </row>
    <row r="37987" spans="4:4" x14ac:dyDescent="0.2">
      <c r="D37987" s="343"/>
    </row>
    <row r="37988" spans="4:4" x14ac:dyDescent="0.2">
      <c r="D37988" s="343"/>
    </row>
    <row r="37989" spans="4:4" x14ac:dyDescent="0.2">
      <c r="D37989" s="343"/>
    </row>
    <row r="37990" spans="4:4" x14ac:dyDescent="0.2">
      <c r="D37990" s="343"/>
    </row>
    <row r="37991" spans="4:4" x14ac:dyDescent="0.2">
      <c r="D37991" s="343"/>
    </row>
    <row r="37992" spans="4:4" x14ac:dyDescent="0.2">
      <c r="D37992" s="343"/>
    </row>
    <row r="37993" spans="4:4" x14ac:dyDescent="0.2">
      <c r="D37993" s="343"/>
    </row>
    <row r="37994" spans="4:4" x14ac:dyDescent="0.2">
      <c r="D37994" s="343"/>
    </row>
    <row r="37995" spans="4:4" x14ac:dyDescent="0.2">
      <c r="D37995" s="343"/>
    </row>
    <row r="37996" spans="4:4" x14ac:dyDescent="0.2">
      <c r="D37996" s="343"/>
    </row>
    <row r="37997" spans="4:4" x14ac:dyDescent="0.2">
      <c r="D37997" s="343"/>
    </row>
    <row r="37998" spans="4:4" x14ac:dyDescent="0.2">
      <c r="D37998" s="343"/>
    </row>
    <row r="37999" spans="4:4" x14ac:dyDescent="0.2">
      <c r="D37999" s="343"/>
    </row>
    <row r="38000" spans="4:4" x14ac:dyDescent="0.2">
      <c r="D38000" s="343"/>
    </row>
    <row r="38001" spans="4:4" x14ac:dyDescent="0.2">
      <c r="D38001" s="343"/>
    </row>
    <row r="38002" spans="4:4" x14ac:dyDescent="0.2">
      <c r="D38002" s="343"/>
    </row>
    <row r="38003" spans="4:4" x14ac:dyDescent="0.2">
      <c r="D38003" s="343"/>
    </row>
    <row r="38004" spans="4:4" x14ac:dyDescent="0.2">
      <c r="D38004" s="343"/>
    </row>
    <row r="38005" spans="4:4" x14ac:dyDescent="0.2">
      <c r="D38005" s="343"/>
    </row>
    <row r="38006" spans="4:4" x14ac:dyDescent="0.2">
      <c r="D38006" s="343"/>
    </row>
    <row r="38007" spans="4:4" x14ac:dyDescent="0.2">
      <c r="D38007" s="343"/>
    </row>
    <row r="38008" spans="4:4" x14ac:dyDescent="0.2">
      <c r="D38008" s="343"/>
    </row>
    <row r="38009" spans="4:4" x14ac:dyDescent="0.2">
      <c r="D38009" s="343"/>
    </row>
    <row r="38010" spans="4:4" x14ac:dyDescent="0.2">
      <c r="D38010" s="343"/>
    </row>
    <row r="38011" spans="4:4" x14ac:dyDescent="0.2">
      <c r="D38011" s="343"/>
    </row>
    <row r="38012" spans="4:4" x14ac:dyDescent="0.2">
      <c r="D38012" s="343"/>
    </row>
    <row r="38013" spans="4:4" x14ac:dyDescent="0.2">
      <c r="D38013" s="343"/>
    </row>
    <row r="38014" spans="4:4" x14ac:dyDescent="0.2">
      <c r="D38014" s="343"/>
    </row>
    <row r="38015" spans="4:4" x14ac:dyDescent="0.2">
      <c r="D38015" s="343"/>
    </row>
    <row r="38016" spans="4:4" x14ac:dyDescent="0.2">
      <c r="D38016" s="343"/>
    </row>
    <row r="38017" spans="4:4" x14ac:dyDescent="0.2">
      <c r="D38017" s="343"/>
    </row>
    <row r="38018" spans="4:4" x14ac:dyDescent="0.2">
      <c r="D38018" s="343"/>
    </row>
    <row r="38019" spans="4:4" x14ac:dyDescent="0.2">
      <c r="D38019" s="343"/>
    </row>
    <row r="38020" spans="4:4" x14ac:dyDescent="0.2">
      <c r="D38020" s="343"/>
    </row>
    <row r="38021" spans="4:4" x14ac:dyDescent="0.2">
      <c r="D38021" s="343"/>
    </row>
    <row r="38022" spans="4:4" x14ac:dyDescent="0.2">
      <c r="D38022" s="343"/>
    </row>
    <row r="38023" spans="4:4" x14ac:dyDescent="0.2">
      <c r="D38023" s="343"/>
    </row>
    <row r="38024" spans="4:4" x14ac:dyDescent="0.2">
      <c r="D38024" s="343"/>
    </row>
    <row r="38025" spans="4:4" x14ac:dyDescent="0.2">
      <c r="D38025" s="343"/>
    </row>
    <row r="38026" spans="4:4" x14ac:dyDescent="0.2">
      <c r="D38026" s="343"/>
    </row>
    <row r="38027" spans="4:4" x14ac:dyDescent="0.2">
      <c r="D38027" s="343"/>
    </row>
    <row r="38028" spans="4:4" x14ac:dyDescent="0.2">
      <c r="D38028" s="343"/>
    </row>
    <row r="38029" spans="4:4" x14ac:dyDescent="0.2">
      <c r="D38029" s="343"/>
    </row>
    <row r="38030" spans="4:4" x14ac:dyDescent="0.2">
      <c r="D38030" s="343"/>
    </row>
    <row r="38031" spans="4:4" x14ac:dyDescent="0.2">
      <c r="D38031" s="343"/>
    </row>
    <row r="38032" spans="4:4" x14ac:dyDescent="0.2">
      <c r="D38032" s="343"/>
    </row>
    <row r="38033" spans="4:4" x14ac:dyDescent="0.2">
      <c r="D38033" s="343"/>
    </row>
    <row r="38034" spans="4:4" x14ac:dyDescent="0.2">
      <c r="D38034" s="343"/>
    </row>
    <row r="38035" spans="4:4" x14ac:dyDescent="0.2">
      <c r="D38035" s="343"/>
    </row>
    <row r="38036" spans="4:4" x14ac:dyDescent="0.2">
      <c r="D38036" s="343"/>
    </row>
    <row r="38037" spans="4:4" x14ac:dyDescent="0.2">
      <c r="D38037" s="343"/>
    </row>
    <row r="38038" spans="4:4" x14ac:dyDescent="0.2">
      <c r="D38038" s="343"/>
    </row>
    <row r="38039" spans="4:4" x14ac:dyDescent="0.2">
      <c r="D38039" s="343"/>
    </row>
    <row r="38040" spans="4:4" x14ac:dyDescent="0.2">
      <c r="D38040" s="343"/>
    </row>
    <row r="38041" spans="4:4" x14ac:dyDescent="0.2">
      <c r="D38041" s="343"/>
    </row>
    <row r="38042" spans="4:4" x14ac:dyDescent="0.2">
      <c r="D38042" s="343"/>
    </row>
    <row r="38043" spans="4:4" x14ac:dyDescent="0.2">
      <c r="D38043" s="343"/>
    </row>
    <row r="38044" spans="4:4" x14ac:dyDescent="0.2">
      <c r="D38044" s="343"/>
    </row>
    <row r="38045" spans="4:4" x14ac:dyDescent="0.2">
      <c r="D38045" s="343"/>
    </row>
    <row r="38046" spans="4:4" x14ac:dyDescent="0.2">
      <c r="D38046" s="343"/>
    </row>
    <row r="38047" spans="4:4" x14ac:dyDescent="0.2">
      <c r="D38047" s="343"/>
    </row>
    <row r="38048" spans="4:4" x14ac:dyDescent="0.2">
      <c r="D38048" s="343"/>
    </row>
    <row r="38049" spans="4:4" x14ac:dyDescent="0.2">
      <c r="D38049" s="343"/>
    </row>
    <row r="38050" spans="4:4" x14ac:dyDescent="0.2">
      <c r="D38050" s="343"/>
    </row>
    <row r="38051" spans="4:4" x14ac:dyDescent="0.2">
      <c r="D38051" s="343"/>
    </row>
    <row r="38052" spans="4:4" x14ac:dyDescent="0.2">
      <c r="D38052" s="343"/>
    </row>
    <row r="38053" spans="4:4" x14ac:dyDescent="0.2">
      <c r="D38053" s="343"/>
    </row>
    <row r="38054" spans="4:4" x14ac:dyDescent="0.2">
      <c r="D38054" s="343"/>
    </row>
    <row r="38055" spans="4:4" x14ac:dyDescent="0.2">
      <c r="D38055" s="343"/>
    </row>
    <row r="38056" spans="4:4" x14ac:dyDescent="0.2">
      <c r="D38056" s="343"/>
    </row>
    <row r="38057" spans="4:4" x14ac:dyDescent="0.2">
      <c r="D38057" s="343"/>
    </row>
    <row r="38058" spans="4:4" x14ac:dyDescent="0.2">
      <c r="D38058" s="343"/>
    </row>
    <row r="38059" spans="4:4" x14ac:dyDescent="0.2">
      <c r="D38059" s="343"/>
    </row>
    <row r="38060" spans="4:4" x14ac:dyDescent="0.2">
      <c r="D38060" s="343"/>
    </row>
    <row r="38061" spans="4:4" x14ac:dyDescent="0.2">
      <c r="D38061" s="343"/>
    </row>
    <row r="38062" spans="4:4" x14ac:dyDescent="0.2">
      <c r="D38062" s="343"/>
    </row>
    <row r="38063" spans="4:4" x14ac:dyDescent="0.2">
      <c r="D38063" s="343"/>
    </row>
    <row r="38064" spans="4:4" x14ac:dyDescent="0.2">
      <c r="D38064" s="343"/>
    </row>
    <row r="38065" spans="4:4" x14ac:dyDescent="0.2">
      <c r="D38065" s="343"/>
    </row>
    <row r="38066" spans="4:4" x14ac:dyDescent="0.2">
      <c r="D38066" s="343"/>
    </row>
    <row r="38067" spans="4:4" x14ac:dyDescent="0.2">
      <c r="D38067" s="343"/>
    </row>
    <row r="38068" spans="4:4" x14ac:dyDescent="0.2">
      <c r="D38068" s="343"/>
    </row>
    <row r="38069" spans="4:4" x14ac:dyDescent="0.2">
      <c r="D38069" s="343"/>
    </row>
    <row r="38070" spans="4:4" x14ac:dyDescent="0.2">
      <c r="D38070" s="343"/>
    </row>
    <row r="38071" spans="4:4" x14ac:dyDescent="0.2">
      <c r="D38071" s="343"/>
    </row>
    <row r="38072" spans="4:4" x14ac:dyDescent="0.2">
      <c r="D38072" s="343"/>
    </row>
    <row r="38073" spans="4:4" x14ac:dyDescent="0.2">
      <c r="D38073" s="343"/>
    </row>
    <row r="38074" spans="4:4" x14ac:dyDescent="0.2">
      <c r="D38074" s="343"/>
    </row>
    <row r="38075" spans="4:4" x14ac:dyDescent="0.2">
      <c r="D38075" s="343"/>
    </row>
    <row r="38076" spans="4:4" x14ac:dyDescent="0.2">
      <c r="D38076" s="343"/>
    </row>
    <row r="38077" spans="4:4" x14ac:dyDescent="0.2">
      <c r="D38077" s="343"/>
    </row>
    <row r="38078" spans="4:4" x14ac:dyDescent="0.2">
      <c r="D38078" s="343"/>
    </row>
    <row r="38079" spans="4:4" x14ac:dyDescent="0.2">
      <c r="D38079" s="343"/>
    </row>
    <row r="38080" spans="4:4" x14ac:dyDescent="0.2">
      <c r="D38080" s="343"/>
    </row>
    <row r="38081" spans="4:4" x14ac:dyDescent="0.2">
      <c r="D38081" s="343"/>
    </row>
    <row r="38082" spans="4:4" x14ac:dyDescent="0.2">
      <c r="D38082" s="343"/>
    </row>
    <row r="38083" spans="4:4" x14ac:dyDescent="0.2">
      <c r="D38083" s="343"/>
    </row>
    <row r="38084" spans="4:4" x14ac:dyDescent="0.2">
      <c r="D38084" s="343"/>
    </row>
    <row r="38085" spans="4:4" x14ac:dyDescent="0.2">
      <c r="D38085" s="343"/>
    </row>
    <row r="38086" spans="4:4" x14ac:dyDescent="0.2">
      <c r="D38086" s="343"/>
    </row>
    <row r="38087" spans="4:4" x14ac:dyDescent="0.2">
      <c r="D38087" s="343"/>
    </row>
    <row r="38088" spans="4:4" x14ac:dyDescent="0.2">
      <c r="D38088" s="343"/>
    </row>
    <row r="38089" spans="4:4" x14ac:dyDescent="0.2">
      <c r="D38089" s="343"/>
    </row>
    <row r="38090" spans="4:4" x14ac:dyDescent="0.2">
      <c r="D38090" s="343"/>
    </row>
    <row r="38091" spans="4:4" x14ac:dyDescent="0.2">
      <c r="D38091" s="343"/>
    </row>
    <row r="38092" spans="4:4" x14ac:dyDescent="0.2">
      <c r="D38092" s="343"/>
    </row>
    <row r="38093" spans="4:4" x14ac:dyDescent="0.2">
      <c r="D38093" s="343"/>
    </row>
    <row r="38094" spans="4:4" x14ac:dyDescent="0.2">
      <c r="D38094" s="343"/>
    </row>
    <row r="38095" spans="4:4" x14ac:dyDescent="0.2">
      <c r="D38095" s="343"/>
    </row>
    <row r="38096" spans="4:4" x14ac:dyDescent="0.2">
      <c r="D38096" s="343"/>
    </row>
    <row r="38097" spans="4:4" x14ac:dyDescent="0.2">
      <c r="D38097" s="343"/>
    </row>
    <row r="38098" spans="4:4" x14ac:dyDescent="0.2">
      <c r="D38098" s="343"/>
    </row>
    <row r="38099" spans="4:4" x14ac:dyDescent="0.2">
      <c r="D38099" s="343"/>
    </row>
    <row r="38100" spans="4:4" x14ac:dyDescent="0.2">
      <c r="D38100" s="343"/>
    </row>
    <row r="38101" spans="4:4" x14ac:dyDescent="0.2">
      <c r="D38101" s="343"/>
    </row>
    <row r="38102" spans="4:4" x14ac:dyDescent="0.2">
      <c r="D38102" s="343"/>
    </row>
    <row r="38103" spans="4:4" x14ac:dyDescent="0.2">
      <c r="D38103" s="343"/>
    </row>
    <row r="38104" spans="4:4" x14ac:dyDescent="0.2">
      <c r="D38104" s="343"/>
    </row>
    <row r="38105" spans="4:4" x14ac:dyDescent="0.2">
      <c r="D38105" s="343"/>
    </row>
    <row r="38106" spans="4:4" x14ac:dyDescent="0.2">
      <c r="D38106" s="343"/>
    </row>
    <row r="38107" spans="4:4" x14ac:dyDescent="0.2">
      <c r="D38107" s="343"/>
    </row>
    <row r="38108" spans="4:4" x14ac:dyDescent="0.2">
      <c r="D38108" s="343"/>
    </row>
    <row r="38109" spans="4:4" x14ac:dyDescent="0.2">
      <c r="D38109" s="343"/>
    </row>
    <row r="38110" spans="4:4" x14ac:dyDescent="0.2">
      <c r="D38110" s="343"/>
    </row>
    <row r="38111" spans="4:4" x14ac:dyDescent="0.2">
      <c r="D38111" s="343"/>
    </row>
    <row r="38112" spans="4:4" x14ac:dyDescent="0.2">
      <c r="D38112" s="343"/>
    </row>
    <row r="38113" spans="4:4" x14ac:dyDescent="0.2">
      <c r="D38113" s="343"/>
    </row>
    <row r="38114" spans="4:4" x14ac:dyDescent="0.2">
      <c r="D38114" s="343"/>
    </row>
    <row r="38115" spans="4:4" x14ac:dyDescent="0.2">
      <c r="D38115" s="343"/>
    </row>
    <row r="38116" spans="4:4" x14ac:dyDescent="0.2">
      <c r="D38116" s="343"/>
    </row>
    <row r="38117" spans="4:4" x14ac:dyDescent="0.2">
      <c r="D38117" s="343"/>
    </row>
    <row r="38118" spans="4:4" x14ac:dyDescent="0.2">
      <c r="D38118" s="343"/>
    </row>
    <row r="38119" spans="4:4" x14ac:dyDescent="0.2">
      <c r="D38119" s="343"/>
    </row>
    <row r="38120" spans="4:4" x14ac:dyDescent="0.2">
      <c r="D38120" s="343"/>
    </row>
    <row r="38121" spans="4:4" x14ac:dyDescent="0.2">
      <c r="D38121" s="343"/>
    </row>
    <row r="38122" spans="4:4" x14ac:dyDescent="0.2">
      <c r="D38122" s="343"/>
    </row>
    <row r="38123" spans="4:4" x14ac:dyDescent="0.2">
      <c r="D38123" s="343"/>
    </row>
    <row r="38124" spans="4:4" x14ac:dyDescent="0.2">
      <c r="D38124" s="343"/>
    </row>
    <row r="38125" spans="4:4" x14ac:dyDescent="0.2">
      <c r="D38125" s="343"/>
    </row>
    <row r="38126" spans="4:4" x14ac:dyDescent="0.2">
      <c r="D38126" s="343"/>
    </row>
    <row r="38127" spans="4:4" x14ac:dyDescent="0.2">
      <c r="D38127" s="343"/>
    </row>
    <row r="38128" spans="4:4" x14ac:dyDescent="0.2">
      <c r="D38128" s="343"/>
    </row>
    <row r="38129" spans="4:4" x14ac:dyDescent="0.2">
      <c r="D38129" s="343"/>
    </row>
    <row r="38130" spans="4:4" x14ac:dyDescent="0.2">
      <c r="D38130" s="343"/>
    </row>
    <row r="38131" spans="4:4" x14ac:dyDescent="0.2">
      <c r="D38131" s="343"/>
    </row>
    <row r="38132" spans="4:4" x14ac:dyDescent="0.2">
      <c r="D38132" s="343"/>
    </row>
    <row r="38133" spans="4:4" x14ac:dyDescent="0.2">
      <c r="D38133" s="343"/>
    </row>
    <row r="38134" spans="4:4" x14ac:dyDescent="0.2">
      <c r="D38134" s="343"/>
    </row>
    <row r="38135" spans="4:4" x14ac:dyDescent="0.2">
      <c r="D38135" s="343"/>
    </row>
    <row r="38136" spans="4:4" x14ac:dyDescent="0.2">
      <c r="D38136" s="343"/>
    </row>
    <row r="38137" spans="4:4" x14ac:dyDescent="0.2">
      <c r="D38137" s="343"/>
    </row>
    <row r="38138" spans="4:4" x14ac:dyDescent="0.2">
      <c r="D38138" s="343"/>
    </row>
    <row r="38139" spans="4:4" x14ac:dyDescent="0.2">
      <c r="D38139" s="343"/>
    </row>
    <row r="38140" spans="4:4" x14ac:dyDescent="0.2">
      <c r="D38140" s="343"/>
    </row>
    <row r="38141" spans="4:4" x14ac:dyDescent="0.2">
      <c r="D38141" s="343"/>
    </row>
    <row r="38142" spans="4:4" x14ac:dyDescent="0.2">
      <c r="D38142" s="343"/>
    </row>
    <row r="38143" spans="4:4" x14ac:dyDescent="0.2">
      <c r="D38143" s="343"/>
    </row>
    <row r="38144" spans="4:4" x14ac:dyDescent="0.2">
      <c r="D38144" s="343"/>
    </row>
    <row r="38145" spans="4:4" x14ac:dyDescent="0.2">
      <c r="D38145" s="343"/>
    </row>
    <row r="38146" spans="4:4" x14ac:dyDescent="0.2">
      <c r="D38146" s="343"/>
    </row>
    <row r="38147" spans="4:4" x14ac:dyDescent="0.2">
      <c r="D38147" s="343"/>
    </row>
    <row r="38148" spans="4:4" x14ac:dyDescent="0.2">
      <c r="D38148" s="343"/>
    </row>
    <row r="38149" spans="4:4" x14ac:dyDescent="0.2">
      <c r="D38149" s="343"/>
    </row>
    <row r="38150" spans="4:4" x14ac:dyDescent="0.2">
      <c r="D38150" s="343"/>
    </row>
    <row r="38151" spans="4:4" x14ac:dyDescent="0.2">
      <c r="D38151" s="343"/>
    </row>
    <row r="38152" spans="4:4" x14ac:dyDescent="0.2">
      <c r="D38152" s="343"/>
    </row>
    <row r="38153" spans="4:4" x14ac:dyDescent="0.2">
      <c r="D38153" s="343"/>
    </row>
    <row r="38154" spans="4:4" x14ac:dyDescent="0.2">
      <c r="D38154" s="343"/>
    </row>
    <row r="38155" spans="4:4" x14ac:dyDescent="0.2">
      <c r="D38155" s="343"/>
    </row>
    <row r="38156" spans="4:4" x14ac:dyDescent="0.2">
      <c r="D38156" s="343"/>
    </row>
    <row r="38157" spans="4:4" x14ac:dyDescent="0.2">
      <c r="D38157" s="343"/>
    </row>
    <row r="38158" spans="4:4" x14ac:dyDescent="0.2">
      <c r="D38158" s="343"/>
    </row>
    <row r="38159" spans="4:4" x14ac:dyDescent="0.2">
      <c r="D38159" s="343"/>
    </row>
    <row r="38160" spans="4:4" x14ac:dyDescent="0.2">
      <c r="D38160" s="343"/>
    </row>
    <row r="38161" spans="4:4" x14ac:dyDescent="0.2">
      <c r="D38161" s="343"/>
    </row>
    <row r="38162" spans="4:4" x14ac:dyDescent="0.2">
      <c r="D38162" s="343"/>
    </row>
    <row r="38163" spans="4:4" x14ac:dyDescent="0.2">
      <c r="D38163" s="343"/>
    </row>
    <row r="38164" spans="4:4" x14ac:dyDescent="0.2">
      <c r="D38164" s="343"/>
    </row>
    <row r="38165" spans="4:4" x14ac:dyDescent="0.2">
      <c r="D38165" s="343"/>
    </row>
    <row r="38166" spans="4:4" x14ac:dyDescent="0.2">
      <c r="D38166" s="343"/>
    </row>
    <row r="38167" spans="4:4" x14ac:dyDescent="0.2">
      <c r="D38167" s="343"/>
    </row>
    <row r="38168" spans="4:4" x14ac:dyDescent="0.2">
      <c r="D38168" s="343"/>
    </row>
    <row r="38169" spans="4:4" x14ac:dyDescent="0.2">
      <c r="D38169" s="343"/>
    </row>
    <row r="38170" spans="4:4" x14ac:dyDescent="0.2">
      <c r="D38170" s="343"/>
    </row>
    <row r="38171" spans="4:4" x14ac:dyDescent="0.2">
      <c r="D38171" s="343"/>
    </row>
    <row r="38172" spans="4:4" x14ac:dyDescent="0.2">
      <c r="D38172" s="343"/>
    </row>
    <row r="38173" spans="4:4" x14ac:dyDescent="0.2">
      <c r="D38173" s="343"/>
    </row>
    <row r="38174" spans="4:4" x14ac:dyDescent="0.2">
      <c r="D38174" s="343"/>
    </row>
    <row r="38175" spans="4:4" x14ac:dyDescent="0.2">
      <c r="D38175" s="343"/>
    </row>
    <row r="38176" spans="4:4" x14ac:dyDescent="0.2">
      <c r="D38176" s="343"/>
    </row>
    <row r="38177" spans="4:4" x14ac:dyDescent="0.2">
      <c r="D38177" s="343"/>
    </row>
    <row r="38178" spans="4:4" x14ac:dyDescent="0.2">
      <c r="D38178" s="343"/>
    </row>
    <row r="38179" spans="4:4" x14ac:dyDescent="0.2">
      <c r="D38179" s="343"/>
    </row>
    <row r="38180" spans="4:4" x14ac:dyDescent="0.2">
      <c r="D38180" s="343"/>
    </row>
    <row r="38181" spans="4:4" x14ac:dyDescent="0.2">
      <c r="D38181" s="343"/>
    </row>
    <row r="38182" spans="4:4" x14ac:dyDescent="0.2">
      <c r="D38182" s="343"/>
    </row>
    <row r="38183" spans="4:4" x14ac:dyDescent="0.2">
      <c r="D38183" s="343"/>
    </row>
    <row r="38184" spans="4:4" x14ac:dyDescent="0.2">
      <c r="D38184" s="343"/>
    </row>
    <row r="38185" spans="4:4" x14ac:dyDescent="0.2">
      <c r="D38185" s="343"/>
    </row>
    <row r="38186" spans="4:4" x14ac:dyDescent="0.2">
      <c r="D38186" s="343"/>
    </row>
    <row r="38187" spans="4:4" x14ac:dyDescent="0.2">
      <c r="D38187" s="343"/>
    </row>
    <row r="38188" spans="4:4" x14ac:dyDescent="0.2">
      <c r="D38188" s="343"/>
    </row>
    <row r="38189" spans="4:4" x14ac:dyDescent="0.2">
      <c r="D38189" s="343"/>
    </row>
    <row r="38190" spans="4:4" x14ac:dyDescent="0.2">
      <c r="D38190" s="343"/>
    </row>
    <row r="38191" spans="4:4" x14ac:dyDescent="0.2">
      <c r="D38191" s="343"/>
    </row>
    <row r="38192" spans="4:4" x14ac:dyDescent="0.2">
      <c r="D38192" s="343"/>
    </row>
    <row r="38193" spans="4:4" x14ac:dyDescent="0.2">
      <c r="D38193" s="343"/>
    </row>
    <row r="38194" spans="4:4" x14ac:dyDescent="0.2">
      <c r="D38194" s="343"/>
    </row>
    <row r="38195" spans="4:4" x14ac:dyDescent="0.2">
      <c r="D38195" s="343"/>
    </row>
    <row r="38196" spans="4:4" x14ac:dyDescent="0.2">
      <c r="D38196" s="343"/>
    </row>
    <row r="38197" spans="4:4" x14ac:dyDescent="0.2">
      <c r="D38197" s="343"/>
    </row>
    <row r="38198" spans="4:4" x14ac:dyDescent="0.2">
      <c r="D38198" s="343"/>
    </row>
    <row r="38199" spans="4:4" x14ac:dyDescent="0.2">
      <c r="D38199" s="343"/>
    </row>
    <row r="38200" spans="4:4" x14ac:dyDescent="0.2">
      <c r="D38200" s="343"/>
    </row>
    <row r="38201" spans="4:4" x14ac:dyDescent="0.2">
      <c r="D38201" s="343"/>
    </row>
    <row r="38202" spans="4:4" x14ac:dyDescent="0.2">
      <c r="D38202" s="343"/>
    </row>
    <row r="38203" spans="4:4" x14ac:dyDescent="0.2">
      <c r="D38203" s="343"/>
    </row>
    <row r="38204" spans="4:4" x14ac:dyDescent="0.2">
      <c r="D38204" s="343"/>
    </row>
    <row r="38205" spans="4:4" x14ac:dyDescent="0.2">
      <c r="D38205" s="343"/>
    </row>
    <row r="38206" spans="4:4" x14ac:dyDescent="0.2">
      <c r="D38206" s="343"/>
    </row>
    <row r="38207" spans="4:4" x14ac:dyDescent="0.2">
      <c r="D38207" s="343"/>
    </row>
    <row r="38208" spans="4:4" x14ac:dyDescent="0.2">
      <c r="D38208" s="343"/>
    </row>
    <row r="38209" spans="4:4" x14ac:dyDescent="0.2">
      <c r="D38209" s="343"/>
    </row>
    <row r="38210" spans="4:4" x14ac:dyDescent="0.2">
      <c r="D38210" s="343"/>
    </row>
    <row r="38211" spans="4:4" x14ac:dyDescent="0.2">
      <c r="D38211" s="343"/>
    </row>
    <row r="38212" spans="4:4" x14ac:dyDescent="0.2">
      <c r="D38212" s="343"/>
    </row>
    <row r="38213" spans="4:4" x14ac:dyDescent="0.2">
      <c r="D38213" s="343"/>
    </row>
    <row r="38214" spans="4:4" x14ac:dyDescent="0.2">
      <c r="D38214" s="343"/>
    </row>
    <row r="38215" spans="4:4" x14ac:dyDescent="0.2">
      <c r="D38215" s="343"/>
    </row>
    <row r="38216" spans="4:4" x14ac:dyDescent="0.2">
      <c r="D38216" s="343"/>
    </row>
    <row r="38217" spans="4:4" x14ac:dyDescent="0.2">
      <c r="D38217" s="343"/>
    </row>
    <row r="38218" spans="4:4" x14ac:dyDescent="0.2">
      <c r="D38218" s="343"/>
    </row>
    <row r="38219" spans="4:4" x14ac:dyDescent="0.2">
      <c r="D38219" s="343"/>
    </row>
    <row r="38220" spans="4:4" x14ac:dyDescent="0.2">
      <c r="D38220" s="343"/>
    </row>
    <row r="38221" spans="4:4" x14ac:dyDescent="0.2">
      <c r="D38221" s="343"/>
    </row>
    <row r="38222" spans="4:4" x14ac:dyDescent="0.2">
      <c r="D38222" s="343"/>
    </row>
    <row r="38223" spans="4:4" x14ac:dyDescent="0.2">
      <c r="D38223" s="343"/>
    </row>
    <row r="38224" spans="4:4" x14ac:dyDescent="0.2">
      <c r="D38224" s="343"/>
    </row>
    <row r="38225" spans="4:4" x14ac:dyDescent="0.2">
      <c r="D38225" s="343"/>
    </row>
    <row r="38226" spans="4:4" x14ac:dyDescent="0.2">
      <c r="D38226" s="343"/>
    </row>
    <row r="38227" spans="4:4" x14ac:dyDescent="0.2">
      <c r="D38227" s="343"/>
    </row>
    <row r="38228" spans="4:4" x14ac:dyDescent="0.2">
      <c r="D38228" s="343"/>
    </row>
    <row r="38229" spans="4:4" x14ac:dyDescent="0.2">
      <c r="D38229" s="343"/>
    </row>
    <row r="38230" spans="4:4" x14ac:dyDescent="0.2">
      <c r="D38230" s="343"/>
    </row>
    <row r="38231" spans="4:4" x14ac:dyDescent="0.2">
      <c r="D38231" s="343"/>
    </row>
    <row r="38232" spans="4:4" x14ac:dyDescent="0.2">
      <c r="D38232" s="343"/>
    </row>
    <row r="38233" spans="4:4" x14ac:dyDescent="0.2">
      <c r="D38233" s="343"/>
    </row>
    <row r="38234" spans="4:4" x14ac:dyDescent="0.2">
      <c r="D38234" s="343"/>
    </row>
    <row r="38235" spans="4:4" x14ac:dyDescent="0.2">
      <c r="D38235" s="343"/>
    </row>
    <row r="38236" spans="4:4" x14ac:dyDescent="0.2">
      <c r="D38236" s="343"/>
    </row>
    <row r="38237" spans="4:4" x14ac:dyDescent="0.2">
      <c r="D38237" s="343"/>
    </row>
    <row r="38238" spans="4:4" x14ac:dyDescent="0.2">
      <c r="D38238" s="343"/>
    </row>
    <row r="38239" spans="4:4" x14ac:dyDescent="0.2">
      <c r="D38239" s="343"/>
    </row>
    <row r="38240" spans="4:4" x14ac:dyDescent="0.2">
      <c r="D38240" s="343"/>
    </row>
    <row r="38241" spans="4:4" x14ac:dyDescent="0.2">
      <c r="D38241" s="343"/>
    </row>
    <row r="38242" spans="4:4" x14ac:dyDescent="0.2">
      <c r="D38242" s="343"/>
    </row>
    <row r="38243" spans="4:4" x14ac:dyDescent="0.2">
      <c r="D38243" s="343"/>
    </row>
    <row r="38244" spans="4:4" x14ac:dyDescent="0.2">
      <c r="D38244" s="343"/>
    </row>
    <row r="38245" spans="4:4" x14ac:dyDescent="0.2">
      <c r="D38245" s="343"/>
    </row>
    <row r="38246" spans="4:4" x14ac:dyDescent="0.2">
      <c r="D38246" s="343"/>
    </row>
    <row r="38247" spans="4:4" x14ac:dyDescent="0.2">
      <c r="D38247" s="343"/>
    </row>
    <row r="38248" spans="4:4" x14ac:dyDescent="0.2">
      <c r="D38248" s="343"/>
    </row>
    <row r="38249" spans="4:4" x14ac:dyDescent="0.2">
      <c r="D38249" s="343"/>
    </row>
    <row r="38250" spans="4:4" x14ac:dyDescent="0.2">
      <c r="D38250" s="343"/>
    </row>
    <row r="38251" spans="4:4" x14ac:dyDescent="0.2">
      <c r="D38251" s="343"/>
    </row>
    <row r="38252" spans="4:4" x14ac:dyDescent="0.2">
      <c r="D38252" s="343"/>
    </row>
    <row r="38253" spans="4:4" x14ac:dyDescent="0.2">
      <c r="D38253" s="343"/>
    </row>
    <row r="38254" spans="4:4" x14ac:dyDescent="0.2">
      <c r="D38254" s="343"/>
    </row>
    <row r="38255" spans="4:4" x14ac:dyDescent="0.2">
      <c r="D38255" s="343"/>
    </row>
    <row r="38256" spans="4:4" x14ac:dyDescent="0.2">
      <c r="D38256" s="343"/>
    </row>
    <row r="38257" spans="4:4" x14ac:dyDescent="0.2">
      <c r="D38257" s="343"/>
    </row>
    <row r="38258" spans="4:4" x14ac:dyDescent="0.2">
      <c r="D38258" s="343"/>
    </row>
    <row r="38259" spans="4:4" x14ac:dyDescent="0.2">
      <c r="D38259" s="343"/>
    </row>
    <row r="38260" spans="4:4" x14ac:dyDescent="0.2">
      <c r="D38260" s="343"/>
    </row>
    <row r="38261" spans="4:4" x14ac:dyDescent="0.2">
      <c r="D38261" s="343"/>
    </row>
    <row r="38262" spans="4:4" x14ac:dyDescent="0.2">
      <c r="D38262" s="343"/>
    </row>
    <row r="38263" spans="4:4" x14ac:dyDescent="0.2">
      <c r="D38263" s="343"/>
    </row>
    <row r="38264" spans="4:4" x14ac:dyDescent="0.2">
      <c r="D38264" s="343"/>
    </row>
    <row r="38265" spans="4:4" x14ac:dyDescent="0.2">
      <c r="D38265" s="343"/>
    </row>
    <row r="38266" spans="4:4" x14ac:dyDescent="0.2">
      <c r="D38266" s="343"/>
    </row>
    <row r="38267" spans="4:4" x14ac:dyDescent="0.2">
      <c r="D38267" s="343"/>
    </row>
    <row r="38268" spans="4:4" x14ac:dyDescent="0.2">
      <c r="D38268" s="343"/>
    </row>
    <row r="38269" spans="4:4" x14ac:dyDescent="0.2">
      <c r="D38269" s="343"/>
    </row>
    <row r="38270" spans="4:4" x14ac:dyDescent="0.2">
      <c r="D38270" s="343"/>
    </row>
    <row r="38271" spans="4:4" x14ac:dyDescent="0.2">
      <c r="D38271" s="343"/>
    </row>
    <row r="38272" spans="4:4" x14ac:dyDescent="0.2">
      <c r="D38272" s="343"/>
    </row>
    <row r="38273" spans="4:4" x14ac:dyDescent="0.2">
      <c r="D38273" s="343"/>
    </row>
    <row r="38274" spans="4:4" x14ac:dyDescent="0.2">
      <c r="D38274" s="343"/>
    </row>
    <row r="38275" spans="4:4" x14ac:dyDescent="0.2">
      <c r="D38275" s="343"/>
    </row>
    <row r="38276" spans="4:4" x14ac:dyDescent="0.2">
      <c r="D38276" s="343"/>
    </row>
    <row r="38277" spans="4:4" x14ac:dyDescent="0.2">
      <c r="D38277" s="343"/>
    </row>
    <row r="38278" spans="4:4" x14ac:dyDescent="0.2">
      <c r="D38278" s="343"/>
    </row>
    <row r="38279" spans="4:4" x14ac:dyDescent="0.2">
      <c r="D38279" s="343"/>
    </row>
    <row r="38280" spans="4:4" x14ac:dyDescent="0.2">
      <c r="D38280" s="343"/>
    </row>
    <row r="38281" spans="4:4" x14ac:dyDescent="0.2">
      <c r="D38281" s="343"/>
    </row>
    <row r="38282" spans="4:4" x14ac:dyDescent="0.2">
      <c r="D38282" s="343"/>
    </row>
    <row r="38283" spans="4:4" x14ac:dyDescent="0.2">
      <c r="D38283" s="343"/>
    </row>
    <row r="38284" spans="4:4" x14ac:dyDescent="0.2">
      <c r="D38284" s="343"/>
    </row>
    <row r="38285" spans="4:4" x14ac:dyDescent="0.2">
      <c r="D38285" s="343"/>
    </row>
    <row r="38286" spans="4:4" x14ac:dyDescent="0.2">
      <c r="D38286" s="343"/>
    </row>
    <row r="38287" spans="4:4" x14ac:dyDescent="0.2">
      <c r="D38287" s="343"/>
    </row>
    <row r="38288" spans="4:4" x14ac:dyDescent="0.2">
      <c r="D38288" s="343"/>
    </row>
    <row r="38289" spans="4:4" x14ac:dyDescent="0.2">
      <c r="D38289" s="343"/>
    </row>
    <row r="38290" spans="4:4" x14ac:dyDescent="0.2">
      <c r="D38290" s="343"/>
    </row>
    <row r="38291" spans="4:4" x14ac:dyDescent="0.2">
      <c r="D38291" s="343"/>
    </row>
    <row r="38292" spans="4:4" x14ac:dyDescent="0.2">
      <c r="D38292" s="343"/>
    </row>
    <row r="38293" spans="4:4" x14ac:dyDescent="0.2">
      <c r="D38293" s="343"/>
    </row>
    <row r="38294" spans="4:4" x14ac:dyDescent="0.2">
      <c r="D38294" s="343"/>
    </row>
    <row r="38295" spans="4:4" x14ac:dyDescent="0.2">
      <c r="D38295" s="343"/>
    </row>
    <row r="38296" spans="4:4" x14ac:dyDescent="0.2">
      <c r="D38296" s="343"/>
    </row>
    <row r="38297" spans="4:4" x14ac:dyDescent="0.2">
      <c r="D38297" s="343"/>
    </row>
    <row r="38298" spans="4:4" x14ac:dyDescent="0.2">
      <c r="D38298" s="343"/>
    </row>
    <row r="38299" spans="4:4" x14ac:dyDescent="0.2">
      <c r="D38299" s="343"/>
    </row>
    <row r="38300" spans="4:4" x14ac:dyDescent="0.2">
      <c r="D38300" s="343"/>
    </row>
    <row r="38301" spans="4:4" x14ac:dyDescent="0.2">
      <c r="D38301" s="343"/>
    </row>
    <row r="38302" spans="4:4" x14ac:dyDescent="0.2">
      <c r="D38302" s="343"/>
    </row>
    <row r="38303" spans="4:4" x14ac:dyDescent="0.2">
      <c r="D38303" s="343"/>
    </row>
    <row r="38304" spans="4:4" x14ac:dyDescent="0.2">
      <c r="D38304" s="343"/>
    </row>
    <row r="38305" spans="4:4" x14ac:dyDescent="0.2">
      <c r="D38305" s="343"/>
    </row>
    <row r="38306" spans="4:4" x14ac:dyDescent="0.2">
      <c r="D38306" s="343"/>
    </row>
    <row r="38307" spans="4:4" x14ac:dyDescent="0.2">
      <c r="D38307" s="343"/>
    </row>
    <row r="38308" spans="4:4" x14ac:dyDescent="0.2">
      <c r="D38308" s="343"/>
    </row>
    <row r="38309" spans="4:4" x14ac:dyDescent="0.2">
      <c r="D38309" s="343"/>
    </row>
    <row r="38310" spans="4:4" x14ac:dyDescent="0.2">
      <c r="D38310" s="343"/>
    </row>
    <row r="38311" spans="4:4" x14ac:dyDescent="0.2">
      <c r="D38311" s="343"/>
    </row>
    <row r="38312" spans="4:4" x14ac:dyDescent="0.2">
      <c r="D38312" s="343"/>
    </row>
    <row r="38313" spans="4:4" x14ac:dyDescent="0.2">
      <c r="D38313" s="343"/>
    </row>
    <row r="38314" spans="4:4" x14ac:dyDescent="0.2">
      <c r="D38314" s="343"/>
    </row>
    <row r="38315" spans="4:4" x14ac:dyDescent="0.2">
      <c r="D38315" s="343"/>
    </row>
    <row r="38316" spans="4:4" x14ac:dyDescent="0.2">
      <c r="D38316" s="343"/>
    </row>
    <row r="38317" spans="4:4" x14ac:dyDescent="0.2">
      <c r="D38317" s="343"/>
    </row>
    <row r="38318" spans="4:4" x14ac:dyDescent="0.2">
      <c r="D38318" s="343"/>
    </row>
    <row r="38319" spans="4:4" x14ac:dyDescent="0.2">
      <c r="D38319" s="343"/>
    </row>
    <row r="38320" spans="4:4" x14ac:dyDescent="0.2">
      <c r="D38320" s="343"/>
    </row>
    <row r="38321" spans="4:4" x14ac:dyDescent="0.2">
      <c r="D38321" s="343"/>
    </row>
    <row r="38322" spans="4:4" x14ac:dyDescent="0.2">
      <c r="D38322" s="343"/>
    </row>
    <row r="38323" spans="4:4" x14ac:dyDescent="0.2">
      <c r="D38323" s="343"/>
    </row>
    <row r="38324" spans="4:4" x14ac:dyDescent="0.2">
      <c r="D38324" s="343"/>
    </row>
    <row r="38325" spans="4:4" x14ac:dyDescent="0.2">
      <c r="D38325" s="343"/>
    </row>
    <row r="38326" spans="4:4" x14ac:dyDescent="0.2">
      <c r="D38326" s="343"/>
    </row>
    <row r="38327" spans="4:4" x14ac:dyDescent="0.2">
      <c r="D38327" s="343"/>
    </row>
    <row r="38328" spans="4:4" x14ac:dyDescent="0.2">
      <c r="D38328" s="343"/>
    </row>
    <row r="38329" spans="4:4" x14ac:dyDescent="0.2">
      <c r="D38329" s="343"/>
    </row>
    <row r="38330" spans="4:4" x14ac:dyDescent="0.2">
      <c r="D38330" s="343"/>
    </row>
    <row r="38331" spans="4:4" x14ac:dyDescent="0.2">
      <c r="D38331" s="343"/>
    </row>
    <row r="38332" spans="4:4" x14ac:dyDescent="0.2">
      <c r="D38332" s="343"/>
    </row>
    <row r="38333" spans="4:4" x14ac:dyDescent="0.2">
      <c r="D38333" s="343"/>
    </row>
    <row r="38334" spans="4:4" x14ac:dyDescent="0.2">
      <c r="D38334" s="343"/>
    </row>
    <row r="38335" spans="4:4" x14ac:dyDescent="0.2">
      <c r="D38335" s="343"/>
    </row>
    <row r="38336" spans="4:4" x14ac:dyDescent="0.2">
      <c r="D38336" s="343"/>
    </row>
    <row r="38337" spans="4:4" x14ac:dyDescent="0.2">
      <c r="D38337" s="343"/>
    </row>
    <row r="38338" spans="4:4" x14ac:dyDescent="0.2">
      <c r="D38338" s="343"/>
    </row>
    <row r="38339" spans="4:4" x14ac:dyDescent="0.2">
      <c r="D38339" s="343"/>
    </row>
    <row r="38340" spans="4:4" x14ac:dyDescent="0.2">
      <c r="D38340" s="343"/>
    </row>
    <row r="38341" spans="4:4" x14ac:dyDescent="0.2">
      <c r="D38341" s="343"/>
    </row>
    <row r="38342" spans="4:4" x14ac:dyDescent="0.2">
      <c r="D38342" s="343"/>
    </row>
    <row r="38343" spans="4:4" x14ac:dyDescent="0.2">
      <c r="D38343" s="343"/>
    </row>
    <row r="38344" spans="4:4" x14ac:dyDescent="0.2">
      <c r="D38344" s="343"/>
    </row>
    <row r="38345" spans="4:4" x14ac:dyDescent="0.2">
      <c r="D38345" s="343"/>
    </row>
    <row r="38346" spans="4:4" x14ac:dyDescent="0.2">
      <c r="D38346" s="343"/>
    </row>
    <row r="38347" spans="4:4" x14ac:dyDescent="0.2">
      <c r="D38347" s="343"/>
    </row>
    <row r="38348" spans="4:4" x14ac:dyDescent="0.2">
      <c r="D38348" s="343"/>
    </row>
    <row r="38349" spans="4:4" x14ac:dyDescent="0.2">
      <c r="D38349" s="343"/>
    </row>
    <row r="38350" spans="4:4" x14ac:dyDescent="0.2">
      <c r="D38350" s="343"/>
    </row>
    <row r="38351" spans="4:4" x14ac:dyDescent="0.2">
      <c r="D38351" s="343"/>
    </row>
    <row r="38352" spans="4:4" x14ac:dyDescent="0.2">
      <c r="D38352" s="343"/>
    </row>
    <row r="38353" spans="4:4" x14ac:dyDescent="0.2">
      <c r="D38353" s="343"/>
    </row>
    <row r="38354" spans="4:4" x14ac:dyDescent="0.2">
      <c r="D38354" s="343"/>
    </row>
    <row r="38355" spans="4:4" x14ac:dyDescent="0.2">
      <c r="D38355" s="343"/>
    </row>
    <row r="38356" spans="4:4" x14ac:dyDescent="0.2">
      <c r="D38356" s="343"/>
    </row>
    <row r="38357" spans="4:4" x14ac:dyDescent="0.2">
      <c r="D38357" s="343"/>
    </row>
    <row r="38358" spans="4:4" x14ac:dyDescent="0.2">
      <c r="D38358" s="343"/>
    </row>
    <row r="38359" spans="4:4" x14ac:dyDescent="0.2">
      <c r="D38359" s="343"/>
    </row>
    <row r="38360" spans="4:4" x14ac:dyDescent="0.2">
      <c r="D38360" s="343"/>
    </row>
    <row r="38361" spans="4:4" x14ac:dyDescent="0.2">
      <c r="D38361" s="343"/>
    </row>
    <row r="38362" spans="4:4" x14ac:dyDescent="0.2">
      <c r="D38362" s="343"/>
    </row>
    <row r="38363" spans="4:4" x14ac:dyDescent="0.2">
      <c r="D38363" s="343"/>
    </row>
    <row r="38364" spans="4:4" x14ac:dyDescent="0.2">
      <c r="D38364" s="343"/>
    </row>
    <row r="38365" spans="4:4" x14ac:dyDescent="0.2">
      <c r="D38365" s="343"/>
    </row>
    <row r="38366" spans="4:4" x14ac:dyDescent="0.2">
      <c r="D38366" s="343"/>
    </row>
    <row r="38367" spans="4:4" x14ac:dyDescent="0.2">
      <c r="D38367" s="343"/>
    </row>
    <row r="38368" spans="4:4" x14ac:dyDescent="0.2">
      <c r="D38368" s="343"/>
    </row>
    <row r="38369" spans="4:4" x14ac:dyDescent="0.2">
      <c r="D38369" s="343"/>
    </row>
    <row r="38370" spans="4:4" x14ac:dyDescent="0.2">
      <c r="D38370" s="343"/>
    </row>
    <row r="38371" spans="4:4" x14ac:dyDescent="0.2">
      <c r="D38371" s="343"/>
    </row>
    <row r="38372" spans="4:4" x14ac:dyDescent="0.2">
      <c r="D38372" s="343"/>
    </row>
    <row r="38373" spans="4:4" x14ac:dyDescent="0.2">
      <c r="D38373" s="343"/>
    </row>
    <row r="38374" spans="4:4" x14ac:dyDescent="0.2">
      <c r="D38374" s="343"/>
    </row>
    <row r="38375" spans="4:4" x14ac:dyDescent="0.2">
      <c r="D38375" s="343"/>
    </row>
    <row r="38376" spans="4:4" x14ac:dyDescent="0.2">
      <c r="D38376" s="343"/>
    </row>
    <row r="38377" spans="4:4" x14ac:dyDescent="0.2">
      <c r="D38377" s="343"/>
    </row>
    <row r="38378" spans="4:4" x14ac:dyDescent="0.2">
      <c r="D38378" s="343"/>
    </row>
    <row r="38379" spans="4:4" x14ac:dyDescent="0.2">
      <c r="D38379" s="343"/>
    </row>
    <row r="38380" spans="4:4" x14ac:dyDescent="0.2">
      <c r="D38380" s="343"/>
    </row>
    <row r="38381" spans="4:4" x14ac:dyDescent="0.2">
      <c r="D38381" s="343"/>
    </row>
    <row r="38382" spans="4:4" x14ac:dyDescent="0.2">
      <c r="D38382" s="343"/>
    </row>
    <row r="38383" spans="4:4" x14ac:dyDescent="0.2">
      <c r="D38383" s="343"/>
    </row>
    <row r="38384" spans="4:4" x14ac:dyDescent="0.2">
      <c r="D38384" s="343"/>
    </row>
    <row r="38385" spans="4:4" x14ac:dyDescent="0.2">
      <c r="D38385" s="343"/>
    </row>
    <row r="38386" spans="4:4" x14ac:dyDescent="0.2">
      <c r="D38386" s="343"/>
    </row>
    <row r="38387" spans="4:4" x14ac:dyDescent="0.2">
      <c r="D38387" s="343"/>
    </row>
    <row r="38388" spans="4:4" x14ac:dyDescent="0.2">
      <c r="D38388" s="343"/>
    </row>
    <row r="38389" spans="4:4" x14ac:dyDescent="0.2">
      <c r="D38389" s="343"/>
    </row>
    <row r="38390" spans="4:4" x14ac:dyDescent="0.2">
      <c r="D38390" s="343"/>
    </row>
    <row r="38391" spans="4:4" x14ac:dyDescent="0.2">
      <c r="D38391" s="343"/>
    </row>
    <row r="38392" spans="4:4" x14ac:dyDescent="0.2">
      <c r="D38392" s="343"/>
    </row>
    <row r="38393" spans="4:4" x14ac:dyDescent="0.2">
      <c r="D38393" s="343"/>
    </row>
    <row r="38394" spans="4:4" x14ac:dyDescent="0.2">
      <c r="D38394" s="343"/>
    </row>
    <row r="38395" spans="4:4" x14ac:dyDescent="0.2">
      <c r="D38395" s="343"/>
    </row>
    <row r="38396" spans="4:4" x14ac:dyDescent="0.2">
      <c r="D38396" s="343"/>
    </row>
    <row r="38397" spans="4:4" x14ac:dyDescent="0.2">
      <c r="D38397" s="343"/>
    </row>
    <row r="38398" spans="4:4" x14ac:dyDescent="0.2">
      <c r="D38398" s="343"/>
    </row>
    <row r="38399" spans="4:4" x14ac:dyDescent="0.2">
      <c r="D38399" s="343"/>
    </row>
    <row r="38400" spans="4:4" x14ac:dyDescent="0.2">
      <c r="D38400" s="343"/>
    </row>
    <row r="38401" spans="4:4" x14ac:dyDescent="0.2">
      <c r="D38401" s="343"/>
    </row>
    <row r="38402" spans="4:4" x14ac:dyDescent="0.2">
      <c r="D38402" s="343"/>
    </row>
    <row r="38403" spans="4:4" x14ac:dyDescent="0.2">
      <c r="D38403" s="343"/>
    </row>
    <row r="38404" spans="4:4" x14ac:dyDescent="0.2">
      <c r="D38404" s="343"/>
    </row>
    <row r="38405" spans="4:4" x14ac:dyDescent="0.2">
      <c r="D38405" s="343"/>
    </row>
    <row r="38406" spans="4:4" x14ac:dyDescent="0.2">
      <c r="D38406" s="343"/>
    </row>
    <row r="38407" spans="4:4" x14ac:dyDescent="0.2">
      <c r="D38407" s="343"/>
    </row>
    <row r="38408" spans="4:4" x14ac:dyDescent="0.2">
      <c r="D38408" s="343"/>
    </row>
    <row r="38409" spans="4:4" x14ac:dyDescent="0.2">
      <c r="D38409" s="343"/>
    </row>
    <row r="38410" spans="4:4" x14ac:dyDescent="0.2">
      <c r="D38410" s="343"/>
    </row>
    <row r="38411" spans="4:4" x14ac:dyDescent="0.2">
      <c r="D38411" s="343"/>
    </row>
    <row r="38412" spans="4:4" x14ac:dyDescent="0.2">
      <c r="D38412" s="343"/>
    </row>
    <row r="38413" spans="4:4" x14ac:dyDescent="0.2">
      <c r="D38413" s="343"/>
    </row>
    <row r="38414" spans="4:4" x14ac:dyDescent="0.2">
      <c r="D38414" s="343"/>
    </row>
    <row r="38415" spans="4:4" x14ac:dyDescent="0.2">
      <c r="D38415" s="343"/>
    </row>
    <row r="38416" spans="4:4" x14ac:dyDescent="0.2">
      <c r="D38416" s="343"/>
    </row>
    <row r="38417" spans="4:4" x14ac:dyDescent="0.2">
      <c r="D38417" s="343"/>
    </row>
    <row r="38418" spans="4:4" x14ac:dyDescent="0.2">
      <c r="D38418" s="343"/>
    </row>
    <row r="38419" spans="4:4" x14ac:dyDescent="0.2">
      <c r="D38419" s="343"/>
    </row>
    <row r="38420" spans="4:4" x14ac:dyDescent="0.2">
      <c r="D38420" s="343"/>
    </row>
    <row r="38421" spans="4:4" x14ac:dyDescent="0.2">
      <c r="D38421" s="343"/>
    </row>
    <row r="38422" spans="4:4" x14ac:dyDescent="0.2">
      <c r="D38422" s="343"/>
    </row>
    <row r="38423" spans="4:4" x14ac:dyDescent="0.2">
      <c r="D38423" s="343"/>
    </row>
    <row r="38424" spans="4:4" x14ac:dyDescent="0.2">
      <c r="D38424" s="343"/>
    </row>
    <row r="38425" spans="4:4" x14ac:dyDescent="0.2">
      <c r="D38425" s="343"/>
    </row>
    <row r="38426" spans="4:4" x14ac:dyDescent="0.2">
      <c r="D38426" s="343"/>
    </row>
    <row r="38427" spans="4:4" x14ac:dyDescent="0.2">
      <c r="D38427" s="343"/>
    </row>
    <row r="38428" spans="4:4" x14ac:dyDescent="0.2">
      <c r="D38428" s="343"/>
    </row>
    <row r="38429" spans="4:4" x14ac:dyDescent="0.2">
      <c r="D38429" s="343"/>
    </row>
    <row r="38430" spans="4:4" x14ac:dyDescent="0.2">
      <c r="D38430" s="343"/>
    </row>
    <row r="38431" spans="4:4" x14ac:dyDescent="0.2">
      <c r="D38431" s="343"/>
    </row>
    <row r="38432" spans="4:4" x14ac:dyDescent="0.2">
      <c r="D38432" s="343"/>
    </row>
    <row r="38433" spans="4:4" x14ac:dyDescent="0.2">
      <c r="D38433" s="343"/>
    </row>
    <row r="38434" spans="4:4" x14ac:dyDescent="0.2">
      <c r="D38434" s="343"/>
    </row>
    <row r="38435" spans="4:4" x14ac:dyDescent="0.2">
      <c r="D38435" s="343"/>
    </row>
    <row r="38436" spans="4:4" x14ac:dyDescent="0.2">
      <c r="D38436" s="343"/>
    </row>
    <row r="38437" spans="4:4" x14ac:dyDescent="0.2">
      <c r="D38437" s="343"/>
    </row>
    <row r="38438" spans="4:4" x14ac:dyDescent="0.2">
      <c r="D38438" s="343"/>
    </row>
    <row r="38439" spans="4:4" x14ac:dyDescent="0.2">
      <c r="D38439" s="343"/>
    </row>
    <row r="38440" spans="4:4" x14ac:dyDescent="0.2">
      <c r="D38440" s="343"/>
    </row>
    <row r="38441" spans="4:4" x14ac:dyDescent="0.2">
      <c r="D38441" s="343"/>
    </row>
    <row r="38442" spans="4:4" x14ac:dyDescent="0.2">
      <c r="D38442" s="343"/>
    </row>
    <row r="38443" spans="4:4" x14ac:dyDescent="0.2">
      <c r="D38443" s="343"/>
    </row>
    <row r="38444" spans="4:4" x14ac:dyDescent="0.2">
      <c r="D38444" s="343"/>
    </row>
    <row r="38445" spans="4:4" x14ac:dyDescent="0.2">
      <c r="D38445" s="343"/>
    </row>
    <row r="38446" spans="4:4" x14ac:dyDescent="0.2">
      <c r="D38446" s="343"/>
    </row>
    <row r="38447" spans="4:4" x14ac:dyDescent="0.2">
      <c r="D38447" s="343"/>
    </row>
    <row r="38448" spans="4:4" x14ac:dyDescent="0.2">
      <c r="D38448" s="343"/>
    </row>
    <row r="38449" spans="4:4" x14ac:dyDescent="0.2">
      <c r="D38449" s="343"/>
    </row>
    <row r="38450" spans="4:4" x14ac:dyDescent="0.2">
      <c r="D38450" s="343"/>
    </row>
    <row r="38451" spans="4:4" x14ac:dyDescent="0.2">
      <c r="D38451" s="343"/>
    </row>
    <row r="38452" spans="4:4" x14ac:dyDescent="0.2">
      <c r="D38452" s="343"/>
    </row>
    <row r="38453" spans="4:4" x14ac:dyDescent="0.2">
      <c r="D38453" s="343"/>
    </row>
    <row r="38454" spans="4:4" x14ac:dyDescent="0.2">
      <c r="D38454" s="343"/>
    </row>
    <row r="38455" spans="4:4" x14ac:dyDescent="0.2">
      <c r="D38455" s="343"/>
    </row>
    <row r="38456" spans="4:4" x14ac:dyDescent="0.2">
      <c r="D38456" s="343"/>
    </row>
    <row r="38457" spans="4:4" x14ac:dyDescent="0.2">
      <c r="D38457" s="343"/>
    </row>
    <row r="38458" spans="4:4" x14ac:dyDescent="0.2">
      <c r="D38458" s="343"/>
    </row>
    <row r="38459" spans="4:4" x14ac:dyDescent="0.2">
      <c r="D38459" s="343"/>
    </row>
    <row r="38460" spans="4:4" x14ac:dyDescent="0.2">
      <c r="D38460" s="343"/>
    </row>
    <row r="38461" spans="4:4" x14ac:dyDescent="0.2">
      <c r="D38461" s="343"/>
    </row>
    <row r="38462" spans="4:4" x14ac:dyDescent="0.2">
      <c r="D38462" s="343"/>
    </row>
    <row r="38463" spans="4:4" x14ac:dyDescent="0.2">
      <c r="D38463" s="343"/>
    </row>
    <row r="38464" spans="4:4" x14ac:dyDescent="0.2">
      <c r="D38464" s="343"/>
    </row>
    <row r="38465" spans="4:4" x14ac:dyDescent="0.2">
      <c r="D38465" s="343"/>
    </row>
    <row r="38466" spans="4:4" x14ac:dyDescent="0.2">
      <c r="D38466" s="343"/>
    </row>
    <row r="38467" spans="4:4" x14ac:dyDescent="0.2">
      <c r="D38467" s="343"/>
    </row>
    <row r="38468" spans="4:4" x14ac:dyDescent="0.2">
      <c r="D38468" s="343"/>
    </row>
    <row r="38469" spans="4:4" x14ac:dyDescent="0.2">
      <c r="D38469" s="343"/>
    </row>
    <row r="38470" spans="4:4" x14ac:dyDescent="0.2">
      <c r="D38470" s="343"/>
    </row>
    <row r="38471" spans="4:4" x14ac:dyDescent="0.2">
      <c r="D38471" s="343"/>
    </row>
    <row r="38472" spans="4:4" x14ac:dyDescent="0.2">
      <c r="D38472" s="343"/>
    </row>
    <row r="38473" spans="4:4" x14ac:dyDescent="0.2">
      <c r="D38473" s="343"/>
    </row>
    <row r="38474" spans="4:4" x14ac:dyDescent="0.2">
      <c r="D38474" s="343"/>
    </row>
    <row r="38475" spans="4:4" x14ac:dyDescent="0.2">
      <c r="D38475" s="343"/>
    </row>
    <row r="38476" spans="4:4" x14ac:dyDescent="0.2">
      <c r="D38476" s="343"/>
    </row>
    <row r="38477" spans="4:4" x14ac:dyDescent="0.2">
      <c r="D38477" s="343"/>
    </row>
    <row r="38478" spans="4:4" x14ac:dyDescent="0.2">
      <c r="D38478" s="343"/>
    </row>
    <row r="38479" spans="4:4" x14ac:dyDescent="0.2">
      <c r="D38479" s="343"/>
    </row>
    <row r="38480" spans="4:4" x14ac:dyDescent="0.2">
      <c r="D38480" s="343"/>
    </row>
    <row r="38481" spans="4:4" x14ac:dyDescent="0.2">
      <c r="D38481" s="343"/>
    </row>
    <row r="38482" spans="4:4" x14ac:dyDescent="0.2">
      <c r="D38482" s="343"/>
    </row>
    <row r="38483" spans="4:4" x14ac:dyDescent="0.2">
      <c r="D38483" s="343"/>
    </row>
    <row r="38484" spans="4:4" x14ac:dyDescent="0.2">
      <c r="D38484" s="343"/>
    </row>
    <row r="38485" spans="4:4" x14ac:dyDescent="0.2">
      <c r="D38485" s="343"/>
    </row>
    <row r="38486" spans="4:4" x14ac:dyDescent="0.2">
      <c r="D38486" s="343"/>
    </row>
    <row r="38487" spans="4:4" x14ac:dyDescent="0.2">
      <c r="D38487" s="343"/>
    </row>
    <row r="38488" spans="4:4" x14ac:dyDescent="0.2">
      <c r="D38488" s="343"/>
    </row>
    <row r="38489" spans="4:4" x14ac:dyDescent="0.2">
      <c r="D38489" s="343"/>
    </row>
    <row r="38490" spans="4:4" x14ac:dyDescent="0.2">
      <c r="D38490" s="343"/>
    </row>
    <row r="38491" spans="4:4" x14ac:dyDescent="0.2">
      <c r="D38491" s="343"/>
    </row>
    <row r="38492" spans="4:4" x14ac:dyDescent="0.2">
      <c r="D38492" s="343"/>
    </row>
    <row r="38493" spans="4:4" x14ac:dyDescent="0.2">
      <c r="D38493" s="343"/>
    </row>
    <row r="38494" spans="4:4" x14ac:dyDescent="0.2">
      <c r="D38494" s="343"/>
    </row>
    <row r="38495" spans="4:4" x14ac:dyDescent="0.2">
      <c r="D38495" s="343"/>
    </row>
    <row r="38496" spans="4:4" x14ac:dyDescent="0.2">
      <c r="D38496" s="343"/>
    </row>
    <row r="38497" spans="4:4" x14ac:dyDescent="0.2">
      <c r="D38497" s="343"/>
    </row>
    <row r="38498" spans="4:4" x14ac:dyDescent="0.2">
      <c r="D38498" s="343"/>
    </row>
    <row r="38499" spans="4:4" x14ac:dyDescent="0.2">
      <c r="D38499" s="343"/>
    </row>
    <row r="38500" spans="4:4" x14ac:dyDescent="0.2">
      <c r="D38500" s="343"/>
    </row>
    <row r="38501" spans="4:4" x14ac:dyDescent="0.2">
      <c r="D38501" s="343"/>
    </row>
    <row r="38502" spans="4:4" x14ac:dyDescent="0.2">
      <c r="D38502" s="343"/>
    </row>
    <row r="38503" spans="4:4" x14ac:dyDescent="0.2">
      <c r="D38503" s="343"/>
    </row>
    <row r="38504" spans="4:4" x14ac:dyDescent="0.2">
      <c r="D38504" s="343"/>
    </row>
    <row r="38505" spans="4:4" x14ac:dyDescent="0.2">
      <c r="D38505" s="343"/>
    </row>
    <row r="38506" spans="4:4" x14ac:dyDescent="0.2">
      <c r="D38506" s="343"/>
    </row>
    <row r="38507" spans="4:4" x14ac:dyDescent="0.2">
      <c r="D38507" s="343"/>
    </row>
    <row r="38508" spans="4:4" x14ac:dyDescent="0.2">
      <c r="D38508" s="343"/>
    </row>
    <row r="38509" spans="4:4" x14ac:dyDescent="0.2">
      <c r="D38509" s="343"/>
    </row>
    <row r="38510" spans="4:4" x14ac:dyDescent="0.2">
      <c r="D38510" s="343"/>
    </row>
    <row r="38511" spans="4:4" x14ac:dyDescent="0.2">
      <c r="D38511" s="343"/>
    </row>
    <row r="38512" spans="4:4" x14ac:dyDescent="0.2">
      <c r="D38512" s="343"/>
    </row>
    <row r="38513" spans="4:4" x14ac:dyDescent="0.2">
      <c r="D38513" s="343"/>
    </row>
    <row r="38514" spans="4:4" x14ac:dyDescent="0.2">
      <c r="D38514" s="343"/>
    </row>
    <row r="38515" spans="4:4" x14ac:dyDescent="0.2">
      <c r="D38515" s="343"/>
    </row>
    <row r="38516" spans="4:4" x14ac:dyDescent="0.2">
      <c r="D38516" s="343"/>
    </row>
    <row r="38517" spans="4:4" x14ac:dyDescent="0.2">
      <c r="D38517" s="343"/>
    </row>
    <row r="38518" spans="4:4" x14ac:dyDescent="0.2">
      <c r="D38518" s="343"/>
    </row>
    <row r="38519" spans="4:4" x14ac:dyDescent="0.2">
      <c r="D38519" s="343"/>
    </row>
    <row r="38520" spans="4:4" x14ac:dyDescent="0.2">
      <c r="D38520" s="343"/>
    </row>
    <row r="38521" spans="4:4" x14ac:dyDescent="0.2">
      <c r="D38521" s="343"/>
    </row>
    <row r="38522" spans="4:4" x14ac:dyDescent="0.2">
      <c r="D38522" s="343"/>
    </row>
    <row r="38523" spans="4:4" x14ac:dyDescent="0.2">
      <c r="D38523" s="343"/>
    </row>
    <row r="38524" spans="4:4" x14ac:dyDescent="0.2">
      <c r="D38524" s="343"/>
    </row>
    <row r="38525" spans="4:4" x14ac:dyDescent="0.2">
      <c r="D38525" s="343"/>
    </row>
    <row r="38526" spans="4:4" x14ac:dyDescent="0.2">
      <c r="D38526" s="343"/>
    </row>
    <row r="38527" spans="4:4" x14ac:dyDescent="0.2">
      <c r="D38527" s="343"/>
    </row>
    <row r="38528" spans="4:4" x14ac:dyDescent="0.2">
      <c r="D38528" s="343"/>
    </row>
    <row r="38529" spans="4:4" x14ac:dyDescent="0.2">
      <c r="D38529" s="343"/>
    </row>
    <row r="38530" spans="4:4" x14ac:dyDescent="0.2">
      <c r="D38530" s="343"/>
    </row>
    <row r="38531" spans="4:4" x14ac:dyDescent="0.2">
      <c r="D38531" s="343"/>
    </row>
    <row r="38532" spans="4:4" x14ac:dyDescent="0.2">
      <c r="D38532" s="343"/>
    </row>
    <row r="38533" spans="4:4" x14ac:dyDescent="0.2">
      <c r="D38533" s="343"/>
    </row>
    <row r="38534" spans="4:4" x14ac:dyDescent="0.2">
      <c r="D38534" s="343"/>
    </row>
    <row r="38535" spans="4:4" x14ac:dyDescent="0.2">
      <c r="D38535" s="343"/>
    </row>
    <row r="38536" spans="4:4" x14ac:dyDescent="0.2">
      <c r="D38536" s="343"/>
    </row>
    <row r="38537" spans="4:4" x14ac:dyDescent="0.2">
      <c r="D38537" s="343"/>
    </row>
    <row r="38538" spans="4:4" x14ac:dyDescent="0.2">
      <c r="D38538" s="343"/>
    </row>
    <row r="38539" spans="4:4" x14ac:dyDescent="0.2">
      <c r="D38539" s="343"/>
    </row>
    <row r="38540" spans="4:4" x14ac:dyDescent="0.2">
      <c r="D38540" s="343"/>
    </row>
    <row r="38541" spans="4:4" x14ac:dyDescent="0.2">
      <c r="D38541" s="343"/>
    </row>
    <row r="38542" spans="4:4" x14ac:dyDescent="0.2">
      <c r="D38542" s="343"/>
    </row>
    <row r="38543" spans="4:4" x14ac:dyDescent="0.2">
      <c r="D38543" s="343"/>
    </row>
    <row r="38544" spans="4:4" x14ac:dyDescent="0.2">
      <c r="D38544" s="343"/>
    </row>
    <row r="38545" spans="4:4" x14ac:dyDescent="0.2">
      <c r="D38545" s="343"/>
    </row>
    <row r="38546" spans="4:4" x14ac:dyDescent="0.2">
      <c r="D38546" s="343"/>
    </row>
    <row r="38547" spans="4:4" x14ac:dyDescent="0.2">
      <c r="D38547" s="343"/>
    </row>
    <row r="38548" spans="4:4" x14ac:dyDescent="0.2">
      <c r="D38548" s="343"/>
    </row>
    <row r="38549" spans="4:4" x14ac:dyDescent="0.2">
      <c r="D38549" s="343"/>
    </row>
    <row r="38550" spans="4:4" x14ac:dyDescent="0.2">
      <c r="D38550" s="343"/>
    </row>
    <row r="38551" spans="4:4" x14ac:dyDescent="0.2">
      <c r="D38551" s="343"/>
    </row>
    <row r="38552" spans="4:4" x14ac:dyDescent="0.2">
      <c r="D38552" s="343"/>
    </row>
    <row r="38553" spans="4:4" x14ac:dyDescent="0.2">
      <c r="D38553" s="343"/>
    </row>
    <row r="38554" spans="4:4" x14ac:dyDescent="0.2">
      <c r="D38554" s="343"/>
    </row>
    <row r="38555" spans="4:4" x14ac:dyDescent="0.2">
      <c r="D38555" s="343"/>
    </row>
    <row r="38556" spans="4:4" x14ac:dyDescent="0.2">
      <c r="D38556" s="343"/>
    </row>
    <row r="38557" spans="4:4" x14ac:dyDescent="0.2">
      <c r="D38557" s="343"/>
    </row>
    <row r="38558" spans="4:4" x14ac:dyDescent="0.2">
      <c r="D38558" s="343"/>
    </row>
    <row r="38559" spans="4:4" x14ac:dyDescent="0.2">
      <c r="D38559" s="343"/>
    </row>
    <row r="38560" spans="4:4" x14ac:dyDescent="0.2">
      <c r="D38560" s="343"/>
    </row>
    <row r="38561" spans="4:4" x14ac:dyDescent="0.2">
      <c r="D38561" s="343"/>
    </row>
    <row r="38562" spans="4:4" x14ac:dyDescent="0.2">
      <c r="D38562" s="343"/>
    </row>
    <row r="38563" spans="4:4" x14ac:dyDescent="0.2">
      <c r="D38563" s="343"/>
    </row>
    <row r="38564" spans="4:4" x14ac:dyDescent="0.2">
      <c r="D38564" s="343"/>
    </row>
    <row r="38565" spans="4:4" x14ac:dyDescent="0.2">
      <c r="D38565" s="343"/>
    </row>
    <row r="38566" spans="4:4" x14ac:dyDescent="0.2">
      <c r="D38566" s="343"/>
    </row>
    <row r="38567" spans="4:4" x14ac:dyDescent="0.2">
      <c r="D38567" s="343"/>
    </row>
    <row r="38568" spans="4:4" x14ac:dyDescent="0.2">
      <c r="D38568" s="343"/>
    </row>
    <row r="38569" spans="4:4" x14ac:dyDescent="0.2">
      <c r="D38569" s="343"/>
    </row>
    <row r="38570" spans="4:4" x14ac:dyDescent="0.2">
      <c r="D38570" s="343"/>
    </row>
    <row r="38571" spans="4:4" x14ac:dyDescent="0.2">
      <c r="D38571" s="343"/>
    </row>
    <row r="38572" spans="4:4" x14ac:dyDescent="0.2">
      <c r="D38572" s="343"/>
    </row>
    <row r="38573" spans="4:4" x14ac:dyDescent="0.2">
      <c r="D38573" s="343"/>
    </row>
    <row r="38574" spans="4:4" x14ac:dyDescent="0.2">
      <c r="D38574" s="343"/>
    </row>
    <row r="38575" spans="4:4" x14ac:dyDescent="0.2">
      <c r="D38575" s="343"/>
    </row>
    <row r="38576" spans="4:4" x14ac:dyDescent="0.2">
      <c r="D38576" s="343"/>
    </row>
    <row r="38577" spans="4:4" x14ac:dyDescent="0.2">
      <c r="D38577" s="343"/>
    </row>
    <row r="38578" spans="4:4" x14ac:dyDescent="0.2">
      <c r="D38578" s="343"/>
    </row>
    <row r="38579" spans="4:4" x14ac:dyDescent="0.2">
      <c r="D38579" s="343"/>
    </row>
    <row r="38580" spans="4:4" x14ac:dyDescent="0.2">
      <c r="D38580" s="343"/>
    </row>
    <row r="38581" spans="4:4" x14ac:dyDescent="0.2">
      <c r="D38581" s="343"/>
    </row>
    <row r="38582" spans="4:4" x14ac:dyDescent="0.2">
      <c r="D38582" s="343"/>
    </row>
    <row r="38583" spans="4:4" x14ac:dyDescent="0.2">
      <c r="D38583" s="343"/>
    </row>
    <row r="38584" spans="4:4" x14ac:dyDescent="0.2">
      <c r="D38584" s="343"/>
    </row>
    <row r="38585" spans="4:4" x14ac:dyDescent="0.2">
      <c r="D38585" s="343"/>
    </row>
    <row r="38586" spans="4:4" x14ac:dyDescent="0.2">
      <c r="D38586" s="343"/>
    </row>
    <row r="38587" spans="4:4" x14ac:dyDescent="0.2">
      <c r="D38587" s="343"/>
    </row>
    <row r="38588" spans="4:4" x14ac:dyDescent="0.2">
      <c r="D38588" s="343"/>
    </row>
    <row r="38589" spans="4:4" x14ac:dyDescent="0.2">
      <c r="D38589" s="343"/>
    </row>
    <row r="38590" spans="4:4" x14ac:dyDescent="0.2">
      <c r="D38590" s="343"/>
    </row>
    <row r="38591" spans="4:4" x14ac:dyDescent="0.2">
      <c r="D38591" s="343"/>
    </row>
    <row r="38592" spans="4:4" x14ac:dyDescent="0.2">
      <c r="D38592" s="343"/>
    </row>
    <row r="38593" spans="4:4" x14ac:dyDescent="0.2">
      <c r="D38593" s="343"/>
    </row>
    <row r="38594" spans="4:4" x14ac:dyDescent="0.2">
      <c r="D38594" s="343"/>
    </row>
    <row r="38595" spans="4:4" x14ac:dyDescent="0.2">
      <c r="D38595" s="343"/>
    </row>
    <row r="38596" spans="4:4" x14ac:dyDescent="0.2">
      <c r="D38596" s="343"/>
    </row>
    <row r="38597" spans="4:4" x14ac:dyDescent="0.2">
      <c r="D38597" s="343"/>
    </row>
    <row r="38598" spans="4:4" x14ac:dyDescent="0.2">
      <c r="D38598" s="343"/>
    </row>
    <row r="38599" spans="4:4" x14ac:dyDescent="0.2">
      <c r="D38599" s="343"/>
    </row>
    <row r="38600" spans="4:4" x14ac:dyDescent="0.2">
      <c r="D38600" s="343"/>
    </row>
    <row r="38601" spans="4:4" x14ac:dyDescent="0.2">
      <c r="D38601" s="343"/>
    </row>
    <row r="38602" spans="4:4" x14ac:dyDescent="0.2">
      <c r="D38602" s="343"/>
    </row>
    <row r="38603" spans="4:4" x14ac:dyDescent="0.2">
      <c r="D38603" s="343"/>
    </row>
    <row r="38604" spans="4:4" x14ac:dyDescent="0.2">
      <c r="D38604" s="343"/>
    </row>
    <row r="38605" spans="4:4" x14ac:dyDescent="0.2">
      <c r="D38605" s="343"/>
    </row>
    <row r="38606" spans="4:4" x14ac:dyDescent="0.2">
      <c r="D38606" s="343"/>
    </row>
    <row r="38607" spans="4:4" x14ac:dyDescent="0.2">
      <c r="D38607" s="343"/>
    </row>
    <row r="38608" spans="4:4" x14ac:dyDescent="0.2">
      <c r="D38608" s="343"/>
    </row>
    <row r="38609" spans="4:4" x14ac:dyDescent="0.2">
      <c r="D38609" s="343"/>
    </row>
    <row r="38610" spans="4:4" x14ac:dyDescent="0.2">
      <c r="D38610" s="343"/>
    </row>
    <row r="38611" spans="4:4" x14ac:dyDescent="0.2">
      <c r="D38611" s="343"/>
    </row>
    <row r="38612" spans="4:4" x14ac:dyDescent="0.2">
      <c r="D38612" s="343"/>
    </row>
    <row r="38613" spans="4:4" x14ac:dyDescent="0.2">
      <c r="D38613" s="343"/>
    </row>
    <row r="38614" spans="4:4" x14ac:dyDescent="0.2">
      <c r="D38614" s="343"/>
    </row>
    <row r="38615" spans="4:4" x14ac:dyDescent="0.2">
      <c r="D38615" s="343"/>
    </row>
    <row r="38616" spans="4:4" x14ac:dyDescent="0.2">
      <c r="D38616" s="343"/>
    </row>
    <row r="38617" spans="4:4" x14ac:dyDescent="0.2">
      <c r="D38617" s="343"/>
    </row>
    <row r="38618" spans="4:4" x14ac:dyDescent="0.2">
      <c r="D38618" s="343"/>
    </row>
    <row r="38619" spans="4:4" x14ac:dyDescent="0.2">
      <c r="D38619" s="343"/>
    </row>
    <row r="38620" spans="4:4" x14ac:dyDescent="0.2">
      <c r="D38620" s="343"/>
    </row>
    <row r="38621" spans="4:4" x14ac:dyDescent="0.2">
      <c r="D38621" s="343"/>
    </row>
    <row r="38622" spans="4:4" x14ac:dyDescent="0.2">
      <c r="D38622" s="343"/>
    </row>
    <row r="38623" spans="4:4" x14ac:dyDescent="0.2">
      <c r="D38623" s="343"/>
    </row>
    <row r="38624" spans="4:4" x14ac:dyDescent="0.2">
      <c r="D38624" s="343"/>
    </row>
    <row r="38625" spans="4:4" x14ac:dyDescent="0.2">
      <c r="D38625" s="343"/>
    </row>
    <row r="38626" spans="4:4" x14ac:dyDescent="0.2">
      <c r="D38626" s="343"/>
    </row>
    <row r="38627" spans="4:4" x14ac:dyDescent="0.2">
      <c r="D38627" s="343"/>
    </row>
    <row r="38628" spans="4:4" x14ac:dyDescent="0.2">
      <c r="D38628" s="343"/>
    </row>
    <row r="38629" spans="4:4" x14ac:dyDescent="0.2">
      <c r="D38629" s="343"/>
    </row>
    <row r="38630" spans="4:4" x14ac:dyDescent="0.2">
      <c r="D38630" s="343"/>
    </row>
    <row r="38631" spans="4:4" x14ac:dyDescent="0.2">
      <c r="D38631" s="343"/>
    </row>
    <row r="38632" spans="4:4" x14ac:dyDescent="0.2">
      <c r="D38632" s="343"/>
    </row>
    <row r="38633" spans="4:4" x14ac:dyDescent="0.2">
      <c r="D38633" s="343"/>
    </row>
    <row r="38634" spans="4:4" x14ac:dyDescent="0.2">
      <c r="D38634" s="343"/>
    </row>
    <row r="38635" spans="4:4" x14ac:dyDescent="0.2">
      <c r="D38635" s="343"/>
    </row>
    <row r="38636" spans="4:4" x14ac:dyDescent="0.2">
      <c r="D38636" s="343"/>
    </row>
    <row r="38637" spans="4:4" x14ac:dyDescent="0.2">
      <c r="D38637" s="343"/>
    </row>
    <row r="38638" spans="4:4" x14ac:dyDescent="0.2">
      <c r="D38638" s="343"/>
    </row>
    <row r="38639" spans="4:4" x14ac:dyDescent="0.2">
      <c r="D38639" s="343"/>
    </row>
    <row r="38640" spans="4:4" x14ac:dyDescent="0.2">
      <c r="D38640" s="343"/>
    </row>
    <row r="38641" spans="4:4" x14ac:dyDescent="0.2">
      <c r="D38641" s="343"/>
    </row>
    <row r="38642" spans="4:4" x14ac:dyDescent="0.2">
      <c r="D38642" s="343"/>
    </row>
    <row r="38643" spans="4:4" x14ac:dyDescent="0.2">
      <c r="D38643" s="343"/>
    </row>
    <row r="38644" spans="4:4" x14ac:dyDescent="0.2">
      <c r="D38644" s="343"/>
    </row>
    <row r="38645" spans="4:4" x14ac:dyDescent="0.2">
      <c r="D38645" s="343"/>
    </row>
    <row r="38646" spans="4:4" x14ac:dyDescent="0.2">
      <c r="D38646" s="343"/>
    </row>
    <row r="38647" spans="4:4" x14ac:dyDescent="0.2">
      <c r="D38647" s="343"/>
    </row>
    <row r="38648" spans="4:4" x14ac:dyDescent="0.2">
      <c r="D38648" s="343"/>
    </row>
    <row r="38649" spans="4:4" x14ac:dyDescent="0.2">
      <c r="D38649" s="343"/>
    </row>
    <row r="38650" spans="4:4" x14ac:dyDescent="0.2">
      <c r="D38650" s="343"/>
    </row>
    <row r="38651" spans="4:4" x14ac:dyDescent="0.2">
      <c r="D38651" s="343"/>
    </row>
    <row r="38652" spans="4:4" x14ac:dyDescent="0.2">
      <c r="D38652" s="343"/>
    </row>
    <row r="38653" spans="4:4" x14ac:dyDescent="0.2">
      <c r="D38653" s="343"/>
    </row>
    <row r="38654" spans="4:4" x14ac:dyDescent="0.2">
      <c r="D38654" s="343"/>
    </row>
    <row r="38655" spans="4:4" x14ac:dyDescent="0.2">
      <c r="D38655" s="343"/>
    </row>
    <row r="38656" spans="4:4" x14ac:dyDescent="0.2">
      <c r="D38656" s="343"/>
    </row>
    <row r="38657" spans="4:4" x14ac:dyDescent="0.2">
      <c r="D38657" s="343"/>
    </row>
    <row r="38658" spans="4:4" x14ac:dyDescent="0.2">
      <c r="D38658" s="343"/>
    </row>
    <row r="38659" spans="4:4" x14ac:dyDescent="0.2">
      <c r="D38659" s="343"/>
    </row>
    <row r="38660" spans="4:4" x14ac:dyDescent="0.2">
      <c r="D38660" s="343"/>
    </row>
    <row r="38661" spans="4:4" x14ac:dyDescent="0.2">
      <c r="D38661" s="343"/>
    </row>
    <row r="38662" spans="4:4" x14ac:dyDescent="0.2">
      <c r="D38662" s="343"/>
    </row>
    <row r="38663" spans="4:4" x14ac:dyDescent="0.2">
      <c r="D38663" s="343"/>
    </row>
    <row r="38664" spans="4:4" x14ac:dyDescent="0.2">
      <c r="D38664" s="343"/>
    </row>
    <row r="38665" spans="4:4" x14ac:dyDescent="0.2">
      <c r="D38665" s="343"/>
    </row>
    <row r="38666" spans="4:4" x14ac:dyDescent="0.2">
      <c r="D38666" s="343"/>
    </row>
    <row r="38667" spans="4:4" x14ac:dyDescent="0.2">
      <c r="D38667" s="343"/>
    </row>
    <row r="38668" spans="4:4" x14ac:dyDescent="0.2">
      <c r="D38668" s="343"/>
    </row>
    <row r="38669" spans="4:4" x14ac:dyDescent="0.2">
      <c r="D38669" s="343"/>
    </row>
    <row r="38670" spans="4:4" x14ac:dyDescent="0.2">
      <c r="D38670" s="343"/>
    </row>
    <row r="38671" spans="4:4" x14ac:dyDescent="0.2">
      <c r="D38671" s="343"/>
    </row>
    <row r="38672" spans="4:4" x14ac:dyDescent="0.2">
      <c r="D38672" s="343"/>
    </row>
    <row r="38673" spans="4:4" x14ac:dyDescent="0.2">
      <c r="D38673" s="343"/>
    </row>
    <row r="38674" spans="4:4" x14ac:dyDescent="0.2">
      <c r="D38674" s="343"/>
    </row>
    <row r="38675" spans="4:4" x14ac:dyDescent="0.2">
      <c r="D38675" s="343"/>
    </row>
    <row r="38676" spans="4:4" x14ac:dyDescent="0.2">
      <c r="D38676" s="343"/>
    </row>
    <row r="38677" spans="4:4" x14ac:dyDescent="0.2">
      <c r="D38677" s="343"/>
    </row>
    <row r="38678" spans="4:4" x14ac:dyDescent="0.2">
      <c r="D38678" s="343"/>
    </row>
    <row r="38679" spans="4:4" x14ac:dyDescent="0.2">
      <c r="D38679" s="343"/>
    </row>
    <row r="38680" spans="4:4" x14ac:dyDescent="0.2">
      <c r="D38680" s="343"/>
    </row>
    <row r="38681" spans="4:4" x14ac:dyDescent="0.2">
      <c r="D38681" s="343"/>
    </row>
    <row r="38682" spans="4:4" x14ac:dyDescent="0.2">
      <c r="D38682" s="343"/>
    </row>
    <row r="38683" spans="4:4" x14ac:dyDescent="0.2">
      <c r="D38683" s="343"/>
    </row>
    <row r="38684" spans="4:4" x14ac:dyDescent="0.2">
      <c r="D38684" s="343"/>
    </row>
    <row r="38685" spans="4:4" x14ac:dyDescent="0.2">
      <c r="D38685" s="343"/>
    </row>
    <row r="38686" spans="4:4" x14ac:dyDescent="0.2">
      <c r="D38686" s="343"/>
    </row>
    <row r="38687" spans="4:4" x14ac:dyDescent="0.2">
      <c r="D38687" s="343"/>
    </row>
    <row r="38688" spans="4:4" x14ac:dyDescent="0.2">
      <c r="D38688" s="343"/>
    </row>
    <row r="38689" spans="4:4" x14ac:dyDescent="0.2">
      <c r="D38689" s="343"/>
    </row>
    <row r="38690" spans="4:4" x14ac:dyDescent="0.2">
      <c r="D38690" s="343"/>
    </row>
    <row r="38691" spans="4:4" x14ac:dyDescent="0.2">
      <c r="D38691" s="343"/>
    </row>
    <row r="38692" spans="4:4" x14ac:dyDescent="0.2">
      <c r="D38692" s="343"/>
    </row>
    <row r="38693" spans="4:4" x14ac:dyDescent="0.2">
      <c r="D38693" s="343"/>
    </row>
    <row r="38694" spans="4:4" x14ac:dyDescent="0.2">
      <c r="D38694" s="343"/>
    </row>
    <row r="38695" spans="4:4" x14ac:dyDescent="0.2">
      <c r="D38695" s="343"/>
    </row>
    <row r="38696" spans="4:4" x14ac:dyDescent="0.2">
      <c r="D38696" s="343"/>
    </row>
    <row r="38697" spans="4:4" x14ac:dyDescent="0.2">
      <c r="D38697" s="343"/>
    </row>
    <row r="38698" spans="4:4" x14ac:dyDescent="0.2">
      <c r="D38698" s="343"/>
    </row>
    <row r="38699" spans="4:4" x14ac:dyDescent="0.2">
      <c r="D38699" s="343"/>
    </row>
    <row r="38700" spans="4:4" x14ac:dyDescent="0.2">
      <c r="D38700" s="343"/>
    </row>
    <row r="38701" spans="4:4" x14ac:dyDescent="0.2">
      <c r="D38701" s="343"/>
    </row>
    <row r="38702" spans="4:4" x14ac:dyDescent="0.2">
      <c r="D38702" s="343"/>
    </row>
    <row r="38703" spans="4:4" x14ac:dyDescent="0.2">
      <c r="D38703" s="343"/>
    </row>
    <row r="38704" spans="4:4" x14ac:dyDescent="0.2">
      <c r="D38704" s="343"/>
    </row>
    <row r="38705" spans="4:4" x14ac:dyDescent="0.2">
      <c r="D38705" s="343"/>
    </row>
    <row r="38706" spans="4:4" x14ac:dyDescent="0.2">
      <c r="D38706" s="343"/>
    </row>
    <row r="38707" spans="4:4" x14ac:dyDescent="0.2">
      <c r="D38707" s="343"/>
    </row>
    <row r="38708" spans="4:4" x14ac:dyDescent="0.2">
      <c r="D38708" s="343"/>
    </row>
    <row r="38709" spans="4:4" x14ac:dyDescent="0.2">
      <c r="D38709" s="343"/>
    </row>
    <row r="38710" spans="4:4" x14ac:dyDescent="0.2">
      <c r="D38710" s="343"/>
    </row>
    <row r="38711" spans="4:4" x14ac:dyDescent="0.2">
      <c r="D38711" s="343"/>
    </row>
    <row r="38712" spans="4:4" x14ac:dyDescent="0.2">
      <c r="D38712" s="343"/>
    </row>
    <row r="38713" spans="4:4" x14ac:dyDescent="0.2">
      <c r="D38713" s="343"/>
    </row>
    <row r="38714" spans="4:4" x14ac:dyDescent="0.2">
      <c r="D38714" s="343"/>
    </row>
    <row r="38715" spans="4:4" x14ac:dyDescent="0.2">
      <c r="D38715" s="343"/>
    </row>
    <row r="38716" spans="4:4" x14ac:dyDescent="0.2">
      <c r="D38716" s="343"/>
    </row>
    <row r="38717" spans="4:4" x14ac:dyDescent="0.2">
      <c r="D38717" s="343"/>
    </row>
    <row r="38718" spans="4:4" x14ac:dyDescent="0.2">
      <c r="D38718" s="343"/>
    </row>
    <row r="38719" spans="4:4" x14ac:dyDescent="0.2">
      <c r="D38719" s="343"/>
    </row>
    <row r="38720" spans="4:4" x14ac:dyDescent="0.2">
      <c r="D38720" s="343"/>
    </row>
    <row r="38721" spans="4:4" x14ac:dyDescent="0.2">
      <c r="D38721" s="343"/>
    </row>
    <row r="38722" spans="4:4" x14ac:dyDescent="0.2">
      <c r="D38722" s="343"/>
    </row>
    <row r="38723" spans="4:4" x14ac:dyDescent="0.2">
      <c r="D38723" s="343"/>
    </row>
    <row r="38724" spans="4:4" x14ac:dyDescent="0.2">
      <c r="D38724" s="343"/>
    </row>
    <row r="38725" spans="4:4" x14ac:dyDescent="0.2">
      <c r="D38725" s="343"/>
    </row>
    <row r="38726" spans="4:4" x14ac:dyDescent="0.2">
      <c r="D38726" s="343"/>
    </row>
    <row r="38727" spans="4:4" x14ac:dyDescent="0.2">
      <c r="D38727" s="343"/>
    </row>
    <row r="38728" spans="4:4" x14ac:dyDescent="0.2">
      <c r="D38728" s="343"/>
    </row>
    <row r="38729" spans="4:4" x14ac:dyDescent="0.2">
      <c r="D38729" s="343"/>
    </row>
    <row r="38730" spans="4:4" x14ac:dyDescent="0.2">
      <c r="D38730" s="343"/>
    </row>
    <row r="38731" spans="4:4" x14ac:dyDescent="0.2">
      <c r="D38731" s="343"/>
    </row>
    <row r="38732" spans="4:4" x14ac:dyDescent="0.2">
      <c r="D38732" s="343"/>
    </row>
    <row r="38733" spans="4:4" x14ac:dyDescent="0.2">
      <c r="D38733" s="343"/>
    </row>
    <row r="38734" spans="4:4" x14ac:dyDescent="0.2">
      <c r="D38734" s="343"/>
    </row>
    <row r="38735" spans="4:4" x14ac:dyDescent="0.2">
      <c r="D38735" s="343"/>
    </row>
    <row r="38736" spans="4:4" x14ac:dyDescent="0.2">
      <c r="D38736" s="343"/>
    </row>
    <row r="38737" spans="4:4" x14ac:dyDescent="0.2">
      <c r="D38737" s="343"/>
    </row>
    <row r="38738" spans="4:4" x14ac:dyDescent="0.2">
      <c r="D38738" s="343"/>
    </row>
    <row r="38739" spans="4:4" x14ac:dyDescent="0.2">
      <c r="D38739" s="343"/>
    </row>
    <row r="38740" spans="4:4" x14ac:dyDescent="0.2">
      <c r="D38740" s="343"/>
    </row>
    <row r="38741" spans="4:4" x14ac:dyDescent="0.2">
      <c r="D38741" s="343"/>
    </row>
    <row r="38742" spans="4:4" x14ac:dyDescent="0.2">
      <c r="D38742" s="343"/>
    </row>
    <row r="38743" spans="4:4" x14ac:dyDescent="0.2">
      <c r="D38743" s="343"/>
    </row>
    <row r="38744" spans="4:4" x14ac:dyDescent="0.2">
      <c r="D38744" s="343"/>
    </row>
    <row r="38745" spans="4:4" x14ac:dyDescent="0.2">
      <c r="D38745" s="343"/>
    </row>
    <row r="38746" spans="4:4" x14ac:dyDescent="0.2">
      <c r="D38746" s="343"/>
    </row>
    <row r="38747" spans="4:4" x14ac:dyDescent="0.2">
      <c r="D38747" s="343"/>
    </row>
    <row r="38748" spans="4:4" x14ac:dyDescent="0.2">
      <c r="D38748" s="343"/>
    </row>
    <row r="38749" spans="4:4" x14ac:dyDescent="0.2">
      <c r="D38749" s="343"/>
    </row>
    <row r="38750" spans="4:4" x14ac:dyDescent="0.2">
      <c r="D38750" s="343"/>
    </row>
    <row r="38751" spans="4:4" x14ac:dyDescent="0.2">
      <c r="D38751" s="343"/>
    </row>
    <row r="38752" spans="4:4" x14ac:dyDescent="0.2">
      <c r="D38752" s="343"/>
    </row>
    <row r="38753" spans="4:4" x14ac:dyDescent="0.2">
      <c r="D38753" s="343"/>
    </row>
    <row r="38754" spans="4:4" x14ac:dyDescent="0.2">
      <c r="D38754" s="343"/>
    </row>
    <row r="38755" spans="4:4" x14ac:dyDescent="0.2">
      <c r="D38755" s="343"/>
    </row>
    <row r="38756" spans="4:4" x14ac:dyDescent="0.2">
      <c r="D38756" s="343"/>
    </row>
    <row r="38757" spans="4:4" x14ac:dyDescent="0.2">
      <c r="D38757" s="343"/>
    </row>
    <row r="38758" spans="4:4" x14ac:dyDescent="0.2">
      <c r="D38758" s="343"/>
    </row>
    <row r="38759" spans="4:4" x14ac:dyDescent="0.2">
      <c r="D38759" s="343"/>
    </row>
    <row r="38760" spans="4:4" x14ac:dyDescent="0.2">
      <c r="D38760" s="343"/>
    </row>
    <row r="38761" spans="4:4" x14ac:dyDescent="0.2">
      <c r="D38761" s="343"/>
    </row>
    <row r="38762" spans="4:4" x14ac:dyDescent="0.2">
      <c r="D38762" s="343"/>
    </row>
    <row r="38763" spans="4:4" x14ac:dyDescent="0.2">
      <c r="D38763" s="343"/>
    </row>
    <row r="38764" spans="4:4" x14ac:dyDescent="0.2">
      <c r="D38764" s="343"/>
    </row>
    <row r="38765" spans="4:4" x14ac:dyDescent="0.2">
      <c r="D38765" s="343"/>
    </row>
    <row r="38766" spans="4:4" x14ac:dyDescent="0.2">
      <c r="D38766" s="343"/>
    </row>
    <row r="38767" spans="4:4" x14ac:dyDescent="0.2">
      <c r="D38767" s="343"/>
    </row>
    <row r="38768" spans="4:4" x14ac:dyDescent="0.2">
      <c r="D38768" s="343"/>
    </row>
    <row r="38769" spans="4:4" x14ac:dyDescent="0.2">
      <c r="D38769" s="343"/>
    </row>
    <row r="38770" spans="4:4" x14ac:dyDescent="0.2">
      <c r="D38770" s="343"/>
    </row>
    <row r="38771" spans="4:4" x14ac:dyDescent="0.2">
      <c r="D38771" s="343"/>
    </row>
    <row r="38772" spans="4:4" x14ac:dyDescent="0.2">
      <c r="D38772" s="343"/>
    </row>
    <row r="38773" spans="4:4" x14ac:dyDescent="0.2">
      <c r="D38773" s="343"/>
    </row>
    <row r="38774" spans="4:4" x14ac:dyDescent="0.2">
      <c r="D38774" s="343"/>
    </row>
    <row r="38775" spans="4:4" x14ac:dyDescent="0.2">
      <c r="D38775" s="343"/>
    </row>
    <row r="38776" spans="4:4" x14ac:dyDescent="0.2">
      <c r="D38776" s="343"/>
    </row>
    <row r="38777" spans="4:4" x14ac:dyDescent="0.2">
      <c r="D38777" s="343"/>
    </row>
    <row r="38778" spans="4:4" x14ac:dyDescent="0.2">
      <c r="D38778" s="343"/>
    </row>
    <row r="38779" spans="4:4" x14ac:dyDescent="0.2">
      <c r="D38779" s="343"/>
    </row>
    <row r="38780" spans="4:4" x14ac:dyDescent="0.2">
      <c r="D38780" s="343"/>
    </row>
    <row r="38781" spans="4:4" x14ac:dyDescent="0.2">
      <c r="D38781" s="343"/>
    </row>
    <row r="38782" spans="4:4" x14ac:dyDescent="0.2">
      <c r="D38782" s="343"/>
    </row>
    <row r="38783" spans="4:4" x14ac:dyDescent="0.2">
      <c r="D38783" s="343"/>
    </row>
    <row r="38784" spans="4:4" x14ac:dyDescent="0.2">
      <c r="D38784" s="343"/>
    </row>
    <row r="38785" spans="4:4" x14ac:dyDescent="0.2">
      <c r="D38785" s="343"/>
    </row>
    <row r="38786" spans="4:4" x14ac:dyDescent="0.2">
      <c r="D38786" s="343"/>
    </row>
    <row r="38787" spans="4:4" x14ac:dyDescent="0.2">
      <c r="D38787" s="343"/>
    </row>
    <row r="38788" spans="4:4" x14ac:dyDescent="0.2">
      <c r="D38788" s="343"/>
    </row>
    <row r="38789" spans="4:4" x14ac:dyDescent="0.2">
      <c r="D38789" s="343"/>
    </row>
    <row r="38790" spans="4:4" x14ac:dyDescent="0.2">
      <c r="D38790" s="343"/>
    </row>
    <row r="38791" spans="4:4" x14ac:dyDescent="0.2">
      <c r="D38791" s="343"/>
    </row>
    <row r="38792" spans="4:4" x14ac:dyDescent="0.2">
      <c r="D38792" s="343"/>
    </row>
    <row r="38793" spans="4:4" x14ac:dyDescent="0.2">
      <c r="D38793" s="343"/>
    </row>
    <row r="38794" spans="4:4" x14ac:dyDescent="0.2">
      <c r="D38794" s="343"/>
    </row>
    <row r="38795" spans="4:4" x14ac:dyDescent="0.2">
      <c r="D38795" s="343"/>
    </row>
    <row r="38796" spans="4:4" x14ac:dyDescent="0.2">
      <c r="D38796" s="343"/>
    </row>
    <row r="38797" spans="4:4" x14ac:dyDescent="0.2">
      <c r="D38797" s="343"/>
    </row>
    <row r="38798" spans="4:4" x14ac:dyDescent="0.2">
      <c r="D38798" s="343"/>
    </row>
    <row r="38799" spans="4:4" x14ac:dyDescent="0.2">
      <c r="D38799" s="343"/>
    </row>
    <row r="38800" spans="4:4" x14ac:dyDescent="0.2">
      <c r="D38800" s="343"/>
    </row>
    <row r="38801" spans="4:4" x14ac:dyDescent="0.2">
      <c r="D38801" s="343"/>
    </row>
    <row r="38802" spans="4:4" x14ac:dyDescent="0.2">
      <c r="D38802" s="343"/>
    </row>
    <row r="38803" spans="4:4" x14ac:dyDescent="0.2">
      <c r="D38803" s="343"/>
    </row>
    <row r="38804" spans="4:4" x14ac:dyDescent="0.2">
      <c r="D38804" s="343"/>
    </row>
    <row r="38805" spans="4:4" x14ac:dyDescent="0.2">
      <c r="D38805" s="343"/>
    </row>
    <row r="38806" spans="4:4" x14ac:dyDescent="0.2">
      <c r="D38806" s="343"/>
    </row>
    <row r="38807" spans="4:4" x14ac:dyDescent="0.2">
      <c r="D38807" s="343"/>
    </row>
    <row r="38808" spans="4:4" x14ac:dyDescent="0.2">
      <c r="D38808" s="343"/>
    </row>
    <row r="38809" spans="4:4" x14ac:dyDescent="0.2">
      <c r="D38809" s="343"/>
    </row>
    <row r="38810" spans="4:4" x14ac:dyDescent="0.2">
      <c r="D38810" s="343"/>
    </row>
    <row r="38811" spans="4:4" x14ac:dyDescent="0.2">
      <c r="D38811" s="343"/>
    </row>
    <row r="38812" spans="4:4" x14ac:dyDescent="0.2">
      <c r="D38812" s="343"/>
    </row>
    <row r="38813" spans="4:4" x14ac:dyDescent="0.2">
      <c r="D38813" s="343"/>
    </row>
    <row r="38814" spans="4:4" x14ac:dyDescent="0.2">
      <c r="D38814" s="343"/>
    </row>
    <row r="38815" spans="4:4" x14ac:dyDescent="0.2">
      <c r="D38815" s="343"/>
    </row>
    <row r="38816" spans="4:4" x14ac:dyDescent="0.2">
      <c r="D38816" s="343"/>
    </row>
    <row r="38817" spans="4:4" x14ac:dyDescent="0.2">
      <c r="D38817" s="343"/>
    </row>
    <row r="38818" spans="4:4" x14ac:dyDescent="0.2">
      <c r="D38818" s="343"/>
    </row>
    <row r="38819" spans="4:4" x14ac:dyDescent="0.2">
      <c r="D38819" s="343"/>
    </row>
    <row r="38820" spans="4:4" x14ac:dyDescent="0.2">
      <c r="D38820" s="343"/>
    </row>
    <row r="38821" spans="4:4" x14ac:dyDescent="0.2">
      <c r="D38821" s="343"/>
    </row>
    <row r="38822" spans="4:4" x14ac:dyDescent="0.2">
      <c r="D38822" s="343"/>
    </row>
    <row r="38823" spans="4:4" x14ac:dyDescent="0.2">
      <c r="D38823" s="343"/>
    </row>
    <row r="38824" spans="4:4" x14ac:dyDescent="0.2">
      <c r="D38824" s="343"/>
    </row>
    <row r="38825" spans="4:4" x14ac:dyDescent="0.2">
      <c r="D38825" s="343"/>
    </row>
    <row r="38826" spans="4:4" x14ac:dyDescent="0.2">
      <c r="D38826" s="343"/>
    </row>
    <row r="38827" spans="4:4" x14ac:dyDescent="0.2">
      <c r="D38827" s="343"/>
    </row>
    <row r="38828" spans="4:4" x14ac:dyDescent="0.2">
      <c r="D38828" s="343"/>
    </row>
    <row r="38829" spans="4:4" x14ac:dyDescent="0.2">
      <c r="D38829" s="343"/>
    </row>
    <row r="38830" spans="4:4" x14ac:dyDescent="0.2">
      <c r="D38830" s="343"/>
    </row>
    <row r="38831" spans="4:4" x14ac:dyDescent="0.2">
      <c r="D38831" s="343"/>
    </row>
    <row r="38832" spans="4:4" x14ac:dyDescent="0.2">
      <c r="D38832" s="343"/>
    </row>
    <row r="38833" spans="4:4" x14ac:dyDescent="0.2">
      <c r="D38833" s="343"/>
    </row>
    <row r="38834" spans="4:4" x14ac:dyDescent="0.2">
      <c r="D38834" s="343"/>
    </row>
    <row r="38835" spans="4:4" x14ac:dyDescent="0.2">
      <c r="D38835" s="343"/>
    </row>
    <row r="38836" spans="4:4" x14ac:dyDescent="0.2">
      <c r="D38836" s="343"/>
    </row>
    <row r="38837" spans="4:4" x14ac:dyDescent="0.2">
      <c r="D38837" s="343"/>
    </row>
    <row r="38838" spans="4:4" x14ac:dyDescent="0.2">
      <c r="D38838" s="343"/>
    </row>
    <row r="38839" spans="4:4" x14ac:dyDescent="0.2">
      <c r="D38839" s="343"/>
    </row>
    <row r="38840" spans="4:4" x14ac:dyDescent="0.2">
      <c r="D38840" s="343"/>
    </row>
    <row r="38841" spans="4:4" x14ac:dyDescent="0.2">
      <c r="D38841" s="343"/>
    </row>
    <row r="38842" spans="4:4" x14ac:dyDescent="0.2">
      <c r="D38842" s="343"/>
    </row>
    <row r="38843" spans="4:4" x14ac:dyDescent="0.2">
      <c r="D38843" s="343"/>
    </row>
    <row r="38844" spans="4:4" x14ac:dyDescent="0.2">
      <c r="D38844" s="343"/>
    </row>
    <row r="38845" spans="4:4" x14ac:dyDescent="0.2">
      <c r="D38845" s="343"/>
    </row>
    <row r="38846" spans="4:4" x14ac:dyDescent="0.2">
      <c r="D38846" s="343"/>
    </row>
    <row r="38847" spans="4:4" x14ac:dyDescent="0.2">
      <c r="D38847" s="343"/>
    </row>
    <row r="38848" spans="4:4" x14ac:dyDescent="0.2">
      <c r="D38848" s="343"/>
    </row>
    <row r="38849" spans="4:4" x14ac:dyDescent="0.2">
      <c r="D38849" s="343"/>
    </row>
    <row r="38850" spans="4:4" x14ac:dyDescent="0.2">
      <c r="D38850" s="343"/>
    </row>
    <row r="38851" spans="4:4" x14ac:dyDescent="0.2">
      <c r="D38851" s="343"/>
    </row>
    <row r="38852" spans="4:4" x14ac:dyDescent="0.2">
      <c r="D38852" s="343"/>
    </row>
    <row r="38853" spans="4:4" x14ac:dyDescent="0.2">
      <c r="D38853" s="343"/>
    </row>
    <row r="38854" spans="4:4" x14ac:dyDescent="0.2">
      <c r="D38854" s="343"/>
    </row>
    <row r="38855" spans="4:4" x14ac:dyDescent="0.2">
      <c r="D38855" s="343"/>
    </row>
    <row r="38856" spans="4:4" x14ac:dyDescent="0.2">
      <c r="D38856" s="343"/>
    </row>
    <row r="38857" spans="4:4" x14ac:dyDescent="0.2">
      <c r="D38857" s="343"/>
    </row>
    <row r="38858" spans="4:4" x14ac:dyDescent="0.2">
      <c r="D38858" s="343"/>
    </row>
    <row r="38859" spans="4:4" x14ac:dyDescent="0.2">
      <c r="D38859" s="343"/>
    </row>
    <row r="38860" spans="4:4" x14ac:dyDescent="0.2">
      <c r="D38860" s="343"/>
    </row>
    <row r="38861" spans="4:4" x14ac:dyDescent="0.2">
      <c r="D38861" s="343"/>
    </row>
    <row r="38862" spans="4:4" x14ac:dyDescent="0.2">
      <c r="D38862" s="343"/>
    </row>
    <row r="38863" spans="4:4" x14ac:dyDescent="0.2">
      <c r="D38863" s="343"/>
    </row>
    <row r="38864" spans="4:4" x14ac:dyDescent="0.2">
      <c r="D38864" s="343"/>
    </row>
    <row r="38865" spans="4:4" x14ac:dyDescent="0.2">
      <c r="D38865" s="343"/>
    </row>
    <row r="38866" spans="4:4" x14ac:dyDescent="0.2">
      <c r="D38866" s="343"/>
    </row>
    <row r="38867" spans="4:4" x14ac:dyDescent="0.2">
      <c r="D38867" s="343"/>
    </row>
    <row r="38868" spans="4:4" x14ac:dyDescent="0.2">
      <c r="D38868" s="343"/>
    </row>
    <row r="38869" spans="4:4" x14ac:dyDescent="0.2">
      <c r="D38869" s="343"/>
    </row>
    <row r="38870" spans="4:4" x14ac:dyDescent="0.2">
      <c r="D38870" s="343"/>
    </row>
    <row r="38871" spans="4:4" x14ac:dyDescent="0.2">
      <c r="D38871" s="343"/>
    </row>
    <row r="38872" spans="4:4" x14ac:dyDescent="0.2">
      <c r="D38872" s="343"/>
    </row>
    <row r="38873" spans="4:4" x14ac:dyDescent="0.2">
      <c r="D38873" s="343"/>
    </row>
    <row r="38874" spans="4:4" x14ac:dyDescent="0.2">
      <c r="D38874" s="343"/>
    </row>
    <row r="38875" spans="4:4" x14ac:dyDescent="0.2">
      <c r="D38875" s="343"/>
    </row>
    <row r="38876" spans="4:4" x14ac:dyDescent="0.2">
      <c r="D38876" s="343"/>
    </row>
    <row r="38877" spans="4:4" x14ac:dyDescent="0.2">
      <c r="D38877" s="343"/>
    </row>
    <row r="38878" spans="4:4" x14ac:dyDescent="0.2">
      <c r="D38878" s="343"/>
    </row>
    <row r="38879" spans="4:4" x14ac:dyDescent="0.2">
      <c r="D38879" s="343"/>
    </row>
    <row r="38880" spans="4:4" x14ac:dyDescent="0.2">
      <c r="D38880" s="343"/>
    </row>
    <row r="38881" spans="4:4" x14ac:dyDescent="0.2">
      <c r="D38881" s="343"/>
    </row>
    <row r="38882" spans="4:4" x14ac:dyDescent="0.2">
      <c r="D38882" s="343"/>
    </row>
    <row r="38883" spans="4:4" x14ac:dyDescent="0.2">
      <c r="D38883" s="343"/>
    </row>
    <row r="38884" spans="4:4" x14ac:dyDescent="0.2">
      <c r="D38884" s="343"/>
    </row>
    <row r="38885" spans="4:4" x14ac:dyDescent="0.2">
      <c r="D38885" s="343"/>
    </row>
    <row r="38886" spans="4:4" x14ac:dyDescent="0.2">
      <c r="D38886" s="343"/>
    </row>
    <row r="38887" spans="4:4" x14ac:dyDescent="0.2">
      <c r="D38887" s="343"/>
    </row>
    <row r="38888" spans="4:4" x14ac:dyDescent="0.2">
      <c r="D38888" s="343"/>
    </row>
    <row r="38889" spans="4:4" x14ac:dyDescent="0.2">
      <c r="D38889" s="343"/>
    </row>
    <row r="38890" spans="4:4" x14ac:dyDescent="0.2">
      <c r="D38890" s="343"/>
    </row>
    <row r="38891" spans="4:4" x14ac:dyDescent="0.2">
      <c r="D38891" s="343"/>
    </row>
    <row r="38892" spans="4:4" x14ac:dyDescent="0.2">
      <c r="D38892" s="343"/>
    </row>
    <row r="38893" spans="4:4" x14ac:dyDescent="0.2">
      <c r="D38893" s="343"/>
    </row>
    <row r="38894" spans="4:4" x14ac:dyDescent="0.2">
      <c r="D38894" s="343"/>
    </row>
    <row r="38895" spans="4:4" x14ac:dyDescent="0.2">
      <c r="D38895" s="343"/>
    </row>
    <row r="38896" spans="4:4" x14ac:dyDescent="0.2">
      <c r="D38896" s="343"/>
    </row>
    <row r="38897" spans="4:4" x14ac:dyDescent="0.2">
      <c r="D38897" s="343"/>
    </row>
    <row r="38898" spans="4:4" x14ac:dyDescent="0.2">
      <c r="D38898" s="343"/>
    </row>
    <row r="38899" spans="4:4" x14ac:dyDescent="0.2">
      <c r="D38899" s="343"/>
    </row>
    <row r="38900" spans="4:4" x14ac:dyDescent="0.2">
      <c r="D38900" s="343"/>
    </row>
    <row r="38901" spans="4:4" x14ac:dyDescent="0.2">
      <c r="D38901" s="343"/>
    </row>
    <row r="38902" spans="4:4" x14ac:dyDescent="0.2">
      <c r="D38902" s="343"/>
    </row>
    <row r="38903" spans="4:4" x14ac:dyDescent="0.2">
      <c r="D38903" s="343"/>
    </row>
    <row r="38904" spans="4:4" x14ac:dyDescent="0.2">
      <c r="D38904" s="343"/>
    </row>
    <row r="38905" spans="4:4" x14ac:dyDescent="0.2">
      <c r="D38905" s="343"/>
    </row>
    <row r="38906" spans="4:4" x14ac:dyDescent="0.2">
      <c r="D38906" s="343"/>
    </row>
    <row r="38907" spans="4:4" x14ac:dyDescent="0.2">
      <c r="D38907" s="343"/>
    </row>
    <row r="38908" spans="4:4" x14ac:dyDescent="0.2">
      <c r="D38908" s="343"/>
    </row>
    <row r="38909" spans="4:4" x14ac:dyDescent="0.2">
      <c r="D38909" s="343"/>
    </row>
    <row r="38910" spans="4:4" x14ac:dyDescent="0.2">
      <c r="D38910" s="343"/>
    </row>
    <row r="38911" spans="4:4" x14ac:dyDescent="0.2">
      <c r="D38911" s="343"/>
    </row>
    <row r="38912" spans="4:4" x14ac:dyDescent="0.2">
      <c r="D38912" s="343"/>
    </row>
    <row r="38913" spans="4:4" x14ac:dyDescent="0.2">
      <c r="D38913" s="343"/>
    </row>
    <row r="38914" spans="4:4" x14ac:dyDescent="0.2">
      <c r="D38914" s="343"/>
    </row>
    <row r="38915" spans="4:4" x14ac:dyDescent="0.2">
      <c r="D38915" s="343"/>
    </row>
    <row r="38916" spans="4:4" x14ac:dyDescent="0.2">
      <c r="D38916" s="343"/>
    </row>
    <row r="38917" spans="4:4" x14ac:dyDescent="0.2">
      <c r="D38917" s="343"/>
    </row>
    <row r="38918" spans="4:4" x14ac:dyDescent="0.2">
      <c r="D38918" s="343"/>
    </row>
    <row r="38919" spans="4:4" x14ac:dyDescent="0.2">
      <c r="D38919" s="343"/>
    </row>
    <row r="38920" spans="4:4" x14ac:dyDescent="0.2">
      <c r="D38920" s="343"/>
    </row>
    <row r="38921" spans="4:4" x14ac:dyDescent="0.2">
      <c r="D38921" s="343"/>
    </row>
    <row r="38922" spans="4:4" x14ac:dyDescent="0.2">
      <c r="D38922" s="343"/>
    </row>
    <row r="38923" spans="4:4" x14ac:dyDescent="0.2">
      <c r="D38923" s="343"/>
    </row>
    <row r="38924" spans="4:4" x14ac:dyDescent="0.2">
      <c r="D38924" s="343"/>
    </row>
    <row r="38925" spans="4:4" x14ac:dyDescent="0.2">
      <c r="D38925" s="343"/>
    </row>
    <row r="38926" spans="4:4" x14ac:dyDescent="0.2">
      <c r="D38926" s="343"/>
    </row>
    <row r="38927" spans="4:4" x14ac:dyDescent="0.2">
      <c r="D38927" s="343"/>
    </row>
    <row r="38928" spans="4:4" x14ac:dyDescent="0.2">
      <c r="D38928" s="343"/>
    </row>
    <row r="38929" spans="4:4" x14ac:dyDescent="0.2">
      <c r="D38929" s="343"/>
    </row>
    <row r="38930" spans="4:4" x14ac:dyDescent="0.2">
      <c r="D38930" s="343"/>
    </row>
    <row r="38931" spans="4:4" x14ac:dyDescent="0.2">
      <c r="D38931" s="343"/>
    </row>
    <row r="38932" spans="4:4" x14ac:dyDescent="0.2">
      <c r="D38932" s="343"/>
    </row>
    <row r="38933" spans="4:4" x14ac:dyDescent="0.2">
      <c r="D38933" s="343"/>
    </row>
    <row r="38934" spans="4:4" x14ac:dyDescent="0.2">
      <c r="D38934" s="343"/>
    </row>
    <row r="38935" spans="4:4" x14ac:dyDescent="0.2">
      <c r="D38935" s="343"/>
    </row>
    <row r="38936" spans="4:4" x14ac:dyDescent="0.2">
      <c r="D38936" s="343"/>
    </row>
    <row r="38937" spans="4:4" x14ac:dyDescent="0.2">
      <c r="D38937" s="343"/>
    </row>
    <row r="38938" spans="4:4" x14ac:dyDescent="0.2">
      <c r="D38938" s="343"/>
    </row>
    <row r="38939" spans="4:4" x14ac:dyDescent="0.2">
      <c r="D38939" s="343"/>
    </row>
    <row r="38940" spans="4:4" x14ac:dyDescent="0.2">
      <c r="D38940" s="343"/>
    </row>
    <row r="38941" spans="4:4" x14ac:dyDescent="0.2">
      <c r="D38941" s="343"/>
    </row>
    <row r="38942" spans="4:4" x14ac:dyDescent="0.2">
      <c r="D38942" s="343"/>
    </row>
    <row r="38943" spans="4:4" x14ac:dyDescent="0.2">
      <c r="D38943" s="343"/>
    </row>
    <row r="38944" spans="4:4" x14ac:dyDescent="0.2">
      <c r="D38944" s="343"/>
    </row>
    <row r="38945" spans="4:4" x14ac:dyDescent="0.2">
      <c r="D38945" s="343"/>
    </row>
    <row r="38946" spans="4:4" x14ac:dyDescent="0.2">
      <c r="D38946" s="343"/>
    </row>
    <row r="38947" spans="4:4" x14ac:dyDescent="0.2">
      <c r="D38947" s="343"/>
    </row>
    <row r="38948" spans="4:4" x14ac:dyDescent="0.2">
      <c r="D38948" s="343"/>
    </row>
    <row r="38949" spans="4:4" x14ac:dyDescent="0.2">
      <c r="D38949" s="343"/>
    </row>
    <row r="38950" spans="4:4" x14ac:dyDescent="0.2">
      <c r="D38950" s="343"/>
    </row>
    <row r="38951" spans="4:4" x14ac:dyDescent="0.2">
      <c r="D38951" s="343"/>
    </row>
    <row r="38952" spans="4:4" x14ac:dyDescent="0.2">
      <c r="D38952" s="343"/>
    </row>
    <row r="38953" spans="4:4" x14ac:dyDescent="0.2">
      <c r="D38953" s="343"/>
    </row>
    <row r="38954" spans="4:4" x14ac:dyDescent="0.2">
      <c r="D38954" s="343"/>
    </row>
    <row r="38955" spans="4:4" x14ac:dyDescent="0.2">
      <c r="D38955" s="343"/>
    </row>
    <row r="38956" spans="4:4" x14ac:dyDescent="0.2">
      <c r="D38956" s="343"/>
    </row>
    <row r="38957" spans="4:4" x14ac:dyDescent="0.2">
      <c r="D38957" s="343"/>
    </row>
    <row r="38958" spans="4:4" x14ac:dyDescent="0.2">
      <c r="D38958" s="343"/>
    </row>
    <row r="38959" spans="4:4" x14ac:dyDescent="0.2">
      <c r="D38959" s="343"/>
    </row>
    <row r="38960" spans="4:4" x14ac:dyDescent="0.2">
      <c r="D38960" s="343"/>
    </row>
    <row r="38961" spans="4:4" x14ac:dyDescent="0.2">
      <c r="D38961" s="343"/>
    </row>
    <row r="38962" spans="4:4" x14ac:dyDescent="0.2">
      <c r="D38962" s="343"/>
    </row>
    <row r="38963" spans="4:4" x14ac:dyDescent="0.2">
      <c r="D38963" s="343"/>
    </row>
    <row r="38964" spans="4:4" x14ac:dyDescent="0.2">
      <c r="D38964" s="343"/>
    </row>
    <row r="38965" spans="4:4" x14ac:dyDescent="0.2">
      <c r="D38965" s="343"/>
    </row>
    <row r="38966" spans="4:4" x14ac:dyDescent="0.2">
      <c r="D38966" s="343"/>
    </row>
    <row r="38967" spans="4:4" x14ac:dyDescent="0.2">
      <c r="D38967" s="343"/>
    </row>
    <row r="38968" spans="4:4" x14ac:dyDescent="0.2">
      <c r="D38968" s="343"/>
    </row>
    <row r="38969" spans="4:4" x14ac:dyDescent="0.2">
      <c r="D38969" s="343"/>
    </row>
    <row r="38970" spans="4:4" x14ac:dyDescent="0.2">
      <c r="D38970" s="343"/>
    </row>
    <row r="38971" spans="4:4" x14ac:dyDescent="0.2">
      <c r="D38971" s="343"/>
    </row>
    <row r="38972" spans="4:4" x14ac:dyDescent="0.2">
      <c r="D38972" s="343"/>
    </row>
    <row r="38973" spans="4:4" x14ac:dyDescent="0.2">
      <c r="D38973" s="343"/>
    </row>
    <row r="38974" spans="4:4" x14ac:dyDescent="0.2">
      <c r="D38974" s="343"/>
    </row>
    <row r="38975" spans="4:4" x14ac:dyDescent="0.2">
      <c r="D38975" s="343"/>
    </row>
    <row r="38976" spans="4:4" x14ac:dyDescent="0.2">
      <c r="D38976" s="343"/>
    </row>
    <row r="38977" spans="4:4" x14ac:dyDescent="0.2">
      <c r="D38977" s="343"/>
    </row>
    <row r="38978" spans="4:4" x14ac:dyDescent="0.2">
      <c r="D38978" s="343"/>
    </row>
    <row r="38979" spans="4:4" x14ac:dyDescent="0.2">
      <c r="D38979" s="343"/>
    </row>
    <row r="38980" spans="4:4" x14ac:dyDescent="0.2">
      <c r="D38980" s="343"/>
    </row>
    <row r="38981" spans="4:4" x14ac:dyDescent="0.2">
      <c r="D38981" s="343"/>
    </row>
    <row r="38982" spans="4:4" x14ac:dyDescent="0.2">
      <c r="D38982" s="343"/>
    </row>
    <row r="38983" spans="4:4" x14ac:dyDescent="0.2">
      <c r="D38983" s="343"/>
    </row>
    <row r="38984" spans="4:4" x14ac:dyDescent="0.2">
      <c r="D38984" s="343"/>
    </row>
    <row r="38985" spans="4:4" x14ac:dyDescent="0.2">
      <c r="D38985" s="343"/>
    </row>
    <row r="38986" spans="4:4" x14ac:dyDescent="0.2">
      <c r="D38986" s="343"/>
    </row>
    <row r="38987" spans="4:4" x14ac:dyDescent="0.2">
      <c r="D38987" s="343"/>
    </row>
    <row r="38988" spans="4:4" x14ac:dyDescent="0.2">
      <c r="D38988" s="343"/>
    </row>
    <row r="38989" spans="4:4" x14ac:dyDescent="0.2">
      <c r="D38989" s="343"/>
    </row>
    <row r="38990" spans="4:4" x14ac:dyDescent="0.2">
      <c r="D38990" s="343"/>
    </row>
    <row r="38991" spans="4:4" x14ac:dyDescent="0.2">
      <c r="D38991" s="343"/>
    </row>
    <row r="38992" spans="4:4" x14ac:dyDescent="0.2">
      <c r="D38992" s="343"/>
    </row>
    <row r="38993" spans="4:4" x14ac:dyDescent="0.2">
      <c r="D38993" s="343"/>
    </row>
    <row r="38994" spans="4:4" x14ac:dyDescent="0.2">
      <c r="D38994" s="343"/>
    </row>
    <row r="38995" spans="4:4" x14ac:dyDescent="0.2">
      <c r="D38995" s="343"/>
    </row>
    <row r="38996" spans="4:4" x14ac:dyDescent="0.2">
      <c r="D38996" s="343"/>
    </row>
    <row r="38997" spans="4:4" x14ac:dyDescent="0.2">
      <c r="D38997" s="343"/>
    </row>
    <row r="38998" spans="4:4" x14ac:dyDescent="0.2">
      <c r="D38998" s="343"/>
    </row>
    <row r="38999" spans="4:4" x14ac:dyDescent="0.2">
      <c r="D38999" s="343"/>
    </row>
    <row r="39000" spans="4:4" x14ac:dyDescent="0.2">
      <c r="D39000" s="343"/>
    </row>
    <row r="39001" spans="4:4" x14ac:dyDescent="0.2">
      <c r="D39001" s="343"/>
    </row>
    <row r="39002" spans="4:4" x14ac:dyDescent="0.2">
      <c r="D39002" s="343"/>
    </row>
    <row r="39003" spans="4:4" x14ac:dyDescent="0.2">
      <c r="D39003" s="343"/>
    </row>
    <row r="39004" spans="4:4" x14ac:dyDescent="0.2">
      <c r="D39004" s="343"/>
    </row>
    <row r="39005" spans="4:4" x14ac:dyDescent="0.2">
      <c r="D39005" s="343"/>
    </row>
    <row r="39006" spans="4:4" x14ac:dyDescent="0.2">
      <c r="D39006" s="343"/>
    </row>
    <row r="39007" spans="4:4" x14ac:dyDescent="0.2">
      <c r="D39007" s="343"/>
    </row>
    <row r="39008" spans="4:4" x14ac:dyDescent="0.2">
      <c r="D39008" s="343"/>
    </row>
    <row r="39009" spans="4:4" x14ac:dyDescent="0.2">
      <c r="D39009" s="343"/>
    </row>
    <row r="39010" spans="4:4" x14ac:dyDescent="0.2">
      <c r="D39010" s="343"/>
    </row>
    <row r="39011" spans="4:4" x14ac:dyDescent="0.2">
      <c r="D39011" s="343"/>
    </row>
    <row r="39012" spans="4:4" x14ac:dyDescent="0.2">
      <c r="D39012" s="343"/>
    </row>
    <row r="39013" spans="4:4" x14ac:dyDescent="0.2">
      <c r="D39013" s="343"/>
    </row>
    <row r="39014" spans="4:4" x14ac:dyDescent="0.2">
      <c r="D39014" s="343"/>
    </row>
    <row r="39015" spans="4:4" x14ac:dyDescent="0.2">
      <c r="D39015" s="343"/>
    </row>
    <row r="39016" spans="4:4" x14ac:dyDescent="0.2">
      <c r="D39016" s="343"/>
    </row>
    <row r="39017" spans="4:4" x14ac:dyDescent="0.2">
      <c r="D39017" s="343"/>
    </row>
    <row r="39018" spans="4:4" x14ac:dyDescent="0.2">
      <c r="D39018" s="343"/>
    </row>
    <row r="39019" spans="4:4" x14ac:dyDescent="0.2">
      <c r="D39019" s="343"/>
    </row>
    <row r="39020" spans="4:4" x14ac:dyDescent="0.2">
      <c r="D39020" s="343"/>
    </row>
    <row r="39021" spans="4:4" x14ac:dyDescent="0.2">
      <c r="D39021" s="343"/>
    </row>
    <row r="39022" spans="4:4" x14ac:dyDescent="0.2">
      <c r="D39022" s="343"/>
    </row>
    <row r="39023" spans="4:4" x14ac:dyDescent="0.2">
      <c r="D39023" s="343"/>
    </row>
    <row r="39024" spans="4:4" x14ac:dyDescent="0.2">
      <c r="D39024" s="343"/>
    </row>
    <row r="39025" spans="4:4" x14ac:dyDescent="0.2">
      <c r="D39025" s="343"/>
    </row>
    <row r="39026" spans="4:4" x14ac:dyDescent="0.2">
      <c r="D39026" s="343"/>
    </row>
    <row r="39027" spans="4:4" x14ac:dyDescent="0.2">
      <c r="D39027" s="343"/>
    </row>
    <row r="39028" spans="4:4" x14ac:dyDescent="0.2">
      <c r="D39028" s="343"/>
    </row>
    <row r="39029" spans="4:4" x14ac:dyDescent="0.2">
      <c r="D39029" s="343"/>
    </row>
    <row r="39030" spans="4:4" x14ac:dyDescent="0.2">
      <c r="D39030" s="343"/>
    </row>
    <row r="39031" spans="4:4" x14ac:dyDescent="0.2">
      <c r="D39031" s="343"/>
    </row>
    <row r="39032" spans="4:4" x14ac:dyDescent="0.2">
      <c r="D39032" s="343"/>
    </row>
    <row r="39033" spans="4:4" x14ac:dyDescent="0.2">
      <c r="D39033" s="343"/>
    </row>
    <row r="39034" spans="4:4" x14ac:dyDescent="0.2">
      <c r="D39034" s="343"/>
    </row>
    <row r="39035" spans="4:4" x14ac:dyDescent="0.2">
      <c r="D39035" s="343"/>
    </row>
    <row r="39036" spans="4:4" x14ac:dyDescent="0.2">
      <c r="D39036" s="343"/>
    </row>
    <row r="39037" spans="4:4" x14ac:dyDescent="0.2">
      <c r="D39037" s="343"/>
    </row>
    <row r="39038" spans="4:4" x14ac:dyDescent="0.2">
      <c r="D39038" s="343"/>
    </row>
    <row r="39039" spans="4:4" x14ac:dyDescent="0.2">
      <c r="D39039" s="343"/>
    </row>
    <row r="39040" spans="4:4" x14ac:dyDescent="0.2">
      <c r="D39040" s="343"/>
    </row>
    <row r="39041" spans="4:4" x14ac:dyDescent="0.2">
      <c r="D39041" s="343"/>
    </row>
    <row r="39042" spans="4:4" x14ac:dyDescent="0.2">
      <c r="D39042" s="343"/>
    </row>
    <row r="39043" spans="4:4" x14ac:dyDescent="0.2">
      <c r="D39043" s="343"/>
    </row>
    <row r="39044" spans="4:4" x14ac:dyDescent="0.2">
      <c r="D39044" s="343"/>
    </row>
    <row r="39045" spans="4:4" x14ac:dyDescent="0.2">
      <c r="D39045" s="343"/>
    </row>
    <row r="39046" spans="4:4" x14ac:dyDescent="0.2">
      <c r="D39046" s="343"/>
    </row>
    <row r="39047" spans="4:4" x14ac:dyDescent="0.2">
      <c r="D39047" s="343"/>
    </row>
    <row r="39048" spans="4:4" x14ac:dyDescent="0.2">
      <c r="D39048" s="343"/>
    </row>
    <row r="39049" spans="4:4" x14ac:dyDescent="0.2">
      <c r="D39049" s="343"/>
    </row>
    <row r="39050" spans="4:4" x14ac:dyDescent="0.2">
      <c r="D39050" s="343"/>
    </row>
    <row r="39051" spans="4:4" x14ac:dyDescent="0.2">
      <c r="D39051" s="343"/>
    </row>
    <row r="39052" spans="4:4" x14ac:dyDescent="0.2">
      <c r="D39052" s="343"/>
    </row>
    <row r="39053" spans="4:4" x14ac:dyDescent="0.2">
      <c r="D39053" s="343"/>
    </row>
    <row r="39054" spans="4:4" x14ac:dyDescent="0.2">
      <c r="D39054" s="343"/>
    </row>
    <row r="39055" spans="4:4" x14ac:dyDescent="0.2">
      <c r="D39055" s="343"/>
    </row>
    <row r="39056" spans="4:4" x14ac:dyDescent="0.2">
      <c r="D39056" s="343"/>
    </row>
    <row r="39057" spans="4:4" x14ac:dyDescent="0.2">
      <c r="D39057" s="343"/>
    </row>
    <row r="39058" spans="4:4" x14ac:dyDescent="0.2">
      <c r="D39058" s="343"/>
    </row>
    <row r="39059" spans="4:4" x14ac:dyDescent="0.2">
      <c r="D39059" s="343"/>
    </row>
    <row r="39060" spans="4:4" x14ac:dyDescent="0.2">
      <c r="D39060" s="343"/>
    </row>
    <row r="39061" spans="4:4" x14ac:dyDescent="0.2">
      <c r="D39061" s="343"/>
    </row>
    <row r="39062" spans="4:4" x14ac:dyDescent="0.2">
      <c r="D39062" s="343"/>
    </row>
    <row r="39063" spans="4:4" x14ac:dyDescent="0.2">
      <c r="D39063" s="343"/>
    </row>
    <row r="39064" spans="4:4" x14ac:dyDescent="0.2">
      <c r="D39064" s="343"/>
    </row>
    <row r="39065" spans="4:4" x14ac:dyDescent="0.2">
      <c r="D39065" s="343"/>
    </row>
    <row r="39066" spans="4:4" x14ac:dyDescent="0.2">
      <c r="D39066" s="343"/>
    </row>
    <row r="39067" spans="4:4" x14ac:dyDescent="0.2">
      <c r="D39067" s="343"/>
    </row>
    <row r="39068" spans="4:4" x14ac:dyDescent="0.2">
      <c r="D39068" s="343"/>
    </row>
    <row r="39069" spans="4:4" x14ac:dyDescent="0.2">
      <c r="D39069" s="343"/>
    </row>
    <row r="39070" spans="4:4" x14ac:dyDescent="0.2">
      <c r="D39070" s="343"/>
    </row>
    <row r="39071" spans="4:4" x14ac:dyDescent="0.2">
      <c r="D39071" s="343"/>
    </row>
    <row r="39072" spans="4:4" x14ac:dyDescent="0.2">
      <c r="D39072" s="343"/>
    </row>
    <row r="39073" spans="4:4" x14ac:dyDescent="0.2">
      <c r="D39073" s="343"/>
    </row>
    <row r="39074" spans="4:4" x14ac:dyDescent="0.2">
      <c r="D39074" s="343"/>
    </row>
    <row r="39075" spans="4:4" x14ac:dyDescent="0.2">
      <c r="D39075" s="343"/>
    </row>
    <row r="39076" spans="4:4" x14ac:dyDescent="0.2">
      <c r="D39076" s="343"/>
    </row>
    <row r="39077" spans="4:4" x14ac:dyDescent="0.2">
      <c r="D39077" s="343"/>
    </row>
    <row r="39078" spans="4:4" x14ac:dyDescent="0.2">
      <c r="D39078" s="343"/>
    </row>
    <row r="39079" spans="4:4" x14ac:dyDescent="0.2">
      <c r="D39079" s="343"/>
    </row>
    <row r="39080" spans="4:4" x14ac:dyDescent="0.2">
      <c r="D39080" s="343"/>
    </row>
    <row r="39081" spans="4:4" x14ac:dyDescent="0.2">
      <c r="D39081" s="343"/>
    </row>
    <row r="39082" spans="4:4" x14ac:dyDescent="0.2">
      <c r="D39082" s="343"/>
    </row>
    <row r="39083" spans="4:4" x14ac:dyDescent="0.2">
      <c r="D39083" s="343"/>
    </row>
    <row r="39084" spans="4:4" x14ac:dyDescent="0.2">
      <c r="D39084" s="343"/>
    </row>
    <row r="39085" spans="4:4" x14ac:dyDescent="0.2">
      <c r="D39085" s="343"/>
    </row>
    <row r="39086" spans="4:4" x14ac:dyDescent="0.2">
      <c r="D39086" s="343"/>
    </row>
    <row r="39087" spans="4:4" x14ac:dyDescent="0.2">
      <c r="D39087" s="343"/>
    </row>
    <row r="39088" spans="4:4" x14ac:dyDescent="0.2">
      <c r="D39088" s="343"/>
    </row>
    <row r="39089" spans="4:4" x14ac:dyDescent="0.2">
      <c r="D39089" s="343"/>
    </row>
    <row r="39090" spans="4:4" x14ac:dyDescent="0.2">
      <c r="D39090" s="343"/>
    </row>
    <row r="39091" spans="4:4" x14ac:dyDescent="0.2">
      <c r="D39091" s="343"/>
    </row>
    <row r="39092" spans="4:4" x14ac:dyDescent="0.2">
      <c r="D39092" s="343"/>
    </row>
    <row r="39093" spans="4:4" x14ac:dyDescent="0.2">
      <c r="D39093" s="343"/>
    </row>
    <row r="39094" spans="4:4" x14ac:dyDescent="0.2">
      <c r="D39094" s="343"/>
    </row>
    <row r="39095" spans="4:4" x14ac:dyDescent="0.2">
      <c r="D39095" s="343"/>
    </row>
    <row r="39096" spans="4:4" x14ac:dyDescent="0.2">
      <c r="D39096" s="343"/>
    </row>
    <row r="39097" spans="4:4" x14ac:dyDescent="0.2">
      <c r="D39097" s="343"/>
    </row>
    <row r="39098" spans="4:4" x14ac:dyDescent="0.2">
      <c r="D39098" s="343"/>
    </row>
    <row r="39099" spans="4:4" x14ac:dyDescent="0.2">
      <c r="D39099" s="343"/>
    </row>
    <row r="39100" spans="4:4" x14ac:dyDescent="0.2">
      <c r="D39100" s="343"/>
    </row>
    <row r="39101" spans="4:4" x14ac:dyDescent="0.2">
      <c r="D39101" s="343"/>
    </row>
    <row r="39102" spans="4:4" x14ac:dyDescent="0.2">
      <c r="D39102" s="343"/>
    </row>
    <row r="39103" spans="4:4" x14ac:dyDescent="0.2">
      <c r="D39103" s="343"/>
    </row>
    <row r="39104" spans="4:4" x14ac:dyDescent="0.2">
      <c r="D39104" s="343"/>
    </row>
    <row r="39105" spans="4:4" x14ac:dyDescent="0.2">
      <c r="D39105" s="343"/>
    </row>
    <row r="39106" spans="4:4" x14ac:dyDescent="0.2">
      <c r="D39106" s="343"/>
    </row>
    <row r="39107" spans="4:4" x14ac:dyDescent="0.2">
      <c r="D39107" s="343"/>
    </row>
    <row r="39108" spans="4:4" x14ac:dyDescent="0.2">
      <c r="D39108" s="343"/>
    </row>
    <row r="39109" spans="4:4" x14ac:dyDescent="0.2">
      <c r="D39109" s="343"/>
    </row>
    <row r="39110" spans="4:4" x14ac:dyDescent="0.2">
      <c r="D39110" s="343"/>
    </row>
    <row r="39111" spans="4:4" x14ac:dyDescent="0.2">
      <c r="D39111" s="343"/>
    </row>
    <row r="39112" spans="4:4" x14ac:dyDescent="0.2">
      <c r="D39112" s="343"/>
    </row>
    <row r="39113" spans="4:4" x14ac:dyDescent="0.2">
      <c r="D39113" s="343"/>
    </row>
    <row r="39114" spans="4:4" x14ac:dyDescent="0.2">
      <c r="D39114" s="343"/>
    </row>
    <row r="39115" spans="4:4" x14ac:dyDescent="0.2">
      <c r="D39115" s="343"/>
    </row>
    <row r="39116" spans="4:4" x14ac:dyDescent="0.2">
      <c r="D39116" s="343"/>
    </row>
    <row r="39117" spans="4:4" x14ac:dyDescent="0.2">
      <c r="D39117" s="343"/>
    </row>
    <row r="39118" spans="4:4" x14ac:dyDescent="0.2">
      <c r="D39118" s="343"/>
    </row>
    <row r="39119" spans="4:4" x14ac:dyDescent="0.2">
      <c r="D39119" s="343"/>
    </row>
    <row r="39120" spans="4:4" x14ac:dyDescent="0.2">
      <c r="D39120" s="343"/>
    </row>
    <row r="39121" spans="4:4" x14ac:dyDescent="0.2">
      <c r="D39121" s="343"/>
    </row>
    <row r="39122" spans="4:4" x14ac:dyDescent="0.2">
      <c r="D39122" s="343"/>
    </row>
    <row r="39123" spans="4:4" x14ac:dyDescent="0.2">
      <c r="D39123" s="343"/>
    </row>
    <row r="39124" spans="4:4" x14ac:dyDescent="0.2">
      <c r="D39124" s="343"/>
    </row>
    <row r="39125" spans="4:4" x14ac:dyDescent="0.2">
      <c r="D39125" s="343"/>
    </row>
    <row r="39126" spans="4:4" x14ac:dyDescent="0.2">
      <c r="D39126" s="343"/>
    </row>
    <row r="39127" spans="4:4" x14ac:dyDescent="0.2">
      <c r="D39127" s="343"/>
    </row>
    <row r="39128" spans="4:4" x14ac:dyDescent="0.2">
      <c r="D39128" s="343"/>
    </row>
    <row r="39129" spans="4:4" x14ac:dyDescent="0.2">
      <c r="D39129" s="343"/>
    </row>
    <row r="39130" spans="4:4" x14ac:dyDescent="0.2">
      <c r="D39130" s="343"/>
    </row>
    <row r="39131" spans="4:4" x14ac:dyDescent="0.2">
      <c r="D39131" s="343"/>
    </row>
    <row r="39132" spans="4:4" x14ac:dyDescent="0.2">
      <c r="D39132" s="343"/>
    </row>
    <row r="39133" spans="4:4" x14ac:dyDescent="0.2">
      <c r="D39133" s="343"/>
    </row>
    <row r="39134" spans="4:4" x14ac:dyDescent="0.2">
      <c r="D39134" s="343"/>
    </row>
    <row r="39135" spans="4:4" x14ac:dyDescent="0.2">
      <c r="D39135" s="343"/>
    </row>
    <row r="39136" spans="4:4" x14ac:dyDescent="0.2">
      <c r="D39136" s="343"/>
    </row>
    <row r="39137" spans="4:4" x14ac:dyDescent="0.2">
      <c r="D39137" s="343"/>
    </row>
    <row r="39138" spans="4:4" x14ac:dyDescent="0.2">
      <c r="D39138" s="343"/>
    </row>
    <row r="39139" spans="4:4" x14ac:dyDescent="0.2">
      <c r="D39139" s="343"/>
    </row>
    <row r="39140" spans="4:4" x14ac:dyDescent="0.2">
      <c r="D39140" s="343"/>
    </row>
    <row r="39141" spans="4:4" x14ac:dyDescent="0.2">
      <c r="D39141" s="343"/>
    </row>
    <row r="39142" spans="4:4" x14ac:dyDescent="0.2">
      <c r="D39142" s="343"/>
    </row>
    <row r="39143" spans="4:4" x14ac:dyDescent="0.2">
      <c r="D39143" s="343"/>
    </row>
    <row r="39144" spans="4:4" x14ac:dyDescent="0.2">
      <c r="D39144" s="343"/>
    </row>
    <row r="39145" spans="4:4" x14ac:dyDescent="0.2">
      <c r="D39145" s="343"/>
    </row>
    <row r="39146" spans="4:4" x14ac:dyDescent="0.2">
      <c r="D39146" s="343"/>
    </row>
    <row r="39147" spans="4:4" x14ac:dyDescent="0.2">
      <c r="D39147" s="343"/>
    </row>
    <row r="39148" spans="4:4" x14ac:dyDescent="0.2">
      <c r="D39148" s="343"/>
    </row>
    <row r="39149" spans="4:4" x14ac:dyDescent="0.2">
      <c r="D39149" s="343"/>
    </row>
    <row r="39150" spans="4:4" x14ac:dyDescent="0.2">
      <c r="D39150" s="343"/>
    </row>
    <row r="39151" spans="4:4" x14ac:dyDescent="0.2">
      <c r="D39151" s="343"/>
    </row>
    <row r="39152" spans="4:4" x14ac:dyDescent="0.2">
      <c r="D39152" s="343"/>
    </row>
    <row r="39153" spans="4:4" x14ac:dyDescent="0.2">
      <c r="D39153" s="343"/>
    </row>
    <row r="39154" spans="4:4" x14ac:dyDescent="0.2">
      <c r="D39154" s="343"/>
    </row>
    <row r="39155" spans="4:4" x14ac:dyDescent="0.2">
      <c r="D39155" s="343"/>
    </row>
    <row r="39156" spans="4:4" x14ac:dyDescent="0.2">
      <c r="D39156" s="343"/>
    </row>
    <row r="39157" spans="4:4" x14ac:dyDescent="0.2">
      <c r="D39157" s="343"/>
    </row>
    <row r="39158" spans="4:4" x14ac:dyDescent="0.2">
      <c r="D39158" s="343"/>
    </row>
    <row r="39159" spans="4:4" x14ac:dyDescent="0.2">
      <c r="D39159" s="343"/>
    </row>
    <row r="39160" spans="4:4" x14ac:dyDescent="0.2">
      <c r="D39160" s="343"/>
    </row>
    <row r="39161" spans="4:4" x14ac:dyDescent="0.2">
      <c r="D39161" s="343"/>
    </row>
    <row r="39162" spans="4:4" x14ac:dyDescent="0.2">
      <c r="D39162" s="343"/>
    </row>
    <row r="39163" spans="4:4" x14ac:dyDescent="0.2">
      <c r="D39163" s="343"/>
    </row>
    <row r="39164" spans="4:4" x14ac:dyDescent="0.2">
      <c r="D39164" s="343"/>
    </row>
    <row r="39165" spans="4:4" x14ac:dyDescent="0.2">
      <c r="D39165" s="343"/>
    </row>
    <row r="39166" spans="4:4" x14ac:dyDescent="0.2">
      <c r="D39166" s="343"/>
    </row>
    <row r="39167" spans="4:4" x14ac:dyDescent="0.2">
      <c r="D39167" s="343"/>
    </row>
    <row r="39168" spans="4:4" x14ac:dyDescent="0.2">
      <c r="D39168" s="343"/>
    </row>
    <row r="39169" spans="4:4" x14ac:dyDescent="0.2">
      <c r="D39169" s="343"/>
    </row>
    <row r="39170" spans="4:4" x14ac:dyDescent="0.2">
      <c r="D39170" s="343"/>
    </row>
    <row r="39171" spans="4:4" x14ac:dyDescent="0.2">
      <c r="D39171" s="343"/>
    </row>
    <row r="39172" spans="4:4" x14ac:dyDescent="0.2">
      <c r="D39172" s="343"/>
    </row>
    <row r="39173" spans="4:4" x14ac:dyDescent="0.2">
      <c r="D39173" s="343"/>
    </row>
    <row r="39174" spans="4:4" x14ac:dyDescent="0.2">
      <c r="D39174" s="343"/>
    </row>
    <row r="39175" spans="4:4" x14ac:dyDescent="0.2">
      <c r="D39175" s="343"/>
    </row>
    <row r="39176" spans="4:4" x14ac:dyDescent="0.2">
      <c r="D39176" s="343"/>
    </row>
    <row r="39177" spans="4:4" x14ac:dyDescent="0.2">
      <c r="D39177" s="343"/>
    </row>
    <row r="39178" spans="4:4" x14ac:dyDescent="0.2">
      <c r="D39178" s="343"/>
    </row>
    <row r="39179" spans="4:4" x14ac:dyDescent="0.2">
      <c r="D39179" s="343"/>
    </row>
    <row r="39180" spans="4:4" x14ac:dyDescent="0.2">
      <c r="D39180" s="343"/>
    </row>
    <row r="39181" spans="4:4" x14ac:dyDescent="0.2">
      <c r="D39181" s="343"/>
    </row>
    <row r="39182" spans="4:4" x14ac:dyDescent="0.2">
      <c r="D39182" s="343"/>
    </row>
    <row r="39183" spans="4:4" x14ac:dyDescent="0.2">
      <c r="D39183" s="343"/>
    </row>
    <row r="39184" spans="4:4" x14ac:dyDescent="0.2">
      <c r="D39184" s="343"/>
    </row>
    <row r="39185" spans="4:4" x14ac:dyDescent="0.2">
      <c r="D39185" s="343"/>
    </row>
    <row r="39186" spans="4:4" x14ac:dyDescent="0.2">
      <c r="D39186" s="343"/>
    </row>
    <row r="39187" spans="4:4" x14ac:dyDescent="0.2">
      <c r="D39187" s="343"/>
    </row>
    <row r="39188" spans="4:4" x14ac:dyDescent="0.2">
      <c r="D39188" s="343"/>
    </row>
    <row r="39189" spans="4:4" x14ac:dyDescent="0.2">
      <c r="D39189" s="343"/>
    </row>
    <row r="39190" spans="4:4" x14ac:dyDescent="0.2">
      <c r="D39190" s="343"/>
    </row>
    <row r="39191" spans="4:4" x14ac:dyDescent="0.2">
      <c r="D39191" s="343"/>
    </row>
    <row r="39192" spans="4:4" x14ac:dyDescent="0.2">
      <c r="D39192" s="343"/>
    </row>
    <row r="39193" spans="4:4" x14ac:dyDescent="0.2">
      <c r="D39193" s="343"/>
    </row>
    <row r="39194" spans="4:4" x14ac:dyDescent="0.2">
      <c r="D39194" s="343"/>
    </row>
    <row r="39195" spans="4:4" x14ac:dyDescent="0.2">
      <c r="D39195" s="343"/>
    </row>
    <row r="39196" spans="4:4" x14ac:dyDescent="0.2">
      <c r="D39196" s="343"/>
    </row>
    <row r="39197" spans="4:4" x14ac:dyDescent="0.2">
      <c r="D39197" s="343"/>
    </row>
    <row r="39198" spans="4:4" x14ac:dyDescent="0.2">
      <c r="D39198" s="343"/>
    </row>
    <row r="39199" spans="4:4" x14ac:dyDescent="0.2">
      <c r="D39199" s="343"/>
    </row>
    <row r="39200" spans="4:4" x14ac:dyDescent="0.2">
      <c r="D39200" s="343"/>
    </row>
    <row r="39201" spans="4:4" x14ac:dyDescent="0.2">
      <c r="D39201" s="343"/>
    </row>
    <row r="39202" spans="4:4" x14ac:dyDescent="0.2">
      <c r="D39202" s="343"/>
    </row>
    <row r="39203" spans="4:4" x14ac:dyDescent="0.2">
      <c r="D39203" s="343"/>
    </row>
    <row r="39204" spans="4:4" x14ac:dyDescent="0.2">
      <c r="D39204" s="343"/>
    </row>
    <row r="39205" spans="4:4" x14ac:dyDescent="0.2">
      <c r="D39205" s="343"/>
    </row>
    <row r="39206" spans="4:4" x14ac:dyDescent="0.2">
      <c r="D39206" s="343"/>
    </row>
    <row r="39207" spans="4:4" x14ac:dyDescent="0.2">
      <c r="D39207" s="343"/>
    </row>
    <row r="39208" spans="4:4" x14ac:dyDescent="0.2">
      <c r="D39208" s="343"/>
    </row>
    <row r="39209" spans="4:4" x14ac:dyDescent="0.2">
      <c r="D39209" s="343"/>
    </row>
    <row r="39210" spans="4:4" x14ac:dyDescent="0.2">
      <c r="D39210" s="343"/>
    </row>
    <row r="39211" spans="4:4" x14ac:dyDescent="0.2">
      <c r="D39211" s="343"/>
    </row>
    <row r="39212" spans="4:4" x14ac:dyDescent="0.2">
      <c r="D39212" s="343"/>
    </row>
    <row r="39213" spans="4:4" x14ac:dyDescent="0.2">
      <c r="D39213" s="343"/>
    </row>
    <row r="39214" spans="4:4" x14ac:dyDescent="0.2">
      <c r="D39214" s="343"/>
    </row>
    <row r="39215" spans="4:4" x14ac:dyDescent="0.2">
      <c r="D39215" s="343"/>
    </row>
    <row r="39216" spans="4:4" x14ac:dyDescent="0.2">
      <c r="D39216" s="343"/>
    </row>
    <row r="39217" spans="4:4" x14ac:dyDescent="0.2">
      <c r="D39217" s="343"/>
    </row>
    <row r="39218" spans="4:4" x14ac:dyDescent="0.2">
      <c r="D39218" s="343"/>
    </row>
    <row r="39219" spans="4:4" x14ac:dyDescent="0.2">
      <c r="D39219" s="343"/>
    </row>
    <row r="39220" spans="4:4" x14ac:dyDescent="0.2">
      <c r="D39220" s="343"/>
    </row>
    <row r="39221" spans="4:4" x14ac:dyDescent="0.2">
      <c r="D39221" s="343"/>
    </row>
    <row r="39222" spans="4:4" x14ac:dyDescent="0.2">
      <c r="D39222" s="343"/>
    </row>
    <row r="39223" spans="4:4" x14ac:dyDescent="0.2">
      <c r="D39223" s="343"/>
    </row>
    <row r="39224" spans="4:4" x14ac:dyDescent="0.2">
      <c r="D39224" s="343"/>
    </row>
    <row r="39225" spans="4:4" x14ac:dyDescent="0.2">
      <c r="D39225" s="343"/>
    </row>
    <row r="39226" spans="4:4" x14ac:dyDescent="0.2">
      <c r="D39226" s="343"/>
    </row>
    <row r="39227" spans="4:4" x14ac:dyDescent="0.2">
      <c r="D39227" s="343"/>
    </row>
    <row r="39228" spans="4:4" x14ac:dyDescent="0.2">
      <c r="D39228" s="343"/>
    </row>
    <row r="39229" spans="4:4" x14ac:dyDescent="0.2">
      <c r="D39229" s="343"/>
    </row>
    <row r="39230" spans="4:4" x14ac:dyDescent="0.2">
      <c r="D39230" s="343"/>
    </row>
    <row r="39231" spans="4:4" x14ac:dyDescent="0.2">
      <c r="D39231" s="343"/>
    </row>
    <row r="39232" spans="4:4" x14ac:dyDescent="0.2">
      <c r="D39232" s="343"/>
    </row>
    <row r="39233" spans="4:4" x14ac:dyDescent="0.2">
      <c r="D39233" s="343"/>
    </row>
    <row r="39234" spans="4:4" x14ac:dyDescent="0.2">
      <c r="D39234" s="343"/>
    </row>
    <row r="39235" spans="4:4" x14ac:dyDescent="0.2">
      <c r="D39235" s="343"/>
    </row>
    <row r="39236" spans="4:4" x14ac:dyDescent="0.2">
      <c r="D39236" s="343"/>
    </row>
    <row r="39237" spans="4:4" x14ac:dyDescent="0.2">
      <c r="D39237" s="343"/>
    </row>
    <row r="39238" spans="4:4" x14ac:dyDescent="0.2">
      <c r="D39238" s="343"/>
    </row>
    <row r="39239" spans="4:4" x14ac:dyDescent="0.2">
      <c r="D39239" s="343"/>
    </row>
    <row r="39240" spans="4:4" x14ac:dyDescent="0.2">
      <c r="D39240" s="343"/>
    </row>
    <row r="39241" spans="4:4" x14ac:dyDescent="0.2">
      <c r="D39241" s="343"/>
    </row>
    <row r="39242" spans="4:4" x14ac:dyDescent="0.2">
      <c r="D39242" s="343"/>
    </row>
    <row r="39243" spans="4:4" x14ac:dyDescent="0.2">
      <c r="D39243" s="343"/>
    </row>
    <row r="39244" spans="4:4" x14ac:dyDescent="0.2">
      <c r="D39244" s="343"/>
    </row>
    <row r="39245" spans="4:4" x14ac:dyDescent="0.2">
      <c r="D39245" s="343"/>
    </row>
    <row r="39246" spans="4:4" x14ac:dyDescent="0.2">
      <c r="D39246" s="343"/>
    </row>
    <row r="39247" spans="4:4" x14ac:dyDescent="0.2">
      <c r="D39247" s="343"/>
    </row>
    <row r="39248" spans="4:4" x14ac:dyDescent="0.2">
      <c r="D39248" s="343"/>
    </row>
    <row r="39249" spans="4:4" x14ac:dyDescent="0.2">
      <c r="D39249" s="343"/>
    </row>
    <row r="39250" spans="4:4" x14ac:dyDescent="0.2">
      <c r="D39250" s="343"/>
    </row>
    <row r="39251" spans="4:4" x14ac:dyDescent="0.2">
      <c r="D39251" s="343"/>
    </row>
    <row r="39252" spans="4:4" x14ac:dyDescent="0.2">
      <c r="D39252" s="343"/>
    </row>
    <row r="39253" spans="4:4" x14ac:dyDescent="0.2">
      <c r="D39253" s="343"/>
    </row>
    <row r="39254" spans="4:4" x14ac:dyDescent="0.2">
      <c r="D39254" s="343"/>
    </row>
    <row r="39255" spans="4:4" x14ac:dyDescent="0.2">
      <c r="D39255" s="343"/>
    </row>
    <row r="39256" spans="4:4" x14ac:dyDescent="0.2">
      <c r="D39256" s="343"/>
    </row>
    <row r="39257" spans="4:4" x14ac:dyDescent="0.2">
      <c r="D39257" s="343"/>
    </row>
    <row r="39258" spans="4:4" x14ac:dyDescent="0.2">
      <c r="D39258" s="343"/>
    </row>
    <row r="39259" spans="4:4" x14ac:dyDescent="0.2">
      <c r="D39259" s="343"/>
    </row>
    <row r="39260" spans="4:4" x14ac:dyDescent="0.2">
      <c r="D39260" s="343"/>
    </row>
    <row r="39261" spans="4:4" x14ac:dyDescent="0.2">
      <c r="D39261" s="343"/>
    </row>
    <row r="39262" spans="4:4" x14ac:dyDescent="0.2">
      <c r="D39262" s="343"/>
    </row>
    <row r="39263" spans="4:4" x14ac:dyDescent="0.2">
      <c r="D39263" s="343"/>
    </row>
    <row r="39264" spans="4:4" x14ac:dyDescent="0.2">
      <c r="D39264" s="343"/>
    </row>
    <row r="39265" spans="4:4" x14ac:dyDescent="0.2">
      <c r="D39265" s="343"/>
    </row>
    <row r="39266" spans="4:4" x14ac:dyDescent="0.2">
      <c r="D39266" s="343"/>
    </row>
    <row r="39267" spans="4:4" x14ac:dyDescent="0.2">
      <c r="D39267" s="343"/>
    </row>
    <row r="39268" spans="4:4" x14ac:dyDescent="0.2">
      <c r="D39268" s="343"/>
    </row>
    <row r="39269" spans="4:4" x14ac:dyDescent="0.2">
      <c r="D39269" s="343"/>
    </row>
    <row r="39270" spans="4:4" x14ac:dyDescent="0.2">
      <c r="D39270" s="343"/>
    </row>
    <row r="39271" spans="4:4" x14ac:dyDescent="0.2">
      <c r="D39271" s="343"/>
    </row>
    <row r="39272" spans="4:4" x14ac:dyDescent="0.2">
      <c r="D39272" s="343"/>
    </row>
    <row r="39273" spans="4:4" x14ac:dyDescent="0.2">
      <c r="D39273" s="343"/>
    </row>
    <row r="39274" spans="4:4" x14ac:dyDescent="0.2">
      <c r="D39274" s="343"/>
    </row>
    <row r="39275" spans="4:4" x14ac:dyDescent="0.2">
      <c r="D39275" s="343"/>
    </row>
    <row r="39276" spans="4:4" x14ac:dyDescent="0.2">
      <c r="D39276" s="343"/>
    </row>
    <row r="39277" spans="4:4" x14ac:dyDescent="0.2">
      <c r="D39277" s="343"/>
    </row>
    <row r="39278" spans="4:4" x14ac:dyDescent="0.2">
      <c r="D39278" s="343"/>
    </row>
    <row r="39279" spans="4:4" x14ac:dyDescent="0.2">
      <c r="D39279" s="343"/>
    </row>
    <row r="39280" spans="4:4" x14ac:dyDescent="0.2">
      <c r="D39280" s="343"/>
    </row>
    <row r="39281" spans="4:4" x14ac:dyDescent="0.2">
      <c r="D39281" s="343"/>
    </row>
    <row r="39282" spans="4:4" x14ac:dyDescent="0.2">
      <c r="D39282" s="343"/>
    </row>
    <row r="39283" spans="4:4" x14ac:dyDescent="0.2">
      <c r="D39283" s="343"/>
    </row>
    <row r="39284" spans="4:4" x14ac:dyDescent="0.2">
      <c r="D39284" s="343"/>
    </row>
    <row r="39285" spans="4:4" x14ac:dyDescent="0.2">
      <c r="D39285" s="343"/>
    </row>
    <row r="39286" spans="4:4" x14ac:dyDescent="0.2">
      <c r="D39286" s="343"/>
    </row>
    <row r="39287" spans="4:4" x14ac:dyDescent="0.2">
      <c r="D39287" s="343"/>
    </row>
    <row r="39288" spans="4:4" x14ac:dyDescent="0.2">
      <c r="D39288" s="343"/>
    </row>
    <row r="39289" spans="4:4" x14ac:dyDescent="0.2">
      <c r="D39289" s="343"/>
    </row>
    <row r="39290" spans="4:4" x14ac:dyDescent="0.2">
      <c r="D39290" s="343"/>
    </row>
    <row r="39291" spans="4:4" x14ac:dyDescent="0.2">
      <c r="D39291" s="343"/>
    </row>
    <row r="39292" spans="4:4" x14ac:dyDescent="0.2">
      <c r="D39292" s="343"/>
    </row>
    <row r="39293" spans="4:4" x14ac:dyDescent="0.2">
      <c r="D39293" s="343"/>
    </row>
    <row r="39294" spans="4:4" x14ac:dyDescent="0.2">
      <c r="D39294" s="343"/>
    </row>
    <row r="39295" spans="4:4" x14ac:dyDescent="0.2">
      <c r="D39295" s="343"/>
    </row>
    <row r="39296" spans="4:4" x14ac:dyDescent="0.2">
      <c r="D39296" s="343"/>
    </row>
    <row r="39297" spans="4:4" x14ac:dyDescent="0.2">
      <c r="D39297" s="343"/>
    </row>
    <row r="39298" spans="4:4" x14ac:dyDescent="0.2">
      <c r="D39298" s="343"/>
    </row>
    <row r="39299" spans="4:4" x14ac:dyDescent="0.2">
      <c r="D39299" s="343"/>
    </row>
    <row r="39300" spans="4:4" x14ac:dyDescent="0.2">
      <c r="D39300" s="343"/>
    </row>
    <row r="39301" spans="4:4" x14ac:dyDescent="0.2">
      <c r="D39301" s="343"/>
    </row>
    <row r="39302" spans="4:4" x14ac:dyDescent="0.2">
      <c r="D39302" s="343"/>
    </row>
    <row r="39303" spans="4:4" x14ac:dyDescent="0.2">
      <c r="D39303" s="343"/>
    </row>
    <row r="39304" spans="4:4" x14ac:dyDescent="0.2">
      <c r="D39304" s="343"/>
    </row>
    <row r="39305" spans="4:4" x14ac:dyDescent="0.2">
      <c r="D39305" s="343"/>
    </row>
    <row r="39306" spans="4:4" x14ac:dyDescent="0.2">
      <c r="D39306" s="343"/>
    </row>
    <row r="39307" spans="4:4" x14ac:dyDescent="0.2">
      <c r="D39307" s="343"/>
    </row>
    <row r="39308" spans="4:4" x14ac:dyDescent="0.2">
      <c r="D39308" s="343"/>
    </row>
    <row r="39309" spans="4:4" x14ac:dyDescent="0.2">
      <c r="D39309" s="343"/>
    </row>
    <row r="39310" spans="4:4" x14ac:dyDescent="0.2">
      <c r="D39310" s="343"/>
    </row>
    <row r="39311" spans="4:4" x14ac:dyDescent="0.2">
      <c r="D39311" s="343"/>
    </row>
    <row r="39312" spans="4:4" x14ac:dyDescent="0.2">
      <c r="D39312" s="343"/>
    </row>
    <row r="39313" spans="4:4" x14ac:dyDescent="0.2">
      <c r="D39313" s="343"/>
    </row>
    <row r="39314" spans="4:4" x14ac:dyDescent="0.2">
      <c r="D39314" s="343"/>
    </row>
    <row r="39315" spans="4:4" x14ac:dyDescent="0.2">
      <c r="D39315" s="343"/>
    </row>
    <row r="39316" spans="4:4" x14ac:dyDescent="0.2">
      <c r="D39316" s="343"/>
    </row>
    <row r="39317" spans="4:4" x14ac:dyDescent="0.2">
      <c r="D39317" s="343"/>
    </row>
    <row r="39318" spans="4:4" x14ac:dyDescent="0.2">
      <c r="D39318" s="343"/>
    </row>
    <row r="39319" spans="4:4" x14ac:dyDescent="0.2">
      <c r="D39319" s="343"/>
    </row>
    <row r="39320" spans="4:4" x14ac:dyDescent="0.2">
      <c r="D39320" s="343"/>
    </row>
    <row r="39321" spans="4:4" x14ac:dyDescent="0.2">
      <c r="D39321" s="343"/>
    </row>
    <row r="39322" spans="4:4" x14ac:dyDescent="0.2">
      <c r="D39322" s="343"/>
    </row>
    <row r="39323" spans="4:4" x14ac:dyDescent="0.2">
      <c r="D39323" s="343"/>
    </row>
    <row r="39324" spans="4:4" x14ac:dyDescent="0.2">
      <c r="D39324" s="343"/>
    </row>
    <row r="39325" spans="4:4" x14ac:dyDescent="0.2">
      <c r="D39325" s="343"/>
    </row>
    <row r="39326" spans="4:4" x14ac:dyDescent="0.2">
      <c r="D39326" s="343"/>
    </row>
    <row r="39327" spans="4:4" x14ac:dyDescent="0.2">
      <c r="D39327" s="343"/>
    </row>
    <row r="39328" spans="4:4" x14ac:dyDescent="0.2">
      <c r="D39328" s="343"/>
    </row>
    <row r="39329" spans="4:4" x14ac:dyDescent="0.2">
      <c r="D39329" s="343"/>
    </row>
    <row r="39330" spans="4:4" x14ac:dyDescent="0.2">
      <c r="D39330" s="343"/>
    </row>
    <row r="39331" spans="4:4" x14ac:dyDescent="0.2">
      <c r="D39331" s="343"/>
    </row>
    <row r="39332" spans="4:4" x14ac:dyDescent="0.2">
      <c r="D39332" s="343"/>
    </row>
    <row r="39333" spans="4:4" x14ac:dyDescent="0.2">
      <c r="D39333" s="343"/>
    </row>
    <row r="39334" spans="4:4" x14ac:dyDescent="0.2">
      <c r="D39334" s="343"/>
    </row>
    <row r="39335" spans="4:4" x14ac:dyDescent="0.2">
      <c r="D39335" s="343"/>
    </row>
    <row r="39336" spans="4:4" x14ac:dyDescent="0.2">
      <c r="D39336" s="343"/>
    </row>
    <row r="39337" spans="4:4" x14ac:dyDescent="0.2">
      <c r="D39337" s="343"/>
    </row>
    <row r="39338" spans="4:4" x14ac:dyDescent="0.2">
      <c r="D39338" s="343"/>
    </row>
    <row r="39339" spans="4:4" x14ac:dyDescent="0.2">
      <c r="D39339" s="343"/>
    </row>
    <row r="39340" spans="4:4" x14ac:dyDescent="0.2">
      <c r="D39340" s="343"/>
    </row>
    <row r="39341" spans="4:4" x14ac:dyDescent="0.2">
      <c r="D39341" s="343"/>
    </row>
    <row r="39342" spans="4:4" x14ac:dyDescent="0.2">
      <c r="D39342" s="343"/>
    </row>
    <row r="39343" spans="4:4" x14ac:dyDescent="0.2">
      <c r="D39343" s="343"/>
    </row>
    <row r="39344" spans="4:4" x14ac:dyDescent="0.2">
      <c r="D39344" s="343"/>
    </row>
    <row r="39345" spans="4:4" x14ac:dyDescent="0.2">
      <c r="D39345" s="343"/>
    </row>
    <row r="39346" spans="4:4" x14ac:dyDescent="0.2">
      <c r="D39346" s="343"/>
    </row>
    <row r="39347" spans="4:4" x14ac:dyDescent="0.2">
      <c r="D39347" s="343"/>
    </row>
    <row r="39348" spans="4:4" x14ac:dyDescent="0.2">
      <c r="D39348" s="343"/>
    </row>
    <row r="39349" spans="4:4" x14ac:dyDescent="0.2">
      <c r="D39349" s="343"/>
    </row>
    <row r="39350" spans="4:4" x14ac:dyDescent="0.2">
      <c r="D39350" s="343"/>
    </row>
    <row r="39351" spans="4:4" x14ac:dyDescent="0.2">
      <c r="D39351" s="343"/>
    </row>
    <row r="39352" spans="4:4" x14ac:dyDescent="0.2">
      <c r="D39352" s="343"/>
    </row>
    <row r="39353" spans="4:4" x14ac:dyDescent="0.2">
      <c r="D39353" s="343"/>
    </row>
    <row r="39354" spans="4:4" x14ac:dyDescent="0.2">
      <c r="D39354" s="343"/>
    </row>
    <row r="39355" spans="4:4" x14ac:dyDescent="0.2">
      <c r="D39355" s="343"/>
    </row>
    <row r="39356" spans="4:4" x14ac:dyDescent="0.2">
      <c r="D39356" s="343"/>
    </row>
    <row r="39357" spans="4:4" x14ac:dyDescent="0.2">
      <c r="D39357" s="343"/>
    </row>
    <row r="39358" spans="4:4" x14ac:dyDescent="0.2">
      <c r="D39358" s="343"/>
    </row>
    <row r="39359" spans="4:4" x14ac:dyDescent="0.2">
      <c r="D39359" s="343"/>
    </row>
    <row r="39360" spans="4:4" x14ac:dyDescent="0.2">
      <c r="D39360" s="343"/>
    </row>
    <row r="39361" spans="4:4" x14ac:dyDescent="0.2">
      <c r="D39361" s="343"/>
    </row>
    <row r="39362" spans="4:4" x14ac:dyDescent="0.2">
      <c r="D39362" s="343"/>
    </row>
    <row r="39363" spans="4:4" x14ac:dyDescent="0.2">
      <c r="D39363" s="343"/>
    </row>
    <row r="39364" spans="4:4" x14ac:dyDescent="0.2">
      <c r="D39364" s="343"/>
    </row>
    <row r="39365" spans="4:4" x14ac:dyDescent="0.2">
      <c r="D39365" s="343"/>
    </row>
    <row r="39366" spans="4:4" x14ac:dyDescent="0.2">
      <c r="D39366" s="343"/>
    </row>
    <row r="39367" spans="4:4" x14ac:dyDescent="0.2">
      <c r="D39367" s="343"/>
    </row>
    <row r="39368" spans="4:4" x14ac:dyDescent="0.2">
      <c r="D39368" s="343"/>
    </row>
    <row r="39369" spans="4:4" x14ac:dyDescent="0.2">
      <c r="D39369" s="343"/>
    </row>
    <row r="39370" spans="4:4" x14ac:dyDescent="0.2">
      <c r="D39370" s="343"/>
    </row>
    <row r="39371" spans="4:4" x14ac:dyDescent="0.2">
      <c r="D39371" s="343"/>
    </row>
    <row r="39372" spans="4:4" x14ac:dyDescent="0.2">
      <c r="D39372" s="343"/>
    </row>
    <row r="39373" spans="4:4" x14ac:dyDescent="0.2">
      <c r="D39373" s="343"/>
    </row>
    <row r="39374" spans="4:4" x14ac:dyDescent="0.2">
      <c r="D39374" s="343"/>
    </row>
    <row r="39375" spans="4:4" x14ac:dyDescent="0.2">
      <c r="D39375" s="343"/>
    </row>
    <row r="39376" spans="4:4" x14ac:dyDescent="0.2">
      <c r="D39376" s="343"/>
    </row>
    <row r="39377" spans="4:4" x14ac:dyDescent="0.2">
      <c r="D39377" s="343"/>
    </row>
    <row r="39378" spans="4:4" x14ac:dyDescent="0.2">
      <c r="D39378" s="343"/>
    </row>
    <row r="39379" spans="4:4" x14ac:dyDescent="0.2">
      <c r="D39379" s="343"/>
    </row>
    <row r="39380" spans="4:4" x14ac:dyDescent="0.2">
      <c r="D39380" s="343"/>
    </row>
    <row r="39381" spans="4:4" x14ac:dyDescent="0.2">
      <c r="D39381" s="343"/>
    </row>
    <row r="39382" spans="4:4" x14ac:dyDescent="0.2">
      <c r="D39382" s="343"/>
    </row>
    <row r="39383" spans="4:4" x14ac:dyDescent="0.2">
      <c r="D39383" s="343"/>
    </row>
    <row r="39384" spans="4:4" x14ac:dyDescent="0.2">
      <c r="D39384" s="343"/>
    </row>
    <row r="39385" spans="4:4" x14ac:dyDescent="0.2">
      <c r="D39385" s="343"/>
    </row>
    <row r="39386" spans="4:4" x14ac:dyDescent="0.2">
      <c r="D39386" s="343"/>
    </row>
    <row r="39387" spans="4:4" x14ac:dyDescent="0.2">
      <c r="D39387" s="343"/>
    </row>
    <row r="39388" spans="4:4" x14ac:dyDescent="0.2">
      <c r="D39388" s="343"/>
    </row>
    <row r="39389" spans="4:4" x14ac:dyDescent="0.2">
      <c r="D39389" s="343"/>
    </row>
    <row r="39390" spans="4:4" x14ac:dyDescent="0.2">
      <c r="D39390" s="343"/>
    </row>
    <row r="39391" spans="4:4" x14ac:dyDescent="0.2">
      <c r="D39391" s="343"/>
    </row>
    <row r="39392" spans="4:4" x14ac:dyDescent="0.2">
      <c r="D39392" s="343"/>
    </row>
    <row r="39393" spans="4:4" x14ac:dyDescent="0.2">
      <c r="D39393" s="343"/>
    </row>
    <row r="39394" spans="4:4" x14ac:dyDescent="0.2">
      <c r="D39394" s="343"/>
    </row>
    <row r="39395" spans="4:4" x14ac:dyDescent="0.2">
      <c r="D39395" s="343"/>
    </row>
    <row r="39396" spans="4:4" x14ac:dyDescent="0.2">
      <c r="D39396" s="343"/>
    </row>
    <row r="39397" spans="4:4" x14ac:dyDescent="0.2">
      <c r="D39397" s="343"/>
    </row>
    <row r="39398" spans="4:4" x14ac:dyDescent="0.2">
      <c r="D39398" s="343"/>
    </row>
    <row r="39399" spans="4:4" x14ac:dyDescent="0.2">
      <c r="D39399" s="343"/>
    </row>
    <row r="39400" spans="4:4" x14ac:dyDescent="0.2">
      <c r="D39400" s="343"/>
    </row>
    <row r="39401" spans="4:4" x14ac:dyDescent="0.2">
      <c r="D39401" s="343"/>
    </row>
    <row r="39402" spans="4:4" x14ac:dyDescent="0.2">
      <c r="D39402" s="343"/>
    </row>
    <row r="39403" spans="4:4" x14ac:dyDescent="0.2">
      <c r="D39403" s="343"/>
    </row>
    <row r="39404" spans="4:4" x14ac:dyDescent="0.2">
      <c r="D39404" s="343"/>
    </row>
    <row r="39405" spans="4:4" x14ac:dyDescent="0.2">
      <c r="D39405" s="343"/>
    </row>
    <row r="39406" spans="4:4" x14ac:dyDescent="0.2">
      <c r="D39406" s="343"/>
    </row>
    <row r="39407" spans="4:4" x14ac:dyDescent="0.2">
      <c r="D39407" s="343"/>
    </row>
    <row r="39408" spans="4:4" x14ac:dyDescent="0.2">
      <c r="D39408" s="343"/>
    </row>
    <row r="39409" spans="4:4" x14ac:dyDescent="0.2">
      <c r="D39409" s="343"/>
    </row>
    <row r="39410" spans="4:4" x14ac:dyDescent="0.2">
      <c r="D39410" s="343"/>
    </row>
    <row r="39411" spans="4:4" x14ac:dyDescent="0.2">
      <c r="D39411" s="343"/>
    </row>
    <row r="39412" spans="4:4" x14ac:dyDescent="0.2">
      <c r="D39412" s="343"/>
    </row>
    <row r="39413" spans="4:4" x14ac:dyDescent="0.2">
      <c r="D39413" s="343"/>
    </row>
    <row r="39414" spans="4:4" x14ac:dyDescent="0.2">
      <c r="D39414" s="343"/>
    </row>
    <row r="39415" spans="4:4" x14ac:dyDescent="0.2">
      <c r="D39415" s="343"/>
    </row>
    <row r="39416" spans="4:4" x14ac:dyDescent="0.2">
      <c r="D39416" s="343"/>
    </row>
    <row r="39417" spans="4:4" x14ac:dyDescent="0.2">
      <c r="D39417" s="343"/>
    </row>
    <row r="39418" spans="4:4" x14ac:dyDescent="0.2">
      <c r="D39418" s="343"/>
    </row>
    <row r="39419" spans="4:4" x14ac:dyDescent="0.2">
      <c r="D39419" s="343"/>
    </row>
    <row r="39420" spans="4:4" x14ac:dyDescent="0.2">
      <c r="D39420" s="343"/>
    </row>
    <row r="39421" spans="4:4" x14ac:dyDescent="0.2">
      <c r="D39421" s="343"/>
    </row>
    <row r="39422" spans="4:4" x14ac:dyDescent="0.2">
      <c r="D39422" s="343"/>
    </row>
    <row r="39423" spans="4:4" x14ac:dyDescent="0.2">
      <c r="D39423" s="343"/>
    </row>
    <row r="39424" spans="4:4" x14ac:dyDescent="0.2">
      <c r="D39424" s="343"/>
    </row>
    <row r="39425" spans="4:4" x14ac:dyDescent="0.2">
      <c r="D39425" s="343"/>
    </row>
    <row r="39426" spans="4:4" x14ac:dyDescent="0.2">
      <c r="D39426" s="343"/>
    </row>
    <row r="39427" spans="4:4" x14ac:dyDescent="0.2">
      <c r="D39427" s="343"/>
    </row>
    <row r="39428" spans="4:4" x14ac:dyDescent="0.2">
      <c r="D39428" s="343"/>
    </row>
    <row r="39429" spans="4:4" x14ac:dyDescent="0.2">
      <c r="D39429" s="343"/>
    </row>
    <row r="39430" spans="4:4" x14ac:dyDescent="0.2">
      <c r="D39430" s="343"/>
    </row>
    <row r="39431" spans="4:4" x14ac:dyDescent="0.2">
      <c r="D39431" s="343"/>
    </row>
    <row r="39432" spans="4:4" x14ac:dyDescent="0.2">
      <c r="D39432" s="343"/>
    </row>
    <row r="39433" spans="4:4" x14ac:dyDescent="0.2">
      <c r="D39433" s="343"/>
    </row>
    <row r="39434" spans="4:4" x14ac:dyDescent="0.2">
      <c r="D39434" s="343"/>
    </row>
    <row r="39435" spans="4:4" x14ac:dyDescent="0.2">
      <c r="D39435" s="343"/>
    </row>
    <row r="39436" spans="4:4" x14ac:dyDescent="0.2">
      <c r="D39436" s="343"/>
    </row>
    <row r="39437" spans="4:4" x14ac:dyDescent="0.2">
      <c r="D39437" s="343"/>
    </row>
    <row r="39438" spans="4:4" x14ac:dyDescent="0.2">
      <c r="D39438" s="343"/>
    </row>
    <row r="39439" spans="4:4" x14ac:dyDescent="0.2">
      <c r="D39439" s="343"/>
    </row>
    <row r="39440" spans="4:4" x14ac:dyDescent="0.2">
      <c r="D39440" s="343"/>
    </row>
    <row r="39441" spans="4:4" x14ac:dyDescent="0.2">
      <c r="D39441" s="343"/>
    </row>
    <row r="39442" spans="4:4" x14ac:dyDescent="0.2">
      <c r="D39442" s="343"/>
    </row>
    <row r="39443" spans="4:4" x14ac:dyDescent="0.2">
      <c r="D39443" s="343"/>
    </row>
    <row r="39444" spans="4:4" x14ac:dyDescent="0.2">
      <c r="D39444" s="343"/>
    </row>
    <row r="39445" spans="4:4" x14ac:dyDescent="0.2">
      <c r="D39445" s="343"/>
    </row>
    <row r="39446" spans="4:4" x14ac:dyDescent="0.2">
      <c r="D39446" s="343"/>
    </row>
    <row r="39447" spans="4:4" x14ac:dyDescent="0.2">
      <c r="D39447" s="343"/>
    </row>
    <row r="39448" spans="4:4" x14ac:dyDescent="0.2">
      <c r="D39448" s="343"/>
    </row>
    <row r="39449" spans="4:4" x14ac:dyDescent="0.2">
      <c r="D39449" s="343"/>
    </row>
    <row r="39450" spans="4:4" x14ac:dyDescent="0.2">
      <c r="D39450" s="343"/>
    </row>
    <row r="39451" spans="4:4" x14ac:dyDescent="0.2">
      <c r="D39451" s="343"/>
    </row>
    <row r="39452" spans="4:4" x14ac:dyDescent="0.2">
      <c r="D39452" s="343"/>
    </row>
    <row r="39453" spans="4:4" x14ac:dyDescent="0.2">
      <c r="D39453" s="343"/>
    </row>
    <row r="39454" spans="4:4" x14ac:dyDescent="0.2">
      <c r="D39454" s="343"/>
    </row>
    <row r="39455" spans="4:4" x14ac:dyDescent="0.2">
      <c r="D39455" s="343"/>
    </row>
    <row r="39456" spans="4:4" x14ac:dyDescent="0.2">
      <c r="D39456" s="343"/>
    </row>
    <row r="39457" spans="4:4" x14ac:dyDescent="0.2">
      <c r="D39457" s="343"/>
    </row>
    <row r="39458" spans="4:4" x14ac:dyDescent="0.2">
      <c r="D39458" s="343"/>
    </row>
    <row r="39459" spans="4:4" x14ac:dyDescent="0.2">
      <c r="D39459" s="343"/>
    </row>
    <row r="39460" spans="4:4" x14ac:dyDescent="0.2">
      <c r="D39460" s="343"/>
    </row>
    <row r="39461" spans="4:4" x14ac:dyDescent="0.2">
      <c r="D39461" s="343"/>
    </row>
    <row r="39462" spans="4:4" x14ac:dyDescent="0.2">
      <c r="D39462" s="343"/>
    </row>
    <row r="39463" spans="4:4" x14ac:dyDescent="0.2">
      <c r="D39463" s="343"/>
    </row>
    <row r="39464" spans="4:4" x14ac:dyDescent="0.2">
      <c r="D39464" s="343"/>
    </row>
    <row r="39465" spans="4:4" x14ac:dyDescent="0.2">
      <c r="D39465" s="343"/>
    </row>
    <row r="39466" spans="4:4" x14ac:dyDescent="0.2">
      <c r="D39466" s="343"/>
    </row>
    <row r="39467" spans="4:4" x14ac:dyDescent="0.2">
      <c r="D39467" s="343"/>
    </row>
    <row r="39468" spans="4:4" x14ac:dyDescent="0.2">
      <c r="D39468" s="343"/>
    </row>
    <row r="39469" spans="4:4" x14ac:dyDescent="0.2">
      <c r="D39469" s="343"/>
    </row>
    <row r="39470" spans="4:4" x14ac:dyDescent="0.2">
      <c r="D39470" s="343"/>
    </row>
    <row r="39471" spans="4:4" x14ac:dyDescent="0.2">
      <c r="D39471" s="343"/>
    </row>
    <row r="39472" spans="4:4" x14ac:dyDescent="0.2">
      <c r="D39472" s="343"/>
    </row>
    <row r="39473" spans="4:4" x14ac:dyDescent="0.2">
      <c r="D39473" s="343"/>
    </row>
    <row r="39474" spans="4:4" x14ac:dyDescent="0.2">
      <c r="D39474" s="343"/>
    </row>
    <row r="39475" spans="4:4" x14ac:dyDescent="0.2">
      <c r="D39475" s="343"/>
    </row>
    <row r="39476" spans="4:4" x14ac:dyDescent="0.2">
      <c r="D39476" s="343"/>
    </row>
    <row r="39477" spans="4:4" x14ac:dyDescent="0.2">
      <c r="D39477" s="343"/>
    </row>
    <row r="39478" spans="4:4" x14ac:dyDescent="0.2">
      <c r="D39478" s="343"/>
    </row>
    <row r="39479" spans="4:4" x14ac:dyDescent="0.2">
      <c r="D39479" s="343"/>
    </row>
    <row r="39480" spans="4:4" x14ac:dyDescent="0.2">
      <c r="D39480" s="343"/>
    </row>
    <row r="39481" spans="4:4" x14ac:dyDescent="0.2">
      <c r="D39481" s="343"/>
    </row>
    <row r="39482" spans="4:4" x14ac:dyDescent="0.2">
      <c r="D39482" s="343"/>
    </row>
    <row r="39483" spans="4:4" x14ac:dyDescent="0.2">
      <c r="D39483" s="343"/>
    </row>
    <row r="39484" spans="4:4" x14ac:dyDescent="0.2">
      <c r="D39484" s="343"/>
    </row>
    <row r="39485" spans="4:4" x14ac:dyDescent="0.2">
      <c r="D39485" s="343"/>
    </row>
    <row r="39486" spans="4:4" x14ac:dyDescent="0.2">
      <c r="D39486" s="343"/>
    </row>
    <row r="39487" spans="4:4" x14ac:dyDescent="0.2">
      <c r="D39487" s="343"/>
    </row>
    <row r="39488" spans="4:4" x14ac:dyDescent="0.2">
      <c r="D39488" s="343"/>
    </row>
    <row r="39489" spans="4:4" x14ac:dyDescent="0.2">
      <c r="D39489" s="343"/>
    </row>
    <row r="39490" spans="4:4" x14ac:dyDescent="0.2">
      <c r="D39490" s="343"/>
    </row>
    <row r="39491" spans="4:4" x14ac:dyDescent="0.2">
      <c r="D39491" s="343"/>
    </row>
    <row r="39492" spans="4:4" x14ac:dyDescent="0.2">
      <c r="D39492" s="343"/>
    </row>
    <row r="39493" spans="4:4" x14ac:dyDescent="0.2">
      <c r="D39493" s="343"/>
    </row>
    <row r="39494" spans="4:4" x14ac:dyDescent="0.2">
      <c r="D39494" s="343"/>
    </row>
    <row r="39495" spans="4:4" x14ac:dyDescent="0.2">
      <c r="D39495" s="343"/>
    </row>
    <row r="39496" spans="4:4" x14ac:dyDescent="0.2">
      <c r="D39496" s="343"/>
    </row>
    <row r="39497" spans="4:4" x14ac:dyDescent="0.2">
      <c r="D39497" s="343"/>
    </row>
    <row r="39498" spans="4:4" x14ac:dyDescent="0.2">
      <c r="D39498" s="343"/>
    </row>
    <row r="39499" spans="4:4" x14ac:dyDescent="0.2">
      <c r="D39499" s="343"/>
    </row>
    <row r="39500" spans="4:4" x14ac:dyDescent="0.2">
      <c r="D39500" s="343"/>
    </row>
    <row r="39501" spans="4:4" x14ac:dyDescent="0.2">
      <c r="D39501" s="343"/>
    </row>
    <row r="39502" spans="4:4" x14ac:dyDescent="0.2">
      <c r="D39502" s="343"/>
    </row>
    <row r="39503" spans="4:4" x14ac:dyDescent="0.2">
      <c r="D39503" s="343"/>
    </row>
    <row r="39504" spans="4:4" x14ac:dyDescent="0.2">
      <c r="D39504" s="343"/>
    </row>
    <row r="39505" spans="4:4" x14ac:dyDescent="0.2">
      <c r="D39505" s="343"/>
    </row>
    <row r="39506" spans="4:4" x14ac:dyDescent="0.2">
      <c r="D39506" s="343"/>
    </row>
    <row r="39507" spans="4:4" x14ac:dyDescent="0.2">
      <c r="D39507" s="343"/>
    </row>
    <row r="39508" spans="4:4" x14ac:dyDescent="0.2">
      <c r="D39508" s="343"/>
    </row>
    <row r="39509" spans="4:4" x14ac:dyDescent="0.2">
      <c r="D39509" s="343"/>
    </row>
    <row r="39510" spans="4:4" x14ac:dyDescent="0.2">
      <c r="D39510" s="343"/>
    </row>
    <row r="39511" spans="4:4" x14ac:dyDescent="0.2">
      <c r="D39511" s="343"/>
    </row>
    <row r="39512" spans="4:4" x14ac:dyDescent="0.2">
      <c r="D39512" s="343"/>
    </row>
    <row r="39513" spans="4:4" x14ac:dyDescent="0.2">
      <c r="D39513" s="343"/>
    </row>
    <row r="39514" spans="4:4" x14ac:dyDescent="0.2">
      <c r="D39514" s="343"/>
    </row>
    <row r="39515" spans="4:4" x14ac:dyDescent="0.2">
      <c r="D39515" s="343"/>
    </row>
    <row r="39516" spans="4:4" x14ac:dyDescent="0.2">
      <c r="D39516" s="343"/>
    </row>
    <row r="39517" spans="4:4" x14ac:dyDescent="0.2">
      <c r="D39517" s="343"/>
    </row>
    <row r="39518" spans="4:4" x14ac:dyDescent="0.2">
      <c r="D39518" s="343"/>
    </row>
    <row r="39519" spans="4:4" x14ac:dyDescent="0.2">
      <c r="D39519" s="343"/>
    </row>
    <row r="39520" spans="4:4" x14ac:dyDescent="0.2">
      <c r="D39520" s="343"/>
    </row>
    <row r="39521" spans="4:4" x14ac:dyDescent="0.2">
      <c r="D39521" s="343"/>
    </row>
    <row r="39522" spans="4:4" x14ac:dyDescent="0.2">
      <c r="D39522" s="343"/>
    </row>
    <row r="39523" spans="4:4" x14ac:dyDescent="0.2">
      <c r="D39523" s="343"/>
    </row>
    <row r="39524" spans="4:4" x14ac:dyDescent="0.2">
      <c r="D39524" s="343"/>
    </row>
    <row r="39525" spans="4:4" x14ac:dyDescent="0.2">
      <c r="D39525" s="343"/>
    </row>
    <row r="39526" spans="4:4" x14ac:dyDescent="0.2">
      <c r="D39526" s="343"/>
    </row>
    <row r="39527" spans="4:4" x14ac:dyDescent="0.2">
      <c r="D39527" s="343"/>
    </row>
    <row r="39528" spans="4:4" x14ac:dyDescent="0.2">
      <c r="D39528" s="343"/>
    </row>
    <row r="39529" spans="4:4" x14ac:dyDescent="0.2">
      <c r="D39529" s="343"/>
    </row>
    <row r="39530" spans="4:4" x14ac:dyDescent="0.2">
      <c r="D39530" s="343"/>
    </row>
    <row r="39531" spans="4:4" x14ac:dyDescent="0.2">
      <c r="D39531" s="343"/>
    </row>
    <row r="39532" spans="4:4" x14ac:dyDescent="0.2">
      <c r="D39532" s="343"/>
    </row>
    <row r="39533" spans="4:4" x14ac:dyDescent="0.2">
      <c r="D39533" s="343"/>
    </row>
    <row r="39534" spans="4:4" x14ac:dyDescent="0.2">
      <c r="D39534" s="343"/>
    </row>
    <row r="39535" spans="4:4" x14ac:dyDescent="0.2">
      <c r="D39535" s="343"/>
    </row>
    <row r="39536" spans="4:4" x14ac:dyDescent="0.2">
      <c r="D39536" s="343"/>
    </row>
    <row r="39537" spans="4:4" x14ac:dyDescent="0.2">
      <c r="D39537" s="343"/>
    </row>
    <row r="39538" spans="4:4" x14ac:dyDescent="0.2">
      <c r="D39538" s="343"/>
    </row>
    <row r="39539" spans="4:4" x14ac:dyDescent="0.2">
      <c r="D39539" s="343"/>
    </row>
    <row r="39540" spans="4:4" x14ac:dyDescent="0.2">
      <c r="D39540" s="343"/>
    </row>
    <row r="39541" spans="4:4" x14ac:dyDescent="0.2">
      <c r="D39541" s="343"/>
    </row>
    <row r="39542" spans="4:4" x14ac:dyDescent="0.2">
      <c r="D39542" s="343"/>
    </row>
    <row r="39543" spans="4:4" x14ac:dyDescent="0.2">
      <c r="D39543" s="343"/>
    </row>
    <row r="39544" spans="4:4" x14ac:dyDescent="0.2">
      <c r="D39544" s="343"/>
    </row>
    <row r="39545" spans="4:4" x14ac:dyDescent="0.2">
      <c r="D39545" s="343"/>
    </row>
    <row r="39546" spans="4:4" x14ac:dyDescent="0.2">
      <c r="D39546" s="343"/>
    </row>
    <row r="39547" spans="4:4" x14ac:dyDescent="0.2">
      <c r="D39547" s="343"/>
    </row>
    <row r="39548" spans="4:4" x14ac:dyDescent="0.2">
      <c r="D39548" s="343"/>
    </row>
    <row r="39549" spans="4:4" x14ac:dyDescent="0.2">
      <c r="D39549" s="343"/>
    </row>
    <row r="39550" spans="4:4" x14ac:dyDescent="0.2">
      <c r="D39550" s="343"/>
    </row>
    <row r="39551" spans="4:4" x14ac:dyDescent="0.2">
      <c r="D39551" s="343"/>
    </row>
    <row r="39552" spans="4:4" x14ac:dyDescent="0.2">
      <c r="D39552" s="343"/>
    </row>
    <row r="39553" spans="4:4" x14ac:dyDescent="0.2">
      <c r="D39553" s="343"/>
    </row>
    <row r="39554" spans="4:4" x14ac:dyDescent="0.2">
      <c r="D39554" s="343"/>
    </row>
    <row r="39555" spans="4:4" x14ac:dyDescent="0.2">
      <c r="D39555" s="343"/>
    </row>
    <row r="39556" spans="4:4" x14ac:dyDescent="0.2">
      <c r="D39556" s="343"/>
    </row>
    <row r="39557" spans="4:4" x14ac:dyDescent="0.2">
      <c r="D39557" s="343"/>
    </row>
    <row r="39558" spans="4:4" x14ac:dyDescent="0.2">
      <c r="D39558" s="343"/>
    </row>
    <row r="39559" spans="4:4" x14ac:dyDescent="0.2">
      <c r="D39559" s="343"/>
    </row>
    <row r="39560" spans="4:4" x14ac:dyDescent="0.2">
      <c r="D39560" s="343"/>
    </row>
    <row r="39561" spans="4:4" x14ac:dyDescent="0.2">
      <c r="D39561" s="343"/>
    </row>
    <row r="39562" spans="4:4" x14ac:dyDescent="0.2">
      <c r="D39562" s="343"/>
    </row>
    <row r="39563" spans="4:4" x14ac:dyDescent="0.2">
      <c r="D39563" s="343"/>
    </row>
    <row r="39564" spans="4:4" x14ac:dyDescent="0.2">
      <c r="D39564" s="343"/>
    </row>
    <row r="39565" spans="4:4" x14ac:dyDescent="0.2">
      <c r="D39565" s="343"/>
    </row>
    <row r="39566" spans="4:4" x14ac:dyDescent="0.2">
      <c r="D39566" s="343"/>
    </row>
    <row r="39567" spans="4:4" x14ac:dyDescent="0.2">
      <c r="D39567" s="343"/>
    </row>
    <row r="39568" spans="4:4" x14ac:dyDescent="0.2">
      <c r="D39568" s="343"/>
    </row>
    <row r="39569" spans="4:4" x14ac:dyDescent="0.2">
      <c r="D39569" s="343"/>
    </row>
    <row r="39570" spans="4:4" x14ac:dyDescent="0.2">
      <c r="D39570" s="343"/>
    </row>
    <row r="39571" spans="4:4" x14ac:dyDescent="0.2">
      <c r="D39571" s="343"/>
    </row>
    <row r="39572" spans="4:4" x14ac:dyDescent="0.2">
      <c r="D39572" s="343"/>
    </row>
    <row r="39573" spans="4:4" x14ac:dyDescent="0.2">
      <c r="D39573" s="343"/>
    </row>
    <row r="39574" spans="4:4" x14ac:dyDescent="0.2">
      <c r="D39574" s="343"/>
    </row>
    <row r="39575" spans="4:4" x14ac:dyDescent="0.2">
      <c r="D39575" s="343"/>
    </row>
    <row r="39576" spans="4:4" x14ac:dyDescent="0.2">
      <c r="D39576" s="343"/>
    </row>
    <row r="39577" spans="4:4" x14ac:dyDescent="0.2">
      <c r="D39577" s="343"/>
    </row>
    <row r="39578" spans="4:4" x14ac:dyDescent="0.2">
      <c r="D39578" s="343"/>
    </row>
    <row r="39579" spans="4:4" x14ac:dyDescent="0.2">
      <c r="D39579" s="343"/>
    </row>
    <row r="39580" spans="4:4" x14ac:dyDescent="0.2">
      <c r="D39580" s="343"/>
    </row>
    <row r="39581" spans="4:4" x14ac:dyDescent="0.2">
      <c r="D39581" s="343"/>
    </row>
    <row r="39582" spans="4:4" x14ac:dyDescent="0.2">
      <c r="D39582" s="343"/>
    </row>
    <row r="39583" spans="4:4" x14ac:dyDescent="0.2">
      <c r="D39583" s="343"/>
    </row>
    <row r="39584" spans="4:4" x14ac:dyDescent="0.2">
      <c r="D39584" s="343"/>
    </row>
    <row r="39585" spans="4:4" x14ac:dyDescent="0.2">
      <c r="D39585" s="343"/>
    </row>
    <row r="39586" spans="4:4" x14ac:dyDescent="0.2">
      <c r="D39586" s="343"/>
    </row>
    <row r="39587" spans="4:4" x14ac:dyDescent="0.2">
      <c r="D39587" s="343"/>
    </row>
    <row r="39588" spans="4:4" x14ac:dyDescent="0.2">
      <c r="D39588" s="343"/>
    </row>
    <row r="39589" spans="4:4" x14ac:dyDescent="0.2">
      <c r="D39589" s="343"/>
    </row>
    <row r="39590" spans="4:4" x14ac:dyDescent="0.2">
      <c r="D39590" s="343"/>
    </row>
    <row r="39591" spans="4:4" x14ac:dyDescent="0.2">
      <c r="D39591" s="343"/>
    </row>
    <row r="39592" spans="4:4" x14ac:dyDescent="0.2">
      <c r="D39592" s="343"/>
    </row>
    <row r="39593" spans="4:4" x14ac:dyDescent="0.2">
      <c r="D39593" s="343"/>
    </row>
    <row r="39594" spans="4:4" x14ac:dyDescent="0.2">
      <c r="D39594" s="343"/>
    </row>
    <row r="39595" spans="4:4" x14ac:dyDescent="0.2">
      <c r="D39595" s="343"/>
    </row>
    <row r="39596" spans="4:4" x14ac:dyDescent="0.2">
      <c r="D39596" s="343"/>
    </row>
    <row r="39597" spans="4:4" x14ac:dyDescent="0.2">
      <c r="D39597" s="343"/>
    </row>
    <row r="39598" spans="4:4" x14ac:dyDescent="0.2">
      <c r="D39598" s="343"/>
    </row>
    <row r="39599" spans="4:4" x14ac:dyDescent="0.2">
      <c r="D39599" s="343"/>
    </row>
    <row r="39600" spans="4:4" x14ac:dyDescent="0.2">
      <c r="D39600" s="343"/>
    </row>
    <row r="39601" spans="4:4" x14ac:dyDescent="0.2">
      <c r="D39601" s="343"/>
    </row>
    <row r="39602" spans="4:4" x14ac:dyDescent="0.2">
      <c r="D39602" s="343"/>
    </row>
    <row r="39603" spans="4:4" x14ac:dyDescent="0.2">
      <c r="D39603" s="343"/>
    </row>
    <row r="39604" spans="4:4" x14ac:dyDescent="0.2">
      <c r="D39604" s="343"/>
    </row>
    <row r="39605" spans="4:4" x14ac:dyDescent="0.2">
      <c r="D39605" s="343"/>
    </row>
    <row r="39606" spans="4:4" x14ac:dyDescent="0.2">
      <c r="D39606" s="343"/>
    </row>
    <row r="39607" spans="4:4" x14ac:dyDescent="0.2">
      <c r="D39607" s="343"/>
    </row>
    <row r="39608" spans="4:4" x14ac:dyDescent="0.2">
      <c r="D39608" s="343"/>
    </row>
    <row r="39609" spans="4:4" x14ac:dyDescent="0.2">
      <c r="D39609" s="343"/>
    </row>
    <row r="39610" spans="4:4" x14ac:dyDescent="0.2">
      <c r="D39610" s="343"/>
    </row>
    <row r="39611" spans="4:4" x14ac:dyDescent="0.2">
      <c r="D39611" s="343"/>
    </row>
    <row r="39612" spans="4:4" x14ac:dyDescent="0.2">
      <c r="D39612" s="343"/>
    </row>
    <row r="39613" spans="4:4" x14ac:dyDescent="0.2">
      <c r="D39613" s="343"/>
    </row>
    <row r="39614" spans="4:4" x14ac:dyDescent="0.2">
      <c r="D39614" s="343"/>
    </row>
    <row r="39615" spans="4:4" x14ac:dyDescent="0.2">
      <c r="D39615" s="343"/>
    </row>
    <row r="39616" spans="4:4" x14ac:dyDescent="0.2">
      <c r="D39616" s="343"/>
    </row>
    <row r="39617" spans="4:4" x14ac:dyDescent="0.2">
      <c r="D39617" s="343"/>
    </row>
    <row r="39618" spans="4:4" x14ac:dyDescent="0.2">
      <c r="D39618" s="343"/>
    </row>
    <row r="39619" spans="4:4" x14ac:dyDescent="0.2">
      <c r="D39619" s="343"/>
    </row>
    <row r="39620" spans="4:4" x14ac:dyDescent="0.2">
      <c r="D39620" s="343"/>
    </row>
    <row r="39621" spans="4:4" x14ac:dyDescent="0.2">
      <c r="D39621" s="343"/>
    </row>
    <row r="39622" spans="4:4" x14ac:dyDescent="0.2">
      <c r="D39622" s="343"/>
    </row>
    <row r="39623" spans="4:4" x14ac:dyDescent="0.2">
      <c r="D39623" s="343"/>
    </row>
    <row r="39624" spans="4:4" x14ac:dyDescent="0.2">
      <c r="D39624" s="343"/>
    </row>
    <row r="39625" spans="4:4" x14ac:dyDescent="0.2">
      <c r="D39625" s="343"/>
    </row>
    <row r="39626" spans="4:4" x14ac:dyDescent="0.2">
      <c r="D39626" s="343"/>
    </row>
    <row r="39627" spans="4:4" x14ac:dyDescent="0.2">
      <c r="D39627" s="343"/>
    </row>
    <row r="39628" spans="4:4" x14ac:dyDescent="0.2">
      <c r="D39628" s="343"/>
    </row>
    <row r="39629" spans="4:4" x14ac:dyDescent="0.2">
      <c r="D39629" s="343"/>
    </row>
    <row r="39630" spans="4:4" x14ac:dyDescent="0.2">
      <c r="D39630" s="343"/>
    </row>
    <row r="39631" spans="4:4" x14ac:dyDescent="0.2">
      <c r="D39631" s="343"/>
    </row>
    <row r="39632" spans="4:4" x14ac:dyDescent="0.2">
      <c r="D39632" s="343"/>
    </row>
    <row r="39633" spans="4:4" x14ac:dyDescent="0.2">
      <c r="D39633" s="343"/>
    </row>
    <row r="39634" spans="4:4" x14ac:dyDescent="0.2">
      <c r="D39634" s="343"/>
    </row>
    <row r="39635" spans="4:4" x14ac:dyDescent="0.2">
      <c r="D39635" s="343"/>
    </row>
    <row r="39636" spans="4:4" x14ac:dyDescent="0.2">
      <c r="D39636" s="343"/>
    </row>
    <row r="39637" spans="4:4" x14ac:dyDescent="0.2">
      <c r="D39637" s="343"/>
    </row>
    <row r="39638" spans="4:4" x14ac:dyDescent="0.2">
      <c r="D39638" s="343"/>
    </row>
    <row r="39639" spans="4:4" x14ac:dyDescent="0.2">
      <c r="D39639" s="343"/>
    </row>
    <row r="39640" spans="4:4" x14ac:dyDescent="0.2">
      <c r="D39640" s="343"/>
    </row>
    <row r="39641" spans="4:4" x14ac:dyDescent="0.2">
      <c r="D39641" s="343"/>
    </row>
    <row r="39642" spans="4:4" x14ac:dyDescent="0.2">
      <c r="D39642" s="343"/>
    </row>
    <row r="39643" spans="4:4" x14ac:dyDescent="0.2">
      <c r="D39643" s="343"/>
    </row>
    <row r="39644" spans="4:4" x14ac:dyDescent="0.2">
      <c r="D39644" s="343"/>
    </row>
    <row r="39645" spans="4:4" x14ac:dyDescent="0.2">
      <c r="D39645" s="343"/>
    </row>
    <row r="39646" spans="4:4" x14ac:dyDescent="0.2">
      <c r="D39646" s="343"/>
    </row>
    <row r="39647" spans="4:4" x14ac:dyDescent="0.2">
      <c r="D39647" s="343"/>
    </row>
    <row r="39648" spans="4:4" x14ac:dyDescent="0.2">
      <c r="D39648" s="343"/>
    </row>
    <row r="39649" spans="4:4" x14ac:dyDescent="0.2">
      <c r="D39649" s="343"/>
    </row>
    <row r="39650" spans="4:4" x14ac:dyDescent="0.2">
      <c r="D39650" s="343"/>
    </row>
    <row r="39651" spans="4:4" x14ac:dyDescent="0.2">
      <c r="D39651" s="343"/>
    </row>
    <row r="39652" spans="4:4" x14ac:dyDescent="0.2">
      <c r="D39652" s="343"/>
    </row>
    <row r="39653" spans="4:4" x14ac:dyDescent="0.2">
      <c r="D39653" s="343"/>
    </row>
    <row r="39654" spans="4:4" x14ac:dyDescent="0.2">
      <c r="D39654" s="343"/>
    </row>
    <row r="39655" spans="4:4" x14ac:dyDescent="0.2">
      <c r="D39655" s="343"/>
    </row>
    <row r="39656" spans="4:4" x14ac:dyDescent="0.2">
      <c r="D39656" s="343"/>
    </row>
    <row r="39657" spans="4:4" x14ac:dyDescent="0.2">
      <c r="D39657" s="343"/>
    </row>
    <row r="39658" spans="4:4" x14ac:dyDescent="0.2">
      <c r="D39658" s="343"/>
    </row>
    <row r="39659" spans="4:4" x14ac:dyDescent="0.2">
      <c r="D39659" s="343"/>
    </row>
    <row r="39660" spans="4:4" x14ac:dyDescent="0.2">
      <c r="D39660" s="343"/>
    </row>
    <row r="39661" spans="4:4" x14ac:dyDescent="0.2">
      <c r="D39661" s="343"/>
    </row>
    <row r="39662" spans="4:4" x14ac:dyDescent="0.2">
      <c r="D39662" s="343"/>
    </row>
    <row r="39663" spans="4:4" x14ac:dyDescent="0.2">
      <c r="D39663" s="343"/>
    </row>
    <row r="39664" spans="4:4" x14ac:dyDescent="0.2">
      <c r="D39664" s="343"/>
    </row>
    <row r="39665" spans="4:4" x14ac:dyDescent="0.2">
      <c r="D39665" s="343"/>
    </row>
    <row r="39666" spans="4:4" x14ac:dyDescent="0.2">
      <c r="D39666" s="343"/>
    </row>
    <row r="39667" spans="4:4" x14ac:dyDescent="0.2">
      <c r="D39667" s="343"/>
    </row>
    <row r="39668" spans="4:4" x14ac:dyDescent="0.2">
      <c r="D39668" s="343"/>
    </row>
    <row r="39669" spans="4:4" x14ac:dyDescent="0.2">
      <c r="D39669" s="343"/>
    </row>
    <row r="39670" spans="4:4" x14ac:dyDescent="0.2">
      <c r="D39670" s="343"/>
    </row>
    <row r="39671" spans="4:4" x14ac:dyDescent="0.2">
      <c r="D39671" s="343"/>
    </row>
    <row r="39672" spans="4:4" x14ac:dyDescent="0.2">
      <c r="D39672" s="343"/>
    </row>
    <row r="39673" spans="4:4" x14ac:dyDescent="0.2">
      <c r="D39673" s="343"/>
    </row>
    <row r="39674" spans="4:4" x14ac:dyDescent="0.2">
      <c r="D39674" s="343"/>
    </row>
    <row r="39675" spans="4:4" x14ac:dyDescent="0.2">
      <c r="D39675" s="343"/>
    </row>
    <row r="39676" spans="4:4" x14ac:dyDescent="0.2">
      <c r="D39676" s="343"/>
    </row>
    <row r="39677" spans="4:4" x14ac:dyDescent="0.2">
      <c r="D39677" s="343"/>
    </row>
    <row r="39678" spans="4:4" x14ac:dyDescent="0.2">
      <c r="D39678" s="343"/>
    </row>
    <row r="39679" spans="4:4" x14ac:dyDescent="0.2">
      <c r="D39679" s="343"/>
    </row>
    <row r="39680" spans="4:4" x14ac:dyDescent="0.2">
      <c r="D39680" s="343"/>
    </row>
    <row r="39681" spans="4:4" x14ac:dyDescent="0.2">
      <c r="D39681" s="343"/>
    </row>
    <row r="39682" spans="4:4" x14ac:dyDescent="0.2">
      <c r="D39682" s="343"/>
    </row>
    <row r="39683" spans="4:4" x14ac:dyDescent="0.2">
      <c r="D39683" s="343"/>
    </row>
    <row r="39684" spans="4:4" x14ac:dyDescent="0.2">
      <c r="D39684" s="343"/>
    </row>
    <row r="39685" spans="4:4" x14ac:dyDescent="0.2">
      <c r="D39685" s="343"/>
    </row>
    <row r="39686" spans="4:4" x14ac:dyDescent="0.2">
      <c r="D39686" s="343"/>
    </row>
    <row r="39687" spans="4:4" x14ac:dyDescent="0.2">
      <c r="D39687" s="343"/>
    </row>
    <row r="39688" spans="4:4" x14ac:dyDescent="0.2">
      <c r="D39688" s="343"/>
    </row>
    <row r="39689" spans="4:4" x14ac:dyDescent="0.2">
      <c r="D39689" s="343"/>
    </row>
    <row r="39690" spans="4:4" x14ac:dyDescent="0.2">
      <c r="D39690" s="343"/>
    </row>
    <row r="39691" spans="4:4" x14ac:dyDescent="0.2">
      <c r="D39691" s="343"/>
    </row>
    <row r="39692" spans="4:4" x14ac:dyDescent="0.2">
      <c r="D39692" s="343"/>
    </row>
    <row r="39693" spans="4:4" x14ac:dyDescent="0.2">
      <c r="D39693" s="343"/>
    </row>
    <row r="39694" spans="4:4" x14ac:dyDescent="0.2">
      <c r="D39694" s="343"/>
    </row>
    <row r="39695" spans="4:4" x14ac:dyDescent="0.2">
      <c r="D39695" s="343"/>
    </row>
    <row r="39696" spans="4:4" x14ac:dyDescent="0.2">
      <c r="D39696" s="343"/>
    </row>
    <row r="39697" spans="4:4" x14ac:dyDescent="0.2">
      <c r="D39697" s="343"/>
    </row>
    <row r="39698" spans="4:4" x14ac:dyDescent="0.2">
      <c r="D39698" s="343"/>
    </row>
    <row r="39699" spans="4:4" x14ac:dyDescent="0.2">
      <c r="D39699" s="343"/>
    </row>
    <row r="39700" spans="4:4" x14ac:dyDescent="0.2">
      <c r="D39700" s="343"/>
    </row>
    <row r="39701" spans="4:4" x14ac:dyDescent="0.2">
      <c r="D39701" s="343"/>
    </row>
    <row r="39702" spans="4:4" x14ac:dyDescent="0.2">
      <c r="D39702" s="343"/>
    </row>
    <row r="39703" spans="4:4" x14ac:dyDescent="0.2">
      <c r="D39703" s="343"/>
    </row>
    <row r="39704" spans="4:4" x14ac:dyDescent="0.2">
      <c r="D39704" s="343"/>
    </row>
    <row r="39705" spans="4:4" x14ac:dyDescent="0.2">
      <c r="D39705" s="343"/>
    </row>
    <row r="39706" spans="4:4" x14ac:dyDescent="0.2">
      <c r="D39706" s="343"/>
    </row>
    <row r="39707" spans="4:4" x14ac:dyDescent="0.2">
      <c r="D39707" s="343"/>
    </row>
    <row r="39708" spans="4:4" x14ac:dyDescent="0.2">
      <c r="D39708" s="343"/>
    </row>
    <row r="39709" spans="4:4" x14ac:dyDescent="0.2">
      <c r="D39709" s="343"/>
    </row>
    <row r="39710" spans="4:4" x14ac:dyDescent="0.2">
      <c r="D39710" s="343"/>
    </row>
    <row r="39711" spans="4:4" x14ac:dyDescent="0.2">
      <c r="D39711" s="343"/>
    </row>
    <row r="39712" spans="4:4" x14ac:dyDescent="0.2">
      <c r="D39712" s="343"/>
    </row>
    <row r="39713" spans="4:4" x14ac:dyDescent="0.2">
      <c r="D39713" s="343"/>
    </row>
    <row r="39714" spans="4:4" x14ac:dyDescent="0.2">
      <c r="D39714" s="343"/>
    </row>
    <row r="39715" spans="4:4" x14ac:dyDescent="0.2">
      <c r="D39715" s="343"/>
    </row>
    <row r="39716" spans="4:4" x14ac:dyDescent="0.2">
      <c r="D39716" s="343"/>
    </row>
    <row r="39717" spans="4:4" x14ac:dyDescent="0.2">
      <c r="D39717" s="343"/>
    </row>
    <row r="39718" spans="4:4" x14ac:dyDescent="0.2">
      <c r="D39718" s="343"/>
    </row>
    <row r="39719" spans="4:4" x14ac:dyDescent="0.2">
      <c r="D39719" s="343"/>
    </row>
    <row r="39720" spans="4:4" x14ac:dyDescent="0.2">
      <c r="D39720" s="343"/>
    </row>
    <row r="39721" spans="4:4" x14ac:dyDescent="0.2">
      <c r="D39721" s="343"/>
    </row>
    <row r="39722" spans="4:4" x14ac:dyDescent="0.2">
      <c r="D39722" s="343"/>
    </row>
    <row r="39723" spans="4:4" x14ac:dyDescent="0.2">
      <c r="D39723" s="343"/>
    </row>
    <row r="39724" spans="4:4" x14ac:dyDescent="0.2">
      <c r="D39724" s="343"/>
    </row>
    <row r="39725" spans="4:4" x14ac:dyDescent="0.2">
      <c r="D39725" s="343"/>
    </row>
    <row r="39726" spans="4:4" x14ac:dyDescent="0.2">
      <c r="D39726" s="343"/>
    </row>
    <row r="39727" spans="4:4" x14ac:dyDescent="0.2">
      <c r="D39727" s="343"/>
    </row>
    <row r="39728" spans="4:4" x14ac:dyDescent="0.2">
      <c r="D39728" s="343"/>
    </row>
    <row r="39729" spans="4:4" x14ac:dyDescent="0.2">
      <c r="D39729" s="343"/>
    </row>
    <row r="39730" spans="4:4" x14ac:dyDescent="0.2">
      <c r="D39730" s="343"/>
    </row>
    <row r="39731" spans="4:4" x14ac:dyDescent="0.2">
      <c r="D39731" s="343"/>
    </row>
    <row r="39732" spans="4:4" x14ac:dyDescent="0.2">
      <c r="D39732" s="343"/>
    </row>
    <row r="39733" spans="4:4" x14ac:dyDescent="0.2">
      <c r="D39733" s="343"/>
    </row>
    <row r="39734" spans="4:4" x14ac:dyDescent="0.2">
      <c r="D39734" s="343"/>
    </row>
    <row r="39735" spans="4:4" x14ac:dyDescent="0.2">
      <c r="D39735" s="343"/>
    </row>
    <row r="39736" spans="4:4" x14ac:dyDescent="0.2">
      <c r="D39736" s="343"/>
    </row>
    <row r="39737" spans="4:4" x14ac:dyDescent="0.2">
      <c r="D39737" s="343"/>
    </row>
    <row r="39738" spans="4:4" x14ac:dyDescent="0.2">
      <c r="D39738" s="343"/>
    </row>
    <row r="39739" spans="4:4" x14ac:dyDescent="0.2">
      <c r="D39739" s="343"/>
    </row>
    <row r="39740" spans="4:4" x14ac:dyDescent="0.2">
      <c r="D39740" s="343"/>
    </row>
    <row r="39741" spans="4:4" x14ac:dyDescent="0.2">
      <c r="D39741" s="343"/>
    </row>
    <row r="39742" spans="4:4" x14ac:dyDescent="0.2">
      <c r="D39742" s="343"/>
    </row>
    <row r="39743" spans="4:4" x14ac:dyDescent="0.2">
      <c r="D39743" s="343"/>
    </row>
    <row r="39744" spans="4:4" x14ac:dyDescent="0.2">
      <c r="D39744" s="343"/>
    </row>
    <row r="39745" spans="4:4" x14ac:dyDescent="0.2">
      <c r="D39745" s="343"/>
    </row>
    <row r="39746" spans="4:4" x14ac:dyDescent="0.2">
      <c r="D39746" s="343"/>
    </row>
    <row r="39747" spans="4:4" x14ac:dyDescent="0.2">
      <c r="D39747" s="343"/>
    </row>
    <row r="39748" spans="4:4" x14ac:dyDescent="0.2">
      <c r="D39748" s="343"/>
    </row>
    <row r="39749" spans="4:4" x14ac:dyDescent="0.2">
      <c r="D39749" s="343"/>
    </row>
    <row r="39750" spans="4:4" x14ac:dyDescent="0.2">
      <c r="D39750" s="343"/>
    </row>
    <row r="39751" spans="4:4" x14ac:dyDescent="0.2">
      <c r="D39751" s="343"/>
    </row>
    <row r="39752" spans="4:4" x14ac:dyDescent="0.2">
      <c r="D39752" s="343"/>
    </row>
    <row r="39753" spans="4:4" x14ac:dyDescent="0.2">
      <c r="D39753" s="343"/>
    </row>
    <row r="39754" spans="4:4" x14ac:dyDescent="0.2">
      <c r="D39754" s="343"/>
    </row>
    <row r="39755" spans="4:4" x14ac:dyDescent="0.2">
      <c r="D39755" s="343"/>
    </row>
    <row r="39756" spans="4:4" x14ac:dyDescent="0.2">
      <c r="D39756" s="343"/>
    </row>
    <row r="39757" spans="4:4" x14ac:dyDescent="0.2">
      <c r="D39757" s="343"/>
    </row>
    <row r="39758" spans="4:4" x14ac:dyDescent="0.2">
      <c r="D39758" s="343"/>
    </row>
    <row r="39759" spans="4:4" x14ac:dyDescent="0.2">
      <c r="D39759" s="343"/>
    </row>
    <row r="39760" spans="4:4" x14ac:dyDescent="0.2">
      <c r="D39760" s="343"/>
    </row>
    <row r="39761" spans="4:4" x14ac:dyDescent="0.2">
      <c r="D39761" s="343"/>
    </row>
    <row r="39762" spans="4:4" x14ac:dyDescent="0.2">
      <c r="D39762" s="343"/>
    </row>
    <row r="39763" spans="4:4" x14ac:dyDescent="0.2">
      <c r="D39763" s="343"/>
    </row>
    <row r="39764" spans="4:4" x14ac:dyDescent="0.2">
      <c r="D39764" s="343"/>
    </row>
    <row r="39765" spans="4:4" x14ac:dyDescent="0.2">
      <c r="D39765" s="343"/>
    </row>
    <row r="39766" spans="4:4" x14ac:dyDescent="0.2">
      <c r="D39766" s="343"/>
    </row>
    <row r="39767" spans="4:4" x14ac:dyDescent="0.2">
      <c r="D39767" s="343"/>
    </row>
    <row r="39768" spans="4:4" x14ac:dyDescent="0.2">
      <c r="D39768" s="343"/>
    </row>
    <row r="39769" spans="4:4" x14ac:dyDescent="0.2">
      <c r="D39769" s="343"/>
    </row>
    <row r="39770" spans="4:4" x14ac:dyDescent="0.2">
      <c r="D39770" s="343"/>
    </row>
    <row r="39771" spans="4:4" x14ac:dyDescent="0.2">
      <c r="D39771" s="343"/>
    </row>
    <row r="39772" spans="4:4" x14ac:dyDescent="0.2">
      <c r="D39772" s="343"/>
    </row>
    <row r="39773" spans="4:4" x14ac:dyDescent="0.2">
      <c r="D39773" s="343"/>
    </row>
    <row r="39774" spans="4:4" x14ac:dyDescent="0.2">
      <c r="D39774" s="343"/>
    </row>
    <row r="39775" spans="4:4" x14ac:dyDescent="0.2">
      <c r="D39775" s="343"/>
    </row>
    <row r="39776" spans="4:4" x14ac:dyDescent="0.2">
      <c r="D39776" s="343"/>
    </row>
    <row r="39777" spans="4:4" x14ac:dyDescent="0.2">
      <c r="D39777" s="343"/>
    </row>
    <row r="39778" spans="4:4" x14ac:dyDescent="0.2">
      <c r="D39778" s="343"/>
    </row>
    <row r="39779" spans="4:4" x14ac:dyDescent="0.2">
      <c r="D39779" s="343"/>
    </row>
    <row r="39780" spans="4:4" x14ac:dyDescent="0.2">
      <c r="D39780" s="343"/>
    </row>
    <row r="39781" spans="4:4" x14ac:dyDescent="0.2">
      <c r="D39781" s="343"/>
    </row>
    <row r="39782" spans="4:4" x14ac:dyDescent="0.2">
      <c r="D39782" s="343"/>
    </row>
    <row r="39783" spans="4:4" x14ac:dyDescent="0.2">
      <c r="D39783" s="343"/>
    </row>
    <row r="39784" spans="4:4" x14ac:dyDescent="0.2">
      <c r="D39784" s="343"/>
    </row>
    <row r="39785" spans="4:4" x14ac:dyDescent="0.2">
      <c r="D39785" s="343"/>
    </row>
    <row r="39786" spans="4:4" x14ac:dyDescent="0.2">
      <c r="D39786" s="343"/>
    </row>
    <row r="39787" spans="4:4" x14ac:dyDescent="0.2">
      <c r="D39787" s="343"/>
    </row>
    <row r="39788" spans="4:4" x14ac:dyDescent="0.2">
      <c r="D39788" s="343"/>
    </row>
    <row r="39789" spans="4:4" x14ac:dyDescent="0.2">
      <c r="D39789" s="343"/>
    </row>
    <row r="39790" spans="4:4" x14ac:dyDescent="0.2">
      <c r="D39790" s="343"/>
    </row>
    <row r="39791" spans="4:4" x14ac:dyDescent="0.2">
      <c r="D39791" s="343"/>
    </row>
    <row r="39792" spans="4:4" x14ac:dyDescent="0.2">
      <c r="D39792" s="343"/>
    </row>
    <row r="39793" spans="4:4" x14ac:dyDescent="0.2">
      <c r="D39793" s="343"/>
    </row>
    <row r="39794" spans="4:4" x14ac:dyDescent="0.2">
      <c r="D39794" s="343"/>
    </row>
    <row r="39795" spans="4:4" x14ac:dyDescent="0.2">
      <c r="D39795" s="343"/>
    </row>
    <row r="39796" spans="4:4" x14ac:dyDescent="0.2">
      <c r="D39796" s="343"/>
    </row>
    <row r="39797" spans="4:4" x14ac:dyDescent="0.2">
      <c r="D39797" s="343"/>
    </row>
    <row r="39798" spans="4:4" x14ac:dyDescent="0.2">
      <c r="D39798" s="343"/>
    </row>
    <row r="39799" spans="4:4" x14ac:dyDescent="0.2">
      <c r="D39799" s="343"/>
    </row>
    <row r="39800" spans="4:4" x14ac:dyDescent="0.2">
      <c r="D39800" s="343"/>
    </row>
    <row r="39801" spans="4:4" x14ac:dyDescent="0.2">
      <c r="D39801" s="343"/>
    </row>
    <row r="39802" spans="4:4" x14ac:dyDescent="0.2">
      <c r="D39802" s="343"/>
    </row>
    <row r="39803" spans="4:4" x14ac:dyDescent="0.2">
      <c r="D39803" s="343"/>
    </row>
    <row r="39804" spans="4:4" x14ac:dyDescent="0.2">
      <c r="D39804" s="343"/>
    </row>
    <row r="39805" spans="4:4" x14ac:dyDescent="0.2">
      <c r="D39805" s="343"/>
    </row>
    <row r="39806" spans="4:4" x14ac:dyDescent="0.2">
      <c r="D39806" s="343"/>
    </row>
    <row r="39807" spans="4:4" x14ac:dyDescent="0.2">
      <c r="D39807" s="343"/>
    </row>
    <row r="39808" spans="4:4" x14ac:dyDescent="0.2">
      <c r="D39808" s="343"/>
    </row>
    <row r="39809" spans="4:4" x14ac:dyDescent="0.2">
      <c r="D39809" s="343"/>
    </row>
    <row r="39810" spans="4:4" x14ac:dyDescent="0.2">
      <c r="D39810" s="343"/>
    </row>
    <row r="39811" spans="4:4" x14ac:dyDescent="0.2">
      <c r="D39811" s="343"/>
    </row>
    <row r="39812" spans="4:4" x14ac:dyDescent="0.2">
      <c r="D39812" s="343"/>
    </row>
    <row r="39813" spans="4:4" x14ac:dyDescent="0.2">
      <c r="D39813" s="343"/>
    </row>
    <row r="39814" spans="4:4" x14ac:dyDescent="0.2">
      <c r="D39814" s="343"/>
    </row>
    <row r="39815" spans="4:4" x14ac:dyDescent="0.2">
      <c r="D39815" s="343"/>
    </row>
    <row r="39816" spans="4:4" x14ac:dyDescent="0.2">
      <c r="D39816" s="343"/>
    </row>
    <row r="39817" spans="4:4" x14ac:dyDescent="0.2">
      <c r="D39817" s="343"/>
    </row>
    <row r="39818" spans="4:4" x14ac:dyDescent="0.2">
      <c r="D39818" s="343"/>
    </row>
    <row r="39819" spans="4:4" x14ac:dyDescent="0.2">
      <c r="D39819" s="343"/>
    </row>
    <row r="39820" spans="4:4" x14ac:dyDescent="0.2">
      <c r="D39820" s="343"/>
    </row>
    <row r="39821" spans="4:4" x14ac:dyDescent="0.2">
      <c r="D39821" s="343"/>
    </row>
    <row r="39822" spans="4:4" x14ac:dyDescent="0.2">
      <c r="D39822" s="343"/>
    </row>
    <row r="39823" spans="4:4" x14ac:dyDescent="0.2">
      <c r="D39823" s="343"/>
    </row>
    <row r="39824" spans="4:4" x14ac:dyDescent="0.2">
      <c r="D39824" s="343"/>
    </row>
    <row r="39825" spans="4:4" x14ac:dyDescent="0.2">
      <c r="D39825" s="343"/>
    </row>
    <row r="39826" spans="4:4" x14ac:dyDescent="0.2">
      <c r="D39826" s="343"/>
    </row>
    <row r="39827" spans="4:4" x14ac:dyDescent="0.2">
      <c r="D39827" s="343"/>
    </row>
    <row r="39828" spans="4:4" x14ac:dyDescent="0.2">
      <c r="D39828" s="343"/>
    </row>
    <row r="39829" spans="4:4" x14ac:dyDescent="0.2">
      <c r="D39829" s="343"/>
    </row>
    <row r="39830" spans="4:4" x14ac:dyDescent="0.2">
      <c r="D39830" s="343"/>
    </row>
    <row r="39831" spans="4:4" x14ac:dyDescent="0.2">
      <c r="D39831" s="343"/>
    </row>
    <row r="39832" spans="4:4" x14ac:dyDescent="0.2">
      <c r="D39832" s="343"/>
    </row>
    <row r="39833" spans="4:4" x14ac:dyDescent="0.2">
      <c r="D39833" s="343"/>
    </row>
    <row r="39834" spans="4:4" x14ac:dyDescent="0.2">
      <c r="D39834" s="343"/>
    </row>
    <row r="39835" spans="4:4" x14ac:dyDescent="0.2">
      <c r="D39835" s="343"/>
    </row>
    <row r="39836" spans="4:4" x14ac:dyDescent="0.2">
      <c r="D39836" s="343"/>
    </row>
    <row r="39837" spans="4:4" x14ac:dyDescent="0.2">
      <c r="D39837" s="343"/>
    </row>
    <row r="39838" spans="4:4" x14ac:dyDescent="0.2">
      <c r="D39838" s="343"/>
    </row>
    <row r="39839" spans="4:4" x14ac:dyDescent="0.2">
      <c r="D39839" s="343"/>
    </row>
    <row r="39840" spans="4:4" x14ac:dyDescent="0.2">
      <c r="D39840" s="343"/>
    </row>
    <row r="39841" spans="4:4" x14ac:dyDescent="0.2">
      <c r="D39841" s="343"/>
    </row>
    <row r="39842" spans="4:4" x14ac:dyDescent="0.2">
      <c r="D39842" s="343"/>
    </row>
    <row r="39843" spans="4:4" x14ac:dyDescent="0.2">
      <c r="D39843" s="343"/>
    </row>
    <row r="39844" spans="4:4" x14ac:dyDescent="0.2">
      <c r="D39844" s="343"/>
    </row>
    <row r="39845" spans="4:4" x14ac:dyDescent="0.2">
      <c r="D39845" s="343"/>
    </row>
    <row r="39846" spans="4:4" x14ac:dyDescent="0.2">
      <c r="D39846" s="343"/>
    </row>
    <row r="39847" spans="4:4" x14ac:dyDescent="0.2">
      <c r="D39847" s="343"/>
    </row>
    <row r="39848" spans="4:4" x14ac:dyDescent="0.2">
      <c r="D39848" s="343"/>
    </row>
    <row r="39849" spans="4:4" x14ac:dyDescent="0.2">
      <c r="D39849" s="343"/>
    </row>
    <row r="39850" spans="4:4" x14ac:dyDescent="0.2">
      <c r="D39850" s="343"/>
    </row>
    <row r="39851" spans="4:4" x14ac:dyDescent="0.2">
      <c r="D39851" s="343"/>
    </row>
    <row r="39852" spans="4:4" x14ac:dyDescent="0.2">
      <c r="D39852" s="343"/>
    </row>
    <row r="39853" spans="4:4" x14ac:dyDescent="0.2">
      <c r="D39853" s="343"/>
    </row>
    <row r="39854" spans="4:4" x14ac:dyDescent="0.2">
      <c r="D39854" s="343"/>
    </row>
    <row r="39855" spans="4:4" x14ac:dyDescent="0.2">
      <c r="D39855" s="343"/>
    </row>
    <row r="39856" spans="4:4" x14ac:dyDescent="0.2">
      <c r="D39856" s="343"/>
    </row>
    <row r="39857" spans="4:4" x14ac:dyDescent="0.2">
      <c r="D39857" s="343"/>
    </row>
    <row r="39858" spans="4:4" x14ac:dyDescent="0.2">
      <c r="D39858" s="343"/>
    </row>
    <row r="39859" spans="4:4" x14ac:dyDescent="0.2">
      <c r="D39859" s="343"/>
    </row>
    <row r="39860" spans="4:4" x14ac:dyDescent="0.2">
      <c r="D39860" s="343"/>
    </row>
    <row r="39861" spans="4:4" x14ac:dyDescent="0.2">
      <c r="D39861" s="343"/>
    </row>
    <row r="39862" spans="4:4" x14ac:dyDescent="0.2">
      <c r="D39862" s="343"/>
    </row>
    <row r="39863" spans="4:4" x14ac:dyDescent="0.2">
      <c r="D39863" s="343"/>
    </row>
    <row r="39864" spans="4:4" x14ac:dyDescent="0.2">
      <c r="D39864" s="343"/>
    </row>
    <row r="39865" spans="4:4" x14ac:dyDescent="0.2">
      <c r="D39865" s="343"/>
    </row>
    <row r="39866" spans="4:4" x14ac:dyDescent="0.2">
      <c r="D39866" s="343"/>
    </row>
    <row r="39867" spans="4:4" x14ac:dyDescent="0.2">
      <c r="D39867" s="343"/>
    </row>
    <row r="39868" spans="4:4" x14ac:dyDescent="0.2">
      <c r="D39868" s="343"/>
    </row>
    <row r="39869" spans="4:4" x14ac:dyDescent="0.2">
      <c r="D39869" s="343"/>
    </row>
    <row r="39870" spans="4:4" x14ac:dyDescent="0.2">
      <c r="D39870" s="343"/>
    </row>
    <row r="39871" spans="4:4" x14ac:dyDescent="0.2">
      <c r="D39871" s="343"/>
    </row>
    <row r="39872" spans="4:4" x14ac:dyDescent="0.2">
      <c r="D39872" s="343"/>
    </row>
    <row r="39873" spans="4:4" x14ac:dyDescent="0.2">
      <c r="D39873" s="343"/>
    </row>
    <row r="39874" spans="4:4" x14ac:dyDescent="0.2">
      <c r="D39874" s="343"/>
    </row>
    <row r="39875" spans="4:4" x14ac:dyDescent="0.2">
      <c r="D39875" s="343"/>
    </row>
    <row r="39876" spans="4:4" x14ac:dyDescent="0.2">
      <c r="D39876" s="343"/>
    </row>
    <row r="39877" spans="4:4" x14ac:dyDescent="0.2">
      <c r="D39877" s="343"/>
    </row>
    <row r="39878" spans="4:4" x14ac:dyDescent="0.2">
      <c r="D39878" s="343"/>
    </row>
    <row r="39879" spans="4:4" x14ac:dyDescent="0.2">
      <c r="D39879" s="343"/>
    </row>
    <row r="39880" spans="4:4" x14ac:dyDescent="0.2">
      <c r="D39880" s="343"/>
    </row>
    <row r="39881" spans="4:4" x14ac:dyDescent="0.2">
      <c r="D39881" s="343"/>
    </row>
    <row r="39882" spans="4:4" x14ac:dyDescent="0.2">
      <c r="D39882" s="343"/>
    </row>
    <row r="39883" spans="4:4" x14ac:dyDescent="0.2">
      <c r="D39883" s="343"/>
    </row>
    <row r="39884" spans="4:4" x14ac:dyDescent="0.2">
      <c r="D39884" s="343"/>
    </row>
    <row r="39885" spans="4:4" x14ac:dyDescent="0.2">
      <c r="D39885" s="343"/>
    </row>
    <row r="39886" spans="4:4" x14ac:dyDescent="0.2">
      <c r="D39886" s="343"/>
    </row>
    <row r="39887" spans="4:4" x14ac:dyDescent="0.2">
      <c r="D39887" s="343"/>
    </row>
    <row r="39888" spans="4:4" x14ac:dyDescent="0.2">
      <c r="D39888" s="343"/>
    </row>
    <row r="39889" spans="4:4" x14ac:dyDescent="0.2">
      <c r="D39889" s="343"/>
    </row>
    <row r="39890" spans="4:4" x14ac:dyDescent="0.2">
      <c r="D39890" s="343"/>
    </row>
    <row r="39891" spans="4:4" x14ac:dyDescent="0.2">
      <c r="D39891" s="343"/>
    </row>
    <row r="39892" spans="4:4" x14ac:dyDescent="0.2">
      <c r="D39892" s="343"/>
    </row>
    <row r="39893" spans="4:4" x14ac:dyDescent="0.2">
      <c r="D39893" s="343"/>
    </row>
    <row r="39894" spans="4:4" x14ac:dyDescent="0.2">
      <c r="D39894" s="343"/>
    </row>
    <row r="39895" spans="4:4" x14ac:dyDescent="0.2">
      <c r="D39895" s="343"/>
    </row>
    <row r="39896" spans="4:4" x14ac:dyDescent="0.2">
      <c r="D39896" s="343"/>
    </row>
    <row r="39897" spans="4:4" x14ac:dyDescent="0.2">
      <c r="D39897" s="343"/>
    </row>
    <row r="39898" spans="4:4" x14ac:dyDescent="0.2">
      <c r="D39898" s="343"/>
    </row>
    <row r="39899" spans="4:4" x14ac:dyDescent="0.2">
      <c r="D39899" s="343"/>
    </row>
    <row r="39900" spans="4:4" x14ac:dyDescent="0.2">
      <c r="D39900" s="343"/>
    </row>
    <row r="39901" spans="4:4" x14ac:dyDescent="0.2">
      <c r="D39901" s="343"/>
    </row>
    <row r="39902" spans="4:4" x14ac:dyDescent="0.2">
      <c r="D39902" s="343"/>
    </row>
    <row r="39903" spans="4:4" x14ac:dyDescent="0.2">
      <c r="D39903" s="343"/>
    </row>
    <row r="39904" spans="4:4" x14ac:dyDescent="0.2">
      <c r="D39904" s="343"/>
    </row>
    <row r="39905" spans="4:4" x14ac:dyDescent="0.2">
      <c r="D39905" s="343"/>
    </row>
    <row r="39906" spans="4:4" x14ac:dyDescent="0.2">
      <c r="D39906" s="343"/>
    </row>
    <row r="39907" spans="4:4" x14ac:dyDescent="0.2">
      <c r="D39907" s="343"/>
    </row>
    <row r="39908" spans="4:4" x14ac:dyDescent="0.2">
      <c r="D39908" s="343"/>
    </row>
    <row r="39909" spans="4:4" x14ac:dyDescent="0.2">
      <c r="D39909" s="343"/>
    </row>
    <row r="39910" spans="4:4" x14ac:dyDescent="0.2">
      <c r="D39910" s="343"/>
    </row>
    <row r="39911" spans="4:4" x14ac:dyDescent="0.2">
      <c r="D39911" s="343"/>
    </row>
    <row r="39912" spans="4:4" x14ac:dyDescent="0.2">
      <c r="D39912" s="343"/>
    </row>
    <row r="39913" spans="4:4" x14ac:dyDescent="0.2">
      <c r="D39913" s="343"/>
    </row>
    <row r="39914" spans="4:4" x14ac:dyDescent="0.2">
      <c r="D39914" s="343"/>
    </row>
    <row r="39915" spans="4:4" x14ac:dyDescent="0.2">
      <c r="D39915" s="343"/>
    </row>
    <row r="39916" spans="4:4" x14ac:dyDescent="0.2">
      <c r="D39916" s="343"/>
    </row>
    <row r="39917" spans="4:4" x14ac:dyDescent="0.2">
      <c r="D39917" s="343"/>
    </row>
    <row r="39918" spans="4:4" x14ac:dyDescent="0.2">
      <c r="D39918" s="343"/>
    </row>
    <row r="39919" spans="4:4" x14ac:dyDescent="0.2">
      <c r="D39919" s="343"/>
    </row>
    <row r="39920" spans="4:4" x14ac:dyDescent="0.2">
      <c r="D39920" s="343"/>
    </row>
    <row r="39921" spans="4:4" x14ac:dyDescent="0.2">
      <c r="D39921" s="343"/>
    </row>
    <row r="39922" spans="4:4" x14ac:dyDescent="0.2">
      <c r="D39922" s="343"/>
    </row>
    <row r="39923" spans="4:4" x14ac:dyDescent="0.2">
      <c r="D39923" s="343"/>
    </row>
    <row r="39924" spans="4:4" x14ac:dyDescent="0.2">
      <c r="D39924" s="343"/>
    </row>
    <row r="39925" spans="4:4" x14ac:dyDescent="0.2">
      <c r="D39925" s="343"/>
    </row>
    <row r="39926" spans="4:4" x14ac:dyDescent="0.2">
      <c r="D39926" s="343"/>
    </row>
    <row r="39927" spans="4:4" x14ac:dyDescent="0.2">
      <c r="D39927" s="343"/>
    </row>
    <row r="39928" spans="4:4" x14ac:dyDescent="0.2">
      <c r="D39928" s="343"/>
    </row>
    <row r="39929" spans="4:4" x14ac:dyDescent="0.2">
      <c r="D39929" s="343"/>
    </row>
    <row r="39930" spans="4:4" x14ac:dyDescent="0.2">
      <c r="D39930" s="343"/>
    </row>
    <row r="39931" spans="4:4" x14ac:dyDescent="0.2">
      <c r="D39931" s="343"/>
    </row>
    <row r="39932" spans="4:4" x14ac:dyDescent="0.2">
      <c r="D39932" s="343"/>
    </row>
    <row r="39933" spans="4:4" x14ac:dyDescent="0.2">
      <c r="D39933" s="343"/>
    </row>
    <row r="39934" spans="4:4" x14ac:dyDescent="0.2">
      <c r="D39934" s="343"/>
    </row>
    <row r="39935" spans="4:4" x14ac:dyDescent="0.2">
      <c r="D39935" s="343"/>
    </row>
    <row r="39936" spans="4:4" x14ac:dyDescent="0.2">
      <c r="D39936" s="343"/>
    </row>
    <row r="39937" spans="4:4" x14ac:dyDescent="0.2">
      <c r="D39937" s="343"/>
    </row>
    <row r="39938" spans="4:4" x14ac:dyDescent="0.2">
      <c r="D39938" s="343"/>
    </row>
    <row r="39939" spans="4:4" x14ac:dyDescent="0.2">
      <c r="D39939" s="343"/>
    </row>
    <row r="39940" spans="4:4" x14ac:dyDescent="0.2">
      <c r="D39940" s="343"/>
    </row>
    <row r="39941" spans="4:4" x14ac:dyDescent="0.2">
      <c r="D39941" s="343"/>
    </row>
    <row r="39942" spans="4:4" x14ac:dyDescent="0.2">
      <c r="D39942" s="343"/>
    </row>
    <row r="39943" spans="4:4" x14ac:dyDescent="0.2">
      <c r="D39943" s="343"/>
    </row>
    <row r="39944" spans="4:4" x14ac:dyDescent="0.2">
      <c r="D39944" s="343"/>
    </row>
    <row r="39945" spans="4:4" x14ac:dyDescent="0.2">
      <c r="D39945" s="343"/>
    </row>
    <row r="39946" spans="4:4" x14ac:dyDescent="0.2">
      <c r="D39946" s="343"/>
    </row>
    <row r="39947" spans="4:4" x14ac:dyDescent="0.2">
      <c r="D39947" s="343"/>
    </row>
    <row r="39948" spans="4:4" x14ac:dyDescent="0.2">
      <c r="D39948" s="343"/>
    </row>
    <row r="39949" spans="4:4" x14ac:dyDescent="0.2">
      <c r="D39949" s="343"/>
    </row>
    <row r="39950" spans="4:4" x14ac:dyDescent="0.2">
      <c r="D39950" s="343"/>
    </row>
    <row r="39951" spans="4:4" x14ac:dyDescent="0.2">
      <c r="D39951" s="343"/>
    </row>
    <row r="39952" spans="4:4" x14ac:dyDescent="0.2">
      <c r="D39952" s="343"/>
    </row>
    <row r="39953" spans="4:4" x14ac:dyDescent="0.2">
      <c r="D39953" s="343"/>
    </row>
    <row r="39954" spans="4:4" x14ac:dyDescent="0.2">
      <c r="D39954" s="343"/>
    </row>
    <row r="39955" spans="4:4" x14ac:dyDescent="0.2">
      <c r="D39955" s="343"/>
    </row>
    <row r="39956" spans="4:4" x14ac:dyDescent="0.2">
      <c r="D39956" s="343"/>
    </row>
    <row r="39957" spans="4:4" x14ac:dyDescent="0.2">
      <c r="D39957" s="343"/>
    </row>
    <row r="39958" spans="4:4" x14ac:dyDescent="0.2">
      <c r="D39958" s="343"/>
    </row>
    <row r="39959" spans="4:4" x14ac:dyDescent="0.2">
      <c r="D39959" s="343"/>
    </row>
    <row r="39960" spans="4:4" x14ac:dyDescent="0.2">
      <c r="D39960" s="343"/>
    </row>
    <row r="39961" spans="4:4" x14ac:dyDescent="0.2">
      <c r="D39961" s="343"/>
    </row>
    <row r="39962" spans="4:4" x14ac:dyDescent="0.2">
      <c r="D39962" s="343"/>
    </row>
    <row r="39963" spans="4:4" x14ac:dyDescent="0.2">
      <c r="D39963" s="343"/>
    </row>
    <row r="39964" spans="4:4" x14ac:dyDescent="0.2">
      <c r="D39964" s="343"/>
    </row>
    <row r="39965" spans="4:4" x14ac:dyDescent="0.2">
      <c r="D39965" s="343"/>
    </row>
    <row r="39966" spans="4:4" x14ac:dyDescent="0.2">
      <c r="D39966" s="343"/>
    </row>
    <row r="39967" spans="4:4" x14ac:dyDescent="0.2">
      <c r="D39967" s="343"/>
    </row>
    <row r="39968" spans="4:4" x14ac:dyDescent="0.2">
      <c r="D39968" s="343"/>
    </row>
    <row r="39969" spans="4:4" x14ac:dyDescent="0.2">
      <c r="D39969" s="343"/>
    </row>
    <row r="39970" spans="4:4" x14ac:dyDescent="0.2">
      <c r="D39970" s="343"/>
    </row>
    <row r="39971" spans="4:4" x14ac:dyDescent="0.2">
      <c r="D39971" s="343"/>
    </row>
    <row r="39972" spans="4:4" x14ac:dyDescent="0.2">
      <c r="D39972" s="343"/>
    </row>
    <row r="39973" spans="4:4" x14ac:dyDescent="0.2">
      <c r="D39973" s="343"/>
    </row>
    <row r="39974" spans="4:4" x14ac:dyDescent="0.2">
      <c r="D39974" s="343"/>
    </row>
    <row r="39975" spans="4:4" x14ac:dyDescent="0.2">
      <c r="D39975" s="343"/>
    </row>
    <row r="39976" spans="4:4" x14ac:dyDescent="0.2">
      <c r="D39976" s="343"/>
    </row>
    <row r="39977" spans="4:4" x14ac:dyDescent="0.2">
      <c r="D39977" s="343"/>
    </row>
    <row r="39978" spans="4:4" x14ac:dyDescent="0.2">
      <c r="D39978" s="343"/>
    </row>
    <row r="39979" spans="4:4" x14ac:dyDescent="0.2">
      <c r="D39979" s="343"/>
    </row>
    <row r="39980" spans="4:4" x14ac:dyDescent="0.2">
      <c r="D39980" s="343"/>
    </row>
    <row r="39981" spans="4:4" x14ac:dyDescent="0.2">
      <c r="D39981" s="343"/>
    </row>
    <row r="39982" spans="4:4" x14ac:dyDescent="0.2">
      <c r="D39982" s="343"/>
    </row>
    <row r="39983" spans="4:4" x14ac:dyDescent="0.2">
      <c r="D39983" s="343"/>
    </row>
    <row r="39984" spans="4:4" x14ac:dyDescent="0.2">
      <c r="D39984" s="343"/>
    </row>
    <row r="39985" spans="4:4" x14ac:dyDescent="0.2">
      <c r="D39985" s="343"/>
    </row>
    <row r="39986" spans="4:4" x14ac:dyDescent="0.2">
      <c r="D39986" s="343"/>
    </row>
    <row r="39987" spans="4:4" x14ac:dyDescent="0.2">
      <c r="D39987" s="343"/>
    </row>
    <row r="39988" spans="4:4" x14ac:dyDescent="0.2">
      <c r="D39988" s="343"/>
    </row>
    <row r="39989" spans="4:4" x14ac:dyDescent="0.2">
      <c r="D39989" s="343"/>
    </row>
    <row r="39990" spans="4:4" x14ac:dyDescent="0.2">
      <c r="D39990" s="343"/>
    </row>
    <row r="39991" spans="4:4" x14ac:dyDescent="0.2">
      <c r="D39991" s="343"/>
    </row>
    <row r="39992" spans="4:4" x14ac:dyDescent="0.2">
      <c r="D39992" s="343"/>
    </row>
    <row r="39993" spans="4:4" x14ac:dyDescent="0.2">
      <c r="D39993" s="343"/>
    </row>
    <row r="39994" spans="4:4" x14ac:dyDescent="0.2">
      <c r="D39994" s="343"/>
    </row>
    <row r="39995" spans="4:4" x14ac:dyDescent="0.2">
      <c r="D39995" s="343"/>
    </row>
    <row r="39996" spans="4:4" x14ac:dyDescent="0.2">
      <c r="D39996" s="343"/>
    </row>
    <row r="39997" spans="4:4" x14ac:dyDescent="0.2">
      <c r="D39997" s="343"/>
    </row>
    <row r="39998" spans="4:4" x14ac:dyDescent="0.2">
      <c r="D39998" s="343"/>
    </row>
    <row r="39999" spans="4:4" x14ac:dyDescent="0.2">
      <c r="D39999" s="343"/>
    </row>
    <row r="40000" spans="4:4" x14ac:dyDescent="0.2">
      <c r="D40000" s="343"/>
    </row>
    <row r="40001" spans="4:4" x14ac:dyDescent="0.2">
      <c r="D40001" s="343"/>
    </row>
    <row r="40002" spans="4:4" x14ac:dyDescent="0.2">
      <c r="D40002" s="343"/>
    </row>
    <row r="40003" spans="4:4" x14ac:dyDescent="0.2">
      <c r="D40003" s="343"/>
    </row>
    <row r="40004" spans="4:4" x14ac:dyDescent="0.2">
      <c r="D40004" s="343"/>
    </row>
    <row r="40005" spans="4:4" x14ac:dyDescent="0.2">
      <c r="D40005" s="343"/>
    </row>
    <row r="40006" spans="4:4" x14ac:dyDescent="0.2">
      <c r="D40006" s="343"/>
    </row>
    <row r="40007" spans="4:4" x14ac:dyDescent="0.2">
      <c r="D40007" s="343"/>
    </row>
    <row r="40008" spans="4:4" x14ac:dyDescent="0.2">
      <c r="D40008" s="343"/>
    </row>
    <row r="40009" spans="4:4" x14ac:dyDescent="0.2">
      <c r="D40009" s="343"/>
    </row>
    <row r="40010" spans="4:4" x14ac:dyDescent="0.2">
      <c r="D40010" s="343"/>
    </row>
    <row r="40011" spans="4:4" x14ac:dyDescent="0.2">
      <c r="D40011" s="343"/>
    </row>
    <row r="40012" spans="4:4" x14ac:dyDescent="0.2">
      <c r="D40012" s="343"/>
    </row>
    <row r="40013" spans="4:4" x14ac:dyDescent="0.2">
      <c r="D40013" s="343"/>
    </row>
    <row r="40014" spans="4:4" x14ac:dyDescent="0.2">
      <c r="D40014" s="343"/>
    </row>
    <row r="40015" spans="4:4" x14ac:dyDescent="0.2">
      <c r="D40015" s="343"/>
    </row>
    <row r="40016" spans="4:4" x14ac:dyDescent="0.2">
      <c r="D40016" s="343"/>
    </row>
    <row r="40017" spans="4:4" x14ac:dyDescent="0.2">
      <c r="D40017" s="343"/>
    </row>
    <row r="40018" spans="4:4" x14ac:dyDescent="0.2">
      <c r="D40018" s="343"/>
    </row>
    <row r="40019" spans="4:4" x14ac:dyDescent="0.2">
      <c r="D40019" s="343"/>
    </row>
    <row r="40020" spans="4:4" x14ac:dyDescent="0.2">
      <c r="D40020" s="343"/>
    </row>
    <row r="40021" spans="4:4" x14ac:dyDescent="0.2">
      <c r="D40021" s="343"/>
    </row>
    <row r="40022" spans="4:4" x14ac:dyDescent="0.2">
      <c r="D40022" s="343"/>
    </row>
    <row r="40023" spans="4:4" x14ac:dyDescent="0.2">
      <c r="D40023" s="343"/>
    </row>
    <row r="40024" spans="4:4" x14ac:dyDescent="0.2">
      <c r="D40024" s="343"/>
    </row>
    <row r="40025" spans="4:4" x14ac:dyDescent="0.2">
      <c r="D40025" s="343"/>
    </row>
    <row r="40026" spans="4:4" x14ac:dyDescent="0.2">
      <c r="D40026" s="343"/>
    </row>
    <row r="40027" spans="4:4" x14ac:dyDescent="0.2">
      <c r="D40027" s="343"/>
    </row>
    <row r="40028" spans="4:4" x14ac:dyDescent="0.2">
      <c r="D40028" s="343"/>
    </row>
    <row r="40029" spans="4:4" x14ac:dyDescent="0.2">
      <c r="D40029" s="343"/>
    </row>
    <row r="40030" spans="4:4" x14ac:dyDescent="0.2">
      <c r="D40030" s="343"/>
    </row>
    <row r="40031" spans="4:4" x14ac:dyDescent="0.2">
      <c r="D40031" s="343"/>
    </row>
    <row r="40032" spans="4:4" x14ac:dyDescent="0.2">
      <c r="D40032" s="343"/>
    </row>
    <row r="40033" spans="4:4" x14ac:dyDescent="0.2">
      <c r="D40033" s="343"/>
    </row>
    <row r="40034" spans="4:4" x14ac:dyDescent="0.2">
      <c r="D40034" s="343"/>
    </row>
    <row r="40035" spans="4:4" x14ac:dyDescent="0.2">
      <c r="D40035" s="343"/>
    </row>
    <row r="40036" spans="4:4" x14ac:dyDescent="0.2">
      <c r="D40036" s="343"/>
    </row>
    <row r="40037" spans="4:4" x14ac:dyDescent="0.2">
      <c r="D40037" s="343"/>
    </row>
    <row r="40038" spans="4:4" x14ac:dyDescent="0.2">
      <c r="D40038" s="343"/>
    </row>
    <row r="40039" spans="4:4" x14ac:dyDescent="0.2">
      <c r="D40039" s="343"/>
    </row>
    <row r="40040" spans="4:4" x14ac:dyDescent="0.2">
      <c r="D40040" s="343"/>
    </row>
    <row r="40041" spans="4:4" x14ac:dyDescent="0.2">
      <c r="D40041" s="343"/>
    </row>
    <row r="40042" spans="4:4" x14ac:dyDescent="0.2">
      <c r="D40042" s="343"/>
    </row>
    <row r="40043" spans="4:4" x14ac:dyDescent="0.2">
      <c r="D40043" s="343"/>
    </row>
    <row r="40044" spans="4:4" x14ac:dyDescent="0.2">
      <c r="D40044" s="343"/>
    </row>
    <row r="40045" spans="4:4" x14ac:dyDescent="0.2">
      <c r="D40045" s="343"/>
    </row>
    <row r="40046" spans="4:4" x14ac:dyDescent="0.2">
      <c r="D40046" s="343"/>
    </row>
    <row r="40047" spans="4:4" x14ac:dyDescent="0.2">
      <c r="D40047" s="343"/>
    </row>
    <row r="40048" spans="4:4" x14ac:dyDescent="0.2">
      <c r="D40048" s="343"/>
    </row>
    <row r="40049" spans="4:4" x14ac:dyDescent="0.2">
      <c r="D40049" s="343"/>
    </row>
    <row r="40050" spans="4:4" x14ac:dyDescent="0.2">
      <c r="D40050" s="343"/>
    </row>
    <row r="40051" spans="4:4" x14ac:dyDescent="0.2">
      <c r="D40051" s="343"/>
    </row>
    <row r="40052" spans="4:4" x14ac:dyDescent="0.2">
      <c r="D40052" s="343"/>
    </row>
    <row r="40053" spans="4:4" x14ac:dyDescent="0.2">
      <c r="D40053" s="343"/>
    </row>
    <row r="40054" spans="4:4" x14ac:dyDescent="0.2">
      <c r="D40054" s="343"/>
    </row>
    <row r="40055" spans="4:4" x14ac:dyDescent="0.2">
      <c r="D40055" s="343"/>
    </row>
    <row r="40056" spans="4:4" x14ac:dyDescent="0.2">
      <c r="D40056" s="343"/>
    </row>
    <row r="40057" spans="4:4" x14ac:dyDescent="0.2">
      <c r="D40057" s="343"/>
    </row>
    <row r="40058" spans="4:4" x14ac:dyDescent="0.2">
      <c r="D40058" s="343"/>
    </row>
    <row r="40059" spans="4:4" x14ac:dyDescent="0.2">
      <c r="D40059" s="343"/>
    </row>
    <row r="40060" spans="4:4" x14ac:dyDescent="0.2">
      <c r="D40060" s="343"/>
    </row>
    <row r="40061" spans="4:4" x14ac:dyDescent="0.2">
      <c r="D40061" s="343"/>
    </row>
    <row r="40062" spans="4:4" x14ac:dyDescent="0.2">
      <c r="D40062" s="343"/>
    </row>
    <row r="40063" spans="4:4" x14ac:dyDescent="0.2">
      <c r="D40063" s="343"/>
    </row>
    <row r="40064" spans="4:4" x14ac:dyDescent="0.2">
      <c r="D40064" s="343"/>
    </row>
    <row r="40065" spans="4:4" x14ac:dyDescent="0.2">
      <c r="D40065" s="343"/>
    </row>
    <row r="40066" spans="4:4" x14ac:dyDescent="0.2">
      <c r="D40066" s="343"/>
    </row>
    <row r="40067" spans="4:4" x14ac:dyDescent="0.2">
      <c r="D40067" s="343"/>
    </row>
    <row r="40068" spans="4:4" x14ac:dyDescent="0.2">
      <c r="D40068" s="343"/>
    </row>
    <row r="40069" spans="4:4" x14ac:dyDescent="0.2">
      <c r="D40069" s="343"/>
    </row>
    <row r="40070" spans="4:4" x14ac:dyDescent="0.2">
      <c r="D40070" s="343"/>
    </row>
    <row r="40071" spans="4:4" x14ac:dyDescent="0.2">
      <c r="D40071" s="343"/>
    </row>
    <row r="40072" spans="4:4" x14ac:dyDescent="0.2">
      <c r="D40072" s="343"/>
    </row>
    <row r="40073" spans="4:4" x14ac:dyDescent="0.2">
      <c r="D40073" s="343"/>
    </row>
    <row r="40074" spans="4:4" x14ac:dyDescent="0.2">
      <c r="D40074" s="343"/>
    </row>
    <row r="40075" spans="4:4" x14ac:dyDescent="0.2">
      <c r="D40075" s="343"/>
    </row>
    <row r="40076" spans="4:4" x14ac:dyDescent="0.2">
      <c r="D40076" s="343"/>
    </row>
    <row r="40077" spans="4:4" x14ac:dyDescent="0.2">
      <c r="D40077" s="343"/>
    </row>
    <row r="40078" spans="4:4" x14ac:dyDescent="0.2">
      <c r="D40078" s="343"/>
    </row>
    <row r="40079" spans="4:4" x14ac:dyDescent="0.2">
      <c r="D40079" s="343"/>
    </row>
    <row r="40080" spans="4:4" x14ac:dyDescent="0.2">
      <c r="D40080" s="343"/>
    </row>
    <row r="40081" spans="4:4" x14ac:dyDescent="0.2">
      <c r="D40081" s="343"/>
    </row>
    <row r="40082" spans="4:4" x14ac:dyDescent="0.2">
      <c r="D40082" s="343"/>
    </row>
    <row r="40083" spans="4:4" x14ac:dyDescent="0.2">
      <c r="D40083" s="343"/>
    </row>
    <row r="40084" spans="4:4" x14ac:dyDescent="0.2">
      <c r="D40084" s="343"/>
    </row>
    <row r="40085" spans="4:4" x14ac:dyDescent="0.2">
      <c r="D40085" s="343"/>
    </row>
    <row r="40086" spans="4:4" x14ac:dyDescent="0.2">
      <c r="D40086" s="343"/>
    </row>
    <row r="40087" spans="4:4" x14ac:dyDescent="0.2">
      <c r="D40087" s="343"/>
    </row>
    <row r="40088" spans="4:4" x14ac:dyDescent="0.2">
      <c r="D40088" s="343"/>
    </row>
    <row r="40089" spans="4:4" x14ac:dyDescent="0.2">
      <c r="D40089" s="343"/>
    </row>
    <row r="40090" spans="4:4" x14ac:dyDescent="0.2">
      <c r="D40090" s="343"/>
    </row>
    <row r="40091" spans="4:4" x14ac:dyDescent="0.2">
      <c r="D40091" s="343"/>
    </row>
    <row r="40092" spans="4:4" x14ac:dyDescent="0.2">
      <c r="D40092" s="343"/>
    </row>
    <row r="40093" spans="4:4" x14ac:dyDescent="0.2">
      <c r="D40093" s="343"/>
    </row>
    <row r="40094" spans="4:4" x14ac:dyDescent="0.2">
      <c r="D40094" s="343"/>
    </row>
    <row r="40095" spans="4:4" x14ac:dyDescent="0.2">
      <c r="D40095" s="343"/>
    </row>
    <row r="40096" spans="4:4" x14ac:dyDescent="0.2">
      <c r="D40096" s="343"/>
    </row>
    <row r="40097" spans="4:4" x14ac:dyDescent="0.2">
      <c r="D40097" s="343"/>
    </row>
    <row r="40098" spans="4:4" x14ac:dyDescent="0.2">
      <c r="D40098" s="343"/>
    </row>
    <row r="40099" spans="4:4" x14ac:dyDescent="0.2">
      <c r="D40099" s="343"/>
    </row>
    <row r="40100" spans="4:4" x14ac:dyDescent="0.2">
      <c r="D40100" s="343"/>
    </row>
    <row r="40101" spans="4:4" x14ac:dyDescent="0.2">
      <c r="D40101" s="343"/>
    </row>
    <row r="40102" spans="4:4" x14ac:dyDescent="0.2">
      <c r="D40102" s="343"/>
    </row>
    <row r="40103" spans="4:4" x14ac:dyDescent="0.2">
      <c r="D40103" s="343"/>
    </row>
    <row r="40104" spans="4:4" x14ac:dyDescent="0.2">
      <c r="D40104" s="343"/>
    </row>
    <row r="40105" spans="4:4" x14ac:dyDescent="0.2">
      <c r="D40105" s="343"/>
    </row>
    <row r="40106" spans="4:4" x14ac:dyDescent="0.2">
      <c r="D40106" s="343"/>
    </row>
    <row r="40107" spans="4:4" x14ac:dyDescent="0.2">
      <c r="D40107" s="343"/>
    </row>
    <row r="40108" spans="4:4" x14ac:dyDescent="0.2">
      <c r="D40108" s="343"/>
    </row>
    <row r="40109" spans="4:4" x14ac:dyDescent="0.2">
      <c r="D40109" s="343"/>
    </row>
    <row r="40110" spans="4:4" x14ac:dyDescent="0.2">
      <c r="D40110" s="343"/>
    </row>
    <row r="40111" spans="4:4" x14ac:dyDescent="0.2">
      <c r="D40111" s="343"/>
    </row>
    <row r="40112" spans="4:4" x14ac:dyDescent="0.2">
      <c r="D40112" s="343"/>
    </row>
    <row r="40113" spans="4:4" x14ac:dyDescent="0.2">
      <c r="D40113" s="343"/>
    </row>
    <row r="40114" spans="4:4" x14ac:dyDescent="0.2">
      <c r="D40114" s="343"/>
    </row>
    <row r="40115" spans="4:4" x14ac:dyDescent="0.2">
      <c r="D40115" s="343"/>
    </row>
    <row r="40116" spans="4:4" x14ac:dyDescent="0.2">
      <c r="D40116" s="343"/>
    </row>
    <row r="40117" spans="4:4" x14ac:dyDescent="0.2">
      <c r="D40117" s="343"/>
    </row>
    <row r="40118" spans="4:4" x14ac:dyDescent="0.2">
      <c r="D40118" s="343"/>
    </row>
    <row r="40119" spans="4:4" x14ac:dyDescent="0.2">
      <c r="D40119" s="343"/>
    </row>
    <row r="40120" spans="4:4" x14ac:dyDescent="0.2">
      <c r="D40120" s="343"/>
    </row>
    <row r="40121" spans="4:4" x14ac:dyDescent="0.2">
      <c r="D40121" s="343"/>
    </row>
    <row r="40122" spans="4:4" x14ac:dyDescent="0.2">
      <c r="D40122" s="343"/>
    </row>
    <row r="40123" spans="4:4" x14ac:dyDescent="0.2">
      <c r="D40123" s="343"/>
    </row>
    <row r="40124" spans="4:4" x14ac:dyDescent="0.2">
      <c r="D40124" s="343"/>
    </row>
    <row r="40125" spans="4:4" x14ac:dyDescent="0.2">
      <c r="D40125" s="343"/>
    </row>
    <row r="40126" spans="4:4" x14ac:dyDescent="0.2">
      <c r="D40126" s="343"/>
    </row>
    <row r="40127" spans="4:4" x14ac:dyDescent="0.2">
      <c r="D40127" s="343"/>
    </row>
    <row r="40128" spans="4:4" x14ac:dyDescent="0.2">
      <c r="D40128" s="343"/>
    </row>
    <row r="40129" spans="4:4" x14ac:dyDescent="0.2">
      <c r="D40129" s="343"/>
    </row>
    <row r="40130" spans="4:4" x14ac:dyDescent="0.2">
      <c r="D40130" s="343"/>
    </row>
    <row r="40131" spans="4:4" x14ac:dyDescent="0.2">
      <c r="D40131" s="343"/>
    </row>
    <row r="40132" spans="4:4" x14ac:dyDescent="0.2">
      <c r="D40132" s="343"/>
    </row>
    <row r="40133" spans="4:4" x14ac:dyDescent="0.2">
      <c r="D40133" s="343"/>
    </row>
    <row r="40134" spans="4:4" x14ac:dyDescent="0.2">
      <c r="D40134" s="343"/>
    </row>
    <row r="40135" spans="4:4" x14ac:dyDescent="0.2">
      <c r="D40135" s="343"/>
    </row>
    <row r="40136" spans="4:4" x14ac:dyDescent="0.2">
      <c r="D40136" s="343"/>
    </row>
    <row r="40137" spans="4:4" x14ac:dyDescent="0.2">
      <c r="D40137" s="343"/>
    </row>
    <row r="40138" spans="4:4" x14ac:dyDescent="0.2">
      <c r="D40138" s="343"/>
    </row>
    <row r="40139" spans="4:4" x14ac:dyDescent="0.2">
      <c r="D40139" s="343"/>
    </row>
    <row r="40140" spans="4:4" x14ac:dyDescent="0.2">
      <c r="D40140" s="343"/>
    </row>
    <row r="40141" spans="4:4" x14ac:dyDescent="0.2">
      <c r="D40141" s="343"/>
    </row>
    <row r="40142" spans="4:4" x14ac:dyDescent="0.2">
      <c r="D40142" s="343"/>
    </row>
    <row r="40143" spans="4:4" x14ac:dyDescent="0.2">
      <c r="D40143" s="343"/>
    </row>
    <row r="40144" spans="4:4" x14ac:dyDescent="0.2">
      <c r="D40144" s="343"/>
    </row>
    <row r="40145" spans="4:4" x14ac:dyDescent="0.2">
      <c r="D40145" s="343"/>
    </row>
    <row r="40146" spans="4:4" x14ac:dyDescent="0.2">
      <c r="D40146" s="343"/>
    </row>
    <row r="40147" spans="4:4" x14ac:dyDescent="0.2">
      <c r="D40147" s="343"/>
    </row>
    <row r="40148" spans="4:4" x14ac:dyDescent="0.2">
      <c r="D40148" s="343"/>
    </row>
    <row r="40149" spans="4:4" x14ac:dyDescent="0.2">
      <c r="D40149" s="343"/>
    </row>
    <row r="40150" spans="4:4" x14ac:dyDescent="0.2">
      <c r="D40150" s="343"/>
    </row>
    <row r="40151" spans="4:4" x14ac:dyDescent="0.2">
      <c r="D40151" s="343"/>
    </row>
    <row r="40152" spans="4:4" x14ac:dyDescent="0.2">
      <c r="D40152" s="343"/>
    </row>
    <row r="40153" spans="4:4" x14ac:dyDescent="0.2">
      <c r="D40153" s="343"/>
    </row>
    <row r="40154" spans="4:4" x14ac:dyDescent="0.2">
      <c r="D40154" s="343"/>
    </row>
    <row r="40155" spans="4:4" x14ac:dyDescent="0.2">
      <c r="D40155" s="343"/>
    </row>
    <row r="40156" spans="4:4" x14ac:dyDescent="0.2">
      <c r="D40156" s="343"/>
    </row>
    <row r="40157" spans="4:4" x14ac:dyDescent="0.2">
      <c r="D40157" s="343"/>
    </row>
    <row r="40158" spans="4:4" x14ac:dyDescent="0.2">
      <c r="D40158" s="343"/>
    </row>
    <row r="40159" spans="4:4" x14ac:dyDescent="0.2">
      <c r="D40159" s="343"/>
    </row>
    <row r="40160" spans="4:4" x14ac:dyDescent="0.2">
      <c r="D40160" s="343"/>
    </row>
    <row r="40161" spans="4:4" x14ac:dyDescent="0.2">
      <c r="D40161" s="343"/>
    </row>
    <row r="40162" spans="4:4" x14ac:dyDescent="0.2">
      <c r="D40162" s="343"/>
    </row>
    <row r="40163" spans="4:4" x14ac:dyDescent="0.2">
      <c r="D40163" s="343"/>
    </row>
    <row r="40164" spans="4:4" x14ac:dyDescent="0.2">
      <c r="D40164" s="343"/>
    </row>
    <row r="40165" spans="4:4" x14ac:dyDescent="0.2">
      <c r="D40165" s="343"/>
    </row>
    <row r="40166" spans="4:4" x14ac:dyDescent="0.2">
      <c r="D40166" s="343"/>
    </row>
    <row r="40167" spans="4:4" x14ac:dyDescent="0.2">
      <c r="D40167" s="343"/>
    </row>
    <row r="40168" spans="4:4" x14ac:dyDescent="0.2">
      <c r="D40168" s="343"/>
    </row>
    <row r="40169" spans="4:4" x14ac:dyDescent="0.2">
      <c r="D40169" s="343"/>
    </row>
    <row r="40170" spans="4:4" x14ac:dyDescent="0.2">
      <c r="D40170" s="343"/>
    </row>
    <row r="40171" spans="4:4" x14ac:dyDescent="0.2">
      <c r="D40171" s="343"/>
    </row>
    <row r="40172" spans="4:4" x14ac:dyDescent="0.2">
      <c r="D40172" s="343"/>
    </row>
    <row r="40173" spans="4:4" x14ac:dyDescent="0.2">
      <c r="D40173" s="343"/>
    </row>
    <row r="40174" spans="4:4" x14ac:dyDescent="0.2">
      <c r="D40174" s="343"/>
    </row>
    <row r="40175" spans="4:4" x14ac:dyDescent="0.2">
      <c r="D40175" s="343"/>
    </row>
    <row r="40176" spans="4:4" x14ac:dyDescent="0.2">
      <c r="D40176" s="343"/>
    </row>
    <row r="40177" spans="4:4" x14ac:dyDescent="0.2">
      <c r="D40177" s="343"/>
    </row>
    <row r="40178" spans="4:4" x14ac:dyDescent="0.2">
      <c r="D40178" s="343"/>
    </row>
    <row r="40179" spans="4:4" x14ac:dyDescent="0.2">
      <c r="D40179" s="343"/>
    </row>
    <row r="40180" spans="4:4" x14ac:dyDescent="0.2">
      <c r="D40180" s="343"/>
    </row>
    <row r="40181" spans="4:4" x14ac:dyDescent="0.2">
      <c r="D40181" s="343"/>
    </row>
    <row r="40182" spans="4:4" x14ac:dyDescent="0.2">
      <c r="D40182" s="343"/>
    </row>
    <row r="40183" spans="4:4" x14ac:dyDescent="0.2">
      <c r="D40183" s="343"/>
    </row>
    <row r="40184" spans="4:4" x14ac:dyDescent="0.2">
      <c r="D40184" s="343"/>
    </row>
    <row r="40185" spans="4:4" x14ac:dyDescent="0.2">
      <c r="D40185" s="343"/>
    </row>
    <row r="40186" spans="4:4" x14ac:dyDescent="0.2">
      <c r="D40186" s="343"/>
    </row>
    <row r="40187" spans="4:4" x14ac:dyDescent="0.2">
      <c r="D40187" s="343"/>
    </row>
    <row r="40188" spans="4:4" x14ac:dyDescent="0.2">
      <c r="D40188" s="343"/>
    </row>
    <row r="40189" spans="4:4" x14ac:dyDescent="0.2">
      <c r="D40189" s="343"/>
    </row>
    <row r="40190" spans="4:4" x14ac:dyDescent="0.2">
      <c r="D40190" s="343"/>
    </row>
    <row r="40191" spans="4:4" x14ac:dyDescent="0.2">
      <c r="D40191" s="343"/>
    </row>
    <row r="40192" spans="4:4" x14ac:dyDescent="0.2">
      <c r="D40192" s="343"/>
    </row>
    <row r="40193" spans="4:4" x14ac:dyDescent="0.2">
      <c r="D40193" s="343"/>
    </row>
    <row r="40194" spans="4:4" x14ac:dyDescent="0.2">
      <c r="D40194" s="343"/>
    </row>
    <row r="40195" spans="4:4" x14ac:dyDescent="0.2">
      <c r="D40195" s="343"/>
    </row>
    <row r="40196" spans="4:4" x14ac:dyDescent="0.2">
      <c r="D40196" s="343"/>
    </row>
    <row r="40197" spans="4:4" x14ac:dyDescent="0.2">
      <c r="D40197" s="343"/>
    </row>
    <row r="40198" spans="4:4" x14ac:dyDescent="0.2">
      <c r="D40198" s="343"/>
    </row>
    <row r="40199" spans="4:4" x14ac:dyDescent="0.2">
      <c r="D40199" s="343"/>
    </row>
    <row r="40200" spans="4:4" x14ac:dyDescent="0.2">
      <c r="D40200" s="343"/>
    </row>
    <row r="40201" spans="4:4" x14ac:dyDescent="0.2">
      <c r="D40201" s="343"/>
    </row>
    <row r="40202" spans="4:4" x14ac:dyDescent="0.2">
      <c r="D40202" s="343"/>
    </row>
    <row r="40203" spans="4:4" x14ac:dyDescent="0.2">
      <c r="D40203" s="343"/>
    </row>
    <row r="40204" spans="4:4" x14ac:dyDescent="0.2">
      <c r="D40204" s="343"/>
    </row>
    <row r="40205" spans="4:4" x14ac:dyDescent="0.2">
      <c r="D40205" s="343"/>
    </row>
    <row r="40206" spans="4:4" x14ac:dyDescent="0.2">
      <c r="D40206" s="343"/>
    </row>
    <row r="40207" spans="4:4" x14ac:dyDescent="0.2">
      <c r="D40207" s="343"/>
    </row>
    <row r="40208" spans="4:4" x14ac:dyDescent="0.2">
      <c r="D40208" s="343"/>
    </row>
    <row r="40209" spans="4:4" x14ac:dyDescent="0.2">
      <c r="D40209" s="343"/>
    </row>
    <row r="40210" spans="4:4" x14ac:dyDescent="0.2">
      <c r="D40210" s="343"/>
    </row>
    <row r="40211" spans="4:4" x14ac:dyDescent="0.2">
      <c r="D40211" s="343"/>
    </row>
    <row r="40212" spans="4:4" x14ac:dyDescent="0.2">
      <c r="D40212" s="343"/>
    </row>
    <row r="40213" spans="4:4" x14ac:dyDescent="0.2">
      <c r="D40213" s="343"/>
    </row>
    <row r="40214" spans="4:4" x14ac:dyDescent="0.2">
      <c r="D40214" s="343"/>
    </row>
    <row r="40215" spans="4:4" x14ac:dyDescent="0.2">
      <c r="D40215" s="343"/>
    </row>
    <row r="40216" spans="4:4" x14ac:dyDescent="0.2">
      <c r="D40216" s="343"/>
    </row>
    <row r="40217" spans="4:4" x14ac:dyDescent="0.2">
      <c r="D40217" s="343"/>
    </row>
    <row r="40218" spans="4:4" x14ac:dyDescent="0.2">
      <c r="D40218" s="343"/>
    </row>
    <row r="40219" spans="4:4" x14ac:dyDescent="0.2">
      <c r="D40219" s="343"/>
    </row>
    <row r="40220" spans="4:4" x14ac:dyDescent="0.2">
      <c r="D40220" s="343"/>
    </row>
    <row r="40221" spans="4:4" x14ac:dyDescent="0.2">
      <c r="D40221" s="343"/>
    </row>
    <row r="40222" spans="4:4" x14ac:dyDescent="0.2">
      <c r="D40222" s="343"/>
    </row>
    <row r="40223" spans="4:4" x14ac:dyDescent="0.2">
      <c r="D40223" s="343"/>
    </row>
    <row r="40224" spans="4:4" x14ac:dyDescent="0.2">
      <c r="D40224" s="343"/>
    </row>
    <row r="40225" spans="4:4" x14ac:dyDescent="0.2">
      <c r="D40225" s="343"/>
    </row>
    <row r="40226" spans="4:4" x14ac:dyDescent="0.2">
      <c r="D40226" s="343"/>
    </row>
    <row r="40227" spans="4:4" x14ac:dyDescent="0.2">
      <c r="D40227" s="343"/>
    </row>
    <row r="40228" spans="4:4" x14ac:dyDescent="0.2">
      <c r="D40228" s="343"/>
    </row>
    <row r="40229" spans="4:4" x14ac:dyDescent="0.2">
      <c r="D40229" s="343"/>
    </row>
    <row r="40230" spans="4:4" x14ac:dyDescent="0.2">
      <c r="D40230" s="343"/>
    </row>
    <row r="40231" spans="4:4" x14ac:dyDescent="0.2">
      <c r="D40231" s="343"/>
    </row>
    <row r="40232" spans="4:4" x14ac:dyDescent="0.2">
      <c r="D40232" s="343"/>
    </row>
    <row r="40233" spans="4:4" x14ac:dyDescent="0.2">
      <c r="D40233" s="343"/>
    </row>
    <row r="40234" spans="4:4" x14ac:dyDescent="0.2">
      <c r="D40234" s="343"/>
    </row>
    <row r="40235" spans="4:4" x14ac:dyDescent="0.2">
      <c r="D40235" s="343"/>
    </row>
    <row r="40236" spans="4:4" x14ac:dyDescent="0.2">
      <c r="D40236" s="343"/>
    </row>
    <row r="40237" spans="4:4" x14ac:dyDescent="0.2">
      <c r="D40237" s="343"/>
    </row>
    <row r="40238" spans="4:4" x14ac:dyDescent="0.2">
      <c r="D40238" s="343"/>
    </row>
    <row r="40239" spans="4:4" x14ac:dyDescent="0.2">
      <c r="D40239" s="343"/>
    </row>
    <row r="40240" spans="4:4" x14ac:dyDescent="0.2">
      <c r="D40240" s="343"/>
    </row>
    <row r="40241" spans="4:4" x14ac:dyDescent="0.2">
      <c r="D40241" s="343"/>
    </row>
    <row r="40242" spans="4:4" x14ac:dyDescent="0.2">
      <c r="D40242" s="343"/>
    </row>
    <row r="40243" spans="4:4" x14ac:dyDescent="0.2">
      <c r="D40243" s="343"/>
    </row>
    <row r="40244" spans="4:4" x14ac:dyDescent="0.2">
      <c r="D40244" s="343"/>
    </row>
    <row r="40245" spans="4:4" x14ac:dyDescent="0.2">
      <c r="D40245" s="343"/>
    </row>
    <row r="40246" spans="4:4" x14ac:dyDescent="0.2">
      <c r="D40246" s="343"/>
    </row>
    <row r="40247" spans="4:4" x14ac:dyDescent="0.2">
      <c r="D40247" s="343"/>
    </row>
    <row r="40248" spans="4:4" x14ac:dyDescent="0.2">
      <c r="D40248" s="343"/>
    </row>
    <row r="40249" spans="4:4" x14ac:dyDescent="0.2">
      <c r="D40249" s="343"/>
    </row>
    <row r="40250" spans="4:4" x14ac:dyDescent="0.2">
      <c r="D40250" s="343"/>
    </row>
    <row r="40251" spans="4:4" x14ac:dyDescent="0.2">
      <c r="D40251" s="343"/>
    </row>
    <row r="40252" spans="4:4" x14ac:dyDescent="0.2">
      <c r="D40252" s="343"/>
    </row>
    <row r="40253" spans="4:4" x14ac:dyDescent="0.2">
      <c r="D40253" s="343"/>
    </row>
    <row r="40254" spans="4:4" x14ac:dyDescent="0.2">
      <c r="D40254" s="343"/>
    </row>
    <row r="40255" spans="4:4" x14ac:dyDescent="0.2">
      <c r="D40255" s="343"/>
    </row>
    <row r="40256" spans="4:4" x14ac:dyDescent="0.2">
      <c r="D40256" s="343"/>
    </row>
    <row r="40257" spans="4:4" x14ac:dyDescent="0.2">
      <c r="D40257" s="343"/>
    </row>
    <row r="40258" spans="4:4" x14ac:dyDescent="0.2">
      <c r="D40258" s="343"/>
    </row>
    <row r="40259" spans="4:4" x14ac:dyDescent="0.2">
      <c r="D40259" s="343"/>
    </row>
    <row r="40260" spans="4:4" x14ac:dyDescent="0.2">
      <c r="D40260" s="343"/>
    </row>
    <row r="40261" spans="4:4" x14ac:dyDescent="0.2">
      <c r="D40261" s="343"/>
    </row>
    <row r="40262" spans="4:4" x14ac:dyDescent="0.2">
      <c r="D40262" s="343"/>
    </row>
    <row r="40263" spans="4:4" x14ac:dyDescent="0.2">
      <c r="D40263" s="343"/>
    </row>
    <row r="40264" spans="4:4" x14ac:dyDescent="0.2">
      <c r="D40264" s="343"/>
    </row>
    <row r="40265" spans="4:4" x14ac:dyDescent="0.2">
      <c r="D40265" s="343"/>
    </row>
    <row r="40266" spans="4:4" x14ac:dyDescent="0.2">
      <c r="D40266" s="343"/>
    </row>
    <row r="40267" spans="4:4" x14ac:dyDescent="0.2">
      <c r="D40267" s="343"/>
    </row>
    <row r="40268" spans="4:4" x14ac:dyDescent="0.2">
      <c r="D40268" s="343"/>
    </row>
    <row r="40269" spans="4:4" x14ac:dyDescent="0.2">
      <c r="D40269" s="343"/>
    </row>
    <row r="40270" spans="4:4" x14ac:dyDescent="0.2">
      <c r="D40270" s="343"/>
    </row>
    <row r="40271" spans="4:4" x14ac:dyDescent="0.2">
      <c r="D40271" s="343"/>
    </row>
    <row r="40272" spans="4:4" x14ac:dyDescent="0.2">
      <c r="D40272" s="343"/>
    </row>
    <row r="40273" spans="4:4" x14ac:dyDescent="0.2">
      <c r="D40273" s="343"/>
    </row>
    <row r="40274" spans="4:4" x14ac:dyDescent="0.2">
      <c r="D40274" s="343"/>
    </row>
    <row r="40275" spans="4:4" x14ac:dyDescent="0.2">
      <c r="D40275" s="343"/>
    </row>
    <row r="40276" spans="4:4" x14ac:dyDescent="0.2">
      <c r="D40276" s="343"/>
    </row>
    <row r="40277" spans="4:4" x14ac:dyDescent="0.2">
      <c r="D40277" s="343"/>
    </row>
    <row r="40278" spans="4:4" x14ac:dyDescent="0.2">
      <c r="D40278" s="343"/>
    </row>
    <row r="40279" spans="4:4" x14ac:dyDescent="0.2">
      <c r="D40279" s="343"/>
    </row>
    <row r="40280" spans="4:4" x14ac:dyDescent="0.2">
      <c r="D40280" s="343"/>
    </row>
    <row r="40281" spans="4:4" x14ac:dyDescent="0.2">
      <c r="D40281" s="343"/>
    </row>
    <row r="40282" spans="4:4" x14ac:dyDescent="0.2">
      <c r="D40282" s="343"/>
    </row>
    <row r="40283" spans="4:4" x14ac:dyDescent="0.2">
      <c r="D40283" s="343"/>
    </row>
    <row r="40284" spans="4:4" x14ac:dyDescent="0.2">
      <c r="D40284" s="343"/>
    </row>
    <row r="40285" spans="4:4" x14ac:dyDescent="0.2">
      <c r="D40285" s="343"/>
    </row>
    <row r="40286" spans="4:4" x14ac:dyDescent="0.2">
      <c r="D40286" s="343"/>
    </row>
    <row r="40287" spans="4:4" x14ac:dyDescent="0.2">
      <c r="D40287" s="343"/>
    </row>
    <row r="40288" spans="4:4" x14ac:dyDescent="0.2">
      <c r="D40288" s="343"/>
    </row>
    <row r="40289" spans="4:4" x14ac:dyDescent="0.2">
      <c r="D40289" s="343"/>
    </row>
    <row r="40290" spans="4:4" x14ac:dyDescent="0.2">
      <c r="D40290" s="343"/>
    </row>
    <row r="40291" spans="4:4" x14ac:dyDescent="0.2">
      <c r="D40291" s="343"/>
    </row>
    <row r="40292" spans="4:4" x14ac:dyDescent="0.2">
      <c r="D40292" s="343"/>
    </row>
    <row r="40293" spans="4:4" x14ac:dyDescent="0.2">
      <c r="D40293" s="343"/>
    </row>
    <row r="40294" spans="4:4" x14ac:dyDescent="0.2">
      <c r="D40294" s="343"/>
    </row>
    <row r="40295" spans="4:4" x14ac:dyDescent="0.2">
      <c r="D40295" s="343"/>
    </row>
    <row r="40296" spans="4:4" x14ac:dyDescent="0.2">
      <c r="D40296" s="343"/>
    </row>
    <row r="40297" spans="4:4" x14ac:dyDescent="0.2">
      <c r="D40297" s="343"/>
    </row>
    <row r="40298" spans="4:4" x14ac:dyDescent="0.2">
      <c r="D40298" s="343"/>
    </row>
    <row r="40299" spans="4:4" x14ac:dyDescent="0.2">
      <c r="D40299" s="343"/>
    </row>
    <row r="40300" spans="4:4" x14ac:dyDescent="0.2">
      <c r="D40300" s="343"/>
    </row>
    <row r="40301" spans="4:4" x14ac:dyDescent="0.2">
      <c r="D40301" s="343"/>
    </row>
    <row r="40302" spans="4:4" x14ac:dyDescent="0.2">
      <c r="D40302" s="343"/>
    </row>
    <row r="40303" spans="4:4" x14ac:dyDescent="0.2">
      <c r="D40303" s="343"/>
    </row>
    <row r="40304" spans="4:4" x14ac:dyDescent="0.2">
      <c r="D40304" s="343"/>
    </row>
    <row r="40305" spans="4:4" x14ac:dyDescent="0.2">
      <c r="D40305" s="343"/>
    </row>
    <row r="40306" spans="4:4" x14ac:dyDescent="0.2">
      <c r="D40306" s="343"/>
    </row>
    <row r="40307" spans="4:4" x14ac:dyDescent="0.2">
      <c r="D40307" s="343"/>
    </row>
    <row r="40308" spans="4:4" x14ac:dyDescent="0.2">
      <c r="D40308" s="343"/>
    </row>
    <row r="40309" spans="4:4" x14ac:dyDescent="0.2">
      <c r="D40309" s="343"/>
    </row>
    <row r="40310" spans="4:4" x14ac:dyDescent="0.2">
      <c r="D40310" s="343"/>
    </row>
    <row r="40311" spans="4:4" x14ac:dyDescent="0.2">
      <c r="D40311" s="343"/>
    </row>
    <row r="40312" spans="4:4" x14ac:dyDescent="0.2">
      <c r="D40312" s="343"/>
    </row>
    <row r="40313" spans="4:4" x14ac:dyDescent="0.2">
      <c r="D40313" s="343"/>
    </row>
    <row r="40314" spans="4:4" x14ac:dyDescent="0.2">
      <c r="D40314" s="343"/>
    </row>
    <row r="40315" spans="4:4" x14ac:dyDescent="0.2">
      <c r="D40315" s="343"/>
    </row>
    <row r="40316" spans="4:4" x14ac:dyDescent="0.2">
      <c r="D40316" s="343"/>
    </row>
    <row r="40317" spans="4:4" x14ac:dyDescent="0.2">
      <c r="D40317" s="343"/>
    </row>
    <row r="40318" spans="4:4" x14ac:dyDescent="0.2">
      <c r="D40318" s="343"/>
    </row>
    <row r="40319" spans="4:4" x14ac:dyDescent="0.2">
      <c r="D40319" s="343"/>
    </row>
    <row r="40320" spans="4:4" x14ac:dyDescent="0.2">
      <c r="D40320" s="343"/>
    </row>
    <row r="40321" spans="4:4" x14ac:dyDescent="0.2">
      <c r="D40321" s="343"/>
    </row>
    <row r="40322" spans="4:4" x14ac:dyDescent="0.2">
      <c r="D40322" s="343"/>
    </row>
    <row r="40323" spans="4:4" x14ac:dyDescent="0.2">
      <c r="D40323" s="343"/>
    </row>
    <row r="40324" spans="4:4" x14ac:dyDescent="0.2">
      <c r="D40324" s="343"/>
    </row>
    <row r="40325" spans="4:4" x14ac:dyDescent="0.2">
      <c r="D40325" s="343"/>
    </row>
    <row r="40326" spans="4:4" x14ac:dyDescent="0.2">
      <c r="D40326" s="343"/>
    </row>
    <row r="40327" spans="4:4" x14ac:dyDescent="0.2">
      <c r="D40327" s="343"/>
    </row>
    <row r="40328" spans="4:4" x14ac:dyDescent="0.2">
      <c r="D40328" s="343"/>
    </row>
    <row r="40329" spans="4:4" x14ac:dyDescent="0.2">
      <c r="D40329" s="343"/>
    </row>
    <row r="40330" spans="4:4" x14ac:dyDescent="0.2">
      <c r="D40330" s="343"/>
    </row>
    <row r="40331" spans="4:4" x14ac:dyDescent="0.2">
      <c r="D40331" s="343"/>
    </row>
    <row r="40332" spans="4:4" x14ac:dyDescent="0.2">
      <c r="D40332" s="343"/>
    </row>
    <row r="40333" spans="4:4" x14ac:dyDescent="0.2">
      <c r="D40333" s="343"/>
    </row>
    <row r="40334" spans="4:4" x14ac:dyDescent="0.2">
      <c r="D40334" s="343"/>
    </row>
    <row r="40335" spans="4:4" x14ac:dyDescent="0.2">
      <c r="D40335" s="343"/>
    </row>
    <row r="40336" spans="4:4" x14ac:dyDescent="0.2">
      <c r="D40336" s="343"/>
    </row>
    <row r="40337" spans="4:4" x14ac:dyDescent="0.2">
      <c r="D40337" s="343"/>
    </row>
    <row r="40338" spans="4:4" x14ac:dyDescent="0.2">
      <c r="D40338" s="343"/>
    </row>
    <row r="40339" spans="4:4" x14ac:dyDescent="0.2">
      <c r="D40339" s="343"/>
    </row>
    <row r="40340" spans="4:4" x14ac:dyDescent="0.2">
      <c r="D40340" s="343"/>
    </row>
    <row r="40341" spans="4:4" x14ac:dyDescent="0.2">
      <c r="D40341" s="343"/>
    </row>
    <row r="40342" spans="4:4" x14ac:dyDescent="0.2">
      <c r="D40342" s="343"/>
    </row>
    <row r="40343" spans="4:4" x14ac:dyDescent="0.2">
      <c r="D40343" s="343"/>
    </row>
    <row r="40344" spans="4:4" x14ac:dyDescent="0.2">
      <c r="D40344" s="343"/>
    </row>
    <row r="40345" spans="4:4" x14ac:dyDescent="0.2">
      <c r="D40345" s="343"/>
    </row>
    <row r="40346" spans="4:4" x14ac:dyDescent="0.2">
      <c r="D40346" s="343"/>
    </row>
    <row r="40347" spans="4:4" x14ac:dyDescent="0.2">
      <c r="D40347" s="343"/>
    </row>
    <row r="40348" spans="4:4" x14ac:dyDescent="0.2">
      <c r="D40348" s="343"/>
    </row>
    <row r="40349" spans="4:4" x14ac:dyDescent="0.2">
      <c r="D40349" s="343"/>
    </row>
    <row r="40350" spans="4:4" x14ac:dyDescent="0.2">
      <c r="D40350" s="343"/>
    </row>
    <row r="40351" spans="4:4" x14ac:dyDescent="0.2">
      <c r="D40351" s="343"/>
    </row>
    <row r="40352" spans="4:4" x14ac:dyDescent="0.2">
      <c r="D40352" s="343"/>
    </row>
    <row r="40353" spans="4:4" x14ac:dyDescent="0.2">
      <c r="D40353" s="343"/>
    </row>
    <row r="40354" spans="4:4" x14ac:dyDescent="0.2">
      <c r="D40354" s="343"/>
    </row>
    <row r="40355" spans="4:4" x14ac:dyDescent="0.2">
      <c r="D40355" s="343"/>
    </row>
    <row r="40356" spans="4:4" x14ac:dyDescent="0.2">
      <c r="D40356" s="343"/>
    </row>
    <row r="40357" spans="4:4" x14ac:dyDescent="0.2">
      <c r="D40357" s="343"/>
    </row>
    <row r="40358" spans="4:4" x14ac:dyDescent="0.2">
      <c r="D40358" s="343"/>
    </row>
    <row r="40359" spans="4:4" x14ac:dyDescent="0.2">
      <c r="D40359" s="343"/>
    </row>
    <row r="40360" spans="4:4" x14ac:dyDescent="0.2">
      <c r="D40360" s="343"/>
    </row>
    <row r="40361" spans="4:4" x14ac:dyDescent="0.2">
      <c r="D40361" s="343"/>
    </row>
    <row r="40362" spans="4:4" x14ac:dyDescent="0.2">
      <c r="D40362" s="343"/>
    </row>
    <row r="40363" spans="4:4" x14ac:dyDescent="0.2">
      <c r="D40363" s="343"/>
    </row>
    <row r="40364" spans="4:4" x14ac:dyDescent="0.2">
      <c r="D40364" s="343"/>
    </row>
    <row r="40365" spans="4:4" x14ac:dyDescent="0.2">
      <c r="D40365" s="343"/>
    </row>
    <row r="40366" spans="4:4" x14ac:dyDescent="0.2">
      <c r="D40366" s="343"/>
    </row>
    <row r="40367" spans="4:4" x14ac:dyDescent="0.2">
      <c r="D40367" s="343"/>
    </row>
    <row r="40368" spans="4:4" x14ac:dyDescent="0.2">
      <c r="D40368" s="343"/>
    </row>
    <row r="40369" spans="4:4" x14ac:dyDescent="0.2">
      <c r="D40369" s="343"/>
    </row>
    <row r="40370" spans="4:4" x14ac:dyDescent="0.2">
      <c r="D40370" s="343"/>
    </row>
    <row r="40371" spans="4:4" x14ac:dyDescent="0.2">
      <c r="D40371" s="343"/>
    </row>
    <row r="40372" spans="4:4" x14ac:dyDescent="0.2">
      <c r="D40372" s="343"/>
    </row>
    <row r="40373" spans="4:4" x14ac:dyDescent="0.2">
      <c r="D40373" s="343"/>
    </row>
    <row r="40374" spans="4:4" x14ac:dyDescent="0.2">
      <c r="D40374" s="343"/>
    </row>
    <row r="40375" spans="4:4" x14ac:dyDescent="0.2">
      <c r="D40375" s="343"/>
    </row>
    <row r="40376" spans="4:4" x14ac:dyDescent="0.2">
      <c r="D40376" s="343"/>
    </row>
    <row r="40377" spans="4:4" x14ac:dyDescent="0.2">
      <c r="D40377" s="343"/>
    </row>
    <row r="40378" spans="4:4" x14ac:dyDescent="0.2">
      <c r="D40378" s="343"/>
    </row>
    <row r="40379" spans="4:4" x14ac:dyDescent="0.2">
      <c r="D40379" s="343"/>
    </row>
    <row r="40380" spans="4:4" x14ac:dyDescent="0.2">
      <c r="D40380" s="343"/>
    </row>
    <row r="40381" spans="4:4" x14ac:dyDescent="0.2">
      <c r="D40381" s="343"/>
    </row>
    <row r="40382" spans="4:4" x14ac:dyDescent="0.2">
      <c r="D40382" s="343"/>
    </row>
    <row r="40383" spans="4:4" x14ac:dyDescent="0.2">
      <c r="D40383" s="343"/>
    </row>
    <row r="40384" spans="4:4" x14ac:dyDescent="0.2">
      <c r="D40384" s="343"/>
    </row>
    <row r="40385" spans="4:4" x14ac:dyDescent="0.2">
      <c r="D40385" s="343"/>
    </row>
    <row r="40386" spans="4:4" x14ac:dyDescent="0.2">
      <c r="D40386" s="343"/>
    </row>
    <row r="40387" spans="4:4" x14ac:dyDescent="0.2">
      <c r="D40387" s="343"/>
    </row>
    <row r="40388" spans="4:4" x14ac:dyDescent="0.2">
      <c r="D40388" s="343"/>
    </row>
    <row r="40389" spans="4:4" x14ac:dyDescent="0.2">
      <c r="D40389" s="343"/>
    </row>
    <row r="40390" spans="4:4" x14ac:dyDescent="0.2">
      <c r="D40390" s="343"/>
    </row>
    <row r="40391" spans="4:4" x14ac:dyDescent="0.2">
      <c r="D40391" s="343"/>
    </row>
    <row r="40392" spans="4:4" x14ac:dyDescent="0.2">
      <c r="D40392" s="343"/>
    </row>
    <row r="40393" spans="4:4" x14ac:dyDescent="0.2">
      <c r="D40393" s="343"/>
    </row>
    <row r="40394" spans="4:4" x14ac:dyDescent="0.2">
      <c r="D40394" s="343"/>
    </row>
    <row r="40395" spans="4:4" x14ac:dyDescent="0.2">
      <c r="D40395" s="343"/>
    </row>
    <row r="40396" spans="4:4" x14ac:dyDescent="0.2">
      <c r="D40396" s="343"/>
    </row>
    <row r="40397" spans="4:4" x14ac:dyDescent="0.2">
      <c r="D40397" s="343"/>
    </row>
    <row r="40398" spans="4:4" x14ac:dyDescent="0.2">
      <c r="D40398" s="343"/>
    </row>
    <row r="40399" spans="4:4" x14ac:dyDescent="0.2">
      <c r="D40399" s="343"/>
    </row>
    <row r="40400" spans="4:4" x14ac:dyDescent="0.2">
      <c r="D40400" s="343"/>
    </row>
    <row r="40401" spans="4:4" x14ac:dyDescent="0.2">
      <c r="D40401" s="343"/>
    </row>
    <row r="40402" spans="4:4" x14ac:dyDescent="0.2">
      <c r="D40402" s="343"/>
    </row>
    <row r="40403" spans="4:4" x14ac:dyDescent="0.2">
      <c r="D40403" s="343"/>
    </row>
    <row r="40404" spans="4:4" x14ac:dyDescent="0.2">
      <c r="D40404" s="343"/>
    </row>
    <row r="40405" spans="4:4" x14ac:dyDescent="0.2">
      <c r="D40405" s="343"/>
    </row>
    <row r="40406" spans="4:4" x14ac:dyDescent="0.2">
      <c r="D40406" s="343"/>
    </row>
    <row r="40407" spans="4:4" x14ac:dyDescent="0.2">
      <c r="D40407" s="343"/>
    </row>
    <row r="40408" spans="4:4" x14ac:dyDescent="0.2">
      <c r="D40408" s="343"/>
    </row>
    <row r="40409" spans="4:4" x14ac:dyDescent="0.2">
      <c r="D40409" s="343"/>
    </row>
    <row r="40410" spans="4:4" x14ac:dyDescent="0.2">
      <c r="D40410" s="343"/>
    </row>
    <row r="40411" spans="4:4" x14ac:dyDescent="0.2">
      <c r="D40411" s="343"/>
    </row>
    <row r="40412" spans="4:4" x14ac:dyDescent="0.2">
      <c r="D40412" s="343"/>
    </row>
    <row r="40413" spans="4:4" x14ac:dyDescent="0.2">
      <c r="D40413" s="343"/>
    </row>
    <row r="40414" spans="4:4" x14ac:dyDescent="0.2">
      <c r="D40414" s="343"/>
    </row>
    <row r="40415" spans="4:4" x14ac:dyDescent="0.2">
      <c r="D40415" s="343"/>
    </row>
    <row r="40416" spans="4:4" x14ac:dyDescent="0.2">
      <c r="D40416" s="343"/>
    </row>
    <row r="40417" spans="4:4" x14ac:dyDescent="0.2">
      <c r="D40417" s="343"/>
    </row>
    <row r="40418" spans="4:4" x14ac:dyDescent="0.2">
      <c r="D40418" s="343"/>
    </row>
    <row r="40419" spans="4:4" x14ac:dyDescent="0.2">
      <c r="D40419" s="343"/>
    </row>
    <row r="40420" spans="4:4" x14ac:dyDescent="0.2">
      <c r="D40420" s="343"/>
    </row>
    <row r="40421" spans="4:4" x14ac:dyDescent="0.2">
      <c r="D40421" s="343"/>
    </row>
    <row r="40422" spans="4:4" x14ac:dyDescent="0.2">
      <c r="D40422" s="343"/>
    </row>
    <row r="40423" spans="4:4" x14ac:dyDescent="0.2">
      <c r="D40423" s="343"/>
    </row>
    <row r="40424" spans="4:4" x14ac:dyDescent="0.2">
      <c r="D40424" s="343"/>
    </row>
    <row r="40425" spans="4:4" x14ac:dyDescent="0.2">
      <c r="D40425" s="343"/>
    </row>
    <row r="40426" spans="4:4" x14ac:dyDescent="0.2">
      <c r="D40426" s="343"/>
    </row>
    <row r="40427" spans="4:4" x14ac:dyDescent="0.2">
      <c r="D40427" s="343"/>
    </row>
    <row r="40428" spans="4:4" x14ac:dyDescent="0.2">
      <c r="D40428" s="343"/>
    </row>
    <row r="40429" spans="4:4" x14ac:dyDescent="0.2">
      <c r="D40429" s="343"/>
    </row>
    <row r="40430" spans="4:4" x14ac:dyDescent="0.2">
      <c r="D40430" s="343"/>
    </row>
    <row r="40431" spans="4:4" x14ac:dyDescent="0.2">
      <c r="D40431" s="343"/>
    </row>
    <row r="40432" spans="4:4" x14ac:dyDescent="0.2">
      <c r="D40432" s="343"/>
    </row>
    <row r="40433" spans="4:4" x14ac:dyDescent="0.2">
      <c r="D40433" s="343"/>
    </row>
    <row r="40434" spans="4:4" x14ac:dyDescent="0.2">
      <c r="D40434" s="343"/>
    </row>
    <row r="40435" spans="4:4" x14ac:dyDescent="0.2">
      <c r="D40435" s="343"/>
    </row>
    <row r="40436" spans="4:4" x14ac:dyDescent="0.2">
      <c r="D40436" s="343"/>
    </row>
    <row r="40437" spans="4:4" x14ac:dyDescent="0.2">
      <c r="D40437" s="343"/>
    </row>
    <row r="40438" spans="4:4" x14ac:dyDescent="0.2">
      <c r="D40438" s="343"/>
    </row>
    <row r="40439" spans="4:4" x14ac:dyDescent="0.2">
      <c r="D40439" s="343"/>
    </row>
    <row r="40440" spans="4:4" x14ac:dyDescent="0.2">
      <c r="D40440" s="343"/>
    </row>
    <row r="40441" spans="4:4" x14ac:dyDescent="0.2">
      <c r="D40441" s="343"/>
    </row>
    <row r="40442" spans="4:4" x14ac:dyDescent="0.2">
      <c r="D40442" s="343"/>
    </row>
    <row r="40443" spans="4:4" x14ac:dyDescent="0.2">
      <c r="D40443" s="343"/>
    </row>
    <row r="40444" spans="4:4" x14ac:dyDescent="0.2">
      <c r="D40444" s="343"/>
    </row>
    <row r="40445" spans="4:4" x14ac:dyDescent="0.2">
      <c r="D40445" s="343"/>
    </row>
    <row r="40446" spans="4:4" x14ac:dyDescent="0.2">
      <c r="D40446" s="343"/>
    </row>
    <row r="40447" spans="4:4" x14ac:dyDescent="0.2">
      <c r="D40447" s="343"/>
    </row>
    <row r="40448" spans="4:4" x14ac:dyDescent="0.2">
      <c r="D40448" s="343"/>
    </row>
    <row r="40449" spans="4:4" x14ac:dyDescent="0.2">
      <c r="D40449" s="343"/>
    </row>
    <row r="40450" spans="4:4" x14ac:dyDescent="0.2">
      <c r="D40450" s="343"/>
    </row>
    <row r="40451" spans="4:4" x14ac:dyDescent="0.2">
      <c r="D40451" s="343"/>
    </row>
    <row r="40452" spans="4:4" x14ac:dyDescent="0.2">
      <c r="D40452" s="343"/>
    </row>
    <row r="40453" spans="4:4" x14ac:dyDescent="0.2">
      <c r="D40453" s="343"/>
    </row>
    <row r="40454" spans="4:4" x14ac:dyDescent="0.2">
      <c r="D40454" s="343"/>
    </row>
    <row r="40455" spans="4:4" x14ac:dyDescent="0.2">
      <c r="D40455" s="343"/>
    </row>
    <row r="40456" spans="4:4" x14ac:dyDescent="0.2">
      <c r="D40456" s="343"/>
    </row>
    <row r="40457" spans="4:4" x14ac:dyDescent="0.2">
      <c r="D40457" s="343"/>
    </row>
    <row r="40458" spans="4:4" x14ac:dyDescent="0.2">
      <c r="D40458" s="343"/>
    </row>
    <row r="40459" spans="4:4" x14ac:dyDescent="0.2">
      <c r="D40459" s="343"/>
    </row>
    <row r="40460" spans="4:4" x14ac:dyDescent="0.2">
      <c r="D40460" s="343"/>
    </row>
    <row r="40461" spans="4:4" x14ac:dyDescent="0.2">
      <c r="D40461" s="343"/>
    </row>
    <row r="40462" spans="4:4" x14ac:dyDescent="0.2">
      <c r="D40462" s="343"/>
    </row>
    <row r="40463" spans="4:4" x14ac:dyDescent="0.2">
      <c r="D40463" s="343"/>
    </row>
    <row r="40464" spans="4:4" x14ac:dyDescent="0.2">
      <c r="D40464" s="343"/>
    </row>
    <row r="40465" spans="4:4" x14ac:dyDescent="0.2">
      <c r="D40465" s="343"/>
    </row>
    <row r="40466" spans="4:4" x14ac:dyDescent="0.2">
      <c r="D40466" s="343"/>
    </row>
    <row r="40467" spans="4:4" x14ac:dyDescent="0.2">
      <c r="D40467" s="343"/>
    </row>
    <row r="40468" spans="4:4" x14ac:dyDescent="0.2">
      <c r="D40468" s="343"/>
    </row>
    <row r="40469" spans="4:4" x14ac:dyDescent="0.2">
      <c r="D40469" s="343"/>
    </row>
    <row r="40470" spans="4:4" x14ac:dyDescent="0.2">
      <c r="D40470" s="343"/>
    </row>
    <row r="40471" spans="4:4" x14ac:dyDescent="0.2">
      <c r="D40471" s="343"/>
    </row>
    <row r="40472" spans="4:4" x14ac:dyDescent="0.2">
      <c r="D40472" s="343"/>
    </row>
    <row r="40473" spans="4:4" x14ac:dyDescent="0.2">
      <c r="D40473" s="343"/>
    </row>
    <row r="40474" spans="4:4" x14ac:dyDescent="0.2">
      <c r="D40474" s="343"/>
    </row>
    <row r="40475" spans="4:4" x14ac:dyDescent="0.2">
      <c r="D40475" s="343"/>
    </row>
    <row r="40476" spans="4:4" x14ac:dyDescent="0.2">
      <c r="D40476" s="343"/>
    </row>
    <row r="40477" spans="4:4" x14ac:dyDescent="0.2">
      <c r="D40477" s="343"/>
    </row>
    <row r="40478" spans="4:4" x14ac:dyDescent="0.2">
      <c r="D40478" s="343"/>
    </row>
    <row r="40479" spans="4:4" x14ac:dyDescent="0.2">
      <c r="D40479" s="343"/>
    </row>
    <row r="40480" spans="4:4" x14ac:dyDescent="0.2">
      <c r="D40480" s="343"/>
    </row>
    <row r="40481" spans="4:4" x14ac:dyDescent="0.2">
      <c r="D40481" s="343"/>
    </row>
    <row r="40482" spans="4:4" x14ac:dyDescent="0.2">
      <c r="D40482" s="343"/>
    </row>
    <row r="40483" spans="4:4" x14ac:dyDescent="0.2">
      <c r="D40483" s="343"/>
    </row>
    <row r="40484" spans="4:4" x14ac:dyDescent="0.2">
      <c r="D40484" s="343"/>
    </row>
    <row r="40485" spans="4:4" x14ac:dyDescent="0.2">
      <c r="D40485" s="343"/>
    </row>
    <row r="40486" spans="4:4" x14ac:dyDescent="0.2">
      <c r="D40486" s="343"/>
    </row>
    <row r="40487" spans="4:4" x14ac:dyDescent="0.2">
      <c r="D40487" s="343"/>
    </row>
    <row r="40488" spans="4:4" x14ac:dyDescent="0.2">
      <c r="D40488" s="343"/>
    </row>
    <row r="40489" spans="4:4" x14ac:dyDescent="0.2">
      <c r="D40489" s="343"/>
    </row>
    <row r="40490" spans="4:4" x14ac:dyDescent="0.2">
      <c r="D40490" s="343"/>
    </row>
    <row r="40491" spans="4:4" x14ac:dyDescent="0.2">
      <c r="D40491" s="343"/>
    </row>
    <row r="40492" spans="4:4" x14ac:dyDescent="0.2">
      <c r="D40492" s="343"/>
    </row>
    <row r="40493" spans="4:4" x14ac:dyDescent="0.2">
      <c r="D40493" s="343"/>
    </row>
    <row r="40494" spans="4:4" x14ac:dyDescent="0.2">
      <c r="D40494" s="343"/>
    </row>
    <row r="40495" spans="4:4" x14ac:dyDescent="0.2">
      <c r="D40495" s="343"/>
    </row>
    <row r="40496" spans="4:4" x14ac:dyDescent="0.2">
      <c r="D40496" s="343"/>
    </row>
    <row r="40497" spans="4:4" x14ac:dyDescent="0.2">
      <c r="D40497" s="343"/>
    </row>
    <row r="40498" spans="4:4" x14ac:dyDescent="0.2">
      <c r="D40498" s="343"/>
    </row>
    <row r="40499" spans="4:4" x14ac:dyDescent="0.2">
      <c r="D40499" s="343"/>
    </row>
    <row r="40500" spans="4:4" x14ac:dyDescent="0.2">
      <c r="D40500" s="343"/>
    </row>
    <row r="40501" spans="4:4" x14ac:dyDescent="0.2">
      <c r="D40501" s="343"/>
    </row>
    <row r="40502" spans="4:4" x14ac:dyDescent="0.2">
      <c r="D40502" s="343"/>
    </row>
    <row r="40503" spans="4:4" x14ac:dyDescent="0.2">
      <c r="D40503" s="343"/>
    </row>
    <row r="40504" spans="4:4" x14ac:dyDescent="0.2">
      <c r="D40504" s="343"/>
    </row>
    <row r="40505" spans="4:4" x14ac:dyDescent="0.2">
      <c r="D40505" s="343"/>
    </row>
    <row r="40506" spans="4:4" x14ac:dyDescent="0.2">
      <c r="D40506" s="343"/>
    </row>
    <row r="40507" spans="4:4" x14ac:dyDescent="0.2">
      <c r="D40507" s="343"/>
    </row>
    <row r="40508" spans="4:4" x14ac:dyDescent="0.2">
      <c r="D40508" s="343"/>
    </row>
    <row r="40509" spans="4:4" x14ac:dyDescent="0.2">
      <c r="D40509" s="343"/>
    </row>
    <row r="40510" spans="4:4" x14ac:dyDescent="0.2">
      <c r="D40510" s="343"/>
    </row>
    <row r="40511" spans="4:4" x14ac:dyDescent="0.2">
      <c r="D40511" s="343"/>
    </row>
    <row r="40512" spans="4:4" x14ac:dyDescent="0.2">
      <c r="D40512" s="343"/>
    </row>
    <row r="40513" spans="4:4" x14ac:dyDescent="0.2">
      <c r="D40513" s="343"/>
    </row>
    <row r="40514" spans="4:4" x14ac:dyDescent="0.2">
      <c r="D40514" s="343"/>
    </row>
    <row r="40515" spans="4:4" x14ac:dyDescent="0.2">
      <c r="D40515" s="343"/>
    </row>
    <row r="40516" spans="4:4" x14ac:dyDescent="0.2">
      <c r="D40516" s="343"/>
    </row>
    <row r="40517" spans="4:4" x14ac:dyDescent="0.2">
      <c r="D40517" s="343"/>
    </row>
    <row r="40518" spans="4:4" x14ac:dyDescent="0.2">
      <c r="D40518" s="343"/>
    </row>
    <row r="40519" spans="4:4" x14ac:dyDescent="0.2">
      <c r="D40519" s="343"/>
    </row>
    <row r="40520" spans="4:4" x14ac:dyDescent="0.2">
      <c r="D40520" s="343"/>
    </row>
    <row r="40521" spans="4:4" x14ac:dyDescent="0.2">
      <c r="D40521" s="343"/>
    </row>
    <row r="40522" spans="4:4" x14ac:dyDescent="0.2">
      <c r="D40522" s="343"/>
    </row>
    <row r="40523" spans="4:4" x14ac:dyDescent="0.2">
      <c r="D40523" s="343"/>
    </row>
    <row r="40524" spans="4:4" x14ac:dyDescent="0.2">
      <c r="D40524" s="343"/>
    </row>
    <row r="40525" spans="4:4" x14ac:dyDescent="0.2">
      <c r="D40525" s="343"/>
    </row>
    <row r="40526" spans="4:4" x14ac:dyDescent="0.2">
      <c r="D40526" s="343"/>
    </row>
    <row r="40527" spans="4:4" x14ac:dyDescent="0.2">
      <c r="D40527" s="343"/>
    </row>
    <row r="40528" spans="4:4" x14ac:dyDescent="0.2">
      <c r="D40528" s="343"/>
    </row>
    <row r="40529" spans="4:4" x14ac:dyDescent="0.2">
      <c r="D40529" s="343"/>
    </row>
    <row r="40530" spans="4:4" x14ac:dyDescent="0.2">
      <c r="D40530" s="343"/>
    </row>
    <row r="40531" spans="4:4" x14ac:dyDescent="0.2">
      <c r="D40531" s="343"/>
    </row>
    <row r="40532" spans="4:4" x14ac:dyDescent="0.2">
      <c r="D40532" s="343"/>
    </row>
    <row r="40533" spans="4:4" x14ac:dyDescent="0.2">
      <c r="D40533" s="343"/>
    </row>
    <row r="40534" spans="4:4" x14ac:dyDescent="0.2">
      <c r="D40534" s="343"/>
    </row>
    <row r="40535" spans="4:4" x14ac:dyDescent="0.2">
      <c r="D40535" s="343"/>
    </row>
    <row r="40536" spans="4:4" x14ac:dyDescent="0.2">
      <c r="D40536" s="343"/>
    </row>
    <row r="40537" spans="4:4" x14ac:dyDescent="0.2">
      <c r="D40537" s="343"/>
    </row>
    <row r="40538" spans="4:4" x14ac:dyDescent="0.2">
      <c r="D40538" s="343"/>
    </row>
    <row r="40539" spans="4:4" x14ac:dyDescent="0.2">
      <c r="D40539" s="343"/>
    </row>
    <row r="40540" spans="4:4" x14ac:dyDescent="0.2">
      <c r="D40540" s="343"/>
    </row>
    <row r="40541" spans="4:4" x14ac:dyDescent="0.2">
      <c r="D40541" s="343"/>
    </row>
    <row r="40542" spans="4:4" x14ac:dyDescent="0.2">
      <c r="D40542" s="343"/>
    </row>
    <row r="40543" spans="4:4" x14ac:dyDescent="0.2">
      <c r="D40543" s="343"/>
    </row>
    <row r="40544" spans="4:4" x14ac:dyDescent="0.2">
      <c r="D40544" s="343"/>
    </row>
    <row r="40545" spans="4:4" x14ac:dyDescent="0.2">
      <c r="D40545" s="343"/>
    </row>
    <row r="40546" spans="4:4" x14ac:dyDescent="0.2">
      <c r="D40546" s="343"/>
    </row>
    <row r="40547" spans="4:4" x14ac:dyDescent="0.2">
      <c r="D40547" s="343"/>
    </row>
    <row r="40548" spans="4:4" x14ac:dyDescent="0.2">
      <c r="D40548" s="343"/>
    </row>
    <row r="40549" spans="4:4" x14ac:dyDescent="0.2">
      <c r="D40549" s="343"/>
    </row>
    <row r="40550" spans="4:4" x14ac:dyDescent="0.2">
      <c r="D40550" s="343"/>
    </row>
    <row r="40551" spans="4:4" x14ac:dyDescent="0.2">
      <c r="D40551" s="343"/>
    </row>
    <row r="40552" spans="4:4" x14ac:dyDescent="0.2">
      <c r="D40552" s="343"/>
    </row>
    <row r="40553" spans="4:4" x14ac:dyDescent="0.2">
      <c r="D40553" s="343"/>
    </row>
    <row r="40554" spans="4:4" x14ac:dyDescent="0.2">
      <c r="D40554" s="343"/>
    </row>
    <row r="40555" spans="4:4" x14ac:dyDescent="0.2">
      <c r="D40555" s="343"/>
    </row>
    <row r="40556" spans="4:4" x14ac:dyDescent="0.2">
      <c r="D40556" s="343"/>
    </row>
    <row r="40557" spans="4:4" x14ac:dyDescent="0.2">
      <c r="D40557" s="343"/>
    </row>
    <row r="40558" spans="4:4" x14ac:dyDescent="0.2">
      <c r="D40558" s="343"/>
    </row>
    <row r="40559" spans="4:4" x14ac:dyDescent="0.2">
      <c r="D40559" s="343"/>
    </row>
    <row r="40560" spans="4:4" x14ac:dyDescent="0.2">
      <c r="D40560" s="343"/>
    </row>
    <row r="40561" spans="4:4" x14ac:dyDescent="0.2">
      <c r="D40561" s="343"/>
    </row>
    <row r="40562" spans="4:4" x14ac:dyDescent="0.2">
      <c r="D40562" s="343"/>
    </row>
    <row r="40563" spans="4:4" x14ac:dyDescent="0.2">
      <c r="D40563" s="343"/>
    </row>
    <row r="40564" spans="4:4" x14ac:dyDescent="0.2">
      <c r="D40564" s="343"/>
    </row>
    <row r="40565" spans="4:4" x14ac:dyDescent="0.2">
      <c r="D40565" s="343"/>
    </row>
    <row r="40566" spans="4:4" x14ac:dyDescent="0.2">
      <c r="D40566" s="343"/>
    </row>
    <row r="40567" spans="4:4" x14ac:dyDescent="0.2">
      <c r="D40567" s="343"/>
    </row>
    <row r="40568" spans="4:4" x14ac:dyDescent="0.2">
      <c r="D40568" s="343"/>
    </row>
    <row r="40569" spans="4:4" x14ac:dyDescent="0.2">
      <c r="D40569" s="343"/>
    </row>
    <row r="40570" spans="4:4" x14ac:dyDescent="0.2">
      <c r="D40570" s="343"/>
    </row>
    <row r="40571" spans="4:4" x14ac:dyDescent="0.2">
      <c r="D40571" s="343"/>
    </row>
    <row r="40572" spans="4:4" x14ac:dyDescent="0.2">
      <c r="D40572" s="343"/>
    </row>
    <row r="40573" spans="4:4" x14ac:dyDescent="0.2">
      <c r="D40573" s="343"/>
    </row>
    <row r="40574" spans="4:4" x14ac:dyDescent="0.2">
      <c r="D40574" s="343"/>
    </row>
    <row r="40575" spans="4:4" x14ac:dyDescent="0.2">
      <c r="D40575" s="343"/>
    </row>
    <row r="40576" spans="4:4" x14ac:dyDescent="0.2">
      <c r="D40576" s="343"/>
    </row>
    <row r="40577" spans="4:4" x14ac:dyDescent="0.2">
      <c r="D40577" s="343"/>
    </row>
    <row r="40578" spans="4:4" x14ac:dyDescent="0.2">
      <c r="D40578" s="343"/>
    </row>
    <row r="40579" spans="4:4" x14ac:dyDescent="0.2">
      <c r="D40579" s="343"/>
    </row>
    <row r="40580" spans="4:4" x14ac:dyDescent="0.2">
      <c r="D40580" s="343"/>
    </row>
    <row r="40581" spans="4:4" x14ac:dyDescent="0.2">
      <c r="D40581" s="343"/>
    </row>
    <row r="40582" spans="4:4" x14ac:dyDescent="0.2">
      <c r="D40582" s="343"/>
    </row>
    <row r="40583" spans="4:4" x14ac:dyDescent="0.2">
      <c r="D40583" s="343"/>
    </row>
    <row r="40584" spans="4:4" x14ac:dyDescent="0.2">
      <c r="D40584" s="343"/>
    </row>
    <row r="40585" spans="4:4" x14ac:dyDescent="0.2">
      <c r="D40585" s="343"/>
    </row>
    <row r="40586" spans="4:4" x14ac:dyDescent="0.2">
      <c r="D40586" s="343"/>
    </row>
    <row r="40587" spans="4:4" x14ac:dyDescent="0.2">
      <c r="D40587" s="343"/>
    </row>
    <row r="40588" spans="4:4" x14ac:dyDescent="0.2">
      <c r="D40588" s="343"/>
    </row>
    <row r="40589" spans="4:4" x14ac:dyDescent="0.2">
      <c r="D40589" s="343"/>
    </row>
    <row r="40590" spans="4:4" x14ac:dyDescent="0.2">
      <c r="D40590" s="343"/>
    </row>
    <row r="40591" spans="4:4" x14ac:dyDescent="0.2">
      <c r="D40591" s="343"/>
    </row>
    <row r="40592" spans="4:4" x14ac:dyDescent="0.2">
      <c r="D40592" s="343"/>
    </row>
    <row r="40593" spans="4:4" x14ac:dyDescent="0.2">
      <c r="D40593" s="343"/>
    </row>
    <row r="40594" spans="4:4" x14ac:dyDescent="0.2">
      <c r="D40594" s="343"/>
    </row>
    <row r="40595" spans="4:4" x14ac:dyDescent="0.2">
      <c r="D40595" s="343"/>
    </row>
    <row r="40596" spans="4:4" x14ac:dyDescent="0.2">
      <c r="D40596" s="343"/>
    </row>
    <row r="40597" spans="4:4" x14ac:dyDescent="0.2">
      <c r="D40597" s="343"/>
    </row>
    <row r="40598" spans="4:4" x14ac:dyDescent="0.2">
      <c r="D40598" s="343"/>
    </row>
    <row r="40599" spans="4:4" x14ac:dyDescent="0.2">
      <c r="D40599" s="343"/>
    </row>
    <row r="40600" spans="4:4" x14ac:dyDescent="0.2">
      <c r="D40600" s="343"/>
    </row>
    <row r="40601" spans="4:4" x14ac:dyDescent="0.2">
      <c r="D40601" s="343"/>
    </row>
    <row r="40602" spans="4:4" x14ac:dyDescent="0.2">
      <c r="D40602" s="343"/>
    </row>
    <row r="40603" spans="4:4" x14ac:dyDescent="0.2">
      <c r="D40603" s="343"/>
    </row>
    <row r="40604" spans="4:4" x14ac:dyDescent="0.2">
      <c r="D40604" s="343"/>
    </row>
    <row r="40605" spans="4:4" x14ac:dyDescent="0.2">
      <c r="D40605" s="343"/>
    </row>
    <row r="40606" spans="4:4" x14ac:dyDescent="0.2">
      <c r="D40606" s="343"/>
    </row>
    <row r="40607" spans="4:4" x14ac:dyDescent="0.2">
      <c r="D40607" s="343"/>
    </row>
    <row r="40608" spans="4:4" x14ac:dyDescent="0.2">
      <c r="D40608" s="343"/>
    </row>
    <row r="40609" spans="4:4" x14ac:dyDescent="0.2">
      <c r="D40609" s="343"/>
    </row>
    <row r="40610" spans="4:4" x14ac:dyDescent="0.2">
      <c r="D40610" s="343"/>
    </row>
    <row r="40611" spans="4:4" x14ac:dyDescent="0.2">
      <c r="D40611" s="343"/>
    </row>
    <row r="40612" spans="4:4" x14ac:dyDescent="0.2">
      <c r="D40612" s="343"/>
    </row>
    <row r="40613" spans="4:4" x14ac:dyDescent="0.2">
      <c r="D40613" s="343"/>
    </row>
    <row r="40614" spans="4:4" x14ac:dyDescent="0.2">
      <c r="D40614" s="343"/>
    </row>
    <row r="40615" spans="4:4" x14ac:dyDescent="0.2">
      <c r="D40615" s="343"/>
    </row>
    <row r="40616" spans="4:4" x14ac:dyDescent="0.2">
      <c r="D40616" s="343"/>
    </row>
    <row r="40617" spans="4:4" x14ac:dyDescent="0.2">
      <c r="D40617" s="343"/>
    </row>
    <row r="40618" spans="4:4" x14ac:dyDescent="0.2">
      <c r="D40618" s="343"/>
    </row>
    <row r="40619" spans="4:4" x14ac:dyDescent="0.2">
      <c r="D40619" s="343"/>
    </row>
    <row r="40620" spans="4:4" x14ac:dyDescent="0.2">
      <c r="D40620" s="343"/>
    </row>
    <row r="40621" spans="4:4" x14ac:dyDescent="0.2">
      <c r="D40621" s="343"/>
    </row>
    <row r="40622" spans="4:4" x14ac:dyDescent="0.2">
      <c r="D40622" s="343"/>
    </row>
    <row r="40623" spans="4:4" x14ac:dyDescent="0.2">
      <c r="D40623" s="343"/>
    </row>
    <row r="40624" spans="4:4" x14ac:dyDescent="0.2">
      <c r="D40624" s="343"/>
    </row>
    <row r="40625" spans="4:4" x14ac:dyDescent="0.2">
      <c r="D40625" s="343"/>
    </row>
    <row r="40626" spans="4:4" x14ac:dyDescent="0.2">
      <c r="D40626" s="343"/>
    </row>
    <row r="40627" spans="4:4" x14ac:dyDescent="0.2">
      <c r="D40627" s="343"/>
    </row>
    <row r="40628" spans="4:4" x14ac:dyDescent="0.2">
      <c r="D40628" s="343"/>
    </row>
    <row r="40629" spans="4:4" x14ac:dyDescent="0.2">
      <c r="D40629" s="343"/>
    </row>
    <row r="40630" spans="4:4" x14ac:dyDescent="0.2">
      <c r="D40630" s="343"/>
    </row>
    <row r="40631" spans="4:4" x14ac:dyDescent="0.2">
      <c r="D40631" s="343"/>
    </row>
    <row r="40632" spans="4:4" x14ac:dyDescent="0.2">
      <c r="D40632" s="343"/>
    </row>
    <row r="40633" spans="4:4" x14ac:dyDescent="0.2">
      <c r="D40633" s="343"/>
    </row>
    <row r="40634" spans="4:4" x14ac:dyDescent="0.2">
      <c r="D40634" s="343"/>
    </row>
    <row r="40635" spans="4:4" x14ac:dyDescent="0.2">
      <c r="D40635" s="343"/>
    </row>
    <row r="40636" spans="4:4" x14ac:dyDescent="0.2">
      <c r="D40636" s="343"/>
    </row>
    <row r="40637" spans="4:4" x14ac:dyDescent="0.2">
      <c r="D40637" s="343"/>
    </row>
    <row r="40638" spans="4:4" x14ac:dyDescent="0.2">
      <c r="D40638" s="343"/>
    </row>
    <row r="40639" spans="4:4" x14ac:dyDescent="0.2">
      <c r="D40639" s="343"/>
    </row>
    <row r="40640" spans="4:4" x14ac:dyDescent="0.2">
      <c r="D40640" s="343"/>
    </row>
    <row r="40641" spans="4:4" x14ac:dyDescent="0.2">
      <c r="D40641" s="343"/>
    </row>
    <row r="40642" spans="4:4" x14ac:dyDescent="0.2">
      <c r="D40642" s="343"/>
    </row>
    <row r="40643" spans="4:4" x14ac:dyDescent="0.2">
      <c r="D40643" s="343"/>
    </row>
    <row r="40644" spans="4:4" x14ac:dyDescent="0.2">
      <c r="D40644" s="343"/>
    </row>
    <row r="40645" spans="4:4" x14ac:dyDescent="0.2">
      <c r="D40645" s="343"/>
    </row>
    <row r="40646" spans="4:4" x14ac:dyDescent="0.2">
      <c r="D40646" s="343"/>
    </row>
    <row r="40647" spans="4:4" x14ac:dyDescent="0.2">
      <c r="D40647" s="343"/>
    </row>
    <row r="40648" spans="4:4" x14ac:dyDescent="0.2">
      <c r="D40648" s="343"/>
    </row>
    <row r="40649" spans="4:4" x14ac:dyDescent="0.2">
      <c r="D40649" s="343"/>
    </row>
    <row r="40650" spans="4:4" x14ac:dyDescent="0.2">
      <c r="D40650" s="343"/>
    </row>
    <row r="40651" spans="4:4" x14ac:dyDescent="0.2">
      <c r="D40651" s="343"/>
    </row>
    <row r="40652" spans="4:4" x14ac:dyDescent="0.2">
      <c r="D40652" s="343"/>
    </row>
    <row r="40653" spans="4:4" x14ac:dyDescent="0.2">
      <c r="D40653" s="343"/>
    </row>
    <row r="40654" spans="4:4" x14ac:dyDescent="0.2">
      <c r="D40654" s="343"/>
    </row>
    <row r="40655" spans="4:4" x14ac:dyDescent="0.2">
      <c r="D40655" s="343"/>
    </row>
    <row r="40656" spans="4:4" x14ac:dyDescent="0.2">
      <c r="D40656" s="343"/>
    </row>
    <row r="40657" spans="4:4" x14ac:dyDescent="0.2">
      <c r="D40657" s="343"/>
    </row>
    <row r="40658" spans="4:4" x14ac:dyDescent="0.2">
      <c r="D40658" s="343"/>
    </row>
    <row r="40659" spans="4:4" x14ac:dyDescent="0.2">
      <c r="D40659" s="343"/>
    </row>
    <row r="40660" spans="4:4" x14ac:dyDescent="0.2">
      <c r="D40660" s="343"/>
    </row>
    <row r="40661" spans="4:4" x14ac:dyDescent="0.2">
      <c r="D40661" s="343"/>
    </row>
    <row r="40662" spans="4:4" x14ac:dyDescent="0.2">
      <c r="D40662" s="343"/>
    </row>
    <row r="40663" spans="4:4" x14ac:dyDescent="0.2">
      <c r="D40663" s="343"/>
    </row>
    <row r="40664" spans="4:4" x14ac:dyDescent="0.2">
      <c r="D40664" s="343"/>
    </row>
    <row r="40665" spans="4:4" x14ac:dyDescent="0.2">
      <c r="D40665" s="343"/>
    </row>
    <row r="40666" spans="4:4" x14ac:dyDescent="0.2">
      <c r="D40666" s="343"/>
    </row>
    <row r="40667" spans="4:4" x14ac:dyDescent="0.2">
      <c r="D40667" s="343"/>
    </row>
    <row r="40668" spans="4:4" x14ac:dyDescent="0.2">
      <c r="D40668" s="343"/>
    </row>
    <row r="40669" spans="4:4" x14ac:dyDescent="0.2">
      <c r="D40669" s="343"/>
    </row>
    <row r="40670" spans="4:4" x14ac:dyDescent="0.2">
      <c r="D40670" s="343"/>
    </row>
    <row r="40671" spans="4:4" x14ac:dyDescent="0.2">
      <c r="D40671" s="343"/>
    </row>
    <row r="40672" spans="4:4" x14ac:dyDescent="0.2">
      <c r="D40672" s="343"/>
    </row>
    <row r="40673" spans="4:4" x14ac:dyDescent="0.2">
      <c r="D40673" s="343"/>
    </row>
    <row r="40674" spans="4:4" x14ac:dyDescent="0.2">
      <c r="D40674" s="343"/>
    </row>
    <row r="40675" spans="4:4" x14ac:dyDescent="0.2">
      <c r="D40675" s="343"/>
    </row>
    <row r="40676" spans="4:4" x14ac:dyDescent="0.2">
      <c r="D40676" s="343"/>
    </row>
    <row r="40677" spans="4:4" x14ac:dyDescent="0.2">
      <c r="D40677" s="343"/>
    </row>
    <row r="40678" spans="4:4" x14ac:dyDescent="0.2">
      <c r="D40678" s="343"/>
    </row>
    <row r="40679" spans="4:4" x14ac:dyDescent="0.2">
      <c r="D40679" s="343"/>
    </row>
    <row r="40680" spans="4:4" x14ac:dyDescent="0.2">
      <c r="D40680" s="343"/>
    </row>
    <row r="40681" spans="4:4" x14ac:dyDescent="0.2">
      <c r="D40681" s="343"/>
    </row>
    <row r="40682" spans="4:4" x14ac:dyDescent="0.2">
      <c r="D40682" s="343"/>
    </row>
    <row r="40683" spans="4:4" x14ac:dyDescent="0.2">
      <c r="D40683" s="343"/>
    </row>
    <row r="40684" spans="4:4" x14ac:dyDescent="0.2">
      <c r="D40684" s="343"/>
    </row>
    <row r="40685" spans="4:4" x14ac:dyDescent="0.2">
      <c r="D40685" s="343"/>
    </row>
    <row r="40686" spans="4:4" x14ac:dyDescent="0.2">
      <c r="D40686" s="343"/>
    </row>
    <row r="40687" spans="4:4" x14ac:dyDescent="0.2">
      <c r="D40687" s="343"/>
    </row>
    <row r="40688" spans="4:4" x14ac:dyDescent="0.2">
      <c r="D40688" s="343"/>
    </row>
    <row r="40689" spans="4:4" x14ac:dyDescent="0.2">
      <c r="D40689" s="343"/>
    </row>
    <row r="40690" spans="4:4" x14ac:dyDescent="0.2">
      <c r="D40690" s="343"/>
    </row>
    <row r="40691" spans="4:4" x14ac:dyDescent="0.2">
      <c r="D40691" s="343"/>
    </row>
    <row r="40692" spans="4:4" x14ac:dyDescent="0.2">
      <c r="D40692" s="343"/>
    </row>
    <row r="40693" spans="4:4" x14ac:dyDescent="0.2">
      <c r="D40693" s="343"/>
    </row>
    <row r="40694" spans="4:4" x14ac:dyDescent="0.2">
      <c r="D40694" s="343"/>
    </row>
    <row r="40695" spans="4:4" x14ac:dyDescent="0.2">
      <c r="D40695" s="343"/>
    </row>
    <row r="40696" spans="4:4" x14ac:dyDescent="0.2">
      <c r="D40696" s="343"/>
    </row>
    <row r="40697" spans="4:4" x14ac:dyDescent="0.2">
      <c r="D40697" s="343"/>
    </row>
    <row r="40698" spans="4:4" x14ac:dyDescent="0.2">
      <c r="D40698" s="343"/>
    </row>
    <row r="40699" spans="4:4" x14ac:dyDescent="0.2">
      <c r="D40699" s="343"/>
    </row>
    <row r="40700" spans="4:4" x14ac:dyDescent="0.2">
      <c r="D40700" s="343"/>
    </row>
    <row r="40701" spans="4:4" x14ac:dyDescent="0.2">
      <c r="D40701" s="343"/>
    </row>
    <row r="40702" spans="4:4" x14ac:dyDescent="0.2">
      <c r="D40702" s="343"/>
    </row>
    <row r="40703" spans="4:4" x14ac:dyDescent="0.2">
      <c r="D40703" s="343"/>
    </row>
    <row r="40704" spans="4:4" x14ac:dyDescent="0.2">
      <c r="D40704" s="343"/>
    </row>
    <row r="40705" spans="4:4" x14ac:dyDescent="0.2">
      <c r="D40705" s="343"/>
    </row>
    <row r="40706" spans="4:4" x14ac:dyDescent="0.2">
      <c r="D40706" s="343"/>
    </row>
    <row r="40707" spans="4:4" x14ac:dyDescent="0.2">
      <c r="D40707" s="343"/>
    </row>
    <row r="40708" spans="4:4" x14ac:dyDescent="0.2">
      <c r="D40708" s="343"/>
    </row>
    <row r="40709" spans="4:4" x14ac:dyDescent="0.2">
      <c r="D40709" s="343"/>
    </row>
    <row r="40710" spans="4:4" x14ac:dyDescent="0.2">
      <c r="D40710" s="343"/>
    </row>
    <row r="40711" spans="4:4" x14ac:dyDescent="0.2">
      <c r="D40711" s="343"/>
    </row>
    <row r="40712" spans="4:4" x14ac:dyDescent="0.2">
      <c r="D40712" s="343"/>
    </row>
    <row r="40713" spans="4:4" x14ac:dyDescent="0.2">
      <c r="D40713" s="343"/>
    </row>
    <row r="40714" spans="4:4" x14ac:dyDescent="0.2">
      <c r="D40714" s="343"/>
    </row>
    <row r="40715" spans="4:4" x14ac:dyDescent="0.2">
      <c r="D40715" s="343"/>
    </row>
    <row r="40716" spans="4:4" x14ac:dyDescent="0.2">
      <c r="D40716" s="343"/>
    </row>
    <row r="40717" spans="4:4" x14ac:dyDescent="0.2">
      <c r="D40717" s="343"/>
    </row>
    <row r="40718" spans="4:4" x14ac:dyDescent="0.2">
      <c r="D40718" s="343"/>
    </row>
    <row r="40719" spans="4:4" x14ac:dyDescent="0.2">
      <c r="D40719" s="343"/>
    </row>
    <row r="40720" spans="4:4" x14ac:dyDescent="0.2">
      <c r="D40720" s="343"/>
    </row>
    <row r="40721" spans="4:4" x14ac:dyDescent="0.2">
      <c r="D40721" s="343"/>
    </row>
    <row r="40722" spans="4:4" x14ac:dyDescent="0.2">
      <c r="D40722" s="343"/>
    </row>
    <row r="40723" spans="4:4" x14ac:dyDescent="0.2">
      <c r="D40723" s="343"/>
    </row>
    <row r="40724" spans="4:4" x14ac:dyDescent="0.2">
      <c r="D40724" s="343"/>
    </row>
    <row r="40725" spans="4:4" x14ac:dyDescent="0.2">
      <c r="D40725" s="343"/>
    </row>
    <row r="40726" spans="4:4" x14ac:dyDescent="0.2">
      <c r="D40726" s="343"/>
    </row>
    <row r="40727" spans="4:4" x14ac:dyDescent="0.2">
      <c r="D40727" s="343"/>
    </row>
    <row r="40728" spans="4:4" x14ac:dyDescent="0.2">
      <c r="D40728" s="343"/>
    </row>
    <row r="40729" spans="4:4" x14ac:dyDescent="0.2">
      <c r="D40729" s="343"/>
    </row>
    <row r="40730" spans="4:4" x14ac:dyDescent="0.2">
      <c r="D40730" s="343"/>
    </row>
    <row r="40731" spans="4:4" x14ac:dyDescent="0.2">
      <c r="D40731" s="343"/>
    </row>
    <row r="40732" spans="4:4" x14ac:dyDescent="0.2">
      <c r="D40732" s="343"/>
    </row>
    <row r="40733" spans="4:4" x14ac:dyDescent="0.2">
      <c r="D40733" s="343"/>
    </row>
    <row r="40734" spans="4:4" x14ac:dyDescent="0.2">
      <c r="D40734" s="343"/>
    </row>
    <row r="40735" spans="4:4" x14ac:dyDescent="0.2">
      <c r="D40735" s="343"/>
    </row>
    <row r="40736" spans="4:4" x14ac:dyDescent="0.2">
      <c r="D40736" s="343"/>
    </row>
    <row r="40737" spans="4:4" x14ac:dyDescent="0.2">
      <c r="D40737" s="343"/>
    </row>
    <row r="40738" spans="4:4" x14ac:dyDescent="0.2">
      <c r="D40738" s="343"/>
    </row>
    <row r="40739" spans="4:4" x14ac:dyDescent="0.2">
      <c r="D40739" s="343"/>
    </row>
    <row r="40740" spans="4:4" x14ac:dyDescent="0.2">
      <c r="D40740" s="343"/>
    </row>
    <row r="40741" spans="4:4" x14ac:dyDescent="0.2">
      <c r="D40741" s="343"/>
    </row>
    <row r="40742" spans="4:4" x14ac:dyDescent="0.2">
      <c r="D40742" s="343"/>
    </row>
    <row r="40743" spans="4:4" x14ac:dyDescent="0.2">
      <c r="D40743" s="343"/>
    </row>
    <row r="40744" spans="4:4" x14ac:dyDescent="0.2">
      <c r="D40744" s="343"/>
    </row>
    <row r="40745" spans="4:4" x14ac:dyDescent="0.2">
      <c r="D40745" s="343"/>
    </row>
    <row r="40746" spans="4:4" x14ac:dyDescent="0.2">
      <c r="D40746" s="343"/>
    </row>
    <row r="40747" spans="4:4" x14ac:dyDescent="0.2">
      <c r="D40747" s="343"/>
    </row>
    <row r="40748" spans="4:4" x14ac:dyDescent="0.2">
      <c r="D40748" s="343"/>
    </row>
    <row r="40749" spans="4:4" x14ac:dyDescent="0.2">
      <c r="D40749" s="343"/>
    </row>
    <row r="40750" spans="4:4" x14ac:dyDescent="0.2">
      <c r="D40750" s="343"/>
    </row>
    <row r="40751" spans="4:4" x14ac:dyDescent="0.2">
      <c r="D40751" s="343"/>
    </row>
    <row r="40752" spans="4:4" x14ac:dyDescent="0.2">
      <c r="D40752" s="343"/>
    </row>
    <row r="40753" spans="4:4" x14ac:dyDescent="0.2">
      <c r="D40753" s="343"/>
    </row>
    <row r="40754" spans="4:4" x14ac:dyDescent="0.2">
      <c r="D40754" s="343"/>
    </row>
    <row r="40755" spans="4:4" x14ac:dyDescent="0.2">
      <c r="D40755" s="343"/>
    </row>
    <row r="40756" spans="4:4" x14ac:dyDescent="0.2">
      <c r="D40756" s="343"/>
    </row>
    <row r="40757" spans="4:4" x14ac:dyDescent="0.2">
      <c r="D40757" s="343"/>
    </row>
    <row r="40758" spans="4:4" x14ac:dyDescent="0.2">
      <c r="D40758" s="343"/>
    </row>
    <row r="40759" spans="4:4" x14ac:dyDescent="0.2">
      <c r="D40759" s="343"/>
    </row>
    <row r="40760" spans="4:4" x14ac:dyDescent="0.2">
      <c r="D40760" s="343"/>
    </row>
    <row r="40761" spans="4:4" x14ac:dyDescent="0.2">
      <c r="D40761" s="343"/>
    </row>
    <row r="40762" spans="4:4" x14ac:dyDescent="0.2">
      <c r="D40762" s="343"/>
    </row>
    <row r="40763" spans="4:4" x14ac:dyDescent="0.2">
      <c r="D40763" s="343"/>
    </row>
    <row r="40764" spans="4:4" x14ac:dyDescent="0.2">
      <c r="D40764" s="343"/>
    </row>
    <row r="40765" spans="4:4" x14ac:dyDescent="0.2">
      <c r="D40765" s="343"/>
    </row>
    <row r="40766" spans="4:4" x14ac:dyDescent="0.2">
      <c r="D40766" s="343"/>
    </row>
    <row r="40767" spans="4:4" x14ac:dyDescent="0.2">
      <c r="D40767" s="343"/>
    </row>
    <row r="40768" spans="4:4" x14ac:dyDescent="0.2">
      <c r="D40768" s="343"/>
    </row>
    <row r="40769" spans="4:4" x14ac:dyDescent="0.2">
      <c r="D40769" s="343"/>
    </row>
    <row r="40770" spans="4:4" x14ac:dyDescent="0.2">
      <c r="D40770" s="343"/>
    </row>
    <row r="40771" spans="4:4" x14ac:dyDescent="0.2">
      <c r="D40771" s="343"/>
    </row>
    <row r="40772" spans="4:4" x14ac:dyDescent="0.2">
      <c r="D40772" s="343"/>
    </row>
    <row r="40773" spans="4:4" x14ac:dyDescent="0.2">
      <c r="D40773" s="343"/>
    </row>
    <row r="40774" spans="4:4" x14ac:dyDescent="0.2">
      <c r="D40774" s="343"/>
    </row>
    <row r="40775" spans="4:4" x14ac:dyDescent="0.2">
      <c r="D40775" s="343"/>
    </row>
    <row r="40776" spans="4:4" x14ac:dyDescent="0.2">
      <c r="D40776" s="343"/>
    </row>
    <row r="40777" spans="4:4" x14ac:dyDescent="0.2">
      <c r="D40777" s="343"/>
    </row>
    <row r="40778" spans="4:4" x14ac:dyDescent="0.2">
      <c r="D40778" s="343"/>
    </row>
    <row r="40779" spans="4:4" x14ac:dyDescent="0.2">
      <c r="D40779" s="343"/>
    </row>
    <row r="40780" spans="4:4" x14ac:dyDescent="0.2">
      <c r="D40780" s="343"/>
    </row>
    <row r="40781" spans="4:4" x14ac:dyDescent="0.2">
      <c r="D40781" s="343"/>
    </row>
    <row r="40782" spans="4:4" x14ac:dyDescent="0.2">
      <c r="D40782" s="343"/>
    </row>
    <row r="40783" spans="4:4" x14ac:dyDescent="0.2">
      <c r="D40783" s="343"/>
    </row>
    <row r="40784" spans="4:4" x14ac:dyDescent="0.2">
      <c r="D40784" s="343"/>
    </row>
    <row r="40785" spans="4:4" x14ac:dyDescent="0.2">
      <c r="D40785" s="343"/>
    </row>
    <row r="40786" spans="4:4" x14ac:dyDescent="0.2">
      <c r="D40786" s="343"/>
    </row>
    <row r="40787" spans="4:4" x14ac:dyDescent="0.2">
      <c r="D40787" s="343"/>
    </row>
    <row r="40788" spans="4:4" x14ac:dyDescent="0.2">
      <c r="D40788" s="343"/>
    </row>
    <row r="40789" spans="4:4" x14ac:dyDescent="0.2">
      <c r="D40789" s="343"/>
    </row>
    <row r="40790" spans="4:4" x14ac:dyDescent="0.2">
      <c r="D40790" s="343"/>
    </row>
    <row r="40791" spans="4:4" x14ac:dyDescent="0.2">
      <c r="D40791" s="343"/>
    </row>
    <row r="40792" spans="4:4" x14ac:dyDescent="0.2">
      <c r="D40792" s="343"/>
    </row>
    <row r="40793" spans="4:4" x14ac:dyDescent="0.2">
      <c r="D40793" s="343"/>
    </row>
    <row r="40794" spans="4:4" x14ac:dyDescent="0.2">
      <c r="D40794" s="343"/>
    </row>
    <row r="40795" spans="4:4" x14ac:dyDescent="0.2">
      <c r="D40795" s="343"/>
    </row>
    <row r="40796" spans="4:4" x14ac:dyDescent="0.2">
      <c r="D40796" s="343"/>
    </row>
    <row r="40797" spans="4:4" x14ac:dyDescent="0.2">
      <c r="D40797" s="343"/>
    </row>
    <row r="40798" spans="4:4" x14ac:dyDescent="0.2">
      <c r="D40798" s="343"/>
    </row>
    <row r="40799" spans="4:4" x14ac:dyDescent="0.2">
      <c r="D40799" s="343"/>
    </row>
    <row r="40800" spans="4:4" x14ac:dyDescent="0.2">
      <c r="D40800" s="343"/>
    </row>
    <row r="40801" spans="4:4" x14ac:dyDescent="0.2">
      <c r="D40801" s="343"/>
    </row>
    <row r="40802" spans="4:4" x14ac:dyDescent="0.2">
      <c r="D40802" s="343"/>
    </row>
    <row r="40803" spans="4:4" x14ac:dyDescent="0.2">
      <c r="D40803" s="343"/>
    </row>
    <row r="40804" spans="4:4" x14ac:dyDescent="0.2">
      <c r="D40804" s="343"/>
    </row>
    <row r="40805" spans="4:4" x14ac:dyDescent="0.2">
      <c r="D40805" s="343"/>
    </row>
    <row r="40806" spans="4:4" x14ac:dyDescent="0.2">
      <c r="D40806" s="343"/>
    </row>
    <row r="40807" spans="4:4" x14ac:dyDescent="0.2">
      <c r="D40807" s="343"/>
    </row>
    <row r="40808" spans="4:4" x14ac:dyDescent="0.2">
      <c r="D40808" s="343"/>
    </row>
    <row r="40809" spans="4:4" x14ac:dyDescent="0.2">
      <c r="D40809" s="343"/>
    </row>
    <row r="40810" spans="4:4" x14ac:dyDescent="0.2">
      <c r="D40810" s="343"/>
    </row>
    <row r="40811" spans="4:4" x14ac:dyDescent="0.2">
      <c r="D40811" s="343"/>
    </row>
    <row r="40812" spans="4:4" x14ac:dyDescent="0.2">
      <c r="D40812" s="343"/>
    </row>
    <row r="40813" spans="4:4" x14ac:dyDescent="0.2">
      <c r="D40813" s="343"/>
    </row>
    <row r="40814" spans="4:4" x14ac:dyDescent="0.2">
      <c r="D40814" s="343"/>
    </row>
    <row r="40815" spans="4:4" x14ac:dyDescent="0.2">
      <c r="D40815" s="343"/>
    </row>
    <row r="40816" spans="4:4" x14ac:dyDescent="0.2">
      <c r="D40816" s="343"/>
    </row>
    <row r="40817" spans="4:4" x14ac:dyDescent="0.2">
      <c r="D40817" s="343"/>
    </row>
    <row r="40818" spans="4:4" x14ac:dyDescent="0.2">
      <c r="D40818" s="343"/>
    </row>
    <row r="40819" spans="4:4" x14ac:dyDescent="0.2">
      <c r="D40819" s="343"/>
    </row>
    <row r="40820" spans="4:4" x14ac:dyDescent="0.2">
      <c r="D40820" s="343"/>
    </row>
    <row r="40821" spans="4:4" x14ac:dyDescent="0.2">
      <c r="D40821" s="343"/>
    </row>
    <row r="40822" spans="4:4" x14ac:dyDescent="0.2">
      <c r="D40822" s="343"/>
    </row>
    <row r="40823" spans="4:4" x14ac:dyDescent="0.2">
      <c r="D40823" s="343"/>
    </row>
    <row r="40824" spans="4:4" x14ac:dyDescent="0.2">
      <c r="D40824" s="343"/>
    </row>
    <row r="40825" spans="4:4" x14ac:dyDescent="0.2">
      <c r="D40825" s="343"/>
    </row>
    <row r="40826" spans="4:4" x14ac:dyDescent="0.2">
      <c r="D40826" s="343"/>
    </row>
    <row r="40827" spans="4:4" x14ac:dyDescent="0.2">
      <c r="D40827" s="343"/>
    </row>
    <row r="40828" spans="4:4" x14ac:dyDescent="0.2">
      <c r="D40828" s="343"/>
    </row>
    <row r="40829" spans="4:4" x14ac:dyDescent="0.2">
      <c r="D40829" s="343"/>
    </row>
    <row r="40830" spans="4:4" x14ac:dyDescent="0.2">
      <c r="D40830" s="343"/>
    </row>
    <row r="40831" spans="4:4" x14ac:dyDescent="0.2">
      <c r="D40831" s="343"/>
    </row>
    <row r="40832" spans="4:4" x14ac:dyDescent="0.2">
      <c r="D40832" s="343"/>
    </row>
    <row r="40833" spans="4:4" x14ac:dyDescent="0.2">
      <c r="D40833" s="343"/>
    </row>
    <row r="40834" spans="4:4" x14ac:dyDescent="0.2">
      <c r="D40834" s="343"/>
    </row>
    <row r="40835" spans="4:4" x14ac:dyDescent="0.2">
      <c r="D40835" s="343"/>
    </row>
    <row r="40836" spans="4:4" x14ac:dyDescent="0.2">
      <c r="D40836" s="343"/>
    </row>
    <row r="40837" spans="4:4" x14ac:dyDescent="0.2">
      <c r="D40837" s="343"/>
    </row>
    <row r="40838" spans="4:4" x14ac:dyDescent="0.2">
      <c r="D40838" s="343"/>
    </row>
    <row r="40839" spans="4:4" x14ac:dyDescent="0.2">
      <c r="D40839" s="343"/>
    </row>
    <row r="40840" spans="4:4" x14ac:dyDescent="0.2">
      <c r="D40840" s="343"/>
    </row>
    <row r="40841" spans="4:4" x14ac:dyDescent="0.2">
      <c r="D40841" s="343"/>
    </row>
    <row r="40842" spans="4:4" x14ac:dyDescent="0.2">
      <c r="D40842" s="343"/>
    </row>
    <row r="40843" spans="4:4" x14ac:dyDescent="0.2">
      <c r="D40843" s="343"/>
    </row>
    <row r="40844" spans="4:4" x14ac:dyDescent="0.2">
      <c r="D40844" s="343"/>
    </row>
    <row r="40845" spans="4:4" x14ac:dyDescent="0.2">
      <c r="D40845" s="343"/>
    </row>
    <row r="40846" spans="4:4" x14ac:dyDescent="0.2">
      <c r="D40846" s="343"/>
    </row>
    <row r="40847" spans="4:4" x14ac:dyDescent="0.2">
      <c r="D40847" s="343"/>
    </row>
    <row r="40848" spans="4:4" x14ac:dyDescent="0.2">
      <c r="D40848" s="343"/>
    </row>
    <row r="40849" spans="4:4" x14ac:dyDescent="0.2">
      <c r="D40849" s="343"/>
    </row>
    <row r="40850" spans="4:4" x14ac:dyDescent="0.2">
      <c r="D40850" s="343"/>
    </row>
    <row r="40851" spans="4:4" x14ac:dyDescent="0.2">
      <c r="D40851" s="343"/>
    </row>
    <row r="40852" spans="4:4" x14ac:dyDescent="0.2">
      <c r="D40852" s="343"/>
    </row>
    <row r="40853" spans="4:4" x14ac:dyDescent="0.2">
      <c r="D40853" s="343"/>
    </row>
    <row r="40854" spans="4:4" x14ac:dyDescent="0.2">
      <c r="D40854" s="343"/>
    </row>
    <row r="40855" spans="4:4" x14ac:dyDescent="0.2">
      <c r="D40855" s="343"/>
    </row>
    <row r="40856" spans="4:4" x14ac:dyDescent="0.2">
      <c r="D40856" s="343"/>
    </row>
    <row r="40857" spans="4:4" x14ac:dyDescent="0.2">
      <c r="D40857" s="343"/>
    </row>
    <row r="40858" spans="4:4" x14ac:dyDescent="0.2">
      <c r="D40858" s="343"/>
    </row>
    <row r="40859" spans="4:4" x14ac:dyDescent="0.2">
      <c r="D40859" s="343"/>
    </row>
    <row r="40860" spans="4:4" x14ac:dyDescent="0.2">
      <c r="D40860" s="343"/>
    </row>
    <row r="40861" spans="4:4" x14ac:dyDescent="0.2">
      <c r="D40861" s="343"/>
    </row>
    <row r="40862" spans="4:4" x14ac:dyDescent="0.2">
      <c r="D40862" s="343"/>
    </row>
    <row r="40863" spans="4:4" x14ac:dyDescent="0.2">
      <c r="D40863" s="343"/>
    </row>
    <row r="40864" spans="4:4" x14ac:dyDescent="0.2">
      <c r="D40864" s="343"/>
    </row>
    <row r="40865" spans="4:4" x14ac:dyDescent="0.2">
      <c r="D40865" s="343"/>
    </row>
    <row r="40866" spans="4:4" x14ac:dyDescent="0.2">
      <c r="D40866" s="343"/>
    </row>
    <row r="40867" spans="4:4" x14ac:dyDescent="0.2">
      <c r="D40867" s="343"/>
    </row>
    <row r="40868" spans="4:4" x14ac:dyDescent="0.2">
      <c r="D40868" s="343"/>
    </row>
    <row r="40869" spans="4:4" x14ac:dyDescent="0.2">
      <c r="D40869" s="343"/>
    </row>
    <row r="40870" spans="4:4" x14ac:dyDescent="0.2">
      <c r="D40870" s="343"/>
    </row>
    <row r="40871" spans="4:4" x14ac:dyDescent="0.2">
      <c r="D40871" s="343"/>
    </row>
    <row r="40872" spans="4:4" x14ac:dyDescent="0.2">
      <c r="D40872" s="343"/>
    </row>
    <row r="40873" spans="4:4" x14ac:dyDescent="0.2">
      <c r="D40873" s="343"/>
    </row>
    <row r="40874" spans="4:4" x14ac:dyDescent="0.2">
      <c r="D40874" s="343"/>
    </row>
    <row r="40875" spans="4:4" x14ac:dyDescent="0.2">
      <c r="D40875" s="343"/>
    </row>
    <row r="40876" spans="4:4" x14ac:dyDescent="0.2">
      <c r="D40876" s="343"/>
    </row>
    <row r="40877" spans="4:4" x14ac:dyDescent="0.2">
      <c r="D40877" s="343"/>
    </row>
    <row r="40878" spans="4:4" x14ac:dyDescent="0.2">
      <c r="D40878" s="343"/>
    </row>
    <row r="40879" spans="4:4" x14ac:dyDescent="0.2">
      <c r="D40879" s="343"/>
    </row>
    <row r="40880" spans="4:4" x14ac:dyDescent="0.2">
      <c r="D40880" s="343"/>
    </row>
    <row r="40881" spans="4:4" x14ac:dyDescent="0.2">
      <c r="D40881" s="343"/>
    </row>
    <row r="40882" spans="4:4" x14ac:dyDescent="0.2">
      <c r="D40882" s="343"/>
    </row>
    <row r="40883" spans="4:4" x14ac:dyDescent="0.2">
      <c r="D40883" s="343"/>
    </row>
    <row r="40884" spans="4:4" x14ac:dyDescent="0.2">
      <c r="D40884" s="343"/>
    </row>
    <row r="40885" spans="4:4" x14ac:dyDescent="0.2">
      <c r="D40885" s="343"/>
    </row>
    <row r="40886" spans="4:4" x14ac:dyDescent="0.2">
      <c r="D40886" s="343"/>
    </row>
    <row r="40887" spans="4:4" x14ac:dyDescent="0.2">
      <c r="D40887" s="343"/>
    </row>
    <row r="40888" spans="4:4" x14ac:dyDescent="0.2">
      <c r="D40888" s="343"/>
    </row>
    <row r="40889" spans="4:4" x14ac:dyDescent="0.2">
      <c r="D40889" s="343"/>
    </row>
    <row r="40890" spans="4:4" x14ac:dyDescent="0.2">
      <c r="D40890" s="343"/>
    </row>
    <row r="40891" spans="4:4" x14ac:dyDescent="0.2">
      <c r="D40891" s="343"/>
    </row>
    <row r="40892" spans="4:4" x14ac:dyDescent="0.2">
      <c r="D40892" s="343"/>
    </row>
    <row r="40893" spans="4:4" x14ac:dyDescent="0.2">
      <c r="D40893" s="343"/>
    </row>
    <row r="40894" spans="4:4" x14ac:dyDescent="0.2">
      <c r="D40894" s="343"/>
    </row>
    <row r="40895" spans="4:4" x14ac:dyDescent="0.2">
      <c r="D40895" s="343"/>
    </row>
    <row r="40896" spans="4:4" x14ac:dyDescent="0.2">
      <c r="D40896" s="343"/>
    </row>
    <row r="40897" spans="4:4" x14ac:dyDescent="0.2">
      <c r="D40897" s="343"/>
    </row>
    <row r="40898" spans="4:4" x14ac:dyDescent="0.2">
      <c r="D40898" s="343"/>
    </row>
    <row r="40899" spans="4:4" x14ac:dyDescent="0.2">
      <c r="D40899" s="343"/>
    </row>
    <row r="40900" spans="4:4" x14ac:dyDescent="0.2">
      <c r="D40900" s="343"/>
    </row>
    <row r="40901" spans="4:4" x14ac:dyDescent="0.2">
      <c r="D40901" s="343"/>
    </row>
    <row r="40902" spans="4:4" x14ac:dyDescent="0.2">
      <c r="D40902" s="343"/>
    </row>
    <row r="40903" spans="4:4" x14ac:dyDescent="0.2">
      <c r="D40903" s="343"/>
    </row>
    <row r="40904" spans="4:4" x14ac:dyDescent="0.2">
      <c r="D40904" s="343"/>
    </row>
    <row r="40905" spans="4:4" x14ac:dyDescent="0.2">
      <c r="D40905" s="343"/>
    </row>
    <row r="40906" spans="4:4" x14ac:dyDescent="0.2">
      <c r="D40906" s="343"/>
    </row>
    <row r="40907" spans="4:4" x14ac:dyDescent="0.2">
      <c r="D40907" s="343"/>
    </row>
    <row r="40908" spans="4:4" x14ac:dyDescent="0.2">
      <c r="D40908" s="343"/>
    </row>
    <row r="40909" spans="4:4" x14ac:dyDescent="0.2">
      <c r="D40909" s="343"/>
    </row>
    <row r="40910" spans="4:4" x14ac:dyDescent="0.2">
      <c r="D40910" s="343"/>
    </row>
    <row r="40911" spans="4:4" x14ac:dyDescent="0.2">
      <c r="D40911" s="343"/>
    </row>
    <row r="40912" spans="4:4" x14ac:dyDescent="0.2">
      <c r="D40912" s="343"/>
    </row>
    <row r="40913" spans="4:4" x14ac:dyDescent="0.2">
      <c r="D40913" s="343"/>
    </row>
    <row r="40914" spans="4:4" x14ac:dyDescent="0.2">
      <c r="D40914" s="343"/>
    </row>
    <row r="40915" spans="4:4" x14ac:dyDescent="0.2">
      <c r="D40915" s="343"/>
    </row>
    <row r="40916" spans="4:4" x14ac:dyDescent="0.2">
      <c r="D40916" s="343"/>
    </row>
    <row r="40917" spans="4:4" x14ac:dyDescent="0.2">
      <c r="D40917" s="343"/>
    </row>
    <row r="40918" spans="4:4" x14ac:dyDescent="0.2">
      <c r="D40918" s="343"/>
    </row>
    <row r="40919" spans="4:4" x14ac:dyDescent="0.2">
      <c r="D40919" s="343"/>
    </row>
    <row r="40920" spans="4:4" x14ac:dyDescent="0.2">
      <c r="D40920" s="343"/>
    </row>
    <row r="40921" spans="4:4" x14ac:dyDescent="0.2">
      <c r="D40921" s="343"/>
    </row>
    <row r="40922" spans="4:4" x14ac:dyDescent="0.2">
      <c r="D40922" s="343"/>
    </row>
    <row r="40923" spans="4:4" x14ac:dyDescent="0.2">
      <c r="D40923" s="343"/>
    </row>
    <row r="40924" spans="4:4" x14ac:dyDescent="0.2">
      <c r="D40924" s="343"/>
    </row>
    <row r="40925" spans="4:4" x14ac:dyDescent="0.2">
      <c r="D40925" s="343"/>
    </row>
    <row r="40926" spans="4:4" x14ac:dyDescent="0.2">
      <c r="D40926" s="343"/>
    </row>
    <row r="40927" spans="4:4" x14ac:dyDescent="0.2">
      <c r="D40927" s="343"/>
    </row>
    <row r="40928" spans="4:4" x14ac:dyDescent="0.2">
      <c r="D40928" s="343"/>
    </row>
    <row r="40929" spans="4:4" x14ac:dyDescent="0.2">
      <c r="D40929" s="343"/>
    </row>
    <row r="40930" spans="4:4" x14ac:dyDescent="0.2">
      <c r="D40930" s="343"/>
    </row>
    <row r="40931" spans="4:4" x14ac:dyDescent="0.2">
      <c r="D40931" s="343"/>
    </row>
    <row r="40932" spans="4:4" x14ac:dyDescent="0.2">
      <c r="D40932" s="343"/>
    </row>
    <row r="40933" spans="4:4" x14ac:dyDescent="0.2">
      <c r="D40933" s="343"/>
    </row>
    <row r="40934" spans="4:4" x14ac:dyDescent="0.2">
      <c r="D40934" s="343"/>
    </row>
    <row r="40935" spans="4:4" x14ac:dyDescent="0.2">
      <c r="D40935" s="343"/>
    </row>
    <row r="40936" spans="4:4" x14ac:dyDescent="0.2">
      <c r="D40936" s="343"/>
    </row>
    <row r="40937" spans="4:4" x14ac:dyDescent="0.2">
      <c r="D40937" s="343"/>
    </row>
    <row r="40938" spans="4:4" x14ac:dyDescent="0.2">
      <c r="D40938" s="343"/>
    </row>
    <row r="40939" spans="4:4" x14ac:dyDescent="0.2">
      <c r="D40939" s="343"/>
    </row>
    <row r="40940" spans="4:4" x14ac:dyDescent="0.2">
      <c r="D40940" s="343"/>
    </row>
    <row r="40941" spans="4:4" x14ac:dyDescent="0.2">
      <c r="D40941" s="343"/>
    </row>
    <row r="40942" spans="4:4" x14ac:dyDescent="0.2">
      <c r="D40942" s="343"/>
    </row>
    <row r="40943" spans="4:4" x14ac:dyDescent="0.2">
      <c r="D40943" s="343"/>
    </row>
    <row r="40944" spans="4:4" x14ac:dyDescent="0.2">
      <c r="D40944" s="343"/>
    </row>
    <row r="40945" spans="4:4" x14ac:dyDescent="0.2">
      <c r="D40945" s="343"/>
    </row>
    <row r="40946" spans="4:4" x14ac:dyDescent="0.2">
      <c r="D40946" s="343"/>
    </row>
    <row r="40947" spans="4:4" x14ac:dyDescent="0.2">
      <c r="D40947" s="343"/>
    </row>
    <row r="40948" spans="4:4" x14ac:dyDescent="0.2">
      <c r="D40948" s="343"/>
    </row>
    <row r="40949" spans="4:4" x14ac:dyDescent="0.2">
      <c r="D40949" s="343"/>
    </row>
    <row r="40950" spans="4:4" x14ac:dyDescent="0.2">
      <c r="D40950" s="343"/>
    </row>
    <row r="40951" spans="4:4" x14ac:dyDescent="0.2">
      <c r="D40951" s="343"/>
    </row>
    <row r="40952" spans="4:4" x14ac:dyDescent="0.2">
      <c r="D40952" s="343"/>
    </row>
    <row r="40953" spans="4:4" x14ac:dyDescent="0.2">
      <c r="D40953" s="343"/>
    </row>
    <row r="40954" spans="4:4" x14ac:dyDescent="0.2">
      <c r="D40954" s="343"/>
    </row>
    <row r="40955" spans="4:4" x14ac:dyDescent="0.2">
      <c r="D40955" s="343"/>
    </row>
    <row r="40956" spans="4:4" x14ac:dyDescent="0.2">
      <c r="D40956" s="343"/>
    </row>
    <row r="40957" spans="4:4" x14ac:dyDescent="0.2">
      <c r="D40957" s="343"/>
    </row>
    <row r="40958" spans="4:4" x14ac:dyDescent="0.2">
      <c r="D40958" s="343"/>
    </row>
    <row r="40959" spans="4:4" x14ac:dyDescent="0.2">
      <c r="D40959" s="343"/>
    </row>
    <row r="40960" spans="4:4" x14ac:dyDescent="0.2">
      <c r="D40960" s="343"/>
    </row>
    <row r="40961" spans="4:4" x14ac:dyDescent="0.2">
      <c r="D40961" s="343"/>
    </row>
    <row r="40962" spans="4:4" x14ac:dyDescent="0.2">
      <c r="D40962" s="343"/>
    </row>
    <row r="40963" spans="4:4" x14ac:dyDescent="0.2">
      <c r="D40963" s="343"/>
    </row>
    <row r="40964" spans="4:4" x14ac:dyDescent="0.2">
      <c r="D40964" s="343"/>
    </row>
    <row r="40965" spans="4:4" x14ac:dyDescent="0.2">
      <c r="D40965" s="343"/>
    </row>
    <row r="40966" spans="4:4" x14ac:dyDescent="0.2">
      <c r="D40966" s="343"/>
    </row>
    <row r="40967" spans="4:4" x14ac:dyDescent="0.2">
      <c r="D40967" s="343"/>
    </row>
    <row r="40968" spans="4:4" x14ac:dyDescent="0.2">
      <c r="D40968" s="343"/>
    </row>
    <row r="40969" spans="4:4" x14ac:dyDescent="0.2">
      <c r="D40969" s="343"/>
    </row>
    <row r="40970" spans="4:4" x14ac:dyDescent="0.2">
      <c r="D40970" s="343"/>
    </row>
    <row r="40971" spans="4:4" x14ac:dyDescent="0.2">
      <c r="D40971" s="343"/>
    </row>
    <row r="40972" spans="4:4" x14ac:dyDescent="0.2">
      <c r="D40972" s="343"/>
    </row>
    <row r="40973" spans="4:4" x14ac:dyDescent="0.2">
      <c r="D40973" s="343"/>
    </row>
    <row r="40974" spans="4:4" x14ac:dyDescent="0.2">
      <c r="D40974" s="343"/>
    </row>
    <row r="40975" spans="4:4" x14ac:dyDescent="0.2">
      <c r="D40975" s="343"/>
    </row>
    <row r="40976" spans="4:4" x14ac:dyDescent="0.2">
      <c r="D40976" s="343"/>
    </row>
    <row r="40977" spans="4:4" x14ac:dyDescent="0.2">
      <c r="D40977" s="343"/>
    </row>
    <row r="40978" spans="4:4" x14ac:dyDescent="0.2">
      <c r="D40978" s="343"/>
    </row>
    <row r="40979" spans="4:4" x14ac:dyDescent="0.2">
      <c r="D40979" s="343"/>
    </row>
    <row r="40980" spans="4:4" x14ac:dyDescent="0.2">
      <c r="D40980" s="343"/>
    </row>
    <row r="40981" spans="4:4" x14ac:dyDescent="0.2">
      <c r="D40981" s="343"/>
    </row>
    <row r="40982" spans="4:4" x14ac:dyDescent="0.2">
      <c r="D40982" s="343"/>
    </row>
    <row r="40983" spans="4:4" x14ac:dyDescent="0.2">
      <c r="D40983" s="343"/>
    </row>
    <row r="40984" spans="4:4" x14ac:dyDescent="0.2">
      <c r="D40984" s="343"/>
    </row>
    <row r="40985" spans="4:4" x14ac:dyDescent="0.2">
      <c r="D40985" s="343"/>
    </row>
    <row r="40986" spans="4:4" x14ac:dyDescent="0.2">
      <c r="D40986" s="343"/>
    </row>
    <row r="40987" spans="4:4" x14ac:dyDescent="0.2">
      <c r="D40987" s="343"/>
    </row>
    <row r="40988" spans="4:4" x14ac:dyDescent="0.2">
      <c r="D40988" s="343"/>
    </row>
    <row r="40989" spans="4:4" x14ac:dyDescent="0.2">
      <c r="D40989" s="343"/>
    </row>
    <row r="40990" spans="4:4" x14ac:dyDescent="0.2">
      <c r="D40990" s="343"/>
    </row>
    <row r="40991" spans="4:4" x14ac:dyDescent="0.2">
      <c r="D40991" s="343"/>
    </row>
    <row r="40992" spans="4:4" x14ac:dyDescent="0.2">
      <c r="D40992" s="343"/>
    </row>
    <row r="40993" spans="4:4" x14ac:dyDescent="0.2">
      <c r="D40993" s="343"/>
    </row>
    <row r="40994" spans="4:4" x14ac:dyDescent="0.2">
      <c r="D40994" s="343"/>
    </row>
    <row r="40995" spans="4:4" x14ac:dyDescent="0.2">
      <c r="D40995" s="343"/>
    </row>
    <row r="40996" spans="4:4" x14ac:dyDescent="0.2">
      <c r="D40996" s="343"/>
    </row>
    <row r="40997" spans="4:4" x14ac:dyDescent="0.2">
      <c r="D40997" s="343"/>
    </row>
    <row r="40998" spans="4:4" x14ac:dyDescent="0.2">
      <c r="D40998" s="343"/>
    </row>
    <row r="40999" spans="4:4" x14ac:dyDescent="0.2">
      <c r="D40999" s="343"/>
    </row>
    <row r="41000" spans="4:4" x14ac:dyDescent="0.2">
      <c r="D41000" s="343"/>
    </row>
    <row r="41001" spans="4:4" x14ac:dyDescent="0.2">
      <c r="D41001" s="343"/>
    </row>
    <row r="41002" spans="4:4" x14ac:dyDescent="0.2">
      <c r="D41002" s="343"/>
    </row>
    <row r="41003" spans="4:4" x14ac:dyDescent="0.2">
      <c r="D41003" s="343"/>
    </row>
    <row r="41004" spans="4:4" x14ac:dyDescent="0.2">
      <c r="D41004" s="343"/>
    </row>
    <row r="41005" spans="4:4" x14ac:dyDescent="0.2">
      <c r="D41005" s="343"/>
    </row>
    <row r="41006" spans="4:4" x14ac:dyDescent="0.2">
      <c r="D41006" s="343"/>
    </row>
    <row r="41007" spans="4:4" x14ac:dyDescent="0.2">
      <c r="D41007" s="343"/>
    </row>
    <row r="41008" spans="4:4" x14ac:dyDescent="0.2">
      <c r="D41008" s="343"/>
    </row>
    <row r="41009" spans="4:4" x14ac:dyDescent="0.2">
      <c r="D41009" s="343"/>
    </row>
    <row r="41010" spans="4:4" x14ac:dyDescent="0.2">
      <c r="D41010" s="343"/>
    </row>
    <row r="41011" spans="4:4" x14ac:dyDescent="0.2">
      <c r="D41011" s="343"/>
    </row>
    <row r="41012" spans="4:4" x14ac:dyDescent="0.2">
      <c r="D41012" s="343"/>
    </row>
    <row r="41013" spans="4:4" x14ac:dyDescent="0.2">
      <c r="D41013" s="343"/>
    </row>
    <row r="41014" spans="4:4" x14ac:dyDescent="0.2">
      <c r="D41014" s="343"/>
    </row>
    <row r="41015" spans="4:4" x14ac:dyDescent="0.2">
      <c r="D41015" s="343"/>
    </row>
    <row r="41016" spans="4:4" x14ac:dyDescent="0.2">
      <c r="D41016" s="343"/>
    </row>
    <row r="41017" spans="4:4" x14ac:dyDescent="0.2">
      <c r="D41017" s="343"/>
    </row>
    <row r="41018" spans="4:4" x14ac:dyDescent="0.2">
      <c r="D41018" s="343"/>
    </row>
    <row r="41019" spans="4:4" x14ac:dyDescent="0.2">
      <c r="D41019" s="343"/>
    </row>
    <row r="41020" spans="4:4" x14ac:dyDescent="0.2">
      <c r="D41020" s="343"/>
    </row>
    <row r="41021" spans="4:4" x14ac:dyDescent="0.2">
      <c r="D41021" s="343"/>
    </row>
    <row r="41022" spans="4:4" x14ac:dyDescent="0.2">
      <c r="D41022" s="343"/>
    </row>
    <row r="41023" spans="4:4" x14ac:dyDescent="0.2">
      <c r="D41023" s="343"/>
    </row>
    <row r="41024" spans="4:4" x14ac:dyDescent="0.2">
      <c r="D41024" s="343"/>
    </row>
    <row r="41025" spans="4:4" x14ac:dyDescent="0.2">
      <c r="D41025" s="343"/>
    </row>
    <row r="41026" spans="4:4" x14ac:dyDescent="0.2">
      <c r="D41026" s="343"/>
    </row>
    <row r="41027" spans="4:4" x14ac:dyDescent="0.2">
      <c r="D41027" s="343"/>
    </row>
    <row r="41028" spans="4:4" x14ac:dyDescent="0.2">
      <c r="D41028" s="343"/>
    </row>
    <row r="41029" spans="4:4" x14ac:dyDescent="0.2">
      <c r="D41029" s="343"/>
    </row>
    <row r="41030" spans="4:4" x14ac:dyDescent="0.2">
      <c r="D41030" s="343"/>
    </row>
    <row r="41031" spans="4:4" x14ac:dyDescent="0.2">
      <c r="D41031" s="343"/>
    </row>
    <row r="41032" spans="4:4" x14ac:dyDescent="0.2">
      <c r="D41032" s="343"/>
    </row>
    <row r="41033" spans="4:4" x14ac:dyDescent="0.2">
      <c r="D41033" s="343"/>
    </row>
    <row r="41034" spans="4:4" x14ac:dyDescent="0.2">
      <c r="D41034" s="343"/>
    </row>
    <row r="41035" spans="4:4" x14ac:dyDescent="0.2">
      <c r="D41035" s="343"/>
    </row>
    <row r="41036" spans="4:4" x14ac:dyDescent="0.2">
      <c r="D41036" s="343"/>
    </row>
    <row r="41037" spans="4:4" x14ac:dyDescent="0.2">
      <c r="D41037" s="343"/>
    </row>
    <row r="41038" spans="4:4" x14ac:dyDescent="0.2">
      <c r="D41038" s="343"/>
    </row>
    <row r="41039" spans="4:4" x14ac:dyDescent="0.2">
      <c r="D41039" s="343"/>
    </row>
    <row r="41040" spans="4:4" x14ac:dyDescent="0.2">
      <c r="D41040" s="343"/>
    </row>
    <row r="41041" spans="4:4" x14ac:dyDescent="0.2">
      <c r="D41041" s="343"/>
    </row>
    <row r="41042" spans="4:4" x14ac:dyDescent="0.2">
      <c r="D41042" s="343"/>
    </row>
    <row r="41043" spans="4:4" x14ac:dyDescent="0.2">
      <c r="D41043" s="343"/>
    </row>
    <row r="41044" spans="4:4" x14ac:dyDescent="0.2">
      <c r="D41044" s="343"/>
    </row>
    <row r="41045" spans="4:4" x14ac:dyDescent="0.2">
      <c r="D41045" s="343"/>
    </row>
    <row r="41046" spans="4:4" x14ac:dyDescent="0.2">
      <c r="D41046" s="343"/>
    </row>
    <row r="41047" spans="4:4" x14ac:dyDescent="0.2">
      <c r="D41047" s="343"/>
    </row>
    <row r="41048" spans="4:4" x14ac:dyDescent="0.2">
      <c r="D41048" s="343"/>
    </row>
    <row r="41049" spans="4:4" x14ac:dyDescent="0.2">
      <c r="D41049" s="343"/>
    </row>
    <row r="41050" spans="4:4" x14ac:dyDescent="0.2">
      <c r="D41050" s="343"/>
    </row>
    <row r="41051" spans="4:4" x14ac:dyDescent="0.2">
      <c r="D41051" s="343"/>
    </row>
    <row r="41052" spans="4:4" x14ac:dyDescent="0.2">
      <c r="D41052" s="343"/>
    </row>
    <row r="41053" spans="4:4" x14ac:dyDescent="0.2">
      <c r="D41053" s="343"/>
    </row>
    <row r="41054" spans="4:4" x14ac:dyDescent="0.2">
      <c r="D41054" s="343"/>
    </row>
    <row r="41055" spans="4:4" x14ac:dyDescent="0.2">
      <c r="D41055" s="343"/>
    </row>
    <row r="41056" spans="4:4" x14ac:dyDescent="0.2">
      <c r="D41056" s="343"/>
    </row>
    <row r="41057" spans="4:4" x14ac:dyDescent="0.2">
      <c r="D41057" s="343"/>
    </row>
    <row r="41058" spans="4:4" x14ac:dyDescent="0.2">
      <c r="D41058" s="343"/>
    </row>
    <row r="41059" spans="4:4" x14ac:dyDescent="0.2">
      <c r="D41059" s="343"/>
    </row>
    <row r="41060" spans="4:4" x14ac:dyDescent="0.2">
      <c r="D41060" s="343"/>
    </row>
    <row r="41061" spans="4:4" x14ac:dyDescent="0.2">
      <c r="D41061" s="343"/>
    </row>
    <row r="41062" spans="4:4" x14ac:dyDescent="0.2">
      <c r="D41062" s="343"/>
    </row>
    <row r="41063" spans="4:4" x14ac:dyDescent="0.2">
      <c r="D41063" s="343"/>
    </row>
    <row r="41064" spans="4:4" x14ac:dyDescent="0.2">
      <c r="D41064" s="343"/>
    </row>
    <row r="41065" spans="4:4" x14ac:dyDescent="0.2">
      <c r="D41065" s="343"/>
    </row>
    <row r="41066" spans="4:4" x14ac:dyDescent="0.2">
      <c r="D41066" s="343"/>
    </row>
    <row r="41067" spans="4:4" x14ac:dyDescent="0.2">
      <c r="D41067" s="343"/>
    </row>
    <row r="41068" spans="4:4" x14ac:dyDescent="0.2">
      <c r="D41068" s="343"/>
    </row>
    <row r="41069" spans="4:4" x14ac:dyDescent="0.2">
      <c r="D41069" s="343"/>
    </row>
    <row r="41070" spans="4:4" x14ac:dyDescent="0.2">
      <c r="D41070" s="343"/>
    </row>
    <row r="41071" spans="4:4" x14ac:dyDescent="0.2">
      <c r="D41071" s="343"/>
    </row>
    <row r="41072" spans="4:4" x14ac:dyDescent="0.2">
      <c r="D41072" s="343"/>
    </row>
    <row r="41073" spans="4:4" x14ac:dyDescent="0.2">
      <c r="D41073" s="343"/>
    </row>
    <row r="41074" spans="4:4" x14ac:dyDescent="0.2">
      <c r="D41074" s="343"/>
    </row>
    <row r="41075" spans="4:4" x14ac:dyDescent="0.2">
      <c r="D41075" s="343"/>
    </row>
    <row r="41076" spans="4:4" x14ac:dyDescent="0.2">
      <c r="D41076" s="343"/>
    </row>
    <row r="41077" spans="4:4" x14ac:dyDescent="0.2">
      <c r="D41077" s="343"/>
    </row>
    <row r="41078" spans="4:4" x14ac:dyDescent="0.2">
      <c r="D41078" s="343"/>
    </row>
    <row r="41079" spans="4:4" x14ac:dyDescent="0.2">
      <c r="D41079" s="343"/>
    </row>
    <row r="41080" spans="4:4" x14ac:dyDescent="0.2">
      <c r="D41080" s="343"/>
    </row>
    <row r="41081" spans="4:4" x14ac:dyDescent="0.2">
      <c r="D41081" s="343"/>
    </row>
    <row r="41082" spans="4:4" x14ac:dyDescent="0.2">
      <c r="D41082" s="343"/>
    </row>
    <row r="41083" spans="4:4" x14ac:dyDescent="0.2">
      <c r="D41083" s="343"/>
    </row>
    <row r="41084" spans="4:4" x14ac:dyDescent="0.2">
      <c r="D41084" s="343"/>
    </row>
    <row r="41085" spans="4:4" x14ac:dyDescent="0.2">
      <c r="D41085" s="343"/>
    </row>
    <row r="41086" spans="4:4" x14ac:dyDescent="0.2">
      <c r="D41086" s="343"/>
    </row>
    <row r="41087" spans="4:4" x14ac:dyDescent="0.2">
      <c r="D41087" s="343"/>
    </row>
    <row r="41088" spans="4:4" x14ac:dyDescent="0.2">
      <c r="D41088" s="343"/>
    </row>
    <row r="41089" spans="4:4" x14ac:dyDescent="0.2">
      <c r="D41089" s="343"/>
    </row>
    <row r="41090" spans="4:4" x14ac:dyDescent="0.2">
      <c r="D41090" s="343"/>
    </row>
    <row r="41091" spans="4:4" x14ac:dyDescent="0.2">
      <c r="D41091" s="343"/>
    </row>
    <row r="41092" spans="4:4" x14ac:dyDescent="0.2">
      <c r="D41092" s="343"/>
    </row>
    <row r="41093" spans="4:4" x14ac:dyDescent="0.2">
      <c r="D41093" s="343"/>
    </row>
    <row r="41094" spans="4:4" x14ac:dyDescent="0.2">
      <c r="D41094" s="343"/>
    </row>
    <row r="41095" spans="4:4" x14ac:dyDescent="0.2">
      <c r="D41095" s="343"/>
    </row>
    <row r="41096" spans="4:4" x14ac:dyDescent="0.2">
      <c r="D41096" s="343"/>
    </row>
    <row r="41097" spans="4:4" x14ac:dyDescent="0.2">
      <c r="D41097" s="343"/>
    </row>
    <row r="41098" spans="4:4" x14ac:dyDescent="0.2">
      <c r="D41098" s="343"/>
    </row>
    <row r="41099" spans="4:4" x14ac:dyDescent="0.2">
      <c r="D41099" s="343"/>
    </row>
    <row r="41100" spans="4:4" x14ac:dyDescent="0.2">
      <c r="D41100" s="343"/>
    </row>
    <row r="41101" spans="4:4" x14ac:dyDescent="0.2">
      <c r="D41101" s="343"/>
    </row>
    <row r="41102" spans="4:4" x14ac:dyDescent="0.2">
      <c r="D41102" s="343"/>
    </row>
    <row r="41103" spans="4:4" x14ac:dyDescent="0.2">
      <c r="D41103" s="343"/>
    </row>
    <row r="41104" spans="4:4" x14ac:dyDescent="0.2">
      <c r="D41104" s="343"/>
    </row>
    <row r="41105" spans="4:4" x14ac:dyDescent="0.2">
      <c r="D41105" s="343"/>
    </row>
    <row r="41106" spans="4:4" x14ac:dyDescent="0.2">
      <c r="D41106" s="343"/>
    </row>
    <row r="41107" spans="4:4" x14ac:dyDescent="0.2">
      <c r="D41107" s="343"/>
    </row>
    <row r="41108" spans="4:4" x14ac:dyDescent="0.2">
      <c r="D41108" s="343"/>
    </row>
    <row r="41109" spans="4:4" x14ac:dyDescent="0.2">
      <c r="D41109" s="343"/>
    </row>
    <row r="41110" spans="4:4" x14ac:dyDescent="0.2">
      <c r="D41110" s="343"/>
    </row>
    <row r="41111" spans="4:4" x14ac:dyDescent="0.2">
      <c r="D41111" s="343"/>
    </row>
    <row r="41112" spans="4:4" x14ac:dyDescent="0.2">
      <c r="D41112" s="343"/>
    </row>
    <row r="41113" spans="4:4" x14ac:dyDescent="0.2">
      <c r="D41113" s="343"/>
    </row>
    <row r="41114" spans="4:4" x14ac:dyDescent="0.2">
      <c r="D41114" s="343"/>
    </row>
    <row r="41115" spans="4:4" x14ac:dyDescent="0.2">
      <c r="D41115" s="343"/>
    </row>
    <row r="41116" spans="4:4" x14ac:dyDescent="0.2">
      <c r="D41116" s="343"/>
    </row>
    <row r="41117" spans="4:4" x14ac:dyDescent="0.2">
      <c r="D41117" s="343"/>
    </row>
    <row r="41118" spans="4:4" x14ac:dyDescent="0.2">
      <c r="D41118" s="343"/>
    </row>
    <row r="41119" spans="4:4" x14ac:dyDescent="0.2">
      <c r="D41119" s="343"/>
    </row>
    <row r="41120" spans="4:4" x14ac:dyDescent="0.2">
      <c r="D41120" s="343"/>
    </row>
    <row r="41121" spans="4:4" x14ac:dyDescent="0.2">
      <c r="D41121" s="343"/>
    </row>
    <row r="41122" spans="4:4" x14ac:dyDescent="0.2">
      <c r="D41122" s="343"/>
    </row>
    <row r="41123" spans="4:4" x14ac:dyDescent="0.2">
      <c r="D41123" s="343"/>
    </row>
    <row r="41124" spans="4:4" x14ac:dyDescent="0.2">
      <c r="D41124" s="343"/>
    </row>
    <row r="41125" spans="4:4" x14ac:dyDescent="0.2">
      <c r="D41125" s="343"/>
    </row>
    <row r="41126" spans="4:4" x14ac:dyDescent="0.2">
      <c r="D41126" s="343"/>
    </row>
    <row r="41127" spans="4:4" x14ac:dyDescent="0.2">
      <c r="D41127" s="343"/>
    </row>
    <row r="41128" spans="4:4" x14ac:dyDescent="0.2">
      <c r="D41128" s="343"/>
    </row>
    <row r="41129" spans="4:4" x14ac:dyDescent="0.2">
      <c r="D41129" s="343"/>
    </row>
    <row r="41130" spans="4:4" x14ac:dyDescent="0.2">
      <c r="D41130" s="343"/>
    </row>
    <row r="41131" spans="4:4" x14ac:dyDescent="0.2">
      <c r="D41131" s="343"/>
    </row>
    <row r="41132" spans="4:4" x14ac:dyDescent="0.2">
      <c r="D41132" s="343"/>
    </row>
    <row r="41133" spans="4:4" x14ac:dyDescent="0.2">
      <c r="D41133" s="343"/>
    </row>
    <row r="41134" spans="4:4" x14ac:dyDescent="0.2">
      <c r="D41134" s="343"/>
    </row>
    <row r="41135" spans="4:4" x14ac:dyDescent="0.2">
      <c r="D41135" s="343"/>
    </row>
    <row r="41136" spans="4:4" x14ac:dyDescent="0.2">
      <c r="D41136" s="343"/>
    </row>
    <row r="41137" spans="4:4" x14ac:dyDescent="0.2">
      <c r="D41137" s="343"/>
    </row>
    <row r="41138" spans="4:4" x14ac:dyDescent="0.2">
      <c r="D41138" s="343"/>
    </row>
    <row r="41139" spans="4:4" x14ac:dyDescent="0.2">
      <c r="D41139" s="343"/>
    </row>
    <row r="41140" spans="4:4" x14ac:dyDescent="0.2">
      <c r="D41140" s="343"/>
    </row>
    <row r="41141" spans="4:4" x14ac:dyDescent="0.2">
      <c r="D41141" s="343"/>
    </row>
    <row r="41142" spans="4:4" x14ac:dyDescent="0.2">
      <c r="D41142" s="343"/>
    </row>
    <row r="41143" spans="4:4" x14ac:dyDescent="0.2">
      <c r="D41143" s="343"/>
    </row>
    <row r="41144" spans="4:4" x14ac:dyDescent="0.2">
      <c r="D41144" s="343"/>
    </row>
    <row r="41145" spans="4:4" x14ac:dyDescent="0.2">
      <c r="D41145" s="343"/>
    </row>
    <row r="41146" spans="4:4" x14ac:dyDescent="0.2">
      <c r="D41146" s="343"/>
    </row>
    <row r="41147" spans="4:4" x14ac:dyDescent="0.2">
      <c r="D41147" s="343"/>
    </row>
    <row r="41148" spans="4:4" x14ac:dyDescent="0.2">
      <c r="D41148" s="343"/>
    </row>
    <row r="41149" spans="4:4" x14ac:dyDescent="0.2">
      <c r="D41149" s="343"/>
    </row>
    <row r="41150" spans="4:4" x14ac:dyDescent="0.2">
      <c r="D41150" s="343"/>
    </row>
    <row r="41151" spans="4:4" x14ac:dyDescent="0.2">
      <c r="D41151" s="343"/>
    </row>
    <row r="41152" spans="4:4" x14ac:dyDescent="0.2">
      <c r="D41152" s="343"/>
    </row>
    <row r="41153" spans="4:4" x14ac:dyDescent="0.2">
      <c r="D41153" s="343"/>
    </row>
    <row r="41154" spans="4:4" x14ac:dyDescent="0.2">
      <c r="D41154" s="343"/>
    </row>
    <row r="41155" spans="4:4" x14ac:dyDescent="0.2">
      <c r="D41155" s="343"/>
    </row>
    <row r="41156" spans="4:4" x14ac:dyDescent="0.2">
      <c r="D41156" s="343"/>
    </row>
    <row r="41157" spans="4:4" x14ac:dyDescent="0.2">
      <c r="D41157" s="343"/>
    </row>
    <row r="41158" spans="4:4" x14ac:dyDescent="0.2">
      <c r="D41158" s="343"/>
    </row>
    <row r="41159" spans="4:4" x14ac:dyDescent="0.2">
      <c r="D41159" s="343"/>
    </row>
    <row r="41160" spans="4:4" x14ac:dyDescent="0.2">
      <c r="D41160" s="343"/>
    </row>
    <row r="41161" spans="4:4" x14ac:dyDescent="0.2">
      <c r="D41161" s="343"/>
    </row>
    <row r="41162" spans="4:4" x14ac:dyDescent="0.2">
      <c r="D41162" s="343"/>
    </row>
    <row r="41163" spans="4:4" x14ac:dyDescent="0.2">
      <c r="D41163" s="343"/>
    </row>
    <row r="41164" spans="4:4" x14ac:dyDescent="0.2">
      <c r="D41164" s="343"/>
    </row>
    <row r="41165" spans="4:4" x14ac:dyDescent="0.2">
      <c r="D41165" s="343"/>
    </row>
    <row r="41166" spans="4:4" x14ac:dyDescent="0.2">
      <c r="D41166" s="343"/>
    </row>
    <row r="41167" spans="4:4" x14ac:dyDescent="0.2">
      <c r="D41167" s="343"/>
    </row>
    <row r="41168" spans="4:4" x14ac:dyDescent="0.2">
      <c r="D41168" s="343"/>
    </row>
    <row r="41169" spans="4:4" x14ac:dyDescent="0.2">
      <c r="D41169" s="343"/>
    </row>
    <row r="41170" spans="4:4" x14ac:dyDescent="0.2">
      <c r="D41170" s="343"/>
    </row>
    <row r="41171" spans="4:4" x14ac:dyDescent="0.2">
      <c r="D41171" s="343"/>
    </row>
    <row r="41172" spans="4:4" x14ac:dyDescent="0.2">
      <c r="D41172" s="343"/>
    </row>
    <row r="41173" spans="4:4" x14ac:dyDescent="0.2">
      <c r="D41173" s="343"/>
    </row>
    <row r="41174" spans="4:4" x14ac:dyDescent="0.2">
      <c r="D41174" s="343"/>
    </row>
    <row r="41175" spans="4:4" x14ac:dyDescent="0.2">
      <c r="D41175" s="343"/>
    </row>
    <row r="41176" spans="4:4" x14ac:dyDescent="0.2">
      <c r="D41176" s="343"/>
    </row>
    <row r="41177" spans="4:4" x14ac:dyDescent="0.2">
      <c r="D41177" s="343"/>
    </row>
    <row r="41178" spans="4:4" x14ac:dyDescent="0.2">
      <c r="D41178" s="343"/>
    </row>
    <row r="41179" spans="4:4" x14ac:dyDescent="0.2">
      <c r="D41179" s="343"/>
    </row>
    <row r="41180" spans="4:4" x14ac:dyDescent="0.2">
      <c r="D41180" s="343"/>
    </row>
    <row r="41181" spans="4:4" x14ac:dyDescent="0.2">
      <c r="D41181" s="343"/>
    </row>
    <row r="41182" spans="4:4" x14ac:dyDescent="0.2">
      <c r="D41182" s="343"/>
    </row>
    <row r="41183" spans="4:4" x14ac:dyDescent="0.2">
      <c r="D41183" s="343"/>
    </row>
    <row r="41184" spans="4:4" x14ac:dyDescent="0.2">
      <c r="D41184" s="343"/>
    </row>
    <row r="41185" spans="4:4" x14ac:dyDescent="0.2">
      <c r="D41185" s="343"/>
    </row>
    <row r="41186" spans="4:4" x14ac:dyDescent="0.2">
      <c r="D41186" s="343"/>
    </row>
    <row r="41187" spans="4:4" x14ac:dyDescent="0.2">
      <c r="D41187" s="343"/>
    </row>
    <row r="41188" spans="4:4" x14ac:dyDescent="0.2">
      <c r="D41188" s="343"/>
    </row>
    <row r="41189" spans="4:4" x14ac:dyDescent="0.2">
      <c r="D41189" s="343"/>
    </row>
    <row r="41190" spans="4:4" x14ac:dyDescent="0.2">
      <c r="D41190" s="343"/>
    </row>
    <row r="41191" spans="4:4" x14ac:dyDescent="0.2">
      <c r="D41191" s="343"/>
    </row>
    <row r="41192" spans="4:4" x14ac:dyDescent="0.2">
      <c r="D41192" s="343"/>
    </row>
    <row r="41193" spans="4:4" x14ac:dyDescent="0.2">
      <c r="D41193" s="343"/>
    </row>
    <row r="41194" spans="4:4" x14ac:dyDescent="0.2">
      <c r="D41194" s="343"/>
    </row>
    <row r="41195" spans="4:4" x14ac:dyDescent="0.2">
      <c r="D41195" s="343"/>
    </row>
    <row r="41196" spans="4:4" x14ac:dyDescent="0.2">
      <c r="D41196" s="343"/>
    </row>
    <row r="41197" spans="4:4" x14ac:dyDescent="0.2">
      <c r="D41197" s="343"/>
    </row>
    <row r="41198" spans="4:4" x14ac:dyDescent="0.2">
      <c r="D41198" s="343"/>
    </row>
    <row r="41199" spans="4:4" x14ac:dyDescent="0.2">
      <c r="D41199" s="343"/>
    </row>
    <row r="41200" spans="4:4" x14ac:dyDescent="0.2">
      <c r="D41200" s="343"/>
    </row>
    <row r="41201" spans="4:4" x14ac:dyDescent="0.2">
      <c r="D41201" s="343"/>
    </row>
    <row r="41202" spans="4:4" x14ac:dyDescent="0.2">
      <c r="D41202" s="343"/>
    </row>
    <row r="41203" spans="4:4" x14ac:dyDescent="0.2">
      <c r="D41203" s="343"/>
    </row>
    <row r="41204" spans="4:4" x14ac:dyDescent="0.2">
      <c r="D41204" s="343"/>
    </row>
    <row r="41205" spans="4:4" x14ac:dyDescent="0.2">
      <c r="D41205" s="343"/>
    </row>
    <row r="41206" spans="4:4" x14ac:dyDescent="0.2">
      <c r="D41206" s="343"/>
    </row>
    <row r="41207" spans="4:4" x14ac:dyDescent="0.2">
      <c r="D41207" s="343"/>
    </row>
    <row r="41208" spans="4:4" x14ac:dyDescent="0.2">
      <c r="D41208" s="343"/>
    </row>
    <row r="41209" spans="4:4" x14ac:dyDescent="0.2">
      <c r="D41209" s="343"/>
    </row>
    <row r="41210" spans="4:4" x14ac:dyDescent="0.2">
      <c r="D41210" s="343"/>
    </row>
    <row r="41211" spans="4:4" x14ac:dyDescent="0.2">
      <c r="D41211" s="343"/>
    </row>
    <row r="41212" spans="4:4" x14ac:dyDescent="0.2">
      <c r="D41212" s="343"/>
    </row>
    <row r="41213" spans="4:4" x14ac:dyDescent="0.2">
      <c r="D41213" s="343"/>
    </row>
    <row r="41214" spans="4:4" x14ac:dyDescent="0.2">
      <c r="D41214" s="343"/>
    </row>
    <row r="41215" spans="4:4" x14ac:dyDescent="0.2">
      <c r="D41215" s="343"/>
    </row>
    <row r="41216" spans="4:4" x14ac:dyDescent="0.2">
      <c r="D41216" s="343"/>
    </row>
    <row r="41217" spans="4:4" x14ac:dyDescent="0.2">
      <c r="D41217" s="343"/>
    </row>
    <row r="41218" spans="4:4" x14ac:dyDescent="0.2">
      <c r="D41218" s="343"/>
    </row>
    <row r="41219" spans="4:4" x14ac:dyDescent="0.2">
      <c r="D41219" s="343"/>
    </row>
    <row r="41220" spans="4:4" x14ac:dyDescent="0.2">
      <c r="D41220" s="343"/>
    </row>
    <row r="41221" spans="4:4" x14ac:dyDescent="0.2">
      <c r="D41221" s="343"/>
    </row>
    <row r="41222" spans="4:4" x14ac:dyDescent="0.2">
      <c r="D41222" s="343"/>
    </row>
    <row r="41223" spans="4:4" x14ac:dyDescent="0.2">
      <c r="D41223" s="343"/>
    </row>
    <row r="41224" spans="4:4" x14ac:dyDescent="0.2">
      <c r="D41224" s="343"/>
    </row>
    <row r="41225" spans="4:4" x14ac:dyDescent="0.2">
      <c r="D41225" s="343"/>
    </row>
    <row r="41226" spans="4:4" x14ac:dyDescent="0.2">
      <c r="D41226" s="343"/>
    </row>
    <row r="41227" spans="4:4" x14ac:dyDescent="0.2">
      <c r="D41227" s="343"/>
    </row>
    <row r="41228" spans="4:4" x14ac:dyDescent="0.2">
      <c r="D41228" s="343"/>
    </row>
    <row r="41229" spans="4:4" x14ac:dyDescent="0.2">
      <c r="D41229" s="343"/>
    </row>
    <row r="41230" spans="4:4" x14ac:dyDescent="0.2">
      <c r="D41230" s="343"/>
    </row>
    <row r="41231" spans="4:4" x14ac:dyDescent="0.2">
      <c r="D41231" s="343"/>
    </row>
    <row r="41232" spans="4:4" x14ac:dyDescent="0.2">
      <c r="D41232" s="343"/>
    </row>
    <row r="41233" spans="4:4" x14ac:dyDescent="0.2">
      <c r="D41233" s="343"/>
    </row>
    <row r="41234" spans="4:4" x14ac:dyDescent="0.2">
      <c r="D41234" s="343"/>
    </row>
    <row r="41235" spans="4:4" x14ac:dyDescent="0.2">
      <c r="D41235" s="343"/>
    </row>
    <row r="41236" spans="4:4" x14ac:dyDescent="0.2">
      <c r="D41236" s="343"/>
    </row>
    <row r="41237" spans="4:4" x14ac:dyDescent="0.2">
      <c r="D41237" s="343"/>
    </row>
    <row r="41238" spans="4:4" x14ac:dyDescent="0.2">
      <c r="D41238" s="343"/>
    </row>
    <row r="41239" spans="4:4" x14ac:dyDescent="0.2">
      <c r="D41239" s="343"/>
    </row>
    <row r="41240" spans="4:4" x14ac:dyDescent="0.2">
      <c r="D41240" s="343"/>
    </row>
    <row r="41241" spans="4:4" x14ac:dyDescent="0.2">
      <c r="D41241" s="343"/>
    </row>
    <row r="41242" spans="4:4" x14ac:dyDescent="0.2">
      <c r="D41242" s="343"/>
    </row>
    <row r="41243" spans="4:4" x14ac:dyDescent="0.2">
      <c r="D41243" s="343"/>
    </row>
    <row r="41244" spans="4:4" x14ac:dyDescent="0.2">
      <c r="D41244" s="343"/>
    </row>
    <row r="41245" spans="4:4" x14ac:dyDescent="0.2">
      <c r="D41245" s="343"/>
    </row>
    <row r="41246" spans="4:4" x14ac:dyDescent="0.2">
      <c r="D41246" s="343"/>
    </row>
    <row r="41247" spans="4:4" x14ac:dyDescent="0.2">
      <c r="D41247" s="343"/>
    </row>
    <row r="41248" spans="4:4" x14ac:dyDescent="0.2">
      <c r="D41248" s="343"/>
    </row>
    <row r="41249" spans="4:4" x14ac:dyDescent="0.2">
      <c r="D41249" s="343"/>
    </row>
    <row r="41250" spans="4:4" x14ac:dyDescent="0.2">
      <c r="D41250" s="343"/>
    </row>
    <row r="41251" spans="4:4" x14ac:dyDescent="0.2">
      <c r="D41251" s="343"/>
    </row>
    <row r="41252" spans="4:4" x14ac:dyDescent="0.2">
      <c r="D41252" s="343"/>
    </row>
    <row r="41253" spans="4:4" x14ac:dyDescent="0.2">
      <c r="D41253" s="343"/>
    </row>
    <row r="41254" spans="4:4" x14ac:dyDescent="0.2">
      <c r="D41254" s="343"/>
    </row>
    <row r="41255" spans="4:4" x14ac:dyDescent="0.2">
      <c r="D41255" s="343"/>
    </row>
    <row r="41256" spans="4:4" x14ac:dyDescent="0.2">
      <c r="D41256" s="343"/>
    </row>
    <row r="41257" spans="4:4" x14ac:dyDescent="0.2">
      <c r="D41257" s="343"/>
    </row>
    <row r="41258" spans="4:4" x14ac:dyDescent="0.2">
      <c r="D41258" s="343"/>
    </row>
    <row r="41259" spans="4:4" x14ac:dyDescent="0.2">
      <c r="D41259" s="343"/>
    </row>
    <row r="41260" spans="4:4" x14ac:dyDescent="0.2">
      <c r="D41260" s="343"/>
    </row>
    <row r="41261" spans="4:4" x14ac:dyDescent="0.2">
      <c r="D41261" s="343"/>
    </row>
    <row r="41262" spans="4:4" x14ac:dyDescent="0.2">
      <c r="D41262" s="343"/>
    </row>
    <row r="41263" spans="4:4" x14ac:dyDescent="0.2">
      <c r="D41263" s="343"/>
    </row>
    <row r="41264" spans="4:4" x14ac:dyDescent="0.2">
      <c r="D41264" s="343"/>
    </row>
    <row r="41265" spans="4:4" x14ac:dyDescent="0.2">
      <c r="D41265" s="343"/>
    </row>
    <row r="41266" spans="4:4" x14ac:dyDescent="0.2">
      <c r="D41266" s="343"/>
    </row>
    <row r="41267" spans="4:4" x14ac:dyDescent="0.2">
      <c r="D41267" s="343"/>
    </row>
    <row r="41268" spans="4:4" x14ac:dyDescent="0.2">
      <c r="D41268" s="343"/>
    </row>
    <row r="41269" spans="4:4" x14ac:dyDescent="0.2">
      <c r="D41269" s="343"/>
    </row>
    <row r="41270" spans="4:4" x14ac:dyDescent="0.2">
      <c r="D41270" s="343"/>
    </row>
    <row r="41271" spans="4:4" x14ac:dyDescent="0.2">
      <c r="D41271" s="343"/>
    </row>
    <row r="41272" spans="4:4" x14ac:dyDescent="0.2">
      <c r="D41272" s="343"/>
    </row>
    <row r="41273" spans="4:4" x14ac:dyDescent="0.2">
      <c r="D41273" s="343"/>
    </row>
    <row r="41274" spans="4:4" x14ac:dyDescent="0.2">
      <c r="D41274" s="343"/>
    </row>
    <row r="41275" spans="4:4" x14ac:dyDescent="0.2">
      <c r="D41275" s="343"/>
    </row>
    <row r="41276" spans="4:4" x14ac:dyDescent="0.2">
      <c r="D41276" s="343"/>
    </row>
    <row r="41277" spans="4:4" x14ac:dyDescent="0.2">
      <c r="D41277" s="343"/>
    </row>
    <row r="41278" spans="4:4" x14ac:dyDescent="0.2">
      <c r="D41278" s="343"/>
    </row>
    <row r="41279" spans="4:4" x14ac:dyDescent="0.2">
      <c r="D41279" s="343"/>
    </row>
    <row r="41280" spans="4:4" x14ac:dyDescent="0.2">
      <c r="D41280" s="343"/>
    </row>
    <row r="41281" spans="4:4" x14ac:dyDescent="0.2">
      <c r="D41281" s="343"/>
    </row>
    <row r="41282" spans="4:4" x14ac:dyDescent="0.2">
      <c r="D41282" s="343"/>
    </row>
    <row r="41283" spans="4:4" x14ac:dyDescent="0.2">
      <c r="D41283" s="343"/>
    </row>
    <row r="41284" spans="4:4" x14ac:dyDescent="0.2">
      <c r="D41284" s="343"/>
    </row>
    <row r="41285" spans="4:4" x14ac:dyDescent="0.2">
      <c r="D41285" s="343"/>
    </row>
    <row r="41286" spans="4:4" x14ac:dyDescent="0.2">
      <c r="D41286" s="343"/>
    </row>
    <row r="41287" spans="4:4" x14ac:dyDescent="0.2">
      <c r="D41287" s="343"/>
    </row>
    <row r="41288" spans="4:4" x14ac:dyDescent="0.2">
      <c r="D41288" s="343"/>
    </row>
    <row r="41289" spans="4:4" x14ac:dyDescent="0.2">
      <c r="D41289" s="343"/>
    </row>
    <row r="41290" spans="4:4" x14ac:dyDescent="0.2">
      <c r="D41290" s="343"/>
    </row>
    <row r="41291" spans="4:4" x14ac:dyDescent="0.2">
      <c r="D41291" s="343"/>
    </row>
    <row r="41292" spans="4:4" x14ac:dyDescent="0.2">
      <c r="D41292" s="343"/>
    </row>
    <row r="41293" spans="4:4" x14ac:dyDescent="0.2">
      <c r="D41293" s="343"/>
    </row>
    <row r="41294" spans="4:4" x14ac:dyDescent="0.2">
      <c r="D41294" s="343"/>
    </row>
    <row r="41295" spans="4:4" x14ac:dyDescent="0.2">
      <c r="D41295" s="343"/>
    </row>
    <row r="41296" spans="4:4" x14ac:dyDescent="0.2">
      <c r="D41296" s="343"/>
    </row>
    <row r="41297" spans="4:4" x14ac:dyDescent="0.2">
      <c r="D41297" s="343"/>
    </row>
    <row r="41298" spans="4:4" x14ac:dyDescent="0.2">
      <c r="D41298" s="343"/>
    </row>
    <row r="41299" spans="4:4" x14ac:dyDescent="0.2">
      <c r="D41299" s="343"/>
    </row>
    <row r="41300" spans="4:4" x14ac:dyDescent="0.2">
      <c r="D41300" s="343"/>
    </row>
    <row r="41301" spans="4:4" x14ac:dyDescent="0.2">
      <c r="D41301" s="343"/>
    </row>
    <row r="41302" spans="4:4" x14ac:dyDescent="0.2">
      <c r="D41302" s="343"/>
    </row>
    <row r="41303" spans="4:4" x14ac:dyDescent="0.2">
      <c r="D41303" s="343"/>
    </row>
    <row r="41304" spans="4:4" x14ac:dyDescent="0.2">
      <c r="D41304" s="343"/>
    </row>
    <row r="41305" spans="4:4" x14ac:dyDescent="0.2">
      <c r="D41305" s="343"/>
    </row>
    <row r="41306" spans="4:4" x14ac:dyDescent="0.2">
      <c r="D41306" s="343"/>
    </row>
    <row r="41307" spans="4:4" x14ac:dyDescent="0.2">
      <c r="D41307" s="343"/>
    </row>
    <row r="41308" spans="4:4" x14ac:dyDescent="0.2">
      <c r="D41308" s="343"/>
    </row>
    <row r="41309" spans="4:4" x14ac:dyDescent="0.2">
      <c r="D41309" s="343"/>
    </row>
    <row r="41310" spans="4:4" x14ac:dyDescent="0.2">
      <c r="D41310" s="343"/>
    </row>
    <row r="41311" spans="4:4" x14ac:dyDescent="0.2">
      <c r="D41311" s="343"/>
    </row>
    <row r="41312" spans="4:4" x14ac:dyDescent="0.2">
      <c r="D41312" s="343"/>
    </row>
    <row r="41313" spans="4:4" x14ac:dyDescent="0.2">
      <c r="D41313" s="343"/>
    </row>
    <row r="41314" spans="4:4" x14ac:dyDescent="0.2">
      <c r="D41314" s="343"/>
    </row>
    <row r="41315" spans="4:4" x14ac:dyDescent="0.2">
      <c r="D41315" s="343"/>
    </row>
    <row r="41316" spans="4:4" x14ac:dyDescent="0.2">
      <c r="D41316" s="343"/>
    </row>
    <row r="41317" spans="4:4" x14ac:dyDescent="0.2">
      <c r="D41317" s="343"/>
    </row>
    <row r="41318" spans="4:4" x14ac:dyDescent="0.2">
      <c r="D41318" s="343"/>
    </row>
    <row r="41319" spans="4:4" x14ac:dyDescent="0.2">
      <c r="D41319" s="343"/>
    </row>
    <row r="41320" spans="4:4" x14ac:dyDescent="0.2">
      <c r="D41320" s="343"/>
    </row>
    <row r="41321" spans="4:4" x14ac:dyDescent="0.2">
      <c r="D41321" s="343"/>
    </row>
    <row r="41322" spans="4:4" x14ac:dyDescent="0.2">
      <c r="D41322" s="343"/>
    </row>
    <row r="41323" spans="4:4" x14ac:dyDescent="0.2">
      <c r="D41323" s="343"/>
    </row>
    <row r="41324" spans="4:4" x14ac:dyDescent="0.2">
      <c r="D41324" s="343"/>
    </row>
    <row r="41325" spans="4:4" x14ac:dyDescent="0.2">
      <c r="D41325" s="343"/>
    </row>
    <row r="41326" spans="4:4" x14ac:dyDescent="0.2">
      <c r="D41326" s="343"/>
    </row>
    <row r="41327" spans="4:4" x14ac:dyDescent="0.2">
      <c r="D41327" s="343"/>
    </row>
    <row r="41328" spans="4:4" x14ac:dyDescent="0.2">
      <c r="D41328" s="343"/>
    </row>
    <row r="41329" spans="4:4" x14ac:dyDescent="0.2">
      <c r="D41329" s="343"/>
    </row>
    <row r="41330" spans="4:4" x14ac:dyDescent="0.2">
      <c r="D41330" s="343"/>
    </row>
    <row r="41331" spans="4:4" x14ac:dyDescent="0.2">
      <c r="D41331" s="343"/>
    </row>
    <row r="41332" spans="4:4" x14ac:dyDescent="0.2">
      <c r="D41332" s="343"/>
    </row>
    <row r="41333" spans="4:4" x14ac:dyDescent="0.2">
      <c r="D41333" s="343"/>
    </row>
    <row r="41334" spans="4:4" x14ac:dyDescent="0.2">
      <c r="D41334" s="343"/>
    </row>
    <row r="41335" spans="4:4" x14ac:dyDescent="0.2">
      <c r="D41335" s="343"/>
    </row>
    <row r="41336" spans="4:4" x14ac:dyDescent="0.2">
      <c r="D41336" s="343"/>
    </row>
    <row r="41337" spans="4:4" x14ac:dyDescent="0.2">
      <c r="D41337" s="343"/>
    </row>
    <row r="41338" spans="4:4" x14ac:dyDescent="0.2">
      <c r="D41338" s="343"/>
    </row>
    <row r="41339" spans="4:4" x14ac:dyDescent="0.2">
      <c r="D41339" s="343"/>
    </row>
    <row r="41340" spans="4:4" x14ac:dyDescent="0.2">
      <c r="D41340" s="343"/>
    </row>
    <row r="41341" spans="4:4" x14ac:dyDescent="0.2">
      <c r="D41341" s="343"/>
    </row>
    <row r="41342" spans="4:4" x14ac:dyDescent="0.2">
      <c r="D41342" s="343"/>
    </row>
    <row r="41343" spans="4:4" x14ac:dyDescent="0.2">
      <c r="D41343" s="343"/>
    </row>
    <row r="41344" spans="4:4" x14ac:dyDescent="0.2">
      <c r="D41344" s="343"/>
    </row>
    <row r="41345" spans="4:4" x14ac:dyDescent="0.2">
      <c r="D41345" s="343"/>
    </row>
    <row r="41346" spans="4:4" x14ac:dyDescent="0.2">
      <c r="D41346" s="343"/>
    </row>
    <row r="41347" spans="4:4" x14ac:dyDescent="0.2">
      <c r="D41347" s="343"/>
    </row>
    <row r="41348" spans="4:4" x14ac:dyDescent="0.2">
      <c r="D41348" s="343"/>
    </row>
    <row r="41349" spans="4:4" x14ac:dyDescent="0.2">
      <c r="D41349" s="343"/>
    </row>
    <row r="41350" spans="4:4" x14ac:dyDescent="0.2">
      <c r="D41350" s="343"/>
    </row>
    <row r="41351" spans="4:4" x14ac:dyDescent="0.2">
      <c r="D41351" s="343"/>
    </row>
    <row r="41352" spans="4:4" x14ac:dyDescent="0.2">
      <c r="D41352" s="343"/>
    </row>
    <row r="41353" spans="4:4" x14ac:dyDescent="0.2">
      <c r="D41353" s="343"/>
    </row>
    <row r="41354" spans="4:4" x14ac:dyDescent="0.2">
      <c r="D41354" s="343"/>
    </row>
    <row r="41355" spans="4:4" x14ac:dyDescent="0.2">
      <c r="D41355" s="343"/>
    </row>
    <row r="41356" spans="4:4" x14ac:dyDescent="0.2">
      <c r="D41356" s="343"/>
    </row>
    <row r="41357" spans="4:4" x14ac:dyDescent="0.2">
      <c r="D41357" s="343"/>
    </row>
    <row r="41358" spans="4:4" x14ac:dyDescent="0.2">
      <c r="D41358" s="343"/>
    </row>
    <row r="41359" spans="4:4" x14ac:dyDescent="0.2">
      <c r="D41359" s="343"/>
    </row>
    <row r="41360" spans="4:4" x14ac:dyDescent="0.2">
      <c r="D41360" s="343"/>
    </row>
    <row r="41361" spans="4:4" x14ac:dyDescent="0.2">
      <c r="D41361" s="343"/>
    </row>
    <row r="41362" spans="4:4" x14ac:dyDescent="0.2">
      <c r="D41362" s="343"/>
    </row>
    <row r="41363" spans="4:4" x14ac:dyDescent="0.2">
      <c r="D41363" s="343"/>
    </row>
    <row r="41364" spans="4:4" x14ac:dyDescent="0.2">
      <c r="D41364" s="343"/>
    </row>
    <row r="41365" spans="4:4" x14ac:dyDescent="0.2">
      <c r="D41365" s="343"/>
    </row>
    <row r="41366" spans="4:4" x14ac:dyDescent="0.2">
      <c r="D41366" s="343"/>
    </row>
    <row r="41367" spans="4:4" x14ac:dyDescent="0.2">
      <c r="D41367" s="343"/>
    </row>
    <row r="41368" spans="4:4" x14ac:dyDescent="0.2">
      <c r="D41368" s="343"/>
    </row>
    <row r="41369" spans="4:4" x14ac:dyDescent="0.2">
      <c r="D41369" s="343"/>
    </row>
    <row r="41370" spans="4:4" x14ac:dyDescent="0.2">
      <c r="D41370" s="343"/>
    </row>
    <row r="41371" spans="4:4" x14ac:dyDescent="0.2">
      <c r="D41371" s="343"/>
    </row>
    <row r="41372" spans="4:4" x14ac:dyDescent="0.2">
      <c r="D41372" s="343"/>
    </row>
    <row r="41373" spans="4:4" x14ac:dyDescent="0.2">
      <c r="D41373" s="343"/>
    </row>
    <row r="41374" spans="4:4" x14ac:dyDescent="0.2">
      <c r="D41374" s="343"/>
    </row>
    <row r="41375" spans="4:4" x14ac:dyDescent="0.2">
      <c r="D41375" s="343"/>
    </row>
    <row r="41376" spans="4:4" x14ac:dyDescent="0.2">
      <c r="D41376" s="343"/>
    </row>
    <row r="41377" spans="4:4" x14ac:dyDescent="0.2">
      <c r="D41377" s="343"/>
    </row>
    <row r="41378" spans="4:4" x14ac:dyDescent="0.2">
      <c r="D41378" s="343"/>
    </row>
    <row r="41379" spans="4:4" x14ac:dyDescent="0.2">
      <c r="D41379" s="343"/>
    </row>
    <row r="41380" spans="4:4" x14ac:dyDescent="0.2">
      <c r="D41380" s="343"/>
    </row>
    <row r="41381" spans="4:4" x14ac:dyDescent="0.2">
      <c r="D41381" s="343"/>
    </row>
    <row r="41382" spans="4:4" x14ac:dyDescent="0.2">
      <c r="D41382" s="343"/>
    </row>
    <row r="41383" spans="4:4" x14ac:dyDescent="0.2">
      <c r="D41383" s="343"/>
    </row>
    <row r="41384" spans="4:4" x14ac:dyDescent="0.2">
      <c r="D41384" s="343"/>
    </row>
    <row r="41385" spans="4:4" x14ac:dyDescent="0.2">
      <c r="D41385" s="343"/>
    </row>
    <row r="41386" spans="4:4" x14ac:dyDescent="0.2">
      <c r="D41386" s="343"/>
    </row>
    <row r="41387" spans="4:4" x14ac:dyDescent="0.2">
      <c r="D41387" s="343"/>
    </row>
    <row r="41388" spans="4:4" x14ac:dyDescent="0.2">
      <c r="D41388" s="343"/>
    </row>
    <row r="41389" spans="4:4" x14ac:dyDescent="0.2">
      <c r="D41389" s="343"/>
    </row>
    <row r="41390" spans="4:4" x14ac:dyDescent="0.2">
      <c r="D41390" s="343"/>
    </row>
    <row r="41391" spans="4:4" x14ac:dyDescent="0.2">
      <c r="D41391" s="343"/>
    </row>
    <row r="41392" spans="4:4" x14ac:dyDescent="0.2">
      <c r="D41392" s="343"/>
    </row>
    <row r="41393" spans="4:4" x14ac:dyDescent="0.2">
      <c r="D41393" s="343"/>
    </row>
    <row r="41394" spans="4:4" x14ac:dyDescent="0.2">
      <c r="D41394" s="343"/>
    </row>
    <row r="41395" spans="4:4" x14ac:dyDescent="0.2">
      <c r="D41395" s="343"/>
    </row>
    <row r="41396" spans="4:4" x14ac:dyDescent="0.2">
      <c r="D41396" s="343"/>
    </row>
    <row r="41397" spans="4:4" x14ac:dyDescent="0.2">
      <c r="D41397" s="343"/>
    </row>
    <row r="41398" spans="4:4" x14ac:dyDescent="0.2">
      <c r="D41398" s="343"/>
    </row>
    <row r="41399" spans="4:4" x14ac:dyDescent="0.2">
      <c r="D41399" s="343"/>
    </row>
    <row r="41400" spans="4:4" x14ac:dyDescent="0.2">
      <c r="D41400" s="343"/>
    </row>
    <row r="41401" spans="4:4" x14ac:dyDescent="0.2">
      <c r="D41401" s="343"/>
    </row>
    <row r="41402" spans="4:4" x14ac:dyDescent="0.2">
      <c r="D41402" s="343"/>
    </row>
    <row r="41403" spans="4:4" x14ac:dyDescent="0.2">
      <c r="D41403" s="343"/>
    </row>
    <row r="41404" spans="4:4" x14ac:dyDescent="0.2">
      <c r="D41404" s="343"/>
    </row>
    <row r="41405" spans="4:4" x14ac:dyDescent="0.2">
      <c r="D41405" s="343"/>
    </row>
    <row r="41406" spans="4:4" x14ac:dyDescent="0.2">
      <c r="D41406" s="343"/>
    </row>
    <row r="41407" spans="4:4" x14ac:dyDescent="0.2">
      <c r="D41407" s="343"/>
    </row>
    <row r="41408" spans="4:4" x14ac:dyDescent="0.2">
      <c r="D41408" s="343"/>
    </row>
    <row r="41409" spans="4:4" x14ac:dyDescent="0.2">
      <c r="D41409" s="343"/>
    </row>
    <row r="41410" spans="4:4" x14ac:dyDescent="0.2">
      <c r="D41410" s="343"/>
    </row>
    <row r="41411" spans="4:4" x14ac:dyDescent="0.2">
      <c r="D41411" s="343"/>
    </row>
    <row r="41412" spans="4:4" x14ac:dyDescent="0.2">
      <c r="D41412" s="343"/>
    </row>
    <row r="41413" spans="4:4" x14ac:dyDescent="0.2">
      <c r="D41413" s="343"/>
    </row>
    <row r="41414" spans="4:4" x14ac:dyDescent="0.2">
      <c r="D41414" s="343"/>
    </row>
    <row r="41415" spans="4:4" x14ac:dyDescent="0.2">
      <c r="D41415" s="343"/>
    </row>
    <row r="41416" spans="4:4" x14ac:dyDescent="0.2">
      <c r="D41416" s="343"/>
    </row>
    <row r="41417" spans="4:4" x14ac:dyDescent="0.2">
      <c r="D41417" s="343"/>
    </row>
    <row r="41418" spans="4:4" x14ac:dyDescent="0.2">
      <c r="D41418" s="343"/>
    </row>
    <row r="41419" spans="4:4" x14ac:dyDescent="0.2">
      <c r="D41419" s="343"/>
    </row>
    <row r="41420" spans="4:4" x14ac:dyDescent="0.2">
      <c r="D41420" s="343"/>
    </row>
    <row r="41421" spans="4:4" x14ac:dyDescent="0.2">
      <c r="D41421" s="343"/>
    </row>
    <row r="41422" spans="4:4" x14ac:dyDescent="0.2">
      <c r="D41422" s="343"/>
    </row>
    <row r="41423" spans="4:4" x14ac:dyDescent="0.2">
      <c r="D41423" s="343"/>
    </row>
    <row r="41424" spans="4:4" x14ac:dyDescent="0.2">
      <c r="D41424" s="343"/>
    </row>
    <row r="41425" spans="4:4" x14ac:dyDescent="0.2">
      <c r="D41425" s="343"/>
    </row>
    <row r="41426" spans="4:4" x14ac:dyDescent="0.2">
      <c r="D41426" s="343"/>
    </row>
    <row r="41427" spans="4:4" x14ac:dyDescent="0.2">
      <c r="D41427" s="343"/>
    </row>
    <row r="41428" spans="4:4" x14ac:dyDescent="0.2">
      <c r="D41428" s="343"/>
    </row>
    <row r="41429" spans="4:4" x14ac:dyDescent="0.2">
      <c r="D41429" s="343"/>
    </row>
    <row r="41430" spans="4:4" x14ac:dyDescent="0.2">
      <c r="D41430" s="343"/>
    </row>
    <row r="41431" spans="4:4" x14ac:dyDescent="0.2">
      <c r="D41431" s="343"/>
    </row>
    <row r="41432" spans="4:4" x14ac:dyDescent="0.2">
      <c r="D41432" s="343"/>
    </row>
    <row r="41433" spans="4:4" x14ac:dyDescent="0.2">
      <c r="D41433" s="343"/>
    </row>
    <row r="41434" spans="4:4" x14ac:dyDescent="0.2">
      <c r="D41434" s="343"/>
    </row>
    <row r="41435" spans="4:4" x14ac:dyDescent="0.2">
      <c r="D41435" s="343"/>
    </row>
    <row r="41436" spans="4:4" x14ac:dyDescent="0.2">
      <c r="D41436" s="343"/>
    </row>
    <row r="41437" spans="4:4" x14ac:dyDescent="0.2">
      <c r="D41437" s="343"/>
    </row>
    <row r="41438" spans="4:4" x14ac:dyDescent="0.2">
      <c r="D41438" s="343"/>
    </row>
    <row r="41439" spans="4:4" x14ac:dyDescent="0.2">
      <c r="D41439" s="343"/>
    </row>
    <row r="41440" spans="4:4" x14ac:dyDescent="0.2">
      <c r="D41440" s="343"/>
    </row>
    <row r="41441" spans="4:4" x14ac:dyDescent="0.2">
      <c r="D41441" s="343"/>
    </row>
    <row r="41442" spans="4:4" x14ac:dyDescent="0.2">
      <c r="D41442" s="343"/>
    </row>
    <row r="41443" spans="4:4" x14ac:dyDescent="0.2">
      <c r="D41443" s="343"/>
    </row>
    <row r="41444" spans="4:4" x14ac:dyDescent="0.2">
      <c r="D41444" s="343"/>
    </row>
    <row r="41445" spans="4:4" x14ac:dyDescent="0.2">
      <c r="D41445" s="343"/>
    </row>
    <row r="41446" spans="4:4" x14ac:dyDescent="0.2">
      <c r="D41446" s="343"/>
    </row>
    <row r="41447" spans="4:4" x14ac:dyDescent="0.2">
      <c r="D41447" s="343"/>
    </row>
    <row r="41448" spans="4:4" x14ac:dyDescent="0.2">
      <c r="D41448" s="343"/>
    </row>
    <row r="41449" spans="4:4" x14ac:dyDescent="0.2">
      <c r="D41449" s="343"/>
    </row>
    <row r="41450" spans="4:4" x14ac:dyDescent="0.2">
      <c r="D41450" s="343"/>
    </row>
    <row r="41451" spans="4:4" x14ac:dyDescent="0.2">
      <c r="D41451" s="343"/>
    </row>
    <row r="41452" spans="4:4" x14ac:dyDescent="0.2">
      <c r="D41452" s="343"/>
    </row>
    <row r="41453" spans="4:4" x14ac:dyDescent="0.2">
      <c r="D41453" s="343"/>
    </row>
    <row r="41454" spans="4:4" x14ac:dyDescent="0.2">
      <c r="D41454" s="343"/>
    </row>
    <row r="41455" spans="4:4" x14ac:dyDescent="0.2">
      <c r="D41455" s="343"/>
    </row>
    <row r="41456" spans="4:4" x14ac:dyDescent="0.2">
      <c r="D41456" s="343"/>
    </row>
    <row r="41457" spans="4:4" x14ac:dyDescent="0.2">
      <c r="D41457" s="343"/>
    </row>
    <row r="41458" spans="4:4" x14ac:dyDescent="0.2">
      <c r="D41458" s="343"/>
    </row>
    <row r="41459" spans="4:4" x14ac:dyDescent="0.2">
      <c r="D41459" s="343"/>
    </row>
    <row r="41460" spans="4:4" x14ac:dyDescent="0.2">
      <c r="D41460" s="343"/>
    </row>
    <row r="41461" spans="4:4" x14ac:dyDescent="0.2">
      <c r="D41461" s="343"/>
    </row>
    <row r="41462" spans="4:4" x14ac:dyDescent="0.2">
      <c r="D41462" s="343"/>
    </row>
    <row r="41463" spans="4:4" x14ac:dyDescent="0.2">
      <c r="D41463" s="343"/>
    </row>
    <row r="41464" spans="4:4" x14ac:dyDescent="0.2">
      <c r="D41464" s="343"/>
    </row>
    <row r="41465" spans="4:4" x14ac:dyDescent="0.2">
      <c r="D41465" s="343"/>
    </row>
    <row r="41466" spans="4:4" x14ac:dyDescent="0.2">
      <c r="D41466" s="343"/>
    </row>
    <row r="41467" spans="4:4" x14ac:dyDescent="0.2">
      <c r="D41467" s="343"/>
    </row>
    <row r="41468" spans="4:4" x14ac:dyDescent="0.2">
      <c r="D41468" s="343"/>
    </row>
    <row r="41469" spans="4:4" x14ac:dyDescent="0.2">
      <c r="D41469" s="343"/>
    </row>
    <row r="41470" spans="4:4" x14ac:dyDescent="0.2">
      <c r="D41470" s="343"/>
    </row>
    <row r="41471" spans="4:4" x14ac:dyDescent="0.2">
      <c r="D41471" s="343"/>
    </row>
    <row r="41472" spans="4:4" x14ac:dyDescent="0.2">
      <c r="D41472" s="343"/>
    </row>
    <row r="41473" spans="4:4" x14ac:dyDescent="0.2">
      <c r="D41473" s="343"/>
    </row>
    <row r="41474" spans="4:4" x14ac:dyDescent="0.2">
      <c r="D41474" s="343"/>
    </row>
    <row r="41475" spans="4:4" x14ac:dyDescent="0.2">
      <c r="D41475" s="343"/>
    </row>
    <row r="41476" spans="4:4" x14ac:dyDescent="0.2">
      <c r="D41476" s="343"/>
    </row>
    <row r="41477" spans="4:4" x14ac:dyDescent="0.2">
      <c r="D41477" s="343"/>
    </row>
    <row r="41478" spans="4:4" x14ac:dyDescent="0.2">
      <c r="D41478" s="343"/>
    </row>
    <row r="41479" spans="4:4" x14ac:dyDescent="0.2">
      <c r="D41479" s="343"/>
    </row>
    <row r="41480" spans="4:4" x14ac:dyDescent="0.2">
      <c r="D41480" s="343"/>
    </row>
    <row r="41481" spans="4:4" x14ac:dyDescent="0.2">
      <c r="D41481" s="343"/>
    </row>
    <row r="41482" spans="4:4" x14ac:dyDescent="0.2">
      <c r="D41482" s="343"/>
    </row>
    <row r="41483" spans="4:4" x14ac:dyDescent="0.2">
      <c r="D41483" s="343"/>
    </row>
    <row r="41484" spans="4:4" x14ac:dyDescent="0.2">
      <c r="D41484" s="343"/>
    </row>
    <row r="41485" spans="4:4" x14ac:dyDescent="0.2">
      <c r="D41485" s="343"/>
    </row>
    <row r="41486" spans="4:4" x14ac:dyDescent="0.2">
      <c r="D41486" s="343"/>
    </row>
    <row r="41487" spans="4:4" x14ac:dyDescent="0.2">
      <c r="D41487" s="343"/>
    </row>
    <row r="41488" spans="4:4" x14ac:dyDescent="0.2">
      <c r="D41488" s="343"/>
    </row>
    <row r="41489" spans="4:4" x14ac:dyDescent="0.2">
      <c r="D41489" s="343"/>
    </row>
    <row r="41490" spans="4:4" x14ac:dyDescent="0.2">
      <c r="D41490" s="343"/>
    </row>
    <row r="41491" spans="4:4" x14ac:dyDescent="0.2">
      <c r="D41491" s="343"/>
    </row>
    <row r="41492" spans="4:4" x14ac:dyDescent="0.2">
      <c r="D41492" s="343"/>
    </row>
    <row r="41493" spans="4:4" x14ac:dyDescent="0.2">
      <c r="D41493" s="343"/>
    </row>
    <row r="41494" spans="4:4" x14ac:dyDescent="0.2">
      <c r="D41494" s="343"/>
    </row>
    <row r="41495" spans="4:4" x14ac:dyDescent="0.2">
      <c r="D41495" s="343"/>
    </row>
    <row r="41496" spans="4:4" x14ac:dyDescent="0.2">
      <c r="D41496" s="343"/>
    </row>
    <row r="41497" spans="4:4" x14ac:dyDescent="0.2">
      <c r="D41497" s="343"/>
    </row>
    <row r="41498" spans="4:4" x14ac:dyDescent="0.2">
      <c r="D41498" s="343"/>
    </row>
    <row r="41499" spans="4:4" x14ac:dyDescent="0.2">
      <c r="D41499" s="343"/>
    </row>
    <row r="41500" spans="4:4" x14ac:dyDescent="0.2">
      <c r="D41500" s="343"/>
    </row>
    <row r="41501" spans="4:4" x14ac:dyDescent="0.2">
      <c r="D41501" s="343"/>
    </row>
    <row r="41502" spans="4:4" x14ac:dyDescent="0.2">
      <c r="D41502" s="343"/>
    </row>
    <row r="41503" spans="4:4" x14ac:dyDescent="0.2">
      <c r="D41503" s="343"/>
    </row>
    <row r="41504" spans="4:4" x14ac:dyDescent="0.2">
      <c r="D41504" s="343"/>
    </row>
    <row r="41505" spans="4:4" x14ac:dyDescent="0.2">
      <c r="D41505" s="343"/>
    </row>
    <row r="41506" spans="4:4" x14ac:dyDescent="0.2">
      <c r="D41506" s="343"/>
    </row>
    <row r="41507" spans="4:4" x14ac:dyDescent="0.2">
      <c r="D41507" s="343"/>
    </row>
    <row r="41508" spans="4:4" x14ac:dyDescent="0.2">
      <c r="D41508" s="343"/>
    </row>
    <row r="41509" spans="4:4" x14ac:dyDescent="0.2">
      <c r="D41509" s="343"/>
    </row>
    <row r="41510" spans="4:4" x14ac:dyDescent="0.2">
      <c r="D41510" s="343"/>
    </row>
    <row r="41511" spans="4:4" x14ac:dyDescent="0.2">
      <c r="D41511" s="343"/>
    </row>
    <row r="41512" spans="4:4" x14ac:dyDescent="0.2">
      <c r="D41512" s="343"/>
    </row>
    <row r="41513" spans="4:4" x14ac:dyDescent="0.2">
      <c r="D41513" s="343"/>
    </row>
    <row r="41514" spans="4:4" x14ac:dyDescent="0.2">
      <c r="D41514" s="343"/>
    </row>
    <row r="41515" spans="4:4" x14ac:dyDescent="0.2">
      <c r="D41515" s="343"/>
    </row>
    <row r="41516" spans="4:4" x14ac:dyDescent="0.2">
      <c r="D41516" s="343"/>
    </row>
    <row r="41517" spans="4:4" x14ac:dyDescent="0.2">
      <c r="D41517" s="343"/>
    </row>
    <row r="41518" spans="4:4" x14ac:dyDescent="0.2">
      <c r="D41518" s="343"/>
    </row>
    <row r="41519" spans="4:4" x14ac:dyDescent="0.2">
      <c r="D41519" s="343"/>
    </row>
    <row r="41520" spans="4:4" x14ac:dyDescent="0.2">
      <c r="D41520" s="343"/>
    </row>
    <row r="41521" spans="4:4" x14ac:dyDescent="0.2">
      <c r="D41521" s="343"/>
    </row>
    <row r="41522" spans="4:4" x14ac:dyDescent="0.2">
      <c r="D41522" s="343"/>
    </row>
    <row r="41523" spans="4:4" x14ac:dyDescent="0.2">
      <c r="D41523" s="343"/>
    </row>
    <row r="41524" spans="4:4" x14ac:dyDescent="0.2">
      <c r="D41524" s="343"/>
    </row>
    <row r="41525" spans="4:4" x14ac:dyDescent="0.2">
      <c r="D41525" s="343"/>
    </row>
    <row r="41526" spans="4:4" x14ac:dyDescent="0.2">
      <c r="D41526" s="343"/>
    </row>
    <row r="41527" spans="4:4" x14ac:dyDescent="0.2">
      <c r="D41527" s="343"/>
    </row>
    <row r="41528" spans="4:4" x14ac:dyDescent="0.2">
      <c r="D41528" s="343"/>
    </row>
    <row r="41529" spans="4:4" x14ac:dyDescent="0.2">
      <c r="D41529" s="343"/>
    </row>
    <row r="41530" spans="4:4" x14ac:dyDescent="0.2">
      <c r="D41530" s="343"/>
    </row>
    <row r="41531" spans="4:4" x14ac:dyDescent="0.2">
      <c r="D41531" s="343"/>
    </row>
    <row r="41532" spans="4:4" x14ac:dyDescent="0.2">
      <c r="D41532" s="343"/>
    </row>
    <row r="41533" spans="4:4" x14ac:dyDescent="0.2">
      <c r="D41533" s="343"/>
    </row>
    <row r="41534" spans="4:4" x14ac:dyDescent="0.2">
      <c r="D41534" s="343"/>
    </row>
    <row r="41535" spans="4:4" x14ac:dyDescent="0.2">
      <c r="D41535" s="343"/>
    </row>
    <row r="41536" spans="4:4" x14ac:dyDescent="0.2">
      <c r="D41536" s="343"/>
    </row>
    <row r="41537" spans="4:4" x14ac:dyDescent="0.2">
      <c r="D41537" s="343"/>
    </row>
    <row r="41538" spans="4:4" x14ac:dyDescent="0.2">
      <c r="D41538" s="343"/>
    </row>
    <row r="41539" spans="4:4" x14ac:dyDescent="0.2">
      <c r="D41539" s="343"/>
    </row>
    <row r="41540" spans="4:4" x14ac:dyDescent="0.2">
      <c r="D41540" s="343"/>
    </row>
    <row r="41541" spans="4:4" x14ac:dyDescent="0.2">
      <c r="D41541" s="343"/>
    </row>
    <row r="41542" spans="4:4" x14ac:dyDescent="0.2">
      <c r="D41542" s="343"/>
    </row>
    <row r="41543" spans="4:4" x14ac:dyDescent="0.2">
      <c r="D41543" s="343"/>
    </row>
    <row r="41544" spans="4:4" x14ac:dyDescent="0.2">
      <c r="D41544" s="343"/>
    </row>
    <row r="41545" spans="4:4" x14ac:dyDescent="0.2">
      <c r="D41545" s="343"/>
    </row>
    <row r="41546" spans="4:4" x14ac:dyDescent="0.2">
      <c r="D41546" s="343"/>
    </row>
    <row r="41547" spans="4:4" x14ac:dyDescent="0.2">
      <c r="D41547" s="343"/>
    </row>
    <row r="41548" spans="4:4" x14ac:dyDescent="0.2">
      <c r="D41548" s="343"/>
    </row>
    <row r="41549" spans="4:4" x14ac:dyDescent="0.2">
      <c r="D41549" s="343"/>
    </row>
    <row r="41550" spans="4:4" x14ac:dyDescent="0.2">
      <c r="D41550" s="343"/>
    </row>
    <row r="41551" spans="4:4" x14ac:dyDescent="0.2">
      <c r="D41551" s="343"/>
    </row>
    <row r="41552" spans="4:4" x14ac:dyDescent="0.2">
      <c r="D41552" s="343"/>
    </row>
    <row r="41553" spans="4:4" x14ac:dyDescent="0.2">
      <c r="D41553" s="343"/>
    </row>
    <row r="41554" spans="4:4" x14ac:dyDescent="0.2">
      <c r="D41554" s="343"/>
    </row>
    <row r="41555" spans="4:4" x14ac:dyDescent="0.2">
      <c r="D41555" s="343"/>
    </row>
    <row r="41556" spans="4:4" x14ac:dyDescent="0.2">
      <c r="D41556" s="343"/>
    </row>
    <row r="41557" spans="4:4" x14ac:dyDescent="0.2">
      <c r="D41557" s="343"/>
    </row>
    <row r="41558" spans="4:4" x14ac:dyDescent="0.2">
      <c r="D41558" s="343"/>
    </row>
    <row r="41559" spans="4:4" x14ac:dyDescent="0.2">
      <c r="D41559" s="343"/>
    </row>
    <row r="41560" spans="4:4" x14ac:dyDescent="0.2">
      <c r="D41560" s="343"/>
    </row>
    <row r="41561" spans="4:4" x14ac:dyDescent="0.2">
      <c r="D41561" s="343"/>
    </row>
    <row r="41562" spans="4:4" x14ac:dyDescent="0.2">
      <c r="D41562" s="343"/>
    </row>
    <row r="41563" spans="4:4" x14ac:dyDescent="0.2">
      <c r="D41563" s="343"/>
    </row>
    <row r="41564" spans="4:4" x14ac:dyDescent="0.2">
      <c r="D41564" s="343"/>
    </row>
    <row r="41565" spans="4:4" x14ac:dyDescent="0.2">
      <c r="D41565" s="343"/>
    </row>
    <row r="41566" spans="4:4" x14ac:dyDescent="0.2">
      <c r="D41566" s="343"/>
    </row>
    <row r="41567" spans="4:4" x14ac:dyDescent="0.2">
      <c r="D41567" s="343"/>
    </row>
    <row r="41568" spans="4:4" x14ac:dyDescent="0.2">
      <c r="D41568" s="343"/>
    </row>
    <row r="41569" spans="4:4" x14ac:dyDescent="0.2">
      <c r="D41569" s="343"/>
    </row>
    <row r="41570" spans="4:4" x14ac:dyDescent="0.2">
      <c r="D41570" s="343"/>
    </row>
    <row r="41571" spans="4:4" x14ac:dyDescent="0.2">
      <c r="D41571" s="343"/>
    </row>
    <row r="41572" spans="4:4" x14ac:dyDescent="0.2">
      <c r="D41572" s="343"/>
    </row>
    <row r="41573" spans="4:4" x14ac:dyDescent="0.2">
      <c r="D41573" s="343"/>
    </row>
    <row r="41574" spans="4:4" x14ac:dyDescent="0.2">
      <c r="D41574" s="343"/>
    </row>
    <row r="41575" spans="4:4" x14ac:dyDescent="0.2">
      <c r="D41575" s="343"/>
    </row>
    <row r="41576" spans="4:4" x14ac:dyDescent="0.2">
      <c r="D41576" s="343"/>
    </row>
    <row r="41577" spans="4:4" x14ac:dyDescent="0.2">
      <c r="D41577" s="343"/>
    </row>
    <row r="41578" spans="4:4" x14ac:dyDescent="0.2">
      <c r="D41578" s="343"/>
    </row>
    <row r="41579" spans="4:4" x14ac:dyDescent="0.2">
      <c r="D41579" s="343"/>
    </row>
    <row r="41580" spans="4:4" x14ac:dyDescent="0.2">
      <c r="D41580" s="343"/>
    </row>
    <row r="41581" spans="4:4" x14ac:dyDescent="0.2">
      <c r="D41581" s="343"/>
    </row>
    <row r="41582" spans="4:4" x14ac:dyDescent="0.2">
      <c r="D41582" s="343"/>
    </row>
    <row r="41583" spans="4:4" x14ac:dyDescent="0.2">
      <c r="D41583" s="343"/>
    </row>
    <row r="41584" spans="4:4" x14ac:dyDescent="0.2">
      <c r="D41584" s="343"/>
    </row>
    <row r="41585" spans="4:4" x14ac:dyDescent="0.2">
      <c r="D41585" s="343"/>
    </row>
    <row r="41586" spans="4:4" x14ac:dyDescent="0.2">
      <c r="D41586" s="343"/>
    </row>
    <row r="41587" spans="4:4" x14ac:dyDescent="0.2">
      <c r="D41587" s="343"/>
    </row>
    <row r="41588" spans="4:4" x14ac:dyDescent="0.2">
      <c r="D41588" s="343"/>
    </row>
    <row r="41589" spans="4:4" x14ac:dyDescent="0.2">
      <c r="D41589" s="343"/>
    </row>
    <row r="41590" spans="4:4" x14ac:dyDescent="0.2">
      <c r="D41590" s="343"/>
    </row>
    <row r="41591" spans="4:4" x14ac:dyDescent="0.2">
      <c r="D41591" s="343"/>
    </row>
    <row r="41592" spans="4:4" x14ac:dyDescent="0.2">
      <c r="D41592" s="343"/>
    </row>
    <row r="41593" spans="4:4" x14ac:dyDescent="0.2">
      <c r="D41593" s="343"/>
    </row>
    <row r="41594" spans="4:4" x14ac:dyDescent="0.2">
      <c r="D41594" s="343"/>
    </row>
    <row r="41595" spans="4:4" x14ac:dyDescent="0.2">
      <c r="D41595" s="343"/>
    </row>
    <row r="41596" spans="4:4" x14ac:dyDescent="0.2">
      <c r="D41596" s="343"/>
    </row>
    <row r="41597" spans="4:4" x14ac:dyDescent="0.2">
      <c r="D41597" s="343"/>
    </row>
    <row r="41598" spans="4:4" x14ac:dyDescent="0.2">
      <c r="D41598" s="343"/>
    </row>
    <row r="41599" spans="4:4" x14ac:dyDescent="0.2">
      <c r="D41599" s="343"/>
    </row>
    <row r="41600" spans="4:4" x14ac:dyDescent="0.2">
      <c r="D41600" s="343"/>
    </row>
    <row r="41601" spans="4:4" x14ac:dyDescent="0.2">
      <c r="D41601" s="343"/>
    </row>
    <row r="41602" spans="4:4" x14ac:dyDescent="0.2">
      <c r="D41602" s="343"/>
    </row>
    <row r="41603" spans="4:4" x14ac:dyDescent="0.2">
      <c r="D41603" s="343"/>
    </row>
    <row r="41604" spans="4:4" x14ac:dyDescent="0.2">
      <c r="D41604" s="343"/>
    </row>
    <row r="41605" spans="4:4" x14ac:dyDescent="0.2">
      <c r="D41605" s="343"/>
    </row>
    <row r="41606" spans="4:4" x14ac:dyDescent="0.2">
      <c r="D41606" s="343"/>
    </row>
    <row r="41607" spans="4:4" x14ac:dyDescent="0.2">
      <c r="D41607" s="343"/>
    </row>
    <row r="41608" spans="4:4" x14ac:dyDescent="0.2">
      <c r="D41608" s="343"/>
    </row>
    <row r="41609" spans="4:4" x14ac:dyDescent="0.2">
      <c r="D41609" s="343"/>
    </row>
    <row r="41610" spans="4:4" x14ac:dyDescent="0.2">
      <c r="D41610" s="343"/>
    </row>
    <row r="41611" spans="4:4" x14ac:dyDescent="0.2">
      <c r="D41611" s="343"/>
    </row>
    <row r="41612" spans="4:4" x14ac:dyDescent="0.2">
      <c r="D41612" s="343"/>
    </row>
    <row r="41613" spans="4:4" x14ac:dyDescent="0.2">
      <c r="D41613" s="343"/>
    </row>
    <row r="41614" spans="4:4" x14ac:dyDescent="0.2">
      <c r="D41614" s="343"/>
    </row>
    <row r="41615" spans="4:4" x14ac:dyDescent="0.2">
      <c r="D41615" s="343"/>
    </row>
    <row r="41616" spans="4:4" x14ac:dyDescent="0.2">
      <c r="D41616" s="343"/>
    </row>
    <row r="41617" spans="4:4" x14ac:dyDescent="0.2">
      <c r="D41617" s="343"/>
    </row>
    <row r="41618" spans="4:4" x14ac:dyDescent="0.2">
      <c r="D41618" s="343"/>
    </row>
    <row r="41619" spans="4:4" x14ac:dyDescent="0.2">
      <c r="D41619" s="343"/>
    </row>
    <row r="41620" spans="4:4" x14ac:dyDescent="0.2">
      <c r="D41620" s="343"/>
    </row>
    <row r="41621" spans="4:4" x14ac:dyDescent="0.2">
      <c r="D41621" s="343"/>
    </row>
    <row r="41622" spans="4:4" x14ac:dyDescent="0.2">
      <c r="D41622" s="343"/>
    </row>
    <row r="41623" spans="4:4" x14ac:dyDescent="0.2">
      <c r="D41623" s="343"/>
    </row>
    <row r="41624" spans="4:4" x14ac:dyDescent="0.2">
      <c r="D41624" s="343"/>
    </row>
    <row r="41625" spans="4:4" x14ac:dyDescent="0.2">
      <c r="D41625" s="343"/>
    </row>
    <row r="41626" spans="4:4" x14ac:dyDescent="0.2">
      <c r="D41626" s="343"/>
    </row>
    <row r="41627" spans="4:4" x14ac:dyDescent="0.2">
      <c r="D41627" s="343"/>
    </row>
    <row r="41628" spans="4:4" x14ac:dyDescent="0.2">
      <c r="D41628" s="343"/>
    </row>
    <row r="41629" spans="4:4" x14ac:dyDescent="0.2">
      <c r="D41629" s="343"/>
    </row>
    <row r="41630" spans="4:4" x14ac:dyDescent="0.2">
      <c r="D41630" s="343"/>
    </row>
    <row r="41631" spans="4:4" x14ac:dyDescent="0.2">
      <c r="D41631" s="343"/>
    </row>
    <row r="41632" spans="4:4" x14ac:dyDescent="0.2">
      <c r="D41632" s="343"/>
    </row>
    <row r="41633" spans="4:4" x14ac:dyDescent="0.2">
      <c r="D41633" s="343"/>
    </row>
    <row r="41634" spans="4:4" x14ac:dyDescent="0.2">
      <c r="D41634" s="343"/>
    </row>
    <row r="41635" spans="4:4" x14ac:dyDescent="0.2">
      <c r="D41635" s="343"/>
    </row>
    <row r="41636" spans="4:4" x14ac:dyDescent="0.2">
      <c r="D41636" s="343"/>
    </row>
    <row r="41637" spans="4:4" x14ac:dyDescent="0.2">
      <c r="D41637" s="343"/>
    </row>
    <row r="41638" spans="4:4" x14ac:dyDescent="0.2">
      <c r="D41638" s="343"/>
    </row>
    <row r="41639" spans="4:4" x14ac:dyDescent="0.2">
      <c r="D41639" s="343"/>
    </row>
    <row r="41640" spans="4:4" x14ac:dyDescent="0.2">
      <c r="D41640" s="343"/>
    </row>
    <row r="41641" spans="4:4" x14ac:dyDescent="0.2">
      <c r="D41641" s="343"/>
    </row>
    <row r="41642" spans="4:4" x14ac:dyDescent="0.2">
      <c r="D41642" s="343"/>
    </row>
    <row r="41643" spans="4:4" x14ac:dyDescent="0.2">
      <c r="D41643" s="343"/>
    </row>
    <row r="41644" spans="4:4" x14ac:dyDescent="0.2">
      <c r="D41644" s="343"/>
    </row>
    <row r="41645" spans="4:4" x14ac:dyDescent="0.2">
      <c r="D41645" s="343"/>
    </row>
    <row r="41646" spans="4:4" x14ac:dyDescent="0.2">
      <c r="D41646" s="343"/>
    </row>
    <row r="41647" spans="4:4" x14ac:dyDescent="0.2">
      <c r="D41647" s="343"/>
    </row>
    <row r="41648" spans="4:4" x14ac:dyDescent="0.2">
      <c r="D41648" s="343"/>
    </row>
    <row r="41649" spans="4:4" x14ac:dyDescent="0.2">
      <c r="D41649" s="343"/>
    </row>
    <row r="41650" spans="4:4" x14ac:dyDescent="0.2">
      <c r="D41650" s="343"/>
    </row>
    <row r="41651" spans="4:4" x14ac:dyDescent="0.2">
      <c r="D41651" s="343"/>
    </row>
    <row r="41652" spans="4:4" x14ac:dyDescent="0.2">
      <c r="D41652" s="343"/>
    </row>
    <row r="41653" spans="4:4" x14ac:dyDescent="0.2">
      <c r="D41653" s="343"/>
    </row>
    <row r="41654" spans="4:4" x14ac:dyDescent="0.2">
      <c r="D41654" s="343"/>
    </row>
    <row r="41655" spans="4:4" x14ac:dyDescent="0.2">
      <c r="D41655" s="343"/>
    </row>
    <row r="41656" spans="4:4" x14ac:dyDescent="0.2">
      <c r="D41656" s="343"/>
    </row>
    <row r="41657" spans="4:4" x14ac:dyDescent="0.2">
      <c r="D41657" s="343"/>
    </row>
    <row r="41658" spans="4:4" x14ac:dyDescent="0.2">
      <c r="D41658" s="343"/>
    </row>
    <row r="41659" spans="4:4" x14ac:dyDescent="0.2">
      <c r="D41659" s="343"/>
    </row>
    <row r="41660" spans="4:4" x14ac:dyDescent="0.2">
      <c r="D41660" s="343"/>
    </row>
    <row r="41661" spans="4:4" x14ac:dyDescent="0.2">
      <c r="D41661" s="343"/>
    </row>
    <row r="41662" spans="4:4" x14ac:dyDescent="0.2">
      <c r="D41662" s="343"/>
    </row>
    <row r="41663" spans="4:4" x14ac:dyDescent="0.2">
      <c r="D41663" s="343"/>
    </row>
    <row r="41664" spans="4:4" x14ac:dyDescent="0.2">
      <c r="D41664" s="343"/>
    </row>
    <row r="41665" spans="4:4" x14ac:dyDescent="0.2">
      <c r="D41665" s="343"/>
    </row>
    <row r="41666" spans="4:4" x14ac:dyDescent="0.2">
      <c r="D41666" s="343"/>
    </row>
    <row r="41667" spans="4:4" x14ac:dyDescent="0.2">
      <c r="D41667" s="343"/>
    </row>
    <row r="41668" spans="4:4" x14ac:dyDescent="0.2">
      <c r="D41668" s="343"/>
    </row>
    <row r="41669" spans="4:4" x14ac:dyDescent="0.2">
      <c r="D41669" s="343"/>
    </row>
    <row r="41670" spans="4:4" x14ac:dyDescent="0.2">
      <c r="D41670" s="343"/>
    </row>
    <row r="41671" spans="4:4" x14ac:dyDescent="0.2">
      <c r="D41671" s="343"/>
    </row>
    <row r="41672" spans="4:4" x14ac:dyDescent="0.2">
      <c r="D41672" s="343"/>
    </row>
    <row r="41673" spans="4:4" x14ac:dyDescent="0.2">
      <c r="D41673" s="343"/>
    </row>
    <row r="41674" spans="4:4" x14ac:dyDescent="0.2">
      <c r="D41674" s="343"/>
    </row>
    <row r="41675" spans="4:4" x14ac:dyDescent="0.2">
      <c r="D41675" s="343"/>
    </row>
    <row r="41676" spans="4:4" x14ac:dyDescent="0.2">
      <c r="D41676" s="343"/>
    </row>
    <row r="41677" spans="4:4" x14ac:dyDescent="0.2">
      <c r="D41677" s="343"/>
    </row>
    <row r="41678" spans="4:4" x14ac:dyDescent="0.2">
      <c r="D41678" s="343"/>
    </row>
    <row r="41679" spans="4:4" x14ac:dyDescent="0.2">
      <c r="D41679" s="343"/>
    </row>
    <row r="41680" spans="4:4" x14ac:dyDescent="0.2">
      <c r="D41680" s="343"/>
    </row>
    <row r="41681" spans="4:4" x14ac:dyDescent="0.2">
      <c r="D41681" s="343"/>
    </row>
    <row r="41682" spans="4:4" x14ac:dyDescent="0.2">
      <c r="D41682" s="343"/>
    </row>
    <row r="41683" spans="4:4" x14ac:dyDescent="0.2">
      <c r="D41683" s="343"/>
    </row>
    <row r="41684" spans="4:4" x14ac:dyDescent="0.2">
      <c r="D41684" s="343"/>
    </row>
    <row r="41685" spans="4:4" x14ac:dyDescent="0.2">
      <c r="D41685" s="343"/>
    </row>
    <row r="41686" spans="4:4" x14ac:dyDescent="0.2">
      <c r="D41686" s="343"/>
    </row>
    <row r="41687" spans="4:4" x14ac:dyDescent="0.2">
      <c r="D41687" s="343"/>
    </row>
    <row r="41688" spans="4:4" x14ac:dyDescent="0.2">
      <c r="D41688" s="343"/>
    </row>
    <row r="41689" spans="4:4" x14ac:dyDescent="0.2">
      <c r="D41689" s="343"/>
    </row>
    <row r="41690" spans="4:4" x14ac:dyDescent="0.2">
      <c r="D41690" s="343"/>
    </row>
    <row r="41691" spans="4:4" x14ac:dyDescent="0.2">
      <c r="D41691" s="343"/>
    </row>
    <row r="41692" spans="4:4" x14ac:dyDescent="0.2">
      <c r="D41692" s="343"/>
    </row>
    <row r="41693" spans="4:4" x14ac:dyDescent="0.2">
      <c r="D41693" s="343"/>
    </row>
    <row r="41694" spans="4:4" x14ac:dyDescent="0.2">
      <c r="D41694" s="343"/>
    </row>
    <row r="41695" spans="4:4" x14ac:dyDescent="0.2">
      <c r="D41695" s="343"/>
    </row>
    <row r="41696" spans="4:4" x14ac:dyDescent="0.2">
      <c r="D41696" s="343"/>
    </row>
    <row r="41697" spans="4:4" x14ac:dyDescent="0.2">
      <c r="D41697" s="343"/>
    </row>
    <row r="41698" spans="4:4" x14ac:dyDescent="0.2">
      <c r="D41698" s="343"/>
    </row>
    <row r="41699" spans="4:4" x14ac:dyDescent="0.2">
      <c r="D41699" s="343"/>
    </row>
    <row r="41700" spans="4:4" x14ac:dyDescent="0.2">
      <c r="D41700" s="343"/>
    </row>
    <row r="41701" spans="4:4" x14ac:dyDescent="0.2">
      <c r="D41701" s="343"/>
    </row>
    <row r="41702" spans="4:4" x14ac:dyDescent="0.2">
      <c r="D41702" s="343"/>
    </row>
    <row r="41703" spans="4:4" x14ac:dyDescent="0.2">
      <c r="D41703" s="343"/>
    </row>
    <row r="41704" spans="4:4" x14ac:dyDescent="0.2">
      <c r="D41704" s="343"/>
    </row>
    <row r="41705" spans="4:4" x14ac:dyDescent="0.2">
      <c r="D41705" s="343"/>
    </row>
    <row r="41706" spans="4:4" x14ac:dyDescent="0.2">
      <c r="D41706" s="343"/>
    </row>
    <row r="41707" spans="4:4" x14ac:dyDescent="0.2">
      <c r="D41707" s="343"/>
    </row>
    <row r="41708" spans="4:4" x14ac:dyDescent="0.2">
      <c r="D41708" s="343"/>
    </row>
    <row r="41709" spans="4:4" x14ac:dyDescent="0.2">
      <c r="D41709" s="343"/>
    </row>
    <row r="41710" spans="4:4" x14ac:dyDescent="0.2">
      <c r="D41710" s="343"/>
    </row>
    <row r="41711" spans="4:4" x14ac:dyDescent="0.2">
      <c r="D41711" s="343"/>
    </row>
    <row r="41712" spans="4:4" x14ac:dyDescent="0.2">
      <c r="D41712" s="343"/>
    </row>
    <row r="41713" spans="4:4" x14ac:dyDescent="0.2">
      <c r="D41713" s="343"/>
    </row>
    <row r="41714" spans="4:4" x14ac:dyDescent="0.2">
      <c r="D41714" s="343"/>
    </row>
    <row r="41715" spans="4:4" x14ac:dyDescent="0.2">
      <c r="D41715" s="343"/>
    </row>
    <row r="41716" spans="4:4" x14ac:dyDescent="0.2">
      <c r="D41716" s="343"/>
    </row>
    <row r="41717" spans="4:4" x14ac:dyDescent="0.2">
      <c r="D41717" s="343"/>
    </row>
    <row r="41718" spans="4:4" x14ac:dyDescent="0.2">
      <c r="D41718" s="343"/>
    </row>
    <row r="41719" spans="4:4" x14ac:dyDescent="0.2">
      <c r="D41719" s="343"/>
    </row>
    <row r="41720" spans="4:4" x14ac:dyDescent="0.2">
      <c r="D41720" s="343"/>
    </row>
    <row r="41721" spans="4:4" x14ac:dyDescent="0.2">
      <c r="D41721" s="343"/>
    </row>
    <row r="41722" spans="4:4" x14ac:dyDescent="0.2">
      <c r="D41722" s="343"/>
    </row>
    <row r="41723" spans="4:4" x14ac:dyDescent="0.2">
      <c r="D41723" s="343"/>
    </row>
    <row r="41724" spans="4:4" x14ac:dyDescent="0.2">
      <c r="D41724" s="343"/>
    </row>
    <row r="41725" spans="4:4" x14ac:dyDescent="0.2">
      <c r="D41725" s="343"/>
    </row>
    <row r="41726" spans="4:4" x14ac:dyDescent="0.2">
      <c r="D41726" s="343"/>
    </row>
    <row r="41727" spans="4:4" x14ac:dyDescent="0.2">
      <c r="D41727" s="343"/>
    </row>
    <row r="41728" spans="4:4" x14ac:dyDescent="0.2">
      <c r="D41728" s="343"/>
    </row>
    <row r="41729" spans="4:4" x14ac:dyDescent="0.2">
      <c r="D41729" s="343"/>
    </row>
    <row r="41730" spans="4:4" x14ac:dyDescent="0.2">
      <c r="D41730" s="343"/>
    </row>
    <row r="41731" spans="4:4" x14ac:dyDescent="0.2">
      <c r="D41731" s="343"/>
    </row>
    <row r="41732" spans="4:4" x14ac:dyDescent="0.2">
      <c r="D41732" s="343"/>
    </row>
    <row r="41733" spans="4:4" x14ac:dyDescent="0.2">
      <c r="D41733" s="343"/>
    </row>
    <row r="41734" spans="4:4" x14ac:dyDescent="0.2">
      <c r="D41734" s="343"/>
    </row>
    <row r="41735" spans="4:4" x14ac:dyDescent="0.2">
      <c r="D41735" s="343"/>
    </row>
    <row r="41736" spans="4:4" x14ac:dyDescent="0.2">
      <c r="D41736" s="343"/>
    </row>
    <row r="41737" spans="4:4" x14ac:dyDescent="0.2">
      <c r="D41737" s="343"/>
    </row>
    <row r="41738" spans="4:4" x14ac:dyDescent="0.2">
      <c r="D41738" s="343"/>
    </row>
    <row r="41739" spans="4:4" x14ac:dyDescent="0.2">
      <c r="D41739" s="343"/>
    </row>
    <row r="41740" spans="4:4" x14ac:dyDescent="0.2">
      <c r="D41740" s="343"/>
    </row>
    <row r="41741" spans="4:4" x14ac:dyDescent="0.2">
      <c r="D41741" s="343"/>
    </row>
    <row r="41742" spans="4:4" x14ac:dyDescent="0.2">
      <c r="D41742" s="343"/>
    </row>
    <row r="41743" spans="4:4" x14ac:dyDescent="0.2">
      <c r="D41743" s="343"/>
    </row>
    <row r="41744" spans="4:4" x14ac:dyDescent="0.2">
      <c r="D41744" s="343"/>
    </row>
    <row r="41745" spans="4:4" x14ac:dyDescent="0.2">
      <c r="D41745" s="343"/>
    </row>
    <row r="41746" spans="4:4" x14ac:dyDescent="0.2">
      <c r="D41746" s="343"/>
    </row>
    <row r="41747" spans="4:4" x14ac:dyDescent="0.2">
      <c r="D41747" s="343"/>
    </row>
    <row r="41748" spans="4:4" x14ac:dyDescent="0.2">
      <c r="D41748" s="343"/>
    </row>
    <row r="41749" spans="4:4" x14ac:dyDescent="0.2">
      <c r="D41749" s="343"/>
    </row>
    <row r="41750" spans="4:4" x14ac:dyDescent="0.2">
      <c r="D41750" s="343"/>
    </row>
    <row r="41751" spans="4:4" x14ac:dyDescent="0.2">
      <c r="D41751" s="343"/>
    </row>
    <row r="41752" spans="4:4" x14ac:dyDescent="0.2">
      <c r="D41752" s="343"/>
    </row>
    <row r="41753" spans="4:4" x14ac:dyDescent="0.2">
      <c r="D41753" s="343"/>
    </row>
    <row r="41754" spans="4:4" x14ac:dyDescent="0.2">
      <c r="D41754" s="343"/>
    </row>
    <row r="41755" spans="4:4" x14ac:dyDescent="0.2">
      <c r="D41755" s="343"/>
    </row>
    <row r="41756" spans="4:4" x14ac:dyDescent="0.2">
      <c r="D41756" s="343"/>
    </row>
    <row r="41757" spans="4:4" x14ac:dyDescent="0.2">
      <c r="D41757" s="343"/>
    </row>
    <row r="41758" spans="4:4" x14ac:dyDescent="0.2">
      <c r="D41758" s="343"/>
    </row>
    <row r="41759" spans="4:4" x14ac:dyDescent="0.2">
      <c r="D41759" s="343"/>
    </row>
    <row r="41760" spans="4:4" x14ac:dyDescent="0.2">
      <c r="D41760" s="343"/>
    </row>
    <row r="41761" spans="4:4" x14ac:dyDescent="0.2">
      <c r="D41761" s="343"/>
    </row>
    <row r="41762" spans="4:4" x14ac:dyDescent="0.2">
      <c r="D41762" s="343"/>
    </row>
    <row r="41763" spans="4:4" x14ac:dyDescent="0.2">
      <c r="D41763" s="343"/>
    </row>
    <row r="41764" spans="4:4" x14ac:dyDescent="0.2">
      <c r="D41764" s="343"/>
    </row>
    <row r="41765" spans="4:4" x14ac:dyDescent="0.2">
      <c r="D41765" s="343"/>
    </row>
    <row r="41766" spans="4:4" x14ac:dyDescent="0.2">
      <c r="D41766" s="343"/>
    </row>
    <row r="41767" spans="4:4" x14ac:dyDescent="0.2">
      <c r="D41767" s="343"/>
    </row>
    <row r="41768" spans="4:4" x14ac:dyDescent="0.2">
      <c r="D41768" s="343"/>
    </row>
    <row r="41769" spans="4:4" x14ac:dyDescent="0.2">
      <c r="D41769" s="343"/>
    </row>
    <row r="41770" spans="4:4" x14ac:dyDescent="0.2">
      <c r="D41770" s="343"/>
    </row>
    <row r="41771" spans="4:4" x14ac:dyDescent="0.2">
      <c r="D41771" s="343"/>
    </row>
    <row r="41772" spans="4:4" x14ac:dyDescent="0.2">
      <c r="D41772" s="343"/>
    </row>
    <row r="41773" spans="4:4" x14ac:dyDescent="0.2">
      <c r="D41773" s="343"/>
    </row>
    <row r="41774" spans="4:4" x14ac:dyDescent="0.2">
      <c r="D41774" s="343"/>
    </row>
    <row r="41775" spans="4:4" x14ac:dyDescent="0.2">
      <c r="D41775" s="343"/>
    </row>
    <row r="41776" spans="4:4" x14ac:dyDescent="0.2">
      <c r="D41776" s="343"/>
    </row>
    <row r="41777" spans="4:4" x14ac:dyDescent="0.2">
      <c r="D41777" s="343"/>
    </row>
    <row r="41778" spans="4:4" x14ac:dyDescent="0.2">
      <c r="D41778" s="343"/>
    </row>
    <row r="41779" spans="4:4" x14ac:dyDescent="0.2">
      <c r="D41779" s="343"/>
    </row>
    <row r="41780" spans="4:4" x14ac:dyDescent="0.2">
      <c r="D41780" s="343"/>
    </row>
    <row r="41781" spans="4:4" x14ac:dyDescent="0.2">
      <c r="D41781" s="343"/>
    </row>
    <row r="41782" spans="4:4" x14ac:dyDescent="0.2">
      <c r="D41782" s="343"/>
    </row>
    <row r="41783" spans="4:4" x14ac:dyDescent="0.2">
      <c r="D41783" s="343"/>
    </row>
    <row r="41784" spans="4:4" x14ac:dyDescent="0.2">
      <c r="D41784" s="343"/>
    </row>
    <row r="41785" spans="4:4" x14ac:dyDescent="0.2">
      <c r="D41785" s="343"/>
    </row>
    <row r="41786" spans="4:4" x14ac:dyDescent="0.2">
      <c r="D41786" s="343"/>
    </row>
    <row r="41787" spans="4:4" x14ac:dyDescent="0.2">
      <c r="D41787" s="343"/>
    </row>
    <row r="41788" spans="4:4" x14ac:dyDescent="0.2">
      <c r="D41788" s="343"/>
    </row>
    <row r="41789" spans="4:4" x14ac:dyDescent="0.2">
      <c r="D41789" s="343"/>
    </row>
    <row r="41790" spans="4:4" x14ac:dyDescent="0.2">
      <c r="D41790" s="343"/>
    </row>
    <row r="41791" spans="4:4" x14ac:dyDescent="0.2">
      <c r="D41791" s="343"/>
    </row>
    <row r="41792" spans="4:4" x14ac:dyDescent="0.2">
      <c r="D41792" s="343"/>
    </row>
    <row r="41793" spans="4:4" x14ac:dyDescent="0.2">
      <c r="D41793" s="343"/>
    </row>
    <row r="41794" spans="4:4" x14ac:dyDescent="0.2">
      <c r="D41794" s="343"/>
    </row>
    <row r="41795" spans="4:4" x14ac:dyDescent="0.2">
      <c r="D41795" s="343"/>
    </row>
    <row r="41796" spans="4:4" x14ac:dyDescent="0.2">
      <c r="D41796" s="343"/>
    </row>
    <row r="41797" spans="4:4" x14ac:dyDescent="0.2">
      <c r="D41797" s="343"/>
    </row>
    <row r="41798" spans="4:4" x14ac:dyDescent="0.2">
      <c r="D41798" s="343"/>
    </row>
    <row r="41799" spans="4:4" x14ac:dyDescent="0.2">
      <c r="D41799" s="343"/>
    </row>
    <row r="41800" spans="4:4" x14ac:dyDescent="0.2">
      <c r="D41800" s="343"/>
    </row>
    <row r="41801" spans="4:4" x14ac:dyDescent="0.2">
      <c r="D41801" s="343"/>
    </row>
    <row r="41802" spans="4:4" x14ac:dyDescent="0.2">
      <c r="D41802" s="343"/>
    </row>
    <row r="41803" spans="4:4" x14ac:dyDescent="0.2">
      <c r="D41803" s="343"/>
    </row>
    <row r="41804" spans="4:4" x14ac:dyDescent="0.2">
      <c r="D41804" s="343"/>
    </row>
    <row r="41805" spans="4:4" x14ac:dyDescent="0.2">
      <c r="D41805" s="343"/>
    </row>
    <row r="41806" spans="4:4" x14ac:dyDescent="0.2">
      <c r="D41806" s="343"/>
    </row>
    <row r="41807" spans="4:4" x14ac:dyDescent="0.2">
      <c r="D41807" s="343"/>
    </row>
    <row r="41808" spans="4:4" x14ac:dyDescent="0.2">
      <c r="D41808" s="343"/>
    </row>
    <row r="41809" spans="4:4" x14ac:dyDescent="0.2">
      <c r="D41809" s="343"/>
    </row>
    <row r="41810" spans="4:4" x14ac:dyDescent="0.2">
      <c r="D41810" s="343"/>
    </row>
    <row r="41811" spans="4:4" x14ac:dyDescent="0.2">
      <c r="D41811" s="343"/>
    </row>
    <row r="41812" spans="4:4" x14ac:dyDescent="0.2">
      <c r="D41812" s="343"/>
    </row>
    <row r="41813" spans="4:4" x14ac:dyDescent="0.2">
      <c r="D41813" s="343"/>
    </row>
    <row r="41814" spans="4:4" x14ac:dyDescent="0.2">
      <c r="D41814" s="343"/>
    </row>
    <row r="41815" spans="4:4" x14ac:dyDescent="0.2">
      <c r="D41815" s="343"/>
    </row>
    <row r="41816" spans="4:4" x14ac:dyDescent="0.2">
      <c r="D41816" s="343"/>
    </row>
    <row r="41817" spans="4:4" x14ac:dyDescent="0.2">
      <c r="D41817" s="343"/>
    </row>
    <row r="41818" spans="4:4" x14ac:dyDescent="0.2">
      <c r="D41818" s="343"/>
    </row>
    <row r="41819" spans="4:4" x14ac:dyDescent="0.2">
      <c r="D41819" s="343"/>
    </row>
    <row r="41820" spans="4:4" x14ac:dyDescent="0.2">
      <c r="D41820" s="343"/>
    </row>
    <row r="41821" spans="4:4" x14ac:dyDescent="0.2">
      <c r="D41821" s="343"/>
    </row>
    <row r="41822" spans="4:4" x14ac:dyDescent="0.2">
      <c r="D41822" s="343"/>
    </row>
    <row r="41823" spans="4:4" x14ac:dyDescent="0.2">
      <c r="D41823" s="343"/>
    </row>
    <row r="41824" spans="4:4" x14ac:dyDescent="0.2">
      <c r="D41824" s="343"/>
    </row>
    <row r="41825" spans="4:4" x14ac:dyDescent="0.2">
      <c r="D41825" s="343"/>
    </row>
    <row r="41826" spans="4:4" x14ac:dyDescent="0.2">
      <c r="D41826" s="343"/>
    </row>
    <row r="41827" spans="4:4" x14ac:dyDescent="0.2">
      <c r="D41827" s="343"/>
    </row>
    <row r="41828" spans="4:4" x14ac:dyDescent="0.2">
      <c r="D41828" s="343"/>
    </row>
    <row r="41829" spans="4:4" x14ac:dyDescent="0.2">
      <c r="D41829" s="343"/>
    </row>
    <row r="41830" spans="4:4" x14ac:dyDescent="0.2">
      <c r="D41830" s="343"/>
    </row>
    <row r="41831" spans="4:4" x14ac:dyDescent="0.2">
      <c r="D41831" s="343"/>
    </row>
    <row r="41832" spans="4:4" x14ac:dyDescent="0.2">
      <c r="D41832" s="343"/>
    </row>
    <row r="41833" spans="4:4" x14ac:dyDescent="0.2">
      <c r="D41833" s="343"/>
    </row>
    <row r="41834" spans="4:4" x14ac:dyDescent="0.2">
      <c r="D41834" s="343"/>
    </row>
    <row r="41835" spans="4:4" x14ac:dyDescent="0.2">
      <c r="D41835" s="343"/>
    </row>
    <row r="41836" spans="4:4" x14ac:dyDescent="0.2">
      <c r="D41836" s="343"/>
    </row>
    <row r="41837" spans="4:4" x14ac:dyDescent="0.2">
      <c r="D41837" s="343"/>
    </row>
    <row r="41838" spans="4:4" x14ac:dyDescent="0.2">
      <c r="D41838" s="343"/>
    </row>
    <row r="41839" spans="4:4" x14ac:dyDescent="0.2">
      <c r="D41839" s="343"/>
    </row>
    <row r="41840" spans="4:4" x14ac:dyDescent="0.2">
      <c r="D41840" s="343"/>
    </row>
    <row r="41841" spans="4:4" x14ac:dyDescent="0.2">
      <c r="D41841" s="343"/>
    </row>
    <row r="41842" spans="4:4" x14ac:dyDescent="0.2">
      <c r="D41842" s="343"/>
    </row>
    <row r="41843" spans="4:4" x14ac:dyDescent="0.2">
      <c r="D41843" s="343"/>
    </row>
    <row r="41844" spans="4:4" x14ac:dyDescent="0.2">
      <c r="D41844" s="343"/>
    </row>
    <row r="41845" spans="4:4" x14ac:dyDescent="0.2">
      <c r="D41845" s="343"/>
    </row>
    <row r="41846" spans="4:4" x14ac:dyDescent="0.2">
      <c r="D41846" s="343"/>
    </row>
    <row r="41847" spans="4:4" x14ac:dyDescent="0.2">
      <c r="D41847" s="343"/>
    </row>
    <row r="41848" spans="4:4" x14ac:dyDescent="0.2">
      <c r="D41848" s="343"/>
    </row>
    <row r="41849" spans="4:4" x14ac:dyDescent="0.2">
      <c r="D41849" s="343"/>
    </row>
    <row r="41850" spans="4:4" x14ac:dyDescent="0.2">
      <c r="D41850" s="343"/>
    </row>
    <row r="41851" spans="4:4" x14ac:dyDescent="0.2">
      <c r="D41851" s="343"/>
    </row>
    <row r="41852" spans="4:4" x14ac:dyDescent="0.2">
      <c r="D41852" s="343"/>
    </row>
    <row r="41853" spans="4:4" x14ac:dyDescent="0.2">
      <c r="D41853" s="343"/>
    </row>
    <row r="41854" spans="4:4" x14ac:dyDescent="0.2">
      <c r="D41854" s="343"/>
    </row>
    <row r="41855" spans="4:4" x14ac:dyDescent="0.2">
      <c r="D41855" s="343"/>
    </row>
    <row r="41856" spans="4:4" x14ac:dyDescent="0.2">
      <c r="D41856" s="343"/>
    </row>
    <row r="41857" spans="4:4" x14ac:dyDescent="0.2">
      <c r="D41857" s="343"/>
    </row>
    <row r="41858" spans="4:4" x14ac:dyDescent="0.2">
      <c r="D41858" s="343"/>
    </row>
    <row r="41859" spans="4:4" x14ac:dyDescent="0.2">
      <c r="D41859" s="343"/>
    </row>
    <row r="41860" spans="4:4" x14ac:dyDescent="0.2">
      <c r="D41860" s="343"/>
    </row>
    <row r="41861" spans="4:4" x14ac:dyDescent="0.2">
      <c r="D41861" s="343"/>
    </row>
    <row r="41862" spans="4:4" x14ac:dyDescent="0.2">
      <c r="D41862" s="343"/>
    </row>
    <row r="41863" spans="4:4" x14ac:dyDescent="0.2">
      <c r="D41863" s="343"/>
    </row>
    <row r="41864" spans="4:4" x14ac:dyDescent="0.2">
      <c r="D41864" s="343"/>
    </row>
    <row r="41865" spans="4:4" x14ac:dyDescent="0.2">
      <c r="D41865" s="343"/>
    </row>
    <row r="41866" spans="4:4" x14ac:dyDescent="0.2">
      <c r="D41866" s="343"/>
    </row>
    <row r="41867" spans="4:4" x14ac:dyDescent="0.2">
      <c r="D41867" s="343"/>
    </row>
    <row r="41868" spans="4:4" x14ac:dyDescent="0.2">
      <c r="D41868" s="343"/>
    </row>
    <row r="41869" spans="4:4" x14ac:dyDescent="0.2">
      <c r="D41869" s="343"/>
    </row>
    <row r="41870" spans="4:4" x14ac:dyDescent="0.2">
      <c r="D41870" s="343"/>
    </row>
    <row r="41871" spans="4:4" x14ac:dyDescent="0.2">
      <c r="D41871" s="343"/>
    </row>
    <row r="41872" spans="4:4" x14ac:dyDescent="0.2">
      <c r="D41872" s="343"/>
    </row>
    <row r="41873" spans="4:4" x14ac:dyDescent="0.2">
      <c r="D41873" s="343"/>
    </row>
    <row r="41874" spans="4:4" x14ac:dyDescent="0.2">
      <c r="D41874" s="343"/>
    </row>
    <row r="41875" spans="4:4" x14ac:dyDescent="0.2">
      <c r="D41875" s="343"/>
    </row>
    <row r="41876" spans="4:4" x14ac:dyDescent="0.2">
      <c r="D41876" s="343"/>
    </row>
    <row r="41877" spans="4:4" x14ac:dyDescent="0.2">
      <c r="D41877" s="343"/>
    </row>
    <row r="41878" spans="4:4" x14ac:dyDescent="0.2">
      <c r="D41878" s="343"/>
    </row>
    <row r="41879" spans="4:4" x14ac:dyDescent="0.2">
      <c r="D41879" s="343"/>
    </row>
    <row r="41880" spans="4:4" x14ac:dyDescent="0.2">
      <c r="D41880" s="343"/>
    </row>
    <row r="41881" spans="4:4" x14ac:dyDescent="0.2">
      <c r="D41881" s="343"/>
    </row>
    <row r="41882" spans="4:4" x14ac:dyDescent="0.2">
      <c r="D41882" s="343"/>
    </row>
    <row r="41883" spans="4:4" x14ac:dyDescent="0.2">
      <c r="D41883" s="343"/>
    </row>
    <row r="41884" spans="4:4" x14ac:dyDescent="0.2">
      <c r="D41884" s="343"/>
    </row>
    <row r="41885" spans="4:4" x14ac:dyDescent="0.2">
      <c r="D41885" s="343"/>
    </row>
    <row r="41886" spans="4:4" x14ac:dyDescent="0.2">
      <c r="D41886" s="343"/>
    </row>
    <row r="41887" spans="4:4" x14ac:dyDescent="0.2">
      <c r="D41887" s="343"/>
    </row>
    <row r="41888" spans="4:4" x14ac:dyDescent="0.2">
      <c r="D41888" s="343"/>
    </row>
    <row r="41889" spans="4:4" x14ac:dyDescent="0.2">
      <c r="D41889" s="343"/>
    </row>
    <row r="41890" spans="4:4" x14ac:dyDescent="0.2">
      <c r="D41890" s="343"/>
    </row>
    <row r="41891" spans="4:4" x14ac:dyDescent="0.2">
      <c r="D41891" s="343"/>
    </row>
    <row r="41892" spans="4:4" x14ac:dyDescent="0.2">
      <c r="D41892" s="343"/>
    </row>
    <row r="41893" spans="4:4" x14ac:dyDescent="0.2">
      <c r="D41893" s="343"/>
    </row>
    <row r="41894" spans="4:4" x14ac:dyDescent="0.2">
      <c r="D41894" s="343"/>
    </row>
    <row r="41895" spans="4:4" x14ac:dyDescent="0.2">
      <c r="D41895" s="343"/>
    </row>
    <row r="41896" spans="4:4" x14ac:dyDescent="0.2">
      <c r="D41896" s="343"/>
    </row>
    <row r="41897" spans="4:4" x14ac:dyDescent="0.2">
      <c r="D41897" s="343"/>
    </row>
    <row r="41898" spans="4:4" x14ac:dyDescent="0.2">
      <c r="D41898" s="343"/>
    </row>
    <row r="41899" spans="4:4" x14ac:dyDescent="0.2">
      <c r="D41899" s="343"/>
    </row>
    <row r="41900" spans="4:4" x14ac:dyDescent="0.2">
      <c r="D41900" s="343"/>
    </row>
    <row r="41901" spans="4:4" x14ac:dyDescent="0.2">
      <c r="D41901" s="343"/>
    </row>
    <row r="41902" spans="4:4" x14ac:dyDescent="0.2">
      <c r="D41902" s="343"/>
    </row>
    <row r="41903" spans="4:4" x14ac:dyDescent="0.2">
      <c r="D41903" s="343"/>
    </row>
    <row r="41904" spans="4:4" x14ac:dyDescent="0.2">
      <c r="D41904" s="343"/>
    </row>
    <row r="41905" spans="4:4" x14ac:dyDescent="0.2">
      <c r="D41905" s="343"/>
    </row>
    <row r="41906" spans="4:4" x14ac:dyDescent="0.2">
      <c r="D41906" s="343"/>
    </row>
    <row r="41907" spans="4:4" x14ac:dyDescent="0.2">
      <c r="D41907" s="343"/>
    </row>
    <row r="41908" spans="4:4" x14ac:dyDescent="0.2">
      <c r="D41908" s="343"/>
    </row>
    <row r="41909" spans="4:4" x14ac:dyDescent="0.2">
      <c r="D41909" s="343"/>
    </row>
    <row r="41910" spans="4:4" x14ac:dyDescent="0.2">
      <c r="D41910" s="343"/>
    </row>
    <row r="41911" spans="4:4" x14ac:dyDescent="0.2">
      <c r="D41911" s="343"/>
    </row>
    <row r="41912" spans="4:4" x14ac:dyDescent="0.2">
      <c r="D41912" s="343"/>
    </row>
    <row r="41913" spans="4:4" x14ac:dyDescent="0.2">
      <c r="D41913" s="343"/>
    </row>
    <row r="41914" spans="4:4" x14ac:dyDescent="0.2">
      <c r="D41914" s="343"/>
    </row>
    <row r="41915" spans="4:4" x14ac:dyDescent="0.2">
      <c r="D41915" s="343"/>
    </row>
    <row r="41916" spans="4:4" x14ac:dyDescent="0.2">
      <c r="D41916" s="343"/>
    </row>
    <row r="41917" spans="4:4" x14ac:dyDescent="0.2">
      <c r="D41917" s="343"/>
    </row>
    <row r="41918" spans="4:4" x14ac:dyDescent="0.2">
      <c r="D41918" s="343"/>
    </row>
    <row r="41919" spans="4:4" x14ac:dyDescent="0.2">
      <c r="D41919" s="343"/>
    </row>
    <row r="41920" spans="4:4" x14ac:dyDescent="0.2">
      <c r="D41920" s="343"/>
    </row>
    <row r="41921" spans="4:4" x14ac:dyDescent="0.2">
      <c r="D41921" s="343"/>
    </row>
    <row r="41922" spans="4:4" x14ac:dyDescent="0.2">
      <c r="D41922" s="343"/>
    </row>
    <row r="41923" spans="4:4" x14ac:dyDescent="0.2">
      <c r="D41923" s="343"/>
    </row>
    <row r="41924" spans="4:4" x14ac:dyDescent="0.2">
      <c r="D41924" s="343"/>
    </row>
    <row r="41925" spans="4:4" x14ac:dyDescent="0.2">
      <c r="D41925" s="343"/>
    </row>
    <row r="41926" spans="4:4" x14ac:dyDescent="0.2">
      <c r="D41926" s="343"/>
    </row>
    <row r="41927" spans="4:4" x14ac:dyDescent="0.2">
      <c r="D41927" s="343"/>
    </row>
    <row r="41928" spans="4:4" x14ac:dyDescent="0.2">
      <c r="D41928" s="343"/>
    </row>
    <row r="41929" spans="4:4" x14ac:dyDescent="0.2">
      <c r="D41929" s="343"/>
    </row>
    <row r="41930" spans="4:4" x14ac:dyDescent="0.2">
      <c r="D41930" s="343"/>
    </row>
    <row r="41931" spans="4:4" x14ac:dyDescent="0.2">
      <c r="D41931" s="343"/>
    </row>
    <row r="41932" spans="4:4" x14ac:dyDescent="0.2">
      <c r="D41932" s="343"/>
    </row>
    <row r="41933" spans="4:4" x14ac:dyDescent="0.2">
      <c r="D41933" s="343"/>
    </row>
    <row r="41934" spans="4:4" x14ac:dyDescent="0.2">
      <c r="D41934" s="343"/>
    </row>
    <row r="41935" spans="4:4" x14ac:dyDescent="0.2">
      <c r="D41935" s="343"/>
    </row>
    <row r="41936" spans="4:4" x14ac:dyDescent="0.2">
      <c r="D41936" s="343"/>
    </row>
    <row r="41937" spans="4:4" x14ac:dyDescent="0.2">
      <c r="D41937" s="343"/>
    </row>
    <row r="41938" spans="4:4" x14ac:dyDescent="0.2">
      <c r="D41938" s="343"/>
    </row>
    <row r="41939" spans="4:4" x14ac:dyDescent="0.2">
      <c r="D41939" s="343"/>
    </row>
    <row r="41940" spans="4:4" x14ac:dyDescent="0.2">
      <c r="D41940" s="343"/>
    </row>
    <row r="41941" spans="4:4" x14ac:dyDescent="0.2">
      <c r="D41941" s="343"/>
    </row>
    <row r="41942" spans="4:4" x14ac:dyDescent="0.2">
      <c r="D41942" s="343"/>
    </row>
    <row r="41943" spans="4:4" x14ac:dyDescent="0.2">
      <c r="D41943" s="343"/>
    </row>
    <row r="41944" spans="4:4" x14ac:dyDescent="0.2">
      <c r="D41944" s="343"/>
    </row>
    <row r="41945" spans="4:4" x14ac:dyDescent="0.2">
      <c r="D41945" s="343"/>
    </row>
    <row r="41946" spans="4:4" x14ac:dyDescent="0.2">
      <c r="D41946" s="343"/>
    </row>
    <row r="41947" spans="4:4" x14ac:dyDescent="0.2">
      <c r="D41947" s="343"/>
    </row>
    <row r="41948" spans="4:4" x14ac:dyDescent="0.2">
      <c r="D41948" s="343"/>
    </row>
    <row r="41949" spans="4:4" x14ac:dyDescent="0.2">
      <c r="D41949" s="343"/>
    </row>
    <row r="41950" spans="4:4" x14ac:dyDescent="0.2">
      <c r="D41950" s="343"/>
    </row>
    <row r="41951" spans="4:4" x14ac:dyDescent="0.2">
      <c r="D41951" s="343"/>
    </row>
    <row r="41952" spans="4:4" x14ac:dyDescent="0.2">
      <c r="D41952" s="343"/>
    </row>
    <row r="41953" spans="4:4" x14ac:dyDescent="0.2">
      <c r="D41953" s="343"/>
    </row>
    <row r="41954" spans="4:4" x14ac:dyDescent="0.2">
      <c r="D41954" s="343"/>
    </row>
    <row r="41955" spans="4:4" x14ac:dyDescent="0.2">
      <c r="D41955" s="343"/>
    </row>
    <row r="41956" spans="4:4" x14ac:dyDescent="0.2">
      <c r="D41956" s="343"/>
    </row>
    <row r="41957" spans="4:4" x14ac:dyDescent="0.2">
      <c r="D41957" s="343"/>
    </row>
    <row r="41958" spans="4:4" x14ac:dyDescent="0.2">
      <c r="D41958" s="343"/>
    </row>
    <row r="41959" spans="4:4" x14ac:dyDescent="0.2">
      <c r="D41959" s="343"/>
    </row>
    <row r="41960" spans="4:4" x14ac:dyDescent="0.2">
      <c r="D41960" s="343"/>
    </row>
    <row r="41961" spans="4:4" x14ac:dyDescent="0.2">
      <c r="D41961" s="343"/>
    </row>
    <row r="41962" spans="4:4" x14ac:dyDescent="0.2">
      <c r="D41962" s="343"/>
    </row>
    <row r="41963" spans="4:4" x14ac:dyDescent="0.2">
      <c r="D41963" s="343"/>
    </row>
    <row r="41964" spans="4:4" x14ac:dyDescent="0.2">
      <c r="D41964" s="343"/>
    </row>
    <row r="41965" spans="4:4" x14ac:dyDescent="0.2">
      <c r="D41965" s="343"/>
    </row>
    <row r="41966" spans="4:4" x14ac:dyDescent="0.2">
      <c r="D41966" s="343"/>
    </row>
    <row r="41967" spans="4:4" x14ac:dyDescent="0.2">
      <c r="D41967" s="343"/>
    </row>
    <row r="41968" spans="4:4" x14ac:dyDescent="0.2">
      <c r="D41968" s="343"/>
    </row>
    <row r="41969" spans="4:4" x14ac:dyDescent="0.2">
      <c r="D41969" s="343"/>
    </row>
    <row r="41970" spans="4:4" x14ac:dyDescent="0.2">
      <c r="D41970" s="343"/>
    </row>
    <row r="41971" spans="4:4" x14ac:dyDescent="0.2">
      <c r="D41971" s="343"/>
    </row>
    <row r="41972" spans="4:4" x14ac:dyDescent="0.2">
      <c r="D41972" s="343"/>
    </row>
    <row r="41973" spans="4:4" x14ac:dyDescent="0.2">
      <c r="D41973" s="343"/>
    </row>
    <row r="41974" spans="4:4" x14ac:dyDescent="0.2">
      <c r="D41974" s="343"/>
    </row>
    <row r="41975" spans="4:4" x14ac:dyDescent="0.2">
      <c r="D41975" s="343"/>
    </row>
    <row r="41976" spans="4:4" x14ac:dyDescent="0.2">
      <c r="D41976" s="343"/>
    </row>
    <row r="41977" spans="4:4" x14ac:dyDescent="0.2">
      <c r="D41977" s="343"/>
    </row>
    <row r="41978" spans="4:4" x14ac:dyDescent="0.2">
      <c r="D41978" s="343"/>
    </row>
    <row r="41979" spans="4:4" x14ac:dyDescent="0.2">
      <c r="D41979" s="343"/>
    </row>
    <row r="41980" spans="4:4" x14ac:dyDescent="0.2">
      <c r="D41980" s="343"/>
    </row>
    <row r="41981" spans="4:4" x14ac:dyDescent="0.2">
      <c r="D41981" s="343"/>
    </row>
    <row r="41982" spans="4:4" x14ac:dyDescent="0.2">
      <c r="D41982" s="343"/>
    </row>
    <row r="41983" spans="4:4" x14ac:dyDescent="0.2">
      <c r="D41983" s="343"/>
    </row>
    <row r="41984" spans="4:4" x14ac:dyDescent="0.2">
      <c r="D41984" s="343"/>
    </row>
    <row r="41985" spans="4:4" x14ac:dyDescent="0.2">
      <c r="D41985" s="343"/>
    </row>
    <row r="41986" spans="4:4" x14ac:dyDescent="0.2">
      <c r="D41986" s="343"/>
    </row>
    <row r="41987" spans="4:4" x14ac:dyDescent="0.2">
      <c r="D41987" s="343"/>
    </row>
    <row r="41988" spans="4:4" x14ac:dyDescent="0.2">
      <c r="D41988" s="343"/>
    </row>
    <row r="41989" spans="4:4" x14ac:dyDescent="0.2">
      <c r="D41989" s="343"/>
    </row>
    <row r="41990" spans="4:4" x14ac:dyDescent="0.2">
      <c r="D41990" s="343"/>
    </row>
    <row r="41991" spans="4:4" x14ac:dyDescent="0.2">
      <c r="D41991" s="343"/>
    </row>
    <row r="41992" spans="4:4" x14ac:dyDescent="0.2">
      <c r="D41992" s="343"/>
    </row>
    <row r="41993" spans="4:4" x14ac:dyDescent="0.2">
      <c r="D41993" s="343"/>
    </row>
    <row r="41994" spans="4:4" x14ac:dyDescent="0.2">
      <c r="D41994" s="343"/>
    </row>
    <row r="41995" spans="4:4" x14ac:dyDescent="0.2">
      <c r="D41995" s="343"/>
    </row>
    <row r="41996" spans="4:4" x14ac:dyDescent="0.2">
      <c r="D41996" s="343"/>
    </row>
    <row r="41997" spans="4:4" x14ac:dyDescent="0.2">
      <c r="D41997" s="343"/>
    </row>
    <row r="41998" spans="4:4" x14ac:dyDescent="0.2">
      <c r="D41998" s="343"/>
    </row>
    <row r="41999" spans="4:4" x14ac:dyDescent="0.2">
      <c r="D41999" s="343"/>
    </row>
    <row r="42000" spans="4:4" x14ac:dyDescent="0.2">
      <c r="D42000" s="343"/>
    </row>
    <row r="42001" spans="4:4" x14ac:dyDescent="0.2">
      <c r="D42001" s="343"/>
    </row>
    <row r="42002" spans="4:4" x14ac:dyDescent="0.2">
      <c r="D42002" s="343"/>
    </row>
    <row r="42003" spans="4:4" x14ac:dyDescent="0.2">
      <c r="D42003" s="343"/>
    </row>
    <row r="42004" spans="4:4" x14ac:dyDescent="0.2">
      <c r="D42004" s="343"/>
    </row>
    <row r="42005" spans="4:4" x14ac:dyDescent="0.2">
      <c r="D42005" s="343"/>
    </row>
    <row r="42006" spans="4:4" x14ac:dyDescent="0.2">
      <c r="D42006" s="343"/>
    </row>
    <row r="42007" spans="4:4" x14ac:dyDescent="0.2">
      <c r="D42007" s="343"/>
    </row>
    <row r="42008" spans="4:4" x14ac:dyDescent="0.2">
      <c r="D42008" s="343"/>
    </row>
    <row r="42009" spans="4:4" x14ac:dyDescent="0.2">
      <c r="D42009" s="343"/>
    </row>
    <row r="42010" spans="4:4" x14ac:dyDescent="0.2">
      <c r="D42010" s="343"/>
    </row>
    <row r="42011" spans="4:4" x14ac:dyDescent="0.2">
      <c r="D42011" s="343"/>
    </row>
    <row r="42012" spans="4:4" x14ac:dyDescent="0.2">
      <c r="D42012" s="343"/>
    </row>
    <row r="42013" spans="4:4" x14ac:dyDescent="0.2">
      <c r="D42013" s="343"/>
    </row>
    <row r="42014" spans="4:4" x14ac:dyDescent="0.2">
      <c r="D42014" s="343"/>
    </row>
    <row r="42015" spans="4:4" x14ac:dyDescent="0.2">
      <c r="D42015" s="343"/>
    </row>
    <row r="42016" spans="4:4" x14ac:dyDescent="0.2">
      <c r="D42016" s="343"/>
    </row>
    <row r="42017" spans="4:4" x14ac:dyDescent="0.2">
      <c r="D42017" s="343"/>
    </row>
    <row r="42018" spans="4:4" x14ac:dyDescent="0.2">
      <c r="D42018" s="343"/>
    </row>
    <row r="42019" spans="4:4" x14ac:dyDescent="0.2">
      <c r="D42019" s="343"/>
    </row>
    <row r="42020" spans="4:4" x14ac:dyDescent="0.2">
      <c r="D42020" s="343"/>
    </row>
    <row r="42021" spans="4:4" x14ac:dyDescent="0.2">
      <c r="D42021" s="343"/>
    </row>
    <row r="42022" spans="4:4" x14ac:dyDescent="0.2">
      <c r="D42022" s="343"/>
    </row>
    <row r="42023" spans="4:4" x14ac:dyDescent="0.2">
      <c r="D42023" s="343"/>
    </row>
    <row r="42024" spans="4:4" x14ac:dyDescent="0.2">
      <c r="D42024" s="343"/>
    </row>
    <row r="42025" spans="4:4" x14ac:dyDescent="0.2">
      <c r="D42025" s="343"/>
    </row>
    <row r="42026" spans="4:4" x14ac:dyDescent="0.2">
      <c r="D42026" s="343"/>
    </row>
    <row r="42027" spans="4:4" x14ac:dyDescent="0.2">
      <c r="D42027" s="343"/>
    </row>
    <row r="42028" spans="4:4" x14ac:dyDescent="0.2">
      <c r="D42028" s="343"/>
    </row>
    <row r="42029" spans="4:4" x14ac:dyDescent="0.2">
      <c r="D42029" s="343"/>
    </row>
    <row r="42030" spans="4:4" x14ac:dyDescent="0.2">
      <c r="D42030" s="343"/>
    </row>
    <row r="42031" spans="4:4" x14ac:dyDescent="0.2">
      <c r="D42031" s="343"/>
    </row>
    <row r="42032" spans="4:4" x14ac:dyDescent="0.2">
      <c r="D42032" s="343"/>
    </row>
    <row r="42033" spans="4:4" x14ac:dyDescent="0.2">
      <c r="D42033" s="343"/>
    </row>
    <row r="42034" spans="4:4" x14ac:dyDescent="0.2">
      <c r="D42034" s="343"/>
    </row>
    <row r="42035" spans="4:4" x14ac:dyDescent="0.2">
      <c r="D42035" s="343"/>
    </row>
    <row r="42036" spans="4:4" x14ac:dyDescent="0.2">
      <c r="D42036" s="343"/>
    </row>
    <row r="42037" spans="4:4" x14ac:dyDescent="0.2">
      <c r="D42037" s="343"/>
    </row>
    <row r="42038" spans="4:4" x14ac:dyDescent="0.2">
      <c r="D42038" s="343"/>
    </row>
    <row r="42039" spans="4:4" x14ac:dyDescent="0.2">
      <c r="D42039" s="343"/>
    </row>
    <row r="42040" spans="4:4" x14ac:dyDescent="0.2">
      <c r="D42040" s="343"/>
    </row>
    <row r="42041" spans="4:4" x14ac:dyDescent="0.2">
      <c r="D42041" s="343"/>
    </row>
    <row r="42042" spans="4:4" x14ac:dyDescent="0.2">
      <c r="D42042" s="343"/>
    </row>
    <row r="42043" spans="4:4" x14ac:dyDescent="0.2">
      <c r="D42043" s="343"/>
    </row>
    <row r="42044" spans="4:4" x14ac:dyDescent="0.2">
      <c r="D42044" s="343"/>
    </row>
    <row r="42045" spans="4:4" x14ac:dyDescent="0.2">
      <c r="D42045" s="343"/>
    </row>
    <row r="42046" spans="4:4" x14ac:dyDescent="0.2">
      <c r="D42046" s="343"/>
    </row>
    <row r="42047" spans="4:4" x14ac:dyDescent="0.2">
      <c r="D42047" s="343"/>
    </row>
    <row r="42048" spans="4:4" x14ac:dyDescent="0.2">
      <c r="D42048" s="343"/>
    </row>
    <row r="42049" spans="4:4" x14ac:dyDescent="0.2">
      <c r="D42049" s="343"/>
    </row>
    <row r="42050" spans="4:4" x14ac:dyDescent="0.2">
      <c r="D42050" s="343"/>
    </row>
    <row r="42051" spans="4:4" x14ac:dyDescent="0.2">
      <c r="D42051" s="343"/>
    </row>
    <row r="42052" spans="4:4" x14ac:dyDescent="0.2">
      <c r="D42052" s="343"/>
    </row>
    <row r="42053" spans="4:4" x14ac:dyDescent="0.2">
      <c r="D42053" s="343"/>
    </row>
    <row r="42054" spans="4:4" x14ac:dyDescent="0.2">
      <c r="D42054" s="343"/>
    </row>
    <row r="42055" spans="4:4" x14ac:dyDescent="0.2">
      <c r="D42055" s="343"/>
    </row>
    <row r="42056" spans="4:4" x14ac:dyDescent="0.2">
      <c r="D42056" s="343"/>
    </row>
    <row r="42057" spans="4:4" x14ac:dyDescent="0.2">
      <c r="D42057" s="343"/>
    </row>
    <row r="42058" spans="4:4" x14ac:dyDescent="0.2">
      <c r="D42058" s="343"/>
    </row>
    <row r="42059" spans="4:4" x14ac:dyDescent="0.2">
      <c r="D42059" s="343"/>
    </row>
    <row r="42060" spans="4:4" x14ac:dyDescent="0.2">
      <c r="D42060" s="343"/>
    </row>
    <row r="42061" spans="4:4" x14ac:dyDescent="0.2">
      <c r="D42061" s="343"/>
    </row>
    <row r="42062" spans="4:4" x14ac:dyDescent="0.2">
      <c r="D42062" s="343"/>
    </row>
    <row r="42063" spans="4:4" x14ac:dyDescent="0.2">
      <c r="D42063" s="343"/>
    </row>
    <row r="42064" spans="4:4" x14ac:dyDescent="0.2">
      <c r="D42064" s="343"/>
    </row>
    <row r="42065" spans="4:4" x14ac:dyDescent="0.2">
      <c r="D42065" s="343"/>
    </row>
    <row r="42066" spans="4:4" x14ac:dyDescent="0.2">
      <c r="D42066" s="343"/>
    </row>
    <row r="42067" spans="4:4" x14ac:dyDescent="0.2">
      <c r="D42067" s="343"/>
    </row>
    <row r="42068" spans="4:4" x14ac:dyDescent="0.2">
      <c r="D42068" s="343"/>
    </row>
    <row r="42069" spans="4:4" x14ac:dyDescent="0.2">
      <c r="D42069" s="343"/>
    </row>
    <row r="42070" spans="4:4" x14ac:dyDescent="0.2">
      <c r="D42070" s="343"/>
    </row>
    <row r="42071" spans="4:4" x14ac:dyDescent="0.2">
      <c r="D42071" s="343"/>
    </row>
    <row r="42072" spans="4:4" x14ac:dyDescent="0.2">
      <c r="D42072" s="343"/>
    </row>
    <row r="42073" spans="4:4" x14ac:dyDescent="0.2">
      <c r="D42073" s="343"/>
    </row>
    <row r="42074" spans="4:4" x14ac:dyDescent="0.2">
      <c r="D42074" s="343"/>
    </row>
    <row r="42075" spans="4:4" x14ac:dyDescent="0.2">
      <c r="D42075" s="343"/>
    </row>
    <row r="42076" spans="4:4" x14ac:dyDescent="0.2">
      <c r="D42076" s="343"/>
    </row>
    <row r="42077" spans="4:4" x14ac:dyDescent="0.2">
      <c r="D42077" s="343"/>
    </row>
    <row r="42078" spans="4:4" x14ac:dyDescent="0.2">
      <c r="D42078" s="343"/>
    </row>
    <row r="42079" spans="4:4" x14ac:dyDescent="0.2">
      <c r="D42079" s="343"/>
    </row>
    <row r="42080" spans="4:4" x14ac:dyDescent="0.2">
      <c r="D42080" s="343"/>
    </row>
    <row r="42081" spans="4:4" x14ac:dyDescent="0.2">
      <c r="D42081" s="343"/>
    </row>
    <row r="42082" spans="4:4" x14ac:dyDescent="0.2">
      <c r="D42082" s="343"/>
    </row>
    <row r="42083" spans="4:4" x14ac:dyDescent="0.2">
      <c r="D42083" s="343"/>
    </row>
    <row r="42084" spans="4:4" x14ac:dyDescent="0.2">
      <c r="D42084" s="343"/>
    </row>
    <row r="42085" spans="4:4" x14ac:dyDescent="0.2">
      <c r="D42085" s="343"/>
    </row>
    <row r="42086" spans="4:4" x14ac:dyDescent="0.2">
      <c r="D42086" s="343"/>
    </row>
    <row r="42087" spans="4:4" x14ac:dyDescent="0.2">
      <c r="D42087" s="343"/>
    </row>
    <row r="42088" spans="4:4" x14ac:dyDescent="0.2">
      <c r="D42088" s="343"/>
    </row>
    <row r="42089" spans="4:4" x14ac:dyDescent="0.2">
      <c r="D42089" s="343"/>
    </row>
    <row r="42090" spans="4:4" x14ac:dyDescent="0.2">
      <c r="D42090" s="343"/>
    </row>
    <row r="42091" spans="4:4" x14ac:dyDescent="0.2">
      <c r="D42091" s="343"/>
    </row>
    <row r="42092" spans="4:4" x14ac:dyDescent="0.2">
      <c r="D42092" s="343"/>
    </row>
    <row r="42093" spans="4:4" x14ac:dyDescent="0.2">
      <c r="D42093" s="343"/>
    </row>
    <row r="42094" spans="4:4" x14ac:dyDescent="0.2">
      <c r="D42094" s="343"/>
    </row>
    <row r="42095" spans="4:4" x14ac:dyDescent="0.2">
      <c r="D42095" s="343"/>
    </row>
    <row r="42096" spans="4:4" x14ac:dyDescent="0.2">
      <c r="D42096" s="343"/>
    </row>
    <row r="42097" spans="4:4" x14ac:dyDescent="0.2">
      <c r="D42097" s="343"/>
    </row>
    <row r="42098" spans="4:4" x14ac:dyDescent="0.2">
      <c r="D42098" s="343"/>
    </row>
    <row r="42099" spans="4:4" x14ac:dyDescent="0.2">
      <c r="D42099" s="343"/>
    </row>
    <row r="42100" spans="4:4" x14ac:dyDescent="0.2">
      <c r="D42100" s="343"/>
    </row>
    <row r="42101" spans="4:4" x14ac:dyDescent="0.2">
      <c r="D42101" s="343"/>
    </row>
    <row r="42102" spans="4:4" x14ac:dyDescent="0.2">
      <c r="D42102" s="343"/>
    </row>
    <row r="42103" spans="4:4" x14ac:dyDescent="0.2">
      <c r="D42103" s="343"/>
    </row>
    <row r="42104" spans="4:4" x14ac:dyDescent="0.2">
      <c r="D42104" s="343"/>
    </row>
    <row r="42105" spans="4:4" x14ac:dyDescent="0.2">
      <c r="D42105" s="343"/>
    </row>
    <row r="42106" spans="4:4" x14ac:dyDescent="0.2">
      <c r="D42106" s="343"/>
    </row>
    <row r="42107" spans="4:4" x14ac:dyDescent="0.2">
      <c r="D42107" s="343"/>
    </row>
    <row r="42108" spans="4:4" x14ac:dyDescent="0.2">
      <c r="D42108" s="343"/>
    </row>
    <row r="42109" spans="4:4" x14ac:dyDescent="0.2">
      <c r="D42109" s="343"/>
    </row>
    <row r="42110" spans="4:4" x14ac:dyDescent="0.2">
      <c r="D42110" s="343"/>
    </row>
    <row r="42111" spans="4:4" x14ac:dyDescent="0.2">
      <c r="D42111" s="343"/>
    </row>
    <row r="42112" spans="4:4" x14ac:dyDescent="0.2">
      <c r="D42112" s="343"/>
    </row>
    <row r="42113" spans="4:4" x14ac:dyDescent="0.2">
      <c r="D42113" s="343"/>
    </row>
    <row r="42114" spans="4:4" x14ac:dyDescent="0.2">
      <c r="D42114" s="343"/>
    </row>
    <row r="42115" spans="4:4" x14ac:dyDescent="0.2">
      <c r="D42115" s="343"/>
    </row>
    <row r="42116" spans="4:4" x14ac:dyDescent="0.2">
      <c r="D42116" s="343"/>
    </row>
    <row r="42117" spans="4:4" x14ac:dyDescent="0.2">
      <c r="D42117" s="343"/>
    </row>
    <row r="42118" spans="4:4" x14ac:dyDescent="0.2">
      <c r="D42118" s="343"/>
    </row>
    <row r="42119" spans="4:4" x14ac:dyDescent="0.2">
      <c r="D42119" s="343"/>
    </row>
    <row r="42120" spans="4:4" x14ac:dyDescent="0.2">
      <c r="D42120" s="343"/>
    </row>
    <row r="42121" spans="4:4" x14ac:dyDescent="0.2">
      <c r="D42121" s="343"/>
    </row>
    <row r="42122" spans="4:4" x14ac:dyDescent="0.2">
      <c r="D42122" s="343"/>
    </row>
    <row r="42123" spans="4:4" x14ac:dyDescent="0.2">
      <c r="D42123" s="343"/>
    </row>
    <row r="42124" spans="4:4" x14ac:dyDescent="0.2">
      <c r="D42124" s="343"/>
    </row>
    <row r="42125" spans="4:4" x14ac:dyDescent="0.2">
      <c r="D42125" s="343"/>
    </row>
    <row r="42126" spans="4:4" x14ac:dyDescent="0.2">
      <c r="D42126" s="343"/>
    </row>
    <row r="42127" spans="4:4" x14ac:dyDescent="0.2">
      <c r="D42127" s="343"/>
    </row>
    <row r="42128" spans="4:4" x14ac:dyDescent="0.2">
      <c r="D42128" s="343"/>
    </row>
    <row r="42129" spans="4:4" x14ac:dyDescent="0.2">
      <c r="D42129" s="343"/>
    </row>
    <row r="42130" spans="4:4" x14ac:dyDescent="0.2">
      <c r="D42130" s="343"/>
    </row>
    <row r="42131" spans="4:4" x14ac:dyDescent="0.2">
      <c r="D42131" s="343"/>
    </row>
    <row r="42132" spans="4:4" x14ac:dyDescent="0.2">
      <c r="D42132" s="343"/>
    </row>
    <row r="42133" spans="4:4" x14ac:dyDescent="0.2">
      <c r="D42133" s="343"/>
    </row>
    <row r="42134" spans="4:4" x14ac:dyDescent="0.2">
      <c r="D42134" s="343"/>
    </row>
    <row r="42135" spans="4:4" x14ac:dyDescent="0.2">
      <c r="D42135" s="343"/>
    </row>
    <row r="42136" spans="4:4" x14ac:dyDescent="0.2">
      <c r="D42136" s="343"/>
    </row>
    <row r="42137" spans="4:4" x14ac:dyDescent="0.2">
      <c r="D42137" s="343"/>
    </row>
    <row r="42138" spans="4:4" x14ac:dyDescent="0.2">
      <c r="D42138" s="343"/>
    </row>
    <row r="42139" spans="4:4" x14ac:dyDescent="0.2">
      <c r="D42139" s="343"/>
    </row>
    <row r="42140" spans="4:4" x14ac:dyDescent="0.2">
      <c r="D42140" s="343"/>
    </row>
    <row r="42141" spans="4:4" x14ac:dyDescent="0.2">
      <c r="D42141" s="343"/>
    </row>
    <row r="42142" spans="4:4" x14ac:dyDescent="0.2">
      <c r="D42142" s="343"/>
    </row>
    <row r="42143" spans="4:4" x14ac:dyDescent="0.2">
      <c r="D42143" s="343"/>
    </row>
    <row r="42144" spans="4:4" x14ac:dyDescent="0.2">
      <c r="D42144" s="343"/>
    </row>
    <row r="42145" spans="4:4" x14ac:dyDescent="0.2">
      <c r="D42145" s="343"/>
    </row>
    <row r="42146" spans="4:4" x14ac:dyDescent="0.2">
      <c r="D42146" s="343"/>
    </row>
    <row r="42147" spans="4:4" x14ac:dyDescent="0.2">
      <c r="D42147" s="343"/>
    </row>
    <row r="42148" spans="4:4" x14ac:dyDescent="0.2">
      <c r="D42148" s="343"/>
    </row>
    <row r="42149" spans="4:4" x14ac:dyDescent="0.2">
      <c r="D42149" s="343"/>
    </row>
    <row r="42150" spans="4:4" x14ac:dyDescent="0.2">
      <c r="D42150" s="343"/>
    </row>
    <row r="42151" spans="4:4" x14ac:dyDescent="0.2">
      <c r="D42151" s="343"/>
    </row>
    <row r="42152" spans="4:4" x14ac:dyDescent="0.2">
      <c r="D42152" s="343"/>
    </row>
    <row r="42153" spans="4:4" x14ac:dyDescent="0.2">
      <c r="D42153" s="343"/>
    </row>
    <row r="42154" spans="4:4" x14ac:dyDescent="0.2">
      <c r="D42154" s="343"/>
    </row>
    <row r="42155" spans="4:4" x14ac:dyDescent="0.2">
      <c r="D42155" s="343"/>
    </row>
    <row r="42156" spans="4:4" x14ac:dyDescent="0.2">
      <c r="D42156" s="343"/>
    </row>
    <row r="42157" spans="4:4" x14ac:dyDescent="0.2">
      <c r="D42157" s="343"/>
    </row>
    <row r="42158" spans="4:4" x14ac:dyDescent="0.2">
      <c r="D42158" s="343"/>
    </row>
    <row r="42159" spans="4:4" x14ac:dyDescent="0.2">
      <c r="D42159" s="343"/>
    </row>
    <row r="42160" spans="4:4" x14ac:dyDescent="0.2">
      <c r="D42160" s="343"/>
    </row>
    <row r="42161" spans="4:4" x14ac:dyDescent="0.2">
      <c r="D42161" s="343"/>
    </row>
    <row r="42162" spans="4:4" x14ac:dyDescent="0.2">
      <c r="D42162" s="343"/>
    </row>
    <row r="42163" spans="4:4" x14ac:dyDescent="0.2">
      <c r="D42163" s="343"/>
    </row>
    <row r="42164" spans="4:4" x14ac:dyDescent="0.2">
      <c r="D42164" s="343"/>
    </row>
    <row r="42165" spans="4:4" x14ac:dyDescent="0.2">
      <c r="D42165" s="343"/>
    </row>
    <row r="42166" spans="4:4" x14ac:dyDescent="0.2">
      <c r="D42166" s="343"/>
    </row>
    <row r="42167" spans="4:4" x14ac:dyDescent="0.2">
      <c r="D42167" s="343"/>
    </row>
    <row r="42168" spans="4:4" x14ac:dyDescent="0.2">
      <c r="D42168" s="343"/>
    </row>
    <row r="42169" spans="4:4" x14ac:dyDescent="0.2">
      <c r="D42169" s="343"/>
    </row>
    <row r="42170" spans="4:4" x14ac:dyDescent="0.2">
      <c r="D42170" s="343"/>
    </row>
    <row r="42171" spans="4:4" x14ac:dyDescent="0.2">
      <c r="D42171" s="343"/>
    </row>
    <row r="42172" spans="4:4" x14ac:dyDescent="0.2">
      <c r="D42172" s="343"/>
    </row>
    <row r="42173" spans="4:4" x14ac:dyDescent="0.2">
      <c r="D42173" s="343"/>
    </row>
    <row r="42174" spans="4:4" x14ac:dyDescent="0.2">
      <c r="D42174" s="343"/>
    </row>
    <row r="42175" spans="4:4" x14ac:dyDescent="0.2">
      <c r="D42175" s="343"/>
    </row>
    <row r="42176" spans="4:4" x14ac:dyDescent="0.2">
      <c r="D42176" s="343"/>
    </row>
    <row r="42177" spans="4:4" x14ac:dyDescent="0.2">
      <c r="D42177" s="343"/>
    </row>
    <row r="42178" spans="4:4" x14ac:dyDescent="0.2">
      <c r="D42178" s="343"/>
    </row>
    <row r="42179" spans="4:4" x14ac:dyDescent="0.2">
      <c r="D42179" s="343"/>
    </row>
    <row r="42180" spans="4:4" x14ac:dyDescent="0.2">
      <c r="D42180" s="343"/>
    </row>
    <row r="42181" spans="4:4" x14ac:dyDescent="0.2">
      <c r="D42181" s="343"/>
    </row>
    <row r="42182" spans="4:4" x14ac:dyDescent="0.2">
      <c r="D42182" s="343"/>
    </row>
    <row r="42183" spans="4:4" x14ac:dyDescent="0.2">
      <c r="D42183" s="343"/>
    </row>
    <row r="42184" spans="4:4" x14ac:dyDescent="0.2">
      <c r="D42184" s="343"/>
    </row>
    <row r="42185" spans="4:4" x14ac:dyDescent="0.2">
      <c r="D42185" s="343"/>
    </row>
    <row r="42186" spans="4:4" x14ac:dyDescent="0.2">
      <c r="D42186" s="343"/>
    </row>
    <row r="42187" spans="4:4" x14ac:dyDescent="0.2">
      <c r="D42187" s="343"/>
    </row>
    <row r="42188" spans="4:4" x14ac:dyDescent="0.2">
      <c r="D42188" s="343"/>
    </row>
    <row r="42189" spans="4:4" x14ac:dyDescent="0.2">
      <c r="D42189" s="343"/>
    </row>
    <row r="42190" spans="4:4" x14ac:dyDescent="0.2">
      <c r="D42190" s="343"/>
    </row>
    <row r="42191" spans="4:4" x14ac:dyDescent="0.2">
      <c r="D42191" s="343"/>
    </row>
    <row r="42192" spans="4:4" x14ac:dyDescent="0.2">
      <c r="D42192" s="343"/>
    </row>
    <row r="42193" spans="4:4" x14ac:dyDescent="0.2">
      <c r="D42193" s="343"/>
    </row>
    <row r="42194" spans="4:4" x14ac:dyDescent="0.2">
      <c r="D42194" s="343"/>
    </row>
    <row r="42195" spans="4:4" x14ac:dyDescent="0.2">
      <c r="D42195" s="343"/>
    </row>
    <row r="42196" spans="4:4" x14ac:dyDescent="0.2">
      <c r="D42196" s="343"/>
    </row>
    <row r="42197" spans="4:4" x14ac:dyDescent="0.2">
      <c r="D42197" s="343"/>
    </row>
    <row r="42198" spans="4:4" x14ac:dyDescent="0.2">
      <c r="D42198" s="343"/>
    </row>
    <row r="42199" spans="4:4" x14ac:dyDescent="0.2">
      <c r="D42199" s="343"/>
    </row>
    <row r="42200" spans="4:4" x14ac:dyDescent="0.2">
      <c r="D42200" s="343"/>
    </row>
    <row r="42201" spans="4:4" x14ac:dyDescent="0.2">
      <c r="D42201" s="343"/>
    </row>
    <row r="42202" spans="4:4" x14ac:dyDescent="0.2">
      <c r="D42202" s="343"/>
    </row>
    <row r="42203" spans="4:4" x14ac:dyDescent="0.2">
      <c r="D42203" s="343"/>
    </row>
    <row r="42204" spans="4:4" x14ac:dyDescent="0.2">
      <c r="D42204" s="343"/>
    </row>
    <row r="42205" spans="4:4" x14ac:dyDescent="0.2">
      <c r="D42205" s="343"/>
    </row>
    <row r="42206" spans="4:4" x14ac:dyDescent="0.2">
      <c r="D42206" s="343"/>
    </row>
    <row r="42207" spans="4:4" x14ac:dyDescent="0.2">
      <c r="D42207" s="343"/>
    </row>
    <row r="42208" spans="4:4" x14ac:dyDescent="0.2">
      <c r="D42208" s="343"/>
    </row>
    <row r="42209" spans="4:4" x14ac:dyDescent="0.2">
      <c r="D42209" s="343"/>
    </row>
    <row r="42210" spans="4:4" x14ac:dyDescent="0.2">
      <c r="D42210" s="343"/>
    </row>
    <row r="42211" spans="4:4" x14ac:dyDescent="0.2">
      <c r="D42211" s="343"/>
    </row>
    <row r="42212" spans="4:4" x14ac:dyDescent="0.2">
      <c r="D42212" s="343"/>
    </row>
    <row r="42213" spans="4:4" x14ac:dyDescent="0.2">
      <c r="D42213" s="343"/>
    </row>
    <row r="42214" spans="4:4" x14ac:dyDescent="0.2">
      <c r="D42214" s="343"/>
    </row>
    <row r="42215" spans="4:4" x14ac:dyDescent="0.2">
      <c r="D42215" s="343"/>
    </row>
    <row r="42216" spans="4:4" x14ac:dyDescent="0.2">
      <c r="D42216" s="343"/>
    </row>
    <row r="42217" spans="4:4" x14ac:dyDescent="0.2">
      <c r="D42217" s="343"/>
    </row>
    <row r="42218" spans="4:4" x14ac:dyDescent="0.2">
      <c r="D42218" s="343"/>
    </row>
    <row r="42219" spans="4:4" x14ac:dyDescent="0.2">
      <c r="D42219" s="343"/>
    </row>
    <row r="42220" spans="4:4" x14ac:dyDescent="0.2">
      <c r="D42220" s="343"/>
    </row>
    <row r="42221" spans="4:4" x14ac:dyDescent="0.2">
      <c r="D42221" s="343"/>
    </row>
    <row r="42222" spans="4:4" x14ac:dyDescent="0.2">
      <c r="D42222" s="343"/>
    </row>
    <row r="42223" spans="4:4" x14ac:dyDescent="0.2">
      <c r="D42223" s="343"/>
    </row>
    <row r="42224" spans="4:4" x14ac:dyDescent="0.2">
      <c r="D42224" s="343"/>
    </row>
    <row r="42225" spans="4:4" x14ac:dyDescent="0.2">
      <c r="D42225" s="343"/>
    </row>
    <row r="42226" spans="4:4" x14ac:dyDescent="0.2">
      <c r="D42226" s="343"/>
    </row>
    <row r="42227" spans="4:4" x14ac:dyDescent="0.2">
      <c r="D42227" s="343"/>
    </row>
    <row r="42228" spans="4:4" x14ac:dyDescent="0.2">
      <c r="D42228" s="343"/>
    </row>
    <row r="42229" spans="4:4" x14ac:dyDescent="0.2">
      <c r="D42229" s="343"/>
    </row>
    <row r="42230" spans="4:4" x14ac:dyDescent="0.2">
      <c r="D42230" s="343"/>
    </row>
    <row r="42231" spans="4:4" x14ac:dyDescent="0.2">
      <c r="D42231" s="343"/>
    </row>
    <row r="42232" spans="4:4" x14ac:dyDescent="0.2">
      <c r="D42232" s="343"/>
    </row>
    <row r="42233" spans="4:4" x14ac:dyDescent="0.2">
      <c r="D42233" s="343"/>
    </row>
    <row r="42234" spans="4:4" x14ac:dyDescent="0.2">
      <c r="D42234" s="343"/>
    </row>
    <row r="42235" spans="4:4" x14ac:dyDescent="0.2">
      <c r="D42235" s="343"/>
    </row>
    <row r="42236" spans="4:4" x14ac:dyDescent="0.2">
      <c r="D42236" s="343"/>
    </row>
    <row r="42237" spans="4:4" x14ac:dyDescent="0.2">
      <c r="D42237" s="343"/>
    </row>
    <row r="42238" spans="4:4" x14ac:dyDescent="0.2">
      <c r="D42238" s="343"/>
    </row>
    <row r="42239" spans="4:4" x14ac:dyDescent="0.2">
      <c r="D42239" s="343"/>
    </row>
    <row r="42240" spans="4:4" x14ac:dyDescent="0.2">
      <c r="D42240" s="343"/>
    </row>
    <row r="42241" spans="4:4" x14ac:dyDescent="0.2">
      <c r="D42241" s="343"/>
    </row>
    <row r="42242" spans="4:4" x14ac:dyDescent="0.2">
      <c r="D42242" s="343"/>
    </row>
    <row r="42243" spans="4:4" x14ac:dyDescent="0.2">
      <c r="D42243" s="343"/>
    </row>
    <row r="42244" spans="4:4" x14ac:dyDescent="0.2">
      <c r="D42244" s="343"/>
    </row>
    <row r="42245" spans="4:4" x14ac:dyDescent="0.2">
      <c r="D42245" s="343"/>
    </row>
    <row r="42246" spans="4:4" x14ac:dyDescent="0.2">
      <c r="D42246" s="343"/>
    </row>
    <row r="42247" spans="4:4" x14ac:dyDescent="0.2">
      <c r="D42247" s="343"/>
    </row>
    <row r="42248" spans="4:4" x14ac:dyDescent="0.2">
      <c r="D42248" s="343"/>
    </row>
    <row r="42249" spans="4:4" x14ac:dyDescent="0.2">
      <c r="D42249" s="343"/>
    </row>
    <row r="42250" spans="4:4" x14ac:dyDescent="0.2">
      <c r="D42250" s="343"/>
    </row>
    <row r="42251" spans="4:4" x14ac:dyDescent="0.2">
      <c r="D42251" s="343"/>
    </row>
    <row r="42252" spans="4:4" x14ac:dyDescent="0.2">
      <c r="D42252" s="343"/>
    </row>
    <row r="42253" spans="4:4" x14ac:dyDescent="0.2">
      <c r="D42253" s="343"/>
    </row>
    <row r="42254" spans="4:4" x14ac:dyDescent="0.2">
      <c r="D42254" s="343"/>
    </row>
    <row r="42255" spans="4:4" x14ac:dyDescent="0.2">
      <c r="D42255" s="343"/>
    </row>
    <row r="42256" spans="4:4" x14ac:dyDescent="0.2">
      <c r="D42256" s="343"/>
    </row>
    <row r="42257" spans="4:4" x14ac:dyDescent="0.2">
      <c r="D42257" s="343"/>
    </row>
    <row r="42258" spans="4:4" x14ac:dyDescent="0.2">
      <c r="D42258" s="343"/>
    </row>
    <row r="42259" spans="4:4" x14ac:dyDescent="0.2">
      <c r="D42259" s="343"/>
    </row>
    <row r="42260" spans="4:4" x14ac:dyDescent="0.2">
      <c r="D42260" s="343"/>
    </row>
    <row r="42261" spans="4:4" x14ac:dyDescent="0.2">
      <c r="D42261" s="343"/>
    </row>
    <row r="42262" spans="4:4" x14ac:dyDescent="0.2">
      <c r="D42262" s="343"/>
    </row>
    <row r="42263" spans="4:4" x14ac:dyDescent="0.2">
      <c r="D42263" s="343"/>
    </row>
    <row r="42264" spans="4:4" x14ac:dyDescent="0.2">
      <c r="D42264" s="343"/>
    </row>
    <row r="42265" spans="4:4" x14ac:dyDescent="0.2">
      <c r="D42265" s="343"/>
    </row>
    <row r="42266" spans="4:4" x14ac:dyDescent="0.2">
      <c r="D42266" s="343"/>
    </row>
    <row r="42267" spans="4:4" x14ac:dyDescent="0.2">
      <c r="D42267" s="343"/>
    </row>
    <row r="42268" spans="4:4" x14ac:dyDescent="0.2">
      <c r="D42268" s="343"/>
    </row>
    <row r="42269" spans="4:4" x14ac:dyDescent="0.2">
      <c r="D42269" s="343"/>
    </row>
    <row r="42270" spans="4:4" x14ac:dyDescent="0.2">
      <c r="D42270" s="343"/>
    </row>
    <row r="42271" spans="4:4" x14ac:dyDescent="0.2">
      <c r="D42271" s="343"/>
    </row>
    <row r="42272" spans="4:4" x14ac:dyDescent="0.2">
      <c r="D42272" s="343"/>
    </row>
    <row r="42273" spans="4:4" x14ac:dyDescent="0.2">
      <c r="D42273" s="343"/>
    </row>
    <row r="42274" spans="4:4" x14ac:dyDescent="0.2">
      <c r="D42274" s="343"/>
    </row>
    <row r="42275" spans="4:4" x14ac:dyDescent="0.2">
      <c r="D42275" s="343"/>
    </row>
    <row r="42276" spans="4:4" x14ac:dyDescent="0.2">
      <c r="D42276" s="343"/>
    </row>
    <row r="42277" spans="4:4" x14ac:dyDescent="0.2">
      <c r="D42277" s="343"/>
    </row>
    <row r="42278" spans="4:4" x14ac:dyDescent="0.2">
      <c r="D42278" s="343"/>
    </row>
    <row r="42279" spans="4:4" x14ac:dyDescent="0.2">
      <c r="D42279" s="343"/>
    </row>
    <row r="42280" spans="4:4" x14ac:dyDescent="0.2">
      <c r="D42280" s="343"/>
    </row>
    <row r="42281" spans="4:4" x14ac:dyDescent="0.2">
      <c r="D42281" s="343"/>
    </row>
    <row r="42282" spans="4:4" x14ac:dyDescent="0.2">
      <c r="D42282" s="343"/>
    </row>
    <row r="42283" spans="4:4" x14ac:dyDescent="0.2">
      <c r="D42283" s="343"/>
    </row>
    <row r="42284" spans="4:4" x14ac:dyDescent="0.2">
      <c r="D42284" s="343"/>
    </row>
    <row r="42285" spans="4:4" x14ac:dyDescent="0.2">
      <c r="D42285" s="343"/>
    </row>
    <row r="42286" spans="4:4" x14ac:dyDescent="0.2">
      <c r="D42286" s="343"/>
    </row>
    <row r="42287" spans="4:4" x14ac:dyDescent="0.2">
      <c r="D42287" s="343"/>
    </row>
    <row r="42288" spans="4:4" x14ac:dyDescent="0.2">
      <c r="D42288" s="343"/>
    </row>
    <row r="42289" spans="4:4" x14ac:dyDescent="0.2">
      <c r="D42289" s="343"/>
    </row>
    <row r="42290" spans="4:4" x14ac:dyDescent="0.2">
      <c r="D42290" s="343"/>
    </row>
    <row r="42291" spans="4:4" x14ac:dyDescent="0.2">
      <c r="D42291" s="343"/>
    </row>
    <row r="42292" spans="4:4" x14ac:dyDescent="0.2">
      <c r="D42292" s="343"/>
    </row>
    <row r="42293" spans="4:4" x14ac:dyDescent="0.2">
      <c r="D42293" s="343"/>
    </row>
    <row r="42294" spans="4:4" x14ac:dyDescent="0.2">
      <c r="D42294" s="343"/>
    </row>
    <row r="42295" spans="4:4" x14ac:dyDescent="0.2">
      <c r="D42295" s="343"/>
    </row>
    <row r="42296" spans="4:4" x14ac:dyDescent="0.2">
      <c r="D42296" s="343"/>
    </row>
    <row r="42297" spans="4:4" x14ac:dyDescent="0.2">
      <c r="D42297" s="343"/>
    </row>
    <row r="42298" spans="4:4" x14ac:dyDescent="0.2">
      <c r="D42298" s="343"/>
    </row>
    <row r="42299" spans="4:4" x14ac:dyDescent="0.2">
      <c r="D42299" s="343"/>
    </row>
    <row r="42300" spans="4:4" x14ac:dyDescent="0.2">
      <c r="D42300" s="343"/>
    </row>
    <row r="42301" spans="4:4" x14ac:dyDescent="0.2">
      <c r="D42301" s="343"/>
    </row>
    <row r="42302" spans="4:4" x14ac:dyDescent="0.2">
      <c r="D42302" s="343"/>
    </row>
    <row r="42303" spans="4:4" x14ac:dyDescent="0.2">
      <c r="D42303" s="343"/>
    </row>
    <row r="42304" spans="4:4" x14ac:dyDescent="0.2">
      <c r="D42304" s="343"/>
    </row>
    <row r="42305" spans="4:4" x14ac:dyDescent="0.2">
      <c r="D42305" s="343"/>
    </row>
    <row r="42306" spans="4:4" x14ac:dyDescent="0.2">
      <c r="D42306" s="343"/>
    </row>
    <row r="42307" spans="4:4" x14ac:dyDescent="0.2">
      <c r="D42307" s="343"/>
    </row>
    <row r="42308" spans="4:4" x14ac:dyDescent="0.2">
      <c r="D42308" s="343"/>
    </row>
    <row r="42309" spans="4:4" x14ac:dyDescent="0.2">
      <c r="D42309" s="343"/>
    </row>
    <row r="42310" spans="4:4" x14ac:dyDescent="0.2">
      <c r="D42310" s="343"/>
    </row>
    <row r="42311" spans="4:4" x14ac:dyDescent="0.2">
      <c r="D42311" s="343"/>
    </row>
    <row r="42312" spans="4:4" x14ac:dyDescent="0.2">
      <c r="D42312" s="343"/>
    </row>
    <row r="42313" spans="4:4" x14ac:dyDescent="0.2">
      <c r="D42313" s="343"/>
    </row>
    <row r="42314" spans="4:4" x14ac:dyDescent="0.2">
      <c r="D42314" s="343"/>
    </row>
    <row r="42315" spans="4:4" x14ac:dyDescent="0.2">
      <c r="D42315" s="343"/>
    </row>
    <row r="42316" spans="4:4" x14ac:dyDescent="0.2">
      <c r="D42316" s="343"/>
    </row>
    <row r="42317" spans="4:4" x14ac:dyDescent="0.2">
      <c r="D42317" s="343"/>
    </row>
    <row r="42318" spans="4:4" x14ac:dyDescent="0.2">
      <c r="D42318" s="343"/>
    </row>
    <row r="42319" spans="4:4" x14ac:dyDescent="0.2">
      <c r="D42319" s="343"/>
    </row>
    <row r="42320" spans="4:4" x14ac:dyDescent="0.2">
      <c r="D42320" s="343"/>
    </row>
    <row r="42321" spans="4:4" x14ac:dyDescent="0.2">
      <c r="D42321" s="343"/>
    </row>
    <row r="42322" spans="4:4" x14ac:dyDescent="0.2">
      <c r="D42322" s="343"/>
    </row>
    <row r="42323" spans="4:4" x14ac:dyDescent="0.2">
      <c r="D42323" s="343"/>
    </row>
    <row r="42324" spans="4:4" x14ac:dyDescent="0.2">
      <c r="D42324" s="343"/>
    </row>
    <row r="42325" spans="4:4" x14ac:dyDescent="0.2">
      <c r="D42325" s="343"/>
    </row>
    <row r="42326" spans="4:4" x14ac:dyDescent="0.2">
      <c r="D42326" s="343"/>
    </row>
    <row r="42327" spans="4:4" x14ac:dyDescent="0.2">
      <c r="D42327" s="343"/>
    </row>
    <row r="42328" spans="4:4" x14ac:dyDescent="0.2">
      <c r="D42328" s="343"/>
    </row>
    <row r="42329" spans="4:4" x14ac:dyDescent="0.2">
      <c r="D42329" s="343"/>
    </row>
    <row r="42330" spans="4:4" x14ac:dyDescent="0.2">
      <c r="D42330" s="343"/>
    </row>
    <row r="42331" spans="4:4" x14ac:dyDescent="0.2">
      <c r="D42331" s="343"/>
    </row>
    <row r="42332" spans="4:4" x14ac:dyDescent="0.2">
      <c r="D42332" s="343"/>
    </row>
    <row r="42333" spans="4:4" x14ac:dyDescent="0.2">
      <c r="D42333" s="343"/>
    </row>
    <row r="42334" spans="4:4" x14ac:dyDescent="0.2">
      <c r="D42334" s="343"/>
    </row>
    <row r="42335" spans="4:4" x14ac:dyDescent="0.2">
      <c r="D42335" s="343"/>
    </row>
    <row r="42336" spans="4:4" x14ac:dyDescent="0.2">
      <c r="D42336" s="343"/>
    </row>
    <row r="42337" spans="4:4" x14ac:dyDescent="0.2">
      <c r="D42337" s="343"/>
    </row>
    <row r="42338" spans="4:4" x14ac:dyDescent="0.2">
      <c r="D42338" s="343"/>
    </row>
    <row r="42339" spans="4:4" x14ac:dyDescent="0.2">
      <c r="D42339" s="343"/>
    </row>
    <row r="42340" spans="4:4" x14ac:dyDescent="0.2">
      <c r="D42340" s="343"/>
    </row>
    <row r="42341" spans="4:4" x14ac:dyDescent="0.2">
      <c r="D42341" s="343"/>
    </row>
    <row r="42342" spans="4:4" x14ac:dyDescent="0.2">
      <c r="D42342" s="343"/>
    </row>
    <row r="42343" spans="4:4" x14ac:dyDescent="0.2">
      <c r="D42343" s="343"/>
    </row>
    <row r="42344" spans="4:4" x14ac:dyDescent="0.2">
      <c r="D42344" s="343"/>
    </row>
    <row r="42345" spans="4:4" x14ac:dyDescent="0.2">
      <c r="D42345" s="343"/>
    </row>
    <row r="42346" spans="4:4" x14ac:dyDescent="0.2">
      <c r="D42346" s="343"/>
    </row>
    <row r="42347" spans="4:4" x14ac:dyDescent="0.2">
      <c r="D42347" s="343"/>
    </row>
    <row r="42348" spans="4:4" x14ac:dyDescent="0.2">
      <c r="D42348" s="343"/>
    </row>
    <row r="42349" spans="4:4" x14ac:dyDescent="0.2">
      <c r="D42349" s="343"/>
    </row>
    <row r="42350" spans="4:4" x14ac:dyDescent="0.2">
      <c r="D42350" s="343"/>
    </row>
    <row r="42351" spans="4:4" x14ac:dyDescent="0.2">
      <c r="D42351" s="343"/>
    </row>
    <row r="42352" spans="4:4" x14ac:dyDescent="0.2">
      <c r="D42352" s="343"/>
    </row>
    <row r="42353" spans="4:4" x14ac:dyDescent="0.2">
      <c r="D42353" s="343"/>
    </row>
    <row r="42354" spans="4:4" x14ac:dyDescent="0.2">
      <c r="D42354" s="343"/>
    </row>
    <row r="42355" spans="4:4" x14ac:dyDescent="0.2">
      <c r="D42355" s="343"/>
    </row>
    <row r="42356" spans="4:4" x14ac:dyDescent="0.2">
      <c r="D42356" s="343"/>
    </row>
    <row r="42357" spans="4:4" x14ac:dyDescent="0.2">
      <c r="D42357" s="343"/>
    </row>
    <row r="42358" spans="4:4" x14ac:dyDescent="0.2">
      <c r="D42358" s="343"/>
    </row>
    <row r="42359" spans="4:4" x14ac:dyDescent="0.2">
      <c r="D42359" s="343"/>
    </row>
    <row r="42360" spans="4:4" x14ac:dyDescent="0.2">
      <c r="D42360" s="343"/>
    </row>
    <row r="42361" spans="4:4" x14ac:dyDescent="0.2">
      <c r="D42361" s="343"/>
    </row>
    <row r="42362" spans="4:4" x14ac:dyDescent="0.2">
      <c r="D42362" s="343"/>
    </row>
    <row r="42363" spans="4:4" x14ac:dyDescent="0.2">
      <c r="D42363" s="343"/>
    </row>
    <row r="42364" spans="4:4" x14ac:dyDescent="0.2">
      <c r="D42364" s="343"/>
    </row>
    <row r="42365" spans="4:4" x14ac:dyDescent="0.2">
      <c r="D42365" s="343"/>
    </row>
    <row r="42366" spans="4:4" x14ac:dyDescent="0.2">
      <c r="D42366" s="343"/>
    </row>
    <row r="42367" spans="4:4" x14ac:dyDescent="0.2">
      <c r="D42367" s="343"/>
    </row>
    <row r="42368" spans="4:4" x14ac:dyDescent="0.2">
      <c r="D42368" s="343"/>
    </row>
    <row r="42369" spans="4:4" x14ac:dyDescent="0.2">
      <c r="D42369" s="343"/>
    </row>
    <row r="42370" spans="4:4" x14ac:dyDescent="0.2">
      <c r="D42370" s="343"/>
    </row>
    <row r="42371" spans="4:4" x14ac:dyDescent="0.2">
      <c r="D42371" s="343"/>
    </row>
    <row r="42372" spans="4:4" x14ac:dyDescent="0.2">
      <c r="D42372" s="343"/>
    </row>
    <row r="42373" spans="4:4" x14ac:dyDescent="0.2">
      <c r="D42373" s="343"/>
    </row>
    <row r="42374" spans="4:4" x14ac:dyDescent="0.2">
      <c r="D42374" s="343"/>
    </row>
    <row r="42375" spans="4:4" x14ac:dyDescent="0.2">
      <c r="D42375" s="343"/>
    </row>
    <row r="42376" spans="4:4" x14ac:dyDescent="0.2">
      <c r="D42376" s="343"/>
    </row>
    <row r="42377" spans="4:4" x14ac:dyDescent="0.2">
      <c r="D42377" s="343"/>
    </row>
    <row r="42378" spans="4:4" x14ac:dyDescent="0.2">
      <c r="D42378" s="343"/>
    </row>
    <row r="42379" spans="4:4" x14ac:dyDescent="0.2">
      <c r="D42379" s="343"/>
    </row>
    <row r="42380" spans="4:4" x14ac:dyDescent="0.2">
      <c r="D42380" s="343"/>
    </row>
    <row r="42381" spans="4:4" x14ac:dyDescent="0.2">
      <c r="D42381" s="343"/>
    </row>
    <row r="42382" spans="4:4" x14ac:dyDescent="0.2">
      <c r="D42382" s="343"/>
    </row>
    <row r="42383" spans="4:4" x14ac:dyDescent="0.2">
      <c r="D42383" s="343"/>
    </row>
    <row r="42384" spans="4:4" x14ac:dyDescent="0.2">
      <c r="D42384" s="343"/>
    </row>
    <row r="42385" spans="4:4" x14ac:dyDescent="0.2">
      <c r="D42385" s="343"/>
    </row>
    <row r="42386" spans="4:4" x14ac:dyDescent="0.2">
      <c r="D42386" s="343"/>
    </row>
    <row r="42387" spans="4:4" x14ac:dyDescent="0.2">
      <c r="D42387" s="343"/>
    </row>
    <row r="42388" spans="4:4" x14ac:dyDescent="0.2">
      <c r="D42388" s="343"/>
    </row>
    <row r="42389" spans="4:4" x14ac:dyDescent="0.2">
      <c r="D42389" s="343"/>
    </row>
    <row r="42390" spans="4:4" x14ac:dyDescent="0.2">
      <c r="D42390" s="343"/>
    </row>
    <row r="42391" spans="4:4" x14ac:dyDescent="0.2">
      <c r="D42391" s="343"/>
    </row>
    <row r="42392" spans="4:4" x14ac:dyDescent="0.2">
      <c r="D42392" s="343"/>
    </row>
    <row r="42393" spans="4:4" x14ac:dyDescent="0.2">
      <c r="D42393" s="343"/>
    </row>
    <row r="42394" spans="4:4" x14ac:dyDescent="0.2">
      <c r="D42394" s="343"/>
    </row>
    <row r="42395" spans="4:4" x14ac:dyDescent="0.2">
      <c r="D42395" s="343"/>
    </row>
    <row r="42396" spans="4:4" x14ac:dyDescent="0.2">
      <c r="D42396" s="343"/>
    </row>
    <row r="42397" spans="4:4" x14ac:dyDescent="0.2">
      <c r="D42397" s="343"/>
    </row>
    <row r="42398" spans="4:4" x14ac:dyDescent="0.2">
      <c r="D42398" s="343"/>
    </row>
    <row r="42399" spans="4:4" x14ac:dyDescent="0.2">
      <c r="D42399" s="343"/>
    </row>
    <row r="42400" spans="4:4" x14ac:dyDescent="0.2">
      <c r="D42400" s="343"/>
    </row>
    <row r="42401" spans="4:4" x14ac:dyDescent="0.2">
      <c r="D42401" s="343"/>
    </row>
    <row r="42402" spans="4:4" x14ac:dyDescent="0.2">
      <c r="D42402" s="343"/>
    </row>
    <row r="42403" spans="4:4" x14ac:dyDescent="0.2">
      <c r="D42403" s="343"/>
    </row>
    <row r="42404" spans="4:4" x14ac:dyDescent="0.2">
      <c r="D42404" s="343"/>
    </row>
    <row r="42405" spans="4:4" x14ac:dyDescent="0.2">
      <c r="D42405" s="343"/>
    </row>
    <row r="42406" spans="4:4" x14ac:dyDescent="0.2">
      <c r="D42406" s="343"/>
    </row>
    <row r="42407" spans="4:4" x14ac:dyDescent="0.2">
      <c r="D42407" s="343"/>
    </row>
    <row r="42408" spans="4:4" x14ac:dyDescent="0.2">
      <c r="D42408" s="343"/>
    </row>
    <row r="42409" spans="4:4" x14ac:dyDescent="0.2">
      <c r="D42409" s="343"/>
    </row>
    <row r="42410" spans="4:4" x14ac:dyDescent="0.2">
      <c r="D42410" s="343"/>
    </row>
    <row r="42411" spans="4:4" x14ac:dyDescent="0.2">
      <c r="D42411" s="343"/>
    </row>
    <row r="42412" spans="4:4" x14ac:dyDescent="0.2">
      <c r="D42412" s="343"/>
    </row>
    <row r="42413" spans="4:4" x14ac:dyDescent="0.2">
      <c r="D42413" s="343"/>
    </row>
    <row r="42414" spans="4:4" x14ac:dyDescent="0.2">
      <c r="D42414" s="343"/>
    </row>
    <row r="42415" spans="4:4" x14ac:dyDescent="0.2">
      <c r="D42415" s="343"/>
    </row>
    <row r="42416" spans="4:4" x14ac:dyDescent="0.2">
      <c r="D42416" s="343"/>
    </row>
    <row r="42417" spans="4:4" x14ac:dyDescent="0.2">
      <c r="D42417" s="343"/>
    </row>
    <row r="42418" spans="4:4" x14ac:dyDescent="0.2">
      <c r="D42418" s="343"/>
    </row>
    <row r="42419" spans="4:4" x14ac:dyDescent="0.2">
      <c r="D42419" s="343"/>
    </row>
    <row r="42420" spans="4:4" x14ac:dyDescent="0.2">
      <c r="D42420" s="343"/>
    </row>
    <row r="42421" spans="4:4" x14ac:dyDescent="0.2">
      <c r="D42421" s="343"/>
    </row>
    <row r="42422" spans="4:4" x14ac:dyDescent="0.2">
      <c r="D42422" s="343"/>
    </row>
    <row r="42423" spans="4:4" x14ac:dyDescent="0.2">
      <c r="D42423" s="343"/>
    </row>
    <row r="42424" spans="4:4" x14ac:dyDescent="0.2">
      <c r="D42424" s="343"/>
    </row>
    <row r="42425" spans="4:4" x14ac:dyDescent="0.2">
      <c r="D42425" s="343"/>
    </row>
    <row r="42426" spans="4:4" x14ac:dyDescent="0.2">
      <c r="D42426" s="343"/>
    </row>
    <row r="42427" spans="4:4" x14ac:dyDescent="0.2">
      <c r="D42427" s="343"/>
    </row>
    <row r="42428" spans="4:4" x14ac:dyDescent="0.2">
      <c r="D42428" s="343"/>
    </row>
    <row r="42429" spans="4:4" x14ac:dyDescent="0.2">
      <c r="D42429" s="343"/>
    </row>
    <row r="42430" spans="4:4" x14ac:dyDescent="0.2">
      <c r="D42430" s="343"/>
    </row>
    <row r="42431" spans="4:4" x14ac:dyDescent="0.2">
      <c r="D42431" s="343"/>
    </row>
    <row r="42432" spans="4:4" x14ac:dyDescent="0.2">
      <c r="D42432" s="343"/>
    </row>
    <row r="42433" spans="4:4" x14ac:dyDescent="0.2">
      <c r="D42433" s="343"/>
    </row>
    <row r="42434" spans="4:4" x14ac:dyDescent="0.2">
      <c r="D42434" s="343"/>
    </row>
    <row r="42435" spans="4:4" x14ac:dyDescent="0.2">
      <c r="D42435" s="343"/>
    </row>
    <row r="42436" spans="4:4" x14ac:dyDescent="0.2">
      <c r="D42436" s="343"/>
    </row>
    <row r="42437" spans="4:4" x14ac:dyDescent="0.2">
      <c r="D42437" s="343"/>
    </row>
    <row r="42438" spans="4:4" x14ac:dyDescent="0.2">
      <c r="D42438" s="343"/>
    </row>
    <row r="42439" spans="4:4" x14ac:dyDescent="0.2">
      <c r="D42439" s="343"/>
    </row>
    <row r="42440" spans="4:4" x14ac:dyDescent="0.2">
      <c r="D42440" s="343"/>
    </row>
    <row r="42441" spans="4:4" x14ac:dyDescent="0.2">
      <c r="D42441" s="343"/>
    </row>
    <row r="42442" spans="4:4" x14ac:dyDescent="0.2">
      <c r="D42442" s="343"/>
    </row>
    <row r="42443" spans="4:4" x14ac:dyDescent="0.2">
      <c r="D42443" s="343"/>
    </row>
    <row r="42444" spans="4:4" x14ac:dyDescent="0.2">
      <c r="D42444" s="343"/>
    </row>
    <row r="42445" spans="4:4" x14ac:dyDescent="0.2">
      <c r="D42445" s="343"/>
    </row>
    <row r="42446" spans="4:4" x14ac:dyDescent="0.2">
      <c r="D42446" s="343"/>
    </row>
    <row r="42447" spans="4:4" x14ac:dyDescent="0.2">
      <c r="D42447" s="343"/>
    </row>
    <row r="42448" spans="4:4" x14ac:dyDescent="0.2">
      <c r="D42448" s="343"/>
    </row>
    <row r="42449" spans="4:4" x14ac:dyDescent="0.2">
      <c r="D42449" s="343"/>
    </row>
    <row r="42450" spans="4:4" x14ac:dyDescent="0.2">
      <c r="D42450" s="343"/>
    </row>
    <row r="42451" spans="4:4" x14ac:dyDescent="0.2">
      <c r="D42451" s="343"/>
    </row>
    <row r="42452" spans="4:4" x14ac:dyDescent="0.2">
      <c r="D42452" s="343"/>
    </row>
    <row r="42453" spans="4:4" x14ac:dyDescent="0.2">
      <c r="D42453" s="343"/>
    </row>
    <row r="42454" spans="4:4" x14ac:dyDescent="0.2">
      <c r="D42454" s="343"/>
    </row>
    <row r="42455" spans="4:4" x14ac:dyDescent="0.2">
      <c r="D42455" s="343"/>
    </row>
    <row r="42456" spans="4:4" x14ac:dyDescent="0.2">
      <c r="D42456" s="343"/>
    </row>
    <row r="42457" spans="4:4" x14ac:dyDescent="0.2">
      <c r="D42457" s="343"/>
    </row>
    <row r="42458" spans="4:4" x14ac:dyDescent="0.2">
      <c r="D42458" s="343"/>
    </row>
    <row r="42459" spans="4:4" x14ac:dyDescent="0.2">
      <c r="D42459" s="343"/>
    </row>
    <row r="42460" spans="4:4" x14ac:dyDescent="0.2">
      <c r="D42460" s="343"/>
    </row>
    <row r="42461" spans="4:4" x14ac:dyDescent="0.2">
      <c r="D42461" s="343"/>
    </row>
    <row r="42462" spans="4:4" x14ac:dyDescent="0.2">
      <c r="D42462" s="343"/>
    </row>
    <row r="42463" spans="4:4" x14ac:dyDescent="0.2">
      <c r="D42463" s="343"/>
    </row>
    <row r="42464" spans="4:4" x14ac:dyDescent="0.2">
      <c r="D42464" s="343"/>
    </row>
    <row r="42465" spans="4:4" x14ac:dyDescent="0.2">
      <c r="D42465" s="343"/>
    </row>
    <row r="42466" spans="4:4" x14ac:dyDescent="0.2">
      <c r="D42466" s="343"/>
    </row>
    <row r="42467" spans="4:4" x14ac:dyDescent="0.2">
      <c r="D42467" s="343"/>
    </row>
    <row r="42468" spans="4:4" x14ac:dyDescent="0.2">
      <c r="D42468" s="343"/>
    </row>
    <row r="42469" spans="4:4" x14ac:dyDescent="0.2">
      <c r="D42469" s="343"/>
    </row>
    <row r="42470" spans="4:4" x14ac:dyDescent="0.2">
      <c r="D42470" s="343"/>
    </row>
    <row r="42471" spans="4:4" x14ac:dyDescent="0.2">
      <c r="D42471" s="343"/>
    </row>
    <row r="42472" spans="4:4" x14ac:dyDescent="0.2">
      <c r="D42472" s="343"/>
    </row>
    <row r="42473" spans="4:4" x14ac:dyDescent="0.2">
      <c r="D42473" s="343"/>
    </row>
    <row r="42474" spans="4:4" x14ac:dyDescent="0.2">
      <c r="D42474" s="343"/>
    </row>
    <row r="42475" spans="4:4" x14ac:dyDescent="0.2">
      <c r="D42475" s="343"/>
    </row>
    <row r="42476" spans="4:4" x14ac:dyDescent="0.2">
      <c r="D42476" s="343"/>
    </row>
    <row r="42477" spans="4:4" x14ac:dyDescent="0.2">
      <c r="D42477" s="343"/>
    </row>
    <row r="42478" spans="4:4" x14ac:dyDescent="0.2">
      <c r="D42478" s="343"/>
    </row>
    <row r="42479" spans="4:4" x14ac:dyDescent="0.2">
      <c r="D42479" s="343"/>
    </row>
    <row r="42480" spans="4:4" x14ac:dyDescent="0.2">
      <c r="D42480" s="343"/>
    </row>
    <row r="42481" spans="4:4" x14ac:dyDescent="0.2">
      <c r="D42481" s="343"/>
    </row>
    <row r="42482" spans="4:4" x14ac:dyDescent="0.2">
      <c r="D42482" s="343"/>
    </row>
    <row r="42483" spans="4:4" x14ac:dyDescent="0.2">
      <c r="D42483" s="343"/>
    </row>
    <row r="42484" spans="4:4" x14ac:dyDescent="0.2">
      <c r="D42484" s="343"/>
    </row>
    <row r="42485" spans="4:4" x14ac:dyDescent="0.2">
      <c r="D42485" s="343"/>
    </row>
    <row r="42486" spans="4:4" x14ac:dyDescent="0.2">
      <c r="D42486" s="343"/>
    </row>
    <row r="42487" spans="4:4" x14ac:dyDescent="0.2">
      <c r="D42487" s="343"/>
    </row>
    <row r="42488" spans="4:4" x14ac:dyDescent="0.2">
      <c r="D42488" s="343"/>
    </row>
    <row r="42489" spans="4:4" x14ac:dyDescent="0.2">
      <c r="D42489" s="343"/>
    </row>
    <row r="42490" spans="4:4" x14ac:dyDescent="0.2">
      <c r="D42490" s="343"/>
    </row>
    <row r="42491" spans="4:4" x14ac:dyDescent="0.2">
      <c r="D42491" s="343"/>
    </row>
    <row r="42492" spans="4:4" x14ac:dyDescent="0.2">
      <c r="D42492" s="343"/>
    </row>
    <row r="42493" spans="4:4" x14ac:dyDescent="0.2">
      <c r="D42493" s="343"/>
    </row>
    <row r="42494" spans="4:4" x14ac:dyDescent="0.2">
      <c r="D42494" s="343"/>
    </row>
    <row r="42495" spans="4:4" x14ac:dyDescent="0.2">
      <c r="D42495" s="343"/>
    </row>
    <row r="42496" spans="4:4" x14ac:dyDescent="0.2">
      <c r="D42496" s="343"/>
    </row>
    <row r="42497" spans="4:4" x14ac:dyDescent="0.2">
      <c r="D42497" s="343"/>
    </row>
    <row r="42498" spans="4:4" x14ac:dyDescent="0.2">
      <c r="D42498" s="343"/>
    </row>
    <row r="42499" spans="4:4" x14ac:dyDescent="0.2">
      <c r="D42499" s="343"/>
    </row>
    <row r="42500" spans="4:4" x14ac:dyDescent="0.2">
      <c r="D42500" s="343"/>
    </row>
    <row r="42501" spans="4:4" x14ac:dyDescent="0.2">
      <c r="D42501" s="343"/>
    </row>
    <row r="42502" spans="4:4" x14ac:dyDescent="0.2">
      <c r="D42502" s="343"/>
    </row>
    <row r="42503" spans="4:4" x14ac:dyDescent="0.2">
      <c r="D42503" s="343"/>
    </row>
    <row r="42504" spans="4:4" x14ac:dyDescent="0.2">
      <c r="D42504" s="343"/>
    </row>
    <row r="42505" spans="4:4" x14ac:dyDescent="0.2">
      <c r="D42505" s="343"/>
    </row>
    <row r="42506" spans="4:4" x14ac:dyDescent="0.2">
      <c r="D42506" s="343"/>
    </row>
    <row r="42507" spans="4:4" x14ac:dyDescent="0.2">
      <c r="D42507" s="343"/>
    </row>
    <row r="42508" spans="4:4" x14ac:dyDescent="0.2">
      <c r="D42508" s="343"/>
    </row>
    <row r="42509" spans="4:4" x14ac:dyDescent="0.2">
      <c r="D42509" s="343"/>
    </row>
    <row r="42510" spans="4:4" x14ac:dyDescent="0.2">
      <c r="D42510" s="343"/>
    </row>
    <row r="42511" spans="4:4" x14ac:dyDescent="0.2">
      <c r="D42511" s="343"/>
    </row>
    <row r="42512" spans="4:4" x14ac:dyDescent="0.2">
      <c r="D42512" s="343"/>
    </row>
    <row r="42513" spans="4:4" x14ac:dyDescent="0.2">
      <c r="D42513" s="343"/>
    </row>
    <row r="42514" spans="4:4" x14ac:dyDescent="0.2">
      <c r="D42514" s="343"/>
    </row>
    <row r="42515" spans="4:4" x14ac:dyDescent="0.2">
      <c r="D42515" s="343"/>
    </row>
    <row r="42516" spans="4:4" x14ac:dyDescent="0.2">
      <c r="D42516" s="343"/>
    </row>
    <row r="42517" spans="4:4" x14ac:dyDescent="0.2">
      <c r="D42517" s="343"/>
    </row>
    <row r="42518" spans="4:4" x14ac:dyDescent="0.2">
      <c r="D42518" s="343"/>
    </row>
    <row r="42519" spans="4:4" x14ac:dyDescent="0.2">
      <c r="D42519" s="343"/>
    </row>
    <row r="42520" spans="4:4" x14ac:dyDescent="0.2">
      <c r="D42520" s="343"/>
    </row>
    <row r="42521" spans="4:4" x14ac:dyDescent="0.2">
      <c r="D42521" s="343"/>
    </row>
    <row r="42522" spans="4:4" x14ac:dyDescent="0.2">
      <c r="D42522" s="343"/>
    </row>
    <row r="42523" spans="4:4" x14ac:dyDescent="0.2">
      <c r="D42523" s="343"/>
    </row>
    <row r="42524" spans="4:4" x14ac:dyDescent="0.2">
      <c r="D42524" s="343"/>
    </row>
    <row r="42525" spans="4:4" x14ac:dyDescent="0.2">
      <c r="D42525" s="343"/>
    </row>
    <row r="42526" spans="4:4" x14ac:dyDescent="0.2">
      <c r="D42526" s="343"/>
    </row>
    <row r="42527" spans="4:4" x14ac:dyDescent="0.2">
      <c r="D42527" s="343"/>
    </row>
    <row r="42528" spans="4:4" x14ac:dyDescent="0.2">
      <c r="D42528" s="343"/>
    </row>
    <row r="42529" spans="4:4" x14ac:dyDescent="0.2">
      <c r="D42529" s="343"/>
    </row>
    <row r="42530" spans="4:4" x14ac:dyDescent="0.2">
      <c r="D42530" s="343"/>
    </row>
    <row r="42531" spans="4:4" x14ac:dyDescent="0.2">
      <c r="D42531" s="343"/>
    </row>
    <row r="42532" spans="4:4" x14ac:dyDescent="0.2">
      <c r="D42532" s="343"/>
    </row>
    <row r="42533" spans="4:4" x14ac:dyDescent="0.2">
      <c r="D42533" s="343"/>
    </row>
    <row r="42534" spans="4:4" x14ac:dyDescent="0.2">
      <c r="D42534" s="343"/>
    </row>
    <row r="42535" spans="4:4" x14ac:dyDescent="0.2">
      <c r="D42535" s="343"/>
    </row>
    <row r="42536" spans="4:4" x14ac:dyDescent="0.2">
      <c r="D42536" s="343"/>
    </row>
    <row r="42537" spans="4:4" x14ac:dyDescent="0.2">
      <c r="D42537" s="343"/>
    </row>
    <row r="42538" spans="4:4" x14ac:dyDescent="0.2">
      <c r="D42538" s="343"/>
    </row>
    <row r="42539" spans="4:4" x14ac:dyDescent="0.2">
      <c r="D42539" s="343"/>
    </row>
    <row r="42540" spans="4:4" x14ac:dyDescent="0.2">
      <c r="D42540" s="343"/>
    </row>
    <row r="42541" spans="4:4" x14ac:dyDescent="0.2">
      <c r="D42541" s="343"/>
    </row>
    <row r="42542" spans="4:4" x14ac:dyDescent="0.2">
      <c r="D42542" s="343"/>
    </row>
    <row r="42543" spans="4:4" x14ac:dyDescent="0.2">
      <c r="D42543" s="343"/>
    </row>
    <row r="42544" spans="4:4" x14ac:dyDescent="0.2">
      <c r="D42544" s="343"/>
    </row>
    <row r="42545" spans="4:4" x14ac:dyDescent="0.2">
      <c r="D42545" s="343"/>
    </row>
    <row r="42546" spans="4:4" x14ac:dyDescent="0.2">
      <c r="D42546" s="343"/>
    </row>
    <row r="42547" spans="4:4" x14ac:dyDescent="0.2">
      <c r="D42547" s="343"/>
    </row>
    <row r="42548" spans="4:4" x14ac:dyDescent="0.2">
      <c r="D42548" s="343"/>
    </row>
    <row r="42549" spans="4:4" x14ac:dyDescent="0.2">
      <c r="D42549" s="343"/>
    </row>
    <row r="42550" spans="4:4" x14ac:dyDescent="0.2">
      <c r="D42550" s="343"/>
    </row>
    <row r="42551" spans="4:4" x14ac:dyDescent="0.2">
      <c r="D42551" s="343"/>
    </row>
    <row r="42552" spans="4:4" x14ac:dyDescent="0.2">
      <c r="D42552" s="343"/>
    </row>
    <row r="42553" spans="4:4" x14ac:dyDescent="0.2">
      <c r="D42553" s="343"/>
    </row>
    <row r="42554" spans="4:4" x14ac:dyDescent="0.2">
      <c r="D42554" s="343"/>
    </row>
    <row r="42555" spans="4:4" x14ac:dyDescent="0.2">
      <c r="D42555" s="343"/>
    </row>
    <row r="42556" spans="4:4" x14ac:dyDescent="0.2">
      <c r="D42556" s="343"/>
    </row>
    <row r="42557" spans="4:4" x14ac:dyDescent="0.2">
      <c r="D42557" s="343"/>
    </row>
    <row r="42558" spans="4:4" x14ac:dyDescent="0.2">
      <c r="D42558" s="343"/>
    </row>
    <row r="42559" spans="4:4" x14ac:dyDescent="0.2">
      <c r="D42559" s="343"/>
    </row>
    <row r="42560" spans="4:4" x14ac:dyDescent="0.2">
      <c r="D42560" s="343"/>
    </row>
    <row r="42561" spans="4:4" x14ac:dyDescent="0.2">
      <c r="D42561" s="343"/>
    </row>
    <row r="42562" spans="4:4" x14ac:dyDescent="0.2">
      <c r="D42562" s="343"/>
    </row>
    <row r="42563" spans="4:4" x14ac:dyDescent="0.2">
      <c r="D42563" s="343"/>
    </row>
    <row r="42564" spans="4:4" x14ac:dyDescent="0.2">
      <c r="D42564" s="343"/>
    </row>
    <row r="42565" spans="4:4" x14ac:dyDescent="0.2">
      <c r="D42565" s="343"/>
    </row>
    <row r="42566" spans="4:4" x14ac:dyDescent="0.2">
      <c r="D42566" s="343"/>
    </row>
    <row r="42567" spans="4:4" x14ac:dyDescent="0.2">
      <c r="D42567" s="343"/>
    </row>
    <row r="42568" spans="4:4" x14ac:dyDescent="0.2">
      <c r="D42568" s="343"/>
    </row>
    <row r="42569" spans="4:4" x14ac:dyDescent="0.2">
      <c r="D42569" s="343"/>
    </row>
    <row r="42570" spans="4:4" x14ac:dyDescent="0.2">
      <c r="D42570" s="343"/>
    </row>
    <row r="42571" spans="4:4" x14ac:dyDescent="0.2">
      <c r="D42571" s="343"/>
    </row>
    <row r="42572" spans="4:4" x14ac:dyDescent="0.2">
      <c r="D42572" s="343"/>
    </row>
    <row r="42573" spans="4:4" x14ac:dyDescent="0.2">
      <c r="D42573" s="343"/>
    </row>
    <row r="42574" spans="4:4" x14ac:dyDescent="0.2">
      <c r="D42574" s="343"/>
    </row>
    <row r="42575" spans="4:4" x14ac:dyDescent="0.2">
      <c r="D42575" s="343"/>
    </row>
    <row r="42576" spans="4:4" x14ac:dyDescent="0.2">
      <c r="D42576" s="343"/>
    </row>
    <row r="42577" spans="4:4" x14ac:dyDescent="0.2">
      <c r="D42577" s="343"/>
    </row>
    <row r="42578" spans="4:4" x14ac:dyDescent="0.2">
      <c r="D42578" s="343"/>
    </row>
    <row r="42579" spans="4:4" x14ac:dyDescent="0.2">
      <c r="D42579" s="343"/>
    </row>
    <row r="42580" spans="4:4" x14ac:dyDescent="0.2">
      <c r="D42580" s="343"/>
    </row>
    <row r="42581" spans="4:4" x14ac:dyDescent="0.2">
      <c r="D42581" s="343"/>
    </row>
    <row r="42582" spans="4:4" x14ac:dyDescent="0.2">
      <c r="D42582" s="343"/>
    </row>
    <row r="42583" spans="4:4" x14ac:dyDescent="0.2">
      <c r="D42583" s="343"/>
    </row>
    <row r="42584" spans="4:4" x14ac:dyDescent="0.2">
      <c r="D42584" s="343"/>
    </row>
    <row r="42585" spans="4:4" x14ac:dyDescent="0.2">
      <c r="D42585" s="343"/>
    </row>
    <row r="42586" spans="4:4" x14ac:dyDescent="0.2">
      <c r="D42586" s="343"/>
    </row>
    <row r="42587" spans="4:4" x14ac:dyDescent="0.2">
      <c r="D42587" s="343"/>
    </row>
    <row r="42588" spans="4:4" x14ac:dyDescent="0.2">
      <c r="D42588" s="343"/>
    </row>
    <row r="42589" spans="4:4" x14ac:dyDescent="0.2">
      <c r="D42589" s="343"/>
    </row>
    <row r="42590" spans="4:4" x14ac:dyDescent="0.2">
      <c r="D42590" s="343"/>
    </row>
    <row r="42591" spans="4:4" x14ac:dyDescent="0.2">
      <c r="D42591" s="343"/>
    </row>
    <row r="42592" spans="4:4" x14ac:dyDescent="0.2">
      <c r="D42592" s="343"/>
    </row>
    <row r="42593" spans="4:4" x14ac:dyDescent="0.2">
      <c r="D42593" s="343"/>
    </row>
    <row r="42594" spans="4:4" x14ac:dyDescent="0.2">
      <c r="D42594" s="343"/>
    </row>
    <row r="42595" spans="4:4" x14ac:dyDescent="0.2">
      <c r="D42595" s="343"/>
    </row>
    <row r="42596" spans="4:4" x14ac:dyDescent="0.2">
      <c r="D42596" s="343"/>
    </row>
    <row r="42597" spans="4:4" x14ac:dyDescent="0.2">
      <c r="D42597" s="343"/>
    </row>
    <row r="42598" spans="4:4" x14ac:dyDescent="0.2">
      <c r="D42598" s="343"/>
    </row>
    <row r="42599" spans="4:4" x14ac:dyDescent="0.2">
      <c r="D42599" s="343"/>
    </row>
    <row r="42600" spans="4:4" x14ac:dyDescent="0.2">
      <c r="D42600" s="343"/>
    </row>
    <row r="42601" spans="4:4" x14ac:dyDescent="0.2">
      <c r="D42601" s="343"/>
    </row>
    <row r="42602" spans="4:4" x14ac:dyDescent="0.2">
      <c r="D42602" s="343"/>
    </row>
    <row r="42603" spans="4:4" x14ac:dyDescent="0.2">
      <c r="D42603" s="343"/>
    </row>
    <row r="42604" spans="4:4" x14ac:dyDescent="0.2">
      <c r="D42604" s="343"/>
    </row>
    <row r="42605" spans="4:4" x14ac:dyDescent="0.2">
      <c r="D42605" s="343"/>
    </row>
    <row r="42606" spans="4:4" x14ac:dyDescent="0.2">
      <c r="D42606" s="343"/>
    </row>
    <row r="42607" spans="4:4" x14ac:dyDescent="0.2">
      <c r="D42607" s="343"/>
    </row>
    <row r="42608" spans="4:4" x14ac:dyDescent="0.2">
      <c r="D42608" s="343"/>
    </row>
    <row r="42609" spans="4:4" x14ac:dyDescent="0.2">
      <c r="D42609" s="343"/>
    </row>
    <row r="42610" spans="4:4" x14ac:dyDescent="0.2">
      <c r="D42610" s="343"/>
    </row>
    <row r="42611" spans="4:4" x14ac:dyDescent="0.2">
      <c r="D42611" s="343"/>
    </row>
    <row r="42612" spans="4:4" x14ac:dyDescent="0.2">
      <c r="D42612" s="343"/>
    </row>
    <row r="42613" spans="4:4" x14ac:dyDescent="0.2">
      <c r="D42613" s="343"/>
    </row>
    <row r="42614" spans="4:4" x14ac:dyDescent="0.2">
      <c r="D42614" s="343"/>
    </row>
    <row r="42615" spans="4:4" x14ac:dyDescent="0.2">
      <c r="D42615" s="343"/>
    </row>
    <row r="42616" spans="4:4" x14ac:dyDescent="0.2">
      <c r="D42616" s="343"/>
    </row>
    <row r="42617" spans="4:4" x14ac:dyDescent="0.2">
      <c r="D42617" s="343"/>
    </row>
    <row r="42618" spans="4:4" x14ac:dyDescent="0.2">
      <c r="D42618" s="343"/>
    </row>
    <row r="42619" spans="4:4" x14ac:dyDescent="0.2">
      <c r="D42619" s="343"/>
    </row>
    <row r="42620" spans="4:4" x14ac:dyDescent="0.2">
      <c r="D42620" s="343"/>
    </row>
    <row r="42621" spans="4:4" x14ac:dyDescent="0.2">
      <c r="D42621" s="343"/>
    </row>
    <row r="42622" spans="4:4" x14ac:dyDescent="0.2">
      <c r="D42622" s="343"/>
    </row>
    <row r="42623" spans="4:4" x14ac:dyDescent="0.2">
      <c r="D42623" s="343"/>
    </row>
    <row r="42624" spans="4:4" x14ac:dyDescent="0.2">
      <c r="D42624" s="343"/>
    </row>
    <row r="42625" spans="4:4" x14ac:dyDescent="0.2">
      <c r="D42625" s="343"/>
    </row>
    <row r="42626" spans="4:4" x14ac:dyDescent="0.2">
      <c r="D42626" s="343"/>
    </row>
    <row r="42627" spans="4:4" x14ac:dyDescent="0.2">
      <c r="D42627" s="343"/>
    </row>
    <row r="42628" spans="4:4" x14ac:dyDescent="0.2">
      <c r="D42628" s="343"/>
    </row>
    <row r="42629" spans="4:4" x14ac:dyDescent="0.2">
      <c r="D42629" s="343"/>
    </row>
    <row r="42630" spans="4:4" x14ac:dyDescent="0.2">
      <c r="D42630" s="343"/>
    </row>
    <row r="42631" spans="4:4" x14ac:dyDescent="0.2">
      <c r="D42631" s="343"/>
    </row>
    <row r="42632" spans="4:4" x14ac:dyDescent="0.2">
      <c r="D42632" s="343"/>
    </row>
    <row r="42633" spans="4:4" x14ac:dyDescent="0.2">
      <c r="D42633" s="343"/>
    </row>
    <row r="42634" spans="4:4" x14ac:dyDescent="0.2">
      <c r="D42634" s="343"/>
    </row>
    <row r="42635" spans="4:4" x14ac:dyDescent="0.2">
      <c r="D42635" s="343"/>
    </row>
    <row r="42636" spans="4:4" x14ac:dyDescent="0.2">
      <c r="D42636" s="343"/>
    </row>
    <row r="42637" spans="4:4" x14ac:dyDescent="0.2">
      <c r="D42637" s="343"/>
    </row>
    <row r="42638" spans="4:4" x14ac:dyDescent="0.2">
      <c r="D42638" s="343"/>
    </row>
    <row r="42639" spans="4:4" x14ac:dyDescent="0.2">
      <c r="D42639" s="343"/>
    </row>
    <row r="42640" spans="4:4" x14ac:dyDescent="0.2">
      <c r="D42640" s="343"/>
    </row>
    <row r="42641" spans="4:4" x14ac:dyDescent="0.2">
      <c r="D42641" s="343"/>
    </row>
    <row r="42642" spans="4:4" x14ac:dyDescent="0.2">
      <c r="D42642" s="343"/>
    </row>
    <row r="42643" spans="4:4" x14ac:dyDescent="0.2">
      <c r="D42643" s="343"/>
    </row>
    <row r="42644" spans="4:4" x14ac:dyDescent="0.2">
      <c r="D42644" s="343"/>
    </row>
    <row r="42645" spans="4:4" x14ac:dyDescent="0.2">
      <c r="D42645" s="343"/>
    </row>
    <row r="42646" spans="4:4" x14ac:dyDescent="0.2">
      <c r="D42646" s="343"/>
    </row>
    <row r="42647" spans="4:4" x14ac:dyDescent="0.2">
      <c r="D42647" s="343"/>
    </row>
    <row r="42648" spans="4:4" x14ac:dyDescent="0.2">
      <c r="D42648" s="343"/>
    </row>
    <row r="42649" spans="4:4" x14ac:dyDescent="0.2">
      <c r="D42649" s="343"/>
    </row>
    <row r="42650" spans="4:4" x14ac:dyDescent="0.2">
      <c r="D42650" s="343"/>
    </row>
    <row r="42651" spans="4:4" x14ac:dyDescent="0.2">
      <c r="D42651" s="343"/>
    </row>
    <row r="42652" spans="4:4" x14ac:dyDescent="0.2">
      <c r="D42652" s="343"/>
    </row>
    <row r="42653" spans="4:4" x14ac:dyDescent="0.2">
      <c r="D42653" s="343"/>
    </row>
    <row r="42654" spans="4:4" x14ac:dyDescent="0.2">
      <c r="D42654" s="343"/>
    </row>
    <row r="42655" spans="4:4" x14ac:dyDescent="0.2">
      <c r="D42655" s="343"/>
    </row>
    <row r="42656" spans="4:4" x14ac:dyDescent="0.2">
      <c r="D42656" s="343"/>
    </row>
    <row r="42657" spans="4:4" x14ac:dyDescent="0.2">
      <c r="D42657" s="343"/>
    </row>
    <row r="42658" spans="4:4" x14ac:dyDescent="0.2">
      <c r="D42658" s="343"/>
    </row>
    <row r="42659" spans="4:4" x14ac:dyDescent="0.2">
      <c r="D42659" s="343"/>
    </row>
    <row r="42660" spans="4:4" x14ac:dyDescent="0.2">
      <c r="D42660" s="343"/>
    </row>
    <row r="42661" spans="4:4" x14ac:dyDescent="0.2">
      <c r="D42661" s="343"/>
    </row>
    <row r="42662" spans="4:4" x14ac:dyDescent="0.2">
      <c r="D42662" s="343"/>
    </row>
    <row r="42663" spans="4:4" x14ac:dyDescent="0.2">
      <c r="D42663" s="343"/>
    </row>
    <row r="42664" spans="4:4" x14ac:dyDescent="0.2">
      <c r="D42664" s="343"/>
    </row>
    <row r="42665" spans="4:4" x14ac:dyDescent="0.2">
      <c r="D42665" s="343"/>
    </row>
    <row r="42666" spans="4:4" x14ac:dyDescent="0.2">
      <c r="D42666" s="343"/>
    </row>
    <row r="42667" spans="4:4" x14ac:dyDescent="0.2">
      <c r="D42667" s="343"/>
    </row>
    <row r="42668" spans="4:4" x14ac:dyDescent="0.2">
      <c r="D42668" s="343"/>
    </row>
    <row r="42669" spans="4:4" x14ac:dyDescent="0.2">
      <c r="D42669" s="343"/>
    </row>
    <row r="42670" spans="4:4" x14ac:dyDescent="0.2">
      <c r="D42670" s="343"/>
    </row>
    <row r="42671" spans="4:4" x14ac:dyDescent="0.2">
      <c r="D42671" s="343"/>
    </row>
    <row r="42672" spans="4:4" x14ac:dyDescent="0.2">
      <c r="D42672" s="343"/>
    </row>
    <row r="42673" spans="4:4" x14ac:dyDescent="0.2">
      <c r="D42673" s="343"/>
    </row>
    <row r="42674" spans="4:4" x14ac:dyDescent="0.2">
      <c r="D42674" s="343"/>
    </row>
    <row r="42675" spans="4:4" x14ac:dyDescent="0.2">
      <c r="D42675" s="343"/>
    </row>
    <row r="42676" spans="4:4" x14ac:dyDescent="0.2">
      <c r="D42676" s="343"/>
    </row>
    <row r="42677" spans="4:4" x14ac:dyDescent="0.2">
      <c r="D42677" s="343"/>
    </row>
    <row r="42678" spans="4:4" x14ac:dyDescent="0.2">
      <c r="D42678" s="343"/>
    </row>
    <row r="42679" spans="4:4" x14ac:dyDescent="0.2">
      <c r="D42679" s="343"/>
    </row>
    <row r="42680" spans="4:4" x14ac:dyDescent="0.2">
      <c r="D42680" s="343"/>
    </row>
    <row r="42681" spans="4:4" x14ac:dyDescent="0.2">
      <c r="D42681" s="343"/>
    </row>
    <row r="42682" spans="4:4" x14ac:dyDescent="0.2">
      <c r="D42682" s="343"/>
    </row>
    <row r="42683" spans="4:4" x14ac:dyDescent="0.2">
      <c r="D42683" s="343"/>
    </row>
    <row r="42684" spans="4:4" x14ac:dyDescent="0.2">
      <c r="D42684" s="343"/>
    </row>
    <row r="42685" spans="4:4" x14ac:dyDescent="0.2">
      <c r="D42685" s="343"/>
    </row>
    <row r="42686" spans="4:4" x14ac:dyDescent="0.2">
      <c r="D42686" s="343"/>
    </row>
    <row r="42687" spans="4:4" x14ac:dyDescent="0.2">
      <c r="D42687" s="343"/>
    </row>
    <row r="42688" spans="4:4" x14ac:dyDescent="0.2">
      <c r="D42688" s="343"/>
    </row>
    <row r="42689" spans="4:4" x14ac:dyDescent="0.2">
      <c r="D42689" s="343"/>
    </row>
    <row r="42690" spans="4:4" x14ac:dyDescent="0.2">
      <c r="D42690" s="343"/>
    </row>
    <row r="42691" spans="4:4" x14ac:dyDescent="0.2">
      <c r="D42691" s="343"/>
    </row>
    <row r="42692" spans="4:4" x14ac:dyDescent="0.2">
      <c r="D42692" s="343"/>
    </row>
    <row r="42693" spans="4:4" x14ac:dyDescent="0.2">
      <c r="D42693" s="343"/>
    </row>
    <row r="42694" spans="4:4" x14ac:dyDescent="0.2">
      <c r="D42694" s="343"/>
    </row>
    <row r="42695" spans="4:4" x14ac:dyDescent="0.2">
      <c r="D42695" s="343"/>
    </row>
    <row r="42696" spans="4:4" x14ac:dyDescent="0.2">
      <c r="D42696" s="343"/>
    </row>
    <row r="42697" spans="4:4" x14ac:dyDescent="0.2">
      <c r="D42697" s="343"/>
    </row>
    <row r="42698" spans="4:4" x14ac:dyDescent="0.2">
      <c r="D42698" s="343"/>
    </row>
    <row r="42699" spans="4:4" x14ac:dyDescent="0.2">
      <c r="D42699" s="343"/>
    </row>
    <row r="42700" spans="4:4" x14ac:dyDescent="0.2">
      <c r="D42700" s="343"/>
    </row>
    <row r="42701" spans="4:4" x14ac:dyDescent="0.2">
      <c r="D42701" s="343"/>
    </row>
    <row r="42702" spans="4:4" x14ac:dyDescent="0.2">
      <c r="D42702" s="343"/>
    </row>
    <row r="42703" spans="4:4" x14ac:dyDescent="0.2">
      <c r="D42703" s="343"/>
    </row>
    <row r="42704" spans="4:4" x14ac:dyDescent="0.2">
      <c r="D42704" s="343"/>
    </row>
    <row r="42705" spans="4:4" x14ac:dyDescent="0.2">
      <c r="D42705" s="343"/>
    </row>
    <row r="42706" spans="4:4" x14ac:dyDescent="0.2">
      <c r="D42706" s="343"/>
    </row>
    <row r="42707" spans="4:4" x14ac:dyDescent="0.2">
      <c r="D42707" s="343"/>
    </row>
    <row r="42708" spans="4:4" x14ac:dyDescent="0.2">
      <c r="D42708" s="343"/>
    </row>
    <row r="42709" spans="4:4" x14ac:dyDescent="0.2">
      <c r="D42709" s="343"/>
    </row>
    <row r="42710" spans="4:4" x14ac:dyDescent="0.2">
      <c r="D42710" s="343"/>
    </row>
    <row r="42711" spans="4:4" x14ac:dyDescent="0.2">
      <c r="D42711" s="343"/>
    </row>
    <row r="42712" spans="4:4" x14ac:dyDescent="0.2">
      <c r="D42712" s="343"/>
    </row>
    <row r="42713" spans="4:4" x14ac:dyDescent="0.2">
      <c r="D42713" s="343"/>
    </row>
    <row r="42714" spans="4:4" x14ac:dyDescent="0.2">
      <c r="D42714" s="343"/>
    </row>
    <row r="42715" spans="4:4" x14ac:dyDescent="0.2">
      <c r="D42715" s="343"/>
    </row>
    <row r="42716" spans="4:4" x14ac:dyDescent="0.2">
      <c r="D42716" s="343"/>
    </row>
    <row r="42717" spans="4:4" x14ac:dyDescent="0.2">
      <c r="D42717" s="343"/>
    </row>
    <row r="42718" spans="4:4" x14ac:dyDescent="0.2">
      <c r="D42718" s="343"/>
    </row>
    <row r="42719" spans="4:4" x14ac:dyDescent="0.2">
      <c r="D42719" s="343"/>
    </row>
    <row r="42720" spans="4:4" x14ac:dyDescent="0.2">
      <c r="D42720" s="343"/>
    </row>
    <row r="42721" spans="4:4" x14ac:dyDescent="0.2">
      <c r="D42721" s="343"/>
    </row>
    <row r="42722" spans="4:4" x14ac:dyDescent="0.2">
      <c r="D42722" s="343"/>
    </row>
    <row r="42723" spans="4:4" x14ac:dyDescent="0.2">
      <c r="D42723" s="343"/>
    </row>
    <row r="42724" spans="4:4" x14ac:dyDescent="0.2">
      <c r="D42724" s="343"/>
    </row>
    <row r="42725" spans="4:4" x14ac:dyDescent="0.2">
      <c r="D42725" s="343"/>
    </row>
    <row r="42726" spans="4:4" x14ac:dyDescent="0.2">
      <c r="D42726" s="343"/>
    </row>
    <row r="42727" spans="4:4" x14ac:dyDescent="0.2">
      <c r="D42727" s="343"/>
    </row>
    <row r="42728" spans="4:4" x14ac:dyDescent="0.2">
      <c r="D42728" s="343"/>
    </row>
    <row r="42729" spans="4:4" x14ac:dyDescent="0.2">
      <c r="D42729" s="343"/>
    </row>
    <row r="42730" spans="4:4" x14ac:dyDescent="0.2">
      <c r="D42730" s="343"/>
    </row>
    <row r="42731" spans="4:4" x14ac:dyDescent="0.2">
      <c r="D42731" s="343"/>
    </row>
    <row r="42732" spans="4:4" x14ac:dyDescent="0.2">
      <c r="D42732" s="343"/>
    </row>
    <row r="42733" spans="4:4" x14ac:dyDescent="0.2">
      <c r="D42733" s="343"/>
    </row>
    <row r="42734" spans="4:4" x14ac:dyDescent="0.2">
      <c r="D42734" s="343"/>
    </row>
    <row r="42735" spans="4:4" x14ac:dyDescent="0.2">
      <c r="D42735" s="343"/>
    </row>
    <row r="42736" spans="4:4" x14ac:dyDescent="0.2">
      <c r="D42736" s="343"/>
    </row>
    <row r="42737" spans="4:4" x14ac:dyDescent="0.2">
      <c r="D42737" s="343"/>
    </row>
    <row r="42738" spans="4:4" x14ac:dyDescent="0.2">
      <c r="D42738" s="343"/>
    </row>
    <row r="42739" spans="4:4" x14ac:dyDescent="0.2">
      <c r="D42739" s="343"/>
    </row>
    <row r="42740" spans="4:4" x14ac:dyDescent="0.2">
      <c r="D42740" s="343"/>
    </row>
    <row r="42741" spans="4:4" x14ac:dyDescent="0.2">
      <c r="D42741" s="343"/>
    </row>
    <row r="42742" spans="4:4" x14ac:dyDescent="0.2">
      <c r="D42742" s="343"/>
    </row>
    <row r="42743" spans="4:4" x14ac:dyDescent="0.2">
      <c r="D42743" s="343"/>
    </row>
    <row r="42744" spans="4:4" x14ac:dyDescent="0.2">
      <c r="D42744" s="343"/>
    </row>
    <row r="42745" spans="4:4" x14ac:dyDescent="0.2">
      <c r="D42745" s="343"/>
    </row>
    <row r="42746" spans="4:4" x14ac:dyDescent="0.2">
      <c r="D42746" s="343"/>
    </row>
    <row r="42747" spans="4:4" x14ac:dyDescent="0.2">
      <c r="D42747" s="343"/>
    </row>
    <row r="42748" spans="4:4" x14ac:dyDescent="0.2">
      <c r="D42748" s="343"/>
    </row>
    <row r="42749" spans="4:4" x14ac:dyDescent="0.2">
      <c r="D42749" s="343"/>
    </row>
    <row r="42750" spans="4:4" x14ac:dyDescent="0.2">
      <c r="D42750" s="343"/>
    </row>
    <row r="42751" spans="4:4" x14ac:dyDescent="0.2">
      <c r="D42751" s="343"/>
    </row>
    <row r="42752" spans="4:4" x14ac:dyDescent="0.2">
      <c r="D42752" s="343"/>
    </row>
    <row r="42753" spans="4:4" x14ac:dyDescent="0.2">
      <c r="D42753" s="343"/>
    </row>
    <row r="42754" spans="4:4" x14ac:dyDescent="0.2">
      <c r="D42754" s="343"/>
    </row>
    <row r="42755" spans="4:4" x14ac:dyDescent="0.2">
      <c r="D42755" s="343"/>
    </row>
    <row r="42756" spans="4:4" x14ac:dyDescent="0.2">
      <c r="D42756" s="343"/>
    </row>
    <row r="42757" spans="4:4" x14ac:dyDescent="0.2">
      <c r="D42757" s="343"/>
    </row>
    <row r="42758" spans="4:4" x14ac:dyDescent="0.2">
      <c r="D42758" s="343"/>
    </row>
    <row r="42759" spans="4:4" x14ac:dyDescent="0.2">
      <c r="D42759" s="343"/>
    </row>
    <row r="42760" spans="4:4" x14ac:dyDescent="0.2">
      <c r="D42760" s="343"/>
    </row>
    <row r="42761" spans="4:4" x14ac:dyDescent="0.2">
      <c r="D42761" s="343"/>
    </row>
    <row r="42762" spans="4:4" x14ac:dyDescent="0.2">
      <c r="D42762" s="343"/>
    </row>
    <row r="42763" spans="4:4" x14ac:dyDescent="0.2">
      <c r="D42763" s="343"/>
    </row>
    <row r="42764" spans="4:4" x14ac:dyDescent="0.2">
      <c r="D42764" s="343"/>
    </row>
    <row r="42765" spans="4:4" x14ac:dyDescent="0.2">
      <c r="D42765" s="343"/>
    </row>
    <row r="42766" spans="4:4" x14ac:dyDescent="0.2">
      <c r="D42766" s="343"/>
    </row>
    <row r="42767" spans="4:4" x14ac:dyDescent="0.2">
      <c r="D42767" s="343"/>
    </row>
    <row r="42768" spans="4:4" x14ac:dyDescent="0.2">
      <c r="D42768" s="343"/>
    </row>
    <row r="42769" spans="4:4" x14ac:dyDescent="0.2">
      <c r="D42769" s="343"/>
    </row>
    <row r="42770" spans="4:4" x14ac:dyDescent="0.2">
      <c r="D42770" s="343"/>
    </row>
    <row r="42771" spans="4:4" x14ac:dyDescent="0.2">
      <c r="D42771" s="343"/>
    </row>
    <row r="42772" spans="4:4" x14ac:dyDescent="0.2">
      <c r="D42772" s="343"/>
    </row>
    <row r="42773" spans="4:4" x14ac:dyDescent="0.2">
      <c r="D42773" s="343"/>
    </row>
    <row r="42774" spans="4:4" x14ac:dyDescent="0.2">
      <c r="D42774" s="343"/>
    </row>
    <row r="42775" spans="4:4" x14ac:dyDescent="0.2">
      <c r="D42775" s="343"/>
    </row>
    <row r="42776" spans="4:4" x14ac:dyDescent="0.2">
      <c r="D42776" s="343"/>
    </row>
    <row r="42777" spans="4:4" x14ac:dyDescent="0.2">
      <c r="D42777" s="343"/>
    </row>
    <row r="42778" spans="4:4" x14ac:dyDescent="0.2">
      <c r="D42778" s="343"/>
    </row>
    <row r="42779" spans="4:4" x14ac:dyDescent="0.2">
      <c r="D42779" s="343"/>
    </row>
    <row r="42780" spans="4:4" x14ac:dyDescent="0.2">
      <c r="D42780" s="343"/>
    </row>
    <row r="42781" spans="4:4" x14ac:dyDescent="0.2">
      <c r="D42781" s="343"/>
    </row>
    <row r="42782" spans="4:4" x14ac:dyDescent="0.2">
      <c r="D42782" s="343"/>
    </row>
    <row r="42783" spans="4:4" x14ac:dyDescent="0.2">
      <c r="D42783" s="343"/>
    </row>
    <row r="42784" spans="4:4" x14ac:dyDescent="0.2">
      <c r="D42784" s="343"/>
    </row>
    <row r="42785" spans="4:4" x14ac:dyDescent="0.2">
      <c r="D42785" s="343"/>
    </row>
    <row r="42786" spans="4:4" x14ac:dyDescent="0.2">
      <c r="D42786" s="343"/>
    </row>
    <row r="42787" spans="4:4" x14ac:dyDescent="0.2">
      <c r="D42787" s="343"/>
    </row>
    <row r="42788" spans="4:4" x14ac:dyDescent="0.2">
      <c r="D42788" s="343"/>
    </row>
    <row r="42789" spans="4:4" x14ac:dyDescent="0.2">
      <c r="D42789" s="343"/>
    </row>
    <row r="42790" spans="4:4" x14ac:dyDescent="0.2">
      <c r="D42790" s="343"/>
    </row>
    <row r="42791" spans="4:4" x14ac:dyDescent="0.2">
      <c r="D42791" s="343"/>
    </row>
    <row r="42792" spans="4:4" x14ac:dyDescent="0.2">
      <c r="D42792" s="343"/>
    </row>
    <row r="42793" spans="4:4" x14ac:dyDescent="0.2">
      <c r="D42793" s="343"/>
    </row>
    <row r="42794" spans="4:4" x14ac:dyDescent="0.2">
      <c r="D42794" s="343"/>
    </row>
    <row r="42795" spans="4:4" x14ac:dyDescent="0.2">
      <c r="D42795" s="343"/>
    </row>
    <row r="42796" spans="4:4" x14ac:dyDescent="0.2">
      <c r="D42796" s="343"/>
    </row>
    <row r="42797" spans="4:4" x14ac:dyDescent="0.2">
      <c r="D42797" s="343"/>
    </row>
    <row r="42798" spans="4:4" x14ac:dyDescent="0.2">
      <c r="D42798" s="343"/>
    </row>
    <row r="42799" spans="4:4" x14ac:dyDescent="0.2">
      <c r="D42799" s="343"/>
    </row>
    <row r="42800" spans="4:4" x14ac:dyDescent="0.2">
      <c r="D42800" s="343"/>
    </row>
    <row r="42801" spans="4:4" x14ac:dyDescent="0.2">
      <c r="D42801" s="343"/>
    </row>
    <row r="42802" spans="4:4" x14ac:dyDescent="0.2">
      <c r="D42802" s="343"/>
    </row>
    <row r="42803" spans="4:4" x14ac:dyDescent="0.2">
      <c r="D42803" s="343"/>
    </row>
    <row r="42804" spans="4:4" x14ac:dyDescent="0.2">
      <c r="D42804" s="343"/>
    </row>
    <row r="42805" spans="4:4" x14ac:dyDescent="0.2">
      <c r="D42805" s="343"/>
    </row>
    <row r="42806" spans="4:4" x14ac:dyDescent="0.2">
      <c r="D42806" s="343"/>
    </row>
    <row r="42807" spans="4:4" x14ac:dyDescent="0.2">
      <c r="D42807" s="343"/>
    </row>
    <row r="42808" spans="4:4" x14ac:dyDescent="0.2">
      <c r="D42808" s="343"/>
    </row>
    <row r="42809" spans="4:4" x14ac:dyDescent="0.2">
      <c r="D42809" s="343"/>
    </row>
    <row r="42810" spans="4:4" x14ac:dyDescent="0.2">
      <c r="D42810" s="343"/>
    </row>
    <row r="42811" spans="4:4" x14ac:dyDescent="0.2">
      <c r="D42811" s="343"/>
    </row>
    <row r="42812" spans="4:4" x14ac:dyDescent="0.2">
      <c r="D42812" s="343"/>
    </row>
    <row r="42813" spans="4:4" x14ac:dyDescent="0.2">
      <c r="D42813" s="343"/>
    </row>
    <row r="42814" spans="4:4" x14ac:dyDescent="0.2">
      <c r="D42814" s="343"/>
    </row>
    <row r="42815" spans="4:4" x14ac:dyDescent="0.2">
      <c r="D42815" s="343"/>
    </row>
    <row r="42816" spans="4:4" x14ac:dyDescent="0.2">
      <c r="D42816" s="343"/>
    </row>
    <row r="42817" spans="4:4" x14ac:dyDescent="0.2">
      <c r="D42817" s="343"/>
    </row>
    <row r="42818" spans="4:4" x14ac:dyDescent="0.2">
      <c r="D42818" s="343"/>
    </row>
    <row r="42819" spans="4:4" x14ac:dyDescent="0.2">
      <c r="D42819" s="343"/>
    </row>
    <row r="42820" spans="4:4" x14ac:dyDescent="0.2">
      <c r="D42820" s="343"/>
    </row>
    <row r="42821" spans="4:4" x14ac:dyDescent="0.2">
      <c r="D42821" s="343"/>
    </row>
    <row r="42822" spans="4:4" x14ac:dyDescent="0.2">
      <c r="D42822" s="343"/>
    </row>
    <row r="42823" spans="4:4" x14ac:dyDescent="0.2">
      <c r="D42823" s="343"/>
    </row>
    <row r="42824" spans="4:4" x14ac:dyDescent="0.2">
      <c r="D42824" s="343"/>
    </row>
    <row r="42825" spans="4:4" x14ac:dyDescent="0.2">
      <c r="D42825" s="343"/>
    </row>
    <row r="42826" spans="4:4" x14ac:dyDescent="0.2">
      <c r="D42826" s="343"/>
    </row>
    <row r="42827" spans="4:4" x14ac:dyDescent="0.2">
      <c r="D42827" s="343"/>
    </row>
    <row r="42828" spans="4:4" x14ac:dyDescent="0.2">
      <c r="D42828" s="343"/>
    </row>
    <row r="42829" spans="4:4" x14ac:dyDescent="0.2">
      <c r="D42829" s="343"/>
    </row>
    <row r="42830" spans="4:4" x14ac:dyDescent="0.2">
      <c r="D42830" s="343"/>
    </row>
    <row r="42831" spans="4:4" x14ac:dyDescent="0.2">
      <c r="D42831" s="343"/>
    </row>
    <row r="42832" spans="4:4" x14ac:dyDescent="0.2">
      <c r="D42832" s="343"/>
    </row>
    <row r="42833" spans="4:4" x14ac:dyDescent="0.2">
      <c r="D42833" s="343"/>
    </row>
    <row r="42834" spans="4:4" x14ac:dyDescent="0.2">
      <c r="D42834" s="343"/>
    </row>
    <row r="42835" spans="4:4" x14ac:dyDescent="0.2">
      <c r="D42835" s="343"/>
    </row>
    <row r="42836" spans="4:4" x14ac:dyDescent="0.2">
      <c r="D42836" s="343"/>
    </row>
    <row r="42837" spans="4:4" x14ac:dyDescent="0.2">
      <c r="D42837" s="343"/>
    </row>
    <row r="42838" spans="4:4" x14ac:dyDescent="0.2">
      <c r="D42838" s="343"/>
    </row>
    <row r="42839" spans="4:4" x14ac:dyDescent="0.2">
      <c r="D42839" s="343"/>
    </row>
    <row r="42840" spans="4:4" x14ac:dyDescent="0.2">
      <c r="D42840" s="343"/>
    </row>
    <row r="42841" spans="4:4" x14ac:dyDescent="0.2">
      <c r="D42841" s="343"/>
    </row>
    <row r="42842" spans="4:4" x14ac:dyDescent="0.2">
      <c r="D42842" s="343"/>
    </row>
    <row r="42843" spans="4:4" x14ac:dyDescent="0.2">
      <c r="D42843" s="343"/>
    </row>
    <row r="42844" spans="4:4" x14ac:dyDescent="0.2">
      <c r="D42844" s="343"/>
    </row>
    <row r="42845" spans="4:4" x14ac:dyDescent="0.2">
      <c r="D42845" s="343"/>
    </row>
    <row r="42846" spans="4:4" x14ac:dyDescent="0.2">
      <c r="D42846" s="343"/>
    </row>
    <row r="42847" spans="4:4" x14ac:dyDescent="0.2">
      <c r="D42847" s="343"/>
    </row>
    <row r="42848" spans="4:4" x14ac:dyDescent="0.2">
      <c r="D42848" s="343"/>
    </row>
    <row r="42849" spans="4:4" x14ac:dyDescent="0.2">
      <c r="D42849" s="343"/>
    </row>
    <row r="42850" spans="4:4" x14ac:dyDescent="0.2">
      <c r="D42850" s="343"/>
    </row>
    <row r="42851" spans="4:4" x14ac:dyDescent="0.2">
      <c r="D42851" s="343"/>
    </row>
    <row r="42852" spans="4:4" x14ac:dyDescent="0.2">
      <c r="D42852" s="343"/>
    </row>
    <row r="42853" spans="4:4" x14ac:dyDescent="0.2">
      <c r="D42853" s="343"/>
    </row>
    <row r="42854" spans="4:4" x14ac:dyDescent="0.2">
      <c r="D42854" s="343"/>
    </row>
    <row r="42855" spans="4:4" x14ac:dyDescent="0.2">
      <c r="D42855" s="343"/>
    </row>
    <row r="42856" spans="4:4" x14ac:dyDescent="0.2">
      <c r="D42856" s="343"/>
    </row>
    <row r="42857" spans="4:4" x14ac:dyDescent="0.2">
      <c r="D42857" s="343"/>
    </row>
    <row r="42858" spans="4:4" x14ac:dyDescent="0.2">
      <c r="D42858" s="343"/>
    </row>
    <row r="42859" spans="4:4" x14ac:dyDescent="0.2">
      <c r="D42859" s="343"/>
    </row>
    <row r="42860" spans="4:4" x14ac:dyDescent="0.2">
      <c r="D42860" s="343"/>
    </row>
    <row r="42861" spans="4:4" x14ac:dyDescent="0.2">
      <c r="D42861" s="343"/>
    </row>
    <row r="42862" spans="4:4" x14ac:dyDescent="0.2">
      <c r="D42862" s="343"/>
    </row>
    <row r="42863" spans="4:4" x14ac:dyDescent="0.2">
      <c r="D42863" s="343"/>
    </row>
    <row r="42864" spans="4:4" x14ac:dyDescent="0.2">
      <c r="D42864" s="343"/>
    </row>
    <row r="42865" spans="4:4" x14ac:dyDescent="0.2">
      <c r="D42865" s="343"/>
    </row>
    <row r="42866" spans="4:4" x14ac:dyDescent="0.2">
      <c r="D42866" s="343"/>
    </row>
    <row r="42867" spans="4:4" x14ac:dyDescent="0.2">
      <c r="D42867" s="343"/>
    </row>
    <row r="42868" spans="4:4" x14ac:dyDescent="0.2">
      <c r="D42868" s="343"/>
    </row>
    <row r="42869" spans="4:4" x14ac:dyDescent="0.2">
      <c r="D42869" s="343"/>
    </row>
    <row r="42870" spans="4:4" x14ac:dyDescent="0.2">
      <c r="D42870" s="343"/>
    </row>
    <row r="42871" spans="4:4" x14ac:dyDescent="0.2">
      <c r="D42871" s="343"/>
    </row>
    <row r="42872" spans="4:4" x14ac:dyDescent="0.2">
      <c r="D42872" s="343"/>
    </row>
    <row r="42873" spans="4:4" x14ac:dyDescent="0.2">
      <c r="D42873" s="343"/>
    </row>
    <row r="42874" spans="4:4" x14ac:dyDescent="0.2">
      <c r="D42874" s="343"/>
    </row>
    <row r="42875" spans="4:4" x14ac:dyDescent="0.2">
      <c r="D42875" s="343"/>
    </row>
    <row r="42876" spans="4:4" x14ac:dyDescent="0.2">
      <c r="D42876" s="343"/>
    </row>
    <row r="42877" spans="4:4" x14ac:dyDescent="0.2">
      <c r="D42877" s="343"/>
    </row>
    <row r="42878" spans="4:4" x14ac:dyDescent="0.2">
      <c r="D42878" s="343"/>
    </row>
    <row r="42879" spans="4:4" x14ac:dyDescent="0.2">
      <c r="D42879" s="343"/>
    </row>
    <row r="42880" spans="4:4" x14ac:dyDescent="0.2">
      <c r="D42880" s="343"/>
    </row>
    <row r="42881" spans="4:4" x14ac:dyDescent="0.2">
      <c r="D42881" s="343"/>
    </row>
    <row r="42882" spans="4:4" x14ac:dyDescent="0.2">
      <c r="D42882" s="343"/>
    </row>
    <row r="42883" spans="4:4" x14ac:dyDescent="0.2">
      <c r="D42883" s="343"/>
    </row>
    <row r="42884" spans="4:4" x14ac:dyDescent="0.2">
      <c r="D42884" s="343"/>
    </row>
    <row r="42885" spans="4:4" x14ac:dyDescent="0.2">
      <c r="D42885" s="343"/>
    </row>
    <row r="42886" spans="4:4" x14ac:dyDescent="0.2">
      <c r="D42886" s="343"/>
    </row>
    <row r="42887" spans="4:4" x14ac:dyDescent="0.2">
      <c r="D42887" s="343"/>
    </row>
    <row r="42888" spans="4:4" x14ac:dyDescent="0.2">
      <c r="D42888" s="343"/>
    </row>
    <row r="42889" spans="4:4" x14ac:dyDescent="0.2">
      <c r="D42889" s="343"/>
    </row>
    <row r="42890" spans="4:4" x14ac:dyDescent="0.2">
      <c r="D42890" s="343"/>
    </row>
    <row r="42891" spans="4:4" x14ac:dyDescent="0.2">
      <c r="D42891" s="343"/>
    </row>
    <row r="42892" spans="4:4" x14ac:dyDescent="0.2">
      <c r="D42892" s="343"/>
    </row>
    <row r="42893" spans="4:4" x14ac:dyDescent="0.2">
      <c r="D42893" s="343"/>
    </row>
    <row r="42894" spans="4:4" x14ac:dyDescent="0.2">
      <c r="D42894" s="343"/>
    </row>
    <row r="42895" spans="4:4" x14ac:dyDescent="0.2">
      <c r="D42895" s="343"/>
    </row>
    <row r="42896" spans="4:4" x14ac:dyDescent="0.2">
      <c r="D42896" s="343"/>
    </row>
    <row r="42897" spans="4:4" x14ac:dyDescent="0.2">
      <c r="D42897" s="343"/>
    </row>
    <row r="42898" spans="4:4" x14ac:dyDescent="0.2">
      <c r="D42898" s="343"/>
    </row>
    <row r="42899" spans="4:4" x14ac:dyDescent="0.2">
      <c r="D42899" s="343"/>
    </row>
    <row r="42900" spans="4:4" x14ac:dyDescent="0.2">
      <c r="D42900" s="343"/>
    </row>
    <row r="42901" spans="4:4" x14ac:dyDescent="0.2">
      <c r="D42901" s="343"/>
    </row>
    <row r="42902" spans="4:4" x14ac:dyDescent="0.2">
      <c r="D42902" s="343"/>
    </row>
    <row r="42903" spans="4:4" x14ac:dyDescent="0.2">
      <c r="D42903" s="343"/>
    </row>
    <row r="42904" spans="4:4" x14ac:dyDescent="0.2">
      <c r="D42904" s="343"/>
    </row>
    <row r="42905" spans="4:4" x14ac:dyDescent="0.2">
      <c r="D42905" s="343"/>
    </row>
    <row r="42906" spans="4:4" x14ac:dyDescent="0.2">
      <c r="D42906" s="343"/>
    </row>
    <row r="42907" spans="4:4" x14ac:dyDescent="0.2">
      <c r="D42907" s="343"/>
    </row>
    <row r="42908" spans="4:4" x14ac:dyDescent="0.2">
      <c r="D42908" s="343"/>
    </row>
    <row r="42909" spans="4:4" x14ac:dyDescent="0.2">
      <c r="D42909" s="343"/>
    </row>
    <row r="42910" spans="4:4" x14ac:dyDescent="0.2">
      <c r="D42910" s="343"/>
    </row>
    <row r="42911" spans="4:4" x14ac:dyDescent="0.2">
      <c r="D42911" s="343"/>
    </row>
    <row r="42912" spans="4:4" x14ac:dyDescent="0.2">
      <c r="D42912" s="343"/>
    </row>
    <row r="42913" spans="4:4" x14ac:dyDescent="0.2">
      <c r="D42913" s="343"/>
    </row>
    <row r="42914" spans="4:4" x14ac:dyDescent="0.2">
      <c r="D42914" s="343"/>
    </row>
    <row r="42915" spans="4:4" x14ac:dyDescent="0.2">
      <c r="D42915" s="343"/>
    </row>
    <row r="42916" spans="4:4" x14ac:dyDescent="0.2">
      <c r="D42916" s="343"/>
    </row>
    <row r="42917" spans="4:4" x14ac:dyDescent="0.2">
      <c r="D42917" s="343"/>
    </row>
    <row r="42918" spans="4:4" x14ac:dyDescent="0.2">
      <c r="D42918" s="343"/>
    </row>
    <row r="42919" spans="4:4" x14ac:dyDescent="0.2">
      <c r="D42919" s="343"/>
    </row>
    <row r="42920" spans="4:4" x14ac:dyDescent="0.2">
      <c r="D42920" s="343"/>
    </row>
    <row r="42921" spans="4:4" x14ac:dyDescent="0.2">
      <c r="D42921" s="343"/>
    </row>
    <row r="42922" spans="4:4" x14ac:dyDescent="0.2">
      <c r="D42922" s="343"/>
    </row>
    <row r="42923" spans="4:4" x14ac:dyDescent="0.2">
      <c r="D42923" s="343"/>
    </row>
    <row r="42924" spans="4:4" x14ac:dyDescent="0.2">
      <c r="D42924" s="343"/>
    </row>
    <row r="42925" spans="4:4" x14ac:dyDescent="0.2">
      <c r="D42925" s="343"/>
    </row>
    <row r="42926" spans="4:4" x14ac:dyDescent="0.2">
      <c r="D42926" s="343"/>
    </row>
    <row r="42927" spans="4:4" x14ac:dyDescent="0.2">
      <c r="D42927" s="343"/>
    </row>
    <row r="42928" spans="4:4" x14ac:dyDescent="0.2">
      <c r="D42928" s="343"/>
    </row>
    <row r="42929" spans="4:4" x14ac:dyDescent="0.2">
      <c r="D42929" s="343"/>
    </row>
    <row r="42930" spans="4:4" x14ac:dyDescent="0.2">
      <c r="D42930" s="343"/>
    </row>
    <row r="42931" spans="4:4" x14ac:dyDescent="0.2">
      <c r="D42931" s="343"/>
    </row>
    <row r="42932" spans="4:4" x14ac:dyDescent="0.2">
      <c r="D42932" s="343"/>
    </row>
    <row r="42933" spans="4:4" x14ac:dyDescent="0.2">
      <c r="D42933" s="343"/>
    </row>
    <row r="42934" spans="4:4" x14ac:dyDescent="0.2">
      <c r="D42934" s="343"/>
    </row>
    <row r="42935" spans="4:4" x14ac:dyDescent="0.2">
      <c r="D42935" s="343"/>
    </row>
    <row r="42936" spans="4:4" x14ac:dyDescent="0.2">
      <c r="D42936" s="343"/>
    </row>
    <row r="42937" spans="4:4" x14ac:dyDescent="0.2">
      <c r="D42937" s="343"/>
    </row>
    <row r="42938" spans="4:4" x14ac:dyDescent="0.2">
      <c r="D42938" s="343"/>
    </row>
    <row r="42939" spans="4:4" x14ac:dyDescent="0.2">
      <c r="D42939" s="343"/>
    </row>
    <row r="42940" spans="4:4" x14ac:dyDescent="0.2">
      <c r="D42940" s="343"/>
    </row>
    <row r="42941" spans="4:4" x14ac:dyDescent="0.2">
      <c r="D42941" s="343"/>
    </row>
    <row r="42942" spans="4:4" x14ac:dyDescent="0.2">
      <c r="D42942" s="343"/>
    </row>
    <row r="42943" spans="4:4" x14ac:dyDescent="0.2">
      <c r="D42943" s="343"/>
    </row>
    <row r="42944" spans="4:4" x14ac:dyDescent="0.2">
      <c r="D42944" s="343"/>
    </row>
    <row r="42945" spans="4:4" x14ac:dyDescent="0.2">
      <c r="D42945" s="343"/>
    </row>
    <row r="42946" spans="4:4" x14ac:dyDescent="0.2">
      <c r="D42946" s="343"/>
    </row>
    <row r="42947" spans="4:4" x14ac:dyDescent="0.2">
      <c r="D42947" s="343"/>
    </row>
    <row r="42948" spans="4:4" x14ac:dyDescent="0.2">
      <c r="D42948" s="343"/>
    </row>
    <row r="42949" spans="4:4" x14ac:dyDescent="0.2">
      <c r="D42949" s="343"/>
    </row>
    <row r="42950" spans="4:4" x14ac:dyDescent="0.2">
      <c r="D42950" s="343"/>
    </row>
    <row r="42951" spans="4:4" x14ac:dyDescent="0.2">
      <c r="D42951" s="343"/>
    </row>
    <row r="42952" spans="4:4" x14ac:dyDescent="0.2">
      <c r="D42952" s="343"/>
    </row>
    <row r="42953" spans="4:4" x14ac:dyDescent="0.2">
      <c r="D42953" s="343"/>
    </row>
    <row r="42954" spans="4:4" x14ac:dyDescent="0.2">
      <c r="D42954" s="343"/>
    </row>
    <row r="42955" spans="4:4" x14ac:dyDescent="0.2">
      <c r="D42955" s="343"/>
    </row>
    <row r="42956" spans="4:4" x14ac:dyDescent="0.2">
      <c r="D42956" s="343"/>
    </row>
    <row r="42957" spans="4:4" x14ac:dyDescent="0.2">
      <c r="D42957" s="343"/>
    </row>
    <row r="42958" spans="4:4" x14ac:dyDescent="0.2">
      <c r="D42958" s="343"/>
    </row>
    <row r="42959" spans="4:4" x14ac:dyDescent="0.2">
      <c r="D42959" s="343"/>
    </row>
    <row r="42960" spans="4:4" x14ac:dyDescent="0.2">
      <c r="D42960" s="343"/>
    </row>
    <row r="42961" spans="4:4" x14ac:dyDescent="0.2">
      <c r="D42961" s="343"/>
    </row>
    <row r="42962" spans="4:4" x14ac:dyDescent="0.2">
      <c r="D42962" s="343"/>
    </row>
    <row r="42963" spans="4:4" x14ac:dyDescent="0.2">
      <c r="D42963" s="343"/>
    </row>
    <row r="42964" spans="4:4" x14ac:dyDescent="0.2">
      <c r="D42964" s="343"/>
    </row>
    <row r="42965" spans="4:4" x14ac:dyDescent="0.2">
      <c r="D42965" s="343"/>
    </row>
    <row r="42966" spans="4:4" x14ac:dyDescent="0.2">
      <c r="D42966" s="343"/>
    </row>
    <row r="42967" spans="4:4" x14ac:dyDescent="0.2">
      <c r="D42967" s="343"/>
    </row>
    <row r="42968" spans="4:4" x14ac:dyDescent="0.2">
      <c r="D42968" s="343"/>
    </row>
    <row r="42969" spans="4:4" x14ac:dyDescent="0.2">
      <c r="D42969" s="343"/>
    </row>
    <row r="42970" spans="4:4" x14ac:dyDescent="0.2">
      <c r="D42970" s="343"/>
    </row>
    <row r="42971" spans="4:4" x14ac:dyDescent="0.2">
      <c r="D42971" s="343"/>
    </row>
    <row r="42972" spans="4:4" x14ac:dyDescent="0.2">
      <c r="D42972" s="343"/>
    </row>
    <row r="42973" spans="4:4" x14ac:dyDescent="0.2">
      <c r="D42973" s="343"/>
    </row>
    <row r="42974" spans="4:4" x14ac:dyDescent="0.2">
      <c r="D42974" s="343"/>
    </row>
    <row r="42975" spans="4:4" x14ac:dyDescent="0.2">
      <c r="D42975" s="343"/>
    </row>
    <row r="42976" spans="4:4" x14ac:dyDescent="0.2">
      <c r="D42976" s="343"/>
    </row>
    <row r="42977" spans="4:4" x14ac:dyDescent="0.2">
      <c r="D42977" s="343"/>
    </row>
    <row r="42978" spans="4:4" x14ac:dyDescent="0.2">
      <c r="D42978" s="343"/>
    </row>
    <row r="42979" spans="4:4" x14ac:dyDescent="0.2">
      <c r="D42979" s="343"/>
    </row>
    <row r="42980" spans="4:4" x14ac:dyDescent="0.2">
      <c r="D42980" s="343"/>
    </row>
    <row r="42981" spans="4:4" x14ac:dyDescent="0.2">
      <c r="D42981" s="343"/>
    </row>
    <row r="42982" spans="4:4" x14ac:dyDescent="0.2">
      <c r="D42982" s="343"/>
    </row>
    <row r="42983" spans="4:4" x14ac:dyDescent="0.2">
      <c r="D42983" s="343"/>
    </row>
    <row r="42984" spans="4:4" x14ac:dyDescent="0.2">
      <c r="D42984" s="343"/>
    </row>
    <row r="42985" spans="4:4" x14ac:dyDescent="0.2">
      <c r="D42985" s="343"/>
    </row>
    <row r="42986" spans="4:4" x14ac:dyDescent="0.2">
      <c r="D42986" s="343"/>
    </row>
    <row r="42987" spans="4:4" x14ac:dyDescent="0.2">
      <c r="D42987" s="343"/>
    </row>
    <row r="42988" spans="4:4" x14ac:dyDescent="0.2">
      <c r="D42988" s="343"/>
    </row>
    <row r="42989" spans="4:4" x14ac:dyDescent="0.2">
      <c r="D42989" s="343"/>
    </row>
    <row r="42990" spans="4:4" x14ac:dyDescent="0.2">
      <c r="D42990" s="343"/>
    </row>
    <row r="42991" spans="4:4" x14ac:dyDescent="0.2">
      <c r="D42991" s="343"/>
    </row>
    <row r="42992" spans="4:4" x14ac:dyDescent="0.2">
      <c r="D42992" s="343"/>
    </row>
    <row r="42993" spans="4:4" x14ac:dyDescent="0.2">
      <c r="D42993" s="343"/>
    </row>
    <row r="42994" spans="4:4" x14ac:dyDescent="0.2">
      <c r="D42994" s="343"/>
    </row>
    <row r="42995" spans="4:4" x14ac:dyDescent="0.2">
      <c r="D42995" s="343"/>
    </row>
    <row r="42996" spans="4:4" x14ac:dyDescent="0.2">
      <c r="D42996" s="343"/>
    </row>
    <row r="42997" spans="4:4" x14ac:dyDescent="0.2">
      <c r="D42997" s="343"/>
    </row>
    <row r="42998" spans="4:4" x14ac:dyDescent="0.2">
      <c r="D42998" s="343"/>
    </row>
    <row r="42999" spans="4:4" x14ac:dyDescent="0.2">
      <c r="D42999" s="343"/>
    </row>
    <row r="43000" spans="4:4" x14ac:dyDescent="0.2">
      <c r="D43000" s="343"/>
    </row>
    <row r="43001" spans="4:4" x14ac:dyDescent="0.2">
      <c r="D43001" s="343"/>
    </row>
    <row r="43002" spans="4:4" x14ac:dyDescent="0.2">
      <c r="D43002" s="343"/>
    </row>
    <row r="43003" spans="4:4" x14ac:dyDescent="0.2">
      <c r="D43003" s="343"/>
    </row>
    <row r="43004" spans="4:4" x14ac:dyDescent="0.2">
      <c r="D43004" s="343"/>
    </row>
    <row r="43005" spans="4:4" x14ac:dyDescent="0.2">
      <c r="D43005" s="343"/>
    </row>
    <row r="43006" spans="4:4" x14ac:dyDescent="0.2">
      <c r="D43006" s="343"/>
    </row>
    <row r="43007" spans="4:4" x14ac:dyDescent="0.2">
      <c r="D43007" s="343"/>
    </row>
    <row r="43008" spans="4:4" x14ac:dyDescent="0.2">
      <c r="D43008" s="343"/>
    </row>
    <row r="43009" spans="4:4" x14ac:dyDescent="0.2">
      <c r="D43009" s="343"/>
    </row>
    <row r="43010" spans="4:4" x14ac:dyDescent="0.2">
      <c r="D43010" s="343"/>
    </row>
    <row r="43011" spans="4:4" x14ac:dyDescent="0.2">
      <c r="D43011" s="343"/>
    </row>
    <row r="43012" spans="4:4" x14ac:dyDescent="0.2">
      <c r="D43012" s="343"/>
    </row>
    <row r="43013" spans="4:4" x14ac:dyDescent="0.2">
      <c r="D43013" s="343"/>
    </row>
    <row r="43014" spans="4:4" x14ac:dyDescent="0.2">
      <c r="D43014" s="343"/>
    </row>
    <row r="43015" spans="4:4" x14ac:dyDescent="0.2">
      <c r="D43015" s="343"/>
    </row>
    <row r="43016" spans="4:4" x14ac:dyDescent="0.2">
      <c r="D43016" s="343"/>
    </row>
    <row r="43017" spans="4:4" x14ac:dyDescent="0.2">
      <c r="D43017" s="343"/>
    </row>
    <row r="43018" spans="4:4" x14ac:dyDescent="0.2">
      <c r="D43018" s="343"/>
    </row>
    <row r="43019" spans="4:4" x14ac:dyDescent="0.2">
      <c r="D43019" s="343"/>
    </row>
    <row r="43020" spans="4:4" x14ac:dyDescent="0.2">
      <c r="D43020" s="343"/>
    </row>
    <row r="43021" spans="4:4" x14ac:dyDescent="0.2">
      <c r="D43021" s="343"/>
    </row>
    <row r="43022" spans="4:4" x14ac:dyDescent="0.2">
      <c r="D43022" s="343"/>
    </row>
    <row r="43023" spans="4:4" x14ac:dyDescent="0.2">
      <c r="D43023" s="343"/>
    </row>
    <row r="43024" spans="4:4" x14ac:dyDescent="0.2">
      <c r="D43024" s="343"/>
    </row>
    <row r="43025" spans="4:4" x14ac:dyDescent="0.2">
      <c r="D43025" s="343"/>
    </row>
    <row r="43026" spans="4:4" x14ac:dyDescent="0.2">
      <c r="D43026" s="343"/>
    </row>
    <row r="43027" spans="4:4" x14ac:dyDescent="0.2">
      <c r="D43027" s="343"/>
    </row>
    <row r="43028" spans="4:4" x14ac:dyDescent="0.2">
      <c r="D43028" s="343"/>
    </row>
    <row r="43029" spans="4:4" x14ac:dyDescent="0.2">
      <c r="D43029" s="343"/>
    </row>
    <row r="43030" spans="4:4" x14ac:dyDescent="0.2">
      <c r="D43030" s="343"/>
    </row>
    <row r="43031" spans="4:4" x14ac:dyDescent="0.2">
      <c r="D43031" s="343"/>
    </row>
    <row r="43032" spans="4:4" x14ac:dyDescent="0.2">
      <c r="D43032" s="343"/>
    </row>
    <row r="43033" spans="4:4" x14ac:dyDescent="0.2">
      <c r="D43033" s="343"/>
    </row>
    <row r="43034" spans="4:4" x14ac:dyDescent="0.2">
      <c r="D43034" s="343"/>
    </row>
    <row r="43035" spans="4:4" x14ac:dyDescent="0.2">
      <c r="D43035" s="343"/>
    </row>
    <row r="43036" spans="4:4" x14ac:dyDescent="0.2">
      <c r="D43036" s="343"/>
    </row>
    <row r="43037" spans="4:4" x14ac:dyDescent="0.2">
      <c r="D43037" s="343"/>
    </row>
    <row r="43038" spans="4:4" x14ac:dyDescent="0.2">
      <c r="D43038" s="343"/>
    </row>
    <row r="43039" spans="4:4" x14ac:dyDescent="0.2">
      <c r="D43039" s="343"/>
    </row>
    <row r="43040" spans="4:4" x14ac:dyDescent="0.2">
      <c r="D43040" s="343"/>
    </row>
    <row r="43041" spans="4:4" x14ac:dyDescent="0.2">
      <c r="D43041" s="343"/>
    </row>
    <row r="43042" spans="4:4" x14ac:dyDescent="0.2">
      <c r="D43042" s="343"/>
    </row>
    <row r="43043" spans="4:4" x14ac:dyDescent="0.2">
      <c r="D43043" s="343"/>
    </row>
    <row r="43044" spans="4:4" x14ac:dyDescent="0.2">
      <c r="D43044" s="343"/>
    </row>
    <row r="43045" spans="4:4" x14ac:dyDescent="0.2">
      <c r="D43045" s="343"/>
    </row>
    <row r="43046" spans="4:4" x14ac:dyDescent="0.2">
      <c r="D43046" s="343"/>
    </row>
    <row r="43047" spans="4:4" x14ac:dyDescent="0.2">
      <c r="D43047" s="343"/>
    </row>
    <row r="43048" spans="4:4" x14ac:dyDescent="0.2">
      <c r="D43048" s="343"/>
    </row>
    <row r="43049" spans="4:4" x14ac:dyDescent="0.2">
      <c r="D43049" s="343"/>
    </row>
    <row r="43050" spans="4:4" x14ac:dyDescent="0.2">
      <c r="D43050" s="343"/>
    </row>
    <row r="43051" spans="4:4" x14ac:dyDescent="0.2">
      <c r="D43051" s="343"/>
    </row>
    <row r="43052" spans="4:4" x14ac:dyDescent="0.2">
      <c r="D43052" s="343"/>
    </row>
    <row r="43053" spans="4:4" x14ac:dyDescent="0.2">
      <c r="D43053" s="343"/>
    </row>
    <row r="43054" spans="4:4" x14ac:dyDescent="0.2">
      <c r="D43054" s="343"/>
    </row>
    <row r="43055" spans="4:4" x14ac:dyDescent="0.2">
      <c r="D43055" s="343"/>
    </row>
    <row r="43056" spans="4:4" x14ac:dyDescent="0.2">
      <c r="D43056" s="343"/>
    </row>
    <row r="43057" spans="4:4" x14ac:dyDescent="0.2">
      <c r="D43057" s="343"/>
    </row>
    <row r="43058" spans="4:4" x14ac:dyDescent="0.2">
      <c r="D43058" s="343"/>
    </row>
    <row r="43059" spans="4:4" x14ac:dyDescent="0.2">
      <c r="D43059" s="343"/>
    </row>
    <row r="43060" spans="4:4" x14ac:dyDescent="0.2">
      <c r="D43060" s="343"/>
    </row>
    <row r="43061" spans="4:4" x14ac:dyDescent="0.2">
      <c r="D43061" s="343"/>
    </row>
    <row r="43062" spans="4:4" x14ac:dyDescent="0.2">
      <c r="D43062" s="343"/>
    </row>
    <row r="43063" spans="4:4" x14ac:dyDescent="0.2">
      <c r="D43063" s="343"/>
    </row>
    <row r="43064" spans="4:4" x14ac:dyDescent="0.2">
      <c r="D43064" s="343"/>
    </row>
    <row r="43065" spans="4:4" x14ac:dyDescent="0.2">
      <c r="D43065" s="343"/>
    </row>
    <row r="43066" spans="4:4" x14ac:dyDescent="0.2">
      <c r="D43066" s="343"/>
    </row>
    <row r="43067" spans="4:4" x14ac:dyDescent="0.2">
      <c r="D43067" s="343"/>
    </row>
    <row r="43068" spans="4:4" x14ac:dyDescent="0.2">
      <c r="D43068" s="343"/>
    </row>
    <row r="43069" spans="4:4" x14ac:dyDescent="0.2">
      <c r="D43069" s="343"/>
    </row>
    <row r="43070" spans="4:4" x14ac:dyDescent="0.2">
      <c r="D43070" s="343"/>
    </row>
    <row r="43071" spans="4:4" x14ac:dyDescent="0.2">
      <c r="D43071" s="343"/>
    </row>
    <row r="43072" spans="4:4" x14ac:dyDescent="0.2">
      <c r="D43072" s="343"/>
    </row>
    <row r="43073" spans="4:4" x14ac:dyDescent="0.2">
      <c r="D43073" s="343"/>
    </row>
    <row r="43074" spans="4:4" x14ac:dyDescent="0.2">
      <c r="D43074" s="343"/>
    </row>
    <row r="43075" spans="4:4" x14ac:dyDescent="0.2">
      <c r="D43075" s="343"/>
    </row>
    <row r="43076" spans="4:4" x14ac:dyDescent="0.2">
      <c r="D43076" s="343"/>
    </row>
    <row r="43077" spans="4:4" x14ac:dyDescent="0.2">
      <c r="D43077" s="343"/>
    </row>
    <row r="43078" spans="4:4" x14ac:dyDescent="0.2">
      <c r="D43078" s="343"/>
    </row>
    <row r="43079" spans="4:4" x14ac:dyDescent="0.2">
      <c r="D43079" s="343"/>
    </row>
    <row r="43080" spans="4:4" x14ac:dyDescent="0.2">
      <c r="D43080" s="343"/>
    </row>
    <row r="43081" spans="4:4" x14ac:dyDescent="0.2">
      <c r="D43081" s="343"/>
    </row>
    <row r="43082" spans="4:4" x14ac:dyDescent="0.2">
      <c r="D43082" s="343"/>
    </row>
    <row r="43083" spans="4:4" x14ac:dyDescent="0.2">
      <c r="D43083" s="343"/>
    </row>
    <row r="43084" spans="4:4" x14ac:dyDescent="0.2">
      <c r="D43084" s="343"/>
    </row>
    <row r="43085" spans="4:4" x14ac:dyDescent="0.2">
      <c r="D43085" s="343"/>
    </row>
    <row r="43086" spans="4:4" x14ac:dyDescent="0.2">
      <c r="D43086" s="343"/>
    </row>
    <row r="43087" spans="4:4" x14ac:dyDescent="0.2">
      <c r="D43087" s="343"/>
    </row>
    <row r="43088" spans="4:4" x14ac:dyDescent="0.2">
      <c r="D43088" s="343"/>
    </row>
    <row r="43089" spans="4:4" x14ac:dyDescent="0.2">
      <c r="D43089" s="343"/>
    </row>
    <row r="43090" spans="4:4" x14ac:dyDescent="0.2">
      <c r="D43090" s="343"/>
    </row>
    <row r="43091" spans="4:4" x14ac:dyDescent="0.2">
      <c r="D43091" s="343"/>
    </row>
    <row r="43092" spans="4:4" x14ac:dyDescent="0.2">
      <c r="D43092" s="343"/>
    </row>
    <row r="43093" spans="4:4" x14ac:dyDescent="0.2">
      <c r="D43093" s="343"/>
    </row>
    <row r="43094" spans="4:4" x14ac:dyDescent="0.2">
      <c r="D43094" s="343"/>
    </row>
    <row r="43095" spans="4:4" x14ac:dyDescent="0.2">
      <c r="D43095" s="343"/>
    </row>
    <row r="43096" spans="4:4" x14ac:dyDescent="0.2">
      <c r="D43096" s="343"/>
    </row>
    <row r="43097" spans="4:4" x14ac:dyDescent="0.2">
      <c r="D43097" s="343"/>
    </row>
    <row r="43098" spans="4:4" x14ac:dyDescent="0.2">
      <c r="D43098" s="343"/>
    </row>
    <row r="43099" spans="4:4" x14ac:dyDescent="0.2">
      <c r="D43099" s="343"/>
    </row>
    <row r="43100" spans="4:4" x14ac:dyDescent="0.2">
      <c r="D43100" s="343"/>
    </row>
    <row r="43101" spans="4:4" x14ac:dyDescent="0.2">
      <c r="D43101" s="343"/>
    </row>
    <row r="43102" spans="4:4" x14ac:dyDescent="0.2">
      <c r="D43102" s="343"/>
    </row>
    <row r="43103" spans="4:4" x14ac:dyDescent="0.2">
      <c r="D43103" s="343"/>
    </row>
    <row r="43104" spans="4:4" x14ac:dyDescent="0.2">
      <c r="D43104" s="343"/>
    </row>
    <row r="43105" spans="4:4" x14ac:dyDescent="0.2">
      <c r="D43105" s="343"/>
    </row>
    <row r="43106" spans="4:4" x14ac:dyDescent="0.2">
      <c r="D43106" s="343"/>
    </row>
    <row r="43107" spans="4:4" x14ac:dyDescent="0.2">
      <c r="D43107" s="343"/>
    </row>
    <row r="43108" spans="4:4" x14ac:dyDescent="0.2">
      <c r="D43108" s="343"/>
    </row>
    <row r="43109" spans="4:4" x14ac:dyDescent="0.2">
      <c r="D43109" s="343"/>
    </row>
    <row r="43110" spans="4:4" x14ac:dyDescent="0.2">
      <c r="D43110" s="343"/>
    </row>
    <row r="43111" spans="4:4" x14ac:dyDescent="0.2">
      <c r="D43111" s="343"/>
    </row>
    <row r="43112" spans="4:4" x14ac:dyDescent="0.2">
      <c r="D43112" s="343"/>
    </row>
    <row r="43113" spans="4:4" x14ac:dyDescent="0.2">
      <c r="D43113" s="343"/>
    </row>
    <row r="43114" spans="4:4" x14ac:dyDescent="0.2">
      <c r="D43114" s="343"/>
    </row>
    <row r="43115" spans="4:4" x14ac:dyDescent="0.2">
      <c r="D43115" s="343"/>
    </row>
    <row r="43116" spans="4:4" x14ac:dyDescent="0.2">
      <c r="D43116" s="343"/>
    </row>
    <row r="43117" spans="4:4" x14ac:dyDescent="0.2">
      <c r="D43117" s="343"/>
    </row>
    <row r="43118" spans="4:4" x14ac:dyDescent="0.2">
      <c r="D43118" s="343"/>
    </row>
    <row r="43119" spans="4:4" x14ac:dyDescent="0.2">
      <c r="D43119" s="343"/>
    </row>
    <row r="43120" spans="4:4" x14ac:dyDescent="0.2">
      <c r="D43120" s="343"/>
    </row>
    <row r="43121" spans="4:4" x14ac:dyDescent="0.2">
      <c r="D43121" s="343"/>
    </row>
    <row r="43122" spans="4:4" x14ac:dyDescent="0.2">
      <c r="D43122" s="343"/>
    </row>
    <row r="43123" spans="4:4" x14ac:dyDescent="0.2">
      <c r="D43123" s="343"/>
    </row>
    <row r="43124" spans="4:4" x14ac:dyDescent="0.2">
      <c r="D43124" s="343"/>
    </row>
    <row r="43125" spans="4:4" x14ac:dyDescent="0.2">
      <c r="D43125" s="343"/>
    </row>
    <row r="43126" spans="4:4" x14ac:dyDescent="0.2">
      <c r="D43126" s="343"/>
    </row>
    <row r="43127" spans="4:4" x14ac:dyDescent="0.2">
      <c r="D43127" s="343"/>
    </row>
    <row r="43128" spans="4:4" x14ac:dyDescent="0.2">
      <c r="D43128" s="343"/>
    </row>
    <row r="43129" spans="4:4" x14ac:dyDescent="0.2">
      <c r="D43129" s="343"/>
    </row>
    <row r="43130" spans="4:4" x14ac:dyDescent="0.2">
      <c r="D43130" s="343"/>
    </row>
    <row r="43131" spans="4:4" x14ac:dyDescent="0.2">
      <c r="D43131" s="343"/>
    </row>
    <row r="43132" spans="4:4" x14ac:dyDescent="0.2">
      <c r="D43132" s="343"/>
    </row>
    <row r="43133" spans="4:4" x14ac:dyDescent="0.2">
      <c r="D43133" s="343"/>
    </row>
    <row r="43134" spans="4:4" x14ac:dyDescent="0.2">
      <c r="D43134" s="343"/>
    </row>
    <row r="43135" spans="4:4" x14ac:dyDescent="0.2">
      <c r="D43135" s="343"/>
    </row>
    <row r="43136" spans="4:4" x14ac:dyDescent="0.2">
      <c r="D43136" s="343"/>
    </row>
    <row r="43137" spans="4:4" x14ac:dyDescent="0.2">
      <c r="D43137" s="343"/>
    </row>
    <row r="43138" spans="4:4" x14ac:dyDescent="0.2">
      <c r="D43138" s="343"/>
    </row>
    <row r="43139" spans="4:4" x14ac:dyDescent="0.2">
      <c r="D43139" s="343"/>
    </row>
    <row r="43140" spans="4:4" x14ac:dyDescent="0.2">
      <c r="D43140" s="343"/>
    </row>
    <row r="43141" spans="4:4" x14ac:dyDescent="0.2">
      <c r="D43141" s="343"/>
    </row>
    <row r="43142" spans="4:4" x14ac:dyDescent="0.2">
      <c r="D43142" s="343"/>
    </row>
    <row r="43143" spans="4:4" x14ac:dyDescent="0.2">
      <c r="D43143" s="343"/>
    </row>
    <row r="43144" spans="4:4" x14ac:dyDescent="0.2">
      <c r="D43144" s="343"/>
    </row>
    <row r="43145" spans="4:4" x14ac:dyDescent="0.2">
      <c r="D43145" s="343"/>
    </row>
    <row r="43146" spans="4:4" x14ac:dyDescent="0.2">
      <c r="D43146" s="343"/>
    </row>
    <row r="43147" spans="4:4" x14ac:dyDescent="0.2">
      <c r="D43147" s="343"/>
    </row>
    <row r="43148" spans="4:4" x14ac:dyDescent="0.2">
      <c r="D43148" s="343"/>
    </row>
    <row r="43149" spans="4:4" x14ac:dyDescent="0.2">
      <c r="D43149" s="343"/>
    </row>
    <row r="43150" spans="4:4" x14ac:dyDescent="0.2">
      <c r="D43150" s="343"/>
    </row>
    <row r="43151" spans="4:4" x14ac:dyDescent="0.2">
      <c r="D43151" s="343"/>
    </row>
    <row r="43152" spans="4:4" x14ac:dyDescent="0.2">
      <c r="D43152" s="343"/>
    </row>
    <row r="43153" spans="4:4" x14ac:dyDescent="0.2">
      <c r="D43153" s="343"/>
    </row>
    <row r="43154" spans="4:4" x14ac:dyDescent="0.2">
      <c r="D43154" s="343"/>
    </row>
    <row r="43155" spans="4:4" x14ac:dyDescent="0.2">
      <c r="D43155" s="343"/>
    </row>
    <row r="43156" spans="4:4" x14ac:dyDescent="0.2">
      <c r="D43156" s="343"/>
    </row>
    <row r="43157" spans="4:4" x14ac:dyDescent="0.2">
      <c r="D43157" s="343"/>
    </row>
    <row r="43158" spans="4:4" x14ac:dyDescent="0.2">
      <c r="D43158" s="343"/>
    </row>
    <row r="43159" spans="4:4" x14ac:dyDescent="0.2">
      <c r="D43159" s="343"/>
    </row>
    <row r="43160" spans="4:4" x14ac:dyDescent="0.2">
      <c r="D43160" s="343"/>
    </row>
    <row r="43161" spans="4:4" x14ac:dyDescent="0.2">
      <c r="D43161" s="343"/>
    </row>
    <row r="43162" spans="4:4" x14ac:dyDescent="0.2">
      <c r="D43162" s="343"/>
    </row>
    <row r="43163" spans="4:4" x14ac:dyDescent="0.2">
      <c r="D43163" s="343"/>
    </row>
    <row r="43164" spans="4:4" x14ac:dyDescent="0.2">
      <c r="D43164" s="343"/>
    </row>
    <row r="43165" spans="4:4" x14ac:dyDescent="0.2">
      <c r="D43165" s="343"/>
    </row>
    <row r="43166" spans="4:4" x14ac:dyDescent="0.2">
      <c r="D43166" s="343"/>
    </row>
    <row r="43167" spans="4:4" x14ac:dyDescent="0.2">
      <c r="D43167" s="343"/>
    </row>
    <row r="43168" spans="4:4" x14ac:dyDescent="0.2">
      <c r="D43168" s="343"/>
    </row>
    <row r="43169" spans="4:4" x14ac:dyDescent="0.2">
      <c r="D43169" s="343"/>
    </row>
    <row r="43170" spans="4:4" x14ac:dyDescent="0.2">
      <c r="D43170" s="343"/>
    </row>
    <row r="43171" spans="4:4" x14ac:dyDescent="0.2">
      <c r="D43171" s="343"/>
    </row>
    <row r="43172" spans="4:4" x14ac:dyDescent="0.2">
      <c r="D43172" s="343"/>
    </row>
    <row r="43173" spans="4:4" x14ac:dyDescent="0.2">
      <c r="D43173" s="343"/>
    </row>
    <row r="43174" spans="4:4" x14ac:dyDescent="0.2">
      <c r="D43174" s="343"/>
    </row>
    <row r="43175" spans="4:4" x14ac:dyDescent="0.2">
      <c r="D43175" s="343"/>
    </row>
    <row r="43176" spans="4:4" x14ac:dyDescent="0.2">
      <c r="D43176" s="343"/>
    </row>
    <row r="43177" spans="4:4" x14ac:dyDescent="0.2">
      <c r="D43177" s="343"/>
    </row>
    <row r="43178" spans="4:4" x14ac:dyDescent="0.2">
      <c r="D43178" s="343"/>
    </row>
    <row r="43179" spans="4:4" x14ac:dyDescent="0.2">
      <c r="D43179" s="343"/>
    </row>
    <row r="43180" spans="4:4" x14ac:dyDescent="0.2">
      <c r="D43180" s="343"/>
    </row>
    <row r="43181" spans="4:4" x14ac:dyDescent="0.2">
      <c r="D43181" s="343"/>
    </row>
    <row r="43182" spans="4:4" x14ac:dyDescent="0.2">
      <c r="D43182" s="343"/>
    </row>
    <row r="43183" spans="4:4" x14ac:dyDescent="0.2">
      <c r="D43183" s="343"/>
    </row>
    <row r="43184" spans="4:4" x14ac:dyDescent="0.2">
      <c r="D43184" s="343"/>
    </row>
    <row r="43185" spans="4:4" x14ac:dyDescent="0.2">
      <c r="D43185" s="343"/>
    </row>
    <row r="43186" spans="4:4" x14ac:dyDescent="0.2">
      <c r="D43186" s="343"/>
    </row>
    <row r="43187" spans="4:4" x14ac:dyDescent="0.2">
      <c r="D43187" s="343"/>
    </row>
    <row r="43188" spans="4:4" x14ac:dyDescent="0.2">
      <c r="D43188" s="343"/>
    </row>
    <row r="43189" spans="4:4" x14ac:dyDescent="0.2">
      <c r="D43189" s="343"/>
    </row>
    <row r="43190" spans="4:4" x14ac:dyDescent="0.2">
      <c r="D43190" s="343"/>
    </row>
    <row r="43191" spans="4:4" x14ac:dyDescent="0.2">
      <c r="D43191" s="343"/>
    </row>
    <row r="43192" spans="4:4" x14ac:dyDescent="0.2">
      <c r="D43192" s="343"/>
    </row>
    <row r="43193" spans="4:4" x14ac:dyDescent="0.2">
      <c r="D43193" s="343"/>
    </row>
    <row r="43194" spans="4:4" x14ac:dyDescent="0.2">
      <c r="D43194" s="343"/>
    </row>
    <row r="43195" spans="4:4" x14ac:dyDescent="0.2">
      <c r="D43195" s="343"/>
    </row>
    <row r="43196" spans="4:4" x14ac:dyDescent="0.2">
      <c r="D43196" s="343"/>
    </row>
    <row r="43197" spans="4:4" x14ac:dyDescent="0.2">
      <c r="D43197" s="343"/>
    </row>
    <row r="43198" spans="4:4" x14ac:dyDescent="0.2">
      <c r="D43198" s="343"/>
    </row>
    <row r="43199" spans="4:4" x14ac:dyDescent="0.2">
      <c r="D43199" s="343"/>
    </row>
    <row r="43200" spans="4:4" x14ac:dyDescent="0.2">
      <c r="D43200" s="343"/>
    </row>
    <row r="43201" spans="4:4" x14ac:dyDescent="0.2">
      <c r="D43201" s="343"/>
    </row>
    <row r="43202" spans="4:4" x14ac:dyDescent="0.2">
      <c r="D43202" s="343"/>
    </row>
    <row r="43203" spans="4:4" x14ac:dyDescent="0.2">
      <c r="D43203" s="343"/>
    </row>
    <row r="43204" spans="4:4" x14ac:dyDescent="0.2">
      <c r="D43204" s="343"/>
    </row>
    <row r="43205" spans="4:4" x14ac:dyDescent="0.2">
      <c r="D43205" s="343"/>
    </row>
    <row r="43206" spans="4:4" x14ac:dyDescent="0.2">
      <c r="D43206" s="343"/>
    </row>
    <row r="43207" spans="4:4" x14ac:dyDescent="0.2">
      <c r="D43207" s="343"/>
    </row>
    <row r="43208" spans="4:4" x14ac:dyDescent="0.2">
      <c r="D43208" s="343"/>
    </row>
    <row r="43209" spans="4:4" x14ac:dyDescent="0.2">
      <c r="D43209" s="343"/>
    </row>
    <row r="43210" spans="4:4" x14ac:dyDescent="0.2">
      <c r="D43210" s="343"/>
    </row>
    <row r="43211" spans="4:4" x14ac:dyDescent="0.2">
      <c r="D43211" s="343"/>
    </row>
    <row r="43212" spans="4:4" x14ac:dyDescent="0.2">
      <c r="D43212" s="343"/>
    </row>
    <row r="43213" spans="4:4" x14ac:dyDescent="0.2">
      <c r="D43213" s="343"/>
    </row>
    <row r="43214" spans="4:4" x14ac:dyDescent="0.2">
      <c r="D43214" s="343"/>
    </row>
    <row r="43215" spans="4:4" x14ac:dyDescent="0.2">
      <c r="D43215" s="343"/>
    </row>
    <row r="43216" spans="4:4" x14ac:dyDescent="0.2">
      <c r="D43216" s="343"/>
    </row>
    <row r="43217" spans="4:4" x14ac:dyDescent="0.2">
      <c r="D43217" s="343"/>
    </row>
    <row r="43218" spans="4:4" x14ac:dyDescent="0.2">
      <c r="D43218" s="343"/>
    </row>
    <row r="43219" spans="4:4" x14ac:dyDescent="0.2">
      <c r="D43219" s="343"/>
    </row>
    <row r="43220" spans="4:4" x14ac:dyDescent="0.2">
      <c r="D43220" s="343"/>
    </row>
    <row r="43221" spans="4:4" x14ac:dyDescent="0.2">
      <c r="D43221" s="343"/>
    </row>
    <row r="43222" spans="4:4" x14ac:dyDescent="0.2">
      <c r="D43222" s="343"/>
    </row>
    <row r="43223" spans="4:4" x14ac:dyDescent="0.2">
      <c r="D43223" s="343"/>
    </row>
    <row r="43224" spans="4:4" x14ac:dyDescent="0.2">
      <c r="D43224" s="343"/>
    </row>
    <row r="43225" spans="4:4" x14ac:dyDescent="0.2">
      <c r="D43225" s="343"/>
    </row>
    <row r="43226" spans="4:4" x14ac:dyDescent="0.2">
      <c r="D43226" s="343"/>
    </row>
    <row r="43227" spans="4:4" x14ac:dyDescent="0.2">
      <c r="D43227" s="343"/>
    </row>
    <row r="43228" spans="4:4" x14ac:dyDescent="0.2">
      <c r="D43228" s="343"/>
    </row>
    <row r="43229" spans="4:4" x14ac:dyDescent="0.2">
      <c r="D43229" s="343"/>
    </row>
    <row r="43230" spans="4:4" x14ac:dyDescent="0.2">
      <c r="D43230" s="343"/>
    </row>
    <row r="43231" spans="4:4" x14ac:dyDescent="0.2">
      <c r="D43231" s="343"/>
    </row>
    <row r="43232" spans="4:4" x14ac:dyDescent="0.2">
      <c r="D43232" s="343"/>
    </row>
    <row r="43233" spans="4:4" x14ac:dyDescent="0.2">
      <c r="D43233" s="343"/>
    </row>
    <row r="43234" spans="4:4" x14ac:dyDescent="0.2">
      <c r="D43234" s="343"/>
    </row>
    <row r="43235" spans="4:4" x14ac:dyDescent="0.2">
      <c r="D43235" s="343"/>
    </row>
    <row r="43236" spans="4:4" x14ac:dyDescent="0.2">
      <c r="D43236" s="343"/>
    </row>
    <row r="43237" spans="4:4" x14ac:dyDescent="0.2">
      <c r="D43237" s="343"/>
    </row>
    <row r="43238" spans="4:4" x14ac:dyDescent="0.2">
      <c r="D43238" s="343"/>
    </row>
    <row r="43239" spans="4:4" x14ac:dyDescent="0.2">
      <c r="D43239" s="343"/>
    </row>
    <row r="43240" spans="4:4" x14ac:dyDescent="0.2">
      <c r="D43240" s="343"/>
    </row>
    <row r="43241" spans="4:4" x14ac:dyDescent="0.2">
      <c r="D43241" s="343"/>
    </row>
    <row r="43242" spans="4:4" x14ac:dyDescent="0.2">
      <c r="D43242" s="343"/>
    </row>
    <row r="43243" spans="4:4" x14ac:dyDescent="0.2">
      <c r="D43243" s="343"/>
    </row>
    <row r="43244" spans="4:4" x14ac:dyDescent="0.2">
      <c r="D43244" s="343"/>
    </row>
    <row r="43245" spans="4:4" x14ac:dyDescent="0.2">
      <c r="D43245" s="343"/>
    </row>
    <row r="43246" spans="4:4" x14ac:dyDescent="0.2">
      <c r="D43246" s="343"/>
    </row>
    <row r="43247" spans="4:4" x14ac:dyDescent="0.2">
      <c r="D43247" s="343"/>
    </row>
    <row r="43248" spans="4:4" x14ac:dyDescent="0.2">
      <c r="D43248" s="343"/>
    </row>
    <row r="43249" spans="4:4" x14ac:dyDescent="0.2">
      <c r="D43249" s="343"/>
    </row>
    <row r="43250" spans="4:4" x14ac:dyDescent="0.2">
      <c r="D43250" s="343"/>
    </row>
    <row r="43251" spans="4:4" x14ac:dyDescent="0.2">
      <c r="D43251" s="343"/>
    </row>
    <row r="43252" spans="4:4" x14ac:dyDescent="0.2">
      <c r="D43252" s="343"/>
    </row>
    <row r="43253" spans="4:4" x14ac:dyDescent="0.2">
      <c r="D43253" s="343"/>
    </row>
    <row r="43254" spans="4:4" x14ac:dyDescent="0.2">
      <c r="D43254" s="343"/>
    </row>
    <row r="43255" spans="4:4" x14ac:dyDescent="0.2">
      <c r="D43255" s="343"/>
    </row>
    <row r="43256" spans="4:4" x14ac:dyDescent="0.2">
      <c r="D43256" s="343"/>
    </row>
    <row r="43257" spans="4:4" x14ac:dyDescent="0.2">
      <c r="D43257" s="343"/>
    </row>
    <row r="43258" spans="4:4" x14ac:dyDescent="0.2">
      <c r="D43258" s="343"/>
    </row>
    <row r="43259" spans="4:4" x14ac:dyDescent="0.2">
      <c r="D43259" s="343"/>
    </row>
    <row r="43260" spans="4:4" x14ac:dyDescent="0.2">
      <c r="D43260" s="343"/>
    </row>
    <row r="43261" spans="4:4" x14ac:dyDescent="0.2">
      <c r="D43261" s="343"/>
    </row>
    <row r="43262" spans="4:4" x14ac:dyDescent="0.2">
      <c r="D43262" s="343"/>
    </row>
    <row r="43263" spans="4:4" x14ac:dyDescent="0.2">
      <c r="D43263" s="343"/>
    </row>
    <row r="43264" spans="4:4" x14ac:dyDescent="0.2">
      <c r="D43264" s="343"/>
    </row>
    <row r="43265" spans="4:4" x14ac:dyDescent="0.2">
      <c r="D43265" s="343"/>
    </row>
    <row r="43266" spans="4:4" x14ac:dyDescent="0.2">
      <c r="D43266" s="343"/>
    </row>
    <row r="43267" spans="4:4" x14ac:dyDescent="0.2">
      <c r="D43267" s="343"/>
    </row>
    <row r="43268" spans="4:4" x14ac:dyDescent="0.2">
      <c r="D43268" s="343"/>
    </row>
    <row r="43269" spans="4:4" x14ac:dyDescent="0.2">
      <c r="D43269" s="343"/>
    </row>
    <row r="43270" spans="4:4" x14ac:dyDescent="0.2">
      <c r="D43270" s="343"/>
    </row>
    <row r="43271" spans="4:4" x14ac:dyDescent="0.2">
      <c r="D43271" s="343"/>
    </row>
    <row r="43272" spans="4:4" x14ac:dyDescent="0.2">
      <c r="D43272" s="343"/>
    </row>
    <row r="43273" spans="4:4" x14ac:dyDescent="0.2">
      <c r="D43273" s="343"/>
    </row>
    <row r="43274" spans="4:4" x14ac:dyDescent="0.2">
      <c r="D43274" s="343"/>
    </row>
    <row r="43275" spans="4:4" x14ac:dyDescent="0.2">
      <c r="D43275" s="343"/>
    </row>
    <row r="43276" spans="4:4" x14ac:dyDescent="0.2">
      <c r="D43276" s="343"/>
    </row>
    <row r="43277" spans="4:4" x14ac:dyDescent="0.2">
      <c r="D43277" s="343"/>
    </row>
    <row r="43278" spans="4:4" x14ac:dyDescent="0.2">
      <c r="D43278" s="343"/>
    </row>
    <row r="43279" spans="4:4" x14ac:dyDescent="0.2">
      <c r="D43279" s="343"/>
    </row>
    <row r="43280" spans="4:4" x14ac:dyDescent="0.2">
      <c r="D43280" s="343"/>
    </row>
    <row r="43281" spans="4:4" x14ac:dyDescent="0.2">
      <c r="D43281" s="343"/>
    </row>
    <row r="43282" spans="4:4" x14ac:dyDescent="0.2">
      <c r="D43282" s="343"/>
    </row>
    <row r="43283" spans="4:4" x14ac:dyDescent="0.2">
      <c r="D43283" s="343"/>
    </row>
    <row r="43284" spans="4:4" x14ac:dyDescent="0.2">
      <c r="D43284" s="343"/>
    </row>
    <row r="43285" spans="4:4" x14ac:dyDescent="0.2">
      <c r="D43285" s="343"/>
    </row>
    <row r="43286" spans="4:4" x14ac:dyDescent="0.2">
      <c r="D43286" s="343"/>
    </row>
    <row r="43287" spans="4:4" x14ac:dyDescent="0.2">
      <c r="D43287" s="343"/>
    </row>
    <row r="43288" spans="4:4" x14ac:dyDescent="0.2">
      <c r="D43288" s="343"/>
    </row>
    <row r="43289" spans="4:4" x14ac:dyDescent="0.2">
      <c r="D43289" s="343"/>
    </row>
    <row r="43290" spans="4:4" x14ac:dyDescent="0.2">
      <c r="D43290" s="343"/>
    </row>
    <row r="43291" spans="4:4" x14ac:dyDescent="0.2">
      <c r="D43291" s="343"/>
    </row>
    <row r="43292" spans="4:4" x14ac:dyDescent="0.2">
      <c r="D43292" s="343"/>
    </row>
    <row r="43293" spans="4:4" x14ac:dyDescent="0.2">
      <c r="D43293" s="343"/>
    </row>
    <row r="43294" spans="4:4" x14ac:dyDescent="0.2">
      <c r="D43294" s="343"/>
    </row>
    <row r="43295" spans="4:4" x14ac:dyDescent="0.2">
      <c r="D43295" s="343"/>
    </row>
    <row r="43296" spans="4:4" x14ac:dyDescent="0.2">
      <c r="D43296" s="343"/>
    </row>
    <row r="43297" spans="4:4" x14ac:dyDescent="0.2">
      <c r="D43297" s="343"/>
    </row>
    <row r="43298" spans="4:4" x14ac:dyDescent="0.2">
      <c r="D43298" s="343"/>
    </row>
    <row r="43299" spans="4:4" x14ac:dyDescent="0.2">
      <c r="D43299" s="343"/>
    </row>
    <row r="43300" spans="4:4" x14ac:dyDescent="0.2">
      <c r="D43300" s="343"/>
    </row>
    <row r="43301" spans="4:4" x14ac:dyDescent="0.2">
      <c r="D43301" s="343"/>
    </row>
    <row r="43302" spans="4:4" x14ac:dyDescent="0.2">
      <c r="D43302" s="343"/>
    </row>
    <row r="43303" spans="4:4" x14ac:dyDescent="0.2">
      <c r="D43303" s="343"/>
    </row>
    <row r="43304" spans="4:4" x14ac:dyDescent="0.2">
      <c r="D43304" s="343"/>
    </row>
    <row r="43305" spans="4:4" x14ac:dyDescent="0.2">
      <c r="D43305" s="343"/>
    </row>
    <row r="43306" spans="4:4" x14ac:dyDescent="0.2">
      <c r="D43306" s="343"/>
    </row>
    <row r="43307" spans="4:4" x14ac:dyDescent="0.2">
      <c r="D43307" s="343"/>
    </row>
    <row r="43308" spans="4:4" x14ac:dyDescent="0.2">
      <c r="D43308" s="343"/>
    </row>
    <row r="43309" spans="4:4" x14ac:dyDescent="0.2">
      <c r="D43309" s="343"/>
    </row>
    <row r="43310" spans="4:4" x14ac:dyDescent="0.2">
      <c r="D43310" s="343"/>
    </row>
    <row r="43311" spans="4:4" x14ac:dyDescent="0.2">
      <c r="D43311" s="343"/>
    </row>
    <row r="43312" spans="4:4" x14ac:dyDescent="0.2">
      <c r="D43312" s="343"/>
    </row>
    <row r="43313" spans="4:4" x14ac:dyDescent="0.2">
      <c r="D43313" s="343"/>
    </row>
    <row r="43314" spans="4:4" x14ac:dyDescent="0.2">
      <c r="D43314" s="343"/>
    </row>
    <row r="43315" spans="4:4" x14ac:dyDescent="0.2">
      <c r="D43315" s="343"/>
    </row>
    <row r="43316" spans="4:4" x14ac:dyDescent="0.2">
      <c r="D43316" s="343"/>
    </row>
    <row r="43317" spans="4:4" x14ac:dyDescent="0.2">
      <c r="D43317" s="343"/>
    </row>
    <row r="43318" spans="4:4" x14ac:dyDescent="0.2">
      <c r="D43318" s="343"/>
    </row>
    <row r="43319" spans="4:4" x14ac:dyDescent="0.2">
      <c r="D43319" s="343"/>
    </row>
    <row r="43320" spans="4:4" x14ac:dyDescent="0.2">
      <c r="D43320" s="343"/>
    </row>
    <row r="43321" spans="4:4" x14ac:dyDescent="0.2">
      <c r="D43321" s="343"/>
    </row>
    <row r="43322" spans="4:4" x14ac:dyDescent="0.2">
      <c r="D43322" s="343"/>
    </row>
    <row r="43323" spans="4:4" x14ac:dyDescent="0.2">
      <c r="D43323" s="343"/>
    </row>
    <row r="43324" spans="4:4" x14ac:dyDescent="0.2">
      <c r="D43324" s="343"/>
    </row>
    <row r="43325" spans="4:4" x14ac:dyDescent="0.2">
      <c r="D43325" s="343"/>
    </row>
    <row r="43326" spans="4:4" x14ac:dyDescent="0.2">
      <c r="D43326" s="343"/>
    </row>
    <row r="43327" spans="4:4" x14ac:dyDescent="0.2">
      <c r="D43327" s="343"/>
    </row>
    <row r="43328" spans="4:4" x14ac:dyDescent="0.2">
      <c r="D43328" s="343"/>
    </row>
    <row r="43329" spans="4:4" x14ac:dyDescent="0.2">
      <c r="D43329" s="343"/>
    </row>
    <row r="43330" spans="4:4" x14ac:dyDescent="0.2">
      <c r="D43330" s="343"/>
    </row>
    <row r="43331" spans="4:4" x14ac:dyDescent="0.2">
      <c r="D43331" s="343"/>
    </row>
    <row r="43332" spans="4:4" x14ac:dyDescent="0.2">
      <c r="D43332" s="343"/>
    </row>
    <row r="43333" spans="4:4" x14ac:dyDescent="0.2">
      <c r="D43333" s="343"/>
    </row>
    <row r="43334" spans="4:4" x14ac:dyDescent="0.2">
      <c r="D43334" s="343"/>
    </row>
    <row r="43335" spans="4:4" x14ac:dyDescent="0.2">
      <c r="D43335" s="343"/>
    </row>
    <row r="43336" spans="4:4" x14ac:dyDescent="0.2">
      <c r="D43336" s="343"/>
    </row>
    <row r="43337" spans="4:4" x14ac:dyDescent="0.2">
      <c r="D43337" s="343"/>
    </row>
    <row r="43338" spans="4:4" x14ac:dyDescent="0.2">
      <c r="D43338" s="343"/>
    </row>
    <row r="43339" spans="4:4" x14ac:dyDescent="0.2">
      <c r="D43339" s="343"/>
    </row>
    <row r="43340" spans="4:4" x14ac:dyDescent="0.2">
      <c r="D43340" s="343"/>
    </row>
    <row r="43341" spans="4:4" x14ac:dyDescent="0.2">
      <c r="D43341" s="343"/>
    </row>
    <row r="43342" spans="4:4" x14ac:dyDescent="0.2">
      <c r="D43342" s="343"/>
    </row>
    <row r="43343" spans="4:4" x14ac:dyDescent="0.2">
      <c r="D43343" s="343"/>
    </row>
    <row r="43344" spans="4:4" x14ac:dyDescent="0.2">
      <c r="D43344" s="343"/>
    </row>
    <row r="43345" spans="4:4" x14ac:dyDescent="0.2">
      <c r="D43345" s="343"/>
    </row>
    <row r="43346" spans="4:4" x14ac:dyDescent="0.2">
      <c r="D43346" s="343"/>
    </row>
    <row r="43347" spans="4:4" x14ac:dyDescent="0.2">
      <c r="D43347" s="343"/>
    </row>
    <row r="43348" spans="4:4" x14ac:dyDescent="0.2">
      <c r="D43348" s="343"/>
    </row>
    <row r="43349" spans="4:4" x14ac:dyDescent="0.2">
      <c r="D43349" s="343"/>
    </row>
    <row r="43350" spans="4:4" x14ac:dyDescent="0.2">
      <c r="D43350" s="343"/>
    </row>
    <row r="43351" spans="4:4" x14ac:dyDescent="0.2">
      <c r="D43351" s="343"/>
    </row>
    <row r="43352" spans="4:4" x14ac:dyDescent="0.2">
      <c r="D43352" s="343"/>
    </row>
    <row r="43353" spans="4:4" x14ac:dyDescent="0.2">
      <c r="D43353" s="343"/>
    </row>
    <row r="43354" spans="4:4" x14ac:dyDescent="0.2">
      <c r="D43354" s="343"/>
    </row>
    <row r="43355" spans="4:4" x14ac:dyDescent="0.2">
      <c r="D43355" s="343"/>
    </row>
    <row r="43356" spans="4:4" x14ac:dyDescent="0.2">
      <c r="D43356" s="343"/>
    </row>
    <row r="43357" spans="4:4" x14ac:dyDescent="0.2">
      <c r="D43357" s="343"/>
    </row>
    <row r="43358" spans="4:4" x14ac:dyDescent="0.2">
      <c r="D43358" s="343"/>
    </row>
    <row r="43359" spans="4:4" x14ac:dyDescent="0.2">
      <c r="D43359" s="343"/>
    </row>
    <row r="43360" spans="4:4" x14ac:dyDescent="0.2">
      <c r="D43360" s="343"/>
    </row>
    <row r="43361" spans="4:4" x14ac:dyDescent="0.2">
      <c r="D43361" s="343"/>
    </row>
    <row r="43362" spans="4:4" x14ac:dyDescent="0.2">
      <c r="D43362" s="343"/>
    </row>
    <row r="43363" spans="4:4" x14ac:dyDescent="0.2">
      <c r="D43363" s="343"/>
    </row>
    <row r="43364" spans="4:4" x14ac:dyDescent="0.2">
      <c r="D43364" s="343"/>
    </row>
    <row r="43365" spans="4:4" x14ac:dyDescent="0.2">
      <c r="D43365" s="343"/>
    </row>
    <row r="43366" spans="4:4" x14ac:dyDescent="0.2">
      <c r="D43366" s="343"/>
    </row>
    <row r="43367" spans="4:4" x14ac:dyDescent="0.2">
      <c r="D43367" s="343"/>
    </row>
    <row r="43368" spans="4:4" x14ac:dyDescent="0.2">
      <c r="D43368" s="343"/>
    </row>
    <row r="43369" spans="4:4" x14ac:dyDescent="0.2">
      <c r="D43369" s="343"/>
    </row>
    <row r="43370" spans="4:4" x14ac:dyDescent="0.2">
      <c r="D43370" s="343"/>
    </row>
    <row r="43371" spans="4:4" x14ac:dyDescent="0.2">
      <c r="D43371" s="343"/>
    </row>
    <row r="43372" spans="4:4" x14ac:dyDescent="0.2">
      <c r="D43372" s="343"/>
    </row>
    <row r="43373" spans="4:4" x14ac:dyDescent="0.2">
      <c r="D43373" s="343"/>
    </row>
    <row r="43374" spans="4:4" x14ac:dyDescent="0.2">
      <c r="D43374" s="343"/>
    </row>
    <row r="43375" spans="4:4" x14ac:dyDescent="0.2">
      <c r="D43375" s="343"/>
    </row>
    <row r="43376" spans="4:4" x14ac:dyDescent="0.2">
      <c r="D43376" s="343"/>
    </row>
    <row r="43377" spans="4:4" x14ac:dyDescent="0.2">
      <c r="D43377" s="343"/>
    </row>
    <row r="43378" spans="4:4" x14ac:dyDescent="0.2">
      <c r="D43378" s="343"/>
    </row>
    <row r="43379" spans="4:4" x14ac:dyDescent="0.2">
      <c r="D43379" s="343"/>
    </row>
    <row r="43380" spans="4:4" x14ac:dyDescent="0.2">
      <c r="D43380" s="343"/>
    </row>
    <row r="43381" spans="4:4" x14ac:dyDescent="0.2">
      <c r="D43381" s="343"/>
    </row>
    <row r="43382" spans="4:4" x14ac:dyDescent="0.2">
      <c r="D43382" s="343"/>
    </row>
    <row r="43383" spans="4:4" x14ac:dyDescent="0.2">
      <c r="D43383" s="343"/>
    </row>
    <row r="43384" spans="4:4" x14ac:dyDescent="0.2">
      <c r="D43384" s="343"/>
    </row>
    <row r="43385" spans="4:4" x14ac:dyDescent="0.2">
      <c r="D43385" s="343"/>
    </row>
    <row r="43386" spans="4:4" x14ac:dyDescent="0.2">
      <c r="D43386" s="343"/>
    </row>
    <row r="43387" spans="4:4" x14ac:dyDescent="0.2">
      <c r="D43387" s="343"/>
    </row>
    <row r="43388" spans="4:4" x14ac:dyDescent="0.2">
      <c r="D43388" s="343"/>
    </row>
    <row r="43389" spans="4:4" x14ac:dyDescent="0.2">
      <c r="D43389" s="343"/>
    </row>
    <row r="43390" spans="4:4" x14ac:dyDescent="0.2">
      <c r="D43390" s="343"/>
    </row>
    <row r="43391" spans="4:4" x14ac:dyDescent="0.2">
      <c r="D43391" s="343"/>
    </row>
    <row r="43392" spans="4:4" x14ac:dyDescent="0.2">
      <c r="D43392" s="343"/>
    </row>
    <row r="43393" spans="4:4" x14ac:dyDescent="0.2">
      <c r="D43393" s="343"/>
    </row>
    <row r="43394" spans="4:4" x14ac:dyDescent="0.2">
      <c r="D43394" s="343"/>
    </row>
    <row r="43395" spans="4:4" x14ac:dyDescent="0.2">
      <c r="D43395" s="343"/>
    </row>
    <row r="43396" spans="4:4" x14ac:dyDescent="0.2">
      <c r="D43396" s="343"/>
    </row>
    <row r="43397" spans="4:4" x14ac:dyDescent="0.2">
      <c r="D43397" s="343"/>
    </row>
    <row r="43398" spans="4:4" x14ac:dyDescent="0.2">
      <c r="D43398" s="343"/>
    </row>
    <row r="43399" spans="4:4" x14ac:dyDescent="0.2">
      <c r="D43399" s="343"/>
    </row>
    <row r="43400" spans="4:4" x14ac:dyDescent="0.2">
      <c r="D43400" s="343"/>
    </row>
    <row r="43401" spans="4:4" x14ac:dyDescent="0.2">
      <c r="D43401" s="343"/>
    </row>
    <row r="43402" spans="4:4" x14ac:dyDescent="0.2">
      <c r="D43402" s="343"/>
    </row>
    <row r="43403" spans="4:4" x14ac:dyDescent="0.2">
      <c r="D43403" s="343"/>
    </row>
    <row r="43404" spans="4:4" x14ac:dyDescent="0.2">
      <c r="D43404" s="343"/>
    </row>
    <row r="43405" spans="4:4" x14ac:dyDescent="0.2">
      <c r="D43405" s="343"/>
    </row>
    <row r="43406" spans="4:4" x14ac:dyDescent="0.2">
      <c r="D43406" s="343"/>
    </row>
    <row r="43407" spans="4:4" x14ac:dyDescent="0.2">
      <c r="D43407" s="343"/>
    </row>
    <row r="43408" spans="4:4" x14ac:dyDescent="0.2">
      <c r="D43408" s="343"/>
    </row>
    <row r="43409" spans="4:4" x14ac:dyDescent="0.2">
      <c r="D43409" s="343"/>
    </row>
    <row r="43410" spans="4:4" x14ac:dyDescent="0.2">
      <c r="D43410" s="343"/>
    </row>
    <row r="43411" spans="4:4" x14ac:dyDescent="0.2">
      <c r="D43411" s="343"/>
    </row>
    <row r="43412" spans="4:4" x14ac:dyDescent="0.2">
      <c r="D43412" s="343"/>
    </row>
    <row r="43413" spans="4:4" x14ac:dyDescent="0.2">
      <c r="D43413" s="343"/>
    </row>
    <row r="43414" spans="4:4" x14ac:dyDescent="0.2">
      <c r="D43414" s="343"/>
    </row>
    <row r="43415" spans="4:4" x14ac:dyDescent="0.2">
      <c r="D43415" s="343"/>
    </row>
    <row r="43416" spans="4:4" x14ac:dyDescent="0.2">
      <c r="D43416" s="343"/>
    </row>
    <row r="43417" spans="4:4" x14ac:dyDescent="0.2">
      <c r="D43417" s="343"/>
    </row>
    <row r="43418" spans="4:4" x14ac:dyDescent="0.2">
      <c r="D43418" s="343"/>
    </row>
    <row r="43419" spans="4:4" x14ac:dyDescent="0.2">
      <c r="D43419" s="343"/>
    </row>
    <row r="43420" spans="4:4" x14ac:dyDescent="0.2">
      <c r="D43420" s="343"/>
    </row>
    <row r="43421" spans="4:4" x14ac:dyDescent="0.2">
      <c r="D43421" s="343"/>
    </row>
    <row r="43422" spans="4:4" x14ac:dyDescent="0.2">
      <c r="D43422" s="343"/>
    </row>
    <row r="43423" spans="4:4" x14ac:dyDescent="0.2">
      <c r="D43423" s="343"/>
    </row>
    <row r="43424" spans="4:4" x14ac:dyDescent="0.2">
      <c r="D43424" s="343"/>
    </row>
    <row r="43425" spans="4:4" x14ac:dyDescent="0.2">
      <c r="D43425" s="343"/>
    </row>
    <row r="43426" spans="4:4" x14ac:dyDescent="0.2">
      <c r="D43426" s="343"/>
    </row>
    <row r="43427" spans="4:4" x14ac:dyDescent="0.2">
      <c r="D43427" s="343"/>
    </row>
    <row r="43428" spans="4:4" x14ac:dyDescent="0.2">
      <c r="D43428" s="343"/>
    </row>
    <row r="43429" spans="4:4" x14ac:dyDescent="0.2">
      <c r="D43429" s="343"/>
    </row>
    <row r="43430" spans="4:4" x14ac:dyDescent="0.2">
      <c r="D43430" s="343"/>
    </row>
    <row r="43431" spans="4:4" x14ac:dyDescent="0.2">
      <c r="D43431" s="343"/>
    </row>
    <row r="43432" spans="4:4" x14ac:dyDescent="0.2">
      <c r="D43432" s="343"/>
    </row>
    <row r="43433" spans="4:4" x14ac:dyDescent="0.2">
      <c r="D43433" s="343"/>
    </row>
    <row r="43434" spans="4:4" x14ac:dyDescent="0.2">
      <c r="D43434" s="343"/>
    </row>
    <row r="43435" spans="4:4" x14ac:dyDescent="0.2">
      <c r="D43435" s="343"/>
    </row>
    <row r="43436" spans="4:4" x14ac:dyDescent="0.2">
      <c r="D43436" s="343"/>
    </row>
    <row r="43437" spans="4:4" x14ac:dyDescent="0.2">
      <c r="D43437" s="343"/>
    </row>
    <row r="43438" spans="4:4" x14ac:dyDescent="0.2">
      <c r="D43438" s="343"/>
    </row>
    <row r="43439" spans="4:4" x14ac:dyDescent="0.2">
      <c r="D43439" s="343"/>
    </row>
    <row r="43440" spans="4:4" x14ac:dyDescent="0.2">
      <c r="D43440" s="343"/>
    </row>
    <row r="43441" spans="4:4" x14ac:dyDescent="0.2">
      <c r="D43441" s="343"/>
    </row>
    <row r="43442" spans="4:4" x14ac:dyDescent="0.2">
      <c r="D43442" s="343"/>
    </row>
    <row r="43443" spans="4:4" x14ac:dyDescent="0.2">
      <c r="D43443" s="343"/>
    </row>
    <row r="43444" spans="4:4" x14ac:dyDescent="0.2">
      <c r="D43444" s="343"/>
    </row>
    <row r="43445" spans="4:4" x14ac:dyDescent="0.2">
      <c r="D43445" s="343"/>
    </row>
    <row r="43446" spans="4:4" x14ac:dyDescent="0.2">
      <c r="D43446" s="343"/>
    </row>
    <row r="43447" spans="4:4" x14ac:dyDescent="0.2">
      <c r="D43447" s="343"/>
    </row>
    <row r="43448" spans="4:4" x14ac:dyDescent="0.2">
      <c r="D43448" s="343"/>
    </row>
    <row r="43449" spans="4:4" x14ac:dyDescent="0.2">
      <c r="D43449" s="343"/>
    </row>
    <row r="43450" spans="4:4" x14ac:dyDescent="0.2">
      <c r="D43450" s="343"/>
    </row>
    <row r="43451" spans="4:4" x14ac:dyDescent="0.2">
      <c r="D43451" s="343"/>
    </row>
    <row r="43452" spans="4:4" x14ac:dyDescent="0.2">
      <c r="D43452" s="343"/>
    </row>
    <row r="43453" spans="4:4" x14ac:dyDescent="0.2">
      <c r="D43453" s="343"/>
    </row>
    <row r="43454" spans="4:4" x14ac:dyDescent="0.2">
      <c r="D43454" s="343"/>
    </row>
    <row r="43455" spans="4:4" x14ac:dyDescent="0.2">
      <c r="D43455" s="343"/>
    </row>
    <row r="43456" spans="4:4" x14ac:dyDescent="0.2">
      <c r="D43456" s="343"/>
    </row>
    <row r="43457" spans="4:4" x14ac:dyDescent="0.2">
      <c r="D43457" s="343"/>
    </row>
    <row r="43458" spans="4:4" x14ac:dyDescent="0.2">
      <c r="D43458" s="343"/>
    </row>
    <row r="43459" spans="4:4" x14ac:dyDescent="0.2">
      <c r="D43459" s="343"/>
    </row>
    <row r="43460" spans="4:4" x14ac:dyDescent="0.2">
      <c r="D43460" s="343"/>
    </row>
    <row r="43461" spans="4:4" x14ac:dyDescent="0.2">
      <c r="D43461" s="343"/>
    </row>
    <row r="43462" spans="4:4" x14ac:dyDescent="0.2">
      <c r="D43462" s="343"/>
    </row>
    <row r="43463" spans="4:4" x14ac:dyDescent="0.2">
      <c r="D43463" s="343"/>
    </row>
    <row r="43464" spans="4:4" x14ac:dyDescent="0.2">
      <c r="D43464" s="343"/>
    </row>
    <row r="43465" spans="4:4" x14ac:dyDescent="0.2">
      <c r="D43465" s="343"/>
    </row>
    <row r="43466" spans="4:4" x14ac:dyDescent="0.2">
      <c r="D43466" s="343"/>
    </row>
    <row r="43467" spans="4:4" x14ac:dyDescent="0.2">
      <c r="D43467" s="343"/>
    </row>
    <row r="43468" spans="4:4" x14ac:dyDescent="0.2">
      <c r="D43468" s="343"/>
    </row>
    <row r="43469" spans="4:4" x14ac:dyDescent="0.2">
      <c r="D43469" s="343"/>
    </row>
    <row r="43470" spans="4:4" x14ac:dyDescent="0.2">
      <c r="D43470" s="343"/>
    </row>
    <row r="43471" spans="4:4" x14ac:dyDescent="0.2">
      <c r="D43471" s="343"/>
    </row>
    <row r="43472" spans="4:4" x14ac:dyDescent="0.2">
      <c r="D43472" s="343"/>
    </row>
    <row r="43473" spans="4:4" x14ac:dyDescent="0.2">
      <c r="D43473" s="343"/>
    </row>
    <row r="43474" spans="4:4" x14ac:dyDescent="0.2">
      <c r="D43474" s="343"/>
    </row>
    <row r="43475" spans="4:4" x14ac:dyDescent="0.2">
      <c r="D43475" s="343"/>
    </row>
    <row r="43476" spans="4:4" x14ac:dyDescent="0.2">
      <c r="D43476" s="343"/>
    </row>
    <row r="43477" spans="4:4" x14ac:dyDescent="0.2">
      <c r="D43477" s="343"/>
    </row>
    <row r="43478" spans="4:4" x14ac:dyDescent="0.2">
      <c r="D43478" s="343"/>
    </row>
    <row r="43479" spans="4:4" x14ac:dyDescent="0.2">
      <c r="D43479" s="343"/>
    </row>
    <row r="43480" spans="4:4" x14ac:dyDescent="0.2">
      <c r="D43480" s="343"/>
    </row>
    <row r="43481" spans="4:4" x14ac:dyDescent="0.2">
      <c r="D43481" s="343"/>
    </row>
    <row r="43482" spans="4:4" x14ac:dyDescent="0.2">
      <c r="D43482" s="343"/>
    </row>
    <row r="43483" spans="4:4" x14ac:dyDescent="0.2">
      <c r="D43483" s="343"/>
    </row>
    <row r="43484" spans="4:4" x14ac:dyDescent="0.2">
      <c r="D43484" s="343"/>
    </row>
    <row r="43485" spans="4:4" x14ac:dyDescent="0.2">
      <c r="D43485" s="343"/>
    </row>
    <row r="43486" spans="4:4" x14ac:dyDescent="0.2">
      <c r="D43486" s="343"/>
    </row>
    <row r="43487" spans="4:4" x14ac:dyDescent="0.2">
      <c r="D43487" s="343"/>
    </row>
    <row r="43488" spans="4:4" x14ac:dyDescent="0.2">
      <c r="D43488" s="343"/>
    </row>
    <row r="43489" spans="4:4" x14ac:dyDescent="0.2">
      <c r="D43489" s="343"/>
    </row>
    <row r="43490" spans="4:4" x14ac:dyDescent="0.2">
      <c r="D43490" s="343"/>
    </row>
    <row r="43491" spans="4:4" x14ac:dyDescent="0.2">
      <c r="D43491" s="343"/>
    </row>
    <row r="43492" spans="4:4" x14ac:dyDescent="0.2">
      <c r="D43492" s="343"/>
    </row>
    <row r="43493" spans="4:4" x14ac:dyDescent="0.2">
      <c r="D43493" s="343"/>
    </row>
    <row r="43494" spans="4:4" x14ac:dyDescent="0.2">
      <c r="D43494" s="343"/>
    </row>
    <row r="43495" spans="4:4" x14ac:dyDescent="0.2">
      <c r="D43495" s="343"/>
    </row>
    <row r="43496" spans="4:4" x14ac:dyDescent="0.2">
      <c r="D43496" s="343"/>
    </row>
    <row r="43497" spans="4:4" x14ac:dyDescent="0.2">
      <c r="D43497" s="343"/>
    </row>
    <row r="43498" spans="4:4" x14ac:dyDescent="0.2">
      <c r="D43498" s="343"/>
    </row>
    <row r="43499" spans="4:4" x14ac:dyDescent="0.2">
      <c r="D43499" s="343"/>
    </row>
    <row r="43500" spans="4:4" x14ac:dyDescent="0.2">
      <c r="D43500" s="343"/>
    </row>
    <row r="43501" spans="4:4" x14ac:dyDescent="0.2">
      <c r="D43501" s="343"/>
    </row>
    <row r="43502" spans="4:4" x14ac:dyDescent="0.2">
      <c r="D43502" s="343"/>
    </row>
    <row r="43503" spans="4:4" x14ac:dyDescent="0.2">
      <c r="D43503" s="343"/>
    </row>
    <row r="43504" spans="4:4" x14ac:dyDescent="0.2">
      <c r="D43504" s="343"/>
    </row>
    <row r="43505" spans="4:4" x14ac:dyDescent="0.2">
      <c r="D43505" s="343"/>
    </row>
    <row r="43506" spans="4:4" x14ac:dyDescent="0.2">
      <c r="D43506" s="343"/>
    </row>
    <row r="43507" spans="4:4" x14ac:dyDescent="0.2">
      <c r="D43507" s="343"/>
    </row>
    <row r="43508" spans="4:4" x14ac:dyDescent="0.2">
      <c r="D43508" s="343"/>
    </row>
    <row r="43509" spans="4:4" x14ac:dyDescent="0.2">
      <c r="D43509" s="343"/>
    </row>
    <row r="43510" spans="4:4" x14ac:dyDescent="0.2">
      <c r="D43510" s="343"/>
    </row>
    <row r="43511" spans="4:4" x14ac:dyDescent="0.2">
      <c r="D43511" s="343"/>
    </row>
    <row r="43512" spans="4:4" x14ac:dyDescent="0.2">
      <c r="D43512" s="343"/>
    </row>
    <row r="43513" spans="4:4" x14ac:dyDescent="0.2">
      <c r="D43513" s="343"/>
    </row>
    <row r="43514" spans="4:4" x14ac:dyDescent="0.2">
      <c r="D43514" s="343"/>
    </row>
    <row r="43515" spans="4:4" x14ac:dyDescent="0.2">
      <c r="D43515" s="343"/>
    </row>
    <row r="43516" spans="4:4" x14ac:dyDescent="0.2">
      <c r="D43516" s="343"/>
    </row>
    <row r="43517" spans="4:4" x14ac:dyDescent="0.2">
      <c r="D43517" s="343"/>
    </row>
    <row r="43518" spans="4:4" x14ac:dyDescent="0.2">
      <c r="D43518" s="343"/>
    </row>
    <row r="43519" spans="4:4" x14ac:dyDescent="0.2">
      <c r="D43519" s="343"/>
    </row>
    <row r="43520" spans="4:4" x14ac:dyDescent="0.2">
      <c r="D43520" s="343"/>
    </row>
    <row r="43521" spans="4:4" x14ac:dyDescent="0.2">
      <c r="D43521" s="343"/>
    </row>
    <row r="43522" spans="4:4" x14ac:dyDescent="0.2">
      <c r="D43522" s="343"/>
    </row>
    <row r="43523" spans="4:4" x14ac:dyDescent="0.2">
      <c r="D43523" s="343"/>
    </row>
    <row r="43524" spans="4:4" x14ac:dyDescent="0.2">
      <c r="D43524" s="343"/>
    </row>
    <row r="43525" spans="4:4" x14ac:dyDescent="0.2">
      <c r="D43525" s="343"/>
    </row>
    <row r="43526" spans="4:4" x14ac:dyDescent="0.2">
      <c r="D43526" s="343"/>
    </row>
    <row r="43527" spans="4:4" x14ac:dyDescent="0.2">
      <c r="D43527" s="343"/>
    </row>
    <row r="43528" spans="4:4" x14ac:dyDescent="0.2">
      <c r="D43528" s="343"/>
    </row>
    <row r="43529" spans="4:4" x14ac:dyDescent="0.2">
      <c r="D43529" s="343"/>
    </row>
    <row r="43530" spans="4:4" x14ac:dyDescent="0.2">
      <c r="D43530" s="343"/>
    </row>
    <row r="43531" spans="4:4" x14ac:dyDescent="0.2">
      <c r="D43531" s="343"/>
    </row>
    <row r="43532" spans="4:4" x14ac:dyDescent="0.2">
      <c r="D43532" s="343"/>
    </row>
    <row r="43533" spans="4:4" x14ac:dyDescent="0.2">
      <c r="D43533" s="343"/>
    </row>
    <row r="43534" spans="4:4" x14ac:dyDescent="0.2">
      <c r="D43534" s="343"/>
    </row>
    <row r="43535" spans="4:4" x14ac:dyDescent="0.2">
      <c r="D43535" s="343"/>
    </row>
    <row r="43536" spans="4:4" x14ac:dyDescent="0.2">
      <c r="D43536" s="343"/>
    </row>
    <row r="43537" spans="4:4" x14ac:dyDescent="0.2">
      <c r="D43537" s="343"/>
    </row>
    <row r="43538" spans="4:4" x14ac:dyDescent="0.2">
      <c r="D43538" s="343"/>
    </row>
    <row r="43539" spans="4:4" x14ac:dyDescent="0.2">
      <c r="D43539" s="343"/>
    </row>
    <row r="43540" spans="4:4" x14ac:dyDescent="0.2">
      <c r="D43540" s="343"/>
    </row>
    <row r="43541" spans="4:4" x14ac:dyDescent="0.2">
      <c r="D43541" s="343"/>
    </row>
    <row r="43542" spans="4:4" x14ac:dyDescent="0.2">
      <c r="D43542" s="343"/>
    </row>
    <row r="43543" spans="4:4" x14ac:dyDescent="0.2">
      <c r="D43543" s="343"/>
    </row>
    <row r="43544" spans="4:4" x14ac:dyDescent="0.2">
      <c r="D43544" s="343"/>
    </row>
    <row r="43545" spans="4:4" x14ac:dyDescent="0.2">
      <c r="D43545" s="343"/>
    </row>
    <row r="43546" spans="4:4" x14ac:dyDescent="0.2">
      <c r="D43546" s="343"/>
    </row>
    <row r="43547" spans="4:4" x14ac:dyDescent="0.2">
      <c r="D43547" s="343"/>
    </row>
    <row r="43548" spans="4:4" x14ac:dyDescent="0.2">
      <c r="D43548" s="343"/>
    </row>
    <row r="43549" spans="4:4" x14ac:dyDescent="0.2">
      <c r="D43549" s="343"/>
    </row>
    <row r="43550" spans="4:4" x14ac:dyDescent="0.2">
      <c r="D43550" s="343"/>
    </row>
    <row r="43551" spans="4:4" x14ac:dyDescent="0.2">
      <c r="D43551" s="343"/>
    </row>
    <row r="43552" spans="4:4" x14ac:dyDescent="0.2">
      <c r="D43552" s="343"/>
    </row>
    <row r="43553" spans="4:4" x14ac:dyDescent="0.2">
      <c r="D43553" s="343"/>
    </row>
    <row r="43554" spans="4:4" x14ac:dyDescent="0.2">
      <c r="D43554" s="343"/>
    </row>
    <row r="43555" spans="4:4" x14ac:dyDescent="0.2">
      <c r="D43555" s="343"/>
    </row>
    <row r="43556" spans="4:4" x14ac:dyDescent="0.2">
      <c r="D43556" s="343"/>
    </row>
    <row r="43557" spans="4:4" x14ac:dyDescent="0.2">
      <c r="D43557" s="343"/>
    </row>
    <row r="43558" spans="4:4" x14ac:dyDescent="0.2">
      <c r="D43558" s="343"/>
    </row>
    <row r="43559" spans="4:4" x14ac:dyDescent="0.2">
      <c r="D43559" s="343"/>
    </row>
    <row r="43560" spans="4:4" x14ac:dyDescent="0.2">
      <c r="D43560" s="343"/>
    </row>
    <row r="43561" spans="4:4" x14ac:dyDescent="0.2">
      <c r="D43561" s="343"/>
    </row>
    <row r="43562" spans="4:4" x14ac:dyDescent="0.2">
      <c r="D43562" s="343"/>
    </row>
    <row r="43563" spans="4:4" x14ac:dyDescent="0.2">
      <c r="D43563" s="343"/>
    </row>
    <row r="43564" spans="4:4" x14ac:dyDescent="0.2">
      <c r="D43564" s="343"/>
    </row>
    <row r="43565" spans="4:4" x14ac:dyDescent="0.2">
      <c r="D43565" s="343"/>
    </row>
    <row r="43566" spans="4:4" x14ac:dyDescent="0.2">
      <c r="D43566" s="343"/>
    </row>
    <row r="43567" spans="4:4" x14ac:dyDescent="0.2">
      <c r="D43567" s="343"/>
    </row>
    <row r="43568" spans="4:4" x14ac:dyDescent="0.2">
      <c r="D43568" s="343"/>
    </row>
    <row r="43569" spans="4:4" x14ac:dyDescent="0.2">
      <c r="D43569" s="343"/>
    </row>
    <row r="43570" spans="4:4" x14ac:dyDescent="0.2">
      <c r="D43570" s="343"/>
    </row>
    <row r="43571" spans="4:4" x14ac:dyDescent="0.2">
      <c r="D43571" s="343"/>
    </row>
    <row r="43572" spans="4:4" x14ac:dyDescent="0.2">
      <c r="D43572" s="343"/>
    </row>
    <row r="43573" spans="4:4" x14ac:dyDescent="0.2">
      <c r="D43573" s="343"/>
    </row>
    <row r="43574" spans="4:4" x14ac:dyDescent="0.2">
      <c r="D43574" s="343"/>
    </row>
    <row r="43575" spans="4:4" x14ac:dyDescent="0.2">
      <c r="D43575" s="343"/>
    </row>
    <row r="43576" spans="4:4" x14ac:dyDescent="0.2">
      <c r="D43576" s="343"/>
    </row>
    <row r="43577" spans="4:4" x14ac:dyDescent="0.2">
      <c r="D43577" s="343"/>
    </row>
    <row r="43578" spans="4:4" x14ac:dyDescent="0.2">
      <c r="D43578" s="343"/>
    </row>
    <row r="43579" spans="4:4" x14ac:dyDescent="0.2">
      <c r="D43579" s="343"/>
    </row>
    <row r="43580" spans="4:4" x14ac:dyDescent="0.2">
      <c r="D43580" s="343"/>
    </row>
    <row r="43581" spans="4:4" x14ac:dyDescent="0.2">
      <c r="D43581" s="343"/>
    </row>
    <row r="43582" spans="4:4" x14ac:dyDescent="0.2">
      <c r="D43582" s="343"/>
    </row>
    <row r="43583" spans="4:4" x14ac:dyDescent="0.2">
      <c r="D43583" s="343"/>
    </row>
    <row r="43584" spans="4:4" x14ac:dyDescent="0.2">
      <c r="D43584" s="343"/>
    </row>
    <row r="43585" spans="4:4" x14ac:dyDescent="0.2">
      <c r="D43585" s="343"/>
    </row>
    <row r="43586" spans="4:4" x14ac:dyDescent="0.2">
      <c r="D43586" s="343"/>
    </row>
    <row r="43587" spans="4:4" x14ac:dyDescent="0.2">
      <c r="D43587" s="343"/>
    </row>
    <row r="43588" spans="4:4" x14ac:dyDescent="0.2">
      <c r="D43588" s="343"/>
    </row>
    <row r="43589" spans="4:4" x14ac:dyDescent="0.2">
      <c r="D43589" s="343"/>
    </row>
    <row r="43590" spans="4:4" x14ac:dyDescent="0.2">
      <c r="D43590" s="343"/>
    </row>
    <row r="43591" spans="4:4" x14ac:dyDescent="0.2">
      <c r="D43591" s="343"/>
    </row>
    <row r="43592" spans="4:4" x14ac:dyDescent="0.2">
      <c r="D43592" s="343"/>
    </row>
    <row r="43593" spans="4:4" x14ac:dyDescent="0.2">
      <c r="D43593" s="343"/>
    </row>
    <row r="43594" spans="4:4" x14ac:dyDescent="0.2">
      <c r="D43594" s="343"/>
    </row>
    <row r="43595" spans="4:4" x14ac:dyDescent="0.2">
      <c r="D43595" s="343"/>
    </row>
    <row r="43596" spans="4:4" x14ac:dyDescent="0.2">
      <c r="D43596" s="343"/>
    </row>
    <row r="43597" spans="4:4" x14ac:dyDescent="0.2">
      <c r="D43597" s="343"/>
    </row>
    <row r="43598" spans="4:4" x14ac:dyDescent="0.2">
      <c r="D43598" s="343"/>
    </row>
    <row r="43599" spans="4:4" x14ac:dyDescent="0.2">
      <c r="D43599" s="343"/>
    </row>
    <row r="43600" spans="4:4" x14ac:dyDescent="0.2">
      <c r="D43600" s="343"/>
    </row>
    <row r="43601" spans="4:4" x14ac:dyDescent="0.2">
      <c r="D43601" s="343"/>
    </row>
    <row r="43602" spans="4:4" x14ac:dyDescent="0.2">
      <c r="D43602" s="343"/>
    </row>
    <row r="43603" spans="4:4" x14ac:dyDescent="0.2">
      <c r="D43603" s="343"/>
    </row>
    <row r="43604" spans="4:4" x14ac:dyDescent="0.2">
      <c r="D43604" s="343"/>
    </row>
    <row r="43605" spans="4:4" x14ac:dyDescent="0.2">
      <c r="D43605" s="343"/>
    </row>
    <row r="43606" spans="4:4" x14ac:dyDescent="0.2">
      <c r="D43606" s="343"/>
    </row>
    <row r="43607" spans="4:4" x14ac:dyDescent="0.2">
      <c r="D43607" s="343"/>
    </row>
    <row r="43608" spans="4:4" x14ac:dyDescent="0.2">
      <c r="D43608" s="343"/>
    </row>
    <row r="43609" spans="4:4" x14ac:dyDescent="0.2">
      <c r="D43609" s="343"/>
    </row>
    <row r="43610" spans="4:4" x14ac:dyDescent="0.2">
      <c r="D43610" s="343"/>
    </row>
    <row r="43611" spans="4:4" x14ac:dyDescent="0.2">
      <c r="D43611" s="343"/>
    </row>
    <row r="43612" spans="4:4" x14ac:dyDescent="0.2">
      <c r="D43612" s="343"/>
    </row>
    <row r="43613" spans="4:4" x14ac:dyDescent="0.2">
      <c r="D43613" s="343"/>
    </row>
    <row r="43614" spans="4:4" x14ac:dyDescent="0.2">
      <c r="D43614" s="343"/>
    </row>
    <row r="43615" spans="4:4" x14ac:dyDescent="0.2">
      <c r="D43615" s="343"/>
    </row>
    <row r="43616" spans="4:4" x14ac:dyDescent="0.2">
      <c r="D43616" s="343"/>
    </row>
    <row r="43617" spans="4:4" x14ac:dyDescent="0.2">
      <c r="D43617" s="343"/>
    </row>
    <row r="43618" spans="4:4" x14ac:dyDescent="0.2">
      <c r="D43618" s="343"/>
    </row>
    <row r="43619" spans="4:4" x14ac:dyDescent="0.2">
      <c r="D43619" s="343"/>
    </row>
    <row r="43620" spans="4:4" x14ac:dyDescent="0.2">
      <c r="D43620" s="343"/>
    </row>
    <row r="43621" spans="4:4" x14ac:dyDescent="0.2">
      <c r="D43621" s="343"/>
    </row>
    <row r="43622" spans="4:4" x14ac:dyDescent="0.2">
      <c r="D43622" s="343"/>
    </row>
    <row r="43623" spans="4:4" x14ac:dyDescent="0.2">
      <c r="D43623" s="343"/>
    </row>
    <row r="43624" spans="4:4" x14ac:dyDescent="0.2">
      <c r="D43624" s="343"/>
    </row>
    <row r="43625" spans="4:4" x14ac:dyDescent="0.2">
      <c r="D43625" s="343"/>
    </row>
    <row r="43626" spans="4:4" x14ac:dyDescent="0.2">
      <c r="D43626" s="343"/>
    </row>
    <row r="43627" spans="4:4" x14ac:dyDescent="0.2">
      <c r="D43627" s="343"/>
    </row>
    <row r="43628" spans="4:4" x14ac:dyDescent="0.2">
      <c r="D43628" s="343"/>
    </row>
    <row r="43629" spans="4:4" x14ac:dyDescent="0.2">
      <c r="D43629" s="343"/>
    </row>
    <row r="43630" spans="4:4" x14ac:dyDescent="0.2">
      <c r="D43630" s="343"/>
    </row>
    <row r="43631" spans="4:4" x14ac:dyDescent="0.2">
      <c r="D43631" s="343"/>
    </row>
    <row r="43632" spans="4:4" x14ac:dyDescent="0.2">
      <c r="D43632" s="343"/>
    </row>
    <row r="43633" spans="4:4" x14ac:dyDescent="0.2">
      <c r="D43633" s="343"/>
    </row>
    <row r="43634" spans="4:4" x14ac:dyDescent="0.2">
      <c r="D43634" s="343"/>
    </row>
    <row r="43635" spans="4:4" x14ac:dyDescent="0.2">
      <c r="D43635" s="343"/>
    </row>
    <row r="43636" spans="4:4" x14ac:dyDescent="0.2">
      <c r="D43636" s="343"/>
    </row>
    <row r="43637" spans="4:4" x14ac:dyDescent="0.2">
      <c r="D43637" s="343"/>
    </row>
    <row r="43638" spans="4:4" x14ac:dyDescent="0.2">
      <c r="D43638" s="343"/>
    </row>
    <row r="43639" spans="4:4" x14ac:dyDescent="0.2">
      <c r="D43639" s="343"/>
    </row>
    <row r="43640" spans="4:4" x14ac:dyDescent="0.2">
      <c r="D43640" s="343"/>
    </row>
    <row r="43641" spans="4:4" x14ac:dyDescent="0.2">
      <c r="D43641" s="343"/>
    </row>
    <row r="43642" spans="4:4" x14ac:dyDescent="0.2">
      <c r="D43642" s="343"/>
    </row>
    <row r="43643" spans="4:4" x14ac:dyDescent="0.2">
      <c r="D43643" s="343"/>
    </row>
    <row r="43644" spans="4:4" x14ac:dyDescent="0.2">
      <c r="D43644" s="343"/>
    </row>
    <row r="43645" spans="4:4" x14ac:dyDescent="0.2">
      <c r="D43645" s="343"/>
    </row>
    <row r="43646" spans="4:4" x14ac:dyDescent="0.2">
      <c r="D43646" s="343"/>
    </row>
    <row r="43647" spans="4:4" x14ac:dyDescent="0.2">
      <c r="D43647" s="343"/>
    </row>
    <row r="43648" spans="4:4" x14ac:dyDescent="0.2">
      <c r="D43648" s="343"/>
    </row>
    <row r="43649" spans="4:4" x14ac:dyDescent="0.2">
      <c r="D43649" s="343"/>
    </row>
    <row r="43650" spans="4:4" x14ac:dyDescent="0.2">
      <c r="D43650" s="343"/>
    </row>
    <row r="43651" spans="4:4" x14ac:dyDescent="0.2">
      <c r="D43651" s="343"/>
    </row>
    <row r="43652" spans="4:4" x14ac:dyDescent="0.2">
      <c r="D43652" s="343"/>
    </row>
    <row r="43653" spans="4:4" x14ac:dyDescent="0.2">
      <c r="D43653" s="343"/>
    </row>
    <row r="43654" spans="4:4" x14ac:dyDescent="0.2">
      <c r="D43654" s="343"/>
    </row>
    <row r="43655" spans="4:4" x14ac:dyDescent="0.2">
      <c r="D43655" s="343"/>
    </row>
    <row r="43656" spans="4:4" x14ac:dyDescent="0.2">
      <c r="D43656" s="343"/>
    </row>
    <row r="43657" spans="4:4" x14ac:dyDescent="0.2">
      <c r="D43657" s="343"/>
    </row>
    <row r="43658" spans="4:4" x14ac:dyDescent="0.2">
      <c r="D43658" s="343"/>
    </row>
    <row r="43659" spans="4:4" x14ac:dyDescent="0.2">
      <c r="D43659" s="343"/>
    </row>
    <row r="43660" spans="4:4" x14ac:dyDescent="0.2">
      <c r="D43660" s="343"/>
    </row>
    <row r="43661" spans="4:4" x14ac:dyDescent="0.2">
      <c r="D43661" s="343"/>
    </row>
    <row r="43662" spans="4:4" x14ac:dyDescent="0.2">
      <c r="D43662" s="343"/>
    </row>
    <row r="43663" spans="4:4" x14ac:dyDescent="0.2">
      <c r="D43663" s="343"/>
    </row>
    <row r="43664" spans="4:4" x14ac:dyDescent="0.2">
      <c r="D43664" s="343"/>
    </row>
    <row r="43665" spans="4:4" x14ac:dyDescent="0.2">
      <c r="D43665" s="343"/>
    </row>
    <row r="43666" spans="4:4" x14ac:dyDescent="0.2">
      <c r="D43666" s="343"/>
    </row>
    <row r="43667" spans="4:4" x14ac:dyDescent="0.2">
      <c r="D43667" s="343"/>
    </row>
    <row r="43668" spans="4:4" x14ac:dyDescent="0.2">
      <c r="D43668" s="343"/>
    </row>
    <row r="43669" spans="4:4" x14ac:dyDescent="0.2">
      <c r="D43669" s="343"/>
    </row>
    <row r="43670" spans="4:4" x14ac:dyDescent="0.2">
      <c r="D43670" s="343"/>
    </row>
    <row r="43671" spans="4:4" x14ac:dyDescent="0.2">
      <c r="D43671" s="343"/>
    </row>
    <row r="43672" spans="4:4" x14ac:dyDescent="0.2">
      <c r="D43672" s="343"/>
    </row>
    <row r="43673" spans="4:4" x14ac:dyDescent="0.2">
      <c r="D43673" s="343"/>
    </row>
    <row r="43674" spans="4:4" x14ac:dyDescent="0.2">
      <c r="D43674" s="343"/>
    </row>
    <row r="43675" spans="4:4" x14ac:dyDescent="0.2">
      <c r="D43675" s="343"/>
    </row>
    <row r="43676" spans="4:4" x14ac:dyDescent="0.2">
      <c r="D43676" s="343"/>
    </row>
    <row r="43677" spans="4:4" x14ac:dyDescent="0.2">
      <c r="D43677" s="343"/>
    </row>
    <row r="43678" spans="4:4" x14ac:dyDescent="0.2">
      <c r="D43678" s="343"/>
    </row>
    <row r="43679" spans="4:4" x14ac:dyDescent="0.2">
      <c r="D43679" s="343"/>
    </row>
    <row r="43680" spans="4:4" x14ac:dyDescent="0.2">
      <c r="D43680" s="343"/>
    </row>
    <row r="43681" spans="4:4" x14ac:dyDescent="0.2">
      <c r="D43681" s="343"/>
    </row>
    <row r="43682" spans="4:4" x14ac:dyDescent="0.2">
      <c r="D43682" s="343"/>
    </row>
    <row r="43683" spans="4:4" x14ac:dyDescent="0.2">
      <c r="D43683" s="343"/>
    </row>
    <row r="43684" spans="4:4" x14ac:dyDescent="0.2">
      <c r="D43684" s="343"/>
    </row>
    <row r="43685" spans="4:4" x14ac:dyDescent="0.2">
      <c r="D43685" s="343"/>
    </row>
    <row r="43686" spans="4:4" x14ac:dyDescent="0.2">
      <c r="D43686" s="343"/>
    </row>
    <row r="43687" spans="4:4" x14ac:dyDescent="0.2">
      <c r="D43687" s="343"/>
    </row>
    <row r="43688" spans="4:4" x14ac:dyDescent="0.2">
      <c r="D43688" s="343"/>
    </row>
    <row r="43689" spans="4:4" x14ac:dyDescent="0.2">
      <c r="D43689" s="343"/>
    </row>
    <row r="43690" spans="4:4" x14ac:dyDescent="0.2">
      <c r="D43690" s="343"/>
    </row>
    <row r="43691" spans="4:4" x14ac:dyDescent="0.2">
      <c r="D43691" s="343"/>
    </row>
    <row r="43692" spans="4:4" x14ac:dyDescent="0.2">
      <c r="D43692" s="343"/>
    </row>
    <row r="43693" spans="4:4" x14ac:dyDescent="0.2">
      <c r="D43693" s="343"/>
    </row>
    <row r="43694" spans="4:4" x14ac:dyDescent="0.2">
      <c r="D43694" s="343"/>
    </row>
    <row r="43695" spans="4:4" x14ac:dyDescent="0.2">
      <c r="D43695" s="343"/>
    </row>
    <row r="43696" spans="4:4" x14ac:dyDescent="0.2">
      <c r="D43696" s="343"/>
    </row>
    <row r="43697" spans="4:4" x14ac:dyDescent="0.2">
      <c r="D43697" s="343"/>
    </row>
    <row r="43698" spans="4:4" x14ac:dyDescent="0.2">
      <c r="D43698" s="343"/>
    </row>
    <row r="43699" spans="4:4" x14ac:dyDescent="0.2">
      <c r="D43699" s="343"/>
    </row>
    <row r="43700" spans="4:4" x14ac:dyDescent="0.2">
      <c r="D43700" s="343"/>
    </row>
    <row r="43701" spans="4:4" x14ac:dyDescent="0.2">
      <c r="D43701" s="343"/>
    </row>
    <row r="43702" spans="4:4" x14ac:dyDescent="0.2">
      <c r="D43702" s="343"/>
    </row>
    <row r="43703" spans="4:4" x14ac:dyDescent="0.2">
      <c r="D43703" s="343"/>
    </row>
    <row r="43704" spans="4:4" x14ac:dyDescent="0.2">
      <c r="D43704" s="343"/>
    </row>
    <row r="43705" spans="4:4" x14ac:dyDescent="0.2">
      <c r="D43705" s="343"/>
    </row>
    <row r="43706" spans="4:4" x14ac:dyDescent="0.2">
      <c r="D43706" s="343"/>
    </row>
    <row r="43707" spans="4:4" x14ac:dyDescent="0.2">
      <c r="D43707" s="343"/>
    </row>
    <row r="43708" spans="4:4" x14ac:dyDescent="0.2">
      <c r="D43708" s="343"/>
    </row>
    <row r="43709" spans="4:4" x14ac:dyDescent="0.2">
      <c r="D43709" s="343"/>
    </row>
    <row r="43710" spans="4:4" x14ac:dyDescent="0.2">
      <c r="D43710" s="343"/>
    </row>
    <row r="43711" spans="4:4" x14ac:dyDescent="0.2">
      <c r="D43711" s="343"/>
    </row>
    <row r="43712" spans="4:4" x14ac:dyDescent="0.2">
      <c r="D43712" s="343"/>
    </row>
    <row r="43713" spans="4:4" x14ac:dyDescent="0.2">
      <c r="D43713" s="343"/>
    </row>
    <row r="43714" spans="4:4" x14ac:dyDescent="0.2">
      <c r="D43714" s="343"/>
    </row>
    <row r="43715" spans="4:4" x14ac:dyDescent="0.2">
      <c r="D43715" s="343"/>
    </row>
    <row r="43716" spans="4:4" x14ac:dyDescent="0.2">
      <c r="D43716" s="343"/>
    </row>
    <row r="43717" spans="4:4" x14ac:dyDescent="0.2">
      <c r="D43717" s="343"/>
    </row>
    <row r="43718" spans="4:4" x14ac:dyDescent="0.2">
      <c r="D43718" s="343"/>
    </row>
    <row r="43719" spans="4:4" x14ac:dyDescent="0.2">
      <c r="D43719" s="343"/>
    </row>
    <row r="43720" spans="4:4" x14ac:dyDescent="0.2">
      <c r="D43720" s="343"/>
    </row>
    <row r="43721" spans="4:4" x14ac:dyDescent="0.2">
      <c r="D43721" s="343"/>
    </row>
    <row r="43722" spans="4:4" x14ac:dyDescent="0.2">
      <c r="D43722" s="343"/>
    </row>
    <row r="43723" spans="4:4" x14ac:dyDescent="0.2">
      <c r="D43723" s="343"/>
    </row>
    <row r="43724" spans="4:4" x14ac:dyDescent="0.2">
      <c r="D43724" s="343"/>
    </row>
    <row r="43725" spans="4:4" x14ac:dyDescent="0.2">
      <c r="D43725" s="343"/>
    </row>
    <row r="43726" spans="4:4" x14ac:dyDescent="0.2">
      <c r="D43726" s="343"/>
    </row>
    <row r="43727" spans="4:4" x14ac:dyDescent="0.2">
      <c r="D43727" s="343"/>
    </row>
    <row r="43728" spans="4:4" x14ac:dyDescent="0.2">
      <c r="D43728" s="343"/>
    </row>
    <row r="43729" spans="4:4" x14ac:dyDescent="0.2">
      <c r="D43729" s="343"/>
    </row>
    <row r="43730" spans="4:4" x14ac:dyDescent="0.2">
      <c r="D43730" s="343"/>
    </row>
    <row r="43731" spans="4:4" x14ac:dyDescent="0.2">
      <c r="D43731" s="343"/>
    </row>
    <row r="43732" spans="4:4" x14ac:dyDescent="0.2">
      <c r="D43732" s="343"/>
    </row>
    <row r="43733" spans="4:4" x14ac:dyDescent="0.2">
      <c r="D43733" s="343"/>
    </row>
    <row r="43734" spans="4:4" x14ac:dyDescent="0.2">
      <c r="D43734" s="343"/>
    </row>
    <row r="43735" spans="4:4" x14ac:dyDescent="0.2">
      <c r="D43735" s="343"/>
    </row>
    <row r="43736" spans="4:4" x14ac:dyDescent="0.2">
      <c r="D43736" s="343"/>
    </row>
    <row r="43737" spans="4:4" x14ac:dyDescent="0.2">
      <c r="D43737" s="343"/>
    </row>
    <row r="43738" spans="4:4" x14ac:dyDescent="0.2">
      <c r="D43738" s="343"/>
    </row>
    <row r="43739" spans="4:4" x14ac:dyDescent="0.2">
      <c r="D43739" s="343"/>
    </row>
    <row r="43740" spans="4:4" x14ac:dyDescent="0.2">
      <c r="D43740" s="343"/>
    </row>
    <row r="43741" spans="4:4" x14ac:dyDescent="0.2">
      <c r="D43741" s="343"/>
    </row>
    <row r="43742" spans="4:4" x14ac:dyDescent="0.2">
      <c r="D43742" s="343"/>
    </row>
    <row r="43743" spans="4:4" x14ac:dyDescent="0.2">
      <c r="D43743" s="343"/>
    </row>
    <row r="43744" spans="4:4" x14ac:dyDescent="0.2">
      <c r="D43744" s="343"/>
    </row>
    <row r="43745" spans="4:4" x14ac:dyDescent="0.2">
      <c r="D43745" s="343"/>
    </row>
    <row r="43746" spans="4:4" x14ac:dyDescent="0.2">
      <c r="D43746" s="343"/>
    </row>
    <row r="43747" spans="4:4" x14ac:dyDescent="0.2">
      <c r="D43747" s="343"/>
    </row>
    <row r="43748" spans="4:4" x14ac:dyDescent="0.2">
      <c r="D43748" s="343"/>
    </row>
    <row r="43749" spans="4:4" x14ac:dyDescent="0.2">
      <c r="D43749" s="343"/>
    </row>
    <row r="43750" spans="4:4" x14ac:dyDescent="0.2">
      <c r="D43750" s="343"/>
    </row>
    <row r="43751" spans="4:4" x14ac:dyDescent="0.2">
      <c r="D43751" s="343"/>
    </row>
    <row r="43752" spans="4:4" x14ac:dyDescent="0.2">
      <c r="D43752" s="343"/>
    </row>
    <row r="43753" spans="4:4" x14ac:dyDescent="0.2">
      <c r="D43753" s="343"/>
    </row>
    <row r="43754" spans="4:4" x14ac:dyDescent="0.2">
      <c r="D43754" s="343"/>
    </row>
    <row r="43755" spans="4:4" x14ac:dyDescent="0.2">
      <c r="D43755" s="343"/>
    </row>
    <row r="43756" spans="4:4" x14ac:dyDescent="0.2">
      <c r="D43756" s="343"/>
    </row>
    <row r="43757" spans="4:4" x14ac:dyDescent="0.2">
      <c r="D43757" s="343"/>
    </row>
    <row r="43758" spans="4:4" x14ac:dyDescent="0.2">
      <c r="D43758" s="343"/>
    </row>
    <row r="43759" spans="4:4" x14ac:dyDescent="0.2">
      <c r="D43759" s="343"/>
    </row>
    <row r="43760" spans="4:4" x14ac:dyDescent="0.2">
      <c r="D43760" s="343"/>
    </row>
    <row r="43761" spans="4:4" x14ac:dyDescent="0.2">
      <c r="D43761" s="343"/>
    </row>
    <row r="43762" spans="4:4" x14ac:dyDescent="0.2">
      <c r="D43762" s="343"/>
    </row>
    <row r="43763" spans="4:4" x14ac:dyDescent="0.2">
      <c r="D43763" s="343"/>
    </row>
    <row r="43764" spans="4:4" x14ac:dyDescent="0.2">
      <c r="D43764" s="343"/>
    </row>
    <row r="43765" spans="4:4" x14ac:dyDescent="0.2">
      <c r="D43765" s="343"/>
    </row>
    <row r="43766" spans="4:4" x14ac:dyDescent="0.2">
      <c r="D43766" s="343"/>
    </row>
    <row r="43767" spans="4:4" x14ac:dyDescent="0.2">
      <c r="D43767" s="343"/>
    </row>
    <row r="43768" spans="4:4" x14ac:dyDescent="0.2">
      <c r="D43768" s="343"/>
    </row>
    <row r="43769" spans="4:4" x14ac:dyDescent="0.2">
      <c r="D43769" s="343"/>
    </row>
    <row r="43770" spans="4:4" x14ac:dyDescent="0.2">
      <c r="D43770" s="343"/>
    </row>
    <row r="43771" spans="4:4" x14ac:dyDescent="0.2">
      <c r="D43771" s="343"/>
    </row>
    <row r="43772" spans="4:4" x14ac:dyDescent="0.2">
      <c r="D43772" s="343"/>
    </row>
    <row r="43773" spans="4:4" x14ac:dyDescent="0.2">
      <c r="D43773" s="343"/>
    </row>
    <row r="43774" spans="4:4" x14ac:dyDescent="0.2">
      <c r="D43774" s="343"/>
    </row>
    <row r="43775" spans="4:4" x14ac:dyDescent="0.2">
      <c r="D43775" s="343"/>
    </row>
    <row r="43776" spans="4:4" x14ac:dyDescent="0.2">
      <c r="D43776" s="343"/>
    </row>
    <row r="43777" spans="4:4" x14ac:dyDescent="0.2">
      <c r="D43777" s="343"/>
    </row>
    <row r="43778" spans="4:4" x14ac:dyDescent="0.2">
      <c r="D43778" s="343"/>
    </row>
    <row r="43779" spans="4:4" x14ac:dyDescent="0.2">
      <c r="D43779" s="343"/>
    </row>
    <row r="43780" spans="4:4" x14ac:dyDescent="0.2">
      <c r="D43780" s="343"/>
    </row>
    <row r="43781" spans="4:4" x14ac:dyDescent="0.2">
      <c r="D43781" s="343"/>
    </row>
    <row r="43782" spans="4:4" x14ac:dyDescent="0.2">
      <c r="D43782" s="343"/>
    </row>
    <row r="43783" spans="4:4" x14ac:dyDescent="0.2">
      <c r="D43783" s="343"/>
    </row>
    <row r="43784" spans="4:4" x14ac:dyDescent="0.2">
      <c r="D43784" s="343"/>
    </row>
    <row r="43785" spans="4:4" x14ac:dyDescent="0.2">
      <c r="D43785" s="343"/>
    </row>
    <row r="43786" spans="4:4" x14ac:dyDescent="0.2">
      <c r="D43786" s="343"/>
    </row>
    <row r="43787" spans="4:4" x14ac:dyDescent="0.2">
      <c r="D43787" s="343"/>
    </row>
    <row r="43788" spans="4:4" x14ac:dyDescent="0.2">
      <c r="D43788" s="343"/>
    </row>
    <row r="43789" spans="4:4" x14ac:dyDescent="0.2">
      <c r="D43789" s="343"/>
    </row>
    <row r="43790" spans="4:4" x14ac:dyDescent="0.2">
      <c r="D43790" s="343"/>
    </row>
    <row r="43791" spans="4:4" x14ac:dyDescent="0.2">
      <c r="D43791" s="343"/>
    </row>
    <row r="43792" spans="4:4" x14ac:dyDescent="0.2">
      <c r="D43792" s="343"/>
    </row>
    <row r="43793" spans="4:4" x14ac:dyDescent="0.2">
      <c r="D43793" s="343"/>
    </row>
    <row r="43794" spans="4:4" x14ac:dyDescent="0.2">
      <c r="D43794" s="343"/>
    </row>
    <row r="43795" spans="4:4" x14ac:dyDescent="0.2">
      <c r="D43795" s="343"/>
    </row>
    <row r="43796" spans="4:4" x14ac:dyDescent="0.2">
      <c r="D43796" s="343"/>
    </row>
    <row r="43797" spans="4:4" x14ac:dyDescent="0.2">
      <c r="D43797" s="343"/>
    </row>
    <row r="43798" spans="4:4" x14ac:dyDescent="0.2">
      <c r="D43798" s="343"/>
    </row>
    <row r="43799" spans="4:4" x14ac:dyDescent="0.2">
      <c r="D43799" s="343"/>
    </row>
    <row r="43800" spans="4:4" x14ac:dyDescent="0.2">
      <c r="D43800" s="343"/>
    </row>
    <row r="43801" spans="4:4" x14ac:dyDescent="0.2">
      <c r="D43801" s="343"/>
    </row>
    <row r="43802" spans="4:4" x14ac:dyDescent="0.2">
      <c r="D43802" s="343"/>
    </row>
    <row r="43803" spans="4:4" x14ac:dyDescent="0.2">
      <c r="D43803" s="343"/>
    </row>
    <row r="43804" spans="4:4" x14ac:dyDescent="0.2">
      <c r="D43804" s="343"/>
    </row>
    <row r="43805" spans="4:4" x14ac:dyDescent="0.2">
      <c r="D43805" s="343"/>
    </row>
    <row r="43806" spans="4:4" x14ac:dyDescent="0.2">
      <c r="D43806" s="343"/>
    </row>
    <row r="43807" spans="4:4" x14ac:dyDescent="0.2">
      <c r="D43807" s="343"/>
    </row>
    <row r="43808" spans="4:4" x14ac:dyDescent="0.2">
      <c r="D43808" s="343"/>
    </row>
    <row r="43809" spans="4:4" x14ac:dyDescent="0.2">
      <c r="D43809" s="343"/>
    </row>
    <row r="43810" spans="4:4" x14ac:dyDescent="0.2">
      <c r="D43810" s="343"/>
    </row>
    <row r="43811" spans="4:4" x14ac:dyDescent="0.2">
      <c r="D43811" s="343"/>
    </row>
    <row r="43812" spans="4:4" x14ac:dyDescent="0.2">
      <c r="D43812" s="343"/>
    </row>
    <row r="43813" spans="4:4" x14ac:dyDescent="0.2">
      <c r="D43813" s="343"/>
    </row>
    <row r="43814" spans="4:4" x14ac:dyDescent="0.2">
      <c r="D43814" s="343"/>
    </row>
    <row r="43815" spans="4:4" x14ac:dyDescent="0.2">
      <c r="D43815" s="343"/>
    </row>
    <row r="43816" spans="4:4" x14ac:dyDescent="0.2">
      <c r="D43816" s="343"/>
    </row>
    <row r="43817" spans="4:4" x14ac:dyDescent="0.2">
      <c r="D43817" s="343"/>
    </row>
    <row r="43818" spans="4:4" x14ac:dyDescent="0.2">
      <c r="D43818" s="343"/>
    </row>
    <row r="43819" spans="4:4" x14ac:dyDescent="0.2">
      <c r="D43819" s="343"/>
    </row>
    <row r="43820" spans="4:4" x14ac:dyDescent="0.2">
      <c r="D43820" s="343"/>
    </row>
    <row r="43821" spans="4:4" x14ac:dyDescent="0.2">
      <c r="D43821" s="343"/>
    </row>
    <row r="43822" spans="4:4" x14ac:dyDescent="0.2">
      <c r="D43822" s="343"/>
    </row>
    <row r="43823" spans="4:4" x14ac:dyDescent="0.2">
      <c r="D43823" s="343"/>
    </row>
    <row r="43824" spans="4:4" x14ac:dyDescent="0.2">
      <c r="D43824" s="343"/>
    </row>
    <row r="43825" spans="4:4" x14ac:dyDescent="0.2">
      <c r="D43825" s="343"/>
    </row>
    <row r="43826" spans="4:4" x14ac:dyDescent="0.2">
      <c r="D43826" s="343"/>
    </row>
    <row r="43827" spans="4:4" x14ac:dyDescent="0.2">
      <c r="D43827" s="343"/>
    </row>
    <row r="43828" spans="4:4" x14ac:dyDescent="0.2">
      <c r="D43828" s="343"/>
    </row>
    <row r="43829" spans="4:4" x14ac:dyDescent="0.2">
      <c r="D43829" s="343"/>
    </row>
    <row r="43830" spans="4:4" x14ac:dyDescent="0.2">
      <c r="D43830" s="343"/>
    </row>
    <row r="43831" spans="4:4" x14ac:dyDescent="0.2">
      <c r="D43831" s="343"/>
    </row>
    <row r="43832" spans="4:4" x14ac:dyDescent="0.2">
      <c r="D43832" s="343"/>
    </row>
    <row r="43833" spans="4:4" x14ac:dyDescent="0.2">
      <c r="D43833" s="343"/>
    </row>
    <row r="43834" spans="4:4" x14ac:dyDescent="0.2">
      <c r="D43834" s="343"/>
    </row>
    <row r="43835" spans="4:4" x14ac:dyDescent="0.2">
      <c r="D43835" s="343"/>
    </row>
    <row r="43836" spans="4:4" x14ac:dyDescent="0.2">
      <c r="D43836" s="343"/>
    </row>
    <row r="43837" spans="4:4" x14ac:dyDescent="0.2">
      <c r="D43837" s="343"/>
    </row>
    <row r="43838" spans="4:4" x14ac:dyDescent="0.2">
      <c r="D43838" s="343"/>
    </row>
    <row r="43839" spans="4:4" x14ac:dyDescent="0.2">
      <c r="D43839" s="343"/>
    </row>
    <row r="43840" spans="4:4" x14ac:dyDescent="0.2">
      <c r="D43840" s="343"/>
    </row>
    <row r="43841" spans="4:4" x14ac:dyDescent="0.2">
      <c r="D43841" s="343"/>
    </row>
    <row r="43842" spans="4:4" x14ac:dyDescent="0.2">
      <c r="D43842" s="343"/>
    </row>
    <row r="43843" spans="4:4" x14ac:dyDescent="0.2">
      <c r="D43843" s="343"/>
    </row>
    <row r="43844" spans="4:4" x14ac:dyDescent="0.2">
      <c r="D43844" s="343"/>
    </row>
    <row r="43845" spans="4:4" x14ac:dyDescent="0.2">
      <c r="D43845" s="343"/>
    </row>
    <row r="43846" spans="4:4" x14ac:dyDescent="0.2">
      <c r="D43846" s="343"/>
    </row>
    <row r="43847" spans="4:4" x14ac:dyDescent="0.2">
      <c r="D43847" s="343"/>
    </row>
    <row r="43848" spans="4:4" x14ac:dyDescent="0.2">
      <c r="D43848" s="343"/>
    </row>
    <row r="43849" spans="4:4" x14ac:dyDescent="0.2">
      <c r="D43849" s="343"/>
    </row>
    <row r="43850" spans="4:4" x14ac:dyDescent="0.2">
      <c r="D43850" s="343"/>
    </row>
    <row r="43851" spans="4:4" x14ac:dyDescent="0.2">
      <c r="D43851" s="343"/>
    </row>
    <row r="43852" spans="4:4" x14ac:dyDescent="0.2">
      <c r="D43852" s="343"/>
    </row>
    <row r="43853" spans="4:4" x14ac:dyDescent="0.2">
      <c r="D43853" s="343"/>
    </row>
    <row r="43854" spans="4:4" x14ac:dyDescent="0.2">
      <c r="D43854" s="343"/>
    </row>
    <row r="43855" spans="4:4" x14ac:dyDescent="0.2">
      <c r="D43855" s="343"/>
    </row>
    <row r="43856" spans="4:4" x14ac:dyDescent="0.2">
      <c r="D43856" s="343"/>
    </row>
    <row r="43857" spans="4:4" x14ac:dyDescent="0.2">
      <c r="D43857" s="343"/>
    </row>
    <row r="43858" spans="4:4" x14ac:dyDescent="0.2">
      <c r="D43858" s="343"/>
    </row>
    <row r="43859" spans="4:4" x14ac:dyDescent="0.2">
      <c r="D43859" s="343"/>
    </row>
    <row r="43860" spans="4:4" x14ac:dyDescent="0.2">
      <c r="D43860" s="343"/>
    </row>
    <row r="43861" spans="4:4" x14ac:dyDescent="0.2">
      <c r="D43861" s="343"/>
    </row>
    <row r="43862" spans="4:4" x14ac:dyDescent="0.2">
      <c r="D43862" s="343"/>
    </row>
    <row r="43863" spans="4:4" x14ac:dyDescent="0.2">
      <c r="D43863" s="343"/>
    </row>
    <row r="43864" spans="4:4" x14ac:dyDescent="0.2">
      <c r="D43864" s="343"/>
    </row>
    <row r="43865" spans="4:4" x14ac:dyDescent="0.2">
      <c r="D43865" s="343"/>
    </row>
    <row r="43866" spans="4:4" x14ac:dyDescent="0.2">
      <c r="D43866" s="343"/>
    </row>
    <row r="43867" spans="4:4" x14ac:dyDescent="0.2">
      <c r="D43867" s="343"/>
    </row>
    <row r="43868" spans="4:4" x14ac:dyDescent="0.2">
      <c r="D43868" s="343"/>
    </row>
    <row r="43869" spans="4:4" x14ac:dyDescent="0.2">
      <c r="D43869" s="343"/>
    </row>
    <row r="43870" spans="4:4" x14ac:dyDescent="0.2">
      <c r="D43870" s="343"/>
    </row>
    <row r="43871" spans="4:4" x14ac:dyDescent="0.2">
      <c r="D43871" s="343"/>
    </row>
    <row r="43872" spans="4:4" x14ac:dyDescent="0.2">
      <c r="D43872" s="343"/>
    </row>
    <row r="43873" spans="4:4" x14ac:dyDescent="0.2">
      <c r="D43873" s="343"/>
    </row>
    <row r="43874" spans="4:4" x14ac:dyDescent="0.2">
      <c r="D43874" s="343"/>
    </row>
    <row r="43875" spans="4:4" x14ac:dyDescent="0.2">
      <c r="D43875" s="343"/>
    </row>
    <row r="43876" spans="4:4" x14ac:dyDescent="0.2">
      <c r="D43876" s="343"/>
    </row>
    <row r="43877" spans="4:4" x14ac:dyDescent="0.2">
      <c r="D43877" s="343"/>
    </row>
    <row r="43878" spans="4:4" x14ac:dyDescent="0.2">
      <c r="D43878" s="343"/>
    </row>
    <row r="43879" spans="4:4" x14ac:dyDescent="0.2">
      <c r="D43879" s="343"/>
    </row>
    <row r="43880" spans="4:4" x14ac:dyDescent="0.2">
      <c r="D43880" s="343"/>
    </row>
    <row r="43881" spans="4:4" x14ac:dyDescent="0.2">
      <c r="D43881" s="343"/>
    </row>
    <row r="43882" spans="4:4" x14ac:dyDescent="0.2">
      <c r="D43882" s="343"/>
    </row>
    <row r="43883" spans="4:4" x14ac:dyDescent="0.2">
      <c r="D43883" s="343"/>
    </row>
    <row r="43884" spans="4:4" x14ac:dyDescent="0.2">
      <c r="D43884" s="343"/>
    </row>
    <row r="43885" spans="4:4" x14ac:dyDescent="0.2">
      <c r="D43885" s="343"/>
    </row>
    <row r="43886" spans="4:4" x14ac:dyDescent="0.2">
      <c r="D43886" s="343"/>
    </row>
    <row r="43887" spans="4:4" x14ac:dyDescent="0.2">
      <c r="D43887" s="343"/>
    </row>
    <row r="43888" spans="4:4" x14ac:dyDescent="0.2">
      <c r="D43888" s="343"/>
    </row>
    <row r="43889" spans="4:4" x14ac:dyDescent="0.2">
      <c r="D43889" s="343"/>
    </row>
    <row r="43890" spans="4:4" x14ac:dyDescent="0.2">
      <c r="D43890" s="343"/>
    </row>
    <row r="43891" spans="4:4" x14ac:dyDescent="0.2">
      <c r="D43891" s="343"/>
    </row>
    <row r="43892" spans="4:4" x14ac:dyDescent="0.2">
      <c r="D43892" s="343"/>
    </row>
    <row r="43893" spans="4:4" x14ac:dyDescent="0.2">
      <c r="D43893" s="343"/>
    </row>
    <row r="43894" spans="4:4" x14ac:dyDescent="0.2">
      <c r="D43894" s="343"/>
    </row>
    <row r="43895" spans="4:4" x14ac:dyDescent="0.2">
      <c r="D43895" s="343"/>
    </row>
    <row r="43896" spans="4:4" x14ac:dyDescent="0.2">
      <c r="D43896" s="343"/>
    </row>
    <row r="43897" spans="4:4" x14ac:dyDescent="0.2">
      <c r="D43897" s="343"/>
    </row>
    <row r="43898" spans="4:4" x14ac:dyDescent="0.2">
      <c r="D43898" s="343"/>
    </row>
    <row r="43899" spans="4:4" x14ac:dyDescent="0.2">
      <c r="D43899" s="343"/>
    </row>
    <row r="43900" spans="4:4" x14ac:dyDescent="0.2">
      <c r="D43900" s="343"/>
    </row>
    <row r="43901" spans="4:4" x14ac:dyDescent="0.2">
      <c r="D43901" s="343"/>
    </row>
    <row r="43902" spans="4:4" x14ac:dyDescent="0.2">
      <c r="D43902" s="343"/>
    </row>
    <row r="43903" spans="4:4" x14ac:dyDescent="0.2">
      <c r="D43903" s="343"/>
    </row>
    <row r="43904" spans="4:4" x14ac:dyDescent="0.2">
      <c r="D43904" s="343"/>
    </row>
    <row r="43905" spans="4:4" x14ac:dyDescent="0.2">
      <c r="D43905" s="343"/>
    </row>
    <row r="43906" spans="4:4" x14ac:dyDescent="0.2">
      <c r="D43906" s="343"/>
    </row>
    <row r="43907" spans="4:4" x14ac:dyDescent="0.2">
      <c r="D43907" s="343"/>
    </row>
    <row r="43908" spans="4:4" x14ac:dyDescent="0.2">
      <c r="D43908" s="343"/>
    </row>
    <row r="43909" spans="4:4" x14ac:dyDescent="0.2">
      <c r="D43909" s="343"/>
    </row>
    <row r="43910" spans="4:4" x14ac:dyDescent="0.2">
      <c r="D43910" s="343"/>
    </row>
    <row r="43911" spans="4:4" x14ac:dyDescent="0.2">
      <c r="D43911" s="343"/>
    </row>
    <row r="43912" spans="4:4" x14ac:dyDescent="0.2">
      <c r="D43912" s="343"/>
    </row>
    <row r="43913" spans="4:4" x14ac:dyDescent="0.2">
      <c r="D43913" s="343"/>
    </row>
    <row r="43914" spans="4:4" x14ac:dyDescent="0.2">
      <c r="D43914" s="343"/>
    </row>
    <row r="43915" spans="4:4" x14ac:dyDescent="0.2">
      <c r="D43915" s="343"/>
    </row>
    <row r="43916" spans="4:4" x14ac:dyDescent="0.2">
      <c r="D43916" s="343"/>
    </row>
    <row r="43917" spans="4:4" x14ac:dyDescent="0.2">
      <c r="D43917" s="343"/>
    </row>
    <row r="43918" spans="4:4" x14ac:dyDescent="0.2">
      <c r="D43918" s="343"/>
    </row>
    <row r="43919" spans="4:4" x14ac:dyDescent="0.2">
      <c r="D43919" s="343"/>
    </row>
    <row r="43920" spans="4:4" x14ac:dyDescent="0.2">
      <c r="D43920" s="343"/>
    </row>
    <row r="43921" spans="4:4" x14ac:dyDescent="0.2">
      <c r="D43921" s="343"/>
    </row>
    <row r="43922" spans="4:4" x14ac:dyDescent="0.2">
      <c r="D43922" s="343"/>
    </row>
    <row r="43923" spans="4:4" x14ac:dyDescent="0.2">
      <c r="D43923" s="343"/>
    </row>
    <row r="43924" spans="4:4" x14ac:dyDescent="0.2">
      <c r="D43924" s="343"/>
    </row>
    <row r="43925" spans="4:4" x14ac:dyDescent="0.2">
      <c r="D43925" s="343"/>
    </row>
    <row r="43926" spans="4:4" x14ac:dyDescent="0.2">
      <c r="D43926" s="343"/>
    </row>
    <row r="43927" spans="4:4" x14ac:dyDescent="0.2">
      <c r="D43927" s="343"/>
    </row>
    <row r="43928" spans="4:4" x14ac:dyDescent="0.2">
      <c r="D43928" s="343"/>
    </row>
    <row r="43929" spans="4:4" x14ac:dyDescent="0.2">
      <c r="D43929" s="343"/>
    </row>
    <row r="43930" spans="4:4" x14ac:dyDescent="0.2">
      <c r="D43930" s="343"/>
    </row>
    <row r="43931" spans="4:4" x14ac:dyDescent="0.2">
      <c r="D43931" s="343"/>
    </row>
    <row r="43932" spans="4:4" x14ac:dyDescent="0.2">
      <c r="D43932" s="343"/>
    </row>
    <row r="43933" spans="4:4" x14ac:dyDescent="0.2">
      <c r="D43933" s="343"/>
    </row>
    <row r="43934" spans="4:4" x14ac:dyDescent="0.2">
      <c r="D43934" s="343"/>
    </row>
    <row r="43935" spans="4:4" x14ac:dyDescent="0.2">
      <c r="D43935" s="343"/>
    </row>
    <row r="43936" spans="4:4" x14ac:dyDescent="0.2">
      <c r="D43936" s="343"/>
    </row>
    <row r="43937" spans="4:4" x14ac:dyDescent="0.2">
      <c r="D43937" s="343"/>
    </row>
    <row r="43938" spans="4:4" x14ac:dyDescent="0.2">
      <c r="D43938" s="343"/>
    </row>
    <row r="43939" spans="4:4" x14ac:dyDescent="0.2">
      <c r="D43939" s="343"/>
    </row>
    <row r="43940" spans="4:4" x14ac:dyDescent="0.2">
      <c r="D43940" s="343"/>
    </row>
    <row r="43941" spans="4:4" x14ac:dyDescent="0.2">
      <c r="D43941" s="343"/>
    </row>
    <row r="43942" spans="4:4" x14ac:dyDescent="0.2">
      <c r="D43942" s="343"/>
    </row>
    <row r="43943" spans="4:4" x14ac:dyDescent="0.2">
      <c r="D43943" s="343"/>
    </row>
    <row r="43944" spans="4:4" x14ac:dyDescent="0.2">
      <c r="D43944" s="343"/>
    </row>
    <row r="43945" spans="4:4" x14ac:dyDescent="0.2">
      <c r="D43945" s="343"/>
    </row>
    <row r="43946" spans="4:4" x14ac:dyDescent="0.2">
      <c r="D43946" s="343"/>
    </row>
    <row r="43947" spans="4:4" x14ac:dyDescent="0.2">
      <c r="D43947" s="343"/>
    </row>
    <row r="43948" spans="4:4" x14ac:dyDescent="0.2">
      <c r="D43948" s="343"/>
    </row>
    <row r="43949" spans="4:4" x14ac:dyDescent="0.2">
      <c r="D43949" s="343"/>
    </row>
    <row r="43950" spans="4:4" x14ac:dyDescent="0.2">
      <c r="D43950" s="343"/>
    </row>
    <row r="43951" spans="4:4" x14ac:dyDescent="0.2">
      <c r="D43951" s="343"/>
    </row>
    <row r="43952" spans="4:4" x14ac:dyDescent="0.2">
      <c r="D43952" s="343"/>
    </row>
    <row r="43953" spans="4:4" x14ac:dyDescent="0.2">
      <c r="D43953" s="343"/>
    </row>
    <row r="43954" spans="4:4" x14ac:dyDescent="0.2">
      <c r="D43954" s="343"/>
    </row>
    <row r="43955" spans="4:4" x14ac:dyDescent="0.2">
      <c r="D43955" s="343"/>
    </row>
    <row r="43956" spans="4:4" x14ac:dyDescent="0.2">
      <c r="D43956" s="343"/>
    </row>
    <row r="43957" spans="4:4" x14ac:dyDescent="0.2">
      <c r="D43957" s="343"/>
    </row>
    <row r="43958" spans="4:4" x14ac:dyDescent="0.2">
      <c r="D43958" s="343"/>
    </row>
    <row r="43959" spans="4:4" x14ac:dyDescent="0.2">
      <c r="D43959" s="343"/>
    </row>
    <row r="43960" spans="4:4" x14ac:dyDescent="0.2">
      <c r="D43960" s="343"/>
    </row>
    <row r="43961" spans="4:4" x14ac:dyDescent="0.2">
      <c r="D43961" s="343"/>
    </row>
    <row r="43962" spans="4:4" x14ac:dyDescent="0.2">
      <c r="D43962" s="343"/>
    </row>
    <row r="43963" spans="4:4" x14ac:dyDescent="0.2">
      <c r="D43963" s="343"/>
    </row>
    <row r="43964" spans="4:4" x14ac:dyDescent="0.2">
      <c r="D43964" s="343"/>
    </row>
    <row r="43965" spans="4:4" x14ac:dyDescent="0.2">
      <c r="D43965" s="343"/>
    </row>
    <row r="43966" spans="4:4" x14ac:dyDescent="0.2">
      <c r="D43966" s="343"/>
    </row>
    <row r="43967" spans="4:4" x14ac:dyDescent="0.2">
      <c r="D43967" s="343"/>
    </row>
    <row r="43968" spans="4:4" x14ac:dyDescent="0.2">
      <c r="D43968" s="343"/>
    </row>
    <row r="43969" spans="4:4" x14ac:dyDescent="0.2">
      <c r="D43969" s="343"/>
    </row>
    <row r="43970" spans="4:4" x14ac:dyDescent="0.2">
      <c r="D43970" s="343"/>
    </row>
    <row r="43971" spans="4:4" x14ac:dyDescent="0.2">
      <c r="D43971" s="343"/>
    </row>
    <row r="43972" spans="4:4" x14ac:dyDescent="0.2">
      <c r="D43972" s="343"/>
    </row>
    <row r="43973" spans="4:4" x14ac:dyDescent="0.2">
      <c r="D43973" s="343"/>
    </row>
    <row r="43974" spans="4:4" x14ac:dyDescent="0.2">
      <c r="D43974" s="343"/>
    </row>
    <row r="43975" spans="4:4" x14ac:dyDescent="0.2">
      <c r="D43975" s="343"/>
    </row>
    <row r="43976" spans="4:4" x14ac:dyDescent="0.2">
      <c r="D43976" s="343"/>
    </row>
    <row r="43977" spans="4:4" x14ac:dyDescent="0.2">
      <c r="D43977" s="343"/>
    </row>
    <row r="43978" spans="4:4" x14ac:dyDescent="0.2">
      <c r="D43978" s="343"/>
    </row>
    <row r="43979" spans="4:4" x14ac:dyDescent="0.2">
      <c r="D43979" s="343"/>
    </row>
    <row r="43980" spans="4:4" x14ac:dyDescent="0.2">
      <c r="D43980" s="343"/>
    </row>
    <row r="43981" spans="4:4" x14ac:dyDescent="0.2">
      <c r="D43981" s="343"/>
    </row>
    <row r="43982" spans="4:4" x14ac:dyDescent="0.2">
      <c r="D43982" s="343"/>
    </row>
    <row r="43983" spans="4:4" x14ac:dyDescent="0.2">
      <c r="D43983" s="343"/>
    </row>
    <row r="43984" spans="4:4" x14ac:dyDescent="0.2">
      <c r="D43984" s="343"/>
    </row>
    <row r="43985" spans="4:4" x14ac:dyDescent="0.2">
      <c r="D43985" s="343"/>
    </row>
    <row r="43986" spans="4:4" x14ac:dyDescent="0.2">
      <c r="D43986" s="343"/>
    </row>
    <row r="43987" spans="4:4" x14ac:dyDescent="0.2">
      <c r="D43987" s="343"/>
    </row>
    <row r="43988" spans="4:4" x14ac:dyDescent="0.2">
      <c r="D43988" s="343"/>
    </row>
    <row r="43989" spans="4:4" x14ac:dyDescent="0.2">
      <c r="D43989" s="343"/>
    </row>
    <row r="43990" spans="4:4" x14ac:dyDescent="0.2">
      <c r="D43990" s="343"/>
    </row>
    <row r="43991" spans="4:4" x14ac:dyDescent="0.2">
      <c r="D43991" s="343"/>
    </row>
    <row r="43992" spans="4:4" x14ac:dyDescent="0.2">
      <c r="D43992" s="343"/>
    </row>
    <row r="43993" spans="4:4" x14ac:dyDescent="0.2">
      <c r="D43993" s="343"/>
    </row>
    <row r="43994" spans="4:4" x14ac:dyDescent="0.2">
      <c r="D43994" s="343"/>
    </row>
    <row r="43995" spans="4:4" x14ac:dyDescent="0.2">
      <c r="D43995" s="343"/>
    </row>
    <row r="43996" spans="4:4" x14ac:dyDescent="0.2">
      <c r="D43996" s="343"/>
    </row>
    <row r="43997" spans="4:4" x14ac:dyDescent="0.2">
      <c r="D43997" s="343"/>
    </row>
    <row r="43998" spans="4:4" x14ac:dyDescent="0.2">
      <c r="D43998" s="343"/>
    </row>
    <row r="43999" spans="4:4" x14ac:dyDescent="0.2">
      <c r="D43999" s="343"/>
    </row>
    <row r="44000" spans="4:4" x14ac:dyDescent="0.2">
      <c r="D44000" s="343"/>
    </row>
    <row r="44001" spans="4:4" x14ac:dyDescent="0.2">
      <c r="D44001" s="343"/>
    </row>
    <row r="44002" spans="4:4" x14ac:dyDescent="0.2">
      <c r="D44002" s="343"/>
    </row>
    <row r="44003" spans="4:4" x14ac:dyDescent="0.2">
      <c r="D44003" s="343"/>
    </row>
    <row r="44004" spans="4:4" x14ac:dyDescent="0.2">
      <c r="D44004" s="343"/>
    </row>
    <row r="44005" spans="4:4" x14ac:dyDescent="0.2">
      <c r="D44005" s="343"/>
    </row>
    <row r="44006" spans="4:4" x14ac:dyDescent="0.2">
      <c r="D44006" s="343"/>
    </row>
    <row r="44007" spans="4:4" x14ac:dyDescent="0.2">
      <c r="D44007" s="343"/>
    </row>
    <row r="44008" spans="4:4" x14ac:dyDescent="0.2">
      <c r="D44008" s="343"/>
    </row>
    <row r="44009" spans="4:4" x14ac:dyDescent="0.2">
      <c r="D44009" s="343"/>
    </row>
    <row r="44010" spans="4:4" x14ac:dyDescent="0.2">
      <c r="D44010" s="343"/>
    </row>
    <row r="44011" spans="4:4" x14ac:dyDescent="0.2">
      <c r="D44011" s="343"/>
    </row>
    <row r="44012" spans="4:4" x14ac:dyDescent="0.2">
      <c r="D44012" s="343"/>
    </row>
    <row r="44013" spans="4:4" x14ac:dyDescent="0.2">
      <c r="D44013" s="343"/>
    </row>
    <row r="44014" spans="4:4" x14ac:dyDescent="0.2">
      <c r="D44014" s="343"/>
    </row>
    <row r="44015" spans="4:4" x14ac:dyDescent="0.2">
      <c r="D44015" s="343"/>
    </row>
    <row r="44016" spans="4:4" x14ac:dyDescent="0.2">
      <c r="D44016" s="343"/>
    </row>
    <row r="44017" spans="4:4" x14ac:dyDescent="0.2">
      <c r="D44017" s="343"/>
    </row>
    <row r="44018" spans="4:4" x14ac:dyDescent="0.2">
      <c r="D44018" s="343"/>
    </row>
    <row r="44019" spans="4:4" x14ac:dyDescent="0.2">
      <c r="D44019" s="343"/>
    </row>
    <row r="44020" spans="4:4" x14ac:dyDescent="0.2">
      <c r="D44020" s="343"/>
    </row>
    <row r="44021" spans="4:4" x14ac:dyDescent="0.2">
      <c r="D44021" s="343"/>
    </row>
    <row r="44022" spans="4:4" x14ac:dyDescent="0.2">
      <c r="D44022" s="343"/>
    </row>
    <row r="44023" spans="4:4" x14ac:dyDescent="0.2">
      <c r="D44023" s="343"/>
    </row>
    <row r="44024" spans="4:4" x14ac:dyDescent="0.2">
      <c r="D44024" s="343"/>
    </row>
    <row r="44025" spans="4:4" x14ac:dyDescent="0.2">
      <c r="D44025" s="343"/>
    </row>
    <row r="44026" spans="4:4" x14ac:dyDescent="0.2">
      <c r="D44026" s="343"/>
    </row>
    <row r="44027" spans="4:4" x14ac:dyDescent="0.2">
      <c r="D44027" s="343"/>
    </row>
    <row r="44028" spans="4:4" x14ac:dyDescent="0.2">
      <c r="D44028" s="343"/>
    </row>
    <row r="44029" spans="4:4" x14ac:dyDescent="0.2">
      <c r="D44029" s="343"/>
    </row>
    <row r="44030" spans="4:4" x14ac:dyDescent="0.2">
      <c r="D44030" s="343"/>
    </row>
    <row r="44031" spans="4:4" x14ac:dyDescent="0.2">
      <c r="D44031" s="343"/>
    </row>
    <row r="44032" spans="4:4" x14ac:dyDescent="0.2">
      <c r="D44032" s="343"/>
    </row>
    <row r="44033" spans="4:4" x14ac:dyDescent="0.2">
      <c r="D44033" s="343"/>
    </row>
    <row r="44034" spans="4:4" x14ac:dyDescent="0.2">
      <c r="D44034" s="343"/>
    </row>
    <row r="44035" spans="4:4" x14ac:dyDescent="0.2">
      <c r="D44035" s="343"/>
    </row>
    <row r="44036" spans="4:4" x14ac:dyDescent="0.2">
      <c r="D44036" s="343"/>
    </row>
    <row r="44037" spans="4:4" x14ac:dyDescent="0.2">
      <c r="D44037" s="343"/>
    </row>
    <row r="44038" spans="4:4" x14ac:dyDescent="0.2">
      <c r="D44038" s="343"/>
    </row>
    <row r="44039" spans="4:4" x14ac:dyDescent="0.2">
      <c r="D44039" s="343"/>
    </row>
    <row r="44040" spans="4:4" x14ac:dyDescent="0.2">
      <c r="D44040" s="343"/>
    </row>
    <row r="44041" spans="4:4" x14ac:dyDescent="0.2">
      <c r="D44041" s="343"/>
    </row>
    <row r="44042" spans="4:4" x14ac:dyDescent="0.2">
      <c r="D44042" s="343"/>
    </row>
    <row r="44043" spans="4:4" x14ac:dyDescent="0.2">
      <c r="D44043" s="343"/>
    </row>
    <row r="44044" spans="4:4" x14ac:dyDescent="0.2">
      <c r="D44044" s="343"/>
    </row>
    <row r="44045" spans="4:4" x14ac:dyDescent="0.2">
      <c r="D44045" s="343"/>
    </row>
    <row r="44046" spans="4:4" x14ac:dyDescent="0.2">
      <c r="D44046" s="343"/>
    </row>
    <row r="44047" spans="4:4" x14ac:dyDescent="0.2">
      <c r="D44047" s="343"/>
    </row>
    <row r="44048" spans="4:4" x14ac:dyDescent="0.2">
      <c r="D44048" s="343"/>
    </row>
    <row r="44049" spans="4:4" x14ac:dyDescent="0.2">
      <c r="D44049" s="343"/>
    </row>
    <row r="44050" spans="4:4" x14ac:dyDescent="0.2">
      <c r="D44050" s="343"/>
    </row>
    <row r="44051" spans="4:4" x14ac:dyDescent="0.2">
      <c r="D44051" s="343"/>
    </row>
    <row r="44052" spans="4:4" x14ac:dyDescent="0.2">
      <c r="D44052" s="343"/>
    </row>
    <row r="44053" spans="4:4" x14ac:dyDescent="0.2">
      <c r="D44053" s="343"/>
    </row>
    <row r="44054" spans="4:4" x14ac:dyDescent="0.2">
      <c r="D44054" s="343"/>
    </row>
    <row r="44055" spans="4:4" x14ac:dyDescent="0.2">
      <c r="D44055" s="343"/>
    </row>
    <row r="44056" spans="4:4" x14ac:dyDescent="0.2">
      <c r="D44056" s="343"/>
    </row>
    <row r="44057" spans="4:4" x14ac:dyDescent="0.2">
      <c r="D44057" s="343"/>
    </row>
    <row r="44058" spans="4:4" x14ac:dyDescent="0.2">
      <c r="D44058" s="343"/>
    </row>
    <row r="44059" spans="4:4" x14ac:dyDescent="0.2">
      <c r="D44059" s="343"/>
    </row>
    <row r="44060" spans="4:4" x14ac:dyDescent="0.2">
      <c r="D44060" s="343"/>
    </row>
    <row r="44061" spans="4:4" x14ac:dyDescent="0.2">
      <c r="D44061" s="343"/>
    </row>
    <row r="44062" spans="4:4" x14ac:dyDescent="0.2">
      <c r="D44062" s="343"/>
    </row>
    <row r="44063" spans="4:4" x14ac:dyDescent="0.2">
      <c r="D44063" s="343"/>
    </row>
    <row r="44064" spans="4:4" x14ac:dyDescent="0.2">
      <c r="D44064" s="343"/>
    </row>
    <row r="44065" spans="4:4" x14ac:dyDescent="0.2">
      <c r="D44065" s="343"/>
    </row>
    <row r="44066" spans="4:4" x14ac:dyDescent="0.2">
      <c r="D44066" s="343"/>
    </row>
    <row r="44067" spans="4:4" x14ac:dyDescent="0.2">
      <c r="D44067" s="343"/>
    </row>
    <row r="44068" spans="4:4" x14ac:dyDescent="0.2">
      <c r="D44068" s="343"/>
    </row>
    <row r="44069" spans="4:4" x14ac:dyDescent="0.2">
      <c r="D44069" s="343"/>
    </row>
    <row r="44070" spans="4:4" x14ac:dyDescent="0.2">
      <c r="D44070" s="343"/>
    </row>
    <row r="44071" spans="4:4" x14ac:dyDescent="0.2">
      <c r="D44071" s="343"/>
    </row>
    <row r="44072" spans="4:4" x14ac:dyDescent="0.2">
      <c r="D44072" s="343"/>
    </row>
    <row r="44073" spans="4:4" x14ac:dyDescent="0.2">
      <c r="D44073" s="343"/>
    </row>
    <row r="44074" spans="4:4" x14ac:dyDescent="0.2">
      <c r="D44074" s="343"/>
    </row>
    <row r="44075" spans="4:4" x14ac:dyDescent="0.2">
      <c r="D44075" s="343"/>
    </row>
    <row r="44076" spans="4:4" x14ac:dyDescent="0.2">
      <c r="D44076" s="343"/>
    </row>
    <row r="44077" spans="4:4" x14ac:dyDescent="0.2">
      <c r="D44077" s="343"/>
    </row>
    <row r="44078" spans="4:4" x14ac:dyDescent="0.2">
      <c r="D44078" s="343"/>
    </row>
    <row r="44079" spans="4:4" x14ac:dyDescent="0.2">
      <c r="D44079" s="343"/>
    </row>
    <row r="44080" spans="4:4" x14ac:dyDescent="0.2">
      <c r="D44080" s="343"/>
    </row>
    <row r="44081" spans="4:4" x14ac:dyDescent="0.2">
      <c r="D44081" s="343"/>
    </row>
    <row r="44082" spans="4:4" x14ac:dyDescent="0.2">
      <c r="D44082" s="343"/>
    </row>
    <row r="44083" spans="4:4" x14ac:dyDescent="0.2">
      <c r="D44083" s="343"/>
    </row>
    <row r="44084" spans="4:4" x14ac:dyDescent="0.2">
      <c r="D44084" s="343"/>
    </row>
    <row r="44085" spans="4:4" x14ac:dyDescent="0.2">
      <c r="D44085" s="343"/>
    </row>
    <row r="44086" spans="4:4" x14ac:dyDescent="0.2">
      <c r="D44086" s="343"/>
    </row>
    <row r="44087" spans="4:4" x14ac:dyDescent="0.2">
      <c r="D44087" s="343"/>
    </row>
    <row r="44088" spans="4:4" x14ac:dyDescent="0.2">
      <c r="D44088" s="343"/>
    </row>
    <row r="44089" spans="4:4" x14ac:dyDescent="0.2">
      <c r="D44089" s="343"/>
    </row>
    <row r="44090" spans="4:4" x14ac:dyDescent="0.2">
      <c r="D44090" s="343"/>
    </row>
    <row r="44091" spans="4:4" x14ac:dyDescent="0.2">
      <c r="D44091" s="343"/>
    </row>
    <row r="44092" spans="4:4" x14ac:dyDescent="0.2">
      <c r="D44092" s="343"/>
    </row>
    <row r="44093" spans="4:4" x14ac:dyDescent="0.2">
      <c r="D44093" s="343"/>
    </row>
    <row r="44094" spans="4:4" x14ac:dyDescent="0.2">
      <c r="D44094" s="343"/>
    </row>
    <row r="44095" spans="4:4" x14ac:dyDescent="0.2">
      <c r="D44095" s="343"/>
    </row>
    <row r="44096" spans="4:4" x14ac:dyDescent="0.2">
      <c r="D44096" s="343"/>
    </row>
    <row r="44097" spans="4:4" x14ac:dyDescent="0.2">
      <c r="D44097" s="343"/>
    </row>
    <row r="44098" spans="4:4" x14ac:dyDescent="0.2">
      <c r="D44098" s="343"/>
    </row>
    <row r="44099" spans="4:4" x14ac:dyDescent="0.2">
      <c r="D44099" s="343"/>
    </row>
    <row r="44100" spans="4:4" x14ac:dyDescent="0.2">
      <c r="D44100" s="343"/>
    </row>
    <row r="44101" spans="4:4" x14ac:dyDescent="0.2">
      <c r="D44101" s="343"/>
    </row>
    <row r="44102" spans="4:4" x14ac:dyDescent="0.2">
      <c r="D44102" s="343"/>
    </row>
    <row r="44103" spans="4:4" x14ac:dyDescent="0.2">
      <c r="D44103" s="343"/>
    </row>
    <row r="44104" spans="4:4" x14ac:dyDescent="0.2">
      <c r="D44104" s="343"/>
    </row>
    <row r="44105" spans="4:4" x14ac:dyDescent="0.2">
      <c r="D44105" s="343"/>
    </row>
    <row r="44106" spans="4:4" x14ac:dyDescent="0.2">
      <c r="D44106" s="343"/>
    </row>
    <row r="44107" spans="4:4" x14ac:dyDescent="0.2">
      <c r="D44107" s="343"/>
    </row>
    <row r="44108" spans="4:4" x14ac:dyDescent="0.2">
      <c r="D44108" s="343"/>
    </row>
    <row r="44109" spans="4:4" x14ac:dyDescent="0.2">
      <c r="D44109" s="343"/>
    </row>
    <row r="44110" spans="4:4" x14ac:dyDescent="0.2">
      <c r="D44110" s="343"/>
    </row>
    <row r="44111" spans="4:4" x14ac:dyDescent="0.2">
      <c r="D44111" s="343"/>
    </row>
    <row r="44112" spans="4:4" x14ac:dyDescent="0.2">
      <c r="D44112" s="343"/>
    </row>
    <row r="44113" spans="4:4" x14ac:dyDescent="0.2">
      <c r="D44113" s="343"/>
    </row>
    <row r="44114" spans="4:4" x14ac:dyDescent="0.2">
      <c r="D44114" s="343"/>
    </row>
    <row r="44115" spans="4:4" x14ac:dyDescent="0.2">
      <c r="D44115" s="343"/>
    </row>
    <row r="44116" spans="4:4" x14ac:dyDescent="0.2">
      <c r="D44116" s="343"/>
    </row>
    <row r="44117" spans="4:4" x14ac:dyDescent="0.2">
      <c r="D44117" s="343"/>
    </row>
    <row r="44118" spans="4:4" x14ac:dyDescent="0.2">
      <c r="D44118" s="343"/>
    </row>
    <row r="44119" spans="4:4" x14ac:dyDescent="0.2">
      <c r="D44119" s="343"/>
    </row>
    <row r="44120" spans="4:4" x14ac:dyDescent="0.2">
      <c r="D44120" s="343"/>
    </row>
    <row r="44121" spans="4:4" x14ac:dyDescent="0.2">
      <c r="D44121" s="343"/>
    </row>
    <row r="44122" spans="4:4" x14ac:dyDescent="0.2">
      <c r="D44122" s="343"/>
    </row>
    <row r="44123" spans="4:4" x14ac:dyDescent="0.2">
      <c r="D44123" s="343"/>
    </row>
    <row r="44124" spans="4:4" x14ac:dyDescent="0.2">
      <c r="D44124" s="343"/>
    </row>
    <row r="44125" spans="4:4" x14ac:dyDescent="0.2">
      <c r="D44125" s="343"/>
    </row>
    <row r="44126" spans="4:4" x14ac:dyDescent="0.2">
      <c r="D44126" s="343"/>
    </row>
    <row r="44127" spans="4:4" x14ac:dyDescent="0.2">
      <c r="D44127" s="343"/>
    </row>
    <row r="44128" spans="4:4" x14ac:dyDescent="0.2">
      <c r="D44128" s="343"/>
    </row>
    <row r="44129" spans="4:4" x14ac:dyDescent="0.2">
      <c r="D44129" s="343"/>
    </row>
    <row r="44130" spans="4:4" x14ac:dyDescent="0.2">
      <c r="D44130" s="343"/>
    </row>
    <row r="44131" spans="4:4" x14ac:dyDescent="0.2">
      <c r="D44131" s="343"/>
    </row>
    <row r="44132" spans="4:4" x14ac:dyDescent="0.2">
      <c r="D44132" s="343"/>
    </row>
    <row r="44133" spans="4:4" x14ac:dyDescent="0.2">
      <c r="D44133" s="343"/>
    </row>
    <row r="44134" spans="4:4" x14ac:dyDescent="0.2">
      <c r="D44134" s="343"/>
    </row>
    <row r="44135" spans="4:4" x14ac:dyDescent="0.2">
      <c r="D44135" s="343"/>
    </row>
    <row r="44136" spans="4:4" x14ac:dyDescent="0.2">
      <c r="D44136" s="343"/>
    </row>
    <row r="44137" spans="4:4" x14ac:dyDescent="0.2">
      <c r="D44137" s="343"/>
    </row>
    <row r="44138" spans="4:4" x14ac:dyDescent="0.2">
      <c r="D44138" s="343"/>
    </row>
    <row r="44139" spans="4:4" x14ac:dyDescent="0.2">
      <c r="D44139" s="343"/>
    </row>
    <row r="44140" spans="4:4" x14ac:dyDescent="0.2">
      <c r="D44140" s="343"/>
    </row>
    <row r="44141" spans="4:4" x14ac:dyDescent="0.2">
      <c r="D44141" s="343"/>
    </row>
    <row r="44142" spans="4:4" x14ac:dyDescent="0.2">
      <c r="D44142" s="343"/>
    </row>
    <row r="44143" spans="4:4" x14ac:dyDescent="0.2">
      <c r="D44143" s="343"/>
    </row>
    <row r="44144" spans="4:4" x14ac:dyDescent="0.2">
      <c r="D44144" s="343"/>
    </row>
    <row r="44145" spans="4:4" x14ac:dyDescent="0.2">
      <c r="D44145" s="343"/>
    </row>
    <row r="44146" spans="4:4" x14ac:dyDescent="0.2">
      <c r="D44146" s="343"/>
    </row>
    <row r="44147" spans="4:4" x14ac:dyDescent="0.2">
      <c r="D44147" s="343"/>
    </row>
    <row r="44148" spans="4:4" x14ac:dyDescent="0.2">
      <c r="D44148" s="343"/>
    </row>
    <row r="44149" spans="4:4" x14ac:dyDescent="0.2">
      <c r="D44149" s="343"/>
    </row>
    <row r="44150" spans="4:4" x14ac:dyDescent="0.2">
      <c r="D44150" s="343"/>
    </row>
    <row r="44151" spans="4:4" x14ac:dyDescent="0.2">
      <c r="D44151" s="343"/>
    </row>
    <row r="44152" spans="4:4" x14ac:dyDescent="0.2">
      <c r="D44152" s="343"/>
    </row>
    <row r="44153" spans="4:4" x14ac:dyDescent="0.2">
      <c r="D44153" s="343"/>
    </row>
    <row r="44154" spans="4:4" x14ac:dyDescent="0.2">
      <c r="D44154" s="343"/>
    </row>
    <row r="44155" spans="4:4" x14ac:dyDescent="0.2">
      <c r="D44155" s="343"/>
    </row>
    <row r="44156" spans="4:4" x14ac:dyDescent="0.2">
      <c r="D44156" s="343"/>
    </row>
    <row r="44157" spans="4:4" x14ac:dyDescent="0.2">
      <c r="D44157" s="343"/>
    </row>
    <row r="44158" spans="4:4" x14ac:dyDescent="0.2">
      <c r="D44158" s="343"/>
    </row>
    <row r="44159" spans="4:4" x14ac:dyDescent="0.2">
      <c r="D44159" s="343"/>
    </row>
    <row r="44160" spans="4:4" x14ac:dyDescent="0.2">
      <c r="D44160" s="343"/>
    </row>
    <row r="44161" spans="4:4" x14ac:dyDescent="0.2">
      <c r="D44161" s="343"/>
    </row>
    <row r="44162" spans="4:4" x14ac:dyDescent="0.2">
      <c r="D44162" s="343"/>
    </row>
    <row r="44163" spans="4:4" x14ac:dyDescent="0.2">
      <c r="D44163" s="343"/>
    </row>
    <row r="44164" spans="4:4" x14ac:dyDescent="0.2">
      <c r="D44164" s="343"/>
    </row>
    <row r="44165" spans="4:4" x14ac:dyDescent="0.2">
      <c r="D44165" s="343"/>
    </row>
    <row r="44166" spans="4:4" x14ac:dyDescent="0.2">
      <c r="D44166" s="343"/>
    </row>
    <row r="44167" spans="4:4" x14ac:dyDescent="0.2">
      <c r="D44167" s="343"/>
    </row>
    <row r="44168" spans="4:4" x14ac:dyDescent="0.2">
      <c r="D44168" s="343"/>
    </row>
    <row r="44169" spans="4:4" x14ac:dyDescent="0.2">
      <c r="D44169" s="343"/>
    </row>
    <row r="44170" spans="4:4" x14ac:dyDescent="0.2">
      <c r="D44170" s="343"/>
    </row>
    <row r="44171" spans="4:4" x14ac:dyDescent="0.2">
      <c r="D44171" s="343"/>
    </row>
    <row r="44172" spans="4:4" x14ac:dyDescent="0.2">
      <c r="D44172" s="343"/>
    </row>
    <row r="44173" spans="4:4" x14ac:dyDescent="0.2">
      <c r="D44173" s="343"/>
    </row>
    <row r="44174" spans="4:4" x14ac:dyDescent="0.2">
      <c r="D44174" s="343"/>
    </row>
    <row r="44175" spans="4:4" x14ac:dyDescent="0.2">
      <c r="D44175" s="343"/>
    </row>
    <row r="44176" spans="4:4" x14ac:dyDescent="0.2">
      <c r="D44176" s="343"/>
    </row>
    <row r="44177" spans="4:4" x14ac:dyDescent="0.2">
      <c r="D44177" s="343"/>
    </row>
    <row r="44178" spans="4:4" x14ac:dyDescent="0.2">
      <c r="D44178" s="343"/>
    </row>
    <row r="44179" spans="4:4" x14ac:dyDescent="0.2">
      <c r="D44179" s="343"/>
    </row>
    <row r="44180" spans="4:4" x14ac:dyDescent="0.2">
      <c r="D44180" s="343"/>
    </row>
    <row r="44181" spans="4:4" x14ac:dyDescent="0.2">
      <c r="D44181" s="343"/>
    </row>
    <row r="44182" spans="4:4" x14ac:dyDescent="0.2">
      <c r="D44182" s="343"/>
    </row>
    <row r="44183" spans="4:4" x14ac:dyDescent="0.2">
      <c r="D44183" s="343"/>
    </row>
    <row r="44184" spans="4:4" x14ac:dyDescent="0.2">
      <c r="D44184" s="343"/>
    </row>
    <row r="44185" spans="4:4" x14ac:dyDescent="0.2">
      <c r="D44185" s="343"/>
    </row>
    <row r="44186" spans="4:4" x14ac:dyDescent="0.2">
      <c r="D44186" s="343"/>
    </row>
    <row r="44187" spans="4:4" x14ac:dyDescent="0.2">
      <c r="D44187" s="343"/>
    </row>
    <row r="44188" spans="4:4" x14ac:dyDescent="0.2">
      <c r="D44188" s="343"/>
    </row>
    <row r="44189" spans="4:4" x14ac:dyDescent="0.2">
      <c r="D44189" s="343"/>
    </row>
    <row r="44190" spans="4:4" x14ac:dyDescent="0.2">
      <c r="D44190" s="343"/>
    </row>
    <row r="44191" spans="4:4" x14ac:dyDescent="0.2">
      <c r="D44191" s="343"/>
    </row>
    <row r="44192" spans="4:4" x14ac:dyDescent="0.2">
      <c r="D44192" s="343"/>
    </row>
    <row r="44193" spans="4:4" x14ac:dyDescent="0.2">
      <c r="D44193" s="343"/>
    </row>
    <row r="44194" spans="4:4" x14ac:dyDescent="0.2">
      <c r="D44194" s="343"/>
    </row>
    <row r="44195" spans="4:4" x14ac:dyDescent="0.2">
      <c r="D44195" s="343"/>
    </row>
    <row r="44196" spans="4:4" x14ac:dyDescent="0.2">
      <c r="D44196" s="343"/>
    </row>
    <row r="44197" spans="4:4" x14ac:dyDescent="0.2">
      <c r="D44197" s="343"/>
    </row>
    <row r="44198" spans="4:4" x14ac:dyDescent="0.2">
      <c r="D44198" s="343"/>
    </row>
    <row r="44199" spans="4:4" x14ac:dyDescent="0.2">
      <c r="D44199" s="343"/>
    </row>
    <row r="44200" spans="4:4" x14ac:dyDescent="0.2">
      <c r="D44200" s="343"/>
    </row>
    <row r="44201" spans="4:4" x14ac:dyDescent="0.2">
      <c r="D44201" s="343"/>
    </row>
    <row r="44202" spans="4:4" x14ac:dyDescent="0.2">
      <c r="D44202" s="343"/>
    </row>
    <row r="44203" spans="4:4" x14ac:dyDescent="0.2">
      <c r="D44203" s="343"/>
    </row>
    <row r="44204" spans="4:4" x14ac:dyDescent="0.2">
      <c r="D44204" s="343"/>
    </row>
    <row r="44205" spans="4:4" x14ac:dyDescent="0.2">
      <c r="D44205" s="343"/>
    </row>
    <row r="44206" spans="4:4" x14ac:dyDescent="0.2">
      <c r="D44206" s="343"/>
    </row>
    <row r="44207" spans="4:4" x14ac:dyDescent="0.2">
      <c r="D44207" s="343"/>
    </row>
    <row r="44208" spans="4:4" x14ac:dyDescent="0.2">
      <c r="D44208" s="343"/>
    </row>
    <row r="44209" spans="4:4" x14ac:dyDescent="0.2">
      <c r="D44209" s="343"/>
    </row>
    <row r="44210" spans="4:4" x14ac:dyDescent="0.2">
      <c r="D44210" s="343"/>
    </row>
    <row r="44211" spans="4:4" x14ac:dyDescent="0.2">
      <c r="D44211" s="343"/>
    </row>
    <row r="44212" spans="4:4" x14ac:dyDescent="0.2">
      <c r="D44212" s="343"/>
    </row>
    <row r="44213" spans="4:4" x14ac:dyDescent="0.2">
      <c r="D44213" s="343"/>
    </row>
    <row r="44214" spans="4:4" x14ac:dyDescent="0.2">
      <c r="D44214" s="343"/>
    </row>
    <row r="44215" spans="4:4" x14ac:dyDescent="0.2">
      <c r="D44215" s="343"/>
    </row>
    <row r="44216" spans="4:4" x14ac:dyDescent="0.2">
      <c r="D44216" s="343"/>
    </row>
    <row r="44217" spans="4:4" x14ac:dyDescent="0.2">
      <c r="D44217" s="343"/>
    </row>
    <row r="44218" spans="4:4" x14ac:dyDescent="0.2">
      <c r="D44218" s="343"/>
    </row>
    <row r="44219" spans="4:4" x14ac:dyDescent="0.2">
      <c r="D44219" s="343"/>
    </row>
    <row r="44220" spans="4:4" x14ac:dyDescent="0.2">
      <c r="D44220" s="343"/>
    </row>
    <row r="44221" spans="4:4" x14ac:dyDescent="0.2">
      <c r="D44221" s="343"/>
    </row>
    <row r="44222" spans="4:4" x14ac:dyDescent="0.2">
      <c r="D44222" s="343"/>
    </row>
    <row r="44223" spans="4:4" x14ac:dyDescent="0.2">
      <c r="D44223" s="343"/>
    </row>
    <row r="44224" spans="4:4" x14ac:dyDescent="0.2">
      <c r="D44224" s="343"/>
    </row>
    <row r="44225" spans="4:4" x14ac:dyDescent="0.2">
      <c r="D44225" s="343"/>
    </row>
    <row r="44226" spans="4:4" x14ac:dyDescent="0.2">
      <c r="D44226" s="343"/>
    </row>
    <row r="44227" spans="4:4" x14ac:dyDescent="0.2">
      <c r="D44227" s="343"/>
    </row>
    <row r="44228" spans="4:4" x14ac:dyDescent="0.2">
      <c r="D44228" s="343"/>
    </row>
    <row r="44229" spans="4:4" x14ac:dyDescent="0.2">
      <c r="D44229" s="343"/>
    </row>
    <row r="44230" spans="4:4" x14ac:dyDescent="0.2">
      <c r="D44230" s="343"/>
    </row>
    <row r="44231" spans="4:4" x14ac:dyDescent="0.2">
      <c r="D44231" s="343"/>
    </row>
    <row r="44232" spans="4:4" x14ac:dyDescent="0.2">
      <c r="D44232" s="343"/>
    </row>
    <row r="44233" spans="4:4" x14ac:dyDescent="0.2">
      <c r="D44233" s="343"/>
    </row>
    <row r="44234" spans="4:4" x14ac:dyDescent="0.2">
      <c r="D44234" s="343"/>
    </row>
    <row r="44235" spans="4:4" x14ac:dyDescent="0.2">
      <c r="D44235" s="343"/>
    </row>
    <row r="44236" spans="4:4" x14ac:dyDescent="0.2">
      <c r="D44236" s="343"/>
    </row>
    <row r="44237" spans="4:4" x14ac:dyDescent="0.2">
      <c r="D44237" s="343"/>
    </row>
    <row r="44238" spans="4:4" x14ac:dyDescent="0.2">
      <c r="D44238" s="343"/>
    </row>
    <row r="44239" spans="4:4" x14ac:dyDescent="0.2">
      <c r="D44239" s="343"/>
    </row>
    <row r="44240" spans="4:4" x14ac:dyDescent="0.2">
      <c r="D44240" s="343"/>
    </row>
    <row r="44241" spans="4:4" x14ac:dyDescent="0.2">
      <c r="D44241" s="343"/>
    </row>
    <row r="44242" spans="4:4" x14ac:dyDescent="0.2">
      <c r="D44242" s="343"/>
    </row>
    <row r="44243" spans="4:4" x14ac:dyDescent="0.2">
      <c r="D44243" s="343"/>
    </row>
    <row r="44244" spans="4:4" x14ac:dyDescent="0.2">
      <c r="D44244" s="343"/>
    </row>
    <row r="44245" spans="4:4" x14ac:dyDescent="0.2">
      <c r="D44245" s="343"/>
    </row>
    <row r="44246" spans="4:4" x14ac:dyDescent="0.2">
      <c r="D44246" s="343"/>
    </row>
    <row r="44247" spans="4:4" x14ac:dyDescent="0.2">
      <c r="D44247" s="343"/>
    </row>
    <row r="44248" spans="4:4" x14ac:dyDescent="0.2">
      <c r="D44248" s="343"/>
    </row>
    <row r="44249" spans="4:4" x14ac:dyDescent="0.2">
      <c r="D44249" s="343"/>
    </row>
    <row r="44250" spans="4:4" x14ac:dyDescent="0.2">
      <c r="D44250" s="343"/>
    </row>
    <row r="44251" spans="4:4" x14ac:dyDescent="0.2">
      <c r="D44251" s="343"/>
    </row>
    <row r="44252" spans="4:4" x14ac:dyDescent="0.2">
      <c r="D44252" s="343"/>
    </row>
    <row r="44253" spans="4:4" x14ac:dyDescent="0.2">
      <c r="D44253" s="343"/>
    </row>
    <row r="44254" spans="4:4" x14ac:dyDescent="0.2">
      <c r="D44254" s="343"/>
    </row>
    <row r="44255" spans="4:4" x14ac:dyDescent="0.2">
      <c r="D44255" s="343"/>
    </row>
    <row r="44256" spans="4:4" x14ac:dyDescent="0.2">
      <c r="D44256" s="343"/>
    </row>
    <row r="44257" spans="4:4" x14ac:dyDescent="0.2">
      <c r="D44257" s="343"/>
    </row>
    <row r="44258" spans="4:4" x14ac:dyDescent="0.2">
      <c r="D44258" s="343"/>
    </row>
    <row r="44259" spans="4:4" x14ac:dyDescent="0.2">
      <c r="D44259" s="343"/>
    </row>
    <row r="44260" spans="4:4" x14ac:dyDescent="0.2">
      <c r="D44260" s="343"/>
    </row>
    <row r="44261" spans="4:4" x14ac:dyDescent="0.2">
      <c r="D44261" s="343"/>
    </row>
    <row r="44262" spans="4:4" x14ac:dyDescent="0.2">
      <c r="D44262" s="343"/>
    </row>
    <row r="44263" spans="4:4" x14ac:dyDescent="0.2">
      <c r="D44263" s="343"/>
    </row>
    <row r="44264" spans="4:4" x14ac:dyDescent="0.2">
      <c r="D44264" s="343"/>
    </row>
    <row r="44265" spans="4:4" x14ac:dyDescent="0.2">
      <c r="D44265" s="343"/>
    </row>
    <row r="44266" spans="4:4" x14ac:dyDescent="0.2">
      <c r="D44266" s="343"/>
    </row>
    <row r="44267" spans="4:4" x14ac:dyDescent="0.2">
      <c r="D44267" s="343"/>
    </row>
    <row r="44268" spans="4:4" x14ac:dyDescent="0.2">
      <c r="D44268" s="343"/>
    </row>
    <row r="44269" spans="4:4" x14ac:dyDescent="0.2">
      <c r="D44269" s="343"/>
    </row>
    <row r="44270" spans="4:4" x14ac:dyDescent="0.2">
      <c r="D44270" s="343"/>
    </row>
    <row r="44271" spans="4:4" x14ac:dyDescent="0.2">
      <c r="D44271" s="343"/>
    </row>
    <row r="44272" spans="4:4" x14ac:dyDescent="0.2">
      <c r="D44272" s="343"/>
    </row>
    <row r="44273" spans="4:4" x14ac:dyDescent="0.2">
      <c r="D44273" s="343"/>
    </row>
    <row r="44274" spans="4:4" x14ac:dyDescent="0.2">
      <c r="D44274" s="343"/>
    </row>
    <row r="44275" spans="4:4" x14ac:dyDescent="0.2">
      <c r="D44275" s="343"/>
    </row>
    <row r="44276" spans="4:4" x14ac:dyDescent="0.2">
      <c r="D44276" s="343"/>
    </row>
    <row r="44277" spans="4:4" x14ac:dyDescent="0.2">
      <c r="D44277" s="343"/>
    </row>
    <row r="44278" spans="4:4" x14ac:dyDescent="0.2">
      <c r="D44278" s="343"/>
    </row>
    <row r="44279" spans="4:4" x14ac:dyDescent="0.2">
      <c r="D44279" s="343"/>
    </row>
    <row r="44280" spans="4:4" x14ac:dyDescent="0.2">
      <c r="D44280" s="343"/>
    </row>
    <row r="44281" spans="4:4" x14ac:dyDescent="0.2">
      <c r="D44281" s="343"/>
    </row>
    <row r="44282" spans="4:4" x14ac:dyDescent="0.2">
      <c r="D44282" s="343"/>
    </row>
    <row r="44283" spans="4:4" x14ac:dyDescent="0.2">
      <c r="D44283" s="343"/>
    </row>
    <row r="44284" spans="4:4" x14ac:dyDescent="0.2">
      <c r="D44284" s="343"/>
    </row>
    <row r="44285" spans="4:4" x14ac:dyDescent="0.2">
      <c r="D44285" s="343"/>
    </row>
    <row r="44286" spans="4:4" x14ac:dyDescent="0.2">
      <c r="D44286" s="343"/>
    </row>
    <row r="44287" spans="4:4" x14ac:dyDescent="0.2">
      <c r="D44287" s="343"/>
    </row>
    <row r="44288" spans="4:4" x14ac:dyDescent="0.2">
      <c r="D44288" s="343"/>
    </row>
    <row r="44289" spans="4:4" x14ac:dyDescent="0.2">
      <c r="D44289" s="343"/>
    </row>
    <row r="44290" spans="4:4" x14ac:dyDescent="0.2">
      <c r="D44290" s="343"/>
    </row>
    <row r="44291" spans="4:4" x14ac:dyDescent="0.2">
      <c r="D44291" s="343"/>
    </row>
    <row r="44292" spans="4:4" x14ac:dyDescent="0.2">
      <c r="D44292" s="343"/>
    </row>
    <row r="44293" spans="4:4" x14ac:dyDescent="0.2">
      <c r="D44293" s="343"/>
    </row>
    <row r="44294" spans="4:4" x14ac:dyDescent="0.2">
      <c r="D44294" s="343"/>
    </row>
    <row r="44295" spans="4:4" x14ac:dyDescent="0.2">
      <c r="D44295" s="343"/>
    </row>
    <row r="44296" spans="4:4" x14ac:dyDescent="0.2">
      <c r="D44296" s="343"/>
    </row>
    <row r="44297" spans="4:4" x14ac:dyDescent="0.2">
      <c r="D44297" s="343"/>
    </row>
    <row r="44298" spans="4:4" x14ac:dyDescent="0.2">
      <c r="D44298" s="343"/>
    </row>
    <row r="44299" spans="4:4" x14ac:dyDescent="0.2">
      <c r="D44299" s="343"/>
    </row>
    <row r="44300" spans="4:4" x14ac:dyDescent="0.2">
      <c r="D44300" s="343"/>
    </row>
    <row r="44301" spans="4:4" x14ac:dyDescent="0.2">
      <c r="D44301" s="343"/>
    </row>
    <row r="44302" spans="4:4" x14ac:dyDescent="0.2">
      <c r="D44302" s="343"/>
    </row>
    <row r="44303" spans="4:4" x14ac:dyDescent="0.2">
      <c r="D44303" s="343"/>
    </row>
    <row r="44304" spans="4:4" x14ac:dyDescent="0.2">
      <c r="D44304" s="343"/>
    </row>
    <row r="44305" spans="4:4" x14ac:dyDescent="0.2">
      <c r="D44305" s="343"/>
    </row>
    <row r="44306" spans="4:4" x14ac:dyDescent="0.2">
      <c r="D44306" s="343"/>
    </row>
    <row r="44307" spans="4:4" x14ac:dyDescent="0.2">
      <c r="D44307" s="343"/>
    </row>
    <row r="44308" spans="4:4" x14ac:dyDescent="0.2">
      <c r="D44308" s="343"/>
    </row>
    <row r="44309" spans="4:4" x14ac:dyDescent="0.2">
      <c r="D44309" s="343"/>
    </row>
    <row r="44310" spans="4:4" x14ac:dyDescent="0.2">
      <c r="D44310" s="343"/>
    </row>
    <row r="44311" spans="4:4" x14ac:dyDescent="0.2">
      <c r="D44311" s="343"/>
    </row>
    <row r="44312" spans="4:4" x14ac:dyDescent="0.2">
      <c r="D44312" s="343"/>
    </row>
    <row r="44313" spans="4:4" x14ac:dyDescent="0.2">
      <c r="D44313" s="343"/>
    </row>
    <row r="44314" spans="4:4" x14ac:dyDescent="0.2">
      <c r="D44314" s="343"/>
    </row>
    <row r="44315" spans="4:4" x14ac:dyDescent="0.2">
      <c r="D44315" s="343"/>
    </row>
    <row r="44316" spans="4:4" x14ac:dyDescent="0.2">
      <c r="D44316" s="343"/>
    </row>
    <row r="44317" spans="4:4" x14ac:dyDescent="0.2">
      <c r="D44317" s="343"/>
    </row>
    <row r="44318" spans="4:4" x14ac:dyDescent="0.2">
      <c r="D44318" s="343"/>
    </row>
    <row r="44319" spans="4:4" x14ac:dyDescent="0.2">
      <c r="D44319" s="343"/>
    </row>
    <row r="44320" spans="4:4" x14ac:dyDescent="0.2">
      <c r="D44320" s="343"/>
    </row>
    <row r="44321" spans="4:4" x14ac:dyDescent="0.2">
      <c r="D44321" s="343"/>
    </row>
    <row r="44322" spans="4:4" x14ac:dyDescent="0.2">
      <c r="D44322" s="343"/>
    </row>
    <row r="44323" spans="4:4" x14ac:dyDescent="0.2">
      <c r="D44323" s="343"/>
    </row>
    <row r="44324" spans="4:4" x14ac:dyDescent="0.2">
      <c r="D44324" s="343"/>
    </row>
    <row r="44325" spans="4:4" x14ac:dyDescent="0.2">
      <c r="D44325" s="343"/>
    </row>
    <row r="44326" spans="4:4" x14ac:dyDescent="0.2">
      <c r="D44326" s="343"/>
    </row>
    <row r="44327" spans="4:4" x14ac:dyDescent="0.2">
      <c r="D44327" s="343"/>
    </row>
    <row r="44328" spans="4:4" x14ac:dyDescent="0.2">
      <c r="D44328" s="343"/>
    </row>
    <row r="44329" spans="4:4" x14ac:dyDescent="0.2">
      <c r="D44329" s="343"/>
    </row>
    <row r="44330" spans="4:4" x14ac:dyDescent="0.2">
      <c r="D44330" s="343"/>
    </row>
    <row r="44331" spans="4:4" x14ac:dyDescent="0.2">
      <c r="D44331" s="343"/>
    </row>
    <row r="44332" spans="4:4" x14ac:dyDescent="0.2">
      <c r="D44332" s="343"/>
    </row>
    <row r="44333" spans="4:4" x14ac:dyDescent="0.2">
      <c r="D44333" s="343"/>
    </row>
    <row r="44334" spans="4:4" x14ac:dyDescent="0.2">
      <c r="D44334" s="343"/>
    </row>
    <row r="44335" spans="4:4" x14ac:dyDescent="0.2">
      <c r="D44335" s="343"/>
    </row>
    <row r="44336" spans="4:4" x14ac:dyDescent="0.2">
      <c r="D44336" s="343"/>
    </row>
    <row r="44337" spans="4:4" x14ac:dyDescent="0.2">
      <c r="D44337" s="343"/>
    </row>
    <row r="44338" spans="4:4" x14ac:dyDescent="0.2">
      <c r="D44338" s="343"/>
    </row>
    <row r="44339" spans="4:4" x14ac:dyDescent="0.2">
      <c r="D44339" s="343"/>
    </row>
    <row r="44340" spans="4:4" x14ac:dyDescent="0.2">
      <c r="D44340" s="343"/>
    </row>
    <row r="44341" spans="4:4" x14ac:dyDescent="0.2">
      <c r="D44341" s="343"/>
    </row>
    <row r="44342" spans="4:4" x14ac:dyDescent="0.2">
      <c r="D44342" s="343"/>
    </row>
    <row r="44343" spans="4:4" x14ac:dyDescent="0.2">
      <c r="D44343" s="343"/>
    </row>
    <row r="44344" spans="4:4" x14ac:dyDescent="0.2">
      <c r="D44344" s="343"/>
    </row>
    <row r="44345" spans="4:4" x14ac:dyDescent="0.2">
      <c r="D44345" s="343"/>
    </row>
    <row r="44346" spans="4:4" x14ac:dyDescent="0.2">
      <c r="D44346" s="343"/>
    </row>
    <row r="44347" spans="4:4" x14ac:dyDescent="0.2">
      <c r="D44347" s="343"/>
    </row>
    <row r="44348" spans="4:4" x14ac:dyDescent="0.2">
      <c r="D44348" s="343"/>
    </row>
    <row r="44349" spans="4:4" x14ac:dyDescent="0.2">
      <c r="D44349" s="343"/>
    </row>
    <row r="44350" spans="4:4" x14ac:dyDescent="0.2">
      <c r="D44350" s="343"/>
    </row>
    <row r="44351" spans="4:4" x14ac:dyDescent="0.2">
      <c r="D44351" s="343"/>
    </row>
    <row r="44352" spans="4:4" x14ac:dyDescent="0.2">
      <c r="D44352" s="343"/>
    </row>
    <row r="44353" spans="4:4" x14ac:dyDescent="0.2">
      <c r="D44353" s="343"/>
    </row>
    <row r="44354" spans="4:4" x14ac:dyDescent="0.2">
      <c r="D44354" s="343"/>
    </row>
    <row r="44355" spans="4:4" x14ac:dyDescent="0.2">
      <c r="D44355" s="343"/>
    </row>
    <row r="44356" spans="4:4" x14ac:dyDescent="0.2">
      <c r="D44356" s="343"/>
    </row>
    <row r="44357" spans="4:4" x14ac:dyDescent="0.2">
      <c r="D44357" s="343"/>
    </row>
    <row r="44358" spans="4:4" x14ac:dyDescent="0.2">
      <c r="D44358" s="343"/>
    </row>
    <row r="44359" spans="4:4" x14ac:dyDescent="0.2">
      <c r="D44359" s="343"/>
    </row>
    <row r="44360" spans="4:4" x14ac:dyDescent="0.2">
      <c r="D44360" s="343"/>
    </row>
    <row r="44361" spans="4:4" x14ac:dyDescent="0.2">
      <c r="D44361" s="343"/>
    </row>
    <row r="44362" spans="4:4" x14ac:dyDescent="0.2">
      <c r="D44362" s="343"/>
    </row>
    <row r="44363" spans="4:4" x14ac:dyDescent="0.2">
      <c r="D44363" s="343"/>
    </row>
    <row r="44364" spans="4:4" x14ac:dyDescent="0.2">
      <c r="D44364" s="343"/>
    </row>
    <row r="44365" spans="4:4" x14ac:dyDescent="0.2">
      <c r="D44365" s="343"/>
    </row>
    <row r="44366" spans="4:4" x14ac:dyDescent="0.2">
      <c r="D44366" s="343"/>
    </row>
    <row r="44367" spans="4:4" x14ac:dyDescent="0.2">
      <c r="D44367" s="343"/>
    </row>
    <row r="44368" spans="4:4" x14ac:dyDescent="0.2">
      <c r="D44368" s="343"/>
    </row>
    <row r="44369" spans="4:4" x14ac:dyDescent="0.2">
      <c r="D44369" s="343"/>
    </row>
    <row r="44370" spans="4:4" x14ac:dyDescent="0.2">
      <c r="D44370" s="343"/>
    </row>
    <row r="44371" spans="4:4" x14ac:dyDescent="0.2">
      <c r="D44371" s="343"/>
    </row>
    <row r="44372" spans="4:4" x14ac:dyDescent="0.2">
      <c r="D44372" s="343"/>
    </row>
    <row r="44373" spans="4:4" x14ac:dyDescent="0.2">
      <c r="D44373" s="343"/>
    </row>
    <row r="44374" spans="4:4" x14ac:dyDescent="0.2">
      <c r="D44374" s="343"/>
    </row>
    <row r="44375" spans="4:4" x14ac:dyDescent="0.2">
      <c r="D44375" s="343"/>
    </row>
    <row r="44376" spans="4:4" x14ac:dyDescent="0.2">
      <c r="D44376" s="343"/>
    </row>
    <row r="44377" spans="4:4" x14ac:dyDescent="0.2">
      <c r="D44377" s="343"/>
    </row>
    <row r="44378" spans="4:4" x14ac:dyDescent="0.2">
      <c r="D44378" s="343"/>
    </row>
    <row r="44379" spans="4:4" x14ac:dyDescent="0.2">
      <c r="D44379" s="343"/>
    </row>
    <row r="44380" spans="4:4" x14ac:dyDescent="0.2">
      <c r="D44380" s="343"/>
    </row>
    <row r="44381" spans="4:4" x14ac:dyDescent="0.2">
      <c r="D44381" s="343"/>
    </row>
    <row r="44382" spans="4:4" x14ac:dyDescent="0.2">
      <c r="D44382" s="343"/>
    </row>
    <row r="44383" spans="4:4" x14ac:dyDescent="0.2">
      <c r="D44383" s="343"/>
    </row>
    <row r="44384" spans="4:4" x14ac:dyDescent="0.2">
      <c r="D44384" s="343"/>
    </row>
    <row r="44385" spans="4:4" x14ac:dyDescent="0.2">
      <c r="D44385" s="343"/>
    </row>
    <row r="44386" spans="4:4" x14ac:dyDescent="0.2">
      <c r="D44386" s="343"/>
    </row>
    <row r="44387" spans="4:4" x14ac:dyDescent="0.2">
      <c r="D44387" s="343"/>
    </row>
    <row r="44388" spans="4:4" x14ac:dyDescent="0.2">
      <c r="D44388" s="343"/>
    </row>
    <row r="44389" spans="4:4" x14ac:dyDescent="0.2">
      <c r="D44389" s="343"/>
    </row>
    <row r="44390" spans="4:4" x14ac:dyDescent="0.2">
      <c r="D44390" s="343"/>
    </row>
    <row r="44391" spans="4:4" x14ac:dyDescent="0.2">
      <c r="D44391" s="343"/>
    </row>
    <row r="44392" spans="4:4" x14ac:dyDescent="0.2">
      <c r="D44392" s="343"/>
    </row>
    <row r="44393" spans="4:4" x14ac:dyDescent="0.2">
      <c r="D44393" s="343"/>
    </row>
    <row r="44394" spans="4:4" x14ac:dyDescent="0.2">
      <c r="D44394" s="343"/>
    </row>
    <row r="44395" spans="4:4" x14ac:dyDescent="0.2">
      <c r="D44395" s="343"/>
    </row>
    <row r="44396" spans="4:4" x14ac:dyDescent="0.2">
      <c r="D44396" s="343"/>
    </row>
    <row r="44397" spans="4:4" x14ac:dyDescent="0.2">
      <c r="D44397" s="343"/>
    </row>
    <row r="44398" spans="4:4" x14ac:dyDescent="0.2">
      <c r="D44398" s="343"/>
    </row>
    <row r="44399" spans="4:4" x14ac:dyDescent="0.2">
      <c r="D44399" s="343"/>
    </row>
    <row r="44400" spans="4:4" x14ac:dyDescent="0.2">
      <c r="D44400" s="343"/>
    </row>
    <row r="44401" spans="4:4" x14ac:dyDescent="0.2">
      <c r="D44401" s="343"/>
    </row>
    <row r="44402" spans="4:4" x14ac:dyDescent="0.2">
      <c r="D44402" s="343"/>
    </row>
    <row r="44403" spans="4:4" x14ac:dyDescent="0.2">
      <c r="D44403" s="343"/>
    </row>
    <row r="44404" spans="4:4" x14ac:dyDescent="0.2">
      <c r="D44404" s="343"/>
    </row>
    <row r="44405" spans="4:4" x14ac:dyDescent="0.2">
      <c r="D44405" s="343"/>
    </row>
    <row r="44406" spans="4:4" x14ac:dyDescent="0.2">
      <c r="D44406" s="343"/>
    </row>
    <row r="44407" spans="4:4" x14ac:dyDescent="0.2">
      <c r="D44407" s="343"/>
    </row>
    <row r="44408" spans="4:4" x14ac:dyDescent="0.2">
      <c r="D44408" s="343"/>
    </row>
    <row r="44409" spans="4:4" x14ac:dyDescent="0.2">
      <c r="D44409" s="343"/>
    </row>
    <row r="44410" spans="4:4" x14ac:dyDescent="0.2">
      <c r="D44410" s="343"/>
    </row>
    <row r="44411" spans="4:4" x14ac:dyDescent="0.2">
      <c r="D44411" s="343"/>
    </row>
    <row r="44412" spans="4:4" x14ac:dyDescent="0.2">
      <c r="D44412" s="343"/>
    </row>
    <row r="44413" spans="4:4" x14ac:dyDescent="0.2">
      <c r="D44413" s="343"/>
    </row>
    <row r="44414" spans="4:4" x14ac:dyDescent="0.2">
      <c r="D44414" s="343"/>
    </row>
    <row r="44415" spans="4:4" x14ac:dyDescent="0.2">
      <c r="D44415" s="343"/>
    </row>
    <row r="44416" spans="4:4" x14ac:dyDescent="0.2">
      <c r="D44416" s="343"/>
    </row>
    <row r="44417" spans="4:4" x14ac:dyDescent="0.2">
      <c r="D44417" s="343"/>
    </row>
    <row r="44418" spans="4:4" x14ac:dyDescent="0.2">
      <c r="D44418" s="343"/>
    </row>
    <row r="44419" spans="4:4" x14ac:dyDescent="0.2">
      <c r="D44419" s="343"/>
    </row>
    <row r="44420" spans="4:4" x14ac:dyDescent="0.2">
      <c r="D44420" s="343"/>
    </row>
    <row r="44421" spans="4:4" x14ac:dyDescent="0.2">
      <c r="D44421" s="343"/>
    </row>
    <row r="44422" spans="4:4" x14ac:dyDescent="0.2">
      <c r="D44422" s="343"/>
    </row>
    <row r="44423" spans="4:4" x14ac:dyDescent="0.2">
      <c r="D44423" s="343"/>
    </row>
    <row r="44424" spans="4:4" x14ac:dyDescent="0.2">
      <c r="D44424" s="343"/>
    </row>
    <row r="44425" spans="4:4" x14ac:dyDescent="0.2">
      <c r="D44425" s="343"/>
    </row>
    <row r="44426" spans="4:4" x14ac:dyDescent="0.2">
      <c r="D44426" s="343"/>
    </row>
    <row r="44427" spans="4:4" x14ac:dyDescent="0.2">
      <c r="D44427" s="343"/>
    </row>
    <row r="44428" spans="4:4" x14ac:dyDescent="0.2">
      <c r="D44428" s="343"/>
    </row>
    <row r="44429" spans="4:4" x14ac:dyDescent="0.2">
      <c r="D44429" s="343"/>
    </row>
    <row r="44430" spans="4:4" x14ac:dyDescent="0.2">
      <c r="D44430" s="343"/>
    </row>
    <row r="44431" spans="4:4" x14ac:dyDescent="0.2">
      <c r="D44431" s="343"/>
    </row>
    <row r="44432" spans="4:4" x14ac:dyDescent="0.2">
      <c r="D44432" s="343"/>
    </row>
    <row r="44433" spans="4:4" x14ac:dyDescent="0.2">
      <c r="D44433" s="343"/>
    </row>
    <row r="44434" spans="4:4" x14ac:dyDescent="0.2">
      <c r="D44434" s="343"/>
    </row>
    <row r="44435" spans="4:4" x14ac:dyDescent="0.2">
      <c r="D44435" s="343"/>
    </row>
    <row r="44436" spans="4:4" x14ac:dyDescent="0.2">
      <c r="D44436" s="343"/>
    </row>
    <row r="44437" spans="4:4" x14ac:dyDescent="0.2">
      <c r="D44437" s="343"/>
    </row>
    <row r="44438" spans="4:4" x14ac:dyDescent="0.2">
      <c r="D44438" s="343"/>
    </row>
    <row r="44439" spans="4:4" x14ac:dyDescent="0.2">
      <c r="D44439" s="343"/>
    </row>
    <row r="44440" spans="4:4" x14ac:dyDescent="0.2">
      <c r="D44440" s="343"/>
    </row>
    <row r="44441" spans="4:4" x14ac:dyDescent="0.2">
      <c r="D44441" s="343"/>
    </row>
    <row r="44442" spans="4:4" x14ac:dyDescent="0.2">
      <c r="D44442" s="343"/>
    </row>
    <row r="44443" spans="4:4" x14ac:dyDescent="0.2">
      <c r="D44443" s="343"/>
    </row>
    <row r="44444" spans="4:4" x14ac:dyDescent="0.2">
      <c r="D44444" s="343"/>
    </row>
    <row r="44445" spans="4:4" x14ac:dyDescent="0.2">
      <c r="D44445" s="343"/>
    </row>
    <row r="44446" spans="4:4" x14ac:dyDescent="0.2">
      <c r="D44446" s="343"/>
    </row>
    <row r="44447" spans="4:4" x14ac:dyDescent="0.2">
      <c r="D44447" s="343"/>
    </row>
    <row r="44448" spans="4:4" x14ac:dyDescent="0.2">
      <c r="D44448" s="343"/>
    </row>
    <row r="44449" spans="4:4" x14ac:dyDescent="0.2">
      <c r="D44449" s="343"/>
    </row>
    <row r="44450" spans="4:4" x14ac:dyDescent="0.2">
      <c r="D44450" s="343"/>
    </row>
    <row r="44451" spans="4:4" x14ac:dyDescent="0.2">
      <c r="D44451" s="343"/>
    </row>
    <row r="44452" spans="4:4" x14ac:dyDescent="0.2">
      <c r="D44452" s="343"/>
    </row>
    <row r="44453" spans="4:4" x14ac:dyDescent="0.2">
      <c r="D44453" s="343"/>
    </row>
    <row r="44454" spans="4:4" x14ac:dyDescent="0.2">
      <c r="D44454" s="343"/>
    </row>
    <row r="44455" spans="4:4" x14ac:dyDescent="0.2">
      <c r="D44455" s="343"/>
    </row>
    <row r="44456" spans="4:4" x14ac:dyDescent="0.2">
      <c r="D44456" s="343"/>
    </row>
    <row r="44457" spans="4:4" x14ac:dyDescent="0.2">
      <c r="D44457" s="343"/>
    </row>
    <row r="44458" spans="4:4" x14ac:dyDescent="0.2">
      <c r="D44458" s="343"/>
    </row>
    <row r="44459" spans="4:4" x14ac:dyDescent="0.2">
      <c r="D44459" s="343"/>
    </row>
    <row r="44460" spans="4:4" x14ac:dyDescent="0.2">
      <c r="D44460" s="343"/>
    </row>
    <row r="44461" spans="4:4" x14ac:dyDescent="0.2">
      <c r="D44461" s="343"/>
    </row>
    <row r="44462" spans="4:4" x14ac:dyDescent="0.2">
      <c r="D44462" s="343"/>
    </row>
    <row r="44463" spans="4:4" x14ac:dyDescent="0.2">
      <c r="D44463" s="343"/>
    </row>
    <row r="44464" spans="4:4" x14ac:dyDescent="0.2">
      <c r="D44464" s="343"/>
    </row>
    <row r="44465" spans="4:4" x14ac:dyDescent="0.2">
      <c r="D44465" s="343"/>
    </row>
    <row r="44466" spans="4:4" x14ac:dyDescent="0.2">
      <c r="D44466" s="343"/>
    </row>
    <row r="44467" spans="4:4" x14ac:dyDescent="0.2">
      <c r="D44467" s="343"/>
    </row>
    <row r="44468" spans="4:4" x14ac:dyDescent="0.2">
      <c r="D44468" s="343"/>
    </row>
    <row r="44469" spans="4:4" x14ac:dyDescent="0.2">
      <c r="D44469" s="343"/>
    </row>
    <row r="44470" spans="4:4" x14ac:dyDescent="0.2">
      <c r="D44470" s="343"/>
    </row>
    <row r="44471" spans="4:4" x14ac:dyDescent="0.2">
      <c r="D44471" s="343"/>
    </row>
    <row r="44472" spans="4:4" x14ac:dyDescent="0.2">
      <c r="D44472" s="343"/>
    </row>
    <row r="44473" spans="4:4" x14ac:dyDescent="0.2">
      <c r="D44473" s="343"/>
    </row>
    <row r="44474" spans="4:4" x14ac:dyDescent="0.2">
      <c r="D44474" s="343"/>
    </row>
    <row r="44475" spans="4:4" x14ac:dyDescent="0.2">
      <c r="D44475" s="343"/>
    </row>
    <row r="44476" spans="4:4" x14ac:dyDescent="0.2">
      <c r="D44476" s="343"/>
    </row>
    <row r="44477" spans="4:4" x14ac:dyDescent="0.2">
      <c r="D44477" s="343"/>
    </row>
    <row r="44478" spans="4:4" x14ac:dyDescent="0.2">
      <c r="D44478" s="343"/>
    </row>
    <row r="44479" spans="4:4" x14ac:dyDescent="0.2">
      <c r="D44479" s="343"/>
    </row>
    <row r="44480" spans="4:4" x14ac:dyDescent="0.2">
      <c r="D44480" s="343"/>
    </row>
    <row r="44481" spans="4:4" x14ac:dyDescent="0.2">
      <c r="D44481" s="343"/>
    </row>
    <row r="44482" spans="4:4" x14ac:dyDescent="0.2">
      <c r="D44482" s="343"/>
    </row>
    <row r="44483" spans="4:4" x14ac:dyDescent="0.2">
      <c r="D44483" s="343"/>
    </row>
    <row r="44484" spans="4:4" x14ac:dyDescent="0.2">
      <c r="D44484" s="343"/>
    </row>
    <row r="44485" spans="4:4" x14ac:dyDescent="0.2">
      <c r="D44485" s="343"/>
    </row>
    <row r="44486" spans="4:4" x14ac:dyDescent="0.2">
      <c r="D44486" s="343"/>
    </row>
    <row r="44487" spans="4:4" x14ac:dyDescent="0.2">
      <c r="D44487" s="343"/>
    </row>
    <row r="44488" spans="4:4" x14ac:dyDescent="0.2">
      <c r="D44488" s="343"/>
    </row>
    <row r="44489" spans="4:4" x14ac:dyDescent="0.2">
      <c r="D44489" s="343"/>
    </row>
    <row r="44490" spans="4:4" x14ac:dyDescent="0.2">
      <c r="D44490" s="343"/>
    </row>
    <row r="44491" spans="4:4" x14ac:dyDescent="0.2">
      <c r="D44491" s="343"/>
    </row>
    <row r="44492" spans="4:4" x14ac:dyDescent="0.2">
      <c r="D44492" s="343"/>
    </row>
    <row r="44493" spans="4:4" x14ac:dyDescent="0.2">
      <c r="D44493" s="343"/>
    </row>
    <row r="44494" spans="4:4" x14ac:dyDescent="0.2">
      <c r="D44494" s="343"/>
    </row>
    <row r="44495" spans="4:4" x14ac:dyDescent="0.2">
      <c r="D44495" s="343"/>
    </row>
    <row r="44496" spans="4:4" x14ac:dyDescent="0.2">
      <c r="D44496" s="343"/>
    </row>
    <row r="44497" spans="4:4" x14ac:dyDescent="0.2">
      <c r="D44497" s="343"/>
    </row>
    <row r="44498" spans="4:4" x14ac:dyDescent="0.2">
      <c r="D44498" s="343"/>
    </row>
    <row r="44499" spans="4:4" x14ac:dyDescent="0.2">
      <c r="D44499" s="343"/>
    </row>
    <row r="44500" spans="4:4" x14ac:dyDescent="0.2">
      <c r="D44500" s="343"/>
    </row>
    <row r="44501" spans="4:4" x14ac:dyDescent="0.2">
      <c r="D44501" s="343"/>
    </row>
    <row r="44502" spans="4:4" x14ac:dyDescent="0.2">
      <c r="D44502" s="343"/>
    </row>
    <row r="44503" spans="4:4" x14ac:dyDescent="0.2">
      <c r="D44503" s="343"/>
    </row>
    <row r="44504" spans="4:4" x14ac:dyDescent="0.2">
      <c r="D44504" s="343"/>
    </row>
    <row r="44505" spans="4:4" x14ac:dyDescent="0.2">
      <c r="D44505" s="343"/>
    </row>
    <row r="44506" spans="4:4" x14ac:dyDescent="0.2">
      <c r="D44506" s="343"/>
    </row>
    <row r="44507" spans="4:4" x14ac:dyDescent="0.2">
      <c r="D44507" s="343"/>
    </row>
    <row r="44508" spans="4:4" x14ac:dyDescent="0.2">
      <c r="D44508" s="343"/>
    </row>
    <row r="44509" spans="4:4" x14ac:dyDescent="0.2">
      <c r="D44509" s="343"/>
    </row>
    <row r="44510" spans="4:4" x14ac:dyDescent="0.2">
      <c r="D44510" s="343"/>
    </row>
    <row r="44511" spans="4:4" x14ac:dyDescent="0.2">
      <c r="D44511" s="343"/>
    </row>
    <row r="44512" spans="4:4" x14ac:dyDescent="0.2">
      <c r="D44512" s="343"/>
    </row>
    <row r="44513" spans="4:4" x14ac:dyDescent="0.2">
      <c r="D44513" s="343"/>
    </row>
    <row r="44514" spans="4:4" x14ac:dyDescent="0.2">
      <c r="D44514" s="343"/>
    </row>
    <row r="44515" spans="4:4" x14ac:dyDescent="0.2">
      <c r="D44515" s="343"/>
    </row>
    <row r="44516" spans="4:4" x14ac:dyDescent="0.2">
      <c r="D44516" s="343"/>
    </row>
    <row r="44517" spans="4:4" x14ac:dyDescent="0.2">
      <c r="D44517" s="343"/>
    </row>
    <row r="44518" spans="4:4" x14ac:dyDescent="0.2">
      <c r="D44518" s="343"/>
    </row>
    <row r="44519" spans="4:4" x14ac:dyDescent="0.2">
      <c r="D44519" s="343"/>
    </row>
    <row r="44520" spans="4:4" x14ac:dyDescent="0.2">
      <c r="D44520" s="343"/>
    </row>
    <row r="44521" spans="4:4" x14ac:dyDescent="0.2">
      <c r="D44521" s="343"/>
    </row>
    <row r="44522" spans="4:4" x14ac:dyDescent="0.2">
      <c r="D44522" s="343"/>
    </row>
    <row r="44523" spans="4:4" x14ac:dyDescent="0.2">
      <c r="D44523" s="343"/>
    </row>
    <row r="44524" spans="4:4" x14ac:dyDescent="0.2">
      <c r="D44524" s="343"/>
    </row>
    <row r="44525" spans="4:4" x14ac:dyDescent="0.2">
      <c r="D44525" s="343"/>
    </row>
    <row r="44526" spans="4:4" x14ac:dyDescent="0.2">
      <c r="D44526" s="343"/>
    </row>
    <row r="44527" spans="4:4" x14ac:dyDescent="0.2">
      <c r="D44527" s="343"/>
    </row>
    <row r="44528" spans="4:4" x14ac:dyDescent="0.2">
      <c r="D44528" s="343"/>
    </row>
    <row r="44529" spans="4:4" x14ac:dyDescent="0.2">
      <c r="D44529" s="343"/>
    </row>
    <row r="44530" spans="4:4" x14ac:dyDescent="0.2">
      <c r="D44530" s="343"/>
    </row>
    <row r="44531" spans="4:4" x14ac:dyDescent="0.2">
      <c r="D44531" s="343"/>
    </row>
    <row r="44532" spans="4:4" x14ac:dyDescent="0.2">
      <c r="D44532" s="343"/>
    </row>
    <row r="44533" spans="4:4" x14ac:dyDescent="0.2">
      <c r="D44533" s="343"/>
    </row>
    <row r="44534" spans="4:4" x14ac:dyDescent="0.2">
      <c r="D44534" s="343"/>
    </row>
    <row r="44535" spans="4:4" x14ac:dyDescent="0.2">
      <c r="D44535" s="343"/>
    </row>
    <row r="44536" spans="4:4" x14ac:dyDescent="0.2">
      <c r="D44536" s="343"/>
    </row>
    <row r="44537" spans="4:4" x14ac:dyDescent="0.2">
      <c r="D44537" s="343"/>
    </row>
    <row r="44538" spans="4:4" x14ac:dyDescent="0.2">
      <c r="D44538" s="343"/>
    </row>
    <row r="44539" spans="4:4" x14ac:dyDescent="0.2">
      <c r="D44539" s="343"/>
    </row>
    <row r="44540" spans="4:4" x14ac:dyDescent="0.2">
      <c r="D44540" s="343"/>
    </row>
    <row r="44541" spans="4:4" x14ac:dyDescent="0.2">
      <c r="D44541" s="343"/>
    </row>
    <row r="44542" spans="4:4" x14ac:dyDescent="0.2">
      <c r="D44542" s="343"/>
    </row>
    <row r="44543" spans="4:4" x14ac:dyDescent="0.2">
      <c r="D44543" s="343"/>
    </row>
    <row r="44544" spans="4:4" x14ac:dyDescent="0.2">
      <c r="D44544" s="343"/>
    </row>
    <row r="44545" spans="4:4" x14ac:dyDescent="0.2">
      <c r="D44545" s="343"/>
    </row>
    <row r="44546" spans="4:4" x14ac:dyDescent="0.2">
      <c r="D44546" s="343"/>
    </row>
    <row r="44547" spans="4:4" x14ac:dyDescent="0.2">
      <c r="D44547" s="343"/>
    </row>
    <row r="44548" spans="4:4" x14ac:dyDescent="0.2">
      <c r="D44548" s="343"/>
    </row>
    <row r="44549" spans="4:4" x14ac:dyDescent="0.2">
      <c r="D44549" s="343"/>
    </row>
    <row r="44550" spans="4:4" x14ac:dyDescent="0.2">
      <c r="D44550" s="343"/>
    </row>
    <row r="44551" spans="4:4" x14ac:dyDescent="0.2">
      <c r="D44551" s="343"/>
    </row>
    <row r="44552" spans="4:4" x14ac:dyDescent="0.2">
      <c r="D44552" s="343"/>
    </row>
    <row r="44553" spans="4:4" x14ac:dyDescent="0.2">
      <c r="D44553" s="343"/>
    </row>
    <row r="44554" spans="4:4" x14ac:dyDescent="0.2">
      <c r="D44554" s="343"/>
    </row>
    <row r="44555" spans="4:4" x14ac:dyDescent="0.2">
      <c r="D44555" s="343"/>
    </row>
    <row r="44556" spans="4:4" x14ac:dyDescent="0.2">
      <c r="D44556" s="343"/>
    </row>
    <row r="44557" spans="4:4" x14ac:dyDescent="0.2">
      <c r="D44557" s="343"/>
    </row>
    <row r="44558" spans="4:4" x14ac:dyDescent="0.2">
      <c r="D44558" s="343"/>
    </row>
    <row r="44559" spans="4:4" x14ac:dyDescent="0.2">
      <c r="D44559" s="343"/>
    </row>
    <row r="44560" spans="4:4" x14ac:dyDescent="0.2">
      <c r="D44560" s="343"/>
    </row>
    <row r="44561" spans="4:4" x14ac:dyDescent="0.2">
      <c r="D44561" s="343"/>
    </row>
    <row r="44562" spans="4:4" x14ac:dyDescent="0.2">
      <c r="D44562" s="343"/>
    </row>
    <row r="44563" spans="4:4" x14ac:dyDescent="0.2">
      <c r="D44563" s="343"/>
    </row>
    <row r="44564" spans="4:4" x14ac:dyDescent="0.2">
      <c r="D44564" s="343"/>
    </row>
    <row r="44565" spans="4:4" x14ac:dyDescent="0.2">
      <c r="D44565" s="343"/>
    </row>
    <row r="44566" spans="4:4" x14ac:dyDescent="0.2">
      <c r="D44566" s="343"/>
    </row>
    <row r="44567" spans="4:4" x14ac:dyDescent="0.2">
      <c r="D44567" s="343"/>
    </row>
    <row r="44568" spans="4:4" x14ac:dyDescent="0.2">
      <c r="D44568" s="343"/>
    </row>
    <row r="44569" spans="4:4" x14ac:dyDescent="0.2">
      <c r="D44569" s="343"/>
    </row>
    <row r="44570" spans="4:4" x14ac:dyDescent="0.2">
      <c r="D44570" s="343"/>
    </row>
    <row r="44571" spans="4:4" x14ac:dyDescent="0.2">
      <c r="D44571" s="343"/>
    </row>
    <row r="44572" spans="4:4" x14ac:dyDescent="0.2">
      <c r="D44572" s="343"/>
    </row>
    <row r="44573" spans="4:4" x14ac:dyDescent="0.2">
      <c r="D44573" s="343"/>
    </row>
    <row r="44574" spans="4:4" x14ac:dyDescent="0.2">
      <c r="D44574" s="343"/>
    </row>
    <row r="44575" spans="4:4" x14ac:dyDescent="0.2">
      <c r="D44575" s="343"/>
    </row>
    <row r="44576" spans="4:4" x14ac:dyDescent="0.2">
      <c r="D44576" s="343"/>
    </row>
    <row r="44577" spans="4:4" x14ac:dyDescent="0.2">
      <c r="D44577" s="343"/>
    </row>
    <row r="44578" spans="4:4" x14ac:dyDescent="0.2">
      <c r="D44578" s="343"/>
    </row>
    <row r="44579" spans="4:4" x14ac:dyDescent="0.2">
      <c r="D44579" s="343"/>
    </row>
    <row r="44580" spans="4:4" x14ac:dyDescent="0.2">
      <c r="D44580" s="343"/>
    </row>
    <row r="44581" spans="4:4" x14ac:dyDescent="0.2">
      <c r="D44581" s="343"/>
    </row>
    <row r="44582" spans="4:4" x14ac:dyDescent="0.2">
      <c r="D44582" s="343"/>
    </row>
    <row r="44583" spans="4:4" x14ac:dyDescent="0.2">
      <c r="D44583" s="343"/>
    </row>
    <row r="44584" spans="4:4" x14ac:dyDescent="0.2">
      <c r="D44584" s="343"/>
    </row>
    <row r="44585" spans="4:4" x14ac:dyDescent="0.2">
      <c r="D44585" s="343"/>
    </row>
    <row r="44586" spans="4:4" x14ac:dyDescent="0.2">
      <c r="D44586" s="343"/>
    </row>
    <row r="44587" spans="4:4" x14ac:dyDescent="0.2">
      <c r="D44587" s="343"/>
    </row>
    <row r="44588" spans="4:4" x14ac:dyDescent="0.2">
      <c r="D44588" s="343"/>
    </row>
    <row r="44589" spans="4:4" x14ac:dyDescent="0.2">
      <c r="D44589" s="343"/>
    </row>
    <row r="44590" spans="4:4" x14ac:dyDescent="0.2">
      <c r="D44590" s="343"/>
    </row>
    <row r="44591" spans="4:4" x14ac:dyDescent="0.2">
      <c r="D44591" s="343"/>
    </row>
    <row r="44592" spans="4:4" x14ac:dyDescent="0.2">
      <c r="D44592" s="343"/>
    </row>
    <row r="44593" spans="4:4" x14ac:dyDescent="0.2">
      <c r="D44593" s="343"/>
    </row>
    <row r="44594" spans="4:4" x14ac:dyDescent="0.2">
      <c r="D44594" s="343"/>
    </row>
    <row r="44595" spans="4:4" x14ac:dyDescent="0.2">
      <c r="D44595" s="343"/>
    </row>
    <row r="44596" spans="4:4" x14ac:dyDescent="0.2">
      <c r="D44596" s="343"/>
    </row>
    <row r="44597" spans="4:4" x14ac:dyDescent="0.2">
      <c r="D44597" s="343"/>
    </row>
    <row r="44598" spans="4:4" x14ac:dyDescent="0.2">
      <c r="D44598" s="343"/>
    </row>
    <row r="44599" spans="4:4" x14ac:dyDescent="0.2">
      <c r="D44599" s="343"/>
    </row>
    <row r="44600" spans="4:4" x14ac:dyDescent="0.2">
      <c r="D44600" s="343"/>
    </row>
    <row r="44601" spans="4:4" x14ac:dyDescent="0.2">
      <c r="D44601" s="343"/>
    </row>
    <row r="44602" spans="4:4" x14ac:dyDescent="0.2">
      <c r="D44602" s="343"/>
    </row>
    <row r="44603" spans="4:4" x14ac:dyDescent="0.2">
      <c r="D44603" s="343"/>
    </row>
    <row r="44604" spans="4:4" x14ac:dyDescent="0.2">
      <c r="D44604" s="343"/>
    </row>
    <row r="44605" spans="4:4" x14ac:dyDescent="0.2">
      <c r="D44605" s="343"/>
    </row>
    <row r="44606" spans="4:4" x14ac:dyDescent="0.2">
      <c r="D44606" s="343"/>
    </row>
    <row r="44607" spans="4:4" x14ac:dyDescent="0.2">
      <c r="D44607" s="343"/>
    </row>
    <row r="44608" spans="4:4" x14ac:dyDescent="0.2">
      <c r="D44608" s="343"/>
    </row>
    <row r="44609" spans="4:4" x14ac:dyDescent="0.2">
      <c r="D44609" s="343"/>
    </row>
    <row r="44610" spans="4:4" x14ac:dyDescent="0.2">
      <c r="D44610" s="343"/>
    </row>
    <row r="44611" spans="4:4" x14ac:dyDescent="0.2">
      <c r="D44611" s="343"/>
    </row>
    <row r="44612" spans="4:4" x14ac:dyDescent="0.2">
      <c r="D44612" s="343"/>
    </row>
    <row r="44613" spans="4:4" x14ac:dyDescent="0.2">
      <c r="D44613" s="343"/>
    </row>
    <row r="44614" spans="4:4" x14ac:dyDescent="0.2">
      <c r="D44614" s="343"/>
    </row>
    <row r="44615" spans="4:4" x14ac:dyDescent="0.2">
      <c r="D44615" s="343"/>
    </row>
    <row r="44616" spans="4:4" x14ac:dyDescent="0.2">
      <c r="D44616" s="343"/>
    </row>
    <row r="44617" spans="4:4" x14ac:dyDescent="0.2">
      <c r="D44617" s="343"/>
    </row>
    <row r="44618" spans="4:4" x14ac:dyDescent="0.2">
      <c r="D44618" s="343"/>
    </row>
    <row r="44619" spans="4:4" x14ac:dyDescent="0.2">
      <c r="D44619" s="343"/>
    </row>
    <row r="44620" spans="4:4" x14ac:dyDescent="0.2">
      <c r="D44620" s="343"/>
    </row>
    <row r="44621" spans="4:4" x14ac:dyDescent="0.2">
      <c r="D44621" s="343"/>
    </row>
    <row r="44622" spans="4:4" x14ac:dyDescent="0.2">
      <c r="D44622" s="343"/>
    </row>
    <row r="44623" spans="4:4" x14ac:dyDescent="0.2">
      <c r="D44623" s="343"/>
    </row>
    <row r="44624" spans="4:4" x14ac:dyDescent="0.2">
      <c r="D44624" s="343"/>
    </row>
    <row r="44625" spans="4:4" x14ac:dyDescent="0.2">
      <c r="D44625" s="343"/>
    </row>
    <row r="44626" spans="4:4" x14ac:dyDescent="0.2">
      <c r="D44626" s="343"/>
    </row>
    <row r="44627" spans="4:4" x14ac:dyDescent="0.2">
      <c r="D44627" s="343"/>
    </row>
    <row r="44628" spans="4:4" x14ac:dyDescent="0.2">
      <c r="D44628" s="343"/>
    </row>
    <row r="44629" spans="4:4" x14ac:dyDescent="0.2">
      <c r="D44629" s="343"/>
    </row>
    <row r="44630" spans="4:4" x14ac:dyDescent="0.2">
      <c r="D44630" s="343"/>
    </row>
    <row r="44631" spans="4:4" x14ac:dyDescent="0.2">
      <c r="D44631" s="343"/>
    </row>
    <row r="44632" spans="4:4" x14ac:dyDescent="0.2">
      <c r="D44632" s="343"/>
    </row>
    <row r="44633" spans="4:4" x14ac:dyDescent="0.2">
      <c r="D44633" s="343"/>
    </row>
    <row r="44634" spans="4:4" x14ac:dyDescent="0.2">
      <c r="D44634" s="343"/>
    </row>
    <row r="44635" spans="4:4" x14ac:dyDescent="0.2">
      <c r="D44635" s="343"/>
    </row>
    <row r="44636" spans="4:4" x14ac:dyDescent="0.2">
      <c r="D44636" s="343"/>
    </row>
    <row r="44637" spans="4:4" x14ac:dyDescent="0.2">
      <c r="D44637" s="343"/>
    </row>
    <row r="44638" spans="4:4" x14ac:dyDescent="0.2">
      <c r="D44638" s="343"/>
    </row>
    <row r="44639" spans="4:4" x14ac:dyDescent="0.2">
      <c r="D44639" s="343"/>
    </row>
    <row r="44640" spans="4:4" x14ac:dyDescent="0.2">
      <c r="D44640" s="343"/>
    </row>
    <row r="44641" spans="4:4" x14ac:dyDescent="0.2">
      <c r="D44641" s="343"/>
    </row>
    <row r="44642" spans="4:4" x14ac:dyDescent="0.2">
      <c r="D44642" s="343"/>
    </row>
    <row r="44643" spans="4:4" x14ac:dyDescent="0.2">
      <c r="D44643" s="343"/>
    </row>
    <row r="44644" spans="4:4" x14ac:dyDescent="0.2">
      <c r="D44644" s="343"/>
    </row>
    <row r="44645" spans="4:4" x14ac:dyDescent="0.2">
      <c r="D44645" s="343"/>
    </row>
    <row r="44646" spans="4:4" x14ac:dyDescent="0.2">
      <c r="D44646" s="343"/>
    </row>
    <row r="44647" spans="4:4" x14ac:dyDescent="0.2">
      <c r="D44647" s="343"/>
    </row>
    <row r="44648" spans="4:4" x14ac:dyDescent="0.2">
      <c r="D44648" s="343"/>
    </row>
    <row r="44649" spans="4:4" x14ac:dyDescent="0.2">
      <c r="D44649" s="343"/>
    </row>
    <row r="44650" spans="4:4" x14ac:dyDescent="0.2">
      <c r="D44650" s="343"/>
    </row>
    <row r="44651" spans="4:4" x14ac:dyDescent="0.2">
      <c r="D44651" s="343"/>
    </row>
    <row r="44652" spans="4:4" x14ac:dyDescent="0.2">
      <c r="D44652" s="343"/>
    </row>
    <row r="44653" spans="4:4" x14ac:dyDescent="0.2">
      <c r="D44653" s="343"/>
    </row>
    <row r="44654" spans="4:4" x14ac:dyDescent="0.2">
      <c r="D44654" s="343"/>
    </row>
    <row r="44655" spans="4:4" x14ac:dyDescent="0.2">
      <c r="D44655" s="343"/>
    </row>
    <row r="44656" spans="4:4" x14ac:dyDescent="0.2">
      <c r="D44656" s="343"/>
    </row>
    <row r="44657" spans="4:4" x14ac:dyDescent="0.2">
      <c r="D44657" s="343"/>
    </row>
    <row r="44658" spans="4:4" x14ac:dyDescent="0.2">
      <c r="D44658" s="343"/>
    </row>
    <row r="44659" spans="4:4" x14ac:dyDescent="0.2">
      <c r="D44659" s="343"/>
    </row>
    <row r="44660" spans="4:4" x14ac:dyDescent="0.2">
      <c r="D44660" s="343"/>
    </row>
    <row r="44661" spans="4:4" x14ac:dyDescent="0.2">
      <c r="D44661" s="343"/>
    </row>
    <row r="44662" spans="4:4" x14ac:dyDescent="0.2">
      <c r="D44662" s="343"/>
    </row>
    <row r="44663" spans="4:4" x14ac:dyDescent="0.2">
      <c r="D44663" s="343"/>
    </row>
    <row r="44664" spans="4:4" x14ac:dyDescent="0.2">
      <c r="D44664" s="343"/>
    </row>
    <row r="44665" spans="4:4" x14ac:dyDescent="0.2">
      <c r="D44665" s="343"/>
    </row>
    <row r="44666" spans="4:4" x14ac:dyDescent="0.2">
      <c r="D44666" s="343"/>
    </row>
    <row r="44667" spans="4:4" x14ac:dyDescent="0.2">
      <c r="D44667" s="343"/>
    </row>
    <row r="44668" spans="4:4" x14ac:dyDescent="0.2">
      <c r="D44668" s="343"/>
    </row>
    <row r="44669" spans="4:4" x14ac:dyDescent="0.2">
      <c r="D44669" s="343"/>
    </row>
    <row r="44670" spans="4:4" x14ac:dyDescent="0.2">
      <c r="D44670" s="343"/>
    </row>
    <row r="44671" spans="4:4" x14ac:dyDescent="0.2">
      <c r="D44671" s="343"/>
    </row>
    <row r="44672" spans="4:4" x14ac:dyDescent="0.2">
      <c r="D44672" s="343"/>
    </row>
    <row r="44673" spans="4:4" x14ac:dyDescent="0.2">
      <c r="D44673" s="343"/>
    </row>
    <row r="44674" spans="4:4" x14ac:dyDescent="0.2">
      <c r="D44674" s="343"/>
    </row>
    <row r="44675" spans="4:4" x14ac:dyDescent="0.2">
      <c r="D44675" s="343"/>
    </row>
    <row r="44676" spans="4:4" x14ac:dyDescent="0.2">
      <c r="D44676" s="343"/>
    </row>
    <row r="44677" spans="4:4" x14ac:dyDescent="0.2">
      <c r="D44677" s="343"/>
    </row>
    <row r="44678" spans="4:4" x14ac:dyDescent="0.2">
      <c r="D44678" s="343"/>
    </row>
    <row r="44679" spans="4:4" x14ac:dyDescent="0.2">
      <c r="D44679" s="343"/>
    </row>
    <row r="44680" spans="4:4" x14ac:dyDescent="0.2">
      <c r="D44680" s="343"/>
    </row>
    <row r="44681" spans="4:4" x14ac:dyDescent="0.2">
      <c r="D44681" s="343"/>
    </row>
    <row r="44682" spans="4:4" x14ac:dyDescent="0.2">
      <c r="D44682" s="343"/>
    </row>
    <row r="44683" spans="4:4" x14ac:dyDescent="0.2">
      <c r="D44683" s="343"/>
    </row>
    <row r="44684" spans="4:4" x14ac:dyDescent="0.2">
      <c r="D44684" s="343"/>
    </row>
    <row r="44685" spans="4:4" x14ac:dyDescent="0.2">
      <c r="D44685" s="343"/>
    </row>
    <row r="44686" spans="4:4" x14ac:dyDescent="0.2">
      <c r="D44686" s="343"/>
    </row>
    <row r="44687" spans="4:4" x14ac:dyDescent="0.2">
      <c r="D44687" s="343"/>
    </row>
    <row r="44688" spans="4:4" x14ac:dyDescent="0.2">
      <c r="D44688" s="343"/>
    </row>
    <row r="44689" spans="4:4" x14ac:dyDescent="0.2">
      <c r="D44689" s="343"/>
    </row>
    <row r="44690" spans="4:4" x14ac:dyDescent="0.2">
      <c r="D44690" s="343"/>
    </row>
    <row r="44691" spans="4:4" x14ac:dyDescent="0.2">
      <c r="D44691" s="343"/>
    </row>
    <row r="44692" spans="4:4" x14ac:dyDescent="0.2">
      <c r="D44692" s="343"/>
    </row>
    <row r="44693" spans="4:4" x14ac:dyDescent="0.2">
      <c r="D44693" s="343"/>
    </row>
    <row r="44694" spans="4:4" x14ac:dyDescent="0.2">
      <c r="D44694" s="343"/>
    </row>
    <row r="44695" spans="4:4" x14ac:dyDescent="0.2">
      <c r="D44695" s="343"/>
    </row>
    <row r="44696" spans="4:4" x14ac:dyDescent="0.2">
      <c r="D44696" s="343"/>
    </row>
    <row r="44697" spans="4:4" x14ac:dyDescent="0.2">
      <c r="D44697" s="343"/>
    </row>
    <row r="44698" spans="4:4" x14ac:dyDescent="0.2">
      <c r="D44698" s="343"/>
    </row>
    <row r="44699" spans="4:4" x14ac:dyDescent="0.2">
      <c r="D44699" s="343"/>
    </row>
    <row r="44700" spans="4:4" x14ac:dyDescent="0.2">
      <c r="D44700" s="343"/>
    </row>
    <row r="44701" spans="4:4" x14ac:dyDescent="0.2">
      <c r="D44701" s="343"/>
    </row>
    <row r="44702" spans="4:4" x14ac:dyDescent="0.2">
      <c r="D44702" s="343"/>
    </row>
    <row r="44703" spans="4:4" x14ac:dyDescent="0.2">
      <c r="D44703" s="343"/>
    </row>
    <row r="44704" spans="4:4" x14ac:dyDescent="0.2">
      <c r="D44704" s="343"/>
    </row>
    <row r="44705" spans="4:4" x14ac:dyDescent="0.2">
      <c r="D44705" s="343"/>
    </row>
    <row r="44706" spans="4:4" x14ac:dyDescent="0.2">
      <c r="D44706" s="343"/>
    </row>
    <row r="44707" spans="4:4" x14ac:dyDescent="0.2">
      <c r="D44707" s="343"/>
    </row>
    <row r="44708" spans="4:4" x14ac:dyDescent="0.2">
      <c r="D44708" s="343"/>
    </row>
    <row r="44709" spans="4:4" x14ac:dyDescent="0.2">
      <c r="D44709" s="343"/>
    </row>
    <row r="44710" spans="4:4" x14ac:dyDescent="0.2">
      <c r="D44710" s="343"/>
    </row>
    <row r="44711" spans="4:4" x14ac:dyDescent="0.2">
      <c r="D44711" s="343"/>
    </row>
    <row r="44712" spans="4:4" x14ac:dyDescent="0.2">
      <c r="D44712" s="343"/>
    </row>
    <row r="44713" spans="4:4" x14ac:dyDescent="0.2">
      <c r="D44713" s="343"/>
    </row>
    <row r="44714" spans="4:4" x14ac:dyDescent="0.2">
      <c r="D44714" s="343"/>
    </row>
    <row r="44715" spans="4:4" x14ac:dyDescent="0.2">
      <c r="D44715" s="343"/>
    </row>
    <row r="44716" spans="4:4" x14ac:dyDescent="0.2">
      <c r="D44716" s="343"/>
    </row>
    <row r="44717" spans="4:4" x14ac:dyDescent="0.2">
      <c r="D44717" s="343"/>
    </row>
    <row r="44718" spans="4:4" x14ac:dyDescent="0.2">
      <c r="D44718" s="343"/>
    </row>
    <row r="44719" spans="4:4" x14ac:dyDescent="0.2">
      <c r="D44719" s="343"/>
    </row>
    <row r="44720" spans="4:4" x14ac:dyDescent="0.2">
      <c r="D44720" s="343"/>
    </row>
    <row r="44721" spans="4:4" x14ac:dyDescent="0.2">
      <c r="D44721" s="343"/>
    </row>
    <row r="44722" spans="4:4" x14ac:dyDescent="0.2">
      <c r="D44722" s="343"/>
    </row>
    <row r="44723" spans="4:4" x14ac:dyDescent="0.2">
      <c r="D44723" s="343"/>
    </row>
    <row r="44724" spans="4:4" x14ac:dyDescent="0.2">
      <c r="D44724" s="343"/>
    </row>
    <row r="44725" spans="4:4" x14ac:dyDescent="0.2">
      <c r="D44725" s="343"/>
    </row>
    <row r="44726" spans="4:4" x14ac:dyDescent="0.2">
      <c r="D44726" s="343"/>
    </row>
    <row r="44727" spans="4:4" x14ac:dyDescent="0.2">
      <c r="D44727" s="343"/>
    </row>
    <row r="44728" spans="4:4" x14ac:dyDescent="0.2">
      <c r="D44728" s="343"/>
    </row>
    <row r="44729" spans="4:4" x14ac:dyDescent="0.2">
      <c r="D44729" s="343"/>
    </row>
    <row r="44730" spans="4:4" x14ac:dyDescent="0.2">
      <c r="D44730" s="343"/>
    </row>
    <row r="44731" spans="4:4" x14ac:dyDescent="0.2">
      <c r="D44731" s="343"/>
    </row>
    <row r="44732" spans="4:4" x14ac:dyDescent="0.2">
      <c r="D44732" s="343"/>
    </row>
    <row r="44733" spans="4:4" x14ac:dyDescent="0.2">
      <c r="D44733" s="343"/>
    </row>
    <row r="44734" spans="4:4" x14ac:dyDescent="0.2">
      <c r="D44734" s="343"/>
    </row>
    <row r="44735" spans="4:4" x14ac:dyDescent="0.2">
      <c r="D44735" s="343"/>
    </row>
    <row r="44736" spans="4:4" x14ac:dyDescent="0.2">
      <c r="D44736" s="343"/>
    </row>
    <row r="44737" spans="4:4" x14ac:dyDescent="0.2">
      <c r="D44737" s="343"/>
    </row>
    <row r="44738" spans="4:4" x14ac:dyDescent="0.2">
      <c r="D44738" s="343"/>
    </row>
    <row r="44739" spans="4:4" x14ac:dyDescent="0.2">
      <c r="D44739" s="343"/>
    </row>
    <row r="44740" spans="4:4" x14ac:dyDescent="0.2">
      <c r="D44740" s="343"/>
    </row>
    <row r="44741" spans="4:4" x14ac:dyDescent="0.2">
      <c r="D44741" s="343"/>
    </row>
    <row r="44742" spans="4:4" x14ac:dyDescent="0.2">
      <c r="D44742" s="343"/>
    </row>
    <row r="44743" spans="4:4" x14ac:dyDescent="0.2">
      <c r="D44743" s="343"/>
    </row>
    <row r="44744" spans="4:4" x14ac:dyDescent="0.2">
      <c r="D44744" s="343"/>
    </row>
    <row r="44745" spans="4:4" x14ac:dyDescent="0.2">
      <c r="D44745" s="343"/>
    </row>
    <row r="44746" spans="4:4" x14ac:dyDescent="0.2">
      <c r="D44746" s="343"/>
    </row>
    <row r="44747" spans="4:4" x14ac:dyDescent="0.2">
      <c r="D44747" s="343"/>
    </row>
    <row r="44748" spans="4:4" x14ac:dyDescent="0.2">
      <c r="D44748" s="343"/>
    </row>
    <row r="44749" spans="4:4" x14ac:dyDescent="0.2">
      <c r="D44749" s="343"/>
    </row>
    <row r="44750" spans="4:4" x14ac:dyDescent="0.2">
      <c r="D44750" s="343"/>
    </row>
    <row r="44751" spans="4:4" x14ac:dyDescent="0.2">
      <c r="D44751" s="343"/>
    </row>
    <row r="44752" spans="4:4" x14ac:dyDescent="0.2">
      <c r="D44752" s="343"/>
    </row>
    <row r="44753" spans="4:4" x14ac:dyDescent="0.2">
      <c r="D44753" s="343"/>
    </row>
    <row r="44754" spans="4:4" x14ac:dyDescent="0.2">
      <c r="D44754" s="343"/>
    </row>
    <row r="44755" spans="4:4" x14ac:dyDescent="0.2">
      <c r="D44755" s="343"/>
    </row>
    <row r="44756" spans="4:4" x14ac:dyDescent="0.2">
      <c r="D44756" s="343"/>
    </row>
    <row r="44757" spans="4:4" x14ac:dyDescent="0.2">
      <c r="D44757" s="343"/>
    </row>
    <row r="44758" spans="4:4" x14ac:dyDescent="0.2">
      <c r="D44758" s="343"/>
    </row>
    <row r="44759" spans="4:4" x14ac:dyDescent="0.2">
      <c r="D44759" s="343"/>
    </row>
    <row r="44760" spans="4:4" x14ac:dyDescent="0.2">
      <c r="D44760" s="343"/>
    </row>
    <row r="44761" spans="4:4" x14ac:dyDescent="0.2">
      <c r="D44761" s="343"/>
    </row>
    <row r="44762" spans="4:4" x14ac:dyDescent="0.2">
      <c r="D44762" s="343"/>
    </row>
    <row r="44763" spans="4:4" x14ac:dyDescent="0.2">
      <c r="D44763" s="343"/>
    </row>
    <row r="44764" spans="4:4" x14ac:dyDescent="0.2">
      <c r="D44764" s="343"/>
    </row>
    <row r="44765" spans="4:4" x14ac:dyDescent="0.2">
      <c r="D44765" s="343"/>
    </row>
    <row r="44766" spans="4:4" x14ac:dyDescent="0.2">
      <c r="D44766" s="343"/>
    </row>
    <row r="44767" spans="4:4" x14ac:dyDescent="0.2">
      <c r="D44767" s="343"/>
    </row>
    <row r="44768" spans="4:4" x14ac:dyDescent="0.2">
      <c r="D44768" s="343"/>
    </row>
    <row r="44769" spans="4:4" x14ac:dyDescent="0.2">
      <c r="D44769" s="343"/>
    </row>
    <row r="44770" spans="4:4" x14ac:dyDescent="0.2">
      <c r="D44770" s="343"/>
    </row>
    <row r="44771" spans="4:4" x14ac:dyDescent="0.2">
      <c r="D44771" s="343"/>
    </row>
    <row r="44772" spans="4:4" x14ac:dyDescent="0.2">
      <c r="D44772" s="343"/>
    </row>
    <row r="44773" spans="4:4" x14ac:dyDescent="0.2">
      <c r="D44773" s="343"/>
    </row>
    <row r="44774" spans="4:4" x14ac:dyDescent="0.2">
      <c r="D44774" s="343"/>
    </row>
    <row r="44775" spans="4:4" x14ac:dyDescent="0.2">
      <c r="D44775" s="343"/>
    </row>
    <row r="44776" spans="4:4" x14ac:dyDescent="0.2">
      <c r="D44776" s="343"/>
    </row>
    <row r="44777" spans="4:4" x14ac:dyDescent="0.2">
      <c r="D44777" s="343"/>
    </row>
    <row r="44778" spans="4:4" x14ac:dyDescent="0.2">
      <c r="D44778" s="343"/>
    </row>
    <row r="44779" spans="4:4" x14ac:dyDescent="0.2">
      <c r="D44779" s="343"/>
    </row>
    <row r="44780" spans="4:4" x14ac:dyDescent="0.2">
      <c r="D44780" s="343"/>
    </row>
    <row r="44781" spans="4:4" x14ac:dyDescent="0.2">
      <c r="D44781" s="343"/>
    </row>
    <row r="44782" spans="4:4" x14ac:dyDescent="0.2">
      <c r="D44782" s="343"/>
    </row>
    <row r="44783" spans="4:4" x14ac:dyDescent="0.2">
      <c r="D44783" s="343"/>
    </row>
    <row r="44784" spans="4:4" x14ac:dyDescent="0.2">
      <c r="D44784" s="343"/>
    </row>
    <row r="44785" spans="4:4" x14ac:dyDescent="0.2">
      <c r="D44785" s="343"/>
    </row>
    <row r="44786" spans="4:4" x14ac:dyDescent="0.2">
      <c r="D44786" s="343"/>
    </row>
    <row r="44787" spans="4:4" x14ac:dyDescent="0.2">
      <c r="D44787" s="343"/>
    </row>
    <row r="44788" spans="4:4" x14ac:dyDescent="0.2">
      <c r="D44788" s="343"/>
    </row>
    <row r="44789" spans="4:4" x14ac:dyDescent="0.2">
      <c r="D44789" s="343"/>
    </row>
    <row r="44790" spans="4:4" x14ac:dyDescent="0.2">
      <c r="D44790" s="343"/>
    </row>
    <row r="44791" spans="4:4" x14ac:dyDescent="0.2">
      <c r="D44791" s="343"/>
    </row>
    <row r="44792" spans="4:4" x14ac:dyDescent="0.2">
      <c r="D44792" s="343"/>
    </row>
    <row r="44793" spans="4:4" x14ac:dyDescent="0.2">
      <c r="D44793" s="343"/>
    </row>
    <row r="44794" spans="4:4" x14ac:dyDescent="0.2">
      <c r="D44794" s="343"/>
    </row>
    <row r="44795" spans="4:4" x14ac:dyDescent="0.2">
      <c r="D44795" s="343"/>
    </row>
    <row r="44796" spans="4:4" x14ac:dyDescent="0.2">
      <c r="D44796" s="343"/>
    </row>
    <row r="44797" spans="4:4" x14ac:dyDescent="0.2">
      <c r="D44797" s="343"/>
    </row>
    <row r="44798" spans="4:4" x14ac:dyDescent="0.2">
      <c r="D44798" s="343"/>
    </row>
    <row r="44799" spans="4:4" x14ac:dyDescent="0.2">
      <c r="D44799" s="343"/>
    </row>
    <row r="44800" spans="4:4" x14ac:dyDescent="0.2">
      <c r="D44800" s="343"/>
    </row>
    <row r="44801" spans="4:4" x14ac:dyDescent="0.2">
      <c r="D44801" s="343"/>
    </row>
    <row r="44802" spans="4:4" x14ac:dyDescent="0.2">
      <c r="D44802" s="343"/>
    </row>
    <row r="44803" spans="4:4" x14ac:dyDescent="0.2">
      <c r="D44803" s="343"/>
    </row>
    <row r="44804" spans="4:4" x14ac:dyDescent="0.2">
      <c r="D44804" s="343"/>
    </row>
    <row r="44805" spans="4:4" x14ac:dyDescent="0.2">
      <c r="D44805" s="343"/>
    </row>
    <row r="44806" spans="4:4" x14ac:dyDescent="0.2">
      <c r="D44806" s="343"/>
    </row>
    <row r="44807" spans="4:4" x14ac:dyDescent="0.2">
      <c r="D44807" s="343"/>
    </row>
    <row r="44808" spans="4:4" x14ac:dyDescent="0.2">
      <c r="D44808" s="343"/>
    </row>
    <row r="44809" spans="4:4" x14ac:dyDescent="0.2">
      <c r="D44809" s="343"/>
    </row>
    <row r="44810" spans="4:4" x14ac:dyDescent="0.2">
      <c r="D44810" s="343"/>
    </row>
    <row r="44811" spans="4:4" x14ac:dyDescent="0.2">
      <c r="D44811" s="343"/>
    </row>
    <row r="44812" spans="4:4" x14ac:dyDescent="0.2">
      <c r="D44812" s="343"/>
    </row>
    <row r="44813" spans="4:4" x14ac:dyDescent="0.2">
      <c r="D44813" s="343"/>
    </row>
    <row r="44814" spans="4:4" x14ac:dyDescent="0.2">
      <c r="D44814" s="343"/>
    </row>
    <row r="44815" spans="4:4" x14ac:dyDescent="0.2">
      <c r="D44815" s="343"/>
    </row>
    <row r="44816" spans="4:4" x14ac:dyDescent="0.2">
      <c r="D44816" s="343"/>
    </row>
    <row r="44817" spans="4:4" x14ac:dyDescent="0.2">
      <c r="D44817" s="343"/>
    </row>
    <row r="44818" spans="4:4" x14ac:dyDescent="0.2">
      <c r="D44818" s="343"/>
    </row>
    <row r="44819" spans="4:4" x14ac:dyDescent="0.2">
      <c r="D44819" s="343"/>
    </row>
    <row r="44820" spans="4:4" x14ac:dyDescent="0.2">
      <c r="D44820" s="343"/>
    </row>
    <row r="44821" spans="4:4" x14ac:dyDescent="0.2">
      <c r="D44821" s="343"/>
    </row>
    <row r="44822" spans="4:4" x14ac:dyDescent="0.2">
      <c r="D44822" s="343"/>
    </row>
    <row r="44823" spans="4:4" x14ac:dyDescent="0.2">
      <c r="D44823" s="343"/>
    </row>
    <row r="44824" spans="4:4" x14ac:dyDescent="0.2">
      <c r="D44824" s="343"/>
    </row>
    <row r="44825" spans="4:4" x14ac:dyDescent="0.2">
      <c r="D44825" s="343"/>
    </row>
    <row r="44826" spans="4:4" x14ac:dyDescent="0.2">
      <c r="D44826" s="343"/>
    </row>
    <row r="44827" spans="4:4" x14ac:dyDescent="0.2">
      <c r="D44827" s="343"/>
    </row>
    <row r="44828" spans="4:4" x14ac:dyDescent="0.2">
      <c r="D44828" s="343"/>
    </row>
    <row r="44829" spans="4:4" x14ac:dyDescent="0.2">
      <c r="D44829" s="343"/>
    </row>
    <row r="44830" spans="4:4" x14ac:dyDescent="0.2">
      <c r="D44830" s="343"/>
    </row>
    <row r="44831" spans="4:4" x14ac:dyDescent="0.2">
      <c r="D44831" s="343"/>
    </row>
    <row r="44832" spans="4:4" x14ac:dyDescent="0.2">
      <c r="D44832" s="343"/>
    </row>
    <row r="44833" spans="4:4" x14ac:dyDescent="0.2">
      <c r="D44833" s="343"/>
    </row>
    <row r="44834" spans="4:4" x14ac:dyDescent="0.2">
      <c r="D44834" s="343"/>
    </row>
    <row r="44835" spans="4:4" x14ac:dyDescent="0.2">
      <c r="D44835" s="343"/>
    </row>
    <row r="44836" spans="4:4" x14ac:dyDescent="0.2">
      <c r="D44836" s="343"/>
    </row>
    <row r="44837" spans="4:4" x14ac:dyDescent="0.2">
      <c r="D44837" s="343"/>
    </row>
    <row r="44838" spans="4:4" x14ac:dyDescent="0.2">
      <c r="D44838" s="343"/>
    </row>
    <row r="44839" spans="4:4" x14ac:dyDescent="0.2">
      <c r="D44839" s="343"/>
    </row>
    <row r="44840" spans="4:4" x14ac:dyDescent="0.2">
      <c r="D44840" s="343"/>
    </row>
    <row r="44841" spans="4:4" x14ac:dyDescent="0.2">
      <c r="D44841" s="343"/>
    </row>
    <row r="44842" spans="4:4" x14ac:dyDescent="0.2">
      <c r="D44842" s="343"/>
    </row>
    <row r="44843" spans="4:4" x14ac:dyDescent="0.2">
      <c r="D44843" s="343"/>
    </row>
    <row r="44844" spans="4:4" x14ac:dyDescent="0.2">
      <c r="D44844" s="343"/>
    </row>
    <row r="44845" spans="4:4" x14ac:dyDescent="0.2">
      <c r="D44845" s="343"/>
    </row>
    <row r="44846" spans="4:4" x14ac:dyDescent="0.2">
      <c r="D44846" s="343"/>
    </row>
    <row r="44847" spans="4:4" x14ac:dyDescent="0.2">
      <c r="D44847" s="343"/>
    </row>
    <row r="44848" spans="4:4" x14ac:dyDescent="0.2">
      <c r="D44848" s="343"/>
    </row>
    <row r="44849" spans="4:4" x14ac:dyDescent="0.2">
      <c r="D44849" s="343"/>
    </row>
    <row r="44850" spans="4:4" x14ac:dyDescent="0.2">
      <c r="D44850" s="343"/>
    </row>
    <row r="44851" spans="4:4" x14ac:dyDescent="0.2">
      <c r="D44851" s="343"/>
    </row>
    <row r="44852" spans="4:4" x14ac:dyDescent="0.2">
      <c r="D44852" s="343"/>
    </row>
    <row r="44853" spans="4:4" x14ac:dyDescent="0.2">
      <c r="D44853" s="343"/>
    </row>
    <row r="44854" spans="4:4" x14ac:dyDescent="0.2">
      <c r="D44854" s="343"/>
    </row>
    <row r="44855" spans="4:4" x14ac:dyDescent="0.2">
      <c r="D44855" s="343"/>
    </row>
    <row r="44856" spans="4:4" x14ac:dyDescent="0.2">
      <c r="D44856" s="343"/>
    </row>
    <row r="44857" spans="4:4" x14ac:dyDescent="0.2">
      <c r="D44857" s="343"/>
    </row>
    <row r="44858" spans="4:4" x14ac:dyDescent="0.2">
      <c r="D44858" s="343"/>
    </row>
    <row r="44859" spans="4:4" x14ac:dyDescent="0.2">
      <c r="D44859" s="343"/>
    </row>
    <row r="44860" spans="4:4" x14ac:dyDescent="0.2">
      <c r="D44860" s="343"/>
    </row>
    <row r="44861" spans="4:4" x14ac:dyDescent="0.2">
      <c r="D44861" s="343"/>
    </row>
    <row r="44862" spans="4:4" x14ac:dyDescent="0.2">
      <c r="D44862" s="343"/>
    </row>
    <row r="44863" spans="4:4" x14ac:dyDescent="0.2">
      <c r="D44863" s="343"/>
    </row>
    <row r="44864" spans="4:4" x14ac:dyDescent="0.2">
      <c r="D44864" s="343"/>
    </row>
    <row r="44865" spans="4:4" x14ac:dyDescent="0.2">
      <c r="D44865" s="343"/>
    </row>
    <row r="44866" spans="4:4" x14ac:dyDescent="0.2">
      <c r="D44866" s="343"/>
    </row>
    <row r="44867" spans="4:4" x14ac:dyDescent="0.2">
      <c r="D44867" s="343"/>
    </row>
    <row r="44868" spans="4:4" x14ac:dyDescent="0.2">
      <c r="D44868" s="343"/>
    </row>
    <row r="44869" spans="4:4" x14ac:dyDescent="0.2">
      <c r="D44869" s="343"/>
    </row>
    <row r="44870" spans="4:4" x14ac:dyDescent="0.2">
      <c r="D44870" s="343"/>
    </row>
    <row r="44871" spans="4:4" x14ac:dyDescent="0.2">
      <c r="D44871" s="343"/>
    </row>
    <row r="44872" spans="4:4" x14ac:dyDescent="0.2">
      <c r="D44872" s="343"/>
    </row>
    <row r="44873" spans="4:4" x14ac:dyDescent="0.2">
      <c r="D44873" s="343"/>
    </row>
    <row r="44874" spans="4:4" x14ac:dyDescent="0.2">
      <c r="D44874" s="343"/>
    </row>
    <row r="44875" spans="4:4" x14ac:dyDescent="0.2">
      <c r="D44875" s="343"/>
    </row>
    <row r="44876" spans="4:4" x14ac:dyDescent="0.2">
      <c r="D44876" s="343"/>
    </row>
    <row r="44877" spans="4:4" x14ac:dyDescent="0.2">
      <c r="D44877" s="343"/>
    </row>
    <row r="44878" spans="4:4" x14ac:dyDescent="0.2">
      <c r="D44878" s="343"/>
    </row>
    <row r="44879" spans="4:4" x14ac:dyDescent="0.2">
      <c r="D44879" s="343"/>
    </row>
    <row r="44880" spans="4:4" x14ac:dyDescent="0.2">
      <c r="D44880" s="343"/>
    </row>
    <row r="44881" spans="4:4" x14ac:dyDescent="0.2">
      <c r="D44881" s="343"/>
    </row>
    <row r="44882" spans="4:4" x14ac:dyDescent="0.2">
      <c r="D44882" s="343"/>
    </row>
    <row r="44883" spans="4:4" x14ac:dyDescent="0.2">
      <c r="D44883" s="343"/>
    </row>
    <row r="44884" spans="4:4" x14ac:dyDescent="0.2">
      <c r="D44884" s="343"/>
    </row>
    <row r="44885" spans="4:4" x14ac:dyDescent="0.2">
      <c r="D44885" s="343"/>
    </row>
    <row r="44886" spans="4:4" x14ac:dyDescent="0.2">
      <c r="D44886" s="343"/>
    </row>
    <row r="44887" spans="4:4" x14ac:dyDescent="0.2">
      <c r="D44887" s="343"/>
    </row>
    <row r="44888" spans="4:4" x14ac:dyDescent="0.2">
      <c r="D44888" s="343"/>
    </row>
    <row r="44889" spans="4:4" x14ac:dyDescent="0.2">
      <c r="D44889" s="343"/>
    </row>
    <row r="44890" spans="4:4" x14ac:dyDescent="0.2">
      <c r="D44890" s="343"/>
    </row>
    <row r="44891" spans="4:4" x14ac:dyDescent="0.2">
      <c r="D44891" s="343"/>
    </row>
    <row r="44892" spans="4:4" x14ac:dyDescent="0.2">
      <c r="D44892" s="343"/>
    </row>
    <row r="44893" spans="4:4" x14ac:dyDescent="0.2">
      <c r="D44893" s="343"/>
    </row>
    <row r="44894" spans="4:4" x14ac:dyDescent="0.2">
      <c r="D44894" s="343"/>
    </row>
    <row r="44895" spans="4:4" x14ac:dyDescent="0.2">
      <c r="D44895" s="343"/>
    </row>
    <row r="44896" spans="4:4" x14ac:dyDescent="0.2">
      <c r="D44896" s="343"/>
    </row>
    <row r="44897" spans="4:4" x14ac:dyDescent="0.2">
      <c r="D44897" s="343"/>
    </row>
    <row r="44898" spans="4:4" x14ac:dyDescent="0.2">
      <c r="D44898" s="343"/>
    </row>
    <row r="44899" spans="4:4" x14ac:dyDescent="0.2">
      <c r="D44899" s="343"/>
    </row>
    <row r="44900" spans="4:4" x14ac:dyDescent="0.2">
      <c r="D44900" s="343"/>
    </row>
    <row r="44901" spans="4:4" x14ac:dyDescent="0.2">
      <c r="D44901" s="343"/>
    </row>
    <row r="44902" spans="4:4" x14ac:dyDescent="0.2">
      <c r="D44902" s="343"/>
    </row>
    <row r="44903" spans="4:4" x14ac:dyDescent="0.2">
      <c r="D44903" s="343"/>
    </row>
    <row r="44904" spans="4:4" x14ac:dyDescent="0.2">
      <c r="D44904" s="343"/>
    </row>
    <row r="44905" spans="4:4" x14ac:dyDescent="0.2">
      <c r="D44905" s="343"/>
    </row>
    <row r="44906" spans="4:4" x14ac:dyDescent="0.2">
      <c r="D44906" s="343"/>
    </row>
    <row r="44907" spans="4:4" x14ac:dyDescent="0.2">
      <c r="D44907" s="343"/>
    </row>
    <row r="44908" spans="4:4" x14ac:dyDescent="0.2">
      <c r="D44908" s="343"/>
    </row>
    <row r="44909" spans="4:4" x14ac:dyDescent="0.2">
      <c r="D44909" s="343"/>
    </row>
    <row r="44910" spans="4:4" x14ac:dyDescent="0.2">
      <c r="D44910" s="343"/>
    </row>
    <row r="44911" spans="4:4" x14ac:dyDescent="0.2">
      <c r="D44911" s="343"/>
    </row>
    <row r="44912" spans="4:4" x14ac:dyDescent="0.2">
      <c r="D44912" s="343"/>
    </row>
    <row r="44913" spans="4:4" x14ac:dyDescent="0.2">
      <c r="D44913" s="343"/>
    </row>
    <row r="44914" spans="4:4" x14ac:dyDescent="0.2">
      <c r="D44914" s="343"/>
    </row>
    <row r="44915" spans="4:4" x14ac:dyDescent="0.2">
      <c r="D44915" s="343"/>
    </row>
    <row r="44916" spans="4:4" x14ac:dyDescent="0.2">
      <c r="D44916" s="343"/>
    </row>
    <row r="44917" spans="4:4" x14ac:dyDescent="0.2">
      <c r="D44917" s="343"/>
    </row>
    <row r="44918" spans="4:4" x14ac:dyDescent="0.2">
      <c r="D44918" s="343"/>
    </row>
    <row r="44919" spans="4:4" x14ac:dyDescent="0.2">
      <c r="D44919" s="343"/>
    </row>
    <row r="44920" spans="4:4" x14ac:dyDescent="0.2">
      <c r="D44920" s="343"/>
    </row>
    <row r="44921" spans="4:4" x14ac:dyDescent="0.2">
      <c r="D44921" s="343"/>
    </row>
    <row r="44922" spans="4:4" x14ac:dyDescent="0.2">
      <c r="D44922" s="343"/>
    </row>
    <row r="44923" spans="4:4" x14ac:dyDescent="0.2">
      <c r="D44923" s="343"/>
    </row>
    <row r="44924" spans="4:4" x14ac:dyDescent="0.2">
      <c r="D44924" s="343"/>
    </row>
    <row r="44925" spans="4:4" x14ac:dyDescent="0.2">
      <c r="D44925" s="343"/>
    </row>
    <row r="44926" spans="4:4" x14ac:dyDescent="0.2">
      <c r="D44926" s="343"/>
    </row>
    <row r="44927" spans="4:4" x14ac:dyDescent="0.2">
      <c r="D44927" s="343"/>
    </row>
    <row r="44928" spans="4:4" x14ac:dyDescent="0.2">
      <c r="D44928" s="343"/>
    </row>
    <row r="44929" spans="4:4" x14ac:dyDescent="0.2">
      <c r="D44929" s="343"/>
    </row>
    <row r="44930" spans="4:4" x14ac:dyDescent="0.2">
      <c r="D44930" s="343"/>
    </row>
    <row r="44931" spans="4:4" x14ac:dyDescent="0.2">
      <c r="D44931" s="343"/>
    </row>
    <row r="44932" spans="4:4" x14ac:dyDescent="0.2">
      <c r="D44932" s="343"/>
    </row>
    <row r="44933" spans="4:4" x14ac:dyDescent="0.2">
      <c r="D44933" s="343"/>
    </row>
    <row r="44934" spans="4:4" x14ac:dyDescent="0.2">
      <c r="D44934" s="343"/>
    </row>
    <row r="44935" spans="4:4" x14ac:dyDescent="0.2">
      <c r="D44935" s="343"/>
    </row>
    <row r="44936" spans="4:4" x14ac:dyDescent="0.2">
      <c r="D44936" s="343"/>
    </row>
    <row r="44937" spans="4:4" x14ac:dyDescent="0.2">
      <c r="D44937" s="343"/>
    </row>
    <row r="44938" spans="4:4" x14ac:dyDescent="0.2">
      <c r="D44938" s="343"/>
    </row>
    <row r="44939" spans="4:4" x14ac:dyDescent="0.2">
      <c r="D44939" s="343"/>
    </row>
    <row r="44940" spans="4:4" x14ac:dyDescent="0.2">
      <c r="D44940" s="343"/>
    </row>
    <row r="44941" spans="4:4" x14ac:dyDescent="0.2">
      <c r="D44941" s="343"/>
    </row>
    <row r="44942" spans="4:4" x14ac:dyDescent="0.2">
      <c r="D44942" s="343"/>
    </row>
    <row r="44943" spans="4:4" x14ac:dyDescent="0.2">
      <c r="D44943" s="343"/>
    </row>
    <row r="44944" spans="4:4" x14ac:dyDescent="0.2">
      <c r="D44944" s="343"/>
    </row>
    <row r="44945" spans="4:4" x14ac:dyDescent="0.2">
      <c r="D44945" s="343"/>
    </row>
    <row r="44946" spans="4:4" x14ac:dyDescent="0.2">
      <c r="D44946" s="343"/>
    </row>
    <row r="44947" spans="4:4" x14ac:dyDescent="0.2">
      <c r="D44947" s="343"/>
    </row>
    <row r="44948" spans="4:4" x14ac:dyDescent="0.2">
      <c r="D44948" s="343"/>
    </row>
    <row r="44949" spans="4:4" x14ac:dyDescent="0.2">
      <c r="D44949" s="343"/>
    </row>
    <row r="44950" spans="4:4" x14ac:dyDescent="0.2">
      <c r="D44950" s="343"/>
    </row>
    <row r="44951" spans="4:4" x14ac:dyDescent="0.2">
      <c r="D44951" s="343"/>
    </row>
    <row r="44952" spans="4:4" x14ac:dyDescent="0.2">
      <c r="D44952" s="343"/>
    </row>
    <row r="44953" spans="4:4" x14ac:dyDescent="0.2">
      <c r="D44953" s="343"/>
    </row>
    <row r="44954" spans="4:4" x14ac:dyDescent="0.2">
      <c r="D44954" s="343"/>
    </row>
    <row r="44955" spans="4:4" x14ac:dyDescent="0.2">
      <c r="D44955" s="343"/>
    </row>
    <row r="44956" spans="4:4" x14ac:dyDescent="0.2">
      <c r="D44956" s="343"/>
    </row>
    <row r="44957" spans="4:4" x14ac:dyDescent="0.2">
      <c r="D44957" s="343"/>
    </row>
    <row r="44958" spans="4:4" x14ac:dyDescent="0.2">
      <c r="D44958" s="343"/>
    </row>
    <row r="44959" spans="4:4" x14ac:dyDescent="0.2">
      <c r="D44959" s="343"/>
    </row>
    <row r="44960" spans="4:4" x14ac:dyDescent="0.2">
      <c r="D44960" s="343"/>
    </row>
    <row r="44961" spans="4:4" x14ac:dyDescent="0.2">
      <c r="D44961" s="343"/>
    </row>
    <row r="44962" spans="4:4" x14ac:dyDescent="0.2">
      <c r="D44962" s="343"/>
    </row>
    <row r="44963" spans="4:4" x14ac:dyDescent="0.2">
      <c r="D44963" s="343"/>
    </row>
    <row r="44964" spans="4:4" x14ac:dyDescent="0.2">
      <c r="D44964" s="343"/>
    </row>
    <row r="44965" spans="4:4" x14ac:dyDescent="0.2">
      <c r="D44965" s="343"/>
    </row>
    <row r="44966" spans="4:4" x14ac:dyDescent="0.2">
      <c r="D44966" s="343"/>
    </row>
    <row r="44967" spans="4:4" x14ac:dyDescent="0.2">
      <c r="D44967" s="343"/>
    </row>
    <row r="44968" spans="4:4" x14ac:dyDescent="0.2">
      <c r="D44968" s="343"/>
    </row>
    <row r="44969" spans="4:4" x14ac:dyDescent="0.2">
      <c r="D44969" s="343"/>
    </row>
    <row r="44970" spans="4:4" x14ac:dyDescent="0.2">
      <c r="D44970" s="343"/>
    </row>
    <row r="44971" spans="4:4" x14ac:dyDescent="0.2">
      <c r="D44971" s="343"/>
    </row>
    <row r="44972" spans="4:4" x14ac:dyDescent="0.2">
      <c r="D44972" s="343"/>
    </row>
    <row r="44973" spans="4:4" x14ac:dyDescent="0.2">
      <c r="D44973" s="343"/>
    </row>
    <row r="44974" spans="4:4" x14ac:dyDescent="0.2">
      <c r="D44974" s="343"/>
    </row>
    <row r="44975" spans="4:4" x14ac:dyDescent="0.2">
      <c r="D44975" s="343"/>
    </row>
    <row r="44976" spans="4:4" x14ac:dyDescent="0.2">
      <c r="D44976" s="343"/>
    </row>
    <row r="44977" spans="4:4" x14ac:dyDescent="0.2">
      <c r="D44977" s="343"/>
    </row>
    <row r="44978" spans="4:4" x14ac:dyDescent="0.2">
      <c r="D44978" s="343"/>
    </row>
    <row r="44979" spans="4:4" x14ac:dyDescent="0.2">
      <c r="D44979" s="343"/>
    </row>
    <row r="44980" spans="4:4" x14ac:dyDescent="0.2">
      <c r="D44980" s="343"/>
    </row>
    <row r="44981" spans="4:4" x14ac:dyDescent="0.2">
      <c r="D44981" s="343"/>
    </row>
    <row r="44982" spans="4:4" x14ac:dyDescent="0.2">
      <c r="D44982" s="343"/>
    </row>
    <row r="44983" spans="4:4" x14ac:dyDescent="0.2">
      <c r="D44983" s="343"/>
    </row>
    <row r="44984" spans="4:4" x14ac:dyDescent="0.2">
      <c r="D44984" s="343"/>
    </row>
    <row r="44985" spans="4:4" x14ac:dyDescent="0.2">
      <c r="D44985" s="343"/>
    </row>
    <row r="44986" spans="4:4" x14ac:dyDescent="0.2">
      <c r="D44986" s="343"/>
    </row>
    <row r="44987" spans="4:4" x14ac:dyDescent="0.2">
      <c r="D44987" s="343"/>
    </row>
    <row r="44988" spans="4:4" x14ac:dyDescent="0.2">
      <c r="D44988" s="343"/>
    </row>
    <row r="44989" spans="4:4" x14ac:dyDescent="0.2">
      <c r="D44989" s="343"/>
    </row>
    <row r="44990" spans="4:4" x14ac:dyDescent="0.2">
      <c r="D44990" s="343"/>
    </row>
    <row r="44991" spans="4:4" x14ac:dyDescent="0.2">
      <c r="D44991" s="343"/>
    </row>
    <row r="44992" spans="4:4" x14ac:dyDescent="0.2">
      <c r="D44992" s="343"/>
    </row>
    <row r="44993" spans="4:4" x14ac:dyDescent="0.2">
      <c r="D44993" s="343"/>
    </row>
    <row r="44994" spans="4:4" x14ac:dyDescent="0.2">
      <c r="D44994" s="343"/>
    </row>
    <row r="44995" spans="4:4" x14ac:dyDescent="0.2">
      <c r="D44995" s="343"/>
    </row>
    <row r="44996" spans="4:4" x14ac:dyDescent="0.2">
      <c r="D44996" s="343"/>
    </row>
    <row r="44997" spans="4:4" x14ac:dyDescent="0.2">
      <c r="D44997" s="343"/>
    </row>
    <row r="44998" spans="4:4" x14ac:dyDescent="0.2">
      <c r="D44998" s="343"/>
    </row>
    <row r="44999" spans="4:4" x14ac:dyDescent="0.2">
      <c r="D44999" s="343"/>
    </row>
    <row r="45000" spans="4:4" x14ac:dyDescent="0.2">
      <c r="D45000" s="343"/>
    </row>
    <row r="45001" spans="4:4" x14ac:dyDescent="0.2">
      <c r="D45001" s="343"/>
    </row>
    <row r="45002" spans="4:4" x14ac:dyDescent="0.2">
      <c r="D45002" s="343"/>
    </row>
    <row r="45003" spans="4:4" x14ac:dyDescent="0.2">
      <c r="D45003" s="343"/>
    </row>
    <row r="45004" spans="4:4" x14ac:dyDescent="0.2">
      <c r="D45004" s="343"/>
    </row>
    <row r="45005" spans="4:4" x14ac:dyDescent="0.2">
      <c r="D45005" s="343"/>
    </row>
    <row r="45006" spans="4:4" x14ac:dyDescent="0.2">
      <c r="D45006" s="343"/>
    </row>
    <row r="45007" spans="4:4" x14ac:dyDescent="0.2">
      <c r="D45007" s="343"/>
    </row>
    <row r="45008" spans="4:4" x14ac:dyDescent="0.2">
      <c r="D45008" s="343"/>
    </row>
    <row r="45009" spans="4:4" x14ac:dyDescent="0.2">
      <c r="D45009" s="343"/>
    </row>
    <row r="45010" spans="4:4" x14ac:dyDescent="0.2">
      <c r="D45010" s="343"/>
    </row>
    <row r="45011" spans="4:4" x14ac:dyDescent="0.2">
      <c r="D45011" s="343"/>
    </row>
    <row r="45012" spans="4:4" x14ac:dyDescent="0.2">
      <c r="D45012" s="343"/>
    </row>
    <row r="45013" spans="4:4" x14ac:dyDescent="0.2">
      <c r="D45013" s="343"/>
    </row>
    <row r="45014" spans="4:4" x14ac:dyDescent="0.2">
      <c r="D45014" s="343"/>
    </row>
    <row r="45015" spans="4:4" x14ac:dyDescent="0.2">
      <c r="D45015" s="343"/>
    </row>
    <row r="45016" spans="4:4" x14ac:dyDescent="0.2">
      <c r="D45016" s="343"/>
    </row>
    <row r="45017" spans="4:4" x14ac:dyDescent="0.2">
      <c r="D45017" s="343"/>
    </row>
    <row r="45018" spans="4:4" x14ac:dyDescent="0.2">
      <c r="D45018" s="343"/>
    </row>
    <row r="45019" spans="4:4" x14ac:dyDescent="0.2">
      <c r="D45019" s="343"/>
    </row>
    <row r="45020" spans="4:4" x14ac:dyDescent="0.2">
      <c r="D45020" s="343"/>
    </row>
    <row r="45021" spans="4:4" x14ac:dyDescent="0.2">
      <c r="D45021" s="343"/>
    </row>
    <row r="45022" spans="4:4" x14ac:dyDescent="0.2">
      <c r="D45022" s="343"/>
    </row>
    <row r="45023" spans="4:4" x14ac:dyDescent="0.2">
      <c r="D45023" s="343"/>
    </row>
    <row r="45024" spans="4:4" x14ac:dyDescent="0.2">
      <c r="D45024" s="343"/>
    </row>
    <row r="45025" spans="4:4" x14ac:dyDescent="0.2">
      <c r="D45025" s="343"/>
    </row>
    <row r="45026" spans="4:4" x14ac:dyDescent="0.2">
      <c r="D45026" s="343"/>
    </row>
    <row r="45027" spans="4:4" x14ac:dyDescent="0.2">
      <c r="D45027" s="343"/>
    </row>
    <row r="45028" spans="4:4" x14ac:dyDescent="0.2">
      <c r="D45028" s="343"/>
    </row>
    <row r="45029" spans="4:4" x14ac:dyDescent="0.2">
      <c r="D45029" s="343"/>
    </row>
    <row r="45030" spans="4:4" x14ac:dyDescent="0.2">
      <c r="D45030" s="343"/>
    </row>
    <row r="45031" spans="4:4" x14ac:dyDescent="0.2">
      <c r="D45031" s="343"/>
    </row>
    <row r="45032" spans="4:4" x14ac:dyDescent="0.2">
      <c r="D45032" s="343"/>
    </row>
    <row r="45033" spans="4:4" x14ac:dyDescent="0.2">
      <c r="D45033" s="343"/>
    </row>
    <row r="45034" spans="4:4" x14ac:dyDescent="0.2">
      <c r="D45034" s="343"/>
    </row>
    <row r="45035" spans="4:4" x14ac:dyDescent="0.2">
      <c r="D45035" s="343"/>
    </row>
    <row r="45036" spans="4:4" x14ac:dyDescent="0.2">
      <c r="D45036" s="343"/>
    </row>
    <row r="45037" spans="4:4" x14ac:dyDescent="0.2">
      <c r="D45037" s="343"/>
    </row>
    <row r="45038" spans="4:4" x14ac:dyDescent="0.2">
      <c r="D45038" s="343"/>
    </row>
    <row r="45039" spans="4:4" x14ac:dyDescent="0.2">
      <c r="D45039" s="343"/>
    </row>
    <row r="45040" spans="4:4" x14ac:dyDescent="0.2">
      <c r="D45040" s="343"/>
    </row>
    <row r="45041" spans="4:4" x14ac:dyDescent="0.2">
      <c r="D45041" s="343"/>
    </row>
    <row r="45042" spans="4:4" x14ac:dyDescent="0.2">
      <c r="D45042" s="343"/>
    </row>
    <row r="45043" spans="4:4" x14ac:dyDescent="0.2">
      <c r="D45043" s="343"/>
    </row>
    <row r="45044" spans="4:4" x14ac:dyDescent="0.2">
      <c r="D45044" s="343"/>
    </row>
    <row r="45045" spans="4:4" x14ac:dyDescent="0.2">
      <c r="D45045" s="343"/>
    </row>
    <row r="45046" spans="4:4" x14ac:dyDescent="0.2">
      <c r="D45046" s="343"/>
    </row>
    <row r="45047" spans="4:4" x14ac:dyDescent="0.2">
      <c r="D45047" s="343"/>
    </row>
    <row r="45048" spans="4:4" x14ac:dyDescent="0.2">
      <c r="D45048" s="343"/>
    </row>
    <row r="45049" spans="4:4" x14ac:dyDescent="0.2">
      <c r="D45049" s="343"/>
    </row>
    <row r="45050" spans="4:4" x14ac:dyDescent="0.2">
      <c r="D45050" s="343"/>
    </row>
    <row r="45051" spans="4:4" x14ac:dyDescent="0.2">
      <c r="D45051" s="343"/>
    </row>
    <row r="45052" spans="4:4" x14ac:dyDescent="0.2">
      <c r="D45052" s="343"/>
    </row>
    <row r="45053" spans="4:4" x14ac:dyDescent="0.2">
      <c r="D45053" s="343"/>
    </row>
    <row r="45054" spans="4:4" x14ac:dyDescent="0.2">
      <c r="D45054" s="343"/>
    </row>
    <row r="45055" spans="4:4" x14ac:dyDescent="0.2">
      <c r="D45055" s="343"/>
    </row>
    <row r="45056" spans="4:4" x14ac:dyDescent="0.2">
      <c r="D45056" s="343"/>
    </row>
    <row r="45057" spans="4:4" x14ac:dyDescent="0.2">
      <c r="D45057" s="343"/>
    </row>
    <row r="45058" spans="4:4" x14ac:dyDescent="0.2">
      <c r="D45058" s="343"/>
    </row>
    <row r="45059" spans="4:4" x14ac:dyDescent="0.2">
      <c r="D45059" s="343"/>
    </row>
    <row r="45060" spans="4:4" x14ac:dyDescent="0.2">
      <c r="D45060" s="343"/>
    </row>
    <row r="45061" spans="4:4" x14ac:dyDescent="0.2">
      <c r="D45061" s="343"/>
    </row>
    <row r="45062" spans="4:4" x14ac:dyDescent="0.2">
      <c r="D45062" s="343"/>
    </row>
    <row r="45063" spans="4:4" x14ac:dyDescent="0.2">
      <c r="D45063" s="343"/>
    </row>
    <row r="45064" spans="4:4" x14ac:dyDescent="0.2">
      <c r="D45064" s="343"/>
    </row>
    <row r="45065" spans="4:4" x14ac:dyDescent="0.2">
      <c r="D45065" s="343"/>
    </row>
    <row r="45066" spans="4:4" x14ac:dyDescent="0.2">
      <c r="D45066" s="343"/>
    </row>
    <row r="45067" spans="4:4" x14ac:dyDescent="0.2">
      <c r="D45067" s="343"/>
    </row>
    <row r="45068" spans="4:4" x14ac:dyDescent="0.2">
      <c r="D45068" s="343"/>
    </row>
    <row r="45069" spans="4:4" x14ac:dyDescent="0.2">
      <c r="D45069" s="343"/>
    </row>
    <row r="45070" spans="4:4" x14ac:dyDescent="0.2">
      <c r="D45070" s="343"/>
    </row>
    <row r="45071" spans="4:4" x14ac:dyDescent="0.2">
      <c r="D45071" s="343"/>
    </row>
    <row r="45072" spans="4:4" x14ac:dyDescent="0.2">
      <c r="D45072" s="343"/>
    </row>
    <row r="45073" spans="4:4" x14ac:dyDescent="0.2">
      <c r="D45073" s="343"/>
    </row>
    <row r="45074" spans="4:4" x14ac:dyDescent="0.2">
      <c r="D45074" s="343"/>
    </row>
    <row r="45075" spans="4:4" x14ac:dyDescent="0.2">
      <c r="D45075" s="343"/>
    </row>
    <row r="45076" spans="4:4" x14ac:dyDescent="0.2">
      <c r="D45076" s="343"/>
    </row>
    <row r="45077" spans="4:4" x14ac:dyDescent="0.2">
      <c r="D45077" s="343"/>
    </row>
    <row r="45078" spans="4:4" x14ac:dyDescent="0.2">
      <c r="D45078" s="343"/>
    </row>
    <row r="45079" spans="4:4" x14ac:dyDescent="0.2">
      <c r="D45079" s="343"/>
    </row>
    <row r="45080" spans="4:4" x14ac:dyDescent="0.2">
      <c r="D45080" s="343"/>
    </row>
    <row r="45081" spans="4:4" x14ac:dyDescent="0.2">
      <c r="D45081" s="343"/>
    </row>
    <row r="45082" spans="4:4" x14ac:dyDescent="0.2">
      <c r="D45082" s="343"/>
    </row>
    <row r="45083" spans="4:4" x14ac:dyDescent="0.2">
      <c r="D45083" s="343"/>
    </row>
    <row r="45084" spans="4:4" x14ac:dyDescent="0.2">
      <c r="D45084" s="343"/>
    </row>
    <row r="45085" spans="4:4" x14ac:dyDescent="0.2">
      <c r="D45085" s="343"/>
    </row>
    <row r="45086" spans="4:4" x14ac:dyDescent="0.2">
      <c r="D45086" s="343"/>
    </row>
    <row r="45087" spans="4:4" x14ac:dyDescent="0.2">
      <c r="D45087" s="343"/>
    </row>
    <row r="45088" spans="4:4" x14ac:dyDescent="0.2">
      <c r="D45088" s="343"/>
    </row>
    <row r="45089" spans="4:4" x14ac:dyDescent="0.2">
      <c r="D45089" s="343"/>
    </row>
    <row r="45090" spans="4:4" x14ac:dyDescent="0.2">
      <c r="D45090" s="343"/>
    </row>
    <row r="45091" spans="4:4" x14ac:dyDescent="0.2">
      <c r="D45091" s="343"/>
    </row>
    <row r="45092" spans="4:4" x14ac:dyDescent="0.2">
      <c r="D45092" s="343"/>
    </row>
    <row r="45093" spans="4:4" x14ac:dyDescent="0.2">
      <c r="D45093" s="343"/>
    </row>
    <row r="45094" spans="4:4" x14ac:dyDescent="0.2">
      <c r="D45094" s="343"/>
    </row>
    <row r="45095" spans="4:4" x14ac:dyDescent="0.2">
      <c r="D45095" s="343"/>
    </row>
    <row r="45096" spans="4:4" x14ac:dyDescent="0.2">
      <c r="D45096" s="343"/>
    </row>
    <row r="45097" spans="4:4" x14ac:dyDescent="0.2">
      <c r="D45097" s="343"/>
    </row>
    <row r="45098" spans="4:4" x14ac:dyDescent="0.2">
      <c r="D45098" s="343"/>
    </row>
    <row r="45099" spans="4:4" x14ac:dyDescent="0.2">
      <c r="D45099" s="343"/>
    </row>
    <row r="45100" spans="4:4" x14ac:dyDescent="0.2">
      <c r="D45100" s="343"/>
    </row>
    <row r="45101" spans="4:4" x14ac:dyDescent="0.2">
      <c r="D45101" s="343"/>
    </row>
    <row r="45102" spans="4:4" x14ac:dyDescent="0.2">
      <c r="D45102" s="343"/>
    </row>
    <row r="45103" spans="4:4" x14ac:dyDescent="0.2">
      <c r="D45103" s="343"/>
    </row>
    <row r="45104" spans="4:4" x14ac:dyDescent="0.2">
      <c r="D45104" s="343"/>
    </row>
    <row r="45105" spans="4:4" x14ac:dyDescent="0.2">
      <c r="D45105" s="343"/>
    </row>
    <row r="45106" spans="4:4" x14ac:dyDescent="0.2">
      <c r="D45106" s="343"/>
    </row>
    <row r="45107" spans="4:4" x14ac:dyDescent="0.2">
      <c r="D45107" s="343"/>
    </row>
    <row r="45108" spans="4:4" x14ac:dyDescent="0.2">
      <c r="D45108" s="343"/>
    </row>
    <row r="45109" spans="4:4" x14ac:dyDescent="0.2">
      <c r="D45109" s="343"/>
    </row>
    <row r="45110" spans="4:4" x14ac:dyDescent="0.2">
      <c r="D45110" s="343"/>
    </row>
    <row r="45111" spans="4:4" x14ac:dyDescent="0.2">
      <c r="D45111" s="343"/>
    </row>
    <row r="45112" spans="4:4" x14ac:dyDescent="0.2">
      <c r="D45112" s="343"/>
    </row>
    <row r="45113" spans="4:4" x14ac:dyDescent="0.2">
      <c r="D45113" s="343"/>
    </row>
    <row r="45114" spans="4:4" x14ac:dyDescent="0.2">
      <c r="D45114" s="343"/>
    </row>
    <row r="45115" spans="4:4" x14ac:dyDescent="0.2">
      <c r="D45115" s="343"/>
    </row>
    <row r="45116" spans="4:4" x14ac:dyDescent="0.2">
      <c r="D45116" s="343"/>
    </row>
    <row r="45117" spans="4:4" x14ac:dyDescent="0.2">
      <c r="D45117" s="343"/>
    </row>
    <row r="45118" spans="4:4" x14ac:dyDescent="0.2">
      <c r="D45118" s="343"/>
    </row>
    <row r="45119" spans="4:4" x14ac:dyDescent="0.2">
      <c r="D45119" s="343"/>
    </row>
    <row r="45120" spans="4:4" x14ac:dyDescent="0.2">
      <c r="D45120" s="343"/>
    </row>
    <row r="45121" spans="4:4" x14ac:dyDescent="0.2">
      <c r="D45121" s="343"/>
    </row>
    <row r="45122" spans="4:4" x14ac:dyDescent="0.2">
      <c r="D45122" s="343"/>
    </row>
    <row r="45123" spans="4:4" x14ac:dyDescent="0.2">
      <c r="D45123" s="343"/>
    </row>
    <row r="45124" spans="4:4" x14ac:dyDescent="0.2">
      <c r="D45124" s="343"/>
    </row>
    <row r="45125" spans="4:4" x14ac:dyDescent="0.2">
      <c r="D45125" s="343"/>
    </row>
    <row r="45126" spans="4:4" x14ac:dyDescent="0.2">
      <c r="D45126" s="343"/>
    </row>
    <row r="45127" spans="4:4" x14ac:dyDescent="0.2">
      <c r="D45127" s="343"/>
    </row>
    <row r="45128" spans="4:4" x14ac:dyDescent="0.2">
      <c r="D45128" s="343"/>
    </row>
    <row r="45129" spans="4:4" x14ac:dyDescent="0.2">
      <c r="D45129" s="343"/>
    </row>
    <row r="45130" spans="4:4" x14ac:dyDescent="0.2">
      <c r="D45130" s="343"/>
    </row>
    <row r="45131" spans="4:4" x14ac:dyDescent="0.2">
      <c r="D45131" s="343"/>
    </row>
    <row r="45132" spans="4:4" x14ac:dyDescent="0.2">
      <c r="D45132" s="343"/>
    </row>
    <row r="45133" spans="4:4" x14ac:dyDescent="0.2">
      <c r="D45133" s="343"/>
    </row>
    <row r="45134" spans="4:4" x14ac:dyDescent="0.2">
      <c r="D45134" s="343"/>
    </row>
    <row r="45135" spans="4:4" x14ac:dyDescent="0.2">
      <c r="D45135" s="343"/>
    </row>
    <row r="45136" spans="4:4" x14ac:dyDescent="0.2">
      <c r="D45136" s="343"/>
    </row>
    <row r="45137" spans="4:4" x14ac:dyDescent="0.2">
      <c r="D45137" s="343"/>
    </row>
    <row r="45138" spans="4:4" x14ac:dyDescent="0.2">
      <c r="D45138" s="343"/>
    </row>
    <row r="45139" spans="4:4" x14ac:dyDescent="0.2">
      <c r="D45139" s="343"/>
    </row>
    <row r="45140" spans="4:4" x14ac:dyDescent="0.2">
      <c r="D45140" s="343"/>
    </row>
    <row r="45141" spans="4:4" x14ac:dyDescent="0.2">
      <c r="D45141" s="343"/>
    </row>
    <row r="45142" spans="4:4" x14ac:dyDescent="0.2">
      <c r="D45142" s="343"/>
    </row>
    <row r="45143" spans="4:4" x14ac:dyDescent="0.2">
      <c r="D45143" s="343"/>
    </row>
    <row r="45144" spans="4:4" x14ac:dyDescent="0.2">
      <c r="D45144" s="343"/>
    </row>
    <row r="45145" spans="4:4" x14ac:dyDescent="0.2">
      <c r="D45145" s="343"/>
    </row>
    <row r="45146" spans="4:4" x14ac:dyDescent="0.2">
      <c r="D45146" s="343"/>
    </row>
    <row r="45147" spans="4:4" x14ac:dyDescent="0.2">
      <c r="D45147" s="343"/>
    </row>
    <row r="45148" spans="4:4" x14ac:dyDescent="0.2">
      <c r="D45148" s="343"/>
    </row>
    <row r="45149" spans="4:4" x14ac:dyDescent="0.2">
      <c r="D45149" s="343"/>
    </row>
    <row r="45150" spans="4:4" x14ac:dyDescent="0.2">
      <c r="D45150" s="343"/>
    </row>
    <row r="45151" spans="4:4" x14ac:dyDescent="0.2">
      <c r="D45151" s="343"/>
    </row>
    <row r="45152" spans="4:4" x14ac:dyDescent="0.2">
      <c r="D45152" s="343"/>
    </row>
    <row r="45153" spans="4:4" x14ac:dyDescent="0.2">
      <c r="D45153" s="343"/>
    </row>
    <row r="45154" spans="4:4" x14ac:dyDescent="0.2">
      <c r="D45154" s="343"/>
    </row>
    <row r="45155" spans="4:4" x14ac:dyDescent="0.2">
      <c r="D45155" s="343"/>
    </row>
    <row r="45156" spans="4:4" x14ac:dyDescent="0.2">
      <c r="D45156" s="343"/>
    </row>
    <row r="45157" spans="4:4" x14ac:dyDescent="0.2">
      <c r="D45157" s="343"/>
    </row>
    <row r="45158" spans="4:4" x14ac:dyDescent="0.2">
      <c r="D45158" s="343"/>
    </row>
    <row r="45159" spans="4:4" x14ac:dyDescent="0.2">
      <c r="D45159" s="343"/>
    </row>
    <row r="45160" spans="4:4" x14ac:dyDescent="0.2">
      <c r="D45160" s="343"/>
    </row>
    <row r="45161" spans="4:4" x14ac:dyDescent="0.2">
      <c r="D45161" s="343"/>
    </row>
    <row r="45162" spans="4:4" x14ac:dyDescent="0.2">
      <c r="D45162" s="343"/>
    </row>
    <row r="45163" spans="4:4" x14ac:dyDescent="0.2">
      <c r="D45163" s="343"/>
    </row>
    <row r="45164" spans="4:4" x14ac:dyDescent="0.2">
      <c r="D45164" s="343"/>
    </row>
    <row r="45165" spans="4:4" x14ac:dyDescent="0.2">
      <c r="D45165" s="343"/>
    </row>
    <row r="45166" spans="4:4" x14ac:dyDescent="0.2">
      <c r="D45166" s="343"/>
    </row>
    <row r="45167" spans="4:4" x14ac:dyDescent="0.2">
      <c r="D45167" s="343"/>
    </row>
    <row r="45168" spans="4:4" x14ac:dyDescent="0.2">
      <c r="D45168" s="343"/>
    </row>
    <row r="45169" spans="4:4" x14ac:dyDescent="0.2">
      <c r="D45169" s="343"/>
    </row>
    <row r="45170" spans="4:4" x14ac:dyDescent="0.2">
      <c r="D45170" s="343"/>
    </row>
    <row r="45171" spans="4:4" x14ac:dyDescent="0.2">
      <c r="D45171" s="343"/>
    </row>
    <row r="45172" spans="4:4" x14ac:dyDescent="0.2">
      <c r="D45172" s="343"/>
    </row>
    <row r="45173" spans="4:4" x14ac:dyDescent="0.2">
      <c r="D45173" s="343"/>
    </row>
    <row r="45174" spans="4:4" x14ac:dyDescent="0.2">
      <c r="D45174" s="343"/>
    </row>
    <row r="45175" spans="4:4" x14ac:dyDescent="0.2">
      <c r="D45175" s="343"/>
    </row>
    <row r="45176" spans="4:4" x14ac:dyDescent="0.2">
      <c r="D45176" s="343"/>
    </row>
    <row r="45177" spans="4:4" x14ac:dyDescent="0.2">
      <c r="D45177" s="343"/>
    </row>
    <row r="45178" spans="4:4" x14ac:dyDescent="0.2">
      <c r="D45178" s="343"/>
    </row>
    <row r="45179" spans="4:4" x14ac:dyDescent="0.2">
      <c r="D45179" s="343"/>
    </row>
    <row r="45180" spans="4:4" x14ac:dyDescent="0.2">
      <c r="D45180" s="343"/>
    </row>
    <row r="45181" spans="4:4" x14ac:dyDescent="0.2">
      <c r="D45181" s="343"/>
    </row>
    <row r="45182" spans="4:4" x14ac:dyDescent="0.2">
      <c r="D45182" s="343"/>
    </row>
    <row r="45183" spans="4:4" x14ac:dyDescent="0.2">
      <c r="D45183" s="343"/>
    </row>
    <row r="45184" spans="4:4" x14ac:dyDescent="0.2">
      <c r="D45184" s="343"/>
    </row>
    <row r="45185" spans="4:4" x14ac:dyDescent="0.2">
      <c r="D45185" s="343"/>
    </row>
    <row r="45186" spans="4:4" x14ac:dyDescent="0.2">
      <c r="D45186" s="343"/>
    </row>
    <row r="45187" spans="4:4" x14ac:dyDescent="0.2">
      <c r="D45187" s="343"/>
    </row>
    <row r="45188" spans="4:4" x14ac:dyDescent="0.2">
      <c r="D45188" s="343"/>
    </row>
    <row r="45189" spans="4:4" x14ac:dyDescent="0.2">
      <c r="D45189" s="343"/>
    </row>
    <row r="45190" spans="4:4" x14ac:dyDescent="0.2">
      <c r="D45190" s="343"/>
    </row>
    <row r="45191" spans="4:4" x14ac:dyDescent="0.2">
      <c r="D45191" s="343"/>
    </row>
    <row r="45192" spans="4:4" x14ac:dyDescent="0.2">
      <c r="D45192" s="343"/>
    </row>
    <row r="45193" spans="4:4" x14ac:dyDescent="0.2">
      <c r="D45193" s="343"/>
    </row>
    <row r="45194" spans="4:4" x14ac:dyDescent="0.2">
      <c r="D45194" s="343"/>
    </row>
    <row r="45195" spans="4:4" x14ac:dyDescent="0.2">
      <c r="D45195" s="343"/>
    </row>
    <row r="45196" spans="4:4" x14ac:dyDescent="0.2">
      <c r="D45196" s="343"/>
    </row>
    <row r="45197" spans="4:4" x14ac:dyDescent="0.2">
      <c r="D45197" s="343"/>
    </row>
    <row r="45198" spans="4:4" x14ac:dyDescent="0.2">
      <c r="D45198" s="343"/>
    </row>
    <row r="45199" spans="4:4" x14ac:dyDescent="0.2">
      <c r="D45199" s="343"/>
    </row>
    <row r="45200" spans="4:4" x14ac:dyDescent="0.2">
      <c r="D45200" s="343"/>
    </row>
    <row r="45201" spans="4:4" x14ac:dyDescent="0.2">
      <c r="D45201" s="343"/>
    </row>
    <row r="45202" spans="4:4" x14ac:dyDescent="0.2">
      <c r="D45202" s="343"/>
    </row>
    <row r="45203" spans="4:4" x14ac:dyDescent="0.2">
      <c r="D45203" s="343"/>
    </row>
    <row r="45204" spans="4:4" x14ac:dyDescent="0.2">
      <c r="D45204" s="343"/>
    </row>
    <row r="45205" spans="4:4" x14ac:dyDescent="0.2">
      <c r="D45205" s="343"/>
    </row>
    <row r="45206" spans="4:4" x14ac:dyDescent="0.2">
      <c r="D45206" s="343"/>
    </row>
    <row r="45207" spans="4:4" x14ac:dyDescent="0.2">
      <c r="D45207" s="343"/>
    </row>
    <row r="45208" spans="4:4" x14ac:dyDescent="0.2">
      <c r="D45208" s="343"/>
    </row>
    <row r="45209" spans="4:4" x14ac:dyDescent="0.2">
      <c r="D45209" s="343"/>
    </row>
    <row r="45210" spans="4:4" x14ac:dyDescent="0.2">
      <c r="D45210" s="343"/>
    </row>
    <row r="45211" spans="4:4" x14ac:dyDescent="0.2">
      <c r="D45211" s="343"/>
    </row>
    <row r="45212" spans="4:4" x14ac:dyDescent="0.2">
      <c r="D45212" s="343"/>
    </row>
    <row r="45213" spans="4:4" x14ac:dyDescent="0.2">
      <c r="D45213" s="343"/>
    </row>
    <row r="45214" spans="4:4" x14ac:dyDescent="0.2">
      <c r="D45214" s="343"/>
    </row>
    <row r="45215" spans="4:4" x14ac:dyDescent="0.2">
      <c r="D45215" s="343"/>
    </row>
    <row r="45216" spans="4:4" x14ac:dyDescent="0.2">
      <c r="D45216" s="343"/>
    </row>
    <row r="45217" spans="4:4" x14ac:dyDescent="0.2">
      <c r="D45217" s="343"/>
    </row>
    <row r="45218" spans="4:4" x14ac:dyDescent="0.2">
      <c r="D45218" s="343"/>
    </row>
    <row r="45219" spans="4:4" x14ac:dyDescent="0.2">
      <c r="D45219" s="343"/>
    </row>
    <row r="45220" spans="4:4" x14ac:dyDescent="0.2">
      <c r="D45220" s="343"/>
    </row>
    <row r="45221" spans="4:4" x14ac:dyDescent="0.2">
      <c r="D45221" s="343"/>
    </row>
    <row r="45222" spans="4:4" x14ac:dyDescent="0.2">
      <c r="D45222" s="343"/>
    </row>
    <row r="45223" spans="4:4" x14ac:dyDescent="0.2">
      <c r="D45223" s="343"/>
    </row>
    <row r="45224" spans="4:4" x14ac:dyDescent="0.2">
      <c r="D45224" s="343"/>
    </row>
    <row r="45225" spans="4:4" x14ac:dyDescent="0.2">
      <c r="D45225" s="343"/>
    </row>
    <row r="45226" spans="4:4" x14ac:dyDescent="0.2">
      <c r="D45226" s="343"/>
    </row>
    <row r="45227" spans="4:4" x14ac:dyDescent="0.2">
      <c r="D45227" s="343"/>
    </row>
    <row r="45228" spans="4:4" x14ac:dyDescent="0.2">
      <c r="D45228" s="343"/>
    </row>
    <row r="45229" spans="4:4" x14ac:dyDescent="0.2">
      <c r="D45229" s="343"/>
    </row>
    <row r="45230" spans="4:4" x14ac:dyDescent="0.2">
      <c r="D45230" s="343"/>
    </row>
    <row r="45231" spans="4:4" x14ac:dyDescent="0.2">
      <c r="D45231" s="343"/>
    </row>
    <row r="45232" spans="4:4" x14ac:dyDescent="0.2">
      <c r="D45232" s="343"/>
    </row>
    <row r="45233" spans="4:4" x14ac:dyDescent="0.2">
      <c r="D45233" s="343"/>
    </row>
    <row r="45234" spans="4:4" x14ac:dyDescent="0.2">
      <c r="D45234" s="343"/>
    </row>
    <row r="45235" spans="4:4" x14ac:dyDescent="0.2">
      <c r="D45235" s="343"/>
    </row>
    <row r="45236" spans="4:4" x14ac:dyDescent="0.2">
      <c r="D45236" s="343"/>
    </row>
    <row r="45237" spans="4:4" x14ac:dyDescent="0.2">
      <c r="D45237" s="343"/>
    </row>
    <row r="45238" spans="4:4" x14ac:dyDescent="0.2">
      <c r="D45238" s="343"/>
    </row>
    <row r="45239" spans="4:4" x14ac:dyDescent="0.2">
      <c r="D45239" s="343"/>
    </row>
    <row r="45240" spans="4:4" x14ac:dyDescent="0.2">
      <c r="D45240" s="343"/>
    </row>
    <row r="45241" spans="4:4" x14ac:dyDescent="0.2">
      <c r="D45241" s="343"/>
    </row>
    <row r="45242" spans="4:4" x14ac:dyDescent="0.2">
      <c r="D45242" s="343"/>
    </row>
    <row r="45243" spans="4:4" x14ac:dyDescent="0.2">
      <c r="D45243" s="343"/>
    </row>
    <row r="45244" spans="4:4" x14ac:dyDescent="0.2">
      <c r="D45244" s="343"/>
    </row>
    <row r="45245" spans="4:4" x14ac:dyDescent="0.2">
      <c r="D45245" s="343"/>
    </row>
    <row r="45246" spans="4:4" x14ac:dyDescent="0.2">
      <c r="D45246" s="343"/>
    </row>
    <row r="45247" spans="4:4" x14ac:dyDescent="0.2">
      <c r="D45247" s="343"/>
    </row>
    <row r="45248" spans="4:4" x14ac:dyDescent="0.2">
      <c r="D45248" s="343"/>
    </row>
    <row r="45249" spans="4:4" x14ac:dyDescent="0.2">
      <c r="D45249" s="343"/>
    </row>
    <row r="45250" spans="4:4" x14ac:dyDescent="0.2">
      <c r="D45250" s="343"/>
    </row>
    <row r="45251" spans="4:4" x14ac:dyDescent="0.2">
      <c r="D45251" s="343"/>
    </row>
    <row r="45252" spans="4:4" x14ac:dyDescent="0.2">
      <c r="D45252" s="343"/>
    </row>
    <row r="45253" spans="4:4" x14ac:dyDescent="0.2">
      <c r="D45253" s="343"/>
    </row>
    <row r="45254" spans="4:4" x14ac:dyDescent="0.2">
      <c r="D45254" s="343"/>
    </row>
    <row r="45255" spans="4:4" x14ac:dyDescent="0.2">
      <c r="D45255" s="343"/>
    </row>
    <row r="45256" spans="4:4" x14ac:dyDescent="0.2">
      <c r="D45256" s="343"/>
    </row>
    <row r="45257" spans="4:4" x14ac:dyDescent="0.2">
      <c r="D45257" s="343"/>
    </row>
    <row r="45258" spans="4:4" x14ac:dyDescent="0.2">
      <c r="D45258" s="343"/>
    </row>
    <row r="45259" spans="4:4" x14ac:dyDescent="0.2">
      <c r="D45259" s="343"/>
    </row>
    <row r="45260" spans="4:4" x14ac:dyDescent="0.2">
      <c r="D45260" s="343"/>
    </row>
    <row r="45261" spans="4:4" x14ac:dyDescent="0.2">
      <c r="D45261" s="343"/>
    </row>
    <row r="45262" spans="4:4" x14ac:dyDescent="0.2">
      <c r="D45262" s="343"/>
    </row>
    <row r="45263" spans="4:4" x14ac:dyDescent="0.2">
      <c r="D45263" s="343"/>
    </row>
    <row r="45264" spans="4:4" x14ac:dyDescent="0.2">
      <c r="D45264" s="343"/>
    </row>
    <row r="45265" spans="4:4" x14ac:dyDescent="0.2">
      <c r="D45265" s="343"/>
    </row>
    <row r="45266" spans="4:4" x14ac:dyDescent="0.2">
      <c r="D45266" s="343"/>
    </row>
    <row r="45267" spans="4:4" x14ac:dyDescent="0.2">
      <c r="D45267" s="343"/>
    </row>
    <row r="45268" spans="4:4" x14ac:dyDescent="0.2">
      <c r="D45268" s="343"/>
    </row>
    <row r="45269" spans="4:4" x14ac:dyDescent="0.2">
      <c r="D45269" s="343"/>
    </row>
    <row r="45270" spans="4:4" x14ac:dyDescent="0.2">
      <c r="D45270" s="343"/>
    </row>
    <row r="45271" spans="4:4" x14ac:dyDescent="0.2">
      <c r="D45271" s="343"/>
    </row>
    <row r="45272" spans="4:4" x14ac:dyDescent="0.2">
      <c r="D45272" s="343"/>
    </row>
    <row r="45273" spans="4:4" x14ac:dyDescent="0.2">
      <c r="D45273" s="343"/>
    </row>
    <row r="45274" spans="4:4" x14ac:dyDescent="0.2">
      <c r="D45274" s="343"/>
    </row>
    <row r="45275" spans="4:4" x14ac:dyDescent="0.2">
      <c r="D45275" s="343"/>
    </row>
    <row r="45276" spans="4:4" x14ac:dyDescent="0.2">
      <c r="D45276" s="343"/>
    </row>
    <row r="45277" spans="4:4" x14ac:dyDescent="0.2">
      <c r="D45277" s="343"/>
    </row>
    <row r="45278" spans="4:4" x14ac:dyDescent="0.2">
      <c r="D45278" s="343"/>
    </row>
    <row r="45279" spans="4:4" x14ac:dyDescent="0.2">
      <c r="D45279" s="343"/>
    </row>
    <row r="45280" spans="4:4" x14ac:dyDescent="0.2">
      <c r="D45280" s="343"/>
    </row>
    <row r="45281" spans="4:4" x14ac:dyDescent="0.2">
      <c r="D45281" s="343"/>
    </row>
    <row r="45282" spans="4:4" x14ac:dyDescent="0.2">
      <c r="D45282" s="343"/>
    </row>
    <row r="45283" spans="4:4" x14ac:dyDescent="0.2">
      <c r="D45283" s="343"/>
    </row>
    <row r="45284" spans="4:4" x14ac:dyDescent="0.2">
      <c r="D45284" s="343"/>
    </row>
    <row r="45285" spans="4:4" x14ac:dyDescent="0.2">
      <c r="D45285" s="343"/>
    </row>
    <row r="45286" spans="4:4" x14ac:dyDescent="0.2">
      <c r="D45286" s="343"/>
    </row>
    <row r="45287" spans="4:4" x14ac:dyDescent="0.2">
      <c r="D45287" s="343"/>
    </row>
    <row r="45288" spans="4:4" x14ac:dyDescent="0.2">
      <c r="D45288" s="343"/>
    </row>
    <row r="45289" spans="4:4" x14ac:dyDescent="0.2">
      <c r="D45289" s="343"/>
    </row>
    <row r="45290" spans="4:4" x14ac:dyDescent="0.2">
      <c r="D45290" s="343"/>
    </row>
    <row r="45291" spans="4:4" x14ac:dyDescent="0.2">
      <c r="D45291" s="343"/>
    </row>
    <row r="45292" spans="4:4" x14ac:dyDescent="0.2">
      <c r="D45292" s="343"/>
    </row>
    <row r="45293" spans="4:4" x14ac:dyDescent="0.2">
      <c r="D45293" s="343"/>
    </row>
    <row r="45294" spans="4:4" x14ac:dyDescent="0.2">
      <c r="D45294" s="343"/>
    </row>
    <row r="45295" spans="4:4" x14ac:dyDescent="0.2">
      <c r="D45295" s="343"/>
    </row>
    <row r="45296" spans="4:4" x14ac:dyDescent="0.2">
      <c r="D45296" s="343"/>
    </row>
    <row r="45297" spans="4:4" x14ac:dyDescent="0.2">
      <c r="D45297" s="343"/>
    </row>
    <row r="45298" spans="4:4" x14ac:dyDescent="0.2">
      <c r="D45298" s="343"/>
    </row>
    <row r="45299" spans="4:4" x14ac:dyDescent="0.2">
      <c r="D45299" s="343"/>
    </row>
    <row r="45300" spans="4:4" x14ac:dyDescent="0.2">
      <c r="D45300" s="343"/>
    </row>
    <row r="45301" spans="4:4" x14ac:dyDescent="0.2">
      <c r="D45301" s="343"/>
    </row>
    <row r="45302" spans="4:4" x14ac:dyDescent="0.2">
      <c r="D45302" s="343"/>
    </row>
    <row r="45303" spans="4:4" x14ac:dyDescent="0.2">
      <c r="D45303" s="343"/>
    </row>
    <row r="45304" spans="4:4" x14ac:dyDescent="0.2">
      <c r="D45304" s="343"/>
    </row>
    <row r="45305" spans="4:4" x14ac:dyDescent="0.2">
      <c r="D45305" s="343"/>
    </row>
    <row r="45306" spans="4:4" x14ac:dyDescent="0.2">
      <c r="D45306" s="343"/>
    </row>
    <row r="45307" spans="4:4" x14ac:dyDescent="0.2">
      <c r="D45307" s="343"/>
    </row>
    <row r="45308" spans="4:4" x14ac:dyDescent="0.2">
      <c r="D45308" s="343"/>
    </row>
    <row r="45309" spans="4:4" x14ac:dyDescent="0.2">
      <c r="D45309" s="343"/>
    </row>
    <row r="45310" spans="4:4" x14ac:dyDescent="0.2">
      <c r="D45310" s="343"/>
    </row>
    <row r="45311" spans="4:4" x14ac:dyDescent="0.2">
      <c r="D45311" s="343"/>
    </row>
    <row r="45312" spans="4:4" x14ac:dyDescent="0.2">
      <c r="D45312" s="343"/>
    </row>
    <row r="45313" spans="4:4" x14ac:dyDescent="0.2">
      <c r="D45313" s="343"/>
    </row>
    <row r="45314" spans="4:4" x14ac:dyDescent="0.2">
      <c r="D45314" s="343"/>
    </row>
    <row r="45315" spans="4:4" x14ac:dyDescent="0.2">
      <c r="D45315" s="343"/>
    </row>
    <row r="45316" spans="4:4" x14ac:dyDescent="0.2">
      <c r="D45316" s="343"/>
    </row>
    <row r="45317" spans="4:4" x14ac:dyDescent="0.2">
      <c r="D45317" s="343"/>
    </row>
    <row r="45318" spans="4:4" x14ac:dyDescent="0.2">
      <c r="D45318" s="343"/>
    </row>
    <row r="45319" spans="4:4" x14ac:dyDescent="0.2">
      <c r="D45319" s="343"/>
    </row>
    <row r="45320" spans="4:4" x14ac:dyDescent="0.2">
      <c r="D45320" s="343"/>
    </row>
    <row r="45321" spans="4:4" x14ac:dyDescent="0.2">
      <c r="D45321" s="343"/>
    </row>
    <row r="45322" spans="4:4" x14ac:dyDescent="0.2">
      <c r="D45322" s="343"/>
    </row>
    <row r="45323" spans="4:4" x14ac:dyDescent="0.2">
      <c r="D45323" s="343"/>
    </row>
    <row r="45324" spans="4:4" x14ac:dyDescent="0.2">
      <c r="D45324" s="343"/>
    </row>
    <row r="45325" spans="4:4" x14ac:dyDescent="0.2">
      <c r="D45325" s="343"/>
    </row>
    <row r="45326" spans="4:4" x14ac:dyDescent="0.2">
      <c r="D45326" s="343"/>
    </row>
    <row r="45327" spans="4:4" x14ac:dyDescent="0.2">
      <c r="D45327" s="343"/>
    </row>
    <row r="45328" spans="4:4" x14ac:dyDescent="0.2">
      <c r="D45328" s="343"/>
    </row>
    <row r="45329" spans="4:4" x14ac:dyDescent="0.2">
      <c r="D45329" s="343"/>
    </row>
    <row r="45330" spans="4:4" x14ac:dyDescent="0.2">
      <c r="D45330" s="343"/>
    </row>
    <row r="45331" spans="4:4" x14ac:dyDescent="0.2">
      <c r="D45331" s="343"/>
    </row>
    <row r="45332" spans="4:4" x14ac:dyDescent="0.2">
      <c r="D45332" s="343"/>
    </row>
    <row r="45333" spans="4:4" x14ac:dyDescent="0.2">
      <c r="D45333" s="343"/>
    </row>
    <row r="45334" spans="4:4" x14ac:dyDescent="0.2">
      <c r="D45334" s="343"/>
    </row>
    <row r="45335" spans="4:4" x14ac:dyDescent="0.2">
      <c r="D45335" s="343"/>
    </row>
    <row r="45336" spans="4:4" x14ac:dyDescent="0.2">
      <c r="D45336" s="343"/>
    </row>
    <row r="45337" spans="4:4" x14ac:dyDescent="0.2">
      <c r="D45337" s="343"/>
    </row>
    <row r="45338" spans="4:4" x14ac:dyDescent="0.2">
      <c r="D45338" s="343"/>
    </row>
    <row r="45339" spans="4:4" x14ac:dyDescent="0.2">
      <c r="D45339" s="343"/>
    </row>
    <row r="45340" spans="4:4" x14ac:dyDescent="0.2">
      <c r="D45340" s="343"/>
    </row>
    <row r="45341" spans="4:4" x14ac:dyDescent="0.2">
      <c r="D45341" s="343"/>
    </row>
    <row r="45342" spans="4:4" x14ac:dyDescent="0.2">
      <c r="D45342" s="343"/>
    </row>
    <row r="45343" spans="4:4" x14ac:dyDescent="0.2">
      <c r="D45343" s="343"/>
    </row>
    <row r="45344" spans="4:4" x14ac:dyDescent="0.2">
      <c r="D45344" s="343"/>
    </row>
    <row r="45345" spans="4:4" x14ac:dyDescent="0.2">
      <c r="D45345" s="343"/>
    </row>
    <row r="45346" spans="4:4" x14ac:dyDescent="0.2">
      <c r="D45346" s="343"/>
    </row>
    <row r="45347" spans="4:4" x14ac:dyDescent="0.2">
      <c r="D45347" s="343"/>
    </row>
    <row r="45348" spans="4:4" x14ac:dyDescent="0.2">
      <c r="D45348" s="343"/>
    </row>
    <row r="45349" spans="4:4" x14ac:dyDescent="0.2">
      <c r="D45349" s="343"/>
    </row>
    <row r="45350" spans="4:4" x14ac:dyDescent="0.2">
      <c r="D45350" s="343"/>
    </row>
    <row r="45351" spans="4:4" x14ac:dyDescent="0.2">
      <c r="D45351" s="343"/>
    </row>
    <row r="45352" spans="4:4" x14ac:dyDescent="0.2">
      <c r="D45352" s="343"/>
    </row>
    <row r="45353" spans="4:4" x14ac:dyDescent="0.2">
      <c r="D45353" s="343"/>
    </row>
    <row r="45354" spans="4:4" x14ac:dyDescent="0.2">
      <c r="D45354" s="343"/>
    </row>
    <row r="45355" spans="4:4" x14ac:dyDescent="0.2">
      <c r="D45355" s="343"/>
    </row>
    <row r="45356" spans="4:4" x14ac:dyDescent="0.2">
      <c r="D45356" s="343"/>
    </row>
    <row r="45357" spans="4:4" x14ac:dyDescent="0.2">
      <c r="D45357" s="343"/>
    </row>
    <row r="45358" spans="4:4" x14ac:dyDescent="0.2">
      <c r="D45358" s="343"/>
    </row>
    <row r="45359" spans="4:4" x14ac:dyDescent="0.2">
      <c r="D45359" s="343"/>
    </row>
    <row r="45360" spans="4:4" x14ac:dyDescent="0.2">
      <c r="D45360" s="343"/>
    </row>
    <row r="45361" spans="4:4" x14ac:dyDescent="0.2">
      <c r="D45361" s="343"/>
    </row>
    <row r="45362" spans="4:4" x14ac:dyDescent="0.2">
      <c r="D45362" s="343"/>
    </row>
    <row r="45363" spans="4:4" x14ac:dyDescent="0.2">
      <c r="D45363" s="343"/>
    </row>
    <row r="45364" spans="4:4" x14ac:dyDescent="0.2">
      <c r="D45364" s="343"/>
    </row>
    <row r="45365" spans="4:4" x14ac:dyDescent="0.2">
      <c r="D45365" s="343"/>
    </row>
    <row r="45366" spans="4:4" x14ac:dyDescent="0.2">
      <c r="D45366" s="343"/>
    </row>
    <row r="45367" spans="4:4" x14ac:dyDescent="0.2">
      <c r="D45367" s="343"/>
    </row>
    <row r="45368" spans="4:4" x14ac:dyDescent="0.2">
      <c r="D45368" s="343"/>
    </row>
    <row r="45369" spans="4:4" x14ac:dyDescent="0.2">
      <c r="D45369" s="343"/>
    </row>
    <row r="45370" spans="4:4" x14ac:dyDescent="0.2">
      <c r="D45370" s="343"/>
    </row>
    <row r="45371" spans="4:4" x14ac:dyDescent="0.2">
      <c r="D45371" s="343"/>
    </row>
    <row r="45372" spans="4:4" x14ac:dyDescent="0.2">
      <c r="D45372" s="343"/>
    </row>
    <row r="45373" spans="4:4" x14ac:dyDescent="0.2">
      <c r="D45373" s="343"/>
    </row>
    <row r="45374" spans="4:4" x14ac:dyDescent="0.2">
      <c r="D45374" s="343"/>
    </row>
    <row r="45375" spans="4:4" x14ac:dyDescent="0.2">
      <c r="D45375" s="343"/>
    </row>
    <row r="45376" spans="4:4" x14ac:dyDescent="0.2">
      <c r="D45376" s="343"/>
    </row>
    <row r="45377" spans="4:4" x14ac:dyDescent="0.2">
      <c r="D45377" s="343"/>
    </row>
    <row r="45378" spans="4:4" x14ac:dyDescent="0.2">
      <c r="D45378" s="343"/>
    </row>
    <row r="45379" spans="4:4" x14ac:dyDescent="0.2">
      <c r="D45379" s="343"/>
    </row>
    <row r="45380" spans="4:4" x14ac:dyDescent="0.2">
      <c r="D45380" s="343"/>
    </row>
    <row r="45381" spans="4:4" x14ac:dyDescent="0.2">
      <c r="D45381" s="343"/>
    </row>
    <row r="45382" spans="4:4" x14ac:dyDescent="0.2">
      <c r="D45382" s="343"/>
    </row>
    <row r="45383" spans="4:4" x14ac:dyDescent="0.2">
      <c r="D45383" s="343"/>
    </row>
    <row r="45384" spans="4:4" x14ac:dyDescent="0.2">
      <c r="D45384" s="343"/>
    </row>
    <row r="45385" spans="4:4" x14ac:dyDescent="0.2">
      <c r="D45385" s="343"/>
    </row>
    <row r="45386" spans="4:4" x14ac:dyDescent="0.2">
      <c r="D45386" s="343"/>
    </row>
    <row r="45387" spans="4:4" x14ac:dyDescent="0.2">
      <c r="D45387" s="343"/>
    </row>
    <row r="45388" spans="4:4" x14ac:dyDescent="0.2">
      <c r="D45388" s="343"/>
    </row>
    <row r="45389" spans="4:4" x14ac:dyDescent="0.2">
      <c r="D45389" s="343"/>
    </row>
    <row r="45390" spans="4:4" x14ac:dyDescent="0.2">
      <c r="D45390" s="343"/>
    </row>
    <row r="45391" spans="4:4" x14ac:dyDescent="0.2">
      <c r="D45391" s="343"/>
    </row>
    <row r="45392" spans="4:4" x14ac:dyDescent="0.2">
      <c r="D45392" s="343"/>
    </row>
    <row r="45393" spans="4:4" x14ac:dyDescent="0.2">
      <c r="D45393" s="343"/>
    </row>
    <row r="45394" spans="4:4" x14ac:dyDescent="0.2">
      <c r="D45394" s="343"/>
    </row>
    <row r="45395" spans="4:4" x14ac:dyDescent="0.2">
      <c r="D45395" s="343"/>
    </row>
    <row r="45396" spans="4:4" x14ac:dyDescent="0.2">
      <c r="D45396" s="343"/>
    </row>
    <row r="45397" spans="4:4" x14ac:dyDescent="0.2">
      <c r="D45397" s="343"/>
    </row>
    <row r="45398" spans="4:4" x14ac:dyDescent="0.2">
      <c r="D45398" s="343"/>
    </row>
    <row r="45399" spans="4:4" x14ac:dyDescent="0.2">
      <c r="D45399" s="343"/>
    </row>
    <row r="45400" spans="4:4" x14ac:dyDescent="0.2">
      <c r="D45400" s="343"/>
    </row>
    <row r="45401" spans="4:4" x14ac:dyDescent="0.2">
      <c r="D45401" s="343"/>
    </row>
    <row r="45402" spans="4:4" x14ac:dyDescent="0.2">
      <c r="D45402" s="343"/>
    </row>
    <row r="45403" spans="4:4" x14ac:dyDescent="0.2">
      <c r="D45403" s="343"/>
    </row>
    <row r="45404" spans="4:4" x14ac:dyDescent="0.2">
      <c r="D45404" s="343"/>
    </row>
    <row r="45405" spans="4:4" x14ac:dyDescent="0.2">
      <c r="D45405" s="343"/>
    </row>
    <row r="45406" spans="4:4" x14ac:dyDescent="0.2">
      <c r="D45406" s="343"/>
    </row>
    <row r="45407" spans="4:4" x14ac:dyDescent="0.2">
      <c r="D45407" s="343"/>
    </row>
    <row r="45408" spans="4:4" x14ac:dyDescent="0.2">
      <c r="D45408" s="343"/>
    </row>
    <row r="45409" spans="4:4" x14ac:dyDescent="0.2">
      <c r="D45409" s="343"/>
    </row>
    <row r="45410" spans="4:4" x14ac:dyDescent="0.2">
      <c r="D45410" s="343"/>
    </row>
    <row r="45411" spans="4:4" x14ac:dyDescent="0.2">
      <c r="D45411" s="343"/>
    </row>
    <row r="45412" spans="4:4" x14ac:dyDescent="0.2">
      <c r="D45412" s="343"/>
    </row>
    <row r="45413" spans="4:4" x14ac:dyDescent="0.2">
      <c r="D45413" s="343"/>
    </row>
    <row r="45414" spans="4:4" x14ac:dyDescent="0.2">
      <c r="D45414" s="343"/>
    </row>
    <row r="45415" spans="4:4" x14ac:dyDescent="0.2">
      <c r="D45415" s="343"/>
    </row>
    <row r="45416" spans="4:4" x14ac:dyDescent="0.2">
      <c r="D45416" s="343"/>
    </row>
    <row r="45417" spans="4:4" x14ac:dyDescent="0.2">
      <c r="D45417" s="343"/>
    </row>
    <row r="45418" spans="4:4" x14ac:dyDescent="0.2">
      <c r="D45418" s="343"/>
    </row>
    <row r="45419" spans="4:4" x14ac:dyDescent="0.2">
      <c r="D45419" s="343"/>
    </row>
    <row r="45420" spans="4:4" x14ac:dyDescent="0.2">
      <c r="D45420" s="343"/>
    </row>
    <row r="45421" spans="4:4" x14ac:dyDescent="0.2">
      <c r="D45421" s="343"/>
    </row>
    <row r="45422" spans="4:4" x14ac:dyDescent="0.2">
      <c r="D45422" s="343"/>
    </row>
    <row r="45423" spans="4:4" x14ac:dyDescent="0.2">
      <c r="D45423" s="343"/>
    </row>
    <row r="45424" spans="4:4" x14ac:dyDescent="0.2">
      <c r="D45424" s="343"/>
    </row>
    <row r="45425" spans="4:4" x14ac:dyDescent="0.2">
      <c r="D45425" s="343"/>
    </row>
    <row r="45426" spans="4:4" x14ac:dyDescent="0.2">
      <c r="D45426" s="343"/>
    </row>
    <row r="45427" spans="4:4" x14ac:dyDescent="0.2">
      <c r="D45427" s="343"/>
    </row>
    <row r="45428" spans="4:4" x14ac:dyDescent="0.2">
      <c r="D45428" s="343"/>
    </row>
    <row r="45429" spans="4:4" x14ac:dyDescent="0.2">
      <c r="D45429" s="343"/>
    </row>
    <row r="45430" spans="4:4" x14ac:dyDescent="0.2">
      <c r="D45430" s="343"/>
    </row>
    <row r="45431" spans="4:4" x14ac:dyDescent="0.2">
      <c r="D45431" s="343"/>
    </row>
    <row r="45432" spans="4:4" x14ac:dyDescent="0.2">
      <c r="D45432" s="343"/>
    </row>
    <row r="45433" spans="4:4" x14ac:dyDescent="0.2">
      <c r="D45433" s="343"/>
    </row>
    <row r="45434" spans="4:4" x14ac:dyDescent="0.2">
      <c r="D45434" s="343"/>
    </row>
    <row r="45435" spans="4:4" x14ac:dyDescent="0.2">
      <c r="D45435" s="343"/>
    </row>
    <row r="45436" spans="4:4" x14ac:dyDescent="0.2">
      <c r="D45436" s="343"/>
    </row>
    <row r="45437" spans="4:4" x14ac:dyDescent="0.2">
      <c r="D45437" s="343"/>
    </row>
    <row r="45438" spans="4:4" x14ac:dyDescent="0.2">
      <c r="D45438" s="343"/>
    </row>
    <row r="45439" spans="4:4" x14ac:dyDescent="0.2">
      <c r="D45439" s="343"/>
    </row>
    <row r="45440" spans="4:4" x14ac:dyDescent="0.2">
      <c r="D45440" s="343"/>
    </row>
    <row r="45441" spans="4:4" x14ac:dyDescent="0.2">
      <c r="D45441" s="343"/>
    </row>
    <row r="45442" spans="4:4" x14ac:dyDescent="0.2">
      <c r="D45442" s="343"/>
    </row>
    <row r="45443" spans="4:4" x14ac:dyDescent="0.2">
      <c r="D45443" s="343"/>
    </row>
    <row r="45444" spans="4:4" x14ac:dyDescent="0.2">
      <c r="D45444" s="343"/>
    </row>
    <row r="45445" spans="4:4" x14ac:dyDescent="0.2">
      <c r="D45445" s="343"/>
    </row>
    <row r="45446" spans="4:4" x14ac:dyDescent="0.2">
      <c r="D45446" s="343"/>
    </row>
    <row r="45447" spans="4:4" x14ac:dyDescent="0.2">
      <c r="D45447" s="343"/>
    </row>
    <row r="45448" spans="4:4" x14ac:dyDescent="0.2">
      <c r="D45448" s="343"/>
    </row>
    <row r="45449" spans="4:4" x14ac:dyDescent="0.2">
      <c r="D45449" s="343"/>
    </row>
    <row r="45450" spans="4:4" x14ac:dyDescent="0.2">
      <c r="D45450" s="343"/>
    </row>
    <row r="45451" spans="4:4" x14ac:dyDescent="0.2">
      <c r="D45451" s="343"/>
    </row>
    <row r="45452" spans="4:4" x14ac:dyDescent="0.2">
      <c r="D45452" s="343"/>
    </row>
    <row r="45453" spans="4:4" x14ac:dyDescent="0.2">
      <c r="D45453" s="343"/>
    </row>
    <row r="45454" spans="4:4" x14ac:dyDescent="0.2">
      <c r="D45454" s="343"/>
    </row>
    <row r="45455" spans="4:4" x14ac:dyDescent="0.2">
      <c r="D45455" s="343"/>
    </row>
    <row r="45456" spans="4:4" x14ac:dyDescent="0.2">
      <c r="D45456" s="343"/>
    </row>
    <row r="45457" spans="4:4" x14ac:dyDescent="0.2">
      <c r="D45457" s="343"/>
    </row>
    <row r="45458" spans="4:4" x14ac:dyDescent="0.2">
      <c r="D45458" s="343"/>
    </row>
    <row r="45459" spans="4:4" x14ac:dyDescent="0.2">
      <c r="D45459" s="343"/>
    </row>
    <row r="45460" spans="4:4" x14ac:dyDescent="0.2">
      <c r="D45460" s="343"/>
    </row>
    <row r="45461" spans="4:4" x14ac:dyDescent="0.2">
      <c r="D45461" s="343"/>
    </row>
    <row r="45462" spans="4:4" x14ac:dyDescent="0.2">
      <c r="D45462" s="343"/>
    </row>
    <row r="45463" spans="4:4" x14ac:dyDescent="0.2">
      <c r="D45463" s="343"/>
    </row>
    <row r="45464" spans="4:4" x14ac:dyDescent="0.2">
      <c r="D45464" s="343"/>
    </row>
    <row r="45465" spans="4:4" x14ac:dyDescent="0.2">
      <c r="D45465" s="343"/>
    </row>
    <row r="45466" spans="4:4" x14ac:dyDescent="0.2">
      <c r="D45466" s="343"/>
    </row>
    <row r="45467" spans="4:4" x14ac:dyDescent="0.2">
      <c r="D45467" s="343"/>
    </row>
    <row r="45468" spans="4:4" x14ac:dyDescent="0.2">
      <c r="D45468" s="343"/>
    </row>
    <row r="45469" spans="4:4" x14ac:dyDescent="0.2">
      <c r="D45469" s="343"/>
    </row>
    <row r="45470" spans="4:4" x14ac:dyDescent="0.2">
      <c r="D45470" s="343"/>
    </row>
    <row r="45471" spans="4:4" x14ac:dyDescent="0.2">
      <c r="D45471" s="343"/>
    </row>
    <row r="45472" spans="4:4" x14ac:dyDescent="0.2">
      <c r="D45472" s="343"/>
    </row>
    <row r="45473" spans="4:4" x14ac:dyDescent="0.2">
      <c r="D45473" s="343"/>
    </row>
    <row r="45474" spans="4:4" x14ac:dyDescent="0.2">
      <c r="D45474" s="343"/>
    </row>
    <row r="45475" spans="4:4" x14ac:dyDescent="0.2">
      <c r="D45475" s="343"/>
    </row>
    <row r="45476" spans="4:4" x14ac:dyDescent="0.2">
      <c r="D45476" s="343"/>
    </row>
    <row r="45477" spans="4:4" x14ac:dyDescent="0.2">
      <c r="D45477" s="343"/>
    </row>
    <row r="45478" spans="4:4" x14ac:dyDescent="0.2">
      <c r="D45478" s="343"/>
    </row>
    <row r="45479" spans="4:4" x14ac:dyDescent="0.2">
      <c r="D45479" s="343"/>
    </row>
    <row r="45480" spans="4:4" x14ac:dyDescent="0.2">
      <c r="D45480" s="343"/>
    </row>
    <row r="45481" spans="4:4" x14ac:dyDescent="0.2">
      <c r="D45481" s="343"/>
    </row>
    <row r="45482" spans="4:4" x14ac:dyDescent="0.2">
      <c r="D45482" s="343"/>
    </row>
    <row r="45483" spans="4:4" x14ac:dyDescent="0.2">
      <c r="D45483" s="343"/>
    </row>
    <row r="45484" spans="4:4" x14ac:dyDescent="0.2">
      <c r="D45484" s="343"/>
    </row>
    <row r="45485" spans="4:4" x14ac:dyDescent="0.2">
      <c r="D45485" s="343"/>
    </row>
    <row r="45486" spans="4:4" x14ac:dyDescent="0.2">
      <c r="D45486" s="343"/>
    </row>
    <row r="45487" spans="4:4" x14ac:dyDescent="0.2">
      <c r="D45487" s="343"/>
    </row>
    <row r="45488" spans="4:4" x14ac:dyDescent="0.2">
      <c r="D45488" s="343"/>
    </row>
    <row r="45489" spans="4:4" x14ac:dyDescent="0.2">
      <c r="D45489" s="343"/>
    </row>
    <row r="45490" spans="4:4" x14ac:dyDescent="0.2">
      <c r="D45490" s="343"/>
    </row>
    <row r="45491" spans="4:4" x14ac:dyDescent="0.2">
      <c r="D45491" s="343"/>
    </row>
    <row r="45492" spans="4:4" x14ac:dyDescent="0.2">
      <c r="D45492" s="343"/>
    </row>
    <row r="45493" spans="4:4" x14ac:dyDescent="0.2">
      <c r="D45493" s="343"/>
    </row>
    <row r="45494" spans="4:4" x14ac:dyDescent="0.2">
      <c r="D45494" s="343"/>
    </row>
    <row r="45495" spans="4:4" x14ac:dyDescent="0.2">
      <c r="D45495" s="343"/>
    </row>
    <row r="45496" spans="4:4" x14ac:dyDescent="0.2">
      <c r="D45496" s="343"/>
    </row>
    <row r="45497" spans="4:4" x14ac:dyDescent="0.2">
      <c r="D45497" s="343"/>
    </row>
    <row r="45498" spans="4:4" x14ac:dyDescent="0.2">
      <c r="D45498" s="343"/>
    </row>
    <row r="45499" spans="4:4" x14ac:dyDescent="0.2">
      <c r="D45499" s="343"/>
    </row>
    <row r="45500" spans="4:4" x14ac:dyDescent="0.2">
      <c r="D45500" s="343"/>
    </row>
    <row r="45501" spans="4:4" x14ac:dyDescent="0.2">
      <c r="D45501" s="343"/>
    </row>
    <row r="45502" spans="4:4" x14ac:dyDescent="0.2">
      <c r="D45502" s="343"/>
    </row>
    <row r="45503" spans="4:4" x14ac:dyDescent="0.2">
      <c r="D45503" s="343"/>
    </row>
    <row r="45504" spans="4:4" x14ac:dyDescent="0.2">
      <c r="D45504" s="343"/>
    </row>
    <row r="45505" spans="4:4" x14ac:dyDescent="0.2">
      <c r="D45505" s="343"/>
    </row>
    <row r="45506" spans="4:4" x14ac:dyDescent="0.2">
      <c r="D45506" s="343"/>
    </row>
    <row r="45507" spans="4:4" x14ac:dyDescent="0.2">
      <c r="D45507" s="343"/>
    </row>
    <row r="45508" spans="4:4" x14ac:dyDescent="0.2">
      <c r="D45508" s="343"/>
    </row>
    <row r="45509" spans="4:4" x14ac:dyDescent="0.2">
      <c r="D45509" s="343"/>
    </row>
    <row r="45510" spans="4:4" x14ac:dyDescent="0.2">
      <c r="D45510" s="343"/>
    </row>
    <row r="45511" spans="4:4" x14ac:dyDescent="0.2">
      <c r="D45511" s="343"/>
    </row>
    <row r="45512" spans="4:4" x14ac:dyDescent="0.2">
      <c r="D45512" s="343"/>
    </row>
    <row r="45513" spans="4:4" x14ac:dyDescent="0.2">
      <c r="D45513" s="343"/>
    </row>
    <row r="45514" spans="4:4" x14ac:dyDescent="0.2">
      <c r="D45514" s="343"/>
    </row>
    <row r="45515" spans="4:4" x14ac:dyDescent="0.2">
      <c r="D45515" s="343"/>
    </row>
    <row r="45516" spans="4:4" x14ac:dyDescent="0.2">
      <c r="D45516" s="343"/>
    </row>
    <row r="45517" spans="4:4" x14ac:dyDescent="0.2">
      <c r="D45517" s="343"/>
    </row>
    <row r="45518" spans="4:4" x14ac:dyDescent="0.2">
      <c r="D45518" s="343"/>
    </row>
    <row r="45519" spans="4:4" x14ac:dyDescent="0.2">
      <c r="D45519" s="343"/>
    </row>
    <row r="45520" spans="4:4" x14ac:dyDescent="0.2">
      <c r="D45520" s="343"/>
    </row>
    <row r="45521" spans="4:4" x14ac:dyDescent="0.2">
      <c r="D45521" s="343"/>
    </row>
    <row r="45522" spans="4:4" x14ac:dyDescent="0.2">
      <c r="D45522" s="343"/>
    </row>
    <row r="45523" spans="4:4" x14ac:dyDescent="0.2">
      <c r="D45523" s="343"/>
    </row>
    <row r="45524" spans="4:4" x14ac:dyDescent="0.2">
      <c r="D45524" s="343"/>
    </row>
    <row r="45525" spans="4:4" x14ac:dyDescent="0.2">
      <c r="D45525" s="343"/>
    </row>
    <row r="45526" spans="4:4" x14ac:dyDescent="0.2">
      <c r="D45526" s="343"/>
    </row>
    <row r="45527" spans="4:4" x14ac:dyDescent="0.2">
      <c r="D45527" s="343"/>
    </row>
    <row r="45528" spans="4:4" x14ac:dyDescent="0.2">
      <c r="D45528" s="343"/>
    </row>
    <row r="45529" spans="4:4" x14ac:dyDescent="0.2">
      <c r="D45529" s="343"/>
    </row>
    <row r="45530" spans="4:4" x14ac:dyDescent="0.2">
      <c r="D45530" s="343"/>
    </row>
    <row r="45531" spans="4:4" x14ac:dyDescent="0.2">
      <c r="D45531" s="343"/>
    </row>
    <row r="45532" spans="4:4" x14ac:dyDescent="0.2">
      <c r="D45532" s="343"/>
    </row>
    <row r="45533" spans="4:4" x14ac:dyDescent="0.2">
      <c r="D45533" s="343"/>
    </row>
    <row r="45534" spans="4:4" x14ac:dyDescent="0.2">
      <c r="D45534" s="343"/>
    </row>
    <row r="45535" spans="4:4" x14ac:dyDescent="0.2">
      <c r="D45535" s="343"/>
    </row>
    <row r="45536" spans="4:4" x14ac:dyDescent="0.2">
      <c r="D45536" s="343"/>
    </row>
    <row r="45537" spans="4:4" x14ac:dyDescent="0.2">
      <c r="D45537" s="343"/>
    </row>
    <row r="45538" spans="4:4" x14ac:dyDescent="0.2">
      <c r="D45538" s="343"/>
    </row>
    <row r="45539" spans="4:4" x14ac:dyDescent="0.2">
      <c r="D45539" s="343"/>
    </row>
    <row r="45540" spans="4:4" x14ac:dyDescent="0.2">
      <c r="D45540" s="343"/>
    </row>
    <row r="45541" spans="4:4" x14ac:dyDescent="0.2">
      <c r="D45541" s="343"/>
    </row>
    <row r="45542" spans="4:4" x14ac:dyDescent="0.2">
      <c r="D45542" s="343"/>
    </row>
    <row r="45543" spans="4:4" x14ac:dyDescent="0.2">
      <c r="D45543" s="343"/>
    </row>
    <row r="45544" spans="4:4" x14ac:dyDescent="0.2">
      <c r="D45544" s="343"/>
    </row>
    <row r="45545" spans="4:4" x14ac:dyDescent="0.2">
      <c r="D45545" s="343"/>
    </row>
    <row r="45546" spans="4:4" x14ac:dyDescent="0.2">
      <c r="D45546" s="343"/>
    </row>
    <row r="45547" spans="4:4" x14ac:dyDescent="0.2">
      <c r="D45547" s="343"/>
    </row>
    <row r="45548" spans="4:4" x14ac:dyDescent="0.2">
      <c r="D45548" s="343"/>
    </row>
    <row r="45549" spans="4:4" x14ac:dyDescent="0.2">
      <c r="D45549" s="343"/>
    </row>
    <row r="45550" spans="4:4" x14ac:dyDescent="0.2">
      <c r="D45550" s="343"/>
    </row>
    <row r="45551" spans="4:4" x14ac:dyDescent="0.2">
      <c r="D45551" s="343"/>
    </row>
    <row r="45552" spans="4:4" x14ac:dyDescent="0.2">
      <c r="D45552" s="343"/>
    </row>
    <row r="45553" spans="4:4" x14ac:dyDescent="0.2">
      <c r="D45553" s="343"/>
    </row>
    <row r="45554" spans="4:4" x14ac:dyDescent="0.2">
      <c r="D45554" s="343"/>
    </row>
    <row r="45555" spans="4:4" x14ac:dyDescent="0.2">
      <c r="D45555" s="343"/>
    </row>
    <row r="45556" spans="4:4" x14ac:dyDescent="0.2">
      <c r="D45556" s="343"/>
    </row>
    <row r="45557" spans="4:4" x14ac:dyDescent="0.2">
      <c r="D45557" s="343"/>
    </row>
    <row r="45558" spans="4:4" x14ac:dyDescent="0.2">
      <c r="D45558" s="343"/>
    </row>
    <row r="45559" spans="4:4" x14ac:dyDescent="0.2">
      <c r="D45559" s="343"/>
    </row>
    <row r="45560" spans="4:4" x14ac:dyDescent="0.2">
      <c r="D45560" s="343"/>
    </row>
    <row r="45561" spans="4:4" x14ac:dyDescent="0.2">
      <c r="D45561" s="343"/>
    </row>
    <row r="45562" spans="4:4" x14ac:dyDescent="0.2">
      <c r="D45562" s="343"/>
    </row>
    <row r="45563" spans="4:4" x14ac:dyDescent="0.2">
      <c r="D45563" s="343"/>
    </row>
    <row r="45564" spans="4:4" x14ac:dyDescent="0.2">
      <c r="D45564" s="343"/>
    </row>
    <row r="45565" spans="4:4" x14ac:dyDescent="0.2">
      <c r="D45565" s="343"/>
    </row>
    <row r="45566" spans="4:4" x14ac:dyDescent="0.2">
      <c r="D45566" s="343"/>
    </row>
    <row r="45567" spans="4:4" x14ac:dyDescent="0.2">
      <c r="D45567" s="343"/>
    </row>
    <row r="45568" spans="4:4" x14ac:dyDescent="0.2">
      <c r="D45568" s="343"/>
    </row>
    <row r="45569" spans="4:4" x14ac:dyDescent="0.2">
      <c r="D45569" s="343"/>
    </row>
    <row r="45570" spans="4:4" x14ac:dyDescent="0.2">
      <c r="D45570" s="343"/>
    </row>
    <row r="45571" spans="4:4" x14ac:dyDescent="0.2">
      <c r="D45571" s="343"/>
    </row>
    <row r="45572" spans="4:4" x14ac:dyDescent="0.2">
      <c r="D45572" s="343"/>
    </row>
    <row r="45573" spans="4:4" x14ac:dyDescent="0.2">
      <c r="D45573" s="343"/>
    </row>
    <row r="45574" spans="4:4" x14ac:dyDescent="0.2">
      <c r="D45574" s="343"/>
    </row>
    <row r="45575" spans="4:4" x14ac:dyDescent="0.2">
      <c r="D45575" s="343"/>
    </row>
    <row r="45576" spans="4:4" x14ac:dyDescent="0.2">
      <c r="D45576" s="343"/>
    </row>
    <row r="45577" spans="4:4" x14ac:dyDescent="0.2">
      <c r="D45577" s="343"/>
    </row>
    <row r="45578" spans="4:4" x14ac:dyDescent="0.2">
      <c r="D45578" s="343"/>
    </row>
    <row r="45579" spans="4:4" x14ac:dyDescent="0.2">
      <c r="D45579" s="343"/>
    </row>
    <row r="45580" spans="4:4" x14ac:dyDescent="0.2">
      <c r="D45580" s="343"/>
    </row>
    <row r="45581" spans="4:4" x14ac:dyDescent="0.2">
      <c r="D45581" s="343"/>
    </row>
    <row r="45582" spans="4:4" x14ac:dyDescent="0.2">
      <c r="D45582" s="343"/>
    </row>
    <row r="45583" spans="4:4" x14ac:dyDescent="0.2">
      <c r="D45583" s="343"/>
    </row>
    <row r="45584" spans="4:4" x14ac:dyDescent="0.2">
      <c r="D45584" s="343"/>
    </row>
    <row r="45585" spans="4:4" x14ac:dyDescent="0.2">
      <c r="D45585" s="343"/>
    </row>
    <row r="45586" spans="4:4" x14ac:dyDescent="0.2">
      <c r="D45586" s="343"/>
    </row>
    <row r="45587" spans="4:4" x14ac:dyDescent="0.2">
      <c r="D45587" s="343"/>
    </row>
    <row r="45588" spans="4:4" x14ac:dyDescent="0.2">
      <c r="D45588" s="343"/>
    </row>
    <row r="45589" spans="4:4" x14ac:dyDescent="0.2">
      <c r="D45589" s="343"/>
    </row>
    <row r="45590" spans="4:4" x14ac:dyDescent="0.2">
      <c r="D45590" s="343"/>
    </row>
    <row r="45591" spans="4:4" x14ac:dyDescent="0.2">
      <c r="D45591" s="343"/>
    </row>
    <row r="45592" spans="4:4" x14ac:dyDescent="0.2">
      <c r="D45592" s="343"/>
    </row>
    <row r="45593" spans="4:4" x14ac:dyDescent="0.2">
      <c r="D45593" s="343"/>
    </row>
    <row r="45594" spans="4:4" x14ac:dyDescent="0.2">
      <c r="D45594" s="343"/>
    </row>
    <row r="45595" spans="4:4" x14ac:dyDescent="0.2">
      <c r="D45595" s="343"/>
    </row>
    <row r="45596" spans="4:4" x14ac:dyDescent="0.2">
      <c r="D45596" s="343"/>
    </row>
    <row r="45597" spans="4:4" x14ac:dyDescent="0.2">
      <c r="D45597" s="343"/>
    </row>
    <row r="45598" spans="4:4" x14ac:dyDescent="0.2">
      <c r="D45598" s="343"/>
    </row>
    <row r="45599" spans="4:4" x14ac:dyDescent="0.2">
      <c r="D45599" s="343"/>
    </row>
    <row r="45600" spans="4:4" x14ac:dyDescent="0.2">
      <c r="D45600" s="343"/>
    </row>
    <row r="45601" spans="4:4" x14ac:dyDescent="0.2">
      <c r="D45601" s="343"/>
    </row>
    <row r="45602" spans="4:4" x14ac:dyDescent="0.2">
      <c r="D45602" s="343"/>
    </row>
    <row r="45603" spans="4:4" x14ac:dyDescent="0.2">
      <c r="D45603" s="343"/>
    </row>
    <row r="45604" spans="4:4" x14ac:dyDescent="0.2">
      <c r="D45604" s="343"/>
    </row>
    <row r="45605" spans="4:4" x14ac:dyDescent="0.2">
      <c r="D45605" s="343"/>
    </row>
    <row r="45606" spans="4:4" x14ac:dyDescent="0.2">
      <c r="D45606" s="343"/>
    </row>
    <row r="45607" spans="4:4" x14ac:dyDescent="0.2">
      <c r="D45607" s="343"/>
    </row>
    <row r="45608" spans="4:4" x14ac:dyDescent="0.2">
      <c r="D45608" s="343"/>
    </row>
    <row r="45609" spans="4:4" x14ac:dyDescent="0.2">
      <c r="D45609" s="343"/>
    </row>
    <row r="45610" spans="4:4" x14ac:dyDescent="0.2">
      <c r="D45610" s="343"/>
    </row>
    <row r="45611" spans="4:4" x14ac:dyDescent="0.2">
      <c r="D45611" s="343"/>
    </row>
    <row r="45612" spans="4:4" x14ac:dyDescent="0.2">
      <c r="D45612" s="343"/>
    </row>
    <row r="45613" spans="4:4" x14ac:dyDescent="0.2">
      <c r="D45613" s="343"/>
    </row>
    <row r="45614" spans="4:4" x14ac:dyDescent="0.2">
      <c r="D45614" s="343"/>
    </row>
    <row r="45615" spans="4:4" x14ac:dyDescent="0.2">
      <c r="D45615" s="343"/>
    </row>
    <row r="45616" spans="4:4" x14ac:dyDescent="0.2">
      <c r="D45616" s="343"/>
    </row>
    <row r="45617" spans="4:4" x14ac:dyDescent="0.2">
      <c r="D45617" s="343"/>
    </row>
    <row r="45618" spans="4:4" x14ac:dyDescent="0.2">
      <c r="D45618" s="343"/>
    </row>
    <row r="45619" spans="4:4" x14ac:dyDescent="0.2">
      <c r="D45619" s="343"/>
    </row>
    <row r="45620" spans="4:4" x14ac:dyDescent="0.2">
      <c r="D45620" s="343"/>
    </row>
    <row r="45621" spans="4:4" x14ac:dyDescent="0.2">
      <c r="D45621" s="343"/>
    </row>
    <row r="45622" spans="4:4" x14ac:dyDescent="0.2">
      <c r="D45622" s="343"/>
    </row>
    <row r="45623" spans="4:4" x14ac:dyDescent="0.2">
      <c r="D45623" s="343"/>
    </row>
    <row r="45624" spans="4:4" x14ac:dyDescent="0.2">
      <c r="D45624" s="343"/>
    </row>
    <row r="45625" spans="4:4" x14ac:dyDescent="0.2">
      <c r="D45625" s="343"/>
    </row>
    <row r="45626" spans="4:4" x14ac:dyDescent="0.2">
      <c r="D45626" s="343"/>
    </row>
    <row r="45627" spans="4:4" x14ac:dyDescent="0.2">
      <c r="D45627" s="343"/>
    </row>
    <row r="45628" spans="4:4" x14ac:dyDescent="0.2">
      <c r="D45628" s="343"/>
    </row>
    <row r="45629" spans="4:4" x14ac:dyDescent="0.2">
      <c r="D45629" s="343"/>
    </row>
    <row r="45630" spans="4:4" x14ac:dyDescent="0.2">
      <c r="D45630" s="343"/>
    </row>
    <row r="45631" spans="4:4" x14ac:dyDescent="0.2">
      <c r="D45631" s="343"/>
    </row>
    <row r="45632" spans="4:4" x14ac:dyDescent="0.2">
      <c r="D45632" s="343"/>
    </row>
    <row r="45633" spans="4:4" x14ac:dyDescent="0.2">
      <c r="D45633" s="343"/>
    </row>
    <row r="45634" spans="4:4" x14ac:dyDescent="0.2">
      <c r="D45634" s="343"/>
    </row>
    <row r="45635" spans="4:4" x14ac:dyDescent="0.2">
      <c r="D45635" s="343"/>
    </row>
    <row r="45636" spans="4:4" x14ac:dyDescent="0.2">
      <c r="D45636" s="343"/>
    </row>
    <row r="45637" spans="4:4" x14ac:dyDescent="0.2">
      <c r="D45637" s="343"/>
    </row>
    <row r="45638" spans="4:4" x14ac:dyDescent="0.2">
      <c r="D45638" s="343"/>
    </row>
    <row r="45639" spans="4:4" x14ac:dyDescent="0.2">
      <c r="D45639" s="343"/>
    </row>
    <row r="45640" spans="4:4" x14ac:dyDescent="0.2">
      <c r="D45640" s="343"/>
    </row>
    <row r="45641" spans="4:4" x14ac:dyDescent="0.2">
      <c r="D45641" s="343"/>
    </row>
    <row r="45642" spans="4:4" x14ac:dyDescent="0.2">
      <c r="D45642" s="343"/>
    </row>
    <row r="45643" spans="4:4" x14ac:dyDescent="0.2">
      <c r="D45643" s="343"/>
    </row>
    <row r="45644" spans="4:4" x14ac:dyDescent="0.2">
      <c r="D45644" s="343"/>
    </row>
    <row r="45645" spans="4:4" x14ac:dyDescent="0.2">
      <c r="D45645" s="343"/>
    </row>
    <row r="45646" spans="4:4" x14ac:dyDescent="0.2">
      <c r="D45646" s="343"/>
    </row>
    <row r="45647" spans="4:4" x14ac:dyDescent="0.2">
      <c r="D45647" s="343"/>
    </row>
    <row r="45648" spans="4:4" x14ac:dyDescent="0.2">
      <c r="D45648" s="343"/>
    </row>
    <row r="45649" spans="4:4" x14ac:dyDescent="0.2">
      <c r="D45649" s="343"/>
    </row>
    <row r="45650" spans="4:4" x14ac:dyDescent="0.2">
      <c r="D45650" s="343"/>
    </row>
    <row r="45651" spans="4:4" x14ac:dyDescent="0.2">
      <c r="D45651" s="343"/>
    </row>
    <row r="45652" spans="4:4" x14ac:dyDescent="0.2">
      <c r="D45652" s="343"/>
    </row>
    <row r="45653" spans="4:4" x14ac:dyDescent="0.2">
      <c r="D45653" s="343"/>
    </row>
    <row r="45654" spans="4:4" x14ac:dyDescent="0.2">
      <c r="D45654" s="343"/>
    </row>
    <row r="45655" spans="4:4" x14ac:dyDescent="0.2">
      <c r="D45655" s="343"/>
    </row>
    <row r="45656" spans="4:4" x14ac:dyDescent="0.2">
      <c r="D45656" s="343"/>
    </row>
    <row r="45657" spans="4:4" x14ac:dyDescent="0.2">
      <c r="D45657" s="343"/>
    </row>
    <row r="45658" spans="4:4" x14ac:dyDescent="0.2">
      <c r="D45658" s="343"/>
    </row>
    <row r="45659" spans="4:4" x14ac:dyDescent="0.2">
      <c r="D45659" s="343"/>
    </row>
    <row r="45660" spans="4:4" x14ac:dyDescent="0.2">
      <c r="D45660" s="343"/>
    </row>
    <row r="45661" spans="4:4" x14ac:dyDescent="0.2">
      <c r="D45661" s="343"/>
    </row>
    <row r="45662" spans="4:4" x14ac:dyDescent="0.2">
      <c r="D45662" s="343"/>
    </row>
    <row r="45663" spans="4:4" x14ac:dyDescent="0.2">
      <c r="D45663" s="343"/>
    </row>
    <row r="45664" spans="4:4" x14ac:dyDescent="0.2">
      <c r="D45664" s="343"/>
    </row>
    <row r="45665" spans="4:4" x14ac:dyDescent="0.2">
      <c r="D45665" s="343"/>
    </row>
    <row r="45666" spans="4:4" x14ac:dyDescent="0.2">
      <c r="D45666" s="343"/>
    </row>
    <row r="45667" spans="4:4" x14ac:dyDescent="0.2">
      <c r="D45667" s="343"/>
    </row>
    <row r="45668" spans="4:4" x14ac:dyDescent="0.2">
      <c r="D45668" s="343"/>
    </row>
    <row r="45669" spans="4:4" x14ac:dyDescent="0.2">
      <c r="D45669" s="343"/>
    </row>
    <row r="45670" spans="4:4" x14ac:dyDescent="0.2">
      <c r="D45670" s="343"/>
    </row>
    <row r="45671" spans="4:4" x14ac:dyDescent="0.2">
      <c r="D45671" s="343"/>
    </row>
    <row r="45672" spans="4:4" x14ac:dyDescent="0.2">
      <c r="D45672" s="343"/>
    </row>
    <row r="45673" spans="4:4" x14ac:dyDescent="0.2">
      <c r="D45673" s="343"/>
    </row>
    <row r="45674" spans="4:4" x14ac:dyDescent="0.2">
      <c r="D45674" s="343"/>
    </row>
    <row r="45675" spans="4:4" x14ac:dyDescent="0.2">
      <c r="D45675" s="343"/>
    </row>
    <row r="45676" spans="4:4" x14ac:dyDescent="0.2">
      <c r="D45676" s="343"/>
    </row>
    <row r="45677" spans="4:4" x14ac:dyDescent="0.2">
      <c r="D45677" s="343"/>
    </row>
    <row r="45678" spans="4:4" x14ac:dyDescent="0.2">
      <c r="D45678" s="343"/>
    </row>
    <row r="45679" spans="4:4" x14ac:dyDescent="0.2">
      <c r="D45679" s="343"/>
    </row>
    <row r="45680" spans="4:4" x14ac:dyDescent="0.2">
      <c r="D45680" s="343"/>
    </row>
    <row r="45681" spans="4:4" x14ac:dyDescent="0.2">
      <c r="D45681" s="343"/>
    </row>
    <row r="45682" spans="4:4" x14ac:dyDescent="0.2">
      <c r="D45682" s="343"/>
    </row>
    <row r="45683" spans="4:4" x14ac:dyDescent="0.2">
      <c r="D45683" s="343"/>
    </row>
    <row r="45684" spans="4:4" x14ac:dyDescent="0.2">
      <c r="D45684" s="343"/>
    </row>
    <row r="45685" spans="4:4" x14ac:dyDescent="0.2">
      <c r="D45685" s="343"/>
    </row>
    <row r="45686" spans="4:4" x14ac:dyDescent="0.2">
      <c r="D45686" s="343"/>
    </row>
    <row r="45687" spans="4:4" x14ac:dyDescent="0.2">
      <c r="D45687" s="343"/>
    </row>
    <row r="45688" spans="4:4" x14ac:dyDescent="0.2">
      <c r="D45688" s="343"/>
    </row>
    <row r="45689" spans="4:4" x14ac:dyDescent="0.2">
      <c r="D45689" s="343"/>
    </row>
    <row r="45690" spans="4:4" x14ac:dyDescent="0.2">
      <c r="D45690" s="343"/>
    </row>
    <row r="45691" spans="4:4" x14ac:dyDescent="0.2">
      <c r="D45691" s="343"/>
    </row>
    <row r="45692" spans="4:4" x14ac:dyDescent="0.2">
      <c r="D45692" s="343"/>
    </row>
    <row r="45693" spans="4:4" x14ac:dyDescent="0.2">
      <c r="D45693" s="343"/>
    </row>
    <row r="45694" spans="4:4" x14ac:dyDescent="0.2">
      <c r="D45694" s="343"/>
    </row>
    <row r="45695" spans="4:4" x14ac:dyDescent="0.2">
      <c r="D45695" s="343"/>
    </row>
    <row r="45696" spans="4:4" x14ac:dyDescent="0.2">
      <c r="D45696" s="343"/>
    </row>
    <row r="45697" spans="4:4" x14ac:dyDescent="0.2">
      <c r="D45697" s="343"/>
    </row>
    <row r="45698" spans="4:4" x14ac:dyDescent="0.2">
      <c r="D45698" s="343"/>
    </row>
    <row r="45699" spans="4:4" x14ac:dyDescent="0.2">
      <c r="D45699" s="343"/>
    </row>
    <row r="45700" spans="4:4" x14ac:dyDescent="0.2">
      <c r="D45700" s="343"/>
    </row>
    <row r="45701" spans="4:4" x14ac:dyDescent="0.2">
      <c r="D45701" s="343"/>
    </row>
    <row r="45702" spans="4:4" x14ac:dyDescent="0.2">
      <c r="D45702" s="343"/>
    </row>
    <row r="45703" spans="4:4" x14ac:dyDescent="0.2">
      <c r="D45703" s="343"/>
    </row>
    <row r="45704" spans="4:4" x14ac:dyDescent="0.2">
      <c r="D45704" s="343"/>
    </row>
    <row r="45705" spans="4:4" x14ac:dyDescent="0.2">
      <c r="D45705" s="343"/>
    </row>
    <row r="45706" spans="4:4" x14ac:dyDescent="0.2">
      <c r="D45706" s="343"/>
    </row>
    <row r="45707" spans="4:4" x14ac:dyDescent="0.2">
      <c r="D45707" s="343"/>
    </row>
    <row r="45708" spans="4:4" x14ac:dyDescent="0.2">
      <c r="D45708" s="343"/>
    </row>
    <row r="45709" spans="4:4" x14ac:dyDescent="0.2">
      <c r="D45709" s="343"/>
    </row>
    <row r="45710" spans="4:4" x14ac:dyDescent="0.2">
      <c r="D45710" s="343"/>
    </row>
    <row r="45711" spans="4:4" x14ac:dyDescent="0.2">
      <c r="D45711" s="343"/>
    </row>
    <row r="45712" spans="4:4" x14ac:dyDescent="0.2">
      <c r="D45712" s="343"/>
    </row>
    <row r="45713" spans="4:4" x14ac:dyDescent="0.2">
      <c r="D45713" s="343"/>
    </row>
    <row r="45714" spans="4:4" x14ac:dyDescent="0.2">
      <c r="D45714" s="343"/>
    </row>
    <row r="45715" spans="4:4" x14ac:dyDescent="0.2">
      <c r="D45715" s="343"/>
    </row>
    <row r="45716" spans="4:4" x14ac:dyDescent="0.2">
      <c r="D45716" s="343"/>
    </row>
    <row r="45717" spans="4:4" x14ac:dyDescent="0.2">
      <c r="D45717" s="343"/>
    </row>
    <row r="45718" spans="4:4" x14ac:dyDescent="0.2">
      <c r="D45718" s="343"/>
    </row>
    <row r="45719" spans="4:4" x14ac:dyDescent="0.2">
      <c r="D45719" s="343"/>
    </row>
    <row r="45720" spans="4:4" x14ac:dyDescent="0.2">
      <c r="D45720" s="343"/>
    </row>
    <row r="45721" spans="4:4" x14ac:dyDescent="0.2">
      <c r="D45721" s="343"/>
    </row>
    <row r="45722" spans="4:4" x14ac:dyDescent="0.2">
      <c r="D45722" s="343"/>
    </row>
    <row r="45723" spans="4:4" x14ac:dyDescent="0.2">
      <c r="D45723" s="343"/>
    </row>
    <row r="45724" spans="4:4" x14ac:dyDescent="0.2">
      <c r="D45724" s="343"/>
    </row>
    <row r="45725" spans="4:4" x14ac:dyDescent="0.2">
      <c r="D45725" s="343"/>
    </row>
    <row r="45726" spans="4:4" x14ac:dyDescent="0.2">
      <c r="D45726" s="343"/>
    </row>
    <row r="45727" spans="4:4" x14ac:dyDescent="0.2">
      <c r="D45727" s="343"/>
    </row>
    <row r="45728" spans="4:4" x14ac:dyDescent="0.2">
      <c r="D45728" s="343"/>
    </row>
    <row r="45729" spans="4:4" x14ac:dyDescent="0.2">
      <c r="D45729" s="343"/>
    </row>
    <row r="45730" spans="4:4" x14ac:dyDescent="0.2">
      <c r="D45730" s="343"/>
    </row>
    <row r="45731" spans="4:4" x14ac:dyDescent="0.2">
      <c r="D45731" s="343"/>
    </row>
    <row r="45732" spans="4:4" x14ac:dyDescent="0.2">
      <c r="D45732" s="343"/>
    </row>
    <row r="45733" spans="4:4" x14ac:dyDescent="0.2">
      <c r="D45733" s="343"/>
    </row>
    <row r="45734" spans="4:4" x14ac:dyDescent="0.2">
      <c r="D45734" s="343"/>
    </row>
    <row r="45735" spans="4:4" x14ac:dyDescent="0.2">
      <c r="D45735" s="343"/>
    </row>
    <row r="45736" spans="4:4" x14ac:dyDescent="0.2">
      <c r="D45736" s="343"/>
    </row>
    <row r="45737" spans="4:4" x14ac:dyDescent="0.2">
      <c r="D45737" s="343"/>
    </row>
    <row r="45738" spans="4:4" x14ac:dyDescent="0.2">
      <c r="D45738" s="343"/>
    </row>
    <row r="45739" spans="4:4" x14ac:dyDescent="0.2">
      <c r="D45739" s="343"/>
    </row>
    <row r="45740" spans="4:4" x14ac:dyDescent="0.2">
      <c r="D45740" s="343"/>
    </row>
    <row r="45741" spans="4:4" x14ac:dyDescent="0.2">
      <c r="D45741" s="343"/>
    </row>
    <row r="45742" spans="4:4" x14ac:dyDescent="0.2">
      <c r="D45742" s="343"/>
    </row>
    <row r="45743" spans="4:4" x14ac:dyDescent="0.2">
      <c r="D45743" s="343"/>
    </row>
    <row r="45744" spans="4:4" x14ac:dyDescent="0.2">
      <c r="D45744" s="343"/>
    </row>
    <row r="45745" spans="4:4" x14ac:dyDescent="0.2">
      <c r="D45745" s="343"/>
    </row>
    <row r="45746" spans="4:4" x14ac:dyDescent="0.2">
      <c r="D45746" s="343"/>
    </row>
    <row r="45747" spans="4:4" x14ac:dyDescent="0.2">
      <c r="D45747" s="343"/>
    </row>
    <row r="45748" spans="4:4" x14ac:dyDescent="0.2">
      <c r="D45748" s="343"/>
    </row>
    <row r="45749" spans="4:4" x14ac:dyDescent="0.2">
      <c r="D45749" s="343"/>
    </row>
    <row r="45750" spans="4:4" x14ac:dyDescent="0.2">
      <c r="D45750" s="343"/>
    </row>
    <row r="45751" spans="4:4" x14ac:dyDescent="0.2">
      <c r="D45751" s="343"/>
    </row>
    <row r="45752" spans="4:4" x14ac:dyDescent="0.2">
      <c r="D45752" s="343"/>
    </row>
    <row r="45753" spans="4:4" x14ac:dyDescent="0.2">
      <c r="D45753" s="343"/>
    </row>
    <row r="45754" spans="4:4" x14ac:dyDescent="0.2">
      <c r="D45754" s="343"/>
    </row>
    <row r="45755" spans="4:4" x14ac:dyDescent="0.2">
      <c r="D45755" s="343"/>
    </row>
    <row r="45756" spans="4:4" x14ac:dyDescent="0.2">
      <c r="D45756" s="343"/>
    </row>
    <row r="45757" spans="4:4" x14ac:dyDescent="0.2">
      <c r="D45757" s="343"/>
    </row>
    <row r="45758" spans="4:4" x14ac:dyDescent="0.2">
      <c r="D45758" s="343"/>
    </row>
    <row r="45759" spans="4:4" x14ac:dyDescent="0.2">
      <c r="D45759" s="343"/>
    </row>
    <row r="45760" spans="4:4" x14ac:dyDescent="0.2">
      <c r="D45760" s="343"/>
    </row>
    <row r="45761" spans="4:4" x14ac:dyDescent="0.2">
      <c r="D45761" s="343"/>
    </row>
    <row r="45762" spans="4:4" x14ac:dyDescent="0.2">
      <c r="D45762" s="343"/>
    </row>
    <row r="45763" spans="4:4" x14ac:dyDescent="0.2">
      <c r="D45763" s="343"/>
    </row>
    <row r="45764" spans="4:4" x14ac:dyDescent="0.2">
      <c r="D45764" s="343"/>
    </row>
    <row r="45765" spans="4:4" x14ac:dyDescent="0.2">
      <c r="D45765" s="343"/>
    </row>
    <row r="45766" spans="4:4" x14ac:dyDescent="0.2">
      <c r="D45766" s="343"/>
    </row>
    <row r="45767" spans="4:4" x14ac:dyDescent="0.2">
      <c r="D45767" s="343"/>
    </row>
    <row r="45768" spans="4:4" x14ac:dyDescent="0.2">
      <c r="D45768" s="343"/>
    </row>
    <row r="45769" spans="4:4" x14ac:dyDescent="0.2">
      <c r="D45769" s="343"/>
    </row>
    <row r="45770" spans="4:4" x14ac:dyDescent="0.2">
      <c r="D45770" s="343"/>
    </row>
    <row r="45771" spans="4:4" x14ac:dyDescent="0.2">
      <c r="D45771" s="343"/>
    </row>
    <row r="45772" spans="4:4" x14ac:dyDescent="0.2">
      <c r="D45772" s="343"/>
    </row>
    <row r="45773" spans="4:4" x14ac:dyDescent="0.2">
      <c r="D45773" s="343"/>
    </row>
    <row r="45774" spans="4:4" x14ac:dyDescent="0.2">
      <c r="D45774" s="343"/>
    </row>
    <row r="45775" spans="4:4" x14ac:dyDescent="0.2">
      <c r="D45775" s="343"/>
    </row>
    <row r="45776" spans="4:4" x14ac:dyDescent="0.2">
      <c r="D45776" s="343"/>
    </row>
    <row r="45777" spans="4:4" x14ac:dyDescent="0.2">
      <c r="D45777" s="343"/>
    </row>
    <row r="45778" spans="4:4" x14ac:dyDescent="0.2">
      <c r="D45778" s="343"/>
    </row>
    <row r="45779" spans="4:4" x14ac:dyDescent="0.2">
      <c r="D45779" s="343"/>
    </row>
    <row r="45780" spans="4:4" x14ac:dyDescent="0.2">
      <c r="D45780" s="343"/>
    </row>
    <row r="45781" spans="4:4" x14ac:dyDescent="0.2">
      <c r="D45781" s="343"/>
    </row>
    <row r="45782" spans="4:4" x14ac:dyDescent="0.2">
      <c r="D45782" s="343"/>
    </row>
    <row r="45783" spans="4:4" x14ac:dyDescent="0.2">
      <c r="D45783" s="343"/>
    </row>
    <row r="45784" spans="4:4" x14ac:dyDescent="0.2">
      <c r="D45784" s="343"/>
    </row>
    <row r="45785" spans="4:4" x14ac:dyDescent="0.2">
      <c r="D45785" s="343"/>
    </row>
    <row r="45786" spans="4:4" x14ac:dyDescent="0.2">
      <c r="D45786" s="343"/>
    </row>
    <row r="45787" spans="4:4" x14ac:dyDescent="0.2">
      <c r="D45787" s="343"/>
    </row>
    <row r="45788" spans="4:4" x14ac:dyDescent="0.2">
      <c r="D45788" s="343"/>
    </row>
    <row r="45789" spans="4:4" x14ac:dyDescent="0.2">
      <c r="D45789" s="343"/>
    </row>
    <row r="45790" spans="4:4" x14ac:dyDescent="0.2">
      <c r="D45790" s="343"/>
    </row>
    <row r="45791" spans="4:4" x14ac:dyDescent="0.2">
      <c r="D45791" s="343"/>
    </row>
    <row r="45792" spans="4:4" x14ac:dyDescent="0.2">
      <c r="D45792" s="343"/>
    </row>
    <row r="45793" spans="4:4" x14ac:dyDescent="0.2">
      <c r="D45793" s="343"/>
    </row>
    <row r="45794" spans="4:4" x14ac:dyDescent="0.2">
      <c r="D45794" s="343"/>
    </row>
    <row r="45795" spans="4:4" x14ac:dyDescent="0.2">
      <c r="D45795" s="343"/>
    </row>
    <row r="45796" spans="4:4" x14ac:dyDescent="0.2">
      <c r="D45796" s="343"/>
    </row>
    <row r="45797" spans="4:4" x14ac:dyDescent="0.2">
      <c r="D45797" s="343"/>
    </row>
    <row r="45798" spans="4:4" x14ac:dyDescent="0.2">
      <c r="D45798" s="343"/>
    </row>
    <row r="45799" spans="4:4" x14ac:dyDescent="0.2">
      <c r="D45799" s="343"/>
    </row>
    <row r="45800" spans="4:4" x14ac:dyDescent="0.2">
      <c r="D45800" s="343"/>
    </row>
    <row r="45801" spans="4:4" x14ac:dyDescent="0.2">
      <c r="D45801" s="343"/>
    </row>
    <row r="45802" spans="4:4" x14ac:dyDescent="0.2">
      <c r="D45802" s="343"/>
    </row>
    <row r="45803" spans="4:4" x14ac:dyDescent="0.2">
      <c r="D45803" s="343"/>
    </row>
    <row r="45804" spans="4:4" x14ac:dyDescent="0.2">
      <c r="D45804" s="343"/>
    </row>
    <row r="45805" spans="4:4" x14ac:dyDescent="0.2">
      <c r="D45805" s="343"/>
    </row>
    <row r="45806" spans="4:4" x14ac:dyDescent="0.2">
      <c r="D45806" s="343"/>
    </row>
    <row r="45807" spans="4:4" x14ac:dyDescent="0.2">
      <c r="D45807" s="343"/>
    </row>
    <row r="45808" spans="4:4" x14ac:dyDescent="0.2">
      <c r="D45808" s="343"/>
    </row>
    <row r="45809" spans="4:4" x14ac:dyDescent="0.2">
      <c r="D45809" s="343"/>
    </row>
    <row r="45810" spans="4:4" x14ac:dyDescent="0.2">
      <c r="D45810" s="343"/>
    </row>
    <row r="45811" spans="4:4" x14ac:dyDescent="0.2">
      <c r="D45811" s="343"/>
    </row>
    <row r="45812" spans="4:4" x14ac:dyDescent="0.2">
      <c r="D45812" s="343"/>
    </row>
    <row r="45813" spans="4:4" x14ac:dyDescent="0.2">
      <c r="D45813" s="343"/>
    </row>
    <row r="45814" spans="4:4" x14ac:dyDescent="0.2">
      <c r="D45814" s="343"/>
    </row>
    <row r="45815" spans="4:4" x14ac:dyDescent="0.2">
      <c r="D45815" s="343"/>
    </row>
    <row r="45816" spans="4:4" x14ac:dyDescent="0.2">
      <c r="D45816" s="343"/>
    </row>
    <row r="45817" spans="4:4" x14ac:dyDescent="0.2">
      <c r="D45817" s="343"/>
    </row>
    <row r="45818" spans="4:4" x14ac:dyDescent="0.2">
      <c r="D45818" s="343"/>
    </row>
    <row r="45819" spans="4:4" x14ac:dyDescent="0.2">
      <c r="D45819" s="343"/>
    </row>
    <row r="45820" spans="4:4" x14ac:dyDescent="0.2">
      <c r="D45820" s="343"/>
    </row>
    <row r="45821" spans="4:4" x14ac:dyDescent="0.2">
      <c r="D45821" s="343"/>
    </row>
    <row r="45822" spans="4:4" x14ac:dyDescent="0.2">
      <c r="D45822" s="343"/>
    </row>
    <row r="45823" spans="4:4" x14ac:dyDescent="0.2">
      <c r="D45823" s="343"/>
    </row>
    <row r="45824" spans="4:4" x14ac:dyDescent="0.2">
      <c r="D45824" s="343"/>
    </row>
    <row r="45825" spans="4:4" x14ac:dyDescent="0.2">
      <c r="D45825" s="343"/>
    </row>
    <row r="45826" spans="4:4" x14ac:dyDescent="0.2">
      <c r="D45826" s="343"/>
    </row>
    <row r="45827" spans="4:4" x14ac:dyDescent="0.2">
      <c r="D45827" s="343"/>
    </row>
    <row r="45828" spans="4:4" x14ac:dyDescent="0.2">
      <c r="D45828" s="343"/>
    </row>
    <row r="45829" spans="4:4" x14ac:dyDescent="0.2">
      <c r="D45829" s="343"/>
    </row>
    <row r="45830" spans="4:4" x14ac:dyDescent="0.2">
      <c r="D45830" s="343"/>
    </row>
    <row r="45831" spans="4:4" x14ac:dyDescent="0.2">
      <c r="D45831" s="343"/>
    </row>
    <row r="45832" spans="4:4" x14ac:dyDescent="0.2">
      <c r="D45832" s="343"/>
    </row>
    <row r="45833" spans="4:4" x14ac:dyDescent="0.2">
      <c r="D45833" s="343"/>
    </row>
    <row r="45834" spans="4:4" x14ac:dyDescent="0.2">
      <c r="D45834" s="343"/>
    </row>
    <row r="45835" spans="4:4" x14ac:dyDescent="0.2">
      <c r="D45835" s="343"/>
    </row>
    <row r="45836" spans="4:4" x14ac:dyDescent="0.2">
      <c r="D45836" s="343"/>
    </row>
    <row r="45837" spans="4:4" x14ac:dyDescent="0.2">
      <c r="D45837" s="343"/>
    </row>
    <row r="45838" spans="4:4" x14ac:dyDescent="0.2">
      <c r="D45838" s="343"/>
    </row>
    <row r="45839" spans="4:4" x14ac:dyDescent="0.2">
      <c r="D45839" s="343"/>
    </row>
    <row r="45840" spans="4:4" x14ac:dyDescent="0.2">
      <c r="D45840" s="343"/>
    </row>
    <row r="45841" spans="4:4" x14ac:dyDescent="0.2">
      <c r="D45841" s="343"/>
    </row>
    <row r="45842" spans="4:4" x14ac:dyDescent="0.2">
      <c r="D45842" s="343"/>
    </row>
    <row r="45843" spans="4:4" x14ac:dyDescent="0.2">
      <c r="D45843" s="343"/>
    </row>
    <row r="45844" spans="4:4" x14ac:dyDescent="0.2">
      <c r="D45844" s="343"/>
    </row>
    <row r="45845" spans="4:4" x14ac:dyDescent="0.2">
      <c r="D45845" s="343"/>
    </row>
    <row r="45846" spans="4:4" x14ac:dyDescent="0.2">
      <c r="D45846" s="343"/>
    </row>
    <row r="45847" spans="4:4" x14ac:dyDescent="0.2">
      <c r="D45847" s="343"/>
    </row>
    <row r="45848" spans="4:4" x14ac:dyDescent="0.2">
      <c r="D45848" s="343"/>
    </row>
    <row r="45849" spans="4:4" x14ac:dyDescent="0.2">
      <c r="D45849" s="343"/>
    </row>
    <row r="45850" spans="4:4" x14ac:dyDescent="0.2">
      <c r="D45850" s="343"/>
    </row>
    <row r="45851" spans="4:4" x14ac:dyDescent="0.2">
      <c r="D45851" s="343"/>
    </row>
    <row r="45852" spans="4:4" x14ac:dyDescent="0.2">
      <c r="D45852" s="343"/>
    </row>
    <row r="45853" spans="4:4" x14ac:dyDescent="0.2">
      <c r="D45853" s="343"/>
    </row>
    <row r="45854" spans="4:4" x14ac:dyDescent="0.2">
      <c r="D45854" s="343"/>
    </row>
    <row r="45855" spans="4:4" x14ac:dyDescent="0.2">
      <c r="D45855" s="343"/>
    </row>
    <row r="45856" spans="4:4" x14ac:dyDescent="0.2">
      <c r="D45856" s="343"/>
    </row>
    <row r="45857" spans="4:4" x14ac:dyDescent="0.2">
      <c r="D45857" s="343"/>
    </row>
    <row r="45858" spans="4:4" x14ac:dyDescent="0.2">
      <c r="D45858" s="343"/>
    </row>
    <row r="45859" spans="4:4" x14ac:dyDescent="0.2">
      <c r="D45859" s="343"/>
    </row>
    <row r="45860" spans="4:4" x14ac:dyDescent="0.2">
      <c r="D45860" s="343"/>
    </row>
    <row r="45861" spans="4:4" x14ac:dyDescent="0.2">
      <c r="D45861" s="343"/>
    </row>
    <row r="45862" spans="4:4" x14ac:dyDescent="0.2">
      <c r="D45862" s="343"/>
    </row>
    <row r="45863" spans="4:4" x14ac:dyDescent="0.2">
      <c r="D45863" s="343"/>
    </row>
    <row r="45864" spans="4:4" x14ac:dyDescent="0.2">
      <c r="D45864" s="343"/>
    </row>
    <row r="45865" spans="4:4" x14ac:dyDescent="0.2">
      <c r="D45865" s="343"/>
    </row>
    <row r="45866" spans="4:4" x14ac:dyDescent="0.2">
      <c r="D45866" s="343"/>
    </row>
    <row r="45867" spans="4:4" x14ac:dyDescent="0.2">
      <c r="D45867" s="343"/>
    </row>
    <row r="45868" spans="4:4" x14ac:dyDescent="0.2">
      <c r="D45868" s="343"/>
    </row>
    <row r="45869" spans="4:4" x14ac:dyDescent="0.2">
      <c r="D45869" s="343"/>
    </row>
    <row r="45870" spans="4:4" x14ac:dyDescent="0.2">
      <c r="D45870" s="343"/>
    </row>
    <row r="45871" spans="4:4" x14ac:dyDescent="0.2">
      <c r="D45871" s="343"/>
    </row>
    <row r="45872" spans="4:4" x14ac:dyDescent="0.2">
      <c r="D45872" s="343"/>
    </row>
    <row r="45873" spans="4:4" x14ac:dyDescent="0.2">
      <c r="D45873" s="343"/>
    </row>
    <row r="45874" spans="4:4" x14ac:dyDescent="0.2">
      <c r="D45874" s="343"/>
    </row>
    <row r="45875" spans="4:4" x14ac:dyDescent="0.2">
      <c r="D45875" s="343"/>
    </row>
    <row r="45876" spans="4:4" x14ac:dyDescent="0.2">
      <c r="D45876" s="343"/>
    </row>
    <row r="45877" spans="4:4" x14ac:dyDescent="0.2">
      <c r="D45877" s="343"/>
    </row>
    <row r="45878" spans="4:4" x14ac:dyDescent="0.2">
      <c r="D45878" s="343"/>
    </row>
    <row r="45879" spans="4:4" x14ac:dyDescent="0.2">
      <c r="D45879" s="343"/>
    </row>
    <row r="45880" spans="4:4" x14ac:dyDescent="0.2">
      <c r="D45880" s="343"/>
    </row>
    <row r="45881" spans="4:4" x14ac:dyDescent="0.2">
      <c r="D45881" s="343"/>
    </row>
    <row r="45882" spans="4:4" x14ac:dyDescent="0.2">
      <c r="D45882" s="343"/>
    </row>
    <row r="45883" spans="4:4" x14ac:dyDescent="0.2">
      <c r="D45883" s="343"/>
    </row>
    <row r="45884" spans="4:4" x14ac:dyDescent="0.2">
      <c r="D45884" s="343"/>
    </row>
    <row r="45885" spans="4:4" x14ac:dyDescent="0.2">
      <c r="D45885" s="343"/>
    </row>
    <row r="45886" spans="4:4" x14ac:dyDescent="0.2">
      <c r="D45886" s="343"/>
    </row>
    <row r="45887" spans="4:4" x14ac:dyDescent="0.2">
      <c r="D45887" s="343"/>
    </row>
    <row r="45888" spans="4:4" x14ac:dyDescent="0.2">
      <c r="D45888" s="343"/>
    </row>
    <row r="45889" spans="4:4" x14ac:dyDescent="0.2">
      <c r="D45889" s="343"/>
    </row>
    <row r="45890" spans="4:4" x14ac:dyDescent="0.2">
      <c r="D45890" s="343"/>
    </row>
    <row r="45891" spans="4:4" x14ac:dyDescent="0.2">
      <c r="D45891" s="343"/>
    </row>
    <row r="45892" spans="4:4" x14ac:dyDescent="0.2">
      <c r="D45892" s="343"/>
    </row>
    <row r="45893" spans="4:4" x14ac:dyDescent="0.2">
      <c r="D45893" s="343"/>
    </row>
    <row r="45894" spans="4:4" x14ac:dyDescent="0.2">
      <c r="D45894" s="343"/>
    </row>
    <row r="45895" spans="4:4" x14ac:dyDescent="0.2">
      <c r="D45895" s="343"/>
    </row>
    <row r="45896" spans="4:4" x14ac:dyDescent="0.2">
      <c r="D45896" s="343"/>
    </row>
    <row r="45897" spans="4:4" x14ac:dyDescent="0.2">
      <c r="D45897" s="343"/>
    </row>
    <row r="45898" spans="4:4" x14ac:dyDescent="0.2">
      <c r="D45898" s="343"/>
    </row>
    <row r="45899" spans="4:4" x14ac:dyDescent="0.2">
      <c r="D45899" s="343"/>
    </row>
    <row r="45900" spans="4:4" x14ac:dyDescent="0.2">
      <c r="D45900" s="343"/>
    </row>
    <row r="45901" spans="4:4" x14ac:dyDescent="0.2">
      <c r="D45901" s="343"/>
    </row>
    <row r="45902" spans="4:4" x14ac:dyDescent="0.2">
      <c r="D45902" s="343"/>
    </row>
    <row r="45903" spans="4:4" x14ac:dyDescent="0.2">
      <c r="D45903" s="343"/>
    </row>
    <row r="45904" spans="4:4" x14ac:dyDescent="0.2">
      <c r="D45904" s="343"/>
    </row>
    <row r="45905" spans="4:4" x14ac:dyDescent="0.2">
      <c r="D45905" s="343"/>
    </row>
    <row r="45906" spans="4:4" x14ac:dyDescent="0.2">
      <c r="D45906" s="343"/>
    </row>
    <row r="45907" spans="4:4" x14ac:dyDescent="0.2">
      <c r="D45907" s="343"/>
    </row>
    <row r="45908" spans="4:4" x14ac:dyDescent="0.2">
      <c r="D45908" s="343"/>
    </row>
    <row r="45909" spans="4:4" x14ac:dyDescent="0.2">
      <c r="D45909" s="343"/>
    </row>
    <row r="45910" spans="4:4" x14ac:dyDescent="0.2">
      <c r="D45910" s="343"/>
    </row>
    <row r="45911" spans="4:4" x14ac:dyDescent="0.2">
      <c r="D45911" s="343"/>
    </row>
    <row r="45912" spans="4:4" x14ac:dyDescent="0.2">
      <c r="D45912" s="343"/>
    </row>
    <row r="45913" spans="4:4" x14ac:dyDescent="0.2">
      <c r="D45913" s="343"/>
    </row>
    <row r="45914" spans="4:4" x14ac:dyDescent="0.2">
      <c r="D45914" s="343"/>
    </row>
    <row r="45915" spans="4:4" x14ac:dyDescent="0.2">
      <c r="D45915" s="343"/>
    </row>
    <row r="45916" spans="4:4" x14ac:dyDescent="0.2">
      <c r="D45916" s="343"/>
    </row>
    <row r="45917" spans="4:4" x14ac:dyDescent="0.2">
      <c r="D45917" s="343"/>
    </row>
    <row r="45918" spans="4:4" x14ac:dyDescent="0.2">
      <c r="D45918" s="343"/>
    </row>
    <row r="45919" spans="4:4" x14ac:dyDescent="0.2">
      <c r="D45919" s="343"/>
    </row>
    <row r="45920" spans="4:4" x14ac:dyDescent="0.2">
      <c r="D45920" s="343"/>
    </row>
    <row r="45921" spans="4:4" x14ac:dyDescent="0.2">
      <c r="D45921" s="343"/>
    </row>
    <row r="45922" spans="4:4" x14ac:dyDescent="0.2">
      <c r="D45922" s="343"/>
    </row>
    <row r="45923" spans="4:4" x14ac:dyDescent="0.2">
      <c r="D45923" s="343"/>
    </row>
    <row r="45924" spans="4:4" x14ac:dyDescent="0.2">
      <c r="D45924" s="343"/>
    </row>
    <row r="45925" spans="4:4" x14ac:dyDescent="0.2">
      <c r="D45925" s="343"/>
    </row>
    <row r="45926" spans="4:4" x14ac:dyDescent="0.2">
      <c r="D45926" s="343"/>
    </row>
    <row r="45927" spans="4:4" x14ac:dyDescent="0.2">
      <c r="D45927" s="343"/>
    </row>
    <row r="45928" spans="4:4" x14ac:dyDescent="0.2">
      <c r="D45928" s="343"/>
    </row>
    <row r="45929" spans="4:4" x14ac:dyDescent="0.2">
      <c r="D45929" s="343"/>
    </row>
    <row r="45930" spans="4:4" x14ac:dyDescent="0.2">
      <c r="D45930" s="343"/>
    </row>
    <row r="45931" spans="4:4" x14ac:dyDescent="0.2">
      <c r="D45931" s="343"/>
    </row>
    <row r="45932" spans="4:4" x14ac:dyDescent="0.2">
      <c r="D45932" s="343"/>
    </row>
    <row r="45933" spans="4:4" x14ac:dyDescent="0.2">
      <c r="D45933" s="343"/>
    </row>
    <row r="45934" spans="4:4" x14ac:dyDescent="0.2">
      <c r="D45934" s="343"/>
    </row>
    <row r="45935" spans="4:4" x14ac:dyDescent="0.2">
      <c r="D45935" s="343"/>
    </row>
    <row r="45936" spans="4:4" x14ac:dyDescent="0.2">
      <c r="D45936" s="343"/>
    </row>
    <row r="45937" spans="4:4" x14ac:dyDescent="0.2">
      <c r="D45937" s="343"/>
    </row>
    <row r="45938" spans="4:4" x14ac:dyDescent="0.2">
      <c r="D45938" s="343"/>
    </row>
    <row r="45939" spans="4:4" x14ac:dyDescent="0.2">
      <c r="D45939" s="343"/>
    </row>
    <row r="45940" spans="4:4" x14ac:dyDescent="0.2">
      <c r="D45940" s="343"/>
    </row>
    <row r="45941" spans="4:4" x14ac:dyDescent="0.2">
      <c r="D45941" s="343"/>
    </row>
    <row r="45942" spans="4:4" x14ac:dyDescent="0.2">
      <c r="D45942" s="343"/>
    </row>
    <row r="45943" spans="4:4" x14ac:dyDescent="0.2">
      <c r="D45943" s="343"/>
    </row>
    <row r="45944" spans="4:4" x14ac:dyDescent="0.2">
      <c r="D45944" s="343"/>
    </row>
    <row r="45945" spans="4:4" x14ac:dyDescent="0.2">
      <c r="D45945" s="343"/>
    </row>
    <row r="45946" spans="4:4" x14ac:dyDescent="0.2">
      <c r="D45946" s="343"/>
    </row>
    <row r="45947" spans="4:4" x14ac:dyDescent="0.2">
      <c r="D45947" s="343"/>
    </row>
    <row r="45948" spans="4:4" x14ac:dyDescent="0.2">
      <c r="D45948" s="343"/>
    </row>
    <row r="45949" spans="4:4" x14ac:dyDescent="0.2">
      <c r="D45949" s="343"/>
    </row>
    <row r="45950" spans="4:4" x14ac:dyDescent="0.2">
      <c r="D45950" s="343"/>
    </row>
    <row r="45951" spans="4:4" x14ac:dyDescent="0.2">
      <c r="D45951" s="343"/>
    </row>
    <row r="45952" spans="4:4" x14ac:dyDescent="0.2">
      <c r="D45952" s="343"/>
    </row>
    <row r="45953" spans="4:4" x14ac:dyDescent="0.2">
      <c r="D45953" s="343"/>
    </row>
    <row r="45954" spans="4:4" x14ac:dyDescent="0.2">
      <c r="D45954" s="343"/>
    </row>
    <row r="45955" spans="4:4" x14ac:dyDescent="0.2">
      <c r="D45955" s="343"/>
    </row>
    <row r="45956" spans="4:4" x14ac:dyDescent="0.2">
      <c r="D45956" s="343"/>
    </row>
    <row r="45957" spans="4:4" x14ac:dyDescent="0.2">
      <c r="D45957" s="343"/>
    </row>
    <row r="45958" spans="4:4" x14ac:dyDescent="0.2">
      <c r="D45958" s="343"/>
    </row>
    <row r="45959" spans="4:4" x14ac:dyDescent="0.2">
      <c r="D45959" s="343"/>
    </row>
    <row r="45960" spans="4:4" x14ac:dyDescent="0.2">
      <c r="D45960" s="343"/>
    </row>
    <row r="45961" spans="4:4" x14ac:dyDescent="0.2">
      <c r="D45961" s="343"/>
    </row>
    <row r="45962" spans="4:4" x14ac:dyDescent="0.2">
      <c r="D45962" s="343"/>
    </row>
    <row r="45963" spans="4:4" x14ac:dyDescent="0.2">
      <c r="D45963" s="343"/>
    </row>
    <row r="45964" spans="4:4" x14ac:dyDescent="0.2">
      <c r="D45964" s="343"/>
    </row>
    <row r="45965" spans="4:4" x14ac:dyDescent="0.2">
      <c r="D45965" s="343"/>
    </row>
    <row r="45966" spans="4:4" x14ac:dyDescent="0.2">
      <c r="D45966" s="343"/>
    </row>
    <row r="45967" spans="4:4" x14ac:dyDescent="0.2">
      <c r="D45967" s="343"/>
    </row>
    <row r="45968" spans="4:4" x14ac:dyDescent="0.2">
      <c r="D45968" s="343"/>
    </row>
    <row r="45969" spans="4:4" x14ac:dyDescent="0.2">
      <c r="D45969" s="343"/>
    </row>
    <row r="45970" spans="4:4" x14ac:dyDescent="0.2">
      <c r="D45970" s="343"/>
    </row>
    <row r="45971" spans="4:4" x14ac:dyDescent="0.2">
      <c r="D45971" s="343"/>
    </row>
    <row r="45972" spans="4:4" x14ac:dyDescent="0.2">
      <c r="D45972" s="343"/>
    </row>
    <row r="45973" spans="4:4" x14ac:dyDescent="0.2">
      <c r="D45973" s="343"/>
    </row>
    <row r="45974" spans="4:4" x14ac:dyDescent="0.2">
      <c r="D45974" s="343"/>
    </row>
    <row r="45975" spans="4:4" x14ac:dyDescent="0.2">
      <c r="D45975" s="343"/>
    </row>
    <row r="45976" spans="4:4" x14ac:dyDescent="0.2">
      <c r="D45976" s="343"/>
    </row>
    <row r="45977" spans="4:4" x14ac:dyDescent="0.2">
      <c r="D45977" s="343"/>
    </row>
    <row r="45978" spans="4:4" x14ac:dyDescent="0.2">
      <c r="D45978" s="343"/>
    </row>
    <row r="45979" spans="4:4" x14ac:dyDescent="0.2">
      <c r="D45979" s="343"/>
    </row>
    <row r="45980" spans="4:4" x14ac:dyDescent="0.2">
      <c r="D45980" s="343"/>
    </row>
    <row r="45981" spans="4:4" x14ac:dyDescent="0.2">
      <c r="D45981" s="343"/>
    </row>
    <row r="45982" spans="4:4" x14ac:dyDescent="0.2">
      <c r="D45982" s="343"/>
    </row>
    <row r="45983" spans="4:4" x14ac:dyDescent="0.2">
      <c r="D45983" s="343"/>
    </row>
    <row r="45984" spans="4:4" x14ac:dyDescent="0.2">
      <c r="D45984" s="343"/>
    </row>
    <row r="45985" spans="4:4" x14ac:dyDescent="0.2">
      <c r="D45985" s="343"/>
    </row>
    <row r="45986" spans="4:4" x14ac:dyDescent="0.2">
      <c r="D45986" s="343"/>
    </row>
    <row r="45987" spans="4:4" x14ac:dyDescent="0.2">
      <c r="D45987" s="343"/>
    </row>
    <row r="45988" spans="4:4" x14ac:dyDescent="0.2">
      <c r="D45988" s="343"/>
    </row>
    <row r="45989" spans="4:4" x14ac:dyDescent="0.2">
      <c r="D45989" s="343"/>
    </row>
    <row r="45990" spans="4:4" x14ac:dyDescent="0.2">
      <c r="D45990" s="343"/>
    </row>
    <row r="45991" spans="4:4" x14ac:dyDescent="0.2">
      <c r="D45991" s="343"/>
    </row>
    <row r="45992" spans="4:4" x14ac:dyDescent="0.2">
      <c r="D45992" s="343"/>
    </row>
    <row r="45993" spans="4:4" x14ac:dyDescent="0.2">
      <c r="D45993" s="343"/>
    </row>
    <row r="45994" spans="4:4" x14ac:dyDescent="0.2">
      <c r="D45994" s="343"/>
    </row>
    <row r="45995" spans="4:4" x14ac:dyDescent="0.2">
      <c r="D45995" s="343"/>
    </row>
    <row r="45996" spans="4:4" x14ac:dyDescent="0.2">
      <c r="D45996" s="343"/>
    </row>
    <row r="45997" spans="4:4" x14ac:dyDescent="0.2">
      <c r="D45997" s="343"/>
    </row>
    <row r="45998" spans="4:4" x14ac:dyDescent="0.2">
      <c r="D45998" s="343"/>
    </row>
    <row r="45999" spans="4:4" x14ac:dyDescent="0.2">
      <c r="D45999" s="343"/>
    </row>
    <row r="46000" spans="4:4" x14ac:dyDescent="0.2">
      <c r="D46000" s="343"/>
    </row>
    <row r="46001" spans="4:4" x14ac:dyDescent="0.2">
      <c r="D46001" s="343"/>
    </row>
    <row r="46002" spans="4:4" x14ac:dyDescent="0.2">
      <c r="D46002" s="343"/>
    </row>
    <row r="46003" spans="4:4" x14ac:dyDescent="0.2">
      <c r="D46003" s="343"/>
    </row>
    <row r="46004" spans="4:4" x14ac:dyDescent="0.2">
      <c r="D46004" s="343"/>
    </row>
    <row r="46005" spans="4:4" x14ac:dyDescent="0.2">
      <c r="D46005" s="343"/>
    </row>
    <row r="46006" spans="4:4" x14ac:dyDescent="0.2">
      <c r="D46006" s="343"/>
    </row>
    <row r="46007" spans="4:4" x14ac:dyDescent="0.2">
      <c r="D46007" s="343"/>
    </row>
    <row r="46008" spans="4:4" x14ac:dyDescent="0.2">
      <c r="D46008" s="343"/>
    </row>
    <row r="46009" spans="4:4" x14ac:dyDescent="0.2">
      <c r="D46009" s="343"/>
    </row>
    <row r="46010" spans="4:4" x14ac:dyDescent="0.2">
      <c r="D46010" s="343"/>
    </row>
    <row r="46011" spans="4:4" x14ac:dyDescent="0.2">
      <c r="D46011" s="343"/>
    </row>
    <row r="46012" spans="4:4" x14ac:dyDescent="0.2">
      <c r="D46012" s="343"/>
    </row>
    <row r="46013" spans="4:4" x14ac:dyDescent="0.2">
      <c r="D46013" s="343"/>
    </row>
    <row r="46014" spans="4:4" x14ac:dyDescent="0.2">
      <c r="D46014" s="343"/>
    </row>
    <row r="46015" spans="4:4" x14ac:dyDescent="0.2">
      <c r="D46015" s="343"/>
    </row>
    <row r="46016" spans="4:4" x14ac:dyDescent="0.2">
      <c r="D46016" s="343"/>
    </row>
    <row r="46017" spans="4:4" x14ac:dyDescent="0.2">
      <c r="D46017" s="343"/>
    </row>
    <row r="46018" spans="4:4" x14ac:dyDescent="0.2">
      <c r="D46018" s="343"/>
    </row>
    <row r="46019" spans="4:4" x14ac:dyDescent="0.2">
      <c r="D46019" s="343"/>
    </row>
    <row r="46020" spans="4:4" x14ac:dyDescent="0.2">
      <c r="D46020" s="343"/>
    </row>
    <row r="46021" spans="4:4" x14ac:dyDescent="0.2">
      <c r="D46021" s="343"/>
    </row>
    <row r="46022" spans="4:4" x14ac:dyDescent="0.2">
      <c r="D46022" s="343"/>
    </row>
    <row r="46023" spans="4:4" x14ac:dyDescent="0.2">
      <c r="D46023" s="343"/>
    </row>
    <row r="46024" spans="4:4" x14ac:dyDescent="0.2">
      <c r="D46024" s="343"/>
    </row>
    <row r="46025" spans="4:4" x14ac:dyDescent="0.2">
      <c r="D46025" s="343"/>
    </row>
    <row r="46026" spans="4:4" x14ac:dyDescent="0.2">
      <c r="D46026" s="343"/>
    </row>
    <row r="46027" spans="4:4" x14ac:dyDescent="0.2">
      <c r="D46027" s="343"/>
    </row>
    <row r="46028" spans="4:4" x14ac:dyDescent="0.2">
      <c r="D46028" s="343"/>
    </row>
    <row r="46029" spans="4:4" x14ac:dyDescent="0.2">
      <c r="D46029" s="343"/>
    </row>
    <row r="46030" spans="4:4" x14ac:dyDescent="0.2">
      <c r="D46030" s="343"/>
    </row>
    <row r="46031" spans="4:4" x14ac:dyDescent="0.2">
      <c r="D46031" s="343"/>
    </row>
    <row r="46032" spans="4:4" x14ac:dyDescent="0.2">
      <c r="D46032" s="343"/>
    </row>
    <row r="46033" spans="4:4" x14ac:dyDescent="0.2">
      <c r="D46033" s="343"/>
    </row>
    <row r="46034" spans="4:4" x14ac:dyDescent="0.2">
      <c r="D46034" s="343"/>
    </row>
    <row r="46035" spans="4:4" x14ac:dyDescent="0.2">
      <c r="D46035" s="343"/>
    </row>
    <row r="46036" spans="4:4" x14ac:dyDescent="0.2">
      <c r="D46036" s="343"/>
    </row>
    <row r="46037" spans="4:4" x14ac:dyDescent="0.2">
      <c r="D46037" s="343"/>
    </row>
    <row r="46038" spans="4:4" x14ac:dyDescent="0.2">
      <c r="D46038" s="343"/>
    </row>
    <row r="46039" spans="4:4" x14ac:dyDescent="0.2">
      <c r="D46039" s="343"/>
    </row>
    <row r="46040" spans="4:4" x14ac:dyDescent="0.2">
      <c r="D46040" s="343"/>
    </row>
    <row r="46041" spans="4:4" x14ac:dyDescent="0.2">
      <c r="D46041" s="343"/>
    </row>
    <row r="46042" spans="4:4" x14ac:dyDescent="0.2">
      <c r="D46042" s="343"/>
    </row>
    <row r="46043" spans="4:4" x14ac:dyDescent="0.2">
      <c r="D46043" s="343"/>
    </row>
    <row r="46044" spans="4:4" x14ac:dyDescent="0.2">
      <c r="D46044" s="343"/>
    </row>
    <row r="46045" spans="4:4" x14ac:dyDescent="0.2">
      <c r="D46045" s="343"/>
    </row>
    <row r="46046" spans="4:4" x14ac:dyDescent="0.2">
      <c r="D46046" s="343"/>
    </row>
    <row r="46047" spans="4:4" x14ac:dyDescent="0.2">
      <c r="D46047" s="343"/>
    </row>
    <row r="46048" spans="4:4" x14ac:dyDescent="0.2">
      <c r="D46048" s="343"/>
    </row>
    <row r="46049" spans="4:4" x14ac:dyDescent="0.2">
      <c r="D46049" s="343"/>
    </row>
    <row r="46050" spans="4:4" x14ac:dyDescent="0.2">
      <c r="D46050" s="343"/>
    </row>
    <row r="46051" spans="4:4" x14ac:dyDescent="0.2">
      <c r="D46051" s="343"/>
    </row>
    <row r="46052" spans="4:4" x14ac:dyDescent="0.2">
      <c r="D46052" s="343"/>
    </row>
    <row r="46053" spans="4:4" x14ac:dyDescent="0.2">
      <c r="D46053" s="343"/>
    </row>
    <row r="46054" spans="4:4" x14ac:dyDescent="0.2">
      <c r="D46054" s="343"/>
    </row>
    <row r="46055" spans="4:4" x14ac:dyDescent="0.2">
      <c r="D46055" s="343"/>
    </row>
    <row r="46056" spans="4:4" x14ac:dyDescent="0.2">
      <c r="D46056" s="343"/>
    </row>
    <row r="46057" spans="4:4" x14ac:dyDescent="0.2">
      <c r="D46057" s="343"/>
    </row>
    <row r="46058" spans="4:4" x14ac:dyDescent="0.2">
      <c r="D46058" s="343"/>
    </row>
    <row r="46059" spans="4:4" x14ac:dyDescent="0.2">
      <c r="D46059" s="343"/>
    </row>
    <row r="46060" spans="4:4" x14ac:dyDescent="0.2">
      <c r="D46060" s="343"/>
    </row>
    <row r="46061" spans="4:4" x14ac:dyDescent="0.2">
      <c r="D46061" s="343"/>
    </row>
    <row r="46062" spans="4:4" x14ac:dyDescent="0.2">
      <c r="D46062" s="343"/>
    </row>
    <row r="46063" spans="4:4" x14ac:dyDescent="0.2">
      <c r="D46063" s="343"/>
    </row>
    <row r="46064" spans="4:4" x14ac:dyDescent="0.2">
      <c r="D46064" s="343"/>
    </row>
    <row r="46065" spans="4:4" x14ac:dyDescent="0.2">
      <c r="D46065" s="343"/>
    </row>
    <row r="46066" spans="4:4" x14ac:dyDescent="0.2">
      <c r="D46066" s="343"/>
    </row>
    <row r="46067" spans="4:4" x14ac:dyDescent="0.2">
      <c r="D46067" s="343"/>
    </row>
    <row r="46068" spans="4:4" x14ac:dyDescent="0.2">
      <c r="D46068" s="343"/>
    </row>
    <row r="46069" spans="4:4" x14ac:dyDescent="0.2">
      <c r="D46069" s="343"/>
    </row>
    <row r="46070" spans="4:4" x14ac:dyDescent="0.2">
      <c r="D46070" s="343"/>
    </row>
    <row r="46071" spans="4:4" x14ac:dyDescent="0.2">
      <c r="D46071" s="343"/>
    </row>
    <row r="46072" spans="4:4" x14ac:dyDescent="0.2">
      <c r="D46072" s="343"/>
    </row>
    <row r="46073" spans="4:4" x14ac:dyDescent="0.2">
      <c r="D46073" s="343"/>
    </row>
    <row r="46074" spans="4:4" x14ac:dyDescent="0.2">
      <c r="D46074" s="343"/>
    </row>
    <row r="46075" spans="4:4" x14ac:dyDescent="0.2">
      <c r="D46075" s="343"/>
    </row>
    <row r="46076" spans="4:4" x14ac:dyDescent="0.2">
      <c r="D46076" s="343"/>
    </row>
    <row r="46077" spans="4:4" x14ac:dyDescent="0.2">
      <c r="D46077" s="343"/>
    </row>
    <row r="46078" spans="4:4" x14ac:dyDescent="0.2">
      <c r="D46078" s="343"/>
    </row>
    <row r="46079" spans="4:4" x14ac:dyDescent="0.2">
      <c r="D46079" s="343"/>
    </row>
    <row r="46080" spans="4:4" x14ac:dyDescent="0.2">
      <c r="D46080" s="343"/>
    </row>
    <row r="46081" spans="4:4" x14ac:dyDescent="0.2">
      <c r="D46081" s="343"/>
    </row>
    <row r="46082" spans="4:4" x14ac:dyDescent="0.2">
      <c r="D46082" s="343"/>
    </row>
    <row r="46083" spans="4:4" x14ac:dyDescent="0.2">
      <c r="D46083" s="343"/>
    </row>
    <row r="46084" spans="4:4" x14ac:dyDescent="0.2">
      <c r="D46084" s="343"/>
    </row>
    <row r="46085" spans="4:4" x14ac:dyDescent="0.2">
      <c r="D46085" s="343"/>
    </row>
    <row r="46086" spans="4:4" x14ac:dyDescent="0.2">
      <c r="D46086" s="343"/>
    </row>
    <row r="46087" spans="4:4" x14ac:dyDescent="0.2">
      <c r="D46087" s="343"/>
    </row>
    <row r="46088" spans="4:4" x14ac:dyDescent="0.2">
      <c r="D46088" s="343"/>
    </row>
    <row r="46089" spans="4:4" x14ac:dyDescent="0.2">
      <c r="D46089" s="343"/>
    </row>
    <row r="46090" spans="4:4" x14ac:dyDescent="0.2">
      <c r="D46090" s="343"/>
    </row>
    <row r="46091" spans="4:4" x14ac:dyDescent="0.2">
      <c r="D46091" s="343"/>
    </row>
    <row r="46092" spans="4:4" x14ac:dyDescent="0.2">
      <c r="D46092" s="343"/>
    </row>
    <row r="46093" spans="4:4" x14ac:dyDescent="0.2">
      <c r="D46093" s="343"/>
    </row>
    <row r="46094" spans="4:4" x14ac:dyDescent="0.2">
      <c r="D46094" s="343"/>
    </row>
    <row r="46095" spans="4:4" x14ac:dyDescent="0.2">
      <c r="D46095" s="343"/>
    </row>
    <row r="46096" spans="4:4" x14ac:dyDescent="0.2">
      <c r="D46096" s="343"/>
    </row>
    <row r="46097" spans="4:4" x14ac:dyDescent="0.2">
      <c r="D46097" s="343"/>
    </row>
    <row r="46098" spans="4:4" x14ac:dyDescent="0.2">
      <c r="D46098" s="343"/>
    </row>
    <row r="46099" spans="4:4" x14ac:dyDescent="0.2">
      <c r="D46099" s="343"/>
    </row>
    <row r="46100" spans="4:4" x14ac:dyDescent="0.2">
      <c r="D46100" s="343"/>
    </row>
    <row r="46101" spans="4:4" x14ac:dyDescent="0.2">
      <c r="D46101" s="343"/>
    </row>
    <row r="46102" spans="4:4" x14ac:dyDescent="0.2">
      <c r="D46102" s="343"/>
    </row>
    <row r="46103" spans="4:4" x14ac:dyDescent="0.2">
      <c r="D46103" s="343"/>
    </row>
    <row r="46104" spans="4:4" x14ac:dyDescent="0.2">
      <c r="D46104" s="343"/>
    </row>
    <row r="46105" spans="4:4" x14ac:dyDescent="0.2">
      <c r="D46105" s="343"/>
    </row>
    <row r="46106" spans="4:4" x14ac:dyDescent="0.2">
      <c r="D46106" s="343"/>
    </row>
    <row r="46107" spans="4:4" x14ac:dyDescent="0.2">
      <c r="D46107" s="343"/>
    </row>
    <row r="46108" spans="4:4" x14ac:dyDescent="0.2">
      <c r="D46108" s="343"/>
    </row>
    <row r="46109" spans="4:4" x14ac:dyDescent="0.2">
      <c r="D46109" s="343"/>
    </row>
    <row r="46110" spans="4:4" x14ac:dyDescent="0.2">
      <c r="D46110" s="343"/>
    </row>
    <row r="46111" spans="4:4" x14ac:dyDescent="0.2">
      <c r="D46111" s="343"/>
    </row>
    <row r="46112" spans="4:4" x14ac:dyDescent="0.2">
      <c r="D46112" s="343"/>
    </row>
    <row r="46113" spans="4:4" x14ac:dyDescent="0.2">
      <c r="D46113" s="343"/>
    </row>
    <row r="46114" spans="4:4" x14ac:dyDescent="0.2">
      <c r="D46114" s="343"/>
    </row>
    <row r="46115" spans="4:4" x14ac:dyDescent="0.2">
      <c r="D46115" s="343"/>
    </row>
    <row r="46116" spans="4:4" x14ac:dyDescent="0.2">
      <c r="D46116" s="343"/>
    </row>
    <row r="46117" spans="4:4" x14ac:dyDescent="0.2">
      <c r="D46117" s="343"/>
    </row>
    <row r="46118" spans="4:4" x14ac:dyDescent="0.2">
      <c r="D46118" s="343"/>
    </row>
    <row r="46119" spans="4:4" x14ac:dyDescent="0.2">
      <c r="D46119" s="343"/>
    </row>
    <row r="46120" spans="4:4" x14ac:dyDescent="0.2">
      <c r="D46120" s="343"/>
    </row>
    <row r="46121" spans="4:4" x14ac:dyDescent="0.2">
      <c r="D46121" s="343"/>
    </row>
    <row r="46122" spans="4:4" x14ac:dyDescent="0.2">
      <c r="D46122" s="343"/>
    </row>
    <row r="46123" spans="4:4" x14ac:dyDescent="0.2">
      <c r="D46123" s="343"/>
    </row>
    <row r="46124" spans="4:4" x14ac:dyDescent="0.2">
      <c r="D46124" s="343"/>
    </row>
    <row r="46125" spans="4:4" x14ac:dyDescent="0.2">
      <c r="D46125" s="343"/>
    </row>
    <row r="46126" spans="4:4" x14ac:dyDescent="0.2">
      <c r="D46126" s="343"/>
    </row>
    <row r="46127" spans="4:4" x14ac:dyDescent="0.2">
      <c r="D46127" s="343"/>
    </row>
    <row r="46128" spans="4:4" x14ac:dyDescent="0.2">
      <c r="D46128" s="343"/>
    </row>
    <row r="46129" spans="4:4" x14ac:dyDescent="0.2">
      <c r="D46129" s="343"/>
    </row>
    <row r="46130" spans="4:4" x14ac:dyDescent="0.2">
      <c r="D46130" s="343"/>
    </row>
    <row r="46131" spans="4:4" x14ac:dyDescent="0.2">
      <c r="D46131" s="343"/>
    </row>
    <row r="46132" spans="4:4" x14ac:dyDescent="0.2">
      <c r="D46132" s="343"/>
    </row>
    <row r="46133" spans="4:4" x14ac:dyDescent="0.2">
      <c r="D46133" s="343"/>
    </row>
    <row r="46134" spans="4:4" x14ac:dyDescent="0.2">
      <c r="D46134" s="343"/>
    </row>
    <row r="46135" spans="4:4" x14ac:dyDescent="0.2">
      <c r="D46135" s="343"/>
    </row>
    <row r="46136" spans="4:4" x14ac:dyDescent="0.2">
      <c r="D46136" s="343"/>
    </row>
    <row r="46137" spans="4:4" x14ac:dyDescent="0.2">
      <c r="D46137" s="343"/>
    </row>
    <row r="46138" spans="4:4" x14ac:dyDescent="0.2">
      <c r="D46138" s="343"/>
    </row>
    <row r="46139" spans="4:4" x14ac:dyDescent="0.2">
      <c r="D46139" s="343"/>
    </row>
    <row r="46140" spans="4:4" x14ac:dyDescent="0.2">
      <c r="D46140" s="343"/>
    </row>
    <row r="46141" spans="4:4" x14ac:dyDescent="0.2">
      <c r="D46141" s="343"/>
    </row>
    <row r="46142" spans="4:4" x14ac:dyDescent="0.2">
      <c r="D46142" s="343"/>
    </row>
    <row r="46143" spans="4:4" x14ac:dyDescent="0.2">
      <c r="D46143" s="343"/>
    </row>
    <row r="46144" spans="4:4" x14ac:dyDescent="0.2">
      <c r="D46144" s="343"/>
    </row>
    <row r="46145" spans="4:4" x14ac:dyDescent="0.2">
      <c r="D46145" s="343"/>
    </row>
    <row r="46146" spans="4:4" x14ac:dyDescent="0.2">
      <c r="D46146" s="343"/>
    </row>
    <row r="46147" spans="4:4" x14ac:dyDescent="0.2">
      <c r="D46147" s="343"/>
    </row>
    <row r="46148" spans="4:4" x14ac:dyDescent="0.2">
      <c r="D46148" s="343"/>
    </row>
    <row r="46149" spans="4:4" x14ac:dyDescent="0.2">
      <c r="D46149" s="343"/>
    </row>
    <row r="46150" spans="4:4" x14ac:dyDescent="0.2">
      <c r="D46150" s="343"/>
    </row>
    <row r="46151" spans="4:4" x14ac:dyDescent="0.2">
      <c r="D46151" s="343"/>
    </row>
    <row r="46152" spans="4:4" x14ac:dyDescent="0.2">
      <c r="D46152" s="343"/>
    </row>
    <row r="46153" spans="4:4" x14ac:dyDescent="0.2">
      <c r="D46153" s="343"/>
    </row>
    <row r="46154" spans="4:4" x14ac:dyDescent="0.2">
      <c r="D46154" s="343"/>
    </row>
    <row r="46155" spans="4:4" x14ac:dyDescent="0.2">
      <c r="D46155" s="343"/>
    </row>
    <row r="46156" spans="4:4" x14ac:dyDescent="0.2">
      <c r="D46156" s="343"/>
    </row>
    <row r="46157" spans="4:4" x14ac:dyDescent="0.2">
      <c r="D46157" s="343"/>
    </row>
    <row r="46158" spans="4:4" x14ac:dyDescent="0.2">
      <c r="D46158" s="343"/>
    </row>
    <row r="46159" spans="4:4" x14ac:dyDescent="0.2">
      <c r="D46159" s="343"/>
    </row>
    <row r="46160" spans="4:4" x14ac:dyDescent="0.2">
      <c r="D46160" s="343"/>
    </row>
    <row r="46161" spans="4:4" x14ac:dyDescent="0.2">
      <c r="D46161" s="343"/>
    </row>
    <row r="46162" spans="4:4" x14ac:dyDescent="0.2">
      <c r="D46162" s="343"/>
    </row>
    <row r="46163" spans="4:4" x14ac:dyDescent="0.2">
      <c r="D46163" s="343"/>
    </row>
    <row r="46164" spans="4:4" x14ac:dyDescent="0.2">
      <c r="D46164" s="343"/>
    </row>
    <row r="46165" spans="4:4" x14ac:dyDescent="0.2">
      <c r="D46165" s="343"/>
    </row>
    <row r="46166" spans="4:4" x14ac:dyDescent="0.2">
      <c r="D46166" s="343"/>
    </row>
    <row r="46167" spans="4:4" x14ac:dyDescent="0.2">
      <c r="D46167" s="343"/>
    </row>
    <row r="46168" spans="4:4" x14ac:dyDescent="0.2">
      <c r="D46168" s="343"/>
    </row>
    <row r="46169" spans="4:4" x14ac:dyDescent="0.2">
      <c r="D46169" s="343"/>
    </row>
    <row r="46170" spans="4:4" x14ac:dyDescent="0.2">
      <c r="D46170" s="343"/>
    </row>
    <row r="46171" spans="4:4" x14ac:dyDescent="0.2">
      <c r="D46171" s="343"/>
    </row>
    <row r="46172" spans="4:4" x14ac:dyDescent="0.2">
      <c r="D46172" s="343"/>
    </row>
    <row r="46173" spans="4:4" x14ac:dyDescent="0.2">
      <c r="D46173" s="343"/>
    </row>
    <row r="46174" spans="4:4" x14ac:dyDescent="0.2">
      <c r="D46174" s="343"/>
    </row>
    <row r="46175" spans="4:4" x14ac:dyDescent="0.2">
      <c r="D46175" s="343"/>
    </row>
    <row r="46176" spans="4:4" x14ac:dyDescent="0.2">
      <c r="D46176" s="343"/>
    </row>
    <row r="46177" spans="4:4" x14ac:dyDescent="0.2">
      <c r="D46177" s="343"/>
    </row>
    <row r="46178" spans="4:4" x14ac:dyDescent="0.2">
      <c r="D46178" s="343"/>
    </row>
    <row r="46179" spans="4:4" x14ac:dyDescent="0.2">
      <c r="D46179" s="343"/>
    </row>
    <row r="46180" spans="4:4" x14ac:dyDescent="0.2">
      <c r="D46180" s="343"/>
    </row>
    <row r="46181" spans="4:4" x14ac:dyDescent="0.2">
      <c r="D46181" s="343"/>
    </row>
    <row r="46182" spans="4:4" x14ac:dyDescent="0.2">
      <c r="D46182" s="343"/>
    </row>
    <row r="46183" spans="4:4" x14ac:dyDescent="0.2">
      <c r="D46183" s="343"/>
    </row>
    <row r="46184" spans="4:4" x14ac:dyDescent="0.2">
      <c r="D46184" s="343"/>
    </row>
    <row r="46185" spans="4:4" x14ac:dyDescent="0.2">
      <c r="D46185" s="343"/>
    </row>
    <row r="46186" spans="4:4" x14ac:dyDescent="0.2">
      <c r="D46186" s="343"/>
    </row>
    <row r="46187" spans="4:4" x14ac:dyDescent="0.2">
      <c r="D46187" s="343"/>
    </row>
    <row r="46188" spans="4:4" x14ac:dyDescent="0.2">
      <c r="D46188" s="343"/>
    </row>
    <row r="46189" spans="4:4" x14ac:dyDescent="0.2">
      <c r="D46189" s="343"/>
    </row>
    <row r="46190" spans="4:4" x14ac:dyDescent="0.2">
      <c r="D46190" s="343"/>
    </row>
    <row r="46191" spans="4:4" x14ac:dyDescent="0.2">
      <c r="D46191" s="343"/>
    </row>
    <row r="46192" spans="4:4" x14ac:dyDescent="0.2">
      <c r="D46192" s="343"/>
    </row>
    <row r="46193" spans="4:4" x14ac:dyDescent="0.2">
      <c r="D46193" s="343"/>
    </row>
    <row r="46194" spans="4:4" x14ac:dyDescent="0.2">
      <c r="D46194" s="343"/>
    </row>
    <row r="46195" spans="4:4" x14ac:dyDescent="0.2">
      <c r="D46195" s="343"/>
    </row>
    <row r="46196" spans="4:4" x14ac:dyDescent="0.2">
      <c r="D46196" s="343"/>
    </row>
    <row r="46197" spans="4:4" x14ac:dyDescent="0.2">
      <c r="D46197" s="343"/>
    </row>
    <row r="46198" spans="4:4" x14ac:dyDescent="0.2">
      <c r="D46198" s="343"/>
    </row>
    <row r="46199" spans="4:4" x14ac:dyDescent="0.2">
      <c r="D46199" s="343"/>
    </row>
    <row r="46200" spans="4:4" x14ac:dyDescent="0.2">
      <c r="D46200" s="343"/>
    </row>
    <row r="46201" spans="4:4" x14ac:dyDescent="0.2">
      <c r="D46201" s="343"/>
    </row>
    <row r="46202" spans="4:4" x14ac:dyDescent="0.2">
      <c r="D46202" s="343"/>
    </row>
    <row r="46203" spans="4:4" x14ac:dyDescent="0.2">
      <c r="D46203" s="343"/>
    </row>
    <row r="46204" spans="4:4" x14ac:dyDescent="0.2">
      <c r="D46204" s="343"/>
    </row>
    <row r="46205" spans="4:4" x14ac:dyDescent="0.2">
      <c r="D46205" s="343"/>
    </row>
    <row r="46206" spans="4:4" x14ac:dyDescent="0.2">
      <c r="D46206" s="343"/>
    </row>
    <row r="46207" spans="4:4" x14ac:dyDescent="0.2">
      <c r="D46207" s="343"/>
    </row>
    <row r="46208" spans="4:4" x14ac:dyDescent="0.2">
      <c r="D46208" s="343"/>
    </row>
    <row r="46209" spans="4:4" x14ac:dyDescent="0.2">
      <c r="D46209" s="343"/>
    </row>
    <row r="46210" spans="4:4" x14ac:dyDescent="0.2">
      <c r="D46210" s="343"/>
    </row>
    <row r="46211" spans="4:4" x14ac:dyDescent="0.2">
      <c r="D46211" s="343"/>
    </row>
    <row r="46212" spans="4:4" x14ac:dyDescent="0.2">
      <c r="D46212" s="343"/>
    </row>
    <row r="46213" spans="4:4" x14ac:dyDescent="0.2">
      <c r="D46213" s="343"/>
    </row>
    <row r="46214" spans="4:4" x14ac:dyDescent="0.2">
      <c r="D46214" s="343"/>
    </row>
    <row r="46215" spans="4:4" x14ac:dyDescent="0.2">
      <c r="D46215" s="343"/>
    </row>
    <row r="46216" spans="4:4" x14ac:dyDescent="0.2">
      <c r="D46216" s="343"/>
    </row>
    <row r="46217" spans="4:4" x14ac:dyDescent="0.2">
      <c r="D46217" s="343"/>
    </row>
    <row r="46218" spans="4:4" x14ac:dyDescent="0.2">
      <c r="D46218" s="343"/>
    </row>
    <row r="46219" spans="4:4" x14ac:dyDescent="0.2">
      <c r="D46219" s="343"/>
    </row>
    <row r="46220" spans="4:4" x14ac:dyDescent="0.2">
      <c r="D46220" s="343"/>
    </row>
    <row r="46221" spans="4:4" x14ac:dyDescent="0.2">
      <c r="D46221" s="343"/>
    </row>
    <row r="46222" spans="4:4" x14ac:dyDescent="0.2">
      <c r="D46222" s="343"/>
    </row>
    <row r="46223" spans="4:4" x14ac:dyDescent="0.2">
      <c r="D46223" s="343"/>
    </row>
    <row r="46224" spans="4:4" x14ac:dyDescent="0.2">
      <c r="D46224" s="343"/>
    </row>
    <row r="46225" spans="4:4" x14ac:dyDescent="0.2">
      <c r="D46225" s="343"/>
    </row>
    <row r="46226" spans="4:4" x14ac:dyDescent="0.2">
      <c r="D46226" s="343"/>
    </row>
    <row r="46227" spans="4:4" x14ac:dyDescent="0.2">
      <c r="D46227" s="343"/>
    </row>
    <row r="46228" spans="4:4" x14ac:dyDescent="0.2">
      <c r="D46228" s="343"/>
    </row>
    <row r="46229" spans="4:4" x14ac:dyDescent="0.2">
      <c r="D46229" s="343"/>
    </row>
    <row r="46230" spans="4:4" x14ac:dyDescent="0.2">
      <c r="D46230" s="343"/>
    </row>
    <row r="46231" spans="4:4" x14ac:dyDescent="0.2">
      <c r="D46231" s="343"/>
    </row>
    <row r="46232" spans="4:4" x14ac:dyDescent="0.2">
      <c r="D46232" s="343"/>
    </row>
    <row r="46233" spans="4:4" x14ac:dyDescent="0.2">
      <c r="D46233" s="343"/>
    </row>
    <row r="46234" spans="4:4" x14ac:dyDescent="0.2">
      <c r="D46234" s="343"/>
    </row>
    <row r="46235" spans="4:4" x14ac:dyDescent="0.2">
      <c r="D46235" s="343"/>
    </row>
    <row r="46236" spans="4:4" x14ac:dyDescent="0.2">
      <c r="D46236" s="343"/>
    </row>
    <row r="46237" spans="4:4" x14ac:dyDescent="0.2">
      <c r="D46237" s="343"/>
    </row>
    <row r="46238" spans="4:4" x14ac:dyDescent="0.2">
      <c r="D46238" s="343"/>
    </row>
    <row r="46239" spans="4:4" x14ac:dyDescent="0.2">
      <c r="D46239" s="343"/>
    </row>
    <row r="46240" spans="4:4" x14ac:dyDescent="0.2">
      <c r="D46240" s="343"/>
    </row>
    <row r="46241" spans="4:4" x14ac:dyDescent="0.2">
      <c r="D46241" s="343"/>
    </row>
    <row r="46242" spans="4:4" x14ac:dyDescent="0.2">
      <c r="D46242" s="343"/>
    </row>
    <row r="46243" spans="4:4" x14ac:dyDescent="0.2">
      <c r="D46243" s="343"/>
    </row>
    <row r="46244" spans="4:4" x14ac:dyDescent="0.2">
      <c r="D46244" s="343"/>
    </row>
    <row r="46245" spans="4:4" x14ac:dyDescent="0.2">
      <c r="D46245" s="343"/>
    </row>
    <row r="46246" spans="4:4" x14ac:dyDescent="0.2">
      <c r="D46246" s="343"/>
    </row>
    <row r="46247" spans="4:4" x14ac:dyDescent="0.2">
      <c r="D46247" s="343"/>
    </row>
    <row r="46248" spans="4:4" x14ac:dyDescent="0.2">
      <c r="D46248" s="343"/>
    </row>
    <row r="46249" spans="4:4" x14ac:dyDescent="0.2">
      <c r="D46249" s="343"/>
    </row>
    <row r="46250" spans="4:4" x14ac:dyDescent="0.2">
      <c r="D46250" s="343"/>
    </row>
    <row r="46251" spans="4:4" x14ac:dyDescent="0.2">
      <c r="D46251" s="343"/>
    </row>
    <row r="46252" spans="4:4" x14ac:dyDescent="0.2">
      <c r="D46252" s="343"/>
    </row>
    <row r="46253" spans="4:4" x14ac:dyDescent="0.2">
      <c r="D46253" s="343"/>
    </row>
    <row r="46254" spans="4:4" x14ac:dyDescent="0.2">
      <c r="D46254" s="343"/>
    </row>
    <row r="46255" spans="4:4" x14ac:dyDescent="0.2">
      <c r="D46255" s="343"/>
    </row>
    <row r="46256" spans="4:4" x14ac:dyDescent="0.2">
      <c r="D46256" s="343"/>
    </row>
    <row r="46257" spans="4:4" x14ac:dyDescent="0.2">
      <c r="D46257" s="343"/>
    </row>
    <row r="46258" spans="4:4" x14ac:dyDescent="0.2">
      <c r="D46258" s="343"/>
    </row>
    <row r="46259" spans="4:4" x14ac:dyDescent="0.2">
      <c r="D46259" s="343"/>
    </row>
    <row r="46260" spans="4:4" x14ac:dyDescent="0.2">
      <c r="D46260" s="343"/>
    </row>
    <row r="46261" spans="4:4" x14ac:dyDescent="0.2">
      <c r="D46261" s="343"/>
    </row>
    <row r="46262" spans="4:4" x14ac:dyDescent="0.2">
      <c r="D46262" s="343"/>
    </row>
    <row r="46263" spans="4:4" x14ac:dyDescent="0.2">
      <c r="D46263" s="343"/>
    </row>
    <row r="46264" spans="4:4" x14ac:dyDescent="0.2">
      <c r="D46264" s="343"/>
    </row>
    <row r="46265" spans="4:4" x14ac:dyDescent="0.2">
      <c r="D46265" s="343"/>
    </row>
    <row r="46266" spans="4:4" x14ac:dyDescent="0.2">
      <c r="D46266" s="343"/>
    </row>
    <row r="46267" spans="4:4" x14ac:dyDescent="0.2">
      <c r="D46267" s="343"/>
    </row>
    <row r="46268" spans="4:4" x14ac:dyDescent="0.2">
      <c r="D46268" s="343"/>
    </row>
    <row r="46269" spans="4:4" x14ac:dyDescent="0.2">
      <c r="D46269" s="343"/>
    </row>
    <row r="46270" spans="4:4" x14ac:dyDescent="0.2">
      <c r="D46270" s="343"/>
    </row>
    <row r="46271" spans="4:4" x14ac:dyDescent="0.2">
      <c r="D46271" s="343"/>
    </row>
    <row r="46272" spans="4:4" x14ac:dyDescent="0.2">
      <c r="D46272" s="343"/>
    </row>
    <row r="46273" spans="4:4" x14ac:dyDescent="0.2">
      <c r="D46273" s="343"/>
    </row>
    <row r="46274" spans="4:4" x14ac:dyDescent="0.2">
      <c r="D46274" s="343"/>
    </row>
    <row r="46275" spans="4:4" x14ac:dyDescent="0.2">
      <c r="D46275" s="343"/>
    </row>
    <row r="46276" spans="4:4" x14ac:dyDescent="0.2">
      <c r="D46276" s="343"/>
    </row>
    <row r="46277" spans="4:4" x14ac:dyDescent="0.2">
      <c r="D46277" s="343"/>
    </row>
    <row r="46278" spans="4:4" x14ac:dyDescent="0.2">
      <c r="D46278" s="343"/>
    </row>
    <row r="46279" spans="4:4" x14ac:dyDescent="0.2">
      <c r="D46279" s="343"/>
    </row>
    <row r="46280" spans="4:4" x14ac:dyDescent="0.2">
      <c r="D46280" s="343"/>
    </row>
    <row r="46281" spans="4:4" x14ac:dyDescent="0.2">
      <c r="D46281" s="343"/>
    </row>
    <row r="46282" spans="4:4" x14ac:dyDescent="0.2">
      <c r="D46282" s="343"/>
    </row>
    <row r="46283" spans="4:4" x14ac:dyDescent="0.2">
      <c r="D46283" s="343"/>
    </row>
    <row r="46284" spans="4:4" x14ac:dyDescent="0.2">
      <c r="D46284" s="343"/>
    </row>
    <row r="46285" spans="4:4" x14ac:dyDescent="0.2">
      <c r="D46285" s="343"/>
    </row>
    <row r="46286" spans="4:4" x14ac:dyDescent="0.2">
      <c r="D46286" s="343"/>
    </row>
    <row r="46287" spans="4:4" x14ac:dyDescent="0.2">
      <c r="D46287" s="343"/>
    </row>
    <row r="46288" spans="4:4" x14ac:dyDescent="0.2">
      <c r="D46288" s="343"/>
    </row>
    <row r="46289" spans="4:4" x14ac:dyDescent="0.2">
      <c r="D46289" s="343"/>
    </row>
    <row r="46290" spans="4:4" x14ac:dyDescent="0.2">
      <c r="D46290" s="343"/>
    </row>
    <row r="46291" spans="4:4" x14ac:dyDescent="0.2">
      <c r="D46291" s="343"/>
    </row>
    <row r="46292" spans="4:4" x14ac:dyDescent="0.2">
      <c r="D46292" s="343"/>
    </row>
    <row r="46293" spans="4:4" x14ac:dyDescent="0.2">
      <c r="D46293" s="343"/>
    </row>
    <row r="46294" spans="4:4" x14ac:dyDescent="0.2">
      <c r="D46294" s="343"/>
    </row>
    <row r="46295" spans="4:4" x14ac:dyDescent="0.2">
      <c r="D46295" s="343"/>
    </row>
    <row r="46296" spans="4:4" x14ac:dyDescent="0.2">
      <c r="D46296" s="343"/>
    </row>
    <row r="46297" spans="4:4" x14ac:dyDescent="0.2">
      <c r="D46297" s="343"/>
    </row>
    <row r="46298" spans="4:4" x14ac:dyDescent="0.2">
      <c r="D46298" s="343"/>
    </row>
    <row r="46299" spans="4:4" x14ac:dyDescent="0.2">
      <c r="D46299" s="343"/>
    </row>
    <row r="46300" spans="4:4" x14ac:dyDescent="0.2">
      <c r="D46300" s="343"/>
    </row>
    <row r="46301" spans="4:4" x14ac:dyDescent="0.2">
      <c r="D46301" s="343"/>
    </row>
    <row r="46302" spans="4:4" x14ac:dyDescent="0.2">
      <c r="D46302" s="343"/>
    </row>
    <row r="46303" spans="4:4" x14ac:dyDescent="0.2">
      <c r="D46303" s="343"/>
    </row>
    <row r="46304" spans="4:4" x14ac:dyDescent="0.2">
      <c r="D46304" s="343"/>
    </row>
    <row r="46305" spans="4:4" x14ac:dyDescent="0.2">
      <c r="D46305" s="343"/>
    </row>
    <row r="46306" spans="4:4" x14ac:dyDescent="0.2">
      <c r="D46306" s="343"/>
    </row>
    <row r="46307" spans="4:4" x14ac:dyDescent="0.2">
      <c r="D46307" s="343"/>
    </row>
    <row r="46308" spans="4:4" x14ac:dyDescent="0.2">
      <c r="D46308" s="343"/>
    </row>
    <row r="46309" spans="4:4" x14ac:dyDescent="0.2">
      <c r="D46309" s="343"/>
    </row>
    <row r="46310" spans="4:4" x14ac:dyDescent="0.2">
      <c r="D46310" s="343"/>
    </row>
    <row r="46311" spans="4:4" x14ac:dyDescent="0.2">
      <c r="D46311" s="343"/>
    </row>
    <row r="46312" spans="4:4" x14ac:dyDescent="0.2">
      <c r="D46312" s="343"/>
    </row>
    <row r="46313" spans="4:4" x14ac:dyDescent="0.2">
      <c r="D46313" s="343"/>
    </row>
    <row r="46314" spans="4:4" x14ac:dyDescent="0.2">
      <c r="D46314" s="343"/>
    </row>
    <row r="46315" spans="4:4" x14ac:dyDescent="0.2">
      <c r="D46315" s="343"/>
    </row>
    <row r="46316" spans="4:4" x14ac:dyDescent="0.2">
      <c r="D46316" s="343"/>
    </row>
    <row r="46317" spans="4:4" x14ac:dyDescent="0.2">
      <c r="D46317" s="343"/>
    </row>
    <row r="46318" spans="4:4" x14ac:dyDescent="0.2">
      <c r="D46318" s="343"/>
    </row>
    <row r="46319" spans="4:4" x14ac:dyDescent="0.2">
      <c r="D46319" s="343"/>
    </row>
    <row r="46320" spans="4:4" x14ac:dyDescent="0.2">
      <c r="D46320" s="343"/>
    </row>
    <row r="46321" spans="4:4" x14ac:dyDescent="0.2">
      <c r="D46321" s="343"/>
    </row>
    <row r="46322" spans="4:4" x14ac:dyDescent="0.2">
      <c r="D46322" s="343"/>
    </row>
    <row r="46323" spans="4:4" x14ac:dyDescent="0.2">
      <c r="D46323" s="343"/>
    </row>
    <row r="46324" spans="4:4" x14ac:dyDescent="0.2">
      <c r="D46324" s="343"/>
    </row>
    <row r="46325" spans="4:4" x14ac:dyDescent="0.2">
      <c r="D46325" s="343"/>
    </row>
    <row r="46326" spans="4:4" x14ac:dyDescent="0.2">
      <c r="D46326" s="343"/>
    </row>
    <row r="46327" spans="4:4" x14ac:dyDescent="0.2">
      <c r="D46327" s="343"/>
    </row>
    <row r="46328" spans="4:4" x14ac:dyDescent="0.2">
      <c r="D46328" s="343"/>
    </row>
    <row r="46329" spans="4:4" x14ac:dyDescent="0.2">
      <c r="D46329" s="343"/>
    </row>
    <row r="46330" spans="4:4" x14ac:dyDescent="0.2">
      <c r="D46330" s="343"/>
    </row>
    <row r="46331" spans="4:4" x14ac:dyDescent="0.2">
      <c r="D46331" s="343"/>
    </row>
    <row r="46332" spans="4:4" x14ac:dyDescent="0.2">
      <c r="D46332" s="343"/>
    </row>
    <row r="46333" spans="4:4" x14ac:dyDescent="0.2">
      <c r="D46333" s="343"/>
    </row>
    <row r="46334" spans="4:4" x14ac:dyDescent="0.2">
      <c r="D46334" s="343"/>
    </row>
    <row r="46335" spans="4:4" x14ac:dyDescent="0.2">
      <c r="D46335" s="343"/>
    </row>
    <row r="46336" spans="4:4" x14ac:dyDescent="0.2">
      <c r="D46336" s="343"/>
    </row>
    <row r="46337" spans="4:4" x14ac:dyDescent="0.2">
      <c r="D46337" s="343"/>
    </row>
    <row r="46338" spans="4:4" x14ac:dyDescent="0.2">
      <c r="D46338" s="343"/>
    </row>
    <row r="46339" spans="4:4" x14ac:dyDescent="0.2">
      <c r="D46339" s="343"/>
    </row>
    <row r="46340" spans="4:4" x14ac:dyDescent="0.2">
      <c r="D46340" s="343"/>
    </row>
    <row r="46341" spans="4:4" x14ac:dyDescent="0.2">
      <c r="D46341" s="343"/>
    </row>
    <row r="46342" spans="4:4" x14ac:dyDescent="0.2">
      <c r="D46342" s="343"/>
    </row>
    <row r="46343" spans="4:4" x14ac:dyDescent="0.2">
      <c r="D46343" s="343"/>
    </row>
    <row r="46344" spans="4:4" x14ac:dyDescent="0.2">
      <c r="D46344" s="343"/>
    </row>
    <row r="46345" spans="4:4" x14ac:dyDescent="0.2">
      <c r="D46345" s="343"/>
    </row>
    <row r="46346" spans="4:4" x14ac:dyDescent="0.2">
      <c r="D46346" s="343"/>
    </row>
    <row r="46347" spans="4:4" x14ac:dyDescent="0.2">
      <c r="D46347" s="343"/>
    </row>
    <row r="46348" spans="4:4" x14ac:dyDescent="0.2">
      <c r="D46348" s="343"/>
    </row>
    <row r="46349" spans="4:4" x14ac:dyDescent="0.2">
      <c r="D46349" s="343"/>
    </row>
    <row r="46350" spans="4:4" x14ac:dyDescent="0.2">
      <c r="D46350" s="343"/>
    </row>
    <row r="46351" spans="4:4" x14ac:dyDescent="0.2">
      <c r="D46351" s="343"/>
    </row>
    <row r="46352" spans="4:4" x14ac:dyDescent="0.2">
      <c r="D46352" s="343"/>
    </row>
    <row r="46353" spans="4:4" x14ac:dyDescent="0.2">
      <c r="D46353" s="343"/>
    </row>
    <row r="46354" spans="4:4" x14ac:dyDescent="0.2">
      <c r="D46354" s="343"/>
    </row>
    <row r="46355" spans="4:4" x14ac:dyDescent="0.2">
      <c r="D46355" s="343"/>
    </row>
    <row r="46356" spans="4:4" x14ac:dyDescent="0.2">
      <c r="D46356" s="343"/>
    </row>
    <row r="46357" spans="4:4" x14ac:dyDescent="0.2">
      <c r="D46357" s="343"/>
    </row>
    <row r="46358" spans="4:4" x14ac:dyDescent="0.2">
      <c r="D46358" s="343"/>
    </row>
    <row r="46359" spans="4:4" x14ac:dyDescent="0.2">
      <c r="D46359" s="343"/>
    </row>
    <row r="46360" spans="4:4" x14ac:dyDescent="0.2">
      <c r="D46360" s="343"/>
    </row>
    <row r="46361" spans="4:4" x14ac:dyDescent="0.2">
      <c r="D46361" s="343"/>
    </row>
    <row r="46362" spans="4:4" x14ac:dyDescent="0.2">
      <c r="D46362" s="343"/>
    </row>
    <row r="46363" spans="4:4" x14ac:dyDescent="0.2">
      <c r="D46363" s="343"/>
    </row>
    <row r="46364" spans="4:4" x14ac:dyDescent="0.2">
      <c r="D46364" s="343"/>
    </row>
    <row r="46365" spans="4:4" x14ac:dyDescent="0.2">
      <c r="D46365" s="343"/>
    </row>
    <row r="46366" spans="4:4" x14ac:dyDescent="0.2">
      <c r="D46366" s="343"/>
    </row>
    <row r="46367" spans="4:4" x14ac:dyDescent="0.2">
      <c r="D46367" s="343"/>
    </row>
    <row r="46368" spans="4:4" x14ac:dyDescent="0.2">
      <c r="D46368" s="343"/>
    </row>
    <row r="46369" spans="4:4" x14ac:dyDescent="0.2">
      <c r="D46369" s="343"/>
    </row>
    <row r="46370" spans="4:4" x14ac:dyDescent="0.2">
      <c r="D46370" s="343"/>
    </row>
    <row r="46371" spans="4:4" x14ac:dyDescent="0.2">
      <c r="D46371" s="343"/>
    </row>
    <row r="46372" spans="4:4" x14ac:dyDescent="0.2">
      <c r="D46372" s="343"/>
    </row>
    <row r="46373" spans="4:4" x14ac:dyDescent="0.2">
      <c r="D46373" s="343"/>
    </row>
    <row r="46374" spans="4:4" x14ac:dyDescent="0.2">
      <c r="D46374" s="343"/>
    </row>
    <row r="46375" spans="4:4" x14ac:dyDescent="0.2">
      <c r="D46375" s="343"/>
    </row>
    <row r="46376" spans="4:4" x14ac:dyDescent="0.2">
      <c r="D46376" s="343"/>
    </row>
    <row r="46377" spans="4:4" x14ac:dyDescent="0.2">
      <c r="D46377" s="343"/>
    </row>
    <row r="46378" spans="4:4" x14ac:dyDescent="0.2">
      <c r="D46378" s="343"/>
    </row>
    <row r="46379" spans="4:4" x14ac:dyDescent="0.2">
      <c r="D46379" s="343"/>
    </row>
    <row r="46380" spans="4:4" x14ac:dyDescent="0.2">
      <c r="D46380" s="343"/>
    </row>
    <row r="46381" spans="4:4" x14ac:dyDescent="0.2">
      <c r="D46381" s="343"/>
    </row>
    <row r="46382" spans="4:4" x14ac:dyDescent="0.2">
      <c r="D46382" s="343"/>
    </row>
    <row r="46383" spans="4:4" x14ac:dyDescent="0.2">
      <c r="D46383" s="343"/>
    </row>
    <row r="46384" spans="4:4" x14ac:dyDescent="0.2">
      <c r="D46384" s="343"/>
    </row>
    <row r="46385" spans="4:4" x14ac:dyDescent="0.2">
      <c r="D46385" s="343"/>
    </row>
    <row r="46386" spans="4:4" x14ac:dyDescent="0.2">
      <c r="D46386" s="343"/>
    </row>
    <row r="46387" spans="4:4" x14ac:dyDescent="0.2">
      <c r="D46387" s="343"/>
    </row>
    <row r="46388" spans="4:4" x14ac:dyDescent="0.2">
      <c r="D46388" s="343"/>
    </row>
    <row r="46389" spans="4:4" x14ac:dyDescent="0.2">
      <c r="D46389" s="343"/>
    </row>
    <row r="46390" spans="4:4" x14ac:dyDescent="0.2">
      <c r="D46390" s="343"/>
    </row>
    <row r="46391" spans="4:4" x14ac:dyDescent="0.2">
      <c r="D46391" s="343"/>
    </row>
    <row r="46392" spans="4:4" x14ac:dyDescent="0.2">
      <c r="D46392" s="343"/>
    </row>
    <row r="46393" spans="4:4" x14ac:dyDescent="0.2">
      <c r="D46393" s="343"/>
    </row>
    <row r="46394" spans="4:4" x14ac:dyDescent="0.2">
      <c r="D46394" s="343"/>
    </row>
    <row r="46395" spans="4:4" x14ac:dyDescent="0.2">
      <c r="D46395" s="343"/>
    </row>
    <row r="46396" spans="4:4" x14ac:dyDescent="0.2">
      <c r="D46396" s="343"/>
    </row>
    <row r="46397" spans="4:4" x14ac:dyDescent="0.2">
      <c r="D46397" s="343"/>
    </row>
    <row r="46398" spans="4:4" x14ac:dyDescent="0.2">
      <c r="D46398" s="343"/>
    </row>
    <row r="46399" spans="4:4" x14ac:dyDescent="0.2">
      <c r="D46399" s="343"/>
    </row>
    <row r="46400" spans="4:4" x14ac:dyDescent="0.2">
      <c r="D46400" s="343"/>
    </row>
    <row r="46401" spans="4:4" x14ac:dyDescent="0.2">
      <c r="D46401" s="343"/>
    </row>
    <row r="46402" spans="4:4" x14ac:dyDescent="0.2">
      <c r="D46402" s="343"/>
    </row>
    <row r="46403" spans="4:4" x14ac:dyDescent="0.2">
      <c r="D46403" s="343"/>
    </row>
    <row r="46404" spans="4:4" x14ac:dyDescent="0.2">
      <c r="D46404" s="343"/>
    </row>
    <row r="46405" spans="4:4" x14ac:dyDescent="0.2">
      <c r="D46405" s="343"/>
    </row>
    <row r="46406" spans="4:4" x14ac:dyDescent="0.2">
      <c r="D46406" s="343"/>
    </row>
    <row r="46407" spans="4:4" x14ac:dyDescent="0.2">
      <c r="D46407" s="343"/>
    </row>
    <row r="46408" spans="4:4" x14ac:dyDescent="0.2">
      <c r="D46408" s="343"/>
    </row>
    <row r="46409" spans="4:4" x14ac:dyDescent="0.2">
      <c r="D46409" s="343"/>
    </row>
    <row r="46410" spans="4:4" x14ac:dyDescent="0.2">
      <c r="D46410" s="343"/>
    </row>
    <row r="46411" spans="4:4" x14ac:dyDescent="0.2">
      <c r="D46411" s="343"/>
    </row>
    <row r="46412" spans="4:4" x14ac:dyDescent="0.2">
      <c r="D46412" s="343"/>
    </row>
    <row r="46413" spans="4:4" x14ac:dyDescent="0.2">
      <c r="D46413" s="343"/>
    </row>
    <row r="46414" spans="4:4" x14ac:dyDescent="0.2">
      <c r="D46414" s="343"/>
    </row>
    <row r="46415" spans="4:4" x14ac:dyDescent="0.2">
      <c r="D46415" s="343"/>
    </row>
    <row r="46416" spans="4:4" x14ac:dyDescent="0.2">
      <c r="D46416" s="343"/>
    </row>
    <row r="46417" spans="4:4" x14ac:dyDescent="0.2">
      <c r="D46417" s="343"/>
    </row>
    <row r="46418" spans="4:4" x14ac:dyDescent="0.2">
      <c r="D46418" s="343"/>
    </row>
    <row r="46419" spans="4:4" x14ac:dyDescent="0.2">
      <c r="D46419" s="343"/>
    </row>
    <row r="46420" spans="4:4" x14ac:dyDescent="0.2">
      <c r="D46420" s="343"/>
    </row>
    <row r="46421" spans="4:4" x14ac:dyDescent="0.2">
      <c r="D46421" s="343"/>
    </row>
    <row r="46422" spans="4:4" x14ac:dyDescent="0.2">
      <c r="D46422" s="343"/>
    </row>
    <row r="46423" spans="4:4" x14ac:dyDescent="0.2">
      <c r="D46423" s="343"/>
    </row>
    <row r="46424" spans="4:4" x14ac:dyDescent="0.2">
      <c r="D46424" s="343"/>
    </row>
    <row r="46425" spans="4:4" x14ac:dyDescent="0.2">
      <c r="D46425" s="343"/>
    </row>
    <row r="46426" spans="4:4" x14ac:dyDescent="0.2">
      <c r="D46426" s="343"/>
    </row>
    <row r="46427" spans="4:4" x14ac:dyDescent="0.2">
      <c r="D46427" s="343"/>
    </row>
    <row r="46428" spans="4:4" x14ac:dyDescent="0.2">
      <c r="D46428" s="343"/>
    </row>
    <row r="46429" spans="4:4" x14ac:dyDescent="0.2">
      <c r="D46429" s="343"/>
    </row>
    <row r="46430" spans="4:4" x14ac:dyDescent="0.2">
      <c r="D46430" s="343"/>
    </row>
    <row r="46431" spans="4:4" x14ac:dyDescent="0.2">
      <c r="D46431" s="343"/>
    </row>
    <row r="46432" spans="4:4" x14ac:dyDescent="0.2">
      <c r="D46432" s="343"/>
    </row>
    <row r="46433" spans="4:4" x14ac:dyDescent="0.2">
      <c r="D46433" s="343"/>
    </row>
    <row r="46434" spans="4:4" x14ac:dyDescent="0.2">
      <c r="D46434" s="343"/>
    </row>
    <row r="46435" spans="4:4" x14ac:dyDescent="0.2">
      <c r="D46435" s="343"/>
    </row>
    <row r="46436" spans="4:4" x14ac:dyDescent="0.2">
      <c r="D46436" s="343"/>
    </row>
    <row r="46437" spans="4:4" x14ac:dyDescent="0.2">
      <c r="D46437" s="343"/>
    </row>
    <row r="46438" spans="4:4" x14ac:dyDescent="0.2">
      <c r="D46438" s="343"/>
    </row>
    <row r="46439" spans="4:4" x14ac:dyDescent="0.2">
      <c r="D46439" s="343"/>
    </row>
    <row r="46440" spans="4:4" x14ac:dyDescent="0.2">
      <c r="D46440" s="343"/>
    </row>
    <row r="46441" spans="4:4" x14ac:dyDescent="0.2">
      <c r="D46441" s="343"/>
    </row>
    <row r="46442" spans="4:4" x14ac:dyDescent="0.2">
      <c r="D46442" s="343"/>
    </row>
    <row r="46443" spans="4:4" x14ac:dyDescent="0.2">
      <c r="D46443" s="343"/>
    </row>
    <row r="46444" spans="4:4" x14ac:dyDescent="0.2">
      <c r="D46444" s="343"/>
    </row>
    <row r="46445" spans="4:4" x14ac:dyDescent="0.2">
      <c r="D46445" s="343"/>
    </row>
    <row r="46446" spans="4:4" x14ac:dyDescent="0.2">
      <c r="D46446" s="343"/>
    </row>
    <row r="46447" spans="4:4" x14ac:dyDescent="0.2">
      <c r="D46447" s="343"/>
    </row>
    <row r="46448" spans="4:4" x14ac:dyDescent="0.2">
      <c r="D46448" s="343"/>
    </row>
    <row r="46449" spans="4:4" x14ac:dyDescent="0.2">
      <c r="D46449" s="343"/>
    </row>
    <row r="46450" spans="4:4" x14ac:dyDescent="0.2">
      <c r="D46450" s="343"/>
    </row>
    <row r="46451" spans="4:4" x14ac:dyDescent="0.2">
      <c r="D46451" s="343"/>
    </row>
    <row r="46452" spans="4:4" x14ac:dyDescent="0.2">
      <c r="D46452" s="343"/>
    </row>
    <row r="46453" spans="4:4" x14ac:dyDescent="0.2">
      <c r="D46453" s="343"/>
    </row>
    <row r="46454" spans="4:4" x14ac:dyDescent="0.2">
      <c r="D46454" s="343"/>
    </row>
    <row r="46455" spans="4:4" x14ac:dyDescent="0.2">
      <c r="D46455" s="343"/>
    </row>
    <row r="46456" spans="4:4" x14ac:dyDescent="0.2">
      <c r="D46456" s="343"/>
    </row>
    <row r="46457" spans="4:4" x14ac:dyDescent="0.2">
      <c r="D46457" s="343"/>
    </row>
    <row r="46458" spans="4:4" x14ac:dyDescent="0.2">
      <c r="D46458" s="343"/>
    </row>
    <row r="46459" spans="4:4" x14ac:dyDescent="0.2">
      <c r="D46459" s="343"/>
    </row>
    <row r="46460" spans="4:4" x14ac:dyDescent="0.2">
      <c r="D46460" s="343"/>
    </row>
    <row r="46461" spans="4:4" x14ac:dyDescent="0.2">
      <c r="D46461" s="343"/>
    </row>
    <row r="46462" spans="4:4" x14ac:dyDescent="0.2">
      <c r="D46462" s="343"/>
    </row>
    <row r="46463" spans="4:4" x14ac:dyDescent="0.2">
      <c r="D46463" s="343"/>
    </row>
    <row r="46464" spans="4:4" x14ac:dyDescent="0.2">
      <c r="D46464" s="343"/>
    </row>
    <row r="46465" spans="4:4" x14ac:dyDescent="0.2">
      <c r="D46465" s="343"/>
    </row>
    <row r="46466" spans="4:4" x14ac:dyDescent="0.2">
      <c r="D46466" s="343"/>
    </row>
    <row r="46467" spans="4:4" x14ac:dyDescent="0.2">
      <c r="D46467" s="343"/>
    </row>
    <row r="46468" spans="4:4" x14ac:dyDescent="0.2">
      <c r="D46468" s="343"/>
    </row>
    <row r="46469" spans="4:4" x14ac:dyDescent="0.2">
      <c r="D46469" s="343"/>
    </row>
    <row r="46470" spans="4:4" x14ac:dyDescent="0.2">
      <c r="D46470" s="343"/>
    </row>
    <row r="46471" spans="4:4" x14ac:dyDescent="0.2">
      <c r="D46471" s="343"/>
    </row>
    <row r="46472" spans="4:4" x14ac:dyDescent="0.2">
      <c r="D46472" s="343"/>
    </row>
    <row r="46473" spans="4:4" x14ac:dyDescent="0.2">
      <c r="D46473" s="343"/>
    </row>
    <row r="46474" spans="4:4" x14ac:dyDescent="0.2">
      <c r="D46474" s="343"/>
    </row>
    <row r="46475" spans="4:4" x14ac:dyDescent="0.2">
      <c r="D46475" s="343"/>
    </row>
    <row r="46476" spans="4:4" x14ac:dyDescent="0.2">
      <c r="D46476" s="343"/>
    </row>
    <row r="46477" spans="4:4" x14ac:dyDescent="0.2">
      <c r="D46477" s="343"/>
    </row>
    <row r="46478" spans="4:4" x14ac:dyDescent="0.2">
      <c r="D46478" s="343"/>
    </row>
    <row r="46479" spans="4:4" x14ac:dyDescent="0.2">
      <c r="D46479" s="343"/>
    </row>
    <row r="46480" spans="4:4" x14ac:dyDescent="0.2">
      <c r="D46480" s="343"/>
    </row>
    <row r="46481" spans="4:4" x14ac:dyDescent="0.2">
      <c r="D46481" s="343"/>
    </row>
    <row r="46482" spans="4:4" x14ac:dyDescent="0.2">
      <c r="D46482" s="343"/>
    </row>
    <row r="46483" spans="4:4" x14ac:dyDescent="0.2">
      <c r="D46483" s="343"/>
    </row>
    <row r="46484" spans="4:4" x14ac:dyDescent="0.2">
      <c r="D46484" s="343"/>
    </row>
    <row r="46485" spans="4:4" x14ac:dyDescent="0.2">
      <c r="D46485" s="343"/>
    </row>
    <row r="46486" spans="4:4" x14ac:dyDescent="0.2">
      <c r="D46486" s="343"/>
    </row>
    <row r="46487" spans="4:4" x14ac:dyDescent="0.2">
      <c r="D46487" s="343"/>
    </row>
    <row r="46488" spans="4:4" x14ac:dyDescent="0.2">
      <c r="D46488" s="343"/>
    </row>
    <row r="46489" spans="4:4" x14ac:dyDescent="0.2">
      <c r="D46489" s="343"/>
    </row>
    <row r="46490" spans="4:4" x14ac:dyDescent="0.2">
      <c r="D46490" s="343"/>
    </row>
    <row r="46491" spans="4:4" x14ac:dyDescent="0.2">
      <c r="D46491" s="343"/>
    </row>
    <row r="46492" spans="4:4" x14ac:dyDescent="0.2">
      <c r="D46492" s="343"/>
    </row>
    <row r="46493" spans="4:4" x14ac:dyDescent="0.2">
      <c r="D46493" s="343"/>
    </row>
    <row r="46494" spans="4:4" x14ac:dyDescent="0.2">
      <c r="D46494" s="343"/>
    </row>
    <row r="46495" spans="4:4" x14ac:dyDescent="0.2">
      <c r="D46495" s="343"/>
    </row>
    <row r="46496" spans="4:4" x14ac:dyDescent="0.2">
      <c r="D46496" s="343"/>
    </row>
    <row r="46497" spans="4:4" x14ac:dyDescent="0.2">
      <c r="D46497" s="343"/>
    </row>
    <row r="46498" spans="4:4" x14ac:dyDescent="0.2">
      <c r="D46498" s="343"/>
    </row>
    <row r="46499" spans="4:4" x14ac:dyDescent="0.2">
      <c r="D46499" s="343"/>
    </row>
    <row r="46500" spans="4:4" x14ac:dyDescent="0.2">
      <c r="D46500" s="343"/>
    </row>
    <row r="46501" spans="4:4" x14ac:dyDescent="0.2">
      <c r="D46501" s="343"/>
    </row>
    <row r="46502" spans="4:4" x14ac:dyDescent="0.2">
      <c r="D46502" s="343"/>
    </row>
    <row r="46503" spans="4:4" x14ac:dyDescent="0.2">
      <c r="D46503" s="343"/>
    </row>
    <row r="46504" spans="4:4" x14ac:dyDescent="0.2">
      <c r="D46504" s="343"/>
    </row>
    <row r="46505" spans="4:4" x14ac:dyDescent="0.2">
      <c r="D46505" s="343"/>
    </row>
    <row r="46506" spans="4:4" x14ac:dyDescent="0.2">
      <c r="D46506" s="343"/>
    </row>
    <row r="46507" spans="4:4" x14ac:dyDescent="0.2">
      <c r="D46507" s="343"/>
    </row>
    <row r="46508" spans="4:4" x14ac:dyDescent="0.2">
      <c r="D46508" s="343"/>
    </row>
    <row r="46509" spans="4:4" x14ac:dyDescent="0.2">
      <c r="D46509" s="343"/>
    </row>
    <row r="46510" spans="4:4" x14ac:dyDescent="0.2">
      <c r="D46510" s="343"/>
    </row>
    <row r="46511" spans="4:4" x14ac:dyDescent="0.2">
      <c r="D46511" s="343"/>
    </row>
    <row r="46512" spans="4:4" x14ac:dyDescent="0.2">
      <c r="D46512" s="343"/>
    </row>
    <row r="46513" spans="4:4" x14ac:dyDescent="0.2">
      <c r="D46513" s="343"/>
    </row>
    <row r="46514" spans="4:4" x14ac:dyDescent="0.2">
      <c r="D46514" s="343"/>
    </row>
    <row r="46515" spans="4:4" x14ac:dyDescent="0.2">
      <c r="D46515" s="343"/>
    </row>
    <row r="46516" spans="4:4" x14ac:dyDescent="0.2">
      <c r="D46516" s="343"/>
    </row>
    <row r="46517" spans="4:4" x14ac:dyDescent="0.2">
      <c r="D46517" s="343"/>
    </row>
    <row r="46518" spans="4:4" x14ac:dyDescent="0.2">
      <c r="D46518" s="343"/>
    </row>
    <row r="46519" spans="4:4" x14ac:dyDescent="0.2">
      <c r="D46519" s="343"/>
    </row>
    <row r="46520" spans="4:4" x14ac:dyDescent="0.2">
      <c r="D46520" s="343"/>
    </row>
    <row r="46521" spans="4:4" x14ac:dyDescent="0.2">
      <c r="D46521" s="343"/>
    </row>
    <row r="46522" spans="4:4" x14ac:dyDescent="0.2">
      <c r="D46522" s="343"/>
    </row>
    <row r="46523" spans="4:4" x14ac:dyDescent="0.2">
      <c r="D46523" s="343"/>
    </row>
    <row r="46524" spans="4:4" x14ac:dyDescent="0.2">
      <c r="D46524" s="343"/>
    </row>
    <row r="46525" spans="4:4" x14ac:dyDescent="0.2">
      <c r="D46525" s="343"/>
    </row>
    <row r="46526" spans="4:4" x14ac:dyDescent="0.2">
      <c r="D46526" s="343"/>
    </row>
    <row r="46527" spans="4:4" x14ac:dyDescent="0.2">
      <c r="D46527" s="343"/>
    </row>
    <row r="46528" spans="4:4" x14ac:dyDescent="0.2">
      <c r="D46528" s="343"/>
    </row>
    <row r="46529" spans="4:4" x14ac:dyDescent="0.2">
      <c r="D46529" s="343"/>
    </row>
    <row r="46530" spans="4:4" x14ac:dyDescent="0.2">
      <c r="D46530" s="343"/>
    </row>
    <row r="46531" spans="4:4" x14ac:dyDescent="0.2">
      <c r="D46531" s="343"/>
    </row>
    <row r="46532" spans="4:4" x14ac:dyDescent="0.2">
      <c r="D46532" s="343"/>
    </row>
    <row r="46533" spans="4:4" x14ac:dyDescent="0.2">
      <c r="D46533" s="343"/>
    </row>
    <row r="46534" spans="4:4" x14ac:dyDescent="0.2">
      <c r="D46534" s="343"/>
    </row>
    <row r="46535" spans="4:4" x14ac:dyDescent="0.2">
      <c r="D46535" s="343"/>
    </row>
    <row r="46536" spans="4:4" x14ac:dyDescent="0.2">
      <c r="D46536" s="343"/>
    </row>
    <row r="46537" spans="4:4" x14ac:dyDescent="0.2">
      <c r="D46537" s="343"/>
    </row>
    <row r="46538" spans="4:4" x14ac:dyDescent="0.2">
      <c r="D46538" s="343"/>
    </row>
    <row r="46539" spans="4:4" x14ac:dyDescent="0.2">
      <c r="D46539" s="343"/>
    </row>
    <row r="46540" spans="4:4" x14ac:dyDescent="0.2">
      <c r="D46540" s="343"/>
    </row>
    <row r="46541" spans="4:4" x14ac:dyDescent="0.2">
      <c r="D46541" s="343"/>
    </row>
    <row r="46542" spans="4:4" x14ac:dyDescent="0.2">
      <c r="D46542" s="343"/>
    </row>
    <row r="46543" spans="4:4" x14ac:dyDescent="0.2">
      <c r="D46543" s="343"/>
    </row>
    <row r="46544" spans="4:4" x14ac:dyDescent="0.2">
      <c r="D46544" s="343"/>
    </row>
    <row r="46545" spans="4:4" x14ac:dyDescent="0.2">
      <c r="D46545" s="343"/>
    </row>
    <row r="46546" spans="4:4" x14ac:dyDescent="0.2">
      <c r="D46546" s="343"/>
    </row>
    <row r="46547" spans="4:4" x14ac:dyDescent="0.2">
      <c r="D46547" s="343"/>
    </row>
    <row r="46548" spans="4:4" x14ac:dyDescent="0.2">
      <c r="D46548" s="343"/>
    </row>
    <row r="46549" spans="4:4" x14ac:dyDescent="0.2">
      <c r="D46549" s="343"/>
    </row>
    <row r="46550" spans="4:4" x14ac:dyDescent="0.2">
      <c r="D46550" s="343"/>
    </row>
    <row r="46551" spans="4:4" x14ac:dyDescent="0.2">
      <c r="D46551" s="343"/>
    </row>
    <row r="46552" spans="4:4" x14ac:dyDescent="0.2">
      <c r="D46552" s="343"/>
    </row>
    <row r="46553" spans="4:4" x14ac:dyDescent="0.2">
      <c r="D46553" s="343"/>
    </row>
    <row r="46554" spans="4:4" x14ac:dyDescent="0.2">
      <c r="D46554" s="343"/>
    </row>
    <row r="46555" spans="4:4" x14ac:dyDescent="0.2">
      <c r="D46555" s="343"/>
    </row>
    <row r="46556" spans="4:4" x14ac:dyDescent="0.2">
      <c r="D46556" s="343"/>
    </row>
    <row r="46557" spans="4:4" x14ac:dyDescent="0.2">
      <c r="D46557" s="343"/>
    </row>
    <row r="46558" spans="4:4" x14ac:dyDescent="0.2">
      <c r="D46558" s="343"/>
    </row>
    <row r="46559" spans="4:4" x14ac:dyDescent="0.2">
      <c r="D46559" s="343"/>
    </row>
    <row r="46560" spans="4:4" x14ac:dyDescent="0.2">
      <c r="D46560" s="343"/>
    </row>
    <row r="46561" spans="4:4" x14ac:dyDescent="0.2">
      <c r="D46561" s="343"/>
    </row>
    <row r="46562" spans="4:4" x14ac:dyDescent="0.2">
      <c r="D46562" s="343"/>
    </row>
    <row r="46563" spans="4:4" x14ac:dyDescent="0.2">
      <c r="D46563" s="343"/>
    </row>
    <row r="46564" spans="4:4" x14ac:dyDescent="0.2">
      <c r="D46564" s="343"/>
    </row>
    <row r="46565" spans="4:4" x14ac:dyDescent="0.2">
      <c r="D46565" s="343"/>
    </row>
    <row r="46566" spans="4:4" x14ac:dyDescent="0.2">
      <c r="D46566" s="343"/>
    </row>
    <row r="46567" spans="4:4" x14ac:dyDescent="0.2">
      <c r="D46567" s="343"/>
    </row>
    <row r="46568" spans="4:4" x14ac:dyDescent="0.2">
      <c r="D46568" s="343"/>
    </row>
    <row r="46569" spans="4:4" x14ac:dyDescent="0.2">
      <c r="D46569" s="343"/>
    </row>
    <row r="46570" spans="4:4" x14ac:dyDescent="0.2">
      <c r="D46570" s="343"/>
    </row>
    <row r="46571" spans="4:4" x14ac:dyDescent="0.2">
      <c r="D46571" s="343"/>
    </row>
    <row r="46572" spans="4:4" x14ac:dyDescent="0.2">
      <c r="D46572" s="343"/>
    </row>
    <row r="46573" spans="4:4" x14ac:dyDescent="0.2">
      <c r="D46573" s="343"/>
    </row>
    <row r="46574" spans="4:4" x14ac:dyDescent="0.2">
      <c r="D46574" s="343"/>
    </row>
    <row r="46575" spans="4:4" x14ac:dyDescent="0.2">
      <c r="D46575" s="343"/>
    </row>
    <row r="46576" spans="4:4" x14ac:dyDescent="0.2">
      <c r="D46576" s="343"/>
    </row>
    <row r="46577" spans="4:4" x14ac:dyDescent="0.2">
      <c r="D46577" s="343"/>
    </row>
    <row r="46578" spans="4:4" x14ac:dyDescent="0.2">
      <c r="D46578" s="343"/>
    </row>
    <row r="46579" spans="4:4" x14ac:dyDescent="0.2">
      <c r="D46579" s="343"/>
    </row>
    <row r="46580" spans="4:4" x14ac:dyDescent="0.2">
      <c r="D46580" s="343"/>
    </row>
    <row r="46581" spans="4:4" x14ac:dyDescent="0.2">
      <c r="D46581" s="343"/>
    </row>
    <row r="46582" spans="4:4" x14ac:dyDescent="0.2">
      <c r="D46582" s="343"/>
    </row>
    <row r="46583" spans="4:4" x14ac:dyDescent="0.2">
      <c r="D46583" s="343"/>
    </row>
    <row r="46584" spans="4:4" x14ac:dyDescent="0.2">
      <c r="D46584" s="343"/>
    </row>
    <row r="46585" spans="4:4" x14ac:dyDescent="0.2">
      <c r="D46585" s="343"/>
    </row>
    <row r="46586" spans="4:4" x14ac:dyDescent="0.2">
      <c r="D46586" s="343"/>
    </row>
    <row r="46587" spans="4:4" x14ac:dyDescent="0.2">
      <c r="D46587" s="343"/>
    </row>
    <row r="46588" spans="4:4" x14ac:dyDescent="0.2">
      <c r="D46588" s="343"/>
    </row>
    <row r="46589" spans="4:4" x14ac:dyDescent="0.2">
      <c r="D46589" s="343"/>
    </row>
    <row r="46590" spans="4:4" x14ac:dyDescent="0.2">
      <c r="D46590" s="343"/>
    </row>
    <row r="46591" spans="4:4" x14ac:dyDescent="0.2">
      <c r="D46591" s="343"/>
    </row>
    <row r="46592" spans="4:4" x14ac:dyDescent="0.2">
      <c r="D46592" s="343"/>
    </row>
    <row r="46593" spans="4:4" x14ac:dyDescent="0.2">
      <c r="D46593" s="343"/>
    </row>
    <row r="46594" spans="4:4" x14ac:dyDescent="0.2">
      <c r="D46594" s="343"/>
    </row>
    <row r="46595" spans="4:4" x14ac:dyDescent="0.2">
      <c r="D46595" s="343"/>
    </row>
    <row r="46596" spans="4:4" x14ac:dyDescent="0.2">
      <c r="D46596" s="343"/>
    </row>
    <row r="46597" spans="4:4" x14ac:dyDescent="0.2">
      <c r="D46597" s="343"/>
    </row>
    <row r="46598" spans="4:4" x14ac:dyDescent="0.2">
      <c r="D46598" s="343"/>
    </row>
    <row r="46599" spans="4:4" x14ac:dyDescent="0.2">
      <c r="D46599" s="343"/>
    </row>
    <row r="46600" spans="4:4" x14ac:dyDescent="0.2">
      <c r="D46600" s="343"/>
    </row>
    <row r="46601" spans="4:4" x14ac:dyDescent="0.2">
      <c r="D46601" s="343"/>
    </row>
    <row r="46602" spans="4:4" x14ac:dyDescent="0.2">
      <c r="D46602" s="343"/>
    </row>
    <row r="46603" spans="4:4" x14ac:dyDescent="0.2">
      <c r="D46603" s="343"/>
    </row>
    <row r="46604" spans="4:4" x14ac:dyDescent="0.2">
      <c r="D46604" s="343"/>
    </row>
    <row r="46605" spans="4:4" x14ac:dyDescent="0.2">
      <c r="D46605" s="343"/>
    </row>
    <row r="46606" spans="4:4" x14ac:dyDescent="0.2">
      <c r="D46606" s="343"/>
    </row>
    <row r="46607" spans="4:4" x14ac:dyDescent="0.2">
      <c r="D46607" s="343"/>
    </row>
    <row r="46608" spans="4:4" x14ac:dyDescent="0.2">
      <c r="D46608" s="343"/>
    </row>
    <row r="46609" spans="4:4" x14ac:dyDescent="0.2">
      <c r="D46609" s="343"/>
    </row>
    <row r="46610" spans="4:4" x14ac:dyDescent="0.2">
      <c r="D46610" s="343"/>
    </row>
    <row r="46611" spans="4:4" x14ac:dyDescent="0.2">
      <c r="D46611" s="343"/>
    </row>
    <row r="46612" spans="4:4" x14ac:dyDescent="0.2">
      <c r="D46612" s="343"/>
    </row>
    <row r="46613" spans="4:4" x14ac:dyDescent="0.2">
      <c r="D46613" s="343"/>
    </row>
    <row r="46614" spans="4:4" x14ac:dyDescent="0.2">
      <c r="D46614" s="343"/>
    </row>
    <row r="46615" spans="4:4" x14ac:dyDescent="0.2">
      <c r="D46615" s="343"/>
    </row>
    <row r="46616" spans="4:4" x14ac:dyDescent="0.2">
      <c r="D46616" s="343"/>
    </row>
    <row r="46617" spans="4:4" x14ac:dyDescent="0.2">
      <c r="D46617" s="343"/>
    </row>
    <row r="46618" spans="4:4" x14ac:dyDescent="0.2">
      <c r="D46618" s="343"/>
    </row>
    <row r="46619" spans="4:4" x14ac:dyDescent="0.2">
      <c r="D46619" s="343"/>
    </row>
    <row r="46620" spans="4:4" x14ac:dyDescent="0.2">
      <c r="D46620" s="343"/>
    </row>
    <row r="46621" spans="4:4" x14ac:dyDescent="0.2">
      <c r="D46621" s="343"/>
    </row>
    <row r="46622" spans="4:4" x14ac:dyDescent="0.2">
      <c r="D46622" s="343"/>
    </row>
    <row r="46623" spans="4:4" x14ac:dyDescent="0.2">
      <c r="D46623" s="343"/>
    </row>
    <row r="46624" spans="4:4" x14ac:dyDescent="0.2">
      <c r="D46624" s="343"/>
    </row>
    <row r="46625" spans="4:4" x14ac:dyDescent="0.2">
      <c r="D46625" s="343"/>
    </row>
    <row r="46626" spans="4:4" x14ac:dyDescent="0.2">
      <c r="D46626" s="343"/>
    </row>
    <row r="46627" spans="4:4" x14ac:dyDescent="0.2">
      <c r="D46627" s="343"/>
    </row>
    <row r="46628" spans="4:4" x14ac:dyDescent="0.2">
      <c r="D46628" s="343"/>
    </row>
    <row r="46629" spans="4:4" x14ac:dyDescent="0.2">
      <c r="D46629" s="343"/>
    </row>
    <row r="46630" spans="4:4" x14ac:dyDescent="0.2">
      <c r="D46630" s="343"/>
    </row>
    <row r="46631" spans="4:4" x14ac:dyDescent="0.2">
      <c r="D46631" s="343"/>
    </row>
    <row r="46632" spans="4:4" x14ac:dyDescent="0.2">
      <c r="D46632" s="343"/>
    </row>
    <row r="46633" spans="4:4" x14ac:dyDescent="0.2">
      <c r="D46633" s="343"/>
    </row>
    <row r="46634" spans="4:4" x14ac:dyDescent="0.2">
      <c r="D46634" s="343"/>
    </row>
    <row r="46635" spans="4:4" x14ac:dyDescent="0.2">
      <c r="D46635" s="343"/>
    </row>
    <row r="46636" spans="4:4" x14ac:dyDescent="0.2">
      <c r="D46636" s="343"/>
    </row>
    <row r="46637" spans="4:4" x14ac:dyDescent="0.2">
      <c r="D46637" s="343"/>
    </row>
    <row r="46638" spans="4:4" x14ac:dyDescent="0.2">
      <c r="D46638" s="343"/>
    </row>
    <row r="46639" spans="4:4" x14ac:dyDescent="0.2">
      <c r="D46639" s="343"/>
    </row>
    <row r="46640" spans="4:4" x14ac:dyDescent="0.2">
      <c r="D46640" s="343"/>
    </row>
    <row r="46641" spans="4:4" x14ac:dyDescent="0.2">
      <c r="D46641" s="343"/>
    </row>
    <row r="46642" spans="4:4" x14ac:dyDescent="0.2">
      <c r="D46642" s="343"/>
    </row>
    <row r="46643" spans="4:4" x14ac:dyDescent="0.2">
      <c r="D46643" s="343"/>
    </row>
    <row r="46644" spans="4:4" x14ac:dyDescent="0.2">
      <c r="D46644" s="343"/>
    </row>
    <row r="46645" spans="4:4" x14ac:dyDescent="0.2">
      <c r="D46645" s="343"/>
    </row>
    <row r="46646" spans="4:4" x14ac:dyDescent="0.2">
      <c r="D46646" s="343"/>
    </row>
    <row r="46647" spans="4:4" x14ac:dyDescent="0.2">
      <c r="D46647" s="343"/>
    </row>
    <row r="46648" spans="4:4" x14ac:dyDescent="0.2">
      <c r="D46648" s="343"/>
    </row>
    <row r="46649" spans="4:4" x14ac:dyDescent="0.2">
      <c r="D46649" s="343"/>
    </row>
    <row r="46650" spans="4:4" x14ac:dyDescent="0.2">
      <c r="D46650" s="343"/>
    </row>
    <row r="46651" spans="4:4" x14ac:dyDescent="0.2">
      <c r="D46651" s="343"/>
    </row>
    <row r="46652" spans="4:4" x14ac:dyDescent="0.2">
      <c r="D46652" s="343"/>
    </row>
    <row r="46653" spans="4:4" x14ac:dyDescent="0.2">
      <c r="D46653" s="343"/>
    </row>
    <row r="46654" spans="4:4" x14ac:dyDescent="0.2">
      <c r="D46654" s="343"/>
    </row>
    <row r="46655" spans="4:4" x14ac:dyDescent="0.2">
      <c r="D46655" s="343"/>
    </row>
    <row r="46656" spans="4:4" x14ac:dyDescent="0.2">
      <c r="D46656" s="343"/>
    </row>
    <row r="46657" spans="4:4" x14ac:dyDescent="0.2">
      <c r="D46657" s="343"/>
    </row>
    <row r="46658" spans="4:4" x14ac:dyDescent="0.2">
      <c r="D46658" s="343"/>
    </row>
    <row r="46659" spans="4:4" x14ac:dyDescent="0.2">
      <c r="D46659" s="343"/>
    </row>
    <row r="46660" spans="4:4" x14ac:dyDescent="0.2">
      <c r="D46660" s="343"/>
    </row>
    <row r="46661" spans="4:4" x14ac:dyDescent="0.2">
      <c r="D46661" s="343"/>
    </row>
    <row r="46662" spans="4:4" x14ac:dyDescent="0.2">
      <c r="D46662" s="343"/>
    </row>
    <row r="46663" spans="4:4" x14ac:dyDescent="0.2">
      <c r="D46663" s="343"/>
    </row>
    <row r="46664" spans="4:4" x14ac:dyDescent="0.2">
      <c r="D46664" s="343"/>
    </row>
    <row r="46665" spans="4:4" x14ac:dyDescent="0.2">
      <c r="D46665" s="343"/>
    </row>
    <row r="46666" spans="4:4" x14ac:dyDescent="0.2">
      <c r="D46666" s="343"/>
    </row>
    <row r="46667" spans="4:4" x14ac:dyDescent="0.2">
      <c r="D46667" s="343"/>
    </row>
    <row r="46668" spans="4:4" x14ac:dyDescent="0.2">
      <c r="D46668" s="343"/>
    </row>
    <row r="46669" spans="4:4" x14ac:dyDescent="0.2">
      <c r="D46669" s="343"/>
    </row>
    <row r="46670" spans="4:4" x14ac:dyDescent="0.2">
      <c r="D46670" s="343"/>
    </row>
    <row r="46671" spans="4:4" x14ac:dyDescent="0.2">
      <c r="D46671" s="343"/>
    </row>
    <row r="46672" spans="4:4" x14ac:dyDescent="0.2">
      <c r="D46672" s="343"/>
    </row>
    <row r="46673" spans="4:4" x14ac:dyDescent="0.2">
      <c r="D46673" s="343"/>
    </row>
    <row r="46674" spans="4:4" x14ac:dyDescent="0.2">
      <c r="D46674" s="343"/>
    </row>
    <row r="46675" spans="4:4" x14ac:dyDescent="0.2">
      <c r="D46675" s="343"/>
    </row>
    <row r="46676" spans="4:4" x14ac:dyDescent="0.2">
      <c r="D46676" s="343"/>
    </row>
    <row r="46677" spans="4:4" x14ac:dyDescent="0.2">
      <c r="D46677" s="343"/>
    </row>
    <row r="46678" spans="4:4" x14ac:dyDescent="0.2">
      <c r="D46678" s="343"/>
    </row>
    <row r="46679" spans="4:4" x14ac:dyDescent="0.2">
      <c r="D46679" s="343"/>
    </row>
    <row r="46680" spans="4:4" x14ac:dyDescent="0.2">
      <c r="D46680" s="343"/>
    </row>
    <row r="46681" spans="4:4" x14ac:dyDescent="0.2">
      <c r="D46681" s="343"/>
    </row>
    <row r="46682" spans="4:4" x14ac:dyDescent="0.2">
      <c r="D46682" s="343"/>
    </row>
    <row r="46683" spans="4:4" x14ac:dyDescent="0.2">
      <c r="D46683" s="343"/>
    </row>
    <row r="46684" spans="4:4" x14ac:dyDescent="0.2">
      <c r="D46684" s="343"/>
    </row>
    <row r="46685" spans="4:4" x14ac:dyDescent="0.2">
      <c r="D46685" s="343"/>
    </row>
    <row r="46686" spans="4:4" x14ac:dyDescent="0.2">
      <c r="D46686" s="343"/>
    </row>
    <row r="46687" spans="4:4" x14ac:dyDescent="0.2">
      <c r="D46687" s="343"/>
    </row>
    <row r="46688" spans="4:4" x14ac:dyDescent="0.2">
      <c r="D46688" s="343"/>
    </row>
    <row r="46689" spans="4:4" x14ac:dyDescent="0.2">
      <c r="D46689" s="343"/>
    </row>
    <row r="46690" spans="4:4" x14ac:dyDescent="0.2">
      <c r="D46690" s="343"/>
    </row>
    <row r="46691" spans="4:4" x14ac:dyDescent="0.2">
      <c r="D46691" s="343"/>
    </row>
    <row r="46692" spans="4:4" x14ac:dyDescent="0.2">
      <c r="D46692" s="343"/>
    </row>
    <row r="46693" spans="4:4" x14ac:dyDescent="0.2">
      <c r="D46693" s="343"/>
    </row>
    <row r="46694" spans="4:4" x14ac:dyDescent="0.2">
      <c r="D46694" s="343"/>
    </row>
    <row r="46695" spans="4:4" x14ac:dyDescent="0.2">
      <c r="D46695" s="343"/>
    </row>
    <row r="46696" spans="4:4" x14ac:dyDescent="0.2">
      <c r="D46696" s="343"/>
    </row>
    <row r="46697" spans="4:4" x14ac:dyDescent="0.2">
      <c r="D46697" s="343"/>
    </row>
    <row r="46698" spans="4:4" x14ac:dyDescent="0.2">
      <c r="D46698" s="343"/>
    </row>
    <row r="46699" spans="4:4" x14ac:dyDescent="0.2">
      <c r="D46699" s="343"/>
    </row>
    <row r="46700" spans="4:4" x14ac:dyDescent="0.2">
      <c r="D46700" s="343"/>
    </row>
    <row r="46701" spans="4:4" x14ac:dyDescent="0.2">
      <c r="D46701" s="343"/>
    </row>
    <row r="46702" spans="4:4" x14ac:dyDescent="0.2">
      <c r="D46702" s="343"/>
    </row>
    <row r="46703" spans="4:4" x14ac:dyDescent="0.2">
      <c r="D46703" s="343"/>
    </row>
    <row r="46704" spans="4:4" x14ac:dyDescent="0.2">
      <c r="D46704" s="343"/>
    </row>
    <row r="46705" spans="4:4" x14ac:dyDescent="0.2">
      <c r="D46705" s="343"/>
    </row>
    <row r="46706" spans="4:4" x14ac:dyDescent="0.2">
      <c r="D46706" s="343"/>
    </row>
    <row r="46707" spans="4:4" x14ac:dyDescent="0.2">
      <c r="D46707" s="343"/>
    </row>
    <row r="46708" spans="4:4" x14ac:dyDescent="0.2">
      <c r="D46708" s="343"/>
    </row>
    <row r="46709" spans="4:4" x14ac:dyDescent="0.2">
      <c r="D46709" s="343"/>
    </row>
    <row r="46710" spans="4:4" x14ac:dyDescent="0.2">
      <c r="D46710" s="343"/>
    </row>
    <row r="46711" spans="4:4" x14ac:dyDescent="0.2">
      <c r="D46711" s="343"/>
    </row>
    <row r="46712" spans="4:4" x14ac:dyDescent="0.2">
      <c r="D46712" s="343"/>
    </row>
    <row r="46713" spans="4:4" x14ac:dyDescent="0.2">
      <c r="D46713" s="343"/>
    </row>
    <row r="46714" spans="4:4" x14ac:dyDescent="0.2">
      <c r="D46714" s="343"/>
    </row>
    <row r="46715" spans="4:4" x14ac:dyDescent="0.2">
      <c r="D46715" s="343"/>
    </row>
    <row r="46716" spans="4:4" x14ac:dyDescent="0.2">
      <c r="D46716" s="343"/>
    </row>
    <row r="46717" spans="4:4" x14ac:dyDescent="0.2">
      <c r="D46717" s="343"/>
    </row>
    <row r="46718" spans="4:4" x14ac:dyDescent="0.2">
      <c r="D46718" s="343"/>
    </row>
    <row r="46719" spans="4:4" x14ac:dyDescent="0.2">
      <c r="D46719" s="343"/>
    </row>
    <row r="46720" spans="4:4" x14ac:dyDescent="0.2">
      <c r="D46720" s="343"/>
    </row>
    <row r="46721" spans="4:4" x14ac:dyDescent="0.2">
      <c r="D46721" s="343"/>
    </row>
    <row r="46722" spans="4:4" x14ac:dyDescent="0.2">
      <c r="D46722" s="343"/>
    </row>
    <row r="46723" spans="4:4" x14ac:dyDescent="0.2">
      <c r="D46723" s="343"/>
    </row>
    <row r="46724" spans="4:4" x14ac:dyDescent="0.2">
      <c r="D46724" s="343"/>
    </row>
    <row r="46725" spans="4:4" x14ac:dyDescent="0.2">
      <c r="D46725" s="343"/>
    </row>
    <row r="46726" spans="4:4" x14ac:dyDescent="0.2">
      <c r="D46726" s="343"/>
    </row>
    <row r="46727" spans="4:4" x14ac:dyDescent="0.2">
      <c r="D46727" s="343"/>
    </row>
    <row r="46728" spans="4:4" x14ac:dyDescent="0.2">
      <c r="D46728" s="343"/>
    </row>
    <row r="46729" spans="4:4" x14ac:dyDescent="0.2">
      <c r="D46729" s="343"/>
    </row>
    <row r="46730" spans="4:4" x14ac:dyDescent="0.2">
      <c r="D46730" s="343"/>
    </row>
    <row r="46731" spans="4:4" x14ac:dyDescent="0.2">
      <c r="D46731" s="343"/>
    </row>
    <row r="46732" spans="4:4" x14ac:dyDescent="0.2">
      <c r="D46732" s="343"/>
    </row>
    <row r="46733" spans="4:4" x14ac:dyDescent="0.2">
      <c r="D46733" s="343"/>
    </row>
    <row r="46734" spans="4:4" x14ac:dyDescent="0.2">
      <c r="D46734" s="343"/>
    </row>
    <row r="46735" spans="4:4" x14ac:dyDescent="0.2">
      <c r="D46735" s="343"/>
    </row>
    <row r="46736" spans="4:4" x14ac:dyDescent="0.2">
      <c r="D46736" s="343"/>
    </row>
    <row r="46737" spans="4:4" x14ac:dyDescent="0.2">
      <c r="D46737" s="343"/>
    </row>
    <row r="46738" spans="4:4" x14ac:dyDescent="0.2">
      <c r="D46738" s="343"/>
    </row>
    <row r="46739" spans="4:4" x14ac:dyDescent="0.2">
      <c r="D46739" s="343"/>
    </row>
    <row r="46740" spans="4:4" x14ac:dyDescent="0.2">
      <c r="D46740" s="343"/>
    </row>
    <row r="46741" spans="4:4" x14ac:dyDescent="0.2">
      <c r="D46741" s="343"/>
    </row>
    <row r="46742" spans="4:4" x14ac:dyDescent="0.2">
      <c r="D46742" s="343"/>
    </row>
    <row r="46743" spans="4:4" x14ac:dyDescent="0.2">
      <c r="D46743" s="343"/>
    </row>
    <row r="46744" spans="4:4" x14ac:dyDescent="0.2">
      <c r="D46744" s="343"/>
    </row>
    <row r="46745" spans="4:4" x14ac:dyDescent="0.2">
      <c r="D46745" s="343"/>
    </row>
    <row r="46746" spans="4:4" x14ac:dyDescent="0.2">
      <c r="D46746" s="343"/>
    </row>
    <row r="46747" spans="4:4" x14ac:dyDescent="0.2">
      <c r="D46747" s="343"/>
    </row>
    <row r="46748" spans="4:4" x14ac:dyDescent="0.2">
      <c r="D46748" s="343"/>
    </row>
    <row r="46749" spans="4:4" x14ac:dyDescent="0.2">
      <c r="D46749" s="343"/>
    </row>
    <row r="46750" spans="4:4" x14ac:dyDescent="0.2">
      <c r="D46750" s="343"/>
    </row>
    <row r="46751" spans="4:4" x14ac:dyDescent="0.2">
      <c r="D46751" s="343"/>
    </row>
    <row r="46752" spans="4:4" x14ac:dyDescent="0.2">
      <c r="D46752" s="343"/>
    </row>
    <row r="46753" spans="4:4" x14ac:dyDescent="0.2">
      <c r="D46753" s="343"/>
    </row>
    <row r="46754" spans="4:4" x14ac:dyDescent="0.2">
      <c r="D46754" s="343"/>
    </row>
    <row r="46755" spans="4:4" x14ac:dyDescent="0.2">
      <c r="D46755" s="343"/>
    </row>
    <row r="46756" spans="4:4" x14ac:dyDescent="0.2">
      <c r="D46756" s="343"/>
    </row>
    <row r="46757" spans="4:4" x14ac:dyDescent="0.2">
      <c r="D46757" s="343"/>
    </row>
    <row r="46758" spans="4:4" x14ac:dyDescent="0.2">
      <c r="D46758" s="343"/>
    </row>
    <row r="46759" spans="4:4" x14ac:dyDescent="0.2">
      <c r="D46759" s="343"/>
    </row>
    <row r="46760" spans="4:4" x14ac:dyDescent="0.2">
      <c r="D46760" s="343"/>
    </row>
    <row r="46761" spans="4:4" x14ac:dyDescent="0.2">
      <c r="D46761" s="343"/>
    </row>
    <row r="46762" spans="4:4" x14ac:dyDescent="0.2">
      <c r="D46762" s="343"/>
    </row>
    <row r="46763" spans="4:4" x14ac:dyDescent="0.2">
      <c r="D46763" s="343"/>
    </row>
    <row r="46764" spans="4:4" x14ac:dyDescent="0.2">
      <c r="D46764" s="343"/>
    </row>
    <row r="46765" spans="4:4" x14ac:dyDescent="0.2">
      <c r="D46765" s="343"/>
    </row>
    <row r="46766" spans="4:4" x14ac:dyDescent="0.2">
      <c r="D46766" s="343"/>
    </row>
    <row r="46767" spans="4:4" x14ac:dyDescent="0.2">
      <c r="D46767" s="343"/>
    </row>
    <row r="46768" spans="4:4" x14ac:dyDescent="0.2">
      <c r="D46768" s="343"/>
    </row>
    <row r="46769" spans="4:4" x14ac:dyDescent="0.2">
      <c r="D46769" s="343"/>
    </row>
    <row r="46770" spans="4:4" x14ac:dyDescent="0.2">
      <c r="D46770" s="343"/>
    </row>
    <row r="46771" spans="4:4" x14ac:dyDescent="0.2">
      <c r="D46771" s="343"/>
    </row>
    <row r="46772" spans="4:4" x14ac:dyDescent="0.2">
      <c r="D46772" s="343"/>
    </row>
    <row r="46773" spans="4:4" x14ac:dyDescent="0.2">
      <c r="D46773" s="343"/>
    </row>
    <row r="46774" spans="4:4" x14ac:dyDescent="0.2">
      <c r="D46774" s="343"/>
    </row>
    <row r="46775" spans="4:4" x14ac:dyDescent="0.2">
      <c r="D46775" s="343"/>
    </row>
    <row r="46776" spans="4:4" x14ac:dyDescent="0.2">
      <c r="D46776" s="343"/>
    </row>
    <row r="46777" spans="4:4" x14ac:dyDescent="0.2">
      <c r="D46777" s="343"/>
    </row>
    <row r="46778" spans="4:4" x14ac:dyDescent="0.2">
      <c r="D46778" s="343"/>
    </row>
    <row r="46779" spans="4:4" x14ac:dyDescent="0.2">
      <c r="D46779" s="343"/>
    </row>
    <row r="46780" spans="4:4" x14ac:dyDescent="0.2">
      <c r="D46780" s="343"/>
    </row>
    <row r="46781" spans="4:4" x14ac:dyDescent="0.2">
      <c r="D46781" s="343"/>
    </row>
    <row r="46782" spans="4:4" x14ac:dyDescent="0.2">
      <c r="D46782" s="343"/>
    </row>
    <row r="46783" spans="4:4" x14ac:dyDescent="0.2">
      <c r="D46783" s="343"/>
    </row>
    <row r="46784" spans="4:4" x14ac:dyDescent="0.2">
      <c r="D46784" s="343"/>
    </row>
    <row r="46785" spans="4:4" x14ac:dyDescent="0.2">
      <c r="D46785" s="343"/>
    </row>
    <row r="46786" spans="4:4" x14ac:dyDescent="0.2">
      <c r="D46786" s="343"/>
    </row>
    <row r="46787" spans="4:4" x14ac:dyDescent="0.2">
      <c r="D46787" s="343"/>
    </row>
    <row r="46788" spans="4:4" x14ac:dyDescent="0.2">
      <c r="D46788" s="343"/>
    </row>
    <row r="46789" spans="4:4" x14ac:dyDescent="0.2">
      <c r="D46789" s="343"/>
    </row>
    <row r="46790" spans="4:4" x14ac:dyDescent="0.2">
      <c r="D46790" s="343"/>
    </row>
    <row r="46791" spans="4:4" x14ac:dyDescent="0.2">
      <c r="D46791" s="343"/>
    </row>
    <row r="46792" spans="4:4" x14ac:dyDescent="0.2">
      <c r="D46792" s="343"/>
    </row>
    <row r="46793" spans="4:4" x14ac:dyDescent="0.2">
      <c r="D46793" s="343"/>
    </row>
    <row r="46794" spans="4:4" x14ac:dyDescent="0.2">
      <c r="D46794" s="343"/>
    </row>
    <row r="46795" spans="4:4" x14ac:dyDescent="0.2">
      <c r="D46795" s="343"/>
    </row>
    <row r="46796" spans="4:4" x14ac:dyDescent="0.2">
      <c r="D46796" s="343"/>
    </row>
    <row r="46797" spans="4:4" x14ac:dyDescent="0.2">
      <c r="D46797" s="343"/>
    </row>
    <row r="46798" spans="4:4" x14ac:dyDescent="0.2">
      <c r="D46798" s="343"/>
    </row>
    <row r="46799" spans="4:4" x14ac:dyDescent="0.2">
      <c r="D46799" s="343"/>
    </row>
    <row r="46800" spans="4:4" x14ac:dyDescent="0.2">
      <c r="D46800" s="343"/>
    </row>
    <row r="46801" spans="4:4" x14ac:dyDescent="0.2">
      <c r="D46801" s="343"/>
    </row>
    <row r="46802" spans="4:4" x14ac:dyDescent="0.2">
      <c r="D46802" s="343"/>
    </row>
    <row r="46803" spans="4:4" x14ac:dyDescent="0.2">
      <c r="D46803" s="343"/>
    </row>
    <row r="46804" spans="4:4" x14ac:dyDescent="0.2">
      <c r="D46804" s="343"/>
    </row>
    <row r="46805" spans="4:4" x14ac:dyDescent="0.2">
      <c r="D46805" s="343"/>
    </row>
    <row r="46806" spans="4:4" x14ac:dyDescent="0.2">
      <c r="D46806" s="343"/>
    </row>
    <row r="46807" spans="4:4" x14ac:dyDescent="0.2">
      <c r="D46807" s="343"/>
    </row>
    <row r="46808" spans="4:4" x14ac:dyDescent="0.2">
      <c r="D46808" s="343"/>
    </row>
    <row r="46809" spans="4:4" x14ac:dyDescent="0.2">
      <c r="D46809" s="343"/>
    </row>
    <row r="46810" spans="4:4" x14ac:dyDescent="0.2">
      <c r="D46810" s="343"/>
    </row>
    <row r="46811" spans="4:4" x14ac:dyDescent="0.2">
      <c r="D46811" s="343"/>
    </row>
    <row r="46812" spans="4:4" x14ac:dyDescent="0.2">
      <c r="D46812" s="343"/>
    </row>
    <row r="46813" spans="4:4" x14ac:dyDescent="0.2">
      <c r="D46813" s="343"/>
    </row>
    <row r="46814" spans="4:4" x14ac:dyDescent="0.2">
      <c r="D46814" s="343"/>
    </row>
    <row r="46815" spans="4:4" x14ac:dyDescent="0.2">
      <c r="D46815" s="343"/>
    </row>
    <row r="46816" spans="4:4" x14ac:dyDescent="0.2">
      <c r="D46816" s="343"/>
    </row>
    <row r="46817" spans="4:4" x14ac:dyDescent="0.2">
      <c r="D46817" s="343"/>
    </row>
    <row r="46818" spans="4:4" x14ac:dyDescent="0.2">
      <c r="D46818" s="343"/>
    </row>
    <row r="46819" spans="4:4" x14ac:dyDescent="0.2">
      <c r="D46819" s="343"/>
    </row>
    <row r="46820" spans="4:4" x14ac:dyDescent="0.2">
      <c r="D46820" s="343"/>
    </row>
    <row r="46821" spans="4:4" x14ac:dyDescent="0.2">
      <c r="D46821" s="343"/>
    </row>
    <row r="46822" spans="4:4" x14ac:dyDescent="0.2">
      <c r="D46822" s="343"/>
    </row>
    <row r="46823" spans="4:4" x14ac:dyDescent="0.2">
      <c r="D46823" s="343"/>
    </row>
    <row r="46824" spans="4:4" x14ac:dyDescent="0.2">
      <c r="D46824" s="343"/>
    </row>
    <row r="46825" spans="4:4" x14ac:dyDescent="0.2">
      <c r="D46825" s="343"/>
    </row>
    <row r="46826" spans="4:4" x14ac:dyDescent="0.2">
      <c r="D46826" s="343"/>
    </row>
    <row r="46827" spans="4:4" x14ac:dyDescent="0.2">
      <c r="D46827" s="343"/>
    </row>
    <row r="46828" spans="4:4" x14ac:dyDescent="0.2">
      <c r="D46828" s="343"/>
    </row>
    <row r="46829" spans="4:4" x14ac:dyDescent="0.2">
      <c r="D46829" s="343"/>
    </row>
    <row r="46830" spans="4:4" x14ac:dyDescent="0.2">
      <c r="D46830" s="343"/>
    </row>
    <row r="46831" spans="4:4" x14ac:dyDescent="0.2">
      <c r="D46831" s="343"/>
    </row>
    <row r="46832" spans="4:4" x14ac:dyDescent="0.2">
      <c r="D46832" s="343"/>
    </row>
    <row r="46833" spans="4:4" x14ac:dyDescent="0.2">
      <c r="D46833" s="343"/>
    </row>
    <row r="46834" spans="4:4" x14ac:dyDescent="0.2">
      <c r="D46834" s="343"/>
    </row>
    <row r="46835" spans="4:4" x14ac:dyDescent="0.2">
      <c r="D46835" s="343"/>
    </row>
    <row r="46836" spans="4:4" x14ac:dyDescent="0.2">
      <c r="D46836" s="343"/>
    </row>
    <row r="46837" spans="4:4" x14ac:dyDescent="0.2">
      <c r="D46837" s="343"/>
    </row>
    <row r="46838" spans="4:4" x14ac:dyDescent="0.2">
      <c r="D46838" s="343"/>
    </row>
    <row r="46839" spans="4:4" x14ac:dyDescent="0.2">
      <c r="D46839" s="343"/>
    </row>
    <row r="46840" spans="4:4" x14ac:dyDescent="0.2">
      <c r="D46840" s="343"/>
    </row>
    <row r="46841" spans="4:4" x14ac:dyDescent="0.2">
      <c r="D46841" s="343"/>
    </row>
    <row r="46842" spans="4:4" x14ac:dyDescent="0.2">
      <c r="D46842" s="343"/>
    </row>
    <row r="46843" spans="4:4" x14ac:dyDescent="0.2">
      <c r="D46843" s="343"/>
    </row>
    <row r="46844" spans="4:4" x14ac:dyDescent="0.2">
      <c r="D46844" s="343"/>
    </row>
    <row r="46845" spans="4:4" x14ac:dyDescent="0.2">
      <c r="D46845" s="343"/>
    </row>
    <row r="46846" spans="4:4" x14ac:dyDescent="0.2">
      <c r="D46846" s="343"/>
    </row>
    <row r="46847" spans="4:4" x14ac:dyDescent="0.2">
      <c r="D46847" s="343"/>
    </row>
    <row r="46848" spans="4:4" x14ac:dyDescent="0.2">
      <c r="D46848" s="343"/>
    </row>
    <row r="46849" spans="4:4" x14ac:dyDescent="0.2">
      <c r="D46849" s="343"/>
    </row>
    <row r="46850" spans="4:4" x14ac:dyDescent="0.2">
      <c r="D46850" s="343"/>
    </row>
    <row r="46851" spans="4:4" x14ac:dyDescent="0.2">
      <c r="D46851" s="343"/>
    </row>
    <row r="46852" spans="4:4" x14ac:dyDescent="0.2">
      <c r="D46852" s="343"/>
    </row>
    <row r="46853" spans="4:4" x14ac:dyDescent="0.2">
      <c r="D46853" s="343"/>
    </row>
    <row r="46854" spans="4:4" x14ac:dyDescent="0.2">
      <c r="D46854" s="343"/>
    </row>
    <row r="46855" spans="4:4" x14ac:dyDescent="0.2">
      <c r="D46855" s="343"/>
    </row>
    <row r="46856" spans="4:4" x14ac:dyDescent="0.2">
      <c r="D46856" s="343"/>
    </row>
    <row r="46857" spans="4:4" x14ac:dyDescent="0.2">
      <c r="D46857" s="343"/>
    </row>
    <row r="46858" spans="4:4" x14ac:dyDescent="0.2">
      <c r="D46858" s="343"/>
    </row>
    <row r="46859" spans="4:4" x14ac:dyDescent="0.2">
      <c r="D46859" s="343"/>
    </row>
    <row r="46860" spans="4:4" x14ac:dyDescent="0.2">
      <c r="D46860" s="343"/>
    </row>
    <row r="46861" spans="4:4" x14ac:dyDescent="0.2">
      <c r="D46861" s="343"/>
    </row>
    <row r="46862" spans="4:4" x14ac:dyDescent="0.2">
      <c r="D46862" s="343"/>
    </row>
    <row r="46863" spans="4:4" x14ac:dyDescent="0.2">
      <c r="D46863" s="343"/>
    </row>
    <row r="46864" spans="4:4" x14ac:dyDescent="0.2">
      <c r="D46864" s="343"/>
    </row>
    <row r="46865" spans="4:4" x14ac:dyDescent="0.2">
      <c r="D46865" s="343"/>
    </row>
    <row r="46866" spans="4:4" x14ac:dyDescent="0.2">
      <c r="D46866" s="343"/>
    </row>
    <row r="46867" spans="4:4" x14ac:dyDescent="0.2">
      <c r="D46867" s="343"/>
    </row>
    <row r="46868" spans="4:4" x14ac:dyDescent="0.2">
      <c r="D46868" s="343"/>
    </row>
    <row r="46869" spans="4:4" x14ac:dyDescent="0.2">
      <c r="D46869" s="343"/>
    </row>
    <row r="46870" spans="4:4" x14ac:dyDescent="0.2">
      <c r="D46870" s="343"/>
    </row>
    <row r="46871" spans="4:4" x14ac:dyDescent="0.2">
      <c r="D46871" s="343"/>
    </row>
    <row r="46872" spans="4:4" x14ac:dyDescent="0.2">
      <c r="D46872" s="343"/>
    </row>
    <row r="46873" spans="4:4" x14ac:dyDescent="0.2">
      <c r="D46873" s="343"/>
    </row>
    <row r="46874" spans="4:4" x14ac:dyDescent="0.2">
      <c r="D46874" s="343"/>
    </row>
    <row r="46875" spans="4:4" x14ac:dyDescent="0.2">
      <c r="D46875" s="343"/>
    </row>
    <row r="46876" spans="4:4" x14ac:dyDescent="0.2">
      <c r="D46876" s="343"/>
    </row>
    <row r="46877" spans="4:4" x14ac:dyDescent="0.2">
      <c r="D46877" s="343"/>
    </row>
    <row r="46878" spans="4:4" x14ac:dyDescent="0.2">
      <c r="D46878" s="343"/>
    </row>
    <row r="46879" spans="4:4" x14ac:dyDescent="0.2">
      <c r="D46879" s="343"/>
    </row>
    <row r="46880" spans="4:4" x14ac:dyDescent="0.2">
      <c r="D46880" s="343"/>
    </row>
    <row r="46881" spans="4:4" x14ac:dyDescent="0.2">
      <c r="D46881" s="343"/>
    </row>
    <row r="46882" spans="4:4" x14ac:dyDescent="0.2">
      <c r="D46882" s="343"/>
    </row>
    <row r="46883" spans="4:4" x14ac:dyDescent="0.2">
      <c r="D46883" s="343"/>
    </row>
    <row r="46884" spans="4:4" x14ac:dyDescent="0.2">
      <c r="D46884" s="343"/>
    </row>
    <row r="46885" spans="4:4" x14ac:dyDescent="0.2">
      <c r="D46885" s="343"/>
    </row>
    <row r="46886" spans="4:4" x14ac:dyDescent="0.2">
      <c r="D46886" s="343"/>
    </row>
    <row r="46887" spans="4:4" x14ac:dyDescent="0.2">
      <c r="D46887" s="343"/>
    </row>
    <row r="46888" spans="4:4" x14ac:dyDescent="0.2">
      <c r="D46888" s="343"/>
    </row>
    <row r="46889" spans="4:4" x14ac:dyDescent="0.2">
      <c r="D46889" s="343"/>
    </row>
    <row r="46890" spans="4:4" x14ac:dyDescent="0.2">
      <c r="D46890" s="343"/>
    </row>
    <row r="46891" spans="4:4" x14ac:dyDescent="0.2">
      <c r="D46891" s="343"/>
    </row>
    <row r="46892" spans="4:4" x14ac:dyDescent="0.2">
      <c r="D46892" s="343"/>
    </row>
    <row r="46893" spans="4:4" x14ac:dyDescent="0.2">
      <c r="D46893" s="343"/>
    </row>
    <row r="46894" spans="4:4" x14ac:dyDescent="0.2">
      <c r="D46894" s="343"/>
    </row>
    <row r="46895" spans="4:4" x14ac:dyDescent="0.2">
      <c r="D46895" s="343"/>
    </row>
    <row r="46896" spans="4:4" x14ac:dyDescent="0.2">
      <c r="D46896" s="343"/>
    </row>
    <row r="46897" spans="4:4" x14ac:dyDescent="0.2">
      <c r="D46897" s="343"/>
    </row>
    <row r="46898" spans="4:4" x14ac:dyDescent="0.2">
      <c r="D46898" s="343"/>
    </row>
    <row r="46899" spans="4:4" x14ac:dyDescent="0.2">
      <c r="D46899" s="343"/>
    </row>
    <row r="46900" spans="4:4" x14ac:dyDescent="0.2">
      <c r="D46900" s="343"/>
    </row>
    <row r="46901" spans="4:4" x14ac:dyDescent="0.2">
      <c r="D46901" s="343"/>
    </row>
    <row r="46902" spans="4:4" x14ac:dyDescent="0.2">
      <c r="D46902" s="343"/>
    </row>
    <row r="46903" spans="4:4" x14ac:dyDescent="0.2">
      <c r="D46903" s="343"/>
    </row>
    <row r="46904" spans="4:4" x14ac:dyDescent="0.2">
      <c r="D46904" s="343"/>
    </row>
    <row r="46905" spans="4:4" x14ac:dyDescent="0.2">
      <c r="D46905" s="343"/>
    </row>
    <row r="46906" spans="4:4" x14ac:dyDescent="0.2">
      <c r="D46906" s="343"/>
    </row>
    <row r="46907" spans="4:4" x14ac:dyDescent="0.2">
      <c r="D46907" s="343"/>
    </row>
    <row r="46908" spans="4:4" x14ac:dyDescent="0.2">
      <c r="D46908" s="343"/>
    </row>
    <row r="46909" spans="4:4" x14ac:dyDescent="0.2">
      <c r="D46909" s="343"/>
    </row>
    <row r="46910" spans="4:4" x14ac:dyDescent="0.2">
      <c r="D46910" s="343"/>
    </row>
    <row r="46911" spans="4:4" x14ac:dyDescent="0.2">
      <c r="D46911" s="343"/>
    </row>
    <row r="46912" spans="4:4" x14ac:dyDescent="0.2">
      <c r="D46912" s="343"/>
    </row>
    <row r="46913" spans="4:4" x14ac:dyDescent="0.2">
      <c r="D46913" s="343"/>
    </row>
    <row r="46914" spans="4:4" x14ac:dyDescent="0.2">
      <c r="D46914" s="343"/>
    </row>
    <row r="46915" spans="4:4" x14ac:dyDescent="0.2">
      <c r="D46915" s="343"/>
    </row>
    <row r="46916" spans="4:4" x14ac:dyDescent="0.2">
      <c r="D46916" s="343"/>
    </row>
    <row r="46917" spans="4:4" x14ac:dyDescent="0.2">
      <c r="D46917" s="343"/>
    </row>
    <row r="46918" spans="4:4" x14ac:dyDescent="0.2">
      <c r="D46918" s="343"/>
    </row>
    <row r="46919" spans="4:4" x14ac:dyDescent="0.2">
      <c r="D46919" s="343"/>
    </row>
    <row r="46920" spans="4:4" x14ac:dyDescent="0.2">
      <c r="D46920" s="343"/>
    </row>
    <row r="46921" spans="4:4" x14ac:dyDescent="0.2">
      <c r="D46921" s="343"/>
    </row>
    <row r="46922" spans="4:4" x14ac:dyDescent="0.2">
      <c r="D46922" s="343"/>
    </row>
    <row r="46923" spans="4:4" x14ac:dyDescent="0.2">
      <c r="D46923" s="343"/>
    </row>
    <row r="46924" spans="4:4" x14ac:dyDescent="0.2">
      <c r="D46924" s="343"/>
    </row>
    <row r="46925" spans="4:4" x14ac:dyDescent="0.2">
      <c r="D46925" s="343"/>
    </row>
    <row r="46926" spans="4:4" x14ac:dyDescent="0.2">
      <c r="D46926" s="343"/>
    </row>
    <row r="46927" spans="4:4" x14ac:dyDescent="0.2">
      <c r="D46927" s="343"/>
    </row>
    <row r="46928" spans="4:4" x14ac:dyDescent="0.2">
      <c r="D46928" s="343"/>
    </row>
    <row r="46929" spans="4:4" x14ac:dyDescent="0.2">
      <c r="D46929" s="343"/>
    </row>
    <row r="46930" spans="4:4" x14ac:dyDescent="0.2">
      <c r="D46930" s="343"/>
    </row>
    <row r="46931" spans="4:4" x14ac:dyDescent="0.2">
      <c r="D46931" s="343"/>
    </row>
    <row r="46932" spans="4:4" x14ac:dyDescent="0.2">
      <c r="D46932" s="343"/>
    </row>
    <row r="46933" spans="4:4" x14ac:dyDescent="0.2">
      <c r="D46933" s="343"/>
    </row>
    <row r="46934" spans="4:4" x14ac:dyDescent="0.2">
      <c r="D46934" s="343"/>
    </row>
    <row r="46935" spans="4:4" x14ac:dyDescent="0.2">
      <c r="D46935" s="343"/>
    </row>
    <row r="46936" spans="4:4" x14ac:dyDescent="0.2">
      <c r="D46936" s="343"/>
    </row>
    <row r="46937" spans="4:4" x14ac:dyDescent="0.2">
      <c r="D46937" s="343"/>
    </row>
    <row r="46938" spans="4:4" x14ac:dyDescent="0.2">
      <c r="D46938" s="343"/>
    </row>
    <row r="46939" spans="4:4" x14ac:dyDescent="0.2">
      <c r="D46939" s="343"/>
    </row>
    <row r="46940" spans="4:4" x14ac:dyDescent="0.2">
      <c r="D46940" s="343"/>
    </row>
    <row r="46941" spans="4:4" x14ac:dyDescent="0.2">
      <c r="D46941" s="343"/>
    </row>
    <row r="46942" spans="4:4" x14ac:dyDescent="0.2">
      <c r="D46942" s="343"/>
    </row>
    <row r="46943" spans="4:4" x14ac:dyDescent="0.2">
      <c r="D46943" s="343"/>
    </row>
    <row r="46944" spans="4:4" x14ac:dyDescent="0.2">
      <c r="D46944" s="343"/>
    </row>
    <row r="46945" spans="4:4" x14ac:dyDescent="0.2">
      <c r="D46945" s="343"/>
    </row>
    <row r="46946" spans="4:4" x14ac:dyDescent="0.2">
      <c r="D46946" s="343"/>
    </row>
    <row r="46947" spans="4:4" x14ac:dyDescent="0.2">
      <c r="D46947" s="343"/>
    </row>
    <row r="46948" spans="4:4" x14ac:dyDescent="0.2">
      <c r="D46948" s="343"/>
    </row>
    <row r="46949" spans="4:4" x14ac:dyDescent="0.2">
      <c r="D46949" s="343"/>
    </row>
    <row r="46950" spans="4:4" x14ac:dyDescent="0.2">
      <c r="D46950" s="343"/>
    </row>
    <row r="46951" spans="4:4" x14ac:dyDescent="0.2">
      <c r="D46951" s="343"/>
    </row>
    <row r="46952" spans="4:4" x14ac:dyDescent="0.2">
      <c r="D46952" s="343"/>
    </row>
    <row r="46953" spans="4:4" x14ac:dyDescent="0.2">
      <c r="D46953" s="343"/>
    </row>
    <row r="46954" spans="4:4" x14ac:dyDescent="0.2">
      <c r="D46954" s="343"/>
    </row>
    <row r="46955" spans="4:4" x14ac:dyDescent="0.2">
      <c r="D46955" s="343"/>
    </row>
    <row r="46956" spans="4:4" x14ac:dyDescent="0.2">
      <c r="D46956" s="343"/>
    </row>
    <row r="46957" spans="4:4" x14ac:dyDescent="0.2">
      <c r="D46957" s="343"/>
    </row>
    <row r="46958" spans="4:4" x14ac:dyDescent="0.2">
      <c r="D46958" s="343"/>
    </row>
    <row r="46959" spans="4:4" x14ac:dyDescent="0.2">
      <c r="D46959" s="343"/>
    </row>
    <row r="46960" spans="4:4" x14ac:dyDescent="0.2">
      <c r="D46960" s="343"/>
    </row>
    <row r="46961" spans="4:4" x14ac:dyDescent="0.2">
      <c r="D46961" s="343"/>
    </row>
    <row r="46962" spans="4:4" x14ac:dyDescent="0.2">
      <c r="D46962" s="343"/>
    </row>
    <row r="46963" spans="4:4" x14ac:dyDescent="0.2">
      <c r="D46963" s="343"/>
    </row>
    <row r="46964" spans="4:4" x14ac:dyDescent="0.2">
      <c r="D46964" s="343"/>
    </row>
    <row r="46965" spans="4:4" x14ac:dyDescent="0.2">
      <c r="D46965" s="343"/>
    </row>
    <row r="46966" spans="4:4" x14ac:dyDescent="0.2">
      <c r="D46966" s="343"/>
    </row>
    <row r="46967" spans="4:4" x14ac:dyDescent="0.2">
      <c r="D46967" s="343"/>
    </row>
    <row r="46968" spans="4:4" x14ac:dyDescent="0.2">
      <c r="D46968" s="343"/>
    </row>
    <row r="46969" spans="4:4" x14ac:dyDescent="0.2">
      <c r="D46969" s="343"/>
    </row>
    <row r="46970" spans="4:4" x14ac:dyDescent="0.2">
      <c r="D46970" s="343"/>
    </row>
    <row r="46971" spans="4:4" x14ac:dyDescent="0.2">
      <c r="D46971" s="343"/>
    </row>
    <row r="46972" spans="4:4" x14ac:dyDescent="0.2">
      <c r="D46972" s="343"/>
    </row>
    <row r="46973" spans="4:4" x14ac:dyDescent="0.2">
      <c r="D46973" s="343"/>
    </row>
    <row r="46974" spans="4:4" x14ac:dyDescent="0.2">
      <c r="D46974" s="343"/>
    </row>
    <row r="46975" spans="4:4" x14ac:dyDescent="0.2">
      <c r="D46975" s="343"/>
    </row>
    <row r="46976" spans="4:4" x14ac:dyDescent="0.2">
      <c r="D46976" s="343"/>
    </row>
    <row r="46977" spans="4:4" x14ac:dyDescent="0.2">
      <c r="D46977" s="343"/>
    </row>
    <row r="46978" spans="4:4" x14ac:dyDescent="0.2">
      <c r="D46978" s="343"/>
    </row>
    <row r="46979" spans="4:4" x14ac:dyDescent="0.2">
      <c r="D46979" s="343"/>
    </row>
    <row r="46980" spans="4:4" x14ac:dyDescent="0.2">
      <c r="D46980" s="343"/>
    </row>
    <row r="46981" spans="4:4" x14ac:dyDescent="0.2">
      <c r="D46981" s="343"/>
    </row>
    <row r="46982" spans="4:4" x14ac:dyDescent="0.2">
      <c r="D46982" s="343"/>
    </row>
    <row r="46983" spans="4:4" x14ac:dyDescent="0.2">
      <c r="D46983" s="343"/>
    </row>
    <row r="46984" spans="4:4" x14ac:dyDescent="0.2">
      <c r="D46984" s="343"/>
    </row>
    <row r="46985" spans="4:4" x14ac:dyDescent="0.2">
      <c r="D46985" s="343"/>
    </row>
    <row r="46986" spans="4:4" x14ac:dyDescent="0.2">
      <c r="D46986" s="343"/>
    </row>
    <row r="46987" spans="4:4" x14ac:dyDescent="0.2">
      <c r="D46987" s="343"/>
    </row>
    <row r="46988" spans="4:4" x14ac:dyDescent="0.2">
      <c r="D46988" s="343"/>
    </row>
    <row r="46989" spans="4:4" x14ac:dyDescent="0.2">
      <c r="D46989" s="343"/>
    </row>
    <row r="46990" spans="4:4" x14ac:dyDescent="0.2">
      <c r="D46990" s="343"/>
    </row>
    <row r="46991" spans="4:4" x14ac:dyDescent="0.2">
      <c r="D46991" s="343"/>
    </row>
    <row r="46992" spans="4:4" x14ac:dyDescent="0.2">
      <c r="D46992" s="343"/>
    </row>
    <row r="46993" spans="4:4" x14ac:dyDescent="0.2">
      <c r="D46993" s="343"/>
    </row>
    <row r="46994" spans="4:4" x14ac:dyDescent="0.2">
      <c r="D46994" s="343"/>
    </row>
    <row r="46995" spans="4:4" x14ac:dyDescent="0.2">
      <c r="D46995" s="343"/>
    </row>
    <row r="46996" spans="4:4" x14ac:dyDescent="0.2">
      <c r="D46996" s="343"/>
    </row>
    <row r="46997" spans="4:4" x14ac:dyDescent="0.2">
      <c r="D46997" s="343"/>
    </row>
    <row r="46998" spans="4:4" x14ac:dyDescent="0.2">
      <c r="D46998" s="343"/>
    </row>
    <row r="46999" spans="4:4" x14ac:dyDescent="0.2">
      <c r="D46999" s="343"/>
    </row>
    <row r="47000" spans="4:4" x14ac:dyDescent="0.2">
      <c r="D47000" s="343"/>
    </row>
    <row r="47001" spans="4:4" x14ac:dyDescent="0.2">
      <c r="D47001" s="343"/>
    </row>
    <row r="47002" spans="4:4" x14ac:dyDescent="0.2">
      <c r="D47002" s="343"/>
    </row>
    <row r="47003" spans="4:4" x14ac:dyDescent="0.2">
      <c r="D47003" s="343"/>
    </row>
    <row r="47004" spans="4:4" x14ac:dyDescent="0.2">
      <c r="D47004" s="343"/>
    </row>
    <row r="47005" spans="4:4" x14ac:dyDescent="0.2">
      <c r="D47005" s="343"/>
    </row>
    <row r="47006" spans="4:4" x14ac:dyDescent="0.2">
      <c r="D47006" s="343"/>
    </row>
    <row r="47007" spans="4:4" x14ac:dyDescent="0.2">
      <c r="D47007" s="343"/>
    </row>
    <row r="47008" spans="4:4" x14ac:dyDescent="0.2">
      <c r="D47008" s="343"/>
    </row>
    <row r="47009" spans="4:4" x14ac:dyDescent="0.2">
      <c r="D47009" s="343"/>
    </row>
    <row r="47010" spans="4:4" x14ac:dyDescent="0.2">
      <c r="D47010" s="343"/>
    </row>
    <row r="47011" spans="4:4" x14ac:dyDescent="0.2">
      <c r="D47011" s="343"/>
    </row>
    <row r="47012" spans="4:4" x14ac:dyDescent="0.2">
      <c r="D47012" s="343"/>
    </row>
    <row r="47013" spans="4:4" x14ac:dyDescent="0.2">
      <c r="D47013" s="343"/>
    </row>
    <row r="47014" spans="4:4" x14ac:dyDescent="0.2">
      <c r="D47014" s="343"/>
    </row>
    <row r="47015" spans="4:4" x14ac:dyDescent="0.2">
      <c r="D47015" s="343"/>
    </row>
    <row r="47016" spans="4:4" x14ac:dyDescent="0.2">
      <c r="D47016" s="343"/>
    </row>
    <row r="47017" spans="4:4" x14ac:dyDescent="0.2">
      <c r="D47017" s="343"/>
    </row>
    <row r="47018" spans="4:4" x14ac:dyDescent="0.2">
      <c r="D47018" s="343"/>
    </row>
    <row r="47019" spans="4:4" x14ac:dyDescent="0.2">
      <c r="D47019" s="343"/>
    </row>
    <row r="47020" spans="4:4" x14ac:dyDescent="0.2">
      <c r="D47020" s="343"/>
    </row>
    <row r="47021" spans="4:4" x14ac:dyDescent="0.2">
      <c r="D47021" s="343"/>
    </row>
    <row r="47022" spans="4:4" x14ac:dyDescent="0.2">
      <c r="D47022" s="343"/>
    </row>
    <row r="47023" spans="4:4" x14ac:dyDescent="0.2">
      <c r="D47023" s="343"/>
    </row>
    <row r="47024" spans="4:4" x14ac:dyDescent="0.2">
      <c r="D47024" s="343"/>
    </row>
    <row r="47025" spans="4:4" x14ac:dyDescent="0.2">
      <c r="D47025" s="343"/>
    </row>
    <row r="47026" spans="4:4" x14ac:dyDescent="0.2">
      <c r="D47026" s="343"/>
    </row>
    <row r="47027" spans="4:4" x14ac:dyDescent="0.2">
      <c r="D47027" s="343"/>
    </row>
    <row r="47028" spans="4:4" x14ac:dyDescent="0.2">
      <c r="D47028" s="343"/>
    </row>
    <row r="47029" spans="4:4" x14ac:dyDescent="0.2">
      <c r="D47029" s="343"/>
    </row>
    <row r="47030" spans="4:4" x14ac:dyDescent="0.2">
      <c r="D47030" s="343"/>
    </row>
    <row r="47031" spans="4:4" x14ac:dyDescent="0.2">
      <c r="D47031" s="343"/>
    </row>
    <row r="47032" spans="4:4" x14ac:dyDescent="0.2">
      <c r="D47032" s="343"/>
    </row>
    <row r="47033" spans="4:4" x14ac:dyDescent="0.2">
      <c r="D47033" s="343"/>
    </row>
    <row r="47034" spans="4:4" x14ac:dyDescent="0.2">
      <c r="D47034" s="343"/>
    </row>
    <row r="47035" spans="4:4" x14ac:dyDescent="0.2">
      <c r="D47035" s="343"/>
    </row>
    <row r="47036" spans="4:4" x14ac:dyDescent="0.2">
      <c r="D47036" s="343"/>
    </row>
    <row r="47037" spans="4:4" x14ac:dyDescent="0.2">
      <c r="D47037" s="343"/>
    </row>
    <row r="47038" spans="4:4" x14ac:dyDescent="0.2">
      <c r="D47038" s="343"/>
    </row>
    <row r="47039" spans="4:4" x14ac:dyDescent="0.2">
      <c r="D47039" s="343"/>
    </row>
    <row r="47040" spans="4:4" x14ac:dyDescent="0.2">
      <c r="D47040" s="343"/>
    </row>
    <row r="47041" spans="4:4" x14ac:dyDescent="0.2">
      <c r="D47041" s="343"/>
    </row>
    <row r="47042" spans="4:4" x14ac:dyDescent="0.2">
      <c r="D47042" s="343"/>
    </row>
    <row r="47043" spans="4:4" x14ac:dyDescent="0.2">
      <c r="D47043" s="343"/>
    </row>
    <row r="47044" spans="4:4" x14ac:dyDescent="0.2">
      <c r="D47044" s="343"/>
    </row>
    <row r="47045" spans="4:4" x14ac:dyDescent="0.2">
      <c r="D47045" s="343"/>
    </row>
    <row r="47046" spans="4:4" x14ac:dyDescent="0.2">
      <c r="D47046" s="343"/>
    </row>
    <row r="47047" spans="4:4" x14ac:dyDescent="0.2">
      <c r="D47047" s="343"/>
    </row>
    <row r="47048" spans="4:4" x14ac:dyDescent="0.2">
      <c r="D47048" s="343"/>
    </row>
    <row r="47049" spans="4:4" x14ac:dyDescent="0.2">
      <c r="D47049" s="343"/>
    </row>
    <row r="47050" spans="4:4" x14ac:dyDescent="0.2">
      <c r="D47050" s="343"/>
    </row>
    <row r="47051" spans="4:4" x14ac:dyDescent="0.2">
      <c r="D47051" s="343"/>
    </row>
    <row r="47052" spans="4:4" x14ac:dyDescent="0.2">
      <c r="D47052" s="343"/>
    </row>
    <row r="47053" spans="4:4" x14ac:dyDescent="0.2">
      <c r="D47053" s="343"/>
    </row>
    <row r="47054" spans="4:4" x14ac:dyDescent="0.2">
      <c r="D47054" s="343"/>
    </row>
    <row r="47055" spans="4:4" x14ac:dyDescent="0.2">
      <c r="D47055" s="343"/>
    </row>
    <row r="47056" spans="4:4" x14ac:dyDescent="0.2">
      <c r="D47056" s="343"/>
    </row>
    <row r="47057" spans="4:4" x14ac:dyDescent="0.2">
      <c r="D47057" s="343"/>
    </row>
    <row r="47058" spans="4:4" x14ac:dyDescent="0.2">
      <c r="D47058" s="343"/>
    </row>
    <row r="47059" spans="4:4" x14ac:dyDescent="0.2">
      <c r="D47059" s="343"/>
    </row>
    <row r="47060" spans="4:4" x14ac:dyDescent="0.2">
      <c r="D47060" s="343"/>
    </row>
    <row r="47061" spans="4:4" x14ac:dyDescent="0.2">
      <c r="D47061" s="343"/>
    </row>
    <row r="47062" spans="4:4" x14ac:dyDescent="0.2">
      <c r="D47062" s="343"/>
    </row>
    <row r="47063" spans="4:4" x14ac:dyDescent="0.2">
      <c r="D47063" s="343"/>
    </row>
    <row r="47064" spans="4:4" x14ac:dyDescent="0.2">
      <c r="D47064" s="343"/>
    </row>
    <row r="47065" spans="4:4" x14ac:dyDescent="0.2">
      <c r="D47065" s="343"/>
    </row>
    <row r="47066" spans="4:4" x14ac:dyDescent="0.2">
      <c r="D47066" s="343"/>
    </row>
    <row r="47067" spans="4:4" x14ac:dyDescent="0.2">
      <c r="D47067" s="343"/>
    </row>
    <row r="47068" spans="4:4" x14ac:dyDescent="0.2">
      <c r="D47068" s="343"/>
    </row>
    <row r="47069" spans="4:4" x14ac:dyDescent="0.2">
      <c r="D47069" s="343"/>
    </row>
    <row r="47070" spans="4:4" x14ac:dyDescent="0.2">
      <c r="D47070" s="343"/>
    </row>
    <row r="47071" spans="4:4" x14ac:dyDescent="0.2">
      <c r="D47071" s="343"/>
    </row>
    <row r="47072" spans="4:4" x14ac:dyDescent="0.2">
      <c r="D47072" s="343"/>
    </row>
    <row r="47073" spans="4:4" x14ac:dyDescent="0.2">
      <c r="D47073" s="343"/>
    </row>
    <row r="47074" spans="4:4" x14ac:dyDescent="0.2">
      <c r="D47074" s="343"/>
    </row>
    <row r="47075" spans="4:4" x14ac:dyDescent="0.2">
      <c r="D47075" s="343"/>
    </row>
    <row r="47076" spans="4:4" x14ac:dyDescent="0.2">
      <c r="D47076" s="343"/>
    </row>
    <row r="47077" spans="4:4" x14ac:dyDescent="0.2">
      <c r="D47077" s="343"/>
    </row>
    <row r="47078" spans="4:4" x14ac:dyDescent="0.2">
      <c r="D47078" s="343"/>
    </row>
    <row r="47079" spans="4:4" x14ac:dyDescent="0.2">
      <c r="D47079" s="343"/>
    </row>
    <row r="47080" spans="4:4" x14ac:dyDescent="0.2">
      <c r="D47080" s="343"/>
    </row>
    <row r="47081" spans="4:4" x14ac:dyDescent="0.2">
      <c r="D47081" s="343"/>
    </row>
    <row r="47082" spans="4:4" x14ac:dyDescent="0.2">
      <c r="D47082" s="343"/>
    </row>
    <row r="47083" spans="4:4" x14ac:dyDescent="0.2">
      <c r="D47083" s="343"/>
    </row>
    <row r="47084" spans="4:4" x14ac:dyDescent="0.2">
      <c r="D47084" s="343"/>
    </row>
    <row r="47085" spans="4:4" x14ac:dyDescent="0.2">
      <c r="D47085" s="343"/>
    </row>
    <row r="47086" spans="4:4" x14ac:dyDescent="0.2">
      <c r="D47086" s="343"/>
    </row>
    <row r="47087" spans="4:4" x14ac:dyDescent="0.2">
      <c r="D47087" s="343"/>
    </row>
    <row r="47088" spans="4:4" x14ac:dyDescent="0.2">
      <c r="D47088" s="343"/>
    </row>
    <row r="47089" spans="4:4" x14ac:dyDescent="0.2">
      <c r="D47089" s="343"/>
    </row>
    <row r="47090" spans="4:4" x14ac:dyDescent="0.2">
      <c r="D47090" s="343"/>
    </row>
    <row r="47091" spans="4:4" x14ac:dyDescent="0.2">
      <c r="D47091" s="343"/>
    </row>
    <row r="47092" spans="4:4" x14ac:dyDescent="0.2">
      <c r="D47092" s="343"/>
    </row>
    <row r="47093" spans="4:4" x14ac:dyDescent="0.2">
      <c r="D47093" s="343"/>
    </row>
    <row r="47094" spans="4:4" x14ac:dyDescent="0.2">
      <c r="D47094" s="343"/>
    </row>
    <row r="47095" spans="4:4" x14ac:dyDescent="0.2">
      <c r="D47095" s="343"/>
    </row>
    <row r="47096" spans="4:4" x14ac:dyDescent="0.2">
      <c r="D47096" s="343"/>
    </row>
    <row r="47097" spans="4:4" x14ac:dyDescent="0.2">
      <c r="D47097" s="343"/>
    </row>
    <row r="47098" spans="4:4" x14ac:dyDescent="0.2">
      <c r="D47098" s="343"/>
    </row>
    <row r="47099" spans="4:4" x14ac:dyDescent="0.2">
      <c r="D47099" s="343"/>
    </row>
    <row r="47100" spans="4:4" x14ac:dyDescent="0.2">
      <c r="D47100" s="343"/>
    </row>
    <row r="47101" spans="4:4" x14ac:dyDescent="0.2">
      <c r="D47101" s="343"/>
    </row>
    <row r="47102" spans="4:4" x14ac:dyDescent="0.2">
      <c r="D47102" s="343"/>
    </row>
    <row r="47103" spans="4:4" x14ac:dyDescent="0.2">
      <c r="D47103" s="343"/>
    </row>
    <row r="47104" spans="4:4" x14ac:dyDescent="0.2">
      <c r="D47104" s="343"/>
    </row>
    <row r="47105" spans="4:4" x14ac:dyDescent="0.2">
      <c r="D47105" s="343"/>
    </row>
    <row r="47106" spans="4:4" x14ac:dyDescent="0.2">
      <c r="D47106" s="343"/>
    </row>
    <row r="47107" spans="4:4" x14ac:dyDescent="0.2">
      <c r="D47107" s="343"/>
    </row>
    <row r="47108" spans="4:4" x14ac:dyDescent="0.2">
      <c r="D47108" s="343"/>
    </row>
    <row r="47109" spans="4:4" x14ac:dyDescent="0.2">
      <c r="D47109" s="343"/>
    </row>
    <row r="47110" spans="4:4" x14ac:dyDescent="0.2">
      <c r="D47110" s="343"/>
    </row>
    <row r="47111" spans="4:4" x14ac:dyDescent="0.2">
      <c r="D47111" s="343"/>
    </row>
    <row r="47112" spans="4:4" x14ac:dyDescent="0.2">
      <c r="D47112" s="343"/>
    </row>
    <row r="47113" spans="4:4" x14ac:dyDescent="0.2">
      <c r="D47113" s="343"/>
    </row>
    <row r="47114" spans="4:4" x14ac:dyDescent="0.2">
      <c r="D47114" s="343"/>
    </row>
    <row r="47115" spans="4:4" x14ac:dyDescent="0.2">
      <c r="D47115" s="343"/>
    </row>
    <row r="47116" spans="4:4" x14ac:dyDescent="0.2">
      <c r="D47116" s="343"/>
    </row>
    <row r="47117" spans="4:4" x14ac:dyDescent="0.2">
      <c r="D47117" s="343"/>
    </row>
    <row r="47118" spans="4:4" x14ac:dyDescent="0.2">
      <c r="D47118" s="343"/>
    </row>
    <row r="47119" spans="4:4" x14ac:dyDescent="0.2">
      <c r="D47119" s="343"/>
    </row>
    <row r="47120" spans="4:4" x14ac:dyDescent="0.2">
      <c r="D47120" s="343"/>
    </row>
    <row r="47121" spans="4:4" x14ac:dyDescent="0.2">
      <c r="D47121" s="343"/>
    </row>
    <row r="47122" spans="4:4" x14ac:dyDescent="0.2">
      <c r="D47122" s="343"/>
    </row>
    <row r="47123" spans="4:4" x14ac:dyDescent="0.2">
      <c r="D47123" s="343"/>
    </row>
    <row r="47124" spans="4:4" x14ac:dyDescent="0.2">
      <c r="D47124" s="343"/>
    </row>
    <row r="47125" spans="4:4" x14ac:dyDescent="0.2">
      <c r="D47125" s="343"/>
    </row>
    <row r="47126" spans="4:4" x14ac:dyDescent="0.2">
      <c r="D47126" s="343"/>
    </row>
    <row r="47127" spans="4:4" x14ac:dyDescent="0.2">
      <c r="D47127" s="343"/>
    </row>
    <row r="47128" spans="4:4" x14ac:dyDescent="0.2">
      <c r="D47128" s="343"/>
    </row>
    <row r="47129" spans="4:4" x14ac:dyDescent="0.2">
      <c r="D47129" s="343"/>
    </row>
    <row r="47130" spans="4:4" x14ac:dyDescent="0.2">
      <c r="D47130" s="343"/>
    </row>
    <row r="47131" spans="4:4" x14ac:dyDescent="0.2">
      <c r="D47131" s="343"/>
    </row>
    <row r="47132" spans="4:4" x14ac:dyDescent="0.2">
      <c r="D47132" s="343"/>
    </row>
    <row r="47133" spans="4:4" x14ac:dyDescent="0.2">
      <c r="D47133" s="343"/>
    </row>
    <row r="47134" spans="4:4" x14ac:dyDescent="0.2">
      <c r="D47134" s="343"/>
    </row>
    <row r="47135" spans="4:4" x14ac:dyDescent="0.2">
      <c r="D47135" s="343"/>
    </row>
    <row r="47136" spans="4:4" x14ac:dyDescent="0.2">
      <c r="D47136" s="343"/>
    </row>
    <row r="47137" spans="4:4" x14ac:dyDescent="0.2">
      <c r="D47137" s="343"/>
    </row>
    <row r="47138" spans="4:4" x14ac:dyDescent="0.2">
      <c r="D47138" s="343"/>
    </row>
    <row r="47139" spans="4:4" x14ac:dyDescent="0.2">
      <c r="D47139" s="343"/>
    </row>
    <row r="47140" spans="4:4" x14ac:dyDescent="0.2">
      <c r="D47140" s="343"/>
    </row>
    <row r="47141" spans="4:4" x14ac:dyDescent="0.2">
      <c r="D47141" s="343"/>
    </row>
    <row r="47142" spans="4:4" x14ac:dyDescent="0.2">
      <c r="D47142" s="343"/>
    </row>
    <row r="47143" spans="4:4" x14ac:dyDescent="0.2">
      <c r="D47143" s="343"/>
    </row>
    <row r="47144" spans="4:4" x14ac:dyDescent="0.2">
      <c r="D47144" s="343"/>
    </row>
    <row r="47145" spans="4:4" x14ac:dyDescent="0.2">
      <c r="D47145" s="343"/>
    </row>
    <row r="47146" spans="4:4" x14ac:dyDescent="0.2">
      <c r="D47146" s="343"/>
    </row>
    <row r="47147" spans="4:4" x14ac:dyDescent="0.2">
      <c r="D47147" s="343"/>
    </row>
    <row r="47148" spans="4:4" x14ac:dyDescent="0.2">
      <c r="D47148" s="343"/>
    </row>
    <row r="47149" spans="4:4" x14ac:dyDescent="0.2">
      <c r="D47149" s="343"/>
    </row>
    <row r="47150" spans="4:4" x14ac:dyDescent="0.2">
      <c r="D47150" s="343"/>
    </row>
    <row r="47151" spans="4:4" x14ac:dyDescent="0.2">
      <c r="D47151" s="343"/>
    </row>
    <row r="47152" spans="4:4" x14ac:dyDescent="0.2">
      <c r="D47152" s="343"/>
    </row>
    <row r="47153" spans="4:4" x14ac:dyDescent="0.2">
      <c r="D47153" s="343"/>
    </row>
    <row r="47154" spans="4:4" x14ac:dyDescent="0.2">
      <c r="D47154" s="343"/>
    </row>
    <row r="47155" spans="4:4" x14ac:dyDescent="0.2">
      <c r="D47155" s="343"/>
    </row>
    <row r="47156" spans="4:4" x14ac:dyDescent="0.2">
      <c r="D47156" s="343"/>
    </row>
    <row r="47157" spans="4:4" x14ac:dyDescent="0.2">
      <c r="D47157" s="343"/>
    </row>
    <row r="47158" spans="4:4" x14ac:dyDescent="0.2">
      <c r="D47158" s="343"/>
    </row>
    <row r="47159" spans="4:4" x14ac:dyDescent="0.2">
      <c r="D47159" s="343"/>
    </row>
    <row r="47160" spans="4:4" x14ac:dyDescent="0.2">
      <c r="D47160" s="343"/>
    </row>
    <row r="47161" spans="4:4" x14ac:dyDescent="0.2">
      <c r="D47161" s="343"/>
    </row>
    <row r="47162" spans="4:4" x14ac:dyDescent="0.2">
      <c r="D47162" s="343"/>
    </row>
    <row r="47163" spans="4:4" x14ac:dyDescent="0.2">
      <c r="D47163" s="343"/>
    </row>
    <row r="47164" spans="4:4" x14ac:dyDescent="0.2">
      <c r="D47164" s="343"/>
    </row>
    <row r="47165" spans="4:4" x14ac:dyDescent="0.2">
      <c r="D47165" s="343"/>
    </row>
    <row r="47166" spans="4:4" x14ac:dyDescent="0.2">
      <c r="D47166" s="343"/>
    </row>
    <row r="47167" spans="4:4" x14ac:dyDescent="0.2">
      <c r="D47167" s="343"/>
    </row>
    <row r="47168" spans="4:4" x14ac:dyDescent="0.2">
      <c r="D47168" s="343"/>
    </row>
    <row r="47169" spans="4:4" x14ac:dyDescent="0.2">
      <c r="D47169" s="343"/>
    </row>
    <row r="47170" spans="4:4" x14ac:dyDescent="0.2">
      <c r="D47170" s="343"/>
    </row>
    <row r="47171" spans="4:4" x14ac:dyDescent="0.2">
      <c r="D47171" s="343"/>
    </row>
    <row r="47172" spans="4:4" x14ac:dyDescent="0.2">
      <c r="D47172" s="343"/>
    </row>
    <row r="47173" spans="4:4" x14ac:dyDescent="0.2">
      <c r="D47173" s="343"/>
    </row>
    <row r="47174" spans="4:4" x14ac:dyDescent="0.2">
      <c r="D47174" s="343"/>
    </row>
    <row r="47175" spans="4:4" x14ac:dyDescent="0.2">
      <c r="D47175" s="343"/>
    </row>
    <row r="47176" spans="4:4" x14ac:dyDescent="0.2">
      <c r="D47176" s="343"/>
    </row>
    <row r="47177" spans="4:4" x14ac:dyDescent="0.2">
      <c r="D47177" s="343"/>
    </row>
    <row r="47178" spans="4:4" x14ac:dyDescent="0.2">
      <c r="D47178" s="343"/>
    </row>
    <row r="47179" spans="4:4" x14ac:dyDescent="0.2">
      <c r="D47179" s="343"/>
    </row>
    <row r="47180" spans="4:4" x14ac:dyDescent="0.2">
      <c r="D47180" s="343"/>
    </row>
    <row r="47181" spans="4:4" x14ac:dyDescent="0.2">
      <c r="D47181" s="343"/>
    </row>
    <row r="47182" spans="4:4" x14ac:dyDescent="0.2">
      <c r="D47182" s="343"/>
    </row>
    <row r="47183" spans="4:4" x14ac:dyDescent="0.2">
      <c r="D47183" s="343"/>
    </row>
    <row r="47184" spans="4:4" x14ac:dyDescent="0.2">
      <c r="D47184" s="343"/>
    </row>
    <row r="47185" spans="4:4" x14ac:dyDescent="0.2">
      <c r="D47185" s="343"/>
    </row>
    <row r="47186" spans="4:4" x14ac:dyDescent="0.2">
      <c r="D47186" s="343"/>
    </row>
    <row r="47187" spans="4:4" x14ac:dyDescent="0.2">
      <c r="D47187" s="343"/>
    </row>
    <row r="47188" spans="4:4" x14ac:dyDescent="0.2">
      <c r="D47188" s="343"/>
    </row>
    <row r="47189" spans="4:4" x14ac:dyDescent="0.2">
      <c r="D47189" s="343"/>
    </row>
    <row r="47190" spans="4:4" x14ac:dyDescent="0.2">
      <c r="D47190" s="343"/>
    </row>
    <row r="47191" spans="4:4" x14ac:dyDescent="0.2">
      <c r="D47191" s="343"/>
    </row>
    <row r="47192" spans="4:4" x14ac:dyDescent="0.2">
      <c r="D47192" s="343"/>
    </row>
    <row r="47193" spans="4:4" x14ac:dyDescent="0.2">
      <c r="D47193" s="343"/>
    </row>
    <row r="47194" spans="4:4" x14ac:dyDescent="0.2">
      <c r="D47194" s="343"/>
    </row>
    <row r="47195" spans="4:4" x14ac:dyDescent="0.2">
      <c r="D47195" s="343"/>
    </row>
    <row r="47196" spans="4:4" x14ac:dyDescent="0.2">
      <c r="D47196" s="343"/>
    </row>
    <row r="47197" spans="4:4" x14ac:dyDescent="0.2">
      <c r="D47197" s="343"/>
    </row>
    <row r="47198" spans="4:4" x14ac:dyDescent="0.2">
      <c r="D47198" s="343"/>
    </row>
    <row r="47199" spans="4:4" x14ac:dyDescent="0.2">
      <c r="D47199" s="343"/>
    </row>
    <row r="47200" spans="4:4" x14ac:dyDescent="0.2">
      <c r="D47200" s="343"/>
    </row>
    <row r="47201" spans="4:4" x14ac:dyDescent="0.2">
      <c r="D47201" s="343"/>
    </row>
    <row r="47202" spans="4:4" x14ac:dyDescent="0.2">
      <c r="D47202" s="343"/>
    </row>
    <row r="47203" spans="4:4" x14ac:dyDescent="0.2">
      <c r="D47203" s="343"/>
    </row>
    <row r="47204" spans="4:4" x14ac:dyDescent="0.2">
      <c r="D47204" s="343"/>
    </row>
    <row r="47205" spans="4:4" x14ac:dyDescent="0.2">
      <c r="D47205" s="343"/>
    </row>
    <row r="47206" spans="4:4" x14ac:dyDescent="0.2">
      <c r="D47206" s="343"/>
    </row>
    <row r="47207" spans="4:4" x14ac:dyDescent="0.2">
      <c r="D47207" s="343"/>
    </row>
    <row r="47208" spans="4:4" x14ac:dyDescent="0.2">
      <c r="D47208" s="343"/>
    </row>
    <row r="47209" spans="4:4" x14ac:dyDescent="0.2">
      <c r="D47209" s="343"/>
    </row>
    <row r="47210" spans="4:4" x14ac:dyDescent="0.2">
      <c r="D47210" s="343"/>
    </row>
    <row r="47211" spans="4:4" x14ac:dyDescent="0.2">
      <c r="D47211" s="343"/>
    </row>
    <row r="47212" spans="4:4" x14ac:dyDescent="0.2">
      <c r="D47212" s="343"/>
    </row>
    <row r="47213" spans="4:4" x14ac:dyDescent="0.2">
      <c r="D47213" s="343"/>
    </row>
    <row r="47214" spans="4:4" x14ac:dyDescent="0.2">
      <c r="D47214" s="343"/>
    </row>
    <row r="47215" spans="4:4" x14ac:dyDescent="0.2">
      <c r="D47215" s="343"/>
    </row>
    <row r="47216" spans="4:4" x14ac:dyDescent="0.2">
      <c r="D47216" s="343"/>
    </row>
    <row r="47217" spans="4:4" x14ac:dyDescent="0.2">
      <c r="D47217" s="343"/>
    </row>
    <row r="47218" spans="4:4" x14ac:dyDescent="0.2">
      <c r="D47218" s="343"/>
    </row>
    <row r="47219" spans="4:4" x14ac:dyDescent="0.2">
      <c r="D47219" s="343"/>
    </row>
    <row r="47220" spans="4:4" x14ac:dyDescent="0.2">
      <c r="D47220" s="343"/>
    </row>
    <row r="47221" spans="4:4" x14ac:dyDescent="0.2">
      <c r="D47221" s="343"/>
    </row>
    <row r="47222" spans="4:4" x14ac:dyDescent="0.2">
      <c r="D47222" s="343"/>
    </row>
    <row r="47223" spans="4:4" x14ac:dyDescent="0.2">
      <c r="D47223" s="343"/>
    </row>
    <row r="47224" spans="4:4" x14ac:dyDescent="0.2">
      <c r="D47224" s="343"/>
    </row>
    <row r="47225" spans="4:4" x14ac:dyDescent="0.2">
      <c r="D47225" s="343"/>
    </row>
    <row r="47226" spans="4:4" x14ac:dyDescent="0.2">
      <c r="D47226" s="343"/>
    </row>
    <row r="47227" spans="4:4" x14ac:dyDescent="0.2">
      <c r="D47227" s="343"/>
    </row>
    <row r="47228" spans="4:4" x14ac:dyDescent="0.2">
      <c r="D47228" s="343"/>
    </row>
    <row r="47229" spans="4:4" x14ac:dyDescent="0.2">
      <c r="D47229" s="343"/>
    </row>
    <row r="47230" spans="4:4" x14ac:dyDescent="0.2">
      <c r="D47230" s="343"/>
    </row>
    <row r="47231" spans="4:4" x14ac:dyDescent="0.2">
      <c r="D47231" s="343"/>
    </row>
    <row r="47232" spans="4:4" x14ac:dyDescent="0.2">
      <c r="D47232" s="343"/>
    </row>
    <row r="47233" spans="4:4" x14ac:dyDescent="0.2">
      <c r="D47233" s="343"/>
    </row>
    <row r="47234" spans="4:4" x14ac:dyDescent="0.2">
      <c r="D47234" s="343"/>
    </row>
    <row r="47235" spans="4:4" x14ac:dyDescent="0.2">
      <c r="D47235" s="343"/>
    </row>
    <row r="47236" spans="4:4" x14ac:dyDescent="0.2">
      <c r="D47236" s="343"/>
    </row>
    <row r="47237" spans="4:4" x14ac:dyDescent="0.2">
      <c r="D47237" s="343"/>
    </row>
    <row r="47238" spans="4:4" x14ac:dyDescent="0.2">
      <c r="D47238" s="343"/>
    </row>
    <row r="47239" spans="4:4" x14ac:dyDescent="0.2">
      <c r="D47239" s="343"/>
    </row>
    <row r="47240" spans="4:4" x14ac:dyDescent="0.2">
      <c r="D47240" s="343"/>
    </row>
    <row r="47241" spans="4:4" x14ac:dyDescent="0.2">
      <c r="D47241" s="343"/>
    </row>
    <row r="47242" spans="4:4" x14ac:dyDescent="0.2">
      <c r="D47242" s="343"/>
    </row>
    <row r="47243" spans="4:4" x14ac:dyDescent="0.2">
      <c r="D47243" s="343"/>
    </row>
    <row r="47244" spans="4:4" x14ac:dyDescent="0.2">
      <c r="D47244" s="343"/>
    </row>
    <row r="47245" spans="4:4" x14ac:dyDescent="0.2">
      <c r="D47245" s="343"/>
    </row>
    <row r="47246" spans="4:4" x14ac:dyDescent="0.2">
      <c r="D47246" s="343"/>
    </row>
    <row r="47247" spans="4:4" x14ac:dyDescent="0.2">
      <c r="D47247" s="343"/>
    </row>
    <row r="47248" spans="4:4" x14ac:dyDescent="0.2">
      <c r="D47248" s="343"/>
    </row>
    <row r="47249" spans="4:4" x14ac:dyDescent="0.2">
      <c r="D47249" s="343"/>
    </row>
    <row r="47250" spans="4:4" x14ac:dyDescent="0.2">
      <c r="D47250" s="343"/>
    </row>
    <row r="47251" spans="4:4" x14ac:dyDescent="0.2">
      <c r="D47251" s="343"/>
    </row>
    <row r="47252" spans="4:4" x14ac:dyDescent="0.2">
      <c r="D47252" s="343"/>
    </row>
    <row r="47253" spans="4:4" x14ac:dyDescent="0.2">
      <c r="D47253" s="343"/>
    </row>
    <row r="47254" spans="4:4" x14ac:dyDescent="0.2">
      <c r="D47254" s="343"/>
    </row>
    <row r="47255" spans="4:4" x14ac:dyDescent="0.2">
      <c r="D47255" s="343"/>
    </row>
    <row r="47256" spans="4:4" x14ac:dyDescent="0.2">
      <c r="D47256" s="343"/>
    </row>
    <row r="47257" spans="4:4" x14ac:dyDescent="0.2">
      <c r="D47257" s="343"/>
    </row>
    <row r="47258" spans="4:4" x14ac:dyDescent="0.2">
      <c r="D47258" s="343"/>
    </row>
    <row r="47259" spans="4:4" x14ac:dyDescent="0.2">
      <c r="D47259" s="343"/>
    </row>
    <row r="47260" spans="4:4" x14ac:dyDescent="0.2">
      <c r="D47260" s="343"/>
    </row>
    <row r="47261" spans="4:4" x14ac:dyDescent="0.2">
      <c r="D47261" s="343"/>
    </row>
    <row r="47262" spans="4:4" x14ac:dyDescent="0.2">
      <c r="D47262" s="343"/>
    </row>
    <row r="47263" spans="4:4" x14ac:dyDescent="0.2">
      <c r="D47263" s="343"/>
    </row>
    <row r="47264" spans="4:4" x14ac:dyDescent="0.2">
      <c r="D47264" s="343"/>
    </row>
    <row r="47265" spans="4:4" x14ac:dyDescent="0.2">
      <c r="D47265" s="343"/>
    </row>
    <row r="47266" spans="4:4" x14ac:dyDescent="0.2">
      <c r="D47266" s="343"/>
    </row>
    <row r="47267" spans="4:4" x14ac:dyDescent="0.2">
      <c r="D47267" s="343"/>
    </row>
    <row r="47268" spans="4:4" x14ac:dyDescent="0.2">
      <c r="D47268" s="343"/>
    </row>
    <row r="47269" spans="4:4" x14ac:dyDescent="0.2">
      <c r="D47269" s="343"/>
    </row>
    <row r="47270" spans="4:4" x14ac:dyDescent="0.2">
      <c r="D47270" s="343"/>
    </row>
    <row r="47271" spans="4:4" x14ac:dyDescent="0.2">
      <c r="D47271" s="343"/>
    </row>
    <row r="47272" spans="4:4" x14ac:dyDescent="0.2">
      <c r="D47272" s="343"/>
    </row>
    <row r="47273" spans="4:4" x14ac:dyDescent="0.2">
      <c r="D47273" s="343"/>
    </row>
    <row r="47274" spans="4:4" x14ac:dyDescent="0.2">
      <c r="D47274" s="343"/>
    </row>
    <row r="47275" spans="4:4" x14ac:dyDescent="0.2">
      <c r="D47275" s="343"/>
    </row>
    <row r="47276" spans="4:4" x14ac:dyDescent="0.2">
      <c r="D47276" s="343"/>
    </row>
    <row r="47277" spans="4:4" x14ac:dyDescent="0.2">
      <c r="D47277" s="343"/>
    </row>
    <row r="47278" spans="4:4" x14ac:dyDescent="0.2">
      <c r="D47278" s="343"/>
    </row>
    <row r="47279" spans="4:4" x14ac:dyDescent="0.2">
      <c r="D47279" s="343"/>
    </row>
    <row r="47280" spans="4:4" x14ac:dyDescent="0.2">
      <c r="D47280" s="343"/>
    </row>
    <row r="47281" spans="4:4" x14ac:dyDescent="0.2">
      <c r="D47281" s="343"/>
    </row>
    <row r="47282" spans="4:4" x14ac:dyDescent="0.2">
      <c r="D47282" s="343"/>
    </row>
    <row r="47283" spans="4:4" x14ac:dyDescent="0.2">
      <c r="D47283" s="343"/>
    </row>
    <row r="47284" spans="4:4" x14ac:dyDescent="0.2">
      <c r="D47284" s="343"/>
    </row>
    <row r="47285" spans="4:4" x14ac:dyDescent="0.2">
      <c r="D47285" s="343"/>
    </row>
    <row r="47286" spans="4:4" x14ac:dyDescent="0.2">
      <c r="D47286" s="343"/>
    </row>
    <row r="47287" spans="4:4" x14ac:dyDescent="0.2">
      <c r="D47287" s="343"/>
    </row>
    <row r="47288" spans="4:4" x14ac:dyDescent="0.2">
      <c r="D47288" s="343"/>
    </row>
    <row r="47289" spans="4:4" x14ac:dyDescent="0.2">
      <c r="D47289" s="343"/>
    </row>
    <row r="47290" spans="4:4" x14ac:dyDescent="0.2">
      <c r="D47290" s="343"/>
    </row>
    <row r="47291" spans="4:4" x14ac:dyDescent="0.2">
      <c r="D47291" s="343"/>
    </row>
    <row r="47292" spans="4:4" x14ac:dyDescent="0.2">
      <c r="D47292" s="343"/>
    </row>
    <row r="47293" spans="4:4" x14ac:dyDescent="0.2">
      <c r="D47293" s="343"/>
    </row>
    <row r="47294" spans="4:4" x14ac:dyDescent="0.2">
      <c r="D47294" s="343"/>
    </row>
    <row r="47295" spans="4:4" x14ac:dyDescent="0.2">
      <c r="D47295" s="343"/>
    </row>
    <row r="47296" spans="4:4" x14ac:dyDescent="0.2">
      <c r="D47296" s="343"/>
    </row>
    <row r="47297" spans="4:4" x14ac:dyDescent="0.2">
      <c r="D47297" s="343"/>
    </row>
    <row r="47298" spans="4:4" x14ac:dyDescent="0.2">
      <c r="D47298" s="343"/>
    </row>
    <row r="47299" spans="4:4" x14ac:dyDescent="0.2">
      <c r="D47299" s="343"/>
    </row>
    <row r="47300" spans="4:4" x14ac:dyDescent="0.2">
      <c r="D47300" s="343"/>
    </row>
    <row r="47301" spans="4:4" x14ac:dyDescent="0.2">
      <c r="D47301" s="343"/>
    </row>
    <row r="47302" spans="4:4" x14ac:dyDescent="0.2">
      <c r="D47302" s="343"/>
    </row>
    <row r="47303" spans="4:4" x14ac:dyDescent="0.2">
      <c r="D47303" s="343"/>
    </row>
    <row r="47304" spans="4:4" x14ac:dyDescent="0.2">
      <c r="D47304" s="343"/>
    </row>
    <row r="47305" spans="4:4" x14ac:dyDescent="0.2">
      <c r="D47305" s="343"/>
    </row>
    <row r="47306" spans="4:4" x14ac:dyDescent="0.2">
      <c r="D47306" s="343"/>
    </row>
    <row r="47307" spans="4:4" x14ac:dyDescent="0.2">
      <c r="D47307" s="343"/>
    </row>
    <row r="47308" spans="4:4" x14ac:dyDescent="0.2">
      <c r="D47308" s="343"/>
    </row>
    <row r="47309" spans="4:4" x14ac:dyDescent="0.2">
      <c r="D47309" s="343"/>
    </row>
    <row r="47310" spans="4:4" x14ac:dyDescent="0.2">
      <c r="D47310" s="343"/>
    </row>
    <row r="47311" spans="4:4" x14ac:dyDescent="0.2">
      <c r="D47311" s="343"/>
    </row>
    <row r="47312" spans="4:4" x14ac:dyDescent="0.2">
      <c r="D47312" s="343"/>
    </row>
    <row r="47313" spans="4:4" x14ac:dyDescent="0.2">
      <c r="D47313" s="343"/>
    </row>
    <row r="47314" spans="4:4" x14ac:dyDescent="0.2">
      <c r="D47314" s="343"/>
    </row>
    <row r="47315" spans="4:4" x14ac:dyDescent="0.2">
      <c r="D47315" s="343"/>
    </row>
    <row r="47316" spans="4:4" x14ac:dyDescent="0.2">
      <c r="D47316" s="343"/>
    </row>
    <row r="47317" spans="4:4" x14ac:dyDescent="0.2">
      <c r="D47317" s="343"/>
    </row>
    <row r="47318" spans="4:4" x14ac:dyDescent="0.2">
      <c r="D47318" s="343"/>
    </row>
    <row r="47319" spans="4:4" x14ac:dyDescent="0.2">
      <c r="D47319" s="343"/>
    </row>
    <row r="47320" spans="4:4" x14ac:dyDescent="0.2">
      <c r="D47320" s="343"/>
    </row>
    <row r="47321" spans="4:4" x14ac:dyDescent="0.2">
      <c r="D47321" s="343"/>
    </row>
    <row r="47322" spans="4:4" x14ac:dyDescent="0.2">
      <c r="D47322" s="343"/>
    </row>
    <row r="47323" spans="4:4" x14ac:dyDescent="0.2">
      <c r="D47323" s="343"/>
    </row>
    <row r="47324" spans="4:4" x14ac:dyDescent="0.2">
      <c r="D47324" s="343"/>
    </row>
    <row r="47325" spans="4:4" x14ac:dyDescent="0.2">
      <c r="D47325" s="343"/>
    </row>
    <row r="47326" spans="4:4" x14ac:dyDescent="0.2">
      <c r="D47326" s="343"/>
    </row>
    <row r="47327" spans="4:4" x14ac:dyDescent="0.2">
      <c r="D47327" s="343"/>
    </row>
    <row r="47328" spans="4:4" x14ac:dyDescent="0.2">
      <c r="D47328" s="343"/>
    </row>
    <row r="47329" spans="4:4" x14ac:dyDescent="0.2">
      <c r="D47329" s="343"/>
    </row>
    <row r="47330" spans="4:4" x14ac:dyDescent="0.2">
      <c r="D47330" s="343"/>
    </row>
    <row r="47331" spans="4:4" x14ac:dyDescent="0.2">
      <c r="D47331" s="343"/>
    </row>
    <row r="47332" spans="4:4" x14ac:dyDescent="0.2">
      <c r="D47332" s="343"/>
    </row>
    <row r="47333" spans="4:4" x14ac:dyDescent="0.2">
      <c r="D47333" s="343"/>
    </row>
    <row r="47334" spans="4:4" x14ac:dyDescent="0.2">
      <c r="D47334" s="343"/>
    </row>
    <row r="47335" spans="4:4" x14ac:dyDescent="0.2">
      <c r="D47335" s="343"/>
    </row>
    <row r="47336" spans="4:4" x14ac:dyDescent="0.2">
      <c r="D47336" s="343"/>
    </row>
    <row r="47337" spans="4:4" x14ac:dyDescent="0.2">
      <c r="D47337" s="343"/>
    </row>
    <row r="47338" spans="4:4" x14ac:dyDescent="0.2">
      <c r="D47338" s="343"/>
    </row>
    <row r="47339" spans="4:4" x14ac:dyDescent="0.2">
      <c r="D47339" s="343"/>
    </row>
    <row r="47340" spans="4:4" x14ac:dyDescent="0.2">
      <c r="D47340" s="343"/>
    </row>
    <row r="47341" spans="4:4" x14ac:dyDescent="0.2">
      <c r="D47341" s="343"/>
    </row>
    <row r="47342" spans="4:4" x14ac:dyDescent="0.2">
      <c r="D47342" s="343"/>
    </row>
    <row r="47343" spans="4:4" x14ac:dyDescent="0.2">
      <c r="D47343" s="343"/>
    </row>
    <row r="47344" spans="4:4" x14ac:dyDescent="0.2">
      <c r="D47344" s="343"/>
    </row>
    <row r="47345" spans="4:4" x14ac:dyDescent="0.2">
      <c r="D47345" s="343"/>
    </row>
    <row r="47346" spans="4:4" x14ac:dyDescent="0.2">
      <c r="D47346" s="343"/>
    </row>
    <row r="47347" spans="4:4" x14ac:dyDescent="0.2">
      <c r="D47347" s="343"/>
    </row>
    <row r="47348" spans="4:4" x14ac:dyDescent="0.2">
      <c r="D47348" s="343"/>
    </row>
    <row r="47349" spans="4:4" x14ac:dyDescent="0.2">
      <c r="D47349" s="343"/>
    </row>
    <row r="47350" spans="4:4" x14ac:dyDescent="0.2">
      <c r="D47350" s="343"/>
    </row>
    <row r="47351" spans="4:4" x14ac:dyDescent="0.2">
      <c r="D47351" s="343"/>
    </row>
    <row r="47352" spans="4:4" x14ac:dyDescent="0.2">
      <c r="D47352" s="343"/>
    </row>
    <row r="47353" spans="4:4" x14ac:dyDescent="0.2">
      <c r="D47353" s="343"/>
    </row>
    <row r="47354" spans="4:4" x14ac:dyDescent="0.2">
      <c r="D47354" s="343"/>
    </row>
    <row r="47355" spans="4:4" x14ac:dyDescent="0.2">
      <c r="D47355" s="343"/>
    </row>
    <row r="47356" spans="4:4" x14ac:dyDescent="0.2">
      <c r="D47356" s="343"/>
    </row>
    <row r="47357" spans="4:4" x14ac:dyDescent="0.2">
      <c r="D47357" s="343"/>
    </row>
    <row r="47358" spans="4:4" x14ac:dyDescent="0.2">
      <c r="D47358" s="343"/>
    </row>
    <row r="47359" spans="4:4" x14ac:dyDescent="0.2">
      <c r="D47359" s="343"/>
    </row>
    <row r="47360" spans="4:4" x14ac:dyDescent="0.2">
      <c r="D47360" s="343"/>
    </row>
    <row r="47361" spans="4:4" x14ac:dyDescent="0.2">
      <c r="D47361" s="343"/>
    </row>
    <row r="47362" spans="4:4" x14ac:dyDescent="0.2">
      <c r="D47362" s="343"/>
    </row>
    <row r="47363" spans="4:4" x14ac:dyDescent="0.2">
      <c r="D47363" s="343"/>
    </row>
    <row r="47364" spans="4:4" x14ac:dyDescent="0.2">
      <c r="D47364" s="343"/>
    </row>
    <row r="47365" spans="4:4" x14ac:dyDescent="0.2">
      <c r="D47365" s="343"/>
    </row>
    <row r="47366" spans="4:4" x14ac:dyDescent="0.2">
      <c r="D47366" s="343"/>
    </row>
    <row r="47367" spans="4:4" x14ac:dyDescent="0.2">
      <c r="D47367" s="343"/>
    </row>
    <row r="47368" spans="4:4" x14ac:dyDescent="0.2">
      <c r="D47368" s="343"/>
    </row>
    <row r="47369" spans="4:4" x14ac:dyDescent="0.2">
      <c r="D47369" s="343"/>
    </row>
    <row r="47370" spans="4:4" x14ac:dyDescent="0.2">
      <c r="D47370" s="343"/>
    </row>
    <row r="47371" spans="4:4" x14ac:dyDescent="0.2">
      <c r="D47371" s="343"/>
    </row>
    <row r="47372" spans="4:4" x14ac:dyDescent="0.2">
      <c r="D47372" s="343"/>
    </row>
    <row r="47373" spans="4:4" x14ac:dyDescent="0.2">
      <c r="D47373" s="343"/>
    </row>
    <row r="47374" spans="4:4" x14ac:dyDescent="0.2">
      <c r="D47374" s="343"/>
    </row>
    <row r="47375" spans="4:4" x14ac:dyDescent="0.2">
      <c r="D47375" s="343"/>
    </row>
    <row r="47376" spans="4:4" x14ac:dyDescent="0.2">
      <c r="D47376" s="343"/>
    </row>
    <row r="47377" spans="4:4" x14ac:dyDescent="0.2">
      <c r="D47377" s="343"/>
    </row>
    <row r="47378" spans="4:4" x14ac:dyDescent="0.2">
      <c r="D47378" s="343"/>
    </row>
    <row r="47379" spans="4:4" x14ac:dyDescent="0.2">
      <c r="D47379" s="343"/>
    </row>
    <row r="47380" spans="4:4" x14ac:dyDescent="0.2">
      <c r="D47380" s="343"/>
    </row>
    <row r="47381" spans="4:4" x14ac:dyDescent="0.2">
      <c r="D47381" s="343"/>
    </row>
    <row r="47382" spans="4:4" x14ac:dyDescent="0.2">
      <c r="D47382" s="343"/>
    </row>
    <row r="47383" spans="4:4" x14ac:dyDescent="0.2">
      <c r="D47383" s="343"/>
    </row>
    <row r="47384" spans="4:4" x14ac:dyDescent="0.2">
      <c r="D47384" s="343"/>
    </row>
    <row r="47385" spans="4:4" x14ac:dyDescent="0.2">
      <c r="D47385" s="343"/>
    </row>
    <row r="47386" spans="4:4" x14ac:dyDescent="0.2">
      <c r="D47386" s="343"/>
    </row>
    <row r="47387" spans="4:4" x14ac:dyDescent="0.2">
      <c r="D47387" s="343"/>
    </row>
    <row r="47388" spans="4:4" x14ac:dyDescent="0.2">
      <c r="D47388" s="343"/>
    </row>
    <row r="47389" spans="4:4" x14ac:dyDescent="0.2">
      <c r="D47389" s="343"/>
    </row>
    <row r="47390" spans="4:4" x14ac:dyDescent="0.2">
      <c r="D47390" s="343"/>
    </row>
    <row r="47391" spans="4:4" x14ac:dyDescent="0.2">
      <c r="D47391" s="343"/>
    </row>
    <row r="47392" spans="4:4" x14ac:dyDescent="0.2">
      <c r="D47392" s="343"/>
    </row>
    <row r="47393" spans="4:4" x14ac:dyDescent="0.2">
      <c r="D47393" s="343"/>
    </row>
    <row r="47394" spans="4:4" x14ac:dyDescent="0.2">
      <c r="D47394" s="343"/>
    </row>
    <row r="47395" spans="4:4" x14ac:dyDescent="0.2">
      <c r="D47395" s="343"/>
    </row>
    <row r="47396" spans="4:4" x14ac:dyDescent="0.2">
      <c r="D47396" s="343"/>
    </row>
    <row r="47397" spans="4:4" x14ac:dyDescent="0.2">
      <c r="D47397" s="343"/>
    </row>
    <row r="47398" spans="4:4" x14ac:dyDescent="0.2">
      <c r="D47398" s="343"/>
    </row>
    <row r="47399" spans="4:4" x14ac:dyDescent="0.2">
      <c r="D47399" s="343"/>
    </row>
    <row r="47400" spans="4:4" x14ac:dyDescent="0.2">
      <c r="D47400" s="343"/>
    </row>
    <row r="47401" spans="4:4" x14ac:dyDescent="0.2">
      <c r="D47401" s="343"/>
    </row>
    <row r="47402" spans="4:4" x14ac:dyDescent="0.2">
      <c r="D47402" s="343"/>
    </row>
    <row r="47403" spans="4:4" x14ac:dyDescent="0.2">
      <c r="D47403" s="343"/>
    </row>
    <row r="47404" spans="4:4" x14ac:dyDescent="0.2">
      <c r="D47404" s="343"/>
    </row>
    <row r="47405" spans="4:4" x14ac:dyDescent="0.2">
      <c r="D47405" s="343"/>
    </row>
    <row r="47406" spans="4:4" x14ac:dyDescent="0.2">
      <c r="D47406" s="343"/>
    </row>
    <row r="47407" spans="4:4" x14ac:dyDescent="0.2">
      <c r="D47407" s="343"/>
    </row>
    <row r="47408" spans="4:4" x14ac:dyDescent="0.2">
      <c r="D47408" s="343"/>
    </row>
    <row r="47409" spans="4:4" x14ac:dyDescent="0.2">
      <c r="D47409" s="343"/>
    </row>
    <row r="47410" spans="4:4" x14ac:dyDescent="0.2">
      <c r="D47410" s="343"/>
    </row>
    <row r="47411" spans="4:4" x14ac:dyDescent="0.2">
      <c r="D47411" s="343"/>
    </row>
    <row r="47412" spans="4:4" x14ac:dyDescent="0.2">
      <c r="D47412" s="343"/>
    </row>
    <row r="47413" spans="4:4" x14ac:dyDescent="0.2">
      <c r="D47413" s="343"/>
    </row>
    <row r="47414" spans="4:4" x14ac:dyDescent="0.2">
      <c r="D47414" s="343"/>
    </row>
    <row r="47415" spans="4:4" x14ac:dyDescent="0.2">
      <c r="D47415" s="343"/>
    </row>
    <row r="47416" spans="4:4" x14ac:dyDescent="0.2">
      <c r="D47416" s="343"/>
    </row>
    <row r="47417" spans="4:4" x14ac:dyDescent="0.2">
      <c r="D47417" s="343"/>
    </row>
    <row r="47418" spans="4:4" x14ac:dyDescent="0.2">
      <c r="D47418" s="343"/>
    </row>
    <row r="47419" spans="4:4" x14ac:dyDescent="0.2">
      <c r="D47419" s="343"/>
    </row>
    <row r="47420" spans="4:4" x14ac:dyDescent="0.2">
      <c r="D47420" s="343"/>
    </row>
    <row r="47421" spans="4:4" x14ac:dyDescent="0.2">
      <c r="D47421" s="343"/>
    </row>
    <row r="47422" spans="4:4" x14ac:dyDescent="0.2">
      <c r="D47422" s="343"/>
    </row>
    <row r="47423" spans="4:4" x14ac:dyDescent="0.2">
      <c r="D47423" s="343"/>
    </row>
    <row r="47424" spans="4:4" x14ac:dyDescent="0.2">
      <c r="D47424" s="343"/>
    </row>
    <row r="47425" spans="4:4" x14ac:dyDescent="0.2">
      <c r="D47425" s="343"/>
    </row>
    <row r="47426" spans="4:4" x14ac:dyDescent="0.2">
      <c r="D47426" s="343"/>
    </row>
    <row r="47427" spans="4:4" x14ac:dyDescent="0.2">
      <c r="D47427" s="343"/>
    </row>
    <row r="47428" spans="4:4" x14ac:dyDescent="0.2">
      <c r="D47428" s="343"/>
    </row>
    <row r="47429" spans="4:4" x14ac:dyDescent="0.2">
      <c r="D47429" s="343"/>
    </row>
    <row r="47430" spans="4:4" x14ac:dyDescent="0.2">
      <c r="D47430" s="343"/>
    </row>
    <row r="47431" spans="4:4" x14ac:dyDescent="0.2">
      <c r="D47431" s="343"/>
    </row>
    <row r="47432" spans="4:4" x14ac:dyDescent="0.2">
      <c r="D47432" s="343"/>
    </row>
    <row r="47433" spans="4:4" x14ac:dyDescent="0.2">
      <c r="D47433" s="343"/>
    </row>
    <row r="47434" spans="4:4" x14ac:dyDescent="0.2">
      <c r="D47434" s="343"/>
    </row>
    <row r="47435" spans="4:4" x14ac:dyDescent="0.2">
      <c r="D47435" s="343"/>
    </row>
    <row r="47436" spans="4:4" x14ac:dyDescent="0.2">
      <c r="D47436" s="343"/>
    </row>
    <row r="47437" spans="4:4" x14ac:dyDescent="0.2">
      <c r="D47437" s="343"/>
    </row>
    <row r="47438" spans="4:4" x14ac:dyDescent="0.2">
      <c r="D47438" s="343"/>
    </row>
    <row r="47439" spans="4:4" x14ac:dyDescent="0.2">
      <c r="D47439" s="343"/>
    </row>
    <row r="47440" spans="4:4" x14ac:dyDescent="0.2">
      <c r="D47440" s="343"/>
    </row>
    <row r="47441" spans="4:4" x14ac:dyDescent="0.2">
      <c r="D47441" s="343"/>
    </row>
    <row r="47442" spans="4:4" x14ac:dyDescent="0.2">
      <c r="D47442" s="343"/>
    </row>
    <row r="47443" spans="4:4" x14ac:dyDescent="0.2">
      <c r="D47443" s="343"/>
    </row>
    <row r="47444" spans="4:4" x14ac:dyDescent="0.2">
      <c r="D47444" s="343"/>
    </row>
    <row r="47445" spans="4:4" x14ac:dyDescent="0.2">
      <c r="D47445" s="343"/>
    </row>
    <row r="47446" spans="4:4" x14ac:dyDescent="0.2">
      <c r="D47446" s="343"/>
    </row>
    <row r="47447" spans="4:4" x14ac:dyDescent="0.2">
      <c r="D47447" s="343"/>
    </row>
    <row r="47448" spans="4:4" x14ac:dyDescent="0.2">
      <c r="D47448" s="343"/>
    </row>
    <row r="47449" spans="4:4" x14ac:dyDescent="0.2">
      <c r="D47449" s="343"/>
    </row>
    <row r="47450" spans="4:4" x14ac:dyDescent="0.2">
      <c r="D47450" s="343"/>
    </row>
    <row r="47451" spans="4:4" x14ac:dyDescent="0.2">
      <c r="D47451" s="343"/>
    </row>
    <row r="47452" spans="4:4" x14ac:dyDescent="0.2">
      <c r="D47452" s="343"/>
    </row>
    <row r="47453" spans="4:4" x14ac:dyDescent="0.2">
      <c r="D47453" s="343"/>
    </row>
    <row r="47454" spans="4:4" x14ac:dyDescent="0.2">
      <c r="D47454" s="343"/>
    </row>
    <row r="47455" spans="4:4" x14ac:dyDescent="0.2">
      <c r="D47455" s="343"/>
    </row>
    <row r="47456" spans="4:4" x14ac:dyDescent="0.2">
      <c r="D47456" s="343"/>
    </row>
    <row r="47457" spans="4:4" x14ac:dyDescent="0.2">
      <c r="D47457" s="343"/>
    </row>
    <row r="47458" spans="4:4" x14ac:dyDescent="0.2">
      <c r="D47458" s="343"/>
    </row>
    <row r="47459" spans="4:4" x14ac:dyDescent="0.2">
      <c r="D47459" s="343"/>
    </row>
    <row r="47460" spans="4:4" x14ac:dyDescent="0.2">
      <c r="D47460" s="343"/>
    </row>
    <row r="47461" spans="4:4" x14ac:dyDescent="0.2">
      <c r="D47461" s="343"/>
    </row>
    <row r="47462" spans="4:4" x14ac:dyDescent="0.2">
      <c r="D47462" s="343"/>
    </row>
    <row r="47463" spans="4:4" x14ac:dyDescent="0.2">
      <c r="D47463" s="343"/>
    </row>
    <row r="47464" spans="4:4" x14ac:dyDescent="0.2">
      <c r="D47464" s="343"/>
    </row>
    <row r="47465" spans="4:4" x14ac:dyDescent="0.2">
      <c r="D47465" s="343"/>
    </row>
    <row r="47466" spans="4:4" x14ac:dyDescent="0.2">
      <c r="D47466" s="343"/>
    </row>
    <row r="47467" spans="4:4" x14ac:dyDescent="0.2">
      <c r="D47467" s="343"/>
    </row>
    <row r="47468" spans="4:4" x14ac:dyDescent="0.2">
      <c r="D47468" s="343"/>
    </row>
    <row r="47469" spans="4:4" x14ac:dyDescent="0.2">
      <c r="D47469" s="343"/>
    </row>
    <row r="47470" spans="4:4" x14ac:dyDescent="0.2">
      <c r="D47470" s="343"/>
    </row>
    <row r="47471" spans="4:4" x14ac:dyDescent="0.2">
      <c r="D47471" s="343"/>
    </row>
    <row r="47472" spans="4:4" x14ac:dyDescent="0.2">
      <c r="D47472" s="343"/>
    </row>
    <row r="47473" spans="4:4" x14ac:dyDescent="0.2">
      <c r="D47473" s="343"/>
    </row>
    <row r="47474" spans="4:4" x14ac:dyDescent="0.2">
      <c r="D47474" s="343"/>
    </row>
    <row r="47475" spans="4:4" x14ac:dyDescent="0.2">
      <c r="D47475" s="343"/>
    </row>
    <row r="47476" spans="4:4" x14ac:dyDescent="0.2">
      <c r="D47476" s="343"/>
    </row>
    <row r="47477" spans="4:4" x14ac:dyDescent="0.2">
      <c r="D47477" s="343"/>
    </row>
    <row r="47478" spans="4:4" x14ac:dyDescent="0.2">
      <c r="D47478" s="343"/>
    </row>
    <row r="47479" spans="4:4" x14ac:dyDescent="0.2">
      <c r="D47479" s="343"/>
    </row>
    <row r="47480" spans="4:4" x14ac:dyDescent="0.2">
      <c r="D47480" s="343"/>
    </row>
    <row r="47481" spans="4:4" x14ac:dyDescent="0.2">
      <c r="D47481" s="343"/>
    </row>
    <row r="47482" spans="4:4" x14ac:dyDescent="0.2">
      <c r="D47482" s="343"/>
    </row>
    <row r="47483" spans="4:4" x14ac:dyDescent="0.2">
      <c r="D47483" s="343"/>
    </row>
    <row r="47484" spans="4:4" x14ac:dyDescent="0.2">
      <c r="D47484" s="343"/>
    </row>
    <row r="47485" spans="4:4" x14ac:dyDescent="0.2">
      <c r="D47485" s="343"/>
    </row>
    <row r="47486" spans="4:4" x14ac:dyDescent="0.2">
      <c r="D47486" s="343"/>
    </row>
    <row r="47487" spans="4:4" x14ac:dyDescent="0.2">
      <c r="D47487" s="343"/>
    </row>
    <row r="47488" spans="4:4" x14ac:dyDescent="0.2">
      <c r="D47488" s="343"/>
    </row>
    <row r="47489" spans="4:4" x14ac:dyDescent="0.2">
      <c r="D47489" s="343"/>
    </row>
    <row r="47490" spans="4:4" x14ac:dyDescent="0.2">
      <c r="D47490" s="343"/>
    </row>
    <row r="47491" spans="4:4" x14ac:dyDescent="0.2">
      <c r="D47491" s="343"/>
    </row>
    <row r="47492" spans="4:4" x14ac:dyDescent="0.2">
      <c r="D47492" s="343"/>
    </row>
    <row r="47493" spans="4:4" x14ac:dyDescent="0.2">
      <c r="D47493" s="343"/>
    </row>
    <row r="47494" spans="4:4" x14ac:dyDescent="0.2">
      <c r="D47494" s="343"/>
    </row>
    <row r="47495" spans="4:4" x14ac:dyDescent="0.2">
      <c r="D47495" s="343"/>
    </row>
    <row r="47496" spans="4:4" x14ac:dyDescent="0.2">
      <c r="D47496" s="343"/>
    </row>
    <row r="47497" spans="4:4" x14ac:dyDescent="0.2">
      <c r="D47497" s="343"/>
    </row>
    <row r="47498" spans="4:4" x14ac:dyDescent="0.2">
      <c r="D47498" s="343"/>
    </row>
    <row r="47499" spans="4:4" x14ac:dyDescent="0.2">
      <c r="D47499" s="343"/>
    </row>
    <row r="47500" spans="4:4" x14ac:dyDescent="0.2">
      <c r="D47500" s="343"/>
    </row>
    <row r="47501" spans="4:4" x14ac:dyDescent="0.2">
      <c r="D47501" s="343"/>
    </row>
    <row r="47502" spans="4:4" x14ac:dyDescent="0.2">
      <c r="D47502" s="343"/>
    </row>
    <row r="47503" spans="4:4" x14ac:dyDescent="0.2">
      <c r="D47503" s="343"/>
    </row>
    <row r="47504" spans="4:4" x14ac:dyDescent="0.2">
      <c r="D47504" s="343"/>
    </row>
    <row r="47505" spans="4:4" x14ac:dyDescent="0.2">
      <c r="D47505" s="343"/>
    </row>
    <row r="47506" spans="4:4" x14ac:dyDescent="0.2">
      <c r="D47506" s="343"/>
    </row>
    <row r="47507" spans="4:4" x14ac:dyDescent="0.2">
      <c r="D47507" s="343"/>
    </row>
    <row r="47508" spans="4:4" x14ac:dyDescent="0.2">
      <c r="D47508" s="343"/>
    </row>
    <row r="47509" spans="4:4" x14ac:dyDescent="0.2">
      <c r="D47509" s="343"/>
    </row>
    <row r="47510" spans="4:4" x14ac:dyDescent="0.2">
      <c r="D47510" s="343"/>
    </row>
    <row r="47511" spans="4:4" x14ac:dyDescent="0.2">
      <c r="D47511" s="343"/>
    </row>
    <row r="47512" spans="4:4" x14ac:dyDescent="0.2">
      <c r="D47512" s="343"/>
    </row>
    <row r="47513" spans="4:4" x14ac:dyDescent="0.2">
      <c r="D47513" s="343"/>
    </row>
    <row r="47514" spans="4:4" x14ac:dyDescent="0.2">
      <c r="D47514" s="343"/>
    </row>
    <row r="47515" spans="4:4" x14ac:dyDescent="0.2">
      <c r="D47515" s="343"/>
    </row>
    <row r="47516" spans="4:4" x14ac:dyDescent="0.2">
      <c r="D47516" s="343"/>
    </row>
    <row r="47517" spans="4:4" x14ac:dyDescent="0.2">
      <c r="D47517" s="343"/>
    </row>
    <row r="47518" spans="4:4" x14ac:dyDescent="0.2">
      <c r="D47518" s="343"/>
    </row>
    <row r="47519" spans="4:4" x14ac:dyDescent="0.2">
      <c r="D47519" s="343"/>
    </row>
    <row r="47520" spans="4:4" x14ac:dyDescent="0.2">
      <c r="D47520" s="343"/>
    </row>
    <row r="47521" spans="4:4" x14ac:dyDescent="0.2">
      <c r="D47521" s="343"/>
    </row>
    <row r="47522" spans="4:4" x14ac:dyDescent="0.2">
      <c r="D47522" s="343"/>
    </row>
    <row r="47523" spans="4:4" x14ac:dyDescent="0.2">
      <c r="D47523" s="343"/>
    </row>
    <row r="47524" spans="4:4" x14ac:dyDescent="0.2">
      <c r="D47524" s="343"/>
    </row>
    <row r="47525" spans="4:4" x14ac:dyDescent="0.2">
      <c r="D47525" s="343"/>
    </row>
    <row r="47526" spans="4:4" x14ac:dyDescent="0.2">
      <c r="D47526" s="343"/>
    </row>
    <row r="47527" spans="4:4" x14ac:dyDescent="0.2">
      <c r="D47527" s="343"/>
    </row>
    <row r="47528" spans="4:4" x14ac:dyDescent="0.2">
      <c r="D47528" s="343"/>
    </row>
    <row r="47529" spans="4:4" x14ac:dyDescent="0.2">
      <c r="D47529" s="343"/>
    </row>
    <row r="47530" spans="4:4" x14ac:dyDescent="0.2">
      <c r="D47530" s="343"/>
    </row>
    <row r="47531" spans="4:4" x14ac:dyDescent="0.2">
      <c r="D47531" s="343"/>
    </row>
    <row r="47532" spans="4:4" x14ac:dyDescent="0.2">
      <c r="D47532" s="343"/>
    </row>
    <row r="47533" spans="4:4" x14ac:dyDescent="0.2">
      <c r="D47533" s="343"/>
    </row>
    <row r="47534" spans="4:4" x14ac:dyDescent="0.2">
      <c r="D47534" s="343"/>
    </row>
    <row r="47535" spans="4:4" x14ac:dyDescent="0.2">
      <c r="D47535" s="343"/>
    </row>
    <row r="47536" spans="4:4" x14ac:dyDescent="0.2">
      <c r="D47536" s="343"/>
    </row>
    <row r="47537" spans="4:4" x14ac:dyDescent="0.2">
      <c r="D47537" s="343"/>
    </row>
    <row r="47538" spans="4:4" x14ac:dyDescent="0.2">
      <c r="D47538" s="343"/>
    </row>
    <row r="47539" spans="4:4" x14ac:dyDescent="0.2">
      <c r="D47539" s="343"/>
    </row>
    <row r="47540" spans="4:4" x14ac:dyDescent="0.2">
      <c r="D47540" s="343"/>
    </row>
    <row r="47541" spans="4:4" x14ac:dyDescent="0.2">
      <c r="D47541" s="343"/>
    </row>
    <row r="47542" spans="4:4" x14ac:dyDescent="0.2">
      <c r="D47542" s="343"/>
    </row>
    <row r="47543" spans="4:4" x14ac:dyDescent="0.2">
      <c r="D47543" s="343"/>
    </row>
    <row r="47544" spans="4:4" x14ac:dyDescent="0.2">
      <c r="D47544" s="343"/>
    </row>
    <row r="47545" spans="4:4" x14ac:dyDescent="0.2">
      <c r="D47545" s="343"/>
    </row>
    <row r="47546" spans="4:4" x14ac:dyDescent="0.2">
      <c r="D47546" s="343"/>
    </row>
    <row r="47547" spans="4:4" x14ac:dyDescent="0.2">
      <c r="D47547" s="343"/>
    </row>
    <row r="47548" spans="4:4" x14ac:dyDescent="0.2">
      <c r="D47548" s="343"/>
    </row>
    <row r="47549" spans="4:4" x14ac:dyDescent="0.2">
      <c r="D47549" s="343"/>
    </row>
    <row r="47550" spans="4:4" x14ac:dyDescent="0.2">
      <c r="D47550" s="343"/>
    </row>
    <row r="47551" spans="4:4" x14ac:dyDescent="0.2">
      <c r="D47551" s="343"/>
    </row>
    <row r="47552" spans="4:4" x14ac:dyDescent="0.2">
      <c r="D47552" s="343"/>
    </row>
    <row r="47553" spans="4:4" x14ac:dyDescent="0.2">
      <c r="D47553" s="343"/>
    </row>
    <row r="47554" spans="4:4" x14ac:dyDescent="0.2">
      <c r="D47554" s="343"/>
    </row>
    <row r="47555" spans="4:4" x14ac:dyDescent="0.2">
      <c r="D47555" s="343"/>
    </row>
    <row r="47556" spans="4:4" x14ac:dyDescent="0.2">
      <c r="D47556" s="343"/>
    </row>
    <row r="47557" spans="4:4" x14ac:dyDescent="0.2">
      <c r="D47557" s="343"/>
    </row>
    <row r="47558" spans="4:4" x14ac:dyDescent="0.2">
      <c r="D47558" s="343"/>
    </row>
    <row r="47559" spans="4:4" x14ac:dyDescent="0.2">
      <c r="D47559" s="343"/>
    </row>
    <row r="47560" spans="4:4" x14ac:dyDescent="0.2">
      <c r="D47560" s="343"/>
    </row>
    <row r="47561" spans="4:4" x14ac:dyDescent="0.2">
      <c r="D47561" s="343"/>
    </row>
    <row r="47562" spans="4:4" x14ac:dyDescent="0.2">
      <c r="D47562" s="343"/>
    </row>
    <row r="47563" spans="4:4" x14ac:dyDescent="0.2">
      <c r="D47563" s="343"/>
    </row>
    <row r="47564" spans="4:4" x14ac:dyDescent="0.2">
      <c r="D47564" s="343"/>
    </row>
    <row r="47565" spans="4:4" x14ac:dyDescent="0.2">
      <c r="D47565" s="343"/>
    </row>
    <row r="47566" spans="4:4" x14ac:dyDescent="0.2">
      <c r="D47566" s="343"/>
    </row>
    <row r="47567" spans="4:4" x14ac:dyDescent="0.2">
      <c r="D47567" s="343"/>
    </row>
    <row r="47568" spans="4:4" x14ac:dyDescent="0.2">
      <c r="D47568" s="343"/>
    </row>
    <row r="47569" spans="4:4" x14ac:dyDescent="0.2">
      <c r="D47569" s="343"/>
    </row>
    <row r="47570" spans="4:4" x14ac:dyDescent="0.2">
      <c r="D47570" s="343"/>
    </row>
    <row r="47571" spans="4:4" x14ac:dyDescent="0.2">
      <c r="D47571" s="343"/>
    </row>
    <row r="47572" spans="4:4" x14ac:dyDescent="0.2">
      <c r="D47572" s="343"/>
    </row>
    <row r="47573" spans="4:4" x14ac:dyDescent="0.2">
      <c r="D47573" s="343"/>
    </row>
    <row r="47574" spans="4:4" x14ac:dyDescent="0.2">
      <c r="D47574" s="343"/>
    </row>
    <row r="47575" spans="4:4" x14ac:dyDescent="0.2">
      <c r="D47575" s="343"/>
    </row>
    <row r="47576" spans="4:4" x14ac:dyDescent="0.2">
      <c r="D47576" s="343"/>
    </row>
    <row r="47577" spans="4:4" x14ac:dyDescent="0.2">
      <c r="D47577" s="343"/>
    </row>
    <row r="47578" spans="4:4" x14ac:dyDescent="0.2">
      <c r="D47578" s="343"/>
    </row>
    <row r="47579" spans="4:4" x14ac:dyDescent="0.2">
      <c r="D47579" s="343"/>
    </row>
    <row r="47580" spans="4:4" x14ac:dyDescent="0.2">
      <c r="D47580" s="343"/>
    </row>
    <row r="47581" spans="4:4" x14ac:dyDescent="0.2">
      <c r="D47581" s="343"/>
    </row>
    <row r="47582" spans="4:4" x14ac:dyDescent="0.2">
      <c r="D47582" s="343"/>
    </row>
    <row r="47583" spans="4:4" x14ac:dyDescent="0.2">
      <c r="D47583" s="343"/>
    </row>
    <row r="47584" spans="4:4" x14ac:dyDescent="0.2">
      <c r="D47584" s="343"/>
    </row>
    <row r="47585" spans="4:4" x14ac:dyDescent="0.2">
      <c r="D47585" s="343"/>
    </row>
    <row r="47586" spans="4:4" x14ac:dyDescent="0.2">
      <c r="D47586" s="343"/>
    </row>
    <row r="47587" spans="4:4" x14ac:dyDescent="0.2">
      <c r="D47587" s="343"/>
    </row>
    <row r="47588" spans="4:4" x14ac:dyDescent="0.2">
      <c r="D47588" s="343"/>
    </row>
    <row r="47589" spans="4:4" x14ac:dyDescent="0.2">
      <c r="D47589" s="343"/>
    </row>
    <row r="47590" spans="4:4" x14ac:dyDescent="0.2">
      <c r="D47590" s="343"/>
    </row>
    <row r="47591" spans="4:4" x14ac:dyDescent="0.2">
      <c r="D47591" s="343"/>
    </row>
    <row r="47592" spans="4:4" x14ac:dyDescent="0.2">
      <c r="D47592" s="343"/>
    </row>
    <row r="47593" spans="4:4" x14ac:dyDescent="0.2">
      <c r="D47593" s="343"/>
    </row>
    <row r="47594" spans="4:4" x14ac:dyDescent="0.2">
      <c r="D47594" s="343"/>
    </row>
    <row r="47595" spans="4:4" x14ac:dyDescent="0.2">
      <c r="D47595" s="343"/>
    </row>
    <row r="47596" spans="4:4" x14ac:dyDescent="0.2">
      <c r="D47596" s="343"/>
    </row>
    <row r="47597" spans="4:4" x14ac:dyDescent="0.2">
      <c r="D47597" s="343"/>
    </row>
    <row r="47598" spans="4:4" x14ac:dyDescent="0.2">
      <c r="D47598" s="343"/>
    </row>
    <row r="47599" spans="4:4" x14ac:dyDescent="0.2">
      <c r="D47599" s="343"/>
    </row>
    <row r="47600" spans="4:4" x14ac:dyDescent="0.2">
      <c r="D47600" s="343"/>
    </row>
    <row r="47601" spans="4:4" x14ac:dyDescent="0.2">
      <c r="D47601" s="343"/>
    </row>
    <row r="47602" spans="4:4" x14ac:dyDescent="0.2">
      <c r="D47602" s="343"/>
    </row>
    <row r="47603" spans="4:4" x14ac:dyDescent="0.2">
      <c r="D47603" s="343"/>
    </row>
    <row r="47604" spans="4:4" x14ac:dyDescent="0.2">
      <c r="D47604" s="343"/>
    </row>
    <row r="47605" spans="4:4" x14ac:dyDescent="0.2">
      <c r="D47605" s="343"/>
    </row>
    <row r="47606" spans="4:4" x14ac:dyDescent="0.2">
      <c r="D47606" s="343"/>
    </row>
    <row r="47607" spans="4:4" x14ac:dyDescent="0.2">
      <c r="D47607" s="343"/>
    </row>
    <row r="47608" spans="4:4" x14ac:dyDescent="0.2">
      <c r="D47608" s="343"/>
    </row>
    <row r="47609" spans="4:4" x14ac:dyDescent="0.2">
      <c r="D47609" s="343"/>
    </row>
    <row r="47610" spans="4:4" x14ac:dyDescent="0.2">
      <c r="D47610" s="343"/>
    </row>
    <row r="47611" spans="4:4" x14ac:dyDescent="0.2">
      <c r="D47611" s="343"/>
    </row>
    <row r="47612" spans="4:4" x14ac:dyDescent="0.2">
      <c r="D47612" s="343"/>
    </row>
    <row r="47613" spans="4:4" x14ac:dyDescent="0.2">
      <c r="D47613" s="343"/>
    </row>
    <row r="47614" spans="4:4" x14ac:dyDescent="0.2">
      <c r="D47614" s="343"/>
    </row>
    <row r="47615" spans="4:4" x14ac:dyDescent="0.2">
      <c r="D47615" s="343"/>
    </row>
    <row r="47616" spans="4:4" x14ac:dyDescent="0.2">
      <c r="D47616" s="343"/>
    </row>
    <row r="47617" spans="4:4" x14ac:dyDescent="0.2">
      <c r="D47617" s="343"/>
    </row>
    <row r="47618" spans="4:4" x14ac:dyDescent="0.2">
      <c r="D47618" s="343"/>
    </row>
    <row r="47619" spans="4:4" x14ac:dyDescent="0.2">
      <c r="D47619" s="343"/>
    </row>
    <row r="47620" spans="4:4" x14ac:dyDescent="0.2">
      <c r="D47620" s="343"/>
    </row>
    <row r="47621" spans="4:4" x14ac:dyDescent="0.2">
      <c r="D47621" s="343"/>
    </row>
    <row r="47622" spans="4:4" x14ac:dyDescent="0.2">
      <c r="D47622" s="343"/>
    </row>
    <row r="47623" spans="4:4" x14ac:dyDescent="0.2">
      <c r="D47623" s="343"/>
    </row>
    <row r="47624" spans="4:4" x14ac:dyDescent="0.2">
      <c r="D47624" s="343"/>
    </row>
    <row r="47625" spans="4:4" x14ac:dyDescent="0.2">
      <c r="D47625" s="343"/>
    </row>
    <row r="47626" spans="4:4" x14ac:dyDescent="0.2">
      <c r="D47626" s="343"/>
    </row>
    <row r="47627" spans="4:4" x14ac:dyDescent="0.2">
      <c r="D47627" s="343"/>
    </row>
    <row r="47628" spans="4:4" x14ac:dyDescent="0.2">
      <c r="D47628" s="343"/>
    </row>
    <row r="47629" spans="4:4" x14ac:dyDescent="0.2">
      <c r="D47629" s="343"/>
    </row>
    <row r="47630" spans="4:4" x14ac:dyDescent="0.2">
      <c r="D47630" s="343"/>
    </row>
    <row r="47631" spans="4:4" x14ac:dyDescent="0.2">
      <c r="D47631" s="343"/>
    </row>
    <row r="47632" spans="4:4" x14ac:dyDescent="0.2">
      <c r="D47632" s="343"/>
    </row>
    <row r="47633" spans="4:4" x14ac:dyDescent="0.2">
      <c r="D47633" s="343"/>
    </row>
    <row r="47634" spans="4:4" x14ac:dyDescent="0.2">
      <c r="D47634" s="343"/>
    </row>
    <row r="47635" spans="4:4" x14ac:dyDescent="0.2">
      <c r="D47635" s="343"/>
    </row>
    <row r="47636" spans="4:4" x14ac:dyDescent="0.2">
      <c r="D47636" s="343"/>
    </row>
    <row r="47637" spans="4:4" x14ac:dyDescent="0.2">
      <c r="D47637" s="343"/>
    </row>
    <row r="47638" spans="4:4" x14ac:dyDescent="0.2">
      <c r="D47638" s="343"/>
    </row>
    <row r="47639" spans="4:4" x14ac:dyDescent="0.2">
      <c r="D47639" s="343"/>
    </row>
    <row r="47640" spans="4:4" x14ac:dyDescent="0.2">
      <c r="D47640" s="343"/>
    </row>
    <row r="47641" spans="4:4" x14ac:dyDescent="0.2">
      <c r="D47641" s="343"/>
    </row>
    <row r="47642" spans="4:4" x14ac:dyDescent="0.2">
      <c r="D47642" s="343"/>
    </row>
    <row r="47643" spans="4:4" x14ac:dyDescent="0.2">
      <c r="D47643" s="343"/>
    </row>
    <row r="47644" spans="4:4" x14ac:dyDescent="0.2">
      <c r="D47644" s="343"/>
    </row>
    <row r="47645" spans="4:4" x14ac:dyDescent="0.2">
      <c r="D47645" s="343"/>
    </row>
    <row r="47646" spans="4:4" x14ac:dyDescent="0.2">
      <c r="D47646" s="343"/>
    </row>
    <row r="47647" spans="4:4" x14ac:dyDescent="0.2">
      <c r="D47647" s="343"/>
    </row>
    <row r="47648" spans="4:4" x14ac:dyDescent="0.2">
      <c r="D47648" s="343"/>
    </row>
    <row r="47649" spans="4:4" x14ac:dyDescent="0.2">
      <c r="D47649" s="343"/>
    </row>
    <row r="47650" spans="4:4" x14ac:dyDescent="0.2">
      <c r="D47650" s="343"/>
    </row>
    <row r="47651" spans="4:4" x14ac:dyDescent="0.2">
      <c r="D47651" s="343"/>
    </row>
    <row r="47652" spans="4:4" x14ac:dyDescent="0.2">
      <c r="D47652" s="343"/>
    </row>
    <row r="47653" spans="4:4" x14ac:dyDescent="0.2">
      <c r="D47653" s="343"/>
    </row>
    <row r="47654" spans="4:4" x14ac:dyDescent="0.2">
      <c r="D47654" s="343"/>
    </row>
    <row r="47655" spans="4:4" x14ac:dyDescent="0.2">
      <c r="D47655" s="343"/>
    </row>
    <row r="47656" spans="4:4" x14ac:dyDescent="0.2">
      <c r="D47656" s="343"/>
    </row>
    <row r="47657" spans="4:4" x14ac:dyDescent="0.2">
      <c r="D47657" s="343"/>
    </row>
    <row r="47658" spans="4:4" x14ac:dyDescent="0.2">
      <c r="D47658" s="343"/>
    </row>
    <row r="47659" spans="4:4" x14ac:dyDescent="0.2">
      <c r="D47659" s="343"/>
    </row>
    <row r="47660" spans="4:4" x14ac:dyDescent="0.2">
      <c r="D47660" s="343"/>
    </row>
    <row r="47661" spans="4:4" x14ac:dyDescent="0.2">
      <c r="D47661" s="343"/>
    </row>
    <row r="47662" spans="4:4" x14ac:dyDescent="0.2">
      <c r="D47662" s="343"/>
    </row>
    <row r="47663" spans="4:4" x14ac:dyDescent="0.2">
      <c r="D47663" s="343"/>
    </row>
    <row r="47664" spans="4:4" x14ac:dyDescent="0.2">
      <c r="D47664" s="343"/>
    </row>
    <row r="47665" spans="4:4" x14ac:dyDescent="0.2">
      <c r="D47665" s="343"/>
    </row>
    <row r="47666" spans="4:4" x14ac:dyDescent="0.2">
      <c r="D47666" s="343"/>
    </row>
    <row r="47667" spans="4:4" x14ac:dyDescent="0.2">
      <c r="D47667" s="343"/>
    </row>
    <row r="47668" spans="4:4" x14ac:dyDescent="0.2">
      <c r="D47668" s="343"/>
    </row>
    <row r="47669" spans="4:4" x14ac:dyDescent="0.2">
      <c r="D47669" s="343"/>
    </row>
    <row r="47670" spans="4:4" x14ac:dyDescent="0.2">
      <c r="D47670" s="343"/>
    </row>
    <row r="47671" spans="4:4" x14ac:dyDescent="0.2">
      <c r="D47671" s="343"/>
    </row>
    <row r="47672" spans="4:4" x14ac:dyDescent="0.2">
      <c r="D47672" s="343"/>
    </row>
    <row r="47673" spans="4:4" x14ac:dyDescent="0.2">
      <c r="D47673" s="343"/>
    </row>
    <row r="47674" spans="4:4" x14ac:dyDescent="0.2">
      <c r="D47674" s="343"/>
    </row>
    <row r="47675" spans="4:4" x14ac:dyDescent="0.2">
      <c r="D47675" s="343"/>
    </row>
    <row r="47676" spans="4:4" x14ac:dyDescent="0.2">
      <c r="D47676" s="343"/>
    </row>
    <row r="47677" spans="4:4" x14ac:dyDescent="0.2">
      <c r="D47677" s="343"/>
    </row>
    <row r="47678" spans="4:4" x14ac:dyDescent="0.2">
      <c r="D47678" s="343"/>
    </row>
    <row r="47679" spans="4:4" x14ac:dyDescent="0.2">
      <c r="D47679" s="343"/>
    </row>
    <row r="47680" spans="4:4" x14ac:dyDescent="0.2">
      <c r="D47680" s="343"/>
    </row>
    <row r="47681" spans="4:4" x14ac:dyDescent="0.2">
      <c r="D47681" s="343"/>
    </row>
    <row r="47682" spans="4:4" x14ac:dyDescent="0.2">
      <c r="D47682" s="343"/>
    </row>
    <row r="47683" spans="4:4" x14ac:dyDescent="0.2">
      <c r="D47683" s="343"/>
    </row>
    <row r="47684" spans="4:4" x14ac:dyDescent="0.2">
      <c r="D47684" s="343"/>
    </row>
    <row r="47685" spans="4:4" x14ac:dyDescent="0.2">
      <c r="D47685" s="343"/>
    </row>
    <row r="47686" spans="4:4" x14ac:dyDescent="0.2">
      <c r="D47686" s="343"/>
    </row>
    <row r="47687" spans="4:4" x14ac:dyDescent="0.2">
      <c r="D47687" s="343"/>
    </row>
    <row r="47688" spans="4:4" x14ac:dyDescent="0.2">
      <c r="D47688" s="343"/>
    </row>
    <row r="47689" spans="4:4" x14ac:dyDescent="0.2">
      <c r="D47689" s="343"/>
    </row>
    <row r="47690" spans="4:4" x14ac:dyDescent="0.2">
      <c r="D47690" s="343"/>
    </row>
    <row r="47691" spans="4:4" x14ac:dyDescent="0.2">
      <c r="D47691" s="343"/>
    </row>
    <row r="47692" spans="4:4" x14ac:dyDescent="0.2">
      <c r="D47692" s="343"/>
    </row>
    <row r="47693" spans="4:4" x14ac:dyDescent="0.2">
      <c r="D47693" s="343"/>
    </row>
    <row r="47694" spans="4:4" x14ac:dyDescent="0.2">
      <c r="D47694" s="343"/>
    </row>
    <row r="47695" spans="4:4" x14ac:dyDescent="0.2">
      <c r="D47695" s="343"/>
    </row>
    <row r="47696" spans="4:4" x14ac:dyDescent="0.2">
      <c r="D47696" s="343"/>
    </row>
    <row r="47697" spans="4:4" x14ac:dyDescent="0.2">
      <c r="D47697" s="343"/>
    </row>
    <row r="47698" spans="4:4" x14ac:dyDescent="0.2">
      <c r="D47698" s="343"/>
    </row>
    <row r="47699" spans="4:4" x14ac:dyDescent="0.2">
      <c r="D47699" s="343"/>
    </row>
    <row r="47700" spans="4:4" x14ac:dyDescent="0.2">
      <c r="D47700" s="343"/>
    </row>
    <row r="47701" spans="4:4" x14ac:dyDescent="0.2">
      <c r="D47701" s="343"/>
    </row>
    <row r="47702" spans="4:4" x14ac:dyDescent="0.2">
      <c r="D47702" s="343"/>
    </row>
    <row r="47703" spans="4:4" x14ac:dyDescent="0.2">
      <c r="D47703" s="343"/>
    </row>
    <row r="47704" spans="4:4" x14ac:dyDescent="0.2">
      <c r="D47704" s="343"/>
    </row>
    <row r="47705" spans="4:4" x14ac:dyDescent="0.2">
      <c r="D47705" s="343"/>
    </row>
    <row r="47706" spans="4:4" x14ac:dyDescent="0.2">
      <c r="D47706" s="343"/>
    </row>
    <row r="47707" spans="4:4" x14ac:dyDescent="0.2">
      <c r="D47707" s="343"/>
    </row>
    <row r="47708" spans="4:4" x14ac:dyDescent="0.2">
      <c r="D47708" s="343"/>
    </row>
    <row r="47709" spans="4:4" x14ac:dyDescent="0.2">
      <c r="D47709" s="343"/>
    </row>
    <row r="47710" spans="4:4" x14ac:dyDescent="0.2">
      <c r="D47710" s="343"/>
    </row>
    <row r="47711" spans="4:4" x14ac:dyDescent="0.2">
      <c r="D47711" s="343"/>
    </row>
    <row r="47712" spans="4:4" x14ac:dyDescent="0.2">
      <c r="D47712" s="343"/>
    </row>
    <row r="47713" spans="4:4" x14ac:dyDescent="0.2">
      <c r="D47713" s="343"/>
    </row>
    <row r="47714" spans="4:4" x14ac:dyDescent="0.2">
      <c r="D47714" s="343"/>
    </row>
    <row r="47715" spans="4:4" x14ac:dyDescent="0.2">
      <c r="D47715" s="343"/>
    </row>
    <row r="47716" spans="4:4" x14ac:dyDescent="0.2">
      <c r="D47716" s="343"/>
    </row>
    <row r="47717" spans="4:4" x14ac:dyDescent="0.2">
      <c r="D47717" s="343"/>
    </row>
    <row r="47718" spans="4:4" x14ac:dyDescent="0.2">
      <c r="D47718" s="343"/>
    </row>
    <row r="47719" spans="4:4" x14ac:dyDescent="0.2">
      <c r="D47719" s="343"/>
    </row>
    <row r="47720" spans="4:4" x14ac:dyDescent="0.2">
      <c r="D47720" s="343"/>
    </row>
    <row r="47721" spans="4:4" x14ac:dyDescent="0.2">
      <c r="D47721" s="343"/>
    </row>
    <row r="47722" spans="4:4" x14ac:dyDescent="0.2">
      <c r="D47722" s="343"/>
    </row>
    <row r="47723" spans="4:4" x14ac:dyDescent="0.2">
      <c r="D47723" s="343"/>
    </row>
    <row r="47724" spans="4:4" x14ac:dyDescent="0.2">
      <c r="D47724" s="343"/>
    </row>
    <row r="47725" spans="4:4" x14ac:dyDescent="0.2">
      <c r="D47725" s="343"/>
    </row>
    <row r="47726" spans="4:4" x14ac:dyDescent="0.2">
      <c r="D47726" s="343"/>
    </row>
    <row r="47727" spans="4:4" x14ac:dyDescent="0.2">
      <c r="D47727" s="343"/>
    </row>
    <row r="47728" spans="4:4" x14ac:dyDescent="0.2">
      <c r="D47728" s="343"/>
    </row>
    <row r="47729" spans="4:4" x14ac:dyDescent="0.2">
      <c r="D47729" s="343"/>
    </row>
    <row r="47730" spans="4:4" x14ac:dyDescent="0.2">
      <c r="D47730" s="343"/>
    </row>
    <row r="47731" spans="4:4" x14ac:dyDescent="0.2">
      <c r="D47731" s="343"/>
    </row>
    <row r="47732" spans="4:4" x14ac:dyDescent="0.2">
      <c r="D47732" s="343"/>
    </row>
    <row r="47733" spans="4:4" x14ac:dyDescent="0.2">
      <c r="D47733" s="343"/>
    </row>
    <row r="47734" spans="4:4" x14ac:dyDescent="0.2">
      <c r="D47734" s="343"/>
    </row>
    <row r="47735" spans="4:4" x14ac:dyDescent="0.2">
      <c r="D47735" s="343"/>
    </row>
    <row r="47736" spans="4:4" x14ac:dyDescent="0.2">
      <c r="D47736" s="343"/>
    </row>
    <row r="47737" spans="4:4" x14ac:dyDescent="0.2">
      <c r="D47737" s="343"/>
    </row>
    <row r="47738" spans="4:4" x14ac:dyDescent="0.2">
      <c r="D47738" s="343"/>
    </row>
    <row r="47739" spans="4:4" x14ac:dyDescent="0.2">
      <c r="D47739" s="343"/>
    </row>
    <row r="47740" spans="4:4" x14ac:dyDescent="0.2">
      <c r="D47740" s="343"/>
    </row>
    <row r="47741" spans="4:4" x14ac:dyDescent="0.2">
      <c r="D47741" s="343"/>
    </row>
    <row r="47742" spans="4:4" x14ac:dyDescent="0.2">
      <c r="D47742" s="343"/>
    </row>
    <row r="47743" spans="4:4" x14ac:dyDescent="0.2">
      <c r="D47743" s="343"/>
    </row>
    <row r="47744" spans="4:4" x14ac:dyDescent="0.2">
      <c r="D47744" s="343"/>
    </row>
    <row r="47745" spans="4:4" x14ac:dyDescent="0.2">
      <c r="D47745" s="343"/>
    </row>
    <row r="47746" spans="4:4" x14ac:dyDescent="0.2">
      <c r="D47746" s="343"/>
    </row>
    <row r="47747" spans="4:4" x14ac:dyDescent="0.2">
      <c r="D47747" s="343"/>
    </row>
    <row r="47748" spans="4:4" x14ac:dyDescent="0.2">
      <c r="D47748" s="343"/>
    </row>
    <row r="47749" spans="4:4" x14ac:dyDescent="0.2">
      <c r="D47749" s="343"/>
    </row>
    <row r="47750" spans="4:4" x14ac:dyDescent="0.2">
      <c r="D47750" s="343"/>
    </row>
    <row r="47751" spans="4:4" x14ac:dyDescent="0.2">
      <c r="D47751" s="343"/>
    </row>
    <row r="47752" spans="4:4" x14ac:dyDescent="0.2">
      <c r="D47752" s="343"/>
    </row>
    <row r="47753" spans="4:4" x14ac:dyDescent="0.2">
      <c r="D47753" s="343"/>
    </row>
    <row r="47754" spans="4:4" x14ac:dyDescent="0.2">
      <c r="D47754" s="343"/>
    </row>
    <row r="47755" spans="4:4" x14ac:dyDescent="0.2">
      <c r="D47755" s="343"/>
    </row>
    <row r="47756" spans="4:4" x14ac:dyDescent="0.2">
      <c r="D47756" s="343"/>
    </row>
    <row r="47757" spans="4:4" x14ac:dyDescent="0.2">
      <c r="D47757" s="343"/>
    </row>
    <row r="47758" spans="4:4" x14ac:dyDescent="0.2">
      <c r="D47758" s="343"/>
    </row>
    <row r="47759" spans="4:4" x14ac:dyDescent="0.2">
      <c r="D47759" s="343"/>
    </row>
    <row r="47760" spans="4:4" x14ac:dyDescent="0.2">
      <c r="D47760" s="343"/>
    </row>
    <row r="47761" spans="4:4" x14ac:dyDescent="0.2">
      <c r="D47761" s="343"/>
    </row>
    <row r="47762" spans="4:4" x14ac:dyDescent="0.2">
      <c r="D47762" s="343"/>
    </row>
    <row r="47763" spans="4:4" x14ac:dyDescent="0.2">
      <c r="D47763" s="343"/>
    </row>
    <row r="47764" spans="4:4" x14ac:dyDescent="0.2">
      <c r="D47764" s="343"/>
    </row>
    <row r="47765" spans="4:4" x14ac:dyDescent="0.2">
      <c r="D47765" s="343"/>
    </row>
    <row r="47766" spans="4:4" x14ac:dyDescent="0.2">
      <c r="D47766" s="343"/>
    </row>
    <row r="47767" spans="4:4" x14ac:dyDescent="0.2">
      <c r="D47767" s="343"/>
    </row>
    <row r="47768" spans="4:4" x14ac:dyDescent="0.2">
      <c r="D47768" s="343"/>
    </row>
    <row r="47769" spans="4:4" x14ac:dyDescent="0.2">
      <c r="D47769" s="343"/>
    </row>
    <row r="47770" spans="4:4" x14ac:dyDescent="0.2">
      <c r="D47770" s="343"/>
    </row>
    <row r="47771" spans="4:4" x14ac:dyDescent="0.2">
      <c r="D47771" s="343"/>
    </row>
    <row r="47772" spans="4:4" x14ac:dyDescent="0.2">
      <c r="D47772" s="343"/>
    </row>
    <row r="47773" spans="4:4" x14ac:dyDescent="0.2">
      <c r="D47773" s="343"/>
    </row>
    <row r="47774" spans="4:4" x14ac:dyDescent="0.2">
      <c r="D47774" s="343"/>
    </row>
    <row r="47775" spans="4:4" x14ac:dyDescent="0.2">
      <c r="D47775" s="343"/>
    </row>
    <row r="47776" spans="4:4" x14ac:dyDescent="0.2">
      <c r="D47776" s="343"/>
    </row>
    <row r="47777" spans="4:4" x14ac:dyDescent="0.2">
      <c r="D47777" s="343"/>
    </row>
    <row r="47778" spans="4:4" x14ac:dyDescent="0.2">
      <c r="D47778" s="343"/>
    </row>
    <row r="47779" spans="4:4" x14ac:dyDescent="0.2">
      <c r="D47779" s="343"/>
    </row>
    <row r="47780" spans="4:4" x14ac:dyDescent="0.2">
      <c r="D47780" s="343"/>
    </row>
    <row r="47781" spans="4:4" x14ac:dyDescent="0.2">
      <c r="D47781" s="343"/>
    </row>
    <row r="47782" spans="4:4" x14ac:dyDescent="0.2">
      <c r="D47782" s="343"/>
    </row>
    <row r="47783" spans="4:4" x14ac:dyDescent="0.2">
      <c r="D47783" s="343"/>
    </row>
    <row r="47784" spans="4:4" x14ac:dyDescent="0.2">
      <c r="D47784" s="343"/>
    </row>
    <row r="47785" spans="4:4" x14ac:dyDescent="0.2">
      <c r="D47785" s="343"/>
    </row>
    <row r="47786" spans="4:4" x14ac:dyDescent="0.2">
      <c r="D47786" s="343"/>
    </row>
    <row r="47787" spans="4:4" x14ac:dyDescent="0.2">
      <c r="D47787" s="343"/>
    </row>
    <row r="47788" spans="4:4" x14ac:dyDescent="0.2">
      <c r="D47788" s="343"/>
    </row>
    <row r="47789" spans="4:4" x14ac:dyDescent="0.2">
      <c r="D47789" s="343"/>
    </row>
    <row r="47790" spans="4:4" x14ac:dyDescent="0.2">
      <c r="D47790" s="343"/>
    </row>
    <row r="47791" spans="4:4" x14ac:dyDescent="0.2">
      <c r="D47791" s="343"/>
    </row>
    <row r="47792" spans="4:4" x14ac:dyDescent="0.2">
      <c r="D47792" s="343"/>
    </row>
    <row r="47793" spans="4:4" x14ac:dyDescent="0.2">
      <c r="D47793" s="343"/>
    </row>
    <row r="47794" spans="4:4" x14ac:dyDescent="0.2">
      <c r="D47794" s="343"/>
    </row>
    <row r="47795" spans="4:4" x14ac:dyDescent="0.2">
      <c r="D47795" s="343"/>
    </row>
    <row r="47796" spans="4:4" x14ac:dyDescent="0.2">
      <c r="D47796" s="343"/>
    </row>
    <row r="47797" spans="4:4" x14ac:dyDescent="0.2">
      <c r="D47797" s="343"/>
    </row>
    <row r="47798" spans="4:4" x14ac:dyDescent="0.2">
      <c r="D47798" s="343"/>
    </row>
    <row r="47799" spans="4:4" x14ac:dyDescent="0.2">
      <c r="D47799" s="343"/>
    </row>
    <row r="47800" spans="4:4" x14ac:dyDescent="0.2">
      <c r="D47800" s="343"/>
    </row>
    <row r="47801" spans="4:4" x14ac:dyDescent="0.2">
      <c r="D47801" s="343"/>
    </row>
    <row r="47802" spans="4:4" x14ac:dyDescent="0.2">
      <c r="D47802" s="343"/>
    </row>
    <row r="47803" spans="4:4" x14ac:dyDescent="0.2">
      <c r="D47803" s="343"/>
    </row>
    <row r="47804" spans="4:4" x14ac:dyDescent="0.2">
      <c r="D47804" s="343"/>
    </row>
    <row r="47805" spans="4:4" x14ac:dyDescent="0.2">
      <c r="D47805" s="343"/>
    </row>
    <row r="47806" spans="4:4" x14ac:dyDescent="0.2">
      <c r="D47806" s="343"/>
    </row>
    <row r="47807" spans="4:4" x14ac:dyDescent="0.2">
      <c r="D47807" s="343"/>
    </row>
    <row r="47808" spans="4:4" x14ac:dyDescent="0.2">
      <c r="D47808" s="343"/>
    </row>
    <row r="47809" spans="4:4" x14ac:dyDescent="0.2">
      <c r="D47809" s="343"/>
    </row>
    <row r="47810" spans="4:4" x14ac:dyDescent="0.2">
      <c r="D47810" s="343"/>
    </row>
    <row r="47811" spans="4:4" x14ac:dyDescent="0.2">
      <c r="D47811" s="343"/>
    </row>
    <row r="47812" spans="4:4" x14ac:dyDescent="0.2">
      <c r="D47812" s="343"/>
    </row>
    <row r="47813" spans="4:4" x14ac:dyDescent="0.2">
      <c r="D47813" s="343"/>
    </row>
    <row r="47814" spans="4:4" x14ac:dyDescent="0.2">
      <c r="D47814" s="343"/>
    </row>
    <row r="47815" spans="4:4" x14ac:dyDescent="0.2">
      <c r="D47815" s="343"/>
    </row>
    <row r="47816" spans="4:4" x14ac:dyDescent="0.2">
      <c r="D47816" s="343"/>
    </row>
    <row r="47817" spans="4:4" x14ac:dyDescent="0.2">
      <c r="D47817" s="343"/>
    </row>
    <row r="47818" spans="4:4" x14ac:dyDescent="0.2">
      <c r="D47818" s="343"/>
    </row>
    <row r="47819" spans="4:4" x14ac:dyDescent="0.2">
      <c r="D47819" s="343"/>
    </row>
    <row r="47820" spans="4:4" x14ac:dyDescent="0.2">
      <c r="D47820" s="343"/>
    </row>
    <row r="47821" spans="4:4" x14ac:dyDescent="0.2">
      <c r="D47821" s="343"/>
    </row>
    <row r="47822" spans="4:4" x14ac:dyDescent="0.2">
      <c r="D47822" s="343"/>
    </row>
    <row r="47823" spans="4:4" x14ac:dyDescent="0.2">
      <c r="D47823" s="343"/>
    </row>
    <row r="47824" spans="4:4" x14ac:dyDescent="0.2">
      <c r="D47824" s="343"/>
    </row>
    <row r="47825" spans="4:4" x14ac:dyDescent="0.2">
      <c r="D47825" s="343"/>
    </row>
    <row r="47826" spans="4:4" x14ac:dyDescent="0.2">
      <c r="D47826" s="343"/>
    </row>
    <row r="47827" spans="4:4" x14ac:dyDescent="0.2">
      <c r="D47827" s="343"/>
    </row>
    <row r="47828" spans="4:4" x14ac:dyDescent="0.2">
      <c r="D47828" s="343"/>
    </row>
    <row r="47829" spans="4:4" x14ac:dyDescent="0.2">
      <c r="D47829" s="343"/>
    </row>
    <row r="47830" spans="4:4" x14ac:dyDescent="0.2">
      <c r="D47830" s="343"/>
    </row>
    <row r="47831" spans="4:4" x14ac:dyDescent="0.2">
      <c r="D47831" s="343"/>
    </row>
    <row r="47832" spans="4:4" x14ac:dyDescent="0.2">
      <c r="D47832" s="343"/>
    </row>
    <row r="47833" spans="4:4" x14ac:dyDescent="0.2">
      <c r="D47833" s="343"/>
    </row>
    <row r="47834" spans="4:4" x14ac:dyDescent="0.2">
      <c r="D47834" s="343"/>
    </row>
    <row r="47835" spans="4:4" x14ac:dyDescent="0.2">
      <c r="D47835" s="343"/>
    </row>
    <row r="47836" spans="4:4" x14ac:dyDescent="0.2">
      <c r="D47836" s="343"/>
    </row>
    <row r="47837" spans="4:4" x14ac:dyDescent="0.2">
      <c r="D47837" s="343"/>
    </row>
    <row r="47838" spans="4:4" x14ac:dyDescent="0.2">
      <c r="D47838" s="343"/>
    </row>
    <row r="47839" spans="4:4" x14ac:dyDescent="0.2">
      <c r="D47839" s="343"/>
    </row>
    <row r="47840" spans="4:4" x14ac:dyDescent="0.2">
      <c r="D47840" s="343"/>
    </row>
    <row r="47841" spans="4:4" x14ac:dyDescent="0.2">
      <c r="D47841" s="343"/>
    </row>
    <row r="47842" spans="4:4" x14ac:dyDescent="0.2">
      <c r="D47842" s="343"/>
    </row>
    <row r="47843" spans="4:4" x14ac:dyDescent="0.2">
      <c r="D47843" s="343"/>
    </row>
    <row r="47844" spans="4:4" x14ac:dyDescent="0.2">
      <c r="D47844" s="343"/>
    </row>
    <row r="47845" spans="4:4" x14ac:dyDescent="0.2">
      <c r="D47845" s="343"/>
    </row>
    <row r="47846" spans="4:4" x14ac:dyDescent="0.2">
      <c r="D47846" s="343"/>
    </row>
    <row r="47847" spans="4:4" x14ac:dyDescent="0.2">
      <c r="D47847" s="343"/>
    </row>
    <row r="47848" spans="4:4" x14ac:dyDescent="0.2">
      <c r="D47848" s="343"/>
    </row>
    <row r="47849" spans="4:4" x14ac:dyDescent="0.2">
      <c r="D47849" s="343"/>
    </row>
    <row r="47850" spans="4:4" x14ac:dyDescent="0.2">
      <c r="D47850" s="343"/>
    </row>
    <row r="47851" spans="4:4" x14ac:dyDescent="0.2">
      <c r="D47851" s="343"/>
    </row>
    <row r="47852" spans="4:4" x14ac:dyDescent="0.2">
      <c r="D47852" s="343"/>
    </row>
    <row r="47853" spans="4:4" x14ac:dyDescent="0.2">
      <c r="D47853" s="343"/>
    </row>
    <row r="47854" spans="4:4" x14ac:dyDescent="0.2">
      <c r="D47854" s="343"/>
    </row>
    <row r="47855" spans="4:4" x14ac:dyDescent="0.2">
      <c r="D47855" s="343"/>
    </row>
    <row r="47856" spans="4:4" x14ac:dyDescent="0.2">
      <c r="D47856" s="343"/>
    </row>
    <row r="47857" spans="4:4" x14ac:dyDescent="0.2">
      <c r="D47857" s="343"/>
    </row>
    <row r="47858" spans="4:4" x14ac:dyDescent="0.2">
      <c r="D47858" s="343"/>
    </row>
    <row r="47859" spans="4:4" x14ac:dyDescent="0.2">
      <c r="D47859" s="343"/>
    </row>
    <row r="47860" spans="4:4" x14ac:dyDescent="0.2">
      <c r="D47860" s="343"/>
    </row>
    <row r="47861" spans="4:4" x14ac:dyDescent="0.2">
      <c r="D47861" s="343"/>
    </row>
    <row r="47862" spans="4:4" x14ac:dyDescent="0.2">
      <c r="D47862" s="343"/>
    </row>
    <row r="47863" spans="4:4" x14ac:dyDescent="0.2">
      <c r="D47863" s="343"/>
    </row>
    <row r="47864" spans="4:4" x14ac:dyDescent="0.2">
      <c r="D47864" s="343"/>
    </row>
    <row r="47865" spans="4:4" x14ac:dyDescent="0.2">
      <c r="D47865" s="343"/>
    </row>
    <row r="47866" spans="4:4" x14ac:dyDescent="0.2">
      <c r="D47866" s="343"/>
    </row>
    <row r="47867" spans="4:4" x14ac:dyDescent="0.2">
      <c r="D47867" s="343"/>
    </row>
    <row r="47868" spans="4:4" x14ac:dyDescent="0.2">
      <c r="D47868" s="343"/>
    </row>
    <row r="47869" spans="4:4" x14ac:dyDescent="0.2">
      <c r="D47869" s="343"/>
    </row>
    <row r="47870" spans="4:4" x14ac:dyDescent="0.2">
      <c r="D47870" s="343"/>
    </row>
    <row r="47871" spans="4:4" x14ac:dyDescent="0.2">
      <c r="D47871" s="343"/>
    </row>
    <row r="47872" spans="4:4" x14ac:dyDescent="0.2">
      <c r="D47872" s="343"/>
    </row>
    <row r="47873" spans="4:4" x14ac:dyDescent="0.2">
      <c r="D47873" s="343"/>
    </row>
    <row r="47874" spans="4:4" x14ac:dyDescent="0.2">
      <c r="D47874" s="343"/>
    </row>
    <row r="47875" spans="4:4" x14ac:dyDescent="0.2">
      <c r="D47875" s="343"/>
    </row>
    <row r="47876" spans="4:4" x14ac:dyDescent="0.2">
      <c r="D47876" s="343"/>
    </row>
    <row r="47877" spans="4:4" x14ac:dyDescent="0.2">
      <c r="D47877" s="343"/>
    </row>
    <row r="47878" spans="4:4" x14ac:dyDescent="0.2">
      <c r="D47878" s="343"/>
    </row>
    <row r="47879" spans="4:4" x14ac:dyDescent="0.2">
      <c r="D47879" s="343"/>
    </row>
    <row r="47880" spans="4:4" x14ac:dyDescent="0.2">
      <c r="D47880" s="343"/>
    </row>
    <row r="47881" spans="4:4" x14ac:dyDescent="0.2">
      <c r="D47881" s="343"/>
    </row>
    <row r="47882" spans="4:4" x14ac:dyDescent="0.2">
      <c r="D47882" s="343"/>
    </row>
    <row r="47883" spans="4:4" x14ac:dyDescent="0.2">
      <c r="D47883" s="343"/>
    </row>
    <row r="47884" spans="4:4" x14ac:dyDescent="0.2">
      <c r="D47884" s="343"/>
    </row>
    <row r="47885" spans="4:4" x14ac:dyDescent="0.2">
      <c r="D47885" s="343"/>
    </row>
    <row r="47886" spans="4:4" x14ac:dyDescent="0.2">
      <c r="D47886" s="343"/>
    </row>
    <row r="47887" spans="4:4" x14ac:dyDescent="0.2">
      <c r="D47887" s="343"/>
    </row>
    <row r="47888" spans="4:4" x14ac:dyDescent="0.2">
      <c r="D47888" s="343"/>
    </row>
    <row r="47889" spans="4:4" x14ac:dyDescent="0.2">
      <c r="D47889" s="343"/>
    </row>
    <row r="47890" spans="4:4" x14ac:dyDescent="0.2">
      <c r="D47890" s="343"/>
    </row>
    <row r="47891" spans="4:4" x14ac:dyDescent="0.2">
      <c r="D47891" s="343"/>
    </row>
    <row r="47892" spans="4:4" x14ac:dyDescent="0.2">
      <c r="D47892" s="343"/>
    </row>
    <row r="47893" spans="4:4" x14ac:dyDescent="0.2">
      <c r="D47893" s="343"/>
    </row>
    <row r="47894" spans="4:4" x14ac:dyDescent="0.2">
      <c r="D47894" s="343"/>
    </row>
    <row r="47895" spans="4:4" x14ac:dyDescent="0.2">
      <c r="D47895" s="343"/>
    </row>
    <row r="47896" spans="4:4" x14ac:dyDescent="0.2">
      <c r="D47896" s="343"/>
    </row>
    <row r="47897" spans="4:4" x14ac:dyDescent="0.2">
      <c r="D47897" s="343"/>
    </row>
    <row r="47898" spans="4:4" x14ac:dyDescent="0.2">
      <c r="D47898" s="343"/>
    </row>
    <row r="47899" spans="4:4" x14ac:dyDescent="0.2">
      <c r="D47899" s="343"/>
    </row>
    <row r="47900" spans="4:4" x14ac:dyDescent="0.2">
      <c r="D47900" s="343"/>
    </row>
    <row r="47901" spans="4:4" x14ac:dyDescent="0.2">
      <c r="D47901" s="343"/>
    </row>
    <row r="47902" spans="4:4" x14ac:dyDescent="0.2">
      <c r="D47902" s="343"/>
    </row>
    <row r="47903" spans="4:4" x14ac:dyDescent="0.2">
      <c r="D47903" s="343"/>
    </row>
    <row r="47904" spans="4:4" x14ac:dyDescent="0.2">
      <c r="D47904" s="343"/>
    </row>
    <row r="47905" spans="4:4" x14ac:dyDescent="0.2">
      <c r="D47905" s="343"/>
    </row>
    <row r="47906" spans="4:4" x14ac:dyDescent="0.2">
      <c r="D47906" s="343"/>
    </row>
    <row r="47907" spans="4:4" x14ac:dyDescent="0.2">
      <c r="D47907" s="343"/>
    </row>
    <row r="47908" spans="4:4" x14ac:dyDescent="0.2">
      <c r="D47908" s="343"/>
    </row>
    <row r="47909" spans="4:4" x14ac:dyDescent="0.2">
      <c r="D47909" s="343"/>
    </row>
    <row r="47910" spans="4:4" x14ac:dyDescent="0.2">
      <c r="D47910" s="343"/>
    </row>
    <row r="47911" spans="4:4" x14ac:dyDescent="0.2">
      <c r="D47911" s="343"/>
    </row>
    <row r="47912" spans="4:4" x14ac:dyDescent="0.2">
      <c r="D47912" s="343"/>
    </row>
    <row r="47913" spans="4:4" x14ac:dyDescent="0.2">
      <c r="D47913" s="343"/>
    </row>
    <row r="47914" spans="4:4" x14ac:dyDescent="0.2">
      <c r="D47914" s="343"/>
    </row>
    <row r="47915" spans="4:4" x14ac:dyDescent="0.2">
      <c r="D47915" s="343"/>
    </row>
    <row r="47916" spans="4:4" x14ac:dyDescent="0.2">
      <c r="D47916" s="343"/>
    </row>
    <row r="47917" spans="4:4" x14ac:dyDescent="0.2">
      <c r="D47917" s="343"/>
    </row>
    <row r="47918" spans="4:4" x14ac:dyDescent="0.2">
      <c r="D47918" s="343"/>
    </row>
    <row r="47919" spans="4:4" x14ac:dyDescent="0.2">
      <c r="D47919" s="343"/>
    </row>
    <row r="47920" spans="4:4" x14ac:dyDescent="0.2">
      <c r="D47920" s="343"/>
    </row>
    <row r="47921" spans="4:4" x14ac:dyDescent="0.2">
      <c r="D47921" s="343"/>
    </row>
    <row r="47922" spans="4:4" x14ac:dyDescent="0.2">
      <c r="D47922" s="343"/>
    </row>
    <row r="47923" spans="4:4" x14ac:dyDescent="0.2">
      <c r="D47923" s="343"/>
    </row>
    <row r="47924" spans="4:4" x14ac:dyDescent="0.2">
      <c r="D47924" s="343"/>
    </row>
    <row r="47925" spans="4:4" x14ac:dyDescent="0.2">
      <c r="D47925" s="343"/>
    </row>
    <row r="47926" spans="4:4" x14ac:dyDescent="0.2">
      <c r="D47926" s="343"/>
    </row>
    <row r="47927" spans="4:4" x14ac:dyDescent="0.2">
      <c r="D47927" s="343"/>
    </row>
    <row r="47928" spans="4:4" x14ac:dyDescent="0.2">
      <c r="D47928" s="343"/>
    </row>
    <row r="47929" spans="4:4" x14ac:dyDescent="0.2">
      <c r="D47929" s="343"/>
    </row>
    <row r="47930" spans="4:4" x14ac:dyDescent="0.2">
      <c r="D47930" s="343"/>
    </row>
    <row r="47931" spans="4:4" x14ac:dyDescent="0.2">
      <c r="D47931" s="343"/>
    </row>
    <row r="47932" spans="4:4" x14ac:dyDescent="0.2">
      <c r="D47932" s="343"/>
    </row>
    <row r="47933" spans="4:4" x14ac:dyDescent="0.2">
      <c r="D47933" s="343"/>
    </row>
    <row r="47934" spans="4:4" x14ac:dyDescent="0.2">
      <c r="D47934" s="343"/>
    </row>
    <row r="47935" spans="4:4" x14ac:dyDescent="0.2">
      <c r="D47935" s="343"/>
    </row>
    <row r="47936" spans="4:4" x14ac:dyDescent="0.2">
      <c r="D47936" s="343"/>
    </row>
    <row r="47937" spans="4:4" x14ac:dyDescent="0.2">
      <c r="D47937" s="343"/>
    </row>
    <row r="47938" spans="4:4" x14ac:dyDescent="0.2">
      <c r="D47938" s="343"/>
    </row>
    <row r="47939" spans="4:4" x14ac:dyDescent="0.2">
      <c r="D47939" s="343"/>
    </row>
    <row r="47940" spans="4:4" x14ac:dyDescent="0.2">
      <c r="D47940" s="343"/>
    </row>
    <row r="47941" spans="4:4" x14ac:dyDescent="0.2">
      <c r="D47941" s="343"/>
    </row>
    <row r="47942" spans="4:4" x14ac:dyDescent="0.2">
      <c r="D47942" s="343"/>
    </row>
    <row r="47943" spans="4:4" x14ac:dyDescent="0.2">
      <c r="D47943" s="343"/>
    </row>
    <row r="47944" spans="4:4" x14ac:dyDescent="0.2">
      <c r="D47944" s="343"/>
    </row>
    <row r="47945" spans="4:4" x14ac:dyDescent="0.2">
      <c r="D47945" s="343"/>
    </row>
    <row r="47946" spans="4:4" x14ac:dyDescent="0.2">
      <c r="D47946" s="343"/>
    </row>
    <row r="47947" spans="4:4" x14ac:dyDescent="0.2">
      <c r="D47947" s="343"/>
    </row>
    <row r="47948" spans="4:4" x14ac:dyDescent="0.2">
      <c r="D47948" s="343"/>
    </row>
    <row r="47949" spans="4:4" x14ac:dyDescent="0.2">
      <c r="D47949" s="343"/>
    </row>
    <row r="47950" spans="4:4" x14ac:dyDescent="0.2">
      <c r="D47950" s="343"/>
    </row>
    <row r="47951" spans="4:4" x14ac:dyDescent="0.2">
      <c r="D47951" s="343"/>
    </row>
    <row r="47952" spans="4:4" x14ac:dyDescent="0.2">
      <c r="D47952" s="343"/>
    </row>
    <row r="47953" spans="4:4" x14ac:dyDescent="0.2">
      <c r="D47953" s="343"/>
    </row>
    <row r="47954" spans="4:4" x14ac:dyDescent="0.2">
      <c r="D47954" s="343"/>
    </row>
    <row r="47955" spans="4:4" x14ac:dyDescent="0.2">
      <c r="D47955" s="343"/>
    </row>
    <row r="47956" spans="4:4" x14ac:dyDescent="0.2">
      <c r="D47956" s="343"/>
    </row>
    <row r="47957" spans="4:4" x14ac:dyDescent="0.2">
      <c r="D47957" s="343"/>
    </row>
    <row r="47958" spans="4:4" x14ac:dyDescent="0.2">
      <c r="D47958" s="343"/>
    </row>
    <row r="47959" spans="4:4" x14ac:dyDescent="0.2">
      <c r="D47959" s="343"/>
    </row>
    <row r="47960" spans="4:4" x14ac:dyDescent="0.2">
      <c r="D47960" s="343"/>
    </row>
    <row r="47961" spans="4:4" x14ac:dyDescent="0.2">
      <c r="D47961" s="343"/>
    </row>
    <row r="47962" spans="4:4" x14ac:dyDescent="0.2">
      <c r="D47962" s="343"/>
    </row>
    <row r="47963" spans="4:4" x14ac:dyDescent="0.2">
      <c r="D47963" s="343"/>
    </row>
    <row r="47964" spans="4:4" x14ac:dyDescent="0.2">
      <c r="D47964" s="343"/>
    </row>
    <row r="47965" spans="4:4" x14ac:dyDescent="0.2">
      <c r="D47965" s="343"/>
    </row>
    <row r="47966" spans="4:4" x14ac:dyDescent="0.2">
      <c r="D47966" s="343"/>
    </row>
    <row r="47967" spans="4:4" x14ac:dyDescent="0.2">
      <c r="D47967" s="343"/>
    </row>
    <row r="47968" spans="4:4" x14ac:dyDescent="0.2">
      <c r="D47968" s="343"/>
    </row>
    <row r="47969" spans="4:4" x14ac:dyDescent="0.2">
      <c r="D47969" s="343"/>
    </row>
    <row r="47970" spans="4:4" x14ac:dyDescent="0.2">
      <c r="D47970" s="343"/>
    </row>
    <row r="47971" spans="4:4" x14ac:dyDescent="0.2">
      <c r="D47971" s="343"/>
    </row>
    <row r="47972" spans="4:4" x14ac:dyDescent="0.2">
      <c r="D47972" s="343"/>
    </row>
    <row r="47973" spans="4:4" x14ac:dyDescent="0.2">
      <c r="D47973" s="343"/>
    </row>
    <row r="47974" spans="4:4" x14ac:dyDescent="0.2">
      <c r="D47974" s="343"/>
    </row>
    <row r="47975" spans="4:4" x14ac:dyDescent="0.2">
      <c r="D47975" s="343"/>
    </row>
    <row r="47976" spans="4:4" x14ac:dyDescent="0.2">
      <c r="D47976" s="343"/>
    </row>
    <row r="47977" spans="4:4" x14ac:dyDescent="0.2">
      <c r="D47977" s="343"/>
    </row>
    <row r="47978" spans="4:4" x14ac:dyDescent="0.2">
      <c r="D47978" s="343"/>
    </row>
    <row r="47979" spans="4:4" x14ac:dyDescent="0.2">
      <c r="D47979" s="343"/>
    </row>
    <row r="47980" spans="4:4" x14ac:dyDescent="0.2">
      <c r="D47980" s="343"/>
    </row>
    <row r="47981" spans="4:4" x14ac:dyDescent="0.2">
      <c r="D47981" s="343"/>
    </row>
    <row r="47982" spans="4:4" x14ac:dyDescent="0.2">
      <c r="D47982" s="343"/>
    </row>
    <row r="47983" spans="4:4" x14ac:dyDescent="0.2">
      <c r="D47983" s="343"/>
    </row>
    <row r="47984" spans="4:4" x14ac:dyDescent="0.2">
      <c r="D47984" s="343"/>
    </row>
    <row r="47985" spans="4:4" x14ac:dyDescent="0.2">
      <c r="D47985" s="343"/>
    </row>
    <row r="47986" spans="4:4" x14ac:dyDescent="0.2">
      <c r="D47986" s="343"/>
    </row>
    <row r="47987" spans="4:4" x14ac:dyDescent="0.2">
      <c r="D47987" s="343"/>
    </row>
    <row r="47988" spans="4:4" x14ac:dyDescent="0.2">
      <c r="D47988" s="343"/>
    </row>
    <row r="47989" spans="4:4" x14ac:dyDescent="0.2">
      <c r="D47989" s="343"/>
    </row>
    <row r="47990" spans="4:4" x14ac:dyDescent="0.2">
      <c r="D47990" s="343"/>
    </row>
    <row r="47991" spans="4:4" x14ac:dyDescent="0.2">
      <c r="D47991" s="343"/>
    </row>
    <row r="47992" spans="4:4" x14ac:dyDescent="0.2">
      <c r="D47992" s="343"/>
    </row>
    <row r="47993" spans="4:4" x14ac:dyDescent="0.2">
      <c r="D47993" s="343"/>
    </row>
    <row r="47994" spans="4:4" x14ac:dyDescent="0.2">
      <c r="D47994" s="343"/>
    </row>
    <row r="47995" spans="4:4" x14ac:dyDescent="0.2">
      <c r="D47995" s="343"/>
    </row>
    <row r="47996" spans="4:4" x14ac:dyDescent="0.2">
      <c r="D47996" s="343"/>
    </row>
    <row r="47997" spans="4:4" x14ac:dyDescent="0.2">
      <c r="D47997" s="343"/>
    </row>
    <row r="47998" spans="4:4" x14ac:dyDescent="0.2">
      <c r="D47998" s="343"/>
    </row>
    <row r="47999" spans="4:4" x14ac:dyDescent="0.2">
      <c r="D47999" s="343"/>
    </row>
    <row r="48000" spans="4:4" x14ac:dyDescent="0.2">
      <c r="D48000" s="343"/>
    </row>
    <row r="48001" spans="4:4" x14ac:dyDescent="0.2">
      <c r="D48001" s="343"/>
    </row>
    <row r="48002" spans="4:4" x14ac:dyDescent="0.2">
      <c r="D48002" s="343"/>
    </row>
    <row r="48003" spans="4:4" x14ac:dyDescent="0.2">
      <c r="D48003" s="343"/>
    </row>
    <row r="48004" spans="4:4" x14ac:dyDescent="0.2">
      <c r="D48004" s="343"/>
    </row>
    <row r="48005" spans="4:4" x14ac:dyDescent="0.2">
      <c r="D48005" s="343"/>
    </row>
    <row r="48006" spans="4:4" x14ac:dyDescent="0.2">
      <c r="D48006" s="343"/>
    </row>
    <row r="48007" spans="4:4" x14ac:dyDescent="0.2">
      <c r="D48007" s="343"/>
    </row>
    <row r="48008" spans="4:4" x14ac:dyDescent="0.2">
      <c r="D48008" s="343"/>
    </row>
    <row r="48009" spans="4:4" x14ac:dyDescent="0.2">
      <c r="D48009" s="343"/>
    </row>
    <row r="48010" spans="4:4" x14ac:dyDescent="0.2">
      <c r="D48010" s="343"/>
    </row>
    <row r="48011" spans="4:4" x14ac:dyDescent="0.2">
      <c r="D48011" s="343"/>
    </row>
    <row r="48012" spans="4:4" x14ac:dyDescent="0.2">
      <c r="D48012" s="343"/>
    </row>
    <row r="48013" spans="4:4" x14ac:dyDescent="0.2">
      <c r="D48013" s="343"/>
    </row>
    <row r="48014" spans="4:4" x14ac:dyDescent="0.2">
      <c r="D48014" s="343"/>
    </row>
    <row r="48015" spans="4:4" x14ac:dyDescent="0.2">
      <c r="D48015" s="343"/>
    </row>
    <row r="48016" spans="4:4" x14ac:dyDescent="0.2">
      <c r="D48016" s="343"/>
    </row>
    <row r="48017" spans="4:4" x14ac:dyDescent="0.2">
      <c r="D48017" s="343"/>
    </row>
    <row r="48018" spans="4:4" x14ac:dyDescent="0.2">
      <c r="D48018" s="343"/>
    </row>
    <row r="48019" spans="4:4" x14ac:dyDescent="0.2">
      <c r="D48019" s="343"/>
    </row>
    <row r="48020" spans="4:4" x14ac:dyDescent="0.2">
      <c r="D48020" s="343"/>
    </row>
    <row r="48021" spans="4:4" x14ac:dyDescent="0.2">
      <c r="D48021" s="343"/>
    </row>
    <row r="48022" spans="4:4" x14ac:dyDescent="0.2">
      <c r="D48022" s="343"/>
    </row>
    <row r="48023" spans="4:4" x14ac:dyDescent="0.2">
      <c r="D48023" s="343"/>
    </row>
    <row r="48024" spans="4:4" x14ac:dyDescent="0.2">
      <c r="D48024" s="343"/>
    </row>
    <row r="48025" spans="4:4" x14ac:dyDescent="0.2">
      <c r="D48025" s="343"/>
    </row>
    <row r="48026" spans="4:4" x14ac:dyDescent="0.2">
      <c r="D48026" s="343"/>
    </row>
    <row r="48027" spans="4:4" x14ac:dyDescent="0.2">
      <c r="D48027" s="343"/>
    </row>
    <row r="48028" spans="4:4" x14ac:dyDescent="0.2">
      <c r="D48028" s="343"/>
    </row>
    <row r="48029" spans="4:4" x14ac:dyDescent="0.2">
      <c r="D48029" s="343"/>
    </row>
    <row r="48030" spans="4:4" x14ac:dyDescent="0.2">
      <c r="D48030" s="343"/>
    </row>
    <row r="48031" spans="4:4" x14ac:dyDescent="0.2">
      <c r="D48031" s="343"/>
    </row>
    <row r="48032" spans="4:4" x14ac:dyDescent="0.2">
      <c r="D48032" s="343"/>
    </row>
    <row r="48033" spans="4:4" x14ac:dyDescent="0.2">
      <c r="D48033" s="343"/>
    </row>
    <row r="48034" spans="4:4" x14ac:dyDescent="0.2">
      <c r="D48034" s="343"/>
    </row>
    <row r="48035" spans="4:4" x14ac:dyDescent="0.2">
      <c r="D48035" s="343"/>
    </row>
    <row r="48036" spans="4:4" x14ac:dyDescent="0.2">
      <c r="D48036" s="343"/>
    </row>
    <row r="48037" spans="4:4" x14ac:dyDescent="0.2">
      <c r="D48037" s="343"/>
    </row>
    <row r="48038" spans="4:4" x14ac:dyDescent="0.2">
      <c r="D48038" s="343"/>
    </row>
    <row r="48039" spans="4:4" x14ac:dyDescent="0.2">
      <c r="D48039" s="343"/>
    </row>
    <row r="48040" spans="4:4" x14ac:dyDescent="0.2">
      <c r="D48040" s="343"/>
    </row>
    <row r="48041" spans="4:4" x14ac:dyDescent="0.2">
      <c r="D48041" s="343"/>
    </row>
    <row r="48042" spans="4:4" x14ac:dyDescent="0.2">
      <c r="D48042" s="343"/>
    </row>
    <row r="48043" spans="4:4" x14ac:dyDescent="0.2">
      <c r="D48043" s="343"/>
    </row>
    <row r="48044" spans="4:4" x14ac:dyDescent="0.2">
      <c r="D48044" s="343"/>
    </row>
    <row r="48045" spans="4:4" x14ac:dyDescent="0.2">
      <c r="D48045" s="343"/>
    </row>
    <row r="48046" spans="4:4" x14ac:dyDescent="0.2">
      <c r="D48046" s="343"/>
    </row>
    <row r="48047" spans="4:4" x14ac:dyDescent="0.2">
      <c r="D48047" s="343"/>
    </row>
    <row r="48048" spans="4:4" x14ac:dyDescent="0.2">
      <c r="D48048" s="343"/>
    </row>
    <row r="48049" spans="4:4" x14ac:dyDescent="0.2">
      <c r="D48049" s="343"/>
    </row>
    <row r="48050" spans="4:4" x14ac:dyDescent="0.2">
      <c r="D48050" s="343"/>
    </row>
    <row r="48051" spans="4:4" x14ac:dyDescent="0.2">
      <c r="D48051" s="343"/>
    </row>
    <row r="48052" spans="4:4" x14ac:dyDescent="0.2">
      <c r="D48052" s="343"/>
    </row>
    <row r="48053" spans="4:4" x14ac:dyDescent="0.2">
      <c r="D48053" s="343"/>
    </row>
    <row r="48054" spans="4:4" x14ac:dyDescent="0.2">
      <c r="D48054" s="343"/>
    </row>
    <row r="48055" spans="4:4" x14ac:dyDescent="0.2">
      <c r="D48055" s="343"/>
    </row>
    <row r="48056" spans="4:4" x14ac:dyDescent="0.2">
      <c r="D48056" s="343"/>
    </row>
    <row r="48057" spans="4:4" x14ac:dyDescent="0.2">
      <c r="D48057" s="343"/>
    </row>
    <row r="48058" spans="4:4" x14ac:dyDescent="0.2">
      <c r="D48058" s="343"/>
    </row>
    <row r="48059" spans="4:4" x14ac:dyDescent="0.2">
      <c r="D48059" s="343"/>
    </row>
    <row r="48060" spans="4:4" x14ac:dyDescent="0.2">
      <c r="D48060" s="343"/>
    </row>
    <row r="48061" spans="4:4" x14ac:dyDescent="0.2">
      <c r="D48061" s="343"/>
    </row>
    <row r="48062" spans="4:4" x14ac:dyDescent="0.2">
      <c r="D48062" s="343"/>
    </row>
    <row r="48063" spans="4:4" x14ac:dyDescent="0.2">
      <c r="D48063" s="343"/>
    </row>
    <row r="48064" spans="4:4" x14ac:dyDescent="0.2">
      <c r="D48064" s="343"/>
    </row>
    <row r="48065" spans="4:4" x14ac:dyDescent="0.2">
      <c r="D48065" s="343"/>
    </row>
    <row r="48066" spans="4:4" x14ac:dyDescent="0.2">
      <c r="D48066" s="343"/>
    </row>
    <row r="48067" spans="4:4" x14ac:dyDescent="0.2">
      <c r="D48067" s="343"/>
    </row>
    <row r="48068" spans="4:4" x14ac:dyDescent="0.2">
      <c r="D48068" s="343"/>
    </row>
    <row r="48069" spans="4:4" x14ac:dyDescent="0.2">
      <c r="D48069" s="343"/>
    </row>
    <row r="48070" spans="4:4" x14ac:dyDescent="0.2">
      <c r="D48070" s="343"/>
    </row>
    <row r="48071" spans="4:4" x14ac:dyDescent="0.2">
      <c r="D48071" s="343"/>
    </row>
    <row r="48072" spans="4:4" x14ac:dyDescent="0.2">
      <c r="D48072" s="343"/>
    </row>
    <row r="48073" spans="4:4" x14ac:dyDescent="0.2">
      <c r="D48073" s="343"/>
    </row>
    <row r="48074" spans="4:4" x14ac:dyDescent="0.2">
      <c r="D48074" s="343"/>
    </row>
    <row r="48075" spans="4:4" x14ac:dyDescent="0.2">
      <c r="D48075" s="343"/>
    </row>
    <row r="48076" spans="4:4" x14ac:dyDescent="0.2">
      <c r="D48076" s="343"/>
    </row>
    <row r="48077" spans="4:4" x14ac:dyDescent="0.2">
      <c r="D48077" s="343"/>
    </row>
    <row r="48078" spans="4:4" x14ac:dyDescent="0.2">
      <c r="D48078" s="343"/>
    </row>
    <row r="48079" spans="4:4" x14ac:dyDescent="0.2">
      <c r="D48079" s="343"/>
    </row>
    <row r="48080" spans="4:4" x14ac:dyDescent="0.2">
      <c r="D48080" s="343"/>
    </row>
    <row r="48081" spans="4:4" x14ac:dyDescent="0.2">
      <c r="D48081" s="343"/>
    </row>
    <row r="48082" spans="4:4" x14ac:dyDescent="0.2">
      <c r="D48082" s="343"/>
    </row>
    <row r="48083" spans="4:4" x14ac:dyDescent="0.2">
      <c r="D48083" s="343"/>
    </row>
    <row r="48084" spans="4:4" x14ac:dyDescent="0.2">
      <c r="D48084" s="343"/>
    </row>
    <row r="48085" spans="4:4" x14ac:dyDescent="0.2">
      <c r="D48085" s="343"/>
    </row>
    <row r="48086" spans="4:4" x14ac:dyDescent="0.2">
      <c r="D48086" s="343"/>
    </row>
    <row r="48087" spans="4:4" x14ac:dyDescent="0.2">
      <c r="D48087" s="343"/>
    </row>
    <row r="48088" spans="4:4" x14ac:dyDescent="0.2">
      <c r="D48088" s="343"/>
    </row>
    <row r="48089" spans="4:4" x14ac:dyDescent="0.2">
      <c r="D48089" s="343"/>
    </row>
    <row r="48090" spans="4:4" x14ac:dyDescent="0.2">
      <c r="D48090" s="343"/>
    </row>
    <row r="48091" spans="4:4" x14ac:dyDescent="0.2">
      <c r="D48091" s="343"/>
    </row>
    <row r="48092" spans="4:4" x14ac:dyDescent="0.2">
      <c r="D48092" s="343"/>
    </row>
    <row r="48093" spans="4:4" x14ac:dyDescent="0.2">
      <c r="D48093" s="343"/>
    </row>
    <row r="48094" spans="4:4" x14ac:dyDescent="0.2">
      <c r="D48094" s="343"/>
    </row>
    <row r="48095" spans="4:4" x14ac:dyDescent="0.2">
      <c r="D48095" s="343"/>
    </row>
    <row r="48096" spans="4:4" x14ac:dyDescent="0.2">
      <c r="D48096" s="343"/>
    </row>
    <row r="48097" spans="4:4" x14ac:dyDescent="0.2">
      <c r="D48097" s="343"/>
    </row>
    <row r="48098" spans="4:4" x14ac:dyDescent="0.2">
      <c r="D48098" s="343"/>
    </row>
    <row r="48099" spans="4:4" x14ac:dyDescent="0.2">
      <c r="D48099" s="343"/>
    </row>
    <row r="48100" spans="4:4" x14ac:dyDescent="0.2">
      <c r="D48100" s="343"/>
    </row>
    <row r="48101" spans="4:4" x14ac:dyDescent="0.2">
      <c r="D48101" s="343"/>
    </row>
    <row r="48102" spans="4:4" x14ac:dyDescent="0.2">
      <c r="D48102" s="343"/>
    </row>
    <row r="48103" spans="4:4" x14ac:dyDescent="0.2">
      <c r="D48103" s="343"/>
    </row>
    <row r="48104" spans="4:4" x14ac:dyDescent="0.2">
      <c r="D48104" s="343"/>
    </row>
    <row r="48105" spans="4:4" x14ac:dyDescent="0.2">
      <c r="D48105" s="343"/>
    </row>
    <row r="48106" spans="4:4" x14ac:dyDescent="0.2">
      <c r="D48106" s="343"/>
    </row>
    <row r="48107" spans="4:4" x14ac:dyDescent="0.2">
      <c r="D48107" s="343"/>
    </row>
    <row r="48108" spans="4:4" x14ac:dyDescent="0.2">
      <c r="D48108" s="343"/>
    </row>
    <row r="48109" spans="4:4" x14ac:dyDescent="0.2">
      <c r="D48109" s="343"/>
    </row>
    <row r="48110" spans="4:4" x14ac:dyDescent="0.2">
      <c r="D48110" s="343"/>
    </row>
    <row r="48111" spans="4:4" x14ac:dyDescent="0.2">
      <c r="D48111" s="343"/>
    </row>
    <row r="48112" spans="4:4" x14ac:dyDescent="0.2">
      <c r="D48112" s="343"/>
    </row>
    <row r="48113" spans="4:4" x14ac:dyDescent="0.2">
      <c r="D48113" s="343"/>
    </row>
    <row r="48114" spans="4:4" x14ac:dyDescent="0.2">
      <c r="D48114" s="343"/>
    </row>
    <row r="48115" spans="4:4" x14ac:dyDescent="0.2">
      <c r="D48115" s="343"/>
    </row>
    <row r="48116" spans="4:4" x14ac:dyDescent="0.2">
      <c r="D48116" s="343"/>
    </row>
    <row r="48117" spans="4:4" x14ac:dyDescent="0.2">
      <c r="D48117" s="343"/>
    </row>
    <row r="48118" spans="4:4" x14ac:dyDescent="0.2">
      <c r="D48118" s="343"/>
    </row>
    <row r="48119" spans="4:4" x14ac:dyDescent="0.2">
      <c r="D48119" s="343"/>
    </row>
    <row r="48120" spans="4:4" x14ac:dyDescent="0.2">
      <c r="D48120" s="343"/>
    </row>
    <row r="48121" spans="4:4" x14ac:dyDescent="0.2">
      <c r="D48121" s="343"/>
    </row>
    <row r="48122" spans="4:4" x14ac:dyDescent="0.2">
      <c r="D48122" s="343"/>
    </row>
    <row r="48123" spans="4:4" x14ac:dyDescent="0.2">
      <c r="D48123" s="343"/>
    </row>
    <row r="48124" spans="4:4" x14ac:dyDescent="0.2">
      <c r="D48124" s="343"/>
    </row>
    <row r="48125" spans="4:4" x14ac:dyDescent="0.2">
      <c r="D48125" s="343"/>
    </row>
    <row r="48126" spans="4:4" x14ac:dyDescent="0.2">
      <c r="D48126" s="343"/>
    </row>
    <row r="48127" spans="4:4" x14ac:dyDescent="0.2">
      <c r="D48127" s="343"/>
    </row>
    <row r="48128" spans="4:4" x14ac:dyDescent="0.2">
      <c r="D48128" s="343"/>
    </row>
    <row r="48129" spans="4:4" x14ac:dyDescent="0.2">
      <c r="D48129" s="343"/>
    </row>
    <row r="48130" spans="4:4" x14ac:dyDescent="0.2">
      <c r="D48130" s="343"/>
    </row>
    <row r="48131" spans="4:4" x14ac:dyDescent="0.2">
      <c r="D48131" s="343"/>
    </row>
    <row r="48132" spans="4:4" x14ac:dyDescent="0.2">
      <c r="D48132" s="343"/>
    </row>
    <row r="48133" spans="4:4" x14ac:dyDescent="0.2">
      <c r="D48133" s="343"/>
    </row>
    <row r="48134" spans="4:4" x14ac:dyDescent="0.2">
      <c r="D48134" s="343"/>
    </row>
    <row r="48135" spans="4:4" x14ac:dyDescent="0.2">
      <c r="D48135" s="343"/>
    </row>
    <row r="48136" spans="4:4" x14ac:dyDescent="0.2">
      <c r="D48136" s="343"/>
    </row>
    <row r="48137" spans="4:4" x14ac:dyDescent="0.2">
      <c r="D48137" s="343"/>
    </row>
    <row r="48138" spans="4:4" x14ac:dyDescent="0.2">
      <c r="D48138" s="343"/>
    </row>
    <row r="48139" spans="4:4" x14ac:dyDescent="0.2">
      <c r="D48139" s="343"/>
    </row>
    <row r="48140" spans="4:4" x14ac:dyDescent="0.2">
      <c r="D48140" s="343"/>
    </row>
    <row r="48141" spans="4:4" x14ac:dyDescent="0.2">
      <c r="D48141" s="343"/>
    </row>
    <row r="48142" spans="4:4" x14ac:dyDescent="0.2">
      <c r="D48142" s="343"/>
    </row>
    <row r="48143" spans="4:4" x14ac:dyDescent="0.2">
      <c r="D48143" s="343"/>
    </row>
    <row r="48144" spans="4:4" x14ac:dyDescent="0.2">
      <c r="D48144" s="343"/>
    </row>
    <row r="48145" spans="4:4" x14ac:dyDescent="0.2">
      <c r="D48145" s="343"/>
    </row>
    <row r="48146" spans="4:4" x14ac:dyDescent="0.2">
      <c r="D48146" s="343"/>
    </row>
    <row r="48147" spans="4:4" x14ac:dyDescent="0.2">
      <c r="D48147" s="343"/>
    </row>
    <row r="48148" spans="4:4" x14ac:dyDescent="0.2">
      <c r="D48148" s="343"/>
    </row>
    <row r="48149" spans="4:4" x14ac:dyDescent="0.2">
      <c r="D48149" s="343"/>
    </row>
    <row r="48150" spans="4:4" x14ac:dyDescent="0.2">
      <c r="D48150" s="343"/>
    </row>
    <row r="48151" spans="4:4" x14ac:dyDescent="0.2">
      <c r="D48151" s="343"/>
    </row>
    <row r="48152" spans="4:4" x14ac:dyDescent="0.2">
      <c r="D48152" s="343"/>
    </row>
    <row r="48153" spans="4:4" x14ac:dyDescent="0.2">
      <c r="D48153" s="343"/>
    </row>
    <row r="48154" spans="4:4" x14ac:dyDescent="0.2">
      <c r="D48154" s="343"/>
    </row>
    <row r="48155" spans="4:4" x14ac:dyDescent="0.2">
      <c r="D48155" s="343"/>
    </row>
    <row r="48156" spans="4:4" x14ac:dyDescent="0.2">
      <c r="D48156" s="343"/>
    </row>
    <row r="48157" spans="4:4" x14ac:dyDescent="0.2">
      <c r="D48157" s="343"/>
    </row>
    <row r="48158" spans="4:4" x14ac:dyDescent="0.2">
      <c r="D48158" s="343"/>
    </row>
    <row r="48159" spans="4:4" x14ac:dyDescent="0.2">
      <c r="D48159" s="343"/>
    </row>
    <row r="48160" spans="4:4" x14ac:dyDescent="0.2">
      <c r="D48160" s="343"/>
    </row>
    <row r="48161" spans="4:4" x14ac:dyDescent="0.2">
      <c r="D48161" s="343"/>
    </row>
    <row r="48162" spans="4:4" x14ac:dyDescent="0.2">
      <c r="D48162" s="343"/>
    </row>
    <row r="48163" spans="4:4" x14ac:dyDescent="0.2">
      <c r="D48163" s="343"/>
    </row>
    <row r="48164" spans="4:4" x14ac:dyDescent="0.2">
      <c r="D48164" s="343"/>
    </row>
    <row r="48165" spans="4:4" x14ac:dyDescent="0.2">
      <c r="D48165" s="343"/>
    </row>
    <row r="48166" spans="4:4" x14ac:dyDescent="0.2">
      <c r="D48166" s="343"/>
    </row>
    <row r="48167" spans="4:4" x14ac:dyDescent="0.2">
      <c r="D48167" s="343"/>
    </row>
    <row r="48168" spans="4:4" x14ac:dyDescent="0.2">
      <c r="D48168" s="343"/>
    </row>
    <row r="48169" spans="4:4" x14ac:dyDescent="0.2">
      <c r="D48169" s="343"/>
    </row>
    <row r="48170" spans="4:4" x14ac:dyDescent="0.2">
      <c r="D48170" s="343"/>
    </row>
    <row r="48171" spans="4:4" x14ac:dyDescent="0.2">
      <c r="D48171" s="343"/>
    </row>
    <row r="48172" spans="4:4" x14ac:dyDescent="0.2">
      <c r="D48172" s="343"/>
    </row>
    <row r="48173" spans="4:4" x14ac:dyDescent="0.2">
      <c r="D48173" s="343"/>
    </row>
    <row r="48174" spans="4:4" x14ac:dyDescent="0.2">
      <c r="D48174" s="343"/>
    </row>
    <row r="48175" spans="4:4" x14ac:dyDescent="0.2">
      <c r="D48175" s="343"/>
    </row>
    <row r="48176" spans="4:4" x14ac:dyDescent="0.2">
      <c r="D48176" s="343"/>
    </row>
    <row r="48177" spans="4:4" x14ac:dyDescent="0.2">
      <c r="D48177" s="343"/>
    </row>
    <row r="48178" spans="4:4" x14ac:dyDescent="0.2">
      <c r="D48178" s="343"/>
    </row>
    <row r="48179" spans="4:4" x14ac:dyDescent="0.2">
      <c r="D48179" s="343"/>
    </row>
    <row r="48180" spans="4:4" x14ac:dyDescent="0.2">
      <c r="D48180" s="343"/>
    </row>
    <row r="48181" spans="4:4" x14ac:dyDescent="0.2">
      <c r="D48181" s="343"/>
    </row>
    <row r="48182" spans="4:4" x14ac:dyDescent="0.2">
      <c r="D48182" s="343"/>
    </row>
    <row r="48183" spans="4:4" x14ac:dyDescent="0.2">
      <c r="D48183" s="343"/>
    </row>
    <row r="48184" spans="4:4" x14ac:dyDescent="0.2">
      <c r="D48184" s="343"/>
    </row>
    <row r="48185" spans="4:4" x14ac:dyDescent="0.2">
      <c r="D48185" s="343"/>
    </row>
    <row r="48186" spans="4:4" x14ac:dyDescent="0.2">
      <c r="D48186" s="343"/>
    </row>
    <row r="48187" spans="4:4" x14ac:dyDescent="0.2">
      <c r="D48187" s="343"/>
    </row>
    <row r="48188" spans="4:4" x14ac:dyDescent="0.2">
      <c r="D48188" s="343"/>
    </row>
    <row r="48189" spans="4:4" x14ac:dyDescent="0.2">
      <c r="D48189" s="343"/>
    </row>
    <row r="48190" spans="4:4" x14ac:dyDescent="0.2">
      <c r="D48190" s="343"/>
    </row>
    <row r="48191" spans="4:4" x14ac:dyDescent="0.2">
      <c r="D48191" s="343"/>
    </row>
    <row r="48192" spans="4:4" x14ac:dyDescent="0.2">
      <c r="D48192" s="343"/>
    </row>
    <row r="48193" spans="4:4" x14ac:dyDescent="0.2">
      <c r="D48193" s="343"/>
    </row>
    <row r="48194" spans="4:4" x14ac:dyDescent="0.2">
      <c r="D48194" s="343"/>
    </row>
    <row r="48195" spans="4:4" x14ac:dyDescent="0.2">
      <c r="D48195" s="343"/>
    </row>
    <row r="48196" spans="4:4" x14ac:dyDescent="0.2">
      <c r="D48196" s="343"/>
    </row>
    <row r="48197" spans="4:4" x14ac:dyDescent="0.2">
      <c r="D48197" s="343"/>
    </row>
    <row r="48198" spans="4:4" x14ac:dyDescent="0.2">
      <c r="D48198" s="343"/>
    </row>
    <row r="48199" spans="4:4" x14ac:dyDescent="0.2">
      <c r="D48199" s="343"/>
    </row>
    <row r="48200" spans="4:4" x14ac:dyDescent="0.2">
      <c r="D48200" s="343"/>
    </row>
    <row r="48201" spans="4:4" x14ac:dyDescent="0.2">
      <c r="D48201" s="343"/>
    </row>
    <row r="48202" spans="4:4" x14ac:dyDescent="0.2">
      <c r="D48202" s="343"/>
    </row>
    <row r="48203" spans="4:4" x14ac:dyDescent="0.2">
      <c r="D48203" s="343"/>
    </row>
    <row r="48204" spans="4:4" x14ac:dyDescent="0.2">
      <c r="D48204" s="343"/>
    </row>
    <row r="48205" spans="4:4" x14ac:dyDescent="0.2">
      <c r="D48205" s="343"/>
    </row>
    <row r="48206" spans="4:4" x14ac:dyDescent="0.2">
      <c r="D48206" s="343"/>
    </row>
    <row r="48207" spans="4:4" x14ac:dyDescent="0.2">
      <c r="D48207" s="343"/>
    </row>
    <row r="48208" spans="4:4" x14ac:dyDescent="0.2">
      <c r="D48208" s="343"/>
    </row>
    <row r="48209" spans="4:4" x14ac:dyDescent="0.2">
      <c r="D48209" s="343"/>
    </row>
    <row r="48210" spans="4:4" x14ac:dyDescent="0.2">
      <c r="D48210" s="343"/>
    </row>
    <row r="48211" spans="4:4" x14ac:dyDescent="0.2">
      <c r="D48211" s="343"/>
    </row>
    <row r="48212" spans="4:4" x14ac:dyDescent="0.2">
      <c r="D48212" s="343"/>
    </row>
    <row r="48213" spans="4:4" x14ac:dyDescent="0.2">
      <c r="D48213" s="343"/>
    </row>
    <row r="48214" spans="4:4" x14ac:dyDescent="0.2">
      <c r="D48214" s="343"/>
    </row>
    <row r="48215" spans="4:4" x14ac:dyDescent="0.2">
      <c r="D48215" s="343"/>
    </row>
    <row r="48216" spans="4:4" x14ac:dyDescent="0.2">
      <c r="D48216" s="343"/>
    </row>
    <row r="48217" spans="4:4" x14ac:dyDescent="0.2">
      <c r="D48217" s="343"/>
    </row>
    <row r="48218" spans="4:4" x14ac:dyDescent="0.2">
      <c r="D48218" s="343"/>
    </row>
    <row r="48219" spans="4:4" x14ac:dyDescent="0.2">
      <c r="D48219" s="343"/>
    </row>
    <row r="48220" spans="4:4" x14ac:dyDescent="0.2">
      <c r="D48220" s="343"/>
    </row>
    <row r="48221" spans="4:4" x14ac:dyDescent="0.2">
      <c r="D48221" s="343"/>
    </row>
    <row r="48222" spans="4:4" x14ac:dyDescent="0.2">
      <c r="D48222" s="343"/>
    </row>
    <row r="48223" spans="4:4" x14ac:dyDescent="0.2">
      <c r="D48223" s="343"/>
    </row>
    <row r="48224" spans="4:4" x14ac:dyDescent="0.2">
      <c r="D48224" s="343"/>
    </row>
    <row r="48225" spans="4:4" x14ac:dyDescent="0.2">
      <c r="D48225" s="343"/>
    </row>
    <row r="48226" spans="4:4" x14ac:dyDescent="0.2">
      <c r="D48226" s="343"/>
    </row>
    <row r="48227" spans="4:4" x14ac:dyDescent="0.2">
      <c r="D48227" s="343"/>
    </row>
    <row r="48228" spans="4:4" x14ac:dyDescent="0.2">
      <c r="D48228" s="343"/>
    </row>
    <row r="48229" spans="4:4" x14ac:dyDescent="0.2">
      <c r="D48229" s="343"/>
    </row>
    <row r="48230" spans="4:4" x14ac:dyDescent="0.2">
      <c r="D48230" s="343"/>
    </row>
    <row r="48231" spans="4:4" x14ac:dyDescent="0.2">
      <c r="D48231" s="343"/>
    </row>
    <row r="48232" spans="4:4" x14ac:dyDescent="0.2">
      <c r="D48232" s="343"/>
    </row>
    <row r="48233" spans="4:4" x14ac:dyDescent="0.2">
      <c r="D48233" s="343"/>
    </row>
    <row r="48234" spans="4:4" x14ac:dyDescent="0.2">
      <c r="D48234" s="343"/>
    </row>
    <row r="48235" spans="4:4" x14ac:dyDescent="0.2">
      <c r="D48235" s="343"/>
    </row>
    <row r="48236" spans="4:4" x14ac:dyDescent="0.2">
      <c r="D48236" s="343"/>
    </row>
    <row r="48237" spans="4:4" x14ac:dyDescent="0.2">
      <c r="D48237" s="343"/>
    </row>
    <row r="48238" spans="4:4" x14ac:dyDescent="0.2">
      <c r="D48238" s="343"/>
    </row>
    <row r="48239" spans="4:4" x14ac:dyDescent="0.2">
      <c r="D48239" s="343"/>
    </row>
    <row r="48240" spans="4:4" x14ac:dyDescent="0.2">
      <c r="D48240" s="343"/>
    </row>
    <row r="48241" spans="4:4" x14ac:dyDescent="0.2">
      <c r="D48241" s="343"/>
    </row>
    <row r="48242" spans="4:4" x14ac:dyDescent="0.2">
      <c r="D48242" s="343"/>
    </row>
    <row r="48243" spans="4:4" x14ac:dyDescent="0.2">
      <c r="D48243" s="343"/>
    </row>
    <row r="48244" spans="4:4" x14ac:dyDescent="0.2">
      <c r="D48244" s="343"/>
    </row>
    <row r="48245" spans="4:4" x14ac:dyDescent="0.2">
      <c r="D48245" s="343"/>
    </row>
    <row r="48246" spans="4:4" x14ac:dyDescent="0.2">
      <c r="D48246" s="343"/>
    </row>
    <row r="48247" spans="4:4" x14ac:dyDescent="0.2">
      <c r="D48247" s="343"/>
    </row>
    <row r="48248" spans="4:4" x14ac:dyDescent="0.2">
      <c r="D48248" s="343"/>
    </row>
    <row r="48249" spans="4:4" x14ac:dyDescent="0.2">
      <c r="D48249" s="343"/>
    </row>
    <row r="48250" spans="4:4" x14ac:dyDescent="0.2">
      <c r="D48250" s="343"/>
    </row>
    <row r="48251" spans="4:4" x14ac:dyDescent="0.2">
      <c r="D48251" s="343"/>
    </row>
    <row r="48252" spans="4:4" x14ac:dyDescent="0.2">
      <c r="D48252" s="343"/>
    </row>
    <row r="48253" spans="4:4" x14ac:dyDescent="0.2">
      <c r="D48253" s="343"/>
    </row>
    <row r="48254" spans="4:4" x14ac:dyDescent="0.2">
      <c r="D48254" s="343"/>
    </row>
    <row r="48255" spans="4:4" x14ac:dyDescent="0.2">
      <c r="D48255" s="343"/>
    </row>
    <row r="48256" spans="4:4" x14ac:dyDescent="0.2">
      <c r="D48256" s="343"/>
    </row>
    <row r="48257" spans="4:4" x14ac:dyDescent="0.2">
      <c r="D48257" s="343"/>
    </row>
    <row r="48258" spans="4:4" x14ac:dyDescent="0.2">
      <c r="D48258" s="343"/>
    </row>
    <row r="48259" spans="4:4" x14ac:dyDescent="0.2">
      <c r="D48259" s="343"/>
    </row>
    <row r="48260" spans="4:4" x14ac:dyDescent="0.2">
      <c r="D48260" s="343"/>
    </row>
    <row r="48261" spans="4:4" x14ac:dyDescent="0.2">
      <c r="D48261" s="343"/>
    </row>
    <row r="48262" spans="4:4" x14ac:dyDescent="0.2">
      <c r="D48262" s="343"/>
    </row>
    <row r="48263" spans="4:4" x14ac:dyDescent="0.2">
      <c r="D48263" s="343"/>
    </row>
    <row r="48264" spans="4:4" x14ac:dyDescent="0.2">
      <c r="D48264" s="343"/>
    </row>
    <row r="48265" spans="4:4" x14ac:dyDescent="0.2">
      <c r="D48265" s="343"/>
    </row>
    <row r="48266" spans="4:4" x14ac:dyDescent="0.2">
      <c r="D48266" s="343"/>
    </row>
    <row r="48267" spans="4:4" x14ac:dyDescent="0.2">
      <c r="D48267" s="343"/>
    </row>
    <row r="48268" spans="4:4" x14ac:dyDescent="0.2">
      <c r="D48268" s="343"/>
    </row>
    <row r="48269" spans="4:4" x14ac:dyDescent="0.2">
      <c r="D48269" s="343"/>
    </row>
    <row r="48270" spans="4:4" x14ac:dyDescent="0.2">
      <c r="D48270" s="343"/>
    </row>
    <row r="48271" spans="4:4" x14ac:dyDescent="0.2">
      <c r="D48271" s="343"/>
    </row>
    <row r="48272" spans="4:4" x14ac:dyDescent="0.2">
      <c r="D48272" s="343"/>
    </row>
    <row r="48273" spans="4:4" x14ac:dyDescent="0.2">
      <c r="D48273" s="343"/>
    </row>
    <row r="48274" spans="4:4" x14ac:dyDescent="0.2">
      <c r="D48274" s="343"/>
    </row>
    <row r="48275" spans="4:4" x14ac:dyDescent="0.2">
      <c r="D48275" s="343"/>
    </row>
    <row r="48276" spans="4:4" x14ac:dyDescent="0.2">
      <c r="D48276" s="343"/>
    </row>
    <row r="48277" spans="4:4" x14ac:dyDescent="0.2">
      <c r="D48277" s="343"/>
    </row>
    <row r="48278" spans="4:4" x14ac:dyDescent="0.2">
      <c r="D48278" s="343"/>
    </row>
    <row r="48279" spans="4:4" x14ac:dyDescent="0.2">
      <c r="D48279" s="343"/>
    </row>
    <row r="48280" spans="4:4" x14ac:dyDescent="0.2">
      <c r="D48280" s="343"/>
    </row>
    <row r="48281" spans="4:4" x14ac:dyDescent="0.2">
      <c r="D48281" s="343"/>
    </row>
    <row r="48282" spans="4:4" x14ac:dyDescent="0.2">
      <c r="D48282" s="343"/>
    </row>
    <row r="48283" spans="4:4" x14ac:dyDescent="0.2">
      <c r="D48283" s="343"/>
    </row>
    <row r="48284" spans="4:4" x14ac:dyDescent="0.2">
      <c r="D48284" s="343"/>
    </row>
    <row r="48285" spans="4:4" x14ac:dyDescent="0.2">
      <c r="D48285" s="343"/>
    </row>
    <row r="48286" spans="4:4" x14ac:dyDescent="0.2">
      <c r="D48286" s="343"/>
    </row>
    <row r="48287" spans="4:4" x14ac:dyDescent="0.2">
      <c r="D48287" s="343"/>
    </row>
    <row r="48288" spans="4:4" x14ac:dyDescent="0.2">
      <c r="D48288" s="343"/>
    </row>
    <row r="48289" spans="4:4" x14ac:dyDescent="0.2">
      <c r="D48289" s="343"/>
    </row>
    <row r="48290" spans="4:4" x14ac:dyDescent="0.2">
      <c r="D48290" s="343"/>
    </row>
    <row r="48291" spans="4:4" x14ac:dyDescent="0.2">
      <c r="D48291" s="343"/>
    </row>
    <row r="48292" spans="4:4" x14ac:dyDescent="0.2">
      <c r="D48292" s="343"/>
    </row>
    <row r="48293" spans="4:4" x14ac:dyDescent="0.2">
      <c r="D48293" s="343"/>
    </row>
    <row r="48294" spans="4:4" x14ac:dyDescent="0.2">
      <c r="D48294" s="343"/>
    </row>
    <row r="48295" spans="4:4" x14ac:dyDescent="0.2">
      <c r="D48295" s="343"/>
    </row>
    <row r="48296" spans="4:4" x14ac:dyDescent="0.2">
      <c r="D48296" s="343"/>
    </row>
    <row r="48297" spans="4:4" x14ac:dyDescent="0.2">
      <c r="D48297" s="343"/>
    </row>
    <row r="48298" spans="4:4" x14ac:dyDescent="0.2">
      <c r="D48298" s="343"/>
    </row>
    <row r="48299" spans="4:4" x14ac:dyDescent="0.2">
      <c r="D48299" s="343"/>
    </row>
    <row r="48300" spans="4:4" x14ac:dyDescent="0.2">
      <c r="D48300" s="343"/>
    </row>
    <row r="48301" spans="4:4" x14ac:dyDescent="0.2">
      <c r="D48301" s="343"/>
    </row>
    <row r="48302" spans="4:4" x14ac:dyDescent="0.2">
      <c r="D48302" s="343"/>
    </row>
    <row r="48303" spans="4:4" x14ac:dyDescent="0.2">
      <c r="D48303" s="343"/>
    </row>
    <row r="48304" spans="4:4" x14ac:dyDescent="0.2">
      <c r="D48304" s="343"/>
    </row>
    <row r="48305" spans="4:4" x14ac:dyDescent="0.2">
      <c r="D48305" s="343"/>
    </row>
    <row r="48306" spans="4:4" x14ac:dyDescent="0.2">
      <c r="D48306" s="343"/>
    </row>
    <row r="48307" spans="4:4" x14ac:dyDescent="0.2">
      <c r="D48307" s="343"/>
    </row>
    <row r="48308" spans="4:4" x14ac:dyDescent="0.2">
      <c r="D48308" s="343"/>
    </row>
    <row r="48309" spans="4:4" x14ac:dyDescent="0.2">
      <c r="D48309" s="343"/>
    </row>
    <row r="48310" spans="4:4" x14ac:dyDescent="0.2">
      <c r="D48310" s="343"/>
    </row>
    <row r="48311" spans="4:4" x14ac:dyDescent="0.2">
      <c r="D48311" s="343"/>
    </row>
    <row r="48312" spans="4:4" x14ac:dyDescent="0.2">
      <c r="D48312" s="343"/>
    </row>
    <row r="48313" spans="4:4" x14ac:dyDescent="0.2">
      <c r="D48313" s="343"/>
    </row>
    <row r="48314" spans="4:4" x14ac:dyDescent="0.2">
      <c r="D48314" s="343"/>
    </row>
    <row r="48315" spans="4:4" x14ac:dyDescent="0.2">
      <c r="D48315" s="343"/>
    </row>
    <row r="48316" spans="4:4" x14ac:dyDescent="0.2">
      <c r="D48316" s="343"/>
    </row>
    <row r="48317" spans="4:4" x14ac:dyDescent="0.2">
      <c r="D48317" s="343"/>
    </row>
    <row r="48318" spans="4:4" x14ac:dyDescent="0.2">
      <c r="D48318" s="343"/>
    </row>
    <row r="48319" spans="4:4" x14ac:dyDescent="0.2">
      <c r="D48319" s="343"/>
    </row>
    <row r="48320" spans="4:4" x14ac:dyDescent="0.2">
      <c r="D48320" s="343"/>
    </row>
    <row r="48321" spans="4:4" x14ac:dyDescent="0.2">
      <c r="D48321" s="343"/>
    </row>
    <row r="48322" spans="4:4" x14ac:dyDescent="0.2">
      <c r="D48322" s="343"/>
    </row>
    <row r="48323" spans="4:4" x14ac:dyDescent="0.2">
      <c r="D48323" s="343"/>
    </row>
    <row r="48324" spans="4:4" x14ac:dyDescent="0.2">
      <c r="D48324" s="343"/>
    </row>
    <row r="48325" spans="4:4" x14ac:dyDescent="0.2">
      <c r="D48325" s="343"/>
    </row>
    <row r="48326" spans="4:4" x14ac:dyDescent="0.2">
      <c r="D48326" s="343"/>
    </row>
    <row r="48327" spans="4:4" x14ac:dyDescent="0.2">
      <c r="D48327" s="343"/>
    </row>
    <row r="48328" spans="4:4" x14ac:dyDescent="0.2">
      <c r="D48328" s="343"/>
    </row>
    <row r="48329" spans="4:4" x14ac:dyDescent="0.2">
      <c r="D48329" s="343"/>
    </row>
    <row r="48330" spans="4:4" x14ac:dyDescent="0.2">
      <c r="D48330" s="343"/>
    </row>
    <row r="48331" spans="4:4" x14ac:dyDescent="0.2">
      <c r="D48331" s="343"/>
    </row>
    <row r="48332" spans="4:4" x14ac:dyDescent="0.2">
      <c r="D48332" s="343"/>
    </row>
    <row r="48333" spans="4:4" x14ac:dyDescent="0.2">
      <c r="D48333" s="343"/>
    </row>
    <row r="48334" spans="4:4" x14ac:dyDescent="0.2">
      <c r="D48334" s="343"/>
    </row>
    <row r="48335" spans="4:4" x14ac:dyDescent="0.2">
      <c r="D48335" s="343"/>
    </row>
    <row r="48336" spans="4:4" x14ac:dyDescent="0.2">
      <c r="D48336" s="343"/>
    </row>
    <row r="48337" spans="4:4" x14ac:dyDescent="0.2">
      <c r="D48337" s="343"/>
    </row>
    <row r="48338" spans="4:4" x14ac:dyDescent="0.2">
      <c r="D48338" s="343"/>
    </row>
    <row r="48339" spans="4:4" x14ac:dyDescent="0.2">
      <c r="D48339" s="343"/>
    </row>
    <row r="48340" spans="4:4" x14ac:dyDescent="0.2">
      <c r="D48340" s="343"/>
    </row>
    <row r="48341" spans="4:4" x14ac:dyDescent="0.2">
      <c r="D48341" s="343"/>
    </row>
    <row r="48342" spans="4:4" x14ac:dyDescent="0.2">
      <c r="D48342" s="343"/>
    </row>
    <row r="48343" spans="4:4" x14ac:dyDescent="0.2">
      <c r="D48343" s="343"/>
    </row>
    <row r="48344" spans="4:4" x14ac:dyDescent="0.2">
      <c r="D48344" s="343"/>
    </row>
    <row r="48345" spans="4:4" x14ac:dyDescent="0.2">
      <c r="D48345" s="343"/>
    </row>
    <row r="48346" spans="4:4" x14ac:dyDescent="0.2">
      <c r="D48346" s="343"/>
    </row>
    <row r="48347" spans="4:4" x14ac:dyDescent="0.2">
      <c r="D48347" s="343"/>
    </row>
    <row r="48348" spans="4:4" x14ac:dyDescent="0.2">
      <c r="D48348" s="343"/>
    </row>
    <row r="48349" spans="4:4" x14ac:dyDescent="0.2">
      <c r="D48349" s="343"/>
    </row>
    <row r="48350" spans="4:4" x14ac:dyDescent="0.2">
      <c r="D48350" s="343"/>
    </row>
    <row r="48351" spans="4:4" x14ac:dyDescent="0.2">
      <c r="D48351" s="343"/>
    </row>
    <row r="48352" spans="4:4" x14ac:dyDescent="0.2">
      <c r="D48352" s="343"/>
    </row>
    <row r="48353" spans="4:4" x14ac:dyDescent="0.2">
      <c r="D48353" s="343"/>
    </row>
    <row r="48354" spans="4:4" x14ac:dyDescent="0.2">
      <c r="D48354" s="343"/>
    </row>
    <row r="48355" spans="4:4" x14ac:dyDescent="0.2">
      <c r="D48355" s="343"/>
    </row>
    <row r="48356" spans="4:4" x14ac:dyDescent="0.2">
      <c r="D48356" s="343"/>
    </row>
    <row r="48357" spans="4:4" x14ac:dyDescent="0.2">
      <c r="D48357" s="343"/>
    </row>
    <row r="48358" spans="4:4" x14ac:dyDescent="0.2">
      <c r="D48358" s="343"/>
    </row>
    <row r="48359" spans="4:4" x14ac:dyDescent="0.2">
      <c r="D48359" s="343"/>
    </row>
    <row r="48360" spans="4:4" x14ac:dyDescent="0.2">
      <c r="D48360" s="343"/>
    </row>
    <row r="48361" spans="4:4" x14ac:dyDescent="0.2">
      <c r="D48361" s="343"/>
    </row>
    <row r="48362" spans="4:4" x14ac:dyDescent="0.2">
      <c r="D48362" s="343"/>
    </row>
    <row r="48363" spans="4:4" x14ac:dyDescent="0.2">
      <c r="D48363" s="343"/>
    </row>
    <row r="48364" spans="4:4" x14ac:dyDescent="0.2">
      <c r="D48364" s="343"/>
    </row>
    <row r="48365" spans="4:4" x14ac:dyDescent="0.2">
      <c r="D48365" s="343"/>
    </row>
    <row r="48366" spans="4:4" x14ac:dyDescent="0.2">
      <c r="D48366" s="343"/>
    </row>
    <row r="48367" spans="4:4" x14ac:dyDescent="0.2">
      <c r="D48367" s="343"/>
    </row>
    <row r="48368" spans="4:4" x14ac:dyDescent="0.2">
      <c r="D48368" s="343"/>
    </row>
    <row r="48369" spans="4:4" x14ac:dyDescent="0.2">
      <c r="D48369" s="343"/>
    </row>
    <row r="48370" spans="4:4" x14ac:dyDescent="0.2">
      <c r="D48370" s="343"/>
    </row>
    <row r="48371" spans="4:4" x14ac:dyDescent="0.2">
      <c r="D48371" s="343"/>
    </row>
    <row r="48372" spans="4:4" x14ac:dyDescent="0.2">
      <c r="D48372" s="343"/>
    </row>
    <row r="48373" spans="4:4" x14ac:dyDescent="0.2">
      <c r="D48373" s="343"/>
    </row>
    <row r="48374" spans="4:4" x14ac:dyDescent="0.2">
      <c r="D48374" s="343"/>
    </row>
    <row r="48375" spans="4:4" x14ac:dyDescent="0.2">
      <c r="D48375" s="343"/>
    </row>
    <row r="48376" spans="4:4" x14ac:dyDescent="0.2">
      <c r="D48376" s="343"/>
    </row>
    <row r="48377" spans="4:4" x14ac:dyDescent="0.2">
      <c r="D48377" s="343"/>
    </row>
    <row r="48378" spans="4:4" x14ac:dyDescent="0.2">
      <c r="D48378" s="343"/>
    </row>
    <row r="48379" spans="4:4" x14ac:dyDescent="0.2">
      <c r="D48379" s="343"/>
    </row>
    <row r="48380" spans="4:4" x14ac:dyDescent="0.2">
      <c r="D48380" s="343"/>
    </row>
    <row r="48381" spans="4:4" x14ac:dyDescent="0.2">
      <c r="D48381" s="343"/>
    </row>
    <row r="48382" spans="4:4" x14ac:dyDescent="0.2">
      <c r="D48382" s="343"/>
    </row>
    <row r="48383" spans="4:4" x14ac:dyDescent="0.2">
      <c r="D48383" s="343"/>
    </row>
    <row r="48384" spans="4:4" x14ac:dyDescent="0.2">
      <c r="D48384" s="343"/>
    </row>
    <row r="48385" spans="4:4" x14ac:dyDescent="0.2">
      <c r="D48385" s="343"/>
    </row>
    <row r="48386" spans="4:4" x14ac:dyDescent="0.2">
      <c r="D48386" s="343"/>
    </row>
    <row r="48387" spans="4:4" x14ac:dyDescent="0.2">
      <c r="D48387" s="343"/>
    </row>
    <row r="48388" spans="4:4" x14ac:dyDescent="0.2">
      <c r="D48388" s="343"/>
    </row>
    <row r="48389" spans="4:4" x14ac:dyDescent="0.2">
      <c r="D48389" s="343"/>
    </row>
    <row r="48390" spans="4:4" x14ac:dyDescent="0.2">
      <c r="D48390" s="343"/>
    </row>
    <row r="48391" spans="4:4" x14ac:dyDescent="0.2">
      <c r="D48391" s="343"/>
    </row>
    <row r="48392" spans="4:4" x14ac:dyDescent="0.2">
      <c r="D48392" s="343"/>
    </row>
    <row r="48393" spans="4:4" x14ac:dyDescent="0.2">
      <c r="D48393" s="343"/>
    </row>
    <row r="48394" spans="4:4" x14ac:dyDescent="0.2">
      <c r="D48394" s="343"/>
    </row>
    <row r="48395" spans="4:4" x14ac:dyDescent="0.2">
      <c r="D48395" s="343"/>
    </row>
    <row r="48396" spans="4:4" x14ac:dyDescent="0.2">
      <c r="D48396" s="343"/>
    </row>
    <row r="48397" spans="4:4" x14ac:dyDescent="0.2">
      <c r="D48397" s="343"/>
    </row>
    <row r="48398" spans="4:4" x14ac:dyDescent="0.2">
      <c r="D48398" s="343"/>
    </row>
    <row r="48399" spans="4:4" x14ac:dyDescent="0.2">
      <c r="D48399" s="343"/>
    </row>
    <row r="48400" spans="4:4" x14ac:dyDescent="0.2">
      <c r="D48400" s="343"/>
    </row>
    <row r="48401" spans="4:4" x14ac:dyDescent="0.2">
      <c r="D48401" s="343"/>
    </row>
    <row r="48402" spans="4:4" x14ac:dyDescent="0.2">
      <c r="D48402" s="343"/>
    </row>
    <row r="48403" spans="4:4" x14ac:dyDescent="0.2">
      <c r="D48403" s="343"/>
    </row>
    <row r="48404" spans="4:4" x14ac:dyDescent="0.2">
      <c r="D48404" s="343"/>
    </row>
    <row r="48405" spans="4:4" x14ac:dyDescent="0.2">
      <c r="D48405" s="343"/>
    </row>
    <row r="48406" spans="4:4" x14ac:dyDescent="0.2">
      <c r="D48406" s="343"/>
    </row>
    <row r="48407" spans="4:4" x14ac:dyDescent="0.2">
      <c r="D48407" s="343"/>
    </row>
    <row r="48408" spans="4:4" x14ac:dyDescent="0.2">
      <c r="D48408" s="343"/>
    </row>
    <row r="48409" spans="4:4" x14ac:dyDescent="0.2">
      <c r="D48409" s="343"/>
    </row>
    <row r="48410" spans="4:4" x14ac:dyDescent="0.2">
      <c r="D48410" s="343"/>
    </row>
    <row r="48411" spans="4:4" x14ac:dyDescent="0.2">
      <c r="D48411" s="343"/>
    </row>
    <row r="48412" spans="4:4" x14ac:dyDescent="0.2">
      <c r="D48412" s="343"/>
    </row>
    <row r="48413" spans="4:4" x14ac:dyDescent="0.2">
      <c r="D48413" s="343"/>
    </row>
    <row r="48414" spans="4:4" x14ac:dyDescent="0.2">
      <c r="D48414" s="343"/>
    </row>
    <row r="48415" spans="4:4" x14ac:dyDescent="0.2">
      <c r="D48415" s="343"/>
    </row>
    <row r="48416" spans="4:4" x14ac:dyDescent="0.2">
      <c r="D48416" s="343"/>
    </row>
    <row r="48417" spans="4:4" x14ac:dyDescent="0.2">
      <c r="D48417" s="343"/>
    </row>
    <row r="48418" spans="4:4" x14ac:dyDescent="0.2">
      <c r="D48418" s="343"/>
    </row>
    <row r="48419" spans="4:4" x14ac:dyDescent="0.2">
      <c r="D48419" s="343"/>
    </row>
    <row r="48420" spans="4:4" x14ac:dyDescent="0.2">
      <c r="D48420" s="343"/>
    </row>
    <row r="48421" spans="4:4" x14ac:dyDescent="0.2">
      <c r="D48421" s="343"/>
    </row>
    <row r="48422" spans="4:4" x14ac:dyDescent="0.2">
      <c r="D48422" s="343"/>
    </row>
    <row r="48423" spans="4:4" x14ac:dyDescent="0.2">
      <c r="D48423" s="343"/>
    </row>
    <row r="48424" spans="4:4" x14ac:dyDescent="0.2">
      <c r="D48424" s="343"/>
    </row>
    <row r="48425" spans="4:4" x14ac:dyDescent="0.2">
      <c r="D48425" s="343"/>
    </row>
    <row r="48426" spans="4:4" x14ac:dyDescent="0.2">
      <c r="D48426" s="343"/>
    </row>
    <row r="48427" spans="4:4" x14ac:dyDescent="0.2">
      <c r="D48427" s="343"/>
    </row>
    <row r="48428" spans="4:4" x14ac:dyDescent="0.2">
      <c r="D48428" s="343"/>
    </row>
    <row r="48429" spans="4:4" x14ac:dyDescent="0.2">
      <c r="D48429" s="343"/>
    </row>
    <row r="48430" spans="4:4" x14ac:dyDescent="0.2">
      <c r="D48430" s="343"/>
    </row>
    <row r="48431" spans="4:4" x14ac:dyDescent="0.2">
      <c r="D48431" s="343"/>
    </row>
    <row r="48432" spans="4:4" x14ac:dyDescent="0.2">
      <c r="D48432" s="343"/>
    </row>
    <row r="48433" spans="4:4" x14ac:dyDescent="0.2">
      <c r="D48433" s="343"/>
    </row>
    <row r="48434" spans="4:4" x14ac:dyDescent="0.2">
      <c r="D48434" s="343"/>
    </row>
    <row r="48435" spans="4:4" x14ac:dyDescent="0.2">
      <c r="D48435" s="343"/>
    </row>
    <row r="48436" spans="4:4" x14ac:dyDescent="0.2">
      <c r="D48436" s="343"/>
    </row>
    <row r="48437" spans="4:4" x14ac:dyDescent="0.2">
      <c r="D48437" s="343"/>
    </row>
    <row r="48438" spans="4:4" x14ac:dyDescent="0.2">
      <c r="D48438" s="343"/>
    </row>
    <row r="48439" spans="4:4" x14ac:dyDescent="0.2">
      <c r="D48439" s="343"/>
    </row>
    <row r="48440" spans="4:4" x14ac:dyDescent="0.2">
      <c r="D48440" s="343"/>
    </row>
    <row r="48441" spans="4:4" x14ac:dyDescent="0.2">
      <c r="D48441" s="343"/>
    </row>
    <row r="48442" spans="4:4" x14ac:dyDescent="0.2">
      <c r="D48442" s="343"/>
    </row>
    <row r="48443" spans="4:4" x14ac:dyDescent="0.2">
      <c r="D48443" s="343"/>
    </row>
    <row r="48444" spans="4:4" x14ac:dyDescent="0.2">
      <c r="D48444" s="343"/>
    </row>
    <row r="48445" spans="4:4" x14ac:dyDescent="0.2">
      <c r="D48445" s="343"/>
    </row>
    <row r="48446" spans="4:4" x14ac:dyDescent="0.2">
      <c r="D48446" s="343"/>
    </row>
    <row r="48447" spans="4:4" x14ac:dyDescent="0.2">
      <c r="D48447" s="343"/>
    </row>
    <row r="48448" spans="4:4" x14ac:dyDescent="0.2">
      <c r="D48448" s="343"/>
    </row>
    <row r="48449" spans="4:4" x14ac:dyDescent="0.2">
      <c r="D48449" s="343"/>
    </row>
    <row r="48450" spans="4:4" x14ac:dyDescent="0.2">
      <c r="D48450" s="343"/>
    </row>
    <row r="48451" spans="4:4" x14ac:dyDescent="0.2">
      <c r="D48451" s="343"/>
    </row>
    <row r="48452" spans="4:4" x14ac:dyDescent="0.2">
      <c r="D48452" s="343"/>
    </row>
    <row r="48453" spans="4:4" x14ac:dyDescent="0.2">
      <c r="D48453" s="343"/>
    </row>
    <row r="48454" spans="4:4" x14ac:dyDescent="0.2">
      <c r="D48454" s="343"/>
    </row>
    <row r="48455" spans="4:4" x14ac:dyDescent="0.2">
      <c r="D48455" s="343"/>
    </row>
    <row r="48456" spans="4:4" x14ac:dyDescent="0.2">
      <c r="D48456" s="343"/>
    </row>
    <row r="48457" spans="4:4" x14ac:dyDescent="0.2">
      <c r="D48457" s="343"/>
    </row>
    <row r="48458" spans="4:4" x14ac:dyDescent="0.2">
      <c r="D48458" s="343"/>
    </row>
    <row r="48459" spans="4:4" x14ac:dyDescent="0.2">
      <c r="D48459" s="343"/>
    </row>
    <row r="48460" spans="4:4" x14ac:dyDescent="0.2">
      <c r="D48460" s="343"/>
    </row>
    <row r="48461" spans="4:4" x14ac:dyDescent="0.2">
      <c r="D48461" s="343"/>
    </row>
    <row r="48462" spans="4:4" x14ac:dyDescent="0.2">
      <c r="D48462" s="343"/>
    </row>
    <row r="48463" spans="4:4" x14ac:dyDescent="0.2">
      <c r="D48463" s="343"/>
    </row>
    <row r="48464" spans="4:4" x14ac:dyDescent="0.2">
      <c r="D48464" s="343"/>
    </row>
    <row r="48465" spans="4:4" x14ac:dyDescent="0.2">
      <c r="D48465" s="343"/>
    </row>
    <row r="48466" spans="4:4" x14ac:dyDescent="0.2">
      <c r="D48466" s="343"/>
    </row>
    <row r="48467" spans="4:4" x14ac:dyDescent="0.2">
      <c r="D48467" s="343"/>
    </row>
    <row r="48468" spans="4:4" x14ac:dyDescent="0.2">
      <c r="D48468" s="343"/>
    </row>
    <row r="48469" spans="4:4" x14ac:dyDescent="0.2">
      <c r="D48469" s="343"/>
    </row>
    <row r="48470" spans="4:4" x14ac:dyDescent="0.2">
      <c r="D48470" s="343"/>
    </row>
    <row r="48471" spans="4:4" x14ac:dyDescent="0.2">
      <c r="D48471" s="343"/>
    </row>
    <row r="48472" spans="4:4" x14ac:dyDescent="0.2">
      <c r="D48472" s="343"/>
    </row>
    <row r="48473" spans="4:4" x14ac:dyDescent="0.2">
      <c r="D48473" s="343"/>
    </row>
    <row r="48474" spans="4:4" x14ac:dyDescent="0.2">
      <c r="D48474" s="343"/>
    </row>
    <row r="48475" spans="4:4" x14ac:dyDescent="0.2">
      <c r="D48475" s="343"/>
    </row>
    <row r="48476" spans="4:4" x14ac:dyDescent="0.2">
      <c r="D48476" s="343"/>
    </row>
    <row r="48477" spans="4:4" x14ac:dyDescent="0.2">
      <c r="D48477" s="343"/>
    </row>
    <row r="48478" spans="4:4" x14ac:dyDescent="0.2">
      <c r="D48478" s="343"/>
    </row>
    <row r="48479" spans="4:4" x14ac:dyDescent="0.2">
      <c r="D48479" s="343"/>
    </row>
    <row r="48480" spans="4:4" x14ac:dyDescent="0.2">
      <c r="D48480" s="343"/>
    </row>
    <row r="48481" spans="4:4" x14ac:dyDescent="0.2">
      <c r="D48481" s="343"/>
    </row>
    <row r="48482" spans="4:4" x14ac:dyDescent="0.2">
      <c r="D48482" s="343"/>
    </row>
    <row r="48483" spans="4:4" x14ac:dyDescent="0.2">
      <c r="D48483" s="343"/>
    </row>
    <row r="48484" spans="4:4" x14ac:dyDescent="0.2">
      <c r="D48484" s="343"/>
    </row>
    <row r="48485" spans="4:4" x14ac:dyDescent="0.2">
      <c r="D48485" s="343"/>
    </row>
    <row r="48486" spans="4:4" x14ac:dyDescent="0.2">
      <c r="D48486" s="343"/>
    </row>
    <row r="48487" spans="4:4" x14ac:dyDescent="0.2">
      <c r="D48487" s="343"/>
    </row>
    <row r="48488" spans="4:4" x14ac:dyDescent="0.2">
      <c r="D48488" s="343"/>
    </row>
    <row r="48489" spans="4:4" x14ac:dyDescent="0.2">
      <c r="D48489" s="343"/>
    </row>
    <row r="48490" spans="4:4" x14ac:dyDescent="0.2">
      <c r="D48490" s="343"/>
    </row>
    <row r="48491" spans="4:4" x14ac:dyDescent="0.2">
      <c r="D48491" s="343"/>
    </row>
    <row r="48492" spans="4:4" x14ac:dyDescent="0.2">
      <c r="D48492" s="343"/>
    </row>
    <row r="48493" spans="4:4" x14ac:dyDescent="0.2">
      <c r="D48493" s="343"/>
    </row>
    <row r="48494" spans="4:4" x14ac:dyDescent="0.2">
      <c r="D48494" s="343"/>
    </row>
    <row r="48495" spans="4:4" x14ac:dyDescent="0.2">
      <c r="D48495" s="343"/>
    </row>
    <row r="48496" spans="4:4" x14ac:dyDescent="0.2">
      <c r="D48496" s="343"/>
    </row>
    <row r="48497" spans="4:4" x14ac:dyDescent="0.2">
      <c r="D48497" s="343"/>
    </row>
    <row r="48498" spans="4:4" x14ac:dyDescent="0.2">
      <c r="D48498" s="343"/>
    </row>
    <row r="48499" spans="4:4" x14ac:dyDescent="0.2">
      <c r="D48499" s="343"/>
    </row>
    <row r="48500" spans="4:4" x14ac:dyDescent="0.2">
      <c r="D48500" s="343"/>
    </row>
    <row r="48501" spans="4:4" x14ac:dyDescent="0.2">
      <c r="D48501" s="343"/>
    </row>
    <row r="48502" spans="4:4" x14ac:dyDescent="0.2">
      <c r="D48502" s="343"/>
    </row>
    <row r="48503" spans="4:4" x14ac:dyDescent="0.2">
      <c r="D48503" s="343"/>
    </row>
    <row r="48504" spans="4:4" x14ac:dyDescent="0.2">
      <c r="D48504" s="343"/>
    </row>
    <row r="48505" spans="4:4" x14ac:dyDescent="0.2">
      <c r="D48505" s="343"/>
    </row>
    <row r="48506" spans="4:4" x14ac:dyDescent="0.2">
      <c r="D48506" s="343"/>
    </row>
    <row r="48507" spans="4:4" x14ac:dyDescent="0.2">
      <c r="D48507" s="343"/>
    </row>
    <row r="48508" spans="4:4" x14ac:dyDescent="0.2">
      <c r="D48508" s="343"/>
    </row>
    <row r="48509" spans="4:4" x14ac:dyDescent="0.2">
      <c r="D48509" s="343"/>
    </row>
    <row r="48510" spans="4:4" x14ac:dyDescent="0.2">
      <c r="D48510" s="343"/>
    </row>
    <row r="48511" spans="4:4" x14ac:dyDescent="0.2">
      <c r="D48511" s="343"/>
    </row>
    <row r="48512" spans="4:4" x14ac:dyDescent="0.2">
      <c r="D48512" s="343"/>
    </row>
    <row r="48513" spans="4:4" x14ac:dyDescent="0.2">
      <c r="D48513" s="343"/>
    </row>
    <row r="48514" spans="4:4" x14ac:dyDescent="0.2">
      <c r="D48514" s="343"/>
    </row>
    <row r="48515" spans="4:4" x14ac:dyDescent="0.2">
      <c r="D48515" s="343"/>
    </row>
    <row r="48516" spans="4:4" x14ac:dyDescent="0.2">
      <c r="D48516" s="343"/>
    </row>
    <row r="48517" spans="4:4" x14ac:dyDescent="0.2">
      <c r="D48517" s="343"/>
    </row>
    <row r="48518" spans="4:4" x14ac:dyDescent="0.2">
      <c r="D48518" s="343"/>
    </row>
    <row r="48519" spans="4:4" x14ac:dyDescent="0.2">
      <c r="D48519" s="343"/>
    </row>
    <row r="48520" spans="4:4" x14ac:dyDescent="0.2">
      <c r="D48520" s="343"/>
    </row>
    <row r="48521" spans="4:4" x14ac:dyDescent="0.2">
      <c r="D48521" s="343"/>
    </row>
    <row r="48522" spans="4:4" x14ac:dyDescent="0.2">
      <c r="D48522" s="343"/>
    </row>
    <row r="48523" spans="4:4" x14ac:dyDescent="0.2">
      <c r="D48523" s="343"/>
    </row>
    <row r="48524" spans="4:4" x14ac:dyDescent="0.2">
      <c r="D48524" s="343"/>
    </row>
    <row r="48525" spans="4:4" x14ac:dyDescent="0.2">
      <c r="D48525" s="343"/>
    </row>
    <row r="48526" spans="4:4" x14ac:dyDescent="0.2">
      <c r="D48526" s="343"/>
    </row>
    <row r="48527" spans="4:4" x14ac:dyDescent="0.2">
      <c r="D48527" s="343"/>
    </row>
    <row r="48528" spans="4:4" x14ac:dyDescent="0.2">
      <c r="D48528" s="343"/>
    </row>
    <row r="48529" spans="4:4" x14ac:dyDescent="0.2">
      <c r="D48529" s="343"/>
    </row>
    <row r="48530" spans="4:4" x14ac:dyDescent="0.2">
      <c r="D48530" s="343"/>
    </row>
    <row r="48531" spans="4:4" x14ac:dyDescent="0.2">
      <c r="D48531" s="343"/>
    </row>
    <row r="48532" spans="4:4" x14ac:dyDescent="0.2">
      <c r="D48532" s="343"/>
    </row>
    <row r="48533" spans="4:4" x14ac:dyDescent="0.2">
      <c r="D48533" s="343"/>
    </row>
    <row r="48534" spans="4:4" x14ac:dyDescent="0.2">
      <c r="D48534" s="343"/>
    </row>
    <row r="48535" spans="4:4" x14ac:dyDescent="0.2">
      <c r="D48535" s="343"/>
    </row>
    <row r="48536" spans="4:4" x14ac:dyDescent="0.2">
      <c r="D48536" s="343"/>
    </row>
    <row r="48537" spans="4:4" x14ac:dyDescent="0.2">
      <c r="D48537" s="343"/>
    </row>
    <row r="48538" spans="4:4" x14ac:dyDescent="0.2">
      <c r="D48538" s="343"/>
    </row>
    <row r="48539" spans="4:4" x14ac:dyDescent="0.2">
      <c r="D48539" s="343"/>
    </row>
    <row r="48540" spans="4:4" x14ac:dyDescent="0.2">
      <c r="D48540" s="343"/>
    </row>
    <row r="48541" spans="4:4" x14ac:dyDescent="0.2">
      <c r="D48541" s="343"/>
    </row>
    <row r="48542" spans="4:4" x14ac:dyDescent="0.2">
      <c r="D48542" s="343"/>
    </row>
    <row r="48543" spans="4:4" x14ac:dyDescent="0.2">
      <c r="D48543" s="343"/>
    </row>
    <row r="48544" spans="4:4" x14ac:dyDescent="0.2">
      <c r="D48544" s="343"/>
    </row>
    <row r="48545" spans="4:4" x14ac:dyDescent="0.2">
      <c r="D48545" s="343"/>
    </row>
    <row r="48546" spans="4:4" x14ac:dyDescent="0.2">
      <c r="D48546" s="343"/>
    </row>
    <row r="48547" spans="4:4" x14ac:dyDescent="0.2">
      <c r="D48547" s="343"/>
    </row>
    <row r="48548" spans="4:4" x14ac:dyDescent="0.2">
      <c r="D48548" s="343"/>
    </row>
    <row r="48549" spans="4:4" x14ac:dyDescent="0.2">
      <c r="D48549" s="343"/>
    </row>
    <row r="48550" spans="4:4" x14ac:dyDescent="0.2">
      <c r="D48550" s="343"/>
    </row>
    <row r="48551" spans="4:4" x14ac:dyDescent="0.2">
      <c r="D48551" s="343"/>
    </row>
    <row r="48552" spans="4:4" x14ac:dyDescent="0.2">
      <c r="D48552" s="343"/>
    </row>
    <row r="48553" spans="4:4" x14ac:dyDescent="0.2">
      <c r="D48553" s="343"/>
    </row>
    <row r="48554" spans="4:4" x14ac:dyDescent="0.2">
      <c r="D48554" s="343"/>
    </row>
    <row r="48555" spans="4:4" x14ac:dyDescent="0.2">
      <c r="D48555" s="343"/>
    </row>
    <row r="48556" spans="4:4" x14ac:dyDescent="0.2">
      <c r="D48556" s="343"/>
    </row>
    <row r="48557" spans="4:4" x14ac:dyDescent="0.2">
      <c r="D48557" s="343"/>
    </row>
    <row r="48558" spans="4:4" x14ac:dyDescent="0.2">
      <c r="D48558" s="343"/>
    </row>
    <row r="48559" spans="4:4" x14ac:dyDescent="0.2">
      <c r="D48559" s="343"/>
    </row>
    <row r="48560" spans="4:4" x14ac:dyDescent="0.2">
      <c r="D48560" s="343"/>
    </row>
    <row r="48561" spans="4:4" x14ac:dyDescent="0.2">
      <c r="D48561" s="343"/>
    </row>
    <row r="48562" spans="4:4" x14ac:dyDescent="0.2">
      <c r="D48562" s="343"/>
    </row>
    <row r="48563" spans="4:4" x14ac:dyDescent="0.2">
      <c r="D48563" s="343"/>
    </row>
    <row r="48564" spans="4:4" x14ac:dyDescent="0.2">
      <c r="D48564" s="343"/>
    </row>
    <row r="48565" spans="4:4" x14ac:dyDescent="0.2">
      <c r="D48565" s="343"/>
    </row>
    <row r="48566" spans="4:4" x14ac:dyDescent="0.2">
      <c r="D48566" s="343"/>
    </row>
    <row r="48567" spans="4:4" x14ac:dyDescent="0.2">
      <c r="D48567" s="343"/>
    </row>
    <row r="48568" spans="4:4" x14ac:dyDescent="0.2">
      <c r="D48568" s="343"/>
    </row>
    <row r="48569" spans="4:4" x14ac:dyDescent="0.2">
      <c r="D48569" s="343"/>
    </row>
    <row r="48570" spans="4:4" x14ac:dyDescent="0.2">
      <c r="D48570" s="343"/>
    </row>
    <row r="48571" spans="4:4" x14ac:dyDescent="0.2">
      <c r="D48571" s="343"/>
    </row>
    <row r="48572" spans="4:4" x14ac:dyDescent="0.2">
      <c r="D48572" s="343"/>
    </row>
    <row r="48573" spans="4:4" x14ac:dyDescent="0.2">
      <c r="D48573" s="343"/>
    </row>
    <row r="48574" spans="4:4" x14ac:dyDescent="0.2">
      <c r="D48574" s="343"/>
    </row>
    <row r="48575" spans="4:4" x14ac:dyDescent="0.2">
      <c r="D48575" s="343"/>
    </row>
    <row r="48576" spans="4:4" x14ac:dyDescent="0.2">
      <c r="D48576" s="343"/>
    </row>
    <row r="48577" spans="4:4" x14ac:dyDescent="0.2">
      <c r="D48577" s="343"/>
    </row>
    <row r="48578" spans="4:4" x14ac:dyDescent="0.2">
      <c r="D48578" s="343"/>
    </row>
    <row r="48579" spans="4:4" x14ac:dyDescent="0.2">
      <c r="D48579" s="343"/>
    </row>
    <row r="48580" spans="4:4" x14ac:dyDescent="0.2">
      <c r="D48580" s="343"/>
    </row>
    <row r="48581" spans="4:4" x14ac:dyDescent="0.2">
      <c r="D48581" s="343"/>
    </row>
    <row r="48582" spans="4:4" x14ac:dyDescent="0.2">
      <c r="D48582" s="343"/>
    </row>
    <row r="48583" spans="4:4" x14ac:dyDescent="0.2">
      <c r="D48583" s="343"/>
    </row>
    <row r="48584" spans="4:4" x14ac:dyDescent="0.2">
      <c r="D48584" s="343"/>
    </row>
    <row r="48585" spans="4:4" x14ac:dyDescent="0.2">
      <c r="D48585" s="343"/>
    </row>
    <row r="48586" spans="4:4" x14ac:dyDescent="0.2">
      <c r="D48586" s="343"/>
    </row>
    <row r="48587" spans="4:4" x14ac:dyDescent="0.2">
      <c r="D48587" s="343"/>
    </row>
    <row r="48588" spans="4:4" x14ac:dyDescent="0.2">
      <c r="D48588" s="343"/>
    </row>
    <row r="48589" spans="4:4" x14ac:dyDescent="0.2">
      <c r="D48589" s="343"/>
    </row>
    <row r="48590" spans="4:4" x14ac:dyDescent="0.2">
      <c r="D48590" s="343"/>
    </row>
    <row r="48591" spans="4:4" x14ac:dyDescent="0.2">
      <c r="D48591" s="343"/>
    </row>
    <row r="48592" spans="4:4" x14ac:dyDescent="0.2">
      <c r="D48592" s="343"/>
    </row>
    <row r="48593" spans="4:4" x14ac:dyDescent="0.2">
      <c r="D48593" s="343"/>
    </row>
    <row r="48594" spans="4:4" x14ac:dyDescent="0.2">
      <c r="D48594" s="343"/>
    </row>
    <row r="48595" spans="4:4" x14ac:dyDescent="0.2">
      <c r="D48595" s="343"/>
    </row>
    <row r="48596" spans="4:4" x14ac:dyDescent="0.2">
      <c r="D48596" s="343"/>
    </row>
    <row r="48597" spans="4:4" x14ac:dyDescent="0.2">
      <c r="D48597" s="343"/>
    </row>
    <row r="48598" spans="4:4" x14ac:dyDescent="0.2">
      <c r="D48598" s="343"/>
    </row>
    <row r="48599" spans="4:4" x14ac:dyDescent="0.2">
      <c r="D48599" s="343"/>
    </row>
    <row r="48600" spans="4:4" x14ac:dyDescent="0.2">
      <c r="D48600" s="343"/>
    </row>
    <row r="48601" spans="4:4" x14ac:dyDescent="0.2">
      <c r="D48601" s="343"/>
    </row>
    <row r="48602" spans="4:4" x14ac:dyDescent="0.2">
      <c r="D48602" s="343"/>
    </row>
    <row r="48603" spans="4:4" x14ac:dyDescent="0.2">
      <c r="D48603" s="343"/>
    </row>
    <row r="48604" spans="4:4" x14ac:dyDescent="0.2">
      <c r="D48604" s="343"/>
    </row>
    <row r="48605" spans="4:4" x14ac:dyDescent="0.2">
      <c r="D48605" s="343"/>
    </row>
    <row r="48606" spans="4:4" x14ac:dyDescent="0.2">
      <c r="D48606" s="343"/>
    </row>
    <row r="48607" spans="4:4" x14ac:dyDescent="0.2">
      <c r="D48607" s="343"/>
    </row>
    <row r="48608" spans="4:4" x14ac:dyDescent="0.2">
      <c r="D48608" s="343"/>
    </row>
    <row r="48609" spans="4:4" x14ac:dyDescent="0.2">
      <c r="D48609" s="343"/>
    </row>
    <row r="48610" spans="4:4" x14ac:dyDescent="0.2">
      <c r="D48610" s="343"/>
    </row>
    <row r="48611" spans="4:4" x14ac:dyDescent="0.2">
      <c r="D48611" s="343"/>
    </row>
    <row r="48612" spans="4:4" x14ac:dyDescent="0.2">
      <c r="D48612" s="343"/>
    </row>
    <row r="48613" spans="4:4" x14ac:dyDescent="0.2">
      <c r="D48613" s="343"/>
    </row>
    <row r="48614" spans="4:4" x14ac:dyDescent="0.2">
      <c r="D48614" s="343"/>
    </row>
    <row r="48615" spans="4:4" x14ac:dyDescent="0.2">
      <c r="D48615" s="343"/>
    </row>
    <row r="48616" spans="4:4" x14ac:dyDescent="0.2">
      <c r="D48616" s="343"/>
    </row>
    <row r="48617" spans="4:4" x14ac:dyDescent="0.2">
      <c r="D48617" s="343"/>
    </row>
    <row r="48618" spans="4:4" x14ac:dyDescent="0.2">
      <c r="D48618" s="343"/>
    </row>
    <row r="48619" spans="4:4" x14ac:dyDescent="0.2">
      <c r="D48619" s="343"/>
    </row>
    <row r="48620" spans="4:4" x14ac:dyDescent="0.2">
      <c r="D48620" s="343"/>
    </row>
    <row r="48621" spans="4:4" x14ac:dyDescent="0.2">
      <c r="D48621" s="343"/>
    </row>
    <row r="48622" spans="4:4" x14ac:dyDescent="0.2">
      <c r="D48622" s="343"/>
    </row>
    <row r="48623" spans="4:4" x14ac:dyDescent="0.2">
      <c r="D48623" s="343"/>
    </row>
    <row r="48624" spans="4:4" x14ac:dyDescent="0.2">
      <c r="D48624" s="343"/>
    </row>
    <row r="48625" spans="4:4" x14ac:dyDescent="0.2">
      <c r="D48625" s="343"/>
    </row>
    <row r="48626" spans="4:4" x14ac:dyDescent="0.2">
      <c r="D48626" s="343"/>
    </row>
    <row r="48627" spans="4:4" x14ac:dyDescent="0.2">
      <c r="D48627" s="343"/>
    </row>
    <row r="48628" spans="4:4" x14ac:dyDescent="0.2">
      <c r="D48628" s="343"/>
    </row>
    <row r="48629" spans="4:4" x14ac:dyDescent="0.2">
      <c r="D48629" s="343"/>
    </row>
    <row r="48630" spans="4:4" x14ac:dyDescent="0.2">
      <c r="D48630" s="343"/>
    </row>
    <row r="48631" spans="4:4" x14ac:dyDescent="0.2">
      <c r="D48631" s="343"/>
    </row>
    <row r="48632" spans="4:4" x14ac:dyDescent="0.2">
      <c r="D48632" s="343"/>
    </row>
    <row r="48633" spans="4:4" x14ac:dyDescent="0.2">
      <c r="D48633" s="343"/>
    </row>
    <row r="48634" spans="4:4" x14ac:dyDescent="0.2">
      <c r="D48634" s="343"/>
    </row>
    <row r="48635" spans="4:4" x14ac:dyDescent="0.2">
      <c r="D48635" s="343"/>
    </row>
    <row r="48636" spans="4:4" x14ac:dyDescent="0.2">
      <c r="D48636" s="343"/>
    </row>
    <row r="48637" spans="4:4" x14ac:dyDescent="0.2">
      <c r="D48637" s="343"/>
    </row>
    <row r="48638" spans="4:4" x14ac:dyDescent="0.2">
      <c r="D48638" s="343"/>
    </row>
    <row r="48639" spans="4:4" x14ac:dyDescent="0.2">
      <c r="D48639" s="343"/>
    </row>
    <row r="48640" spans="4:4" x14ac:dyDescent="0.2">
      <c r="D48640" s="343"/>
    </row>
    <row r="48641" spans="4:4" x14ac:dyDescent="0.2">
      <c r="D48641" s="343"/>
    </row>
    <row r="48642" spans="4:4" x14ac:dyDescent="0.2">
      <c r="D48642" s="343"/>
    </row>
    <row r="48643" spans="4:4" x14ac:dyDescent="0.2">
      <c r="D48643" s="343"/>
    </row>
    <row r="48644" spans="4:4" x14ac:dyDescent="0.2">
      <c r="D48644" s="343"/>
    </row>
    <row r="48645" spans="4:4" x14ac:dyDescent="0.2">
      <c r="D48645" s="343"/>
    </row>
    <row r="48646" spans="4:4" x14ac:dyDescent="0.2">
      <c r="D48646" s="343"/>
    </row>
    <row r="48647" spans="4:4" x14ac:dyDescent="0.2">
      <c r="D48647" s="343"/>
    </row>
    <row r="48648" spans="4:4" x14ac:dyDescent="0.2">
      <c r="D48648" s="343"/>
    </row>
    <row r="48649" spans="4:4" x14ac:dyDescent="0.2">
      <c r="D48649" s="343"/>
    </row>
    <row r="48650" spans="4:4" x14ac:dyDescent="0.2">
      <c r="D48650" s="343"/>
    </row>
    <row r="48651" spans="4:4" x14ac:dyDescent="0.2">
      <c r="D48651" s="343"/>
    </row>
    <row r="48652" spans="4:4" x14ac:dyDescent="0.2">
      <c r="D48652" s="343"/>
    </row>
    <row r="48653" spans="4:4" x14ac:dyDescent="0.2">
      <c r="D48653" s="343"/>
    </row>
    <row r="48654" spans="4:4" x14ac:dyDescent="0.2">
      <c r="D48654" s="343"/>
    </row>
    <row r="48655" spans="4:4" x14ac:dyDescent="0.2">
      <c r="D48655" s="343"/>
    </row>
    <row r="48656" spans="4:4" x14ac:dyDescent="0.2">
      <c r="D48656" s="343"/>
    </row>
    <row r="48657" spans="4:4" x14ac:dyDescent="0.2">
      <c r="D48657" s="343"/>
    </row>
    <row r="48658" spans="4:4" x14ac:dyDescent="0.2">
      <c r="D48658" s="343"/>
    </row>
    <row r="48659" spans="4:4" x14ac:dyDescent="0.2">
      <c r="D48659" s="343"/>
    </row>
    <row r="48660" spans="4:4" x14ac:dyDescent="0.2">
      <c r="D48660" s="343"/>
    </row>
    <row r="48661" spans="4:4" x14ac:dyDescent="0.2">
      <c r="D48661" s="343"/>
    </row>
    <row r="48662" spans="4:4" x14ac:dyDescent="0.2">
      <c r="D48662" s="343"/>
    </row>
    <row r="48663" spans="4:4" x14ac:dyDescent="0.2">
      <c r="D48663" s="343"/>
    </row>
    <row r="48664" spans="4:4" x14ac:dyDescent="0.2">
      <c r="D48664" s="343"/>
    </row>
    <row r="48665" spans="4:4" x14ac:dyDescent="0.2">
      <c r="D48665" s="343"/>
    </row>
    <row r="48666" spans="4:4" x14ac:dyDescent="0.2">
      <c r="D48666" s="343"/>
    </row>
    <row r="48667" spans="4:4" x14ac:dyDescent="0.2">
      <c r="D48667" s="343"/>
    </row>
    <row r="48668" spans="4:4" x14ac:dyDescent="0.2">
      <c r="D48668" s="343"/>
    </row>
    <row r="48669" spans="4:4" x14ac:dyDescent="0.2">
      <c r="D48669" s="343"/>
    </row>
    <row r="48670" spans="4:4" x14ac:dyDescent="0.2">
      <c r="D48670" s="343"/>
    </row>
    <row r="48671" spans="4:4" x14ac:dyDescent="0.2">
      <c r="D48671" s="343"/>
    </row>
    <row r="48672" spans="4:4" x14ac:dyDescent="0.2">
      <c r="D48672" s="343"/>
    </row>
    <row r="48673" spans="4:4" x14ac:dyDescent="0.2">
      <c r="D48673" s="343"/>
    </row>
    <row r="48674" spans="4:4" x14ac:dyDescent="0.2">
      <c r="D48674" s="343"/>
    </row>
    <row r="48675" spans="4:4" x14ac:dyDescent="0.2">
      <c r="D48675" s="343"/>
    </row>
    <row r="48676" spans="4:4" x14ac:dyDescent="0.2">
      <c r="D48676" s="343"/>
    </row>
    <row r="48677" spans="4:4" x14ac:dyDescent="0.2">
      <c r="D48677" s="343"/>
    </row>
    <row r="48678" spans="4:4" x14ac:dyDescent="0.2">
      <c r="D48678" s="343"/>
    </row>
    <row r="48679" spans="4:4" x14ac:dyDescent="0.2">
      <c r="D48679" s="343"/>
    </row>
    <row r="48680" spans="4:4" x14ac:dyDescent="0.2">
      <c r="D48680" s="343"/>
    </row>
    <row r="48681" spans="4:4" x14ac:dyDescent="0.2">
      <c r="D48681" s="343"/>
    </row>
    <row r="48682" spans="4:4" x14ac:dyDescent="0.2">
      <c r="D48682" s="343"/>
    </row>
    <row r="48683" spans="4:4" x14ac:dyDescent="0.2">
      <c r="D48683" s="343"/>
    </row>
    <row r="48684" spans="4:4" x14ac:dyDescent="0.2">
      <c r="D48684" s="343"/>
    </row>
    <row r="48685" spans="4:4" x14ac:dyDescent="0.2">
      <c r="D48685" s="343"/>
    </row>
    <row r="48686" spans="4:4" x14ac:dyDescent="0.2">
      <c r="D48686" s="343"/>
    </row>
    <row r="48687" spans="4:4" x14ac:dyDescent="0.2">
      <c r="D48687" s="343"/>
    </row>
    <row r="48688" spans="4:4" x14ac:dyDescent="0.2">
      <c r="D48688" s="343"/>
    </row>
    <row r="48689" spans="4:4" x14ac:dyDescent="0.2">
      <c r="D48689" s="343"/>
    </row>
    <row r="48690" spans="4:4" x14ac:dyDescent="0.2">
      <c r="D48690" s="343"/>
    </row>
    <row r="48691" spans="4:4" x14ac:dyDescent="0.2">
      <c r="D48691" s="343"/>
    </row>
    <row r="48692" spans="4:4" x14ac:dyDescent="0.2">
      <c r="D48692" s="343"/>
    </row>
    <row r="48693" spans="4:4" x14ac:dyDescent="0.2">
      <c r="D48693" s="343"/>
    </row>
    <row r="48694" spans="4:4" x14ac:dyDescent="0.2">
      <c r="D48694" s="343"/>
    </row>
    <row r="48695" spans="4:4" x14ac:dyDescent="0.2">
      <c r="D48695" s="343"/>
    </row>
    <row r="48696" spans="4:4" x14ac:dyDescent="0.2">
      <c r="D48696" s="343"/>
    </row>
    <row r="48697" spans="4:4" x14ac:dyDescent="0.2">
      <c r="D48697" s="343"/>
    </row>
    <row r="48698" spans="4:4" x14ac:dyDescent="0.2">
      <c r="D48698" s="343"/>
    </row>
    <row r="48699" spans="4:4" x14ac:dyDescent="0.2">
      <c r="D48699" s="343"/>
    </row>
    <row r="48700" spans="4:4" x14ac:dyDescent="0.2">
      <c r="D48700" s="343"/>
    </row>
    <row r="48701" spans="4:4" x14ac:dyDescent="0.2">
      <c r="D48701" s="343"/>
    </row>
    <row r="48702" spans="4:4" x14ac:dyDescent="0.2">
      <c r="D48702" s="343"/>
    </row>
    <row r="48703" spans="4:4" x14ac:dyDescent="0.2">
      <c r="D48703" s="343"/>
    </row>
    <row r="48704" spans="4:4" x14ac:dyDescent="0.2">
      <c r="D48704" s="343"/>
    </row>
    <row r="48705" spans="4:4" x14ac:dyDescent="0.2">
      <c r="D48705" s="343"/>
    </row>
    <row r="48706" spans="4:4" x14ac:dyDescent="0.2">
      <c r="D48706" s="343"/>
    </row>
    <row r="48707" spans="4:4" x14ac:dyDescent="0.2">
      <c r="D48707" s="343"/>
    </row>
    <row r="48708" spans="4:4" x14ac:dyDescent="0.2">
      <c r="D48708" s="343"/>
    </row>
    <row r="48709" spans="4:4" x14ac:dyDescent="0.2">
      <c r="D48709" s="343"/>
    </row>
    <row r="48710" spans="4:4" x14ac:dyDescent="0.2">
      <c r="D48710" s="343"/>
    </row>
    <row r="48711" spans="4:4" x14ac:dyDescent="0.2">
      <c r="D48711" s="343"/>
    </row>
    <row r="48712" spans="4:4" x14ac:dyDescent="0.2">
      <c r="D48712" s="343"/>
    </row>
    <row r="48713" spans="4:4" x14ac:dyDescent="0.2">
      <c r="D48713" s="343"/>
    </row>
    <row r="48714" spans="4:4" x14ac:dyDescent="0.2">
      <c r="D48714" s="343"/>
    </row>
    <row r="48715" spans="4:4" x14ac:dyDescent="0.2">
      <c r="D48715" s="343"/>
    </row>
    <row r="48716" spans="4:4" x14ac:dyDescent="0.2">
      <c r="D48716" s="343"/>
    </row>
    <row r="48717" spans="4:4" x14ac:dyDescent="0.2">
      <c r="D48717" s="343"/>
    </row>
    <row r="48718" spans="4:4" x14ac:dyDescent="0.2">
      <c r="D48718" s="343"/>
    </row>
    <row r="48719" spans="4:4" x14ac:dyDescent="0.2">
      <c r="D48719" s="343"/>
    </row>
    <row r="48720" spans="4:4" x14ac:dyDescent="0.2">
      <c r="D48720" s="343"/>
    </row>
    <row r="48721" spans="4:4" x14ac:dyDescent="0.2">
      <c r="D48721" s="343"/>
    </row>
    <row r="48722" spans="4:4" x14ac:dyDescent="0.2">
      <c r="D48722" s="343"/>
    </row>
    <row r="48723" spans="4:4" x14ac:dyDescent="0.2">
      <c r="D48723" s="343"/>
    </row>
    <row r="48724" spans="4:4" x14ac:dyDescent="0.2">
      <c r="D48724" s="343"/>
    </row>
    <row r="48725" spans="4:4" x14ac:dyDescent="0.2">
      <c r="D48725" s="343"/>
    </row>
    <row r="48726" spans="4:4" x14ac:dyDescent="0.2">
      <c r="D48726" s="343"/>
    </row>
    <row r="48727" spans="4:4" x14ac:dyDescent="0.2">
      <c r="D48727" s="343"/>
    </row>
    <row r="48728" spans="4:4" x14ac:dyDescent="0.2">
      <c r="D48728" s="343"/>
    </row>
    <row r="48729" spans="4:4" x14ac:dyDescent="0.2">
      <c r="D48729" s="343"/>
    </row>
    <row r="48730" spans="4:4" x14ac:dyDescent="0.2">
      <c r="D48730" s="343"/>
    </row>
    <row r="48731" spans="4:4" x14ac:dyDescent="0.2">
      <c r="D48731" s="343"/>
    </row>
    <row r="48732" spans="4:4" x14ac:dyDescent="0.2">
      <c r="D48732" s="343"/>
    </row>
    <row r="48733" spans="4:4" x14ac:dyDescent="0.2">
      <c r="D48733" s="343"/>
    </row>
    <row r="48734" spans="4:4" x14ac:dyDescent="0.2">
      <c r="D48734" s="343"/>
    </row>
    <row r="48735" spans="4:4" x14ac:dyDescent="0.2">
      <c r="D48735" s="343"/>
    </row>
    <row r="48736" spans="4:4" x14ac:dyDescent="0.2">
      <c r="D48736" s="343"/>
    </row>
    <row r="48737" spans="4:4" x14ac:dyDescent="0.2">
      <c r="D48737" s="343"/>
    </row>
    <row r="48738" spans="4:4" x14ac:dyDescent="0.2">
      <c r="D48738" s="343"/>
    </row>
    <row r="48739" spans="4:4" x14ac:dyDescent="0.2">
      <c r="D48739" s="343"/>
    </row>
    <row r="48740" spans="4:4" x14ac:dyDescent="0.2">
      <c r="D48740" s="343"/>
    </row>
    <row r="48741" spans="4:4" x14ac:dyDescent="0.2">
      <c r="D48741" s="343"/>
    </row>
    <row r="48742" spans="4:4" x14ac:dyDescent="0.2">
      <c r="D48742" s="343"/>
    </row>
    <row r="48743" spans="4:4" x14ac:dyDescent="0.2">
      <c r="D48743" s="343"/>
    </row>
    <row r="48744" spans="4:4" x14ac:dyDescent="0.2">
      <c r="D48744" s="343"/>
    </row>
    <row r="48745" spans="4:4" x14ac:dyDescent="0.2">
      <c r="D48745" s="343"/>
    </row>
    <row r="48746" spans="4:4" x14ac:dyDescent="0.2">
      <c r="D48746" s="343"/>
    </row>
    <row r="48747" spans="4:4" x14ac:dyDescent="0.2">
      <c r="D48747" s="343"/>
    </row>
    <row r="48748" spans="4:4" x14ac:dyDescent="0.2">
      <c r="D48748" s="343"/>
    </row>
    <row r="48749" spans="4:4" x14ac:dyDescent="0.2">
      <c r="D48749" s="343"/>
    </row>
    <row r="48750" spans="4:4" x14ac:dyDescent="0.2">
      <c r="D48750" s="343"/>
    </row>
    <row r="48751" spans="4:4" x14ac:dyDescent="0.2">
      <c r="D48751" s="343"/>
    </row>
    <row r="48752" spans="4:4" x14ac:dyDescent="0.2">
      <c r="D48752" s="343"/>
    </row>
    <row r="48753" spans="4:4" x14ac:dyDescent="0.2">
      <c r="D48753" s="343"/>
    </row>
    <row r="48754" spans="4:4" x14ac:dyDescent="0.2">
      <c r="D48754" s="343"/>
    </row>
    <row r="48755" spans="4:4" x14ac:dyDescent="0.2">
      <c r="D48755" s="343"/>
    </row>
    <row r="48756" spans="4:4" x14ac:dyDescent="0.2">
      <c r="D48756" s="343"/>
    </row>
    <row r="48757" spans="4:4" x14ac:dyDescent="0.2">
      <c r="D48757" s="343"/>
    </row>
    <row r="48758" spans="4:4" x14ac:dyDescent="0.2">
      <c r="D48758" s="343"/>
    </row>
    <row r="48759" spans="4:4" x14ac:dyDescent="0.2">
      <c r="D48759" s="343"/>
    </row>
    <row r="48760" spans="4:4" x14ac:dyDescent="0.2">
      <c r="D48760" s="343"/>
    </row>
    <row r="48761" spans="4:4" x14ac:dyDescent="0.2">
      <c r="D48761" s="343"/>
    </row>
    <row r="48762" spans="4:4" x14ac:dyDescent="0.2">
      <c r="D48762" s="343"/>
    </row>
    <row r="48763" spans="4:4" x14ac:dyDescent="0.2">
      <c r="D48763" s="343"/>
    </row>
    <row r="48764" spans="4:4" x14ac:dyDescent="0.2">
      <c r="D48764" s="343"/>
    </row>
    <row r="48765" spans="4:4" x14ac:dyDescent="0.2">
      <c r="D48765" s="343"/>
    </row>
    <row r="48766" spans="4:4" x14ac:dyDescent="0.2">
      <c r="D48766" s="343"/>
    </row>
    <row r="48767" spans="4:4" x14ac:dyDescent="0.2">
      <c r="D48767" s="343"/>
    </row>
    <row r="48768" spans="4:4" x14ac:dyDescent="0.2">
      <c r="D48768" s="343"/>
    </row>
    <row r="48769" spans="4:4" x14ac:dyDescent="0.2">
      <c r="D48769" s="343"/>
    </row>
    <row r="48770" spans="4:4" x14ac:dyDescent="0.2">
      <c r="D48770" s="343"/>
    </row>
    <row r="48771" spans="4:4" x14ac:dyDescent="0.2">
      <c r="D48771" s="343"/>
    </row>
    <row r="48772" spans="4:4" x14ac:dyDescent="0.2">
      <c r="D48772" s="343"/>
    </row>
    <row r="48773" spans="4:4" x14ac:dyDescent="0.2">
      <c r="D48773" s="343"/>
    </row>
    <row r="48774" spans="4:4" x14ac:dyDescent="0.2">
      <c r="D48774" s="343"/>
    </row>
    <row r="48775" spans="4:4" x14ac:dyDescent="0.2">
      <c r="D48775" s="343"/>
    </row>
    <row r="48776" spans="4:4" x14ac:dyDescent="0.2">
      <c r="D48776" s="343"/>
    </row>
    <row r="48777" spans="4:4" x14ac:dyDescent="0.2">
      <c r="D48777" s="343"/>
    </row>
    <row r="48778" spans="4:4" x14ac:dyDescent="0.2">
      <c r="D48778" s="343"/>
    </row>
    <row r="48779" spans="4:4" x14ac:dyDescent="0.2">
      <c r="D48779" s="343"/>
    </row>
    <row r="48780" spans="4:4" x14ac:dyDescent="0.2">
      <c r="D48780" s="343"/>
    </row>
    <row r="48781" spans="4:4" x14ac:dyDescent="0.2">
      <c r="D48781" s="343"/>
    </row>
    <row r="48782" spans="4:4" x14ac:dyDescent="0.2">
      <c r="D48782" s="343"/>
    </row>
    <row r="48783" spans="4:4" x14ac:dyDescent="0.2">
      <c r="D48783" s="343"/>
    </row>
    <row r="48784" spans="4:4" x14ac:dyDescent="0.2">
      <c r="D48784" s="343"/>
    </row>
    <row r="48785" spans="4:4" x14ac:dyDescent="0.2">
      <c r="D48785" s="343"/>
    </row>
    <row r="48786" spans="4:4" x14ac:dyDescent="0.2">
      <c r="D48786" s="343"/>
    </row>
    <row r="48787" spans="4:4" x14ac:dyDescent="0.2">
      <c r="D48787" s="343"/>
    </row>
    <row r="48788" spans="4:4" x14ac:dyDescent="0.2">
      <c r="D48788" s="343"/>
    </row>
    <row r="48789" spans="4:4" x14ac:dyDescent="0.2">
      <c r="D48789" s="343"/>
    </row>
    <row r="48790" spans="4:4" x14ac:dyDescent="0.2">
      <c r="D48790" s="343"/>
    </row>
    <row r="48791" spans="4:4" x14ac:dyDescent="0.2">
      <c r="D48791" s="343"/>
    </row>
    <row r="48792" spans="4:4" x14ac:dyDescent="0.2">
      <c r="D48792" s="343"/>
    </row>
    <row r="48793" spans="4:4" x14ac:dyDescent="0.2">
      <c r="D48793" s="343"/>
    </row>
    <row r="48794" spans="4:4" x14ac:dyDescent="0.2">
      <c r="D48794" s="343"/>
    </row>
    <row r="48795" spans="4:4" x14ac:dyDescent="0.2">
      <c r="D48795" s="343"/>
    </row>
    <row r="48796" spans="4:4" x14ac:dyDescent="0.2">
      <c r="D48796" s="343"/>
    </row>
    <row r="48797" spans="4:4" x14ac:dyDescent="0.2">
      <c r="D48797" s="343"/>
    </row>
    <row r="48798" spans="4:4" x14ac:dyDescent="0.2">
      <c r="D48798" s="343"/>
    </row>
    <row r="48799" spans="4:4" x14ac:dyDescent="0.2">
      <c r="D48799" s="343"/>
    </row>
    <row r="48800" spans="4:4" x14ac:dyDescent="0.2">
      <c r="D48800" s="343"/>
    </row>
    <row r="48801" spans="4:4" x14ac:dyDescent="0.2">
      <c r="D48801" s="343"/>
    </row>
    <row r="48802" spans="4:4" x14ac:dyDescent="0.2">
      <c r="D48802" s="343"/>
    </row>
    <row r="48803" spans="4:4" x14ac:dyDescent="0.2">
      <c r="D48803" s="343"/>
    </row>
    <row r="48804" spans="4:4" x14ac:dyDescent="0.2">
      <c r="D48804" s="343"/>
    </row>
    <row r="48805" spans="4:4" x14ac:dyDescent="0.2">
      <c r="D48805" s="343"/>
    </row>
    <row r="48806" spans="4:4" x14ac:dyDescent="0.2">
      <c r="D48806" s="343"/>
    </row>
    <row r="48807" spans="4:4" x14ac:dyDescent="0.2">
      <c r="D48807" s="343"/>
    </row>
    <row r="48808" spans="4:4" x14ac:dyDescent="0.2">
      <c r="D48808" s="343"/>
    </row>
    <row r="48809" spans="4:4" x14ac:dyDescent="0.2">
      <c r="D48809" s="343"/>
    </row>
    <row r="48810" spans="4:4" x14ac:dyDescent="0.2">
      <c r="D48810" s="343"/>
    </row>
    <row r="48811" spans="4:4" x14ac:dyDescent="0.2">
      <c r="D48811" s="343"/>
    </row>
    <row r="48812" spans="4:4" x14ac:dyDescent="0.2">
      <c r="D48812" s="343"/>
    </row>
    <row r="48813" spans="4:4" x14ac:dyDescent="0.2">
      <c r="D48813" s="343"/>
    </row>
    <row r="48814" spans="4:4" x14ac:dyDescent="0.2">
      <c r="D48814" s="343"/>
    </row>
    <row r="48815" spans="4:4" x14ac:dyDescent="0.2">
      <c r="D48815" s="343"/>
    </row>
    <row r="48816" spans="4:4" x14ac:dyDescent="0.2">
      <c r="D48816" s="343"/>
    </row>
    <row r="48817" spans="4:4" x14ac:dyDescent="0.2">
      <c r="D48817" s="343"/>
    </row>
    <row r="48818" spans="4:4" x14ac:dyDescent="0.2">
      <c r="D48818" s="343"/>
    </row>
    <row r="48819" spans="4:4" x14ac:dyDescent="0.2">
      <c r="D48819" s="343"/>
    </row>
    <row r="48820" spans="4:4" x14ac:dyDescent="0.2">
      <c r="D48820" s="343"/>
    </row>
    <row r="48821" spans="4:4" x14ac:dyDescent="0.2">
      <c r="D48821" s="343"/>
    </row>
    <row r="48822" spans="4:4" x14ac:dyDescent="0.2">
      <c r="D48822" s="343"/>
    </row>
    <row r="48823" spans="4:4" x14ac:dyDescent="0.2">
      <c r="D48823" s="343"/>
    </row>
    <row r="48824" spans="4:4" x14ac:dyDescent="0.2">
      <c r="D48824" s="343"/>
    </row>
    <row r="48825" spans="4:4" x14ac:dyDescent="0.2">
      <c r="D48825" s="343"/>
    </row>
    <row r="48826" spans="4:4" x14ac:dyDescent="0.2">
      <c r="D48826" s="343"/>
    </row>
    <row r="48827" spans="4:4" x14ac:dyDescent="0.2">
      <c r="D48827" s="343"/>
    </row>
    <row r="48828" spans="4:4" x14ac:dyDescent="0.2">
      <c r="D48828" s="343"/>
    </row>
    <row r="48829" spans="4:4" x14ac:dyDescent="0.2">
      <c r="D48829" s="343"/>
    </row>
    <row r="48830" spans="4:4" x14ac:dyDescent="0.2">
      <c r="D48830" s="343"/>
    </row>
    <row r="48831" spans="4:4" x14ac:dyDescent="0.2">
      <c r="D48831" s="343"/>
    </row>
    <row r="48832" spans="4:4" x14ac:dyDescent="0.2">
      <c r="D48832" s="343"/>
    </row>
    <row r="48833" spans="4:4" x14ac:dyDescent="0.2">
      <c r="D48833" s="343"/>
    </row>
    <row r="48834" spans="4:4" x14ac:dyDescent="0.2">
      <c r="D48834" s="343"/>
    </row>
    <row r="48835" spans="4:4" x14ac:dyDescent="0.2">
      <c r="D48835" s="343"/>
    </row>
    <row r="48836" spans="4:4" x14ac:dyDescent="0.2">
      <c r="D48836" s="343"/>
    </row>
    <row r="48837" spans="4:4" x14ac:dyDescent="0.2">
      <c r="D48837" s="343"/>
    </row>
    <row r="48838" spans="4:4" x14ac:dyDescent="0.2">
      <c r="D48838" s="343"/>
    </row>
    <row r="48839" spans="4:4" x14ac:dyDescent="0.2">
      <c r="D48839" s="343"/>
    </row>
    <row r="48840" spans="4:4" x14ac:dyDescent="0.2">
      <c r="D48840" s="343"/>
    </row>
    <row r="48841" spans="4:4" x14ac:dyDescent="0.2">
      <c r="D48841" s="343"/>
    </row>
    <row r="48842" spans="4:4" x14ac:dyDescent="0.2">
      <c r="D48842" s="343"/>
    </row>
    <row r="48843" spans="4:4" x14ac:dyDescent="0.2">
      <c r="D48843" s="343"/>
    </row>
    <row r="48844" spans="4:4" x14ac:dyDescent="0.2">
      <c r="D48844" s="343"/>
    </row>
    <row r="48845" spans="4:4" x14ac:dyDescent="0.2">
      <c r="D48845" s="343"/>
    </row>
    <row r="48846" spans="4:4" x14ac:dyDescent="0.2">
      <c r="D48846" s="343"/>
    </row>
    <row r="48847" spans="4:4" x14ac:dyDescent="0.2">
      <c r="D48847" s="343"/>
    </row>
    <row r="48848" spans="4:4" x14ac:dyDescent="0.2">
      <c r="D48848" s="343"/>
    </row>
    <row r="48849" spans="4:4" x14ac:dyDescent="0.2">
      <c r="D48849" s="343"/>
    </row>
    <row r="48850" spans="4:4" x14ac:dyDescent="0.2">
      <c r="D48850" s="343"/>
    </row>
    <row r="48851" spans="4:4" x14ac:dyDescent="0.2">
      <c r="D48851" s="343"/>
    </row>
    <row r="48852" spans="4:4" x14ac:dyDescent="0.2">
      <c r="D48852" s="343"/>
    </row>
    <row r="48853" spans="4:4" x14ac:dyDescent="0.2">
      <c r="D48853" s="343"/>
    </row>
    <row r="48854" spans="4:4" x14ac:dyDescent="0.2">
      <c r="D48854" s="343"/>
    </row>
    <row r="48855" spans="4:4" x14ac:dyDescent="0.2">
      <c r="D48855" s="343"/>
    </row>
    <row r="48856" spans="4:4" x14ac:dyDescent="0.2">
      <c r="D48856" s="343"/>
    </row>
    <row r="48857" spans="4:4" x14ac:dyDescent="0.2">
      <c r="D48857" s="343"/>
    </row>
    <row r="48858" spans="4:4" x14ac:dyDescent="0.2">
      <c r="D48858" s="343"/>
    </row>
    <row r="48859" spans="4:4" x14ac:dyDescent="0.2">
      <c r="D48859" s="343"/>
    </row>
    <row r="48860" spans="4:4" x14ac:dyDescent="0.2">
      <c r="D48860" s="343"/>
    </row>
    <row r="48861" spans="4:4" x14ac:dyDescent="0.2">
      <c r="D48861" s="343"/>
    </row>
    <row r="48862" spans="4:4" x14ac:dyDescent="0.2">
      <c r="D48862" s="343"/>
    </row>
    <row r="48863" spans="4:4" x14ac:dyDescent="0.2">
      <c r="D48863" s="343"/>
    </row>
    <row r="48864" spans="4:4" x14ac:dyDescent="0.2">
      <c r="D48864" s="343"/>
    </row>
    <row r="48865" spans="4:4" x14ac:dyDescent="0.2">
      <c r="D48865" s="343"/>
    </row>
    <row r="48866" spans="4:4" x14ac:dyDescent="0.2">
      <c r="D48866" s="343"/>
    </row>
    <row r="48867" spans="4:4" x14ac:dyDescent="0.2">
      <c r="D48867" s="343"/>
    </row>
    <row r="48868" spans="4:4" x14ac:dyDescent="0.2">
      <c r="D48868" s="343"/>
    </row>
    <row r="48869" spans="4:4" x14ac:dyDescent="0.2">
      <c r="D48869" s="343"/>
    </row>
    <row r="48870" spans="4:4" x14ac:dyDescent="0.2">
      <c r="D48870" s="343"/>
    </row>
    <row r="48871" spans="4:4" x14ac:dyDescent="0.2">
      <c r="D48871" s="343"/>
    </row>
    <row r="48872" spans="4:4" x14ac:dyDescent="0.2">
      <c r="D48872" s="343"/>
    </row>
    <row r="48873" spans="4:4" x14ac:dyDescent="0.2">
      <c r="D48873" s="343"/>
    </row>
    <row r="48874" spans="4:4" x14ac:dyDescent="0.2">
      <c r="D48874" s="343"/>
    </row>
    <row r="48875" spans="4:4" x14ac:dyDescent="0.2">
      <c r="D48875" s="343"/>
    </row>
    <row r="48876" spans="4:4" x14ac:dyDescent="0.2">
      <c r="D48876" s="343"/>
    </row>
    <row r="48877" spans="4:4" x14ac:dyDescent="0.2">
      <c r="D48877" s="343"/>
    </row>
    <row r="48878" spans="4:4" x14ac:dyDescent="0.2">
      <c r="D48878" s="343"/>
    </row>
    <row r="48879" spans="4:4" x14ac:dyDescent="0.2">
      <c r="D48879" s="343"/>
    </row>
    <row r="48880" spans="4:4" x14ac:dyDescent="0.2">
      <c r="D48880" s="343"/>
    </row>
    <row r="48881" spans="4:4" x14ac:dyDescent="0.2">
      <c r="D48881" s="343"/>
    </row>
    <row r="48882" spans="4:4" x14ac:dyDescent="0.2">
      <c r="D48882" s="343"/>
    </row>
    <row r="48883" spans="4:4" x14ac:dyDescent="0.2">
      <c r="D48883" s="343"/>
    </row>
    <row r="48884" spans="4:4" x14ac:dyDescent="0.2">
      <c r="D48884" s="343"/>
    </row>
    <row r="48885" spans="4:4" x14ac:dyDescent="0.2">
      <c r="D48885" s="343"/>
    </row>
    <row r="48886" spans="4:4" x14ac:dyDescent="0.2">
      <c r="D48886" s="343"/>
    </row>
    <row r="48887" spans="4:4" x14ac:dyDescent="0.2">
      <c r="D48887" s="343"/>
    </row>
    <row r="48888" spans="4:4" x14ac:dyDescent="0.2">
      <c r="D48888" s="343"/>
    </row>
    <row r="48889" spans="4:4" x14ac:dyDescent="0.2">
      <c r="D48889" s="343"/>
    </row>
    <row r="48890" spans="4:4" x14ac:dyDescent="0.2">
      <c r="D48890" s="343"/>
    </row>
    <row r="48891" spans="4:4" x14ac:dyDescent="0.2">
      <c r="D48891" s="343"/>
    </row>
    <row r="48892" spans="4:4" x14ac:dyDescent="0.2">
      <c r="D48892" s="343"/>
    </row>
    <row r="48893" spans="4:4" x14ac:dyDescent="0.2">
      <c r="D48893" s="343"/>
    </row>
    <row r="48894" spans="4:4" x14ac:dyDescent="0.2">
      <c r="D48894" s="343"/>
    </row>
    <row r="48895" spans="4:4" x14ac:dyDescent="0.2">
      <c r="D48895" s="343"/>
    </row>
    <row r="48896" spans="4:4" x14ac:dyDescent="0.2">
      <c r="D48896" s="343"/>
    </row>
    <row r="48897" spans="4:4" x14ac:dyDescent="0.2">
      <c r="D48897" s="343"/>
    </row>
    <row r="48898" spans="4:4" x14ac:dyDescent="0.2">
      <c r="D48898" s="343"/>
    </row>
    <row r="48899" spans="4:4" x14ac:dyDescent="0.2">
      <c r="D48899" s="343"/>
    </row>
    <row r="48900" spans="4:4" x14ac:dyDescent="0.2">
      <c r="D48900" s="343"/>
    </row>
    <row r="48901" spans="4:4" x14ac:dyDescent="0.2">
      <c r="D48901" s="343"/>
    </row>
    <row r="48902" spans="4:4" x14ac:dyDescent="0.2">
      <c r="D48902" s="343"/>
    </row>
    <row r="48903" spans="4:4" x14ac:dyDescent="0.2">
      <c r="D48903" s="343"/>
    </row>
    <row r="48904" spans="4:4" x14ac:dyDescent="0.2">
      <c r="D48904" s="343"/>
    </row>
    <row r="48905" spans="4:4" x14ac:dyDescent="0.2">
      <c r="D48905" s="343"/>
    </row>
    <row r="48906" spans="4:4" x14ac:dyDescent="0.2">
      <c r="D48906" s="343"/>
    </row>
    <row r="48907" spans="4:4" x14ac:dyDescent="0.2">
      <c r="D48907" s="343"/>
    </row>
    <row r="48908" spans="4:4" x14ac:dyDescent="0.2">
      <c r="D48908" s="343"/>
    </row>
    <row r="48909" spans="4:4" x14ac:dyDescent="0.2">
      <c r="D48909" s="343"/>
    </row>
    <row r="48910" spans="4:4" x14ac:dyDescent="0.2">
      <c r="D48910" s="343"/>
    </row>
    <row r="48911" spans="4:4" x14ac:dyDescent="0.2">
      <c r="D48911" s="343"/>
    </row>
    <row r="48912" spans="4:4" x14ac:dyDescent="0.2">
      <c r="D48912" s="343"/>
    </row>
    <row r="48913" spans="4:4" x14ac:dyDescent="0.2">
      <c r="D48913" s="343"/>
    </row>
    <row r="48914" spans="4:4" x14ac:dyDescent="0.2">
      <c r="D48914" s="343"/>
    </row>
    <row r="48915" spans="4:4" x14ac:dyDescent="0.2">
      <c r="D48915" s="343"/>
    </row>
    <row r="48916" spans="4:4" x14ac:dyDescent="0.2">
      <c r="D48916" s="343"/>
    </row>
    <row r="48917" spans="4:4" x14ac:dyDescent="0.2">
      <c r="D48917" s="343"/>
    </row>
    <row r="48918" spans="4:4" x14ac:dyDescent="0.2">
      <c r="D48918" s="343"/>
    </row>
    <row r="48919" spans="4:4" x14ac:dyDescent="0.2">
      <c r="D48919" s="343"/>
    </row>
    <row r="48920" spans="4:4" x14ac:dyDescent="0.2">
      <c r="D48920" s="343"/>
    </row>
    <row r="48921" spans="4:4" x14ac:dyDescent="0.2">
      <c r="D48921" s="343"/>
    </row>
    <row r="48922" spans="4:4" x14ac:dyDescent="0.2">
      <c r="D48922" s="343"/>
    </row>
    <row r="48923" spans="4:4" x14ac:dyDescent="0.2">
      <c r="D48923" s="343"/>
    </row>
    <row r="48924" spans="4:4" x14ac:dyDescent="0.2">
      <c r="D48924" s="343"/>
    </row>
    <row r="48925" spans="4:4" x14ac:dyDescent="0.2">
      <c r="D48925" s="343"/>
    </row>
    <row r="48926" spans="4:4" x14ac:dyDescent="0.2">
      <c r="D48926" s="343"/>
    </row>
    <row r="48927" spans="4:4" x14ac:dyDescent="0.2">
      <c r="D48927" s="343"/>
    </row>
    <row r="48928" spans="4:4" x14ac:dyDescent="0.2">
      <c r="D48928" s="343"/>
    </row>
    <row r="48929" spans="4:4" x14ac:dyDescent="0.2">
      <c r="D48929" s="343"/>
    </row>
    <row r="48930" spans="4:4" x14ac:dyDescent="0.2">
      <c r="D48930" s="343"/>
    </row>
    <row r="48931" spans="4:4" x14ac:dyDescent="0.2">
      <c r="D48931" s="343"/>
    </row>
    <row r="48932" spans="4:4" x14ac:dyDescent="0.2">
      <c r="D48932" s="343"/>
    </row>
    <row r="48933" spans="4:4" x14ac:dyDescent="0.2">
      <c r="D48933" s="343"/>
    </row>
    <row r="48934" spans="4:4" x14ac:dyDescent="0.2">
      <c r="D48934" s="343"/>
    </row>
    <row r="48935" spans="4:4" x14ac:dyDescent="0.2">
      <c r="D48935" s="343"/>
    </row>
    <row r="48936" spans="4:4" x14ac:dyDescent="0.2">
      <c r="D48936" s="343"/>
    </row>
    <row r="48937" spans="4:4" x14ac:dyDescent="0.2">
      <c r="D48937" s="343"/>
    </row>
    <row r="48938" spans="4:4" x14ac:dyDescent="0.2">
      <c r="D48938" s="343"/>
    </row>
    <row r="48939" spans="4:4" x14ac:dyDescent="0.2">
      <c r="D48939" s="343"/>
    </row>
    <row r="48940" spans="4:4" x14ac:dyDescent="0.2">
      <c r="D48940" s="343"/>
    </row>
    <row r="48941" spans="4:4" x14ac:dyDescent="0.2">
      <c r="D48941" s="343"/>
    </row>
    <row r="48942" spans="4:4" x14ac:dyDescent="0.2">
      <c r="D48942" s="343"/>
    </row>
    <row r="48943" spans="4:4" x14ac:dyDescent="0.2">
      <c r="D48943" s="343"/>
    </row>
    <row r="48944" spans="4:4" x14ac:dyDescent="0.2">
      <c r="D48944" s="343"/>
    </row>
    <row r="48945" spans="4:4" x14ac:dyDescent="0.2">
      <c r="D48945" s="343"/>
    </row>
    <row r="48946" spans="4:4" x14ac:dyDescent="0.2">
      <c r="D48946" s="343"/>
    </row>
    <row r="48947" spans="4:4" x14ac:dyDescent="0.2">
      <c r="D48947" s="343"/>
    </row>
    <row r="48948" spans="4:4" x14ac:dyDescent="0.2">
      <c r="D48948" s="343"/>
    </row>
    <row r="48949" spans="4:4" x14ac:dyDescent="0.2">
      <c r="D48949" s="343"/>
    </row>
    <row r="48950" spans="4:4" x14ac:dyDescent="0.2">
      <c r="D48950" s="343"/>
    </row>
    <row r="48951" spans="4:4" x14ac:dyDescent="0.2">
      <c r="D48951" s="343"/>
    </row>
    <row r="48952" spans="4:4" x14ac:dyDescent="0.2">
      <c r="D48952" s="343"/>
    </row>
    <row r="48953" spans="4:4" x14ac:dyDescent="0.2">
      <c r="D48953" s="343"/>
    </row>
    <row r="48954" spans="4:4" x14ac:dyDescent="0.2">
      <c r="D48954" s="343"/>
    </row>
    <row r="48955" spans="4:4" x14ac:dyDescent="0.2">
      <c r="D48955" s="343"/>
    </row>
    <row r="48956" spans="4:4" x14ac:dyDescent="0.2">
      <c r="D48956" s="343"/>
    </row>
    <row r="48957" spans="4:4" x14ac:dyDescent="0.2">
      <c r="D48957" s="343"/>
    </row>
    <row r="48958" spans="4:4" x14ac:dyDescent="0.2">
      <c r="D48958" s="343"/>
    </row>
    <row r="48959" spans="4:4" x14ac:dyDescent="0.2">
      <c r="D48959" s="343"/>
    </row>
    <row r="48960" spans="4:4" x14ac:dyDescent="0.2">
      <c r="D48960" s="343"/>
    </row>
    <row r="48961" spans="4:4" x14ac:dyDescent="0.2">
      <c r="D48961" s="343"/>
    </row>
    <row r="48962" spans="4:4" x14ac:dyDescent="0.2">
      <c r="D48962" s="343"/>
    </row>
    <row r="48963" spans="4:4" x14ac:dyDescent="0.2">
      <c r="D48963" s="343"/>
    </row>
    <row r="48964" spans="4:4" x14ac:dyDescent="0.2">
      <c r="D48964" s="343"/>
    </row>
    <row r="48965" spans="4:4" x14ac:dyDescent="0.2">
      <c r="D48965" s="343"/>
    </row>
    <row r="48966" spans="4:4" x14ac:dyDescent="0.2">
      <c r="D48966" s="343"/>
    </row>
    <row r="48967" spans="4:4" x14ac:dyDescent="0.2">
      <c r="D48967" s="343"/>
    </row>
    <row r="48968" spans="4:4" x14ac:dyDescent="0.2">
      <c r="D48968" s="343"/>
    </row>
    <row r="48969" spans="4:4" x14ac:dyDescent="0.2">
      <c r="D48969" s="343"/>
    </row>
    <row r="48970" spans="4:4" x14ac:dyDescent="0.2">
      <c r="D48970" s="343"/>
    </row>
    <row r="48971" spans="4:4" x14ac:dyDescent="0.2">
      <c r="D48971" s="343"/>
    </row>
    <row r="48972" spans="4:4" x14ac:dyDescent="0.2">
      <c r="D48972" s="343"/>
    </row>
    <row r="48973" spans="4:4" x14ac:dyDescent="0.2">
      <c r="D48973" s="343"/>
    </row>
    <row r="48974" spans="4:4" x14ac:dyDescent="0.2">
      <c r="D48974" s="343"/>
    </row>
    <row r="48975" spans="4:4" x14ac:dyDescent="0.2">
      <c r="D48975" s="343"/>
    </row>
    <row r="48976" spans="4:4" x14ac:dyDescent="0.2">
      <c r="D48976" s="343"/>
    </row>
    <row r="48977" spans="4:4" x14ac:dyDescent="0.2">
      <c r="D48977" s="343"/>
    </row>
    <row r="48978" spans="4:4" x14ac:dyDescent="0.2">
      <c r="D48978" s="343"/>
    </row>
    <row r="48979" spans="4:4" x14ac:dyDescent="0.2">
      <c r="D48979" s="343"/>
    </row>
    <row r="48980" spans="4:4" x14ac:dyDescent="0.2">
      <c r="D48980" s="343"/>
    </row>
    <row r="48981" spans="4:4" x14ac:dyDescent="0.2">
      <c r="D48981" s="343"/>
    </row>
    <row r="48982" spans="4:4" x14ac:dyDescent="0.2">
      <c r="D48982" s="343"/>
    </row>
    <row r="48983" spans="4:4" x14ac:dyDescent="0.2">
      <c r="D48983" s="343"/>
    </row>
    <row r="48984" spans="4:4" x14ac:dyDescent="0.2">
      <c r="D48984" s="343"/>
    </row>
    <row r="48985" spans="4:4" x14ac:dyDescent="0.2">
      <c r="D48985" s="343"/>
    </row>
    <row r="48986" spans="4:4" x14ac:dyDescent="0.2">
      <c r="D48986" s="343"/>
    </row>
    <row r="48987" spans="4:4" x14ac:dyDescent="0.2">
      <c r="D48987" s="343"/>
    </row>
    <row r="48988" spans="4:4" x14ac:dyDescent="0.2">
      <c r="D48988" s="343"/>
    </row>
    <row r="48989" spans="4:4" x14ac:dyDescent="0.2">
      <c r="D48989" s="343"/>
    </row>
    <row r="48990" spans="4:4" x14ac:dyDescent="0.2">
      <c r="D48990" s="343"/>
    </row>
    <row r="48991" spans="4:4" x14ac:dyDescent="0.2">
      <c r="D48991" s="343"/>
    </row>
    <row r="48992" spans="4:4" x14ac:dyDescent="0.2">
      <c r="D48992" s="343"/>
    </row>
    <row r="48993" spans="4:4" x14ac:dyDescent="0.2">
      <c r="D48993" s="343"/>
    </row>
    <row r="48994" spans="4:4" x14ac:dyDescent="0.2">
      <c r="D48994" s="343"/>
    </row>
    <row r="48995" spans="4:4" x14ac:dyDescent="0.2">
      <c r="D48995" s="343"/>
    </row>
    <row r="48996" spans="4:4" x14ac:dyDescent="0.2">
      <c r="D48996" s="343"/>
    </row>
    <row r="48997" spans="4:4" x14ac:dyDescent="0.2">
      <c r="D48997" s="343"/>
    </row>
    <row r="48998" spans="4:4" x14ac:dyDescent="0.2">
      <c r="D48998" s="343"/>
    </row>
    <row r="48999" spans="4:4" x14ac:dyDescent="0.2">
      <c r="D48999" s="343"/>
    </row>
    <row r="49000" spans="4:4" x14ac:dyDescent="0.2">
      <c r="D49000" s="343"/>
    </row>
    <row r="49001" spans="4:4" x14ac:dyDescent="0.2">
      <c r="D49001" s="343"/>
    </row>
    <row r="49002" spans="4:4" x14ac:dyDescent="0.2">
      <c r="D49002" s="343"/>
    </row>
    <row r="49003" spans="4:4" x14ac:dyDescent="0.2">
      <c r="D49003" s="343"/>
    </row>
    <row r="49004" spans="4:4" x14ac:dyDescent="0.2">
      <c r="D49004" s="343"/>
    </row>
    <row r="49005" spans="4:4" x14ac:dyDescent="0.2">
      <c r="D49005" s="343"/>
    </row>
    <row r="49006" spans="4:4" x14ac:dyDescent="0.2">
      <c r="D49006" s="343"/>
    </row>
    <row r="49007" spans="4:4" x14ac:dyDescent="0.2">
      <c r="D49007" s="343"/>
    </row>
    <row r="49008" spans="4:4" x14ac:dyDescent="0.2">
      <c r="D49008" s="343"/>
    </row>
    <row r="49009" spans="4:4" x14ac:dyDescent="0.2">
      <c r="D49009" s="343"/>
    </row>
    <row r="49010" spans="4:4" x14ac:dyDescent="0.2">
      <c r="D49010" s="343"/>
    </row>
    <row r="49011" spans="4:4" x14ac:dyDescent="0.2">
      <c r="D49011" s="343"/>
    </row>
    <row r="49012" spans="4:4" x14ac:dyDescent="0.2">
      <c r="D49012" s="343"/>
    </row>
    <row r="49013" spans="4:4" x14ac:dyDescent="0.2">
      <c r="D49013" s="343"/>
    </row>
    <row r="49014" spans="4:4" x14ac:dyDescent="0.2">
      <c r="D49014" s="343"/>
    </row>
    <row r="49015" spans="4:4" x14ac:dyDescent="0.2">
      <c r="D49015" s="343"/>
    </row>
    <row r="49016" spans="4:4" x14ac:dyDescent="0.2">
      <c r="D49016" s="343"/>
    </row>
    <row r="49017" spans="4:4" x14ac:dyDescent="0.2">
      <c r="D49017" s="343"/>
    </row>
    <row r="49018" spans="4:4" x14ac:dyDescent="0.2">
      <c r="D49018" s="343"/>
    </row>
    <row r="49019" spans="4:4" x14ac:dyDescent="0.2">
      <c r="D49019" s="343"/>
    </row>
    <row r="49020" spans="4:4" x14ac:dyDescent="0.2">
      <c r="D49020" s="343"/>
    </row>
    <row r="49021" spans="4:4" x14ac:dyDescent="0.2">
      <c r="D49021" s="343"/>
    </row>
    <row r="49022" spans="4:4" x14ac:dyDescent="0.2">
      <c r="D49022" s="343"/>
    </row>
    <row r="49023" spans="4:4" x14ac:dyDescent="0.2">
      <c r="D49023" s="343"/>
    </row>
    <row r="49024" spans="4:4" x14ac:dyDescent="0.2">
      <c r="D49024" s="343"/>
    </row>
    <row r="49025" spans="4:4" x14ac:dyDescent="0.2">
      <c r="D49025" s="343"/>
    </row>
    <row r="49026" spans="4:4" x14ac:dyDescent="0.2">
      <c r="D49026" s="343"/>
    </row>
    <row r="49027" spans="4:4" x14ac:dyDescent="0.2">
      <c r="D49027" s="343"/>
    </row>
    <row r="49028" spans="4:4" x14ac:dyDescent="0.2">
      <c r="D49028" s="343"/>
    </row>
    <row r="49029" spans="4:4" x14ac:dyDescent="0.2">
      <c r="D49029" s="343"/>
    </row>
    <row r="49030" spans="4:4" x14ac:dyDescent="0.2">
      <c r="D49030" s="343"/>
    </row>
    <row r="49031" spans="4:4" x14ac:dyDescent="0.2">
      <c r="D49031" s="343"/>
    </row>
    <row r="49032" spans="4:4" x14ac:dyDescent="0.2">
      <c r="D49032" s="343"/>
    </row>
    <row r="49033" spans="4:4" x14ac:dyDescent="0.2">
      <c r="D49033" s="343"/>
    </row>
    <row r="49034" spans="4:4" x14ac:dyDescent="0.2">
      <c r="D49034" s="343"/>
    </row>
    <row r="49035" spans="4:4" x14ac:dyDescent="0.2">
      <c r="D49035" s="343"/>
    </row>
    <row r="49036" spans="4:4" x14ac:dyDescent="0.2">
      <c r="D49036" s="343"/>
    </row>
    <row r="49037" spans="4:4" x14ac:dyDescent="0.2">
      <c r="D49037" s="343"/>
    </row>
    <row r="49038" spans="4:4" x14ac:dyDescent="0.2">
      <c r="D49038" s="343"/>
    </row>
    <row r="49039" spans="4:4" x14ac:dyDescent="0.2">
      <c r="D49039" s="343"/>
    </row>
    <row r="49040" spans="4:4" x14ac:dyDescent="0.2">
      <c r="D49040" s="343"/>
    </row>
    <row r="49041" spans="4:4" x14ac:dyDescent="0.2">
      <c r="D49041" s="343"/>
    </row>
    <row r="49042" spans="4:4" x14ac:dyDescent="0.2">
      <c r="D49042" s="343"/>
    </row>
    <row r="49043" spans="4:4" x14ac:dyDescent="0.2">
      <c r="D49043" s="343"/>
    </row>
    <row r="49044" spans="4:4" x14ac:dyDescent="0.2">
      <c r="D49044" s="343"/>
    </row>
    <row r="49045" spans="4:4" x14ac:dyDescent="0.2">
      <c r="D49045" s="343"/>
    </row>
    <row r="49046" spans="4:4" x14ac:dyDescent="0.2">
      <c r="D49046" s="343"/>
    </row>
    <row r="49047" spans="4:4" x14ac:dyDescent="0.2">
      <c r="D49047" s="343"/>
    </row>
    <row r="49048" spans="4:4" x14ac:dyDescent="0.2">
      <c r="D49048" s="343"/>
    </row>
    <row r="49049" spans="4:4" x14ac:dyDescent="0.2">
      <c r="D49049" s="343"/>
    </row>
    <row r="49050" spans="4:4" x14ac:dyDescent="0.2">
      <c r="D49050" s="343"/>
    </row>
    <row r="49051" spans="4:4" x14ac:dyDescent="0.2">
      <c r="D49051" s="343"/>
    </row>
    <row r="49052" spans="4:4" x14ac:dyDescent="0.2">
      <c r="D49052" s="343"/>
    </row>
    <row r="49053" spans="4:4" x14ac:dyDescent="0.2">
      <c r="D49053" s="343"/>
    </row>
    <row r="49054" spans="4:4" x14ac:dyDescent="0.2">
      <c r="D49054" s="343"/>
    </row>
    <row r="49055" spans="4:4" x14ac:dyDescent="0.2">
      <c r="D49055" s="343"/>
    </row>
    <row r="49056" spans="4:4" x14ac:dyDescent="0.2">
      <c r="D49056" s="343"/>
    </row>
    <row r="49057" spans="4:4" x14ac:dyDescent="0.2">
      <c r="D49057" s="343"/>
    </row>
    <row r="49058" spans="4:4" x14ac:dyDescent="0.2">
      <c r="D49058" s="343"/>
    </row>
    <row r="49059" spans="4:4" x14ac:dyDescent="0.2">
      <c r="D49059" s="343"/>
    </row>
    <row r="49060" spans="4:4" x14ac:dyDescent="0.2">
      <c r="D49060" s="343"/>
    </row>
    <row r="49061" spans="4:4" x14ac:dyDescent="0.2">
      <c r="D49061" s="343"/>
    </row>
    <row r="49062" spans="4:4" x14ac:dyDescent="0.2">
      <c r="D49062" s="343"/>
    </row>
    <row r="49063" spans="4:4" x14ac:dyDescent="0.2">
      <c r="D49063" s="343"/>
    </row>
    <row r="49064" spans="4:4" x14ac:dyDescent="0.2">
      <c r="D49064" s="343"/>
    </row>
    <row r="49065" spans="4:4" x14ac:dyDescent="0.2">
      <c r="D49065" s="343"/>
    </row>
    <row r="49066" spans="4:4" x14ac:dyDescent="0.2">
      <c r="D49066" s="343"/>
    </row>
    <row r="49067" spans="4:4" x14ac:dyDescent="0.2">
      <c r="D49067" s="343"/>
    </row>
    <row r="49068" spans="4:4" x14ac:dyDescent="0.2">
      <c r="D49068" s="343"/>
    </row>
    <row r="49069" spans="4:4" x14ac:dyDescent="0.2">
      <c r="D49069" s="343"/>
    </row>
    <row r="49070" spans="4:4" x14ac:dyDescent="0.2">
      <c r="D49070" s="343"/>
    </row>
    <row r="49071" spans="4:4" x14ac:dyDescent="0.2">
      <c r="D49071" s="343"/>
    </row>
    <row r="49072" spans="4:4" x14ac:dyDescent="0.2">
      <c r="D49072" s="343"/>
    </row>
    <row r="49073" spans="4:4" x14ac:dyDescent="0.2">
      <c r="D49073" s="343"/>
    </row>
    <row r="49074" spans="4:4" x14ac:dyDescent="0.2">
      <c r="D49074" s="343"/>
    </row>
    <row r="49075" spans="4:4" x14ac:dyDescent="0.2">
      <c r="D49075" s="343"/>
    </row>
    <row r="49076" spans="4:4" x14ac:dyDescent="0.2">
      <c r="D49076" s="343"/>
    </row>
    <row r="49077" spans="4:4" x14ac:dyDescent="0.2">
      <c r="D49077" s="343"/>
    </row>
    <row r="49078" spans="4:4" x14ac:dyDescent="0.2">
      <c r="D49078" s="343"/>
    </row>
    <row r="49079" spans="4:4" x14ac:dyDescent="0.2">
      <c r="D49079" s="343"/>
    </row>
    <row r="49080" spans="4:4" x14ac:dyDescent="0.2">
      <c r="D49080" s="343"/>
    </row>
    <row r="49081" spans="4:4" x14ac:dyDescent="0.2">
      <c r="D49081" s="343"/>
    </row>
    <row r="49082" spans="4:4" x14ac:dyDescent="0.2">
      <c r="D49082" s="343"/>
    </row>
    <row r="49083" spans="4:4" x14ac:dyDescent="0.2">
      <c r="D49083" s="343"/>
    </row>
    <row r="49084" spans="4:4" x14ac:dyDescent="0.2">
      <c r="D49084" s="343"/>
    </row>
    <row r="49085" spans="4:4" x14ac:dyDescent="0.2">
      <c r="D49085" s="343"/>
    </row>
    <row r="49086" spans="4:4" x14ac:dyDescent="0.2">
      <c r="D49086" s="343"/>
    </row>
    <row r="49087" spans="4:4" x14ac:dyDescent="0.2">
      <c r="D49087" s="343"/>
    </row>
    <row r="49088" spans="4:4" x14ac:dyDescent="0.2">
      <c r="D49088" s="343"/>
    </row>
    <row r="49089" spans="4:4" x14ac:dyDescent="0.2">
      <c r="D49089" s="343"/>
    </row>
    <row r="49090" spans="4:4" x14ac:dyDescent="0.2">
      <c r="D49090" s="343"/>
    </row>
    <row r="49091" spans="4:4" x14ac:dyDescent="0.2">
      <c r="D49091" s="343"/>
    </row>
    <row r="49092" spans="4:4" x14ac:dyDescent="0.2">
      <c r="D49092" s="343"/>
    </row>
    <row r="49093" spans="4:4" x14ac:dyDescent="0.2">
      <c r="D49093" s="343"/>
    </row>
    <row r="49094" spans="4:4" x14ac:dyDescent="0.2">
      <c r="D49094" s="343"/>
    </row>
    <row r="49095" spans="4:4" x14ac:dyDescent="0.2">
      <c r="D49095" s="343"/>
    </row>
    <row r="49096" spans="4:4" x14ac:dyDescent="0.2">
      <c r="D49096" s="343"/>
    </row>
    <row r="49097" spans="4:4" x14ac:dyDescent="0.2">
      <c r="D49097" s="343"/>
    </row>
    <row r="49098" spans="4:4" x14ac:dyDescent="0.2">
      <c r="D49098" s="343"/>
    </row>
    <row r="49099" spans="4:4" x14ac:dyDescent="0.2">
      <c r="D49099" s="343"/>
    </row>
    <row r="49100" spans="4:4" x14ac:dyDescent="0.2">
      <c r="D49100" s="343"/>
    </row>
    <row r="49101" spans="4:4" x14ac:dyDescent="0.2">
      <c r="D49101" s="343"/>
    </row>
    <row r="49102" spans="4:4" x14ac:dyDescent="0.2">
      <c r="D49102" s="343"/>
    </row>
    <row r="49103" spans="4:4" x14ac:dyDescent="0.2">
      <c r="D49103" s="343"/>
    </row>
    <row r="49104" spans="4:4" x14ac:dyDescent="0.2">
      <c r="D49104" s="343"/>
    </row>
    <row r="49105" spans="4:4" x14ac:dyDescent="0.2">
      <c r="D49105" s="343"/>
    </row>
    <row r="49106" spans="4:4" x14ac:dyDescent="0.2">
      <c r="D49106" s="343"/>
    </row>
    <row r="49107" spans="4:4" x14ac:dyDescent="0.2">
      <c r="D49107" s="343"/>
    </row>
    <row r="49108" spans="4:4" x14ac:dyDescent="0.2">
      <c r="D49108" s="343"/>
    </row>
    <row r="49109" spans="4:4" x14ac:dyDescent="0.2">
      <c r="D49109" s="343"/>
    </row>
    <row r="49110" spans="4:4" x14ac:dyDescent="0.2">
      <c r="D49110" s="343"/>
    </row>
    <row r="49111" spans="4:4" x14ac:dyDescent="0.2">
      <c r="D49111" s="343"/>
    </row>
    <row r="49112" spans="4:4" x14ac:dyDescent="0.2">
      <c r="D49112" s="343"/>
    </row>
    <row r="49113" spans="4:4" x14ac:dyDescent="0.2">
      <c r="D49113" s="343"/>
    </row>
    <row r="49114" spans="4:4" x14ac:dyDescent="0.2">
      <c r="D49114" s="343"/>
    </row>
    <row r="49115" spans="4:4" x14ac:dyDescent="0.2">
      <c r="D49115" s="343"/>
    </row>
    <row r="49116" spans="4:4" x14ac:dyDescent="0.2">
      <c r="D49116" s="343"/>
    </row>
    <row r="49117" spans="4:4" x14ac:dyDescent="0.2">
      <c r="D49117" s="343"/>
    </row>
    <row r="49118" spans="4:4" x14ac:dyDescent="0.2">
      <c r="D49118" s="343"/>
    </row>
    <row r="49119" spans="4:4" x14ac:dyDescent="0.2">
      <c r="D49119" s="343"/>
    </row>
    <row r="49120" spans="4:4" x14ac:dyDescent="0.2">
      <c r="D49120" s="343"/>
    </row>
    <row r="49121" spans="4:4" x14ac:dyDescent="0.2">
      <c r="D49121" s="343"/>
    </row>
    <row r="49122" spans="4:4" x14ac:dyDescent="0.2">
      <c r="D49122" s="343"/>
    </row>
    <row r="49123" spans="4:4" x14ac:dyDescent="0.2">
      <c r="D49123" s="343"/>
    </row>
    <row r="49124" spans="4:4" x14ac:dyDescent="0.2">
      <c r="D49124" s="343"/>
    </row>
    <row r="49125" spans="4:4" x14ac:dyDescent="0.2">
      <c r="D49125" s="343"/>
    </row>
    <row r="49126" spans="4:4" x14ac:dyDescent="0.2">
      <c r="D49126" s="343"/>
    </row>
    <row r="49127" spans="4:4" x14ac:dyDescent="0.2">
      <c r="D49127" s="343"/>
    </row>
    <row r="49128" spans="4:4" x14ac:dyDescent="0.2">
      <c r="D49128" s="343"/>
    </row>
    <row r="49129" spans="4:4" x14ac:dyDescent="0.2">
      <c r="D49129" s="343"/>
    </row>
    <row r="49130" spans="4:4" x14ac:dyDescent="0.2">
      <c r="D49130" s="343"/>
    </row>
    <row r="49131" spans="4:4" x14ac:dyDescent="0.2">
      <c r="D49131" s="343"/>
    </row>
    <row r="49132" spans="4:4" x14ac:dyDescent="0.2">
      <c r="D49132" s="343"/>
    </row>
    <row r="49133" spans="4:4" x14ac:dyDescent="0.2">
      <c r="D49133" s="343"/>
    </row>
    <row r="49134" spans="4:4" x14ac:dyDescent="0.2">
      <c r="D49134" s="343"/>
    </row>
    <row r="49135" spans="4:4" x14ac:dyDescent="0.2">
      <c r="D49135" s="343"/>
    </row>
    <row r="49136" spans="4:4" x14ac:dyDescent="0.2">
      <c r="D49136" s="343"/>
    </row>
    <row r="49137" spans="4:4" x14ac:dyDescent="0.2">
      <c r="D49137" s="343"/>
    </row>
    <row r="49138" spans="4:4" x14ac:dyDescent="0.2">
      <c r="D49138" s="343"/>
    </row>
    <row r="49139" spans="4:4" x14ac:dyDescent="0.2">
      <c r="D49139" s="343"/>
    </row>
    <row r="49140" spans="4:4" x14ac:dyDescent="0.2">
      <c r="D49140" s="343"/>
    </row>
    <row r="49141" spans="4:4" x14ac:dyDescent="0.2">
      <c r="D49141" s="343"/>
    </row>
    <row r="49142" spans="4:4" x14ac:dyDescent="0.2">
      <c r="D49142" s="343"/>
    </row>
    <row r="49143" spans="4:4" x14ac:dyDescent="0.2">
      <c r="D49143" s="343"/>
    </row>
    <row r="49144" spans="4:4" x14ac:dyDescent="0.2">
      <c r="D49144" s="343"/>
    </row>
    <row r="49145" spans="4:4" x14ac:dyDescent="0.2">
      <c r="D49145" s="343"/>
    </row>
    <row r="49146" spans="4:4" x14ac:dyDescent="0.2">
      <c r="D49146" s="343"/>
    </row>
    <row r="49147" spans="4:4" x14ac:dyDescent="0.2">
      <c r="D49147" s="343"/>
    </row>
    <row r="49148" spans="4:4" x14ac:dyDescent="0.2">
      <c r="D49148" s="343"/>
    </row>
    <row r="49149" spans="4:4" x14ac:dyDescent="0.2">
      <c r="D49149" s="343"/>
    </row>
    <row r="49150" spans="4:4" x14ac:dyDescent="0.2">
      <c r="D49150" s="343"/>
    </row>
    <row r="49151" spans="4:4" x14ac:dyDescent="0.2">
      <c r="D49151" s="343"/>
    </row>
    <row r="49152" spans="4:4" x14ac:dyDescent="0.2">
      <c r="D49152" s="343"/>
    </row>
    <row r="49153" spans="4:4" x14ac:dyDescent="0.2">
      <c r="D49153" s="343"/>
    </row>
    <row r="49154" spans="4:4" x14ac:dyDescent="0.2">
      <c r="D49154" s="343"/>
    </row>
    <row r="49155" spans="4:4" x14ac:dyDescent="0.2">
      <c r="D49155" s="343"/>
    </row>
    <row r="49156" spans="4:4" x14ac:dyDescent="0.2">
      <c r="D49156" s="343"/>
    </row>
    <row r="49157" spans="4:4" x14ac:dyDescent="0.2">
      <c r="D49157" s="343"/>
    </row>
    <row r="49158" spans="4:4" x14ac:dyDescent="0.2">
      <c r="D49158" s="343"/>
    </row>
    <row r="49159" spans="4:4" x14ac:dyDescent="0.2">
      <c r="D49159" s="343"/>
    </row>
    <row r="49160" spans="4:4" x14ac:dyDescent="0.2">
      <c r="D49160" s="343"/>
    </row>
    <row r="49161" spans="4:4" x14ac:dyDescent="0.2">
      <c r="D49161" s="343"/>
    </row>
    <row r="49162" spans="4:4" x14ac:dyDescent="0.2">
      <c r="D49162" s="343"/>
    </row>
    <row r="49163" spans="4:4" x14ac:dyDescent="0.2">
      <c r="D49163" s="343"/>
    </row>
    <row r="49164" spans="4:4" x14ac:dyDescent="0.2">
      <c r="D49164" s="343"/>
    </row>
    <row r="49165" spans="4:4" x14ac:dyDescent="0.2">
      <c r="D49165" s="343"/>
    </row>
    <row r="49166" spans="4:4" x14ac:dyDescent="0.2">
      <c r="D49166" s="343"/>
    </row>
    <row r="49167" spans="4:4" x14ac:dyDescent="0.2">
      <c r="D49167" s="343"/>
    </row>
    <row r="49168" spans="4:4" x14ac:dyDescent="0.2">
      <c r="D49168" s="343"/>
    </row>
    <row r="49169" spans="4:4" x14ac:dyDescent="0.2">
      <c r="D49169" s="343"/>
    </row>
    <row r="49170" spans="4:4" x14ac:dyDescent="0.2">
      <c r="D49170" s="343"/>
    </row>
    <row r="49171" spans="4:4" x14ac:dyDescent="0.2">
      <c r="D49171" s="343"/>
    </row>
    <row r="49172" spans="4:4" x14ac:dyDescent="0.2">
      <c r="D49172" s="343"/>
    </row>
    <row r="49173" spans="4:4" x14ac:dyDescent="0.2">
      <c r="D49173" s="343"/>
    </row>
    <row r="49174" spans="4:4" x14ac:dyDescent="0.2">
      <c r="D49174" s="343"/>
    </row>
    <row r="49175" spans="4:4" x14ac:dyDescent="0.2">
      <c r="D49175" s="343"/>
    </row>
    <row r="49176" spans="4:4" x14ac:dyDescent="0.2">
      <c r="D49176" s="343"/>
    </row>
    <row r="49177" spans="4:4" x14ac:dyDescent="0.2">
      <c r="D49177" s="343"/>
    </row>
    <row r="49178" spans="4:4" x14ac:dyDescent="0.2">
      <c r="D49178" s="343"/>
    </row>
    <row r="49179" spans="4:4" x14ac:dyDescent="0.2">
      <c r="D49179" s="343"/>
    </row>
    <row r="49180" spans="4:4" x14ac:dyDescent="0.2">
      <c r="D49180" s="343"/>
    </row>
    <row r="49181" spans="4:4" x14ac:dyDescent="0.2">
      <c r="D49181" s="343"/>
    </row>
    <row r="49182" spans="4:4" x14ac:dyDescent="0.2">
      <c r="D49182" s="343"/>
    </row>
    <row r="49183" spans="4:4" x14ac:dyDescent="0.2">
      <c r="D49183" s="343"/>
    </row>
    <row r="49184" spans="4:4" x14ac:dyDescent="0.2">
      <c r="D49184" s="343"/>
    </row>
    <row r="49185" spans="4:4" x14ac:dyDescent="0.2">
      <c r="D49185" s="343"/>
    </row>
    <row r="49186" spans="4:4" x14ac:dyDescent="0.2">
      <c r="D49186" s="343"/>
    </row>
    <row r="49187" spans="4:4" x14ac:dyDescent="0.2">
      <c r="D49187" s="343"/>
    </row>
    <row r="49188" spans="4:4" x14ac:dyDescent="0.2">
      <c r="D49188" s="343"/>
    </row>
    <row r="49189" spans="4:4" x14ac:dyDescent="0.2">
      <c r="D49189" s="343"/>
    </row>
    <row r="49190" spans="4:4" x14ac:dyDescent="0.2">
      <c r="D49190" s="343"/>
    </row>
    <row r="49191" spans="4:4" x14ac:dyDescent="0.2">
      <c r="D49191" s="343"/>
    </row>
    <row r="49192" spans="4:4" x14ac:dyDescent="0.2">
      <c r="D49192" s="343"/>
    </row>
    <row r="49193" spans="4:4" x14ac:dyDescent="0.2">
      <c r="D49193" s="343"/>
    </row>
    <row r="49194" spans="4:4" x14ac:dyDescent="0.2">
      <c r="D49194" s="343"/>
    </row>
    <row r="49195" spans="4:4" x14ac:dyDescent="0.2">
      <c r="D49195" s="343"/>
    </row>
    <row r="49196" spans="4:4" x14ac:dyDescent="0.2">
      <c r="D49196" s="343"/>
    </row>
    <row r="49197" spans="4:4" x14ac:dyDescent="0.2">
      <c r="D49197" s="343"/>
    </row>
    <row r="49198" spans="4:4" x14ac:dyDescent="0.2">
      <c r="D49198" s="343"/>
    </row>
    <row r="49199" spans="4:4" x14ac:dyDescent="0.2">
      <c r="D49199" s="343"/>
    </row>
    <row r="49200" spans="4:4" x14ac:dyDescent="0.2">
      <c r="D49200" s="343"/>
    </row>
    <row r="49201" spans="4:4" x14ac:dyDescent="0.2">
      <c r="D49201" s="343"/>
    </row>
    <row r="49202" spans="4:4" x14ac:dyDescent="0.2">
      <c r="D49202" s="343"/>
    </row>
    <row r="49203" spans="4:4" x14ac:dyDescent="0.2">
      <c r="D49203" s="343"/>
    </row>
    <row r="49204" spans="4:4" x14ac:dyDescent="0.2">
      <c r="D49204" s="343"/>
    </row>
    <row r="49205" spans="4:4" x14ac:dyDescent="0.2">
      <c r="D49205" s="343"/>
    </row>
    <row r="49206" spans="4:4" x14ac:dyDescent="0.2">
      <c r="D49206" s="343"/>
    </row>
    <row r="49207" spans="4:4" x14ac:dyDescent="0.2">
      <c r="D49207" s="343"/>
    </row>
    <row r="49208" spans="4:4" x14ac:dyDescent="0.2">
      <c r="D49208" s="343"/>
    </row>
    <row r="49209" spans="4:4" x14ac:dyDescent="0.2">
      <c r="D49209" s="343"/>
    </row>
    <row r="49210" spans="4:4" x14ac:dyDescent="0.2">
      <c r="D49210" s="343"/>
    </row>
    <row r="49211" spans="4:4" x14ac:dyDescent="0.2">
      <c r="D49211" s="343"/>
    </row>
    <row r="49212" spans="4:4" x14ac:dyDescent="0.2">
      <c r="D49212" s="343"/>
    </row>
    <row r="49213" spans="4:4" x14ac:dyDescent="0.2">
      <c r="D49213" s="343"/>
    </row>
    <row r="49214" spans="4:4" x14ac:dyDescent="0.2">
      <c r="D49214" s="343"/>
    </row>
    <row r="49215" spans="4:4" x14ac:dyDescent="0.2">
      <c r="D49215" s="343"/>
    </row>
    <row r="49216" spans="4:4" x14ac:dyDescent="0.2">
      <c r="D49216" s="343"/>
    </row>
    <row r="49217" spans="4:4" x14ac:dyDescent="0.2">
      <c r="D49217" s="343"/>
    </row>
    <row r="49218" spans="4:4" x14ac:dyDescent="0.2">
      <c r="D49218" s="343"/>
    </row>
    <row r="49219" spans="4:4" x14ac:dyDescent="0.2">
      <c r="D49219" s="343"/>
    </row>
    <row r="49220" spans="4:4" x14ac:dyDescent="0.2">
      <c r="D49220" s="343"/>
    </row>
    <row r="49221" spans="4:4" x14ac:dyDescent="0.2">
      <c r="D49221" s="343"/>
    </row>
    <row r="49222" spans="4:4" x14ac:dyDescent="0.2">
      <c r="D49222" s="343"/>
    </row>
    <row r="49223" spans="4:4" x14ac:dyDescent="0.2">
      <c r="D49223" s="343"/>
    </row>
    <row r="49224" spans="4:4" x14ac:dyDescent="0.2">
      <c r="D49224" s="343"/>
    </row>
    <row r="49225" spans="4:4" x14ac:dyDescent="0.2">
      <c r="D49225" s="343"/>
    </row>
    <row r="49226" spans="4:4" x14ac:dyDescent="0.2">
      <c r="D49226" s="343"/>
    </row>
    <row r="49227" spans="4:4" x14ac:dyDescent="0.2">
      <c r="D49227" s="343"/>
    </row>
    <row r="49228" spans="4:4" x14ac:dyDescent="0.2">
      <c r="D49228" s="343"/>
    </row>
    <row r="49229" spans="4:4" x14ac:dyDescent="0.2">
      <c r="D49229" s="343"/>
    </row>
    <row r="49230" spans="4:4" x14ac:dyDescent="0.2">
      <c r="D49230" s="343"/>
    </row>
    <row r="49231" spans="4:4" x14ac:dyDescent="0.2">
      <c r="D49231" s="343"/>
    </row>
    <row r="49232" spans="4:4" x14ac:dyDescent="0.2">
      <c r="D49232" s="343"/>
    </row>
    <row r="49233" spans="4:4" x14ac:dyDescent="0.2">
      <c r="D49233" s="343"/>
    </row>
    <row r="49234" spans="4:4" x14ac:dyDescent="0.2">
      <c r="D49234" s="343"/>
    </row>
    <row r="49235" spans="4:4" x14ac:dyDescent="0.2">
      <c r="D49235" s="343"/>
    </row>
    <row r="49236" spans="4:4" x14ac:dyDescent="0.2">
      <c r="D49236" s="343"/>
    </row>
    <row r="49237" spans="4:4" x14ac:dyDescent="0.2">
      <c r="D49237" s="343"/>
    </row>
    <row r="49238" spans="4:4" x14ac:dyDescent="0.2">
      <c r="D49238" s="343"/>
    </row>
    <row r="49239" spans="4:4" x14ac:dyDescent="0.2">
      <c r="D49239" s="343"/>
    </row>
    <row r="49240" spans="4:4" x14ac:dyDescent="0.2">
      <c r="D49240" s="343"/>
    </row>
    <row r="49241" spans="4:4" x14ac:dyDescent="0.2">
      <c r="D49241" s="343"/>
    </row>
    <row r="49242" spans="4:4" x14ac:dyDescent="0.2">
      <c r="D49242" s="343"/>
    </row>
    <row r="49243" spans="4:4" x14ac:dyDescent="0.2">
      <c r="D49243" s="343"/>
    </row>
    <row r="49244" spans="4:4" x14ac:dyDescent="0.2">
      <c r="D49244" s="343"/>
    </row>
    <row r="49245" spans="4:4" x14ac:dyDescent="0.2">
      <c r="D49245" s="343"/>
    </row>
    <row r="49246" spans="4:4" x14ac:dyDescent="0.2">
      <c r="D49246" s="343"/>
    </row>
    <row r="49247" spans="4:4" x14ac:dyDescent="0.2">
      <c r="D49247" s="343"/>
    </row>
    <row r="49248" spans="4:4" x14ac:dyDescent="0.2">
      <c r="D49248" s="343"/>
    </row>
    <row r="49249" spans="4:4" x14ac:dyDescent="0.2">
      <c r="D49249" s="343"/>
    </row>
    <row r="49250" spans="4:4" x14ac:dyDescent="0.2">
      <c r="D49250" s="343"/>
    </row>
    <row r="49251" spans="4:4" x14ac:dyDescent="0.2">
      <c r="D49251" s="343"/>
    </row>
    <row r="49252" spans="4:4" x14ac:dyDescent="0.2">
      <c r="D49252" s="343"/>
    </row>
    <row r="49253" spans="4:4" x14ac:dyDescent="0.2">
      <c r="D49253" s="343"/>
    </row>
    <row r="49254" spans="4:4" x14ac:dyDescent="0.2">
      <c r="D49254" s="343"/>
    </row>
    <row r="49255" spans="4:4" x14ac:dyDescent="0.2">
      <c r="D49255" s="343"/>
    </row>
    <row r="49256" spans="4:4" x14ac:dyDescent="0.2">
      <c r="D49256" s="343"/>
    </row>
    <row r="49257" spans="4:4" x14ac:dyDescent="0.2">
      <c r="D49257" s="343"/>
    </row>
    <row r="49258" spans="4:4" x14ac:dyDescent="0.2">
      <c r="D49258" s="343"/>
    </row>
    <row r="49259" spans="4:4" x14ac:dyDescent="0.2">
      <c r="D49259" s="343"/>
    </row>
    <row r="49260" spans="4:4" x14ac:dyDescent="0.2">
      <c r="D49260" s="343"/>
    </row>
    <row r="49261" spans="4:4" x14ac:dyDescent="0.2">
      <c r="D49261" s="343"/>
    </row>
    <row r="49262" spans="4:4" x14ac:dyDescent="0.2">
      <c r="D49262" s="343"/>
    </row>
    <row r="49263" spans="4:4" x14ac:dyDescent="0.2">
      <c r="D49263" s="343"/>
    </row>
    <row r="49264" spans="4:4" x14ac:dyDescent="0.2">
      <c r="D49264" s="343"/>
    </row>
    <row r="49265" spans="4:4" x14ac:dyDescent="0.2">
      <c r="D49265" s="343"/>
    </row>
    <row r="49266" spans="4:4" x14ac:dyDescent="0.2">
      <c r="D49266" s="343"/>
    </row>
    <row r="49267" spans="4:4" x14ac:dyDescent="0.2">
      <c r="D49267" s="343"/>
    </row>
    <row r="49268" spans="4:4" x14ac:dyDescent="0.2">
      <c r="D49268" s="343"/>
    </row>
    <row r="49269" spans="4:4" x14ac:dyDescent="0.2">
      <c r="D49269" s="343"/>
    </row>
    <row r="49270" spans="4:4" x14ac:dyDescent="0.2">
      <c r="D49270" s="343"/>
    </row>
    <row r="49271" spans="4:4" x14ac:dyDescent="0.2">
      <c r="D49271" s="343"/>
    </row>
    <row r="49272" spans="4:4" x14ac:dyDescent="0.2">
      <c r="D49272" s="343"/>
    </row>
    <row r="49273" spans="4:4" x14ac:dyDescent="0.2">
      <c r="D49273" s="343"/>
    </row>
    <row r="49274" spans="4:4" x14ac:dyDescent="0.2">
      <c r="D49274" s="343"/>
    </row>
    <row r="49275" spans="4:4" x14ac:dyDescent="0.2">
      <c r="D49275" s="343"/>
    </row>
    <row r="49276" spans="4:4" x14ac:dyDescent="0.2">
      <c r="D49276" s="343"/>
    </row>
    <row r="49277" spans="4:4" x14ac:dyDescent="0.2">
      <c r="D49277" s="343"/>
    </row>
    <row r="49278" spans="4:4" x14ac:dyDescent="0.2">
      <c r="D49278" s="343"/>
    </row>
    <row r="49279" spans="4:4" x14ac:dyDescent="0.2">
      <c r="D49279" s="343"/>
    </row>
    <row r="49280" spans="4:4" x14ac:dyDescent="0.2">
      <c r="D49280" s="343"/>
    </row>
    <row r="49281" spans="4:4" x14ac:dyDescent="0.2">
      <c r="D49281" s="343"/>
    </row>
    <row r="49282" spans="4:4" x14ac:dyDescent="0.2">
      <c r="D49282" s="343"/>
    </row>
    <row r="49283" spans="4:4" x14ac:dyDescent="0.2">
      <c r="D49283" s="343"/>
    </row>
    <row r="49284" spans="4:4" x14ac:dyDescent="0.2">
      <c r="D49284" s="343"/>
    </row>
    <row r="49285" spans="4:4" x14ac:dyDescent="0.2">
      <c r="D49285" s="343"/>
    </row>
    <row r="49286" spans="4:4" x14ac:dyDescent="0.2">
      <c r="D49286" s="343"/>
    </row>
    <row r="49287" spans="4:4" x14ac:dyDescent="0.2">
      <c r="D49287" s="343"/>
    </row>
    <row r="49288" spans="4:4" x14ac:dyDescent="0.2">
      <c r="D49288" s="343"/>
    </row>
    <row r="49289" spans="4:4" x14ac:dyDescent="0.2">
      <c r="D49289" s="343"/>
    </row>
    <row r="49290" spans="4:4" x14ac:dyDescent="0.2">
      <c r="D49290" s="343"/>
    </row>
    <row r="49291" spans="4:4" x14ac:dyDescent="0.2">
      <c r="D49291" s="343"/>
    </row>
    <row r="49292" spans="4:4" x14ac:dyDescent="0.2">
      <c r="D49292" s="343"/>
    </row>
    <row r="49293" spans="4:4" x14ac:dyDescent="0.2">
      <c r="D49293" s="343"/>
    </row>
    <row r="49294" spans="4:4" x14ac:dyDescent="0.2">
      <c r="D49294" s="343"/>
    </row>
    <row r="49295" spans="4:4" x14ac:dyDescent="0.2">
      <c r="D49295" s="343"/>
    </row>
    <row r="49296" spans="4:4" x14ac:dyDescent="0.2">
      <c r="D49296" s="343"/>
    </row>
    <row r="49297" spans="4:4" x14ac:dyDescent="0.2">
      <c r="D49297" s="343"/>
    </row>
    <row r="49298" spans="4:4" x14ac:dyDescent="0.2">
      <c r="D49298" s="343"/>
    </row>
    <row r="49299" spans="4:4" x14ac:dyDescent="0.2">
      <c r="D49299" s="343"/>
    </row>
    <row r="49300" spans="4:4" x14ac:dyDescent="0.2">
      <c r="D49300" s="343"/>
    </row>
    <row r="49301" spans="4:4" x14ac:dyDescent="0.2">
      <c r="D49301" s="343"/>
    </row>
    <row r="49302" spans="4:4" x14ac:dyDescent="0.2">
      <c r="D49302" s="343"/>
    </row>
    <row r="49303" spans="4:4" x14ac:dyDescent="0.2">
      <c r="D49303" s="343"/>
    </row>
    <row r="49304" spans="4:4" x14ac:dyDescent="0.2">
      <c r="D49304" s="343"/>
    </row>
    <row r="49305" spans="4:4" x14ac:dyDescent="0.2">
      <c r="D49305" s="343"/>
    </row>
    <row r="49306" spans="4:4" x14ac:dyDescent="0.2">
      <c r="D49306" s="343"/>
    </row>
    <row r="49307" spans="4:4" x14ac:dyDescent="0.2">
      <c r="D49307" s="343"/>
    </row>
    <row r="49308" spans="4:4" x14ac:dyDescent="0.2">
      <c r="D49308" s="343"/>
    </row>
    <row r="49309" spans="4:4" x14ac:dyDescent="0.2">
      <c r="D49309" s="343"/>
    </row>
    <row r="49310" spans="4:4" x14ac:dyDescent="0.2">
      <c r="D49310" s="343"/>
    </row>
    <row r="49311" spans="4:4" x14ac:dyDescent="0.2">
      <c r="D49311" s="343"/>
    </row>
    <row r="49312" spans="4:4" x14ac:dyDescent="0.2">
      <c r="D49312" s="343"/>
    </row>
    <row r="49313" spans="4:4" x14ac:dyDescent="0.2">
      <c r="D49313" s="343"/>
    </row>
    <row r="49314" spans="4:4" x14ac:dyDescent="0.2">
      <c r="D49314" s="343"/>
    </row>
    <row r="49315" spans="4:4" x14ac:dyDescent="0.2">
      <c r="D49315" s="343"/>
    </row>
    <row r="49316" spans="4:4" x14ac:dyDescent="0.2">
      <c r="D49316" s="343"/>
    </row>
    <row r="49317" spans="4:4" x14ac:dyDescent="0.2">
      <c r="D49317" s="343"/>
    </row>
    <row r="49318" spans="4:4" x14ac:dyDescent="0.2">
      <c r="D49318" s="343"/>
    </row>
    <row r="49319" spans="4:4" x14ac:dyDescent="0.2">
      <c r="D49319" s="343"/>
    </row>
    <row r="49320" spans="4:4" x14ac:dyDescent="0.2">
      <c r="D49320" s="343"/>
    </row>
    <row r="49321" spans="4:4" x14ac:dyDescent="0.2">
      <c r="D49321" s="343"/>
    </row>
    <row r="49322" spans="4:4" x14ac:dyDescent="0.2">
      <c r="D49322" s="343"/>
    </row>
    <row r="49323" spans="4:4" x14ac:dyDescent="0.2">
      <c r="D49323" s="343"/>
    </row>
    <row r="49324" spans="4:4" x14ac:dyDescent="0.2">
      <c r="D49324" s="343"/>
    </row>
    <row r="49325" spans="4:4" x14ac:dyDescent="0.2">
      <c r="D49325" s="343"/>
    </row>
    <row r="49326" spans="4:4" x14ac:dyDescent="0.2">
      <c r="D49326" s="343"/>
    </row>
    <row r="49327" spans="4:4" x14ac:dyDescent="0.2">
      <c r="D49327" s="343"/>
    </row>
    <row r="49328" spans="4:4" x14ac:dyDescent="0.2">
      <c r="D49328" s="343"/>
    </row>
    <row r="49329" spans="4:4" x14ac:dyDescent="0.2">
      <c r="D49329" s="343"/>
    </row>
    <row r="49330" spans="4:4" x14ac:dyDescent="0.2">
      <c r="D49330" s="343"/>
    </row>
    <row r="49331" spans="4:4" x14ac:dyDescent="0.2">
      <c r="D49331" s="343"/>
    </row>
    <row r="49332" spans="4:4" x14ac:dyDescent="0.2">
      <c r="D49332" s="343"/>
    </row>
    <row r="49333" spans="4:4" x14ac:dyDescent="0.2">
      <c r="D49333" s="343"/>
    </row>
    <row r="49334" spans="4:4" x14ac:dyDescent="0.2">
      <c r="D49334" s="343"/>
    </row>
    <row r="49335" spans="4:4" x14ac:dyDescent="0.2">
      <c r="D49335" s="343"/>
    </row>
    <row r="49336" spans="4:4" x14ac:dyDescent="0.2">
      <c r="D49336" s="343"/>
    </row>
    <row r="49337" spans="4:4" x14ac:dyDescent="0.2">
      <c r="D49337" s="343"/>
    </row>
    <row r="49338" spans="4:4" x14ac:dyDescent="0.2">
      <c r="D49338" s="343"/>
    </row>
    <row r="49339" spans="4:4" x14ac:dyDescent="0.2">
      <c r="D49339" s="343"/>
    </row>
    <row r="49340" spans="4:4" x14ac:dyDescent="0.2">
      <c r="D49340" s="343"/>
    </row>
    <row r="49341" spans="4:4" x14ac:dyDescent="0.2">
      <c r="D49341" s="343"/>
    </row>
    <row r="49342" spans="4:4" x14ac:dyDescent="0.2">
      <c r="D49342" s="343"/>
    </row>
    <row r="49343" spans="4:4" x14ac:dyDescent="0.2">
      <c r="D49343" s="343"/>
    </row>
    <row r="49344" spans="4:4" x14ac:dyDescent="0.2">
      <c r="D49344" s="343"/>
    </row>
    <row r="49345" spans="4:4" x14ac:dyDescent="0.2">
      <c r="D49345" s="343"/>
    </row>
    <row r="49346" spans="4:4" x14ac:dyDescent="0.2">
      <c r="D49346" s="343"/>
    </row>
    <row r="49347" spans="4:4" x14ac:dyDescent="0.2">
      <c r="D49347" s="343"/>
    </row>
    <row r="49348" spans="4:4" x14ac:dyDescent="0.2">
      <c r="D49348" s="343"/>
    </row>
    <row r="49349" spans="4:4" x14ac:dyDescent="0.2">
      <c r="D49349" s="343"/>
    </row>
    <row r="49350" spans="4:4" x14ac:dyDescent="0.2">
      <c r="D49350" s="343"/>
    </row>
    <row r="49351" spans="4:4" x14ac:dyDescent="0.2">
      <c r="D49351" s="343"/>
    </row>
    <row r="49352" spans="4:4" x14ac:dyDescent="0.2">
      <c r="D49352" s="343"/>
    </row>
    <row r="49353" spans="4:4" x14ac:dyDescent="0.2">
      <c r="D49353" s="343"/>
    </row>
    <row r="49354" spans="4:4" x14ac:dyDescent="0.2">
      <c r="D49354" s="343"/>
    </row>
    <row r="49355" spans="4:4" x14ac:dyDescent="0.2">
      <c r="D49355" s="343"/>
    </row>
    <row r="49356" spans="4:4" x14ac:dyDescent="0.2">
      <c r="D49356" s="343"/>
    </row>
    <row r="49357" spans="4:4" x14ac:dyDescent="0.2">
      <c r="D49357" s="343"/>
    </row>
    <row r="49358" spans="4:4" x14ac:dyDescent="0.2">
      <c r="D49358" s="343"/>
    </row>
    <row r="49359" spans="4:4" x14ac:dyDescent="0.2">
      <c r="D49359" s="343"/>
    </row>
    <row r="49360" spans="4:4" x14ac:dyDescent="0.2">
      <c r="D49360" s="343"/>
    </row>
    <row r="49361" spans="4:4" x14ac:dyDescent="0.2">
      <c r="D49361" s="343"/>
    </row>
    <row r="49362" spans="4:4" x14ac:dyDescent="0.2">
      <c r="D49362" s="343"/>
    </row>
    <row r="49363" spans="4:4" x14ac:dyDescent="0.2">
      <c r="D49363" s="343"/>
    </row>
    <row r="49364" spans="4:4" x14ac:dyDescent="0.2">
      <c r="D49364" s="343"/>
    </row>
    <row r="49365" spans="4:4" x14ac:dyDescent="0.2">
      <c r="D49365" s="343"/>
    </row>
    <row r="49366" spans="4:4" x14ac:dyDescent="0.2">
      <c r="D49366" s="343"/>
    </row>
    <row r="49367" spans="4:4" x14ac:dyDescent="0.2">
      <c r="D49367" s="343"/>
    </row>
    <row r="49368" spans="4:4" x14ac:dyDescent="0.2">
      <c r="D49368" s="343"/>
    </row>
    <row r="49369" spans="4:4" x14ac:dyDescent="0.2">
      <c r="D49369" s="343"/>
    </row>
    <row r="49370" spans="4:4" x14ac:dyDescent="0.2">
      <c r="D49370" s="343"/>
    </row>
    <row r="49371" spans="4:4" x14ac:dyDescent="0.2">
      <c r="D49371" s="343"/>
    </row>
    <row r="49372" spans="4:4" x14ac:dyDescent="0.2">
      <c r="D49372" s="343"/>
    </row>
    <row r="49373" spans="4:4" x14ac:dyDescent="0.2">
      <c r="D49373" s="343"/>
    </row>
    <row r="49374" spans="4:4" x14ac:dyDescent="0.2">
      <c r="D49374" s="343"/>
    </row>
    <row r="49375" spans="4:4" x14ac:dyDescent="0.2">
      <c r="D49375" s="343"/>
    </row>
    <row r="49376" spans="4:4" x14ac:dyDescent="0.2">
      <c r="D49376" s="343"/>
    </row>
    <row r="49377" spans="4:4" x14ac:dyDescent="0.2">
      <c r="D49377" s="343"/>
    </row>
    <row r="49378" spans="4:4" x14ac:dyDescent="0.2">
      <c r="D49378" s="343"/>
    </row>
    <row r="49379" spans="4:4" x14ac:dyDescent="0.2">
      <c r="D49379" s="343"/>
    </row>
    <row r="49380" spans="4:4" x14ac:dyDescent="0.2">
      <c r="D49380" s="343"/>
    </row>
    <row r="49381" spans="4:4" x14ac:dyDescent="0.2">
      <c r="D49381" s="343"/>
    </row>
    <row r="49382" spans="4:4" x14ac:dyDescent="0.2">
      <c r="D49382" s="343"/>
    </row>
    <row r="49383" spans="4:4" x14ac:dyDescent="0.2">
      <c r="D49383" s="343"/>
    </row>
    <row r="49384" spans="4:4" x14ac:dyDescent="0.2">
      <c r="D49384" s="343"/>
    </row>
    <row r="49385" spans="4:4" x14ac:dyDescent="0.2">
      <c r="D49385" s="343"/>
    </row>
    <row r="49386" spans="4:4" x14ac:dyDescent="0.2">
      <c r="D49386" s="343"/>
    </row>
    <row r="49387" spans="4:4" x14ac:dyDescent="0.2">
      <c r="D49387" s="343"/>
    </row>
    <row r="49388" spans="4:4" x14ac:dyDescent="0.2">
      <c r="D49388" s="343"/>
    </row>
    <row r="49389" spans="4:4" x14ac:dyDescent="0.2">
      <c r="D49389" s="343"/>
    </row>
    <row r="49390" spans="4:4" x14ac:dyDescent="0.2">
      <c r="D49390" s="343"/>
    </row>
    <row r="49391" spans="4:4" x14ac:dyDescent="0.2">
      <c r="D49391" s="343"/>
    </row>
    <row r="49392" spans="4:4" x14ac:dyDescent="0.2">
      <c r="D49392" s="343"/>
    </row>
    <row r="49393" spans="4:4" x14ac:dyDescent="0.2">
      <c r="D49393" s="343"/>
    </row>
    <row r="49394" spans="4:4" x14ac:dyDescent="0.2">
      <c r="D49394" s="343"/>
    </row>
    <row r="49395" spans="4:4" x14ac:dyDescent="0.2">
      <c r="D49395" s="343"/>
    </row>
    <row r="49396" spans="4:4" x14ac:dyDescent="0.2">
      <c r="D49396" s="343"/>
    </row>
    <row r="49397" spans="4:4" x14ac:dyDescent="0.2">
      <c r="D49397" s="343"/>
    </row>
    <row r="49398" spans="4:4" x14ac:dyDescent="0.2">
      <c r="D49398" s="343"/>
    </row>
    <row r="49399" spans="4:4" x14ac:dyDescent="0.2">
      <c r="D49399" s="343"/>
    </row>
    <row r="49400" spans="4:4" x14ac:dyDescent="0.2">
      <c r="D49400" s="343"/>
    </row>
    <row r="49401" spans="4:4" x14ac:dyDescent="0.2">
      <c r="D49401" s="343"/>
    </row>
    <row r="49402" spans="4:4" x14ac:dyDescent="0.2">
      <c r="D49402" s="343"/>
    </row>
    <row r="49403" spans="4:4" x14ac:dyDescent="0.2">
      <c r="D49403" s="343"/>
    </row>
    <row r="49404" spans="4:4" x14ac:dyDescent="0.2">
      <c r="D49404" s="343"/>
    </row>
    <row r="49405" spans="4:4" x14ac:dyDescent="0.2">
      <c r="D49405" s="343"/>
    </row>
    <row r="49406" spans="4:4" x14ac:dyDescent="0.2">
      <c r="D49406" s="343"/>
    </row>
    <row r="49407" spans="4:4" x14ac:dyDescent="0.2">
      <c r="D49407" s="343"/>
    </row>
    <row r="49408" spans="4:4" x14ac:dyDescent="0.2">
      <c r="D49408" s="343"/>
    </row>
    <row r="49409" spans="4:4" x14ac:dyDescent="0.2">
      <c r="D49409" s="343"/>
    </row>
    <row r="49410" spans="4:4" x14ac:dyDescent="0.2">
      <c r="D49410" s="343"/>
    </row>
    <row r="49411" spans="4:4" x14ac:dyDescent="0.2">
      <c r="D49411" s="343"/>
    </row>
    <row r="49412" spans="4:4" x14ac:dyDescent="0.2">
      <c r="D49412" s="343"/>
    </row>
    <row r="49413" spans="4:4" x14ac:dyDescent="0.2">
      <c r="D49413" s="343"/>
    </row>
    <row r="49414" spans="4:4" x14ac:dyDescent="0.2">
      <c r="D49414" s="343"/>
    </row>
    <row r="49415" spans="4:4" x14ac:dyDescent="0.2">
      <c r="D49415" s="343"/>
    </row>
    <row r="49416" spans="4:4" x14ac:dyDescent="0.2">
      <c r="D49416" s="343"/>
    </row>
    <row r="49417" spans="4:4" x14ac:dyDescent="0.2">
      <c r="D49417" s="343"/>
    </row>
    <row r="49418" spans="4:4" x14ac:dyDescent="0.2">
      <c r="D49418" s="343"/>
    </row>
    <row r="49419" spans="4:4" x14ac:dyDescent="0.2">
      <c r="D49419" s="343"/>
    </row>
    <row r="49420" spans="4:4" x14ac:dyDescent="0.2">
      <c r="D49420" s="343"/>
    </row>
    <row r="49421" spans="4:4" x14ac:dyDescent="0.2">
      <c r="D49421" s="343"/>
    </row>
    <row r="49422" spans="4:4" x14ac:dyDescent="0.2">
      <c r="D49422" s="343"/>
    </row>
    <row r="49423" spans="4:4" x14ac:dyDescent="0.2">
      <c r="D49423" s="343"/>
    </row>
    <row r="49424" spans="4:4" x14ac:dyDescent="0.2">
      <c r="D49424" s="343"/>
    </row>
    <row r="49425" spans="4:4" x14ac:dyDescent="0.2">
      <c r="D49425" s="343"/>
    </row>
    <row r="49426" spans="4:4" x14ac:dyDescent="0.2">
      <c r="D49426" s="343"/>
    </row>
    <row r="49427" spans="4:4" x14ac:dyDescent="0.2">
      <c r="D49427" s="343"/>
    </row>
    <row r="49428" spans="4:4" x14ac:dyDescent="0.2">
      <c r="D49428" s="343"/>
    </row>
    <row r="49429" spans="4:4" x14ac:dyDescent="0.2">
      <c r="D49429" s="343"/>
    </row>
    <row r="49430" spans="4:4" x14ac:dyDescent="0.2">
      <c r="D49430" s="343"/>
    </row>
    <row r="49431" spans="4:4" x14ac:dyDescent="0.2">
      <c r="D49431" s="343"/>
    </row>
    <row r="49432" spans="4:4" x14ac:dyDescent="0.2">
      <c r="D49432" s="343"/>
    </row>
    <row r="49433" spans="4:4" x14ac:dyDescent="0.2">
      <c r="D49433" s="343"/>
    </row>
    <row r="49434" spans="4:4" x14ac:dyDescent="0.2">
      <c r="D49434" s="343"/>
    </row>
    <row r="49435" spans="4:4" x14ac:dyDescent="0.2">
      <c r="D49435" s="343"/>
    </row>
    <row r="49436" spans="4:4" x14ac:dyDescent="0.2">
      <c r="D49436" s="343"/>
    </row>
    <row r="49437" spans="4:4" x14ac:dyDescent="0.2">
      <c r="D49437" s="343"/>
    </row>
    <row r="49438" spans="4:4" x14ac:dyDescent="0.2">
      <c r="D49438" s="343"/>
    </row>
    <row r="49439" spans="4:4" x14ac:dyDescent="0.2">
      <c r="D49439" s="343"/>
    </row>
    <row r="49440" spans="4:4" x14ac:dyDescent="0.2">
      <c r="D49440" s="343"/>
    </row>
    <row r="49441" spans="4:4" x14ac:dyDescent="0.2">
      <c r="D49441" s="343"/>
    </row>
    <row r="49442" spans="4:4" x14ac:dyDescent="0.2">
      <c r="D49442" s="343"/>
    </row>
    <row r="49443" spans="4:4" x14ac:dyDescent="0.2">
      <c r="D49443" s="343"/>
    </row>
    <row r="49444" spans="4:4" x14ac:dyDescent="0.2">
      <c r="D49444" s="343"/>
    </row>
    <row r="49445" spans="4:4" x14ac:dyDescent="0.2">
      <c r="D49445" s="343"/>
    </row>
    <row r="49446" spans="4:4" x14ac:dyDescent="0.2">
      <c r="D49446" s="343"/>
    </row>
    <row r="49447" spans="4:4" x14ac:dyDescent="0.2">
      <c r="D49447" s="343"/>
    </row>
    <row r="49448" spans="4:4" x14ac:dyDescent="0.2">
      <c r="D49448" s="343"/>
    </row>
    <row r="49449" spans="4:4" x14ac:dyDescent="0.2">
      <c r="D49449" s="343"/>
    </row>
    <row r="49450" spans="4:4" x14ac:dyDescent="0.2">
      <c r="D49450" s="343"/>
    </row>
    <row r="49451" spans="4:4" x14ac:dyDescent="0.2">
      <c r="D49451" s="343"/>
    </row>
    <row r="49452" spans="4:4" x14ac:dyDescent="0.2">
      <c r="D49452" s="343"/>
    </row>
    <row r="49453" spans="4:4" x14ac:dyDescent="0.2">
      <c r="D49453" s="343"/>
    </row>
    <row r="49454" spans="4:4" x14ac:dyDescent="0.2">
      <c r="D49454" s="343"/>
    </row>
    <row r="49455" spans="4:4" x14ac:dyDescent="0.2">
      <c r="D49455" s="343"/>
    </row>
    <row r="49456" spans="4:4" x14ac:dyDescent="0.2">
      <c r="D49456" s="343"/>
    </row>
    <row r="49457" spans="4:4" x14ac:dyDescent="0.2">
      <c r="D49457" s="343"/>
    </row>
    <row r="49458" spans="4:4" x14ac:dyDescent="0.2">
      <c r="D49458" s="343"/>
    </row>
    <row r="49459" spans="4:4" x14ac:dyDescent="0.2">
      <c r="D49459" s="343"/>
    </row>
    <row r="49460" spans="4:4" x14ac:dyDescent="0.2">
      <c r="D49460" s="343"/>
    </row>
    <row r="49461" spans="4:4" x14ac:dyDescent="0.2">
      <c r="D49461" s="343"/>
    </row>
    <row r="49462" spans="4:4" x14ac:dyDescent="0.2">
      <c r="D49462" s="343"/>
    </row>
    <row r="49463" spans="4:4" x14ac:dyDescent="0.2">
      <c r="D49463" s="343"/>
    </row>
    <row r="49464" spans="4:4" x14ac:dyDescent="0.2">
      <c r="D49464" s="343"/>
    </row>
    <row r="49465" spans="4:4" x14ac:dyDescent="0.2">
      <c r="D49465" s="343"/>
    </row>
    <row r="49466" spans="4:4" x14ac:dyDescent="0.2">
      <c r="D49466" s="343"/>
    </row>
    <row r="49467" spans="4:4" x14ac:dyDescent="0.2">
      <c r="D49467" s="343"/>
    </row>
    <row r="49468" spans="4:4" x14ac:dyDescent="0.2">
      <c r="D49468" s="343"/>
    </row>
    <row r="49469" spans="4:4" x14ac:dyDescent="0.2">
      <c r="D49469" s="343"/>
    </row>
    <row r="49470" spans="4:4" x14ac:dyDescent="0.2">
      <c r="D49470" s="343"/>
    </row>
    <row r="49471" spans="4:4" x14ac:dyDescent="0.2">
      <c r="D49471" s="343"/>
    </row>
    <row r="49472" spans="4:4" x14ac:dyDescent="0.2">
      <c r="D49472" s="343"/>
    </row>
    <row r="49473" spans="4:4" x14ac:dyDescent="0.2">
      <c r="D49473" s="343"/>
    </row>
    <row r="49474" spans="4:4" x14ac:dyDescent="0.2">
      <c r="D49474" s="343"/>
    </row>
    <row r="49475" spans="4:4" x14ac:dyDescent="0.2">
      <c r="D49475" s="343"/>
    </row>
    <row r="49476" spans="4:4" x14ac:dyDescent="0.2">
      <c r="D49476" s="343"/>
    </row>
    <row r="49477" spans="4:4" x14ac:dyDescent="0.2">
      <c r="D49477" s="343"/>
    </row>
    <row r="49478" spans="4:4" x14ac:dyDescent="0.2">
      <c r="D49478" s="343"/>
    </row>
    <row r="49479" spans="4:4" x14ac:dyDescent="0.2">
      <c r="D49479" s="343"/>
    </row>
    <row r="49480" spans="4:4" x14ac:dyDescent="0.2">
      <c r="D49480" s="343"/>
    </row>
    <row r="49481" spans="4:4" x14ac:dyDescent="0.2">
      <c r="D49481" s="343"/>
    </row>
    <row r="49482" spans="4:4" x14ac:dyDescent="0.2">
      <c r="D49482" s="343"/>
    </row>
    <row r="49483" spans="4:4" x14ac:dyDescent="0.2">
      <c r="D49483" s="343"/>
    </row>
    <row r="49484" spans="4:4" x14ac:dyDescent="0.2">
      <c r="D49484" s="343"/>
    </row>
    <row r="49485" spans="4:4" x14ac:dyDescent="0.2">
      <c r="D49485" s="343"/>
    </row>
    <row r="49486" spans="4:4" x14ac:dyDescent="0.2">
      <c r="D49486" s="343"/>
    </row>
    <row r="49487" spans="4:4" x14ac:dyDescent="0.2">
      <c r="D49487" s="343"/>
    </row>
    <row r="49488" spans="4:4" x14ac:dyDescent="0.2">
      <c r="D49488" s="343"/>
    </row>
    <row r="49489" spans="4:4" x14ac:dyDescent="0.2">
      <c r="D49489" s="343"/>
    </row>
    <row r="49490" spans="4:4" x14ac:dyDescent="0.2">
      <c r="D49490" s="343"/>
    </row>
    <row r="49491" spans="4:4" x14ac:dyDescent="0.2">
      <c r="D49491" s="343"/>
    </row>
    <row r="49492" spans="4:4" x14ac:dyDescent="0.2">
      <c r="D49492" s="343"/>
    </row>
    <row r="49493" spans="4:4" x14ac:dyDescent="0.2">
      <c r="D49493" s="343"/>
    </row>
    <row r="49494" spans="4:4" x14ac:dyDescent="0.2">
      <c r="D49494" s="343"/>
    </row>
    <row r="49495" spans="4:4" x14ac:dyDescent="0.2">
      <c r="D49495" s="343"/>
    </row>
    <row r="49496" spans="4:4" x14ac:dyDescent="0.2">
      <c r="D49496" s="343"/>
    </row>
    <row r="49497" spans="4:4" x14ac:dyDescent="0.2">
      <c r="D49497" s="343"/>
    </row>
    <row r="49498" spans="4:4" x14ac:dyDescent="0.2">
      <c r="D49498" s="343"/>
    </row>
    <row r="49499" spans="4:4" x14ac:dyDescent="0.2">
      <c r="D49499" s="343"/>
    </row>
    <row r="49500" spans="4:4" x14ac:dyDescent="0.2">
      <c r="D49500" s="343"/>
    </row>
    <row r="49501" spans="4:4" x14ac:dyDescent="0.2">
      <c r="D49501" s="343"/>
    </row>
    <row r="49502" spans="4:4" x14ac:dyDescent="0.2">
      <c r="D49502" s="343"/>
    </row>
    <row r="49503" spans="4:4" x14ac:dyDescent="0.2">
      <c r="D49503" s="343"/>
    </row>
    <row r="49504" spans="4:4" x14ac:dyDescent="0.2">
      <c r="D49504" s="343"/>
    </row>
    <row r="49505" spans="4:4" x14ac:dyDescent="0.2">
      <c r="D49505" s="343"/>
    </row>
    <row r="49506" spans="4:4" x14ac:dyDescent="0.2">
      <c r="D49506" s="343"/>
    </row>
    <row r="49507" spans="4:4" x14ac:dyDescent="0.2">
      <c r="D49507" s="343"/>
    </row>
    <row r="49508" spans="4:4" x14ac:dyDescent="0.2">
      <c r="D49508" s="343"/>
    </row>
    <row r="49509" spans="4:4" x14ac:dyDescent="0.2">
      <c r="D49509" s="343"/>
    </row>
    <row r="49510" spans="4:4" x14ac:dyDescent="0.2">
      <c r="D49510" s="343"/>
    </row>
    <row r="49511" spans="4:4" x14ac:dyDescent="0.2">
      <c r="D49511" s="343"/>
    </row>
    <row r="49512" spans="4:4" x14ac:dyDescent="0.2">
      <c r="D49512" s="343"/>
    </row>
    <row r="49513" spans="4:4" x14ac:dyDescent="0.2">
      <c r="D49513" s="343"/>
    </row>
    <row r="49514" spans="4:4" x14ac:dyDescent="0.2">
      <c r="D49514" s="343"/>
    </row>
    <row r="49515" spans="4:4" x14ac:dyDescent="0.2">
      <c r="D49515" s="343"/>
    </row>
    <row r="49516" spans="4:4" x14ac:dyDescent="0.2">
      <c r="D49516" s="343"/>
    </row>
    <row r="49517" spans="4:4" x14ac:dyDescent="0.2">
      <c r="D49517" s="343"/>
    </row>
    <row r="49518" spans="4:4" x14ac:dyDescent="0.2">
      <c r="D49518" s="343"/>
    </row>
    <row r="49519" spans="4:4" x14ac:dyDescent="0.2">
      <c r="D49519" s="343"/>
    </row>
    <row r="49520" spans="4:4" x14ac:dyDescent="0.2">
      <c r="D49520" s="343"/>
    </row>
    <row r="49521" spans="4:4" x14ac:dyDescent="0.2">
      <c r="D49521" s="343"/>
    </row>
    <row r="49522" spans="4:4" x14ac:dyDescent="0.2">
      <c r="D49522" s="343"/>
    </row>
    <row r="49523" spans="4:4" x14ac:dyDescent="0.2">
      <c r="D49523" s="343"/>
    </row>
    <row r="49524" spans="4:4" x14ac:dyDescent="0.2">
      <c r="D49524" s="343"/>
    </row>
    <row r="49525" spans="4:4" x14ac:dyDescent="0.2">
      <c r="D49525" s="343"/>
    </row>
    <row r="49526" spans="4:4" x14ac:dyDescent="0.2">
      <c r="D49526" s="343"/>
    </row>
    <row r="49527" spans="4:4" x14ac:dyDescent="0.2">
      <c r="D49527" s="343"/>
    </row>
    <row r="49528" spans="4:4" x14ac:dyDescent="0.2">
      <c r="D49528" s="343"/>
    </row>
    <row r="49529" spans="4:4" x14ac:dyDescent="0.2">
      <c r="D49529" s="343"/>
    </row>
    <row r="49530" spans="4:4" x14ac:dyDescent="0.2">
      <c r="D49530" s="343"/>
    </row>
    <row r="49531" spans="4:4" x14ac:dyDescent="0.2">
      <c r="D49531" s="343"/>
    </row>
    <row r="49532" spans="4:4" x14ac:dyDescent="0.2">
      <c r="D49532" s="343"/>
    </row>
    <row r="49533" spans="4:4" x14ac:dyDescent="0.2">
      <c r="D49533" s="343"/>
    </row>
    <row r="49534" spans="4:4" x14ac:dyDescent="0.2">
      <c r="D49534" s="343"/>
    </row>
    <row r="49535" spans="4:4" x14ac:dyDescent="0.2">
      <c r="D49535" s="343"/>
    </row>
    <row r="49536" spans="4:4" x14ac:dyDescent="0.2">
      <c r="D49536" s="343"/>
    </row>
    <row r="49537" spans="4:4" x14ac:dyDescent="0.2">
      <c r="D49537" s="343"/>
    </row>
    <row r="49538" spans="4:4" x14ac:dyDescent="0.2">
      <c r="D49538" s="343"/>
    </row>
    <row r="49539" spans="4:4" x14ac:dyDescent="0.2">
      <c r="D49539" s="343"/>
    </row>
    <row r="49540" spans="4:4" x14ac:dyDescent="0.2">
      <c r="D49540" s="343"/>
    </row>
    <row r="49541" spans="4:4" x14ac:dyDescent="0.2">
      <c r="D49541" s="343"/>
    </row>
    <row r="49542" spans="4:4" x14ac:dyDescent="0.2">
      <c r="D49542" s="343"/>
    </row>
    <row r="49543" spans="4:4" x14ac:dyDescent="0.2">
      <c r="D49543" s="343"/>
    </row>
    <row r="49544" spans="4:4" x14ac:dyDescent="0.2">
      <c r="D49544" s="343"/>
    </row>
    <row r="49545" spans="4:4" x14ac:dyDescent="0.2">
      <c r="D49545" s="343"/>
    </row>
    <row r="49546" spans="4:4" x14ac:dyDescent="0.2">
      <c r="D49546" s="343"/>
    </row>
    <row r="49547" spans="4:4" x14ac:dyDescent="0.2">
      <c r="D49547" s="343"/>
    </row>
    <row r="49548" spans="4:4" x14ac:dyDescent="0.2">
      <c r="D49548" s="343"/>
    </row>
    <row r="49549" spans="4:4" x14ac:dyDescent="0.2">
      <c r="D49549" s="343"/>
    </row>
    <row r="49550" spans="4:4" x14ac:dyDescent="0.2">
      <c r="D49550" s="343"/>
    </row>
    <row r="49551" spans="4:4" x14ac:dyDescent="0.2">
      <c r="D49551" s="343"/>
    </row>
    <row r="49552" spans="4:4" x14ac:dyDescent="0.2">
      <c r="D49552" s="343"/>
    </row>
    <row r="49553" spans="4:4" x14ac:dyDescent="0.2">
      <c r="D49553" s="343"/>
    </row>
    <row r="49554" spans="4:4" x14ac:dyDescent="0.2">
      <c r="D49554" s="343"/>
    </row>
    <row r="49555" spans="4:4" x14ac:dyDescent="0.2">
      <c r="D49555" s="343"/>
    </row>
    <row r="49556" spans="4:4" x14ac:dyDescent="0.2">
      <c r="D49556" s="343"/>
    </row>
    <row r="49557" spans="4:4" x14ac:dyDescent="0.2">
      <c r="D49557" s="343"/>
    </row>
    <row r="49558" spans="4:4" x14ac:dyDescent="0.2">
      <c r="D49558" s="343"/>
    </row>
    <row r="49559" spans="4:4" x14ac:dyDescent="0.2">
      <c r="D49559" s="343"/>
    </row>
    <row r="49560" spans="4:4" x14ac:dyDescent="0.2">
      <c r="D49560" s="343"/>
    </row>
    <row r="49561" spans="4:4" x14ac:dyDescent="0.2">
      <c r="D49561" s="343"/>
    </row>
    <row r="49562" spans="4:4" x14ac:dyDescent="0.2">
      <c r="D49562" s="343"/>
    </row>
    <row r="49563" spans="4:4" x14ac:dyDescent="0.2">
      <c r="D49563" s="343"/>
    </row>
    <row r="49564" spans="4:4" x14ac:dyDescent="0.2">
      <c r="D49564" s="343"/>
    </row>
    <row r="49565" spans="4:4" x14ac:dyDescent="0.2">
      <c r="D49565" s="343"/>
    </row>
    <row r="49566" spans="4:4" x14ac:dyDescent="0.2">
      <c r="D49566" s="343"/>
    </row>
    <row r="49567" spans="4:4" x14ac:dyDescent="0.2">
      <c r="D49567" s="343"/>
    </row>
    <row r="49568" spans="4:4" x14ac:dyDescent="0.2">
      <c r="D49568" s="343"/>
    </row>
    <row r="49569" spans="4:4" x14ac:dyDescent="0.2">
      <c r="D49569" s="343"/>
    </row>
    <row r="49570" spans="4:4" x14ac:dyDescent="0.2">
      <c r="D49570" s="343"/>
    </row>
    <row r="49571" spans="4:4" x14ac:dyDescent="0.2">
      <c r="D49571" s="343"/>
    </row>
    <row r="49572" spans="4:4" x14ac:dyDescent="0.2">
      <c r="D49572" s="343"/>
    </row>
    <row r="49573" spans="4:4" x14ac:dyDescent="0.2">
      <c r="D49573" s="343"/>
    </row>
    <row r="49574" spans="4:4" x14ac:dyDescent="0.2">
      <c r="D49574" s="343"/>
    </row>
    <row r="49575" spans="4:4" x14ac:dyDescent="0.2">
      <c r="D49575" s="343"/>
    </row>
    <row r="49576" spans="4:4" x14ac:dyDescent="0.2">
      <c r="D49576" s="343"/>
    </row>
    <row r="49577" spans="4:4" x14ac:dyDescent="0.2">
      <c r="D49577" s="343"/>
    </row>
    <row r="49578" spans="4:4" x14ac:dyDescent="0.2">
      <c r="D49578" s="343"/>
    </row>
    <row r="49579" spans="4:4" x14ac:dyDescent="0.2">
      <c r="D49579" s="343"/>
    </row>
    <row r="49580" spans="4:4" x14ac:dyDescent="0.2">
      <c r="D49580" s="343"/>
    </row>
    <row r="49581" spans="4:4" x14ac:dyDescent="0.2">
      <c r="D49581" s="343"/>
    </row>
    <row r="49582" spans="4:4" x14ac:dyDescent="0.2">
      <c r="D49582" s="343"/>
    </row>
    <row r="49583" spans="4:4" x14ac:dyDescent="0.2">
      <c r="D49583" s="343"/>
    </row>
    <row r="49584" spans="4:4" x14ac:dyDescent="0.2">
      <c r="D49584" s="343"/>
    </row>
    <row r="49585" spans="4:4" x14ac:dyDescent="0.2">
      <c r="D49585" s="343"/>
    </row>
    <row r="49586" spans="4:4" x14ac:dyDescent="0.2">
      <c r="D49586" s="343"/>
    </row>
    <row r="49587" spans="4:4" x14ac:dyDescent="0.2">
      <c r="D49587" s="343"/>
    </row>
    <row r="49588" spans="4:4" x14ac:dyDescent="0.2">
      <c r="D49588" s="343"/>
    </row>
    <row r="49589" spans="4:4" x14ac:dyDescent="0.2">
      <c r="D49589" s="343"/>
    </row>
    <row r="49590" spans="4:4" x14ac:dyDescent="0.2">
      <c r="D49590" s="343"/>
    </row>
    <row r="49591" spans="4:4" x14ac:dyDescent="0.2">
      <c r="D49591" s="343"/>
    </row>
    <row r="49592" spans="4:4" x14ac:dyDescent="0.2">
      <c r="D49592" s="343"/>
    </row>
    <row r="49593" spans="4:4" x14ac:dyDescent="0.2">
      <c r="D49593" s="343"/>
    </row>
    <row r="49594" spans="4:4" x14ac:dyDescent="0.2">
      <c r="D49594" s="343"/>
    </row>
    <row r="49595" spans="4:4" x14ac:dyDescent="0.2">
      <c r="D49595" s="343"/>
    </row>
    <row r="49596" spans="4:4" x14ac:dyDescent="0.2">
      <c r="D49596" s="343"/>
    </row>
    <row r="49597" spans="4:4" x14ac:dyDescent="0.2">
      <c r="D49597" s="343"/>
    </row>
    <row r="49598" spans="4:4" x14ac:dyDescent="0.2">
      <c r="D49598" s="343"/>
    </row>
    <row r="49599" spans="4:4" x14ac:dyDescent="0.2">
      <c r="D49599" s="343"/>
    </row>
    <row r="49600" spans="4:4" x14ac:dyDescent="0.2">
      <c r="D49600" s="343"/>
    </row>
    <row r="49601" spans="4:4" x14ac:dyDescent="0.2">
      <c r="D49601" s="343"/>
    </row>
    <row r="49602" spans="4:4" x14ac:dyDescent="0.2">
      <c r="D49602" s="343"/>
    </row>
    <row r="49603" spans="4:4" x14ac:dyDescent="0.2">
      <c r="D49603" s="343"/>
    </row>
    <row r="49604" spans="4:4" x14ac:dyDescent="0.2">
      <c r="D49604" s="343"/>
    </row>
    <row r="49605" spans="4:4" x14ac:dyDescent="0.2">
      <c r="D49605" s="343"/>
    </row>
    <row r="49606" spans="4:4" x14ac:dyDescent="0.2">
      <c r="D49606" s="343"/>
    </row>
    <row r="49607" spans="4:4" x14ac:dyDescent="0.2">
      <c r="D49607" s="343"/>
    </row>
    <row r="49608" spans="4:4" x14ac:dyDescent="0.2">
      <c r="D49608" s="343"/>
    </row>
    <row r="49609" spans="4:4" x14ac:dyDescent="0.2">
      <c r="D49609" s="343"/>
    </row>
    <row r="49610" spans="4:4" x14ac:dyDescent="0.2">
      <c r="D49610" s="343"/>
    </row>
    <row r="49611" spans="4:4" x14ac:dyDescent="0.2">
      <c r="D49611" s="343"/>
    </row>
    <row r="49612" spans="4:4" x14ac:dyDescent="0.2">
      <c r="D49612" s="343"/>
    </row>
    <row r="49613" spans="4:4" x14ac:dyDescent="0.2">
      <c r="D49613" s="343"/>
    </row>
    <row r="49614" spans="4:4" x14ac:dyDescent="0.2">
      <c r="D49614" s="343"/>
    </row>
    <row r="49615" spans="4:4" x14ac:dyDescent="0.2">
      <c r="D49615" s="343"/>
    </row>
    <row r="49616" spans="4:4" x14ac:dyDescent="0.2">
      <c r="D49616" s="343"/>
    </row>
    <row r="49617" spans="4:4" x14ac:dyDescent="0.2">
      <c r="D49617" s="343"/>
    </row>
    <row r="49618" spans="4:4" x14ac:dyDescent="0.2">
      <c r="D49618" s="343"/>
    </row>
    <row r="49619" spans="4:4" x14ac:dyDescent="0.2">
      <c r="D49619" s="343"/>
    </row>
    <row r="49620" spans="4:4" x14ac:dyDescent="0.2">
      <c r="D49620" s="343"/>
    </row>
    <row r="49621" spans="4:4" x14ac:dyDescent="0.2">
      <c r="D49621" s="343"/>
    </row>
    <row r="49622" spans="4:4" x14ac:dyDescent="0.2">
      <c r="D49622" s="343"/>
    </row>
    <row r="49623" spans="4:4" x14ac:dyDescent="0.2">
      <c r="D49623" s="343"/>
    </row>
    <row r="49624" spans="4:4" x14ac:dyDescent="0.2">
      <c r="D49624" s="343"/>
    </row>
    <row r="49625" spans="4:4" x14ac:dyDescent="0.2">
      <c r="D49625" s="343"/>
    </row>
    <row r="49626" spans="4:4" x14ac:dyDescent="0.2">
      <c r="D49626" s="343"/>
    </row>
    <row r="49627" spans="4:4" x14ac:dyDescent="0.2">
      <c r="D49627" s="343"/>
    </row>
    <row r="49628" spans="4:4" x14ac:dyDescent="0.2">
      <c r="D49628" s="343"/>
    </row>
    <row r="49629" spans="4:4" x14ac:dyDescent="0.2">
      <c r="D49629" s="343"/>
    </row>
    <row r="49630" spans="4:4" x14ac:dyDescent="0.2">
      <c r="D49630" s="343"/>
    </row>
    <row r="49631" spans="4:4" x14ac:dyDescent="0.2">
      <c r="D49631" s="343"/>
    </row>
    <row r="49632" spans="4:4" x14ac:dyDescent="0.2">
      <c r="D49632" s="343"/>
    </row>
    <row r="49633" spans="4:4" x14ac:dyDescent="0.2">
      <c r="D49633" s="343"/>
    </row>
    <row r="49634" spans="4:4" x14ac:dyDescent="0.2">
      <c r="D49634" s="343"/>
    </row>
    <row r="49635" spans="4:4" x14ac:dyDescent="0.2">
      <c r="D49635" s="343"/>
    </row>
    <row r="49636" spans="4:4" x14ac:dyDescent="0.2">
      <c r="D49636" s="343"/>
    </row>
    <row r="49637" spans="4:4" x14ac:dyDescent="0.2">
      <c r="D49637" s="343"/>
    </row>
    <row r="49638" spans="4:4" x14ac:dyDescent="0.2">
      <c r="D49638" s="343"/>
    </row>
    <row r="49639" spans="4:4" x14ac:dyDescent="0.2">
      <c r="D49639" s="343"/>
    </row>
    <row r="49640" spans="4:4" x14ac:dyDescent="0.2">
      <c r="D49640" s="343"/>
    </row>
    <row r="49641" spans="4:4" x14ac:dyDescent="0.2">
      <c r="D49641" s="343"/>
    </row>
    <row r="49642" spans="4:4" x14ac:dyDescent="0.2">
      <c r="D49642" s="343"/>
    </row>
    <row r="49643" spans="4:4" x14ac:dyDescent="0.2">
      <c r="D49643" s="343"/>
    </row>
    <row r="49644" spans="4:4" x14ac:dyDescent="0.2">
      <c r="D49644" s="343"/>
    </row>
    <row r="49645" spans="4:4" x14ac:dyDescent="0.2">
      <c r="D49645" s="343"/>
    </row>
    <row r="49646" spans="4:4" x14ac:dyDescent="0.2">
      <c r="D49646" s="343"/>
    </row>
    <row r="49647" spans="4:4" x14ac:dyDescent="0.2">
      <c r="D49647" s="343"/>
    </row>
    <row r="49648" spans="4:4" x14ac:dyDescent="0.2">
      <c r="D49648" s="343"/>
    </row>
    <row r="49649" spans="4:4" x14ac:dyDescent="0.2">
      <c r="D49649" s="343"/>
    </row>
    <row r="49650" spans="4:4" x14ac:dyDescent="0.2">
      <c r="D49650" s="343"/>
    </row>
    <row r="49651" spans="4:4" x14ac:dyDescent="0.2">
      <c r="D49651" s="343"/>
    </row>
    <row r="49652" spans="4:4" x14ac:dyDescent="0.2">
      <c r="D49652" s="343"/>
    </row>
    <row r="49653" spans="4:4" x14ac:dyDescent="0.2">
      <c r="D49653" s="343"/>
    </row>
    <row r="49654" spans="4:4" x14ac:dyDescent="0.2">
      <c r="D49654" s="343"/>
    </row>
    <row r="49655" spans="4:4" x14ac:dyDescent="0.2">
      <c r="D49655" s="343"/>
    </row>
    <row r="49656" spans="4:4" x14ac:dyDescent="0.2">
      <c r="D49656" s="343"/>
    </row>
    <row r="49657" spans="4:4" x14ac:dyDescent="0.2">
      <c r="D49657" s="343"/>
    </row>
    <row r="49658" spans="4:4" x14ac:dyDescent="0.2">
      <c r="D49658" s="343"/>
    </row>
    <row r="49659" spans="4:4" x14ac:dyDescent="0.2">
      <c r="D49659" s="343"/>
    </row>
    <row r="49660" spans="4:4" x14ac:dyDescent="0.2">
      <c r="D49660" s="343"/>
    </row>
    <row r="49661" spans="4:4" x14ac:dyDescent="0.2">
      <c r="D49661" s="343"/>
    </row>
    <row r="49662" spans="4:4" x14ac:dyDescent="0.2">
      <c r="D49662" s="343"/>
    </row>
    <row r="49663" spans="4:4" x14ac:dyDescent="0.2">
      <c r="D49663" s="343"/>
    </row>
    <row r="49664" spans="4:4" x14ac:dyDescent="0.2">
      <c r="D49664" s="343"/>
    </row>
    <row r="49665" spans="4:4" x14ac:dyDescent="0.2">
      <c r="D49665" s="343"/>
    </row>
    <row r="49666" spans="4:4" x14ac:dyDescent="0.2">
      <c r="D49666" s="343"/>
    </row>
    <row r="49667" spans="4:4" x14ac:dyDescent="0.2">
      <c r="D49667" s="343"/>
    </row>
    <row r="49668" spans="4:4" x14ac:dyDescent="0.2">
      <c r="D49668" s="343"/>
    </row>
    <row r="49669" spans="4:4" x14ac:dyDescent="0.2">
      <c r="D49669" s="343"/>
    </row>
    <row r="49670" spans="4:4" x14ac:dyDescent="0.2">
      <c r="D49670" s="343"/>
    </row>
    <row r="49671" spans="4:4" x14ac:dyDescent="0.2">
      <c r="D49671" s="343"/>
    </row>
    <row r="49672" spans="4:4" x14ac:dyDescent="0.2">
      <c r="D49672" s="343"/>
    </row>
    <row r="49673" spans="4:4" x14ac:dyDescent="0.2">
      <c r="D49673" s="343"/>
    </row>
    <row r="49674" spans="4:4" x14ac:dyDescent="0.2">
      <c r="D49674" s="343"/>
    </row>
    <row r="49675" spans="4:4" x14ac:dyDescent="0.2">
      <c r="D49675" s="343"/>
    </row>
    <row r="49676" spans="4:4" x14ac:dyDescent="0.2">
      <c r="D49676" s="343"/>
    </row>
    <row r="49677" spans="4:4" x14ac:dyDescent="0.2">
      <c r="D49677" s="343"/>
    </row>
    <row r="49678" spans="4:4" x14ac:dyDescent="0.2">
      <c r="D49678" s="343"/>
    </row>
    <row r="49679" spans="4:4" x14ac:dyDescent="0.2">
      <c r="D49679" s="343"/>
    </row>
    <row r="49680" spans="4:4" x14ac:dyDescent="0.2">
      <c r="D49680" s="343"/>
    </row>
    <row r="49681" spans="4:4" x14ac:dyDescent="0.2">
      <c r="D49681" s="343"/>
    </row>
    <row r="49682" spans="4:4" x14ac:dyDescent="0.2">
      <c r="D49682" s="343"/>
    </row>
    <row r="49683" spans="4:4" x14ac:dyDescent="0.2">
      <c r="D49683" s="343"/>
    </row>
    <row r="49684" spans="4:4" x14ac:dyDescent="0.2">
      <c r="D49684" s="343"/>
    </row>
    <row r="49685" spans="4:4" x14ac:dyDescent="0.2">
      <c r="D49685" s="343"/>
    </row>
    <row r="49686" spans="4:4" x14ac:dyDescent="0.2">
      <c r="D49686" s="343"/>
    </row>
    <row r="49687" spans="4:4" x14ac:dyDescent="0.2">
      <c r="D49687" s="343"/>
    </row>
    <row r="49688" spans="4:4" x14ac:dyDescent="0.2">
      <c r="D49688" s="343"/>
    </row>
    <row r="49689" spans="4:4" x14ac:dyDescent="0.2">
      <c r="D49689" s="343"/>
    </row>
    <row r="49690" spans="4:4" x14ac:dyDescent="0.2">
      <c r="D49690" s="343"/>
    </row>
    <row r="49691" spans="4:4" x14ac:dyDescent="0.2">
      <c r="D49691" s="343"/>
    </row>
    <row r="49692" spans="4:4" x14ac:dyDescent="0.2">
      <c r="D49692" s="343"/>
    </row>
    <row r="49693" spans="4:4" x14ac:dyDescent="0.2">
      <c r="D49693" s="343"/>
    </row>
    <row r="49694" spans="4:4" x14ac:dyDescent="0.2">
      <c r="D49694" s="343"/>
    </row>
    <row r="49695" spans="4:4" x14ac:dyDescent="0.2">
      <c r="D49695" s="343"/>
    </row>
    <row r="49696" spans="4:4" x14ac:dyDescent="0.2">
      <c r="D49696" s="343"/>
    </row>
    <row r="49697" spans="4:4" x14ac:dyDescent="0.2">
      <c r="D49697" s="343"/>
    </row>
    <row r="49698" spans="4:4" x14ac:dyDescent="0.2">
      <c r="D49698" s="343"/>
    </row>
    <row r="49699" spans="4:4" x14ac:dyDescent="0.2">
      <c r="D49699" s="343"/>
    </row>
    <row r="49700" spans="4:4" x14ac:dyDescent="0.2">
      <c r="D49700" s="343"/>
    </row>
    <row r="49701" spans="4:4" x14ac:dyDescent="0.2">
      <c r="D49701" s="343"/>
    </row>
    <row r="49702" spans="4:4" x14ac:dyDescent="0.2">
      <c r="D49702" s="343"/>
    </row>
    <row r="49703" spans="4:4" x14ac:dyDescent="0.2">
      <c r="D49703" s="343"/>
    </row>
    <row r="49704" spans="4:4" x14ac:dyDescent="0.2">
      <c r="D49704" s="343"/>
    </row>
    <row r="49705" spans="4:4" x14ac:dyDescent="0.2">
      <c r="D49705" s="343"/>
    </row>
    <row r="49706" spans="4:4" x14ac:dyDescent="0.2">
      <c r="D49706" s="343"/>
    </row>
    <row r="49707" spans="4:4" x14ac:dyDescent="0.2">
      <c r="D49707" s="343"/>
    </row>
    <row r="49708" spans="4:4" x14ac:dyDescent="0.2">
      <c r="D49708" s="343"/>
    </row>
    <row r="49709" spans="4:4" x14ac:dyDescent="0.2">
      <c r="D49709" s="343"/>
    </row>
    <row r="49710" spans="4:4" x14ac:dyDescent="0.2">
      <c r="D49710" s="343"/>
    </row>
    <row r="49711" spans="4:4" x14ac:dyDescent="0.2">
      <c r="D49711" s="343"/>
    </row>
    <row r="49712" spans="4:4" x14ac:dyDescent="0.2">
      <c r="D49712" s="343"/>
    </row>
    <row r="49713" spans="4:4" x14ac:dyDescent="0.2">
      <c r="D49713" s="343"/>
    </row>
    <row r="49714" spans="4:4" x14ac:dyDescent="0.2">
      <c r="D49714" s="343"/>
    </row>
    <row r="49715" spans="4:4" x14ac:dyDescent="0.2">
      <c r="D49715" s="343"/>
    </row>
    <row r="49716" spans="4:4" x14ac:dyDescent="0.2">
      <c r="D49716" s="343"/>
    </row>
    <row r="49717" spans="4:4" x14ac:dyDescent="0.2">
      <c r="D49717" s="343"/>
    </row>
    <row r="49718" spans="4:4" x14ac:dyDescent="0.2">
      <c r="D49718" s="343"/>
    </row>
    <row r="49719" spans="4:4" x14ac:dyDescent="0.2">
      <c r="D49719" s="343"/>
    </row>
    <row r="49720" spans="4:4" x14ac:dyDescent="0.2">
      <c r="D49720" s="343"/>
    </row>
    <row r="49721" spans="4:4" x14ac:dyDescent="0.2">
      <c r="D49721" s="343"/>
    </row>
    <row r="49722" spans="4:4" x14ac:dyDescent="0.2">
      <c r="D49722" s="343"/>
    </row>
    <row r="49723" spans="4:4" x14ac:dyDescent="0.2">
      <c r="D49723" s="343"/>
    </row>
    <row r="49724" spans="4:4" x14ac:dyDescent="0.2">
      <c r="D49724" s="343"/>
    </row>
    <row r="49725" spans="4:4" x14ac:dyDescent="0.2">
      <c r="D49725" s="343"/>
    </row>
    <row r="49726" spans="4:4" x14ac:dyDescent="0.2">
      <c r="D49726" s="343"/>
    </row>
    <row r="49727" spans="4:4" x14ac:dyDescent="0.2">
      <c r="D49727" s="343"/>
    </row>
    <row r="49728" spans="4:4" x14ac:dyDescent="0.2">
      <c r="D49728" s="343"/>
    </row>
    <row r="49729" spans="4:4" x14ac:dyDescent="0.2">
      <c r="D49729" s="343"/>
    </row>
    <row r="49730" spans="4:4" x14ac:dyDescent="0.2">
      <c r="D49730" s="343"/>
    </row>
    <row r="49731" spans="4:4" x14ac:dyDescent="0.2">
      <c r="D49731" s="343"/>
    </row>
    <row r="49732" spans="4:4" x14ac:dyDescent="0.2">
      <c r="D49732" s="343"/>
    </row>
    <row r="49733" spans="4:4" x14ac:dyDescent="0.2">
      <c r="D49733" s="343"/>
    </row>
    <row r="49734" spans="4:4" x14ac:dyDescent="0.2">
      <c r="D49734" s="343"/>
    </row>
    <row r="49735" spans="4:4" x14ac:dyDescent="0.2">
      <c r="D49735" s="343"/>
    </row>
    <row r="49736" spans="4:4" x14ac:dyDescent="0.2">
      <c r="D49736" s="343"/>
    </row>
    <row r="49737" spans="4:4" x14ac:dyDescent="0.2">
      <c r="D49737" s="343"/>
    </row>
    <row r="49738" spans="4:4" x14ac:dyDescent="0.2">
      <c r="D49738" s="343"/>
    </row>
    <row r="49739" spans="4:4" x14ac:dyDescent="0.2">
      <c r="D49739" s="343"/>
    </row>
    <row r="49740" spans="4:4" x14ac:dyDescent="0.2">
      <c r="D49740" s="343"/>
    </row>
    <row r="49741" spans="4:4" x14ac:dyDescent="0.2">
      <c r="D49741" s="343"/>
    </row>
    <row r="49742" spans="4:4" x14ac:dyDescent="0.2">
      <c r="D49742" s="343"/>
    </row>
    <row r="49743" spans="4:4" x14ac:dyDescent="0.2">
      <c r="D49743" s="343"/>
    </row>
    <row r="49744" spans="4:4" x14ac:dyDescent="0.2">
      <c r="D49744" s="343"/>
    </row>
    <row r="49745" spans="4:4" x14ac:dyDescent="0.2">
      <c r="D49745" s="343"/>
    </row>
    <row r="49746" spans="4:4" x14ac:dyDescent="0.2">
      <c r="D49746" s="343"/>
    </row>
    <row r="49747" spans="4:4" x14ac:dyDescent="0.2">
      <c r="D49747" s="343"/>
    </row>
    <row r="49748" spans="4:4" x14ac:dyDescent="0.2">
      <c r="D49748" s="343"/>
    </row>
    <row r="49749" spans="4:4" x14ac:dyDescent="0.2">
      <c r="D49749" s="343"/>
    </row>
    <row r="49750" spans="4:4" x14ac:dyDescent="0.2">
      <c r="D49750" s="343"/>
    </row>
    <row r="49751" spans="4:4" x14ac:dyDescent="0.2">
      <c r="D49751" s="343"/>
    </row>
    <row r="49752" spans="4:4" x14ac:dyDescent="0.2">
      <c r="D49752" s="343"/>
    </row>
    <row r="49753" spans="4:4" x14ac:dyDescent="0.2">
      <c r="D49753" s="343"/>
    </row>
    <row r="49754" spans="4:4" x14ac:dyDescent="0.2">
      <c r="D49754" s="343"/>
    </row>
    <row r="49755" spans="4:4" x14ac:dyDescent="0.2">
      <c r="D49755" s="343"/>
    </row>
    <row r="49756" spans="4:4" x14ac:dyDescent="0.2">
      <c r="D49756" s="343"/>
    </row>
    <row r="49757" spans="4:4" x14ac:dyDescent="0.2">
      <c r="D49757" s="343"/>
    </row>
    <row r="49758" spans="4:4" x14ac:dyDescent="0.2">
      <c r="D49758" s="343"/>
    </row>
    <row r="49759" spans="4:4" x14ac:dyDescent="0.2">
      <c r="D49759" s="343"/>
    </row>
    <row r="49760" spans="4:4" x14ac:dyDescent="0.2">
      <c r="D49760" s="343"/>
    </row>
    <row r="49761" spans="4:4" x14ac:dyDescent="0.2">
      <c r="D49761" s="343"/>
    </row>
    <row r="49762" spans="4:4" x14ac:dyDescent="0.2">
      <c r="D49762" s="343"/>
    </row>
    <row r="49763" spans="4:4" x14ac:dyDescent="0.2">
      <c r="D49763" s="343"/>
    </row>
    <row r="49764" spans="4:4" x14ac:dyDescent="0.2">
      <c r="D49764" s="343"/>
    </row>
    <row r="49765" spans="4:4" x14ac:dyDescent="0.2">
      <c r="D49765" s="343"/>
    </row>
    <row r="49766" spans="4:4" x14ac:dyDescent="0.2">
      <c r="D49766" s="343"/>
    </row>
    <row r="49767" spans="4:4" x14ac:dyDescent="0.2">
      <c r="D49767" s="343"/>
    </row>
    <row r="49768" spans="4:4" x14ac:dyDescent="0.2">
      <c r="D49768" s="343"/>
    </row>
    <row r="49769" spans="4:4" x14ac:dyDescent="0.2">
      <c r="D49769" s="343"/>
    </row>
    <row r="49770" spans="4:4" x14ac:dyDescent="0.2">
      <c r="D49770" s="343"/>
    </row>
    <row r="49771" spans="4:4" x14ac:dyDescent="0.2">
      <c r="D49771" s="343"/>
    </row>
    <row r="49772" spans="4:4" x14ac:dyDescent="0.2">
      <c r="D49772" s="343"/>
    </row>
    <row r="49773" spans="4:4" x14ac:dyDescent="0.2">
      <c r="D49773" s="343"/>
    </row>
    <row r="49774" spans="4:4" x14ac:dyDescent="0.2">
      <c r="D49774" s="343"/>
    </row>
    <row r="49775" spans="4:4" x14ac:dyDescent="0.2">
      <c r="D49775" s="343"/>
    </row>
    <row r="49776" spans="4:4" x14ac:dyDescent="0.2">
      <c r="D49776" s="343"/>
    </row>
    <row r="49777" spans="4:4" x14ac:dyDescent="0.2">
      <c r="D49777" s="343"/>
    </row>
    <row r="49778" spans="4:4" x14ac:dyDescent="0.2">
      <c r="D49778" s="343"/>
    </row>
    <row r="49779" spans="4:4" x14ac:dyDescent="0.2">
      <c r="D49779" s="343"/>
    </row>
    <row r="49780" spans="4:4" x14ac:dyDescent="0.2">
      <c r="D49780" s="343"/>
    </row>
    <row r="49781" spans="4:4" x14ac:dyDescent="0.2">
      <c r="D49781" s="343"/>
    </row>
    <row r="49782" spans="4:4" x14ac:dyDescent="0.2">
      <c r="D49782" s="343"/>
    </row>
    <row r="49783" spans="4:4" x14ac:dyDescent="0.2">
      <c r="D49783" s="343"/>
    </row>
    <row r="49784" spans="4:4" x14ac:dyDescent="0.2">
      <c r="D49784" s="343"/>
    </row>
    <row r="49785" spans="4:4" x14ac:dyDescent="0.2">
      <c r="D49785" s="343"/>
    </row>
    <row r="49786" spans="4:4" x14ac:dyDescent="0.2">
      <c r="D49786" s="343"/>
    </row>
    <row r="49787" spans="4:4" x14ac:dyDescent="0.2">
      <c r="D49787" s="343"/>
    </row>
    <row r="49788" spans="4:4" x14ac:dyDescent="0.2">
      <c r="D49788" s="343"/>
    </row>
    <row r="49789" spans="4:4" x14ac:dyDescent="0.2">
      <c r="D49789" s="343"/>
    </row>
    <row r="49790" spans="4:4" x14ac:dyDescent="0.2">
      <c r="D49790" s="343"/>
    </row>
    <row r="49791" spans="4:4" x14ac:dyDescent="0.2">
      <c r="D49791" s="343"/>
    </row>
    <row r="49792" spans="4:4" x14ac:dyDescent="0.2">
      <c r="D49792" s="343"/>
    </row>
    <row r="49793" spans="4:4" x14ac:dyDescent="0.2">
      <c r="D49793" s="343"/>
    </row>
    <row r="49794" spans="4:4" x14ac:dyDescent="0.2">
      <c r="D49794" s="343"/>
    </row>
    <row r="49795" spans="4:4" x14ac:dyDescent="0.2">
      <c r="D49795" s="343"/>
    </row>
    <row r="49796" spans="4:4" x14ac:dyDescent="0.2">
      <c r="D49796" s="343"/>
    </row>
    <row r="49797" spans="4:4" x14ac:dyDescent="0.2">
      <c r="D49797" s="343"/>
    </row>
    <row r="49798" spans="4:4" x14ac:dyDescent="0.2">
      <c r="D49798" s="343"/>
    </row>
    <row r="49799" spans="4:4" x14ac:dyDescent="0.2">
      <c r="D49799" s="343"/>
    </row>
    <row r="49800" spans="4:4" x14ac:dyDescent="0.2">
      <c r="D49800" s="343"/>
    </row>
    <row r="49801" spans="4:4" x14ac:dyDescent="0.2">
      <c r="D49801" s="343"/>
    </row>
    <row r="49802" spans="4:4" x14ac:dyDescent="0.2">
      <c r="D49802" s="343"/>
    </row>
    <row r="49803" spans="4:4" x14ac:dyDescent="0.2">
      <c r="D49803" s="343"/>
    </row>
    <row r="49804" spans="4:4" x14ac:dyDescent="0.2">
      <c r="D49804" s="343"/>
    </row>
    <row r="49805" spans="4:4" x14ac:dyDescent="0.2">
      <c r="D49805" s="343"/>
    </row>
    <row r="49806" spans="4:4" x14ac:dyDescent="0.2">
      <c r="D49806" s="343"/>
    </row>
    <row r="49807" spans="4:4" x14ac:dyDescent="0.2">
      <c r="D49807" s="343"/>
    </row>
    <row r="49808" spans="4:4" x14ac:dyDescent="0.2">
      <c r="D49808" s="343"/>
    </row>
    <row r="49809" spans="4:4" x14ac:dyDescent="0.2">
      <c r="D49809" s="343"/>
    </row>
    <row r="49810" spans="4:4" x14ac:dyDescent="0.2">
      <c r="D49810" s="343"/>
    </row>
    <row r="49811" spans="4:4" x14ac:dyDescent="0.2">
      <c r="D49811" s="343"/>
    </row>
    <row r="49812" spans="4:4" x14ac:dyDescent="0.2">
      <c r="D49812" s="343"/>
    </row>
    <row r="49813" spans="4:4" x14ac:dyDescent="0.2">
      <c r="D49813" s="343"/>
    </row>
    <row r="49814" spans="4:4" x14ac:dyDescent="0.2">
      <c r="D49814" s="343"/>
    </row>
    <row r="49815" spans="4:4" x14ac:dyDescent="0.2">
      <c r="D49815" s="343"/>
    </row>
    <row r="49816" spans="4:4" x14ac:dyDescent="0.2">
      <c r="D49816" s="343"/>
    </row>
    <row r="49817" spans="4:4" x14ac:dyDescent="0.2">
      <c r="D49817" s="343"/>
    </row>
    <row r="49818" spans="4:4" x14ac:dyDescent="0.2">
      <c r="D49818" s="343"/>
    </row>
    <row r="49819" spans="4:4" x14ac:dyDescent="0.2">
      <c r="D49819" s="343"/>
    </row>
    <row r="49820" spans="4:4" x14ac:dyDescent="0.2">
      <c r="D49820" s="343"/>
    </row>
    <row r="49821" spans="4:4" x14ac:dyDescent="0.2">
      <c r="D49821" s="343"/>
    </row>
    <row r="49822" spans="4:4" x14ac:dyDescent="0.2">
      <c r="D49822" s="343"/>
    </row>
    <row r="49823" spans="4:4" x14ac:dyDescent="0.2">
      <c r="D49823" s="343"/>
    </row>
    <row r="49824" spans="4:4" x14ac:dyDescent="0.2">
      <c r="D49824" s="343"/>
    </row>
    <row r="49825" spans="4:4" x14ac:dyDescent="0.2">
      <c r="D49825" s="343"/>
    </row>
    <row r="49826" spans="4:4" x14ac:dyDescent="0.2">
      <c r="D49826" s="343"/>
    </row>
    <row r="49827" spans="4:4" x14ac:dyDescent="0.2">
      <c r="D49827" s="343"/>
    </row>
    <row r="49828" spans="4:4" x14ac:dyDescent="0.2">
      <c r="D49828" s="343"/>
    </row>
    <row r="49829" spans="4:4" x14ac:dyDescent="0.2">
      <c r="D49829" s="343"/>
    </row>
    <row r="49830" spans="4:4" x14ac:dyDescent="0.2">
      <c r="D49830" s="343"/>
    </row>
    <row r="49831" spans="4:4" x14ac:dyDescent="0.2">
      <c r="D49831" s="343"/>
    </row>
    <row r="49832" spans="4:4" x14ac:dyDescent="0.2">
      <c r="D49832" s="343"/>
    </row>
    <row r="49833" spans="4:4" x14ac:dyDescent="0.2">
      <c r="D49833" s="343"/>
    </row>
    <row r="49834" spans="4:4" x14ac:dyDescent="0.2">
      <c r="D49834" s="343"/>
    </row>
    <row r="49835" spans="4:4" x14ac:dyDescent="0.2">
      <c r="D49835" s="343"/>
    </row>
    <row r="49836" spans="4:4" x14ac:dyDescent="0.2">
      <c r="D49836" s="343"/>
    </row>
    <row r="49837" spans="4:4" x14ac:dyDescent="0.2">
      <c r="D49837" s="343"/>
    </row>
    <row r="49838" spans="4:4" x14ac:dyDescent="0.2">
      <c r="D49838" s="343"/>
    </row>
    <row r="49839" spans="4:4" x14ac:dyDescent="0.2">
      <c r="D49839" s="343"/>
    </row>
    <row r="49840" spans="4:4" x14ac:dyDescent="0.2">
      <c r="D49840" s="343"/>
    </row>
    <row r="49841" spans="4:4" x14ac:dyDescent="0.2">
      <c r="D49841" s="343"/>
    </row>
    <row r="49842" spans="4:4" x14ac:dyDescent="0.2">
      <c r="D49842" s="343"/>
    </row>
    <row r="49843" spans="4:4" x14ac:dyDescent="0.2">
      <c r="D49843" s="343"/>
    </row>
    <row r="49844" spans="4:4" x14ac:dyDescent="0.2">
      <c r="D49844" s="343"/>
    </row>
    <row r="49845" spans="4:4" x14ac:dyDescent="0.2">
      <c r="D49845" s="343"/>
    </row>
    <row r="49846" spans="4:4" x14ac:dyDescent="0.2">
      <c r="D49846" s="343"/>
    </row>
    <row r="49847" spans="4:4" x14ac:dyDescent="0.2">
      <c r="D49847" s="343"/>
    </row>
    <row r="49848" spans="4:4" x14ac:dyDescent="0.2">
      <c r="D49848" s="343"/>
    </row>
    <row r="49849" spans="4:4" x14ac:dyDescent="0.2">
      <c r="D49849" s="343"/>
    </row>
    <row r="49850" spans="4:4" x14ac:dyDescent="0.2">
      <c r="D49850" s="343"/>
    </row>
    <row r="49851" spans="4:4" x14ac:dyDescent="0.2">
      <c r="D49851" s="343"/>
    </row>
    <row r="49852" spans="4:4" x14ac:dyDescent="0.2">
      <c r="D49852" s="343"/>
    </row>
    <row r="49853" spans="4:4" x14ac:dyDescent="0.2">
      <c r="D49853" s="343"/>
    </row>
    <row r="49854" spans="4:4" x14ac:dyDescent="0.2">
      <c r="D49854" s="343"/>
    </row>
    <row r="49855" spans="4:4" x14ac:dyDescent="0.2">
      <c r="D49855" s="343"/>
    </row>
    <row r="49856" spans="4:4" x14ac:dyDescent="0.2">
      <c r="D49856" s="343"/>
    </row>
    <row r="49857" spans="4:4" x14ac:dyDescent="0.2">
      <c r="D49857" s="343"/>
    </row>
    <row r="49858" spans="4:4" x14ac:dyDescent="0.2">
      <c r="D49858" s="343"/>
    </row>
    <row r="49859" spans="4:4" x14ac:dyDescent="0.2">
      <c r="D49859" s="343"/>
    </row>
    <row r="49860" spans="4:4" x14ac:dyDescent="0.2">
      <c r="D49860" s="343"/>
    </row>
    <row r="49861" spans="4:4" x14ac:dyDescent="0.2">
      <c r="D49861" s="343"/>
    </row>
    <row r="49862" spans="4:4" x14ac:dyDescent="0.2">
      <c r="D49862" s="343"/>
    </row>
    <row r="49863" spans="4:4" x14ac:dyDescent="0.2">
      <c r="D49863" s="343"/>
    </row>
    <row r="49864" spans="4:4" x14ac:dyDescent="0.2">
      <c r="D49864" s="343"/>
    </row>
    <row r="49865" spans="4:4" x14ac:dyDescent="0.2">
      <c r="D49865" s="343"/>
    </row>
    <row r="49866" spans="4:4" x14ac:dyDescent="0.2">
      <c r="D49866" s="343"/>
    </row>
    <row r="49867" spans="4:4" x14ac:dyDescent="0.2">
      <c r="D49867" s="343"/>
    </row>
    <row r="49868" spans="4:4" x14ac:dyDescent="0.2">
      <c r="D49868" s="343"/>
    </row>
    <row r="49869" spans="4:4" x14ac:dyDescent="0.2">
      <c r="D49869" s="343"/>
    </row>
    <row r="49870" spans="4:4" x14ac:dyDescent="0.2">
      <c r="D49870" s="343"/>
    </row>
    <row r="49871" spans="4:4" x14ac:dyDescent="0.2">
      <c r="D49871" s="343"/>
    </row>
    <row r="49872" spans="4:4" x14ac:dyDescent="0.2">
      <c r="D49872" s="343"/>
    </row>
    <row r="49873" spans="4:4" x14ac:dyDescent="0.2">
      <c r="D49873" s="343"/>
    </row>
    <row r="49874" spans="4:4" x14ac:dyDescent="0.2">
      <c r="D49874" s="343"/>
    </row>
    <row r="49875" spans="4:4" x14ac:dyDescent="0.2">
      <c r="D49875" s="343"/>
    </row>
    <row r="49876" spans="4:4" x14ac:dyDescent="0.2">
      <c r="D49876" s="343"/>
    </row>
    <row r="49877" spans="4:4" x14ac:dyDescent="0.2">
      <c r="D49877" s="343"/>
    </row>
    <row r="49878" spans="4:4" x14ac:dyDescent="0.2">
      <c r="D49878" s="343"/>
    </row>
    <row r="49879" spans="4:4" x14ac:dyDescent="0.2">
      <c r="D49879" s="343"/>
    </row>
    <row r="49880" spans="4:4" x14ac:dyDescent="0.2">
      <c r="D49880" s="343"/>
    </row>
    <row r="49881" spans="4:4" x14ac:dyDescent="0.2">
      <c r="D49881" s="343"/>
    </row>
    <row r="49882" spans="4:4" x14ac:dyDescent="0.2">
      <c r="D49882" s="343"/>
    </row>
    <row r="49883" spans="4:4" x14ac:dyDescent="0.2">
      <c r="D49883" s="343"/>
    </row>
    <row r="49884" spans="4:4" x14ac:dyDescent="0.2">
      <c r="D49884" s="343"/>
    </row>
    <row r="49885" spans="4:4" x14ac:dyDescent="0.2">
      <c r="D49885" s="343"/>
    </row>
    <row r="49886" spans="4:4" x14ac:dyDescent="0.2">
      <c r="D49886" s="343"/>
    </row>
    <row r="49887" spans="4:4" x14ac:dyDescent="0.2">
      <c r="D49887" s="343"/>
    </row>
    <row r="49888" spans="4:4" x14ac:dyDescent="0.2">
      <c r="D49888" s="343"/>
    </row>
    <row r="49889" spans="4:4" x14ac:dyDescent="0.2">
      <c r="D49889" s="343"/>
    </row>
    <row r="49890" spans="4:4" x14ac:dyDescent="0.2">
      <c r="D49890" s="343"/>
    </row>
    <row r="49891" spans="4:4" x14ac:dyDescent="0.2">
      <c r="D49891" s="343"/>
    </row>
    <row r="49892" spans="4:4" x14ac:dyDescent="0.2">
      <c r="D49892" s="343"/>
    </row>
    <row r="49893" spans="4:4" x14ac:dyDescent="0.2">
      <c r="D49893" s="343"/>
    </row>
    <row r="49894" spans="4:4" x14ac:dyDescent="0.2">
      <c r="D49894" s="343"/>
    </row>
    <row r="49895" spans="4:4" x14ac:dyDescent="0.2">
      <c r="D49895" s="343"/>
    </row>
    <row r="49896" spans="4:4" x14ac:dyDescent="0.2">
      <c r="D49896" s="343"/>
    </row>
    <row r="49897" spans="4:4" x14ac:dyDescent="0.2">
      <c r="D49897" s="343"/>
    </row>
    <row r="49898" spans="4:4" x14ac:dyDescent="0.2">
      <c r="D49898" s="343"/>
    </row>
    <row r="49899" spans="4:4" x14ac:dyDescent="0.2">
      <c r="D49899" s="343"/>
    </row>
    <row r="49900" spans="4:4" x14ac:dyDescent="0.2">
      <c r="D49900" s="343"/>
    </row>
    <row r="49901" spans="4:4" x14ac:dyDescent="0.2">
      <c r="D49901" s="343"/>
    </row>
    <row r="49902" spans="4:4" x14ac:dyDescent="0.2">
      <c r="D49902" s="343"/>
    </row>
    <row r="49903" spans="4:4" x14ac:dyDescent="0.2">
      <c r="D49903" s="343"/>
    </row>
    <row r="49904" spans="4:4" x14ac:dyDescent="0.2">
      <c r="D49904" s="343"/>
    </row>
    <row r="49905" spans="4:4" x14ac:dyDescent="0.2">
      <c r="D49905" s="343"/>
    </row>
    <row r="49906" spans="4:4" x14ac:dyDescent="0.2">
      <c r="D49906" s="343"/>
    </row>
    <row r="49907" spans="4:4" x14ac:dyDescent="0.2">
      <c r="D49907" s="343"/>
    </row>
    <row r="49908" spans="4:4" x14ac:dyDescent="0.2">
      <c r="D49908" s="343"/>
    </row>
    <row r="49909" spans="4:4" x14ac:dyDescent="0.2">
      <c r="D49909" s="343"/>
    </row>
    <row r="49910" spans="4:4" x14ac:dyDescent="0.2">
      <c r="D49910" s="343"/>
    </row>
    <row r="49911" spans="4:4" x14ac:dyDescent="0.2">
      <c r="D49911" s="343"/>
    </row>
    <row r="49912" spans="4:4" x14ac:dyDescent="0.2">
      <c r="D49912" s="343"/>
    </row>
    <row r="49913" spans="4:4" x14ac:dyDescent="0.2">
      <c r="D49913" s="343"/>
    </row>
    <row r="49914" spans="4:4" x14ac:dyDescent="0.2">
      <c r="D49914" s="343"/>
    </row>
    <row r="49915" spans="4:4" x14ac:dyDescent="0.2">
      <c r="D49915" s="343"/>
    </row>
    <row r="49916" spans="4:4" x14ac:dyDescent="0.2">
      <c r="D49916" s="343"/>
    </row>
    <row r="49917" spans="4:4" x14ac:dyDescent="0.2">
      <c r="D49917" s="343"/>
    </row>
    <row r="49918" spans="4:4" x14ac:dyDescent="0.2">
      <c r="D49918" s="343"/>
    </row>
    <row r="49919" spans="4:4" x14ac:dyDescent="0.2">
      <c r="D49919" s="343"/>
    </row>
    <row r="49920" spans="4:4" x14ac:dyDescent="0.2">
      <c r="D49920" s="343"/>
    </row>
    <row r="49921" spans="4:4" x14ac:dyDescent="0.2">
      <c r="D49921" s="343"/>
    </row>
    <row r="49922" spans="4:4" x14ac:dyDescent="0.2">
      <c r="D49922" s="343"/>
    </row>
    <row r="49923" spans="4:4" x14ac:dyDescent="0.2">
      <c r="D49923" s="343"/>
    </row>
    <row r="49924" spans="4:4" x14ac:dyDescent="0.2">
      <c r="D49924" s="343"/>
    </row>
    <row r="49925" spans="4:4" x14ac:dyDescent="0.2">
      <c r="D49925" s="343"/>
    </row>
    <row r="49926" spans="4:4" x14ac:dyDescent="0.2">
      <c r="D49926" s="343"/>
    </row>
    <row r="49927" spans="4:4" x14ac:dyDescent="0.2">
      <c r="D49927" s="343"/>
    </row>
    <row r="49928" spans="4:4" x14ac:dyDescent="0.2">
      <c r="D49928" s="343"/>
    </row>
    <row r="49929" spans="4:4" x14ac:dyDescent="0.2">
      <c r="D49929" s="343"/>
    </row>
    <row r="49930" spans="4:4" x14ac:dyDescent="0.2">
      <c r="D49930" s="343"/>
    </row>
    <row r="49931" spans="4:4" x14ac:dyDescent="0.2">
      <c r="D49931" s="343"/>
    </row>
    <row r="49932" spans="4:4" x14ac:dyDescent="0.2">
      <c r="D49932" s="343"/>
    </row>
    <row r="49933" spans="4:4" x14ac:dyDescent="0.2">
      <c r="D49933" s="343"/>
    </row>
    <row r="49934" spans="4:4" x14ac:dyDescent="0.2">
      <c r="D49934" s="343"/>
    </row>
    <row r="49935" spans="4:4" x14ac:dyDescent="0.2">
      <c r="D49935" s="343"/>
    </row>
    <row r="49936" spans="4:4" x14ac:dyDescent="0.2">
      <c r="D49936" s="343"/>
    </row>
    <row r="49937" spans="4:4" x14ac:dyDescent="0.2">
      <c r="D49937" s="343"/>
    </row>
    <row r="49938" spans="4:4" x14ac:dyDescent="0.2">
      <c r="D49938" s="343"/>
    </row>
    <row r="49939" spans="4:4" x14ac:dyDescent="0.2">
      <c r="D49939" s="343"/>
    </row>
    <row r="49940" spans="4:4" x14ac:dyDescent="0.2">
      <c r="D49940" s="343"/>
    </row>
    <row r="49941" spans="4:4" x14ac:dyDescent="0.2">
      <c r="D49941" s="343"/>
    </row>
    <row r="49942" spans="4:4" x14ac:dyDescent="0.2">
      <c r="D49942" s="343"/>
    </row>
    <row r="49943" spans="4:4" x14ac:dyDescent="0.2">
      <c r="D49943" s="343"/>
    </row>
    <row r="49944" spans="4:4" x14ac:dyDescent="0.2">
      <c r="D49944" s="343"/>
    </row>
    <row r="49945" spans="4:4" x14ac:dyDescent="0.2">
      <c r="D49945" s="343"/>
    </row>
    <row r="49946" spans="4:4" x14ac:dyDescent="0.2">
      <c r="D49946" s="343"/>
    </row>
    <row r="49947" spans="4:4" x14ac:dyDescent="0.2">
      <c r="D49947" s="343"/>
    </row>
    <row r="49948" spans="4:4" x14ac:dyDescent="0.2">
      <c r="D49948" s="343"/>
    </row>
    <row r="49949" spans="4:4" x14ac:dyDescent="0.2">
      <c r="D49949" s="343"/>
    </row>
    <row r="49950" spans="4:4" x14ac:dyDescent="0.2">
      <c r="D49950" s="343"/>
    </row>
    <row r="49951" spans="4:4" x14ac:dyDescent="0.2">
      <c r="D49951" s="343"/>
    </row>
    <row r="49952" spans="4:4" x14ac:dyDescent="0.2">
      <c r="D49952" s="343"/>
    </row>
    <row r="49953" spans="4:4" x14ac:dyDescent="0.2">
      <c r="D49953" s="343"/>
    </row>
    <row r="49954" spans="4:4" x14ac:dyDescent="0.2">
      <c r="D49954" s="343"/>
    </row>
    <row r="49955" spans="4:4" x14ac:dyDescent="0.2">
      <c r="D49955" s="343"/>
    </row>
    <row r="49956" spans="4:4" x14ac:dyDescent="0.2">
      <c r="D49956" s="343"/>
    </row>
    <row r="49957" spans="4:4" x14ac:dyDescent="0.2">
      <c r="D49957" s="343"/>
    </row>
    <row r="49958" spans="4:4" x14ac:dyDescent="0.2">
      <c r="D49958" s="343"/>
    </row>
    <row r="49959" spans="4:4" x14ac:dyDescent="0.2">
      <c r="D49959" s="343"/>
    </row>
    <row r="49960" spans="4:4" x14ac:dyDescent="0.2">
      <c r="D49960" s="343"/>
    </row>
    <row r="49961" spans="4:4" x14ac:dyDescent="0.2">
      <c r="D49961" s="343"/>
    </row>
    <row r="49962" spans="4:4" x14ac:dyDescent="0.2">
      <c r="D49962" s="343"/>
    </row>
    <row r="49963" spans="4:4" x14ac:dyDescent="0.2">
      <c r="D49963" s="343"/>
    </row>
    <row r="49964" spans="4:4" x14ac:dyDescent="0.2">
      <c r="D49964" s="343"/>
    </row>
    <row r="49965" spans="4:4" x14ac:dyDescent="0.2">
      <c r="D49965" s="343"/>
    </row>
    <row r="49966" spans="4:4" x14ac:dyDescent="0.2">
      <c r="D49966" s="343"/>
    </row>
    <row r="49967" spans="4:4" x14ac:dyDescent="0.2">
      <c r="D49967" s="343"/>
    </row>
    <row r="49968" spans="4:4" x14ac:dyDescent="0.2">
      <c r="D49968" s="343"/>
    </row>
    <row r="49969" spans="4:4" x14ac:dyDescent="0.2">
      <c r="D49969" s="343"/>
    </row>
    <row r="49970" spans="4:4" x14ac:dyDescent="0.2">
      <c r="D49970" s="343"/>
    </row>
    <row r="49971" spans="4:4" x14ac:dyDescent="0.2">
      <c r="D49971" s="343"/>
    </row>
    <row r="49972" spans="4:4" x14ac:dyDescent="0.2">
      <c r="D49972" s="343"/>
    </row>
    <row r="49973" spans="4:4" x14ac:dyDescent="0.2">
      <c r="D49973" s="343"/>
    </row>
    <row r="49974" spans="4:4" x14ac:dyDescent="0.2">
      <c r="D49974" s="343"/>
    </row>
    <row r="49975" spans="4:4" x14ac:dyDescent="0.2">
      <c r="D49975" s="343"/>
    </row>
    <row r="49976" spans="4:4" x14ac:dyDescent="0.2">
      <c r="D49976" s="343"/>
    </row>
    <row r="49977" spans="4:4" x14ac:dyDescent="0.2">
      <c r="D49977" s="343"/>
    </row>
    <row r="49978" spans="4:4" x14ac:dyDescent="0.2">
      <c r="D49978" s="343"/>
    </row>
    <row r="49979" spans="4:4" x14ac:dyDescent="0.2">
      <c r="D49979" s="343"/>
    </row>
    <row r="49980" spans="4:4" x14ac:dyDescent="0.2">
      <c r="D49980" s="343"/>
    </row>
    <row r="49981" spans="4:4" x14ac:dyDescent="0.2">
      <c r="D49981" s="343"/>
    </row>
    <row r="49982" spans="4:4" x14ac:dyDescent="0.2">
      <c r="D49982" s="343"/>
    </row>
    <row r="49983" spans="4:4" x14ac:dyDescent="0.2">
      <c r="D49983" s="343"/>
    </row>
    <row r="49984" spans="4:4" x14ac:dyDescent="0.2">
      <c r="D49984" s="343"/>
    </row>
    <row r="49985" spans="4:4" x14ac:dyDescent="0.2">
      <c r="D49985" s="343"/>
    </row>
    <row r="49986" spans="4:4" x14ac:dyDescent="0.2">
      <c r="D49986" s="343"/>
    </row>
    <row r="49987" spans="4:4" x14ac:dyDescent="0.2">
      <c r="D49987" s="343"/>
    </row>
    <row r="49988" spans="4:4" x14ac:dyDescent="0.2">
      <c r="D49988" s="343"/>
    </row>
    <row r="49989" spans="4:4" x14ac:dyDescent="0.2">
      <c r="D49989" s="343"/>
    </row>
    <row r="49990" spans="4:4" x14ac:dyDescent="0.2">
      <c r="D49990" s="343"/>
    </row>
    <row r="49991" spans="4:4" x14ac:dyDescent="0.2">
      <c r="D49991" s="343"/>
    </row>
    <row r="49992" spans="4:4" x14ac:dyDescent="0.2">
      <c r="D49992" s="343"/>
    </row>
    <row r="49993" spans="4:4" x14ac:dyDescent="0.2">
      <c r="D49993" s="343"/>
    </row>
    <row r="49994" spans="4:4" x14ac:dyDescent="0.2">
      <c r="D49994" s="343"/>
    </row>
    <row r="49995" spans="4:4" x14ac:dyDescent="0.2">
      <c r="D49995" s="343"/>
    </row>
    <row r="49996" spans="4:4" x14ac:dyDescent="0.2">
      <c r="D49996" s="343"/>
    </row>
    <row r="49997" spans="4:4" x14ac:dyDescent="0.2">
      <c r="D49997" s="343"/>
    </row>
    <row r="49998" spans="4:4" x14ac:dyDescent="0.2">
      <c r="D49998" s="343"/>
    </row>
    <row r="49999" spans="4:4" x14ac:dyDescent="0.2">
      <c r="D49999" s="343"/>
    </row>
    <row r="50000" spans="4:4" x14ac:dyDescent="0.2">
      <c r="D50000" s="343"/>
    </row>
    <row r="50001" spans="4:4" x14ac:dyDescent="0.2">
      <c r="D50001" s="343"/>
    </row>
    <row r="50002" spans="4:4" x14ac:dyDescent="0.2">
      <c r="D50002" s="343"/>
    </row>
    <row r="50003" spans="4:4" x14ac:dyDescent="0.2">
      <c r="D50003" s="343"/>
    </row>
    <row r="50004" spans="4:4" x14ac:dyDescent="0.2">
      <c r="D50004" s="343"/>
    </row>
    <row r="50005" spans="4:4" x14ac:dyDescent="0.2">
      <c r="D50005" s="343"/>
    </row>
    <row r="50006" spans="4:4" x14ac:dyDescent="0.2">
      <c r="D50006" s="343"/>
    </row>
    <row r="50007" spans="4:4" x14ac:dyDescent="0.2">
      <c r="D50007" s="343"/>
    </row>
    <row r="50008" spans="4:4" x14ac:dyDescent="0.2">
      <c r="D50008" s="343"/>
    </row>
    <row r="50009" spans="4:4" x14ac:dyDescent="0.2">
      <c r="D50009" s="343"/>
    </row>
    <row r="50010" spans="4:4" x14ac:dyDescent="0.2">
      <c r="D50010" s="343"/>
    </row>
    <row r="50011" spans="4:4" x14ac:dyDescent="0.2">
      <c r="D50011" s="343"/>
    </row>
    <row r="50012" spans="4:4" x14ac:dyDescent="0.2">
      <c r="D50012" s="343"/>
    </row>
    <row r="50013" spans="4:4" x14ac:dyDescent="0.2">
      <c r="D50013" s="343"/>
    </row>
    <row r="50014" spans="4:4" x14ac:dyDescent="0.2">
      <c r="D50014" s="343"/>
    </row>
    <row r="50015" spans="4:4" x14ac:dyDescent="0.2">
      <c r="D50015" s="343"/>
    </row>
    <row r="50016" spans="4:4" x14ac:dyDescent="0.2">
      <c r="D50016" s="343"/>
    </row>
    <row r="50017" spans="4:4" x14ac:dyDescent="0.2">
      <c r="D50017" s="343"/>
    </row>
    <row r="50018" spans="4:4" x14ac:dyDescent="0.2">
      <c r="D50018" s="343"/>
    </row>
    <row r="50019" spans="4:4" x14ac:dyDescent="0.2">
      <c r="D50019" s="343"/>
    </row>
    <row r="50020" spans="4:4" x14ac:dyDescent="0.2">
      <c r="D50020" s="343"/>
    </row>
    <row r="50021" spans="4:4" x14ac:dyDescent="0.2">
      <c r="D50021" s="343"/>
    </row>
    <row r="50022" spans="4:4" x14ac:dyDescent="0.2">
      <c r="D50022" s="343"/>
    </row>
    <row r="50023" spans="4:4" x14ac:dyDescent="0.2">
      <c r="D50023" s="343"/>
    </row>
    <row r="50024" spans="4:4" x14ac:dyDescent="0.2">
      <c r="D50024" s="343"/>
    </row>
    <row r="50025" spans="4:4" x14ac:dyDescent="0.2">
      <c r="D50025" s="343"/>
    </row>
    <row r="50026" spans="4:4" x14ac:dyDescent="0.2">
      <c r="D50026" s="343"/>
    </row>
    <row r="50027" spans="4:4" x14ac:dyDescent="0.2">
      <c r="D50027" s="343"/>
    </row>
    <row r="50028" spans="4:4" x14ac:dyDescent="0.2">
      <c r="D50028" s="343"/>
    </row>
    <row r="50029" spans="4:4" x14ac:dyDescent="0.2">
      <c r="D50029" s="343"/>
    </row>
    <row r="50030" spans="4:4" x14ac:dyDescent="0.2">
      <c r="D50030" s="343"/>
    </row>
    <row r="50031" spans="4:4" x14ac:dyDescent="0.2">
      <c r="D50031" s="343"/>
    </row>
    <row r="50032" spans="4:4" x14ac:dyDescent="0.2">
      <c r="D50032" s="343"/>
    </row>
    <row r="50033" spans="4:4" x14ac:dyDescent="0.2">
      <c r="D50033" s="343"/>
    </row>
    <row r="50034" spans="4:4" x14ac:dyDescent="0.2">
      <c r="D50034" s="343"/>
    </row>
    <row r="50035" spans="4:4" x14ac:dyDescent="0.2">
      <c r="D50035" s="343"/>
    </row>
    <row r="50036" spans="4:4" x14ac:dyDescent="0.2">
      <c r="D50036" s="343"/>
    </row>
    <row r="50037" spans="4:4" x14ac:dyDescent="0.2">
      <c r="D50037" s="343"/>
    </row>
    <row r="50038" spans="4:4" x14ac:dyDescent="0.2">
      <c r="D50038" s="343"/>
    </row>
    <row r="50039" spans="4:4" x14ac:dyDescent="0.2">
      <c r="D50039" s="343"/>
    </row>
    <row r="50040" spans="4:4" x14ac:dyDescent="0.2">
      <c r="D50040" s="343"/>
    </row>
    <row r="50041" spans="4:4" x14ac:dyDescent="0.2">
      <c r="D50041" s="343"/>
    </row>
    <row r="50042" spans="4:4" x14ac:dyDescent="0.2">
      <c r="D50042" s="343"/>
    </row>
    <row r="50043" spans="4:4" x14ac:dyDescent="0.2">
      <c r="D50043" s="343"/>
    </row>
    <row r="50044" spans="4:4" x14ac:dyDescent="0.2">
      <c r="D50044" s="343"/>
    </row>
    <row r="50045" spans="4:4" x14ac:dyDescent="0.2">
      <c r="D50045" s="343"/>
    </row>
    <row r="50046" spans="4:4" x14ac:dyDescent="0.2">
      <c r="D50046" s="343"/>
    </row>
    <row r="50047" spans="4:4" x14ac:dyDescent="0.2">
      <c r="D50047" s="343"/>
    </row>
    <row r="50048" spans="4:4" x14ac:dyDescent="0.2">
      <c r="D50048" s="343"/>
    </row>
    <row r="50049" spans="4:4" x14ac:dyDescent="0.2">
      <c r="D50049" s="343"/>
    </row>
    <row r="50050" spans="4:4" x14ac:dyDescent="0.2">
      <c r="D50050" s="343"/>
    </row>
    <row r="50051" spans="4:4" x14ac:dyDescent="0.2">
      <c r="D50051" s="343"/>
    </row>
    <row r="50052" spans="4:4" x14ac:dyDescent="0.2">
      <c r="D50052" s="343"/>
    </row>
    <row r="50053" spans="4:4" x14ac:dyDescent="0.2">
      <c r="D50053" s="343"/>
    </row>
    <row r="50054" spans="4:4" x14ac:dyDescent="0.2">
      <c r="D50054" s="343"/>
    </row>
    <row r="50055" spans="4:4" x14ac:dyDescent="0.2">
      <c r="D50055" s="343"/>
    </row>
    <row r="50056" spans="4:4" x14ac:dyDescent="0.2">
      <c r="D50056" s="343"/>
    </row>
    <row r="50057" spans="4:4" x14ac:dyDescent="0.2">
      <c r="D50057" s="343"/>
    </row>
    <row r="50058" spans="4:4" x14ac:dyDescent="0.2">
      <c r="D50058" s="343"/>
    </row>
    <row r="50059" spans="4:4" x14ac:dyDescent="0.2">
      <c r="D50059" s="343"/>
    </row>
    <row r="50060" spans="4:4" x14ac:dyDescent="0.2">
      <c r="D50060" s="343"/>
    </row>
    <row r="50061" spans="4:4" x14ac:dyDescent="0.2">
      <c r="D50061" s="343"/>
    </row>
    <row r="50062" spans="4:4" x14ac:dyDescent="0.2">
      <c r="D50062" s="343"/>
    </row>
    <row r="50063" spans="4:4" x14ac:dyDescent="0.2">
      <c r="D50063" s="343"/>
    </row>
    <row r="50064" spans="4:4" x14ac:dyDescent="0.2">
      <c r="D50064" s="343"/>
    </row>
    <row r="50065" spans="4:4" x14ac:dyDescent="0.2">
      <c r="D50065" s="343"/>
    </row>
    <row r="50066" spans="4:4" x14ac:dyDescent="0.2">
      <c r="D50066" s="343"/>
    </row>
    <row r="50067" spans="4:4" x14ac:dyDescent="0.2">
      <c r="D50067" s="343"/>
    </row>
    <row r="50068" spans="4:4" x14ac:dyDescent="0.2">
      <c r="D50068" s="343"/>
    </row>
    <row r="50069" spans="4:4" x14ac:dyDescent="0.2">
      <c r="D50069" s="343"/>
    </row>
    <row r="50070" spans="4:4" x14ac:dyDescent="0.2">
      <c r="D50070" s="343"/>
    </row>
    <row r="50071" spans="4:4" x14ac:dyDescent="0.2">
      <c r="D50071" s="343"/>
    </row>
    <row r="50072" spans="4:4" x14ac:dyDescent="0.2">
      <c r="D50072" s="343"/>
    </row>
    <row r="50073" spans="4:4" x14ac:dyDescent="0.2">
      <c r="D50073" s="343"/>
    </row>
    <row r="50074" spans="4:4" x14ac:dyDescent="0.2">
      <c r="D50074" s="343"/>
    </row>
    <row r="50075" spans="4:4" x14ac:dyDescent="0.2">
      <c r="D50075" s="343"/>
    </row>
    <row r="50076" spans="4:4" x14ac:dyDescent="0.2">
      <c r="D50076" s="343"/>
    </row>
    <row r="50077" spans="4:4" x14ac:dyDescent="0.2">
      <c r="D50077" s="343"/>
    </row>
    <row r="50078" spans="4:4" x14ac:dyDescent="0.2">
      <c r="D50078" s="343"/>
    </row>
    <row r="50079" spans="4:4" x14ac:dyDescent="0.2">
      <c r="D50079" s="343"/>
    </row>
    <row r="50080" spans="4:4" x14ac:dyDescent="0.2">
      <c r="D50080" s="343"/>
    </row>
    <row r="50081" spans="4:4" x14ac:dyDescent="0.2">
      <c r="D50081" s="343"/>
    </row>
    <row r="50082" spans="4:4" x14ac:dyDescent="0.2">
      <c r="D50082" s="343"/>
    </row>
    <row r="50083" spans="4:4" x14ac:dyDescent="0.2">
      <c r="D50083" s="343"/>
    </row>
    <row r="50084" spans="4:4" x14ac:dyDescent="0.2">
      <c r="D50084" s="343"/>
    </row>
    <row r="50085" spans="4:4" x14ac:dyDescent="0.2">
      <c r="D50085" s="343"/>
    </row>
    <row r="50086" spans="4:4" x14ac:dyDescent="0.2">
      <c r="D50086" s="343"/>
    </row>
    <row r="50087" spans="4:4" x14ac:dyDescent="0.2">
      <c r="D50087" s="343"/>
    </row>
    <row r="50088" spans="4:4" x14ac:dyDescent="0.2">
      <c r="D50088" s="343"/>
    </row>
    <row r="50089" spans="4:4" x14ac:dyDescent="0.2">
      <c r="D50089" s="343"/>
    </row>
    <row r="50090" spans="4:4" x14ac:dyDescent="0.2">
      <c r="D50090" s="343"/>
    </row>
    <row r="50091" spans="4:4" x14ac:dyDescent="0.2">
      <c r="D50091" s="343"/>
    </row>
    <row r="50092" spans="4:4" x14ac:dyDescent="0.2">
      <c r="D50092" s="343"/>
    </row>
    <row r="50093" spans="4:4" x14ac:dyDescent="0.2">
      <c r="D50093" s="343"/>
    </row>
    <row r="50094" spans="4:4" x14ac:dyDescent="0.2">
      <c r="D50094" s="343"/>
    </row>
    <row r="50095" spans="4:4" x14ac:dyDescent="0.2">
      <c r="D50095" s="343"/>
    </row>
    <row r="50096" spans="4:4" x14ac:dyDescent="0.2">
      <c r="D50096" s="343"/>
    </row>
    <row r="50097" spans="4:4" x14ac:dyDescent="0.2">
      <c r="D50097" s="343"/>
    </row>
    <row r="50098" spans="4:4" x14ac:dyDescent="0.2">
      <c r="D50098" s="343"/>
    </row>
    <row r="50099" spans="4:4" x14ac:dyDescent="0.2">
      <c r="D50099" s="343"/>
    </row>
    <row r="50100" spans="4:4" x14ac:dyDescent="0.2">
      <c r="D50100" s="343"/>
    </row>
    <row r="50101" spans="4:4" x14ac:dyDescent="0.2">
      <c r="D50101" s="343"/>
    </row>
    <row r="50102" spans="4:4" x14ac:dyDescent="0.2">
      <c r="D50102" s="343"/>
    </row>
    <row r="50103" spans="4:4" x14ac:dyDescent="0.2">
      <c r="D50103" s="343"/>
    </row>
    <row r="50104" spans="4:4" x14ac:dyDescent="0.2">
      <c r="D50104" s="343"/>
    </row>
    <row r="50105" spans="4:4" x14ac:dyDescent="0.2">
      <c r="D50105" s="343"/>
    </row>
    <row r="50106" spans="4:4" x14ac:dyDescent="0.2">
      <c r="D50106" s="343"/>
    </row>
    <row r="50107" spans="4:4" x14ac:dyDescent="0.2">
      <c r="D50107" s="343"/>
    </row>
    <row r="50108" spans="4:4" x14ac:dyDescent="0.2">
      <c r="D50108" s="343"/>
    </row>
    <row r="50109" spans="4:4" x14ac:dyDescent="0.2">
      <c r="D50109" s="343"/>
    </row>
    <row r="50110" spans="4:4" x14ac:dyDescent="0.2">
      <c r="D50110" s="343"/>
    </row>
    <row r="50111" spans="4:4" x14ac:dyDescent="0.2">
      <c r="D50111" s="343"/>
    </row>
    <row r="50112" spans="4:4" x14ac:dyDescent="0.2">
      <c r="D50112" s="343"/>
    </row>
    <row r="50113" spans="4:4" x14ac:dyDescent="0.2">
      <c r="D50113" s="343"/>
    </row>
    <row r="50114" spans="4:4" x14ac:dyDescent="0.2">
      <c r="D50114" s="343"/>
    </row>
    <row r="50115" spans="4:4" x14ac:dyDescent="0.2">
      <c r="D50115" s="343"/>
    </row>
    <row r="50116" spans="4:4" x14ac:dyDescent="0.2">
      <c r="D50116" s="343"/>
    </row>
    <row r="50117" spans="4:4" x14ac:dyDescent="0.2">
      <c r="D50117" s="343"/>
    </row>
    <row r="50118" spans="4:4" x14ac:dyDescent="0.2">
      <c r="D50118" s="343"/>
    </row>
    <row r="50119" spans="4:4" x14ac:dyDescent="0.2">
      <c r="D50119" s="343"/>
    </row>
    <row r="50120" spans="4:4" x14ac:dyDescent="0.2">
      <c r="D50120" s="343"/>
    </row>
    <row r="50121" spans="4:4" x14ac:dyDescent="0.2">
      <c r="D50121" s="343"/>
    </row>
    <row r="50122" spans="4:4" x14ac:dyDescent="0.2">
      <c r="D50122" s="343"/>
    </row>
    <row r="50123" spans="4:4" x14ac:dyDescent="0.2">
      <c r="D50123" s="343"/>
    </row>
    <row r="50124" spans="4:4" x14ac:dyDescent="0.2">
      <c r="D50124" s="343"/>
    </row>
    <row r="50125" spans="4:4" x14ac:dyDescent="0.2">
      <c r="D50125" s="343"/>
    </row>
    <row r="50126" spans="4:4" x14ac:dyDescent="0.2">
      <c r="D50126" s="343"/>
    </row>
    <row r="50127" spans="4:4" x14ac:dyDescent="0.2">
      <c r="D50127" s="343"/>
    </row>
    <row r="50128" spans="4:4" x14ac:dyDescent="0.2">
      <c r="D50128" s="343"/>
    </row>
    <row r="50129" spans="4:4" x14ac:dyDescent="0.2">
      <c r="D50129" s="343"/>
    </row>
    <row r="50130" spans="4:4" x14ac:dyDescent="0.2">
      <c r="D50130" s="343"/>
    </row>
    <row r="50131" spans="4:4" x14ac:dyDescent="0.2">
      <c r="D50131" s="343"/>
    </row>
    <row r="50132" spans="4:4" x14ac:dyDescent="0.2">
      <c r="D50132" s="343"/>
    </row>
    <row r="50133" spans="4:4" x14ac:dyDescent="0.2">
      <c r="D50133" s="343"/>
    </row>
    <row r="50134" spans="4:4" x14ac:dyDescent="0.2">
      <c r="D50134" s="343"/>
    </row>
    <row r="50135" spans="4:4" x14ac:dyDescent="0.2">
      <c r="D50135" s="343"/>
    </row>
    <row r="50136" spans="4:4" x14ac:dyDescent="0.2">
      <c r="D50136" s="343"/>
    </row>
    <row r="50137" spans="4:4" x14ac:dyDescent="0.2">
      <c r="D50137" s="343"/>
    </row>
    <row r="50138" spans="4:4" x14ac:dyDescent="0.2">
      <c r="D50138" s="343"/>
    </row>
    <row r="50139" spans="4:4" x14ac:dyDescent="0.2">
      <c r="D50139" s="343"/>
    </row>
    <row r="50140" spans="4:4" x14ac:dyDescent="0.2">
      <c r="D50140" s="343"/>
    </row>
    <row r="50141" spans="4:4" x14ac:dyDescent="0.2">
      <c r="D50141" s="343"/>
    </row>
    <row r="50142" spans="4:4" x14ac:dyDescent="0.2">
      <c r="D50142" s="343"/>
    </row>
    <row r="50143" spans="4:4" x14ac:dyDescent="0.2">
      <c r="D50143" s="343"/>
    </row>
    <row r="50144" spans="4:4" x14ac:dyDescent="0.2">
      <c r="D50144" s="343"/>
    </row>
    <row r="50145" spans="4:4" x14ac:dyDescent="0.2">
      <c r="D50145" s="343"/>
    </row>
    <row r="50146" spans="4:4" x14ac:dyDescent="0.2">
      <c r="D50146" s="343"/>
    </row>
    <row r="50147" spans="4:4" x14ac:dyDescent="0.2">
      <c r="D50147" s="343"/>
    </row>
    <row r="50148" spans="4:4" x14ac:dyDescent="0.2">
      <c r="D50148" s="343"/>
    </row>
    <row r="50149" spans="4:4" x14ac:dyDescent="0.2">
      <c r="D50149" s="343"/>
    </row>
    <row r="50150" spans="4:4" x14ac:dyDescent="0.2">
      <c r="D50150" s="343"/>
    </row>
    <row r="50151" spans="4:4" x14ac:dyDescent="0.2">
      <c r="D50151" s="343"/>
    </row>
    <row r="50152" spans="4:4" x14ac:dyDescent="0.2">
      <c r="D50152" s="343"/>
    </row>
    <row r="50153" spans="4:4" x14ac:dyDescent="0.2">
      <c r="D50153" s="343"/>
    </row>
    <row r="50154" spans="4:4" x14ac:dyDescent="0.2">
      <c r="D50154" s="343"/>
    </row>
    <row r="50155" spans="4:4" x14ac:dyDescent="0.2">
      <c r="D50155" s="343"/>
    </row>
    <row r="50156" spans="4:4" x14ac:dyDescent="0.2">
      <c r="D50156" s="343"/>
    </row>
    <row r="50157" spans="4:4" x14ac:dyDescent="0.2">
      <c r="D50157" s="343"/>
    </row>
    <row r="50158" spans="4:4" x14ac:dyDescent="0.2">
      <c r="D50158" s="343"/>
    </row>
    <row r="50159" spans="4:4" x14ac:dyDescent="0.2">
      <c r="D50159" s="343"/>
    </row>
    <row r="50160" spans="4:4" x14ac:dyDescent="0.2">
      <c r="D50160" s="343"/>
    </row>
    <row r="50161" spans="4:4" x14ac:dyDescent="0.2">
      <c r="D50161" s="343"/>
    </row>
    <row r="50162" spans="4:4" x14ac:dyDescent="0.2">
      <c r="D50162" s="343"/>
    </row>
    <row r="50163" spans="4:4" x14ac:dyDescent="0.2">
      <c r="D50163" s="343"/>
    </row>
    <row r="50164" spans="4:4" x14ac:dyDescent="0.2">
      <c r="D50164" s="343"/>
    </row>
    <row r="50165" spans="4:4" x14ac:dyDescent="0.2">
      <c r="D50165" s="343"/>
    </row>
    <row r="50166" spans="4:4" x14ac:dyDescent="0.2">
      <c r="D50166" s="343"/>
    </row>
    <row r="50167" spans="4:4" x14ac:dyDescent="0.2">
      <c r="D50167" s="343"/>
    </row>
    <row r="50168" spans="4:4" x14ac:dyDescent="0.2">
      <c r="D50168" s="343"/>
    </row>
    <row r="50169" spans="4:4" x14ac:dyDescent="0.2">
      <c r="D50169" s="343"/>
    </row>
    <row r="50170" spans="4:4" x14ac:dyDescent="0.2">
      <c r="D50170" s="343"/>
    </row>
    <row r="50171" spans="4:4" x14ac:dyDescent="0.2">
      <c r="D50171" s="343"/>
    </row>
    <row r="50172" spans="4:4" x14ac:dyDescent="0.2">
      <c r="D50172" s="343"/>
    </row>
    <row r="50173" spans="4:4" x14ac:dyDescent="0.2">
      <c r="D50173" s="343"/>
    </row>
    <row r="50174" spans="4:4" x14ac:dyDescent="0.2">
      <c r="D50174" s="343"/>
    </row>
    <row r="50175" spans="4:4" x14ac:dyDescent="0.2">
      <c r="D50175" s="343"/>
    </row>
    <row r="50176" spans="4:4" x14ac:dyDescent="0.2">
      <c r="D50176" s="343"/>
    </row>
    <row r="50177" spans="4:4" x14ac:dyDescent="0.2">
      <c r="D50177" s="343"/>
    </row>
    <row r="50178" spans="4:4" x14ac:dyDescent="0.2">
      <c r="D50178" s="343"/>
    </row>
    <row r="50179" spans="4:4" x14ac:dyDescent="0.2">
      <c r="D50179" s="343"/>
    </row>
    <row r="50180" spans="4:4" x14ac:dyDescent="0.2">
      <c r="D50180" s="343"/>
    </row>
    <row r="50181" spans="4:4" x14ac:dyDescent="0.2">
      <c r="D50181" s="343"/>
    </row>
    <row r="50182" spans="4:4" x14ac:dyDescent="0.2">
      <c r="D50182" s="343"/>
    </row>
    <row r="50183" spans="4:4" x14ac:dyDescent="0.2">
      <c r="D50183" s="343"/>
    </row>
    <row r="50184" spans="4:4" x14ac:dyDescent="0.2">
      <c r="D50184" s="343"/>
    </row>
    <row r="50185" spans="4:4" x14ac:dyDescent="0.2">
      <c r="D50185" s="343"/>
    </row>
    <row r="50186" spans="4:4" x14ac:dyDescent="0.2">
      <c r="D50186" s="343"/>
    </row>
    <row r="50187" spans="4:4" x14ac:dyDescent="0.2">
      <c r="D50187" s="343"/>
    </row>
    <row r="50188" spans="4:4" x14ac:dyDescent="0.2">
      <c r="D50188" s="343"/>
    </row>
    <row r="50189" spans="4:4" x14ac:dyDescent="0.2">
      <c r="D50189" s="343"/>
    </row>
    <row r="50190" spans="4:4" x14ac:dyDescent="0.2">
      <c r="D50190" s="343"/>
    </row>
    <row r="50191" spans="4:4" x14ac:dyDescent="0.2">
      <c r="D50191" s="343"/>
    </row>
    <row r="50192" spans="4:4" x14ac:dyDescent="0.2">
      <c r="D50192" s="343"/>
    </row>
    <row r="50193" spans="4:4" x14ac:dyDescent="0.2">
      <c r="D50193" s="343"/>
    </row>
    <row r="50194" spans="4:4" x14ac:dyDescent="0.2">
      <c r="D50194" s="343"/>
    </row>
    <row r="50195" spans="4:4" x14ac:dyDescent="0.2">
      <c r="D50195" s="343"/>
    </row>
    <row r="50196" spans="4:4" x14ac:dyDescent="0.2">
      <c r="D50196" s="343"/>
    </row>
    <row r="50197" spans="4:4" x14ac:dyDescent="0.2">
      <c r="D50197" s="343"/>
    </row>
    <row r="50198" spans="4:4" x14ac:dyDescent="0.2">
      <c r="D50198" s="343"/>
    </row>
    <row r="50199" spans="4:4" x14ac:dyDescent="0.2">
      <c r="D50199" s="343"/>
    </row>
    <row r="50200" spans="4:4" x14ac:dyDescent="0.2">
      <c r="D50200" s="343"/>
    </row>
    <row r="50201" spans="4:4" x14ac:dyDescent="0.2">
      <c r="D50201" s="343"/>
    </row>
    <row r="50202" spans="4:4" x14ac:dyDescent="0.2">
      <c r="D50202" s="343"/>
    </row>
    <row r="50203" spans="4:4" x14ac:dyDescent="0.2">
      <c r="D50203" s="343"/>
    </row>
    <row r="50204" spans="4:4" x14ac:dyDescent="0.2">
      <c r="D50204" s="343"/>
    </row>
    <row r="50205" spans="4:4" x14ac:dyDescent="0.2">
      <c r="D50205" s="343"/>
    </row>
    <row r="50206" spans="4:4" x14ac:dyDescent="0.2">
      <c r="D50206" s="343"/>
    </row>
    <row r="50207" spans="4:4" x14ac:dyDescent="0.2">
      <c r="D50207" s="343"/>
    </row>
    <row r="50208" spans="4:4" x14ac:dyDescent="0.2">
      <c r="D50208" s="343"/>
    </row>
    <row r="50209" spans="4:4" x14ac:dyDescent="0.2">
      <c r="D50209" s="343"/>
    </row>
    <row r="50210" spans="4:4" x14ac:dyDescent="0.2">
      <c r="D50210" s="343"/>
    </row>
    <row r="50211" spans="4:4" x14ac:dyDescent="0.2">
      <c r="D50211" s="343"/>
    </row>
    <row r="50212" spans="4:4" x14ac:dyDescent="0.2">
      <c r="D50212" s="343"/>
    </row>
    <row r="50213" spans="4:4" x14ac:dyDescent="0.2">
      <c r="D50213" s="343"/>
    </row>
    <row r="50214" spans="4:4" x14ac:dyDescent="0.2">
      <c r="D50214" s="343"/>
    </row>
    <row r="50215" spans="4:4" x14ac:dyDescent="0.2">
      <c r="D50215" s="343"/>
    </row>
    <row r="50216" spans="4:4" x14ac:dyDescent="0.2">
      <c r="D50216" s="343"/>
    </row>
    <row r="50217" spans="4:4" x14ac:dyDescent="0.2">
      <c r="D50217" s="343"/>
    </row>
    <row r="50218" spans="4:4" x14ac:dyDescent="0.2">
      <c r="D50218" s="343"/>
    </row>
    <row r="50219" spans="4:4" x14ac:dyDescent="0.2">
      <c r="D50219" s="343"/>
    </row>
    <row r="50220" spans="4:4" x14ac:dyDescent="0.2">
      <c r="D50220" s="343"/>
    </row>
    <row r="50221" spans="4:4" x14ac:dyDescent="0.2">
      <c r="D50221" s="343"/>
    </row>
    <row r="50222" spans="4:4" x14ac:dyDescent="0.2">
      <c r="D50222" s="343"/>
    </row>
    <row r="50223" spans="4:4" x14ac:dyDescent="0.2">
      <c r="D50223" s="343"/>
    </row>
    <row r="50224" spans="4:4" x14ac:dyDescent="0.2">
      <c r="D50224" s="343"/>
    </row>
    <row r="50225" spans="4:4" x14ac:dyDescent="0.2">
      <c r="D50225" s="343"/>
    </row>
    <row r="50226" spans="4:4" x14ac:dyDescent="0.2">
      <c r="D50226" s="343"/>
    </row>
    <row r="50227" spans="4:4" x14ac:dyDescent="0.2">
      <c r="D50227" s="343"/>
    </row>
    <row r="50228" spans="4:4" x14ac:dyDescent="0.2">
      <c r="D50228" s="343"/>
    </row>
    <row r="50229" spans="4:4" x14ac:dyDescent="0.2">
      <c r="D50229" s="343"/>
    </row>
    <row r="50230" spans="4:4" x14ac:dyDescent="0.2">
      <c r="D50230" s="343"/>
    </row>
    <row r="50231" spans="4:4" x14ac:dyDescent="0.2">
      <c r="D50231" s="343"/>
    </row>
    <row r="50232" spans="4:4" x14ac:dyDescent="0.2">
      <c r="D50232" s="343"/>
    </row>
    <row r="50233" spans="4:4" x14ac:dyDescent="0.2">
      <c r="D50233" s="343"/>
    </row>
    <row r="50234" spans="4:4" x14ac:dyDescent="0.2">
      <c r="D50234" s="343"/>
    </row>
    <row r="50235" spans="4:4" x14ac:dyDescent="0.2">
      <c r="D50235" s="343"/>
    </row>
    <row r="50236" spans="4:4" x14ac:dyDescent="0.2">
      <c r="D50236" s="343"/>
    </row>
    <row r="50237" spans="4:4" x14ac:dyDescent="0.2">
      <c r="D50237" s="343"/>
    </row>
    <row r="50238" spans="4:4" x14ac:dyDescent="0.2">
      <c r="D50238" s="343"/>
    </row>
    <row r="50239" spans="4:4" x14ac:dyDescent="0.2">
      <c r="D50239" s="343"/>
    </row>
    <row r="50240" spans="4:4" x14ac:dyDescent="0.2">
      <c r="D50240" s="343"/>
    </row>
    <row r="50241" spans="4:4" x14ac:dyDescent="0.2">
      <c r="D50241" s="343"/>
    </row>
    <row r="50242" spans="4:4" x14ac:dyDescent="0.2">
      <c r="D50242" s="343"/>
    </row>
    <row r="50243" spans="4:4" x14ac:dyDescent="0.2">
      <c r="D50243" s="343"/>
    </row>
    <row r="50244" spans="4:4" x14ac:dyDescent="0.2">
      <c r="D50244" s="343"/>
    </row>
    <row r="50245" spans="4:4" x14ac:dyDescent="0.2">
      <c r="D50245" s="343"/>
    </row>
    <row r="50246" spans="4:4" x14ac:dyDescent="0.2">
      <c r="D50246" s="343"/>
    </row>
    <row r="50247" spans="4:4" x14ac:dyDescent="0.2">
      <c r="D50247" s="343"/>
    </row>
    <row r="50248" spans="4:4" x14ac:dyDescent="0.2">
      <c r="D50248" s="343"/>
    </row>
    <row r="50249" spans="4:4" x14ac:dyDescent="0.2">
      <c r="D50249" s="343"/>
    </row>
    <row r="50250" spans="4:4" x14ac:dyDescent="0.2">
      <c r="D50250" s="343"/>
    </row>
    <row r="50251" spans="4:4" x14ac:dyDescent="0.2">
      <c r="D50251" s="343"/>
    </row>
    <row r="50252" spans="4:4" x14ac:dyDescent="0.2">
      <c r="D50252" s="343"/>
    </row>
    <row r="50253" spans="4:4" x14ac:dyDescent="0.2">
      <c r="D50253" s="343"/>
    </row>
    <row r="50254" spans="4:4" x14ac:dyDescent="0.2">
      <c r="D50254" s="343"/>
    </row>
    <row r="50255" spans="4:4" x14ac:dyDescent="0.2">
      <c r="D50255" s="343"/>
    </row>
    <row r="50256" spans="4:4" x14ac:dyDescent="0.2">
      <c r="D50256" s="343"/>
    </row>
    <row r="50257" spans="4:4" x14ac:dyDescent="0.2">
      <c r="D50257" s="343"/>
    </row>
    <row r="50258" spans="4:4" x14ac:dyDescent="0.2">
      <c r="D50258" s="343"/>
    </row>
    <row r="50259" spans="4:4" x14ac:dyDescent="0.2">
      <c r="D50259" s="343"/>
    </row>
    <row r="50260" spans="4:4" x14ac:dyDescent="0.2">
      <c r="D50260" s="343"/>
    </row>
    <row r="50261" spans="4:4" x14ac:dyDescent="0.2">
      <c r="D50261" s="343"/>
    </row>
    <row r="50262" spans="4:4" x14ac:dyDescent="0.2">
      <c r="D50262" s="343"/>
    </row>
    <row r="50263" spans="4:4" x14ac:dyDescent="0.2">
      <c r="D50263" s="343"/>
    </row>
    <row r="50264" spans="4:4" x14ac:dyDescent="0.2">
      <c r="D50264" s="343"/>
    </row>
    <row r="50265" spans="4:4" x14ac:dyDescent="0.2">
      <c r="D50265" s="343"/>
    </row>
    <row r="50266" spans="4:4" x14ac:dyDescent="0.2">
      <c r="D50266" s="343"/>
    </row>
    <row r="50267" spans="4:4" x14ac:dyDescent="0.2">
      <c r="D50267" s="343"/>
    </row>
    <row r="50268" spans="4:4" x14ac:dyDescent="0.2">
      <c r="D50268" s="343"/>
    </row>
    <row r="50269" spans="4:4" x14ac:dyDescent="0.2">
      <c r="D50269" s="343"/>
    </row>
    <row r="50270" spans="4:4" x14ac:dyDescent="0.2">
      <c r="D50270" s="343"/>
    </row>
    <row r="50271" spans="4:4" x14ac:dyDescent="0.2">
      <c r="D50271" s="343"/>
    </row>
    <row r="50272" spans="4:4" x14ac:dyDescent="0.2">
      <c r="D50272" s="343"/>
    </row>
    <row r="50273" spans="4:4" x14ac:dyDescent="0.2">
      <c r="D50273" s="343"/>
    </row>
    <row r="50274" spans="4:4" x14ac:dyDescent="0.2">
      <c r="D50274" s="343"/>
    </row>
    <row r="50275" spans="4:4" x14ac:dyDescent="0.2">
      <c r="D50275" s="343"/>
    </row>
    <row r="50276" spans="4:4" x14ac:dyDescent="0.2">
      <c r="D50276" s="343"/>
    </row>
    <row r="50277" spans="4:4" x14ac:dyDescent="0.2">
      <c r="D50277" s="343"/>
    </row>
    <row r="50278" spans="4:4" x14ac:dyDescent="0.2">
      <c r="D50278" s="343"/>
    </row>
    <row r="50279" spans="4:4" x14ac:dyDescent="0.2">
      <c r="D50279" s="343"/>
    </row>
    <row r="50280" spans="4:4" x14ac:dyDescent="0.2">
      <c r="D50280" s="343"/>
    </row>
    <row r="50281" spans="4:4" x14ac:dyDescent="0.2">
      <c r="D50281" s="343"/>
    </row>
    <row r="50282" spans="4:4" x14ac:dyDescent="0.2">
      <c r="D50282" s="343"/>
    </row>
    <row r="50283" spans="4:4" x14ac:dyDescent="0.2">
      <c r="D50283" s="343"/>
    </row>
    <row r="50284" spans="4:4" x14ac:dyDescent="0.2">
      <c r="D50284" s="343"/>
    </row>
    <row r="50285" spans="4:4" x14ac:dyDescent="0.2">
      <c r="D50285" s="343"/>
    </row>
    <row r="50286" spans="4:4" x14ac:dyDescent="0.2">
      <c r="D50286" s="343"/>
    </row>
    <row r="50287" spans="4:4" x14ac:dyDescent="0.2">
      <c r="D50287" s="343"/>
    </row>
    <row r="50288" spans="4:4" x14ac:dyDescent="0.2">
      <c r="D50288" s="343"/>
    </row>
    <row r="50289" spans="4:4" x14ac:dyDescent="0.2">
      <c r="D50289" s="343"/>
    </row>
    <row r="50290" spans="4:4" x14ac:dyDescent="0.2">
      <c r="D50290" s="343"/>
    </row>
    <row r="50291" spans="4:4" x14ac:dyDescent="0.2">
      <c r="D50291" s="343"/>
    </row>
    <row r="50292" spans="4:4" x14ac:dyDescent="0.2">
      <c r="D50292" s="343"/>
    </row>
    <row r="50293" spans="4:4" x14ac:dyDescent="0.2">
      <c r="D50293" s="343"/>
    </row>
    <row r="50294" spans="4:4" x14ac:dyDescent="0.2">
      <c r="D50294" s="343"/>
    </row>
    <row r="50295" spans="4:4" x14ac:dyDescent="0.2">
      <c r="D50295" s="343"/>
    </row>
    <row r="50296" spans="4:4" x14ac:dyDescent="0.2">
      <c r="D50296" s="343"/>
    </row>
    <row r="50297" spans="4:4" x14ac:dyDescent="0.2">
      <c r="D50297" s="343"/>
    </row>
    <row r="50298" spans="4:4" x14ac:dyDescent="0.2">
      <c r="D50298" s="343"/>
    </row>
    <row r="50299" spans="4:4" x14ac:dyDescent="0.2">
      <c r="D50299" s="343"/>
    </row>
    <row r="50300" spans="4:4" x14ac:dyDescent="0.2">
      <c r="D50300" s="343"/>
    </row>
    <row r="50301" spans="4:4" x14ac:dyDescent="0.2">
      <c r="D50301" s="343"/>
    </row>
    <row r="50302" spans="4:4" x14ac:dyDescent="0.2">
      <c r="D50302" s="343"/>
    </row>
    <row r="50303" spans="4:4" x14ac:dyDescent="0.2">
      <c r="D50303" s="343"/>
    </row>
    <row r="50304" spans="4:4" x14ac:dyDescent="0.2">
      <c r="D50304" s="343"/>
    </row>
    <row r="50305" spans="4:4" x14ac:dyDescent="0.2">
      <c r="D50305" s="343"/>
    </row>
    <row r="50306" spans="4:4" x14ac:dyDescent="0.2">
      <c r="D50306" s="343"/>
    </row>
    <row r="50307" spans="4:4" x14ac:dyDescent="0.2">
      <c r="D50307" s="343"/>
    </row>
    <row r="50308" spans="4:4" x14ac:dyDescent="0.2">
      <c r="D50308" s="343"/>
    </row>
    <row r="50309" spans="4:4" x14ac:dyDescent="0.2">
      <c r="D50309" s="343"/>
    </row>
    <row r="50310" spans="4:4" x14ac:dyDescent="0.2">
      <c r="D50310" s="343"/>
    </row>
    <row r="50311" spans="4:4" x14ac:dyDescent="0.2">
      <c r="D50311" s="343"/>
    </row>
    <row r="50312" spans="4:4" x14ac:dyDescent="0.2">
      <c r="D50312" s="343"/>
    </row>
    <row r="50313" spans="4:4" x14ac:dyDescent="0.2">
      <c r="D50313" s="343"/>
    </row>
    <row r="50314" spans="4:4" x14ac:dyDescent="0.2">
      <c r="D50314" s="343"/>
    </row>
    <row r="50315" spans="4:4" x14ac:dyDescent="0.2">
      <c r="D50315" s="343"/>
    </row>
    <row r="50316" spans="4:4" x14ac:dyDescent="0.2">
      <c r="D50316" s="343"/>
    </row>
    <row r="50317" spans="4:4" x14ac:dyDescent="0.2">
      <c r="D50317" s="343"/>
    </row>
    <row r="50318" spans="4:4" x14ac:dyDescent="0.2">
      <c r="D50318" s="343"/>
    </row>
    <row r="50319" spans="4:4" x14ac:dyDescent="0.2">
      <c r="D50319" s="343"/>
    </row>
    <row r="50320" spans="4:4" x14ac:dyDescent="0.2">
      <c r="D50320" s="343"/>
    </row>
    <row r="50321" spans="4:4" x14ac:dyDescent="0.2">
      <c r="D50321" s="343"/>
    </row>
    <row r="50322" spans="4:4" x14ac:dyDescent="0.2">
      <c r="D50322" s="343"/>
    </row>
    <row r="50323" spans="4:4" x14ac:dyDescent="0.2">
      <c r="D50323" s="343"/>
    </row>
    <row r="50324" spans="4:4" x14ac:dyDescent="0.2">
      <c r="D50324" s="343"/>
    </row>
    <row r="50325" spans="4:4" x14ac:dyDescent="0.2">
      <c r="D50325" s="343"/>
    </row>
    <row r="50326" spans="4:4" x14ac:dyDescent="0.2">
      <c r="D50326" s="343"/>
    </row>
    <row r="50327" spans="4:4" x14ac:dyDescent="0.2">
      <c r="D50327" s="343"/>
    </row>
    <row r="50328" spans="4:4" x14ac:dyDescent="0.2">
      <c r="D50328" s="343"/>
    </row>
    <row r="50329" spans="4:4" x14ac:dyDescent="0.2">
      <c r="D50329" s="343"/>
    </row>
    <row r="50330" spans="4:4" x14ac:dyDescent="0.2">
      <c r="D50330" s="343"/>
    </row>
    <row r="50331" spans="4:4" x14ac:dyDescent="0.2">
      <c r="D50331" s="343"/>
    </row>
    <row r="50332" spans="4:4" x14ac:dyDescent="0.2">
      <c r="D50332" s="343"/>
    </row>
    <row r="50333" spans="4:4" x14ac:dyDescent="0.2">
      <c r="D50333" s="343"/>
    </row>
    <row r="50334" spans="4:4" x14ac:dyDescent="0.2">
      <c r="D50334" s="343"/>
    </row>
    <row r="50335" spans="4:4" x14ac:dyDescent="0.2">
      <c r="D50335" s="343"/>
    </row>
    <row r="50336" spans="4:4" x14ac:dyDescent="0.2">
      <c r="D50336" s="343"/>
    </row>
    <row r="50337" spans="4:4" x14ac:dyDescent="0.2">
      <c r="D50337" s="343"/>
    </row>
    <row r="50338" spans="4:4" x14ac:dyDescent="0.2">
      <c r="D50338" s="343"/>
    </row>
    <row r="50339" spans="4:4" x14ac:dyDescent="0.2">
      <c r="D50339" s="343"/>
    </row>
    <row r="50340" spans="4:4" x14ac:dyDescent="0.2">
      <c r="D50340" s="343"/>
    </row>
    <row r="50341" spans="4:4" x14ac:dyDescent="0.2">
      <c r="D50341" s="343"/>
    </row>
    <row r="50342" spans="4:4" x14ac:dyDescent="0.2">
      <c r="D50342" s="343"/>
    </row>
    <row r="50343" spans="4:4" x14ac:dyDescent="0.2">
      <c r="D50343" s="343"/>
    </row>
    <row r="50344" spans="4:4" x14ac:dyDescent="0.2">
      <c r="D50344" s="343"/>
    </row>
    <row r="50345" spans="4:4" x14ac:dyDescent="0.2">
      <c r="D50345" s="343"/>
    </row>
    <row r="50346" spans="4:4" x14ac:dyDescent="0.2">
      <c r="D50346" s="343"/>
    </row>
    <row r="50347" spans="4:4" x14ac:dyDescent="0.2">
      <c r="D50347" s="343"/>
    </row>
    <row r="50348" spans="4:4" x14ac:dyDescent="0.2">
      <c r="D50348" s="343"/>
    </row>
    <row r="50349" spans="4:4" x14ac:dyDescent="0.2">
      <c r="D50349" s="343"/>
    </row>
    <row r="50350" spans="4:4" x14ac:dyDescent="0.2">
      <c r="D50350" s="343"/>
    </row>
    <row r="50351" spans="4:4" x14ac:dyDescent="0.2">
      <c r="D50351" s="343"/>
    </row>
    <row r="50352" spans="4:4" x14ac:dyDescent="0.2">
      <c r="D50352" s="343"/>
    </row>
    <row r="50353" spans="4:4" x14ac:dyDescent="0.2">
      <c r="D50353" s="343"/>
    </row>
    <row r="50354" spans="4:4" x14ac:dyDescent="0.2">
      <c r="D50354" s="343"/>
    </row>
    <row r="50355" spans="4:4" x14ac:dyDescent="0.2">
      <c r="D50355" s="343"/>
    </row>
    <row r="50356" spans="4:4" x14ac:dyDescent="0.2">
      <c r="D50356" s="343"/>
    </row>
    <row r="50357" spans="4:4" x14ac:dyDescent="0.2">
      <c r="D50357" s="343"/>
    </row>
    <row r="50358" spans="4:4" x14ac:dyDescent="0.2">
      <c r="D50358" s="343"/>
    </row>
    <row r="50359" spans="4:4" x14ac:dyDescent="0.2">
      <c r="D50359" s="343"/>
    </row>
    <row r="50360" spans="4:4" x14ac:dyDescent="0.2">
      <c r="D50360" s="343"/>
    </row>
    <row r="50361" spans="4:4" x14ac:dyDescent="0.2">
      <c r="D50361" s="343"/>
    </row>
    <row r="50362" spans="4:4" x14ac:dyDescent="0.2">
      <c r="D50362" s="343"/>
    </row>
    <row r="50363" spans="4:4" x14ac:dyDescent="0.2">
      <c r="D50363" s="343"/>
    </row>
    <row r="50364" spans="4:4" x14ac:dyDescent="0.2">
      <c r="D50364" s="343"/>
    </row>
    <row r="50365" spans="4:4" x14ac:dyDescent="0.2">
      <c r="D50365" s="343"/>
    </row>
    <row r="50366" spans="4:4" x14ac:dyDescent="0.2">
      <c r="D50366" s="343"/>
    </row>
    <row r="50367" spans="4:4" x14ac:dyDescent="0.2">
      <c r="D50367" s="343"/>
    </row>
    <row r="50368" spans="4:4" x14ac:dyDescent="0.2">
      <c r="D50368" s="343"/>
    </row>
    <row r="50369" spans="4:4" x14ac:dyDescent="0.2">
      <c r="D50369" s="343"/>
    </row>
    <row r="50370" spans="4:4" x14ac:dyDescent="0.2">
      <c r="D50370" s="343"/>
    </row>
    <row r="50371" spans="4:4" x14ac:dyDescent="0.2">
      <c r="D50371" s="343"/>
    </row>
    <row r="50372" spans="4:4" x14ac:dyDescent="0.2">
      <c r="D50372" s="343"/>
    </row>
    <row r="50373" spans="4:4" x14ac:dyDescent="0.2">
      <c r="D50373" s="343"/>
    </row>
    <row r="50374" spans="4:4" x14ac:dyDescent="0.2">
      <c r="D50374" s="343"/>
    </row>
    <row r="50375" spans="4:4" x14ac:dyDescent="0.2">
      <c r="D50375" s="343"/>
    </row>
    <row r="50376" spans="4:4" x14ac:dyDescent="0.2">
      <c r="D50376" s="343"/>
    </row>
    <row r="50377" spans="4:4" x14ac:dyDescent="0.2">
      <c r="D50377" s="343"/>
    </row>
    <row r="50378" spans="4:4" x14ac:dyDescent="0.2">
      <c r="D50378" s="343"/>
    </row>
    <row r="50379" spans="4:4" x14ac:dyDescent="0.2">
      <c r="D50379" s="343"/>
    </row>
    <row r="50380" spans="4:4" x14ac:dyDescent="0.2">
      <c r="D50380" s="343"/>
    </row>
    <row r="50381" spans="4:4" x14ac:dyDescent="0.2">
      <c r="D50381" s="343"/>
    </row>
    <row r="50382" spans="4:4" x14ac:dyDescent="0.2">
      <c r="D50382" s="343"/>
    </row>
    <row r="50383" spans="4:4" x14ac:dyDescent="0.2">
      <c r="D50383" s="343"/>
    </row>
    <row r="50384" spans="4:4" x14ac:dyDescent="0.2">
      <c r="D50384" s="343"/>
    </row>
    <row r="50385" spans="4:4" x14ac:dyDescent="0.2">
      <c r="D50385" s="343"/>
    </row>
    <row r="50386" spans="4:4" x14ac:dyDescent="0.2">
      <c r="D50386" s="343"/>
    </row>
    <row r="50387" spans="4:4" x14ac:dyDescent="0.2">
      <c r="D50387" s="343"/>
    </row>
    <row r="50388" spans="4:4" x14ac:dyDescent="0.2">
      <c r="D50388" s="343"/>
    </row>
    <row r="50389" spans="4:4" x14ac:dyDescent="0.2">
      <c r="D50389" s="343"/>
    </row>
    <row r="50390" spans="4:4" x14ac:dyDescent="0.2">
      <c r="D50390" s="343"/>
    </row>
    <row r="50391" spans="4:4" x14ac:dyDescent="0.2">
      <c r="D50391" s="343"/>
    </row>
    <row r="50392" spans="4:4" x14ac:dyDescent="0.2">
      <c r="D50392" s="343"/>
    </row>
    <row r="50393" spans="4:4" x14ac:dyDescent="0.2">
      <c r="D50393" s="343"/>
    </row>
    <row r="50394" spans="4:4" x14ac:dyDescent="0.2">
      <c r="D50394" s="343"/>
    </row>
    <row r="50395" spans="4:4" x14ac:dyDescent="0.2">
      <c r="D50395" s="343"/>
    </row>
    <row r="50396" spans="4:4" x14ac:dyDescent="0.2">
      <c r="D50396" s="343"/>
    </row>
    <row r="50397" spans="4:4" x14ac:dyDescent="0.2">
      <c r="D50397" s="343"/>
    </row>
    <row r="50398" spans="4:4" x14ac:dyDescent="0.2">
      <c r="D50398" s="343"/>
    </row>
    <row r="50399" spans="4:4" x14ac:dyDescent="0.2">
      <c r="D50399" s="343"/>
    </row>
    <row r="50400" spans="4:4" x14ac:dyDescent="0.2">
      <c r="D50400" s="343"/>
    </row>
    <row r="50401" spans="4:4" x14ac:dyDescent="0.2">
      <c r="D50401" s="343"/>
    </row>
    <row r="50402" spans="4:4" x14ac:dyDescent="0.2">
      <c r="D50402" s="343"/>
    </row>
    <row r="50403" spans="4:4" x14ac:dyDescent="0.2">
      <c r="D50403" s="343"/>
    </row>
    <row r="50404" spans="4:4" x14ac:dyDescent="0.2">
      <c r="D50404" s="343"/>
    </row>
    <row r="50405" spans="4:4" x14ac:dyDescent="0.2">
      <c r="D50405" s="343"/>
    </row>
    <row r="50406" spans="4:4" x14ac:dyDescent="0.2">
      <c r="D50406" s="343"/>
    </row>
    <row r="50407" spans="4:4" x14ac:dyDescent="0.2">
      <c r="D50407" s="343"/>
    </row>
    <row r="50408" spans="4:4" x14ac:dyDescent="0.2">
      <c r="D50408" s="343"/>
    </row>
    <row r="50409" spans="4:4" x14ac:dyDescent="0.2">
      <c r="D50409" s="343"/>
    </row>
    <row r="50410" spans="4:4" x14ac:dyDescent="0.2">
      <c r="D50410" s="343"/>
    </row>
    <row r="50411" spans="4:4" x14ac:dyDescent="0.2">
      <c r="D50411" s="343"/>
    </row>
    <row r="50412" spans="4:4" x14ac:dyDescent="0.2">
      <c r="D50412" s="343"/>
    </row>
    <row r="50413" spans="4:4" x14ac:dyDescent="0.2">
      <c r="D50413" s="343"/>
    </row>
    <row r="50414" spans="4:4" x14ac:dyDescent="0.2">
      <c r="D50414" s="343"/>
    </row>
    <row r="50415" spans="4:4" x14ac:dyDescent="0.2">
      <c r="D50415" s="343"/>
    </row>
    <row r="50416" spans="4:4" x14ac:dyDescent="0.2">
      <c r="D50416" s="343"/>
    </row>
    <row r="50417" spans="4:4" x14ac:dyDescent="0.2">
      <c r="D50417" s="343"/>
    </row>
    <row r="50418" spans="4:4" x14ac:dyDescent="0.2">
      <c r="D50418" s="343"/>
    </row>
    <row r="50419" spans="4:4" x14ac:dyDescent="0.2">
      <c r="D50419" s="343"/>
    </row>
    <row r="50420" spans="4:4" x14ac:dyDescent="0.2">
      <c r="D50420" s="343"/>
    </row>
    <row r="50421" spans="4:4" x14ac:dyDescent="0.2">
      <c r="D50421" s="343"/>
    </row>
    <row r="50422" spans="4:4" x14ac:dyDescent="0.2">
      <c r="D50422" s="343"/>
    </row>
    <row r="50423" spans="4:4" x14ac:dyDescent="0.2">
      <c r="D50423" s="343"/>
    </row>
    <row r="50424" spans="4:4" x14ac:dyDescent="0.2">
      <c r="D50424" s="343"/>
    </row>
    <row r="50425" spans="4:4" x14ac:dyDescent="0.2">
      <c r="D50425" s="343"/>
    </row>
    <row r="50426" spans="4:4" x14ac:dyDescent="0.2">
      <c r="D50426" s="343"/>
    </row>
    <row r="50427" spans="4:4" x14ac:dyDescent="0.2">
      <c r="D50427" s="343"/>
    </row>
    <row r="50428" spans="4:4" x14ac:dyDescent="0.2">
      <c r="D50428" s="343"/>
    </row>
    <row r="50429" spans="4:4" x14ac:dyDescent="0.2">
      <c r="D50429" s="343"/>
    </row>
    <row r="50430" spans="4:4" x14ac:dyDescent="0.2">
      <c r="D50430" s="343"/>
    </row>
    <row r="50431" spans="4:4" x14ac:dyDescent="0.2">
      <c r="D50431" s="343"/>
    </row>
    <row r="50432" spans="4:4" x14ac:dyDescent="0.2">
      <c r="D50432" s="343"/>
    </row>
    <row r="50433" spans="4:4" x14ac:dyDescent="0.2">
      <c r="D50433" s="343"/>
    </row>
    <row r="50434" spans="4:4" x14ac:dyDescent="0.2">
      <c r="D50434" s="343"/>
    </row>
    <row r="50435" spans="4:4" x14ac:dyDescent="0.2">
      <c r="D50435" s="343"/>
    </row>
    <row r="50436" spans="4:4" x14ac:dyDescent="0.2">
      <c r="D50436" s="343"/>
    </row>
    <row r="50437" spans="4:4" x14ac:dyDescent="0.2">
      <c r="D50437" s="343"/>
    </row>
    <row r="50438" spans="4:4" x14ac:dyDescent="0.2">
      <c r="D50438" s="343"/>
    </row>
    <row r="50439" spans="4:4" x14ac:dyDescent="0.2">
      <c r="D50439" s="343"/>
    </row>
    <row r="50440" spans="4:4" x14ac:dyDescent="0.2">
      <c r="D50440" s="343"/>
    </row>
    <row r="50441" spans="4:4" x14ac:dyDescent="0.2">
      <c r="D50441" s="343"/>
    </row>
    <row r="50442" spans="4:4" x14ac:dyDescent="0.2">
      <c r="D50442" s="343"/>
    </row>
    <row r="50443" spans="4:4" x14ac:dyDescent="0.2">
      <c r="D50443" s="343"/>
    </row>
    <row r="50444" spans="4:4" x14ac:dyDescent="0.2">
      <c r="D50444" s="343"/>
    </row>
    <row r="50445" spans="4:4" x14ac:dyDescent="0.2">
      <c r="D50445" s="343"/>
    </row>
    <row r="50446" spans="4:4" x14ac:dyDescent="0.2">
      <c r="D50446" s="343"/>
    </row>
    <row r="50447" spans="4:4" x14ac:dyDescent="0.2">
      <c r="D50447" s="343"/>
    </row>
    <row r="50448" spans="4:4" x14ac:dyDescent="0.2">
      <c r="D50448" s="343"/>
    </row>
    <row r="50449" spans="4:4" x14ac:dyDescent="0.2">
      <c r="D50449" s="343"/>
    </row>
    <row r="50450" spans="4:4" x14ac:dyDescent="0.2">
      <c r="D50450" s="343"/>
    </row>
    <row r="50451" spans="4:4" x14ac:dyDescent="0.2">
      <c r="D50451" s="343"/>
    </row>
    <row r="50452" spans="4:4" x14ac:dyDescent="0.2">
      <c r="D50452" s="343"/>
    </row>
    <row r="50453" spans="4:4" x14ac:dyDescent="0.2">
      <c r="D50453" s="343"/>
    </row>
    <row r="50454" spans="4:4" x14ac:dyDescent="0.2">
      <c r="D50454" s="343"/>
    </row>
    <row r="50455" spans="4:4" x14ac:dyDescent="0.2">
      <c r="D50455" s="343"/>
    </row>
    <row r="50456" spans="4:4" x14ac:dyDescent="0.2">
      <c r="D50456" s="343"/>
    </row>
    <row r="50457" spans="4:4" x14ac:dyDescent="0.2">
      <c r="D50457" s="343"/>
    </row>
    <row r="50458" spans="4:4" x14ac:dyDescent="0.2">
      <c r="D50458" s="343"/>
    </row>
    <row r="50459" spans="4:4" x14ac:dyDescent="0.2">
      <c r="D50459" s="343"/>
    </row>
    <row r="50460" spans="4:4" x14ac:dyDescent="0.2">
      <c r="D50460" s="343"/>
    </row>
    <row r="50461" spans="4:4" x14ac:dyDescent="0.2">
      <c r="D50461" s="343"/>
    </row>
    <row r="50462" spans="4:4" x14ac:dyDescent="0.2">
      <c r="D50462" s="343"/>
    </row>
    <row r="50463" spans="4:4" x14ac:dyDescent="0.2">
      <c r="D50463" s="343"/>
    </row>
    <row r="50464" spans="4:4" x14ac:dyDescent="0.2">
      <c r="D50464" s="343"/>
    </row>
    <row r="50465" spans="4:4" x14ac:dyDescent="0.2">
      <c r="D50465" s="343"/>
    </row>
    <row r="50466" spans="4:4" x14ac:dyDescent="0.2">
      <c r="D50466" s="343"/>
    </row>
    <row r="50467" spans="4:4" x14ac:dyDescent="0.2">
      <c r="D50467" s="343"/>
    </row>
    <row r="50468" spans="4:4" x14ac:dyDescent="0.2">
      <c r="D50468" s="343"/>
    </row>
    <row r="50469" spans="4:4" x14ac:dyDescent="0.2">
      <c r="D50469" s="343"/>
    </row>
    <row r="50470" spans="4:4" x14ac:dyDescent="0.2">
      <c r="D50470" s="343"/>
    </row>
    <row r="50471" spans="4:4" x14ac:dyDescent="0.2">
      <c r="D50471" s="343"/>
    </row>
    <row r="50472" spans="4:4" x14ac:dyDescent="0.2">
      <c r="D50472" s="343"/>
    </row>
    <row r="50473" spans="4:4" x14ac:dyDescent="0.2">
      <c r="D50473" s="343"/>
    </row>
    <row r="50474" spans="4:4" x14ac:dyDescent="0.2">
      <c r="D50474" s="343"/>
    </row>
    <row r="50475" spans="4:4" x14ac:dyDescent="0.2">
      <c r="D50475" s="343"/>
    </row>
    <row r="50476" spans="4:4" x14ac:dyDescent="0.2">
      <c r="D50476" s="343"/>
    </row>
    <row r="50477" spans="4:4" x14ac:dyDescent="0.2">
      <c r="D50477" s="343"/>
    </row>
    <row r="50478" spans="4:4" x14ac:dyDescent="0.2">
      <c r="D50478" s="343"/>
    </row>
    <row r="50479" spans="4:4" x14ac:dyDescent="0.2">
      <c r="D50479" s="343"/>
    </row>
    <row r="50480" spans="4:4" x14ac:dyDescent="0.2">
      <c r="D50480" s="343"/>
    </row>
    <row r="50481" spans="4:4" x14ac:dyDescent="0.2">
      <c r="D50481" s="343"/>
    </row>
    <row r="50482" spans="4:4" x14ac:dyDescent="0.2">
      <c r="D50482" s="343"/>
    </row>
    <row r="50483" spans="4:4" x14ac:dyDescent="0.2">
      <c r="D50483" s="343"/>
    </row>
    <row r="50484" spans="4:4" x14ac:dyDescent="0.2">
      <c r="D50484" s="343"/>
    </row>
    <row r="50485" spans="4:4" x14ac:dyDescent="0.2">
      <c r="D50485" s="343"/>
    </row>
    <row r="50486" spans="4:4" x14ac:dyDescent="0.2">
      <c r="D50486" s="343"/>
    </row>
    <row r="50487" spans="4:4" x14ac:dyDescent="0.2">
      <c r="D50487" s="343"/>
    </row>
    <row r="50488" spans="4:4" x14ac:dyDescent="0.2">
      <c r="D50488" s="343"/>
    </row>
    <row r="50489" spans="4:4" x14ac:dyDescent="0.2">
      <c r="D50489" s="343"/>
    </row>
    <row r="50490" spans="4:4" x14ac:dyDescent="0.2">
      <c r="D50490" s="343"/>
    </row>
    <row r="50491" spans="4:4" x14ac:dyDescent="0.2">
      <c r="D50491" s="343"/>
    </row>
    <row r="50492" spans="4:4" x14ac:dyDescent="0.2">
      <c r="D50492" s="343"/>
    </row>
    <row r="50493" spans="4:4" x14ac:dyDescent="0.2">
      <c r="D50493" s="343"/>
    </row>
    <row r="50494" spans="4:4" x14ac:dyDescent="0.2">
      <c r="D50494" s="343"/>
    </row>
    <row r="50495" spans="4:4" x14ac:dyDescent="0.2">
      <c r="D50495" s="343"/>
    </row>
    <row r="50496" spans="4:4" x14ac:dyDescent="0.2">
      <c r="D50496" s="343"/>
    </row>
    <row r="50497" spans="4:4" x14ac:dyDescent="0.2">
      <c r="D50497" s="343"/>
    </row>
    <row r="50498" spans="4:4" x14ac:dyDescent="0.2">
      <c r="D50498" s="343"/>
    </row>
    <row r="50499" spans="4:4" x14ac:dyDescent="0.2">
      <c r="D50499" s="343"/>
    </row>
    <row r="50500" spans="4:4" x14ac:dyDescent="0.2">
      <c r="D50500" s="343"/>
    </row>
    <row r="50501" spans="4:4" x14ac:dyDescent="0.2">
      <c r="D50501" s="343"/>
    </row>
    <row r="50502" spans="4:4" x14ac:dyDescent="0.2">
      <c r="D50502" s="343"/>
    </row>
    <row r="50503" spans="4:4" x14ac:dyDescent="0.2">
      <c r="D50503" s="343"/>
    </row>
    <row r="50504" spans="4:4" x14ac:dyDescent="0.2">
      <c r="D50504" s="343"/>
    </row>
    <row r="50505" spans="4:4" x14ac:dyDescent="0.2">
      <c r="D50505" s="343"/>
    </row>
    <row r="50506" spans="4:4" x14ac:dyDescent="0.2">
      <c r="D50506" s="343"/>
    </row>
    <row r="50507" spans="4:4" x14ac:dyDescent="0.2">
      <c r="D50507" s="343"/>
    </row>
    <row r="50508" spans="4:4" x14ac:dyDescent="0.2">
      <c r="D50508" s="343"/>
    </row>
    <row r="50509" spans="4:4" x14ac:dyDescent="0.2">
      <c r="D50509" s="343"/>
    </row>
    <row r="50510" spans="4:4" x14ac:dyDescent="0.2">
      <c r="D50510" s="343"/>
    </row>
    <row r="50511" spans="4:4" x14ac:dyDescent="0.2">
      <c r="D50511" s="343"/>
    </row>
    <row r="50512" spans="4:4" x14ac:dyDescent="0.2">
      <c r="D50512" s="343"/>
    </row>
    <row r="50513" spans="4:4" x14ac:dyDescent="0.2">
      <c r="D50513" s="343"/>
    </row>
    <row r="50514" spans="4:4" x14ac:dyDescent="0.2">
      <c r="D50514" s="343"/>
    </row>
    <row r="50515" spans="4:4" x14ac:dyDescent="0.2">
      <c r="D50515" s="343"/>
    </row>
    <row r="50516" spans="4:4" x14ac:dyDescent="0.2">
      <c r="D50516" s="343"/>
    </row>
    <row r="50517" spans="4:4" x14ac:dyDescent="0.2">
      <c r="D50517" s="343"/>
    </row>
    <row r="50518" spans="4:4" x14ac:dyDescent="0.2">
      <c r="D50518" s="343"/>
    </row>
    <row r="50519" spans="4:4" x14ac:dyDescent="0.2">
      <c r="D50519" s="343"/>
    </row>
    <row r="50520" spans="4:4" x14ac:dyDescent="0.2">
      <c r="D50520" s="343"/>
    </row>
    <row r="50521" spans="4:4" x14ac:dyDescent="0.2">
      <c r="D50521" s="343"/>
    </row>
    <row r="50522" spans="4:4" x14ac:dyDescent="0.2">
      <c r="D50522" s="343"/>
    </row>
    <row r="50523" spans="4:4" x14ac:dyDescent="0.2">
      <c r="D50523" s="343"/>
    </row>
    <row r="50524" spans="4:4" x14ac:dyDescent="0.2">
      <c r="D50524" s="343"/>
    </row>
    <row r="50525" spans="4:4" x14ac:dyDescent="0.2">
      <c r="D50525" s="343"/>
    </row>
    <row r="50526" spans="4:4" x14ac:dyDescent="0.2">
      <c r="D50526" s="343"/>
    </row>
    <row r="50527" spans="4:4" x14ac:dyDescent="0.2">
      <c r="D50527" s="343"/>
    </row>
    <row r="50528" spans="4:4" x14ac:dyDescent="0.2">
      <c r="D50528" s="343"/>
    </row>
    <row r="50529" spans="4:4" x14ac:dyDescent="0.2">
      <c r="D50529" s="343"/>
    </row>
    <row r="50530" spans="4:4" x14ac:dyDescent="0.2">
      <c r="D50530" s="343"/>
    </row>
    <row r="50531" spans="4:4" x14ac:dyDescent="0.2">
      <c r="D50531" s="343"/>
    </row>
    <row r="50532" spans="4:4" x14ac:dyDescent="0.2">
      <c r="D50532" s="343"/>
    </row>
    <row r="50533" spans="4:4" x14ac:dyDescent="0.2">
      <c r="D50533" s="343"/>
    </row>
    <row r="50534" spans="4:4" x14ac:dyDescent="0.2">
      <c r="D50534" s="343"/>
    </row>
    <row r="50535" spans="4:4" x14ac:dyDescent="0.2">
      <c r="D50535" s="343"/>
    </row>
    <row r="50536" spans="4:4" x14ac:dyDescent="0.2">
      <c r="D50536" s="343"/>
    </row>
    <row r="50537" spans="4:4" x14ac:dyDescent="0.2">
      <c r="D50537" s="343"/>
    </row>
    <row r="50538" spans="4:4" x14ac:dyDescent="0.2">
      <c r="D50538" s="343"/>
    </row>
    <row r="50539" spans="4:4" x14ac:dyDescent="0.2">
      <c r="D50539" s="343"/>
    </row>
    <row r="50540" spans="4:4" x14ac:dyDescent="0.2">
      <c r="D50540" s="343"/>
    </row>
    <row r="50541" spans="4:4" x14ac:dyDescent="0.2">
      <c r="D50541" s="343"/>
    </row>
    <row r="50542" spans="4:4" x14ac:dyDescent="0.2">
      <c r="D50542" s="343"/>
    </row>
    <row r="50543" spans="4:4" x14ac:dyDescent="0.2">
      <c r="D50543" s="343"/>
    </row>
    <row r="50544" spans="4:4" x14ac:dyDescent="0.2">
      <c r="D50544" s="343"/>
    </row>
    <row r="50545" spans="4:4" x14ac:dyDescent="0.2">
      <c r="D50545" s="343"/>
    </row>
    <row r="50546" spans="4:4" x14ac:dyDescent="0.2">
      <c r="D50546" s="343"/>
    </row>
    <row r="50547" spans="4:4" x14ac:dyDescent="0.2">
      <c r="D50547" s="343"/>
    </row>
    <row r="50548" spans="4:4" x14ac:dyDescent="0.2">
      <c r="D50548" s="343"/>
    </row>
    <row r="50549" spans="4:4" x14ac:dyDescent="0.2">
      <c r="D50549" s="343"/>
    </row>
    <row r="50550" spans="4:4" x14ac:dyDescent="0.2">
      <c r="D50550" s="343"/>
    </row>
    <row r="50551" spans="4:4" x14ac:dyDescent="0.2">
      <c r="D50551" s="343"/>
    </row>
    <row r="50552" spans="4:4" x14ac:dyDescent="0.2">
      <c r="D50552" s="343"/>
    </row>
    <row r="50553" spans="4:4" x14ac:dyDescent="0.2">
      <c r="D50553" s="343"/>
    </row>
    <row r="50554" spans="4:4" x14ac:dyDescent="0.2">
      <c r="D50554" s="343"/>
    </row>
    <row r="50555" spans="4:4" x14ac:dyDescent="0.2">
      <c r="D50555" s="343"/>
    </row>
    <row r="50556" spans="4:4" x14ac:dyDescent="0.2">
      <c r="D50556" s="343"/>
    </row>
    <row r="50557" spans="4:4" x14ac:dyDescent="0.2">
      <c r="D50557" s="343"/>
    </row>
    <row r="50558" spans="4:4" x14ac:dyDescent="0.2">
      <c r="D50558" s="343"/>
    </row>
    <row r="50559" spans="4:4" x14ac:dyDescent="0.2">
      <c r="D50559" s="343"/>
    </row>
    <row r="50560" spans="4:4" x14ac:dyDescent="0.2">
      <c r="D50560" s="343"/>
    </row>
    <row r="50561" spans="4:4" x14ac:dyDescent="0.2">
      <c r="D50561" s="343"/>
    </row>
    <row r="50562" spans="4:4" x14ac:dyDescent="0.2">
      <c r="D50562" s="343"/>
    </row>
    <row r="50563" spans="4:4" x14ac:dyDescent="0.2">
      <c r="D50563" s="343"/>
    </row>
    <row r="50564" spans="4:4" x14ac:dyDescent="0.2">
      <c r="D50564" s="343"/>
    </row>
    <row r="50565" spans="4:4" x14ac:dyDescent="0.2">
      <c r="D50565" s="343"/>
    </row>
    <row r="50566" spans="4:4" x14ac:dyDescent="0.2">
      <c r="D50566" s="343"/>
    </row>
    <row r="50567" spans="4:4" x14ac:dyDescent="0.2">
      <c r="D50567" s="343"/>
    </row>
    <row r="50568" spans="4:4" x14ac:dyDescent="0.2">
      <c r="D50568" s="343"/>
    </row>
    <row r="50569" spans="4:4" x14ac:dyDescent="0.2">
      <c r="D50569" s="343"/>
    </row>
    <row r="50570" spans="4:4" x14ac:dyDescent="0.2">
      <c r="D50570" s="343"/>
    </row>
    <row r="50571" spans="4:4" x14ac:dyDescent="0.2">
      <c r="D50571" s="343"/>
    </row>
    <row r="50572" spans="4:4" x14ac:dyDescent="0.2">
      <c r="D50572" s="343"/>
    </row>
    <row r="50573" spans="4:4" x14ac:dyDescent="0.2">
      <c r="D50573" s="343"/>
    </row>
    <row r="50574" spans="4:4" x14ac:dyDescent="0.2">
      <c r="D50574" s="343"/>
    </row>
    <row r="50575" spans="4:4" x14ac:dyDescent="0.2">
      <c r="D50575" s="343"/>
    </row>
    <row r="50576" spans="4:4" x14ac:dyDescent="0.2">
      <c r="D50576" s="343"/>
    </row>
    <row r="50577" spans="4:4" x14ac:dyDescent="0.2">
      <c r="D50577" s="343"/>
    </row>
    <row r="50578" spans="4:4" x14ac:dyDescent="0.2">
      <c r="D50578" s="343"/>
    </row>
    <row r="50579" spans="4:4" x14ac:dyDescent="0.2">
      <c r="D50579" s="343"/>
    </row>
    <row r="50580" spans="4:4" x14ac:dyDescent="0.2">
      <c r="D50580" s="343"/>
    </row>
    <row r="50581" spans="4:4" x14ac:dyDescent="0.2">
      <c r="D50581" s="343"/>
    </row>
    <row r="50582" spans="4:4" x14ac:dyDescent="0.2">
      <c r="D50582" s="343"/>
    </row>
    <row r="50583" spans="4:4" x14ac:dyDescent="0.2">
      <c r="D50583" s="343"/>
    </row>
    <row r="50584" spans="4:4" x14ac:dyDescent="0.2">
      <c r="D50584" s="343"/>
    </row>
    <row r="50585" spans="4:4" x14ac:dyDescent="0.2">
      <c r="D50585" s="343"/>
    </row>
    <row r="50586" spans="4:4" x14ac:dyDescent="0.2">
      <c r="D50586" s="343"/>
    </row>
    <row r="50587" spans="4:4" x14ac:dyDescent="0.2">
      <c r="D50587" s="343"/>
    </row>
    <row r="50588" spans="4:4" x14ac:dyDescent="0.2">
      <c r="D50588" s="343"/>
    </row>
    <row r="50589" spans="4:4" x14ac:dyDescent="0.2">
      <c r="D50589" s="343"/>
    </row>
    <row r="50590" spans="4:4" x14ac:dyDescent="0.2">
      <c r="D50590" s="343"/>
    </row>
    <row r="50591" spans="4:4" x14ac:dyDescent="0.2">
      <c r="D50591" s="343"/>
    </row>
    <row r="50592" spans="4:4" x14ac:dyDescent="0.2">
      <c r="D50592" s="343"/>
    </row>
    <row r="50593" spans="4:4" x14ac:dyDescent="0.2">
      <c r="D50593" s="343"/>
    </row>
    <row r="50594" spans="4:4" x14ac:dyDescent="0.2">
      <c r="D50594" s="343"/>
    </row>
    <row r="50595" spans="4:4" x14ac:dyDescent="0.2">
      <c r="D50595" s="343"/>
    </row>
    <row r="50596" spans="4:4" x14ac:dyDescent="0.2">
      <c r="D50596" s="343"/>
    </row>
    <row r="50597" spans="4:4" x14ac:dyDescent="0.2">
      <c r="D50597" s="343"/>
    </row>
    <row r="50598" spans="4:4" x14ac:dyDescent="0.2">
      <c r="D50598" s="343"/>
    </row>
    <row r="50599" spans="4:4" x14ac:dyDescent="0.2">
      <c r="D50599" s="343"/>
    </row>
    <row r="50600" spans="4:4" x14ac:dyDescent="0.2">
      <c r="D50600" s="343"/>
    </row>
    <row r="50601" spans="4:4" x14ac:dyDescent="0.2">
      <c r="D50601" s="343"/>
    </row>
    <row r="50602" spans="4:4" x14ac:dyDescent="0.2">
      <c r="D50602" s="343"/>
    </row>
    <row r="50603" spans="4:4" x14ac:dyDescent="0.2">
      <c r="D50603" s="343"/>
    </row>
    <row r="50604" spans="4:4" x14ac:dyDescent="0.2">
      <c r="D50604" s="343"/>
    </row>
    <row r="50605" spans="4:4" x14ac:dyDescent="0.2">
      <c r="D50605" s="343"/>
    </row>
    <row r="50606" spans="4:4" x14ac:dyDescent="0.2">
      <c r="D50606" s="343"/>
    </row>
    <row r="50607" spans="4:4" x14ac:dyDescent="0.2">
      <c r="D50607" s="343"/>
    </row>
    <row r="50608" spans="4:4" x14ac:dyDescent="0.2">
      <c r="D50608" s="343"/>
    </row>
    <row r="50609" spans="4:4" x14ac:dyDescent="0.2">
      <c r="D50609" s="343"/>
    </row>
    <row r="50610" spans="4:4" x14ac:dyDescent="0.2">
      <c r="D50610" s="343"/>
    </row>
    <row r="50611" spans="4:4" x14ac:dyDescent="0.2">
      <c r="D50611" s="343"/>
    </row>
    <row r="50612" spans="4:4" x14ac:dyDescent="0.2">
      <c r="D50612" s="343"/>
    </row>
    <row r="50613" spans="4:4" x14ac:dyDescent="0.2">
      <c r="D50613" s="343"/>
    </row>
    <row r="50614" spans="4:4" x14ac:dyDescent="0.2">
      <c r="D50614" s="343"/>
    </row>
    <row r="50615" spans="4:4" x14ac:dyDescent="0.2">
      <c r="D50615" s="343"/>
    </row>
    <row r="50616" spans="4:4" x14ac:dyDescent="0.2">
      <c r="D50616" s="343"/>
    </row>
    <row r="50617" spans="4:4" x14ac:dyDescent="0.2">
      <c r="D50617" s="343"/>
    </row>
    <row r="50618" spans="4:4" x14ac:dyDescent="0.2">
      <c r="D50618" s="343"/>
    </row>
    <row r="50619" spans="4:4" x14ac:dyDescent="0.2">
      <c r="D50619" s="343"/>
    </row>
    <row r="50620" spans="4:4" x14ac:dyDescent="0.2">
      <c r="D50620" s="343"/>
    </row>
    <row r="50621" spans="4:4" x14ac:dyDescent="0.2">
      <c r="D50621" s="343"/>
    </row>
    <row r="50622" spans="4:4" x14ac:dyDescent="0.2">
      <c r="D50622" s="343"/>
    </row>
    <row r="50623" spans="4:4" x14ac:dyDescent="0.2">
      <c r="D50623" s="343"/>
    </row>
    <row r="50624" spans="4:4" x14ac:dyDescent="0.2">
      <c r="D50624" s="343"/>
    </row>
    <row r="50625" spans="4:4" x14ac:dyDescent="0.2">
      <c r="D50625" s="343"/>
    </row>
    <row r="50626" spans="4:4" x14ac:dyDescent="0.2">
      <c r="D50626" s="343"/>
    </row>
    <row r="50627" spans="4:4" x14ac:dyDescent="0.2">
      <c r="D50627" s="343"/>
    </row>
    <row r="50628" spans="4:4" x14ac:dyDescent="0.2">
      <c r="D50628" s="343"/>
    </row>
    <row r="50629" spans="4:4" x14ac:dyDescent="0.2">
      <c r="D50629" s="343"/>
    </row>
    <row r="50630" spans="4:4" x14ac:dyDescent="0.2">
      <c r="D50630" s="343"/>
    </row>
    <row r="50631" spans="4:4" x14ac:dyDescent="0.2">
      <c r="D50631" s="343"/>
    </row>
    <row r="50632" spans="4:4" x14ac:dyDescent="0.2">
      <c r="D50632" s="343"/>
    </row>
    <row r="50633" spans="4:4" x14ac:dyDescent="0.2">
      <c r="D50633" s="343"/>
    </row>
    <row r="50634" spans="4:4" x14ac:dyDescent="0.2">
      <c r="D50634" s="343"/>
    </row>
    <row r="50635" spans="4:4" x14ac:dyDescent="0.2">
      <c r="D50635" s="343"/>
    </row>
    <row r="50636" spans="4:4" x14ac:dyDescent="0.2">
      <c r="D50636" s="343"/>
    </row>
    <row r="50637" spans="4:4" x14ac:dyDescent="0.2">
      <c r="D50637" s="343"/>
    </row>
    <row r="50638" spans="4:4" x14ac:dyDescent="0.2">
      <c r="D50638" s="343"/>
    </row>
    <row r="50639" spans="4:4" x14ac:dyDescent="0.2">
      <c r="D50639" s="343"/>
    </row>
    <row r="50640" spans="4:4" x14ac:dyDescent="0.2">
      <c r="D50640" s="343"/>
    </row>
    <row r="50641" spans="4:4" x14ac:dyDescent="0.2">
      <c r="D50641" s="343"/>
    </row>
    <row r="50642" spans="4:4" x14ac:dyDescent="0.2">
      <c r="D50642" s="343"/>
    </row>
    <row r="50643" spans="4:4" x14ac:dyDescent="0.2">
      <c r="D50643" s="343"/>
    </row>
    <row r="50644" spans="4:4" x14ac:dyDescent="0.2">
      <c r="D50644" s="343"/>
    </row>
    <row r="50645" spans="4:4" x14ac:dyDescent="0.2">
      <c r="D50645" s="343"/>
    </row>
    <row r="50646" spans="4:4" x14ac:dyDescent="0.2">
      <c r="D50646" s="343"/>
    </row>
    <row r="50647" spans="4:4" x14ac:dyDescent="0.2">
      <c r="D50647" s="343"/>
    </row>
    <row r="50648" spans="4:4" x14ac:dyDescent="0.2">
      <c r="D50648" s="343"/>
    </row>
    <row r="50649" spans="4:4" x14ac:dyDescent="0.2">
      <c r="D50649" s="343"/>
    </row>
    <row r="50650" spans="4:4" x14ac:dyDescent="0.2">
      <c r="D50650" s="343"/>
    </row>
    <row r="50651" spans="4:4" x14ac:dyDescent="0.2">
      <c r="D50651" s="343"/>
    </row>
    <row r="50652" spans="4:4" x14ac:dyDescent="0.2">
      <c r="D50652" s="343"/>
    </row>
    <row r="50653" spans="4:4" x14ac:dyDescent="0.2">
      <c r="D50653" s="343"/>
    </row>
    <row r="50654" spans="4:4" x14ac:dyDescent="0.2">
      <c r="D50654" s="343"/>
    </row>
    <row r="50655" spans="4:4" x14ac:dyDescent="0.2">
      <c r="D50655" s="343"/>
    </row>
    <row r="50656" spans="4:4" x14ac:dyDescent="0.2">
      <c r="D50656" s="343"/>
    </row>
    <row r="50657" spans="4:4" x14ac:dyDescent="0.2">
      <c r="D50657" s="343"/>
    </row>
    <row r="50658" spans="4:4" x14ac:dyDescent="0.2">
      <c r="D50658" s="343"/>
    </row>
    <row r="50659" spans="4:4" x14ac:dyDescent="0.2">
      <c r="D50659" s="343"/>
    </row>
    <row r="50660" spans="4:4" x14ac:dyDescent="0.2">
      <c r="D50660" s="343"/>
    </row>
    <row r="50661" spans="4:4" x14ac:dyDescent="0.2">
      <c r="D50661" s="343"/>
    </row>
    <row r="50662" spans="4:4" x14ac:dyDescent="0.2">
      <c r="D50662" s="343"/>
    </row>
    <row r="50663" spans="4:4" x14ac:dyDescent="0.2">
      <c r="D50663" s="343"/>
    </row>
    <row r="50664" spans="4:4" x14ac:dyDescent="0.2">
      <c r="D50664" s="343"/>
    </row>
    <row r="50665" spans="4:4" x14ac:dyDescent="0.2">
      <c r="D50665" s="343"/>
    </row>
    <row r="50666" spans="4:4" x14ac:dyDescent="0.2">
      <c r="D50666" s="343"/>
    </row>
    <row r="50667" spans="4:4" x14ac:dyDescent="0.2">
      <c r="D50667" s="343"/>
    </row>
    <row r="50668" spans="4:4" x14ac:dyDescent="0.2">
      <c r="D50668" s="343"/>
    </row>
    <row r="50669" spans="4:4" x14ac:dyDescent="0.2">
      <c r="D50669" s="343"/>
    </row>
    <row r="50670" spans="4:4" x14ac:dyDescent="0.2">
      <c r="D50670" s="343"/>
    </row>
    <row r="50671" spans="4:4" x14ac:dyDescent="0.2">
      <c r="D50671" s="343"/>
    </row>
    <row r="50672" spans="4:4" x14ac:dyDescent="0.2">
      <c r="D50672" s="343"/>
    </row>
    <row r="50673" spans="4:4" x14ac:dyDescent="0.2">
      <c r="D50673" s="343"/>
    </row>
    <row r="50674" spans="4:4" x14ac:dyDescent="0.2">
      <c r="D50674" s="343"/>
    </row>
    <row r="50675" spans="4:4" x14ac:dyDescent="0.2">
      <c r="D50675" s="343"/>
    </row>
    <row r="50676" spans="4:4" x14ac:dyDescent="0.2">
      <c r="D50676" s="343"/>
    </row>
    <row r="50677" spans="4:4" x14ac:dyDescent="0.2">
      <c r="D50677" s="343"/>
    </row>
    <row r="50678" spans="4:4" x14ac:dyDescent="0.2">
      <c r="D50678" s="343"/>
    </row>
    <row r="50679" spans="4:4" x14ac:dyDescent="0.2">
      <c r="D50679" s="343"/>
    </row>
    <row r="50680" spans="4:4" x14ac:dyDescent="0.2">
      <c r="D50680" s="343"/>
    </row>
    <row r="50681" spans="4:4" x14ac:dyDescent="0.2">
      <c r="D50681" s="343"/>
    </row>
    <row r="50682" spans="4:4" x14ac:dyDescent="0.2">
      <c r="D50682" s="343"/>
    </row>
    <row r="50683" spans="4:4" x14ac:dyDescent="0.2">
      <c r="D50683" s="343"/>
    </row>
    <row r="50684" spans="4:4" x14ac:dyDescent="0.2">
      <c r="D50684" s="343"/>
    </row>
    <row r="50685" spans="4:4" x14ac:dyDescent="0.2">
      <c r="D50685" s="343"/>
    </row>
    <row r="50686" spans="4:4" x14ac:dyDescent="0.2">
      <c r="D50686" s="343"/>
    </row>
    <row r="50687" spans="4:4" x14ac:dyDescent="0.2">
      <c r="D50687" s="343"/>
    </row>
    <row r="50688" spans="4:4" x14ac:dyDescent="0.2">
      <c r="D50688" s="343"/>
    </row>
    <row r="50689" spans="4:4" x14ac:dyDescent="0.2">
      <c r="D50689" s="343"/>
    </row>
    <row r="50690" spans="4:4" x14ac:dyDescent="0.2">
      <c r="D50690" s="343"/>
    </row>
    <row r="50691" spans="4:4" x14ac:dyDescent="0.2">
      <c r="D50691" s="343"/>
    </row>
    <row r="50692" spans="4:4" x14ac:dyDescent="0.2">
      <c r="D50692" s="343"/>
    </row>
    <row r="50693" spans="4:4" x14ac:dyDescent="0.2">
      <c r="D50693" s="343"/>
    </row>
    <row r="50694" spans="4:4" x14ac:dyDescent="0.2">
      <c r="D50694" s="343"/>
    </row>
    <row r="50695" spans="4:4" x14ac:dyDescent="0.2">
      <c r="D50695" s="343"/>
    </row>
    <row r="50696" spans="4:4" x14ac:dyDescent="0.2">
      <c r="D50696" s="343"/>
    </row>
    <row r="50697" spans="4:4" x14ac:dyDescent="0.2">
      <c r="D50697" s="343"/>
    </row>
    <row r="50698" spans="4:4" x14ac:dyDescent="0.2">
      <c r="D50698" s="343"/>
    </row>
    <row r="50699" spans="4:4" x14ac:dyDescent="0.2">
      <c r="D50699" s="343"/>
    </row>
    <row r="50700" spans="4:4" x14ac:dyDescent="0.2">
      <c r="D50700" s="343"/>
    </row>
    <row r="50701" spans="4:4" x14ac:dyDescent="0.2">
      <c r="D50701" s="343"/>
    </row>
    <row r="50702" spans="4:4" x14ac:dyDescent="0.2">
      <c r="D50702" s="343"/>
    </row>
    <row r="50703" spans="4:4" x14ac:dyDescent="0.2">
      <c r="D50703" s="343"/>
    </row>
    <row r="50704" spans="4:4" x14ac:dyDescent="0.2">
      <c r="D50704" s="343"/>
    </row>
    <row r="50705" spans="4:4" x14ac:dyDescent="0.2">
      <c r="D50705" s="343"/>
    </row>
    <row r="50706" spans="4:4" x14ac:dyDescent="0.2">
      <c r="D50706" s="343"/>
    </row>
    <row r="50707" spans="4:4" x14ac:dyDescent="0.2">
      <c r="D50707" s="343"/>
    </row>
    <row r="50708" spans="4:4" x14ac:dyDescent="0.2">
      <c r="D50708" s="343"/>
    </row>
    <row r="50709" spans="4:4" x14ac:dyDescent="0.2">
      <c r="D50709" s="343"/>
    </row>
    <row r="50710" spans="4:4" x14ac:dyDescent="0.2">
      <c r="D50710" s="343"/>
    </row>
    <row r="50711" spans="4:4" x14ac:dyDescent="0.2">
      <c r="D50711" s="343"/>
    </row>
    <row r="50712" spans="4:4" x14ac:dyDescent="0.2">
      <c r="D50712" s="343"/>
    </row>
    <row r="50713" spans="4:4" x14ac:dyDescent="0.2">
      <c r="D50713" s="343"/>
    </row>
    <row r="50714" spans="4:4" x14ac:dyDescent="0.2">
      <c r="D50714" s="343"/>
    </row>
    <row r="50715" spans="4:4" x14ac:dyDescent="0.2">
      <c r="D50715" s="343"/>
    </row>
    <row r="50716" spans="4:4" x14ac:dyDescent="0.2">
      <c r="D50716" s="343"/>
    </row>
    <row r="50717" spans="4:4" x14ac:dyDescent="0.2">
      <c r="D50717" s="343"/>
    </row>
    <row r="50718" spans="4:4" x14ac:dyDescent="0.2">
      <c r="D50718" s="343"/>
    </row>
    <row r="50719" spans="4:4" x14ac:dyDescent="0.2">
      <c r="D50719" s="343"/>
    </row>
    <row r="50720" spans="4:4" x14ac:dyDescent="0.2">
      <c r="D50720" s="343"/>
    </row>
    <row r="50721" spans="4:4" x14ac:dyDescent="0.2">
      <c r="D50721" s="343"/>
    </row>
    <row r="50722" spans="4:4" x14ac:dyDescent="0.2">
      <c r="D50722" s="343"/>
    </row>
    <row r="50723" spans="4:4" x14ac:dyDescent="0.2">
      <c r="D50723" s="343"/>
    </row>
    <row r="50724" spans="4:4" x14ac:dyDescent="0.2">
      <c r="D50724" s="343"/>
    </row>
    <row r="50725" spans="4:4" x14ac:dyDescent="0.2">
      <c r="D50725" s="343"/>
    </row>
    <row r="50726" spans="4:4" x14ac:dyDescent="0.2">
      <c r="D50726" s="343"/>
    </row>
    <row r="50727" spans="4:4" x14ac:dyDescent="0.2">
      <c r="D50727" s="343"/>
    </row>
    <row r="50728" spans="4:4" x14ac:dyDescent="0.2">
      <c r="D50728" s="343"/>
    </row>
    <row r="50729" spans="4:4" x14ac:dyDescent="0.2">
      <c r="D50729" s="343"/>
    </row>
    <row r="50730" spans="4:4" x14ac:dyDescent="0.2">
      <c r="D50730" s="343"/>
    </row>
    <row r="50731" spans="4:4" x14ac:dyDescent="0.2">
      <c r="D50731" s="343"/>
    </row>
    <row r="50732" spans="4:4" x14ac:dyDescent="0.2">
      <c r="D50732" s="343"/>
    </row>
    <row r="50733" spans="4:4" x14ac:dyDescent="0.2">
      <c r="D50733" s="343"/>
    </row>
    <row r="50734" spans="4:4" x14ac:dyDescent="0.2">
      <c r="D50734" s="343"/>
    </row>
    <row r="50735" spans="4:4" x14ac:dyDescent="0.2">
      <c r="D50735" s="343"/>
    </row>
    <row r="50736" spans="4:4" x14ac:dyDescent="0.2">
      <c r="D50736" s="343"/>
    </row>
    <row r="50737" spans="4:4" x14ac:dyDescent="0.2">
      <c r="D50737" s="343"/>
    </row>
    <row r="50738" spans="4:4" x14ac:dyDescent="0.2">
      <c r="D50738" s="343"/>
    </row>
    <row r="50739" spans="4:4" x14ac:dyDescent="0.2">
      <c r="D50739" s="343"/>
    </row>
    <row r="50740" spans="4:4" x14ac:dyDescent="0.2">
      <c r="D50740" s="343"/>
    </row>
    <row r="50741" spans="4:4" x14ac:dyDescent="0.2">
      <c r="D50741" s="343"/>
    </row>
    <row r="50742" spans="4:4" x14ac:dyDescent="0.2">
      <c r="D50742" s="343"/>
    </row>
    <row r="50743" spans="4:4" x14ac:dyDescent="0.2">
      <c r="D50743" s="343"/>
    </row>
    <row r="50744" spans="4:4" x14ac:dyDescent="0.2">
      <c r="D50744" s="343"/>
    </row>
    <row r="50745" spans="4:4" x14ac:dyDescent="0.2">
      <c r="D50745" s="343"/>
    </row>
    <row r="50746" spans="4:4" x14ac:dyDescent="0.2">
      <c r="D50746" s="343"/>
    </row>
    <row r="50747" spans="4:4" x14ac:dyDescent="0.2">
      <c r="D50747" s="343"/>
    </row>
    <row r="50748" spans="4:4" x14ac:dyDescent="0.2">
      <c r="D50748" s="343"/>
    </row>
    <row r="50749" spans="4:4" x14ac:dyDescent="0.2">
      <c r="D50749" s="343"/>
    </row>
    <row r="50750" spans="4:4" x14ac:dyDescent="0.2">
      <c r="D50750" s="343"/>
    </row>
    <row r="50751" spans="4:4" x14ac:dyDescent="0.2">
      <c r="D50751" s="343"/>
    </row>
    <row r="50752" spans="4:4" x14ac:dyDescent="0.2">
      <c r="D50752" s="343"/>
    </row>
    <row r="50753" spans="4:4" x14ac:dyDescent="0.2">
      <c r="D50753" s="343"/>
    </row>
    <row r="50754" spans="4:4" x14ac:dyDescent="0.2">
      <c r="D50754" s="343"/>
    </row>
    <row r="50755" spans="4:4" x14ac:dyDescent="0.2">
      <c r="D50755" s="343"/>
    </row>
    <row r="50756" spans="4:4" x14ac:dyDescent="0.2">
      <c r="D50756" s="343"/>
    </row>
    <row r="50757" spans="4:4" x14ac:dyDescent="0.2">
      <c r="D50757" s="343"/>
    </row>
    <row r="50758" spans="4:4" x14ac:dyDescent="0.2">
      <c r="D50758" s="343"/>
    </row>
    <row r="50759" spans="4:4" x14ac:dyDescent="0.2">
      <c r="D50759" s="343"/>
    </row>
    <row r="50760" spans="4:4" x14ac:dyDescent="0.2">
      <c r="D50760" s="343"/>
    </row>
    <row r="50761" spans="4:4" x14ac:dyDescent="0.2">
      <c r="D50761" s="343"/>
    </row>
    <row r="50762" spans="4:4" x14ac:dyDescent="0.2">
      <c r="D50762" s="343"/>
    </row>
    <row r="50763" spans="4:4" x14ac:dyDescent="0.2">
      <c r="D50763" s="343"/>
    </row>
    <row r="50764" spans="4:4" x14ac:dyDescent="0.2">
      <c r="D50764" s="343"/>
    </row>
    <row r="50765" spans="4:4" x14ac:dyDescent="0.2">
      <c r="D50765" s="343"/>
    </row>
    <row r="50766" spans="4:4" x14ac:dyDescent="0.2">
      <c r="D50766" s="343"/>
    </row>
    <row r="50767" spans="4:4" x14ac:dyDescent="0.2">
      <c r="D50767" s="343"/>
    </row>
    <row r="50768" spans="4:4" x14ac:dyDescent="0.2">
      <c r="D50768" s="343"/>
    </row>
    <row r="50769" spans="4:4" x14ac:dyDescent="0.2">
      <c r="D50769" s="343"/>
    </row>
    <row r="50770" spans="4:4" x14ac:dyDescent="0.2">
      <c r="D50770" s="343"/>
    </row>
    <row r="50771" spans="4:4" x14ac:dyDescent="0.2">
      <c r="D50771" s="343"/>
    </row>
    <row r="50772" spans="4:4" x14ac:dyDescent="0.2">
      <c r="D50772" s="343"/>
    </row>
    <row r="50773" spans="4:4" x14ac:dyDescent="0.2">
      <c r="D50773" s="343"/>
    </row>
    <row r="50774" spans="4:4" x14ac:dyDescent="0.2">
      <c r="D50774" s="343"/>
    </row>
    <row r="50775" spans="4:4" x14ac:dyDescent="0.2">
      <c r="D50775" s="343"/>
    </row>
    <row r="50776" spans="4:4" x14ac:dyDescent="0.2">
      <c r="D50776" s="343"/>
    </row>
    <row r="50777" spans="4:4" x14ac:dyDescent="0.2">
      <c r="D50777" s="343"/>
    </row>
    <row r="50778" spans="4:4" x14ac:dyDescent="0.2">
      <c r="D50778" s="343"/>
    </row>
    <row r="50779" spans="4:4" x14ac:dyDescent="0.2">
      <c r="D50779" s="343"/>
    </row>
    <row r="50780" spans="4:4" x14ac:dyDescent="0.2">
      <c r="D50780" s="343"/>
    </row>
    <row r="50781" spans="4:4" x14ac:dyDescent="0.2">
      <c r="D50781" s="343"/>
    </row>
    <row r="50782" spans="4:4" x14ac:dyDescent="0.2">
      <c r="D50782" s="343"/>
    </row>
    <row r="50783" spans="4:4" x14ac:dyDescent="0.2">
      <c r="D50783" s="343"/>
    </row>
    <row r="50784" spans="4:4" x14ac:dyDescent="0.2">
      <c r="D50784" s="343"/>
    </row>
    <row r="50785" spans="4:4" x14ac:dyDescent="0.2">
      <c r="D50785" s="343"/>
    </row>
    <row r="50786" spans="4:4" x14ac:dyDescent="0.2">
      <c r="D50786" s="343"/>
    </row>
    <row r="50787" spans="4:4" x14ac:dyDescent="0.2">
      <c r="D50787" s="343"/>
    </row>
    <row r="50788" spans="4:4" x14ac:dyDescent="0.2">
      <c r="D50788" s="343"/>
    </row>
    <row r="50789" spans="4:4" x14ac:dyDescent="0.2">
      <c r="D50789" s="343"/>
    </row>
    <row r="50790" spans="4:4" x14ac:dyDescent="0.2">
      <c r="D50790" s="343"/>
    </row>
    <row r="50791" spans="4:4" x14ac:dyDescent="0.2">
      <c r="D50791" s="343"/>
    </row>
    <row r="50792" spans="4:4" x14ac:dyDescent="0.2">
      <c r="D50792" s="343"/>
    </row>
    <row r="50793" spans="4:4" x14ac:dyDescent="0.2">
      <c r="D50793" s="343"/>
    </row>
    <row r="50794" spans="4:4" x14ac:dyDescent="0.2">
      <c r="D50794" s="343"/>
    </row>
    <row r="50795" spans="4:4" x14ac:dyDescent="0.2">
      <c r="D50795" s="343"/>
    </row>
    <row r="50796" spans="4:4" x14ac:dyDescent="0.2">
      <c r="D50796" s="343"/>
    </row>
    <row r="50797" spans="4:4" x14ac:dyDescent="0.2">
      <c r="D50797" s="343"/>
    </row>
    <row r="50798" spans="4:4" x14ac:dyDescent="0.2">
      <c r="D50798" s="343"/>
    </row>
    <row r="50799" spans="4:4" x14ac:dyDescent="0.2">
      <c r="D50799" s="343"/>
    </row>
    <row r="50800" spans="4:4" x14ac:dyDescent="0.2">
      <c r="D50800" s="343"/>
    </row>
    <row r="50801" spans="4:4" x14ac:dyDescent="0.2">
      <c r="D50801" s="343"/>
    </row>
    <row r="50802" spans="4:4" x14ac:dyDescent="0.2">
      <c r="D50802" s="343"/>
    </row>
    <row r="50803" spans="4:4" x14ac:dyDescent="0.2">
      <c r="D50803" s="343"/>
    </row>
    <row r="50804" spans="4:4" x14ac:dyDescent="0.2">
      <c r="D50804" s="343"/>
    </row>
    <row r="50805" spans="4:4" x14ac:dyDescent="0.2">
      <c r="D50805" s="343"/>
    </row>
    <row r="50806" spans="4:4" x14ac:dyDescent="0.2">
      <c r="D50806" s="343"/>
    </row>
    <row r="50807" spans="4:4" x14ac:dyDescent="0.2">
      <c r="D50807" s="343"/>
    </row>
    <row r="50808" spans="4:4" x14ac:dyDescent="0.2">
      <c r="D50808" s="343"/>
    </row>
    <row r="50809" spans="4:4" x14ac:dyDescent="0.2">
      <c r="D50809" s="343"/>
    </row>
    <row r="50810" spans="4:4" x14ac:dyDescent="0.2">
      <c r="D50810" s="343"/>
    </row>
    <row r="50811" spans="4:4" x14ac:dyDescent="0.2">
      <c r="D50811" s="343"/>
    </row>
    <row r="50812" spans="4:4" x14ac:dyDescent="0.2">
      <c r="D50812" s="343"/>
    </row>
    <row r="50813" spans="4:4" x14ac:dyDescent="0.2">
      <c r="D50813" s="343"/>
    </row>
    <row r="50814" spans="4:4" x14ac:dyDescent="0.2">
      <c r="D50814" s="343"/>
    </row>
    <row r="50815" spans="4:4" x14ac:dyDescent="0.2">
      <c r="D50815" s="343"/>
    </row>
    <row r="50816" spans="4:4" x14ac:dyDescent="0.2">
      <c r="D50816" s="343"/>
    </row>
    <row r="50817" spans="4:4" x14ac:dyDescent="0.2">
      <c r="D50817" s="343"/>
    </row>
    <row r="50818" spans="4:4" x14ac:dyDescent="0.2">
      <c r="D50818" s="343"/>
    </row>
    <row r="50819" spans="4:4" x14ac:dyDescent="0.2">
      <c r="D50819" s="343"/>
    </row>
    <row r="50820" spans="4:4" x14ac:dyDescent="0.2">
      <c r="D50820" s="343"/>
    </row>
    <row r="50821" spans="4:4" x14ac:dyDescent="0.2">
      <c r="D50821" s="343"/>
    </row>
    <row r="50822" spans="4:4" x14ac:dyDescent="0.2">
      <c r="D50822" s="343"/>
    </row>
    <row r="50823" spans="4:4" x14ac:dyDescent="0.2">
      <c r="D50823" s="343"/>
    </row>
    <row r="50824" spans="4:4" x14ac:dyDescent="0.2">
      <c r="D50824" s="343"/>
    </row>
    <row r="50825" spans="4:4" x14ac:dyDescent="0.2">
      <c r="D50825" s="343"/>
    </row>
    <row r="50826" spans="4:4" x14ac:dyDescent="0.2">
      <c r="D50826" s="343"/>
    </row>
    <row r="50827" spans="4:4" x14ac:dyDescent="0.2">
      <c r="D50827" s="343"/>
    </row>
    <row r="50828" spans="4:4" x14ac:dyDescent="0.2">
      <c r="D50828" s="343"/>
    </row>
    <row r="50829" spans="4:4" x14ac:dyDescent="0.2">
      <c r="D50829" s="343"/>
    </row>
    <row r="50830" spans="4:4" x14ac:dyDescent="0.2">
      <c r="D50830" s="343"/>
    </row>
    <row r="50831" spans="4:4" x14ac:dyDescent="0.2">
      <c r="D50831" s="343"/>
    </row>
    <row r="50832" spans="4:4" x14ac:dyDescent="0.2">
      <c r="D50832" s="343"/>
    </row>
    <row r="50833" spans="4:4" x14ac:dyDescent="0.2">
      <c r="D50833" s="343"/>
    </row>
    <row r="50834" spans="4:4" x14ac:dyDescent="0.2">
      <c r="D50834" s="343"/>
    </row>
    <row r="50835" spans="4:4" x14ac:dyDescent="0.2">
      <c r="D50835" s="343"/>
    </row>
    <row r="50836" spans="4:4" x14ac:dyDescent="0.2">
      <c r="D50836" s="343"/>
    </row>
    <row r="50837" spans="4:4" x14ac:dyDescent="0.2">
      <c r="D50837" s="343"/>
    </row>
    <row r="50838" spans="4:4" x14ac:dyDescent="0.2">
      <c r="D50838" s="343"/>
    </row>
    <row r="50839" spans="4:4" x14ac:dyDescent="0.2">
      <c r="D50839" s="343"/>
    </row>
    <row r="50840" spans="4:4" x14ac:dyDescent="0.2">
      <c r="D50840" s="343"/>
    </row>
    <row r="50841" spans="4:4" x14ac:dyDescent="0.2">
      <c r="D50841" s="343"/>
    </row>
    <row r="50842" spans="4:4" x14ac:dyDescent="0.2">
      <c r="D50842" s="343"/>
    </row>
    <row r="50843" spans="4:4" x14ac:dyDescent="0.2">
      <c r="D50843" s="343"/>
    </row>
    <row r="50844" spans="4:4" x14ac:dyDescent="0.2">
      <c r="D50844" s="343"/>
    </row>
    <row r="50845" spans="4:4" x14ac:dyDescent="0.2">
      <c r="D50845" s="343"/>
    </row>
    <row r="50846" spans="4:4" x14ac:dyDescent="0.2">
      <c r="D50846" s="343"/>
    </row>
    <row r="50847" spans="4:4" x14ac:dyDescent="0.2">
      <c r="D50847" s="343"/>
    </row>
    <row r="50848" spans="4:4" x14ac:dyDescent="0.2">
      <c r="D50848" s="343"/>
    </row>
    <row r="50849" spans="4:4" x14ac:dyDescent="0.2">
      <c r="D50849" s="343"/>
    </row>
    <row r="50850" spans="4:4" x14ac:dyDescent="0.2">
      <c r="D50850" s="343"/>
    </row>
    <row r="50851" spans="4:4" x14ac:dyDescent="0.2">
      <c r="D50851" s="343"/>
    </row>
    <row r="50852" spans="4:4" x14ac:dyDescent="0.2">
      <c r="D50852" s="343"/>
    </row>
    <row r="50853" spans="4:4" x14ac:dyDescent="0.2">
      <c r="D50853" s="343"/>
    </row>
    <row r="50854" spans="4:4" x14ac:dyDescent="0.2">
      <c r="D50854" s="343"/>
    </row>
    <row r="50855" spans="4:4" x14ac:dyDescent="0.2">
      <c r="D50855" s="343"/>
    </row>
    <row r="50856" spans="4:4" x14ac:dyDescent="0.2">
      <c r="D50856" s="343"/>
    </row>
    <row r="50857" spans="4:4" x14ac:dyDescent="0.2">
      <c r="D50857" s="343"/>
    </row>
    <row r="50858" spans="4:4" x14ac:dyDescent="0.2">
      <c r="D50858" s="343"/>
    </row>
    <row r="50859" spans="4:4" x14ac:dyDescent="0.2">
      <c r="D50859" s="343"/>
    </row>
    <row r="50860" spans="4:4" x14ac:dyDescent="0.2">
      <c r="D50860" s="343"/>
    </row>
    <row r="50861" spans="4:4" x14ac:dyDescent="0.2">
      <c r="D50861" s="343"/>
    </row>
    <row r="50862" spans="4:4" x14ac:dyDescent="0.2">
      <c r="D50862" s="343"/>
    </row>
    <row r="50863" spans="4:4" x14ac:dyDescent="0.2">
      <c r="D50863" s="343"/>
    </row>
    <row r="50864" spans="4:4" x14ac:dyDescent="0.2">
      <c r="D50864" s="343"/>
    </row>
    <row r="50865" spans="4:4" x14ac:dyDescent="0.2">
      <c r="D50865" s="343"/>
    </row>
    <row r="50866" spans="4:4" x14ac:dyDescent="0.2">
      <c r="D50866" s="343"/>
    </row>
    <row r="50867" spans="4:4" x14ac:dyDescent="0.2">
      <c r="D50867" s="343"/>
    </row>
    <row r="50868" spans="4:4" x14ac:dyDescent="0.2">
      <c r="D50868" s="343"/>
    </row>
    <row r="50869" spans="4:4" x14ac:dyDescent="0.2">
      <c r="D50869" s="343"/>
    </row>
    <row r="50870" spans="4:4" x14ac:dyDescent="0.2">
      <c r="D50870" s="343"/>
    </row>
    <row r="50871" spans="4:4" x14ac:dyDescent="0.2">
      <c r="D50871" s="343"/>
    </row>
    <row r="50872" spans="4:4" x14ac:dyDescent="0.2">
      <c r="D50872" s="343"/>
    </row>
    <row r="50873" spans="4:4" x14ac:dyDescent="0.2">
      <c r="D50873" s="343"/>
    </row>
    <row r="50874" spans="4:4" x14ac:dyDescent="0.2">
      <c r="D50874" s="343"/>
    </row>
    <row r="50875" spans="4:4" x14ac:dyDescent="0.2">
      <c r="D50875" s="343"/>
    </row>
    <row r="50876" spans="4:4" x14ac:dyDescent="0.2">
      <c r="D50876" s="343"/>
    </row>
    <row r="50877" spans="4:4" x14ac:dyDescent="0.2">
      <c r="D50877" s="343"/>
    </row>
    <row r="50878" spans="4:4" x14ac:dyDescent="0.2">
      <c r="D50878" s="343"/>
    </row>
    <row r="50879" spans="4:4" x14ac:dyDescent="0.2">
      <c r="D50879" s="343"/>
    </row>
    <row r="50880" spans="4:4" x14ac:dyDescent="0.2">
      <c r="D50880" s="343"/>
    </row>
    <row r="50881" spans="4:4" x14ac:dyDescent="0.2">
      <c r="D50881" s="343"/>
    </row>
    <row r="50882" spans="4:4" x14ac:dyDescent="0.2">
      <c r="D50882" s="343"/>
    </row>
    <row r="50883" spans="4:4" x14ac:dyDescent="0.2">
      <c r="D50883" s="343"/>
    </row>
    <row r="50884" spans="4:4" x14ac:dyDescent="0.2">
      <c r="D50884" s="343"/>
    </row>
    <row r="50885" spans="4:4" x14ac:dyDescent="0.2">
      <c r="D50885" s="343"/>
    </row>
    <row r="50886" spans="4:4" x14ac:dyDescent="0.2">
      <c r="D50886" s="343"/>
    </row>
    <row r="50887" spans="4:4" x14ac:dyDescent="0.2">
      <c r="D50887" s="343"/>
    </row>
    <row r="50888" spans="4:4" x14ac:dyDescent="0.2">
      <c r="D50888" s="343"/>
    </row>
    <row r="50889" spans="4:4" x14ac:dyDescent="0.2">
      <c r="D50889" s="343"/>
    </row>
    <row r="50890" spans="4:4" x14ac:dyDescent="0.2">
      <c r="D50890" s="343"/>
    </row>
    <row r="50891" spans="4:4" x14ac:dyDescent="0.2">
      <c r="D50891" s="343"/>
    </row>
    <row r="50892" spans="4:4" x14ac:dyDescent="0.2">
      <c r="D50892" s="343"/>
    </row>
    <row r="50893" spans="4:4" x14ac:dyDescent="0.2">
      <c r="D50893" s="343"/>
    </row>
    <row r="50894" spans="4:4" x14ac:dyDescent="0.2">
      <c r="D50894" s="343"/>
    </row>
    <row r="50895" spans="4:4" x14ac:dyDescent="0.2">
      <c r="D50895" s="343"/>
    </row>
    <row r="50896" spans="4:4" x14ac:dyDescent="0.2">
      <c r="D50896" s="343"/>
    </row>
    <row r="50897" spans="4:4" x14ac:dyDescent="0.2">
      <c r="D50897" s="343"/>
    </row>
    <row r="50898" spans="4:4" x14ac:dyDescent="0.2">
      <c r="D50898" s="343"/>
    </row>
    <row r="50899" spans="4:4" x14ac:dyDescent="0.2">
      <c r="D50899" s="343"/>
    </row>
    <row r="50900" spans="4:4" x14ac:dyDescent="0.2">
      <c r="D50900" s="343"/>
    </row>
    <row r="50901" spans="4:4" x14ac:dyDescent="0.2">
      <c r="D50901" s="343"/>
    </row>
    <row r="50902" spans="4:4" x14ac:dyDescent="0.2">
      <c r="D50902" s="343"/>
    </row>
    <row r="50903" spans="4:4" x14ac:dyDescent="0.2">
      <c r="D50903" s="343"/>
    </row>
    <row r="50904" spans="4:4" x14ac:dyDescent="0.2">
      <c r="D50904" s="343"/>
    </row>
    <row r="50905" spans="4:4" x14ac:dyDescent="0.2">
      <c r="D50905" s="343"/>
    </row>
    <row r="50906" spans="4:4" x14ac:dyDescent="0.2">
      <c r="D50906" s="343"/>
    </row>
    <row r="50907" spans="4:4" x14ac:dyDescent="0.2">
      <c r="D50907" s="343"/>
    </row>
    <row r="50908" spans="4:4" x14ac:dyDescent="0.2">
      <c r="D50908" s="343"/>
    </row>
    <row r="50909" spans="4:4" x14ac:dyDescent="0.2">
      <c r="D50909" s="343"/>
    </row>
    <row r="50910" spans="4:4" x14ac:dyDescent="0.2">
      <c r="D50910" s="343"/>
    </row>
    <row r="50911" spans="4:4" x14ac:dyDescent="0.2">
      <c r="D50911" s="343"/>
    </row>
    <row r="50912" spans="4:4" x14ac:dyDescent="0.2">
      <c r="D50912" s="343"/>
    </row>
    <row r="50913" spans="4:4" x14ac:dyDescent="0.2">
      <c r="D50913" s="343"/>
    </row>
    <row r="50914" spans="4:4" x14ac:dyDescent="0.2">
      <c r="D50914" s="343"/>
    </row>
    <row r="50915" spans="4:4" x14ac:dyDescent="0.2">
      <c r="D50915" s="343"/>
    </row>
    <row r="50916" spans="4:4" x14ac:dyDescent="0.2">
      <c r="D50916" s="343"/>
    </row>
    <row r="50917" spans="4:4" x14ac:dyDescent="0.2">
      <c r="D50917" s="343"/>
    </row>
    <row r="50918" spans="4:4" x14ac:dyDescent="0.2">
      <c r="D50918" s="343"/>
    </row>
    <row r="50919" spans="4:4" x14ac:dyDescent="0.2">
      <c r="D50919" s="343"/>
    </row>
    <row r="50920" spans="4:4" x14ac:dyDescent="0.2">
      <c r="D50920" s="343"/>
    </row>
    <row r="50921" spans="4:4" x14ac:dyDescent="0.2">
      <c r="D50921" s="343"/>
    </row>
    <row r="50922" spans="4:4" x14ac:dyDescent="0.2">
      <c r="D50922" s="343"/>
    </row>
    <row r="50923" spans="4:4" x14ac:dyDescent="0.2">
      <c r="D50923" s="343"/>
    </row>
    <row r="50924" spans="4:4" x14ac:dyDescent="0.2">
      <c r="D50924" s="343"/>
    </row>
    <row r="50925" spans="4:4" x14ac:dyDescent="0.2">
      <c r="D50925" s="343"/>
    </row>
    <row r="50926" spans="4:4" x14ac:dyDescent="0.2">
      <c r="D50926" s="343"/>
    </row>
    <row r="50927" spans="4:4" x14ac:dyDescent="0.2">
      <c r="D50927" s="343"/>
    </row>
    <row r="50928" spans="4:4" x14ac:dyDescent="0.2">
      <c r="D50928" s="343"/>
    </row>
    <row r="50929" spans="4:4" x14ac:dyDescent="0.2">
      <c r="D50929" s="343"/>
    </row>
    <row r="50930" spans="4:4" x14ac:dyDescent="0.2">
      <c r="D50930" s="343"/>
    </row>
    <row r="50931" spans="4:4" x14ac:dyDescent="0.2">
      <c r="D50931" s="343"/>
    </row>
    <row r="50932" spans="4:4" x14ac:dyDescent="0.2">
      <c r="D50932" s="343"/>
    </row>
    <row r="50933" spans="4:4" x14ac:dyDescent="0.2">
      <c r="D50933" s="343"/>
    </row>
    <row r="50934" spans="4:4" x14ac:dyDescent="0.2">
      <c r="D50934" s="343"/>
    </row>
    <row r="50935" spans="4:4" x14ac:dyDescent="0.2">
      <c r="D50935" s="343"/>
    </row>
    <row r="50936" spans="4:4" x14ac:dyDescent="0.2">
      <c r="D50936" s="343"/>
    </row>
    <row r="50937" spans="4:4" x14ac:dyDescent="0.2">
      <c r="D50937" s="343"/>
    </row>
    <row r="50938" spans="4:4" x14ac:dyDescent="0.2">
      <c r="D50938" s="343"/>
    </row>
    <row r="50939" spans="4:4" x14ac:dyDescent="0.2">
      <c r="D50939" s="343"/>
    </row>
    <row r="50940" spans="4:4" x14ac:dyDescent="0.2">
      <c r="D50940" s="343"/>
    </row>
    <row r="50941" spans="4:4" x14ac:dyDescent="0.2">
      <c r="D50941" s="343"/>
    </row>
    <row r="50942" spans="4:4" x14ac:dyDescent="0.2">
      <c r="D50942" s="343"/>
    </row>
    <row r="50943" spans="4:4" x14ac:dyDescent="0.2">
      <c r="D50943" s="343"/>
    </row>
    <row r="50944" spans="4:4" x14ac:dyDescent="0.2">
      <c r="D50944" s="343"/>
    </row>
    <row r="50945" spans="4:4" x14ac:dyDescent="0.2">
      <c r="D50945" s="343"/>
    </row>
    <row r="50946" spans="4:4" x14ac:dyDescent="0.2">
      <c r="D50946" s="343"/>
    </row>
    <row r="50947" spans="4:4" x14ac:dyDescent="0.2">
      <c r="D50947" s="343"/>
    </row>
    <row r="50948" spans="4:4" x14ac:dyDescent="0.2">
      <c r="D50948" s="343"/>
    </row>
    <row r="50949" spans="4:4" x14ac:dyDescent="0.2">
      <c r="D50949" s="343"/>
    </row>
    <row r="50950" spans="4:4" x14ac:dyDescent="0.2">
      <c r="D50950" s="343"/>
    </row>
    <row r="50951" spans="4:4" x14ac:dyDescent="0.2">
      <c r="D50951" s="343"/>
    </row>
    <row r="50952" spans="4:4" x14ac:dyDescent="0.2">
      <c r="D50952" s="343"/>
    </row>
    <row r="50953" spans="4:4" x14ac:dyDescent="0.2">
      <c r="D50953" s="343"/>
    </row>
    <row r="50954" spans="4:4" x14ac:dyDescent="0.2">
      <c r="D50954" s="343"/>
    </row>
    <row r="50955" spans="4:4" x14ac:dyDescent="0.2">
      <c r="D50955" s="343"/>
    </row>
    <row r="50956" spans="4:4" x14ac:dyDescent="0.2">
      <c r="D50956" s="343"/>
    </row>
    <row r="50957" spans="4:4" x14ac:dyDescent="0.2">
      <c r="D50957" s="343"/>
    </row>
    <row r="50958" spans="4:4" x14ac:dyDescent="0.2">
      <c r="D50958" s="343"/>
    </row>
    <row r="50959" spans="4:4" x14ac:dyDescent="0.2">
      <c r="D50959" s="343"/>
    </row>
    <row r="50960" spans="4:4" x14ac:dyDescent="0.2">
      <c r="D50960" s="343"/>
    </row>
    <row r="50961" spans="4:4" x14ac:dyDescent="0.2">
      <c r="D50961" s="343"/>
    </row>
    <row r="50962" spans="4:4" x14ac:dyDescent="0.2">
      <c r="D50962" s="343"/>
    </row>
    <row r="50963" spans="4:4" x14ac:dyDescent="0.2">
      <c r="D50963" s="343"/>
    </row>
    <row r="50964" spans="4:4" x14ac:dyDescent="0.2">
      <c r="D50964" s="343"/>
    </row>
    <row r="50965" spans="4:4" x14ac:dyDescent="0.2">
      <c r="D50965" s="343"/>
    </row>
    <row r="50966" spans="4:4" x14ac:dyDescent="0.2">
      <c r="D50966" s="343"/>
    </row>
    <row r="50967" spans="4:4" x14ac:dyDescent="0.2">
      <c r="D50967" s="343"/>
    </row>
    <row r="50968" spans="4:4" x14ac:dyDescent="0.2">
      <c r="D50968" s="343"/>
    </row>
    <row r="50969" spans="4:4" x14ac:dyDescent="0.2">
      <c r="D50969" s="343"/>
    </row>
    <row r="50970" spans="4:4" x14ac:dyDescent="0.2">
      <c r="D50970" s="343"/>
    </row>
    <row r="50971" spans="4:4" x14ac:dyDescent="0.2">
      <c r="D50971" s="343"/>
    </row>
    <row r="50972" spans="4:4" x14ac:dyDescent="0.2">
      <c r="D50972" s="343"/>
    </row>
    <row r="50973" spans="4:4" x14ac:dyDescent="0.2">
      <c r="D50973" s="343"/>
    </row>
    <row r="50974" spans="4:4" x14ac:dyDescent="0.2">
      <c r="D50974" s="343"/>
    </row>
    <row r="50975" spans="4:4" x14ac:dyDescent="0.2">
      <c r="D50975" s="343"/>
    </row>
    <row r="50976" spans="4:4" x14ac:dyDescent="0.2">
      <c r="D50976" s="343"/>
    </row>
    <row r="50977" spans="4:4" x14ac:dyDescent="0.2">
      <c r="D50977" s="343"/>
    </row>
    <row r="50978" spans="4:4" x14ac:dyDescent="0.2">
      <c r="D50978" s="343"/>
    </row>
    <row r="50979" spans="4:4" x14ac:dyDescent="0.2">
      <c r="D50979" s="343"/>
    </row>
    <row r="50980" spans="4:4" x14ac:dyDescent="0.2">
      <c r="D50980" s="343"/>
    </row>
    <row r="50981" spans="4:4" x14ac:dyDescent="0.2">
      <c r="D50981" s="343"/>
    </row>
    <row r="50982" spans="4:4" x14ac:dyDescent="0.2">
      <c r="D50982" s="343"/>
    </row>
    <row r="50983" spans="4:4" x14ac:dyDescent="0.2">
      <c r="D50983" s="343"/>
    </row>
    <row r="50984" spans="4:4" x14ac:dyDescent="0.2">
      <c r="D50984" s="343"/>
    </row>
    <row r="50985" spans="4:4" x14ac:dyDescent="0.2">
      <c r="D50985" s="343"/>
    </row>
    <row r="50986" spans="4:4" x14ac:dyDescent="0.2">
      <c r="D50986" s="343"/>
    </row>
    <row r="50987" spans="4:4" x14ac:dyDescent="0.2">
      <c r="D50987" s="343"/>
    </row>
    <row r="50988" spans="4:4" x14ac:dyDescent="0.2">
      <c r="D50988" s="343"/>
    </row>
    <row r="50989" spans="4:4" x14ac:dyDescent="0.2">
      <c r="D50989" s="343"/>
    </row>
    <row r="50990" spans="4:4" x14ac:dyDescent="0.2">
      <c r="D50990" s="343"/>
    </row>
    <row r="50991" spans="4:4" x14ac:dyDescent="0.2">
      <c r="D50991" s="343"/>
    </row>
    <row r="50992" spans="4:4" x14ac:dyDescent="0.2">
      <c r="D50992" s="343"/>
    </row>
    <row r="50993" spans="4:4" x14ac:dyDescent="0.2">
      <c r="D50993" s="343"/>
    </row>
    <row r="50994" spans="4:4" x14ac:dyDescent="0.2">
      <c r="D50994" s="343"/>
    </row>
    <row r="50995" spans="4:4" x14ac:dyDescent="0.2">
      <c r="D50995" s="343"/>
    </row>
    <row r="50996" spans="4:4" x14ac:dyDescent="0.2">
      <c r="D50996" s="343"/>
    </row>
    <row r="50997" spans="4:4" x14ac:dyDescent="0.2">
      <c r="D50997" s="343"/>
    </row>
    <row r="50998" spans="4:4" x14ac:dyDescent="0.2">
      <c r="D50998" s="343"/>
    </row>
    <row r="50999" spans="4:4" x14ac:dyDescent="0.2">
      <c r="D50999" s="343"/>
    </row>
    <row r="51000" spans="4:4" x14ac:dyDescent="0.2">
      <c r="D51000" s="343"/>
    </row>
    <row r="51001" spans="4:4" x14ac:dyDescent="0.2">
      <c r="D51001" s="343"/>
    </row>
    <row r="51002" spans="4:4" x14ac:dyDescent="0.2">
      <c r="D51002" s="343"/>
    </row>
    <row r="51003" spans="4:4" x14ac:dyDescent="0.2">
      <c r="D51003" s="343"/>
    </row>
    <row r="51004" spans="4:4" x14ac:dyDescent="0.2">
      <c r="D51004" s="343"/>
    </row>
    <row r="51005" spans="4:4" x14ac:dyDescent="0.2">
      <c r="D51005" s="343"/>
    </row>
    <row r="51006" spans="4:4" x14ac:dyDescent="0.2">
      <c r="D51006" s="343"/>
    </row>
    <row r="51007" spans="4:4" x14ac:dyDescent="0.2">
      <c r="D51007" s="343"/>
    </row>
    <row r="51008" spans="4:4" x14ac:dyDescent="0.2">
      <c r="D51008" s="343"/>
    </row>
    <row r="51009" spans="4:4" x14ac:dyDescent="0.2">
      <c r="D51009" s="343"/>
    </row>
    <row r="51010" spans="4:4" x14ac:dyDescent="0.2">
      <c r="D51010" s="343"/>
    </row>
    <row r="51011" spans="4:4" x14ac:dyDescent="0.2">
      <c r="D51011" s="343"/>
    </row>
    <row r="51012" spans="4:4" x14ac:dyDescent="0.2">
      <c r="D51012" s="343"/>
    </row>
    <row r="51013" spans="4:4" x14ac:dyDescent="0.2">
      <c r="D51013" s="343"/>
    </row>
    <row r="51014" spans="4:4" x14ac:dyDescent="0.2">
      <c r="D51014" s="343"/>
    </row>
    <row r="51015" spans="4:4" x14ac:dyDescent="0.2">
      <c r="D51015" s="343"/>
    </row>
    <row r="51016" spans="4:4" x14ac:dyDescent="0.2">
      <c r="D51016" s="343"/>
    </row>
    <row r="51017" spans="4:4" x14ac:dyDescent="0.2">
      <c r="D51017" s="343"/>
    </row>
    <row r="51018" spans="4:4" x14ac:dyDescent="0.2">
      <c r="D51018" s="343"/>
    </row>
    <row r="51019" spans="4:4" x14ac:dyDescent="0.2">
      <c r="D51019" s="343"/>
    </row>
    <row r="51020" spans="4:4" x14ac:dyDescent="0.2">
      <c r="D51020" s="343"/>
    </row>
    <row r="51021" spans="4:4" x14ac:dyDescent="0.2">
      <c r="D51021" s="343"/>
    </row>
    <row r="51022" spans="4:4" x14ac:dyDescent="0.2">
      <c r="D51022" s="343"/>
    </row>
    <row r="51023" spans="4:4" x14ac:dyDescent="0.2">
      <c r="D51023" s="343"/>
    </row>
    <row r="51024" spans="4:4" x14ac:dyDescent="0.2">
      <c r="D51024" s="343"/>
    </row>
    <row r="51025" spans="4:4" x14ac:dyDescent="0.2">
      <c r="D51025" s="343"/>
    </row>
    <row r="51026" spans="4:4" x14ac:dyDescent="0.2">
      <c r="D51026" s="343"/>
    </row>
    <row r="51027" spans="4:4" x14ac:dyDescent="0.2">
      <c r="D51027" s="343"/>
    </row>
    <row r="51028" spans="4:4" x14ac:dyDescent="0.2">
      <c r="D51028" s="343"/>
    </row>
    <row r="51029" spans="4:4" x14ac:dyDescent="0.2">
      <c r="D51029" s="343"/>
    </row>
    <row r="51030" spans="4:4" x14ac:dyDescent="0.2">
      <c r="D51030" s="343"/>
    </row>
    <row r="51031" spans="4:4" x14ac:dyDescent="0.2">
      <c r="D51031" s="343"/>
    </row>
    <row r="51032" spans="4:4" x14ac:dyDescent="0.2">
      <c r="D51032" s="343"/>
    </row>
    <row r="51033" spans="4:4" x14ac:dyDescent="0.2">
      <c r="D51033" s="343"/>
    </row>
    <row r="51034" spans="4:4" x14ac:dyDescent="0.2">
      <c r="D51034" s="343"/>
    </row>
    <row r="51035" spans="4:4" x14ac:dyDescent="0.2">
      <c r="D51035" s="343"/>
    </row>
    <row r="51036" spans="4:4" x14ac:dyDescent="0.2">
      <c r="D51036" s="343"/>
    </row>
    <row r="51037" spans="4:4" x14ac:dyDescent="0.2">
      <c r="D51037" s="343"/>
    </row>
    <row r="51038" spans="4:4" x14ac:dyDescent="0.2">
      <c r="D51038" s="343"/>
    </row>
    <row r="51039" spans="4:4" x14ac:dyDescent="0.2">
      <c r="D51039" s="343"/>
    </row>
    <row r="51040" spans="4:4" x14ac:dyDescent="0.2">
      <c r="D51040" s="343"/>
    </row>
    <row r="51041" spans="4:4" x14ac:dyDescent="0.2">
      <c r="D51041" s="343"/>
    </row>
    <row r="51042" spans="4:4" x14ac:dyDescent="0.2">
      <c r="D51042" s="343"/>
    </row>
    <row r="51043" spans="4:4" x14ac:dyDescent="0.2">
      <c r="D51043" s="343"/>
    </row>
    <row r="51044" spans="4:4" x14ac:dyDescent="0.2">
      <c r="D51044" s="343"/>
    </row>
    <row r="51045" spans="4:4" x14ac:dyDescent="0.2">
      <c r="D51045" s="343"/>
    </row>
    <row r="51046" spans="4:4" x14ac:dyDescent="0.2">
      <c r="D51046" s="343"/>
    </row>
    <row r="51047" spans="4:4" x14ac:dyDescent="0.2">
      <c r="D51047" s="343"/>
    </row>
    <row r="51048" spans="4:4" x14ac:dyDescent="0.2">
      <c r="D51048" s="343"/>
    </row>
    <row r="51049" spans="4:4" x14ac:dyDescent="0.2">
      <c r="D51049" s="343"/>
    </row>
    <row r="51050" spans="4:4" x14ac:dyDescent="0.2">
      <c r="D51050" s="343"/>
    </row>
    <row r="51051" spans="4:4" x14ac:dyDescent="0.2">
      <c r="D51051" s="343"/>
    </row>
    <row r="51052" spans="4:4" x14ac:dyDescent="0.2">
      <c r="D51052" s="343"/>
    </row>
    <row r="51053" spans="4:4" x14ac:dyDescent="0.2">
      <c r="D51053" s="343"/>
    </row>
    <row r="51054" spans="4:4" x14ac:dyDescent="0.2">
      <c r="D51054" s="343"/>
    </row>
    <row r="51055" spans="4:4" x14ac:dyDescent="0.2">
      <c r="D51055" s="343"/>
    </row>
    <row r="51056" spans="4:4" x14ac:dyDescent="0.2">
      <c r="D51056" s="343"/>
    </row>
    <row r="51057" spans="4:4" x14ac:dyDescent="0.2">
      <c r="D51057" s="343"/>
    </row>
    <row r="51058" spans="4:4" x14ac:dyDescent="0.2">
      <c r="D51058" s="343"/>
    </row>
    <row r="51059" spans="4:4" x14ac:dyDescent="0.2">
      <c r="D51059" s="343"/>
    </row>
    <row r="51060" spans="4:4" x14ac:dyDescent="0.2">
      <c r="D51060" s="343"/>
    </row>
    <row r="51061" spans="4:4" x14ac:dyDescent="0.2">
      <c r="D51061" s="343"/>
    </row>
    <row r="51062" spans="4:4" x14ac:dyDescent="0.2">
      <c r="D51062" s="343"/>
    </row>
    <row r="51063" spans="4:4" x14ac:dyDescent="0.2">
      <c r="D51063" s="343"/>
    </row>
    <row r="51064" spans="4:4" x14ac:dyDescent="0.2">
      <c r="D51064" s="343"/>
    </row>
    <row r="51065" spans="4:4" x14ac:dyDescent="0.2">
      <c r="D51065" s="343"/>
    </row>
    <row r="51066" spans="4:4" x14ac:dyDescent="0.2">
      <c r="D51066" s="343"/>
    </row>
    <row r="51067" spans="4:4" x14ac:dyDescent="0.2">
      <c r="D51067" s="343"/>
    </row>
    <row r="51068" spans="4:4" x14ac:dyDescent="0.2">
      <c r="D51068" s="343"/>
    </row>
    <row r="51069" spans="4:4" x14ac:dyDescent="0.2">
      <c r="D51069" s="343"/>
    </row>
    <row r="51070" spans="4:4" x14ac:dyDescent="0.2">
      <c r="D51070" s="343"/>
    </row>
    <row r="51071" spans="4:4" x14ac:dyDescent="0.2">
      <c r="D51071" s="343"/>
    </row>
    <row r="51072" spans="4:4" x14ac:dyDescent="0.2">
      <c r="D51072" s="343"/>
    </row>
    <row r="51073" spans="4:4" x14ac:dyDescent="0.2">
      <c r="D51073" s="343"/>
    </row>
    <row r="51074" spans="4:4" x14ac:dyDescent="0.2">
      <c r="D51074" s="343"/>
    </row>
    <row r="51075" spans="4:4" x14ac:dyDescent="0.2">
      <c r="D51075" s="343"/>
    </row>
    <row r="51076" spans="4:4" x14ac:dyDescent="0.2">
      <c r="D51076" s="343"/>
    </row>
    <row r="51077" spans="4:4" x14ac:dyDescent="0.2">
      <c r="D51077" s="343"/>
    </row>
    <row r="51078" spans="4:4" x14ac:dyDescent="0.2">
      <c r="D51078" s="343"/>
    </row>
    <row r="51079" spans="4:4" x14ac:dyDescent="0.2">
      <c r="D51079" s="343"/>
    </row>
    <row r="51080" spans="4:4" x14ac:dyDescent="0.2">
      <c r="D51080" s="343"/>
    </row>
    <row r="51081" spans="4:4" x14ac:dyDescent="0.2">
      <c r="D51081" s="343"/>
    </row>
    <row r="51082" spans="4:4" x14ac:dyDescent="0.2">
      <c r="D51082" s="343"/>
    </row>
    <row r="51083" spans="4:4" x14ac:dyDescent="0.2">
      <c r="D51083" s="343"/>
    </row>
    <row r="51084" spans="4:4" x14ac:dyDescent="0.2">
      <c r="D51084" s="343"/>
    </row>
    <row r="51085" spans="4:4" x14ac:dyDescent="0.2">
      <c r="D51085" s="343"/>
    </row>
    <row r="51086" spans="4:4" x14ac:dyDescent="0.2">
      <c r="D51086" s="343"/>
    </row>
    <row r="51087" spans="4:4" x14ac:dyDescent="0.2">
      <c r="D51087" s="343"/>
    </row>
    <row r="51088" spans="4:4" x14ac:dyDescent="0.2">
      <c r="D51088" s="343"/>
    </row>
    <row r="51089" spans="4:4" x14ac:dyDescent="0.2">
      <c r="D51089" s="343"/>
    </row>
    <row r="51090" spans="4:4" x14ac:dyDescent="0.2">
      <c r="D51090" s="343"/>
    </row>
    <row r="51091" spans="4:4" x14ac:dyDescent="0.2">
      <c r="D51091" s="343"/>
    </row>
    <row r="51092" spans="4:4" x14ac:dyDescent="0.2">
      <c r="D51092" s="343"/>
    </row>
    <row r="51093" spans="4:4" x14ac:dyDescent="0.2">
      <c r="D51093" s="343"/>
    </row>
    <row r="51094" spans="4:4" x14ac:dyDescent="0.2">
      <c r="D51094" s="343"/>
    </row>
    <row r="51095" spans="4:4" x14ac:dyDescent="0.2">
      <c r="D51095" s="343"/>
    </row>
    <row r="51096" spans="4:4" x14ac:dyDescent="0.2">
      <c r="D51096" s="343"/>
    </row>
    <row r="51097" spans="4:4" x14ac:dyDescent="0.2">
      <c r="D51097" s="343"/>
    </row>
    <row r="51098" spans="4:4" x14ac:dyDescent="0.2">
      <c r="D51098" s="343"/>
    </row>
    <row r="51099" spans="4:4" x14ac:dyDescent="0.2">
      <c r="D51099" s="343"/>
    </row>
    <row r="51100" spans="4:4" x14ac:dyDescent="0.2">
      <c r="D51100" s="343"/>
    </row>
    <row r="51101" spans="4:4" x14ac:dyDescent="0.2">
      <c r="D51101" s="343"/>
    </row>
    <row r="51102" spans="4:4" x14ac:dyDescent="0.2">
      <c r="D51102" s="343"/>
    </row>
    <row r="51103" spans="4:4" x14ac:dyDescent="0.2">
      <c r="D51103" s="343"/>
    </row>
    <row r="51104" spans="4:4" x14ac:dyDescent="0.2">
      <c r="D51104" s="343"/>
    </row>
    <row r="51105" spans="4:4" x14ac:dyDescent="0.2">
      <c r="D51105" s="343"/>
    </row>
    <row r="51106" spans="4:4" x14ac:dyDescent="0.2">
      <c r="D51106" s="343"/>
    </row>
    <row r="51107" spans="4:4" x14ac:dyDescent="0.2">
      <c r="D51107" s="343"/>
    </row>
    <row r="51108" spans="4:4" x14ac:dyDescent="0.2">
      <c r="D51108" s="343"/>
    </row>
    <row r="51109" spans="4:4" x14ac:dyDescent="0.2">
      <c r="D51109" s="343"/>
    </row>
    <row r="51110" spans="4:4" x14ac:dyDescent="0.2">
      <c r="D51110" s="343"/>
    </row>
    <row r="51111" spans="4:4" x14ac:dyDescent="0.2">
      <c r="D51111" s="343"/>
    </row>
    <row r="51112" spans="4:4" x14ac:dyDescent="0.2">
      <c r="D51112" s="343"/>
    </row>
    <row r="51113" spans="4:4" x14ac:dyDescent="0.2">
      <c r="D51113" s="343"/>
    </row>
    <row r="51114" spans="4:4" x14ac:dyDescent="0.2">
      <c r="D51114" s="343"/>
    </row>
    <row r="51115" spans="4:4" x14ac:dyDescent="0.2">
      <c r="D51115" s="343"/>
    </row>
    <row r="51116" spans="4:4" x14ac:dyDescent="0.2">
      <c r="D51116" s="343"/>
    </row>
    <row r="51117" spans="4:4" x14ac:dyDescent="0.2">
      <c r="D51117" s="343"/>
    </row>
    <row r="51118" spans="4:4" x14ac:dyDescent="0.2">
      <c r="D51118" s="343"/>
    </row>
    <row r="51119" spans="4:4" x14ac:dyDescent="0.2">
      <c r="D51119" s="343"/>
    </row>
    <row r="51120" spans="4:4" x14ac:dyDescent="0.2">
      <c r="D51120" s="343"/>
    </row>
    <row r="51121" spans="4:4" x14ac:dyDescent="0.2">
      <c r="D51121" s="343"/>
    </row>
    <row r="51122" spans="4:4" x14ac:dyDescent="0.2">
      <c r="D51122" s="343"/>
    </row>
    <row r="51123" spans="4:4" x14ac:dyDescent="0.2">
      <c r="D51123" s="343"/>
    </row>
    <row r="51124" spans="4:4" x14ac:dyDescent="0.2">
      <c r="D51124" s="343"/>
    </row>
    <row r="51125" spans="4:4" x14ac:dyDescent="0.2">
      <c r="D51125" s="343"/>
    </row>
    <row r="51126" spans="4:4" x14ac:dyDescent="0.2">
      <c r="D51126" s="343"/>
    </row>
    <row r="51127" spans="4:4" x14ac:dyDescent="0.2">
      <c r="D51127" s="343"/>
    </row>
    <row r="51128" spans="4:4" x14ac:dyDescent="0.2">
      <c r="D51128" s="343"/>
    </row>
    <row r="51129" spans="4:4" x14ac:dyDescent="0.2">
      <c r="D51129" s="343"/>
    </row>
    <row r="51130" spans="4:4" x14ac:dyDescent="0.2">
      <c r="D51130" s="343"/>
    </row>
    <row r="51131" spans="4:4" x14ac:dyDescent="0.2">
      <c r="D51131" s="343"/>
    </row>
    <row r="51132" spans="4:4" x14ac:dyDescent="0.2">
      <c r="D51132" s="343"/>
    </row>
    <row r="51133" spans="4:4" x14ac:dyDescent="0.2">
      <c r="D51133" s="343"/>
    </row>
    <row r="51134" spans="4:4" x14ac:dyDescent="0.2">
      <c r="D51134" s="343"/>
    </row>
    <row r="51135" spans="4:4" x14ac:dyDescent="0.2">
      <c r="D51135" s="343"/>
    </row>
    <row r="51136" spans="4:4" x14ac:dyDescent="0.2">
      <c r="D51136" s="343"/>
    </row>
    <row r="51137" spans="4:4" x14ac:dyDescent="0.2">
      <c r="D51137" s="343"/>
    </row>
    <row r="51138" spans="4:4" x14ac:dyDescent="0.2">
      <c r="D51138" s="343"/>
    </row>
    <row r="51139" spans="4:4" x14ac:dyDescent="0.2">
      <c r="D51139" s="343"/>
    </row>
    <row r="51140" spans="4:4" x14ac:dyDescent="0.2">
      <c r="D51140" s="343"/>
    </row>
    <row r="51141" spans="4:4" x14ac:dyDescent="0.2">
      <c r="D51141" s="343"/>
    </row>
    <row r="51142" spans="4:4" x14ac:dyDescent="0.2">
      <c r="D51142" s="343"/>
    </row>
    <row r="51143" spans="4:4" x14ac:dyDescent="0.2">
      <c r="D51143" s="343"/>
    </row>
    <row r="51144" spans="4:4" x14ac:dyDescent="0.2">
      <c r="D51144" s="343"/>
    </row>
    <row r="51145" spans="4:4" x14ac:dyDescent="0.2">
      <c r="D51145" s="343"/>
    </row>
    <row r="51146" spans="4:4" x14ac:dyDescent="0.2">
      <c r="D51146" s="343"/>
    </row>
    <row r="51147" spans="4:4" x14ac:dyDescent="0.2">
      <c r="D51147" s="343"/>
    </row>
    <row r="51148" spans="4:4" x14ac:dyDescent="0.2">
      <c r="D51148" s="343"/>
    </row>
    <row r="51149" spans="4:4" x14ac:dyDescent="0.2">
      <c r="D51149" s="343"/>
    </row>
    <row r="51150" spans="4:4" x14ac:dyDescent="0.2">
      <c r="D51150" s="343"/>
    </row>
    <row r="51151" spans="4:4" x14ac:dyDescent="0.2">
      <c r="D51151" s="343"/>
    </row>
    <row r="51152" spans="4:4" x14ac:dyDescent="0.2">
      <c r="D51152" s="343"/>
    </row>
    <row r="51153" spans="4:4" x14ac:dyDescent="0.2">
      <c r="D51153" s="343"/>
    </row>
    <row r="51154" spans="4:4" x14ac:dyDescent="0.2">
      <c r="D51154" s="343"/>
    </row>
    <row r="51155" spans="4:4" x14ac:dyDescent="0.2">
      <c r="D51155" s="343"/>
    </row>
    <row r="51156" spans="4:4" x14ac:dyDescent="0.2">
      <c r="D51156" s="343"/>
    </row>
    <row r="51157" spans="4:4" x14ac:dyDescent="0.2">
      <c r="D51157" s="343"/>
    </row>
    <row r="51158" spans="4:4" x14ac:dyDescent="0.2">
      <c r="D51158" s="343"/>
    </row>
    <row r="51159" spans="4:4" x14ac:dyDescent="0.2">
      <c r="D51159" s="343"/>
    </row>
    <row r="51160" spans="4:4" x14ac:dyDescent="0.2">
      <c r="D51160" s="343"/>
    </row>
    <row r="51161" spans="4:4" x14ac:dyDescent="0.2">
      <c r="D51161" s="343"/>
    </row>
    <row r="51162" spans="4:4" x14ac:dyDescent="0.2">
      <c r="D51162" s="343"/>
    </row>
    <row r="51163" spans="4:4" x14ac:dyDescent="0.2">
      <c r="D51163" s="343"/>
    </row>
    <row r="51164" spans="4:4" x14ac:dyDescent="0.2">
      <c r="D51164" s="343"/>
    </row>
    <row r="51165" spans="4:4" x14ac:dyDescent="0.2">
      <c r="D51165" s="343"/>
    </row>
    <row r="51166" spans="4:4" x14ac:dyDescent="0.2">
      <c r="D51166" s="343"/>
    </row>
    <row r="51167" spans="4:4" x14ac:dyDescent="0.2">
      <c r="D51167" s="343"/>
    </row>
    <row r="51168" spans="4:4" x14ac:dyDescent="0.2">
      <c r="D51168" s="343"/>
    </row>
    <row r="51169" spans="4:4" x14ac:dyDescent="0.2">
      <c r="D51169" s="343"/>
    </row>
    <row r="51170" spans="4:4" x14ac:dyDescent="0.2">
      <c r="D51170" s="343"/>
    </row>
    <row r="51171" spans="4:4" x14ac:dyDescent="0.2">
      <c r="D51171" s="343"/>
    </row>
    <row r="51172" spans="4:4" x14ac:dyDescent="0.2">
      <c r="D51172" s="343"/>
    </row>
    <row r="51173" spans="4:4" x14ac:dyDescent="0.2">
      <c r="D51173" s="343"/>
    </row>
    <row r="51174" spans="4:4" x14ac:dyDescent="0.2">
      <c r="D51174" s="343"/>
    </row>
    <row r="51175" spans="4:4" x14ac:dyDescent="0.2">
      <c r="D51175" s="343"/>
    </row>
    <row r="51176" spans="4:4" x14ac:dyDescent="0.2">
      <c r="D51176" s="343"/>
    </row>
    <row r="51177" spans="4:4" x14ac:dyDescent="0.2">
      <c r="D51177" s="343"/>
    </row>
    <row r="51178" spans="4:4" x14ac:dyDescent="0.2">
      <c r="D51178" s="343"/>
    </row>
    <row r="51179" spans="4:4" x14ac:dyDescent="0.2">
      <c r="D51179" s="343"/>
    </row>
    <row r="51180" spans="4:4" x14ac:dyDescent="0.2">
      <c r="D51180" s="343"/>
    </row>
    <row r="51181" spans="4:4" x14ac:dyDescent="0.2">
      <c r="D51181" s="343"/>
    </row>
    <row r="51182" spans="4:4" x14ac:dyDescent="0.2">
      <c r="D51182" s="343"/>
    </row>
    <row r="51183" spans="4:4" x14ac:dyDescent="0.2">
      <c r="D51183" s="343"/>
    </row>
    <row r="51184" spans="4:4" x14ac:dyDescent="0.2">
      <c r="D51184" s="343"/>
    </row>
    <row r="51185" spans="4:4" x14ac:dyDescent="0.2">
      <c r="D51185" s="343"/>
    </row>
    <row r="51186" spans="4:4" x14ac:dyDescent="0.2">
      <c r="D51186" s="343"/>
    </row>
    <row r="51187" spans="4:4" x14ac:dyDescent="0.2">
      <c r="D51187" s="343"/>
    </row>
    <row r="51188" spans="4:4" x14ac:dyDescent="0.2">
      <c r="D51188" s="343"/>
    </row>
    <row r="51189" spans="4:4" x14ac:dyDescent="0.2">
      <c r="D51189" s="343"/>
    </row>
    <row r="51190" spans="4:4" x14ac:dyDescent="0.2">
      <c r="D51190" s="343"/>
    </row>
    <row r="51191" spans="4:4" x14ac:dyDescent="0.2">
      <c r="D51191" s="343"/>
    </row>
    <row r="51192" spans="4:4" x14ac:dyDescent="0.2">
      <c r="D51192" s="343"/>
    </row>
    <row r="51193" spans="4:4" x14ac:dyDescent="0.2">
      <c r="D51193" s="343"/>
    </row>
    <row r="51194" spans="4:4" x14ac:dyDescent="0.2">
      <c r="D51194" s="343"/>
    </row>
    <row r="51195" spans="4:4" x14ac:dyDescent="0.2">
      <c r="D51195" s="343"/>
    </row>
    <row r="51196" spans="4:4" x14ac:dyDescent="0.2">
      <c r="D51196" s="343"/>
    </row>
    <row r="51197" spans="4:4" x14ac:dyDescent="0.2">
      <c r="D51197" s="343"/>
    </row>
    <row r="51198" spans="4:4" x14ac:dyDescent="0.2">
      <c r="D51198" s="343"/>
    </row>
    <row r="51199" spans="4:4" x14ac:dyDescent="0.2">
      <c r="D51199" s="343"/>
    </row>
    <row r="51200" spans="4:4" x14ac:dyDescent="0.2">
      <c r="D51200" s="343"/>
    </row>
    <row r="51201" spans="4:4" x14ac:dyDescent="0.2">
      <c r="D51201" s="343"/>
    </row>
    <row r="51202" spans="4:4" x14ac:dyDescent="0.2">
      <c r="D51202" s="343"/>
    </row>
    <row r="51203" spans="4:4" x14ac:dyDescent="0.2">
      <c r="D51203" s="343"/>
    </row>
    <row r="51204" spans="4:4" x14ac:dyDescent="0.2">
      <c r="D51204" s="343"/>
    </row>
    <row r="51205" spans="4:4" x14ac:dyDescent="0.2">
      <c r="D51205" s="343"/>
    </row>
    <row r="51206" spans="4:4" x14ac:dyDescent="0.2">
      <c r="D51206" s="343"/>
    </row>
    <row r="51207" spans="4:4" x14ac:dyDescent="0.2">
      <c r="D51207" s="343"/>
    </row>
    <row r="51208" spans="4:4" x14ac:dyDescent="0.2">
      <c r="D51208" s="343"/>
    </row>
    <row r="51209" spans="4:4" x14ac:dyDescent="0.2">
      <c r="D51209" s="343"/>
    </row>
    <row r="51210" spans="4:4" x14ac:dyDescent="0.2">
      <c r="D51210" s="343"/>
    </row>
    <row r="51211" spans="4:4" x14ac:dyDescent="0.2">
      <c r="D51211" s="343"/>
    </row>
    <row r="51212" spans="4:4" x14ac:dyDescent="0.2">
      <c r="D51212" s="343"/>
    </row>
    <row r="51213" spans="4:4" x14ac:dyDescent="0.2">
      <c r="D51213" s="343"/>
    </row>
    <row r="51214" spans="4:4" x14ac:dyDescent="0.2">
      <c r="D51214" s="343"/>
    </row>
    <row r="51215" spans="4:4" x14ac:dyDescent="0.2">
      <c r="D51215" s="343"/>
    </row>
    <row r="51216" spans="4:4" x14ac:dyDescent="0.2">
      <c r="D51216" s="343"/>
    </row>
    <row r="51217" spans="4:4" x14ac:dyDescent="0.2">
      <c r="D51217" s="343"/>
    </row>
    <row r="51218" spans="4:4" x14ac:dyDescent="0.2">
      <c r="D51218" s="343"/>
    </row>
    <row r="51219" spans="4:4" x14ac:dyDescent="0.2">
      <c r="D51219" s="343"/>
    </row>
    <row r="51220" spans="4:4" x14ac:dyDescent="0.2">
      <c r="D51220" s="343"/>
    </row>
    <row r="51221" spans="4:4" x14ac:dyDescent="0.2">
      <c r="D51221" s="343"/>
    </row>
    <row r="51222" spans="4:4" x14ac:dyDescent="0.2">
      <c r="D51222" s="343"/>
    </row>
    <row r="51223" spans="4:4" x14ac:dyDescent="0.2">
      <c r="D51223" s="343"/>
    </row>
    <row r="51224" spans="4:4" x14ac:dyDescent="0.2">
      <c r="D51224" s="343"/>
    </row>
    <row r="51225" spans="4:4" x14ac:dyDescent="0.2">
      <c r="D51225" s="343"/>
    </row>
    <row r="51226" spans="4:4" x14ac:dyDescent="0.2">
      <c r="D51226" s="343"/>
    </row>
    <row r="51227" spans="4:4" x14ac:dyDescent="0.2">
      <c r="D51227" s="343"/>
    </row>
    <row r="51228" spans="4:4" x14ac:dyDescent="0.2">
      <c r="D51228" s="343"/>
    </row>
    <row r="51229" spans="4:4" x14ac:dyDescent="0.2">
      <c r="D51229" s="343"/>
    </row>
    <row r="51230" spans="4:4" x14ac:dyDescent="0.2">
      <c r="D51230" s="343"/>
    </row>
    <row r="51231" spans="4:4" x14ac:dyDescent="0.2">
      <c r="D51231" s="343"/>
    </row>
    <row r="51232" spans="4:4" x14ac:dyDescent="0.2">
      <c r="D51232" s="343"/>
    </row>
    <row r="51233" spans="4:4" x14ac:dyDescent="0.2">
      <c r="D51233" s="343"/>
    </row>
    <row r="51234" spans="4:4" x14ac:dyDescent="0.2">
      <c r="D51234" s="343"/>
    </row>
    <row r="51235" spans="4:4" x14ac:dyDescent="0.2">
      <c r="D51235" s="343"/>
    </row>
    <row r="51236" spans="4:4" x14ac:dyDescent="0.2">
      <c r="D51236" s="343"/>
    </row>
    <row r="51237" spans="4:4" x14ac:dyDescent="0.2">
      <c r="D51237" s="343"/>
    </row>
    <row r="51238" spans="4:4" x14ac:dyDescent="0.2">
      <c r="D51238" s="343"/>
    </row>
    <row r="51239" spans="4:4" x14ac:dyDescent="0.2">
      <c r="D51239" s="343"/>
    </row>
    <row r="51240" spans="4:4" x14ac:dyDescent="0.2">
      <c r="D51240" s="343"/>
    </row>
    <row r="51241" spans="4:4" x14ac:dyDescent="0.2">
      <c r="D51241" s="343"/>
    </row>
    <row r="51242" spans="4:4" x14ac:dyDescent="0.2">
      <c r="D51242" s="343"/>
    </row>
    <row r="51243" spans="4:4" x14ac:dyDescent="0.2">
      <c r="D51243" s="343"/>
    </row>
    <row r="51244" spans="4:4" x14ac:dyDescent="0.2">
      <c r="D51244" s="343"/>
    </row>
    <row r="51245" spans="4:4" x14ac:dyDescent="0.2">
      <c r="D51245" s="343"/>
    </row>
    <row r="51246" spans="4:4" x14ac:dyDescent="0.2">
      <c r="D51246" s="343"/>
    </row>
    <row r="51247" spans="4:4" x14ac:dyDescent="0.2">
      <c r="D51247" s="343"/>
    </row>
    <row r="51248" spans="4:4" x14ac:dyDescent="0.2">
      <c r="D51248" s="343"/>
    </row>
    <row r="51249" spans="4:4" x14ac:dyDescent="0.2">
      <c r="D51249" s="343"/>
    </row>
    <row r="51250" spans="4:4" x14ac:dyDescent="0.2">
      <c r="D51250" s="343"/>
    </row>
    <row r="51251" spans="4:4" x14ac:dyDescent="0.2">
      <c r="D51251" s="343"/>
    </row>
    <row r="51252" spans="4:4" x14ac:dyDescent="0.2">
      <c r="D51252" s="343"/>
    </row>
    <row r="51253" spans="4:4" x14ac:dyDescent="0.2">
      <c r="D51253" s="343"/>
    </row>
    <row r="51254" spans="4:4" x14ac:dyDescent="0.2">
      <c r="D51254" s="343"/>
    </row>
    <row r="51255" spans="4:4" x14ac:dyDescent="0.2">
      <c r="D51255" s="343"/>
    </row>
    <row r="51256" spans="4:4" x14ac:dyDescent="0.2">
      <c r="D51256" s="343"/>
    </row>
    <row r="51257" spans="4:4" x14ac:dyDescent="0.2">
      <c r="D51257" s="343"/>
    </row>
    <row r="51258" spans="4:4" x14ac:dyDescent="0.2">
      <c r="D51258" s="343"/>
    </row>
    <row r="51259" spans="4:4" x14ac:dyDescent="0.2">
      <c r="D51259" s="343"/>
    </row>
    <row r="51260" spans="4:4" x14ac:dyDescent="0.2">
      <c r="D51260" s="343"/>
    </row>
    <row r="51261" spans="4:4" x14ac:dyDescent="0.2">
      <c r="D51261" s="343"/>
    </row>
    <row r="51262" spans="4:4" x14ac:dyDescent="0.2">
      <c r="D51262" s="343"/>
    </row>
    <row r="51263" spans="4:4" x14ac:dyDescent="0.2">
      <c r="D51263" s="343"/>
    </row>
    <row r="51264" spans="4:4" x14ac:dyDescent="0.2">
      <c r="D51264" s="343"/>
    </row>
    <row r="51265" spans="4:4" x14ac:dyDescent="0.2">
      <c r="D51265" s="343"/>
    </row>
    <row r="51266" spans="4:4" x14ac:dyDescent="0.2">
      <c r="D51266" s="343"/>
    </row>
    <row r="51267" spans="4:4" x14ac:dyDescent="0.2">
      <c r="D51267" s="343"/>
    </row>
    <row r="51268" spans="4:4" x14ac:dyDescent="0.2">
      <c r="D51268" s="343"/>
    </row>
    <row r="51269" spans="4:4" x14ac:dyDescent="0.2">
      <c r="D51269" s="343"/>
    </row>
    <row r="51270" spans="4:4" x14ac:dyDescent="0.2">
      <c r="D51270" s="343"/>
    </row>
    <row r="51271" spans="4:4" x14ac:dyDescent="0.2">
      <c r="D51271" s="343"/>
    </row>
    <row r="51272" spans="4:4" x14ac:dyDescent="0.2">
      <c r="D51272" s="343"/>
    </row>
    <row r="51273" spans="4:4" x14ac:dyDescent="0.2">
      <c r="D51273" s="343"/>
    </row>
    <row r="51274" spans="4:4" x14ac:dyDescent="0.2">
      <c r="D51274" s="343"/>
    </row>
    <row r="51275" spans="4:4" x14ac:dyDescent="0.2">
      <c r="D51275" s="343"/>
    </row>
    <row r="51276" spans="4:4" x14ac:dyDescent="0.2">
      <c r="D51276" s="343"/>
    </row>
    <row r="51277" spans="4:4" x14ac:dyDescent="0.2">
      <c r="D51277" s="343"/>
    </row>
    <row r="51278" spans="4:4" x14ac:dyDescent="0.2">
      <c r="D51278" s="343"/>
    </row>
    <row r="51279" spans="4:4" x14ac:dyDescent="0.2">
      <c r="D51279" s="343"/>
    </row>
    <row r="51280" spans="4:4" x14ac:dyDescent="0.2">
      <c r="D51280" s="343"/>
    </row>
    <row r="51281" spans="4:4" x14ac:dyDescent="0.2">
      <c r="D51281" s="343"/>
    </row>
    <row r="51282" spans="4:4" x14ac:dyDescent="0.2">
      <c r="D51282" s="343"/>
    </row>
    <row r="51283" spans="4:4" x14ac:dyDescent="0.2">
      <c r="D51283" s="343"/>
    </row>
    <row r="51284" spans="4:4" x14ac:dyDescent="0.2">
      <c r="D51284" s="343"/>
    </row>
    <row r="51285" spans="4:4" x14ac:dyDescent="0.2">
      <c r="D51285" s="343"/>
    </row>
    <row r="51286" spans="4:4" x14ac:dyDescent="0.2">
      <c r="D51286" s="343"/>
    </row>
    <row r="51287" spans="4:4" x14ac:dyDescent="0.2">
      <c r="D51287" s="343"/>
    </row>
    <row r="51288" spans="4:4" x14ac:dyDescent="0.2">
      <c r="D51288" s="343"/>
    </row>
    <row r="51289" spans="4:4" x14ac:dyDescent="0.2">
      <c r="D51289" s="343"/>
    </row>
    <row r="51290" spans="4:4" x14ac:dyDescent="0.2">
      <c r="D51290" s="343"/>
    </row>
    <row r="51291" spans="4:4" x14ac:dyDescent="0.2">
      <c r="D51291" s="343"/>
    </row>
    <row r="51292" spans="4:4" x14ac:dyDescent="0.2">
      <c r="D51292" s="343"/>
    </row>
    <row r="51293" spans="4:4" x14ac:dyDescent="0.2">
      <c r="D51293" s="343"/>
    </row>
    <row r="51294" spans="4:4" x14ac:dyDescent="0.2">
      <c r="D51294" s="343"/>
    </row>
    <row r="51295" spans="4:4" x14ac:dyDescent="0.2">
      <c r="D51295" s="343"/>
    </row>
    <row r="51296" spans="4:4" x14ac:dyDescent="0.2">
      <c r="D51296" s="343"/>
    </row>
    <row r="51297" spans="4:4" x14ac:dyDescent="0.2">
      <c r="D51297" s="343"/>
    </row>
    <row r="51298" spans="4:4" x14ac:dyDescent="0.2">
      <c r="D51298" s="343"/>
    </row>
    <row r="51299" spans="4:4" x14ac:dyDescent="0.2">
      <c r="D51299" s="343"/>
    </row>
    <row r="51300" spans="4:4" x14ac:dyDescent="0.2">
      <c r="D51300" s="343"/>
    </row>
    <row r="51301" spans="4:4" x14ac:dyDescent="0.2">
      <c r="D51301" s="343"/>
    </row>
    <row r="51302" spans="4:4" x14ac:dyDescent="0.2">
      <c r="D51302" s="343"/>
    </row>
    <row r="51303" spans="4:4" x14ac:dyDescent="0.2">
      <c r="D51303" s="343"/>
    </row>
    <row r="51304" spans="4:4" x14ac:dyDescent="0.2">
      <c r="D51304" s="343"/>
    </row>
    <row r="51305" spans="4:4" x14ac:dyDescent="0.2">
      <c r="D51305" s="343"/>
    </row>
    <row r="51306" spans="4:4" x14ac:dyDescent="0.2">
      <c r="D51306" s="343"/>
    </row>
    <row r="51307" spans="4:4" x14ac:dyDescent="0.2">
      <c r="D51307" s="343"/>
    </row>
    <row r="51308" spans="4:4" x14ac:dyDescent="0.2">
      <c r="D51308" s="343"/>
    </row>
    <row r="51309" spans="4:4" x14ac:dyDescent="0.2">
      <c r="D51309" s="343"/>
    </row>
    <row r="51310" spans="4:4" x14ac:dyDescent="0.2">
      <c r="D51310" s="343"/>
    </row>
    <row r="51311" spans="4:4" x14ac:dyDescent="0.2">
      <c r="D51311" s="343"/>
    </row>
    <row r="51312" spans="4:4" x14ac:dyDescent="0.2">
      <c r="D51312" s="343"/>
    </row>
    <row r="51313" spans="4:4" x14ac:dyDescent="0.2">
      <c r="D51313" s="343"/>
    </row>
    <row r="51314" spans="4:4" x14ac:dyDescent="0.2">
      <c r="D51314" s="343"/>
    </row>
    <row r="51315" spans="4:4" x14ac:dyDescent="0.2">
      <c r="D51315" s="343"/>
    </row>
    <row r="51316" spans="4:4" x14ac:dyDescent="0.2">
      <c r="D51316" s="343"/>
    </row>
    <row r="51317" spans="4:4" x14ac:dyDescent="0.2">
      <c r="D51317" s="343"/>
    </row>
    <row r="51318" spans="4:4" x14ac:dyDescent="0.2">
      <c r="D51318" s="343"/>
    </row>
    <row r="51319" spans="4:4" x14ac:dyDescent="0.2">
      <c r="D51319" s="343"/>
    </row>
    <row r="51320" spans="4:4" x14ac:dyDescent="0.2">
      <c r="D51320" s="343"/>
    </row>
    <row r="51321" spans="4:4" x14ac:dyDescent="0.2">
      <c r="D51321" s="343"/>
    </row>
    <row r="51322" spans="4:4" x14ac:dyDescent="0.2">
      <c r="D51322" s="343"/>
    </row>
    <row r="51323" spans="4:4" x14ac:dyDescent="0.2">
      <c r="D51323" s="343"/>
    </row>
    <row r="51324" spans="4:4" x14ac:dyDescent="0.2">
      <c r="D51324" s="343"/>
    </row>
    <row r="51325" spans="4:4" x14ac:dyDescent="0.2">
      <c r="D51325" s="343"/>
    </row>
    <row r="51326" spans="4:4" x14ac:dyDescent="0.2">
      <c r="D51326" s="343"/>
    </row>
    <row r="51327" spans="4:4" x14ac:dyDescent="0.2">
      <c r="D51327" s="343"/>
    </row>
    <row r="51328" spans="4:4" x14ac:dyDescent="0.2">
      <c r="D51328" s="343"/>
    </row>
    <row r="51329" spans="4:4" x14ac:dyDescent="0.2">
      <c r="D51329" s="343"/>
    </row>
    <row r="51330" spans="4:4" x14ac:dyDescent="0.2">
      <c r="D51330" s="343"/>
    </row>
    <row r="51331" spans="4:4" x14ac:dyDescent="0.2">
      <c r="D51331" s="343"/>
    </row>
    <row r="51332" spans="4:4" x14ac:dyDescent="0.2">
      <c r="D51332" s="343"/>
    </row>
    <row r="51333" spans="4:4" x14ac:dyDescent="0.2">
      <c r="D51333" s="343"/>
    </row>
    <row r="51334" spans="4:4" x14ac:dyDescent="0.2">
      <c r="D51334" s="343"/>
    </row>
    <row r="51335" spans="4:4" x14ac:dyDescent="0.2">
      <c r="D51335" s="343"/>
    </row>
    <row r="51336" spans="4:4" x14ac:dyDescent="0.2">
      <c r="D51336" s="343"/>
    </row>
    <row r="51337" spans="4:4" x14ac:dyDescent="0.2">
      <c r="D51337" s="343"/>
    </row>
    <row r="51338" spans="4:4" x14ac:dyDescent="0.2">
      <c r="D51338" s="343"/>
    </row>
    <row r="51339" spans="4:4" x14ac:dyDescent="0.2">
      <c r="D51339" s="343"/>
    </row>
    <row r="51340" spans="4:4" x14ac:dyDescent="0.2">
      <c r="D51340" s="343"/>
    </row>
    <row r="51341" spans="4:4" x14ac:dyDescent="0.2">
      <c r="D51341" s="343"/>
    </row>
    <row r="51342" spans="4:4" x14ac:dyDescent="0.2">
      <c r="D51342" s="343"/>
    </row>
    <row r="51343" spans="4:4" x14ac:dyDescent="0.2">
      <c r="D51343" s="343"/>
    </row>
    <row r="51344" spans="4:4" x14ac:dyDescent="0.2">
      <c r="D51344" s="343"/>
    </row>
    <row r="51345" spans="4:4" x14ac:dyDescent="0.2">
      <c r="D51345" s="343"/>
    </row>
    <row r="51346" spans="4:4" x14ac:dyDescent="0.2">
      <c r="D51346" s="343"/>
    </row>
    <row r="51347" spans="4:4" x14ac:dyDescent="0.2">
      <c r="D51347" s="343"/>
    </row>
    <row r="51348" spans="4:4" x14ac:dyDescent="0.2">
      <c r="D51348" s="343"/>
    </row>
    <row r="51349" spans="4:4" x14ac:dyDescent="0.2">
      <c r="D51349" s="343"/>
    </row>
    <row r="51350" spans="4:4" x14ac:dyDescent="0.2">
      <c r="D51350" s="343"/>
    </row>
    <row r="51351" spans="4:4" x14ac:dyDescent="0.2">
      <c r="D51351" s="343"/>
    </row>
    <row r="51352" spans="4:4" x14ac:dyDescent="0.2">
      <c r="D51352" s="343"/>
    </row>
    <row r="51353" spans="4:4" x14ac:dyDescent="0.2">
      <c r="D51353" s="343"/>
    </row>
    <row r="51354" spans="4:4" x14ac:dyDescent="0.2">
      <c r="D51354" s="343"/>
    </row>
    <row r="51355" spans="4:4" x14ac:dyDescent="0.2">
      <c r="D51355" s="343"/>
    </row>
    <row r="51356" spans="4:4" x14ac:dyDescent="0.2">
      <c r="D51356" s="343"/>
    </row>
    <row r="51357" spans="4:4" x14ac:dyDescent="0.2">
      <c r="D51357" s="343"/>
    </row>
    <row r="51358" spans="4:4" x14ac:dyDescent="0.2">
      <c r="D51358" s="343"/>
    </row>
    <row r="51359" spans="4:4" x14ac:dyDescent="0.2">
      <c r="D51359" s="343"/>
    </row>
    <row r="51360" spans="4:4" x14ac:dyDescent="0.2">
      <c r="D51360" s="343"/>
    </row>
    <row r="51361" spans="4:4" x14ac:dyDescent="0.2">
      <c r="D51361" s="343"/>
    </row>
    <row r="51362" spans="4:4" x14ac:dyDescent="0.2">
      <c r="D51362" s="343"/>
    </row>
    <row r="51363" spans="4:4" x14ac:dyDescent="0.2">
      <c r="D51363" s="343"/>
    </row>
    <row r="51364" spans="4:4" x14ac:dyDescent="0.2">
      <c r="D51364" s="343"/>
    </row>
    <row r="51365" spans="4:4" x14ac:dyDescent="0.2">
      <c r="D51365" s="343"/>
    </row>
    <row r="51366" spans="4:4" x14ac:dyDescent="0.2">
      <c r="D51366" s="343"/>
    </row>
    <row r="51367" spans="4:4" x14ac:dyDescent="0.2">
      <c r="D51367" s="343"/>
    </row>
    <row r="51368" spans="4:4" x14ac:dyDescent="0.2">
      <c r="D51368" s="343"/>
    </row>
    <row r="51369" spans="4:4" x14ac:dyDescent="0.2">
      <c r="D51369" s="343"/>
    </row>
    <row r="51370" spans="4:4" x14ac:dyDescent="0.2">
      <c r="D51370" s="343"/>
    </row>
    <row r="51371" spans="4:4" x14ac:dyDescent="0.2">
      <c r="D51371" s="343"/>
    </row>
    <row r="51372" spans="4:4" x14ac:dyDescent="0.2">
      <c r="D51372" s="343"/>
    </row>
    <row r="51373" spans="4:4" x14ac:dyDescent="0.2">
      <c r="D51373" s="343"/>
    </row>
    <row r="51374" spans="4:4" x14ac:dyDescent="0.2">
      <c r="D51374" s="343"/>
    </row>
    <row r="51375" spans="4:4" x14ac:dyDescent="0.2">
      <c r="D51375" s="343"/>
    </row>
    <row r="51376" spans="4:4" x14ac:dyDescent="0.2">
      <c r="D51376" s="343"/>
    </row>
    <row r="51377" spans="4:4" x14ac:dyDescent="0.2">
      <c r="D51377" s="343"/>
    </row>
    <row r="51378" spans="4:4" x14ac:dyDescent="0.2">
      <c r="D51378" s="343"/>
    </row>
    <row r="51379" spans="4:4" x14ac:dyDescent="0.2">
      <c r="D51379" s="343"/>
    </row>
    <row r="51380" spans="4:4" x14ac:dyDescent="0.2">
      <c r="D51380" s="343"/>
    </row>
    <row r="51381" spans="4:4" x14ac:dyDescent="0.2">
      <c r="D51381" s="343"/>
    </row>
    <row r="51382" spans="4:4" x14ac:dyDescent="0.2">
      <c r="D51382" s="343"/>
    </row>
    <row r="51383" spans="4:4" x14ac:dyDescent="0.2">
      <c r="D51383" s="343"/>
    </row>
    <row r="51384" spans="4:4" x14ac:dyDescent="0.2">
      <c r="D51384" s="343"/>
    </row>
    <row r="51385" spans="4:4" x14ac:dyDescent="0.2">
      <c r="D51385" s="343"/>
    </row>
    <row r="51386" spans="4:4" x14ac:dyDescent="0.2">
      <c r="D51386" s="343"/>
    </row>
    <row r="51387" spans="4:4" x14ac:dyDescent="0.2">
      <c r="D51387" s="343"/>
    </row>
    <row r="51388" spans="4:4" x14ac:dyDescent="0.2">
      <c r="D51388" s="343"/>
    </row>
    <row r="51389" spans="4:4" x14ac:dyDescent="0.2">
      <c r="D51389" s="343"/>
    </row>
    <row r="51390" spans="4:4" x14ac:dyDescent="0.2">
      <c r="D51390" s="343"/>
    </row>
    <row r="51391" spans="4:4" x14ac:dyDescent="0.2">
      <c r="D51391" s="343"/>
    </row>
    <row r="51392" spans="4:4" x14ac:dyDescent="0.2">
      <c r="D51392" s="343"/>
    </row>
    <row r="51393" spans="4:4" x14ac:dyDescent="0.2">
      <c r="D51393" s="343"/>
    </row>
    <row r="51394" spans="4:4" x14ac:dyDescent="0.2">
      <c r="D51394" s="343"/>
    </row>
    <row r="51395" spans="4:4" x14ac:dyDescent="0.2">
      <c r="D51395" s="343"/>
    </row>
    <row r="51396" spans="4:4" x14ac:dyDescent="0.2">
      <c r="D51396" s="343"/>
    </row>
    <row r="51397" spans="4:4" x14ac:dyDescent="0.2">
      <c r="D51397" s="343"/>
    </row>
    <row r="51398" spans="4:4" x14ac:dyDescent="0.2">
      <c r="D51398" s="343"/>
    </row>
    <row r="51399" spans="4:4" x14ac:dyDescent="0.2">
      <c r="D51399" s="343"/>
    </row>
    <row r="51400" spans="4:4" x14ac:dyDescent="0.2">
      <c r="D51400" s="343"/>
    </row>
    <row r="51401" spans="4:4" x14ac:dyDescent="0.2">
      <c r="D51401" s="343"/>
    </row>
    <row r="51402" spans="4:4" x14ac:dyDescent="0.2">
      <c r="D51402" s="343"/>
    </row>
    <row r="51403" spans="4:4" x14ac:dyDescent="0.2">
      <c r="D51403" s="343"/>
    </row>
    <row r="51404" spans="4:4" x14ac:dyDescent="0.2">
      <c r="D51404" s="343"/>
    </row>
    <row r="51405" spans="4:4" x14ac:dyDescent="0.2">
      <c r="D51405" s="343"/>
    </row>
    <row r="51406" spans="4:4" x14ac:dyDescent="0.2">
      <c r="D51406" s="343"/>
    </row>
    <row r="51407" spans="4:4" x14ac:dyDescent="0.2">
      <c r="D51407" s="343"/>
    </row>
    <row r="51408" spans="4:4" x14ac:dyDescent="0.2">
      <c r="D51408" s="343"/>
    </row>
    <row r="51409" spans="4:4" x14ac:dyDescent="0.2">
      <c r="D51409" s="343"/>
    </row>
    <row r="51410" spans="4:4" x14ac:dyDescent="0.2">
      <c r="D51410" s="343"/>
    </row>
    <row r="51411" spans="4:4" x14ac:dyDescent="0.2">
      <c r="D51411" s="343"/>
    </row>
    <row r="51412" spans="4:4" x14ac:dyDescent="0.2">
      <c r="D51412" s="343"/>
    </row>
    <row r="51413" spans="4:4" x14ac:dyDescent="0.2">
      <c r="D51413" s="343"/>
    </row>
    <row r="51414" spans="4:4" x14ac:dyDescent="0.2">
      <c r="D51414" s="343"/>
    </row>
    <row r="51415" spans="4:4" x14ac:dyDescent="0.2">
      <c r="D51415" s="343"/>
    </row>
    <row r="51416" spans="4:4" x14ac:dyDescent="0.2">
      <c r="D51416" s="343"/>
    </row>
    <row r="51417" spans="4:4" x14ac:dyDescent="0.2">
      <c r="D51417" s="343"/>
    </row>
    <row r="51418" spans="4:4" x14ac:dyDescent="0.2">
      <c r="D51418" s="343"/>
    </row>
    <row r="51419" spans="4:4" x14ac:dyDescent="0.2">
      <c r="D51419" s="343"/>
    </row>
    <row r="51420" spans="4:4" x14ac:dyDescent="0.2">
      <c r="D51420" s="343"/>
    </row>
    <row r="51421" spans="4:4" x14ac:dyDescent="0.2">
      <c r="D51421" s="343"/>
    </row>
    <row r="51422" spans="4:4" x14ac:dyDescent="0.2">
      <c r="D51422" s="343"/>
    </row>
    <row r="51423" spans="4:4" x14ac:dyDescent="0.2">
      <c r="D51423" s="343"/>
    </row>
    <row r="51424" spans="4:4" x14ac:dyDescent="0.2">
      <c r="D51424" s="343"/>
    </row>
    <row r="51425" spans="4:4" x14ac:dyDescent="0.2">
      <c r="D51425" s="343"/>
    </row>
    <row r="51426" spans="4:4" x14ac:dyDescent="0.2">
      <c r="D51426" s="343"/>
    </row>
    <row r="51427" spans="4:4" x14ac:dyDescent="0.2">
      <c r="D51427" s="343"/>
    </row>
    <row r="51428" spans="4:4" x14ac:dyDescent="0.2">
      <c r="D51428" s="343"/>
    </row>
    <row r="51429" spans="4:4" x14ac:dyDescent="0.2">
      <c r="D51429" s="343"/>
    </row>
    <row r="51430" spans="4:4" x14ac:dyDescent="0.2">
      <c r="D51430" s="343"/>
    </row>
    <row r="51431" spans="4:4" x14ac:dyDescent="0.2">
      <c r="D51431" s="343"/>
    </row>
    <row r="51432" spans="4:4" x14ac:dyDescent="0.2">
      <c r="D51432" s="343"/>
    </row>
    <row r="51433" spans="4:4" x14ac:dyDescent="0.2">
      <c r="D51433" s="343"/>
    </row>
    <row r="51434" spans="4:4" x14ac:dyDescent="0.2">
      <c r="D51434" s="343"/>
    </row>
    <row r="51435" spans="4:4" x14ac:dyDescent="0.2">
      <c r="D51435" s="343"/>
    </row>
    <row r="51436" spans="4:4" x14ac:dyDescent="0.2">
      <c r="D51436" s="343"/>
    </row>
    <row r="51437" spans="4:4" x14ac:dyDescent="0.2">
      <c r="D51437" s="343"/>
    </row>
    <row r="51438" spans="4:4" x14ac:dyDescent="0.2">
      <c r="D51438" s="343"/>
    </row>
    <row r="51439" spans="4:4" x14ac:dyDescent="0.2">
      <c r="D51439" s="343"/>
    </row>
    <row r="51440" spans="4:4" x14ac:dyDescent="0.2">
      <c r="D51440" s="343"/>
    </row>
    <row r="51441" spans="4:4" x14ac:dyDescent="0.2">
      <c r="D51441" s="343"/>
    </row>
    <row r="51442" spans="4:4" x14ac:dyDescent="0.2">
      <c r="D51442" s="343"/>
    </row>
    <row r="51443" spans="4:4" x14ac:dyDescent="0.2">
      <c r="D51443" s="343"/>
    </row>
    <row r="51444" spans="4:4" x14ac:dyDescent="0.2">
      <c r="D51444" s="343"/>
    </row>
    <row r="51445" spans="4:4" x14ac:dyDescent="0.2">
      <c r="D51445" s="343"/>
    </row>
    <row r="51446" spans="4:4" x14ac:dyDescent="0.2">
      <c r="D51446" s="343"/>
    </row>
    <row r="51447" spans="4:4" x14ac:dyDescent="0.2">
      <c r="D51447" s="343"/>
    </row>
    <row r="51448" spans="4:4" x14ac:dyDescent="0.2">
      <c r="D51448" s="343"/>
    </row>
    <row r="51449" spans="4:4" x14ac:dyDescent="0.2">
      <c r="D51449" s="343"/>
    </row>
    <row r="51450" spans="4:4" x14ac:dyDescent="0.2">
      <c r="D51450" s="343"/>
    </row>
    <row r="51451" spans="4:4" x14ac:dyDescent="0.2">
      <c r="D51451" s="343"/>
    </row>
    <row r="51452" spans="4:4" x14ac:dyDescent="0.2">
      <c r="D51452" s="343"/>
    </row>
    <row r="51453" spans="4:4" x14ac:dyDescent="0.2">
      <c r="D51453" s="343"/>
    </row>
    <row r="51454" spans="4:4" x14ac:dyDescent="0.2">
      <c r="D51454" s="343"/>
    </row>
    <row r="51455" spans="4:4" x14ac:dyDescent="0.2">
      <c r="D51455" s="343"/>
    </row>
    <row r="51456" spans="4:4" x14ac:dyDescent="0.2">
      <c r="D51456" s="343"/>
    </row>
    <row r="51457" spans="4:4" x14ac:dyDescent="0.2">
      <c r="D51457" s="343"/>
    </row>
    <row r="51458" spans="4:4" x14ac:dyDescent="0.2">
      <c r="D51458" s="343"/>
    </row>
    <row r="51459" spans="4:4" x14ac:dyDescent="0.2">
      <c r="D51459" s="343"/>
    </row>
    <row r="51460" spans="4:4" x14ac:dyDescent="0.2">
      <c r="D51460" s="343"/>
    </row>
    <row r="51461" spans="4:4" x14ac:dyDescent="0.2">
      <c r="D51461" s="343"/>
    </row>
    <row r="51462" spans="4:4" x14ac:dyDescent="0.2">
      <c r="D51462" s="343"/>
    </row>
    <row r="51463" spans="4:4" x14ac:dyDescent="0.2">
      <c r="D51463" s="343"/>
    </row>
    <row r="51464" spans="4:4" x14ac:dyDescent="0.2">
      <c r="D51464" s="343"/>
    </row>
    <row r="51465" spans="4:4" x14ac:dyDescent="0.2">
      <c r="D51465" s="343"/>
    </row>
    <row r="51466" spans="4:4" x14ac:dyDescent="0.2">
      <c r="D51466" s="343"/>
    </row>
    <row r="51467" spans="4:4" x14ac:dyDescent="0.2">
      <c r="D51467" s="343"/>
    </row>
    <row r="51468" spans="4:4" x14ac:dyDescent="0.2">
      <c r="D51468" s="343"/>
    </row>
    <row r="51469" spans="4:4" x14ac:dyDescent="0.2">
      <c r="D51469" s="343"/>
    </row>
    <row r="51470" spans="4:4" x14ac:dyDescent="0.2">
      <c r="D51470" s="343"/>
    </row>
    <row r="51471" spans="4:4" x14ac:dyDescent="0.2">
      <c r="D51471" s="343"/>
    </row>
    <row r="51472" spans="4:4" x14ac:dyDescent="0.2">
      <c r="D51472" s="343"/>
    </row>
    <row r="51473" spans="4:4" x14ac:dyDescent="0.2">
      <c r="D51473" s="343"/>
    </row>
    <row r="51474" spans="4:4" x14ac:dyDescent="0.2">
      <c r="D51474" s="343"/>
    </row>
    <row r="51475" spans="4:4" x14ac:dyDescent="0.2">
      <c r="D51475" s="343"/>
    </row>
    <row r="51476" spans="4:4" x14ac:dyDescent="0.2">
      <c r="D51476" s="343"/>
    </row>
    <row r="51477" spans="4:4" x14ac:dyDescent="0.2">
      <c r="D51477" s="343"/>
    </row>
    <row r="51478" spans="4:4" x14ac:dyDescent="0.2">
      <c r="D51478" s="343"/>
    </row>
    <row r="51479" spans="4:4" x14ac:dyDescent="0.2">
      <c r="D51479" s="343"/>
    </row>
    <row r="51480" spans="4:4" x14ac:dyDescent="0.2">
      <c r="D51480" s="343"/>
    </row>
    <row r="51481" spans="4:4" x14ac:dyDescent="0.2">
      <c r="D51481" s="343"/>
    </row>
    <row r="51482" spans="4:4" x14ac:dyDescent="0.2">
      <c r="D51482" s="343"/>
    </row>
    <row r="51483" spans="4:4" x14ac:dyDescent="0.2">
      <c r="D51483" s="343"/>
    </row>
    <row r="51484" spans="4:4" x14ac:dyDescent="0.2">
      <c r="D51484" s="343"/>
    </row>
    <row r="51485" spans="4:4" x14ac:dyDescent="0.2">
      <c r="D51485" s="343"/>
    </row>
    <row r="51486" spans="4:4" x14ac:dyDescent="0.2">
      <c r="D51486" s="343"/>
    </row>
    <row r="51487" spans="4:4" x14ac:dyDescent="0.2">
      <c r="D51487" s="343"/>
    </row>
    <row r="51488" spans="4:4" x14ac:dyDescent="0.2">
      <c r="D51488" s="343"/>
    </row>
    <row r="51489" spans="4:4" x14ac:dyDescent="0.2">
      <c r="D51489" s="343"/>
    </row>
    <row r="51490" spans="4:4" x14ac:dyDescent="0.2">
      <c r="D51490" s="343"/>
    </row>
    <row r="51491" spans="4:4" x14ac:dyDescent="0.2">
      <c r="D51491" s="343"/>
    </row>
    <row r="51492" spans="4:4" x14ac:dyDescent="0.2">
      <c r="D51492" s="343"/>
    </row>
    <row r="51493" spans="4:4" x14ac:dyDescent="0.2">
      <c r="D51493" s="343"/>
    </row>
    <row r="51494" spans="4:4" x14ac:dyDescent="0.2">
      <c r="D51494" s="343"/>
    </row>
    <row r="51495" spans="4:4" x14ac:dyDescent="0.2">
      <c r="D51495" s="343"/>
    </row>
    <row r="51496" spans="4:4" x14ac:dyDescent="0.2">
      <c r="D51496" s="343"/>
    </row>
    <row r="51497" spans="4:4" x14ac:dyDescent="0.2">
      <c r="D51497" s="343"/>
    </row>
    <row r="51498" spans="4:4" x14ac:dyDescent="0.2">
      <c r="D51498" s="343"/>
    </row>
    <row r="51499" spans="4:4" x14ac:dyDescent="0.2">
      <c r="D51499" s="343"/>
    </row>
    <row r="51500" spans="4:4" x14ac:dyDescent="0.2">
      <c r="D51500" s="343"/>
    </row>
    <row r="51501" spans="4:4" x14ac:dyDescent="0.2">
      <c r="D51501" s="343"/>
    </row>
    <row r="51502" spans="4:4" x14ac:dyDescent="0.2">
      <c r="D51502" s="343"/>
    </row>
    <row r="51503" spans="4:4" x14ac:dyDescent="0.2">
      <c r="D51503" s="343"/>
    </row>
    <row r="51504" spans="4:4" x14ac:dyDescent="0.2">
      <c r="D51504" s="343"/>
    </row>
    <row r="51505" spans="4:4" x14ac:dyDescent="0.2">
      <c r="D51505" s="343"/>
    </row>
    <row r="51506" spans="4:4" x14ac:dyDescent="0.2">
      <c r="D51506" s="343"/>
    </row>
    <row r="51507" spans="4:4" x14ac:dyDescent="0.2">
      <c r="D51507" s="343"/>
    </row>
    <row r="51508" spans="4:4" x14ac:dyDescent="0.2">
      <c r="D51508" s="343"/>
    </row>
    <row r="51509" spans="4:4" x14ac:dyDescent="0.2">
      <c r="D51509" s="343"/>
    </row>
    <row r="51510" spans="4:4" x14ac:dyDescent="0.2">
      <c r="D51510" s="343"/>
    </row>
    <row r="51511" spans="4:4" x14ac:dyDescent="0.2">
      <c r="D51511" s="343"/>
    </row>
    <row r="51512" spans="4:4" x14ac:dyDescent="0.2">
      <c r="D51512" s="343"/>
    </row>
    <row r="51513" spans="4:4" x14ac:dyDescent="0.2">
      <c r="D51513" s="343"/>
    </row>
    <row r="51514" spans="4:4" x14ac:dyDescent="0.2">
      <c r="D51514" s="343"/>
    </row>
    <row r="51515" spans="4:4" x14ac:dyDescent="0.2">
      <c r="D51515" s="343"/>
    </row>
    <row r="51516" spans="4:4" x14ac:dyDescent="0.2">
      <c r="D51516" s="343"/>
    </row>
    <row r="51517" spans="4:4" x14ac:dyDescent="0.2">
      <c r="D51517" s="343"/>
    </row>
    <row r="51518" spans="4:4" x14ac:dyDescent="0.2">
      <c r="D51518" s="343"/>
    </row>
    <row r="51519" spans="4:4" x14ac:dyDescent="0.2">
      <c r="D51519" s="343"/>
    </row>
    <row r="51520" spans="4:4" x14ac:dyDescent="0.2">
      <c r="D51520" s="343"/>
    </row>
    <row r="51521" spans="4:4" x14ac:dyDescent="0.2">
      <c r="D51521" s="343"/>
    </row>
    <row r="51522" spans="4:4" x14ac:dyDescent="0.2">
      <c r="D51522" s="343"/>
    </row>
    <row r="51523" spans="4:4" x14ac:dyDescent="0.2">
      <c r="D51523" s="343"/>
    </row>
    <row r="51524" spans="4:4" x14ac:dyDescent="0.2">
      <c r="D51524" s="343"/>
    </row>
    <row r="51525" spans="4:4" x14ac:dyDescent="0.2">
      <c r="D51525" s="343"/>
    </row>
    <row r="51526" spans="4:4" x14ac:dyDescent="0.2">
      <c r="D51526" s="343"/>
    </row>
    <row r="51527" spans="4:4" x14ac:dyDescent="0.2">
      <c r="D51527" s="343"/>
    </row>
    <row r="51528" spans="4:4" x14ac:dyDescent="0.2">
      <c r="D51528" s="343"/>
    </row>
    <row r="51529" spans="4:4" x14ac:dyDescent="0.2">
      <c r="D51529" s="343"/>
    </row>
    <row r="51530" spans="4:4" x14ac:dyDescent="0.2">
      <c r="D51530" s="343"/>
    </row>
    <row r="51531" spans="4:4" x14ac:dyDescent="0.2">
      <c r="D51531" s="343"/>
    </row>
    <row r="51532" spans="4:4" x14ac:dyDescent="0.2">
      <c r="D51532" s="343"/>
    </row>
    <row r="51533" spans="4:4" x14ac:dyDescent="0.2">
      <c r="D51533" s="343"/>
    </row>
    <row r="51534" spans="4:4" x14ac:dyDescent="0.2">
      <c r="D51534" s="343"/>
    </row>
    <row r="51535" spans="4:4" x14ac:dyDescent="0.2">
      <c r="D51535" s="343"/>
    </row>
    <row r="51536" spans="4:4" x14ac:dyDescent="0.2">
      <c r="D51536" s="343"/>
    </row>
    <row r="51537" spans="4:4" x14ac:dyDescent="0.2">
      <c r="D51537" s="343"/>
    </row>
    <row r="51538" spans="4:4" x14ac:dyDescent="0.2">
      <c r="D51538" s="343"/>
    </row>
    <row r="51539" spans="4:4" x14ac:dyDescent="0.2">
      <c r="D51539" s="343"/>
    </row>
    <row r="51540" spans="4:4" x14ac:dyDescent="0.2">
      <c r="D51540" s="343"/>
    </row>
    <row r="51541" spans="4:4" x14ac:dyDescent="0.2">
      <c r="D51541" s="343"/>
    </row>
    <row r="51542" spans="4:4" x14ac:dyDescent="0.2">
      <c r="D51542" s="343"/>
    </row>
    <row r="51543" spans="4:4" x14ac:dyDescent="0.2">
      <c r="D51543" s="343"/>
    </row>
    <row r="51544" spans="4:4" x14ac:dyDescent="0.2">
      <c r="D51544" s="343"/>
    </row>
    <row r="51545" spans="4:4" x14ac:dyDescent="0.2">
      <c r="D51545" s="343"/>
    </row>
    <row r="51546" spans="4:4" x14ac:dyDescent="0.2">
      <c r="D51546" s="343"/>
    </row>
    <row r="51547" spans="4:4" x14ac:dyDescent="0.2">
      <c r="D51547" s="343"/>
    </row>
    <row r="51548" spans="4:4" x14ac:dyDescent="0.2">
      <c r="D51548" s="343"/>
    </row>
    <row r="51549" spans="4:4" x14ac:dyDescent="0.2">
      <c r="D51549" s="343"/>
    </row>
    <row r="51550" spans="4:4" x14ac:dyDescent="0.2">
      <c r="D51550" s="343"/>
    </row>
    <row r="51551" spans="4:4" x14ac:dyDescent="0.2">
      <c r="D51551" s="343"/>
    </row>
    <row r="51552" spans="4:4" x14ac:dyDescent="0.2">
      <c r="D51552" s="343"/>
    </row>
    <row r="51553" spans="4:4" x14ac:dyDescent="0.2">
      <c r="D51553" s="343"/>
    </row>
    <row r="51554" spans="4:4" x14ac:dyDescent="0.2">
      <c r="D51554" s="343"/>
    </row>
    <row r="51555" spans="4:4" x14ac:dyDescent="0.2">
      <c r="D51555" s="343"/>
    </row>
    <row r="51556" spans="4:4" x14ac:dyDescent="0.2">
      <c r="D51556" s="343"/>
    </row>
    <row r="51557" spans="4:4" x14ac:dyDescent="0.2">
      <c r="D51557" s="343"/>
    </row>
    <row r="51558" spans="4:4" x14ac:dyDescent="0.2">
      <c r="D51558" s="343"/>
    </row>
    <row r="51559" spans="4:4" x14ac:dyDescent="0.2">
      <c r="D51559" s="343"/>
    </row>
    <row r="51560" spans="4:4" x14ac:dyDescent="0.2">
      <c r="D51560" s="343"/>
    </row>
    <row r="51561" spans="4:4" x14ac:dyDescent="0.2">
      <c r="D51561" s="343"/>
    </row>
    <row r="51562" spans="4:4" x14ac:dyDescent="0.2">
      <c r="D51562" s="343"/>
    </row>
    <row r="51563" spans="4:4" x14ac:dyDescent="0.2">
      <c r="D51563" s="343"/>
    </row>
    <row r="51564" spans="4:4" x14ac:dyDescent="0.2">
      <c r="D51564" s="343"/>
    </row>
    <row r="51565" spans="4:4" x14ac:dyDescent="0.2">
      <c r="D51565" s="343"/>
    </row>
    <row r="51566" spans="4:4" x14ac:dyDescent="0.2">
      <c r="D51566" s="343"/>
    </row>
    <row r="51567" spans="4:4" x14ac:dyDescent="0.2">
      <c r="D51567" s="343"/>
    </row>
    <row r="51568" spans="4:4" x14ac:dyDescent="0.2">
      <c r="D51568" s="343"/>
    </row>
    <row r="51569" spans="4:4" x14ac:dyDescent="0.2">
      <c r="D51569" s="343"/>
    </row>
    <row r="51570" spans="4:4" x14ac:dyDescent="0.2">
      <c r="D51570" s="343"/>
    </row>
    <row r="51571" spans="4:4" x14ac:dyDescent="0.2">
      <c r="D51571" s="343"/>
    </row>
    <row r="51572" spans="4:4" x14ac:dyDescent="0.2">
      <c r="D51572" s="343"/>
    </row>
    <row r="51573" spans="4:4" x14ac:dyDescent="0.2">
      <c r="D51573" s="343"/>
    </row>
    <row r="51574" spans="4:4" x14ac:dyDescent="0.2">
      <c r="D51574" s="343"/>
    </row>
    <row r="51575" spans="4:4" x14ac:dyDescent="0.2">
      <c r="D51575" s="343"/>
    </row>
    <row r="51576" spans="4:4" x14ac:dyDescent="0.2">
      <c r="D51576" s="343"/>
    </row>
    <row r="51577" spans="4:4" x14ac:dyDescent="0.2">
      <c r="D51577" s="343"/>
    </row>
    <row r="51578" spans="4:4" x14ac:dyDescent="0.2">
      <c r="D51578" s="343"/>
    </row>
    <row r="51579" spans="4:4" x14ac:dyDescent="0.2">
      <c r="D51579" s="343"/>
    </row>
    <row r="51580" spans="4:4" x14ac:dyDescent="0.2">
      <c r="D51580" s="343"/>
    </row>
    <row r="51581" spans="4:4" x14ac:dyDescent="0.2">
      <c r="D51581" s="343"/>
    </row>
    <row r="51582" spans="4:4" x14ac:dyDescent="0.2">
      <c r="D51582" s="343"/>
    </row>
    <row r="51583" spans="4:4" x14ac:dyDescent="0.2">
      <c r="D51583" s="343"/>
    </row>
    <row r="51584" spans="4:4" x14ac:dyDescent="0.2">
      <c r="D51584" s="343"/>
    </row>
    <row r="51585" spans="4:4" x14ac:dyDescent="0.2">
      <c r="D51585" s="343"/>
    </row>
    <row r="51586" spans="4:4" x14ac:dyDescent="0.2">
      <c r="D51586" s="343"/>
    </row>
    <row r="51587" spans="4:4" x14ac:dyDescent="0.2">
      <c r="D51587" s="343"/>
    </row>
    <row r="51588" spans="4:4" x14ac:dyDescent="0.2">
      <c r="D51588" s="343"/>
    </row>
    <row r="51589" spans="4:4" x14ac:dyDescent="0.2">
      <c r="D51589" s="343"/>
    </row>
    <row r="51590" spans="4:4" x14ac:dyDescent="0.2">
      <c r="D51590" s="343"/>
    </row>
    <row r="51591" spans="4:4" x14ac:dyDescent="0.2">
      <c r="D51591" s="343"/>
    </row>
    <row r="51592" spans="4:4" x14ac:dyDescent="0.2">
      <c r="D51592" s="343"/>
    </row>
    <row r="51593" spans="4:4" x14ac:dyDescent="0.2">
      <c r="D51593" s="343"/>
    </row>
    <row r="51594" spans="4:4" x14ac:dyDescent="0.2">
      <c r="D51594" s="343"/>
    </row>
    <row r="51595" spans="4:4" x14ac:dyDescent="0.2">
      <c r="D51595" s="343"/>
    </row>
    <row r="51596" spans="4:4" x14ac:dyDescent="0.2">
      <c r="D51596" s="343"/>
    </row>
    <row r="51597" spans="4:4" x14ac:dyDescent="0.2">
      <c r="D51597" s="343"/>
    </row>
    <row r="51598" spans="4:4" x14ac:dyDescent="0.2">
      <c r="D51598" s="343"/>
    </row>
    <row r="51599" spans="4:4" x14ac:dyDescent="0.2">
      <c r="D51599" s="343"/>
    </row>
    <row r="51600" spans="4:4" x14ac:dyDescent="0.2">
      <c r="D51600" s="343"/>
    </row>
    <row r="51601" spans="4:4" x14ac:dyDescent="0.2">
      <c r="D51601" s="343"/>
    </row>
    <row r="51602" spans="4:4" x14ac:dyDescent="0.2">
      <c r="D51602" s="343"/>
    </row>
    <row r="51603" spans="4:4" x14ac:dyDescent="0.2">
      <c r="D51603" s="343"/>
    </row>
    <row r="51604" spans="4:4" x14ac:dyDescent="0.2">
      <c r="D51604" s="343"/>
    </row>
    <row r="51605" spans="4:4" x14ac:dyDescent="0.2">
      <c r="D51605" s="343"/>
    </row>
    <row r="51606" spans="4:4" x14ac:dyDescent="0.2">
      <c r="D51606" s="343"/>
    </row>
    <row r="51607" spans="4:4" x14ac:dyDescent="0.2">
      <c r="D51607" s="343"/>
    </row>
    <row r="51608" spans="4:4" x14ac:dyDescent="0.2">
      <c r="D51608" s="343"/>
    </row>
    <row r="51609" spans="4:4" x14ac:dyDescent="0.2">
      <c r="D51609" s="343"/>
    </row>
    <row r="51610" spans="4:4" x14ac:dyDescent="0.2">
      <c r="D51610" s="343"/>
    </row>
    <row r="51611" spans="4:4" x14ac:dyDescent="0.2">
      <c r="D51611" s="343"/>
    </row>
    <row r="51612" spans="4:4" x14ac:dyDescent="0.2">
      <c r="D51612" s="343"/>
    </row>
    <row r="51613" spans="4:4" x14ac:dyDescent="0.2">
      <c r="D51613" s="343"/>
    </row>
    <row r="51614" spans="4:4" x14ac:dyDescent="0.2">
      <c r="D51614" s="343"/>
    </row>
    <row r="51615" spans="4:4" x14ac:dyDescent="0.2">
      <c r="D51615" s="343"/>
    </row>
    <row r="51616" spans="4:4" x14ac:dyDescent="0.2">
      <c r="D51616" s="343"/>
    </row>
    <row r="51617" spans="4:4" x14ac:dyDescent="0.2">
      <c r="D51617" s="343"/>
    </row>
    <row r="51618" spans="4:4" x14ac:dyDescent="0.2">
      <c r="D51618" s="343"/>
    </row>
    <row r="51619" spans="4:4" x14ac:dyDescent="0.2">
      <c r="D51619" s="343"/>
    </row>
    <row r="51620" spans="4:4" x14ac:dyDescent="0.2">
      <c r="D51620" s="343"/>
    </row>
    <row r="51621" spans="4:4" x14ac:dyDescent="0.2">
      <c r="D51621" s="343"/>
    </row>
    <row r="51622" spans="4:4" x14ac:dyDescent="0.2">
      <c r="D51622" s="343"/>
    </row>
    <row r="51623" spans="4:4" x14ac:dyDescent="0.2">
      <c r="D51623" s="343"/>
    </row>
    <row r="51624" spans="4:4" x14ac:dyDescent="0.2">
      <c r="D51624" s="343"/>
    </row>
    <row r="51625" spans="4:4" x14ac:dyDescent="0.2">
      <c r="D51625" s="343"/>
    </row>
    <row r="51626" spans="4:4" x14ac:dyDescent="0.2">
      <c r="D51626" s="343"/>
    </row>
    <row r="51627" spans="4:4" x14ac:dyDescent="0.2">
      <c r="D51627" s="343"/>
    </row>
    <row r="51628" spans="4:4" x14ac:dyDescent="0.2">
      <c r="D51628" s="343"/>
    </row>
    <row r="51629" spans="4:4" x14ac:dyDescent="0.2">
      <c r="D51629" s="343"/>
    </row>
    <row r="51630" spans="4:4" x14ac:dyDescent="0.2">
      <c r="D51630" s="343"/>
    </row>
    <row r="51631" spans="4:4" x14ac:dyDescent="0.2">
      <c r="D51631" s="343"/>
    </row>
    <row r="51632" spans="4:4" x14ac:dyDescent="0.2">
      <c r="D51632" s="343"/>
    </row>
    <row r="51633" spans="4:4" x14ac:dyDescent="0.2">
      <c r="D51633" s="343"/>
    </row>
    <row r="51634" spans="4:4" x14ac:dyDescent="0.2">
      <c r="D51634" s="343"/>
    </row>
    <row r="51635" spans="4:4" x14ac:dyDescent="0.2">
      <c r="D51635" s="343"/>
    </row>
    <row r="51636" spans="4:4" x14ac:dyDescent="0.2">
      <c r="D51636" s="343"/>
    </row>
    <row r="51637" spans="4:4" x14ac:dyDescent="0.2">
      <c r="D51637" s="343"/>
    </row>
    <row r="51638" spans="4:4" x14ac:dyDescent="0.2">
      <c r="D51638" s="343"/>
    </row>
    <row r="51639" spans="4:4" x14ac:dyDescent="0.2">
      <c r="D51639" s="343"/>
    </row>
    <row r="51640" spans="4:4" x14ac:dyDescent="0.2">
      <c r="D51640" s="343"/>
    </row>
    <row r="51641" spans="4:4" x14ac:dyDescent="0.2">
      <c r="D51641" s="343"/>
    </row>
    <row r="51642" spans="4:4" x14ac:dyDescent="0.2">
      <c r="D51642" s="343"/>
    </row>
    <row r="51643" spans="4:4" x14ac:dyDescent="0.2">
      <c r="D51643" s="343"/>
    </row>
    <row r="51644" spans="4:4" x14ac:dyDescent="0.2">
      <c r="D51644" s="343"/>
    </row>
    <row r="51645" spans="4:4" x14ac:dyDescent="0.2">
      <c r="D51645" s="343"/>
    </row>
    <row r="51646" spans="4:4" x14ac:dyDescent="0.2">
      <c r="D51646" s="343"/>
    </row>
    <row r="51647" spans="4:4" x14ac:dyDescent="0.2">
      <c r="D51647" s="343"/>
    </row>
    <row r="51648" spans="4:4" x14ac:dyDescent="0.2">
      <c r="D51648" s="343"/>
    </row>
    <row r="51649" spans="4:4" x14ac:dyDescent="0.2">
      <c r="D51649" s="343"/>
    </row>
    <row r="51650" spans="4:4" x14ac:dyDescent="0.2">
      <c r="D51650" s="343"/>
    </row>
    <row r="51651" spans="4:4" x14ac:dyDescent="0.2">
      <c r="D51651" s="343"/>
    </row>
    <row r="51652" spans="4:4" x14ac:dyDescent="0.2">
      <c r="D51652" s="343"/>
    </row>
    <row r="51653" spans="4:4" x14ac:dyDescent="0.2">
      <c r="D51653" s="343"/>
    </row>
    <row r="51654" spans="4:4" x14ac:dyDescent="0.2">
      <c r="D51654" s="343"/>
    </row>
    <row r="51655" spans="4:4" x14ac:dyDescent="0.2">
      <c r="D51655" s="343"/>
    </row>
    <row r="51656" spans="4:4" x14ac:dyDescent="0.2">
      <c r="D51656" s="343"/>
    </row>
    <row r="51657" spans="4:4" x14ac:dyDescent="0.2">
      <c r="D51657" s="343"/>
    </row>
    <row r="51658" spans="4:4" x14ac:dyDescent="0.2">
      <c r="D51658" s="343"/>
    </row>
    <row r="51659" spans="4:4" x14ac:dyDescent="0.2">
      <c r="D51659" s="343"/>
    </row>
    <row r="51660" spans="4:4" x14ac:dyDescent="0.2">
      <c r="D51660" s="343"/>
    </row>
    <row r="51661" spans="4:4" x14ac:dyDescent="0.2">
      <c r="D51661" s="343"/>
    </row>
    <row r="51662" spans="4:4" x14ac:dyDescent="0.2">
      <c r="D51662" s="343"/>
    </row>
    <row r="51663" spans="4:4" x14ac:dyDescent="0.2">
      <c r="D51663" s="343"/>
    </row>
    <row r="51664" spans="4:4" x14ac:dyDescent="0.2">
      <c r="D51664" s="343"/>
    </row>
    <row r="51665" spans="4:4" x14ac:dyDescent="0.2">
      <c r="D51665" s="343"/>
    </row>
    <row r="51666" spans="4:4" x14ac:dyDescent="0.2">
      <c r="D51666" s="343"/>
    </row>
    <row r="51667" spans="4:4" x14ac:dyDescent="0.2">
      <c r="D51667" s="343"/>
    </row>
    <row r="51668" spans="4:4" x14ac:dyDescent="0.2">
      <c r="D51668" s="343"/>
    </row>
    <row r="51669" spans="4:4" x14ac:dyDescent="0.2">
      <c r="D51669" s="343"/>
    </row>
    <row r="51670" spans="4:4" x14ac:dyDescent="0.2">
      <c r="D51670" s="343"/>
    </row>
    <row r="51671" spans="4:4" x14ac:dyDescent="0.2">
      <c r="D51671" s="343"/>
    </row>
    <row r="51672" spans="4:4" x14ac:dyDescent="0.2">
      <c r="D51672" s="343"/>
    </row>
    <row r="51673" spans="4:4" x14ac:dyDescent="0.2">
      <c r="D51673" s="343"/>
    </row>
    <row r="51674" spans="4:4" x14ac:dyDescent="0.2">
      <c r="D51674" s="343"/>
    </row>
    <row r="51675" spans="4:4" x14ac:dyDescent="0.2">
      <c r="D51675" s="343"/>
    </row>
    <row r="51676" spans="4:4" x14ac:dyDescent="0.2">
      <c r="D51676" s="343"/>
    </row>
    <row r="51677" spans="4:4" x14ac:dyDescent="0.2">
      <c r="D51677" s="343"/>
    </row>
    <row r="51678" spans="4:4" x14ac:dyDescent="0.2">
      <c r="D51678" s="343"/>
    </row>
    <row r="51679" spans="4:4" x14ac:dyDescent="0.2">
      <c r="D51679" s="343"/>
    </row>
    <row r="51680" spans="4:4" x14ac:dyDescent="0.2">
      <c r="D51680" s="343"/>
    </row>
    <row r="51681" spans="4:4" x14ac:dyDescent="0.2">
      <c r="D51681" s="343"/>
    </row>
    <row r="51682" spans="4:4" x14ac:dyDescent="0.2">
      <c r="D51682" s="343"/>
    </row>
    <row r="51683" spans="4:4" x14ac:dyDescent="0.2">
      <c r="D51683" s="343"/>
    </row>
    <row r="51684" spans="4:4" x14ac:dyDescent="0.2">
      <c r="D51684" s="343"/>
    </row>
    <row r="51685" spans="4:4" x14ac:dyDescent="0.2">
      <c r="D51685" s="343"/>
    </row>
    <row r="51686" spans="4:4" x14ac:dyDescent="0.2">
      <c r="D51686" s="343"/>
    </row>
    <row r="51687" spans="4:4" x14ac:dyDescent="0.2">
      <c r="D51687" s="343"/>
    </row>
    <row r="51688" spans="4:4" x14ac:dyDescent="0.2">
      <c r="D51688" s="343"/>
    </row>
    <row r="51689" spans="4:4" x14ac:dyDescent="0.2">
      <c r="D51689" s="343"/>
    </row>
    <row r="51690" spans="4:4" x14ac:dyDescent="0.2">
      <c r="D51690" s="343"/>
    </row>
    <row r="51691" spans="4:4" x14ac:dyDescent="0.2">
      <c r="D51691" s="343"/>
    </row>
    <row r="51692" spans="4:4" x14ac:dyDescent="0.2">
      <c r="D51692" s="343"/>
    </row>
    <row r="51693" spans="4:4" x14ac:dyDescent="0.2">
      <c r="D51693" s="343"/>
    </row>
    <row r="51694" spans="4:4" x14ac:dyDescent="0.2">
      <c r="D51694" s="343"/>
    </row>
    <row r="51695" spans="4:4" x14ac:dyDescent="0.2">
      <c r="D51695" s="343"/>
    </row>
    <row r="51696" spans="4:4" x14ac:dyDescent="0.2">
      <c r="D51696" s="343"/>
    </row>
    <row r="51697" spans="4:4" x14ac:dyDescent="0.2">
      <c r="D51697" s="343"/>
    </row>
    <row r="51698" spans="4:4" x14ac:dyDescent="0.2">
      <c r="D51698" s="343"/>
    </row>
    <row r="51699" spans="4:4" x14ac:dyDescent="0.2">
      <c r="D51699" s="343"/>
    </row>
    <row r="51700" spans="4:4" x14ac:dyDescent="0.2">
      <c r="D51700" s="343"/>
    </row>
    <row r="51701" spans="4:4" x14ac:dyDescent="0.2">
      <c r="D51701" s="343"/>
    </row>
    <row r="51702" spans="4:4" x14ac:dyDescent="0.2">
      <c r="D51702" s="343"/>
    </row>
    <row r="51703" spans="4:4" x14ac:dyDescent="0.2">
      <c r="D51703" s="343"/>
    </row>
    <row r="51704" spans="4:4" x14ac:dyDescent="0.2">
      <c r="D51704" s="343"/>
    </row>
    <row r="51705" spans="4:4" x14ac:dyDescent="0.2">
      <c r="D51705" s="343"/>
    </row>
    <row r="51706" spans="4:4" x14ac:dyDescent="0.2">
      <c r="D51706" s="343"/>
    </row>
    <row r="51707" spans="4:4" x14ac:dyDescent="0.2">
      <c r="D51707" s="343"/>
    </row>
    <row r="51708" spans="4:4" x14ac:dyDescent="0.2">
      <c r="D51708" s="343"/>
    </row>
    <row r="51709" spans="4:4" x14ac:dyDescent="0.2">
      <c r="D51709" s="343"/>
    </row>
    <row r="51710" spans="4:4" x14ac:dyDescent="0.2">
      <c r="D51710" s="343"/>
    </row>
    <row r="51711" spans="4:4" x14ac:dyDescent="0.2">
      <c r="D51711" s="343"/>
    </row>
    <row r="51712" spans="4:4" x14ac:dyDescent="0.2">
      <c r="D51712" s="343"/>
    </row>
    <row r="51713" spans="4:4" x14ac:dyDescent="0.2">
      <c r="D51713" s="343"/>
    </row>
    <row r="51714" spans="4:4" x14ac:dyDescent="0.2">
      <c r="D51714" s="343"/>
    </row>
    <row r="51715" spans="4:4" x14ac:dyDescent="0.2">
      <c r="D51715" s="343"/>
    </row>
    <row r="51716" spans="4:4" x14ac:dyDescent="0.2">
      <c r="D51716" s="343"/>
    </row>
    <row r="51717" spans="4:4" x14ac:dyDescent="0.2">
      <c r="D51717" s="343"/>
    </row>
    <row r="51718" spans="4:4" x14ac:dyDescent="0.2">
      <c r="D51718" s="343"/>
    </row>
    <row r="51719" spans="4:4" x14ac:dyDescent="0.2">
      <c r="D51719" s="343"/>
    </row>
    <row r="51720" spans="4:4" x14ac:dyDescent="0.2">
      <c r="D51720" s="343"/>
    </row>
    <row r="51721" spans="4:4" x14ac:dyDescent="0.2">
      <c r="D51721" s="343"/>
    </row>
    <row r="51722" spans="4:4" x14ac:dyDescent="0.2">
      <c r="D51722" s="343"/>
    </row>
    <row r="51723" spans="4:4" x14ac:dyDescent="0.2">
      <c r="D51723" s="343"/>
    </row>
    <row r="51724" spans="4:4" x14ac:dyDescent="0.2">
      <c r="D51724" s="343"/>
    </row>
    <row r="51725" spans="4:4" x14ac:dyDescent="0.2">
      <c r="D51725" s="343"/>
    </row>
    <row r="51726" spans="4:4" x14ac:dyDescent="0.2">
      <c r="D51726" s="343"/>
    </row>
    <row r="51727" spans="4:4" x14ac:dyDescent="0.2">
      <c r="D51727" s="343"/>
    </row>
    <row r="51728" spans="4:4" x14ac:dyDescent="0.2">
      <c r="D51728" s="343"/>
    </row>
    <row r="51729" spans="4:4" x14ac:dyDescent="0.2">
      <c r="D51729" s="343"/>
    </row>
    <row r="51730" spans="4:4" x14ac:dyDescent="0.2">
      <c r="D51730" s="343"/>
    </row>
    <row r="51731" spans="4:4" x14ac:dyDescent="0.2">
      <c r="D51731" s="343"/>
    </row>
    <row r="51732" spans="4:4" x14ac:dyDescent="0.2">
      <c r="D51732" s="343"/>
    </row>
    <row r="51733" spans="4:4" x14ac:dyDescent="0.2">
      <c r="D51733" s="343"/>
    </row>
    <row r="51734" spans="4:4" x14ac:dyDescent="0.2">
      <c r="D51734" s="343"/>
    </row>
    <row r="51735" spans="4:4" x14ac:dyDescent="0.2">
      <c r="D51735" s="343"/>
    </row>
    <row r="51736" spans="4:4" x14ac:dyDescent="0.2">
      <c r="D51736" s="343"/>
    </row>
    <row r="51737" spans="4:4" x14ac:dyDescent="0.2">
      <c r="D51737" s="343"/>
    </row>
    <row r="51738" spans="4:4" x14ac:dyDescent="0.2">
      <c r="D51738" s="343"/>
    </row>
    <row r="51739" spans="4:4" x14ac:dyDescent="0.2">
      <c r="D51739" s="343"/>
    </row>
    <row r="51740" spans="4:4" x14ac:dyDescent="0.2">
      <c r="D51740" s="343"/>
    </row>
    <row r="51741" spans="4:4" x14ac:dyDescent="0.2">
      <c r="D51741" s="343"/>
    </row>
    <row r="51742" spans="4:4" x14ac:dyDescent="0.2">
      <c r="D51742" s="343"/>
    </row>
    <row r="51743" spans="4:4" x14ac:dyDescent="0.2">
      <c r="D51743" s="343"/>
    </row>
    <row r="51744" spans="4:4" x14ac:dyDescent="0.2">
      <c r="D51744" s="343"/>
    </row>
    <row r="51745" spans="4:4" x14ac:dyDescent="0.2">
      <c r="D51745" s="343"/>
    </row>
    <row r="51746" spans="4:4" x14ac:dyDescent="0.2">
      <c r="D51746" s="343"/>
    </row>
    <row r="51747" spans="4:4" x14ac:dyDescent="0.2">
      <c r="D51747" s="343"/>
    </row>
    <row r="51748" spans="4:4" x14ac:dyDescent="0.2">
      <c r="D51748" s="343"/>
    </row>
    <row r="51749" spans="4:4" x14ac:dyDescent="0.2">
      <c r="D51749" s="343"/>
    </row>
    <row r="51750" spans="4:4" x14ac:dyDescent="0.2">
      <c r="D51750" s="343"/>
    </row>
    <row r="51751" spans="4:4" x14ac:dyDescent="0.2">
      <c r="D51751" s="343"/>
    </row>
    <row r="51752" spans="4:4" x14ac:dyDescent="0.2">
      <c r="D51752" s="343"/>
    </row>
    <row r="51753" spans="4:4" x14ac:dyDescent="0.2">
      <c r="D51753" s="343"/>
    </row>
    <row r="51754" spans="4:4" x14ac:dyDescent="0.2">
      <c r="D51754" s="343"/>
    </row>
    <row r="51755" spans="4:4" x14ac:dyDescent="0.2">
      <c r="D51755" s="343"/>
    </row>
    <row r="51756" spans="4:4" x14ac:dyDescent="0.2">
      <c r="D51756" s="343"/>
    </row>
    <row r="51757" spans="4:4" x14ac:dyDescent="0.2">
      <c r="D51757" s="343"/>
    </row>
    <row r="51758" spans="4:4" x14ac:dyDescent="0.2">
      <c r="D51758" s="343"/>
    </row>
    <row r="51759" spans="4:4" x14ac:dyDescent="0.2">
      <c r="D51759" s="343"/>
    </row>
    <row r="51760" spans="4:4" x14ac:dyDescent="0.2">
      <c r="D51760" s="343"/>
    </row>
    <row r="51761" spans="4:4" x14ac:dyDescent="0.2">
      <c r="D51761" s="343"/>
    </row>
    <row r="51762" spans="4:4" x14ac:dyDescent="0.2">
      <c r="D51762" s="343"/>
    </row>
    <row r="51763" spans="4:4" x14ac:dyDescent="0.2">
      <c r="D51763" s="343"/>
    </row>
    <row r="51764" spans="4:4" x14ac:dyDescent="0.2">
      <c r="D51764" s="343"/>
    </row>
    <row r="51765" spans="4:4" x14ac:dyDescent="0.2">
      <c r="D51765" s="343"/>
    </row>
    <row r="51766" spans="4:4" x14ac:dyDescent="0.2">
      <c r="D51766" s="343"/>
    </row>
    <row r="51767" spans="4:4" x14ac:dyDescent="0.2">
      <c r="D51767" s="343"/>
    </row>
    <row r="51768" spans="4:4" x14ac:dyDescent="0.2">
      <c r="D51768" s="343"/>
    </row>
    <row r="51769" spans="4:4" x14ac:dyDescent="0.2">
      <c r="D51769" s="343"/>
    </row>
    <row r="51770" spans="4:4" x14ac:dyDescent="0.2">
      <c r="D51770" s="343"/>
    </row>
    <row r="51771" spans="4:4" x14ac:dyDescent="0.2">
      <c r="D51771" s="343"/>
    </row>
    <row r="51772" spans="4:4" x14ac:dyDescent="0.2">
      <c r="D51772" s="343"/>
    </row>
    <row r="51773" spans="4:4" x14ac:dyDescent="0.2">
      <c r="D51773" s="343"/>
    </row>
    <row r="51774" spans="4:4" x14ac:dyDescent="0.2">
      <c r="D51774" s="343"/>
    </row>
    <row r="51775" spans="4:4" x14ac:dyDescent="0.2">
      <c r="D51775" s="343"/>
    </row>
    <row r="51776" spans="4:4" x14ac:dyDescent="0.2">
      <c r="D51776" s="343"/>
    </row>
    <row r="51777" spans="4:4" x14ac:dyDescent="0.2">
      <c r="D51777" s="343"/>
    </row>
    <row r="51778" spans="4:4" x14ac:dyDescent="0.2">
      <c r="D51778" s="343"/>
    </row>
    <row r="51779" spans="4:4" x14ac:dyDescent="0.2">
      <c r="D51779" s="343"/>
    </row>
    <row r="51780" spans="4:4" x14ac:dyDescent="0.2">
      <c r="D51780" s="343"/>
    </row>
    <row r="51781" spans="4:4" x14ac:dyDescent="0.2">
      <c r="D51781" s="343"/>
    </row>
    <row r="51782" spans="4:4" x14ac:dyDescent="0.2">
      <c r="D51782" s="343"/>
    </row>
    <row r="51783" spans="4:4" x14ac:dyDescent="0.2">
      <c r="D51783" s="343"/>
    </row>
    <row r="51784" spans="4:4" x14ac:dyDescent="0.2">
      <c r="D51784" s="343"/>
    </row>
    <row r="51785" spans="4:4" x14ac:dyDescent="0.2">
      <c r="D51785" s="343"/>
    </row>
    <row r="51786" spans="4:4" x14ac:dyDescent="0.2">
      <c r="D51786" s="343"/>
    </row>
    <row r="51787" spans="4:4" x14ac:dyDescent="0.2">
      <c r="D51787" s="343"/>
    </row>
    <row r="51788" spans="4:4" x14ac:dyDescent="0.2">
      <c r="D51788" s="343"/>
    </row>
    <row r="51789" spans="4:4" x14ac:dyDescent="0.2">
      <c r="D51789" s="343"/>
    </row>
    <row r="51790" spans="4:4" x14ac:dyDescent="0.2">
      <c r="D51790" s="343"/>
    </row>
    <row r="51791" spans="4:4" x14ac:dyDescent="0.2">
      <c r="D51791" s="343"/>
    </row>
    <row r="51792" spans="4:4" x14ac:dyDescent="0.2">
      <c r="D51792" s="343"/>
    </row>
    <row r="51793" spans="4:4" x14ac:dyDescent="0.2">
      <c r="D51793" s="343"/>
    </row>
    <row r="51794" spans="4:4" x14ac:dyDescent="0.2">
      <c r="D51794" s="343"/>
    </row>
    <row r="51795" spans="4:4" x14ac:dyDescent="0.2">
      <c r="D51795" s="343"/>
    </row>
    <row r="51796" spans="4:4" x14ac:dyDescent="0.2">
      <c r="D51796" s="343"/>
    </row>
    <row r="51797" spans="4:4" x14ac:dyDescent="0.2">
      <c r="D51797" s="343"/>
    </row>
    <row r="51798" spans="4:4" x14ac:dyDescent="0.2">
      <c r="D51798" s="343"/>
    </row>
    <row r="51799" spans="4:4" x14ac:dyDescent="0.2">
      <c r="D51799" s="343"/>
    </row>
    <row r="51800" spans="4:4" x14ac:dyDescent="0.2">
      <c r="D51800" s="343"/>
    </row>
    <row r="51801" spans="4:4" x14ac:dyDescent="0.2">
      <c r="D51801" s="343"/>
    </row>
    <row r="51802" spans="4:4" x14ac:dyDescent="0.2">
      <c r="D51802" s="343"/>
    </row>
    <row r="51803" spans="4:4" x14ac:dyDescent="0.2">
      <c r="D51803" s="343"/>
    </row>
    <row r="51804" spans="4:4" x14ac:dyDescent="0.2">
      <c r="D51804" s="343"/>
    </row>
    <row r="51805" spans="4:4" x14ac:dyDescent="0.2">
      <c r="D51805" s="343"/>
    </row>
    <row r="51806" spans="4:4" x14ac:dyDescent="0.2">
      <c r="D51806" s="343"/>
    </row>
    <row r="51807" spans="4:4" x14ac:dyDescent="0.2">
      <c r="D51807" s="343"/>
    </row>
    <row r="51808" spans="4:4" x14ac:dyDescent="0.2">
      <c r="D51808" s="343"/>
    </row>
    <row r="51809" spans="4:4" x14ac:dyDescent="0.2">
      <c r="D51809" s="343"/>
    </row>
    <row r="51810" spans="4:4" x14ac:dyDescent="0.2">
      <c r="D51810" s="343"/>
    </row>
    <row r="51811" spans="4:4" x14ac:dyDescent="0.2">
      <c r="D51811" s="343"/>
    </row>
    <row r="51812" spans="4:4" x14ac:dyDescent="0.2">
      <c r="D51812" s="343"/>
    </row>
    <row r="51813" spans="4:4" x14ac:dyDescent="0.2">
      <c r="D51813" s="343"/>
    </row>
    <row r="51814" spans="4:4" x14ac:dyDescent="0.2">
      <c r="D51814" s="343"/>
    </row>
    <row r="51815" spans="4:4" x14ac:dyDescent="0.2">
      <c r="D51815" s="343"/>
    </row>
    <row r="51816" spans="4:4" x14ac:dyDescent="0.2">
      <c r="D51816" s="343"/>
    </row>
    <row r="51817" spans="4:4" x14ac:dyDescent="0.2">
      <c r="D51817" s="343"/>
    </row>
    <row r="51818" spans="4:4" x14ac:dyDescent="0.2">
      <c r="D51818" s="343"/>
    </row>
    <row r="51819" spans="4:4" x14ac:dyDescent="0.2">
      <c r="D51819" s="343"/>
    </row>
    <row r="51820" spans="4:4" x14ac:dyDescent="0.2">
      <c r="D51820" s="343"/>
    </row>
    <row r="51821" spans="4:4" x14ac:dyDescent="0.2">
      <c r="D51821" s="343"/>
    </row>
    <row r="51822" spans="4:4" x14ac:dyDescent="0.2">
      <c r="D51822" s="343"/>
    </row>
    <row r="51823" spans="4:4" x14ac:dyDescent="0.2">
      <c r="D51823" s="343"/>
    </row>
    <row r="51824" spans="4:4" x14ac:dyDescent="0.2">
      <c r="D51824" s="343"/>
    </row>
    <row r="51825" spans="4:4" x14ac:dyDescent="0.2">
      <c r="D51825" s="343"/>
    </row>
    <row r="51826" spans="4:4" x14ac:dyDescent="0.2">
      <c r="D51826" s="343"/>
    </row>
    <row r="51827" spans="4:4" x14ac:dyDescent="0.2">
      <c r="D51827" s="343"/>
    </row>
    <row r="51828" spans="4:4" x14ac:dyDescent="0.2">
      <c r="D51828" s="343"/>
    </row>
    <row r="51829" spans="4:4" x14ac:dyDescent="0.2">
      <c r="D51829" s="343"/>
    </row>
    <row r="51830" spans="4:4" x14ac:dyDescent="0.2">
      <c r="D51830" s="343"/>
    </row>
    <row r="51831" spans="4:4" x14ac:dyDescent="0.2">
      <c r="D51831" s="343"/>
    </row>
    <row r="51832" spans="4:4" x14ac:dyDescent="0.2">
      <c r="D51832" s="343"/>
    </row>
    <row r="51833" spans="4:4" x14ac:dyDescent="0.2">
      <c r="D51833" s="343"/>
    </row>
    <row r="51834" spans="4:4" x14ac:dyDescent="0.2">
      <c r="D51834" s="343"/>
    </row>
    <row r="51835" spans="4:4" x14ac:dyDescent="0.2">
      <c r="D51835" s="343"/>
    </row>
    <row r="51836" spans="4:4" x14ac:dyDescent="0.2">
      <c r="D51836" s="343"/>
    </row>
    <row r="51837" spans="4:4" x14ac:dyDescent="0.2">
      <c r="D51837" s="343"/>
    </row>
    <row r="51838" spans="4:4" x14ac:dyDescent="0.2">
      <c r="D51838" s="343"/>
    </row>
    <row r="51839" spans="4:4" x14ac:dyDescent="0.2">
      <c r="D51839" s="343"/>
    </row>
    <row r="51840" spans="4:4" x14ac:dyDescent="0.2">
      <c r="D51840" s="343"/>
    </row>
    <row r="51841" spans="4:4" x14ac:dyDescent="0.2">
      <c r="D51841" s="343"/>
    </row>
    <row r="51842" spans="4:4" x14ac:dyDescent="0.2">
      <c r="D51842" s="343"/>
    </row>
    <row r="51843" spans="4:4" x14ac:dyDescent="0.2">
      <c r="D51843" s="343"/>
    </row>
    <row r="51844" spans="4:4" x14ac:dyDescent="0.2">
      <c r="D51844" s="343"/>
    </row>
    <row r="51845" spans="4:4" x14ac:dyDescent="0.2">
      <c r="D51845" s="343"/>
    </row>
    <row r="51846" spans="4:4" x14ac:dyDescent="0.2">
      <c r="D51846" s="343"/>
    </row>
    <row r="51847" spans="4:4" x14ac:dyDescent="0.2">
      <c r="D51847" s="343"/>
    </row>
    <row r="51848" spans="4:4" x14ac:dyDescent="0.2">
      <c r="D51848" s="343"/>
    </row>
    <row r="51849" spans="4:4" x14ac:dyDescent="0.2">
      <c r="D51849" s="343"/>
    </row>
    <row r="51850" spans="4:4" x14ac:dyDescent="0.2">
      <c r="D51850" s="343"/>
    </row>
    <row r="51851" spans="4:4" x14ac:dyDescent="0.2">
      <c r="D51851" s="343"/>
    </row>
    <row r="51852" spans="4:4" x14ac:dyDescent="0.2">
      <c r="D51852" s="343"/>
    </row>
    <row r="51853" spans="4:4" x14ac:dyDescent="0.2">
      <c r="D51853" s="343"/>
    </row>
    <row r="51854" spans="4:4" x14ac:dyDescent="0.2">
      <c r="D51854" s="343"/>
    </row>
    <row r="51855" spans="4:4" x14ac:dyDescent="0.2">
      <c r="D51855" s="343"/>
    </row>
    <row r="51856" spans="4:4" x14ac:dyDescent="0.2">
      <c r="D51856" s="343"/>
    </row>
    <row r="51857" spans="4:4" x14ac:dyDescent="0.2">
      <c r="D51857" s="343"/>
    </row>
    <row r="51858" spans="4:4" x14ac:dyDescent="0.2">
      <c r="D51858" s="343"/>
    </row>
    <row r="51859" spans="4:4" x14ac:dyDescent="0.2">
      <c r="D51859" s="343"/>
    </row>
    <row r="51860" spans="4:4" x14ac:dyDescent="0.2">
      <c r="D51860" s="343"/>
    </row>
    <row r="51861" spans="4:4" x14ac:dyDescent="0.2">
      <c r="D51861" s="343"/>
    </row>
    <row r="51862" spans="4:4" x14ac:dyDescent="0.2">
      <c r="D51862" s="343"/>
    </row>
    <row r="51863" spans="4:4" x14ac:dyDescent="0.2">
      <c r="D51863" s="343"/>
    </row>
    <row r="51864" spans="4:4" x14ac:dyDescent="0.2">
      <c r="D51864" s="343"/>
    </row>
    <row r="51865" spans="4:4" x14ac:dyDescent="0.2">
      <c r="D51865" s="343"/>
    </row>
    <row r="51866" spans="4:4" x14ac:dyDescent="0.2">
      <c r="D51866" s="343"/>
    </row>
    <row r="51867" spans="4:4" x14ac:dyDescent="0.2">
      <c r="D51867" s="343"/>
    </row>
    <row r="51868" spans="4:4" x14ac:dyDescent="0.2">
      <c r="D51868" s="343"/>
    </row>
    <row r="51869" spans="4:4" x14ac:dyDescent="0.2">
      <c r="D51869" s="343"/>
    </row>
    <row r="51870" spans="4:4" x14ac:dyDescent="0.2">
      <c r="D51870" s="343"/>
    </row>
    <row r="51871" spans="4:4" x14ac:dyDescent="0.2">
      <c r="D51871" s="343"/>
    </row>
    <row r="51872" spans="4:4" x14ac:dyDescent="0.2">
      <c r="D51872" s="343"/>
    </row>
    <row r="51873" spans="4:4" x14ac:dyDescent="0.2">
      <c r="D51873" s="343"/>
    </row>
    <row r="51874" spans="4:4" x14ac:dyDescent="0.2">
      <c r="D51874" s="343"/>
    </row>
    <row r="51875" spans="4:4" x14ac:dyDescent="0.2">
      <c r="D51875" s="343"/>
    </row>
    <row r="51876" spans="4:4" x14ac:dyDescent="0.2">
      <c r="D51876" s="343"/>
    </row>
    <row r="51877" spans="4:4" x14ac:dyDescent="0.2">
      <c r="D51877" s="343"/>
    </row>
    <row r="51878" spans="4:4" x14ac:dyDescent="0.2">
      <c r="D51878" s="343"/>
    </row>
    <row r="51879" spans="4:4" x14ac:dyDescent="0.2">
      <c r="D51879" s="343"/>
    </row>
    <row r="51880" spans="4:4" x14ac:dyDescent="0.2">
      <c r="D51880" s="343"/>
    </row>
    <row r="51881" spans="4:4" x14ac:dyDescent="0.2">
      <c r="D51881" s="343"/>
    </row>
    <row r="51882" spans="4:4" x14ac:dyDescent="0.2">
      <c r="D51882" s="343"/>
    </row>
    <row r="51883" spans="4:4" x14ac:dyDescent="0.2">
      <c r="D51883" s="343"/>
    </row>
    <row r="51884" spans="4:4" x14ac:dyDescent="0.2">
      <c r="D51884" s="343"/>
    </row>
    <row r="51885" spans="4:4" x14ac:dyDescent="0.2">
      <c r="D51885" s="343"/>
    </row>
    <row r="51886" spans="4:4" x14ac:dyDescent="0.2">
      <c r="D51886" s="343"/>
    </row>
    <row r="51887" spans="4:4" x14ac:dyDescent="0.2">
      <c r="D51887" s="343"/>
    </row>
    <row r="51888" spans="4:4" x14ac:dyDescent="0.2">
      <c r="D51888" s="343"/>
    </row>
    <row r="51889" spans="4:4" x14ac:dyDescent="0.2">
      <c r="D51889" s="343"/>
    </row>
    <row r="51890" spans="4:4" x14ac:dyDescent="0.2">
      <c r="D51890" s="343"/>
    </row>
    <row r="51891" spans="4:4" x14ac:dyDescent="0.2">
      <c r="D51891" s="343"/>
    </row>
    <row r="51892" spans="4:4" x14ac:dyDescent="0.2">
      <c r="D51892" s="343"/>
    </row>
    <row r="51893" spans="4:4" x14ac:dyDescent="0.2">
      <c r="D51893" s="343"/>
    </row>
    <row r="51894" spans="4:4" x14ac:dyDescent="0.2">
      <c r="D51894" s="343"/>
    </row>
    <row r="51895" spans="4:4" x14ac:dyDescent="0.2">
      <c r="D51895" s="343"/>
    </row>
    <row r="51896" spans="4:4" x14ac:dyDescent="0.2">
      <c r="D51896" s="343"/>
    </row>
    <row r="51897" spans="4:4" x14ac:dyDescent="0.2">
      <c r="D51897" s="343"/>
    </row>
    <row r="51898" spans="4:4" x14ac:dyDescent="0.2">
      <c r="D51898" s="343"/>
    </row>
    <row r="51899" spans="4:4" x14ac:dyDescent="0.2">
      <c r="D51899" s="343"/>
    </row>
    <row r="51900" spans="4:4" x14ac:dyDescent="0.2">
      <c r="D51900" s="343"/>
    </row>
    <row r="51901" spans="4:4" x14ac:dyDescent="0.2">
      <c r="D51901" s="343"/>
    </row>
    <row r="51902" spans="4:4" x14ac:dyDescent="0.2">
      <c r="D51902" s="343"/>
    </row>
    <row r="51903" spans="4:4" x14ac:dyDescent="0.2">
      <c r="D51903" s="343"/>
    </row>
    <row r="51904" spans="4:4" x14ac:dyDescent="0.2">
      <c r="D51904" s="343"/>
    </row>
    <row r="51905" spans="4:4" x14ac:dyDescent="0.2">
      <c r="D51905" s="343"/>
    </row>
    <row r="51906" spans="4:4" x14ac:dyDescent="0.2">
      <c r="D51906" s="343"/>
    </row>
    <row r="51907" spans="4:4" x14ac:dyDescent="0.2">
      <c r="D51907" s="343"/>
    </row>
    <row r="51908" spans="4:4" x14ac:dyDescent="0.2">
      <c r="D51908" s="343"/>
    </row>
    <row r="51909" spans="4:4" x14ac:dyDescent="0.2">
      <c r="D51909" s="343"/>
    </row>
    <row r="51910" spans="4:4" x14ac:dyDescent="0.2">
      <c r="D51910" s="343"/>
    </row>
    <row r="51911" spans="4:4" x14ac:dyDescent="0.2">
      <c r="D51911" s="343"/>
    </row>
    <row r="51912" spans="4:4" x14ac:dyDescent="0.2">
      <c r="D51912" s="343"/>
    </row>
    <row r="51913" spans="4:4" x14ac:dyDescent="0.2">
      <c r="D51913" s="343"/>
    </row>
    <row r="51914" spans="4:4" x14ac:dyDescent="0.2">
      <c r="D51914" s="343"/>
    </row>
    <row r="51915" spans="4:4" x14ac:dyDescent="0.2">
      <c r="D51915" s="343"/>
    </row>
    <row r="51916" spans="4:4" x14ac:dyDescent="0.2">
      <c r="D51916" s="343"/>
    </row>
    <row r="51917" spans="4:4" x14ac:dyDescent="0.2">
      <c r="D51917" s="343"/>
    </row>
    <row r="51918" spans="4:4" x14ac:dyDescent="0.2">
      <c r="D51918" s="343"/>
    </row>
    <row r="51919" spans="4:4" x14ac:dyDescent="0.2">
      <c r="D51919" s="343"/>
    </row>
    <row r="51920" spans="4:4" x14ac:dyDescent="0.2">
      <c r="D51920" s="343"/>
    </row>
    <row r="51921" spans="4:4" x14ac:dyDescent="0.2">
      <c r="D51921" s="343"/>
    </row>
    <row r="51922" spans="4:4" x14ac:dyDescent="0.2">
      <c r="D51922" s="343"/>
    </row>
    <row r="51923" spans="4:4" x14ac:dyDescent="0.2">
      <c r="D51923" s="343"/>
    </row>
    <row r="51924" spans="4:4" x14ac:dyDescent="0.2">
      <c r="D51924" s="343"/>
    </row>
    <row r="51925" spans="4:4" x14ac:dyDescent="0.2">
      <c r="D51925" s="343"/>
    </row>
    <row r="51926" spans="4:4" x14ac:dyDescent="0.2">
      <c r="D51926" s="343"/>
    </row>
    <row r="51927" spans="4:4" x14ac:dyDescent="0.2">
      <c r="D51927" s="343"/>
    </row>
    <row r="51928" spans="4:4" x14ac:dyDescent="0.2">
      <c r="D51928" s="343"/>
    </row>
    <row r="51929" spans="4:4" x14ac:dyDescent="0.2">
      <c r="D51929" s="343"/>
    </row>
    <row r="51930" spans="4:4" x14ac:dyDescent="0.2">
      <c r="D51930" s="343"/>
    </row>
    <row r="51931" spans="4:4" x14ac:dyDescent="0.2">
      <c r="D51931" s="343"/>
    </row>
    <row r="51932" spans="4:4" x14ac:dyDescent="0.2">
      <c r="D51932" s="343"/>
    </row>
    <row r="51933" spans="4:4" x14ac:dyDescent="0.2">
      <c r="D51933" s="343"/>
    </row>
    <row r="51934" spans="4:4" x14ac:dyDescent="0.2">
      <c r="D51934" s="343"/>
    </row>
    <row r="51935" spans="4:4" x14ac:dyDescent="0.2">
      <c r="D51935" s="343"/>
    </row>
    <row r="51936" spans="4:4" x14ac:dyDescent="0.2">
      <c r="D51936" s="343"/>
    </row>
    <row r="51937" spans="4:4" x14ac:dyDescent="0.2">
      <c r="D51937" s="343"/>
    </row>
    <row r="51938" spans="4:4" x14ac:dyDescent="0.2">
      <c r="D51938" s="343"/>
    </row>
    <row r="51939" spans="4:4" x14ac:dyDescent="0.2">
      <c r="D51939" s="343"/>
    </row>
    <row r="51940" spans="4:4" x14ac:dyDescent="0.2">
      <c r="D51940" s="343"/>
    </row>
    <row r="51941" spans="4:4" x14ac:dyDescent="0.2">
      <c r="D51941" s="343"/>
    </row>
    <row r="51942" spans="4:4" x14ac:dyDescent="0.2">
      <c r="D51942" s="343"/>
    </row>
    <row r="51943" spans="4:4" x14ac:dyDescent="0.2">
      <c r="D51943" s="343"/>
    </row>
    <row r="51944" spans="4:4" x14ac:dyDescent="0.2">
      <c r="D51944" s="343"/>
    </row>
    <row r="51945" spans="4:4" x14ac:dyDescent="0.2">
      <c r="D51945" s="343"/>
    </row>
    <row r="51946" spans="4:4" x14ac:dyDescent="0.2">
      <c r="D51946" s="343"/>
    </row>
    <row r="51947" spans="4:4" x14ac:dyDescent="0.2">
      <c r="D51947" s="343"/>
    </row>
    <row r="51948" spans="4:4" x14ac:dyDescent="0.2">
      <c r="D51948" s="343"/>
    </row>
    <row r="51949" spans="4:4" x14ac:dyDescent="0.2">
      <c r="D51949" s="343"/>
    </row>
    <row r="51950" spans="4:4" x14ac:dyDescent="0.2">
      <c r="D51950" s="343"/>
    </row>
    <row r="51951" spans="4:4" x14ac:dyDescent="0.2">
      <c r="D51951" s="343"/>
    </row>
    <row r="51952" spans="4:4" x14ac:dyDescent="0.2">
      <c r="D51952" s="343"/>
    </row>
    <row r="51953" spans="4:4" x14ac:dyDescent="0.2">
      <c r="D51953" s="343"/>
    </row>
    <row r="51954" spans="4:4" x14ac:dyDescent="0.2">
      <c r="D51954" s="343"/>
    </row>
    <row r="51955" spans="4:4" x14ac:dyDescent="0.2">
      <c r="D51955" s="343"/>
    </row>
    <row r="51956" spans="4:4" x14ac:dyDescent="0.2">
      <c r="D51956" s="343"/>
    </row>
    <row r="51957" spans="4:4" x14ac:dyDescent="0.2">
      <c r="D51957" s="343"/>
    </row>
    <row r="51958" spans="4:4" x14ac:dyDescent="0.2">
      <c r="D51958" s="343"/>
    </row>
    <row r="51959" spans="4:4" x14ac:dyDescent="0.2">
      <c r="D51959" s="343"/>
    </row>
    <row r="51960" spans="4:4" x14ac:dyDescent="0.2">
      <c r="D51960" s="343"/>
    </row>
    <row r="51961" spans="4:4" x14ac:dyDescent="0.2">
      <c r="D51961" s="343"/>
    </row>
    <row r="51962" spans="4:4" x14ac:dyDescent="0.2">
      <c r="D51962" s="343"/>
    </row>
    <row r="51963" spans="4:4" x14ac:dyDescent="0.2">
      <c r="D51963" s="343"/>
    </row>
    <row r="51964" spans="4:4" x14ac:dyDescent="0.2">
      <c r="D51964" s="343"/>
    </row>
    <row r="51965" spans="4:4" x14ac:dyDescent="0.2">
      <c r="D51965" s="343"/>
    </row>
    <row r="51966" spans="4:4" x14ac:dyDescent="0.2">
      <c r="D51966" s="343"/>
    </row>
    <row r="51967" spans="4:4" x14ac:dyDescent="0.2">
      <c r="D51967" s="343"/>
    </row>
    <row r="51968" spans="4:4" x14ac:dyDescent="0.2">
      <c r="D51968" s="343"/>
    </row>
    <row r="51969" spans="4:4" x14ac:dyDescent="0.2">
      <c r="D51969" s="343"/>
    </row>
    <row r="51970" spans="4:4" x14ac:dyDescent="0.2">
      <c r="D51970" s="343"/>
    </row>
    <row r="51971" spans="4:4" x14ac:dyDescent="0.2">
      <c r="D51971" s="343"/>
    </row>
    <row r="51972" spans="4:4" x14ac:dyDescent="0.2">
      <c r="D51972" s="343"/>
    </row>
    <row r="51973" spans="4:4" x14ac:dyDescent="0.2">
      <c r="D51973" s="343"/>
    </row>
    <row r="51974" spans="4:4" x14ac:dyDescent="0.2">
      <c r="D51974" s="343"/>
    </row>
    <row r="51975" spans="4:4" x14ac:dyDescent="0.2">
      <c r="D51975" s="343"/>
    </row>
    <row r="51976" spans="4:4" x14ac:dyDescent="0.2">
      <c r="D51976" s="343"/>
    </row>
    <row r="51977" spans="4:4" x14ac:dyDescent="0.2">
      <c r="D51977" s="343"/>
    </row>
    <row r="51978" spans="4:4" x14ac:dyDescent="0.2">
      <c r="D51978" s="343"/>
    </row>
    <row r="51979" spans="4:4" x14ac:dyDescent="0.2">
      <c r="D51979" s="343"/>
    </row>
    <row r="51980" spans="4:4" x14ac:dyDescent="0.2">
      <c r="D51980" s="343"/>
    </row>
    <row r="51981" spans="4:4" x14ac:dyDescent="0.2">
      <c r="D51981" s="343"/>
    </row>
    <row r="51982" spans="4:4" x14ac:dyDescent="0.2">
      <c r="D51982" s="343"/>
    </row>
    <row r="51983" spans="4:4" x14ac:dyDescent="0.2">
      <c r="D51983" s="343"/>
    </row>
    <row r="51984" spans="4:4" x14ac:dyDescent="0.2">
      <c r="D51984" s="343"/>
    </row>
    <row r="51985" spans="4:4" x14ac:dyDescent="0.2">
      <c r="D51985" s="343"/>
    </row>
    <row r="51986" spans="4:4" x14ac:dyDescent="0.2">
      <c r="D51986" s="343"/>
    </row>
    <row r="51987" spans="4:4" x14ac:dyDescent="0.2">
      <c r="D51987" s="343"/>
    </row>
    <row r="51988" spans="4:4" x14ac:dyDescent="0.2">
      <c r="D51988" s="343"/>
    </row>
    <row r="51989" spans="4:4" x14ac:dyDescent="0.2">
      <c r="D51989" s="343"/>
    </row>
    <row r="51990" spans="4:4" x14ac:dyDescent="0.2">
      <c r="D51990" s="343"/>
    </row>
    <row r="51991" spans="4:4" x14ac:dyDescent="0.2">
      <c r="D51991" s="343"/>
    </row>
    <row r="51992" spans="4:4" x14ac:dyDescent="0.2">
      <c r="D51992" s="343"/>
    </row>
    <row r="51993" spans="4:4" x14ac:dyDescent="0.2">
      <c r="D51993" s="343"/>
    </row>
    <row r="51994" spans="4:4" x14ac:dyDescent="0.2">
      <c r="D51994" s="343"/>
    </row>
    <row r="51995" spans="4:4" x14ac:dyDescent="0.2">
      <c r="D51995" s="343"/>
    </row>
    <row r="51996" spans="4:4" x14ac:dyDescent="0.2">
      <c r="D51996" s="343"/>
    </row>
    <row r="51997" spans="4:4" x14ac:dyDescent="0.2">
      <c r="D51997" s="343"/>
    </row>
    <row r="51998" spans="4:4" x14ac:dyDescent="0.2">
      <c r="D51998" s="343"/>
    </row>
    <row r="51999" spans="4:4" x14ac:dyDescent="0.2">
      <c r="D51999" s="343"/>
    </row>
    <row r="52000" spans="4:4" x14ac:dyDescent="0.2">
      <c r="D52000" s="343"/>
    </row>
    <row r="52001" spans="4:4" x14ac:dyDescent="0.2">
      <c r="D52001" s="343"/>
    </row>
    <row r="52002" spans="4:4" x14ac:dyDescent="0.2">
      <c r="D52002" s="343"/>
    </row>
    <row r="52003" spans="4:4" x14ac:dyDescent="0.2">
      <c r="D52003" s="343"/>
    </row>
    <row r="52004" spans="4:4" x14ac:dyDescent="0.2">
      <c r="D52004" s="343"/>
    </row>
    <row r="52005" spans="4:4" x14ac:dyDescent="0.2">
      <c r="D52005" s="343"/>
    </row>
    <row r="52006" spans="4:4" x14ac:dyDescent="0.2">
      <c r="D52006" s="343"/>
    </row>
    <row r="52007" spans="4:4" x14ac:dyDescent="0.2">
      <c r="D52007" s="343"/>
    </row>
    <row r="52008" spans="4:4" x14ac:dyDescent="0.2">
      <c r="D52008" s="343"/>
    </row>
    <row r="52009" spans="4:4" x14ac:dyDescent="0.2">
      <c r="D52009" s="343"/>
    </row>
    <row r="52010" spans="4:4" x14ac:dyDescent="0.2">
      <c r="D52010" s="343"/>
    </row>
    <row r="52011" spans="4:4" x14ac:dyDescent="0.2">
      <c r="D52011" s="343"/>
    </row>
    <row r="52012" spans="4:4" x14ac:dyDescent="0.2">
      <c r="D52012" s="343"/>
    </row>
    <row r="52013" spans="4:4" x14ac:dyDescent="0.2">
      <c r="D52013" s="343"/>
    </row>
    <row r="52014" spans="4:4" x14ac:dyDescent="0.2">
      <c r="D52014" s="343"/>
    </row>
    <row r="52015" spans="4:4" x14ac:dyDescent="0.2">
      <c r="D52015" s="343"/>
    </row>
    <row r="52016" spans="4:4" x14ac:dyDescent="0.2">
      <c r="D52016" s="343"/>
    </row>
    <row r="52017" spans="4:4" x14ac:dyDescent="0.2">
      <c r="D52017" s="343"/>
    </row>
    <row r="52018" spans="4:4" x14ac:dyDescent="0.2">
      <c r="D52018" s="343"/>
    </row>
    <row r="52019" spans="4:4" x14ac:dyDescent="0.2">
      <c r="D52019" s="343"/>
    </row>
    <row r="52020" spans="4:4" x14ac:dyDescent="0.2">
      <c r="D52020" s="343"/>
    </row>
    <row r="52021" spans="4:4" x14ac:dyDescent="0.2">
      <c r="D52021" s="343"/>
    </row>
    <row r="52022" spans="4:4" x14ac:dyDescent="0.2">
      <c r="D52022" s="343"/>
    </row>
    <row r="52023" spans="4:4" x14ac:dyDescent="0.2">
      <c r="D52023" s="343"/>
    </row>
    <row r="52024" spans="4:4" x14ac:dyDescent="0.2">
      <c r="D52024" s="343"/>
    </row>
    <row r="52025" spans="4:4" x14ac:dyDescent="0.2">
      <c r="D52025" s="343"/>
    </row>
    <row r="52026" spans="4:4" x14ac:dyDescent="0.2">
      <c r="D52026" s="343"/>
    </row>
    <row r="52027" spans="4:4" x14ac:dyDescent="0.2">
      <c r="D52027" s="343"/>
    </row>
    <row r="52028" spans="4:4" x14ac:dyDescent="0.2">
      <c r="D52028" s="343"/>
    </row>
    <row r="52029" spans="4:4" x14ac:dyDescent="0.2">
      <c r="D52029" s="343"/>
    </row>
    <row r="52030" spans="4:4" x14ac:dyDescent="0.2">
      <c r="D52030" s="343"/>
    </row>
    <row r="52031" spans="4:4" x14ac:dyDescent="0.2">
      <c r="D52031" s="343"/>
    </row>
    <row r="52032" spans="4:4" x14ac:dyDescent="0.2">
      <c r="D52032" s="343"/>
    </row>
    <row r="52033" spans="4:4" x14ac:dyDescent="0.2">
      <c r="D52033" s="343"/>
    </row>
    <row r="52034" spans="4:4" x14ac:dyDescent="0.2">
      <c r="D52034" s="343"/>
    </row>
    <row r="52035" spans="4:4" x14ac:dyDescent="0.2">
      <c r="D52035" s="343"/>
    </row>
    <row r="52036" spans="4:4" x14ac:dyDescent="0.2">
      <c r="D52036" s="343"/>
    </row>
    <row r="52037" spans="4:4" x14ac:dyDescent="0.2">
      <c r="D52037" s="343"/>
    </row>
    <row r="52038" spans="4:4" x14ac:dyDescent="0.2">
      <c r="D52038" s="343"/>
    </row>
    <row r="52039" spans="4:4" x14ac:dyDescent="0.2">
      <c r="D52039" s="343"/>
    </row>
    <row r="52040" spans="4:4" x14ac:dyDescent="0.2">
      <c r="D52040" s="343"/>
    </row>
    <row r="52041" spans="4:4" x14ac:dyDescent="0.2">
      <c r="D52041" s="343"/>
    </row>
    <row r="52042" spans="4:4" x14ac:dyDescent="0.2">
      <c r="D52042" s="343"/>
    </row>
    <row r="52043" spans="4:4" x14ac:dyDescent="0.2">
      <c r="D52043" s="343"/>
    </row>
    <row r="52044" spans="4:4" x14ac:dyDescent="0.2">
      <c r="D52044" s="343"/>
    </row>
    <row r="52045" spans="4:4" x14ac:dyDescent="0.2">
      <c r="D52045" s="343"/>
    </row>
    <row r="52046" spans="4:4" x14ac:dyDescent="0.2">
      <c r="D52046" s="343"/>
    </row>
    <row r="52047" spans="4:4" x14ac:dyDescent="0.2">
      <c r="D52047" s="343"/>
    </row>
    <row r="52048" spans="4:4" x14ac:dyDescent="0.2">
      <c r="D52048" s="343"/>
    </row>
    <row r="52049" spans="4:4" x14ac:dyDescent="0.2">
      <c r="D52049" s="343"/>
    </row>
    <row r="52050" spans="4:4" x14ac:dyDescent="0.2">
      <c r="D52050" s="343"/>
    </row>
    <row r="52051" spans="4:4" x14ac:dyDescent="0.2">
      <c r="D52051" s="343"/>
    </row>
    <row r="52052" spans="4:4" x14ac:dyDescent="0.2">
      <c r="D52052" s="343"/>
    </row>
    <row r="52053" spans="4:4" x14ac:dyDescent="0.2">
      <c r="D52053" s="343"/>
    </row>
    <row r="52054" spans="4:4" x14ac:dyDescent="0.2">
      <c r="D52054" s="343"/>
    </row>
    <row r="52055" spans="4:4" x14ac:dyDescent="0.2">
      <c r="D52055" s="343"/>
    </row>
    <row r="52056" spans="4:4" x14ac:dyDescent="0.2">
      <c r="D52056" s="343"/>
    </row>
    <row r="52057" spans="4:4" x14ac:dyDescent="0.2">
      <c r="D52057" s="343"/>
    </row>
    <row r="52058" spans="4:4" x14ac:dyDescent="0.2">
      <c r="D52058" s="343"/>
    </row>
    <row r="52059" spans="4:4" x14ac:dyDescent="0.2">
      <c r="D52059" s="343"/>
    </row>
    <row r="52060" spans="4:4" x14ac:dyDescent="0.2">
      <c r="D52060" s="343"/>
    </row>
    <row r="52061" spans="4:4" x14ac:dyDescent="0.2">
      <c r="D52061" s="343"/>
    </row>
    <row r="52062" spans="4:4" x14ac:dyDescent="0.2">
      <c r="D52062" s="343"/>
    </row>
    <row r="52063" spans="4:4" x14ac:dyDescent="0.2">
      <c r="D52063" s="343"/>
    </row>
    <row r="52064" spans="4:4" x14ac:dyDescent="0.2">
      <c r="D52064" s="343"/>
    </row>
    <row r="52065" spans="4:4" x14ac:dyDescent="0.2">
      <c r="D52065" s="343"/>
    </row>
    <row r="52066" spans="4:4" x14ac:dyDescent="0.2">
      <c r="D52066" s="343"/>
    </row>
    <row r="52067" spans="4:4" x14ac:dyDescent="0.2">
      <c r="D52067" s="343"/>
    </row>
    <row r="52068" spans="4:4" x14ac:dyDescent="0.2">
      <c r="D52068" s="343"/>
    </row>
    <row r="52069" spans="4:4" x14ac:dyDescent="0.2">
      <c r="D52069" s="343"/>
    </row>
    <row r="52070" spans="4:4" x14ac:dyDescent="0.2">
      <c r="D52070" s="343"/>
    </row>
    <row r="52071" spans="4:4" x14ac:dyDescent="0.2">
      <c r="D52071" s="343"/>
    </row>
    <row r="52072" spans="4:4" x14ac:dyDescent="0.2">
      <c r="D52072" s="343"/>
    </row>
    <row r="52073" spans="4:4" x14ac:dyDescent="0.2">
      <c r="D52073" s="343"/>
    </row>
    <row r="52074" spans="4:4" x14ac:dyDescent="0.2">
      <c r="D52074" s="343"/>
    </row>
    <row r="52075" spans="4:4" x14ac:dyDescent="0.2">
      <c r="D52075" s="343"/>
    </row>
    <row r="52076" spans="4:4" x14ac:dyDescent="0.2">
      <c r="D52076" s="343"/>
    </row>
    <row r="52077" spans="4:4" x14ac:dyDescent="0.2">
      <c r="D52077" s="343"/>
    </row>
    <row r="52078" spans="4:4" x14ac:dyDescent="0.2">
      <c r="D52078" s="343"/>
    </row>
    <row r="52079" spans="4:4" x14ac:dyDescent="0.2">
      <c r="D52079" s="343"/>
    </row>
    <row r="52080" spans="4:4" x14ac:dyDescent="0.2">
      <c r="D52080" s="343"/>
    </row>
    <row r="52081" spans="4:4" x14ac:dyDescent="0.2">
      <c r="D52081" s="343"/>
    </row>
    <row r="52082" spans="4:4" x14ac:dyDescent="0.2">
      <c r="D52082" s="343"/>
    </row>
    <row r="52083" spans="4:4" x14ac:dyDescent="0.2">
      <c r="D52083" s="343"/>
    </row>
    <row r="52084" spans="4:4" x14ac:dyDescent="0.2">
      <c r="D52084" s="343"/>
    </row>
    <row r="52085" spans="4:4" x14ac:dyDescent="0.2">
      <c r="D52085" s="343"/>
    </row>
    <row r="52086" spans="4:4" x14ac:dyDescent="0.2">
      <c r="D52086" s="343"/>
    </row>
    <row r="52087" spans="4:4" x14ac:dyDescent="0.2">
      <c r="D52087" s="343"/>
    </row>
    <row r="52088" spans="4:4" x14ac:dyDescent="0.2">
      <c r="D52088" s="343"/>
    </row>
    <row r="52089" spans="4:4" x14ac:dyDescent="0.2">
      <c r="D52089" s="343"/>
    </row>
    <row r="52090" spans="4:4" x14ac:dyDescent="0.2">
      <c r="D52090" s="343"/>
    </row>
    <row r="52091" spans="4:4" x14ac:dyDescent="0.2">
      <c r="D52091" s="343"/>
    </row>
    <row r="52092" spans="4:4" x14ac:dyDescent="0.2">
      <c r="D52092" s="343"/>
    </row>
    <row r="52093" spans="4:4" x14ac:dyDescent="0.2">
      <c r="D52093" s="343"/>
    </row>
    <row r="52094" spans="4:4" x14ac:dyDescent="0.2">
      <c r="D52094" s="343"/>
    </row>
    <row r="52095" spans="4:4" x14ac:dyDescent="0.2">
      <c r="D52095" s="343"/>
    </row>
    <row r="52096" spans="4:4" x14ac:dyDescent="0.2">
      <c r="D52096" s="343"/>
    </row>
    <row r="52097" spans="4:4" x14ac:dyDescent="0.2">
      <c r="D52097" s="343"/>
    </row>
    <row r="52098" spans="4:4" x14ac:dyDescent="0.2">
      <c r="D52098" s="343"/>
    </row>
    <row r="52099" spans="4:4" x14ac:dyDescent="0.2">
      <c r="D52099" s="343"/>
    </row>
    <row r="52100" spans="4:4" x14ac:dyDescent="0.2">
      <c r="D52100" s="343"/>
    </row>
    <row r="52101" spans="4:4" x14ac:dyDescent="0.2">
      <c r="D52101" s="343"/>
    </row>
    <row r="52102" spans="4:4" x14ac:dyDescent="0.2">
      <c r="D52102" s="343"/>
    </row>
    <row r="52103" spans="4:4" x14ac:dyDescent="0.2">
      <c r="D52103" s="343"/>
    </row>
    <row r="52104" spans="4:4" x14ac:dyDescent="0.2">
      <c r="D52104" s="343"/>
    </row>
    <row r="52105" spans="4:4" x14ac:dyDescent="0.2">
      <c r="D52105" s="343"/>
    </row>
    <row r="52106" spans="4:4" x14ac:dyDescent="0.2">
      <c r="D52106" s="343"/>
    </row>
    <row r="52107" spans="4:4" x14ac:dyDescent="0.2">
      <c r="D52107" s="343"/>
    </row>
    <row r="52108" spans="4:4" x14ac:dyDescent="0.2">
      <c r="D52108" s="343"/>
    </row>
    <row r="52109" spans="4:4" x14ac:dyDescent="0.2">
      <c r="D52109" s="343"/>
    </row>
    <row r="52110" spans="4:4" x14ac:dyDescent="0.2">
      <c r="D52110" s="343"/>
    </row>
    <row r="52111" spans="4:4" x14ac:dyDescent="0.2">
      <c r="D52111" s="343"/>
    </row>
    <row r="52112" spans="4:4" x14ac:dyDescent="0.2">
      <c r="D52112" s="343"/>
    </row>
    <row r="52113" spans="4:4" x14ac:dyDescent="0.2">
      <c r="D52113" s="343"/>
    </row>
    <row r="52114" spans="4:4" x14ac:dyDescent="0.2">
      <c r="D52114" s="343"/>
    </row>
    <row r="52115" spans="4:4" x14ac:dyDescent="0.2">
      <c r="D52115" s="343"/>
    </row>
    <row r="52116" spans="4:4" x14ac:dyDescent="0.2">
      <c r="D52116" s="343"/>
    </row>
    <row r="52117" spans="4:4" x14ac:dyDescent="0.2">
      <c r="D52117" s="343"/>
    </row>
    <row r="52118" spans="4:4" x14ac:dyDescent="0.2">
      <c r="D52118" s="343"/>
    </row>
    <row r="52119" spans="4:4" x14ac:dyDescent="0.2">
      <c r="D52119" s="343"/>
    </row>
    <row r="52120" spans="4:4" x14ac:dyDescent="0.2">
      <c r="D52120" s="343"/>
    </row>
    <row r="52121" spans="4:4" x14ac:dyDescent="0.2">
      <c r="D52121" s="343"/>
    </row>
    <row r="52122" spans="4:4" x14ac:dyDescent="0.2">
      <c r="D52122" s="343"/>
    </row>
    <row r="52123" spans="4:4" x14ac:dyDescent="0.2">
      <c r="D52123" s="343"/>
    </row>
    <row r="52124" spans="4:4" x14ac:dyDescent="0.2">
      <c r="D52124" s="343"/>
    </row>
    <row r="52125" spans="4:4" x14ac:dyDescent="0.2">
      <c r="D52125" s="343"/>
    </row>
    <row r="52126" spans="4:4" x14ac:dyDescent="0.2">
      <c r="D52126" s="343"/>
    </row>
    <row r="52127" spans="4:4" x14ac:dyDescent="0.2">
      <c r="D52127" s="343"/>
    </row>
    <row r="52128" spans="4:4" x14ac:dyDescent="0.2">
      <c r="D52128" s="343"/>
    </row>
    <row r="52129" spans="4:4" x14ac:dyDescent="0.2">
      <c r="D52129" s="343"/>
    </row>
    <row r="52130" spans="4:4" x14ac:dyDescent="0.2">
      <c r="D52130" s="343"/>
    </row>
    <row r="52131" spans="4:4" x14ac:dyDescent="0.2">
      <c r="D52131" s="343"/>
    </row>
    <row r="52132" spans="4:4" x14ac:dyDescent="0.2">
      <c r="D52132" s="343"/>
    </row>
    <row r="52133" spans="4:4" x14ac:dyDescent="0.2">
      <c r="D52133" s="343"/>
    </row>
    <row r="52134" spans="4:4" x14ac:dyDescent="0.2">
      <c r="D52134" s="343"/>
    </row>
    <row r="52135" spans="4:4" x14ac:dyDescent="0.2">
      <c r="D52135" s="343"/>
    </row>
    <row r="52136" spans="4:4" x14ac:dyDescent="0.2">
      <c r="D52136" s="343"/>
    </row>
    <row r="52137" spans="4:4" x14ac:dyDescent="0.2">
      <c r="D52137" s="343"/>
    </row>
    <row r="52138" spans="4:4" x14ac:dyDescent="0.2">
      <c r="D52138" s="343"/>
    </row>
    <row r="52139" spans="4:4" x14ac:dyDescent="0.2">
      <c r="D52139" s="343"/>
    </row>
    <row r="52140" spans="4:4" x14ac:dyDescent="0.2">
      <c r="D52140" s="343"/>
    </row>
    <row r="52141" spans="4:4" x14ac:dyDescent="0.2">
      <c r="D52141" s="343"/>
    </row>
    <row r="52142" spans="4:4" x14ac:dyDescent="0.2">
      <c r="D52142" s="343"/>
    </row>
    <row r="52143" spans="4:4" x14ac:dyDescent="0.2">
      <c r="D52143" s="343"/>
    </row>
    <row r="52144" spans="4:4" x14ac:dyDescent="0.2">
      <c r="D52144" s="343"/>
    </row>
    <row r="52145" spans="4:4" x14ac:dyDescent="0.2">
      <c r="D52145" s="343"/>
    </row>
    <row r="52146" spans="4:4" x14ac:dyDescent="0.2">
      <c r="D52146" s="343"/>
    </row>
    <row r="52147" spans="4:4" x14ac:dyDescent="0.2">
      <c r="D52147" s="343"/>
    </row>
    <row r="52148" spans="4:4" x14ac:dyDescent="0.2">
      <c r="D52148" s="343"/>
    </row>
    <row r="52149" spans="4:4" x14ac:dyDescent="0.2">
      <c r="D52149" s="343"/>
    </row>
    <row r="52150" spans="4:4" x14ac:dyDescent="0.2">
      <c r="D52150" s="343"/>
    </row>
    <row r="52151" spans="4:4" x14ac:dyDescent="0.2">
      <c r="D52151" s="343"/>
    </row>
    <row r="52152" spans="4:4" x14ac:dyDescent="0.2">
      <c r="D52152" s="343"/>
    </row>
    <row r="52153" spans="4:4" x14ac:dyDescent="0.2">
      <c r="D52153" s="343"/>
    </row>
    <row r="52154" spans="4:4" x14ac:dyDescent="0.2">
      <c r="D52154" s="343"/>
    </row>
    <row r="52155" spans="4:4" x14ac:dyDescent="0.2">
      <c r="D52155" s="343"/>
    </row>
    <row r="52156" spans="4:4" x14ac:dyDescent="0.2">
      <c r="D52156" s="343"/>
    </row>
    <row r="52157" spans="4:4" x14ac:dyDescent="0.2">
      <c r="D52157" s="343"/>
    </row>
    <row r="52158" spans="4:4" x14ac:dyDescent="0.2">
      <c r="D52158" s="343"/>
    </row>
    <row r="52159" spans="4:4" x14ac:dyDescent="0.2">
      <c r="D52159" s="343"/>
    </row>
    <row r="52160" spans="4:4" x14ac:dyDescent="0.2">
      <c r="D52160" s="343"/>
    </row>
    <row r="52161" spans="4:4" x14ac:dyDescent="0.2">
      <c r="D52161" s="343"/>
    </row>
    <row r="52162" spans="4:4" x14ac:dyDescent="0.2">
      <c r="D52162" s="343"/>
    </row>
    <row r="52163" spans="4:4" x14ac:dyDescent="0.2">
      <c r="D52163" s="343"/>
    </row>
    <row r="52164" spans="4:4" x14ac:dyDescent="0.2">
      <c r="D52164" s="343"/>
    </row>
    <row r="52165" spans="4:4" x14ac:dyDescent="0.2">
      <c r="D52165" s="343"/>
    </row>
    <row r="52166" spans="4:4" x14ac:dyDescent="0.2">
      <c r="D52166" s="343"/>
    </row>
    <row r="52167" spans="4:4" x14ac:dyDescent="0.2">
      <c r="D52167" s="343"/>
    </row>
    <row r="52168" spans="4:4" x14ac:dyDescent="0.2">
      <c r="D52168" s="343"/>
    </row>
    <row r="52169" spans="4:4" x14ac:dyDescent="0.2">
      <c r="D52169" s="343"/>
    </row>
    <row r="52170" spans="4:4" x14ac:dyDescent="0.2">
      <c r="D52170" s="343"/>
    </row>
    <row r="52171" spans="4:4" x14ac:dyDescent="0.2">
      <c r="D52171" s="343"/>
    </row>
    <row r="52172" spans="4:4" x14ac:dyDescent="0.2">
      <c r="D52172" s="343"/>
    </row>
    <row r="52173" spans="4:4" x14ac:dyDescent="0.2">
      <c r="D52173" s="343"/>
    </row>
    <row r="52174" spans="4:4" x14ac:dyDescent="0.2">
      <c r="D52174" s="343"/>
    </row>
    <row r="52175" spans="4:4" x14ac:dyDescent="0.2">
      <c r="D52175" s="343"/>
    </row>
    <row r="52176" spans="4:4" x14ac:dyDescent="0.2">
      <c r="D52176" s="343"/>
    </row>
    <row r="52177" spans="4:4" x14ac:dyDescent="0.2">
      <c r="D52177" s="343"/>
    </row>
    <row r="52178" spans="4:4" x14ac:dyDescent="0.2">
      <c r="D52178" s="343"/>
    </row>
    <row r="52179" spans="4:4" x14ac:dyDescent="0.2">
      <c r="D52179" s="343"/>
    </row>
    <row r="52180" spans="4:4" x14ac:dyDescent="0.2">
      <c r="D52180" s="343"/>
    </row>
    <row r="52181" spans="4:4" x14ac:dyDescent="0.2">
      <c r="D52181" s="343"/>
    </row>
    <row r="52182" spans="4:4" x14ac:dyDescent="0.2">
      <c r="D52182" s="343"/>
    </row>
    <row r="52183" spans="4:4" x14ac:dyDescent="0.2">
      <c r="D52183" s="343"/>
    </row>
    <row r="52184" spans="4:4" x14ac:dyDescent="0.2">
      <c r="D52184" s="343"/>
    </row>
    <row r="52185" spans="4:4" x14ac:dyDescent="0.2">
      <c r="D52185" s="343"/>
    </row>
    <row r="52186" spans="4:4" x14ac:dyDescent="0.2">
      <c r="D52186" s="343"/>
    </row>
    <row r="52187" spans="4:4" x14ac:dyDescent="0.2">
      <c r="D52187" s="343"/>
    </row>
    <row r="52188" spans="4:4" x14ac:dyDescent="0.2">
      <c r="D52188" s="343"/>
    </row>
    <row r="52189" spans="4:4" x14ac:dyDescent="0.2">
      <c r="D52189" s="343"/>
    </row>
    <row r="52190" spans="4:4" x14ac:dyDescent="0.2">
      <c r="D52190" s="343"/>
    </row>
    <row r="52191" spans="4:4" x14ac:dyDescent="0.2">
      <c r="D52191" s="343"/>
    </row>
    <row r="52192" spans="4:4" x14ac:dyDescent="0.2">
      <c r="D52192" s="343"/>
    </row>
    <row r="52193" spans="4:4" x14ac:dyDescent="0.2">
      <c r="D52193" s="343"/>
    </row>
    <row r="52194" spans="4:4" x14ac:dyDescent="0.2">
      <c r="D52194" s="343"/>
    </row>
    <row r="52195" spans="4:4" x14ac:dyDescent="0.2">
      <c r="D52195" s="343"/>
    </row>
    <row r="52196" spans="4:4" x14ac:dyDescent="0.2">
      <c r="D52196" s="343"/>
    </row>
    <row r="52197" spans="4:4" x14ac:dyDescent="0.2">
      <c r="D52197" s="343"/>
    </row>
    <row r="52198" spans="4:4" x14ac:dyDescent="0.2">
      <c r="D52198" s="343"/>
    </row>
    <row r="52199" spans="4:4" x14ac:dyDescent="0.2">
      <c r="D52199" s="343"/>
    </row>
    <row r="52200" spans="4:4" x14ac:dyDescent="0.2">
      <c r="D52200" s="343"/>
    </row>
    <row r="52201" spans="4:4" x14ac:dyDescent="0.2">
      <c r="D52201" s="343"/>
    </row>
    <row r="52202" spans="4:4" x14ac:dyDescent="0.2">
      <c r="D52202" s="343"/>
    </row>
    <row r="52203" spans="4:4" x14ac:dyDescent="0.2">
      <c r="D52203" s="343"/>
    </row>
    <row r="52204" spans="4:4" x14ac:dyDescent="0.2">
      <c r="D52204" s="343"/>
    </row>
    <row r="52205" spans="4:4" x14ac:dyDescent="0.2">
      <c r="D52205" s="343"/>
    </row>
    <row r="52206" spans="4:4" x14ac:dyDescent="0.2">
      <c r="D52206" s="343"/>
    </row>
    <row r="52207" spans="4:4" x14ac:dyDescent="0.2">
      <c r="D52207" s="343"/>
    </row>
    <row r="52208" spans="4:4" x14ac:dyDescent="0.2">
      <c r="D52208" s="343"/>
    </row>
    <row r="52209" spans="4:4" x14ac:dyDescent="0.2">
      <c r="D52209" s="343"/>
    </row>
    <row r="52210" spans="4:4" x14ac:dyDescent="0.2">
      <c r="D52210" s="343"/>
    </row>
    <row r="52211" spans="4:4" x14ac:dyDescent="0.2">
      <c r="D52211" s="343"/>
    </row>
    <row r="52212" spans="4:4" x14ac:dyDescent="0.2">
      <c r="D52212" s="343"/>
    </row>
    <row r="52213" spans="4:4" x14ac:dyDescent="0.2">
      <c r="D52213" s="343"/>
    </row>
    <row r="52214" spans="4:4" x14ac:dyDescent="0.2">
      <c r="D52214" s="343"/>
    </row>
    <row r="52215" spans="4:4" x14ac:dyDescent="0.2">
      <c r="D52215" s="343"/>
    </row>
    <row r="52216" spans="4:4" x14ac:dyDescent="0.2">
      <c r="D52216" s="343"/>
    </row>
    <row r="52217" spans="4:4" x14ac:dyDescent="0.2">
      <c r="D52217" s="343"/>
    </row>
    <row r="52218" spans="4:4" x14ac:dyDescent="0.2">
      <c r="D52218" s="343"/>
    </row>
    <row r="52219" spans="4:4" x14ac:dyDescent="0.2">
      <c r="D52219" s="343"/>
    </row>
    <row r="52220" spans="4:4" x14ac:dyDescent="0.2">
      <c r="D52220" s="343"/>
    </row>
    <row r="52221" spans="4:4" x14ac:dyDescent="0.2">
      <c r="D52221" s="343"/>
    </row>
    <row r="52222" spans="4:4" x14ac:dyDescent="0.2">
      <c r="D52222" s="343"/>
    </row>
    <row r="52223" spans="4:4" x14ac:dyDescent="0.2">
      <c r="D52223" s="343"/>
    </row>
    <row r="52224" spans="4:4" x14ac:dyDescent="0.2">
      <c r="D52224" s="343"/>
    </row>
    <row r="52225" spans="4:4" x14ac:dyDescent="0.2">
      <c r="D52225" s="343"/>
    </row>
    <row r="52226" spans="4:4" x14ac:dyDescent="0.2">
      <c r="D52226" s="343"/>
    </row>
    <row r="52227" spans="4:4" x14ac:dyDescent="0.2">
      <c r="D52227" s="343"/>
    </row>
    <row r="52228" spans="4:4" x14ac:dyDescent="0.2">
      <c r="D52228" s="343"/>
    </row>
    <row r="52229" spans="4:4" x14ac:dyDescent="0.2">
      <c r="D52229" s="343"/>
    </row>
    <row r="52230" spans="4:4" x14ac:dyDescent="0.2">
      <c r="D52230" s="343"/>
    </row>
    <row r="52231" spans="4:4" x14ac:dyDescent="0.2">
      <c r="D52231" s="343"/>
    </row>
    <row r="52232" spans="4:4" x14ac:dyDescent="0.2">
      <c r="D52232" s="343"/>
    </row>
    <row r="52233" spans="4:4" x14ac:dyDescent="0.2">
      <c r="D52233" s="343"/>
    </row>
    <row r="52234" spans="4:4" x14ac:dyDescent="0.2">
      <c r="D52234" s="343"/>
    </row>
    <row r="52235" spans="4:4" x14ac:dyDescent="0.2">
      <c r="D52235" s="343"/>
    </row>
    <row r="52236" spans="4:4" x14ac:dyDescent="0.2">
      <c r="D52236" s="343"/>
    </row>
    <row r="52237" spans="4:4" x14ac:dyDescent="0.2">
      <c r="D52237" s="343"/>
    </row>
    <row r="52238" spans="4:4" x14ac:dyDescent="0.2">
      <c r="D52238" s="343"/>
    </row>
    <row r="52239" spans="4:4" x14ac:dyDescent="0.2">
      <c r="D52239" s="343"/>
    </row>
    <row r="52240" spans="4:4" x14ac:dyDescent="0.2">
      <c r="D52240" s="343"/>
    </row>
    <row r="52241" spans="4:4" x14ac:dyDescent="0.2">
      <c r="D52241" s="343"/>
    </row>
    <row r="52242" spans="4:4" x14ac:dyDescent="0.2">
      <c r="D52242" s="343"/>
    </row>
    <row r="52243" spans="4:4" x14ac:dyDescent="0.2">
      <c r="D52243" s="343"/>
    </row>
    <row r="52244" spans="4:4" x14ac:dyDescent="0.2">
      <c r="D52244" s="343"/>
    </row>
    <row r="52245" spans="4:4" x14ac:dyDescent="0.2">
      <c r="D52245" s="343"/>
    </row>
    <row r="52246" spans="4:4" x14ac:dyDescent="0.2">
      <c r="D52246" s="343"/>
    </row>
    <row r="52247" spans="4:4" x14ac:dyDescent="0.2">
      <c r="D52247" s="343"/>
    </row>
    <row r="52248" spans="4:4" x14ac:dyDescent="0.2">
      <c r="D52248" s="343"/>
    </row>
    <row r="52249" spans="4:4" x14ac:dyDescent="0.2">
      <c r="D52249" s="343"/>
    </row>
    <row r="52250" spans="4:4" x14ac:dyDescent="0.2">
      <c r="D52250" s="343"/>
    </row>
    <row r="52251" spans="4:4" x14ac:dyDescent="0.2">
      <c r="D52251" s="343"/>
    </row>
    <row r="52252" spans="4:4" x14ac:dyDescent="0.2">
      <c r="D52252" s="343"/>
    </row>
    <row r="52253" spans="4:4" x14ac:dyDescent="0.2">
      <c r="D52253" s="343"/>
    </row>
    <row r="52254" spans="4:4" x14ac:dyDescent="0.2">
      <c r="D52254" s="343"/>
    </row>
    <row r="52255" spans="4:4" x14ac:dyDescent="0.2">
      <c r="D52255" s="343"/>
    </row>
    <row r="52256" spans="4:4" x14ac:dyDescent="0.2">
      <c r="D52256" s="343"/>
    </row>
    <row r="52257" spans="4:4" x14ac:dyDescent="0.2">
      <c r="D52257" s="343"/>
    </row>
    <row r="52258" spans="4:4" x14ac:dyDescent="0.2">
      <c r="D52258" s="343"/>
    </row>
    <row r="52259" spans="4:4" x14ac:dyDescent="0.2">
      <c r="D52259" s="343"/>
    </row>
    <row r="52260" spans="4:4" x14ac:dyDescent="0.2">
      <c r="D52260" s="343"/>
    </row>
    <row r="52261" spans="4:4" x14ac:dyDescent="0.2">
      <c r="D52261" s="343"/>
    </row>
    <row r="52262" spans="4:4" x14ac:dyDescent="0.2">
      <c r="D52262" s="343"/>
    </row>
    <row r="52263" spans="4:4" x14ac:dyDescent="0.2">
      <c r="D52263" s="343"/>
    </row>
    <row r="52264" spans="4:4" x14ac:dyDescent="0.2">
      <c r="D52264" s="343"/>
    </row>
    <row r="52265" spans="4:4" x14ac:dyDescent="0.2">
      <c r="D52265" s="343"/>
    </row>
    <row r="52266" spans="4:4" x14ac:dyDescent="0.2">
      <c r="D52266" s="343"/>
    </row>
    <row r="52267" spans="4:4" x14ac:dyDescent="0.2">
      <c r="D52267" s="343"/>
    </row>
    <row r="52268" spans="4:4" x14ac:dyDescent="0.2">
      <c r="D52268" s="343"/>
    </row>
    <row r="52269" spans="4:4" x14ac:dyDescent="0.2">
      <c r="D52269" s="343"/>
    </row>
    <row r="52270" spans="4:4" x14ac:dyDescent="0.2">
      <c r="D52270" s="343"/>
    </row>
    <row r="52271" spans="4:4" x14ac:dyDescent="0.2">
      <c r="D52271" s="343"/>
    </row>
    <row r="52272" spans="4:4" x14ac:dyDescent="0.2">
      <c r="D52272" s="343"/>
    </row>
    <row r="52273" spans="4:4" x14ac:dyDescent="0.2">
      <c r="D52273" s="343"/>
    </row>
    <row r="52274" spans="4:4" x14ac:dyDescent="0.2">
      <c r="D52274" s="343"/>
    </row>
    <row r="52275" spans="4:4" x14ac:dyDescent="0.2">
      <c r="D52275" s="343"/>
    </row>
    <row r="52276" spans="4:4" x14ac:dyDescent="0.2">
      <c r="D52276" s="343"/>
    </row>
    <row r="52277" spans="4:4" x14ac:dyDescent="0.2">
      <c r="D52277" s="343"/>
    </row>
    <row r="52278" spans="4:4" x14ac:dyDescent="0.2">
      <c r="D52278" s="343"/>
    </row>
    <row r="52279" spans="4:4" x14ac:dyDescent="0.2">
      <c r="D52279" s="343"/>
    </row>
    <row r="52280" spans="4:4" x14ac:dyDescent="0.2">
      <c r="D52280" s="343"/>
    </row>
    <row r="52281" spans="4:4" x14ac:dyDescent="0.2">
      <c r="D52281" s="343"/>
    </row>
    <row r="52282" spans="4:4" x14ac:dyDescent="0.2">
      <c r="D52282" s="343"/>
    </row>
    <row r="52283" spans="4:4" x14ac:dyDescent="0.2">
      <c r="D52283" s="343"/>
    </row>
    <row r="52284" spans="4:4" x14ac:dyDescent="0.2">
      <c r="D52284" s="343"/>
    </row>
    <row r="52285" spans="4:4" x14ac:dyDescent="0.2">
      <c r="D52285" s="343"/>
    </row>
    <row r="52286" spans="4:4" x14ac:dyDescent="0.2">
      <c r="D52286" s="343"/>
    </row>
    <row r="52287" spans="4:4" x14ac:dyDescent="0.2">
      <c r="D52287" s="343"/>
    </row>
    <row r="52288" spans="4:4" x14ac:dyDescent="0.2">
      <c r="D52288" s="343"/>
    </row>
    <row r="52289" spans="4:4" x14ac:dyDescent="0.2">
      <c r="D52289" s="343"/>
    </row>
    <row r="52290" spans="4:4" x14ac:dyDescent="0.2">
      <c r="D52290" s="343"/>
    </row>
    <row r="52291" spans="4:4" x14ac:dyDescent="0.2">
      <c r="D52291" s="343"/>
    </row>
    <row r="52292" spans="4:4" x14ac:dyDescent="0.2">
      <c r="D52292" s="343"/>
    </row>
    <row r="52293" spans="4:4" x14ac:dyDescent="0.2">
      <c r="D52293" s="343"/>
    </row>
    <row r="52294" spans="4:4" x14ac:dyDescent="0.2">
      <c r="D52294" s="343"/>
    </row>
    <row r="52295" spans="4:4" x14ac:dyDescent="0.2">
      <c r="D52295" s="343"/>
    </row>
    <row r="52296" spans="4:4" x14ac:dyDescent="0.2">
      <c r="D52296" s="343"/>
    </row>
    <row r="52297" spans="4:4" x14ac:dyDescent="0.2">
      <c r="D52297" s="343"/>
    </row>
    <row r="52298" spans="4:4" x14ac:dyDescent="0.2">
      <c r="D52298" s="343"/>
    </row>
    <row r="52299" spans="4:4" x14ac:dyDescent="0.2">
      <c r="D52299" s="343"/>
    </row>
    <row r="52300" spans="4:4" x14ac:dyDescent="0.2">
      <c r="D52300" s="343"/>
    </row>
    <row r="52301" spans="4:4" x14ac:dyDescent="0.2">
      <c r="D52301" s="343"/>
    </row>
    <row r="52302" spans="4:4" x14ac:dyDescent="0.2">
      <c r="D52302" s="343"/>
    </row>
    <row r="52303" spans="4:4" x14ac:dyDescent="0.2">
      <c r="D52303" s="343"/>
    </row>
    <row r="52304" spans="4:4" x14ac:dyDescent="0.2">
      <c r="D52304" s="343"/>
    </row>
    <row r="52305" spans="4:4" x14ac:dyDescent="0.2">
      <c r="D52305" s="343"/>
    </row>
    <row r="52306" spans="4:4" x14ac:dyDescent="0.2">
      <c r="D52306" s="343"/>
    </row>
    <row r="52307" spans="4:4" x14ac:dyDescent="0.2">
      <c r="D52307" s="343"/>
    </row>
    <row r="52308" spans="4:4" x14ac:dyDescent="0.2">
      <c r="D52308" s="343"/>
    </row>
    <row r="52309" spans="4:4" x14ac:dyDescent="0.2">
      <c r="D52309" s="343"/>
    </row>
    <row r="52310" spans="4:4" x14ac:dyDescent="0.2">
      <c r="D52310" s="343"/>
    </row>
    <row r="52311" spans="4:4" x14ac:dyDescent="0.2">
      <c r="D52311" s="343"/>
    </row>
    <row r="52312" spans="4:4" x14ac:dyDescent="0.2">
      <c r="D52312" s="343"/>
    </row>
    <row r="52313" spans="4:4" x14ac:dyDescent="0.2">
      <c r="D52313" s="343"/>
    </row>
    <row r="52314" spans="4:4" x14ac:dyDescent="0.2">
      <c r="D52314" s="343"/>
    </row>
    <row r="52315" spans="4:4" x14ac:dyDescent="0.2">
      <c r="D52315" s="343"/>
    </row>
    <row r="52316" spans="4:4" x14ac:dyDescent="0.2">
      <c r="D52316" s="343"/>
    </row>
    <row r="52317" spans="4:4" x14ac:dyDescent="0.2">
      <c r="D52317" s="343"/>
    </row>
    <row r="52318" spans="4:4" x14ac:dyDescent="0.2">
      <c r="D52318" s="343"/>
    </row>
    <row r="52319" spans="4:4" x14ac:dyDescent="0.2">
      <c r="D52319" s="343"/>
    </row>
    <row r="52320" spans="4:4" x14ac:dyDescent="0.2">
      <c r="D52320" s="343"/>
    </row>
    <row r="52321" spans="4:4" x14ac:dyDescent="0.2">
      <c r="D52321" s="343"/>
    </row>
    <row r="52322" spans="4:4" x14ac:dyDescent="0.2">
      <c r="D52322" s="343"/>
    </row>
    <row r="52323" spans="4:4" x14ac:dyDescent="0.2">
      <c r="D52323" s="343"/>
    </row>
    <row r="52324" spans="4:4" x14ac:dyDescent="0.2">
      <c r="D52324" s="343"/>
    </row>
    <row r="52325" spans="4:4" x14ac:dyDescent="0.2">
      <c r="D52325" s="343"/>
    </row>
    <row r="52326" spans="4:4" x14ac:dyDescent="0.2">
      <c r="D52326" s="343"/>
    </row>
    <row r="52327" spans="4:4" x14ac:dyDescent="0.2">
      <c r="D52327" s="343"/>
    </row>
    <row r="52328" spans="4:4" x14ac:dyDescent="0.2">
      <c r="D52328" s="343"/>
    </row>
    <row r="52329" spans="4:4" x14ac:dyDescent="0.2">
      <c r="D52329" s="343"/>
    </row>
    <row r="52330" spans="4:4" x14ac:dyDescent="0.2">
      <c r="D52330" s="343"/>
    </row>
    <row r="52331" spans="4:4" x14ac:dyDescent="0.2">
      <c r="D52331" s="343"/>
    </row>
    <row r="52332" spans="4:4" x14ac:dyDescent="0.2">
      <c r="D52332" s="343"/>
    </row>
    <row r="52333" spans="4:4" x14ac:dyDescent="0.2">
      <c r="D52333" s="343"/>
    </row>
    <row r="52334" spans="4:4" x14ac:dyDescent="0.2">
      <c r="D52334" s="343"/>
    </row>
    <row r="52335" spans="4:4" x14ac:dyDescent="0.2">
      <c r="D52335" s="343"/>
    </row>
    <row r="52336" spans="4:4" x14ac:dyDescent="0.2">
      <c r="D52336" s="343"/>
    </row>
    <row r="52337" spans="4:4" x14ac:dyDescent="0.2">
      <c r="D52337" s="343"/>
    </row>
    <row r="52338" spans="4:4" x14ac:dyDescent="0.2">
      <c r="D52338" s="343"/>
    </row>
    <row r="52339" spans="4:4" x14ac:dyDescent="0.2">
      <c r="D52339" s="343"/>
    </row>
    <row r="52340" spans="4:4" x14ac:dyDescent="0.2">
      <c r="D52340" s="343"/>
    </row>
    <row r="52341" spans="4:4" x14ac:dyDescent="0.2">
      <c r="D52341" s="343"/>
    </row>
    <row r="52342" spans="4:4" x14ac:dyDescent="0.2">
      <c r="D52342" s="343"/>
    </row>
    <row r="52343" spans="4:4" x14ac:dyDescent="0.2">
      <c r="D52343" s="343"/>
    </row>
    <row r="52344" spans="4:4" x14ac:dyDescent="0.2">
      <c r="D52344" s="343"/>
    </row>
    <row r="52345" spans="4:4" x14ac:dyDescent="0.2">
      <c r="D52345" s="343"/>
    </row>
    <row r="52346" spans="4:4" x14ac:dyDescent="0.2">
      <c r="D52346" s="343"/>
    </row>
    <row r="52347" spans="4:4" x14ac:dyDescent="0.2">
      <c r="D52347" s="343"/>
    </row>
    <row r="52348" spans="4:4" x14ac:dyDescent="0.2">
      <c r="D52348" s="343"/>
    </row>
    <row r="52349" spans="4:4" x14ac:dyDescent="0.2">
      <c r="D52349" s="343"/>
    </row>
    <row r="52350" spans="4:4" x14ac:dyDescent="0.2">
      <c r="D52350" s="343"/>
    </row>
    <row r="52351" spans="4:4" x14ac:dyDescent="0.2">
      <c r="D52351" s="343"/>
    </row>
    <row r="52352" spans="4:4" x14ac:dyDescent="0.2">
      <c r="D52352" s="343"/>
    </row>
    <row r="52353" spans="4:4" x14ac:dyDescent="0.2">
      <c r="D52353" s="343"/>
    </row>
    <row r="52354" spans="4:4" x14ac:dyDescent="0.2">
      <c r="D52354" s="343"/>
    </row>
    <row r="52355" spans="4:4" x14ac:dyDescent="0.2">
      <c r="D52355" s="343"/>
    </row>
    <row r="52356" spans="4:4" x14ac:dyDescent="0.2">
      <c r="D52356" s="343"/>
    </row>
    <row r="52357" spans="4:4" x14ac:dyDescent="0.2">
      <c r="D52357" s="343"/>
    </row>
    <row r="52358" spans="4:4" x14ac:dyDescent="0.2">
      <c r="D52358" s="343"/>
    </row>
    <row r="52359" spans="4:4" x14ac:dyDescent="0.2">
      <c r="D52359" s="343"/>
    </row>
    <row r="52360" spans="4:4" x14ac:dyDescent="0.2">
      <c r="D52360" s="343"/>
    </row>
    <row r="52361" spans="4:4" x14ac:dyDescent="0.2">
      <c r="D52361" s="343"/>
    </row>
    <row r="52362" spans="4:4" x14ac:dyDescent="0.2">
      <c r="D52362" s="343"/>
    </row>
    <row r="52363" spans="4:4" x14ac:dyDescent="0.2">
      <c r="D52363" s="343"/>
    </row>
    <row r="52364" spans="4:4" x14ac:dyDescent="0.2">
      <c r="D52364" s="343"/>
    </row>
    <row r="52365" spans="4:4" x14ac:dyDescent="0.2">
      <c r="D52365" s="343"/>
    </row>
    <row r="52366" spans="4:4" x14ac:dyDescent="0.2">
      <c r="D52366" s="343"/>
    </row>
    <row r="52367" spans="4:4" x14ac:dyDescent="0.2">
      <c r="D52367" s="343"/>
    </row>
    <row r="52368" spans="4:4" x14ac:dyDescent="0.2">
      <c r="D52368" s="343"/>
    </row>
    <row r="52369" spans="4:4" x14ac:dyDescent="0.2">
      <c r="D52369" s="343"/>
    </row>
    <row r="52370" spans="4:4" x14ac:dyDescent="0.2">
      <c r="D52370" s="343"/>
    </row>
    <row r="52371" spans="4:4" x14ac:dyDescent="0.2">
      <c r="D52371" s="343"/>
    </row>
    <row r="52372" spans="4:4" x14ac:dyDescent="0.2">
      <c r="D52372" s="343"/>
    </row>
    <row r="52373" spans="4:4" x14ac:dyDescent="0.2">
      <c r="D52373" s="343"/>
    </row>
    <row r="52374" spans="4:4" x14ac:dyDescent="0.2">
      <c r="D52374" s="343"/>
    </row>
    <row r="52375" spans="4:4" x14ac:dyDescent="0.2">
      <c r="D52375" s="343"/>
    </row>
    <row r="52376" spans="4:4" x14ac:dyDescent="0.2">
      <c r="D52376" s="343"/>
    </row>
    <row r="52377" spans="4:4" x14ac:dyDescent="0.2">
      <c r="D52377" s="343"/>
    </row>
    <row r="52378" spans="4:4" x14ac:dyDescent="0.2">
      <c r="D52378" s="343"/>
    </row>
    <row r="52379" spans="4:4" x14ac:dyDescent="0.2">
      <c r="D52379" s="343"/>
    </row>
    <row r="52380" spans="4:4" x14ac:dyDescent="0.2">
      <c r="D52380" s="343"/>
    </row>
    <row r="52381" spans="4:4" x14ac:dyDescent="0.2">
      <c r="D52381" s="343"/>
    </row>
    <row r="52382" spans="4:4" x14ac:dyDescent="0.2">
      <c r="D52382" s="343"/>
    </row>
    <row r="52383" spans="4:4" x14ac:dyDescent="0.2">
      <c r="D52383" s="343"/>
    </row>
    <row r="52384" spans="4:4" x14ac:dyDescent="0.2">
      <c r="D52384" s="343"/>
    </row>
    <row r="52385" spans="4:4" x14ac:dyDescent="0.2">
      <c r="D52385" s="343"/>
    </row>
    <row r="52386" spans="4:4" x14ac:dyDescent="0.2">
      <c r="D52386" s="343"/>
    </row>
    <row r="52387" spans="4:4" x14ac:dyDescent="0.2">
      <c r="D52387" s="343"/>
    </row>
    <row r="52388" spans="4:4" x14ac:dyDescent="0.2">
      <c r="D52388" s="343"/>
    </row>
    <row r="52389" spans="4:4" x14ac:dyDescent="0.2">
      <c r="D52389" s="343"/>
    </row>
    <row r="52390" spans="4:4" x14ac:dyDescent="0.2">
      <c r="D52390" s="343"/>
    </row>
    <row r="52391" spans="4:4" x14ac:dyDescent="0.2">
      <c r="D52391" s="343"/>
    </row>
    <row r="52392" spans="4:4" x14ac:dyDescent="0.2">
      <c r="D52392" s="343"/>
    </row>
    <row r="52393" spans="4:4" x14ac:dyDescent="0.2">
      <c r="D52393" s="343"/>
    </row>
    <row r="52394" spans="4:4" x14ac:dyDescent="0.2">
      <c r="D52394" s="343"/>
    </row>
    <row r="52395" spans="4:4" x14ac:dyDescent="0.2">
      <c r="D52395" s="343"/>
    </row>
    <row r="52396" spans="4:4" x14ac:dyDescent="0.2">
      <c r="D52396" s="343"/>
    </row>
    <row r="52397" spans="4:4" x14ac:dyDescent="0.2">
      <c r="D52397" s="343"/>
    </row>
    <row r="52398" spans="4:4" x14ac:dyDescent="0.2">
      <c r="D52398" s="343"/>
    </row>
    <row r="52399" spans="4:4" x14ac:dyDescent="0.2">
      <c r="D52399" s="343"/>
    </row>
    <row r="52400" spans="4:4" x14ac:dyDescent="0.2">
      <c r="D52400" s="343"/>
    </row>
    <row r="52401" spans="4:4" x14ac:dyDescent="0.2">
      <c r="D52401" s="343"/>
    </row>
    <row r="52402" spans="4:4" x14ac:dyDescent="0.2">
      <c r="D52402" s="343"/>
    </row>
    <row r="52403" spans="4:4" x14ac:dyDescent="0.2">
      <c r="D52403" s="343"/>
    </row>
    <row r="52404" spans="4:4" x14ac:dyDescent="0.2">
      <c r="D52404" s="343"/>
    </row>
    <row r="52405" spans="4:4" x14ac:dyDescent="0.2">
      <c r="D52405" s="343"/>
    </row>
    <row r="52406" spans="4:4" x14ac:dyDescent="0.2">
      <c r="D52406" s="343"/>
    </row>
    <row r="52407" spans="4:4" x14ac:dyDescent="0.2">
      <c r="D52407" s="343"/>
    </row>
    <row r="52408" spans="4:4" x14ac:dyDescent="0.2">
      <c r="D52408" s="343"/>
    </row>
    <row r="52409" spans="4:4" x14ac:dyDescent="0.2">
      <c r="D52409" s="343"/>
    </row>
    <row r="52410" spans="4:4" x14ac:dyDescent="0.2">
      <c r="D52410" s="343"/>
    </row>
    <row r="52411" spans="4:4" x14ac:dyDescent="0.2">
      <c r="D52411" s="343"/>
    </row>
    <row r="52412" spans="4:4" x14ac:dyDescent="0.2">
      <c r="D52412" s="343"/>
    </row>
    <row r="52413" spans="4:4" x14ac:dyDescent="0.2">
      <c r="D52413" s="343"/>
    </row>
    <row r="52414" spans="4:4" x14ac:dyDescent="0.2">
      <c r="D52414" s="343"/>
    </row>
    <row r="52415" spans="4:4" x14ac:dyDescent="0.2">
      <c r="D52415" s="343"/>
    </row>
    <row r="52416" spans="4:4" x14ac:dyDescent="0.2">
      <c r="D52416" s="343"/>
    </row>
    <row r="52417" spans="4:4" x14ac:dyDescent="0.2">
      <c r="D52417" s="343"/>
    </row>
    <row r="52418" spans="4:4" x14ac:dyDescent="0.2">
      <c r="D52418" s="343"/>
    </row>
    <row r="52419" spans="4:4" x14ac:dyDescent="0.2">
      <c r="D52419" s="343"/>
    </row>
    <row r="52420" spans="4:4" x14ac:dyDescent="0.2">
      <c r="D52420" s="343"/>
    </row>
    <row r="52421" spans="4:4" x14ac:dyDescent="0.2">
      <c r="D52421" s="343"/>
    </row>
    <row r="52422" spans="4:4" x14ac:dyDescent="0.2">
      <c r="D52422" s="343"/>
    </row>
    <row r="52423" spans="4:4" x14ac:dyDescent="0.2">
      <c r="D52423" s="343"/>
    </row>
    <row r="52424" spans="4:4" x14ac:dyDescent="0.2">
      <c r="D52424" s="343"/>
    </row>
    <row r="52425" spans="4:4" x14ac:dyDescent="0.2">
      <c r="D52425" s="343"/>
    </row>
    <row r="52426" spans="4:4" x14ac:dyDescent="0.2">
      <c r="D52426" s="343"/>
    </row>
    <row r="52427" spans="4:4" x14ac:dyDescent="0.2">
      <c r="D52427" s="343"/>
    </row>
    <row r="52428" spans="4:4" x14ac:dyDescent="0.2">
      <c r="D52428" s="343"/>
    </row>
    <row r="52429" spans="4:4" x14ac:dyDescent="0.2">
      <c r="D52429" s="343"/>
    </row>
    <row r="52430" spans="4:4" x14ac:dyDescent="0.2">
      <c r="D52430" s="343"/>
    </row>
    <row r="52431" spans="4:4" x14ac:dyDescent="0.2">
      <c r="D52431" s="343"/>
    </row>
    <row r="52432" spans="4:4" x14ac:dyDescent="0.2">
      <c r="D52432" s="343"/>
    </row>
    <row r="52433" spans="4:4" x14ac:dyDescent="0.2">
      <c r="D52433" s="343"/>
    </row>
    <row r="52434" spans="4:4" x14ac:dyDescent="0.2">
      <c r="D52434" s="343"/>
    </row>
    <row r="52435" spans="4:4" x14ac:dyDescent="0.2">
      <c r="D52435" s="343"/>
    </row>
    <row r="52436" spans="4:4" x14ac:dyDescent="0.2">
      <c r="D52436" s="343"/>
    </row>
    <row r="52437" spans="4:4" x14ac:dyDescent="0.2">
      <c r="D52437" s="343"/>
    </row>
    <row r="52438" spans="4:4" x14ac:dyDescent="0.2">
      <c r="D52438" s="343"/>
    </row>
    <row r="52439" spans="4:4" x14ac:dyDescent="0.2">
      <c r="D52439" s="343"/>
    </row>
    <row r="52440" spans="4:4" x14ac:dyDescent="0.2">
      <c r="D52440" s="343"/>
    </row>
    <row r="52441" spans="4:4" x14ac:dyDescent="0.2">
      <c r="D52441" s="343"/>
    </row>
    <row r="52442" spans="4:4" x14ac:dyDescent="0.2">
      <c r="D52442" s="343"/>
    </row>
    <row r="52443" spans="4:4" x14ac:dyDescent="0.2">
      <c r="D52443" s="343"/>
    </row>
    <row r="52444" spans="4:4" x14ac:dyDescent="0.2">
      <c r="D52444" s="343"/>
    </row>
    <row r="52445" spans="4:4" x14ac:dyDescent="0.2">
      <c r="D52445" s="343"/>
    </row>
    <row r="52446" spans="4:4" x14ac:dyDescent="0.2">
      <c r="D52446" s="343"/>
    </row>
    <row r="52447" spans="4:4" x14ac:dyDescent="0.2">
      <c r="D52447" s="343"/>
    </row>
    <row r="52448" spans="4:4" x14ac:dyDescent="0.2">
      <c r="D52448" s="343"/>
    </row>
    <row r="52449" spans="4:4" x14ac:dyDescent="0.2">
      <c r="D52449" s="343"/>
    </row>
    <row r="52450" spans="4:4" x14ac:dyDescent="0.2">
      <c r="D52450" s="343"/>
    </row>
    <row r="52451" spans="4:4" x14ac:dyDescent="0.2">
      <c r="D52451" s="343"/>
    </row>
    <row r="52452" spans="4:4" x14ac:dyDescent="0.2">
      <c r="D52452" s="343"/>
    </row>
    <row r="52453" spans="4:4" x14ac:dyDescent="0.2">
      <c r="D52453" s="343"/>
    </row>
    <row r="52454" spans="4:4" x14ac:dyDescent="0.2">
      <c r="D52454" s="343"/>
    </row>
    <row r="52455" spans="4:4" x14ac:dyDescent="0.2">
      <c r="D52455" s="343"/>
    </row>
    <row r="52456" spans="4:4" x14ac:dyDescent="0.2">
      <c r="D52456" s="343"/>
    </row>
    <row r="52457" spans="4:4" x14ac:dyDescent="0.2">
      <c r="D52457" s="343"/>
    </row>
    <row r="52458" spans="4:4" x14ac:dyDescent="0.2">
      <c r="D52458" s="343"/>
    </row>
    <row r="52459" spans="4:4" x14ac:dyDescent="0.2">
      <c r="D52459" s="343"/>
    </row>
    <row r="52460" spans="4:4" x14ac:dyDescent="0.2">
      <c r="D52460" s="343"/>
    </row>
    <row r="52461" spans="4:4" x14ac:dyDescent="0.2">
      <c r="D52461" s="343"/>
    </row>
    <row r="52462" spans="4:4" x14ac:dyDescent="0.2">
      <c r="D52462" s="343"/>
    </row>
    <row r="52463" spans="4:4" x14ac:dyDescent="0.2">
      <c r="D52463" s="343"/>
    </row>
    <row r="52464" spans="4:4" x14ac:dyDescent="0.2">
      <c r="D52464" s="343"/>
    </row>
    <row r="52465" spans="4:4" x14ac:dyDescent="0.2">
      <c r="D52465" s="343"/>
    </row>
    <row r="52466" spans="4:4" x14ac:dyDescent="0.2">
      <c r="D52466" s="343"/>
    </row>
    <row r="52467" spans="4:4" x14ac:dyDescent="0.2">
      <c r="D52467" s="343"/>
    </row>
    <row r="52468" spans="4:4" x14ac:dyDescent="0.2">
      <c r="D52468" s="343"/>
    </row>
    <row r="52469" spans="4:4" x14ac:dyDescent="0.2">
      <c r="D52469" s="343"/>
    </row>
    <row r="52470" spans="4:4" x14ac:dyDescent="0.2">
      <c r="D52470" s="343"/>
    </row>
    <row r="52471" spans="4:4" x14ac:dyDescent="0.2">
      <c r="D52471" s="343"/>
    </row>
    <row r="52472" spans="4:4" x14ac:dyDescent="0.2">
      <c r="D52472" s="343"/>
    </row>
    <row r="52473" spans="4:4" x14ac:dyDescent="0.2">
      <c r="D52473" s="343"/>
    </row>
    <row r="52474" spans="4:4" x14ac:dyDescent="0.2">
      <c r="D52474" s="343"/>
    </row>
    <row r="52475" spans="4:4" x14ac:dyDescent="0.2">
      <c r="D52475" s="343"/>
    </row>
    <row r="52476" spans="4:4" x14ac:dyDescent="0.2">
      <c r="D52476" s="343"/>
    </row>
    <row r="52477" spans="4:4" x14ac:dyDescent="0.2">
      <c r="D52477" s="343"/>
    </row>
    <row r="52478" spans="4:4" x14ac:dyDescent="0.2">
      <c r="D52478" s="343"/>
    </row>
    <row r="52479" spans="4:4" x14ac:dyDescent="0.2">
      <c r="D52479" s="343"/>
    </row>
    <row r="52480" spans="4:4" x14ac:dyDescent="0.2">
      <c r="D52480" s="343"/>
    </row>
    <row r="52481" spans="4:4" x14ac:dyDescent="0.2">
      <c r="D52481" s="343"/>
    </row>
    <row r="52482" spans="4:4" x14ac:dyDescent="0.2">
      <c r="D52482" s="343"/>
    </row>
    <row r="52483" spans="4:4" x14ac:dyDescent="0.2">
      <c r="D52483" s="343"/>
    </row>
    <row r="52484" spans="4:4" x14ac:dyDescent="0.2">
      <c r="D52484" s="343"/>
    </row>
    <row r="52485" spans="4:4" x14ac:dyDescent="0.2">
      <c r="D52485" s="343"/>
    </row>
    <row r="52486" spans="4:4" x14ac:dyDescent="0.2">
      <c r="D52486" s="343"/>
    </row>
    <row r="52487" spans="4:4" x14ac:dyDescent="0.2">
      <c r="D52487" s="343"/>
    </row>
    <row r="52488" spans="4:4" x14ac:dyDescent="0.2">
      <c r="D52488" s="343"/>
    </row>
    <row r="52489" spans="4:4" x14ac:dyDescent="0.2">
      <c r="D52489" s="343"/>
    </row>
    <row r="52490" spans="4:4" x14ac:dyDescent="0.2">
      <c r="D52490" s="343"/>
    </row>
    <row r="52491" spans="4:4" x14ac:dyDescent="0.2">
      <c r="D52491" s="343"/>
    </row>
    <row r="52492" spans="4:4" x14ac:dyDescent="0.2">
      <c r="D52492" s="343"/>
    </row>
    <row r="52493" spans="4:4" x14ac:dyDescent="0.2">
      <c r="D52493" s="343"/>
    </row>
    <row r="52494" spans="4:4" x14ac:dyDescent="0.2">
      <c r="D52494" s="343"/>
    </row>
    <row r="52495" spans="4:4" x14ac:dyDescent="0.2">
      <c r="D52495" s="343"/>
    </row>
    <row r="52496" spans="4:4" x14ac:dyDescent="0.2">
      <c r="D52496" s="343"/>
    </row>
    <row r="52497" spans="4:4" x14ac:dyDescent="0.2">
      <c r="D52497" s="343"/>
    </row>
    <row r="52498" spans="4:4" x14ac:dyDescent="0.2">
      <c r="D52498" s="343"/>
    </row>
    <row r="52499" spans="4:4" x14ac:dyDescent="0.2">
      <c r="D52499" s="343"/>
    </row>
    <row r="52500" spans="4:4" x14ac:dyDescent="0.2">
      <c r="D52500" s="343"/>
    </row>
    <row r="52501" spans="4:4" x14ac:dyDescent="0.2">
      <c r="D52501" s="343"/>
    </row>
    <row r="52502" spans="4:4" x14ac:dyDescent="0.2">
      <c r="D52502" s="343"/>
    </row>
    <row r="52503" spans="4:4" x14ac:dyDescent="0.2">
      <c r="D52503" s="343"/>
    </row>
    <row r="52504" spans="4:4" x14ac:dyDescent="0.2">
      <c r="D52504" s="343"/>
    </row>
    <row r="52505" spans="4:4" x14ac:dyDescent="0.2">
      <c r="D52505" s="343"/>
    </row>
    <row r="52506" spans="4:4" x14ac:dyDescent="0.2">
      <c r="D52506" s="343"/>
    </row>
    <row r="52507" spans="4:4" x14ac:dyDescent="0.2">
      <c r="D52507" s="343"/>
    </row>
    <row r="52508" spans="4:4" x14ac:dyDescent="0.2">
      <c r="D52508" s="343"/>
    </row>
    <row r="52509" spans="4:4" x14ac:dyDescent="0.2">
      <c r="D52509" s="343"/>
    </row>
    <row r="52510" spans="4:4" x14ac:dyDescent="0.2">
      <c r="D52510" s="343"/>
    </row>
    <row r="52511" spans="4:4" x14ac:dyDescent="0.2">
      <c r="D52511" s="343"/>
    </row>
    <row r="52512" spans="4:4" x14ac:dyDescent="0.2">
      <c r="D52512" s="343"/>
    </row>
    <row r="52513" spans="4:4" x14ac:dyDescent="0.2">
      <c r="D52513" s="343"/>
    </row>
    <row r="52514" spans="4:4" x14ac:dyDescent="0.2">
      <c r="D52514" s="343"/>
    </row>
    <row r="52515" spans="4:4" x14ac:dyDescent="0.2">
      <c r="D52515" s="343"/>
    </row>
    <row r="52516" spans="4:4" x14ac:dyDescent="0.2">
      <c r="D52516" s="343"/>
    </row>
    <row r="52517" spans="4:4" x14ac:dyDescent="0.2">
      <c r="D52517" s="343"/>
    </row>
    <row r="52518" spans="4:4" x14ac:dyDescent="0.2">
      <c r="D52518" s="343"/>
    </row>
    <row r="52519" spans="4:4" x14ac:dyDescent="0.2">
      <c r="D52519" s="343"/>
    </row>
    <row r="52520" spans="4:4" x14ac:dyDescent="0.2">
      <c r="D52520" s="343"/>
    </row>
    <row r="52521" spans="4:4" x14ac:dyDescent="0.2">
      <c r="D52521" s="343"/>
    </row>
    <row r="52522" spans="4:4" x14ac:dyDescent="0.2">
      <c r="D52522" s="343"/>
    </row>
    <row r="52523" spans="4:4" x14ac:dyDescent="0.2">
      <c r="D52523" s="343"/>
    </row>
    <row r="52524" spans="4:4" x14ac:dyDescent="0.2">
      <c r="D52524" s="343"/>
    </row>
    <row r="52525" spans="4:4" x14ac:dyDescent="0.2">
      <c r="D52525" s="343"/>
    </row>
    <row r="52526" spans="4:4" x14ac:dyDescent="0.2">
      <c r="D52526" s="343"/>
    </row>
    <row r="52527" spans="4:4" x14ac:dyDescent="0.2">
      <c r="D52527" s="343"/>
    </row>
    <row r="52528" spans="4:4" x14ac:dyDescent="0.2">
      <c r="D52528" s="343"/>
    </row>
    <row r="52529" spans="4:4" x14ac:dyDescent="0.2">
      <c r="D52529" s="343"/>
    </row>
    <row r="52530" spans="4:4" x14ac:dyDescent="0.2">
      <c r="D52530" s="343"/>
    </row>
    <row r="52531" spans="4:4" x14ac:dyDescent="0.2">
      <c r="D52531" s="343"/>
    </row>
    <row r="52532" spans="4:4" x14ac:dyDescent="0.2">
      <c r="D52532" s="343"/>
    </row>
    <row r="52533" spans="4:4" x14ac:dyDescent="0.2">
      <c r="D52533" s="343"/>
    </row>
    <row r="52534" spans="4:4" x14ac:dyDescent="0.2">
      <c r="D52534" s="343"/>
    </row>
    <row r="52535" spans="4:4" x14ac:dyDescent="0.2">
      <c r="D52535" s="343"/>
    </row>
    <row r="52536" spans="4:4" x14ac:dyDescent="0.2">
      <c r="D52536" s="343"/>
    </row>
    <row r="52537" spans="4:4" x14ac:dyDescent="0.2">
      <c r="D52537" s="343"/>
    </row>
    <row r="52538" spans="4:4" x14ac:dyDescent="0.2">
      <c r="D52538" s="343"/>
    </row>
    <row r="52539" spans="4:4" x14ac:dyDescent="0.2">
      <c r="D52539" s="343"/>
    </row>
    <row r="52540" spans="4:4" x14ac:dyDescent="0.2">
      <c r="D52540" s="343"/>
    </row>
    <row r="52541" spans="4:4" x14ac:dyDescent="0.2">
      <c r="D52541" s="343"/>
    </row>
    <row r="52542" spans="4:4" x14ac:dyDescent="0.2">
      <c r="D52542" s="343"/>
    </row>
    <row r="52543" spans="4:4" x14ac:dyDescent="0.2">
      <c r="D52543" s="343"/>
    </row>
    <row r="52544" spans="4:4" x14ac:dyDescent="0.2">
      <c r="D52544" s="343"/>
    </row>
    <row r="52545" spans="4:4" x14ac:dyDescent="0.2">
      <c r="D52545" s="343"/>
    </row>
    <row r="52546" spans="4:4" x14ac:dyDescent="0.2">
      <c r="D52546" s="343"/>
    </row>
    <row r="52547" spans="4:4" x14ac:dyDescent="0.2">
      <c r="D52547" s="343"/>
    </row>
    <row r="52548" spans="4:4" x14ac:dyDescent="0.2">
      <c r="D52548" s="343"/>
    </row>
    <row r="52549" spans="4:4" x14ac:dyDescent="0.2">
      <c r="D52549" s="343"/>
    </row>
    <row r="52550" spans="4:4" x14ac:dyDescent="0.2">
      <c r="D52550" s="343"/>
    </row>
    <row r="52551" spans="4:4" x14ac:dyDescent="0.2">
      <c r="D52551" s="343"/>
    </row>
    <row r="52552" spans="4:4" x14ac:dyDescent="0.2">
      <c r="D52552" s="343"/>
    </row>
    <row r="52553" spans="4:4" x14ac:dyDescent="0.2">
      <c r="D52553" s="343"/>
    </row>
    <row r="52554" spans="4:4" x14ac:dyDescent="0.2">
      <c r="D52554" s="343"/>
    </row>
    <row r="52555" spans="4:4" x14ac:dyDescent="0.2">
      <c r="D52555" s="343"/>
    </row>
    <row r="52556" spans="4:4" x14ac:dyDescent="0.2">
      <c r="D52556" s="343"/>
    </row>
    <row r="52557" spans="4:4" x14ac:dyDescent="0.2">
      <c r="D52557" s="343"/>
    </row>
    <row r="52558" spans="4:4" x14ac:dyDescent="0.2">
      <c r="D52558" s="343"/>
    </row>
    <row r="52559" spans="4:4" x14ac:dyDescent="0.2">
      <c r="D52559" s="343"/>
    </row>
    <row r="52560" spans="4:4" x14ac:dyDescent="0.2">
      <c r="D52560" s="343"/>
    </row>
    <row r="52561" spans="4:4" x14ac:dyDescent="0.2">
      <c r="D52561" s="343"/>
    </row>
    <row r="52562" spans="4:4" x14ac:dyDescent="0.2">
      <c r="D52562" s="343"/>
    </row>
    <row r="52563" spans="4:4" x14ac:dyDescent="0.2">
      <c r="D52563" s="343"/>
    </row>
    <row r="52564" spans="4:4" x14ac:dyDescent="0.2">
      <c r="D52564" s="343"/>
    </row>
    <row r="52565" spans="4:4" x14ac:dyDescent="0.2">
      <c r="D52565" s="343"/>
    </row>
    <row r="52566" spans="4:4" x14ac:dyDescent="0.2">
      <c r="D52566" s="343"/>
    </row>
    <row r="52567" spans="4:4" x14ac:dyDescent="0.2">
      <c r="D52567" s="343"/>
    </row>
    <row r="52568" spans="4:4" x14ac:dyDescent="0.2">
      <c r="D52568" s="343"/>
    </row>
    <row r="52569" spans="4:4" x14ac:dyDescent="0.2">
      <c r="D52569" s="343"/>
    </row>
    <row r="52570" spans="4:4" x14ac:dyDescent="0.2">
      <c r="D52570" s="343"/>
    </row>
    <row r="52571" spans="4:4" x14ac:dyDescent="0.2">
      <c r="D52571" s="343"/>
    </row>
    <row r="52572" spans="4:4" x14ac:dyDescent="0.2">
      <c r="D52572" s="343"/>
    </row>
    <row r="52573" spans="4:4" x14ac:dyDescent="0.2">
      <c r="D52573" s="343"/>
    </row>
    <row r="52574" spans="4:4" x14ac:dyDescent="0.2">
      <c r="D52574" s="343"/>
    </row>
    <row r="52575" spans="4:4" x14ac:dyDescent="0.2">
      <c r="D52575" s="343"/>
    </row>
    <row r="52576" spans="4:4" x14ac:dyDescent="0.2">
      <c r="D52576" s="343"/>
    </row>
    <row r="52577" spans="4:4" x14ac:dyDescent="0.2">
      <c r="D52577" s="343"/>
    </row>
    <row r="52578" spans="4:4" x14ac:dyDescent="0.2">
      <c r="D52578" s="343"/>
    </row>
    <row r="52579" spans="4:4" x14ac:dyDescent="0.2">
      <c r="D52579" s="343"/>
    </row>
    <row r="52580" spans="4:4" x14ac:dyDescent="0.2">
      <c r="D52580" s="343"/>
    </row>
    <row r="52581" spans="4:4" x14ac:dyDescent="0.2">
      <c r="D52581" s="343"/>
    </row>
    <row r="52582" spans="4:4" x14ac:dyDescent="0.2">
      <c r="D52582" s="343"/>
    </row>
    <row r="52583" spans="4:4" x14ac:dyDescent="0.2">
      <c r="D52583" s="343"/>
    </row>
    <row r="52584" spans="4:4" x14ac:dyDescent="0.2">
      <c r="D52584" s="343"/>
    </row>
    <row r="52585" spans="4:4" x14ac:dyDescent="0.2">
      <c r="D52585" s="343"/>
    </row>
    <row r="52586" spans="4:4" x14ac:dyDescent="0.2">
      <c r="D52586" s="343"/>
    </row>
    <row r="52587" spans="4:4" x14ac:dyDescent="0.2">
      <c r="D52587" s="343"/>
    </row>
    <row r="52588" spans="4:4" x14ac:dyDescent="0.2">
      <c r="D52588" s="343"/>
    </row>
    <row r="52589" spans="4:4" x14ac:dyDescent="0.2">
      <c r="D52589" s="343"/>
    </row>
    <row r="52590" spans="4:4" x14ac:dyDescent="0.2">
      <c r="D52590" s="343"/>
    </row>
    <row r="52591" spans="4:4" x14ac:dyDescent="0.2">
      <c r="D52591" s="343"/>
    </row>
    <row r="52592" spans="4:4" x14ac:dyDescent="0.2">
      <c r="D52592" s="343"/>
    </row>
    <row r="52593" spans="4:4" x14ac:dyDescent="0.2">
      <c r="D52593" s="343"/>
    </row>
    <row r="52594" spans="4:4" x14ac:dyDescent="0.2">
      <c r="D52594" s="343"/>
    </row>
    <row r="52595" spans="4:4" x14ac:dyDescent="0.2">
      <c r="D52595" s="343"/>
    </row>
    <row r="52596" spans="4:4" x14ac:dyDescent="0.2">
      <c r="D52596" s="343"/>
    </row>
    <row r="52597" spans="4:4" x14ac:dyDescent="0.2">
      <c r="D52597" s="343"/>
    </row>
    <row r="52598" spans="4:4" x14ac:dyDescent="0.2">
      <c r="D52598" s="343"/>
    </row>
    <row r="52599" spans="4:4" x14ac:dyDescent="0.2">
      <c r="D52599" s="343"/>
    </row>
    <row r="52600" spans="4:4" x14ac:dyDescent="0.2">
      <c r="D52600" s="343"/>
    </row>
    <row r="52601" spans="4:4" x14ac:dyDescent="0.2">
      <c r="D52601" s="343"/>
    </row>
    <row r="52602" spans="4:4" x14ac:dyDescent="0.2">
      <c r="D52602" s="343"/>
    </row>
    <row r="52603" spans="4:4" x14ac:dyDescent="0.2">
      <c r="D52603" s="343"/>
    </row>
    <row r="52604" spans="4:4" x14ac:dyDescent="0.2">
      <c r="D52604" s="343"/>
    </row>
    <row r="52605" spans="4:4" x14ac:dyDescent="0.2">
      <c r="D52605" s="343"/>
    </row>
    <row r="52606" spans="4:4" x14ac:dyDescent="0.2">
      <c r="D52606" s="343"/>
    </row>
    <row r="52607" spans="4:4" x14ac:dyDescent="0.2">
      <c r="D52607" s="343"/>
    </row>
    <row r="52608" spans="4:4" x14ac:dyDescent="0.2">
      <c r="D52608" s="343"/>
    </row>
    <row r="52609" spans="4:4" x14ac:dyDescent="0.2">
      <c r="D52609" s="343"/>
    </row>
    <row r="52610" spans="4:4" x14ac:dyDescent="0.2">
      <c r="D52610" s="343"/>
    </row>
    <row r="52611" spans="4:4" x14ac:dyDescent="0.2">
      <c r="D52611" s="343"/>
    </row>
    <row r="52612" spans="4:4" x14ac:dyDescent="0.2">
      <c r="D52612" s="343"/>
    </row>
    <row r="52613" spans="4:4" x14ac:dyDescent="0.2">
      <c r="D52613" s="343"/>
    </row>
    <row r="52614" spans="4:4" x14ac:dyDescent="0.2">
      <c r="D52614" s="343"/>
    </row>
    <row r="52615" spans="4:4" x14ac:dyDescent="0.2">
      <c r="D52615" s="343"/>
    </row>
    <row r="52616" spans="4:4" x14ac:dyDescent="0.2">
      <c r="D52616" s="343"/>
    </row>
    <row r="52617" spans="4:4" x14ac:dyDescent="0.2">
      <c r="D52617" s="343"/>
    </row>
    <row r="52618" spans="4:4" x14ac:dyDescent="0.2">
      <c r="D52618" s="343"/>
    </row>
    <row r="52619" spans="4:4" x14ac:dyDescent="0.2">
      <c r="D52619" s="343"/>
    </row>
    <row r="52620" spans="4:4" x14ac:dyDescent="0.2">
      <c r="D52620" s="343"/>
    </row>
    <row r="52621" spans="4:4" x14ac:dyDescent="0.2">
      <c r="D52621" s="343"/>
    </row>
    <row r="52622" spans="4:4" x14ac:dyDescent="0.2">
      <c r="D52622" s="343"/>
    </row>
    <row r="52623" spans="4:4" x14ac:dyDescent="0.2">
      <c r="D52623" s="343"/>
    </row>
    <row r="52624" spans="4:4" x14ac:dyDescent="0.2">
      <c r="D52624" s="343"/>
    </row>
    <row r="52625" spans="4:4" x14ac:dyDescent="0.2">
      <c r="D52625" s="343"/>
    </row>
    <row r="52626" spans="4:4" x14ac:dyDescent="0.2">
      <c r="D52626" s="343"/>
    </row>
    <row r="52627" spans="4:4" x14ac:dyDescent="0.2">
      <c r="D52627" s="343"/>
    </row>
    <row r="52628" spans="4:4" x14ac:dyDescent="0.2">
      <c r="D52628" s="343"/>
    </row>
    <row r="52629" spans="4:4" x14ac:dyDescent="0.2">
      <c r="D52629" s="343"/>
    </row>
    <row r="52630" spans="4:4" x14ac:dyDescent="0.2">
      <c r="D52630" s="343"/>
    </row>
    <row r="52631" spans="4:4" x14ac:dyDescent="0.2">
      <c r="D52631" s="343"/>
    </row>
    <row r="52632" spans="4:4" x14ac:dyDescent="0.2">
      <c r="D52632" s="343"/>
    </row>
    <row r="52633" spans="4:4" x14ac:dyDescent="0.2">
      <c r="D52633" s="343"/>
    </row>
    <row r="52634" spans="4:4" x14ac:dyDescent="0.2">
      <c r="D52634" s="343"/>
    </row>
    <row r="52635" spans="4:4" x14ac:dyDescent="0.2">
      <c r="D52635" s="343"/>
    </row>
    <row r="52636" spans="4:4" x14ac:dyDescent="0.2">
      <c r="D52636" s="343"/>
    </row>
    <row r="52637" spans="4:4" x14ac:dyDescent="0.2">
      <c r="D52637" s="343"/>
    </row>
    <row r="52638" spans="4:4" x14ac:dyDescent="0.2">
      <c r="D52638" s="343"/>
    </row>
    <row r="52639" spans="4:4" x14ac:dyDescent="0.2">
      <c r="D52639" s="343"/>
    </row>
    <row r="52640" spans="4:4" x14ac:dyDescent="0.2">
      <c r="D52640" s="343"/>
    </row>
    <row r="52641" spans="4:4" x14ac:dyDescent="0.2">
      <c r="D52641" s="343"/>
    </row>
    <row r="52642" spans="4:4" x14ac:dyDescent="0.2">
      <c r="D52642" s="343"/>
    </row>
    <row r="52643" spans="4:4" x14ac:dyDescent="0.2">
      <c r="D52643" s="343"/>
    </row>
    <row r="52644" spans="4:4" x14ac:dyDescent="0.2">
      <c r="D52644" s="343"/>
    </row>
    <row r="52645" spans="4:4" x14ac:dyDescent="0.2">
      <c r="D52645" s="343"/>
    </row>
    <row r="52646" spans="4:4" x14ac:dyDescent="0.2">
      <c r="D52646" s="343"/>
    </row>
    <row r="52647" spans="4:4" x14ac:dyDescent="0.2">
      <c r="D52647" s="343"/>
    </row>
    <row r="52648" spans="4:4" x14ac:dyDescent="0.2">
      <c r="D52648" s="343"/>
    </row>
    <row r="52649" spans="4:4" x14ac:dyDescent="0.2">
      <c r="D52649" s="343"/>
    </row>
    <row r="52650" spans="4:4" x14ac:dyDescent="0.2">
      <c r="D52650" s="343"/>
    </row>
    <row r="52651" spans="4:4" x14ac:dyDescent="0.2">
      <c r="D52651" s="343"/>
    </row>
    <row r="52652" spans="4:4" x14ac:dyDescent="0.2">
      <c r="D52652" s="343"/>
    </row>
    <row r="52653" spans="4:4" x14ac:dyDescent="0.2">
      <c r="D52653" s="343"/>
    </row>
    <row r="52654" spans="4:4" x14ac:dyDescent="0.2">
      <c r="D52654" s="343"/>
    </row>
    <row r="52655" spans="4:4" x14ac:dyDescent="0.2">
      <c r="D52655" s="343"/>
    </row>
    <row r="52656" spans="4:4" x14ac:dyDescent="0.2">
      <c r="D52656" s="343"/>
    </row>
    <row r="52657" spans="4:4" x14ac:dyDescent="0.2">
      <c r="D52657" s="343"/>
    </row>
    <row r="52658" spans="4:4" x14ac:dyDescent="0.2">
      <c r="D52658" s="343"/>
    </row>
    <row r="52659" spans="4:4" x14ac:dyDescent="0.2">
      <c r="D52659" s="343"/>
    </row>
    <row r="52660" spans="4:4" x14ac:dyDescent="0.2">
      <c r="D52660" s="343"/>
    </row>
    <row r="52661" spans="4:4" x14ac:dyDescent="0.2">
      <c r="D52661" s="343"/>
    </row>
    <row r="52662" spans="4:4" x14ac:dyDescent="0.2">
      <c r="D52662" s="343"/>
    </row>
    <row r="52663" spans="4:4" x14ac:dyDescent="0.2">
      <c r="D52663" s="343"/>
    </row>
    <row r="52664" spans="4:4" x14ac:dyDescent="0.2">
      <c r="D52664" s="343"/>
    </row>
    <row r="52665" spans="4:4" x14ac:dyDescent="0.2">
      <c r="D52665" s="343"/>
    </row>
    <row r="52666" spans="4:4" x14ac:dyDescent="0.2">
      <c r="D52666" s="343"/>
    </row>
    <row r="52667" spans="4:4" x14ac:dyDescent="0.2">
      <c r="D52667" s="343"/>
    </row>
    <row r="52668" spans="4:4" x14ac:dyDescent="0.2">
      <c r="D52668" s="343"/>
    </row>
    <row r="52669" spans="4:4" x14ac:dyDescent="0.2">
      <c r="D52669" s="343"/>
    </row>
    <row r="52670" spans="4:4" x14ac:dyDescent="0.2">
      <c r="D52670" s="343"/>
    </row>
    <row r="52671" spans="4:4" x14ac:dyDescent="0.2">
      <c r="D52671" s="343"/>
    </row>
    <row r="52672" spans="4:4" x14ac:dyDescent="0.2">
      <c r="D52672" s="343"/>
    </row>
    <row r="52673" spans="4:4" x14ac:dyDescent="0.2">
      <c r="D52673" s="343"/>
    </row>
    <row r="52674" spans="4:4" x14ac:dyDescent="0.2">
      <c r="D52674" s="343"/>
    </row>
    <row r="52675" spans="4:4" x14ac:dyDescent="0.2">
      <c r="D52675" s="343"/>
    </row>
    <row r="52676" spans="4:4" x14ac:dyDescent="0.2">
      <c r="D52676" s="343"/>
    </row>
    <row r="52677" spans="4:4" x14ac:dyDescent="0.2">
      <c r="D52677" s="343"/>
    </row>
    <row r="52678" spans="4:4" x14ac:dyDescent="0.2">
      <c r="D52678" s="343"/>
    </row>
    <row r="52679" spans="4:4" x14ac:dyDescent="0.2">
      <c r="D52679" s="343"/>
    </row>
    <row r="52680" spans="4:4" x14ac:dyDescent="0.2">
      <c r="D52680" s="343"/>
    </row>
    <row r="52681" spans="4:4" x14ac:dyDescent="0.2">
      <c r="D52681" s="343"/>
    </row>
    <row r="52682" spans="4:4" x14ac:dyDescent="0.2">
      <c r="D52682" s="343"/>
    </row>
    <row r="52683" spans="4:4" x14ac:dyDescent="0.2">
      <c r="D52683" s="343"/>
    </row>
    <row r="52684" spans="4:4" x14ac:dyDescent="0.2">
      <c r="D52684" s="343"/>
    </row>
    <row r="52685" spans="4:4" x14ac:dyDescent="0.2">
      <c r="D52685" s="343"/>
    </row>
    <row r="52686" spans="4:4" x14ac:dyDescent="0.2">
      <c r="D52686" s="343"/>
    </row>
    <row r="52687" spans="4:4" x14ac:dyDescent="0.2">
      <c r="D52687" s="343"/>
    </row>
    <row r="52688" spans="4:4" x14ac:dyDescent="0.2">
      <c r="D52688" s="343"/>
    </row>
    <row r="52689" spans="4:4" x14ac:dyDescent="0.2">
      <c r="D52689" s="343"/>
    </row>
    <row r="52690" spans="4:4" x14ac:dyDescent="0.2">
      <c r="D52690" s="343"/>
    </row>
    <row r="52691" spans="4:4" x14ac:dyDescent="0.2">
      <c r="D52691" s="343"/>
    </row>
    <row r="52692" spans="4:4" x14ac:dyDescent="0.2">
      <c r="D52692" s="343"/>
    </row>
    <row r="52693" spans="4:4" x14ac:dyDescent="0.2">
      <c r="D52693" s="343"/>
    </row>
    <row r="52694" spans="4:4" x14ac:dyDescent="0.2">
      <c r="D52694" s="343"/>
    </row>
    <row r="52695" spans="4:4" x14ac:dyDescent="0.2">
      <c r="D52695" s="343"/>
    </row>
    <row r="52696" spans="4:4" x14ac:dyDescent="0.2">
      <c r="D52696" s="343"/>
    </row>
    <row r="52697" spans="4:4" x14ac:dyDescent="0.2">
      <c r="D52697" s="343"/>
    </row>
    <row r="52698" spans="4:4" x14ac:dyDescent="0.2">
      <c r="D52698" s="343"/>
    </row>
    <row r="52699" spans="4:4" x14ac:dyDescent="0.2">
      <c r="D52699" s="343"/>
    </row>
    <row r="52700" spans="4:4" x14ac:dyDescent="0.2">
      <c r="D52700" s="343"/>
    </row>
    <row r="52701" spans="4:4" x14ac:dyDescent="0.2">
      <c r="D52701" s="343"/>
    </row>
    <row r="52702" spans="4:4" x14ac:dyDescent="0.2">
      <c r="D52702" s="343"/>
    </row>
    <row r="52703" spans="4:4" x14ac:dyDescent="0.2">
      <c r="D52703" s="343"/>
    </row>
    <row r="52704" spans="4:4" x14ac:dyDescent="0.2">
      <c r="D52704" s="343"/>
    </row>
    <row r="52705" spans="4:4" x14ac:dyDescent="0.2">
      <c r="D52705" s="343"/>
    </row>
    <row r="52706" spans="4:4" x14ac:dyDescent="0.2">
      <c r="D52706" s="343"/>
    </row>
    <row r="52707" spans="4:4" x14ac:dyDescent="0.2">
      <c r="D52707" s="343"/>
    </row>
    <row r="52708" spans="4:4" x14ac:dyDescent="0.2">
      <c r="D52708" s="343"/>
    </row>
    <row r="52709" spans="4:4" x14ac:dyDescent="0.2">
      <c r="D52709" s="343"/>
    </row>
    <row r="52710" spans="4:4" x14ac:dyDescent="0.2">
      <c r="D52710" s="343"/>
    </row>
    <row r="52711" spans="4:4" x14ac:dyDescent="0.2">
      <c r="D52711" s="343"/>
    </row>
    <row r="52712" spans="4:4" x14ac:dyDescent="0.2">
      <c r="D52712" s="343"/>
    </row>
    <row r="52713" spans="4:4" x14ac:dyDescent="0.2">
      <c r="D52713" s="343"/>
    </row>
    <row r="52714" spans="4:4" x14ac:dyDescent="0.2">
      <c r="D52714" s="343"/>
    </row>
    <row r="52715" spans="4:4" x14ac:dyDescent="0.2">
      <c r="D52715" s="343"/>
    </row>
    <row r="52716" spans="4:4" x14ac:dyDescent="0.2">
      <c r="D52716" s="343"/>
    </row>
    <row r="52717" spans="4:4" x14ac:dyDescent="0.2">
      <c r="D52717" s="343"/>
    </row>
    <row r="52718" spans="4:4" x14ac:dyDescent="0.2">
      <c r="D52718" s="343"/>
    </row>
    <row r="52719" spans="4:4" x14ac:dyDescent="0.2">
      <c r="D52719" s="343"/>
    </row>
    <row r="52720" spans="4:4" x14ac:dyDescent="0.2">
      <c r="D52720" s="343"/>
    </row>
    <row r="52721" spans="4:4" x14ac:dyDescent="0.2">
      <c r="D52721" s="343"/>
    </row>
    <row r="52722" spans="4:4" x14ac:dyDescent="0.2">
      <c r="D52722" s="343"/>
    </row>
    <row r="52723" spans="4:4" x14ac:dyDescent="0.2">
      <c r="D52723" s="343"/>
    </row>
    <row r="52724" spans="4:4" x14ac:dyDescent="0.2">
      <c r="D52724" s="343"/>
    </row>
    <row r="52725" spans="4:4" x14ac:dyDescent="0.2">
      <c r="D52725" s="343"/>
    </row>
    <row r="52726" spans="4:4" x14ac:dyDescent="0.2">
      <c r="D52726" s="343"/>
    </row>
    <row r="52727" spans="4:4" x14ac:dyDescent="0.2">
      <c r="D52727" s="343"/>
    </row>
    <row r="52728" spans="4:4" x14ac:dyDescent="0.2">
      <c r="D52728" s="343"/>
    </row>
    <row r="52729" spans="4:4" x14ac:dyDescent="0.2">
      <c r="D52729" s="343"/>
    </row>
    <row r="52730" spans="4:4" x14ac:dyDescent="0.2">
      <c r="D52730" s="343"/>
    </row>
    <row r="52731" spans="4:4" x14ac:dyDescent="0.2">
      <c r="D52731" s="343"/>
    </row>
    <row r="52732" spans="4:4" x14ac:dyDescent="0.2">
      <c r="D52732" s="343"/>
    </row>
    <row r="52733" spans="4:4" x14ac:dyDescent="0.2">
      <c r="D52733" s="343"/>
    </row>
    <row r="52734" spans="4:4" x14ac:dyDescent="0.2">
      <c r="D52734" s="343"/>
    </row>
    <row r="52735" spans="4:4" x14ac:dyDescent="0.2">
      <c r="D52735" s="343"/>
    </row>
    <row r="52736" spans="4:4" x14ac:dyDescent="0.2">
      <c r="D52736" s="343"/>
    </row>
    <row r="52737" spans="4:4" x14ac:dyDescent="0.2">
      <c r="D52737" s="343"/>
    </row>
    <row r="52738" spans="4:4" x14ac:dyDescent="0.2">
      <c r="D52738" s="343"/>
    </row>
    <row r="52739" spans="4:4" x14ac:dyDescent="0.2">
      <c r="D52739" s="343"/>
    </row>
    <row r="52740" spans="4:4" x14ac:dyDescent="0.2">
      <c r="D52740" s="343"/>
    </row>
    <row r="52741" spans="4:4" x14ac:dyDescent="0.2">
      <c r="D52741" s="343"/>
    </row>
    <row r="52742" spans="4:4" x14ac:dyDescent="0.2">
      <c r="D52742" s="343"/>
    </row>
    <row r="52743" spans="4:4" x14ac:dyDescent="0.2">
      <c r="D52743" s="343"/>
    </row>
    <row r="52744" spans="4:4" x14ac:dyDescent="0.2">
      <c r="D52744" s="343"/>
    </row>
    <row r="52745" spans="4:4" x14ac:dyDescent="0.2">
      <c r="D52745" s="343"/>
    </row>
    <row r="52746" spans="4:4" x14ac:dyDescent="0.2">
      <c r="D52746" s="343"/>
    </row>
    <row r="52747" spans="4:4" x14ac:dyDescent="0.2">
      <c r="D52747" s="343"/>
    </row>
    <row r="52748" spans="4:4" x14ac:dyDescent="0.2">
      <c r="D52748" s="343"/>
    </row>
    <row r="52749" spans="4:4" x14ac:dyDescent="0.2">
      <c r="D52749" s="343"/>
    </row>
    <row r="52750" spans="4:4" x14ac:dyDescent="0.2">
      <c r="D52750" s="343"/>
    </row>
    <row r="52751" spans="4:4" x14ac:dyDescent="0.2">
      <c r="D52751" s="343"/>
    </row>
    <row r="52752" spans="4:4" x14ac:dyDescent="0.2">
      <c r="D52752" s="343"/>
    </row>
    <row r="52753" spans="4:4" x14ac:dyDescent="0.2">
      <c r="D52753" s="343"/>
    </row>
    <row r="52754" spans="4:4" x14ac:dyDescent="0.2">
      <c r="D52754" s="343"/>
    </row>
    <row r="52755" spans="4:4" x14ac:dyDescent="0.2">
      <c r="D52755" s="343"/>
    </row>
    <row r="52756" spans="4:4" x14ac:dyDescent="0.2">
      <c r="D52756" s="343"/>
    </row>
    <row r="52757" spans="4:4" x14ac:dyDescent="0.2">
      <c r="D52757" s="343"/>
    </row>
    <row r="52758" spans="4:4" x14ac:dyDescent="0.2">
      <c r="D52758" s="343"/>
    </row>
    <row r="52759" spans="4:4" x14ac:dyDescent="0.2">
      <c r="D52759" s="343"/>
    </row>
    <row r="52760" spans="4:4" x14ac:dyDescent="0.2">
      <c r="D52760" s="343"/>
    </row>
    <row r="52761" spans="4:4" x14ac:dyDescent="0.2">
      <c r="D52761" s="343"/>
    </row>
    <row r="52762" spans="4:4" x14ac:dyDescent="0.2">
      <c r="D52762" s="343"/>
    </row>
    <row r="52763" spans="4:4" x14ac:dyDescent="0.2">
      <c r="D52763" s="343"/>
    </row>
    <row r="52764" spans="4:4" x14ac:dyDescent="0.2">
      <c r="D52764" s="343"/>
    </row>
    <row r="52765" spans="4:4" x14ac:dyDescent="0.2">
      <c r="D52765" s="343"/>
    </row>
    <row r="52766" spans="4:4" x14ac:dyDescent="0.2">
      <c r="D52766" s="343"/>
    </row>
    <row r="52767" spans="4:4" x14ac:dyDescent="0.2">
      <c r="D52767" s="343"/>
    </row>
    <row r="52768" spans="4:4" x14ac:dyDescent="0.2">
      <c r="D52768" s="343"/>
    </row>
    <row r="52769" spans="4:4" x14ac:dyDescent="0.2">
      <c r="D52769" s="343"/>
    </row>
    <row r="52770" spans="4:4" x14ac:dyDescent="0.2">
      <c r="D52770" s="343"/>
    </row>
    <row r="52771" spans="4:4" x14ac:dyDescent="0.2">
      <c r="D52771" s="343"/>
    </row>
    <row r="52772" spans="4:4" x14ac:dyDescent="0.2">
      <c r="D52772" s="343"/>
    </row>
    <row r="52773" spans="4:4" x14ac:dyDescent="0.2">
      <c r="D52773" s="343"/>
    </row>
    <row r="52774" spans="4:4" x14ac:dyDescent="0.2">
      <c r="D52774" s="343"/>
    </row>
    <row r="52775" spans="4:4" x14ac:dyDescent="0.2">
      <c r="D52775" s="343"/>
    </row>
    <row r="52776" spans="4:4" x14ac:dyDescent="0.2">
      <c r="D52776" s="343"/>
    </row>
    <row r="52777" spans="4:4" x14ac:dyDescent="0.2">
      <c r="D52777" s="343"/>
    </row>
    <row r="52778" spans="4:4" x14ac:dyDescent="0.2">
      <c r="D52778" s="343"/>
    </row>
    <row r="52779" spans="4:4" x14ac:dyDescent="0.2">
      <c r="D52779" s="343"/>
    </row>
    <row r="52780" spans="4:4" x14ac:dyDescent="0.2">
      <c r="D52780" s="343"/>
    </row>
    <row r="52781" spans="4:4" x14ac:dyDescent="0.2">
      <c r="D52781" s="343"/>
    </row>
    <row r="52782" spans="4:4" x14ac:dyDescent="0.2">
      <c r="D52782" s="343"/>
    </row>
    <row r="52783" spans="4:4" x14ac:dyDescent="0.2">
      <c r="D52783" s="343"/>
    </row>
    <row r="52784" spans="4:4" x14ac:dyDescent="0.2">
      <c r="D52784" s="343"/>
    </row>
    <row r="52785" spans="4:4" x14ac:dyDescent="0.2">
      <c r="D52785" s="343"/>
    </row>
    <row r="52786" spans="4:4" x14ac:dyDescent="0.2">
      <c r="D52786" s="343"/>
    </row>
    <row r="52787" spans="4:4" x14ac:dyDescent="0.2">
      <c r="D52787" s="343"/>
    </row>
    <row r="52788" spans="4:4" x14ac:dyDescent="0.2">
      <c r="D52788" s="343"/>
    </row>
    <row r="52789" spans="4:4" x14ac:dyDescent="0.2">
      <c r="D52789" s="343"/>
    </row>
    <row r="52790" spans="4:4" x14ac:dyDescent="0.2">
      <c r="D52790" s="343"/>
    </row>
    <row r="52791" spans="4:4" x14ac:dyDescent="0.2">
      <c r="D52791" s="343"/>
    </row>
    <row r="52792" spans="4:4" x14ac:dyDescent="0.2">
      <c r="D52792" s="343"/>
    </row>
    <row r="52793" spans="4:4" x14ac:dyDescent="0.2">
      <c r="D52793" s="343"/>
    </row>
    <row r="52794" spans="4:4" x14ac:dyDescent="0.2">
      <c r="D52794" s="343"/>
    </row>
    <row r="52795" spans="4:4" x14ac:dyDescent="0.2">
      <c r="D52795" s="343"/>
    </row>
    <row r="52796" spans="4:4" x14ac:dyDescent="0.2">
      <c r="D52796" s="343"/>
    </row>
    <row r="52797" spans="4:4" x14ac:dyDescent="0.2">
      <c r="D52797" s="343"/>
    </row>
    <row r="52798" spans="4:4" x14ac:dyDescent="0.2">
      <c r="D52798" s="343"/>
    </row>
    <row r="52799" spans="4:4" x14ac:dyDescent="0.2">
      <c r="D52799" s="343"/>
    </row>
    <row r="52800" spans="4:4" x14ac:dyDescent="0.2">
      <c r="D52800" s="343"/>
    </row>
    <row r="52801" spans="4:4" x14ac:dyDescent="0.2">
      <c r="D52801" s="343"/>
    </row>
    <row r="52802" spans="4:4" x14ac:dyDescent="0.2">
      <c r="D52802" s="343"/>
    </row>
    <row r="52803" spans="4:4" x14ac:dyDescent="0.2">
      <c r="D52803" s="343"/>
    </row>
    <row r="52804" spans="4:4" x14ac:dyDescent="0.2">
      <c r="D52804" s="343"/>
    </row>
    <row r="52805" spans="4:4" x14ac:dyDescent="0.2">
      <c r="D52805" s="343"/>
    </row>
    <row r="52806" spans="4:4" x14ac:dyDescent="0.2">
      <c r="D52806" s="343"/>
    </row>
    <row r="52807" spans="4:4" x14ac:dyDescent="0.2">
      <c r="D52807" s="343"/>
    </row>
    <row r="52808" spans="4:4" x14ac:dyDescent="0.2">
      <c r="D52808" s="343"/>
    </row>
    <row r="52809" spans="4:4" x14ac:dyDescent="0.2">
      <c r="D52809" s="343"/>
    </row>
    <row r="52810" spans="4:4" x14ac:dyDescent="0.2">
      <c r="D52810" s="343"/>
    </row>
    <row r="52811" spans="4:4" x14ac:dyDescent="0.2">
      <c r="D52811" s="343"/>
    </row>
    <row r="52812" spans="4:4" x14ac:dyDescent="0.2">
      <c r="D52812" s="343"/>
    </row>
    <row r="52813" spans="4:4" x14ac:dyDescent="0.2">
      <c r="D52813" s="343"/>
    </row>
    <row r="52814" spans="4:4" x14ac:dyDescent="0.2">
      <c r="D52814" s="343"/>
    </row>
    <row r="52815" spans="4:4" x14ac:dyDescent="0.2">
      <c r="D52815" s="343"/>
    </row>
    <row r="52816" spans="4:4" x14ac:dyDescent="0.2">
      <c r="D52816" s="343"/>
    </row>
    <row r="52817" spans="4:4" x14ac:dyDescent="0.2">
      <c r="D52817" s="343"/>
    </row>
    <row r="52818" spans="4:4" x14ac:dyDescent="0.2">
      <c r="D52818" s="343"/>
    </row>
    <row r="52819" spans="4:4" x14ac:dyDescent="0.2">
      <c r="D52819" s="343"/>
    </row>
    <row r="52820" spans="4:4" x14ac:dyDescent="0.2">
      <c r="D52820" s="343"/>
    </row>
    <row r="52821" spans="4:4" x14ac:dyDescent="0.2">
      <c r="D52821" s="343"/>
    </row>
    <row r="52822" spans="4:4" x14ac:dyDescent="0.2">
      <c r="D52822" s="343"/>
    </row>
    <row r="52823" spans="4:4" x14ac:dyDescent="0.2">
      <c r="D52823" s="343"/>
    </row>
    <row r="52824" spans="4:4" x14ac:dyDescent="0.2">
      <c r="D52824" s="343"/>
    </row>
    <row r="52825" spans="4:4" x14ac:dyDescent="0.2">
      <c r="D52825" s="343"/>
    </row>
    <row r="52826" spans="4:4" x14ac:dyDescent="0.2">
      <c r="D52826" s="343"/>
    </row>
    <row r="52827" spans="4:4" x14ac:dyDescent="0.2">
      <c r="D52827" s="343"/>
    </row>
    <row r="52828" spans="4:4" x14ac:dyDescent="0.2">
      <c r="D52828" s="343"/>
    </row>
    <row r="52829" spans="4:4" x14ac:dyDescent="0.2">
      <c r="D52829" s="343"/>
    </row>
    <row r="52830" spans="4:4" x14ac:dyDescent="0.2">
      <c r="D52830" s="343"/>
    </row>
    <row r="52831" spans="4:4" x14ac:dyDescent="0.2">
      <c r="D52831" s="343"/>
    </row>
    <row r="52832" spans="4:4" x14ac:dyDescent="0.2">
      <c r="D52832" s="343"/>
    </row>
    <row r="52833" spans="4:4" x14ac:dyDescent="0.2">
      <c r="D52833" s="343"/>
    </row>
    <row r="52834" spans="4:4" x14ac:dyDescent="0.2">
      <c r="D52834" s="343"/>
    </row>
    <row r="52835" spans="4:4" x14ac:dyDescent="0.2">
      <c r="D52835" s="343"/>
    </row>
    <row r="52836" spans="4:4" x14ac:dyDescent="0.2">
      <c r="D52836" s="343"/>
    </row>
    <row r="52837" spans="4:4" x14ac:dyDescent="0.2">
      <c r="D52837" s="343"/>
    </row>
    <row r="52838" spans="4:4" x14ac:dyDescent="0.2">
      <c r="D52838" s="343"/>
    </row>
    <row r="52839" spans="4:4" x14ac:dyDescent="0.2">
      <c r="D52839" s="343"/>
    </row>
    <row r="52840" spans="4:4" x14ac:dyDescent="0.2">
      <c r="D52840" s="343"/>
    </row>
    <row r="52841" spans="4:4" x14ac:dyDescent="0.2">
      <c r="D52841" s="343"/>
    </row>
    <row r="52842" spans="4:4" x14ac:dyDescent="0.2">
      <c r="D52842" s="343"/>
    </row>
    <row r="52843" spans="4:4" x14ac:dyDescent="0.2">
      <c r="D52843" s="343"/>
    </row>
    <row r="52844" spans="4:4" x14ac:dyDescent="0.2">
      <c r="D52844" s="343"/>
    </row>
    <row r="52845" spans="4:4" x14ac:dyDescent="0.2">
      <c r="D52845" s="343"/>
    </row>
    <row r="52846" spans="4:4" x14ac:dyDescent="0.2">
      <c r="D52846" s="343"/>
    </row>
    <row r="52847" spans="4:4" x14ac:dyDescent="0.2">
      <c r="D52847" s="343"/>
    </row>
    <row r="52848" spans="4:4" x14ac:dyDescent="0.2">
      <c r="D52848" s="343"/>
    </row>
    <row r="52849" spans="4:4" x14ac:dyDescent="0.2">
      <c r="D52849" s="343"/>
    </row>
    <row r="52850" spans="4:4" x14ac:dyDescent="0.2">
      <c r="D52850" s="343"/>
    </row>
    <row r="52851" spans="4:4" x14ac:dyDescent="0.2">
      <c r="D52851" s="343"/>
    </row>
    <row r="52852" spans="4:4" x14ac:dyDescent="0.2">
      <c r="D52852" s="343"/>
    </row>
    <row r="52853" spans="4:4" x14ac:dyDescent="0.2">
      <c r="D52853" s="343"/>
    </row>
    <row r="52854" spans="4:4" x14ac:dyDescent="0.2">
      <c r="D52854" s="343"/>
    </row>
    <row r="52855" spans="4:4" x14ac:dyDescent="0.2">
      <c r="D52855" s="343"/>
    </row>
    <row r="52856" spans="4:4" x14ac:dyDescent="0.2">
      <c r="D52856" s="343"/>
    </row>
    <row r="52857" spans="4:4" x14ac:dyDescent="0.2">
      <c r="D52857" s="343"/>
    </row>
    <row r="52858" spans="4:4" x14ac:dyDescent="0.2">
      <c r="D52858" s="343"/>
    </row>
    <row r="52859" spans="4:4" x14ac:dyDescent="0.2">
      <c r="D52859" s="343"/>
    </row>
    <row r="52860" spans="4:4" x14ac:dyDescent="0.2">
      <c r="D52860" s="343"/>
    </row>
    <row r="52861" spans="4:4" x14ac:dyDescent="0.2">
      <c r="D52861" s="343"/>
    </row>
    <row r="52862" spans="4:4" x14ac:dyDescent="0.2">
      <c r="D52862" s="343"/>
    </row>
    <row r="52863" spans="4:4" x14ac:dyDescent="0.2">
      <c r="D52863" s="343"/>
    </row>
    <row r="52864" spans="4:4" x14ac:dyDescent="0.2">
      <c r="D52864" s="343"/>
    </row>
    <row r="52865" spans="4:4" x14ac:dyDescent="0.2">
      <c r="D52865" s="343"/>
    </row>
    <row r="52866" spans="4:4" x14ac:dyDescent="0.2">
      <c r="D52866" s="343"/>
    </row>
    <row r="52867" spans="4:4" x14ac:dyDescent="0.2">
      <c r="D52867" s="343"/>
    </row>
    <row r="52868" spans="4:4" x14ac:dyDescent="0.2">
      <c r="D52868" s="343"/>
    </row>
    <row r="52869" spans="4:4" x14ac:dyDescent="0.2">
      <c r="D52869" s="343"/>
    </row>
    <row r="52870" spans="4:4" x14ac:dyDescent="0.2">
      <c r="D52870" s="343"/>
    </row>
    <row r="52871" spans="4:4" x14ac:dyDescent="0.2">
      <c r="D52871" s="343"/>
    </row>
    <row r="52872" spans="4:4" x14ac:dyDescent="0.2">
      <c r="D52872" s="343"/>
    </row>
    <row r="52873" spans="4:4" x14ac:dyDescent="0.2">
      <c r="D52873" s="343"/>
    </row>
    <row r="52874" spans="4:4" x14ac:dyDescent="0.2">
      <c r="D52874" s="343"/>
    </row>
    <row r="52875" spans="4:4" x14ac:dyDescent="0.2">
      <c r="D52875" s="343"/>
    </row>
    <row r="52876" spans="4:4" x14ac:dyDescent="0.2">
      <c r="D52876" s="343"/>
    </row>
    <row r="52877" spans="4:4" x14ac:dyDescent="0.2">
      <c r="D52877" s="343"/>
    </row>
    <row r="52878" spans="4:4" x14ac:dyDescent="0.2">
      <c r="D52878" s="343"/>
    </row>
    <row r="52879" spans="4:4" x14ac:dyDescent="0.2">
      <c r="D52879" s="343"/>
    </row>
    <row r="52880" spans="4:4" x14ac:dyDescent="0.2">
      <c r="D52880" s="343"/>
    </row>
    <row r="52881" spans="4:4" x14ac:dyDescent="0.2">
      <c r="D52881" s="343"/>
    </row>
    <row r="52882" spans="4:4" x14ac:dyDescent="0.2">
      <c r="D52882" s="343"/>
    </row>
    <row r="52883" spans="4:4" x14ac:dyDescent="0.2">
      <c r="D52883" s="343"/>
    </row>
    <row r="52884" spans="4:4" x14ac:dyDescent="0.2">
      <c r="D52884" s="343"/>
    </row>
    <row r="52885" spans="4:4" x14ac:dyDescent="0.2">
      <c r="D52885" s="343"/>
    </row>
    <row r="52886" spans="4:4" x14ac:dyDescent="0.2">
      <c r="D52886" s="343"/>
    </row>
    <row r="52887" spans="4:4" x14ac:dyDescent="0.2">
      <c r="D52887" s="343"/>
    </row>
    <row r="52888" spans="4:4" x14ac:dyDescent="0.2">
      <c r="D52888" s="343"/>
    </row>
    <row r="52889" spans="4:4" x14ac:dyDescent="0.2">
      <c r="D52889" s="343"/>
    </row>
    <row r="52890" spans="4:4" x14ac:dyDescent="0.2">
      <c r="D52890" s="343"/>
    </row>
    <row r="52891" spans="4:4" x14ac:dyDescent="0.2">
      <c r="D52891" s="343"/>
    </row>
    <row r="52892" spans="4:4" x14ac:dyDescent="0.2">
      <c r="D52892" s="343"/>
    </row>
    <row r="52893" spans="4:4" x14ac:dyDescent="0.2">
      <c r="D52893" s="343"/>
    </row>
    <row r="52894" spans="4:4" x14ac:dyDescent="0.2">
      <c r="D52894" s="343"/>
    </row>
    <row r="52895" spans="4:4" x14ac:dyDescent="0.2">
      <c r="D52895" s="343"/>
    </row>
    <row r="52896" spans="4:4" x14ac:dyDescent="0.2">
      <c r="D52896" s="343"/>
    </row>
    <row r="52897" spans="4:4" x14ac:dyDescent="0.2">
      <c r="D52897" s="343"/>
    </row>
    <row r="52898" spans="4:4" x14ac:dyDescent="0.2">
      <c r="D52898" s="343"/>
    </row>
    <row r="52899" spans="4:4" x14ac:dyDescent="0.2">
      <c r="D52899" s="343"/>
    </row>
    <row r="52900" spans="4:4" x14ac:dyDescent="0.2">
      <c r="D52900" s="343"/>
    </row>
    <row r="52901" spans="4:4" x14ac:dyDescent="0.2">
      <c r="D52901" s="343"/>
    </row>
    <row r="52902" spans="4:4" x14ac:dyDescent="0.2">
      <c r="D52902" s="343"/>
    </row>
    <row r="52903" spans="4:4" x14ac:dyDescent="0.2">
      <c r="D52903" s="343"/>
    </row>
    <row r="52904" spans="4:4" x14ac:dyDescent="0.2">
      <c r="D52904" s="343"/>
    </row>
    <row r="52905" spans="4:4" x14ac:dyDescent="0.2">
      <c r="D52905" s="343"/>
    </row>
    <row r="52906" spans="4:4" x14ac:dyDescent="0.2">
      <c r="D52906" s="343"/>
    </row>
    <row r="52907" spans="4:4" x14ac:dyDescent="0.2">
      <c r="D52907" s="343"/>
    </row>
    <row r="52908" spans="4:4" x14ac:dyDescent="0.2">
      <c r="D52908" s="343"/>
    </row>
    <row r="52909" spans="4:4" x14ac:dyDescent="0.2">
      <c r="D52909" s="343"/>
    </row>
    <row r="52910" spans="4:4" x14ac:dyDescent="0.2">
      <c r="D52910" s="343"/>
    </row>
    <row r="52911" spans="4:4" x14ac:dyDescent="0.2">
      <c r="D52911" s="343"/>
    </row>
    <row r="52912" spans="4:4" x14ac:dyDescent="0.2">
      <c r="D52912" s="343"/>
    </row>
    <row r="52913" spans="4:4" x14ac:dyDescent="0.2">
      <c r="D52913" s="343"/>
    </row>
    <row r="52914" spans="4:4" x14ac:dyDescent="0.2">
      <c r="D52914" s="343"/>
    </row>
    <row r="52915" spans="4:4" x14ac:dyDescent="0.2">
      <c r="D52915" s="343"/>
    </row>
    <row r="52916" spans="4:4" x14ac:dyDescent="0.2">
      <c r="D52916" s="343"/>
    </row>
    <row r="52917" spans="4:4" x14ac:dyDescent="0.2">
      <c r="D52917" s="343"/>
    </row>
    <row r="52918" spans="4:4" x14ac:dyDescent="0.2">
      <c r="D52918" s="343"/>
    </row>
    <row r="52919" spans="4:4" x14ac:dyDescent="0.2">
      <c r="D52919" s="343"/>
    </row>
    <row r="52920" spans="4:4" x14ac:dyDescent="0.2">
      <c r="D52920" s="343"/>
    </row>
    <row r="52921" spans="4:4" x14ac:dyDescent="0.2">
      <c r="D52921" s="343"/>
    </row>
    <row r="52922" spans="4:4" x14ac:dyDescent="0.2">
      <c r="D52922" s="343"/>
    </row>
    <row r="52923" spans="4:4" x14ac:dyDescent="0.2">
      <c r="D52923" s="343"/>
    </row>
    <row r="52924" spans="4:4" x14ac:dyDescent="0.2">
      <c r="D52924" s="343"/>
    </row>
    <row r="52925" spans="4:4" x14ac:dyDescent="0.2">
      <c r="D52925" s="343"/>
    </row>
    <row r="52926" spans="4:4" x14ac:dyDescent="0.2">
      <c r="D52926" s="343"/>
    </row>
    <row r="52927" spans="4:4" x14ac:dyDescent="0.2">
      <c r="D52927" s="343"/>
    </row>
    <row r="52928" spans="4:4" x14ac:dyDescent="0.2">
      <c r="D52928" s="343"/>
    </row>
    <row r="52929" spans="4:4" x14ac:dyDescent="0.2">
      <c r="D52929" s="343"/>
    </row>
    <row r="52930" spans="4:4" x14ac:dyDescent="0.2">
      <c r="D52930" s="343"/>
    </row>
    <row r="52931" spans="4:4" x14ac:dyDescent="0.2">
      <c r="D52931" s="343"/>
    </row>
    <row r="52932" spans="4:4" x14ac:dyDescent="0.2">
      <c r="D52932" s="343"/>
    </row>
    <row r="52933" spans="4:4" x14ac:dyDescent="0.2">
      <c r="D52933" s="343"/>
    </row>
    <row r="52934" spans="4:4" x14ac:dyDescent="0.2">
      <c r="D52934" s="343"/>
    </row>
    <row r="52935" spans="4:4" x14ac:dyDescent="0.2">
      <c r="D52935" s="343"/>
    </row>
    <row r="52936" spans="4:4" x14ac:dyDescent="0.2">
      <c r="D52936" s="343"/>
    </row>
    <row r="52937" spans="4:4" x14ac:dyDescent="0.2">
      <c r="D52937" s="343"/>
    </row>
    <row r="52938" spans="4:4" x14ac:dyDescent="0.2">
      <c r="D52938" s="343"/>
    </row>
    <row r="52939" spans="4:4" x14ac:dyDescent="0.2">
      <c r="D52939" s="343"/>
    </row>
    <row r="52940" spans="4:4" x14ac:dyDescent="0.2">
      <c r="D52940" s="343"/>
    </row>
    <row r="52941" spans="4:4" x14ac:dyDescent="0.2">
      <c r="D52941" s="343"/>
    </row>
    <row r="52942" spans="4:4" x14ac:dyDescent="0.2">
      <c r="D52942" s="343"/>
    </row>
    <row r="52943" spans="4:4" x14ac:dyDescent="0.2">
      <c r="D52943" s="343"/>
    </row>
    <row r="52944" spans="4:4" x14ac:dyDescent="0.2">
      <c r="D52944" s="343"/>
    </row>
    <row r="52945" spans="4:4" x14ac:dyDescent="0.2">
      <c r="D52945" s="343"/>
    </row>
    <row r="52946" spans="4:4" x14ac:dyDescent="0.2">
      <c r="D52946" s="343"/>
    </row>
    <row r="52947" spans="4:4" x14ac:dyDescent="0.2">
      <c r="D52947" s="343"/>
    </row>
    <row r="52948" spans="4:4" x14ac:dyDescent="0.2">
      <c r="D52948" s="343"/>
    </row>
    <row r="52949" spans="4:4" x14ac:dyDescent="0.2">
      <c r="D52949" s="343"/>
    </row>
    <row r="52950" spans="4:4" x14ac:dyDescent="0.2">
      <c r="D52950" s="343"/>
    </row>
    <row r="52951" spans="4:4" x14ac:dyDescent="0.2">
      <c r="D52951" s="343"/>
    </row>
    <row r="52952" spans="4:4" x14ac:dyDescent="0.2">
      <c r="D52952" s="343"/>
    </row>
    <row r="52953" spans="4:4" x14ac:dyDescent="0.2">
      <c r="D52953" s="343"/>
    </row>
    <row r="52954" spans="4:4" x14ac:dyDescent="0.2">
      <c r="D52954" s="343"/>
    </row>
    <row r="52955" spans="4:4" x14ac:dyDescent="0.2">
      <c r="D52955" s="343"/>
    </row>
    <row r="52956" spans="4:4" x14ac:dyDescent="0.2">
      <c r="D52956" s="343"/>
    </row>
    <row r="52957" spans="4:4" x14ac:dyDescent="0.2">
      <c r="D52957" s="343"/>
    </row>
    <row r="52958" spans="4:4" x14ac:dyDescent="0.2">
      <c r="D52958" s="343"/>
    </row>
    <row r="52959" spans="4:4" x14ac:dyDescent="0.2">
      <c r="D52959" s="343"/>
    </row>
    <row r="52960" spans="4:4" x14ac:dyDescent="0.2">
      <c r="D52960" s="343"/>
    </row>
    <row r="52961" spans="4:4" x14ac:dyDescent="0.2">
      <c r="D52961" s="343"/>
    </row>
    <row r="52962" spans="4:4" x14ac:dyDescent="0.2">
      <c r="D52962" s="343"/>
    </row>
    <row r="52963" spans="4:4" x14ac:dyDescent="0.2">
      <c r="D52963" s="343"/>
    </row>
    <row r="52964" spans="4:4" x14ac:dyDescent="0.2">
      <c r="D52964" s="343"/>
    </row>
    <row r="52965" spans="4:4" x14ac:dyDescent="0.2">
      <c r="D52965" s="343"/>
    </row>
    <row r="52966" spans="4:4" x14ac:dyDescent="0.2">
      <c r="D52966" s="343"/>
    </row>
    <row r="52967" spans="4:4" x14ac:dyDescent="0.2">
      <c r="D52967" s="343"/>
    </row>
    <row r="52968" spans="4:4" x14ac:dyDescent="0.2">
      <c r="D52968" s="343"/>
    </row>
    <row r="52969" spans="4:4" x14ac:dyDescent="0.2">
      <c r="D52969" s="343"/>
    </row>
    <row r="52970" spans="4:4" x14ac:dyDescent="0.2">
      <c r="D52970" s="343"/>
    </row>
    <row r="52971" spans="4:4" x14ac:dyDescent="0.2">
      <c r="D52971" s="343"/>
    </row>
    <row r="52972" spans="4:4" x14ac:dyDescent="0.2">
      <c r="D52972" s="343"/>
    </row>
    <row r="52973" spans="4:4" x14ac:dyDescent="0.2">
      <c r="D52973" s="343"/>
    </row>
    <row r="52974" spans="4:4" x14ac:dyDescent="0.2">
      <c r="D52974" s="343"/>
    </row>
    <row r="52975" spans="4:4" x14ac:dyDescent="0.2">
      <c r="D52975" s="343"/>
    </row>
    <row r="52976" spans="4:4" x14ac:dyDescent="0.2">
      <c r="D52976" s="343"/>
    </row>
    <row r="52977" spans="4:4" x14ac:dyDescent="0.2">
      <c r="D52977" s="343"/>
    </row>
    <row r="52978" spans="4:4" x14ac:dyDescent="0.2">
      <c r="D52978" s="343"/>
    </row>
    <row r="52979" spans="4:4" x14ac:dyDescent="0.2">
      <c r="D52979" s="343"/>
    </row>
    <row r="52980" spans="4:4" x14ac:dyDescent="0.2">
      <c r="D52980" s="343"/>
    </row>
    <row r="52981" spans="4:4" x14ac:dyDescent="0.2">
      <c r="D52981" s="343"/>
    </row>
    <row r="52982" spans="4:4" x14ac:dyDescent="0.2">
      <c r="D52982" s="343"/>
    </row>
    <row r="52983" spans="4:4" x14ac:dyDescent="0.2">
      <c r="D52983" s="343"/>
    </row>
    <row r="52984" spans="4:4" x14ac:dyDescent="0.2">
      <c r="D52984" s="343"/>
    </row>
    <row r="52985" spans="4:4" x14ac:dyDescent="0.2">
      <c r="D52985" s="343"/>
    </row>
    <row r="52986" spans="4:4" x14ac:dyDescent="0.2">
      <c r="D52986" s="343"/>
    </row>
    <row r="52987" spans="4:4" x14ac:dyDescent="0.2">
      <c r="D52987" s="343"/>
    </row>
    <row r="52988" spans="4:4" x14ac:dyDescent="0.2">
      <c r="D52988" s="343"/>
    </row>
    <row r="52989" spans="4:4" x14ac:dyDescent="0.2">
      <c r="D52989" s="343"/>
    </row>
    <row r="52990" spans="4:4" x14ac:dyDescent="0.2">
      <c r="D52990" s="343"/>
    </row>
    <row r="52991" spans="4:4" x14ac:dyDescent="0.2">
      <c r="D52991" s="343"/>
    </row>
    <row r="52992" spans="4:4" x14ac:dyDescent="0.2">
      <c r="D52992" s="343"/>
    </row>
    <row r="52993" spans="4:4" x14ac:dyDescent="0.2">
      <c r="D52993" s="343"/>
    </row>
    <row r="52994" spans="4:4" x14ac:dyDescent="0.2">
      <c r="D52994" s="343"/>
    </row>
    <row r="52995" spans="4:4" x14ac:dyDescent="0.2">
      <c r="D52995" s="343"/>
    </row>
    <row r="52996" spans="4:4" x14ac:dyDescent="0.2">
      <c r="D52996" s="343"/>
    </row>
    <row r="52997" spans="4:4" x14ac:dyDescent="0.2">
      <c r="D52997" s="343"/>
    </row>
    <row r="52998" spans="4:4" x14ac:dyDescent="0.2">
      <c r="D52998" s="343"/>
    </row>
    <row r="52999" spans="4:4" x14ac:dyDescent="0.2">
      <c r="D52999" s="343"/>
    </row>
    <row r="53000" spans="4:4" x14ac:dyDescent="0.2">
      <c r="D53000" s="343"/>
    </row>
    <row r="53001" spans="4:4" x14ac:dyDescent="0.2">
      <c r="D53001" s="343"/>
    </row>
    <row r="53002" spans="4:4" x14ac:dyDescent="0.2">
      <c r="D53002" s="343"/>
    </row>
    <row r="53003" spans="4:4" x14ac:dyDescent="0.2">
      <c r="D53003" s="343"/>
    </row>
    <row r="53004" spans="4:4" x14ac:dyDescent="0.2">
      <c r="D53004" s="343"/>
    </row>
    <row r="53005" spans="4:4" x14ac:dyDescent="0.2">
      <c r="D53005" s="343"/>
    </row>
    <row r="53006" spans="4:4" x14ac:dyDescent="0.2">
      <c r="D53006" s="343"/>
    </row>
    <row r="53007" spans="4:4" x14ac:dyDescent="0.2">
      <c r="D53007" s="343"/>
    </row>
    <row r="53008" spans="4:4" x14ac:dyDescent="0.2">
      <c r="D53008" s="343"/>
    </row>
    <row r="53009" spans="4:4" x14ac:dyDescent="0.2">
      <c r="D53009" s="343"/>
    </row>
    <row r="53010" spans="4:4" x14ac:dyDescent="0.2">
      <c r="D53010" s="343"/>
    </row>
    <row r="53011" spans="4:4" x14ac:dyDescent="0.2">
      <c r="D53011" s="343"/>
    </row>
    <row r="53012" spans="4:4" x14ac:dyDescent="0.2">
      <c r="D53012" s="343"/>
    </row>
    <row r="53013" spans="4:4" x14ac:dyDescent="0.2">
      <c r="D53013" s="343"/>
    </row>
    <row r="53014" spans="4:4" x14ac:dyDescent="0.2">
      <c r="D53014" s="343"/>
    </row>
    <row r="53015" spans="4:4" x14ac:dyDescent="0.2">
      <c r="D53015" s="343"/>
    </row>
    <row r="53016" spans="4:4" x14ac:dyDescent="0.2">
      <c r="D53016" s="343"/>
    </row>
    <row r="53017" spans="4:4" x14ac:dyDescent="0.2">
      <c r="D53017" s="343"/>
    </row>
    <row r="53018" spans="4:4" x14ac:dyDescent="0.2">
      <c r="D53018" s="343"/>
    </row>
    <row r="53019" spans="4:4" x14ac:dyDescent="0.2">
      <c r="D53019" s="343"/>
    </row>
    <row r="53020" spans="4:4" x14ac:dyDescent="0.2">
      <c r="D53020" s="343"/>
    </row>
    <row r="53021" spans="4:4" x14ac:dyDescent="0.2">
      <c r="D53021" s="343"/>
    </row>
    <row r="53022" spans="4:4" x14ac:dyDescent="0.2">
      <c r="D53022" s="343"/>
    </row>
    <row r="53023" spans="4:4" x14ac:dyDescent="0.2">
      <c r="D53023" s="343"/>
    </row>
    <row r="53024" spans="4:4" x14ac:dyDescent="0.2">
      <c r="D53024" s="343"/>
    </row>
    <row r="53025" spans="4:4" x14ac:dyDescent="0.2">
      <c r="D53025" s="343"/>
    </row>
    <row r="53026" spans="4:4" x14ac:dyDescent="0.2">
      <c r="D53026" s="343"/>
    </row>
    <row r="53027" spans="4:4" x14ac:dyDescent="0.2">
      <c r="D53027" s="343"/>
    </row>
    <row r="53028" spans="4:4" x14ac:dyDescent="0.2">
      <c r="D53028" s="343"/>
    </row>
    <row r="53029" spans="4:4" x14ac:dyDescent="0.2">
      <c r="D53029" s="343"/>
    </row>
    <row r="53030" spans="4:4" x14ac:dyDescent="0.2">
      <c r="D53030" s="343"/>
    </row>
    <row r="53031" spans="4:4" x14ac:dyDescent="0.2">
      <c r="D53031" s="343"/>
    </row>
    <row r="53032" spans="4:4" x14ac:dyDescent="0.2">
      <c r="D53032" s="343"/>
    </row>
    <row r="53033" spans="4:4" x14ac:dyDescent="0.2">
      <c r="D53033" s="343"/>
    </row>
    <row r="53034" spans="4:4" x14ac:dyDescent="0.2">
      <c r="D53034" s="343"/>
    </row>
    <row r="53035" spans="4:4" x14ac:dyDescent="0.2">
      <c r="D53035" s="343"/>
    </row>
    <row r="53036" spans="4:4" x14ac:dyDescent="0.2">
      <c r="D53036" s="343"/>
    </row>
    <row r="53037" spans="4:4" x14ac:dyDescent="0.2">
      <c r="D53037" s="343"/>
    </row>
    <row r="53038" spans="4:4" x14ac:dyDescent="0.2">
      <c r="D53038" s="343"/>
    </row>
    <row r="53039" spans="4:4" x14ac:dyDescent="0.2">
      <c r="D53039" s="343"/>
    </row>
    <row r="53040" spans="4:4" x14ac:dyDescent="0.2">
      <c r="D53040" s="343"/>
    </row>
    <row r="53041" spans="4:4" x14ac:dyDescent="0.2">
      <c r="D53041" s="343"/>
    </row>
    <row r="53042" spans="4:4" x14ac:dyDescent="0.2">
      <c r="D53042" s="343"/>
    </row>
    <row r="53043" spans="4:4" x14ac:dyDescent="0.2">
      <c r="D53043" s="343"/>
    </row>
    <row r="53044" spans="4:4" x14ac:dyDescent="0.2">
      <c r="D53044" s="343"/>
    </row>
    <row r="53045" spans="4:4" x14ac:dyDescent="0.2">
      <c r="D53045" s="343"/>
    </row>
    <row r="53046" spans="4:4" x14ac:dyDescent="0.2">
      <c r="D53046" s="343"/>
    </row>
    <row r="53047" spans="4:4" x14ac:dyDescent="0.2">
      <c r="D53047" s="343"/>
    </row>
    <row r="53048" spans="4:4" x14ac:dyDescent="0.2">
      <c r="D53048" s="343"/>
    </row>
    <row r="53049" spans="4:4" x14ac:dyDescent="0.2">
      <c r="D53049" s="343"/>
    </row>
    <row r="53050" spans="4:4" x14ac:dyDescent="0.2">
      <c r="D53050" s="343"/>
    </row>
    <row r="53051" spans="4:4" x14ac:dyDescent="0.2">
      <c r="D53051" s="343"/>
    </row>
    <row r="53052" spans="4:4" x14ac:dyDescent="0.2">
      <c r="D53052" s="343"/>
    </row>
    <row r="53053" spans="4:4" x14ac:dyDescent="0.2">
      <c r="D53053" s="343"/>
    </row>
    <row r="53054" spans="4:4" x14ac:dyDescent="0.2">
      <c r="D53054" s="343"/>
    </row>
    <row r="53055" spans="4:4" x14ac:dyDescent="0.2">
      <c r="D53055" s="343"/>
    </row>
    <row r="53056" spans="4:4" x14ac:dyDescent="0.2">
      <c r="D53056" s="343"/>
    </row>
    <row r="53057" spans="4:4" x14ac:dyDescent="0.2">
      <c r="D53057" s="343"/>
    </row>
    <row r="53058" spans="4:4" x14ac:dyDescent="0.2">
      <c r="D53058" s="343"/>
    </row>
    <row r="53059" spans="4:4" x14ac:dyDescent="0.2">
      <c r="D53059" s="343"/>
    </row>
    <row r="53060" spans="4:4" x14ac:dyDescent="0.2">
      <c r="D53060" s="343"/>
    </row>
    <row r="53061" spans="4:4" x14ac:dyDescent="0.2">
      <c r="D53061" s="343"/>
    </row>
    <row r="53062" spans="4:4" x14ac:dyDescent="0.2">
      <c r="D53062" s="343"/>
    </row>
    <row r="53063" spans="4:4" x14ac:dyDescent="0.2">
      <c r="D53063" s="343"/>
    </row>
    <row r="53064" spans="4:4" x14ac:dyDescent="0.2">
      <c r="D53064" s="343"/>
    </row>
    <row r="53065" spans="4:4" x14ac:dyDescent="0.2">
      <c r="D53065" s="343"/>
    </row>
    <row r="53066" spans="4:4" x14ac:dyDescent="0.2">
      <c r="D53066" s="343"/>
    </row>
    <row r="53067" spans="4:4" x14ac:dyDescent="0.2">
      <c r="D53067" s="343"/>
    </row>
    <row r="53068" spans="4:4" x14ac:dyDescent="0.2">
      <c r="D53068" s="343"/>
    </row>
    <row r="53069" spans="4:4" x14ac:dyDescent="0.2">
      <c r="D53069" s="343"/>
    </row>
    <row r="53070" spans="4:4" x14ac:dyDescent="0.2">
      <c r="D53070" s="343"/>
    </row>
    <row r="53071" spans="4:4" x14ac:dyDescent="0.2">
      <c r="D53071" s="343"/>
    </row>
    <row r="53072" spans="4:4" x14ac:dyDescent="0.2">
      <c r="D53072" s="343"/>
    </row>
    <row r="53073" spans="4:4" x14ac:dyDescent="0.2">
      <c r="D53073" s="343"/>
    </row>
    <row r="53074" spans="4:4" x14ac:dyDescent="0.2">
      <c r="D53074" s="343"/>
    </row>
    <row r="53075" spans="4:4" x14ac:dyDescent="0.2">
      <c r="D53075" s="343"/>
    </row>
    <row r="53076" spans="4:4" x14ac:dyDescent="0.2">
      <c r="D53076" s="343"/>
    </row>
    <row r="53077" spans="4:4" x14ac:dyDescent="0.2">
      <c r="D53077" s="343"/>
    </row>
    <row r="53078" spans="4:4" x14ac:dyDescent="0.2">
      <c r="D53078" s="343"/>
    </row>
    <row r="53079" spans="4:4" x14ac:dyDescent="0.2">
      <c r="D53079" s="343"/>
    </row>
    <row r="53080" spans="4:4" x14ac:dyDescent="0.2">
      <c r="D53080" s="343"/>
    </row>
    <row r="53081" spans="4:4" x14ac:dyDescent="0.2">
      <c r="D53081" s="343"/>
    </row>
    <row r="53082" spans="4:4" x14ac:dyDescent="0.2">
      <c r="D53082" s="343"/>
    </row>
    <row r="53083" spans="4:4" x14ac:dyDescent="0.2">
      <c r="D53083" s="343"/>
    </row>
    <row r="53084" spans="4:4" x14ac:dyDescent="0.2">
      <c r="D53084" s="343"/>
    </row>
    <row r="53085" spans="4:4" x14ac:dyDescent="0.2">
      <c r="D53085" s="343"/>
    </row>
    <row r="53086" spans="4:4" x14ac:dyDescent="0.2">
      <c r="D53086" s="343"/>
    </row>
    <row r="53087" spans="4:4" x14ac:dyDescent="0.2">
      <c r="D53087" s="343"/>
    </row>
    <row r="53088" spans="4:4" x14ac:dyDescent="0.2">
      <c r="D53088" s="343"/>
    </row>
    <row r="53089" spans="4:4" x14ac:dyDescent="0.2">
      <c r="D53089" s="343"/>
    </row>
    <row r="53090" spans="4:4" x14ac:dyDescent="0.2">
      <c r="D53090" s="343"/>
    </row>
    <row r="53091" spans="4:4" x14ac:dyDescent="0.2">
      <c r="D53091" s="343"/>
    </row>
    <row r="53092" spans="4:4" x14ac:dyDescent="0.2">
      <c r="D53092" s="343"/>
    </row>
    <row r="53093" spans="4:4" x14ac:dyDescent="0.2">
      <c r="D53093" s="343"/>
    </row>
    <row r="53094" spans="4:4" x14ac:dyDescent="0.2">
      <c r="D53094" s="343"/>
    </row>
    <row r="53095" spans="4:4" x14ac:dyDescent="0.2">
      <c r="D53095" s="343"/>
    </row>
    <row r="53096" spans="4:4" x14ac:dyDescent="0.2">
      <c r="D53096" s="343"/>
    </row>
    <row r="53097" spans="4:4" x14ac:dyDescent="0.2">
      <c r="D53097" s="343"/>
    </row>
    <row r="53098" spans="4:4" x14ac:dyDescent="0.2">
      <c r="D53098" s="343"/>
    </row>
    <row r="53099" spans="4:4" x14ac:dyDescent="0.2">
      <c r="D53099" s="343"/>
    </row>
    <row r="53100" spans="4:4" x14ac:dyDescent="0.2">
      <c r="D53100" s="343"/>
    </row>
    <row r="53101" spans="4:4" x14ac:dyDescent="0.2">
      <c r="D53101" s="343"/>
    </row>
    <row r="53102" spans="4:4" x14ac:dyDescent="0.2">
      <c r="D53102" s="343"/>
    </row>
    <row r="53103" spans="4:4" x14ac:dyDescent="0.2">
      <c r="D53103" s="343"/>
    </row>
    <row r="53104" spans="4:4" x14ac:dyDescent="0.2">
      <c r="D53104" s="343"/>
    </row>
    <row r="53105" spans="4:4" x14ac:dyDescent="0.2">
      <c r="D53105" s="343"/>
    </row>
    <row r="53106" spans="4:4" x14ac:dyDescent="0.2">
      <c r="D53106" s="343"/>
    </row>
    <row r="53107" spans="4:4" x14ac:dyDescent="0.2">
      <c r="D53107" s="343"/>
    </row>
    <row r="53108" spans="4:4" x14ac:dyDescent="0.2">
      <c r="D53108" s="343"/>
    </row>
    <row r="53109" spans="4:4" x14ac:dyDescent="0.2">
      <c r="D53109" s="343"/>
    </row>
    <row r="53110" spans="4:4" x14ac:dyDescent="0.2">
      <c r="D53110" s="343"/>
    </row>
    <row r="53111" spans="4:4" x14ac:dyDescent="0.2">
      <c r="D53111" s="343"/>
    </row>
    <row r="53112" spans="4:4" x14ac:dyDescent="0.2">
      <c r="D53112" s="343"/>
    </row>
    <row r="53113" spans="4:4" x14ac:dyDescent="0.2">
      <c r="D53113" s="343"/>
    </row>
    <row r="53114" spans="4:4" x14ac:dyDescent="0.2">
      <c r="D53114" s="343"/>
    </row>
    <row r="53115" spans="4:4" x14ac:dyDescent="0.2">
      <c r="D53115" s="343"/>
    </row>
    <row r="53116" spans="4:4" x14ac:dyDescent="0.2">
      <c r="D53116" s="343"/>
    </row>
    <row r="53117" spans="4:4" x14ac:dyDescent="0.2">
      <c r="D53117" s="343"/>
    </row>
    <row r="53118" spans="4:4" x14ac:dyDescent="0.2">
      <c r="D53118" s="343"/>
    </row>
    <row r="53119" spans="4:4" x14ac:dyDescent="0.2">
      <c r="D53119" s="343"/>
    </row>
    <row r="53120" spans="4:4" x14ac:dyDescent="0.2">
      <c r="D53120" s="343"/>
    </row>
    <row r="53121" spans="4:4" x14ac:dyDescent="0.2">
      <c r="D53121" s="343"/>
    </row>
    <row r="53122" spans="4:4" x14ac:dyDescent="0.2">
      <c r="D53122" s="343"/>
    </row>
    <row r="53123" spans="4:4" x14ac:dyDescent="0.2">
      <c r="D53123" s="343"/>
    </row>
    <row r="53124" spans="4:4" x14ac:dyDescent="0.2">
      <c r="D53124" s="343"/>
    </row>
    <row r="53125" spans="4:4" x14ac:dyDescent="0.2">
      <c r="D53125" s="343"/>
    </row>
    <row r="53126" spans="4:4" x14ac:dyDescent="0.2">
      <c r="D53126" s="343"/>
    </row>
    <row r="53127" spans="4:4" x14ac:dyDescent="0.2">
      <c r="D53127" s="343"/>
    </row>
    <row r="53128" spans="4:4" x14ac:dyDescent="0.2">
      <c r="D53128" s="343"/>
    </row>
    <row r="53129" spans="4:4" x14ac:dyDescent="0.2">
      <c r="D53129" s="343"/>
    </row>
    <row r="53130" spans="4:4" x14ac:dyDescent="0.2">
      <c r="D53130" s="343"/>
    </row>
    <row r="53131" spans="4:4" x14ac:dyDescent="0.2">
      <c r="D53131" s="343"/>
    </row>
    <row r="53132" spans="4:4" x14ac:dyDescent="0.2">
      <c r="D53132" s="343"/>
    </row>
    <row r="53133" spans="4:4" x14ac:dyDescent="0.2">
      <c r="D53133" s="343"/>
    </row>
    <row r="53134" spans="4:4" x14ac:dyDescent="0.2">
      <c r="D53134" s="343"/>
    </row>
    <row r="53135" spans="4:4" x14ac:dyDescent="0.2">
      <c r="D53135" s="343"/>
    </row>
    <row r="53136" spans="4:4" x14ac:dyDescent="0.2">
      <c r="D53136" s="343"/>
    </row>
    <row r="53137" spans="4:4" x14ac:dyDescent="0.2">
      <c r="D53137" s="343"/>
    </row>
    <row r="53138" spans="4:4" x14ac:dyDescent="0.2">
      <c r="D53138" s="343"/>
    </row>
    <row r="53139" spans="4:4" x14ac:dyDescent="0.2">
      <c r="D53139" s="343"/>
    </row>
    <row r="53140" spans="4:4" x14ac:dyDescent="0.2">
      <c r="D53140" s="343"/>
    </row>
    <row r="53141" spans="4:4" x14ac:dyDescent="0.2">
      <c r="D53141" s="343"/>
    </row>
    <row r="53142" spans="4:4" x14ac:dyDescent="0.2">
      <c r="D53142" s="343"/>
    </row>
    <row r="53143" spans="4:4" x14ac:dyDescent="0.2">
      <c r="D53143" s="343"/>
    </row>
    <row r="53144" spans="4:4" x14ac:dyDescent="0.2">
      <c r="D53144" s="343"/>
    </row>
    <row r="53145" spans="4:4" x14ac:dyDescent="0.2">
      <c r="D53145" s="343"/>
    </row>
    <row r="53146" spans="4:4" x14ac:dyDescent="0.2">
      <c r="D53146" s="343"/>
    </row>
    <row r="53147" spans="4:4" x14ac:dyDescent="0.2">
      <c r="D53147" s="343"/>
    </row>
    <row r="53148" spans="4:4" x14ac:dyDescent="0.2">
      <c r="D53148" s="343"/>
    </row>
    <row r="53149" spans="4:4" x14ac:dyDescent="0.2">
      <c r="D53149" s="343"/>
    </row>
    <row r="53150" spans="4:4" x14ac:dyDescent="0.2">
      <c r="D53150" s="343"/>
    </row>
    <row r="53151" spans="4:4" x14ac:dyDescent="0.2">
      <c r="D53151" s="343"/>
    </row>
    <row r="53152" spans="4:4" x14ac:dyDescent="0.2">
      <c r="D53152" s="343"/>
    </row>
    <row r="53153" spans="4:4" x14ac:dyDescent="0.2">
      <c r="D53153" s="343"/>
    </row>
    <row r="53154" spans="4:4" x14ac:dyDescent="0.2">
      <c r="D53154" s="343"/>
    </row>
    <row r="53155" spans="4:4" x14ac:dyDescent="0.2">
      <c r="D53155" s="343"/>
    </row>
    <row r="53156" spans="4:4" x14ac:dyDescent="0.2">
      <c r="D53156" s="343"/>
    </row>
    <row r="53157" spans="4:4" x14ac:dyDescent="0.2">
      <c r="D53157" s="343"/>
    </row>
    <row r="53158" spans="4:4" x14ac:dyDescent="0.2">
      <c r="D53158" s="343"/>
    </row>
    <row r="53159" spans="4:4" x14ac:dyDescent="0.2">
      <c r="D53159" s="343"/>
    </row>
    <row r="53160" spans="4:4" x14ac:dyDescent="0.2">
      <c r="D53160" s="343"/>
    </row>
    <row r="53161" spans="4:4" x14ac:dyDescent="0.2">
      <c r="D53161" s="343"/>
    </row>
    <row r="53162" spans="4:4" x14ac:dyDescent="0.2">
      <c r="D53162" s="343"/>
    </row>
    <row r="53163" spans="4:4" x14ac:dyDescent="0.2">
      <c r="D53163" s="343"/>
    </row>
    <row r="53164" spans="4:4" x14ac:dyDescent="0.2">
      <c r="D53164" s="343"/>
    </row>
    <row r="53165" spans="4:4" x14ac:dyDescent="0.2">
      <c r="D53165" s="343"/>
    </row>
    <row r="53166" spans="4:4" x14ac:dyDescent="0.2">
      <c r="D53166" s="343"/>
    </row>
    <row r="53167" spans="4:4" x14ac:dyDescent="0.2">
      <c r="D53167" s="343"/>
    </row>
    <row r="53168" spans="4:4" x14ac:dyDescent="0.2">
      <c r="D53168" s="343"/>
    </row>
    <row r="53169" spans="4:4" x14ac:dyDescent="0.2">
      <c r="D53169" s="343"/>
    </row>
    <row r="53170" spans="4:4" x14ac:dyDescent="0.2">
      <c r="D53170" s="343"/>
    </row>
    <row r="53171" spans="4:4" x14ac:dyDescent="0.2">
      <c r="D53171" s="343"/>
    </row>
    <row r="53172" spans="4:4" x14ac:dyDescent="0.2">
      <c r="D53172" s="343"/>
    </row>
    <row r="53173" spans="4:4" x14ac:dyDescent="0.2">
      <c r="D53173" s="343"/>
    </row>
    <row r="53174" spans="4:4" x14ac:dyDescent="0.2">
      <c r="D53174" s="343"/>
    </row>
    <row r="53175" spans="4:4" x14ac:dyDescent="0.2">
      <c r="D53175" s="343"/>
    </row>
    <row r="53176" spans="4:4" x14ac:dyDescent="0.2">
      <c r="D53176" s="343"/>
    </row>
    <row r="53177" spans="4:4" x14ac:dyDescent="0.2">
      <c r="D53177" s="343"/>
    </row>
    <row r="53178" spans="4:4" x14ac:dyDescent="0.2">
      <c r="D53178" s="343"/>
    </row>
    <row r="53179" spans="4:4" x14ac:dyDescent="0.2">
      <c r="D53179" s="343"/>
    </row>
    <row r="53180" spans="4:4" x14ac:dyDescent="0.2">
      <c r="D53180" s="343"/>
    </row>
    <row r="53181" spans="4:4" x14ac:dyDescent="0.2">
      <c r="D53181" s="343"/>
    </row>
    <row r="53182" spans="4:4" x14ac:dyDescent="0.2">
      <c r="D53182" s="343"/>
    </row>
    <row r="53183" spans="4:4" x14ac:dyDescent="0.2">
      <c r="D53183" s="343"/>
    </row>
    <row r="53184" spans="4:4" x14ac:dyDescent="0.2">
      <c r="D53184" s="343"/>
    </row>
    <row r="53185" spans="4:4" x14ac:dyDescent="0.2">
      <c r="D53185" s="343"/>
    </row>
    <row r="53186" spans="4:4" x14ac:dyDescent="0.2">
      <c r="D53186" s="343"/>
    </row>
    <row r="53187" spans="4:4" x14ac:dyDescent="0.2">
      <c r="D53187" s="343"/>
    </row>
    <row r="53188" spans="4:4" x14ac:dyDescent="0.2">
      <c r="D53188" s="343"/>
    </row>
    <row r="53189" spans="4:4" x14ac:dyDescent="0.2">
      <c r="D53189" s="343"/>
    </row>
    <row r="53190" spans="4:4" x14ac:dyDescent="0.2">
      <c r="D53190" s="343"/>
    </row>
    <row r="53191" spans="4:4" x14ac:dyDescent="0.2">
      <c r="D53191" s="343"/>
    </row>
    <row r="53192" spans="4:4" x14ac:dyDescent="0.2">
      <c r="D53192" s="343"/>
    </row>
    <row r="53193" spans="4:4" x14ac:dyDescent="0.2">
      <c r="D53193" s="343"/>
    </row>
    <row r="53194" spans="4:4" x14ac:dyDescent="0.2">
      <c r="D53194" s="343"/>
    </row>
    <row r="53195" spans="4:4" x14ac:dyDescent="0.2">
      <c r="D53195" s="343"/>
    </row>
    <row r="53196" spans="4:4" x14ac:dyDescent="0.2">
      <c r="D53196" s="343"/>
    </row>
    <row r="53197" spans="4:4" x14ac:dyDescent="0.2">
      <c r="D53197" s="343"/>
    </row>
    <row r="53198" spans="4:4" x14ac:dyDescent="0.2">
      <c r="D53198" s="343"/>
    </row>
    <row r="53199" spans="4:4" x14ac:dyDescent="0.2">
      <c r="D53199" s="343"/>
    </row>
    <row r="53200" spans="4:4" x14ac:dyDescent="0.2">
      <c r="D53200" s="343"/>
    </row>
    <row r="53201" spans="4:4" x14ac:dyDescent="0.2">
      <c r="D53201" s="343"/>
    </row>
    <row r="53202" spans="4:4" x14ac:dyDescent="0.2">
      <c r="D53202" s="343"/>
    </row>
    <row r="53203" spans="4:4" x14ac:dyDescent="0.2">
      <c r="D53203" s="343"/>
    </row>
    <row r="53204" spans="4:4" x14ac:dyDescent="0.2">
      <c r="D53204" s="343"/>
    </row>
    <row r="53205" spans="4:4" x14ac:dyDescent="0.2">
      <c r="D53205" s="343"/>
    </row>
    <row r="53206" spans="4:4" x14ac:dyDescent="0.2">
      <c r="D53206" s="343"/>
    </row>
    <row r="53207" spans="4:4" x14ac:dyDescent="0.2">
      <c r="D53207" s="343"/>
    </row>
    <row r="53208" spans="4:4" x14ac:dyDescent="0.2">
      <c r="D53208" s="343"/>
    </row>
    <row r="53209" spans="4:4" x14ac:dyDescent="0.2">
      <c r="D53209" s="343"/>
    </row>
    <row r="53210" spans="4:4" x14ac:dyDescent="0.2">
      <c r="D53210" s="343"/>
    </row>
    <row r="53211" spans="4:4" x14ac:dyDescent="0.2">
      <c r="D53211" s="343"/>
    </row>
    <row r="53212" spans="4:4" x14ac:dyDescent="0.2">
      <c r="D53212" s="343"/>
    </row>
    <row r="53213" spans="4:4" x14ac:dyDescent="0.2">
      <c r="D53213" s="343"/>
    </row>
    <row r="53214" spans="4:4" x14ac:dyDescent="0.2">
      <c r="D53214" s="343"/>
    </row>
    <row r="53215" spans="4:4" x14ac:dyDescent="0.2">
      <c r="D53215" s="343"/>
    </row>
    <row r="53216" spans="4:4" x14ac:dyDescent="0.2">
      <c r="D53216" s="343"/>
    </row>
    <row r="53217" spans="4:4" x14ac:dyDescent="0.2">
      <c r="D53217" s="343"/>
    </row>
    <row r="53218" spans="4:4" x14ac:dyDescent="0.2">
      <c r="D53218" s="343"/>
    </row>
    <row r="53219" spans="4:4" x14ac:dyDescent="0.2">
      <c r="D53219" s="343"/>
    </row>
    <row r="53220" spans="4:4" x14ac:dyDescent="0.2">
      <c r="D53220" s="343"/>
    </row>
    <row r="53221" spans="4:4" x14ac:dyDescent="0.2">
      <c r="D53221" s="343"/>
    </row>
    <row r="53222" spans="4:4" x14ac:dyDescent="0.2">
      <c r="D53222" s="343"/>
    </row>
    <row r="53223" spans="4:4" x14ac:dyDescent="0.2">
      <c r="D53223" s="343"/>
    </row>
    <row r="53224" spans="4:4" x14ac:dyDescent="0.2">
      <c r="D53224" s="343"/>
    </row>
    <row r="53225" spans="4:4" x14ac:dyDescent="0.2">
      <c r="D53225" s="343"/>
    </row>
    <row r="53226" spans="4:4" x14ac:dyDescent="0.2">
      <c r="D53226" s="343"/>
    </row>
    <row r="53227" spans="4:4" x14ac:dyDescent="0.2">
      <c r="D53227" s="343"/>
    </row>
    <row r="53228" spans="4:4" x14ac:dyDescent="0.2">
      <c r="D53228" s="343"/>
    </row>
    <row r="53229" spans="4:4" x14ac:dyDescent="0.2">
      <c r="D53229" s="343"/>
    </row>
    <row r="53230" spans="4:4" x14ac:dyDescent="0.2">
      <c r="D53230" s="343"/>
    </row>
    <row r="53231" spans="4:4" x14ac:dyDescent="0.2">
      <c r="D53231" s="343"/>
    </row>
    <row r="53232" spans="4:4" x14ac:dyDescent="0.2">
      <c r="D53232" s="343"/>
    </row>
    <row r="53233" spans="4:4" x14ac:dyDescent="0.2">
      <c r="D53233" s="343"/>
    </row>
    <row r="53234" spans="4:4" x14ac:dyDescent="0.2">
      <c r="D53234" s="343"/>
    </row>
    <row r="53235" spans="4:4" x14ac:dyDescent="0.2">
      <c r="D53235" s="343"/>
    </row>
    <row r="53236" spans="4:4" x14ac:dyDescent="0.2">
      <c r="D53236" s="343"/>
    </row>
    <row r="53237" spans="4:4" x14ac:dyDescent="0.2">
      <c r="D53237" s="343"/>
    </row>
    <row r="53238" spans="4:4" x14ac:dyDescent="0.2">
      <c r="D53238" s="343"/>
    </row>
    <row r="53239" spans="4:4" x14ac:dyDescent="0.2">
      <c r="D53239" s="343"/>
    </row>
    <row r="53240" spans="4:4" x14ac:dyDescent="0.2">
      <c r="D53240" s="343"/>
    </row>
    <row r="53241" spans="4:4" x14ac:dyDescent="0.2">
      <c r="D53241" s="343"/>
    </row>
    <row r="53242" spans="4:4" x14ac:dyDescent="0.2">
      <c r="D53242" s="343"/>
    </row>
    <row r="53243" spans="4:4" x14ac:dyDescent="0.2">
      <c r="D53243" s="343"/>
    </row>
    <row r="53244" spans="4:4" x14ac:dyDescent="0.2">
      <c r="D53244" s="343"/>
    </row>
    <row r="53245" spans="4:4" x14ac:dyDescent="0.2">
      <c r="D53245" s="343"/>
    </row>
    <row r="53246" spans="4:4" x14ac:dyDescent="0.2">
      <c r="D53246" s="343"/>
    </row>
    <row r="53247" spans="4:4" x14ac:dyDescent="0.2">
      <c r="D53247" s="343"/>
    </row>
    <row r="53248" spans="4:4" x14ac:dyDescent="0.2">
      <c r="D53248" s="343"/>
    </row>
    <row r="53249" spans="4:4" x14ac:dyDescent="0.2">
      <c r="D53249" s="343"/>
    </row>
    <row r="53250" spans="4:4" x14ac:dyDescent="0.2">
      <c r="D53250" s="343"/>
    </row>
    <row r="53251" spans="4:4" x14ac:dyDescent="0.2">
      <c r="D53251" s="343"/>
    </row>
    <row r="53252" spans="4:4" x14ac:dyDescent="0.2">
      <c r="D53252" s="343"/>
    </row>
    <row r="53253" spans="4:4" x14ac:dyDescent="0.2">
      <c r="D53253" s="343"/>
    </row>
    <row r="53254" spans="4:4" x14ac:dyDescent="0.2">
      <c r="D53254" s="343"/>
    </row>
    <row r="53255" spans="4:4" x14ac:dyDescent="0.2">
      <c r="D53255" s="343"/>
    </row>
    <row r="53256" spans="4:4" x14ac:dyDescent="0.2">
      <c r="D53256" s="343"/>
    </row>
    <row r="53257" spans="4:4" x14ac:dyDescent="0.2">
      <c r="D53257" s="343"/>
    </row>
    <row r="53258" spans="4:4" x14ac:dyDescent="0.2">
      <c r="D53258" s="343"/>
    </row>
    <row r="53259" spans="4:4" x14ac:dyDescent="0.2">
      <c r="D53259" s="343"/>
    </row>
    <row r="53260" spans="4:4" x14ac:dyDescent="0.2">
      <c r="D53260" s="343"/>
    </row>
    <row r="53261" spans="4:4" x14ac:dyDescent="0.2">
      <c r="D53261" s="343"/>
    </row>
    <row r="53262" spans="4:4" x14ac:dyDescent="0.2">
      <c r="D53262" s="343"/>
    </row>
    <row r="53263" spans="4:4" x14ac:dyDescent="0.2">
      <c r="D53263" s="343"/>
    </row>
    <row r="53264" spans="4:4" x14ac:dyDescent="0.2">
      <c r="D53264" s="343"/>
    </row>
    <row r="53265" spans="4:4" x14ac:dyDescent="0.2">
      <c r="D53265" s="343"/>
    </row>
    <row r="53266" spans="4:4" x14ac:dyDescent="0.2">
      <c r="D53266" s="343"/>
    </row>
    <row r="53267" spans="4:4" x14ac:dyDescent="0.2">
      <c r="D53267" s="343"/>
    </row>
    <row r="53268" spans="4:4" x14ac:dyDescent="0.2">
      <c r="D53268" s="343"/>
    </row>
    <row r="53269" spans="4:4" x14ac:dyDescent="0.2">
      <c r="D53269" s="343"/>
    </row>
    <row r="53270" spans="4:4" x14ac:dyDescent="0.2">
      <c r="D53270" s="343"/>
    </row>
    <row r="53271" spans="4:4" x14ac:dyDescent="0.2">
      <c r="D53271" s="343"/>
    </row>
    <row r="53272" spans="4:4" x14ac:dyDescent="0.2">
      <c r="D53272" s="343"/>
    </row>
    <row r="53273" spans="4:4" x14ac:dyDescent="0.2">
      <c r="D53273" s="343"/>
    </row>
    <row r="53274" spans="4:4" x14ac:dyDescent="0.2">
      <c r="D53274" s="343"/>
    </row>
    <row r="53275" spans="4:4" x14ac:dyDescent="0.2">
      <c r="D53275" s="343"/>
    </row>
    <row r="53276" spans="4:4" x14ac:dyDescent="0.2">
      <c r="D53276" s="343"/>
    </row>
    <row r="53277" spans="4:4" x14ac:dyDescent="0.2">
      <c r="D53277" s="343"/>
    </row>
    <row r="53278" spans="4:4" x14ac:dyDescent="0.2">
      <c r="D53278" s="343"/>
    </row>
    <row r="53279" spans="4:4" x14ac:dyDescent="0.2">
      <c r="D53279" s="343"/>
    </row>
    <row r="53280" spans="4:4" x14ac:dyDescent="0.2">
      <c r="D53280" s="343"/>
    </row>
    <row r="53281" spans="4:4" x14ac:dyDescent="0.2">
      <c r="D53281" s="343"/>
    </row>
    <row r="53282" spans="4:4" x14ac:dyDescent="0.2">
      <c r="D53282" s="343"/>
    </row>
    <row r="53283" spans="4:4" x14ac:dyDescent="0.2">
      <c r="D53283" s="343"/>
    </row>
    <row r="53284" spans="4:4" x14ac:dyDescent="0.2">
      <c r="D53284" s="343"/>
    </row>
    <row r="53285" spans="4:4" x14ac:dyDescent="0.2">
      <c r="D53285" s="343"/>
    </row>
    <row r="53286" spans="4:4" x14ac:dyDescent="0.2">
      <c r="D53286" s="343"/>
    </row>
    <row r="53287" spans="4:4" x14ac:dyDescent="0.2">
      <c r="D53287" s="343"/>
    </row>
    <row r="53288" spans="4:4" x14ac:dyDescent="0.2">
      <c r="D53288" s="343"/>
    </row>
    <row r="53289" spans="4:4" x14ac:dyDescent="0.2">
      <c r="D53289" s="343"/>
    </row>
    <row r="53290" spans="4:4" x14ac:dyDescent="0.2">
      <c r="D53290" s="343"/>
    </row>
    <row r="53291" spans="4:4" x14ac:dyDescent="0.2">
      <c r="D53291" s="343"/>
    </row>
    <row r="53292" spans="4:4" x14ac:dyDescent="0.2">
      <c r="D53292" s="343"/>
    </row>
    <row r="53293" spans="4:4" x14ac:dyDescent="0.2">
      <c r="D53293" s="343"/>
    </row>
    <row r="53294" spans="4:4" x14ac:dyDescent="0.2">
      <c r="D53294" s="343"/>
    </row>
    <row r="53295" spans="4:4" x14ac:dyDescent="0.2">
      <c r="D53295" s="343"/>
    </row>
    <row r="53296" spans="4:4" x14ac:dyDescent="0.2">
      <c r="D53296" s="343"/>
    </row>
    <row r="53297" spans="4:4" x14ac:dyDescent="0.2">
      <c r="D53297" s="343"/>
    </row>
    <row r="53298" spans="4:4" x14ac:dyDescent="0.2">
      <c r="D53298" s="343"/>
    </row>
    <row r="53299" spans="4:4" x14ac:dyDescent="0.2">
      <c r="D53299" s="343"/>
    </row>
    <row r="53300" spans="4:4" x14ac:dyDescent="0.2">
      <c r="D53300" s="343"/>
    </row>
    <row r="53301" spans="4:4" x14ac:dyDescent="0.2">
      <c r="D53301" s="343"/>
    </row>
    <row r="53302" spans="4:4" x14ac:dyDescent="0.2">
      <c r="D53302" s="343"/>
    </row>
    <row r="53303" spans="4:4" x14ac:dyDescent="0.2">
      <c r="D53303" s="343"/>
    </row>
    <row r="53304" spans="4:4" x14ac:dyDescent="0.2">
      <c r="D53304" s="343"/>
    </row>
    <row r="53305" spans="4:4" x14ac:dyDescent="0.2">
      <c r="D53305" s="343"/>
    </row>
    <row r="53306" spans="4:4" x14ac:dyDescent="0.2">
      <c r="D53306" s="343"/>
    </row>
    <row r="53307" spans="4:4" x14ac:dyDescent="0.2">
      <c r="D53307" s="343"/>
    </row>
    <row r="53308" spans="4:4" x14ac:dyDescent="0.2">
      <c r="D53308" s="343"/>
    </row>
    <row r="53309" spans="4:4" x14ac:dyDescent="0.2">
      <c r="D53309" s="343"/>
    </row>
    <row r="53310" spans="4:4" x14ac:dyDescent="0.2">
      <c r="D53310" s="343"/>
    </row>
    <row r="53311" spans="4:4" x14ac:dyDescent="0.2">
      <c r="D53311" s="343"/>
    </row>
    <row r="53312" spans="4:4" x14ac:dyDescent="0.2">
      <c r="D53312" s="343"/>
    </row>
    <row r="53313" spans="4:4" x14ac:dyDescent="0.2">
      <c r="D53313" s="343"/>
    </row>
    <row r="53314" spans="4:4" x14ac:dyDescent="0.2">
      <c r="D53314" s="343"/>
    </row>
    <row r="53315" spans="4:4" x14ac:dyDescent="0.2">
      <c r="D53315" s="343"/>
    </row>
    <row r="53316" spans="4:4" x14ac:dyDescent="0.2">
      <c r="D53316" s="343"/>
    </row>
    <row r="53317" spans="4:4" x14ac:dyDescent="0.2">
      <c r="D53317" s="343"/>
    </row>
    <row r="53318" spans="4:4" x14ac:dyDescent="0.2">
      <c r="D53318" s="343"/>
    </row>
    <row r="53319" spans="4:4" x14ac:dyDescent="0.2">
      <c r="D53319" s="343"/>
    </row>
    <row r="53320" spans="4:4" x14ac:dyDescent="0.2">
      <c r="D53320" s="343"/>
    </row>
    <row r="53321" spans="4:4" x14ac:dyDescent="0.2">
      <c r="D53321" s="343"/>
    </row>
    <row r="53322" spans="4:4" x14ac:dyDescent="0.2">
      <c r="D53322" s="343"/>
    </row>
    <row r="53323" spans="4:4" x14ac:dyDescent="0.2">
      <c r="D53323" s="343"/>
    </row>
    <row r="53324" spans="4:4" x14ac:dyDescent="0.2">
      <c r="D53324" s="343"/>
    </row>
    <row r="53325" spans="4:4" x14ac:dyDescent="0.2">
      <c r="D53325" s="343"/>
    </row>
    <row r="53326" spans="4:4" x14ac:dyDescent="0.2">
      <c r="D53326" s="343"/>
    </row>
    <row r="53327" spans="4:4" x14ac:dyDescent="0.2">
      <c r="D53327" s="343"/>
    </row>
    <row r="53328" spans="4:4" x14ac:dyDescent="0.2">
      <c r="D53328" s="343"/>
    </row>
    <row r="53329" spans="4:4" x14ac:dyDescent="0.2">
      <c r="D53329" s="343"/>
    </row>
    <row r="53330" spans="4:4" x14ac:dyDescent="0.2">
      <c r="D53330" s="343"/>
    </row>
    <row r="53331" spans="4:4" x14ac:dyDescent="0.2">
      <c r="D53331" s="343"/>
    </row>
    <row r="53332" spans="4:4" x14ac:dyDescent="0.2">
      <c r="D53332" s="343"/>
    </row>
    <row r="53333" spans="4:4" x14ac:dyDescent="0.2">
      <c r="D53333" s="343"/>
    </row>
    <row r="53334" spans="4:4" x14ac:dyDescent="0.2">
      <c r="D53334" s="343"/>
    </row>
    <row r="53335" spans="4:4" x14ac:dyDescent="0.2">
      <c r="D53335" s="343"/>
    </row>
    <row r="53336" spans="4:4" x14ac:dyDescent="0.2">
      <c r="D53336" s="343"/>
    </row>
    <row r="53337" spans="4:4" x14ac:dyDescent="0.2">
      <c r="D53337" s="343"/>
    </row>
    <row r="53338" spans="4:4" x14ac:dyDescent="0.2">
      <c r="D53338" s="343"/>
    </row>
    <row r="53339" spans="4:4" x14ac:dyDescent="0.2">
      <c r="D53339" s="343"/>
    </row>
    <row r="53340" spans="4:4" x14ac:dyDescent="0.2">
      <c r="D53340" s="343"/>
    </row>
    <row r="53341" spans="4:4" x14ac:dyDescent="0.2">
      <c r="D53341" s="343"/>
    </row>
    <row r="53342" spans="4:4" x14ac:dyDescent="0.2">
      <c r="D53342" s="343"/>
    </row>
    <row r="53343" spans="4:4" x14ac:dyDescent="0.2">
      <c r="D53343" s="343"/>
    </row>
    <row r="53344" spans="4:4" x14ac:dyDescent="0.2">
      <c r="D53344" s="343"/>
    </row>
    <row r="53345" spans="4:4" x14ac:dyDescent="0.2">
      <c r="D53345" s="343"/>
    </row>
    <row r="53346" spans="4:4" x14ac:dyDescent="0.2">
      <c r="D53346" s="343"/>
    </row>
    <row r="53347" spans="4:4" x14ac:dyDescent="0.2">
      <c r="D53347" s="343"/>
    </row>
    <row r="53348" spans="4:4" x14ac:dyDescent="0.2">
      <c r="D53348" s="343"/>
    </row>
    <row r="53349" spans="4:4" x14ac:dyDescent="0.2">
      <c r="D53349" s="343"/>
    </row>
    <row r="53350" spans="4:4" x14ac:dyDescent="0.2">
      <c r="D53350" s="343"/>
    </row>
    <row r="53351" spans="4:4" x14ac:dyDescent="0.2">
      <c r="D53351" s="343"/>
    </row>
    <row r="53352" spans="4:4" x14ac:dyDescent="0.2">
      <c r="D53352" s="343"/>
    </row>
    <row r="53353" spans="4:4" x14ac:dyDescent="0.2">
      <c r="D53353" s="343"/>
    </row>
    <row r="53354" spans="4:4" x14ac:dyDescent="0.2">
      <c r="D53354" s="343"/>
    </row>
    <row r="53355" spans="4:4" x14ac:dyDescent="0.2">
      <c r="D53355" s="343"/>
    </row>
    <row r="53356" spans="4:4" x14ac:dyDescent="0.2">
      <c r="D53356" s="343"/>
    </row>
    <row r="53357" spans="4:4" x14ac:dyDescent="0.2">
      <c r="D53357" s="343"/>
    </row>
    <row r="53358" spans="4:4" x14ac:dyDescent="0.2">
      <c r="D53358" s="343"/>
    </row>
    <row r="53359" spans="4:4" x14ac:dyDescent="0.2">
      <c r="D53359" s="343"/>
    </row>
    <row r="53360" spans="4:4" x14ac:dyDescent="0.2">
      <c r="D53360" s="343"/>
    </row>
    <row r="53361" spans="4:4" x14ac:dyDescent="0.2">
      <c r="D53361" s="343"/>
    </row>
    <row r="53362" spans="4:4" x14ac:dyDescent="0.2">
      <c r="D53362" s="343"/>
    </row>
    <row r="53363" spans="4:4" x14ac:dyDescent="0.2">
      <c r="D53363" s="343"/>
    </row>
    <row r="53364" spans="4:4" x14ac:dyDescent="0.2">
      <c r="D53364" s="343"/>
    </row>
    <row r="53365" spans="4:4" x14ac:dyDescent="0.2">
      <c r="D53365" s="343"/>
    </row>
    <row r="53366" spans="4:4" x14ac:dyDescent="0.2">
      <c r="D53366" s="343"/>
    </row>
    <row r="53367" spans="4:4" x14ac:dyDescent="0.2">
      <c r="D53367" s="343"/>
    </row>
    <row r="53368" spans="4:4" x14ac:dyDescent="0.2">
      <c r="D53368" s="343"/>
    </row>
    <row r="53369" spans="4:4" x14ac:dyDescent="0.2">
      <c r="D53369" s="343"/>
    </row>
    <row r="53370" spans="4:4" x14ac:dyDescent="0.2">
      <c r="D53370" s="343"/>
    </row>
    <row r="53371" spans="4:4" x14ac:dyDescent="0.2">
      <c r="D53371" s="343"/>
    </row>
    <row r="53372" spans="4:4" x14ac:dyDescent="0.2">
      <c r="D53372" s="343"/>
    </row>
    <row r="53373" spans="4:4" x14ac:dyDescent="0.2">
      <c r="D53373" s="343"/>
    </row>
    <row r="53374" spans="4:4" x14ac:dyDescent="0.2">
      <c r="D53374" s="343"/>
    </row>
    <row r="53375" spans="4:4" x14ac:dyDescent="0.2">
      <c r="D53375" s="343"/>
    </row>
    <row r="53376" spans="4:4" x14ac:dyDescent="0.2">
      <c r="D53376" s="343"/>
    </row>
    <row r="53377" spans="4:4" x14ac:dyDescent="0.2">
      <c r="D53377" s="343"/>
    </row>
    <row r="53378" spans="4:4" x14ac:dyDescent="0.2">
      <c r="D53378" s="343"/>
    </row>
    <row r="53379" spans="4:4" x14ac:dyDescent="0.2">
      <c r="D53379" s="343"/>
    </row>
    <row r="53380" spans="4:4" x14ac:dyDescent="0.2">
      <c r="D53380" s="343"/>
    </row>
    <row r="53381" spans="4:4" x14ac:dyDescent="0.2">
      <c r="D53381" s="343"/>
    </row>
    <row r="53382" spans="4:4" x14ac:dyDescent="0.2">
      <c r="D53382" s="343"/>
    </row>
    <row r="53383" spans="4:4" x14ac:dyDescent="0.2">
      <c r="D53383" s="343"/>
    </row>
    <row r="53384" spans="4:4" x14ac:dyDescent="0.2">
      <c r="D53384" s="343"/>
    </row>
    <row r="53385" spans="4:4" x14ac:dyDescent="0.2">
      <c r="D53385" s="343"/>
    </row>
    <row r="53386" spans="4:4" x14ac:dyDescent="0.2">
      <c r="D53386" s="343"/>
    </row>
    <row r="53387" spans="4:4" x14ac:dyDescent="0.2">
      <c r="D53387" s="343"/>
    </row>
    <row r="53388" spans="4:4" x14ac:dyDescent="0.2">
      <c r="D53388" s="343"/>
    </row>
    <row r="53389" spans="4:4" x14ac:dyDescent="0.2">
      <c r="D53389" s="343"/>
    </row>
    <row r="53390" spans="4:4" x14ac:dyDescent="0.2">
      <c r="D53390" s="343"/>
    </row>
    <row r="53391" spans="4:4" x14ac:dyDescent="0.2">
      <c r="D53391" s="343"/>
    </row>
    <row r="53392" spans="4:4" x14ac:dyDescent="0.2">
      <c r="D53392" s="343"/>
    </row>
    <row r="53393" spans="4:4" x14ac:dyDescent="0.2">
      <c r="D53393" s="343"/>
    </row>
    <row r="53394" spans="4:4" x14ac:dyDescent="0.2">
      <c r="D53394" s="343"/>
    </row>
    <row r="53395" spans="4:4" x14ac:dyDescent="0.2">
      <c r="D53395" s="343"/>
    </row>
    <row r="53396" spans="4:4" x14ac:dyDescent="0.2">
      <c r="D53396" s="343"/>
    </row>
    <row r="53397" spans="4:4" x14ac:dyDescent="0.2">
      <c r="D53397" s="343"/>
    </row>
    <row r="53398" spans="4:4" x14ac:dyDescent="0.2">
      <c r="D53398" s="343"/>
    </row>
    <row r="53399" spans="4:4" x14ac:dyDescent="0.2">
      <c r="D53399" s="343"/>
    </row>
    <row r="53400" spans="4:4" x14ac:dyDescent="0.2">
      <c r="D53400" s="343"/>
    </row>
    <row r="53401" spans="4:4" x14ac:dyDescent="0.2">
      <c r="D53401" s="343"/>
    </row>
    <row r="53402" spans="4:4" x14ac:dyDescent="0.2">
      <c r="D53402" s="343"/>
    </row>
    <row r="53403" spans="4:4" x14ac:dyDescent="0.2">
      <c r="D53403" s="343"/>
    </row>
    <row r="53404" spans="4:4" x14ac:dyDescent="0.2">
      <c r="D53404" s="343"/>
    </row>
    <row r="53405" spans="4:4" x14ac:dyDescent="0.2">
      <c r="D53405" s="343"/>
    </row>
    <row r="53406" spans="4:4" x14ac:dyDescent="0.2">
      <c r="D53406" s="343"/>
    </row>
    <row r="53407" spans="4:4" x14ac:dyDescent="0.2">
      <c r="D53407" s="343"/>
    </row>
    <row r="53408" spans="4:4" x14ac:dyDescent="0.2">
      <c r="D53408" s="343"/>
    </row>
    <row r="53409" spans="4:4" x14ac:dyDescent="0.2">
      <c r="D53409" s="343"/>
    </row>
    <row r="53410" spans="4:4" x14ac:dyDescent="0.2">
      <c r="D53410" s="343"/>
    </row>
    <row r="53411" spans="4:4" x14ac:dyDescent="0.2">
      <c r="D53411" s="343"/>
    </row>
    <row r="53412" spans="4:4" x14ac:dyDescent="0.2">
      <c r="D53412" s="343"/>
    </row>
    <row r="53413" spans="4:4" x14ac:dyDescent="0.2">
      <c r="D53413" s="343"/>
    </row>
    <row r="53414" spans="4:4" x14ac:dyDescent="0.2">
      <c r="D53414" s="343"/>
    </row>
    <row r="53415" spans="4:4" x14ac:dyDescent="0.2">
      <c r="D53415" s="343"/>
    </row>
    <row r="53416" spans="4:4" x14ac:dyDescent="0.2">
      <c r="D53416" s="343"/>
    </row>
    <row r="53417" spans="4:4" x14ac:dyDescent="0.2">
      <c r="D53417" s="343"/>
    </row>
    <row r="53418" spans="4:4" x14ac:dyDescent="0.2">
      <c r="D53418" s="343"/>
    </row>
    <row r="53419" spans="4:4" x14ac:dyDescent="0.2">
      <c r="D53419" s="343"/>
    </row>
    <row r="53420" spans="4:4" x14ac:dyDescent="0.2">
      <c r="D53420" s="343"/>
    </row>
    <row r="53421" spans="4:4" x14ac:dyDescent="0.2">
      <c r="D53421" s="343"/>
    </row>
    <row r="53422" spans="4:4" x14ac:dyDescent="0.2">
      <c r="D53422" s="343"/>
    </row>
    <row r="53423" spans="4:4" x14ac:dyDescent="0.2">
      <c r="D53423" s="343"/>
    </row>
    <row r="53424" spans="4:4" x14ac:dyDescent="0.2">
      <c r="D53424" s="343"/>
    </row>
    <row r="53425" spans="4:4" x14ac:dyDescent="0.2">
      <c r="D53425" s="343"/>
    </row>
    <row r="53426" spans="4:4" x14ac:dyDescent="0.2">
      <c r="D53426" s="343"/>
    </row>
    <row r="53427" spans="4:4" x14ac:dyDescent="0.2">
      <c r="D53427" s="343"/>
    </row>
    <row r="53428" spans="4:4" x14ac:dyDescent="0.2">
      <c r="D53428" s="343"/>
    </row>
    <row r="53429" spans="4:4" x14ac:dyDescent="0.2">
      <c r="D53429" s="343"/>
    </row>
    <row r="53430" spans="4:4" x14ac:dyDescent="0.2">
      <c r="D53430" s="343"/>
    </row>
    <row r="53431" spans="4:4" x14ac:dyDescent="0.2">
      <c r="D53431" s="343"/>
    </row>
    <row r="53432" spans="4:4" x14ac:dyDescent="0.2">
      <c r="D53432" s="343"/>
    </row>
    <row r="53433" spans="4:4" x14ac:dyDescent="0.2">
      <c r="D53433" s="343"/>
    </row>
    <row r="53434" spans="4:4" x14ac:dyDescent="0.2">
      <c r="D53434" s="343"/>
    </row>
    <row r="53435" spans="4:4" x14ac:dyDescent="0.2">
      <c r="D53435" s="343"/>
    </row>
    <row r="53436" spans="4:4" x14ac:dyDescent="0.2">
      <c r="D53436" s="343"/>
    </row>
    <row r="53437" spans="4:4" x14ac:dyDescent="0.2">
      <c r="D53437" s="343"/>
    </row>
    <row r="53438" spans="4:4" x14ac:dyDescent="0.2">
      <c r="D53438" s="343"/>
    </row>
    <row r="53439" spans="4:4" x14ac:dyDescent="0.2">
      <c r="D53439" s="343"/>
    </row>
    <row r="53440" spans="4:4" x14ac:dyDescent="0.2">
      <c r="D53440" s="343"/>
    </row>
    <row r="53441" spans="4:4" x14ac:dyDescent="0.2">
      <c r="D53441" s="343"/>
    </row>
    <row r="53442" spans="4:4" x14ac:dyDescent="0.2">
      <c r="D53442" s="343"/>
    </row>
    <row r="53443" spans="4:4" x14ac:dyDescent="0.2">
      <c r="D53443" s="343"/>
    </row>
    <row r="53444" spans="4:4" x14ac:dyDescent="0.2">
      <c r="D53444" s="343"/>
    </row>
    <row r="53445" spans="4:4" x14ac:dyDescent="0.2">
      <c r="D53445" s="343"/>
    </row>
    <row r="53446" spans="4:4" x14ac:dyDescent="0.2">
      <c r="D53446" s="343"/>
    </row>
    <row r="53447" spans="4:4" x14ac:dyDescent="0.2">
      <c r="D53447" s="343"/>
    </row>
    <row r="53448" spans="4:4" x14ac:dyDescent="0.2">
      <c r="D53448" s="343"/>
    </row>
    <row r="53449" spans="4:4" x14ac:dyDescent="0.2">
      <c r="D53449" s="343"/>
    </row>
    <row r="53450" spans="4:4" x14ac:dyDescent="0.2">
      <c r="D53450" s="343"/>
    </row>
    <row r="53451" spans="4:4" x14ac:dyDescent="0.2">
      <c r="D53451" s="343"/>
    </row>
    <row r="53452" spans="4:4" x14ac:dyDescent="0.2">
      <c r="D53452" s="343"/>
    </row>
    <row r="53453" spans="4:4" x14ac:dyDescent="0.2">
      <c r="D53453" s="343"/>
    </row>
    <row r="53454" spans="4:4" x14ac:dyDescent="0.2">
      <c r="D53454" s="343"/>
    </row>
    <row r="53455" spans="4:4" x14ac:dyDescent="0.2">
      <c r="D53455" s="343"/>
    </row>
    <row r="53456" spans="4:4" x14ac:dyDescent="0.2">
      <c r="D53456" s="343"/>
    </row>
    <row r="53457" spans="4:4" x14ac:dyDescent="0.2">
      <c r="D53457" s="343"/>
    </row>
    <row r="53458" spans="4:4" x14ac:dyDescent="0.2">
      <c r="D53458" s="343"/>
    </row>
    <row r="53459" spans="4:4" x14ac:dyDescent="0.2">
      <c r="D53459" s="343"/>
    </row>
    <row r="53460" spans="4:4" x14ac:dyDescent="0.2">
      <c r="D53460" s="343"/>
    </row>
    <row r="53461" spans="4:4" x14ac:dyDescent="0.2">
      <c r="D53461" s="343"/>
    </row>
    <row r="53462" spans="4:4" x14ac:dyDescent="0.2">
      <c r="D53462" s="343"/>
    </row>
    <row r="53463" spans="4:4" x14ac:dyDescent="0.2">
      <c r="D53463" s="343"/>
    </row>
    <row r="53464" spans="4:4" x14ac:dyDescent="0.2">
      <c r="D53464" s="343"/>
    </row>
    <row r="53465" spans="4:4" x14ac:dyDescent="0.2">
      <c r="D53465" s="343"/>
    </row>
    <row r="53466" spans="4:4" x14ac:dyDescent="0.2">
      <c r="D53466" s="343"/>
    </row>
    <row r="53467" spans="4:4" x14ac:dyDescent="0.2">
      <c r="D53467" s="343"/>
    </row>
    <row r="53468" spans="4:4" x14ac:dyDescent="0.2">
      <c r="D53468" s="343"/>
    </row>
    <row r="53469" spans="4:4" x14ac:dyDescent="0.2">
      <c r="D53469" s="343"/>
    </row>
    <row r="53470" spans="4:4" x14ac:dyDescent="0.2">
      <c r="D53470" s="343"/>
    </row>
    <row r="53471" spans="4:4" x14ac:dyDescent="0.2">
      <c r="D53471" s="343"/>
    </row>
    <row r="53472" spans="4:4" x14ac:dyDescent="0.2">
      <c r="D53472" s="343"/>
    </row>
    <row r="53473" spans="4:4" x14ac:dyDescent="0.2">
      <c r="D53473" s="343"/>
    </row>
    <row r="53474" spans="4:4" x14ac:dyDescent="0.2">
      <c r="D53474" s="343"/>
    </row>
    <row r="53475" spans="4:4" x14ac:dyDescent="0.2">
      <c r="D53475" s="343"/>
    </row>
    <row r="53476" spans="4:4" x14ac:dyDescent="0.2">
      <c r="D53476" s="343"/>
    </row>
    <row r="53477" spans="4:4" x14ac:dyDescent="0.2">
      <c r="D53477" s="343"/>
    </row>
    <row r="53478" spans="4:4" x14ac:dyDescent="0.2">
      <c r="D53478" s="343"/>
    </row>
    <row r="53479" spans="4:4" x14ac:dyDescent="0.2">
      <c r="D53479" s="343"/>
    </row>
    <row r="53480" spans="4:4" x14ac:dyDescent="0.2">
      <c r="D53480" s="343"/>
    </row>
    <row r="53481" spans="4:4" x14ac:dyDescent="0.2">
      <c r="D53481" s="343"/>
    </row>
    <row r="53482" spans="4:4" x14ac:dyDescent="0.2">
      <c r="D53482" s="343"/>
    </row>
    <row r="53483" spans="4:4" x14ac:dyDescent="0.2">
      <c r="D53483" s="343"/>
    </row>
    <row r="53484" spans="4:4" x14ac:dyDescent="0.2">
      <c r="D53484" s="343"/>
    </row>
    <row r="53485" spans="4:4" x14ac:dyDescent="0.2">
      <c r="D53485" s="343"/>
    </row>
    <row r="53486" spans="4:4" x14ac:dyDescent="0.2">
      <c r="D53486" s="343"/>
    </row>
    <row r="53487" spans="4:4" x14ac:dyDescent="0.2">
      <c r="D53487" s="343"/>
    </row>
    <row r="53488" spans="4:4" x14ac:dyDescent="0.2">
      <c r="D53488" s="343"/>
    </row>
    <row r="53489" spans="4:4" x14ac:dyDescent="0.2">
      <c r="D53489" s="343"/>
    </row>
    <row r="53490" spans="4:4" x14ac:dyDescent="0.2">
      <c r="D53490" s="343"/>
    </row>
    <row r="53491" spans="4:4" x14ac:dyDescent="0.2">
      <c r="D53491" s="343"/>
    </row>
    <row r="53492" spans="4:4" x14ac:dyDescent="0.2">
      <c r="D53492" s="343"/>
    </row>
    <row r="53493" spans="4:4" x14ac:dyDescent="0.2">
      <c r="D53493" s="343"/>
    </row>
    <row r="53494" spans="4:4" x14ac:dyDescent="0.2">
      <c r="D53494" s="343"/>
    </row>
    <row r="53495" spans="4:4" x14ac:dyDescent="0.2">
      <c r="D53495" s="343"/>
    </row>
    <row r="53496" spans="4:4" x14ac:dyDescent="0.2">
      <c r="D53496" s="343"/>
    </row>
    <row r="53497" spans="4:4" x14ac:dyDescent="0.2">
      <c r="D53497" s="343"/>
    </row>
    <row r="53498" spans="4:4" x14ac:dyDescent="0.2">
      <c r="D53498" s="343"/>
    </row>
    <row r="53499" spans="4:4" x14ac:dyDescent="0.2">
      <c r="D53499" s="343"/>
    </row>
    <row r="53500" spans="4:4" x14ac:dyDescent="0.2">
      <c r="D53500" s="343"/>
    </row>
    <row r="53501" spans="4:4" x14ac:dyDescent="0.2">
      <c r="D53501" s="343"/>
    </row>
    <row r="53502" spans="4:4" x14ac:dyDescent="0.2">
      <c r="D53502" s="343"/>
    </row>
    <row r="53503" spans="4:4" x14ac:dyDescent="0.2">
      <c r="D53503" s="343"/>
    </row>
    <row r="53504" spans="4:4" x14ac:dyDescent="0.2">
      <c r="D53504" s="343"/>
    </row>
    <row r="53505" spans="4:4" x14ac:dyDescent="0.2">
      <c r="D53505" s="343"/>
    </row>
    <row r="53506" spans="4:4" x14ac:dyDescent="0.2">
      <c r="D53506" s="343"/>
    </row>
    <row r="53507" spans="4:4" x14ac:dyDescent="0.2">
      <c r="D53507" s="343"/>
    </row>
    <row r="53508" spans="4:4" x14ac:dyDescent="0.2">
      <c r="D53508" s="343"/>
    </row>
    <row r="53509" spans="4:4" x14ac:dyDescent="0.2">
      <c r="D53509" s="343"/>
    </row>
    <row r="53510" spans="4:4" x14ac:dyDescent="0.2">
      <c r="D53510" s="343"/>
    </row>
    <row r="53511" spans="4:4" x14ac:dyDescent="0.2">
      <c r="D53511" s="343"/>
    </row>
    <row r="53512" spans="4:4" x14ac:dyDescent="0.2">
      <c r="D53512" s="343"/>
    </row>
    <row r="53513" spans="4:4" x14ac:dyDescent="0.2">
      <c r="D53513" s="343"/>
    </row>
    <row r="53514" spans="4:4" x14ac:dyDescent="0.2">
      <c r="D53514" s="343"/>
    </row>
    <row r="53515" spans="4:4" x14ac:dyDescent="0.2">
      <c r="D53515" s="343"/>
    </row>
    <row r="53516" spans="4:4" x14ac:dyDescent="0.2">
      <c r="D53516" s="343"/>
    </row>
    <row r="53517" spans="4:4" x14ac:dyDescent="0.2">
      <c r="D53517" s="343"/>
    </row>
    <row r="53518" spans="4:4" x14ac:dyDescent="0.2">
      <c r="D53518" s="343"/>
    </row>
    <row r="53519" spans="4:4" x14ac:dyDescent="0.2">
      <c r="D53519" s="343"/>
    </row>
    <row r="53520" spans="4:4" x14ac:dyDescent="0.2">
      <c r="D53520" s="343"/>
    </row>
    <row r="53521" spans="4:4" x14ac:dyDescent="0.2">
      <c r="D53521" s="343"/>
    </row>
    <row r="53522" spans="4:4" x14ac:dyDescent="0.2">
      <c r="D53522" s="343"/>
    </row>
    <row r="53523" spans="4:4" x14ac:dyDescent="0.2">
      <c r="D53523" s="343"/>
    </row>
    <row r="53524" spans="4:4" x14ac:dyDescent="0.2">
      <c r="D53524" s="343"/>
    </row>
    <row r="53525" spans="4:4" x14ac:dyDescent="0.2">
      <c r="D53525" s="343"/>
    </row>
    <row r="53526" spans="4:4" x14ac:dyDescent="0.2">
      <c r="D53526" s="343"/>
    </row>
    <row r="53527" spans="4:4" x14ac:dyDescent="0.2">
      <c r="D53527" s="343"/>
    </row>
    <row r="53528" spans="4:4" x14ac:dyDescent="0.2">
      <c r="D53528" s="343"/>
    </row>
    <row r="53529" spans="4:4" x14ac:dyDescent="0.2">
      <c r="D53529" s="343"/>
    </row>
    <row r="53530" spans="4:4" x14ac:dyDescent="0.2">
      <c r="D53530" s="343"/>
    </row>
    <row r="53531" spans="4:4" x14ac:dyDescent="0.2">
      <c r="D53531" s="343"/>
    </row>
    <row r="53532" spans="4:4" x14ac:dyDescent="0.2">
      <c r="D53532" s="343"/>
    </row>
    <row r="53533" spans="4:4" x14ac:dyDescent="0.2">
      <c r="D53533" s="343"/>
    </row>
    <row r="53534" spans="4:4" x14ac:dyDescent="0.2">
      <c r="D53534" s="343"/>
    </row>
    <row r="53535" spans="4:4" x14ac:dyDescent="0.2">
      <c r="D53535" s="343"/>
    </row>
    <row r="53536" spans="4:4" x14ac:dyDescent="0.2">
      <c r="D53536" s="343"/>
    </row>
    <row r="53537" spans="4:4" x14ac:dyDescent="0.2">
      <c r="D53537" s="343"/>
    </row>
    <row r="53538" spans="4:4" x14ac:dyDescent="0.2">
      <c r="D53538" s="343"/>
    </row>
    <row r="53539" spans="4:4" x14ac:dyDescent="0.2">
      <c r="D53539" s="343"/>
    </row>
    <row r="53540" spans="4:4" x14ac:dyDescent="0.2">
      <c r="D53540" s="343"/>
    </row>
    <row r="53541" spans="4:4" x14ac:dyDescent="0.2">
      <c r="D53541" s="343"/>
    </row>
    <row r="53542" spans="4:4" x14ac:dyDescent="0.2">
      <c r="D53542" s="343"/>
    </row>
    <row r="53543" spans="4:4" x14ac:dyDescent="0.2">
      <c r="D53543" s="343"/>
    </row>
    <row r="53544" spans="4:4" x14ac:dyDescent="0.2">
      <c r="D53544" s="343"/>
    </row>
    <row r="53545" spans="4:4" x14ac:dyDescent="0.2">
      <c r="D53545" s="343"/>
    </row>
    <row r="53546" spans="4:4" x14ac:dyDescent="0.2">
      <c r="D53546" s="343"/>
    </row>
    <row r="53547" spans="4:4" x14ac:dyDescent="0.2">
      <c r="D53547" s="343"/>
    </row>
    <row r="53548" spans="4:4" x14ac:dyDescent="0.2">
      <c r="D53548" s="343"/>
    </row>
    <row r="53549" spans="4:4" x14ac:dyDescent="0.2">
      <c r="D53549" s="343"/>
    </row>
    <row r="53550" spans="4:4" x14ac:dyDescent="0.2">
      <c r="D53550" s="343"/>
    </row>
    <row r="53551" spans="4:4" x14ac:dyDescent="0.2">
      <c r="D53551" s="343"/>
    </row>
    <row r="53552" spans="4:4" x14ac:dyDescent="0.2">
      <c r="D53552" s="343"/>
    </row>
    <row r="53553" spans="4:4" x14ac:dyDescent="0.2">
      <c r="D53553" s="343"/>
    </row>
    <row r="53554" spans="4:4" x14ac:dyDescent="0.2">
      <c r="D53554" s="343"/>
    </row>
    <row r="53555" spans="4:4" x14ac:dyDescent="0.2">
      <c r="D53555" s="343"/>
    </row>
    <row r="53556" spans="4:4" x14ac:dyDescent="0.2">
      <c r="D53556" s="343"/>
    </row>
    <row r="53557" spans="4:4" x14ac:dyDescent="0.2">
      <c r="D53557" s="343"/>
    </row>
    <row r="53558" spans="4:4" x14ac:dyDescent="0.2">
      <c r="D53558" s="343"/>
    </row>
    <row r="53559" spans="4:4" x14ac:dyDescent="0.2">
      <c r="D53559" s="343"/>
    </row>
    <row r="53560" spans="4:4" x14ac:dyDescent="0.2">
      <c r="D53560" s="343"/>
    </row>
    <row r="53561" spans="4:4" x14ac:dyDescent="0.2">
      <c r="D53561" s="343"/>
    </row>
    <row r="53562" spans="4:4" x14ac:dyDescent="0.2">
      <c r="D53562" s="343"/>
    </row>
    <row r="53563" spans="4:4" x14ac:dyDescent="0.2">
      <c r="D53563" s="343"/>
    </row>
    <row r="53564" spans="4:4" x14ac:dyDescent="0.2">
      <c r="D53564" s="343"/>
    </row>
    <row r="53565" spans="4:4" x14ac:dyDescent="0.2">
      <c r="D53565" s="343"/>
    </row>
    <row r="53566" spans="4:4" x14ac:dyDescent="0.2">
      <c r="D53566" s="343"/>
    </row>
    <row r="53567" spans="4:4" x14ac:dyDescent="0.2">
      <c r="D53567" s="343"/>
    </row>
    <row r="53568" spans="4:4" x14ac:dyDescent="0.2">
      <c r="D53568" s="343"/>
    </row>
    <row r="53569" spans="4:4" x14ac:dyDescent="0.2">
      <c r="D53569" s="343"/>
    </row>
    <row r="53570" spans="4:4" x14ac:dyDescent="0.2">
      <c r="D53570" s="343"/>
    </row>
    <row r="53571" spans="4:4" x14ac:dyDescent="0.2">
      <c r="D53571" s="343"/>
    </row>
    <row r="53572" spans="4:4" x14ac:dyDescent="0.2">
      <c r="D53572" s="343"/>
    </row>
    <row r="53573" spans="4:4" x14ac:dyDescent="0.2">
      <c r="D53573" s="343"/>
    </row>
    <row r="53574" spans="4:4" x14ac:dyDescent="0.2">
      <c r="D53574" s="343"/>
    </row>
    <row r="53575" spans="4:4" x14ac:dyDescent="0.2">
      <c r="D53575" s="343"/>
    </row>
    <row r="53576" spans="4:4" x14ac:dyDescent="0.2">
      <c r="D53576" s="343"/>
    </row>
    <row r="53577" spans="4:4" x14ac:dyDescent="0.2">
      <c r="D53577" s="343"/>
    </row>
    <row r="53578" spans="4:4" x14ac:dyDescent="0.2">
      <c r="D53578" s="343"/>
    </row>
    <row r="53579" spans="4:4" x14ac:dyDescent="0.2">
      <c r="D53579" s="343"/>
    </row>
    <row r="53580" spans="4:4" x14ac:dyDescent="0.2">
      <c r="D53580" s="343"/>
    </row>
    <row r="53581" spans="4:4" x14ac:dyDescent="0.2">
      <c r="D53581" s="343"/>
    </row>
    <row r="53582" spans="4:4" x14ac:dyDescent="0.2">
      <c r="D53582" s="343"/>
    </row>
    <row r="53583" spans="4:4" x14ac:dyDescent="0.2">
      <c r="D53583" s="343"/>
    </row>
    <row r="53584" spans="4:4" x14ac:dyDescent="0.2">
      <c r="D53584" s="343"/>
    </row>
    <row r="53585" spans="4:4" x14ac:dyDescent="0.2">
      <c r="D53585" s="343"/>
    </row>
    <row r="53586" spans="4:4" x14ac:dyDescent="0.2">
      <c r="D53586" s="343"/>
    </row>
    <row r="53587" spans="4:4" x14ac:dyDescent="0.2">
      <c r="D53587" s="343"/>
    </row>
    <row r="53588" spans="4:4" x14ac:dyDescent="0.2">
      <c r="D53588" s="343"/>
    </row>
    <row r="53589" spans="4:4" x14ac:dyDescent="0.2">
      <c r="D53589" s="343"/>
    </row>
    <row r="53590" spans="4:4" x14ac:dyDescent="0.2">
      <c r="D53590" s="343"/>
    </row>
    <row r="53591" spans="4:4" x14ac:dyDescent="0.2">
      <c r="D53591" s="343"/>
    </row>
    <row r="53592" spans="4:4" x14ac:dyDescent="0.2">
      <c r="D53592" s="343"/>
    </row>
    <row r="53593" spans="4:4" x14ac:dyDescent="0.2">
      <c r="D53593" s="343"/>
    </row>
    <row r="53594" spans="4:4" x14ac:dyDescent="0.2">
      <c r="D53594" s="343"/>
    </row>
    <row r="53595" spans="4:4" x14ac:dyDescent="0.2">
      <c r="D53595" s="343"/>
    </row>
    <row r="53596" spans="4:4" x14ac:dyDescent="0.2">
      <c r="D53596" s="343"/>
    </row>
    <row r="53597" spans="4:4" x14ac:dyDescent="0.2">
      <c r="D53597" s="343"/>
    </row>
    <row r="53598" spans="4:4" x14ac:dyDescent="0.2">
      <c r="D53598" s="343"/>
    </row>
    <row r="53599" spans="4:4" x14ac:dyDescent="0.2">
      <c r="D53599" s="343"/>
    </row>
    <row r="53600" spans="4:4" x14ac:dyDescent="0.2">
      <c r="D53600" s="343"/>
    </row>
    <row r="53601" spans="4:4" x14ac:dyDescent="0.2">
      <c r="D53601" s="343"/>
    </row>
    <row r="53602" spans="4:4" x14ac:dyDescent="0.2">
      <c r="D53602" s="343"/>
    </row>
    <row r="53603" spans="4:4" x14ac:dyDescent="0.2">
      <c r="D53603" s="343"/>
    </row>
    <row r="53604" spans="4:4" x14ac:dyDescent="0.2">
      <c r="D53604" s="343"/>
    </row>
    <row r="53605" spans="4:4" x14ac:dyDescent="0.2">
      <c r="D53605" s="343"/>
    </row>
    <row r="53606" spans="4:4" x14ac:dyDescent="0.2">
      <c r="D53606" s="343"/>
    </row>
    <row r="53607" spans="4:4" x14ac:dyDescent="0.2">
      <c r="D53607" s="343"/>
    </row>
    <row r="53608" spans="4:4" x14ac:dyDescent="0.2">
      <c r="D53608" s="343"/>
    </row>
    <row r="53609" spans="4:4" x14ac:dyDescent="0.2">
      <c r="D53609" s="343"/>
    </row>
    <row r="53610" spans="4:4" x14ac:dyDescent="0.2">
      <c r="D53610" s="343"/>
    </row>
    <row r="53611" spans="4:4" x14ac:dyDescent="0.2">
      <c r="D53611" s="343"/>
    </row>
    <row r="53612" spans="4:4" x14ac:dyDescent="0.2">
      <c r="D53612" s="343"/>
    </row>
    <row r="53613" spans="4:4" x14ac:dyDescent="0.2">
      <c r="D53613" s="343"/>
    </row>
    <row r="53614" spans="4:4" x14ac:dyDescent="0.2">
      <c r="D53614" s="343"/>
    </row>
    <row r="53615" spans="4:4" x14ac:dyDescent="0.2">
      <c r="D53615" s="343"/>
    </row>
    <row r="53616" spans="4:4" x14ac:dyDescent="0.2">
      <c r="D53616" s="343"/>
    </row>
    <row r="53617" spans="4:4" x14ac:dyDescent="0.2">
      <c r="D53617" s="343"/>
    </row>
    <row r="53618" spans="4:4" x14ac:dyDescent="0.2">
      <c r="D53618" s="343"/>
    </row>
    <row r="53619" spans="4:4" x14ac:dyDescent="0.2">
      <c r="D53619" s="343"/>
    </row>
    <row r="53620" spans="4:4" x14ac:dyDescent="0.2">
      <c r="D53620" s="343"/>
    </row>
    <row r="53621" spans="4:4" x14ac:dyDescent="0.2">
      <c r="D53621" s="343"/>
    </row>
    <row r="53622" spans="4:4" x14ac:dyDescent="0.2">
      <c r="D53622" s="343"/>
    </row>
    <row r="53623" spans="4:4" x14ac:dyDescent="0.2">
      <c r="D53623" s="343"/>
    </row>
    <row r="53624" spans="4:4" x14ac:dyDescent="0.2">
      <c r="D53624" s="343"/>
    </row>
    <row r="53625" spans="4:4" x14ac:dyDescent="0.2">
      <c r="D53625" s="343"/>
    </row>
    <row r="53626" spans="4:4" x14ac:dyDescent="0.2">
      <c r="D53626" s="343"/>
    </row>
    <row r="53627" spans="4:4" x14ac:dyDescent="0.2">
      <c r="D53627" s="343"/>
    </row>
    <row r="53628" spans="4:4" x14ac:dyDescent="0.2">
      <c r="D53628" s="343"/>
    </row>
    <row r="53629" spans="4:4" x14ac:dyDescent="0.2">
      <c r="D53629" s="343"/>
    </row>
    <row r="53630" spans="4:4" x14ac:dyDescent="0.2">
      <c r="D53630" s="343"/>
    </row>
    <row r="53631" spans="4:4" x14ac:dyDescent="0.2">
      <c r="D53631" s="343"/>
    </row>
    <row r="53632" spans="4:4" x14ac:dyDescent="0.2">
      <c r="D53632" s="343"/>
    </row>
    <row r="53633" spans="4:4" x14ac:dyDescent="0.2">
      <c r="D53633" s="343"/>
    </row>
    <row r="53634" spans="4:4" x14ac:dyDescent="0.2">
      <c r="D53634" s="343"/>
    </row>
    <row r="53635" spans="4:4" x14ac:dyDescent="0.2">
      <c r="D53635" s="343"/>
    </row>
    <row r="53636" spans="4:4" x14ac:dyDescent="0.2">
      <c r="D53636" s="343"/>
    </row>
    <row r="53637" spans="4:4" x14ac:dyDescent="0.2">
      <c r="D53637" s="343"/>
    </row>
    <row r="53638" spans="4:4" x14ac:dyDescent="0.2">
      <c r="D53638" s="343"/>
    </row>
    <row r="53639" spans="4:4" x14ac:dyDescent="0.2">
      <c r="D53639" s="343"/>
    </row>
    <row r="53640" spans="4:4" x14ac:dyDescent="0.2">
      <c r="D53640" s="343"/>
    </row>
    <row r="53641" spans="4:4" x14ac:dyDescent="0.2">
      <c r="D53641" s="343"/>
    </row>
    <row r="53642" spans="4:4" x14ac:dyDescent="0.2">
      <c r="D53642" s="343"/>
    </row>
    <row r="53643" spans="4:4" x14ac:dyDescent="0.2">
      <c r="D53643" s="343"/>
    </row>
    <row r="53644" spans="4:4" x14ac:dyDescent="0.2">
      <c r="D53644" s="343"/>
    </row>
    <row r="53645" spans="4:4" x14ac:dyDescent="0.2">
      <c r="D53645" s="343"/>
    </row>
    <row r="53646" spans="4:4" x14ac:dyDescent="0.2">
      <c r="D53646" s="343"/>
    </row>
    <row r="53647" spans="4:4" x14ac:dyDescent="0.2">
      <c r="D53647" s="343"/>
    </row>
    <row r="53648" spans="4:4" x14ac:dyDescent="0.2">
      <c r="D53648" s="343"/>
    </row>
    <row r="53649" spans="4:4" x14ac:dyDescent="0.2">
      <c r="D53649" s="343"/>
    </row>
    <row r="53650" spans="4:4" x14ac:dyDescent="0.2">
      <c r="D53650" s="343"/>
    </row>
    <row r="53651" spans="4:4" x14ac:dyDescent="0.2">
      <c r="D53651" s="343"/>
    </row>
    <row r="53652" spans="4:4" x14ac:dyDescent="0.2">
      <c r="D53652" s="343"/>
    </row>
    <row r="53653" spans="4:4" x14ac:dyDescent="0.2">
      <c r="D53653" s="343"/>
    </row>
    <row r="53654" spans="4:4" x14ac:dyDescent="0.2">
      <c r="D53654" s="343"/>
    </row>
    <row r="53655" spans="4:4" x14ac:dyDescent="0.2">
      <c r="D53655" s="343"/>
    </row>
    <row r="53656" spans="4:4" x14ac:dyDescent="0.2">
      <c r="D53656" s="343"/>
    </row>
    <row r="53657" spans="4:4" x14ac:dyDescent="0.2">
      <c r="D53657" s="343"/>
    </row>
    <row r="53658" spans="4:4" x14ac:dyDescent="0.2">
      <c r="D53658" s="343"/>
    </row>
    <row r="53659" spans="4:4" x14ac:dyDescent="0.2">
      <c r="D53659" s="343"/>
    </row>
    <row r="53660" spans="4:4" x14ac:dyDescent="0.2">
      <c r="D53660" s="343"/>
    </row>
    <row r="53661" spans="4:4" x14ac:dyDescent="0.2">
      <c r="D53661" s="343"/>
    </row>
    <row r="53662" spans="4:4" x14ac:dyDescent="0.2">
      <c r="D53662" s="343"/>
    </row>
    <row r="53663" spans="4:4" x14ac:dyDescent="0.2">
      <c r="D53663" s="343"/>
    </row>
    <row r="53664" spans="4:4" x14ac:dyDescent="0.2">
      <c r="D53664" s="343"/>
    </row>
    <row r="53665" spans="4:4" x14ac:dyDescent="0.2">
      <c r="D53665" s="343"/>
    </row>
    <row r="53666" spans="4:4" x14ac:dyDescent="0.2">
      <c r="D53666" s="343"/>
    </row>
    <row r="53667" spans="4:4" x14ac:dyDescent="0.2">
      <c r="D53667" s="343"/>
    </row>
    <row r="53668" spans="4:4" x14ac:dyDescent="0.2">
      <c r="D53668" s="343"/>
    </row>
    <row r="53669" spans="4:4" x14ac:dyDescent="0.2">
      <c r="D53669" s="343"/>
    </row>
    <row r="53670" spans="4:4" x14ac:dyDescent="0.2">
      <c r="D53670" s="343"/>
    </row>
    <row r="53671" spans="4:4" x14ac:dyDescent="0.2">
      <c r="D53671" s="343"/>
    </row>
    <row r="53672" spans="4:4" x14ac:dyDescent="0.2">
      <c r="D53672" s="343"/>
    </row>
    <row r="53673" spans="4:4" x14ac:dyDescent="0.2">
      <c r="D53673" s="343"/>
    </row>
    <row r="53674" spans="4:4" x14ac:dyDescent="0.2">
      <c r="D53674" s="343"/>
    </row>
    <row r="53675" spans="4:4" x14ac:dyDescent="0.2">
      <c r="D53675" s="343"/>
    </row>
    <row r="53676" spans="4:4" x14ac:dyDescent="0.2">
      <c r="D53676" s="343"/>
    </row>
    <row r="53677" spans="4:4" x14ac:dyDescent="0.2">
      <c r="D53677" s="343"/>
    </row>
    <row r="53678" spans="4:4" x14ac:dyDescent="0.2">
      <c r="D53678" s="343"/>
    </row>
    <row r="53679" spans="4:4" x14ac:dyDescent="0.2">
      <c r="D53679" s="343"/>
    </row>
    <row r="53680" spans="4:4" x14ac:dyDescent="0.2">
      <c r="D53680" s="343"/>
    </row>
    <row r="53681" spans="4:4" x14ac:dyDescent="0.2">
      <c r="D53681" s="343"/>
    </row>
    <row r="53682" spans="4:4" x14ac:dyDescent="0.2">
      <c r="D53682" s="343"/>
    </row>
    <row r="53683" spans="4:4" x14ac:dyDescent="0.2">
      <c r="D53683" s="343"/>
    </row>
    <row r="53684" spans="4:4" x14ac:dyDescent="0.2">
      <c r="D53684" s="343"/>
    </row>
    <row r="53685" spans="4:4" x14ac:dyDescent="0.2">
      <c r="D53685" s="343"/>
    </row>
    <row r="53686" spans="4:4" x14ac:dyDescent="0.2">
      <c r="D53686" s="343"/>
    </row>
    <row r="53687" spans="4:4" x14ac:dyDescent="0.2">
      <c r="D53687" s="343"/>
    </row>
    <row r="53688" spans="4:4" x14ac:dyDescent="0.2">
      <c r="D53688" s="343"/>
    </row>
    <row r="53689" spans="4:4" x14ac:dyDescent="0.2">
      <c r="D53689" s="343"/>
    </row>
    <row r="53690" spans="4:4" x14ac:dyDescent="0.2">
      <c r="D53690" s="343"/>
    </row>
    <row r="53691" spans="4:4" x14ac:dyDescent="0.2">
      <c r="D53691" s="343"/>
    </row>
    <row r="53692" spans="4:4" x14ac:dyDescent="0.2">
      <c r="D53692" s="343"/>
    </row>
    <row r="53693" spans="4:4" x14ac:dyDescent="0.2">
      <c r="D53693" s="343"/>
    </row>
    <row r="53694" spans="4:4" x14ac:dyDescent="0.2">
      <c r="D53694" s="343"/>
    </row>
    <row r="53695" spans="4:4" x14ac:dyDescent="0.2">
      <c r="D53695" s="343"/>
    </row>
    <row r="53696" spans="4:4" x14ac:dyDescent="0.2">
      <c r="D53696" s="343"/>
    </row>
    <row r="53697" spans="4:4" x14ac:dyDescent="0.2">
      <c r="D53697" s="343"/>
    </row>
    <row r="53698" spans="4:4" x14ac:dyDescent="0.2">
      <c r="D53698" s="343"/>
    </row>
    <row r="53699" spans="4:4" x14ac:dyDescent="0.2">
      <c r="D53699" s="343"/>
    </row>
    <row r="53700" spans="4:4" x14ac:dyDescent="0.2">
      <c r="D53700" s="343"/>
    </row>
    <row r="53701" spans="4:4" x14ac:dyDescent="0.2">
      <c r="D53701" s="343"/>
    </row>
    <row r="53702" spans="4:4" x14ac:dyDescent="0.2">
      <c r="D53702" s="343"/>
    </row>
    <row r="53703" spans="4:4" x14ac:dyDescent="0.2">
      <c r="D53703" s="343"/>
    </row>
    <row r="53704" spans="4:4" x14ac:dyDescent="0.2">
      <c r="D53704" s="343"/>
    </row>
    <row r="53705" spans="4:4" x14ac:dyDescent="0.2">
      <c r="D53705" s="343"/>
    </row>
    <row r="53706" spans="4:4" x14ac:dyDescent="0.2">
      <c r="D53706" s="343"/>
    </row>
    <row r="53707" spans="4:4" x14ac:dyDescent="0.2">
      <c r="D53707" s="343"/>
    </row>
    <row r="53708" spans="4:4" x14ac:dyDescent="0.2">
      <c r="D53708" s="343"/>
    </row>
    <row r="53709" spans="4:4" x14ac:dyDescent="0.2">
      <c r="D53709" s="343"/>
    </row>
    <row r="53710" spans="4:4" x14ac:dyDescent="0.2">
      <c r="D53710" s="343"/>
    </row>
    <row r="53711" spans="4:4" x14ac:dyDescent="0.2">
      <c r="D53711" s="343"/>
    </row>
    <row r="53712" spans="4:4" x14ac:dyDescent="0.2">
      <c r="D53712" s="343"/>
    </row>
    <row r="53713" spans="4:4" x14ac:dyDescent="0.2">
      <c r="D53713" s="343"/>
    </row>
    <row r="53714" spans="4:4" x14ac:dyDescent="0.2">
      <c r="D53714" s="343"/>
    </row>
    <row r="53715" spans="4:4" x14ac:dyDescent="0.2">
      <c r="D53715" s="343"/>
    </row>
    <row r="53716" spans="4:4" x14ac:dyDescent="0.2">
      <c r="D53716" s="343"/>
    </row>
    <row r="53717" spans="4:4" x14ac:dyDescent="0.2">
      <c r="D53717" s="343"/>
    </row>
    <row r="53718" spans="4:4" x14ac:dyDescent="0.2">
      <c r="D53718" s="343"/>
    </row>
    <row r="53719" spans="4:4" x14ac:dyDescent="0.2">
      <c r="D53719" s="343"/>
    </row>
    <row r="53720" spans="4:4" x14ac:dyDescent="0.2">
      <c r="D53720" s="343"/>
    </row>
    <row r="53721" spans="4:4" x14ac:dyDescent="0.2">
      <c r="D53721" s="343"/>
    </row>
    <row r="53722" spans="4:4" x14ac:dyDescent="0.2">
      <c r="D53722" s="343"/>
    </row>
    <row r="53723" spans="4:4" x14ac:dyDescent="0.2">
      <c r="D53723" s="343"/>
    </row>
    <row r="53724" spans="4:4" x14ac:dyDescent="0.2">
      <c r="D53724" s="343"/>
    </row>
    <row r="53725" spans="4:4" x14ac:dyDescent="0.2">
      <c r="D53725" s="343"/>
    </row>
    <row r="53726" spans="4:4" x14ac:dyDescent="0.2">
      <c r="D53726" s="343"/>
    </row>
    <row r="53727" spans="4:4" x14ac:dyDescent="0.2">
      <c r="D53727" s="343"/>
    </row>
    <row r="53728" spans="4:4" x14ac:dyDescent="0.2">
      <c r="D53728" s="343"/>
    </row>
    <row r="53729" spans="4:4" x14ac:dyDescent="0.2">
      <c r="D53729" s="343"/>
    </row>
    <row r="53730" spans="4:4" x14ac:dyDescent="0.2">
      <c r="D53730" s="343"/>
    </row>
    <row r="53731" spans="4:4" x14ac:dyDescent="0.2">
      <c r="D53731" s="343"/>
    </row>
    <row r="53732" spans="4:4" x14ac:dyDescent="0.2">
      <c r="D53732" s="343"/>
    </row>
    <row r="53733" spans="4:4" x14ac:dyDescent="0.2">
      <c r="D53733" s="343"/>
    </row>
    <row r="53734" spans="4:4" x14ac:dyDescent="0.2">
      <c r="D53734" s="343"/>
    </row>
    <row r="53735" spans="4:4" x14ac:dyDescent="0.2">
      <c r="D53735" s="343"/>
    </row>
    <row r="53736" spans="4:4" x14ac:dyDescent="0.2">
      <c r="D53736" s="343"/>
    </row>
    <row r="53737" spans="4:4" x14ac:dyDescent="0.2">
      <c r="D53737" s="343"/>
    </row>
    <row r="53738" spans="4:4" x14ac:dyDescent="0.2">
      <c r="D53738" s="343"/>
    </row>
    <row r="53739" spans="4:4" x14ac:dyDescent="0.2">
      <c r="D53739" s="343"/>
    </row>
    <row r="53740" spans="4:4" x14ac:dyDescent="0.2">
      <c r="D53740" s="343"/>
    </row>
    <row r="53741" spans="4:4" x14ac:dyDescent="0.2">
      <c r="D53741" s="343"/>
    </row>
    <row r="53742" spans="4:4" x14ac:dyDescent="0.2">
      <c r="D53742" s="343"/>
    </row>
    <row r="53743" spans="4:4" x14ac:dyDescent="0.2">
      <c r="D53743" s="343"/>
    </row>
    <row r="53744" spans="4:4" x14ac:dyDescent="0.2">
      <c r="D53744" s="343"/>
    </row>
    <row r="53745" spans="4:4" x14ac:dyDescent="0.2">
      <c r="D53745" s="343"/>
    </row>
    <row r="53746" spans="4:4" x14ac:dyDescent="0.2">
      <c r="D53746" s="343"/>
    </row>
    <row r="53747" spans="4:4" x14ac:dyDescent="0.2">
      <c r="D53747" s="343"/>
    </row>
    <row r="53748" spans="4:4" x14ac:dyDescent="0.2">
      <c r="D53748" s="343"/>
    </row>
    <row r="53749" spans="4:4" x14ac:dyDescent="0.2">
      <c r="D53749" s="343"/>
    </row>
    <row r="53750" spans="4:4" x14ac:dyDescent="0.2">
      <c r="D53750" s="343"/>
    </row>
    <row r="53751" spans="4:4" x14ac:dyDescent="0.2">
      <c r="D53751" s="343"/>
    </row>
    <row r="53752" spans="4:4" x14ac:dyDescent="0.2">
      <c r="D53752" s="343"/>
    </row>
    <row r="53753" spans="4:4" x14ac:dyDescent="0.2">
      <c r="D53753" s="343"/>
    </row>
    <row r="53754" spans="4:4" x14ac:dyDescent="0.2">
      <c r="D53754" s="343"/>
    </row>
    <row r="53755" spans="4:4" x14ac:dyDescent="0.2">
      <c r="D53755" s="343"/>
    </row>
    <row r="53756" spans="4:4" x14ac:dyDescent="0.2">
      <c r="D53756" s="343"/>
    </row>
    <row r="53757" spans="4:4" x14ac:dyDescent="0.2">
      <c r="D53757" s="343"/>
    </row>
    <row r="53758" spans="4:4" x14ac:dyDescent="0.2">
      <c r="D53758" s="343"/>
    </row>
    <row r="53759" spans="4:4" x14ac:dyDescent="0.2">
      <c r="D53759" s="343"/>
    </row>
    <row r="53760" spans="4:4" x14ac:dyDescent="0.2">
      <c r="D53760" s="343"/>
    </row>
    <row r="53761" spans="4:4" x14ac:dyDescent="0.2">
      <c r="D53761" s="343"/>
    </row>
    <row r="53762" spans="4:4" x14ac:dyDescent="0.2">
      <c r="D53762" s="343"/>
    </row>
    <row r="53763" spans="4:4" x14ac:dyDescent="0.2">
      <c r="D53763" s="343"/>
    </row>
    <row r="53764" spans="4:4" x14ac:dyDescent="0.2">
      <c r="D53764" s="343"/>
    </row>
    <row r="53765" spans="4:4" x14ac:dyDescent="0.2">
      <c r="D53765" s="343"/>
    </row>
    <row r="53766" spans="4:4" x14ac:dyDescent="0.2">
      <c r="D53766" s="343"/>
    </row>
    <row r="53767" spans="4:4" x14ac:dyDescent="0.2">
      <c r="D53767" s="343"/>
    </row>
    <row r="53768" spans="4:4" x14ac:dyDescent="0.2">
      <c r="D53768" s="343"/>
    </row>
    <row r="53769" spans="4:4" x14ac:dyDescent="0.2">
      <c r="D53769" s="343"/>
    </row>
    <row r="53770" spans="4:4" x14ac:dyDescent="0.2">
      <c r="D53770" s="343"/>
    </row>
    <row r="53771" spans="4:4" x14ac:dyDescent="0.2">
      <c r="D53771" s="343"/>
    </row>
    <row r="53772" spans="4:4" x14ac:dyDescent="0.2">
      <c r="D53772" s="343"/>
    </row>
    <row r="53773" spans="4:4" x14ac:dyDescent="0.2">
      <c r="D53773" s="343"/>
    </row>
    <row r="53774" spans="4:4" x14ac:dyDescent="0.2">
      <c r="D53774" s="343"/>
    </row>
    <row r="53775" spans="4:4" x14ac:dyDescent="0.2">
      <c r="D53775" s="343"/>
    </row>
    <row r="53776" spans="4:4" x14ac:dyDescent="0.2">
      <c r="D53776" s="343"/>
    </row>
    <row r="53777" spans="4:4" x14ac:dyDescent="0.2">
      <c r="D53777" s="343"/>
    </row>
    <row r="53778" spans="4:4" x14ac:dyDescent="0.2">
      <c r="D53778" s="343"/>
    </row>
    <row r="53779" spans="4:4" x14ac:dyDescent="0.2">
      <c r="D53779" s="343"/>
    </row>
    <row r="53780" spans="4:4" x14ac:dyDescent="0.2">
      <c r="D53780" s="343"/>
    </row>
    <row r="53781" spans="4:4" x14ac:dyDescent="0.2">
      <c r="D53781" s="343"/>
    </row>
    <row r="53782" spans="4:4" x14ac:dyDescent="0.2">
      <c r="D53782" s="343"/>
    </row>
    <row r="53783" spans="4:4" x14ac:dyDescent="0.2">
      <c r="D53783" s="343"/>
    </row>
    <row r="53784" spans="4:4" x14ac:dyDescent="0.2">
      <c r="D53784" s="343"/>
    </row>
    <row r="53785" spans="4:4" x14ac:dyDescent="0.2">
      <c r="D53785" s="343"/>
    </row>
    <row r="53786" spans="4:4" x14ac:dyDescent="0.2">
      <c r="D53786" s="343"/>
    </row>
    <row r="53787" spans="4:4" x14ac:dyDescent="0.2">
      <c r="D53787" s="343"/>
    </row>
    <row r="53788" spans="4:4" x14ac:dyDescent="0.2">
      <c r="D53788" s="343"/>
    </row>
    <row r="53789" spans="4:4" x14ac:dyDescent="0.2">
      <c r="D53789" s="343"/>
    </row>
    <row r="53790" spans="4:4" x14ac:dyDescent="0.2">
      <c r="D53790" s="343"/>
    </row>
    <row r="53791" spans="4:4" x14ac:dyDescent="0.2">
      <c r="D53791" s="343"/>
    </row>
    <row r="53792" spans="4:4" x14ac:dyDescent="0.2">
      <c r="D53792" s="343"/>
    </row>
    <row r="53793" spans="4:4" x14ac:dyDescent="0.2">
      <c r="D53793" s="343"/>
    </row>
    <row r="53794" spans="4:4" x14ac:dyDescent="0.2">
      <c r="D53794" s="343"/>
    </row>
    <row r="53795" spans="4:4" x14ac:dyDescent="0.2">
      <c r="D53795" s="343"/>
    </row>
    <row r="53796" spans="4:4" x14ac:dyDescent="0.2">
      <c r="D53796" s="343"/>
    </row>
    <row r="53797" spans="4:4" x14ac:dyDescent="0.2">
      <c r="D53797" s="343"/>
    </row>
    <row r="53798" spans="4:4" x14ac:dyDescent="0.2">
      <c r="D53798" s="343"/>
    </row>
    <row r="53799" spans="4:4" x14ac:dyDescent="0.2">
      <c r="D53799" s="343"/>
    </row>
    <row r="53800" spans="4:4" x14ac:dyDescent="0.2">
      <c r="D53800" s="343"/>
    </row>
    <row r="53801" spans="4:4" x14ac:dyDescent="0.2">
      <c r="D53801" s="343"/>
    </row>
    <row r="53802" spans="4:4" x14ac:dyDescent="0.2">
      <c r="D53802" s="343"/>
    </row>
    <row r="53803" spans="4:4" x14ac:dyDescent="0.2">
      <c r="D53803" s="343"/>
    </row>
    <row r="53804" spans="4:4" x14ac:dyDescent="0.2">
      <c r="D53804" s="343"/>
    </row>
    <row r="53805" spans="4:4" x14ac:dyDescent="0.2">
      <c r="D53805" s="343"/>
    </row>
    <row r="53806" spans="4:4" x14ac:dyDescent="0.2">
      <c r="D53806" s="343"/>
    </row>
    <row r="53807" spans="4:4" x14ac:dyDescent="0.2">
      <c r="D53807" s="343"/>
    </row>
    <row r="53808" spans="4:4" x14ac:dyDescent="0.2">
      <c r="D53808" s="343"/>
    </row>
    <row r="53809" spans="4:4" x14ac:dyDescent="0.2">
      <c r="D53809" s="343"/>
    </row>
    <row r="53810" spans="4:4" x14ac:dyDescent="0.2">
      <c r="D53810" s="343"/>
    </row>
    <row r="53811" spans="4:4" x14ac:dyDescent="0.2">
      <c r="D53811" s="343"/>
    </row>
    <row r="53812" spans="4:4" x14ac:dyDescent="0.2">
      <c r="D53812" s="343"/>
    </row>
    <row r="53813" spans="4:4" x14ac:dyDescent="0.2">
      <c r="D53813" s="343"/>
    </row>
    <row r="53814" spans="4:4" x14ac:dyDescent="0.2">
      <c r="D53814" s="343"/>
    </row>
    <row r="53815" spans="4:4" x14ac:dyDescent="0.2">
      <c r="D53815" s="343"/>
    </row>
    <row r="53816" spans="4:4" x14ac:dyDescent="0.2">
      <c r="D53816" s="343"/>
    </row>
    <row r="53817" spans="4:4" x14ac:dyDescent="0.2">
      <c r="D53817" s="343"/>
    </row>
    <row r="53818" spans="4:4" x14ac:dyDescent="0.2">
      <c r="D53818" s="343"/>
    </row>
    <row r="53819" spans="4:4" x14ac:dyDescent="0.2">
      <c r="D53819" s="343"/>
    </row>
    <row r="53820" spans="4:4" x14ac:dyDescent="0.2">
      <c r="D53820" s="343"/>
    </row>
    <row r="53821" spans="4:4" x14ac:dyDescent="0.2">
      <c r="D53821" s="343"/>
    </row>
    <row r="53822" spans="4:4" x14ac:dyDescent="0.2">
      <c r="D53822" s="343"/>
    </row>
    <row r="53823" spans="4:4" x14ac:dyDescent="0.2">
      <c r="D53823" s="343"/>
    </row>
    <row r="53824" spans="4:4" x14ac:dyDescent="0.2">
      <c r="D53824" s="343"/>
    </row>
    <row r="53825" spans="4:4" x14ac:dyDescent="0.2">
      <c r="D53825" s="343"/>
    </row>
    <row r="53826" spans="4:4" x14ac:dyDescent="0.2">
      <c r="D53826" s="343"/>
    </row>
    <row r="53827" spans="4:4" x14ac:dyDescent="0.2">
      <c r="D53827" s="343"/>
    </row>
    <row r="53828" spans="4:4" x14ac:dyDescent="0.2">
      <c r="D53828" s="343"/>
    </row>
    <row r="53829" spans="4:4" x14ac:dyDescent="0.2">
      <c r="D53829" s="343"/>
    </row>
    <row r="53830" spans="4:4" x14ac:dyDescent="0.2">
      <c r="D53830" s="343"/>
    </row>
    <row r="53831" spans="4:4" x14ac:dyDescent="0.2">
      <c r="D53831" s="343"/>
    </row>
    <row r="53832" spans="4:4" x14ac:dyDescent="0.2">
      <c r="D53832" s="343"/>
    </row>
    <row r="53833" spans="4:4" x14ac:dyDescent="0.2">
      <c r="D53833" s="343"/>
    </row>
    <row r="53834" spans="4:4" x14ac:dyDescent="0.2">
      <c r="D53834" s="343"/>
    </row>
    <row r="53835" spans="4:4" x14ac:dyDescent="0.2">
      <c r="D53835" s="343"/>
    </row>
    <row r="53836" spans="4:4" x14ac:dyDescent="0.2">
      <c r="D53836" s="343"/>
    </row>
    <row r="53837" spans="4:4" x14ac:dyDescent="0.2">
      <c r="D53837" s="343"/>
    </row>
    <row r="53838" spans="4:4" x14ac:dyDescent="0.2">
      <c r="D53838" s="343"/>
    </row>
    <row r="53839" spans="4:4" x14ac:dyDescent="0.2">
      <c r="D53839" s="343"/>
    </row>
    <row r="53840" spans="4:4" x14ac:dyDescent="0.2">
      <c r="D53840" s="343"/>
    </row>
    <row r="53841" spans="4:4" x14ac:dyDescent="0.2">
      <c r="D53841" s="343"/>
    </row>
    <row r="53842" spans="4:4" x14ac:dyDescent="0.2">
      <c r="D53842" s="343"/>
    </row>
    <row r="53843" spans="4:4" x14ac:dyDescent="0.2">
      <c r="D53843" s="343"/>
    </row>
    <row r="53844" spans="4:4" x14ac:dyDescent="0.2">
      <c r="D53844" s="343"/>
    </row>
    <row r="53845" spans="4:4" x14ac:dyDescent="0.2">
      <c r="D53845" s="343"/>
    </row>
    <row r="53846" spans="4:4" x14ac:dyDescent="0.2">
      <c r="D53846" s="343"/>
    </row>
    <row r="53847" spans="4:4" x14ac:dyDescent="0.2">
      <c r="D53847" s="343"/>
    </row>
    <row r="53848" spans="4:4" x14ac:dyDescent="0.2">
      <c r="D53848" s="343"/>
    </row>
    <row r="53849" spans="4:4" x14ac:dyDescent="0.2">
      <c r="D53849" s="343"/>
    </row>
    <row r="53850" spans="4:4" x14ac:dyDescent="0.2">
      <c r="D53850" s="343"/>
    </row>
    <row r="53851" spans="4:4" x14ac:dyDescent="0.2">
      <c r="D53851" s="343"/>
    </row>
    <row r="53852" spans="4:4" x14ac:dyDescent="0.2">
      <c r="D53852" s="343"/>
    </row>
    <row r="53853" spans="4:4" x14ac:dyDescent="0.2">
      <c r="D53853" s="343"/>
    </row>
    <row r="53854" spans="4:4" x14ac:dyDescent="0.2">
      <c r="D53854" s="343"/>
    </row>
    <row r="53855" spans="4:4" x14ac:dyDescent="0.2">
      <c r="D53855" s="343"/>
    </row>
    <row r="53856" spans="4:4" x14ac:dyDescent="0.2">
      <c r="D53856" s="343"/>
    </row>
    <row r="53857" spans="4:4" x14ac:dyDescent="0.2">
      <c r="D53857" s="343"/>
    </row>
    <row r="53858" spans="4:4" x14ac:dyDescent="0.2">
      <c r="D53858" s="343"/>
    </row>
    <row r="53859" spans="4:4" x14ac:dyDescent="0.2">
      <c r="D53859" s="343"/>
    </row>
    <row r="53860" spans="4:4" x14ac:dyDescent="0.2">
      <c r="D53860" s="343"/>
    </row>
    <row r="53861" spans="4:4" x14ac:dyDescent="0.2">
      <c r="D53861" s="343"/>
    </row>
    <row r="53862" spans="4:4" x14ac:dyDescent="0.2">
      <c r="D53862" s="343"/>
    </row>
    <row r="53863" spans="4:4" x14ac:dyDescent="0.2">
      <c r="D53863" s="343"/>
    </row>
    <row r="53864" spans="4:4" x14ac:dyDescent="0.2">
      <c r="D53864" s="343"/>
    </row>
    <row r="53865" spans="4:4" x14ac:dyDescent="0.2">
      <c r="D53865" s="343"/>
    </row>
    <row r="53866" spans="4:4" x14ac:dyDescent="0.2">
      <c r="D53866" s="343"/>
    </row>
    <row r="53867" spans="4:4" x14ac:dyDescent="0.2">
      <c r="D53867" s="343"/>
    </row>
    <row r="53868" spans="4:4" x14ac:dyDescent="0.2">
      <c r="D53868" s="343"/>
    </row>
    <row r="53869" spans="4:4" x14ac:dyDescent="0.2">
      <c r="D53869" s="343"/>
    </row>
    <row r="53870" spans="4:4" x14ac:dyDescent="0.2">
      <c r="D53870" s="343"/>
    </row>
    <row r="53871" spans="4:4" x14ac:dyDescent="0.2">
      <c r="D53871" s="343"/>
    </row>
    <row r="53872" spans="4:4" x14ac:dyDescent="0.2">
      <c r="D53872" s="343"/>
    </row>
    <row r="53873" spans="4:4" x14ac:dyDescent="0.2">
      <c r="D53873" s="343"/>
    </row>
    <row r="53874" spans="4:4" x14ac:dyDescent="0.2">
      <c r="D53874" s="343"/>
    </row>
    <row r="53875" spans="4:4" x14ac:dyDescent="0.2">
      <c r="D53875" s="343"/>
    </row>
    <row r="53876" spans="4:4" x14ac:dyDescent="0.2">
      <c r="D53876" s="343"/>
    </row>
    <row r="53877" spans="4:4" x14ac:dyDescent="0.2">
      <c r="D53877" s="343"/>
    </row>
    <row r="53878" spans="4:4" x14ac:dyDescent="0.2">
      <c r="D53878" s="343"/>
    </row>
    <row r="53879" spans="4:4" x14ac:dyDescent="0.2">
      <c r="D53879" s="343"/>
    </row>
    <row r="53880" spans="4:4" x14ac:dyDescent="0.2">
      <c r="D53880" s="343"/>
    </row>
    <row r="53881" spans="4:4" x14ac:dyDescent="0.2">
      <c r="D53881" s="343"/>
    </row>
    <row r="53882" spans="4:4" x14ac:dyDescent="0.2">
      <c r="D53882" s="343"/>
    </row>
    <row r="53883" spans="4:4" x14ac:dyDescent="0.2">
      <c r="D53883" s="343"/>
    </row>
    <row r="53884" spans="4:4" x14ac:dyDescent="0.2">
      <c r="D53884" s="343"/>
    </row>
    <row r="53885" spans="4:4" x14ac:dyDescent="0.2">
      <c r="D53885" s="343"/>
    </row>
    <row r="53886" spans="4:4" x14ac:dyDescent="0.2">
      <c r="D53886" s="343"/>
    </row>
    <row r="53887" spans="4:4" x14ac:dyDescent="0.2">
      <c r="D53887" s="343"/>
    </row>
    <row r="53888" spans="4:4" x14ac:dyDescent="0.2">
      <c r="D53888" s="343"/>
    </row>
    <row r="53889" spans="4:4" x14ac:dyDescent="0.2">
      <c r="D53889" s="343"/>
    </row>
    <row r="53890" spans="4:4" x14ac:dyDescent="0.2">
      <c r="D53890" s="343"/>
    </row>
    <row r="53891" spans="4:4" x14ac:dyDescent="0.2">
      <c r="D53891" s="343"/>
    </row>
    <row r="53892" spans="4:4" x14ac:dyDescent="0.2">
      <c r="D53892" s="343"/>
    </row>
    <row r="53893" spans="4:4" x14ac:dyDescent="0.2">
      <c r="D53893" s="343"/>
    </row>
    <row r="53894" spans="4:4" x14ac:dyDescent="0.2">
      <c r="D53894" s="343"/>
    </row>
    <row r="53895" spans="4:4" x14ac:dyDescent="0.2">
      <c r="D53895" s="343"/>
    </row>
    <row r="53896" spans="4:4" x14ac:dyDescent="0.2">
      <c r="D53896" s="343"/>
    </row>
    <row r="53897" spans="4:4" x14ac:dyDescent="0.2">
      <c r="D53897" s="343"/>
    </row>
    <row r="53898" spans="4:4" x14ac:dyDescent="0.2">
      <c r="D53898" s="343"/>
    </row>
    <row r="53899" spans="4:4" x14ac:dyDescent="0.2">
      <c r="D53899" s="343"/>
    </row>
    <row r="53900" spans="4:4" x14ac:dyDescent="0.2">
      <c r="D53900" s="343"/>
    </row>
    <row r="53901" spans="4:4" x14ac:dyDescent="0.2">
      <c r="D53901" s="343"/>
    </row>
    <row r="53902" spans="4:4" x14ac:dyDescent="0.2">
      <c r="D53902" s="343"/>
    </row>
    <row r="53903" spans="4:4" x14ac:dyDescent="0.2">
      <c r="D53903" s="343"/>
    </row>
    <row r="53904" spans="4:4" x14ac:dyDescent="0.2">
      <c r="D53904" s="343"/>
    </row>
    <row r="53905" spans="4:4" x14ac:dyDescent="0.2">
      <c r="D53905" s="343"/>
    </row>
    <row r="53906" spans="4:4" x14ac:dyDescent="0.2">
      <c r="D53906" s="343"/>
    </row>
    <row r="53907" spans="4:4" x14ac:dyDescent="0.2">
      <c r="D53907" s="343"/>
    </row>
    <row r="53908" spans="4:4" x14ac:dyDescent="0.2">
      <c r="D53908" s="343"/>
    </row>
    <row r="53909" spans="4:4" x14ac:dyDescent="0.2">
      <c r="D53909" s="343"/>
    </row>
    <row r="53910" spans="4:4" x14ac:dyDescent="0.2">
      <c r="D53910" s="343"/>
    </row>
    <row r="53911" spans="4:4" x14ac:dyDescent="0.2">
      <c r="D53911" s="343"/>
    </row>
    <row r="53912" spans="4:4" x14ac:dyDescent="0.2">
      <c r="D53912" s="343"/>
    </row>
    <row r="53913" spans="4:4" x14ac:dyDescent="0.2">
      <c r="D53913" s="343"/>
    </row>
    <row r="53914" spans="4:4" x14ac:dyDescent="0.2">
      <c r="D53914" s="343"/>
    </row>
    <row r="53915" spans="4:4" x14ac:dyDescent="0.2">
      <c r="D53915" s="343"/>
    </row>
    <row r="53916" spans="4:4" x14ac:dyDescent="0.2">
      <c r="D53916" s="343"/>
    </row>
    <row r="53917" spans="4:4" x14ac:dyDescent="0.2">
      <c r="D53917" s="343"/>
    </row>
    <row r="53918" spans="4:4" x14ac:dyDescent="0.2">
      <c r="D53918" s="343"/>
    </row>
    <row r="53919" spans="4:4" x14ac:dyDescent="0.2">
      <c r="D53919" s="343"/>
    </row>
    <row r="53920" spans="4:4" x14ac:dyDescent="0.2">
      <c r="D53920" s="343"/>
    </row>
    <row r="53921" spans="4:4" x14ac:dyDescent="0.2">
      <c r="D53921" s="343"/>
    </row>
    <row r="53922" spans="4:4" x14ac:dyDescent="0.2">
      <c r="D53922" s="343"/>
    </row>
    <row r="53923" spans="4:4" x14ac:dyDescent="0.2">
      <c r="D53923" s="343"/>
    </row>
    <row r="53924" spans="4:4" x14ac:dyDescent="0.2">
      <c r="D53924" s="343"/>
    </row>
    <row r="53925" spans="4:4" x14ac:dyDescent="0.2">
      <c r="D53925" s="343"/>
    </row>
    <row r="53926" spans="4:4" x14ac:dyDescent="0.2">
      <c r="D53926" s="343"/>
    </row>
    <row r="53927" spans="4:4" x14ac:dyDescent="0.2">
      <c r="D53927" s="343"/>
    </row>
    <row r="53928" spans="4:4" x14ac:dyDescent="0.2">
      <c r="D53928" s="343"/>
    </row>
    <row r="53929" spans="4:4" x14ac:dyDescent="0.2">
      <c r="D53929" s="343"/>
    </row>
    <row r="53930" spans="4:4" x14ac:dyDescent="0.2">
      <c r="D53930" s="343"/>
    </row>
    <row r="53931" spans="4:4" x14ac:dyDescent="0.2">
      <c r="D53931" s="343"/>
    </row>
    <row r="53932" spans="4:4" x14ac:dyDescent="0.2">
      <c r="D53932" s="343"/>
    </row>
    <row r="53933" spans="4:4" x14ac:dyDescent="0.2">
      <c r="D53933" s="343"/>
    </row>
    <row r="53934" spans="4:4" x14ac:dyDescent="0.2">
      <c r="D53934" s="343"/>
    </row>
    <row r="53935" spans="4:4" x14ac:dyDescent="0.2">
      <c r="D53935" s="343"/>
    </row>
    <row r="53936" spans="4:4" x14ac:dyDescent="0.2">
      <c r="D53936" s="343"/>
    </row>
    <row r="53937" spans="4:4" x14ac:dyDescent="0.2">
      <c r="D53937" s="343"/>
    </row>
    <row r="53938" spans="4:4" x14ac:dyDescent="0.2">
      <c r="D53938" s="343"/>
    </row>
    <row r="53939" spans="4:4" x14ac:dyDescent="0.2">
      <c r="D53939" s="343"/>
    </row>
    <row r="53940" spans="4:4" x14ac:dyDescent="0.2">
      <c r="D53940" s="343"/>
    </row>
    <row r="53941" spans="4:4" x14ac:dyDescent="0.2">
      <c r="D53941" s="343"/>
    </row>
    <row r="53942" spans="4:4" x14ac:dyDescent="0.2">
      <c r="D53942" s="343"/>
    </row>
    <row r="53943" spans="4:4" x14ac:dyDescent="0.2">
      <c r="D53943" s="343"/>
    </row>
    <row r="53944" spans="4:4" x14ac:dyDescent="0.2">
      <c r="D53944" s="343"/>
    </row>
    <row r="53945" spans="4:4" x14ac:dyDescent="0.2">
      <c r="D53945" s="343"/>
    </row>
    <row r="53946" spans="4:4" x14ac:dyDescent="0.2">
      <c r="D53946" s="343"/>
    </row>
    <row r="53947" spans="4:4" x14ac:dyDescent="0.2">
      <c r="D53947" s="343"/>
    </row>
    <row r="53948" spans="4:4" x14ac:dyDescent="0.2">
      <c r="D53948" s="343"/>
    </row>
    <row r="53949" spans="4:4" x14ac:dyDescent="0.2">
      <c r="D53949" s="343"/>
    </row>
    <row r="53950" spans="4:4" x14ac:dyDescent="0.2">
      <c r="D53950" s="343"/>
    </row>
    <row r="53951" spans="4:4" x14ac:dyDescent="0.2">
      <c r="D53951" s="343"/>
    </row>
    <row r="53952" spans="4:4" x14ac:dyDescent="0.2">
      <c r="D53952" s="343"/>
    </row>
    <row r="53953" spans="4:4" x14ac:dyDescent="0.2">
      <c r="D53953" s="343"/>
    </row>
    <row r="53954" spans="4:4" x14ac:dyDescent="0.2">
      <c r="D53954" s="343"/>
    </row>
    <row r="53955" spans="4:4" x14ac:dyDescent="0.2">
      <c r="D53955" s="343"/>
    </row>
    <row r="53956" spans="4:4" x14ac:dyDescent="0.2">
      <c r="D53956" s="343"/>
    </row>
    <row r="53957" spans="4:4" x14ac:dyDescent="0.2">
      <c r="D53957" s="343"/>
    </row>
    <row r="53958" spans="4:4" x14ac:dyDescent="0.2">
      <c r="D53958" s="343"/>
    </row>
    <row r="53959" spans="4:4" x14ac:dyDescent="0.2">
      <c r="D53959" s="343"/>
    </row>
    <row r="53960" spans="4:4" x14ac:dyDescent="0.2">
      <c r="D53960" s="343"/>
    </row>
    <row r="53961" spans="4:4" x14ac:dyDescent="0.2">
      <c r="D53961" s="343"/>
    </row>
    <row r="53962" spans="4:4" x14ac:dyDescent="0.2">
      <c r="D53962" s="343"/>
    </row>
    <row r="53963" spans="4:4" x14ac:dyDescent="0.2">
      <c r="D53963" s="343"/>
    </row>
    <row r="53964" spans="4:4" x14ac:dyDescent="0.2">
      <c r="D53964" s="343"/>
    </row>
    <row r="53965" spans="4:4" x14ac:dyDescent="0.2">
      <c r="D53965" s="343"/>
    </row>
    <row r="53966" spans="4:4" x14ac:dyDescent="0.2">
      <c r="D53966" s="343"/>
    </row>
    <row r="53967" spans="4:4" x14ac:dyDescent="0.2">
      <c r="D53967" s="343"/>
    </row>
    <row r="53968" spans="4:4" x14ac:dyDescent="0.2">
      <c r="D53968" s="343"/>
    </row>
    <row r="53969" spans="4:4" x14ac:dyDescent="0.2">
      <c r="D53969" s="343"/>
    </row>
    <row r="53970" spans="4:4" x14ac:dyDescent="0.2">
      <c r="D53970" s="343"/>
    </row>
    <row r="53971" spans="4:4" x14ac:dyDescent="0.2">
      <c r="D53971" s="343"/>
    </row>
    <row r="53972" spans="4:4" x14ac:dyDescent="0.2">
      <c r="D53972" s="343"/>
    </row>
    <row r="53973" spans="4:4" x14ac:dyDescent="0.2">
      <c r="D53973" s="343"/>
    </row>
    <row r="53974" spans="4:4" x14ac:dyDescent="0.2">
      <c r="D53974" s="343"/>
    </row>
    <row r="53975" spans="4:4" x14ac:dyDescent="0.2">
      <c r="D53975" s="343"/>
    </row>
    <row r="53976" spans="4:4" x14ac:dyDescent="0.2">
      <c r="D53976" s="343"/>
    </row>
    <row r="53977" spans="4:4" x14ac:dyDescent="0.2">
      <c r="D53977" s="343"/>
    </row>
    <row r="53978" spans="4:4" x14ac:dyDescent="0.2">
      <c r="D53978" s="343"/>
    </row>
    <row r="53979" spans="4:4" x14ac:dyDescent="0.2">
      <c r="D53979" s="343"/>
    </row>
    <row r="53980" spans="4:4" x14ac:dyDescent="0.2">
      <c r="D53980" s="343"/>
    </row>
    <row r="53981" spans="4:4" x14ac:dyDescent="0.2">
      <c r="D53981" s="343"/>
    </row>
    <row r="53982" spans="4:4" x14ac:dyDescent="0.2">
      <c r="D53982" s="343"/>
    </row>
    <row r="53983" spans="4:4" x14ac:dyDescent="0.2">
      <c r="D53983" s="343"/>
    </row>
    <row r="53984" spans="4:4" x14ac:dyDescent="0.2">
      <c r="D53984" s="343"/>
    </row>
    <row r="53985" spans="4:4" x14ac:dyDescent="0.2">
      <c r="D53985" s="343"/>
    </row>
    <row r="53986" spans="4:4" x14ac:dyDescent="0.2">
      <c r="D53986" s="343"/>
    </row>
    <row r="53987" spans="4:4" x14ac:dyDescent="0.2">
      <c r="D53987" s="343"/>
    </row>
    <row r="53988" spans="4:4" x14ac:dyDescent="0.2">
      <c r="D53988" s="343"/>
    </row>
    <row r="53989" spans="4:4" x14ac:dyDescent="0.2">
      <c r="D53989" s="343"/>
    </row>
    <row r="53990" spans="4:4" x14ac:dyDescent="0.2">
      <c r="D53990" s="343"/>
    </row>
    <row r="53991" spans="4:4" x14ac:dyDescent="0.2">
      <c r="D53991" s="343"/>
    </row>
    <row r="53992" spans="4:4" x14ac:dyDescent="0.2">
      <c r="D53992" s="343"/>
    </row>
    <row r="53993" spans="4:4" x14ac:dyDescent="0.2">
      <c r="D53993" s="343"/>
    </row>
    <row r="53994" spans="4:4" x14ac:dyDescent="0.2">
      <c r="D53994" s="343"/>
    </row>
    <row r="53995" spans="4:4" x14ac:dyDescent="0.2">
      <c r="D53995" s="343"/>
    </row>
    <row r="53996" spans="4:4" x14ac:dyDescent="0.2">
      <c r="D53996" s="343"/>
    </row>
    <row r="53997" spans="4:4" x14ac:dyDescent="0.2">
      <c r="D53997" s="343"/>
    </row>
    <row r="53998" spans="4:4" x14ac:dyDescent="0.2">
      <c r="D53998" s="343"/>
    </row>
    <row r="53999" spans="4:4" x14ac:dyDescent="0.2">
      <c r="D53999" s="343"/>
    </row>
    <row r="54000" spans="4:4" x14ac:dyDescent="0.2">
      <c r="D54000" s="343"/>
    </row>
    <row r="54001" spans="4:4" x14ac:dyDescent="0.2">
      <c r="D54001" s="343"/>
    </row>
    <row r="54002" spans="4:4" x14ac:dyDescent="0.2">
      <c r="D54002" s="343"/>
    </row>
    <row r="54003" spans="4:4" x14ac:dyDescent="0.2">
      <c r="D54003" s="343"/>
    </row>
    <row r="54004" spans="4:4" x14ac:dyDescent="0.2">
      <c r="D54004" s="343"/>
    </row>
    <row r="54005" spans="4:4" x14ac:dyDescent="0.2">
      <c r="D54005" s="343"/>
    </row>
    <row r="54006" spans="4:4" x14ac:dyDescent="0.2">
      <c r="D54006" s="343"/>
    </row>
    <row r="54007" spans="4:4" x14ac:dyDescent="0.2">
      <c r="D54007" s="343"/>
    </row>
    <row r="54008" spans="4:4" x14ac:dyDescent="0.2">
      <c r="D54008" s="343"/>
    </row>
    <row r="54009" spans="4:4" x14ac:dyDescent="0.2">
      <c r="D54009" s="343"/>
    </row>
    <row r="54010" spans="4:4" x14ac:dyDescent="0.2">
      <c r="D54010" s="343"/>
    </row>
    <row r="54011" spans="4:4" x14ac:dyDescent="0.2">
      <c r="D54011" s="343"/>
    </row>
    <row r="54012" spans="4:4" x14ac:dyDescent="0.2">
      <c r="D54012" s="343"/>
    </row>
    <row r="54013" spans="4:4" x14ac:dyDescent="0.2">
      <c r="D54013" s="343"/>
    </row>
    <row r="54014" spans="4:4" x14ac:dyDescent="0.2">
      <c r="D54014" s="343"/>
    </row>
    <row r="54015" spans="4:4" x14ac:dyDescent="0.2">
      <c r="D54015" s="343"/>
    </row>
    <row r="54016" spans="4:4" x14ac:dyDescent="0.2">
      <c r="D54016" s="343"/>
    </row>
    <row r="54017" spans="4:4" x14ac:dyDescent="0.2">
      <c r="D54017" s="343"/>
    </row>
    <row r="54018" spans="4:4" x14ac:dyDescent="0.2">
      <c r="D54018" s="343"/>
    </row>
    <row r="54019" spans="4:4" x14ac:dyDescent="0.2">
      <c r="D54019" s="343"/>
    </row>
    <row r="54020" spans="4:4" x14ac:dyDescent="0.2">
      <c r="D54020" s="343"/>
    </row>
    <row r="54021" spans="4:4" x14ac:dyDescent="0.2">
      <c r="D54021" s="343"/>
    </row>
    <row r="54022" spans="4:4" x14ac:dyDescent="0.2">
      <c r="D54022" s="343"/>
    </row>
    <row r="54023" spans="4:4" x14ac:dyDescent="0.2">
      <c r="D54023" s="343"/>
    </row>
    <row r="54024" spans="4:4" x14ac:dyDescent="0.2">
      <c r="D54024" s="343"/>
    </row>
    <row r="54025" spans="4:4" x14ac:dyDescent="0.2">
      <c r="D54025" s="343"/>
    </row>
    <row r="54026" spans="4:4" x14ac:dyDescent="0.2">
      <c r="D54026" s="343"/>
    </row>
    <row r="54027" spans="4:4" x14ac:dyDescent="0.2">
      <c r="D54027" s="343"/>
    </row>
    <row r="54028" spans="4:4" x14ac:dyDescent="0.2">
      <c r="D54028" s="343"/>
    </row>
    <row r="54029" spans="4:4" x14ac:dyDescent="0.2">
      <c r="D54029" s="343"/>
    </row>
    <row r="54030" spans="4:4" x14ac:dyDescent="0.2">
      <c r="D54030" s="343"/>
    </row>
    <row r="54031" spans="4:4" x14ac:dyDescent="0.2">
      <c r="D54031" s="343"/>
    </row>
    <row r="54032" spans="4:4" x14ac:dyDescent="0.2">
      <c r="D54032" s="343"/>
    </row>
    <row r="54033" spans="4:4" x14ac:dyDescent="0.2">
      <c r="D54033" s="343"/>
    </row>
    <row r="54034" spans="4:4" x14ac:dyDescent="0.2">
      <c r="D54034" s="343"/>
    </row>
    <row r="54035" spans="4:4" x14ac:dyDescent="0.2">
      <c r="D54035" s="343"/>
    </row>
    <row r="54036" spans="4:4" x14ac:dyDescent="0.2">
      <c r="D54036" s="343"/>
    </row>
    <row r="54037" spans="4:4" x14ac:dyDescent="0.2">
      <c r="D54037" s="343"/>
    </row>
    <row r="54038" spans="4:4" x14ac:dyDescent="0.2">
      <c r="D54038" s="343"/>
    </row>
    <row r="54039" spans="4:4" x14ac:dyDescent="0.2">
      <c r="D54039" s="343"/>
    </row>
    <row r="54040" spans="4:4" x14ac:dyDescent="0.2">
      <c r="D54040" s="343"/>
    </row>
    <row r="54041" spans="4:4" x14ac:dyDescent="0.2">
      <c r="D54041" s="343"/>
    </row>
    <row r="54042" spans="4:4" x14ac:dyDescent="0.2">
      <c r="D54042" s="343"/>
    </row>
    <row r="54043" spans="4:4" x14ac:dyDescent="0.2">
      <c r="D54043" s="343"/>
    </row>
    <row r="54044" spans="4:4" x14ac:dyDescent="0.2">
      <c r="D54044" s="343"/>
    </row>
    <row r="54045" spans="4:4" x14ac:dyDescent="0.2">
      <c r="D54045" s="343"/>
    </row>
    <row r="54046" spans="4:4" x14ac:dyDescent="0.2">
      <c r="D54046" s="343"/>
    </row>
    <row r="54047" spans="4:4" x14ac:dyDescent="0.2">
      <c r="D54047" s="343"/>
    </row>
    <row r="54048" spans="4:4" x14ac:dyDescent="0.2">
      <c r="D54048" s="343"/>
    </row>
    <row r="54049" spans="4:4" x14ac:dyDescent="0.2">
      <c r="D54049" s="343"/>
    </row>
    <row r="54050" spans="4:4" x14ac:dyDescent="0.2">
      <c r="D54050" s="343"/>
    </row>
    <row r="54051" spans="4:4" x14ac:dyDescent="0.2">
      <c r="D54051" s="343"/>
    </row>
    <row r="54052" spans="4:4" x14ac:dyDescent="0.2">
      <c r="D54052" s="343"/>
    </row>
    <row r="54053" spans="4:4" x14ac:dyDescent="0.2">
      <c r="D54053" s="343"/>
    </row>
    <row r="54054" spans="4:4" x14ac:dyDescent="0.2">
      <c r="D54054" s="343"/>
    </row>
    <row r="54055" spans="4:4" x14ac:dyDescent="0.2">
      <c r="D54055" s="343"/>
    </row>
    <row r="54056" spans="4:4" x14ac:dyDescent="0.2">
      <c r="D54056" s="343"/>
    </row>
    <row r="54057" spans="4:4" x14ac:dyDescent="0.2">
      <c r="D54057" s="343"/>
    </row>
    <row r="54058" spans="4:4" x14ac:dyDescent="0.2">
      <c r="D54058" s="343"/>
    </row>
    <row r="54059" spans="4:4" x14ac:dyDescent="0.2">
      <c r="D54059" s="343"/>
    </row>
    <row r="54060" spans="4:4" x14ac:dyDescent="0.2">
      <c r="D54060" s="343"/>
    </row>
    <row r="54061" spans="4:4" x14ac:dyDescent="0.2">
      <c r="D54061" s="343"/>
    </row>
    <row r="54062" spans="4:4" x14ac:dyDescent="0.2">
      <c r="D54062" s="343"/>
    </row>
    <row r="54063" spans="4:4" x14ac:dyDescent="0.2">
      <c r="D54063" s="343"/>
    </row>
    <row r="54064" spans="4:4" x14ac:dyDescent="0.2">
      <c r="D54064" s="343"/>
    </row>
    <row r="54065" spans="4:4" x14ac:dyDescent="0.2">
      <c r="D54065" s="343"/>
    </row>
    <row r="54066" spans="4:4" x14ac:dyDescent="0.2">
      <c r="D54066" s="343"/>
    </row>
    <row r="54067" spans="4:4" x14ac:dyDescent="0.2">
      <c r="D54067" s="343"/>
    </row>
    <row r="54068" spans="4:4" x14ac:dyDescent="0.2">
      <c r="D54068" s="343"/>
    </row>
    <row r="54069" spans="4:4" x14ac:dyDescent="0.2">
      <c r="D54069" s="343"/>
    </row>
    <row r="54070" spans="4:4" x14ac:dyDescent="0.2">
      <c r="D54070" s="343"/>
    </row>
    <row r="54071" spans="4:4" x14ac:dyDescent="0.2">
      <c r="D54071" s="343"/>
    </row>
    <row r="54072" spans="4:4" x14ac:dyDescent="0.2">
      <c r="D54072" s="343"/>
    </row>
    <row r="54073" spans="4:4" x14ac:dyDescent="0.2">
      <c r="D54073" s="343"/>
    </row>
    <row r="54074" spans="4:4" x14ac:dyDescent="0.2">
      <c r="D54074" s="343"/>
    </row>
    <row r="54075" spans="4:4" x14ac:dyDescent="0.2">
      <c r="D54075" s="343"/>
    </row>
    <row r="54076" spans="4:4" x14ac:dyDescent="0.2">
      <c r="D54076" s="343"/>
    </row>
    <row r="54077" spans="4:4" x14ac:dyDescent="0.2">
      <c r="D54077" s="343"/>
    </row>
    <row r="54078" spans="4:4" x14ac:dyDescent="0.2">
      <c r="D54078" s="343"/>
    </row>
    <row r="54079" spans="4:4" x14ac:dyDescent="0.2">
      <c r="D54079" s="343"/>
    </row>
    <row r="54080" spans="4:4" x14ac:dyDescent="0.2">
      <c r="D54080" s="343"/>
    </row>
    <row r="54081" spans="4:4" x14ac:dyDescent="0.2">
      <c r="D54081" s="343"/>
    </row>
    <row r="54082" spans="4:4" x14ac:dyDescent="0.2">
      <c r="D54082" s="343"/>
    </row>
    <row r="54083" spans="4:4" x14ac:dyDescent="0.2">
      <c r="D54083" s="343"/>
    </row>
    <row r="54084" spans="4:4" x14ac:dyDescent="0.2">
      <c r="D54084" s="343"/>
    </row>
    <row r="54085" spans="4:4" x14ac:dyDescent="0.2">
      <c r="D54085" s="343"/>
    </row>
    <row r="54086" spans="4:4" x14ac:dyDescent="0.2">
      <c r="D54086" s="343"/>
    </row>
    <row r="54087" spans="4:4" x14ac:dyDescent="0.2">
      <c r="D54087" s="343"/>
    </row>
    <row r="54088" spans="4:4" x14ac:dyDescent="0.2">
      <c r="D54088" s="343"/>
    </row>
    <row r="54089" spans="4:4" x14ac:dyDescent="0.2">
      <c r="D54089" s="343"/>
    </row>
    <row r="54090" spans="4:4" x14ac:dyDescent="0.2">
      <c r="D54090" s="343"/>
    </row>
    <row r="54091" spans="4:4" x14ac:dyDescent="0.2">
      <c r="D54091" s="343"/>
    </row>
    <row r="54092" spans="4:4" x14ac:dyDescent="0.2">
      <c r="D54092" s="343"/>
    </row>
    <row r="54093" spans="4:4" x14ac:dyDescent="0.2">
      <c r="D54093" s="343"/>
    </row>
    <row r="54094" spans="4:4" x14ac:dyDescent="0.2">
      <c r="D54094" s="343"/>
    </row>
    <row r="54095" spans="4:4" x14ac:dyDescent="0.2">
      <c r="D54095" s="343"/>
    </row>
    <row r="54096" spans="4:4" x14ac:dyDescent="0.2">
      <c r="D54096" s="343"/>
    </row>
    <row r="54097" spans="4:4" x14ac:dyDescent="0.2">
      <c r="D54097" s="343"/>
    </row>
    <row r="54098" spans="4:4" x14ac:dyDescent="0.2">
      <c r="D54098" s="343"/>
    </row>
    <row r="54099" spans="4:4" x14ac:dyDescent="0.2">
      <c r="D54099" s="343"/>
    </row>
    <row r="54100" spans="4:4" x14ac:dyDescent="0.2">
      <c r="D54100" s="343"/>
    </row>
    <row r="54101" spans="4:4" x14ac:dyDescent="0.2">
      <c r="D54101" s="343"/>
    </row>
    <row r="54102" spans="4:4" x14ac:dyDescent="0.2">
      <c r="D54102" s="343"/>
    </row>
    <row r="54103" spans="4:4" x14ac:dyDescent="0.2">
      <c r="D54103" s="343"/>
    </row>
    <row r="54104" spans="4:4" x14ac:dyDescent="0.2">
      <c r="D54104" s="343"/>
    </row>
    <row r="54105" spans="4:4" x14ac:dyDescent="0.2">
      <c r="D54105" s="343"/>
    </row>
    <row r="54106" spans="4:4" x14ac:dyDescent="0.2">
      <c r="D54106" s="343"/>
    </row>
    <row r="54107" spans="4:4" x14ac:dyDescent="0.2">
      <c r="D54107" s="343"/>
    </row>
    <row r="54108" spans="4:4" x14ac:dyDescent="0.2">
      <c r="D54108" s="343"/>
    </row>
    <row r="54109" spans="4:4" x14ac:dyDescent="0.2">
      <c r="D54109" s="343"/>
    </row>
    <row r="54110" spans="4:4" x14ac:dyDescent="0.2">
      <c r="D54110" s="343"/>
    </row>
    <row r="54111" spans="4:4" x14ac:dyDescent="0.2">
      <c r="D54111" s="343"/>
    </row>
    <row r="54112" spans="4:4" x14ac:dyDescent="0.2">
      <c r="D54112" s="343"/>
    </row>
    <row r="54113" spans="4:4" x14ac:dyDescent="0.2">
      <c r="D54113" s="343"/>
    </row>
    <row r="54114" spans="4:4" x14ac:dyDescent="0.2">
      <c r="D54114" s="343"/>
    </row>
    <row r="54115" spans="4:4" x14ac:dyDescent="0.2">
      <c r="D54115" s="343"/>
    </row>
    <row r="54116" spans="4:4" x14ac:dyDescent="0.2">
      <c r="D54116" s="343"/>
    </row>
    <row r="54117" spans="4:4" x14ac:dyDescent="0.2">
      <c r="D54117" s="343"/>
    </row>
    <row r="54118" spans="4:4" x14ac:dyDescent="0.2">
      <c r="D54118" s="343"/>
    </row>
    <row r="54119" spans="4:4" x14ac:dyDescent="0.2">
      <c r="D54119" s="343"/>
    </row>
    <row r="54120" spans="4:4" x14ac:dyDescent="0.2">
      <c r="D54120" s="343"/>
    </row>
    <row r="54121" spans="4:4" x14ac:dyDescent="0.2">
      <c r="D54121" s="343"/>
    </row>
    <row r="54122" spans="4:4" x14ac:dyDescent="0.2">
      <c r="D54122" s="343"/>
    </row>
    <row r="54123" spans="4:4" x14ac:dyDescent="0.2">
      <c r="D54123" s="343"/>
    </row>
    <row r="54124" spans="4:4" x14ac:dyDescent="0.2">
      <c r="D54124" s="343"/>
    </row>
    <row r="54125" spans="4:4" x14ac:dyDescent="0.2">
      <c r="D54125" s="343"/>
    </row>
    <row r="54126" spans="4:4" x14ac:dyDescent="0.2">
      <c r="D54126" s="343"/>
    </row>
    <row r="54127" spans="4:4" x14ac:dyDescent="0.2">
      <c r="D54127" s="343"/>
    </row>
    <row r="54128" spans="4:4" x14ac:dyDescent="0.2">
      <c r="D54128" s="343"/>
    </row>
    <row r="54129" spans="4:4" x14ac:dyDescent="0.2">
      <c r="D54129" s="343"/>
    </row>
    <row r="54130" spans="4:4" x14ac:dyDescent="0.2">
      <c r="D54130" s="343"/>
    </row>
    <row r="54131" spans="4:4" x14ac:dyDescent="0.2">
      <c r="D54131" s="343"/>
    </row>
    <row r="54132" spans="4:4" x14ac:dyDescent="0.2">
      <c r="D54132" s="343"/>
    </row>
    <row r="54133" spans="4:4" x14ac:dyDescent="0.2">
      <c r="D54133" s="343"/>
    </row>
    <row r="54134" spans="4:4" x14ac:dyDescent="0.2">
      <c r="D54134" s="343"/>
    </row>
    <row r="54135" spans="4:4" x14ac:dyDescent="0.2">
      <c r="D54135" s="343"/>
    </row>
    <row r="54136" spans="4:4" x14ac:dyDescent="0.2">
      <c r="D54136" s="343"/>
    </row>
    <row r="54137" spans="4:4" x14ac:dyDescent="0.2">
      <c r="D54137" s="343"/>
    </row>
    <row r="54138" spans="4:4" x14ac:dyDescent="0.2">
      <c r="D54138" s="343"/>
    </row>
    <row r="54139" spans="4:4" x14ac:dyDescent="0.2">
      <c r="D54139" s="343"/>
    </row>
    <row r="54140" spans="4:4" x14ac:dyDescent="0.2">
      <c r="D54140" s="343"/>
    </row>
    <row r="54141" spans="4:4" x14ac:dyDescent="0.2">
      <c r="D54141" s="343"/>
    </row>
    <row r="54142" spans="4:4" x14ac:dyDescent="0.2">
      <c r="D54142" s="343"/>
    </row>
    <row r="54143" spans="4:4" x14ac:dyDescent="0.2">
      <c r="D54143" s="343"/>
    </row>
    <row r="54144" spans="4:4" x14ac:dyDescent="0.2">
      <c r="D54144" s="343"/>
    </row>
    <row r="54145" spans="4:4" x14ac:dyDescent="0.2">
      <c r="D54145" s="343"/>
    </row>
    <row r="54146" spans="4:4" x14ac:dyDescent="0.2">
      <c r="D54146" s="343"/>
    </row>
    <row r="54147" spans="4:4" x14ac:dyDescent="0.2">
      <c r="D54147" s="343"/>
    </row>
    <row r="54148" spans="4:4" x14ac:dyDescent="0.2">
      <c r="D54148" s="343"/>
    </row>
    <row r="54149" spans="4:4" x14ac:dyDescent="0.2">
      <c r="D54149" s="343"/>
    </row>
    <row r="54150" spans="4:4" x14ac:dyDescent="0.2">
      <c r="D54150" s="343"/>
    </row>
    <row r="54151" spans="4:4" x14ac:dyDescent="0.2">
      <c r="D54151" s="343"/>
    </row>
    <row r="54152" spans="4:4" x14ac:dyDescent="0.2">
      <c r="D54152" s="343"/>
    </row>
    <row r="54153" spans="4:4" x14ac:dyDescent="0.2">
      <c r="D54153" s="343"/>
    </row>
    <row r="54154" spans="4:4" x14ac:dyDescent="0.2">
      <c r="D54154" s="343"/>
    </row>
    <row r="54155" spans="4:4" x14ac:dyDescent="0.2">
      <c r="D54155" s="343"/>
    </row>
    <row r="54156" spans="4:4" x14ac:dyDescent="0.2">
      <c r="D54156" s="343"/>
    </row>
    <row r="54157" spans="4:4" x14ac:dyDescent="0.2">
      <c r="D54157" s="343"/>
    </row>
    <row r="54158" spans="4:4" x14ac:dyDescent="0.2">
      <c r="D54158" s="343"/>
    </row>
    <row r="54159" spans="4:4" x14ac:dyDescent="0.2">
      <c r="D54159" s="343"/>
    </row>
    <row r="54160" spans="4:4" x14ac:dyDescent="0.2">
      <c r="D54160" s="343"/>
    </row>
    <row r="54161" spans="4:4" x14ac:dyDescent="0.2">
      <c r="D54161" s="343"/>
    </row>
    <row r="54162" spans="4:4" x14ac:dyDescent="0.2">
      <c r="D54162" s="343"/>
    </row>
    <row r="54163" spans="4:4" x14ac:dyDescent="0.2">
      <c r="D54163" s="343"/>
    </row>
    <row r="54164" spans="4:4" x14ac:dyDescent="0.2">
      <c r="D54164" s="343"/>
    </row>
    <row r="54165" spans="4:4" x14ac:dyDescent="0.2">
      <c r="D54165" s="343"/>
    </row>
    <row r="54166" spans="4:4" x14ac:dyDescent="0.2">
      <c r="D54166" s="343"/>
    </row>
    <row r="54167" spans="4:4" x14ac:dyDescent="0.2">
      <c r="D54167" s="343"/>
    </row>
    <row r="54168" spans="4:4" x14ac:dyDescent="0.2">
      <c r="D54168" s="343"/>
    </row>
    <row r="54169" spans="4:4" x14ac:dyDescent="0.2">
      <c r="D54169" s="343"/>
    </row>
    <row r="54170" spans="4:4" x14ac:dyDescent="0.2">
      <c r="D54170" s="343"/>
    </row>
    <row r="54171" spans="4:4" x14ac:dyDescent="0.2">
      <c r="D54171" s="343"/>
    </row>
    <row r="54172" spans="4:4" x14ac:dyDescent="0.2">
      <c r="D54172" s="343"/>
    </row>
    <row r="54173" spans="4:4" x14ac:dyDescent="0.2">
      <c r="D54173" s="343"/>
    </row>
    <row r="54174" spans="4:4" x14ac:dyDescent="0.2">
      <c r="D54174" s="343"/>
    </row>
    <row r="54175" spans="4:4" x14ac:dyDescent="0.2">
      <c r="D54175" s="343"/>
    </row>
    <row r="54176" spans="4:4" x14ac:dyDescent="0.2">
      <c r="D54176" s="343"/>
    </row>
    <row r="54177" spans="4:4" x14ac:dyDescent="0.2">
      <c r="D54177" s="343"/>
    </row>
    <row r="54178" spans="4:4" x14ac:dyDescent="0.2">
      <c r="D54178" s="343"/>
    </row>
    <row r="54179" spans="4:4" x14ac:dyDescent="0.2">
      <c r="D54179" s="343"/>
    </row>
    <row r="54180" spans="4:4" x14ac:dyDescent="0.2">
      <c r="D54180" s="343"/>
    </row>
    <row r="54181" spans="4:4" x14ac:dyDescent="0.2">
      <c r="D54181" s="343"/>
    </row>
    <row r="54182" spans="4:4" x14ac:dyDescent="0.2">
      <c r="D54182" s="343"/>
    </row>
    <row r="54183" spans="4:4" x14ac:dyDescent="0.2">
      <c r="D54183" s="343"/>
    </row>
    <row r="54184" spans="4:4" x14ac:dyDescent="0.2">
      <c r="D54184" s="343"/>
    </row>
    <row r="54185" spans="4:4" x14ac:dyDescent="0.2">
      <c r="D54185" s="343"/>
    </row>
    <row r="54186" spans="4:4" x14ac:dyDescent="0.2">
      <c r="D54186" s="343"/>
    </row>
    <row r="54187" spans="4:4" x14ac:dyDescent="0.2">
      <c r="D54187" s="343"/>
    </row>
    <row r="54188" spans="4:4" x14ac:dyDescent="0.2">
      <c r="D54188" s="343"/>
    </row>
    <row r="54189" spans="4:4" x14ac:dyDescent="0.2">
      <c r="D54189" s="343"/>
    </row>
    <row r="54190" spans="4:4" x14ac:dyDescent="0.2">
      <c r="D54190" s="343"/>
    </row>
    <row r="54191" spans="4:4" x14ac:dyDescent="0.2">
      <c r="D54191" s="343"/>
    </row>
    <row r="54192" spans="4:4" x14ac:dyDescent="0.2">
      <c r="D54192" s="343"/>
    </row>
    <row r="54193" spans="4:4" x14ac:dyDescent="0.2">
      <c r="D54193" s="343"/>
    </row>
    <row r="54194" spans="4:4" x14ac:dyDescent="0.2">
      <c r="D54194" s="343"/>
    </row>
    <row r="54195" spans="4:4" x14ac:dyDescent="0.2">
      <c r="D54195" s="343"/>
    </row>
    <row r="54196" spans="4:4" x14ac:dyDescent="0.2">
      <c r="D54196" s="343"/>
    </row>
    <row r="54197" spans="4:4" x14ac:dyDescent="0.2">
      <c r="D54197" s="343"/>
    </row>
    <row r="54198" spans="4:4" x14ac:dyDescent="0.2">
      <c r="D54198" s="343"/>
    </row>
    <row r="54199" spans="4:4" x14ac:dyDescent="0.2">
      <c r="D54199" s="343"/>
    </row>
    <row r="54200" spans="4:4" x14ac:dyDescent="0.2">
      <c r="D54200" s="343"/>
    </row>
    <row r="54201" spans="4:4" x14ac:dyDescent="0.2">
      <c r="D54201" s="343"/>
    </row>
    <row r="54202" spans="4:4" x14ac:dyDescent="0.2">
      <c r="D54202" s="343"/>
    </row>
    <row r="54203" spans="4:4" x14ac:dyDescent="0.2">
      <c r="D54203" s="343"/>
    </row>
    <row r="54204" spans="4:4" x14ac:dyDescent="0.2">
      <c r="D54204" s="343"/>
    </row>
    <row r="54205" spans="4:4" x14ac:dyDescent="0.2">
      <c r="D54205" s="343"/>
    </row>
    <row r="54206" spans="4:4" x14ac:dyDescent="0.2">
      <c r="D54206" s="343"/>
    </row>
    <row r="54207" spans="4:4" x14ac:dyDescent="0.2">
      <c r="D54207" s="343"/>
    </row>
    <row r="54208" spans="4:4" x14ac:dyDescent="0.2">
      <c r="D54208" s="343"/>
    </row>
    <row r="54209" spans="4:4" x14ac:dyDescent="0.2">
      <c r="D54209" s="343"/>
    </row>
    <row r="54210" spans="4:4" x14ac:dyDescent="0.2">
      <c r="D54210" s="343"/>
    </row>
    <row r="54211" spans="4:4" x14ac:dyDescent="0.2">
      <c r="D54211" s="343"/>
    </row>
    <row r="54212" spans="4:4" x14ac:dyDescent="0.2">
      <c r="D54212" s="343"/>
    </row>
    <row r="54213" spans="4:4" x14ac:dyDescent="0.2">
      <c r="D54213" s="343"/>
    </row>
    <row r="54214" spans="4:4" x14ac:dyDescent="0.2">
      <c r="D54214" s="343"/>
    </row>
    <row r="54215" spans="4:4" x14ac:dyDescent="0.2">
      <c r="D54215" s="343"/>
    </row>
    <row r="54216" spans="4:4" x14ac:dyDescent="0.2">
      <c r="D54216" s="343"/>
    </row>
    <row r="54217" spans="4:4" x14ac:dyDescent="0.2">
      <c r="D54217" s="343"/>
    </row>
    <row r="54218" spans="4:4" x14ac:dyDescent="0.2">
      <c r="D54218" s="343"/>
    </row>
    <row r="54219" spans="4:4" x14ac:dyDescent="0.2">
      <c r="D54219" s="343"/>
    </row>
    <row r="54220" spans="4:4" x14ac:dyDescent="0.2">
      <c r="D54220" s="343"/>
    </row>
    <row r="54221" spans="4:4" x14ac:dyDescent="0.2">
      <c r="D54221" s="343"/>
    </row>
    <row r="54222" spans="4:4" x14ac:dyDescent="0.2">
      <c r="D54222" s="343"/>
    </row>
    <row r="54223" spans="4:4" x14ac:dyDescent="0.2">
      <c r="D54223" s="343"/>
    </row>
    <row r="54224" spans="4:4" x14ac:dyDescent="0.2">
      <c r="D54224" s="343"/>
    </row>
    <row r="54225" spans="4:4" x14ac:dyDescent="0.2">
      <c r="D54225" s="343"/>
    </row>
    <row r="54226" spans="4:4" x14ac:dyDescent="0.2">
      <c r="D54226" s="343"/>
    </row>
    <row r="54227" spans="4:4" x14ac:dyDescent="0.2">
      <c r="D54227" s="343"/>
    </row>
    <row r="54228" spans="4:4" x14ac:dyDescent="0.2">
      <c r="D54228" s="343"/>
    </row>
    <row r="54229" spans="4:4" x14ac:dyDescent="0.2">
      <c r="D54229" s="343"/>
    </row>
    <row r="54230" spans="4:4" x14ac:dyDescent="0.2">
      <c r="D54230" s="343"/>
    </row>
    <row r="54231" spans="4:4" x14ac:dyDescent="0.2">
      <c r="D54231" s="343"/>
    </row>
    <row r="54232" spans="4:4" x14ac:dyDescent="0.2">
      <c r="D54232" s="343"/>
    </row>
    <row r="54233" spans="4:4" x14ac:dyDescent="0.2">
      <c r="D54233" s="343"/>
    </row>
    <row r="54234" spans="4:4" x14ac:dyDescent="0.2">
      <c r="D54234" s="343"/>
    </row>
    <row r="54235" spans="4:4" x14ac:dyDescent="0.2">
      <c r="D54235" s="343"/>
    </row>
    <row r="54236" spans="4:4" x14ac:dyDescent="0.2">
      <c r="D54236" s="343"/>
    </row>
    <row r="54237" spans="4:4" x14ac:dyDescent="0.2">
      <c r="D54237" s="343"/>
    </row>
    <row r="54238" spans="4:4" x14ac:dyDescent="0.2">
      <c r="D54238" s="343"/>
    </row>
    <row r="54239" spans="4:4" x14ac:dyDescent="0.2">
      <c r="D54239" s="343"/>
    </row>
    <row r="54240" spans="4:4" x14ac:dyDescent="0.2">
      <c r="D54240" s="343"/>
    </row>
    <row r="54241" spans="4:4" x14ac:dyDescent="0.2">
      <c r="D54241" s="343"/>
    </row>
    <row r="54242" spans="4:4" x14ac:dyDescent="0.2">
      <c r="D54242" s="343"/>
    </row>
    <row r="54243" spans="4:4" x14ac:dyDescent="0.2">
      <c r="D54243" s="343"/>
    </row>
    <row r="54244" spans="4:4" x14ac:dyDescent="0.2">
      <c r="D54244" s="343"/>
    </row>
    <row r="54245" spans="4:4" x14ac:dyDescent="0.2">
      <c r="D54245" s="343"/>
    </row>
    <row r="54246" spans="4:4" x14ac:dyDescent="0.2">
      <c r="D54246" s="343"/>
    </row>
    <row r="54247" spans="4:4" x14ac:dyDescent="0.2">
      <c r="D54247" s="343"/>
    </row>
    <row r="54248" spans="4:4" x14ac:dyDescent="0.2">
      <c r="D54248" s="343"/>
    </row>
    <row r="54249" spans="4:4" x14ac:dyDescent="0.2">
      <c r="D54249" s="343"/>
    </row>
    <row r="54250" spans="4:4" x14ac:dyDescent="0.2">
      <c r="D54250" s="343"/>
    </row>
    <row r="54251" spans="4:4" x14ac:dyDescent="0.2">
      <c r="D54251" s="343"/>
    </row>
    <row r="54252" spans="4:4" x14ac:dyDescent="0.2">
      <c r="D54252" s="343"/>
    </row>
    <row r="54253" spans="4:4" x14ac:dyDescent="0.2">
      <c r="D54253" s="343"/>
    </row>
    <row r="54254" spans="4:4" x14ac:dyDescent="0.2">
      <c r="D54254" s="343"/>
    </row>
    <row r="54255" spans="4:4" x14ac:dyDescent="0.2">
      <c r="D54255" s="343"/>
    </row>
    <row r="54256" spans="4:4" x14ac:dyDescent="0.2">
      <c r="D54256" s="343"/>
    </row>
    <row r="54257" spans="4:4" x14ac:dyDescent="0.2">
      <c r="D54257" s="343"/>
    </row>
    <row r="54258" spans="4:4" x14ac:dyDescent="0.2">
      <c r="D54258" s="343"/>
    </row>
    <row r="54259" spans="4:4" x14ac:dyDescent="0.2">
      <c r="D54259" s="343"/>
    </row>
    <row r="54260" spans="4:4" x14ac:dyDescent="0.2">
      <c r="D54260" s="343"/>
    </row>
    <row r="54261" spans="4:4" x14ac:dyDescent="0.2">
      <c r="D54261" s="343"/>
    </row>
    <row r="54262" spans="4:4" x14ac:dyDescent="0.2">
      <c r="D54262" s="343"/>
    </row>
    <row r="54263" spans="4:4" x14ac:dyDescent="0.2">
      <c r="D54263" s="343"/>
    </row>
    <row r="54264" spans="4:4" x14ac:dyDescent="0.2">
      <c r="D54264" s="343"/>
    </row>
    <row r="54265" spans="4:4" x14ac:dyDescent="0.2">
      <c r="D54265" s="343"/>
    </row>
    <row r="54266" spans="4:4" x14ac:dyDescent="0.2">
      <c r="D54266" s="343"/>
    </row>
    <row r="54267" spans="4:4" x14ac:dyDescent="0.2">
      <c r="D54267" s="343"/>
    </row>
    <row r="54268" spans="4:4" x14ac:dyDescent="0.2">
      <c r="D54268" s="343"/>
    </row>
    <row r="54269" spans="4:4" x14ac:dyDescent="0.2">
      <c r="D54269" s="343"/>
    </row>
    <row r="54270" spans="4:4" x14ac:dyDescent="0.2">
      <c r="D54270" s="343"/>
    </row>
    <row r="54271" spans="4:4" x14ac:dyDescent="0.2">
      <c r="D54271" s="343"/>
    </row>
    <row r="54272" spans="4:4" x14ac:dyDescent="0.2">
      <c r="D54272" s="343"/>
    </row>
    <row r="54273" spans="4:4" x14ac:dyDescent="0.2">
      <c r="D54273" s="343"/>
    </row>
    <row r="54274" spans="4:4" x14ac:dyDescent="0.2">
      <c r="D54274" s="343"/>
    </row>
    <row r="54275" spans="4:4" x14ac:dyDescent="0.2">
      <c r="D54275" s="343"/>
    </row>
    <row r="54276" spans="4:4" x14ac:dyDescent="0.2">
      <c r="D54276" s="343"/>
    </row>
    <row r="54277" spans="4:4" x14ac:dyDescent="0.2">
      <c r="D54277" s="343"/>
    </row>
    <row r="54278" spans="4:4" x14ac:dyDescent="0.2">
      <c r="D54278" s="343"/>
    </row>
    <row r="54279" spans="4:4" x14ac:dyDescent="0.2">
      <c r="D54279" s="343"/>
    </row>
    <row r="54280" spans="4:4" x14ac:dyDescent="0.2">
      <c r="D54280" s="343"/>
    </row>
    <row r="54281" spans="4:4" x14ac:dyDescent="0.2">
      <c r="D54281" s="343"/>
    </row>
    <row r="54282" spans="4:4" x14ac:dyDescent="0.2">
      <c r="D54282" s="343"/>
    </row>
    <row r="54283" spans="4:4" x14ac:dyDescent="0.2">
      <c r="D54283" s="343"/>
    </row>
    <row r="54284" spans="4:4" x14ac:dyDescent="0.2">
      <c r="D54284" s="343"/>
    </row>
    <row r="54285" spans="4:4" x14ac:dyDescent="0.2">
      <c r="D54285" s="343"/>
    </row>
    <row r="54286" spans="4:4" x14ac:dyDescent="0.2">
      <c r="D54286" s="343"/>
    </row>
    <row r="54287" spans="4:4" x14ac:dyDescent="0.2">
      <c r="D54287" s="343"/>
    </row>
    <row r="54288" spans="4:4" x14ac:dyDescent="0.2">
      <c r="D54288" s="343"/>
    </row>
    <row r="54289" spans="4:4" x14ac:dyDescent="0.2">
      <c r="D54289" s="343"/>
    </row>
    <row r="54290" spans="4:4" x14ac:dyDescent="0.2">
      <c r="D54290" s="343"/>
    </row>
    <row r="54291" spans="4:4" x14ac:dyDescent="0.2">
      <c r="D54291" s="343"/>
    </row>
    <row r="54292" spans="4:4" x14ac:dyDescent="0.2">
      <c r="D54292" s="343"/>
    </row>
    <row r="54293" spans="4:4" x14ac:dyDescent="0.2">
      <c r="D54293" s="343"/>
    </row>
    <row r="54294" spans="4:4" x14ac:dyDescent="0.2">
      <c r="D54294" s="343"/>
    </row>
    <row r="54295" spans="4:4" x14ac:dyDescent="0.2">
      <c r="D54295" s="343"/>
    </row>
    <row r="54296" spans="4:4" x14ac:dyDescent="0.2">
      <c r="D54296" s="343"/>
    </row>
    <row r="54297" spans="4:4" x14ac:dyDescent="0.2">
      <c r="D54297" s="343"/>
    </row>
    <row r="54298" spans="4:4" x14ac:dyDescent="0.2">
      <c r="D54298" s="343"/>
    </row>
    <row r="54299" spans="4:4" x14ac:dyDescent="0.2">
      <c r="D54299" s="343"/>
    </row>
    <row r="54300" spans="4:4" x14ac:dyDescent="0.2">
      <c r="D54300" s="343"/>
    </row>
    <row r="54301" spans="4:4" x14ac:dyDescent="0.2">
      <c r="D54301" s="343"/>
    </row>
    <row r="54302" spans="4:4" x14ac:dyDescent="0.2">
      <c r="D54302" s="343"/>
    </row>
    <row r="54303" spans="4:4" x14ac:dyDescent="0.2">
      <c r="D54303" s="343"/>
    </row>
    <row r="54304" spans="4:4" x14ac:dyDescent="0.2">
      <c r="D54304" s="343"/>
    </row>
    <row r="54305" spans="4:4" x14ac:dyDescent="0.2">
      <c r="D54305" s="343"/>
    </row>
    <row r="54306" spans="4:4" x14ac:dyDescent="0.2">
      <c r="D54306" s="343"/>
    </row>
    <row r="54307" spans="4:4" x14ac:dyDescent="0.2">
      <c r="D54307" s="343"/>
    </row>
    <row r="54308" spans="4:4" x14ac:dyDescent="0.2">
      <c r="D54308" s="343"/>
    </row>
    <row r="54309" spans="4:4" x14ac:dyDescent="0.2">
      <c r="D54309" s="343"/>
    </row>
    <row r="54310" spans="4:4" x14ac:dyDescent="0.2">
      <c r="D54310" s="343"/>
    </row>
    <row r="54311" spans="4:4" x14ac:dyDescent="0.2">
      <c r="D54311" s="343"/>
    </row>
    <row r="54312" spans="4:4" x14ac:dyDescent="0.2">
      <c r="D54312" s="343"/>
    </row>
    <row r="54313" spans="4:4" x14ac:dyDescent="0.2">
      <c r="D54313" s="343"/>
    </row>
    <row r="54314" spans="4:4" x14ac:dyDescent="0.2">
      <c r="D54314" s="343"/>
    </row>
    <row r="54315" spans="4:4" x14ac:dyDescent="0.2">
      <c r="D54315" s="343"/>
    </row>
    <row r="54316" spans="4:4" x14ac:dyDescent="0.2">
      <c r="D54316" s="343"/>
    </row>
    <row r="54317" spans="4:4" x14ac:dyDescent="0.2">
      <c r="D54317" s="343"/>
    </row>
    <row r="54318" spans="4:4" x14ac:dyDescent="0.2">
      <c r="D54318" s="343"/>
    </row>
    <row r="54319" spans="4:4" x14ac:dyDescent="0.2">
      <c r="D54319" s="343"/>
    </row>
    <row r="54320" spans="4:4" x14ac:dyDescent="0.2">
      <c r="D54320" s="343"/>
    </row>
    <row r="54321" spans="4:4" x14ac:dyDescent="0.2">
      <c r="D54321" s="343"/>
    </row>
    <row r="54322" spans="4:4" x14ac:dyDescent="0.2">
      <c r="D54322" s="343"/>
    </row>
    <row r="54323" spans="4:4" x14ac:dyDescent="0.2">
      <c r="D54323" s="343"/>
    </row>
    <row r="54324" spans="4:4" x14ac:dyDescent="0.2">
      <c r="D54324" s="343"/>
    </row>
    <row r="54325" spans="4:4" x14ac:dyDescent="0.2">
      <c r="D54325" s="343"/>
    </row>
    <row r="54326" spans="4:4" x14ac:dyDescent="0.2">
      <c r="D54326" s="343"/>
    </row>
    <row r="54327" spans="4:4" x14ac:dyDescent="0.2">
      <c r="D54327" s="343"/>
    </row>
    <row r="54328" spans="4:4" x14ac:dyDescent="0.2">
      <c r="D54328" s="343"/>
    </row>
    <row r="54329" spans="4:4" x14ac:dyDescent="0.2">
      <c r="D54329" s="343"/>
    </row>
    <row r="54330" spans="4:4" x14ac:dyDescent="0.2">
      <c r="D54330" s="343"/>
    </row>
    <row r="54331" spans="4:4" x14ac:dyDescent="0.2">
      <c r="D54331" s="343"/>
    </row>
    <row r="54332" spans="4:4" x14ac:dyDescent="0.2">
      <c r="D54332" s="343"/>
    </row>
    <row r="54333" spans="4:4" x14ac:dyDescent="0.2">
      <c r="D54333" s="343"/>
    </row>
    <row r="54334" spans="4:4" x14ac:dyDescent="0.2">
      <c r="D54334" s="343"/>
    </row>
    <row r="54335" spans="4:4" x14ac:dyDescent="0.2">
      <c r="D54335" s="343"/>
    </row>
    <row r="54336" spans="4:4" x14ac:dyDescent="0.2">
      <c r="D54336" s="343"/>
    </row>
    <row r="54337" spans="4:4" x14ac:dyDescent="0.2">
      <c r="D54337" s="343"/>
    </row>
    <row r="54338" spans="4:4" x14ac:dyDescent="0.2">
      <c r="D54338" s="343"/>
    </row>
    <row r="54339" spans="4:4" x14ac:dyDescent="0.2">
      <c r="D54339" s="343"/>
    </row>
    <row r="54340" spans="4:4" x14ac:dyDescent="0.2">
      <c r="D54340" s="343"/>
    </row>
    <row r="54341" spans="4:4" x14ac:dyDescent="0.2">
      <c r="D54341" s="343"/>
    </row>
    <row r="54342" spans="4:4" x14ac:dyDescent="0.2">
      <c r="D54342" s="343"/>
    </row>
    <row r="54343" spans="4:4" x14ac:dyDescent="0.2">
      <c r="D54343" s="343"/>
    </row>
    <row r="54344" spans="4:4" x14ac:dyDescent="0.2">
      <c r="D54344" s="343"/>
    </row>
    <row r="54345" spans="4:4" x14ac:dyDescent="0.2">
      <c r="D54345" s="343"/>
    </row>
    <row r="54346" spans="4:4" x14ac:dyDescent="0.2">
      <c r="D54346" s="343"/>
    </row>
    <row r="54347" spans="4:4" x14ac:dyDescent="0.2">
      <c r="D54347" s="343"/>
    </row>
    <row r="54348" spans="4:4" x14ac:dyDescent="0.2">
      <c r="D54348" s="343"/>
    </row>
    <row r="54349" spans="4:4" x14ac:dyDescent="0.2">
      <c r="D54349" s="343"/>
    </row>
    <row r="54350" spans="4:4" x14ac:dyDescent="0.2">
      <c r="D54350" s="343"/>
    </row>
    <row r="54351" spans="4:4" x14ac:dyDescent="0.2">
      <c r="D54351" s="343"/>
    </row>
    <row r="54352" spans="4:4" x14ac:dyDescent="0.2">
      <c r="D54352" s="343"/>
    </row>
    <row r="54353" spans="4:4" x14ac:dyDescent="0.2">
      <c r="D54353" s="343"/>
    </row>
    <row r="54354" spans="4:4" x14ac:dyDescent="0.2">
      <c r="D54354" s="343"/>
    </row>
    <row r="54355" spans="4:4" x14ac:dyDescent="0.2">
      <c r="D54355" s="343"/>
    </row>
    <row r="54356" spans="4:4" x14ac:dyDescent="0.2">
      <c r="D54356" s="343"/>
    </row>
    <row r="54357" spans="4:4" x14ac:dyDescent="0.2">
      <c r="D54357" s="343"/>
    </row>
    <row r="54358" spans="4:4" x14ac:dyDescent="0.2">
      <c r="D54358" s="343"/>
    </row>
    <row r="54359" spans="4:4" x14ac:dyDescent="0.2">
      <c r="D54359" s="343"/>
    </row>
    <row r="54360" spans="4:4" x14ac:dyDescent="0.2">
      <c r="D54360" s="343"/>
    </row>
    <row r="54361" spans="4:4" x14ac:dyDescent="0.2">
      <c r="D54361" s="343"/>
    </row>
    <row r="54362" spans="4:4" x14ac:dyDescent="0.2">
      <c r="D54362" s="343"/>
    </row>
    <row r="54363" spans="4:4" x14ac:dyDescent="0.2">
      <c r="D54363" s="343"/>
    </row>
    <row r="54364" spans="4:4" x14ac:dyDescent="0.2">
      <c r="D54364" s="343"/>
    </row>
    <row r="54365" spans="4:4" x14ac:dyDescent="0.2">
      <c r="D54365" s="343"/>
    </row>
    <row r="54366" spans="4:4" x14ac:dyDescent="0.2">
      <c r="D54366" s="343"/>
    </row>
    <row r="54367" spans="4:4" x14ac:dyDescent="0.2">
      <c r="D54367" s="343"/>
    </row>
    <row r="54368" spans="4:4" x14ac:dyDescent="0.2">
      <c r="D54368" s="343"/>
    </row>
    <row r="54369" spans="4:4" x14ac:dyDescent="0.2">
      <c r="D54369" s="343"/>
    </row>
    <row r="54370" spans="4:4" x14ac:dyDescent="0.2">
      <c r="D54370" s="343"/>
    </row>
    <row r="54371" spans="4:4" x14ac:dyDescent="0.2">
      <c r="D54371" s="343"/>
    </row>
    <row r="54372" spans="4:4" x14ac:dyDescent="0.2">
      <c r="D54372" s="343"/>
    </row>
    <row r="54373" spans="4:4" x14ac:dyDescent="0.2">
      <c r="D54373" s="343"/>
    </row>
    <row r="54374" spans="4:4" x14ac:dyDescent="0.2">
      <c r="D54374" s="343"/>
    </row>
    <row r="54375" spans="4:4" x14ac:dyDescent="0.2">
      <c r="D54375" s="343"/>
    </row>
    <row r="54376" spans="4:4" x14ac:dyDescent="0.2">
      <c r="D54376" s="343"/>
    </row>
    <row r="54377" spans="4:4" x14ac:dyDescent="0.2">
      <c r="D54377" s="343"/>
    </row>
    <row r="54378" spans="4:4" x14ac:dyDescent="0.2">
      <c r="D54378" s="343"/>
    </row>
    <row r="54379" spans="4:4" x14ac:dyDescent="0.2">
      <c r="D54379" s="343"/>
    </row>
    <row r="54380" spans="4:4" x14ac:dyDescent="0.2">
      <c r="D54380" s="343"/>
    </row>
    <row r="54381" spans="4:4" x14ac:dyDescent="0.2">
      <c r="D54381" s="343"/>
    </row>
    <row r="54382" spans="4:4" x14ac:dyDescent="0.2">
      <c r="D54382" s="343"/>
    </row>
    <row r="54383" spans="4:4" x14ac:dyDescent="0.2">
      <c r="D54383" s="343"/>
    </row>
    <row r="54384" spans="4:4" x14ac:dyDescent="0.2">
      <c r="D54384" s="343"/>
    </row>
    <row r="54385" spans="4:4" x14ac:dyDescent="0.2">
      <c r="D54385" s="343"/>
    </row>
    <row r="54386" spans="4:4" x14ac:dyDescent="0.2">
      <c r="D54386" s="343"/>
    </row>
    <row r="54387" spans="4:4" x14ac:dyDescent="0.2">
      <c r="D54387" s="343"/>
    </row>
    <row r="54388" spans="4:4" x14ac:dyDescent="0.2">
      <c r="D54388" s="343"/>
    </row>
    <row r="54389" spans="4:4" x14ac:dyDescent="0.2">
      <c r="D54389" s="343"/>
    </row>
    <row r="54390" spans="4:4" x14ac:dyDescent="0.2">
      <c r="D54390" s="343"/>
    </row>
    <row r="54391" spans="4:4" x14ac:dyDescent="0.2">
      <c r="D54391" s="343"/>
    </row>
    <row r="54392" spans="4:4" x14ac:dyDescent="0.2">
      <c r="D54392" s="343"/>
    </row>
    <row r="54393" spans="4:4" x14ac:dyDescent="0.2">
      <c r="D54393" s="343"/>
    </row>
    <row r="54394" spans="4:4" x14ac:dyDescent="0.2">
      <c r="D54394" s="343"/>
    </row>
    <row r="54395" spans="4:4" x14ac:dyDescent="0.2">
      <c r="D54395" s="343"/>
    </row>
    <row r="54396" spans="4:4" x14ac:dyDescent="0.2">
      <c r="D54396" s="343"/>
    </row>
    <row r="54397" spans="4:4" x14ac:dyDescent="0.2">
      <c r="D54397" s="343"/>
    </row>
    <row r="54398" spans="4:4" x14ac:dyDescent="0.2">
      <c r="D54398" s="343"/>
    </row>
    <row r="54399" spans="4:4" x14ac:dyDescent="0.2">
      <c r="D54399" s="343"/>
    </row>
    <row r="54400" spans="4:4" x14ac:dyDescent="0.2">
      <c r="D54400" s="343"/>
    </row>
    <row r="54401" spans="4:4" x14ac:dyDescent="0.2">
      <c r="D54401" s="343"/>
    </row>
    <row r="54402" spans="4:4" x14ac:dyDescent="0.2">
      <c r="D54402" s="343"/>
    </row>
    <row r="54403" spans="4:4" x14ac:dyDescent="0.2">
      <c r="D54403" s="343"/>
    </row>
    <row r="54404" spans="4:4" x14ac:dyDescent="0.2">
      <c r="D54404" s="343"/>
    </row>
    <row r="54405" spans="4:4" x14ac:dyDescent="0.2">
      <c r="D54405" s="343"/>
    </row>
    <row r="54406" spans="4:4" x14ac:dyDescent="0.2">
      <c r="D54406" s="343"/>
    </row>
    <row r="54407" spans="4:4" x14ac:dyDescent="0.2">
      <c r="D54407" s="343"/>
    </row>
    <row r="54408" spans="4:4" x14ac:dyDescent="0.2">
      <c r="D54408" s="343"/>
    </row>
    <row r="54409" spans="4:4" x14ac:dyDescent="0.2">
      <c r="D54409" s="343"/>
    </row>
    <row r="54410" spans="4:4" x14ac:dyDescent="0.2">
      <c r="D54410" s="343"/>
    </row>
    <row r="54411" spans="4:4" x14ac:dyDescent="0.2">
      <c r="D54411" s="343"/>
    </row>
    <row r="54412" spans="4:4" x14ac:dyDescent="0.2">
      <c r="D54412" s="343"/>
    </row>
    <row r="54413" spans="4:4" x14ac:dyDescent="0.2">
      <c r="D54413" s="343"/>
    </row>
    <row r="54414" spans="4:4" x14ac:dyDescent="0.2">
      <c r="D54414" s="343"/>
    </row>
    <row r="54415" spans="4:4" x14ac:dyDescent="0.2">
      <c r="D54415" s="343"/>
    </row>
    <row r="54416" spans="4:4" x14ac:dyDescent="0.2">
      <c r="D54416" s="343"/>
    </row>
    <row r="54417" spans="4:4" x14ac:dyDescent="0.2">
      <c r="D54417" s="343"/>
    </row>
    <row r="54418" spans="4:4" x14ac:dyDescent="0.2">
      <c r="D54418" s="343"/>
    </row>
    <row r="54419" spans="4:4" x14ac:dyDescent="0.2">
      <c r="D54419" s="343"/>
    </row>
    <row r="54420" spans="4:4" x14ac:dyDescent="0.2">
      <c r="D54420" s="343"/>
    </row>
    <row r="54421" spans="4:4" x14ac:dyDescent="0.2">
      <c r="D54421" s="343"/>
    </row>
    <row r="54422" spans="4:4" x14ac:dyDescent="0.2">
      <c r="D54422" s="343"/>
    </row>
    <row r="54423" spans="4:4" x14ac:dyDescent="0.2">
      <c r="D54423" s="343"/>
    </row>
    <row r="54424" spans="4:4" x14ac:dyDescent="0.2">
      <c r="D54424" s="343"/>
    </row>
    <row r="54425" spans="4:4" x14ac:dyDescent="0.2">
      <c r="D54425" s="343"/>
    </row>
    <row r="54426" spans="4:4" x14ac:dyDescent="0.2">
      <c r="D54426" s="343"/>
    </row>
    <row r="54427" spans="4:4" x14ac:dyDescent="0.2">
      <c r="D54427" s="343"/>
    </row>
    <row r="54428" spans="4:4" x14ac:dyDescent="0.2">
      <c r="D54428" s="343"/>
    </row>
    <row r="54429" spans="4:4" x14ac:dyDescent="0.2">
      <c r="D54429" s="343"/>
    </row>
    <row r="54430" spans="4:4" x14ac:dyDescent="0.2">
      <c r="D54430" s="343"/>
    </row>
    <row r="54431" spans="4:4" x14ac:dyDescent="0.2">
      <c r="D54431" s="343"/>
    </row>
    <row r="54432" spans="4:4" x14ac:dyDescent="0.2">
      <c r="D54432" s="343"/>
    </row>
    <row r="54433" spans="4:4" x14ac:dyDescent="0.2">
      <c r="D54433" s="343"/>
    </row>
    <row r="54434" spans="4:4" x14ac:dyDescent="0.2">
      <c r="D54434" s="343"/>
    </row>
    <row r="54435" spans="4:4" x14ac:dyDescent="0.2">
      <c r="D54435" s="343"/>
    </row>
    <row r="54436" spans="4:4" x14ac:dyDescent="0.2">
      <c r="D54436" s="343"/>
    </row>
    <row r="54437" spans="4:4" x14ac:dyDescent="0.2">
      <c r="D54437" s="343"/>
    </row>
    <row r="54438" spans="4:4" x14ac:dyDescent="0.2">
      <c r="D54438" s="343"/>
    </row>
    <row r="54439" spans="4:4" x14ac:dyDescent="0.2">
      <c r="D54439" s="343"/>
    </row>
    <row r="54440" spans="4:4" x14ac:dyDescent="0.2">
      <c r="D54440" s="343"/>
    </row>
    <row r="54441" spans="4:4" x14ac:dyDescent="0.2">
      <c r="D54441" s="343"/>
    </row>
    <row r="54442" spans="4:4" x14ac:dyDescent="0.2">
      <c r="D54442" s="343"/>
    </row>
    <row r="54443" spans="4:4" x14ac:dyDescent="0.2">
      <c r="D54443" s="343"/>
    </row>
    <row r="54444" spans="4:4" x14ac:dyDescent="0.2">
      <c r="D54444" s="343"/>
    </row>
    <row r="54445" spans="4:4" x14ac:dyDescent="0.2">
      <c r="D54445" s="343"/>
    </row>
    <row r="54446" spans="4:4" x14ac:dyDescent="0.2">
      <c r="D54446" s="343"/>
    </row>
    <row r="54447" spans="4:4" x14ac:dyDescent="0.2">
      <c r="D54447" s="343"/>
    </row>
    <row r="54448" spans="4:4" x14ac:dyDescent="0.2">
      <c r="D54448" s="343"/>
    </row>
    <row r="54449" spans="4:4" x14ac:dyDescent="0.2">
      <c r="D54449" s="343"/>
    </row>
    <row r="54450" spans="4:4" x14ac:dyDescent="0.2">
      <c r="D54450" s="343"/>
    </row>
    <row r="54451" spans="4:4" x14ac:dyDescent="0.2">
      <c r="D54451" s="343"/>
    </row>
    <row r="54452" spans="4:4" x14ac:dyDescent="0.2">
      <c r="D54452" s="343"/>
    </row>
    <row r="54453" spans="4:4" x14ac:dyDescent="0.2">
      <c r="D54453" s="343"/>
    </row>
    <row r="54454" spans="4:4" x14ac:dyDescent="0.2">
      <c r="D54454" s="343"/>
    </row>
    <row r="54455" spans="4:4" x14ac:dyDescent="0.2">
      <c r="D54455" s="343"/>
    </row>
    <row r="54456" spans="4:4" x14ac:dyDescent="0.2">
      <c r="D54456" s="343"/>
    </row>
    <row r="54457" spans="4:4" x14ac:dyDescent="0.2">
      <c r="D54457" s="343"/>
    </row>
    <row r="54458" spans="4:4" x14ac:dyDescent="0.2">
      <c r="D54458" s="343"/>
    </row>
    <row r="54459" spans="4:4" x14ac:dyDescent="0.2">
      <c r="D54459" s="343"/>
    </row>
    <row r="54460" spans="4:4" x14ac:dyDescent="0.2">
      <c r="D54460" s="343"/>
    </row>
    <row r="54461" spans="4:4" x14ac:dyDescent="0.2">
      <c r="D54461" s="343"/>
    </row>
    <row r="54462" spans="4:4" x14ac:dyDescent="0.2">
      <c r="D54462" s="343"/>
    </row>
    <row r="54463" spans="4:4" x14ac:dyDescent="0.2">
      <c r="D54463" s="343"/>
    </row>
    <row r="54464" spans="4:4" x14ac:dyDescent="0.2">
      <c r="D54464" s="343"/>
    </row>
    <row r="54465" spans="4:4" x14ac:dyDescent="0.2">
      <c r="D54465" s="343"/>
    </row>
    <row r="54466" spans="4:4" x14ac:dyDescent="0.2">
      <c r="D54466" s="343"/>
    </row>
    <row r="54467" spans="4:4" x14ac:dyDescent="0.2">
      <c r="D54467" s="343"/>
    </row>
    <row r="54468" spans="4:4" x14ac:dyDescent="0.2">
      <c r="D54468" s="343"/>
    </row>
    <row r="54469" spans="4:4" x14ac:dyDescent="0.2">
      <c r="D54469" s="343"/>
    </row>
    <row r="54470" spans="4:4" x14ac:dyDescent="0.2">
      <c r="D54470" s="343"/>
    </row>
    <row r="54471" spans="4:4" x14ac:dyDescent="0.2">
      <c r="D54471" s="343"/>
    </row>
    <row r="54472" spans="4:4" x14ac:dyDescent="0.2">
      <c r="D54472" s="343"/>
    </row>
    <row r="54473" spans="4:4" x14ac:dyDescent="0.2">
      <c r="D54473" s="343"/>
    </row>
    <row r="54474" spans="4:4" x14ac:dyDescent="0.2">
      <c r="D54474" s="343"/>
    </row>
    <row r="54475" spans="4:4" x14ac:dyDescent="0.2">
      <c r="D54475" s="343"/>
    </row>
    <row r="54476" spans="4:4" x14ac:dyDescent="0.2">
      <c r="D54476" s="343"/>
    </row>
    <row r="54477" spans="4:4" x14ac:dyDescent="0.2">
      <c r="D54477" s="343"/>
    </row>
    <row r="54478" spans="4:4" x14ac:dyDescent="0.2">
      <c r="D54478" s="343"/>
    </row>
    <row r="54479" spans="4:4" x14ac:dyDescent="0.2">
      <c r="D54479" s="343"/>
    </row>
    <row r="54480" spans="4:4" x14ac:dyDescent="0.2">
      <c r="D54480" s="343"/>
    </row>
    <row r="54481" spans="4:4" x14ac:dyDescent="0.2">
      <c r="D54481" s="343"/>
    </row>
    <row r="54482" spans="4:4" x14ac:dyDescent="0.2">
      <c r="D54482" s="343"/>
    </row>
    <row r="54483" spans="4:4" x14ac:dyDescent="0.2">
      <c r="D54483" s="343"/>
    </row>
    <row r="54484" spans="4:4" x14ac:dyDescent="0.2">
      <c r="D54484" s="343"/>
    </row>
    <row r="54485" spans="4:4" x14ac:dyDescent="0.2">
      <c r="D54485" s="343"/>
    </row>
    <row r="54486" spans="4:4" x14ac:dyDescent="0.2">
      <c r="D54486" s="343"/>
    </row>
    <row r="54487" spans="4:4" x14ac:dyDescent="0.2">
      <c r="D54487" s="343"/>
    </row>
    <row r="54488" spans="4:4" x14ac:dyDescent="0.2">
      <c r="D54488" s="343"/>
    </row>
    <row r="54489" spans="4:4" x14ac:dyDescent="0.2">
      <c r="D54489" s="343"/>
    </row>
    <row r="54490" spans="4:4" x14ac:dyDescent="0.2">
      <c r="D54490" s="343"/>
    </row>
    <row r="54491" spans="4:4" x14ac:dyDescent="0.2">
      <c r="D54491" s="343"/>
    </row>
    <row r="54492" spans="4:4" x14ac:dyDescent="0.2">
      <c r="D54492" s="343"/>
    </row>
    <row r="54493" spans="4:4" x14ac:dyDescent="0.2">
      <c r="D54493" s="343"/>
    </row>
    <row r="54494" spans="4:4" x14ac:dyDescent="0.2">
      <c r="D54494" s="343"/>
    </row>
    <row r="54495" spans="4:4" x14ac:dyDescent="0.2">
      <c r="D54495" s="343"/>
    </row>
    <row r="54496" spans="4:4" x14ac:dyDescent="0.2">
      <c r="D54496" s="343"/>
    </row>
    <row r="54497" spans="4:4" x14ac:dyDescent="0.2">
      <c r="D54497" s="343"/>
    </row>
    <row r="54498" spans="4:4" x14ac:dyDescent="0.2">
      <c r="D54498" s="343"/>
    </row>
    <row r="54499" spans="4:4" x14ac:dyDescent="0.2">
      <c r="D54499" s="343"/>
    </row>
    <row r="54500" spans="4:4" x14ac:dyDescent="0.2">
      <c r="D54500" s="343"/>
    </row>
    <row r="54501" spans="4:4" x14ac:dyDescent="0.2">
      <c r="D54501" s="343"/>
    </row>
    <row r="54502" spans="4:4" x14ac:dyDescent="0.2">
      <c r="D54502" s="343"/>
    </row>
    <row r="54503" spans="4:4" x14ac:dyDescent="0.2">
      <c r="D54503" s="343"/>
    </row>
    <row r="54504" spans="4:4" x14ac:dyDescent="0.2">
      <c r="D54504" s="343"/>
    </row>
    <row r="54505" spans="4:4" x14ac:dyDescent="0.2">
      <c r="D54505" s="343"/>
    </row>
    <row r="54506" spans="4:4" x14ac:dyDescent="0.2">
      <c r="D54506" s="343"/>
    </row>
    <row r="54507" spans="4:4" x14ac:dyDescent="0.2">
      <c r="D54507" s="343"/>
    </row>
    <row r="54508" spans="4:4" x14ac:dyDescent="0.2">
      <c r="D54508" s="343"/>
    </row>
    <row r="54509" spans="4:4" x14ac:dyDescent="0.2">
      <c r="D54509" s="343"/>
    </row>
    <row r="54510" spans="4:4" x14ac:dyDescent="0.2">
      <c r="D54510" s="343"/>
    </row>
    <row r="54511" spans="4:4" x14ac:dyDescent="0.2">
      <c r="D54511" s="343"/>
    </row>
    <row r="54512" spans="4:4" x14ac:dyDescent="0.2">
      <c r="D54512" s="343"/>
    </row>
    <row r="54513" spans="4:4" x14ac:dyDescent="0.2">
      <c r="D54513" s="343"/>
    </row>
    <row r="54514" spans="4:4" x14ac:dyDescent="0.2">
      <c r="D54514" s="343"/>
    </row>
    <row r="54515" spans="4:4" x14ac:dyDescent="0.2">
      <c r="D54515" s="343"/>
    </row>
    <row r="54516" spans="4:4" x14ac:dyDescent="0.2">
      <c r="D54516" s="343"/>
    </row>
    <row r="54517" spans="4:4" x14ac:dyDescent="0.2">
      <c r="D54517" s="343"/>
    </row>
    <row r="54518" spans="4:4" x14ac:dyDescent="0.2">
      <c r="D54518" s="343"/>
    </row>
    <row r="54519" spans="4:4" x14ac:dyDescent="0.2">
      <c r="D54519" s="343"/>
    </row>
    <row r="54520" spans="4:4" x14ac:dyDescent="0.2">
      <c r="D54520" s="343"/>
    </row>
    <row r="54521" spans="4:4" x14ac:dyDescent="0.2">
      <c r="D54521" s="343"/>
    </row>
    <row r="54522" spans="4:4" x14ac:dyDescent="0.2">
      <c r="D54522" s="343"/>
    </row>
    <row r="54523" spans="4:4" x14ac:dyDescent="0.2">
      <c r="D54523" s="343"/>
    </row>
    <row r="54524" spans="4:4" x14ac:dyDescent="0.2">
      <c r="D54524" s="343"/>
    </row>
    <row r="54525" spans="4:4" x14ac:dyDescent="0.2">
      <c r="D54525" s="343"/>
    </row>
    <row r="54526" spans="4:4" x14ac:dyDescent="0.2">
      <c r="D54526" s="343"/>
    </row>
    <row r="54527" spans="4:4" x14ac:dyDescent="0.2">
      <c r="D54527" s="343"/>
    </row>
    <row r="54528" spans="4:4" x14ac:dyDescent="0.2">
      <c r="D54528" s="343"/>
    </row>
    <row r="54529" spans="4:4" x14ac:dyDescent="0.2">
      <c r="D54529" s="343"/>
    </row>
    <row r="54530" spans="4:4" x14ac:dyDescent="0.2">
      <c r="D54530" s="343"/>
    </row>
    <row r="54531" spans="4:4" x14ac:dyDescent="0.2">
      <c r="D54531" s="343"/>
    </row>
    <row r="54532" spans="4:4" x14ac:dyDescent="0.2">
      <c r="D54532" s="343"/>
    </row>
    <row r="54533" spans="4:4" x14ac:dyDescent="0.2">
      <c r="D54533" s="343"/>
    </row>
    <row r="54534" spans="4:4" x14ac:dyDescent="0.2">
      <c r="D54534" s="343"/>
    </row>
    <row r="54535" spans="4:4" x14ac:dyDescent="0.2">
      <c r="D54535" s="343"/>
    </row>
    <row r="54536" spans="4:4" x14ac:dyDescent="0.2">
      <c r="D54536" s="343"/>
    </row>
    <row r="54537" spans="4:4" x14ac:dyDescent="0.2">
      <c r="D54537" s="343"/>
    </row>
    <row r="54538" spans="4:4" x14ac:dyDescent="0.2">
      <c r="D54538" s="343"/>
    </row>
    <row r="54539" spans="4:4" x14ac:dyDescent="0.2">
      <c r="D54539" s="343"/>
    </row>
    <row r="54540" spans="4:4" x14ac:dyDescent="0.2">
      <c r="D54540" s="343"/>
    </row>
    <row r="54541" spans="4:4" x14ac:dyDescent="0.2">
      <c r="D54541" s="343"/>
    </row>
    <row r="54542" spans="4:4" x14ac:dyDescent="0.2">
      <c r="D54542" s="343"/>
    </row>
    <row r="54543" spans="4:4" x14ac:dyDescent="0.2">
      <c r="D54543" s="343"/>
    </row>
    <row r="54544" spans="4:4" x14ac:dyDescent="0.2">
      <c r="D54544" s="343"/>
    </row>
    <row r="54545" spans="4:4" x14ac:dyDescent="0.2">
      <c r="D54545" s="343"/>
    </row>
    <row r="54546" spans="4:4" x14ac:dyDescent="0.2">
      <c r="D54546" s="343"/>
    </row>
    <row r="54547" spans="4:4" x14ac:dyDescent="0.2">
      <c r="D54547" s="343"/>
    </row>
    <row r="54548" spans="4:4" x14ac:dyDescent="0.2">
      <c r="D54548" s="343"/>
    </row>
    <row r="54549" spans="4:4" x14ac:dyDescent="0.2">
      <c r="D54549" s="343"/>
    </row>
    <row r="54550" spans="4:4" x14ac:dyDescent="0.2">
      <c r="D54550" s="343"/>
    </row>
    <row r="54551" spans="4:4" x14ac:dyDescent="0.2">
      <c r="D54551" s="343"/>
    </row>
    <row r="54552" spans="4:4" x14ac:dyDescent="0.2">
      <c r="D54552" s="343"/>
    </row>
    <row r="54553" spans="4:4" x14ac:dyDescent="0.2">
      <c r="D54553" s="343"/>
    </row>
    <row r="54554" spans="4:4" x14ac:dyDescent="0.2">
      <c r="D54554" s="343"/>
    </row>
    <row r="54555" spans="4:4" x14ac:dyDescent="0.2">
      <c r="D54555" s="343"/>
    </row>
    <row r="54556" spans="4:4" x14ac:dyDescent="0.2">
      <c r="D54556" s="343"/>
    </row>
    <row r="54557" spans="4:4" x14ac:dyDescent="0.2">
      <c r="D54557" s="343"/>
    </row>
    <row r="54558" spans="4:4" x14ac:dyDescent="0.2">
      <c r="D54558" s="343"/>
    </row>
    <row r="54559" spans="4:4" x14ac:dyDescent="0.2">
      <c r="D54559" s="343"/>
    </row>
    <row r="54560" spans="4:4" x14ac:dyDescent="0.2">
      <c r="D54560" s="343"/>
    </row>
    <row r="54561" spans="4:4" x14ac:dyDescent="0.2">
      <c r="D54561" s="343"/>
    </row>
    <row r="54562" spans="4:4" x14ac:dyDescent="0.2">
      <c r="D54562" s="343"/>
    </row>
    <row r="54563" spans="4:4" x14ac:dyDescent="0.2">
      <c r="D54563" s="343"/>
    </row>
    <row r="54564" spans="4:4" x14ac:dyDescent="0.2">
      <c r="D54564" s="343"/>
    </row>
    <row r="54565" spans="4:4" x14ac:dyDescent="0.2">
      <c r="D54565" s="343"/>
    </row>
    <row r="54566" spans="4:4" x14ac:dyDescent="0.2">
      <c r="D54566" s="343"/>
    </row>
    <row r="54567" spans="4:4" x14ac:dyDescent="0.2">
      <c r="D54567" s="343"/>
    </row>
    <row r="54568" spans="4:4" x14ac:dyDescent="0.2">
      <c r="D54568" s="343"/>
    </row>
    <row r="54569" spans="4:4" x14ac:dyDescent="0.2">
      <c r="D54569" s="343"/>
    </row>
    <row r="54570" spans="4:4" x14ac:dyDescent="0.2">
      <c r="D54570" s="343"/>
    </row>
    <row r="54571" spans="4:4" x14ac:dyDescent="0.2">
      <c r="D54571" s="343"/>
    </row>
    <row r="54572" spans="4:4" x14ac:dyDescent="0.2">
      <c r="D54572" s="343"/>
    </row>
    <row r="54573" spans="4:4" x14ac:dyDescent="0.2">
      <c r="D54573" s="343"/>
    </row>
    <row r="54574" spans="4:4" x14ac:dyDescent="0.2">
      <c r="D54574" s="343"/>
    </row>
    <row r="54575" spans="4:4" x14ac:dyDescent="0.2">
      <c r="D54575" s="343"/>
    </row>
    <row r="54576" spans="4:4" x14ac:dyDescent="0.2">
      <c r="D54576" s="343"/>
    </row>
    <row r="54577" spans="4:4" x14ac:dyDescent="0.2">
      <c r="D54577" s="343"/>
    </row>
    <row r="54578" spans="4:4" x14ac:dyDescent="0.2">
      <c r="D54578" s="343"/>
    </row>
    <row r="54579" spans="4:4" x14ac:dyDescent="0.2">
      <c r="D54579" s="343"/>
    </row>
    <row r="54580" spans="4:4" x14ac:dyDescent="0.2">
      <c r="D54580" s="343"/>
    </row>
    <row r="54581" spans="4:4" x14ac:dyDescent="0.2">
      <c r="D54581" s="343"/>
    </row>
    <row r="54582" spans="4:4" x14ac:dyDescent="0.2">
      <c r="D54582" s="343"/>
    </row>
    <row r="54583" spans="4:4" x14ac:dyDescent="0.2">
      <c r="D54583" s="343"/>
    </row>
    <row r="54584" spans="4:4" x14ac:dyDescent="0.2">
      <c r="D54584" s="343"/>
    </row>
    <row r="54585" spans="4:4" x14ac:dyDescent="0.2">
      <c r="D54585" s="343"/>
    </row>
    <row r="54586" spans="4:4" x14ac:dyDescent="0.2">
      <c r="D54586" s="343"/>
    </row>
    <row r="54587" spans="4:4" x14ac:dyDescent="0.2">
      <c r="D54587" s="343"/>
    </row>
    <row r="54588" spans="4:4" x14ac:dyDescent="0.2">
      <c r="D54588" s="343"/>
    </row>
    <row r="54589" spans="4:4" x14ac:dyDescent="0.2">
      <c r="D54589" s="343"/>
    </row>
    <row r="54590" spans="4:4" x14ac:dyDescent="0.2">
      <c r="D54590" s="343"/>
    </row>
    <row r="54591" spans="4:4" x14ac:dyDescent="0.2">
      <c r="D54591" s="343"/>
    </row>
    <row r="54592" spans="4:4" x14ac:dyDescent="0.2">
      <c r="D54592" s="343"/>
    </row>
    <row r="54593" spans="4:4" x14ac:dyDescent="0.2">
      <c r="D54593" s="343"/>
    </row>
    <row r="54594" spans="4:4" x14ac:dyDescent="0.2">
      <c r="D54594" s="343"/>
    </row>
    <row r="54595" spans="4:4" x14ac:dyDescent="0.2">
      <c r="D54595" s="343"/>
    </row>
    <row r="54596" spans="4:4" x14ac:dyDescent="0.2">
      <c r="D54596" s="343"/>
    </row>
    <row r="54597" spans="4:4" x14ac:dyDescent="0.2">
      <c r="D54597" s="343"/>
    </row>
    <row r="54598" spans="4:4" x14ac:dyDescent="0.2">
      <c r="D54598" s="343"/>
    </row>
    <row r="54599" spans="4:4" x14ac:dyDescent="0.2">
      <c r="D54599" s="343"/>
    </row>
    <row r="54600" spans="4:4" x14ac:dyDescent="0.2">
      <c r="D54600" s="343"/>
    </row>
    <row r="54601" spans="4:4" x14ac:dyDescent="0.2">
      <c r="D54601" s="343"/>
    </row>
    <row r="54602" spans="4:4" x14ac:dyDescent="0.2">
      <c r="D54602" s="343"/>
    </row>
    <row r="54603" spans="4:4" x14ac:dyDescent="0.2">
      <c r="D54603" s="343"/>
    </row>
    <row r="54604" spans="4:4" x14ac:dyDescent="0.2">
      <c r="D54604" s="343"/>
    </row>
    <row r="54605" spans="4:4" x14ac:dyDescent="0.2">
      <c r="D54605" s="343"/>
    </row>
    <row r="54606" spans="4:4" x14ac:dyDescent="0.2">
      <c r="D54606" s="343"/>
    </row>
    <row r="54607" spans="4:4" x14ac:dyDescent="0.2">
      <c r="D54607" s="343"/>
    </row>
    <row r="54608" spans="4:4" x14ac:dyDescent="0.2">
      <c r="D54608" s="343"/>
    </row>
    <row r="54609" spans="4:4" x14ac:dyDescent="0.2">
      <c r="D54609" s="343"/>
    </row>
    <row r="54610" spans="4:4" x14ac:dyDescent="0.2">
      <c r="D54610" s="343"/>
    </row>
    <row r="54611" spans="4:4" x14ac:dyDescent="0.2">
      <c r="D54611" s="343"/>
    </row>
    <row r="54612" spans="4:4" x14ac:dyDescent="0.2">
      <c r="D54612" s="343"/>
    </row>
    <row r="54613" spans="4:4" x14ac:dyDescent="0.2">
      <c r="D54613" s="343"/>
    </row>
    <row r="54614" spans="4:4" x14ac:dyDescent="0.2">
      <c r="D54614" s="343"/>
    </row>
    <row r="54615" spans="4:4" x14ac:dyDescent="0.2">
      <c r="D54615" s="343"/>
    </row>
    <row r="54616" spans="4:4" x14ac:dyDescent="0.2">
      <c r="D54616" s="343"/>
    </row>
    <row r="54617" spans="4:4" x14ac:dyDescent="0.2">
      <c r="D54617" s="343"/>
    </row>
    <row r="54618" spans="4:4" x14ac:dyDescent="0.2">
      <c r="D54618" s="343"/>
    </row>
    <row r="54619" spans="4:4" x14ac:dyDescent="0.2">
      <c r="D54619" s="343"/>
    </row>
    <row r="54620" spans="4:4" x14ac:dyDescent="0.2">
      <c r="D54620" s="343"/>
    </row>
    <row r="54621" spans="4:4" x14ac:dyDescent="0.2">
      <c r="D54621" s="343"/>
    </row>
    <row r="54622" spans="4:4" x14ac:dyDescent="0.2">
      <c r="D54622" s="343"/>
    </row>
    <row r="54623" spans="4:4" x14ac:dyDescent="0.2">
      <c r="D54623" s="343"/>
    </row>
    <row r="54624" spans="4:4" x14ac:dyDescent="0.2">
      <c r="D54624" s="343"/>
    </row>
    <row r="54625" spans="4:4" x14ac:dyDescent="0.2">
      <c r="D54625" s="343"/>
    </row>
    <row r="54626" spans="4:4" x14ac:dyDescent="0.2">
      <c r="D54626" s="343"/>
    </row>
    <row r="54627" spans="4:4" x14ac:dyDescent="0.2">
      <c r="D54627" s="343"/>
    </row>
    <row r="54628" spans="4:4" x14ac:dyDescent="0.2">
      <c r="D54628" s="343"/>
    </row>
    <row r="54629" spans="4:4" x14ac:dyDescent="0.2">
      <c r="D54629" s="343"/>
    </row>
    <row r="54630" spans="4:4" x14ac:dyDescent="0.2">
      <c r="D54630" s="343"/>
    </row>
    <row r="54631" spans="4:4" x14ac:dyDescent="0.2">
      <c r="D54631" s="343"/>
    </row>
    <row r="54632" spans="4:4" x14ac:dyDescent="0.2">
      <c r="D54632" s="343"/>
    </row>
    <row r="54633" spans="4:4" x14ac:dyDescent="0.2">
      <c r="D54633" s="343"/>
    </row>
    <row r="54634" spans="4:4" x14ac:dyDescent="0.2">
      <c r="D54634" s="343"/>
    </row>
    <row r="54635" spans="4:4" x14ac:dyDescent="0.2">
      <c r="D54635" s="343"/>
    </row>
    <row r="54636" spans="4:4" x14ac:dyDescent="0.2">
      <c r="D54636" s="343"/>
    </row>
    <row r="54637" spans="4:4" x14ac:dyDescent="0.2">
      <c r="D54637" s="343"/>
    </row>
    <row r="54638" spans="4:4" x14ac:dyDescent="0.2">
      <c r="D54638" s="343"/>
    </row>
    <row r="54639" spans="4:4" x14ac:dyDescent="0.2">
      <c r="D54639" s="343"/>
    </row>
    <row r="54640" spans="4:4" x14ac:dyDescent="0.2">
      <c r="D54640" s="343"/>
    </row>
    <row r="54641" spans="4:4" x14ac:dyDescent="0.2">
      <c r="D54641" s="343"/>
    </row>
    <row r="54642" spans="4:4" x14ac:dyDescent="0.2">
      <c r="D54642" s="343"/>
    </row>
    <row r="54643" spans="4:4" x14ac:dyDescent="0.2">
      <c r="D54643" s="343"/>
    </row>
    <row r="54644" spans="4:4" x14ac:dyDescent="0.2">
      <c r="D54644" s="343"/>
    </row>
    <row r="54645" spans="4:4" x14ac:dyDescent="0.2">
      <c r="D54645" s="343"/>
    </row>
    <row r="54646" spans="4:4" x14ac:dyDescent="0.2">
      <c r="D54646" s="343"/>
    </row>
    <row r="54647" spans="4:4" x14ac:dyDescent="0.2">
      <c r="D54647" s="343"/>
    </row>
    <row r="54648" spans="4:4" x14ac:dyDescent="0.2">
      <c r="D54648" s="343"/>
    </row>
    <row r="54649" spans="4:4" x14ac:dyDescent="0.2">
      <c r="D54649" s="343"/>
    </row>
    <row r="54650" spans="4:4" x14ac:dyDescent="0.2">
      <c r="D54650" s="343"/>
    </row>
    <row r="54651" spans="4:4" x14ac:dyDescent="0.2">
      <c r="D54651" s="343"/>
    </row>
    <row r="54652" spans="4:4" x14ac:dyDescent="0.2">
      <c r="D54652" s="343"/>
    </row>
    <row r="54653" spans="4:4" x14ac:dyDescent="0.2">
      <c r="D54653" s="343"/>
    </row>
    <row r="54654" spans="4:4" x14ac:dyDescent="0.2">
      <c r="D54654" s="343"/>
    </row>
    <row r="54655" spans="4:4" x14ac:dyDescent="0.2">
      <c r="D54655" s="343"/>
    </row>
    <row r="54656" spans="4:4" x14ac:dyDescent="0.2">
      <c r="D54656" s="343"/>
    </row>
    <row r="54657" spans="4:4" x14ac:dyDescent="0.2">
      <c r="D54657" s="343"/>
    </row>
    <row r="54658" spans="4:4" x14ac:dyDescent="0.2">
      <c r="D54658" s="343"/>
    </row>
    <row r="54659" spans="4:4" x14ac:dyDescent="0.2">
      <c r="D54659" s="343"/>
    </row>
    <row r="54660" spans="4:4" x14ac:dyDescent="0.2">
      <c r="D54660" s="343"/>
    </row>
    <row r="54661" spans="4:4" x14ac:dyDescent="0.2">
      <c r="D54661" s="343"/>
    </row>
    <row r="54662" spans="4:4" x14ac:dyDescent="0.2">
      <c r="D54662" s="343"/>
    </row>
    <row r="54663" spans="4:4" x14ac:dyDescent="0.2">
      <c r="D54663" s="343"/>
    </row>
    <row r="54664" spans="4:4" x14ac:dyDescent="0.2">
      <c r="D54664" s="343"/>
    </row>
    <row r="54665" spans="4:4" x14ac:dyDescent="0.2">
      <c r="D54665" s="343"/>
    </row>
    <row r="54666" spans="4:4" x14ac:dyDescent="0.2">
      <c r="D54666" s="343"/>
    </row>
    <row r="54667" spans="4:4" x14ac:dyDescent="0.2">
      <c r="D54667" s="343"/>
    </row>
    <row r="54668" spans="4:4" x14ac:dyDescent="0.2">
      <c r="D54668" s="343"/>
    </row>
    <row r="54669" spans="4:4" x14ac:dyDescent="0.2">
      <c r="D54669" s="343"/>
    </row>
    <row r="54670" spans="4:4" x14ac:dyDescent="0.2">
      <c r="D54670" s="343"/>
    </row>
    <row r="54671" spans="4:4" x14ac:dyDescent="0.2">
      <c r="D54671" s="343"/>
    </row>
    <row r="54672" spans="4:4" x14ac:dyDescent="0.2">
      <c r="D54672" s="343"/>
    </row>
    <row r="54673" spans="4:4" x14ac:dyDescent="0.2">
      <c r="D54673" s="343"/>
    </row>
    <row r="54674" spans="4:4" x14ac:dyDescent="0.2">
      <c r="D54674" s="343"/>
    </row>
    <row r="54675" spans="4:4" x14ac:dyDescent="0.2">
      <c r="D54675" s="343"/>
    </row>
    <row r="54676" spans="4:4" x14ac:dyDescent="0.2">
      <c r="D54676" s="343"/>
    </row>
    <row r="54677" spans="4:4" x14ac:dyDescent="0.2">
      <c r="D54677" s="343"/>
    </row>
    <row r="54678" spans="4:4" x14ac:dyDescent="0.2">
      <c r="D54678" s="343"/>
    </row>
    <row r="54679" spans="4:4" x14ac:dyDescent="0.2">
      <c r="D54679" s="343"/>
    </row>
    <row r="54680" spans="4:4" x14ac:dyDescent="0.2">
      <c r="D54680" s="343"/>
    </row>
    <row r="54681" spans="4:4" x14ac:dyDescent="0.2">
      <c r="D54681" s="343"/>
    </row>
    <row r="54682" spans="4:4" x14ac:dyDescent="0.2">
      <c r="D54682" s="343"/>
    </row>
    <row r="54683" spans="4:4" x14ac:dyDescent="0.2">
      <c r="D54683" s="343"/>
    </row>
    <row r="54684" spans="4:4" x14ac:dyDescent="0.2">
      <c r="D54684" s="343"/>
    </row>
    <row r="54685" spans="4:4" x14ac:dyDescent="0.2">
      <c r="D54685" s="343"/>
    </row>
    <row r="54686" spans="4:4" x14ac:dyDescent="0.2">
      <c r="D54686" s="343"/>
    </row>
    <row r="54687" spans="4:4" x14ac:dyDescent="0.2">
      <c r="D54687" s="343"/>
    </row>
    <row r="54688" spans="4:4" x14ac:dyDescent="0.2">
      <c r="D54688" s="343"/>
    </row>
    <row r="54689" spans="4:4" x14ac:dyDescent="0.2">
      <c r="D54689" s="343"/>
    </row>
    <row r="54690" spans="4:4" x14ac:dyDescent="0.2">
      <c r="D54690" s="343"/>
    </row>
    <row r="54691" spans="4:4" x14ac:dyDescent="0.2">
      <c r="D54691" s="343"/>
    </row>
    <row r="54692" spans="4:4" x14ac:dyDescent="0.2">
      <c r="D54692" s="343"/>
    </row>
    <row r="54693" spans="4:4" x14ac:dyDescent="0.2">
      <c r="D54693" s="343"/>
    </row>
    <row r="54694" spans="4:4" x14ac:dyDescent="0.2">
      <c r="D54694" s="343"/>
    </row>
    <row r="54695" spans="4:4" x14ac:dyDescent="0.2">
      <c r="D54695" s="343"/>
    </row>
    <row r="54696" spans="4:4" x14ac:dyDescent="0.2">
      <c r="D54696" s="343"/>
    </row>
    <row r="54697" spans="4:4" x14ac:dyDescent="0.2">
      <c r="D54697" s="343"/>
    </row>
    <row r="54698" spans="4:4" x14ac:dyDescent="0.2">
      <c r="D54698" s="343"/>
    </row>
    <row r="54699" spans="4:4" x14ac:dyDescent="0.2">
      <c r="D54699" s="343"/>
    </row>
    <row r="54700" spans="4:4" x14ac:dyDescent="0.2">
      <c r="D54700" s="343"/>
    </row>
    <row r="54701" spans="4:4" x14ac:dyDescent="0.2">
      <c r="D54701" s="343"/>
    </row>
    <row r="54702" spans="4:4" x14ac:dyDescent="0.2">
      <c r="D54702" s="343"/>
    </row>
    <row r="54703" spans="4:4" x14ac:dyDescent="0.2">
      <c r="D54703" s="343"/>
    </row>
    <row r="54704" spans="4:4" x14ac:dyDescent="0.2">
      <c r="D54704" s="343"/>
    </row>
    <row r="54705" spans="4:4" x14ac:dyDescent="0.2">
      <c r="D54705" s="343"/>
    </row>
    <row r="54706" spans="4:4" x14ac:dyDescent="0.2">
      <c r="D54706" s="343"/>
    </row>
    <row r="54707" spans="4:4" x14ac:dyDescent="0.2">
      <c r="D54707" s="343"/>
    </row>
    <row r="54708" spans="4:4" x14ac:dyDescent="0.2">
      <c r="D54708" s="343"/>
    </row>
    <row r="54709" spans="4:4" x14ac:dyDescent="0.2">
      <c r="D54709" s="343"/>
    </row>
    <row r="54710" spans="4:4" x14ac:dyDescent="0.2">
      <c r="D54710" s="343"/>
    </row>
    <row r="54711" spans="4:4" x14ac:dyDescent="0.2">
      <c r="D54711" s="343"/>
    </row>
    <row r="54712" spans="4:4" x14ac:dyDescent="0.2">
      <c r="D54712" s="343"/>
    </row>
    <row r="54713" spans="4:4" x14ac:dyDescent="0.2">
      <c r="D54713" s="343"/>
    </row>
    <row r="54714" spans="4:4" x14ac:dyDescent="0.2">
      <c r="D54714" s="343"/>
    </row>
    <row r="54715" spans="4:4" x14ac:dyDescent="0.2">
      <c r="D54715" s="343"/>
    </row>
    <row r="54716" spans="4:4" x14ac:dyDescent="0.2">
      <c r="D54716" s="343"/>
    </row>
    <row r="54717" spans="4:4" x14ac:dyDescent="0.2">
      <c r="D54717" s="343"/>
    </row>
    <row r="54718" spans="4:4" x14ac:dyDescent="0.2">
      <c r="D54718" s="343"/>
    </row>
    <row r="54719" spans="4:4" x14ac:dyDescent="0.2">
      <c r="D54719" s="343"/>
    </row>
    <row r="54720" spans="4:4" x14ac:dyDescent="0.2">
      <c r="D54720" s="343"/>
    </row>
    <row r="54721" spans="4:4" x14ac:dyDescent="0.2">
      <c r="D54721" s="343"/>
    </row>
    <row r="54722" spans="4:4" x14ac:dyDescent="0.2">
      <c r="D54722" s="343"/>
    </row>
    <row r="54723" spans="4:4" x14ac:dyDescent="0.2">
      <c r="D54723" s="343"/>
    </row>
    <row r="54724" spans="4:4" x14ac:dyDescent="0.2">
      <c r="D54724" s="343"/>
    </row>
    <row r="54725" spans="4:4" x14ac:dyDescent="0.2">
      <c r="D54725" s="343"/>
    </row>
    <row r="54726" spans="4:4" x14ac:dyDescent="0.2">
      <c r="D54726" s="343"/>
    </row>
    <row r="54727" spans="4:4" x14ac:dyDescent="0.2">
      <c r="D54727" s="343"/>
    </row>
    <row r="54728" spans="4:4" x14ac:dyDescent="0.2">
      <c r="D54728" s="343"/>
    </row>
    <row r="54729" spans="4:4" x14ac:dyDescent="0.2">
      <c r="D54729" s="343"/>
    </row>
    <row r="54730" spans="4:4" x14ac:dyDescent="0.2">
      <c r="D54730" s="343"/>
    </row>
    <row r="54731" spans="4:4" x14ac:dyDescent="0.2">
      <c r="D54731" s="343"/>
    </row>
    <row r="54732" spans="4:4" x14ac:dyDescent="0.2">
      <c r="D54732" s="343"/>
    </row>
    <row r="54733" spans="4:4" x14ac:dyDescent="0.2">
      <c r="D54733" s="343"/>
    </row>
    <row r="54734" spans="4:4" x14ac:dyDescent="0.2">
      <c r="D54734" s="343"/>
    </row>
    <row r="54735" spans="4:4" x14ac:dyDescent="0.2">
      <c r="D54735" s="343"/>
    </row>
    <row r="54736" spans="4:4" x14ac:dyDescent="0.2">
      <c r="D54736" s="343"/>
    </row>
    <row r="54737" spans="4:4" x14ac:dyDescent="0.2">
      <c r="D54737" s="343"/>
    </row>
    <row r="54738" spans="4:4" x14ac:dyDescent="0.2">
      <c r="D54738" s="343"/>
    </row>
    <row r="54739" spans="4:4" x14ac:dyDescent="0.2">
      <c r="D54739" s="343"/>
    </row>
    <row r="54740" spans="4:4" x14ac:dyDescent="0.2">
      <c r="D54740" s="343"/>
    </row>
    <row r="54741" spans="4:4" x14ac:dyDescent="0.2">
      <c r="D54741" s="343"/>
    </row>
    <row r="54742" spans="4:4" x14ac:dyDescent="0.2">
      <c r="D54742" s="343"/>
    </row>
    <row r="54743" spans="4:4" x14ac:dyDescent="0.2">
      <c r="D54743" s="343"/>
    </row>
    <row r="54744" spans="4:4" x14ac:dyDescent="0.2">
      <c r="D54744" s="343"/>
    </row>
    <row r="54745" spans="4:4" x14ac:dyDescent="0.2">
      <c r="D54745" s="343"/>
    </row>
    <row r="54746" spans="4:4" x14ac:dyDescent="0.2">
      <c r="D54746" s="343"/>
    </row>
    <row r="54747" spans="4:4" x14ac:dyDescent="0.2">
      <c r="D54747" s="343"/>
    </row>
    <row r="54748" spans="4:4" x14ac:dyDescent="0.2">
      <c r="D54748" s="343"/>
    </row>
    <row r="54749" spans="4:4" x14ac:dyDescent="0.2">
      <c r="D54749" s="343"/>
    </row>
    <row r="54750" spans="4:4" x14ac:dyDescent="0.2">
      <c r="D54750" s="343"/>
    </row>
    <row r="54751" spans="4:4" x14ac:dyDescent="0.2">
      <c r="D54751" s="343"/>
    </row>
    <row r="54752" spans="4:4" x14ac:dyDescent="0.2">
      <c r="D54752" s="343"/>
    </row>
    <row r="54753" spans="4:4" x14ac:dyDescent="0.2">
      <c r="D54753" s="343"/>
    </row>
    <row r="54754" spans="4:4" x14ac:dyDescent="0.2">
      <c r="D54754" s="343"/>
    </row>
    <row r="54755" spans="4:4" x14ac:dyDescent="0.2">
      <c r="D54755" s="343"/>
    </row>
    <row r="54756" spans="4:4" x14ac:dyDescent="0.2">
      <c r="D54756" s="343"/>
    </row>
    <row r="54757" spans="4:4" x14ac:dyDescent="0.2">
      <c r="D54757" s="343"/>
    </row>
    <row r="54758" spans="4:4" x14ac:dyDescent="0.2">
      <c r="D54758" s="343"/>
    </row>
    <row r="54759" spans="4:4" x14ac:dyDescent="0.2">
      <c r="D54759" s="343"/>
    </row>
    <row r="54760" spans="4:4" x14ac:dyDescent="0.2">
      <c r="D54760" s="343"/>
    </row>
    <row r="54761" spans="4:4" x14ac:dyDescent="0.2">
      <c r="D54761" s="343"/>
    </row>
    <row r="54762" spans="4:4" x14ac:dyDescent="0.2">
      <c r="D54762" s="343"/>
    </row>
    <row r="54763" spans="4:4" x14ac:dyDescent="0.2">
      <c r="D54763" s="343"/>
    </row>
    <row r="54764" spans="4:4" x14ac:dyDescent="0.2">
      <c r="D54764" s="343"/>
    </row>
    <row r="54765" spans="4:4" x14ac:dyDescent="0.2">
      <c r="D54765" s="343"/>
    </row>
    <row r="54766" spans="4:4" x14ac:dyDescent="0.2">
      <c r="D54766" s="343"/>
    </row>
    <row r="54767" spans="4:4" x14ac:dyDescent="0.2">
      <c r="D54767" s="343"/>
    </row>
    <row r="54768" spans="4:4" x14ac:dyDescent="0.2">
      <c r="D54768" s="343"/>
    </row>
    <row r="54769" spans="4:4" x14ac:dyDescent="0.2">
      <c r="D54769" s="343"/>
    </row>
    <row r="54770" spans="4:4" x14ac:dyDescent="0.2">
      <c r="D54770" s="343"/>
    </row>
    <row r="54771" spans="4:4" x14ac:dyDescent="0.2">
      <c r="D54771" s="343"/>
    </row>
    <row r="54772" spans="4:4" x14ac:dyDescent="0.2">
      <c r="D54772" s="343"/>
    </row>
    <row r="54773" spans="4:4" x14ac:dyDescent="0.2">
      <c r="D54773" s="343"/>
    </row>
    <row r="54774" spans="4:4" x14ac:dyDescent="0.2">
      <c r="D54774" s="343"/>
    </row>
    <row r="54775" spans="4:4" x14ac:dyDescent="0.2">
      <c r="D54775" s="343"/>
    </row>
    <row r="54776" spans="4:4" x14ac:dyDescent="0.2">
      <c r="D54776" s="343"/>
    </row>
    <row r="54777" spans="4:4" x14ac:dyDescent="0.2">
      <c r="D54777" s="343"/>
    </row>
    <row r="54778" spans="4:4" x14ac:dyDescent="0.2">
      <c r="D54778" s="343"/>
    </row>
    <row r="54779" spans="4:4" x14ac:dyDescent="0.2">
      <c r="D54779" s="343"/>
    </row>
    <row r="54780" spans="4:4" x14ac:dyDescent="0.2">
      <c r="D54780" s="343"/>
    </row>
    <row r="54781" spans="4:4" x14ac:dyDescent="0.2">
      <c r="D54781" s="343"/>
    </row>
    <row r="54782" spans="4:4" x14ac:dyDescent="0.2">
      <c r="D54782" s="343"/>
    </row>
    <row r="54783" spans="4:4" x14ac:dyDescent="0.2">
      <c r="D54783" s="343"/>
    </row>
    <row r="54784" spans="4:4" x14ac:dyDescent="0.2">
      <c r="D54784" s="343"/>
    </row>
    <row r="54785" spans="4:4" x14ac:dyDescent="0.2">
      <c r="D54785" s="343"/>
    </row>
    <row r="54786" spans="4:4" x14ac:dyDescent="0.2">
      <c r="D54786" s="343"/>
    </row>
    <row r="54787" spans="4:4" x14ac:dyDescent="0.2">
      <c r="D54787" s="343"/>
    </row>
    <row r="54788" spans="4:4" x14ac:dyDescent="0.2">
      <c r="D54788" s="343"/>
    </row>
    <row r="54789" spans="4:4" x14ac:dyDescent="0.2">
      <c r="D54789" s="343"/>
    </row>
    <row r="54790" spans="4:4" x14ac:dyDescent="0.2">
      <c r="D54790" s="343"/>
    </row>
    <row r="54791" spans="4:4" x14ac:dyDescent="0.2">
      <c r="D54791" s="343"/>
    </row>
    <row r="54792" spans="4:4" x14ac:dyDescent="0.2">
      <c r="D54792" s="343"/>
    </row>
    <row r="54793" spans="4:4" x14ac:dyDescent="0.2">
      <c r="D54793" s="343"/>
    </row>
    <row r="54794" spans="4:4" x14ac:dyDescent="0.2">
      <c r="D54794" s="343"/>
    </row>
    <row r="54795" spans="4:4" x14ac:dyDescent="0.2">
      <c r="D54795" s="343"/>
    </row>
    <row r="54796" spans="4:4" x14ac:dyDescent="0.2">
      <c r="D54796" s="343"/>
    </row>
    <row r="54797" spans="4:4" x14ac:dyDescent="0.2">
      <c r="D54797" s="343"/>
    </row>
    <row r="54798" spans="4:4" x14ac:dyDescent="0.2">
      <c r="D54798" s="343"/>
    </row>
    <row r="54799" spans="4:4" x14ac:dyDescent="0.2">
      <c r="D54799" s="343"/>
    </row>
    <row r="54800" spans="4:4" x14ac:dyDescent="0.2">
      <c r="D54800" s="343"/>
    </row>
    <row r="54801" spans="4:4" x14ac:dyDescent="0.2">
      <c r="D54801" s="343"/>
    </row>
    <row r="54802" spans="4:4" x14ac:dyDescent="0.2">
      <c r="D54802" s="343"/>
    </row>
    <row r="54803" spans="4:4" x14ac:dyDescent="0.2">
      <c r="D54803" s="343"/>
    </row>
    <row r="54804" spans="4:4" x14ac:dyDescent="0.2">
      <c r="D54804" s="343"/>
    </row>
    <row r="54805" spans="4:4" x14ac:dyDescent="0.2">
      <c r="D54805" s="343"/>
    </row>
    <row r="54806" spans="4:4" x14ac:dyDescent="0.2">
      <c r="D54806" s="343"/>
    </row>
    <row r="54807" spans="4:4" x14ac:dyDescent="0.2">
      <c r="D54807" s="343"/>
    </row>
    <row r="54808" spans="4:4" x14ac:dyDescent="0.2">
      <c r="D54808" s="343"/>
    </row>
    <row r="54809" spans="4:4" x14ac:dyDescent="0.2">
      <c r="D54809" s="343"/>
    </row>
    <row r="54810" spans="4:4" x14ac:dyDescent="0.2">
      <c r="D54810" s="343"/>
    </row>
    <row r="54811" spans="4:4" x14ac:dyDescent="0.2">
      <c r="D54811" s="343"/>
    </row>
    <row r="54812" spans="4:4" x14ac:dyDescent="0.2">
      <c r="D54812" s="343"/>
    </row>
    <row r="54813" spans="4:4" x14ac:dyDescent="0.2">
      <c r="D54813" s="343"/>
    </row>
    <row r="54814" spans="4:4" x14ac:dyDescent="0.2">
      <c r="D54814" s="343"/>
    </row>
    <row r="54815" spans="4:4" x14ac:dyDescent="0.2">
      <c r="D54815" s="343"/>
    </row>
    <row r="54816" spans="4:4" x14ac:dyDescent="0.2">
      <c r="D54816" s="343"/>
    </row>
    <row r="54817" spans="4:4" x14ac:dyDescent="0.2">
      <c r="D54817" s="343"/>
    </row>
    <row r="54818" spans="4:4" x14ac:dyDescent="0.2">
      <c r="D54818" s="343"/>
    </row>
    <row r="54819" spans="4:4" x14ac:dyDescent="0.2">
      <c r="D54819" s="343"/>
    </row>
    <row r="54820" spans="4:4" x14ac:dyDescent="0.2">
      <c r="D54820" s="343"/>
    </row>
    <row r="54821" spans="4:4" x14ac:dyDescent="0.2">
      <c r="D54821" s="343"/>
    </row>
    <row r="54822" spans="4:4" x14ac:dyDescent="0.2">
      <c r="D54822" s="343"/>
    </row>
    <row r="54823" spans="4:4" x14ac:dyDescent="0.2">
      <c r="D54823" s="343"/>
    </row>
    <row r="54824" spans="4:4" x14ac:dyDescent="0.2">
      <c r="D54824" s="343"/>
    </row>
    <row r="54825" spans="4:4" x14ac:dyDescent="0.2">
      <c r="D54825" s="343"/>
    </row>
    <row r="54826" spans="4:4" x14ac:dyDescent="0.2">
      <c r="D54826" s="343"/>
    </row>
    <row r="54827" spans="4:4" x14ac:dyDescent="0.2">
      <c r="D54827" s="343"/>
    </row>
    <row r="54828" spans="4:4" x14ac:dyDescent="0.2">
      <c r="D54828" s="343"/>
    </row>
    <row r="54829" spans="4:4" x14ac:dyDescent="0.2">
      <c r="D54829" s="343"/>
    </row>
    <row r="54830" spans="4:4" x14ac:dyDescent="0.2">
      <c r="D54830" s="343"/>
    </row>
    <row r="54831" spans="4:4" x14ac:dyDescent="0.2">
      <c r="D54831" s="343"/>
    </row>
    <row r="54832" spans="4:4" x14ac:dyDescent="0.2">
      <c r="D54832" s="343"/>
    </row>
    <row r="54833" spans="4:4" x14ac:dyDescent="0.2">
      <c r="D54833" s="343"/>
    </row>
    <row r="54834" spans="4:4" x14ac:dyDescent="0.2">
      <c r="D54834" s="343"/>
    </row>
    <row r="54835" spans="4:4" x14ac:dyDescent="0.2">
      <c r="D54835" s="343"/>
    </row>
    <row r="54836" spans="4:4" x14ac:dyDescent="0.2">
      <c r="D54836" s="343"/>
    </row>
    <row r="54837" spans="4:4" x14ac:dyDescent="0.2">
      <c r="D54837" s="343"/>
    </row>
    <row r="54838" spans="4:4" x14ac:dyDescent="0.2">
      <c r="D54838" s="343"/>
    </row>
    <row r="54839" spans="4:4" x14ac:dyDescent="0.2">
      <c r="D54839" s="343"/>
    </row>
    <row r="54840" spans="4:4" x14ac:dyDescent="0.2">
      <c r="D54840" s="343"/>
    </row>
    <row r="54841" spans="4:4" x14ac:dyDescent="0.2">
      <c r="D54841" s="343"/>
    </row>
    <row r="54842" spans="4:4" x14ac:dyDescent="0.2">
      <c r="D54842" s="343"/>
    </row>
    <row r="54843" spans="4:4" x14ac:dyDescent="0.2">
      <c r="D54843" s="343"/>
    </row>
    <row r="54844" spans="4:4" x14ac:dyDescent="0.2">
      <c r="D54844" s="343"/>
    </row>
    <row r="54845" spans="4:4" x14ac:dyDescent="0.2">
      <c r="D54845" s="343"/>
    </row>
    <row r="54846" spans="4:4" x14ac:dyDescent="0.2">
      <c r="D54846" s="343"/>
    </row>
    <row r="54847" spans="4:4" x14ac:dyDescent="0.2">
      <c r="D54847" s="343"/>
    </row>
    <row r="54848" spans="4:4" x14ac:dyDescent="0.2">
      <c r="D54848" s="343"/>
    </row>
    <row r="54849" spans="4:4" x14ac:dyDescent="0.2">
      <c r="D54849" s="343"/>
    </row>
    <row r="54850" spans="4:4" x14ac:dyDescent="0.2">
      <c r="D54850" s="343"/>
    </row>
    <row r="54851" spans="4:4" x14ac:dyDescent="0.2">
      <c r="D54851" s="343"/>
    </row>
    <row r="54852" spans="4:4" x14ac:dyDescent="0.2">
      <c r="D54852" s="343"/>
    </row>
    <row r="54853" spans="4:4" x14ac:dyDescent="0.2">
      <c r="D54853" s="343"/>
    </row>
    <row r="54854" spans="4:4" x14ac:dyDescent="0.2">
      <c r="D54854" s="343"/>
    </row>
    <row r="54855" spans="4:4" x14ac:dyDescent="0.2">
      <c r="D54855" s="343"/>
    </row>
    <row r="54856" spans="4:4" x14ac:dyDescent="0.2">
      <c r="D54856" s="343"/>
    </row>
    <row r="54857" spans="4:4" x14ac:dyDescent="0.2">
      <c r="D54857" s="343"/>
    </row>
    <row r="54858" spans="4:4" x14ac:dyDescent="0.2">
      <c r="D54858" s="343"/>
    </row>
    <row r="54859" spans="4:4" x14ac:dyDescent="0.2">
      <c r="D54859" s="343"/>
    </row>
    <row r="54860" spans="4:4" x14ac:dyDescent="0.2">
      <c r="D54860" s="343"/>
    </row>
    <row r="54861" spans="4:4" x14ac:dyDescent="0.2">
      <c r="D54861" s="343"/>
    </row>
    <row r="54862" spans="4:4" x14ac:dyDescent="0.2">
      <c r="D54862" s="343"/>
    </row>
    <row r="54863" spans="4:4" x14ac:dyDescent="0.2">
      <c r="D54863" s="343"/>
    </row>
    <row r="54864" spans="4:4" x14ac:dyDescent="0.2">
      <c r="D54864" s="343"/>
    </row>
    <row r="54865" spans="4:4" x14ac:dyDescent="0.2">
      <c r="D54865" s="343"/>
    </row>
    <row r="54866" spans="4:4" x14ac:dyDescent="0.2">
      <c r="D54866" s="343"/>
    </row>
    <row r="54867" spans="4:4" x14ac:dyDescent="0.2">
      <c r="D54867" s="343"/>
    </row>
    <row r="54868" spans="4:4" x14ac:dyDescent="0.2">
      <c r="D54868" s="343"/>
    </row>
    <row r="54869" spans="4:4" x14ac:dyDescent="0.2">
      <c r="D54869" s="343"/>
    </row>
    <row r="54870" spans="4:4" x14ac:dyDescent="0.2">
      <c r="D54870" s="343"/>
    </row>
    <row r="54871" spans="4:4" x14ac:dyDescent="0.2">
      <c r="D54871" s="343"/>
    </row>
    <row r="54872" spans="4:4" x14ac:dyDescent="0.2">
      <c r="D54872" s="343"/>
    </row>
    <row r="54873" spans="4:4" x14ac:dyDescent="0.2">
      <c r="D54873" s="343"/>
    </row>
    <row r="54874" spans="4:4" x14ac:dyDescent="0.2">
      <c r="D54874" s="343"/>
    </row>
    <row r="54875" spans="4:4" x14ac:dyDescent="0.2">
      <c r="D54875" s="343"/>
    </row>
    <row r="54876" spans="4:4" x14ac:dyDescent="0.2">
      <c r="D54876" s="343"/>
    </row>
    <row r="54877" spans="4:4" x14ac:dyDescent="0.2">
      <c r="D54877" s="343"/>
    </row>
    <row r="54878" spans="4:4" x14ac:dyDescent="0.2">
      <c r="D54878" s="343"/>
    </row>
    <row r="54879" spans="4:4" x14ac:dyDescent="0.2">
      <c r="D54879" s="343"/>
    </row>
    <row r="54880" spans="4:4" x14ac:dyDescent="0.2">
      <c r="D54880" s="343"/>
    </row>
    <row r="54881" spans="4:4" x14ac:dyDescent="0.2">
      <c r="D54881" s="343"/>
    </row>
    <row r="54882" spans="4:4" x14ac:dyDescent="0.2">
      <c r="D54882" s="343"/>
    </row>
    <row r="54883" spans="4:4" x14ac:dyDescent="0.2">
      <c r="D54883" s="343"/>
    </row>
    <row r="54884" spans="4:4" x14ac:dyDescent="0.2">
      <c r="D54884" s="343"/>
    </row>
    <row r="54885" spans="4:4" x14ac:dyDescent="0.2">
      <c r="D54885" s="343"/>
    </row>
    <row r="54886" spans="4:4" x14ac:dyDescent="0.2">
      <c r="D54886" s="343"/>
    </row>
    <row r="54887" spans="4:4" x14ac:dyDescent="0.2">
      <c r="D54887" s="343"/>
    </row>
    <row r="54888" spans="4:4" x14ac:dyDescent="0.2">
      <c r="D54888" s="343"/>
    </row>
    <row r="54889" spans="4:4" x14ac:dyDescent="0.2">
      <c r="D54889" s="343"/>
    </row>
    <row r="54890" spans="4:4" x14ac:dyDescent="0.2">
      <c r="D54890" s="343"/>
    </row>
    <row r="54891" spans="4:4" x14ac:dyDescent="0.2">
      <c r="D54891" s="343"/>
    </row>
    <row r="54892" spans="4:4" x14ac:dyDescent="0.2">
      <c r="D54892" s="343"/>
    </row>
    <row r="54893" spans="4:4" x14ac:dyDescent="0.2">
      <c r="D54893" s="343"/>
    </row>
    <row r="54894" spans="4:4" x14ac:dyDescent="0.2">
      <c r="D54894" s="343"/>
    </row>
    <row r="54895" spans="4:4" x14ac:dyDescent="0.2">
      <c r="D54895" s="343"/>
    </row>
    <row r="54896" spans="4:4" x14ac:dyDescent="0.2">
      <c r="D54896" s="343"/>
    </row>
    <row r="54897" spans="4:4" x14ac:dyDescent="0.2">
      <c r="D54897" s="343"/>
    </row>
    <row r="54898" spans="4:4" x14ac:dyDescent="0.2">
      <c r="D54898" s="343"/>
    </row>
    <row r="54899" spans="4:4" x14ac:dyDescent="0.2">
      <c r="D54899" s="343"/>
    </row>
    <row r="54900" spans="4:4" x14ac:dyDescent="0.2">
      <c r="D54900" s="343"/>
    </row>
    <row r="54901" spans="4:4" x14ac:dyDescent="0.2">
      <c r="D54901" s="343"/>
    </row>
    <row r="54902" spans="4:4" x14ac:dyDescent="0.2">
      <c r="D54902" s="343"/>
    </row>
    <row r="54903" spans="4:4" x14ac:dyDescent="0.2">
      <c r="D54903" s="343"/>
    </row>
    <row r="54904" spans="4:4" x14ac:dyDescent="0.2">
      <c r="D54904" s="343"/>
    </row>
    <row r="54905" spans="4:4" x14ac:dyDescent="0.2">
      <c r="D54905" s="343"/>
    </row>
    <row r="54906" spans="4:4" x14ac:dyDescent="0.2">
      <c r="D54906" s="343"/>
    </row>
    <row r="54907" spans="4:4" x14ac:dyDescent="0.2">
      <c r="D54907" s="343"/>
    </row>
    <row r="54908" spans="4:4" x14ac:dyDescent="0.2">
      <c r="D54908" s="343"/>
    </row>
    <row r="54909" spans="4:4" x14ac:dyDescent="0.2">
      <c r="D54909" s="343"/>
    </row>
    <row r="54910" spans="4:4" x14ac:dyDescent="0.2">
      <c r="D54910" s="343"/>
    </row>
    <row r="54911" spans="4:4" x14ac:dyDescent="0.2">
      <c r="D54911" s="343"/>
    </row>
    <row r="54912" spans="4:4" x14ac:dyDescent="0.2">
      <c r="D54912" s="343"/>
    </row>
    <row r="54913" spans="4:4" x14ac:dyDescent="0.2">
      <c r="D54913" s="343"/>
    </row>
    <row r="54914" spans="4:4" x14ac:dyDescent="0.2">
      <c r="D54914" s="343"/>
    </row>
    <row r="54915" spans="4:4" x14ac:dyDescent="0.2">
      <c r="D54915" s="343"/>
    </row>
    <row r="54916" spans="4:4" x14ac:dyDescent="0.2">
      <c r="D54916" s="343"/>
    </row>
    <row r="54917" spans="4:4" x14ac:dyDescent="0.2">
      <c r="D54917" s="343"/>
    </row>
    <row r="54918" spans="4:4" x14ac:dyDescent="0.2">
      <c r="D54918" s="343"/>
    </row>
    <row r="54919" spans="4:4" x14ac:dyDescent="0.2">
      <c r="D54919" s="343"/>
    </row>
    <row r="54920" spans="4:4" x14ac:dyDescent="0.2">
      <c r="D54920" s="343"/>
    </row>
    <row r="54921" spans="4:4" x14ac:dyDescent="0.2">
      <c r="D54921" s="343"/>
    </row>
    <row r="54922" spans="4:4" x14ac:dyDescent="0.2">
      <c r="D54922" s="343"/>
    </row>
    <row r="54923" spans="4:4" x14ac:dyDescent="0.2">
      <c r="D54923" s="343"/>
    </row>
    <row r="54924" spans="4:4" x14ac:dyDescent="0.2">
      <c r="D54924" s="343"/>
    </row>
    <row r="54925" spans="4:4" x14ac:dyDescent="0.2">
      <c r="D54925" s="343"/>
    </row>
    <row r="54926" spans="4:4" x14ac:dyDescent="0.2">
      <c r="D54926" s="343"/>
    </row>
    <row r="54927" spans="4:4" x14ac:dyDescent="0.2">
      <c r="D54927" s="343"/>
    </row>
    <row r="54928" spans="4:4" x14ac:dyDescent="0.2">
      <c r="D54928" s="343"/>
    </row>
    <row r="54929" spans="4:4" x14ac:dyDescent="0.2">
      <c r="D54929" s="343"/>
    </row>
    <row r="54930" spans="4:4" x14ac:dyDescent="0.2">
      <c r="D54930" s="343"/>
    </row>
    <row r="54931" spans="4:4" x14ac:dyDescent="0.2">
      <c r="D54931" s="343"/>
    </row>
    <row r="54932" spans="4:4" x14ac:dyDescent="0.2">
      <c r="D54932" s="343"/>
    </row>
    <row r="54933" spans="4:4" x14ac:dyDescent="0.2">
      <c r="D54933" s="343"/>
    </row>
    <row r="54934" spans="4:4" x14ac:dyDescent="0.2">
      <c r="D54934" s="343"/>
    </row>
    <row r="54935" spans="4:4" x14ac:dyDescent="0.2">
      <c r="D54935" s="343"/>
    </row>
    <row r="54936" spans="4:4" x14ac:dyDescent="0.2">
      <c r="D54936" s="343"/>
    </row>
    <row r="54937" spans="4:4" x14ac:dyDescent="0.2">
      <c r="D54937" s="343"/>
    </row>
    <row r="54938" spans="4:4" x14ac:dyDescent="0.2">
      <c r="D54938" s="343"/>
    </row>
    <row r="54939" spans="4:4" x14ac:dyDescent="0.2">
      <c r="D54939" s="343"/>
    </row>
    <row r="54940" spans="4:4" x14ac:dyDescent="0.2">
      <c r="D54940" s="343"/>
    </row>
    <row r="54941" spans="4:4" x14ac:dyDescent="0.2">
      <c r="D54941" s="343"/>
    </row>
    <row r="54942" spans="4:4" x14ac:dyDescent="0.2">
      <c r="D54942" s="343"/>
    </row>
    <row r="54943" spans="4:4" x14ac:dyDescent="0.2">
      <c r="D54943" s="343"/>
    </row>
    <row r="54944" spans="4:4" x14ac:dyDescent="0.2">
      <c r="D54944" s="343"/>
    </row>
    <row r="54945" spans="4:4" x14ac:dyDescent="0.2">
      <c r="D54945" s="343"/>
    </row>
    <row r="54946" spans="4:4" x14ac:dyDescent="0.2">
      <c r="D54946" s="343"/>
    </row>
    <row r="54947" spans="4:4" x14ac:dyDescent="0.2">
      <c r="D54947" s="343"/>
    </row>
    <row r="54948" spans="4:4" x14ac:dyDescent="0.2">
      <c r="D54948" s="343"/>
    </row>
    <row r="54949" spans="4:4" x14ac:dyDescent="0.2">
      <c r="D54949" s="343"/>
    </row>
    <row r="54950" spans="4:4" x14ac:dyDescent="0.2">
      <c r="D54950" s="343"/>
    </row>
    <row r="54951" spans="4:4" x14ac:dyDescent="0.2">
      <c r="D54951" s="343"/>
    </row>
    <row r="54952" spans="4:4" x14ac:dyDescent="0.2">
      <c r="D54952" s="343"/>
    </row>
    <row r="54953" spans="4:4" x14ac:dyDescent="0.2">
      <c r="D54953" s="343"/>
    </row>
    <row r="54954" spans="4:4" x14ac:dyDescent="0.2">
      <c r="D54954" s="343"/>
    </row>
    <row r="54955" spans="4:4" x14ac:dyDescent="0.2">
      <c r="D54955" s="343"/>
    </row>
    <row r="54956" spans="4:4" x14ac:dyDescent="0.2">
      <c r="D54956" s="343"/>
    </row>
    <row r="54957" spans="4:4" x14ac:dyDescent="0.2">
      <c r="D54957" s="343"/>
    </row>
    <row r="54958" spans="4:4" x14ac:dyDescent="0.2">
      <c r="D54958" s="343"/>
    </row>
    <row r="54959" spans="4:4" x14ac:dyDescent="0.2">
      <c r="D54959" s="343"/>
    </row>
    <row r="54960" spans="4:4" x14ac:dyDescent="0.2">
      <c r="D54960" s="343"/>
    </row>
    <row r="54961" spans="4:4" x14ac:dyDescent="0.2">
      <c r="D54961" s="343"/>
    </row>
    <row r="54962" spans="4:4" x14ac:dyDescent="0.2">
      <c r="D54962" s="343"/>
    </row>
    <row r="54963" spans="4:4" x14ac:dyDescent="0.2">
      <c r="D54963" s="343"/>
    </row>
    <row r="54964" spans="4:4" x14ac:dyDescent="0.2">
      <c r="D54964" s="343"/>
    </row>
    <row r="54965" spans="4:4" x14ac:dyDescent="0.2">
      <c r="D54965" s="343"/>
    </row>
    <row r="54966" spans="4:4" x14ac:dyDescent="0.2">
      <c r="D54966" s="343"/>
    </row>
    <row r="54967" spans="4:4" x14ac:dyDescent="0.2">
      <c r="D54967" s="343"/>
    </row>
    <row r="54968" spans="4:4" x14ac:dyDescent="0.2">
      <c r="D54968" s="343"/>
    </row>
    <row r="54969" spans="4:4" x14ac:dyDescent="0.2">
      <c r="D54969" s="343"/>
    </row>
    <row r="54970" spans="4:4" x14ac:dyDescent="0.2">
      <c r="D54970" s="343"/>
    </row>
    <row r="54971" spans="4:4" x14ac:dyDescent="0.2">
      <c r="D54971" s="343"/>
    </row>
    <row r="54972" spans="4:4" x14ac:dyDescent="0.2">
      <c r="D54972" s="343"/>
    </row>
    <row r="54973" spans="4:4" x14ac:dyDescent="0.2">
      <c r="D54973" s="343"/>
    </row>
    <row r="54974" spans="4:4" x14ac:dyDescent="0.2">
      <c r="D54974" s="343"/>
    </row>
    <row r="54975" spans="4:4" x14ac:dyDescent="0.2">
      <c r="D54975" s="343"/>
    </row>
    <row r="54976" spans="4:4" x14ac:dyDescent="0.2">
      <c r="D54976" s="343"/>
    </row>
    <row r="54977" spans="4:4" x14ac:dyDescent="0.2">
      <c r="D54977" s="343"/>
    </row>
    <row r="54978" spans="4:4" x14ac:dyDescent="0.2">
      <c r="D54978" s="343"/>
    </row>
    <row r="54979" spans="4:4" x14ac:dyDescent="0.2">
      <c r="D54979" s="343"/>
    </row>
    <row r="54980" spans="4:4" x14ac:dyDescent="0.2">
      <c r="D54980" s="343"/>
    </row>
    <row r="54981" spans="4:4" x14ac:dyDescent="0.2">
      <c r="D54981" s="343"/>
    </row>
    <row r="54982" spans="4:4" x14ac:dyDescent="0.2">
      <c r="D54982" s="343"/>
    </row>
    <row r="54983" spans="4:4" x14ac:dyDescent="0.2">
      <c r="D54983" s="343"/>
    </row>
    <row r="54984" spans="4:4" x14ac:dyDescent="0.2">
      <c r="D54984" s="343"/>
    </row>
    <row r="54985" spans="4:4" x14ac:dyDescent="0.2">
      <c r="D54985" s="343"/>
    </row>
    <row r="54986" spans="4:4" x14ac:dyDescent="0.2">
      <c r="D54986" s="343"/>
    </row>
    <row r="54987" spans="4:4" x14ac:dyDescent="0.2">
      <c r="D54987" s="343"/>
    </row>
    <row r="54988" spans="4:4" x14ac:dyDescent="0.2">
      <c r="D54988" s="343"/>
    </row>
    <row r="54989" spans="4:4" x14ac:dyDescent="0.2">
      <c r="D54989" s="343"/>
    </row>
    <row r="54990" spans="4:4" x14ac:dyDescent="0.2">
      <c r="D54990" s="343"/>
    </row>
    <row r="54991" spans="4:4" x14ac:dyDescent="0.2">
      <c r="D54991" s="343"/>
    </row>
    <row r="54992" spans="4:4" x14ac:dyDescent="0.2">
      <c r="D54992" s="343"/>
    </row>
    <row r="54993" spans="4:4" x14ac:dyDescent="0.2">
      <c r="D54993" s="343"/>
    </row>
    <row r="54994" spans="4:4" x14ac:dyDescent="0.2">
      <c r="D54994" s="343"/>
    </row>
    <row r="54995" spans="4:4" x14ac:dyDescent="0.2">
      <c r="D54995" s="343"/>
    </row>
    <row r="54996" spans="4:4" x14ac:dyDescent="0.2">
      <c r="D54996" s="343"/>
    </row>
    <row r="54997" spans="4:4" x14ac:dyDescent="0.2">
      <c r="D54997" s="343"/>
    </row>
    <row r="54998" spans="4:4" x14ac:dyDescent="0.2">
      <c r="D54998" s="343"/>
    </row>
    <row r="54999" spans="4:4" x14ac:dyDescent="0.2">
      <c r="D54999" s="343"/>
    </row>
    <row r="55000" spans="4:4" x14ac:dyDescent="0.2">
      <c r="D55000" s="343"/>
    </row>
    <row r="55001" spans="4:4" x14ac:dyDescent="0.2">
      <c r="D55001" s="343"/>
    </row>
    <row r="55002" spans="4:4" x14ac:dyDescent="0.2">
      <c r="D55002" s="343"/>
    </row>
    <row r="55003" spans="4:4" x14ac:dyDescent="0.2">
      <c r="D55003" s="343"/>
    </row>
    <row r="55004" spans="4:4" x14ac:dyDescent="0.2">
      <c r="D55004" s="343"/>
    </row>
    <row r="55005" spans="4:4" x14ac:dyDescent="0.2">
      <c r="D55005" s="343"/>
    </row>
    <row r="55006" spans="4:4" x14ac:dyDescent="0.2">
      <c r="D55006" s="343"/>
    </row>
    <row r="55007" spans="4:4" x14ac:dyDescent="0.2">
      <c r="D55007" s="343"/>
    </row>
    <row r="55008" spans="4:4" x14ac:dyDescent="0.2">
      <c r="D55008" s="343"/>
    </row>
    <row r="55009" spans="4:4" x14ac:dyDescent="0.2">
      <c r="D55009" s="343"/>
    </row>
    <row r="55010" spans="4:4" x14ac:dyDescent="0.2">
      <c r="D55010" s="343"/>
    </row>
    <row r="55011" spans="4:4" x14ac:dyDescent="0.2">
      <c r="D55011" s="343"/>
    </row>
    <row r="55012" spans="4:4" x14ac:dyDescent="0.2">
      <c r="D55012" s="343"/>
    </row>
    <row r="55013" spans="4:4" x14ac:dyDescent="0.2">
      <c r="D55013" s="343"/>
    </row>
    <row r="55014" spans="4:4" x14ac:dyDescent="0.2">
      <c r="D55014" s="343"/>
    </row>
    <row r="55015" spans="4:4" x14ac:dyDescent="0.2">
      <c r="D55015" s="343"/>
    </row>
    <row r="55016" spans="4:4" x14ac:dyDescent="0.2">
      <c r="D55016" s="343"/>
    </row>
    <row r="55017" spans="4:4" x14ac:dyDescent="0.2">
      <c r="D55017" s="343"/>
    </row>
    <row r="55018" spans="4:4" x14ac:dyDescent="0.2">
      <c r="D55018" s="343"/>
    </row>
    <row r="55019" spans="4:4" x14ac:dyDescent="0.2">
      <c r="D55019" s="343"/>
    </row>
    <row r="55020" spans="4:4" x14ac:dyDescent="0.2">
      <c r="D55020" s="343"/>
    </row>
    <row r="55021" spans="4:4" x14ac:dyDescent="0.2">
      <c r="D55021" s="343"/>
    </row>
    <row r="55022" spans="4:4" x14ac:dyDescent="0.2">
      <c r="D55022" s="343"/>
    </row>
    <row r="55023" spans="4:4" x14ac:dyDescent="0.2">
      <c r="D55023" s="343"/>
    </row>
    <row r="55024" spans="4:4" x14ac:dyDescent="0.2">
      <c r="D55024" s="343"/>
    </row>
    <row r="55025" spans="4:4" x14ac:dyDescent="0.2">
      <c r="D55025" s="343"/>
    </row>
    <row r="55026" spans="4:4" x14ac:dyDescent="0.2">
      <c r="D55026" s="343"/>
    </row>
    <row r="55027" spans="4:4" x14ac:dyDescent="0.2">
      <c r="D55027" s="343"/>
    </row>
    <row r="55028" spans="4:4" x14ac:dyDescent="0.2">
      <c r="D55028" s="343"/>
    </row>
    <row r="55029" spans="4:4" x14ac:dyDescent="0.2">
      <c r="D55029" s="343"/>
    </row>
    <row r="55030" spans="4:4" x14ac:dyDescent="0.2">
      <c r="D55030" s="343"/>
    </row>
    <row r="55031" spans="4:4" x14ac:dyDescent="0.2">
      <c r="D55031" s="343"/>
    </row>
    <row r="55032" spans="4:4" x14ac:dyDescent="0.2">
      <c r="D55032" s="343"/>
    </row>
    <row r="55033" spans="4:4" x14ac:dyDescent="0.2">
      <c r="D55033" s="343"/>
    </row>
    <row r="55034" spans="4:4" x14ac:dyDescent="0.2">
      <c r="D55034" s="343"/>
    </row>
    <row r="55035" spans="4:4" x14ac:dyDescent="0.2">
      <c r="D55035" s="343"/>
    </row>
    <row r="55036" spans="4:4" x14ac:dyDescent="0.2">
      <c r="D55036" s="343"/>
    </row>
    <row r="55037" spans="4:4" x14ac:dyDescent="0.2">
      <c r="D55037" s="343"/>
    </row>
    <row r="55038" spans="4:4" x14ac:dyDescent="0.2">
      <c r="D55038" s="343"/>
    </row>
    <row r="55039" spans="4:4" x14ac:dyDescent="0.2">
      <c r="D55039" s="343"/>
    </row>
    <row r="55040" spans="4:4" x14ac:dyDescent="0.2">
      <c r="D55040" s="343"/>
    </row>
    <row r="55041" spans="4:4" x14ac:dyDescent="0.2">
      <c r="D55041" s="343"/>
    </row>
    <row r="55042" spans="4:4" x14ac:dyDescent="0.2">
      <c r="D55042" s="343"/>
    </row>
    <row r="55043" spans="4:4" x14ac:dyDescent="0.2">
      <c r="D55043" s="343"/>
    </row>
    <row r="55044" spans="4:4" x14ac:dyDescent="0.2">
      <c r="D55044" s="343"/>
    </row>
    <row r="55045" spans="4:4" x14ac:dyDescent="0.2">
      <c r="D55045" s="343"/>
    </row>
    <row r="55046" spans="4:4" x14ac:dyDescent="0.2">
      <c r="D55046" s="343"/>
    </row>
    <row r="55047" spans="4:4" x14ac:dyDescent="0.2">
      <c r="D55047" s="343"/>
    </row>
    <row r="55048" spans="4:4" x14ac:dyDescent="0.2">
      <c r="D55048" s="343"/>
    </row>
    <row r="55049" spans="4:4" x14ac:dyDescent="0.2">
      <c r="D55049" s="343"/>
    </row>
    <row r="55050" spans="4:4" x14ac:dyDescent="0.2">
      <c r="D55050" s="343"/>
    </row>
    <row r="55051" spans="4:4" x14ac:dyDescent="0.2">
      <c r="D55051" s="343"/>
    </row>
    <row r="55052" spans="4:4" x14ac:dyDescent="0.2">
      <c r="D55052" s="343"/>
    </row>
    <row r="55053" spans="4:4" x14ac:dyDescent="0.2">
      <c r="D55053" s="343"/>
    </row>
    <row r="55054" spans="4:4" x14ac:dyDescent="0.2">
      <c r="D55054" s="343"/>
    </row>
    <row r="55055" spans="4:4" x14ac:dyDescent="0.2">
      <c r="D55055" s="343"/>
    </row>
    <row r="55056" spans="4:4" x14ac:dyDescent="0.2">
      <c r="D55056" s="343"/>
    </row>
    <row r="55057" spans="4:4" x14ac:dyDescent="0.2">
      <c r="D55057" s="343"/>
    </row>
    <row r="55058" spans="4:4" x14ac:dyDescent="0.2">
      <c r="D55058" s="343"/>
    </row>
    <row r="55059" spans="4:4" x14ac:dyDescent="0.2">
      <c r="D55059" s="343"/>
    </row>
    <row r="55060" spans="4:4" x14ac:dyDescent="0.2">
      <c r="D55060" s="343"/>
    </row>
    <row r="55061" spans="4:4" x14ac:dyDescent="0.2">
      <c r="D55061" s="343"/>
    </row>
    <row r="55062" spans="4:4" x14ac:dyDescent="0.2">
      <c r="D55062" s="343"/>
    </row>
    <row r="55063" spans="4:4" x14ac:dyDescent="0.2">
      <c r="D55063" s="343"/>
    </row>
    <row r="55064" spans="4:4" x14ac:dyDescent="0.2">
      <c r="D55064" s="343"/>
    </row>
    <row r="55065" spans="4:4" x14ac:dyDescent="0.2">
      <c r="D55065" s="343"/>
    </row>
    <row r="55066" spans="4:4" x14ac:dyDescent="0.2">
      <c r="D55066" s="343"/>
    </row>
    <row r="55067" spans="4:4" x14ac:dyDescent="0.2">
      <c r="D55067" s="343"/>
    </row>
    <row r="55068" spans="4:4" x14ac:dyDescent="0.2">
      <c r="D55068" s="343"/>
    </row>
    <row r="55069" spans="4:4" x14ac:dyDescent="0.2">
      <c r="D55069" s="343"/>
    </row>
    <row r="55070" spans="4:4" x14ac:dyDescent="0.2">
      <c r="D55070" s="343"/>
    </row>
    <row r="55071" spans="4:4" x14ac:dyDescent="0.2">
      <c r="D55071" s="343"/>
    </row>
    <row r="55072" spans="4:4" x14ac:dyDescent="0.2">
      <c r="D55072" s="343"/>
    </row>
    <row r="55073" spans="4:4" x14ac:dyDescent="0.2">
      <c r="D55073" s="343"/>
    </row>
    <row r="55074" spans="4:4" x14ac:dyDescent="0.2">
      <c r="D55074" s="343"/>
    </row>
    <row r="55075" spans="4:4" x14ac:dyDescent="0.2">
      <c r="D55075" s="343"/>
    </row>
    <row r="55076" spans="4:4" x14ac:dyDescent="0.2">
      <c r="D55076" s="343"/>
    </row>
    <row r="55077" spans="4:4" x14ac:dyDescent="0.2">
      <c r="D55077" s="343"/>
    </row>
    <row r="55078" spans="4:4" x14ac:dyDescent="0.2">
      <c r="D55078" s="343"/>
    </row>
    <row r="55079" spans="4:4" x14ac:dyDescent="0.2">
      <c r="D55079" s="343"/>
    </row>
    <row r="55080" spans="4:4" x14ac:dyDescent="0.2">
      <c r="D55080" s="343"/>
    </row>
    <row r="55081" spans="4:4" x14ac:dyDescent="0.2">
      <c r="D55081" s="343"/>
    </row>
    <row r="55082" spans="4:4" x14ac:dyDescent="0.2">
      <c r="D55082" s="343"/>
    </row>
    <row r="55083" spans="4:4" x14ac:dyDescent="0.2">
      <c r="D55083" s="343"/>
    </row>
    <row r="55084" spans="4:4" x14ac:dyDescent="0.2">
      <c r="D55084" s="343"/>
    </row>
    <row r="55085" spans="4:4" x14ac:dyDescent="0.2">
      <c r="D55085" s="343"/>
    </row>
    <row r="55086" spans="4:4" x14ac:dyDescent="0.2">
      <c r="D55086" s="343"/>
    </row>
    <row r="55087" spans="4:4" x14ac:dyDescent="0.2">
      <c r="D55087" s="343"/>
    </row>
    <row r="55088" spans="4:4" x14ac:dyDescent="0.2">
      <c r="D55088" s="343"/>
    </row>
    <row r="55089" spans="4:4" x14ac:dyDescent="0.2">
      <c r="D55089" s="343"/>
    </row>
    <row r="55090" spans="4:4" x14ac:dyDescent="0.2">
      <c r="D55090" s="343"/>
    </row>
    <row r="55091" spans="4:4" x14ac:dyDescent="0.2">
      <c r="D55091" s="343"/>
    </row>
    <row r="55092" spans="4:4" x14ac:dyDescent="0.2">
      <c r="D55092" s="343"/>
    </row>
    <row r="55093" spans="4:4" x14ac:dyDescent="0.2">
      <c r="D55093" s="343"/>
    </row>
    <row r="55094" spans="4:4" x14ac:dyDescent="0.2">
      <c r="D55094" s="343"/>
    </row>
    <row r="55095" spans="4:4" x14ac:dyDescent="0.2">
      <c r="D55095" s="343"/>
    </row>
    <row r="55096" spans="4:4" x14ac:dyDescent="0.2">
      <c r="D55096" s="343"/>
    </row>
    <row r="55097" spans="4:4" x14ac:dyDescent="0.2">
      <c r="D55097" s="343"/>
    </row>
    <row r="55098" spans="4:4" x14ac:dyDescent="0.2">
      <c r="D55098" s="343"/>
    </row>
    <row r="55099" spans="4:4" x14ac:dyDescent="0.2">
      <c r="D55099" s="343"/>
    </row>
    <row r="55100" spans="4:4" x14ac:dyDescent="0.2">
      <c r="D55100" s="343"/>
    </row>
    <row r="55101" spans="4:4" x14ac:dyDescent="0.2">
      <c r="D55101" s="343"/>
    </row>
    <row r="55102" spans="4:4" x14ac:dyDescent="0.2">
      <c r="D55102" s="343"/>
    </row>
    <row r="55103" spans="4:4" x14ac:dyDescent="0.2">
      <c r="D55103" s="343"/>
    </row>
    <row r="55104" spans="4:4" x14ac:dyDescent="0.2">
      <c r="D55104" s="343"/>
    </row>
    <row r="55105" spans="4:4" x14ac:dyDescent="0.2">
      <c r="D55105" s="343"/>
    </row>
    <row r="55106" spans="4:4" x14ac:dyDescent="0.2">
      <c r="D55106" s="343"/>
    </row>
    <row r="55107" spans="4:4" x14ac:dyDescent="0.2">
      <c r="D55107" s="343"/>
    </row>
    <row r="55108" spans="4:4" x14ac:dyDescent="0.2">
      <c r="D55108" s="343"/>
    </row>
    <row r="55109" spans="4:4" x14ac:dyDescent="0.2">
      <c r="D55109" s="343"/>
    </row>
    <row r="55110" spans="4:4" x14ac:dyDescent="0.2">
      <c r="D55110" s="343"/>
    </row>
    <row r="55111" spans="4:4" x14ac:dyDescent="0.2">
      <c r="D55111" s="343"/>
    </row>
    <row r="55112" spans="4:4" x14ac:dyDescent="0.2">
      <c r="D55112" s="343"/>
    </row>
    <row r="55113" spans="4:4" x14ac:dyDescent="0.2">
      <c r="D55113" s="343"/>
    </row>
    <row r="55114" spans="4:4" x14ac:dyDescent="0.2">
      <c r="D55114" s="343"/>
    </row>
    <row r="55115" spans="4:4" x14ac:dyDescent="0.2">
      <c r="D55115" s="343"/>
    </row>
    <row r="55116" spans="4:4" x14ac:dyDescent="0.2">
      <c r="D55116" s="343"/>
    </row>
    <row r="55117" spans="4:4" x14ac:dyDescent="0.2">
      <c r="D55117" s="343"/>
    </row>
    <row r="55118" spans="4:4" x14ac:dyDescent="0.2">
      <c r="D55118" s="343"/>
    </row>
    <row r="55119" spans="4:4" x14ac:dyDescent="0.2">
      <c r="D55119" s="343"/>
    </row>
    <row r="55120" spans="4:4" x14ac:dyDescent="0.2">
      <c r="D55120" s="343"/>
    </row>
    <row r="55121" spans="4:4" x14ac:dyDescent="0.2">
      <c r="D55121" s="343"/>
    </row>
    <row r="55122" spans="4:4" x14ac:dyDescent="0.2">
      <c r="D55122" s="343"/>
    </row>
    <row r="55123" spans="4:4" x14ac:dyDescent="0.2">
      <c r="D55123" s="343"/>
    </row>
    <row r="55124" spans="4:4" x14ac:dyDescent="0.2">
      <c r="D55124" s="343"/>
    </row>
    <row r="55125" spans="4:4" x14ac:dyDescent="0.2">
      <c r="D55125" s="343"/>
    </row>
    <row r="55126" spans="4:4" x14ac:dyDescent="0.2">
      <c r="D55126" s="343"/>
    </row>
    <row r="55127" spans="4:4" x14ac:dyDescent="0.2">
      <c r="D55127" s="343"/>
    </row>
    <row r="55128" spans="4:4" x14ac:dyDescent="0.2">
      <c r="D55128" s="343"/>
    </row>
    <row r="55129" spans="4:4" x14ac:dyDescent="0.2">
      <c r="D55129" s="343"/>
    </row>
    <row r="55130" spans="4:4" x14ac:dyDescent="0.2">
      <c r="D55130" s="343"/>
    </row>
    <row r="55131" spans="4:4" x14ac:dyDescent="0.2">
      <c r="D55131" s="343"/>
    </row>
    <row r="55132" spans="4:4" x14ac:dyDescent="0.2">
      <c r="D55132" s="343"/>
    </row>
    <row r="55133" spans="4:4" x14ac:dyDescent="0.2">
      <c r="D55133" s="343"/>
    </row>
    <row r="55134" spans="4:4" x14ac:dyDescent="0.2">
      <c r="D55134" s="343"/>
    </row>
    <row r="55135" spans="4:4" x14ac:dyDescent="0.2">
      <c r="D55135" s="343"/>
    </row>
    <row r="55136" spans="4:4" x14ac:dyDescent="0.2">
      <c r="D55136" s="343"/>
    </row>
    <row r="55137" spans="4:4" x14ac:dyDescent="0.2">
      <c r="D55137" s="343"/>
    </row>
    <row r="55138" spans="4:4" x14ac:dyDescent="0.2">
      <c r="D55138" s="343"/>
    </row>
    <row r="55139" spans="4:4" x14ac:dyDescent="0.2">
      <c r="D55139" s="343"/>
    </row>
    <row r="55140" spans="4:4" x14ac:dyDescent="0.2">
      <c r="D55140" s="343"/>
    </row>
    <row r="55141" spans="4:4" x14ac:dyDescent="0.2">
      <c r="D55141" s="343"/>
    </row>
    <row r="55142" spans="4:4" x14ac:dyDescent="0.2">
      <c r="D55142" s="343"/>
    </row>
    <row r="55143" spans="4:4" x14ac:dyDescent="0.2">
      <c r="D55143" s="343"/>
    </row>
    <row r="55144" spans="4:4" x14ac:dyDescent="0.2">
      <c r="D55144" s="343"/>
    </row>
    <row r="55145" spans="4:4" x14ac:dyDescent="0.2">
      <c r="D55145" s="343"/>
    </row>
    <row r="55146" spans="4:4" x14ac:dyDescent="0.2">
      <c r="D55146" s="343"/>
    </row>
    <row r="55147" spans="4:4" x14ac:dyDescent="0.2">
      <c r="D55147" s="343"/>
    </row>
    <row r="55148" spans="4:4" x14ac:dyDescent="0.2">
      <c r="D55148" s="343"/>
    </row>
    <row r="55149" spans="4:4" x14ac:dyDescent="0.2">
      <c r="D55149" s="343"/>
    </row>
    <row r="55150" spans="4:4" x14ac:dyDescent="0.2">
      <c r="D55150" s="343"/>
    </row>
    <row r="55151" spans="4:4" x14ac:dyDescent="0.2">
      <c r="D55151" s="343"/>
    </row>
    <row r="55152" spans="4:4" x14ac:dyDescent="0.2">
      <c r="D55152" s="343"/>
    </row>
    <row r="55153" spans="4:4" x14ac:dyDescent="0.2">
      <c r="D55153" s="343"/>
    </row>
    <row r="55154" spans="4:4" x14ac:dyDescent="0.2">
      <c r="D55154" s="343"/>
    </row>
    <row r="55155" spans="4:4" x14ac:dyDescent="0.2">
      <c r="D55155" s="343"/>
    </row>
    <row r="55156" spans="4:4" x14ac:dyDescent="0.2">
      <c r="D55156" s="343"/>
    </row>
    <row r="55157" spans="4:4" x14ac:dyDescent="0.2">
      <c r="D55157" s="343"/>
    </row>
    <row r="55158" spans="4:4" x14ac:dyDescent="0.2">
      <c r="D55158" s="343"/>
    </row>
    <row r="55159" spans="4:4" x14ac:dyDescent="0.2">
      <c r="D55159" s="343"/>
    </row>
    <row r="55160" spans="4:4" x14ac:dyDescent="0.2">
      <c r="D55160" s="343"/>
    </row>
    <row r="55161" spans="4:4" x14ac:dyDescent="0.2">
      <c r="D55161" s="343"/>
    </row>
    <row r="55162" spans="4:4" x14ac:dyDescent="0.2">
      <c r="D55162" s="343"/>
    </row>
    <row r="55163" spans="4:4" x14ac:dyDescent="0.2">
      <c r="D55163" s="343"/>
    </row>
    <row r="55164" spans="4:4" x14ac:dyDescent="0.2">
      <c r="D55164" s="343"/>
    </row>
    <row r="55165" spans="4:4" x14ac:dyDescent="0.2">
      <c r="D55165" s="343"/>
    </row>
    <row r="55166" spans="4:4" x14ac:dyDescent="0.2">
      <c r="D55166" s="343"/>
    </row>
    <row r="55167" spans="4:4" x14ac:dyDescent="0.2">
      <c r="D55167" s="343"/>
    </row>
    <row r="55168" spans="4:4" x14ac:dyDescent="0.2">
      <c r="D55168" s="343"/>
    </row>
    <row r="55169" spans="4:4" x14ac:dyDescent="0.2">
      <c r="D55169" s="343"/>
    </row>
    <row r="55170" spans="4:4" x14ac:dyDescent="0.2">
      <c r="D55170" s="343"/>
    </row>
    <row r="55171" spans="4:4" x14ac:dyDescent="0.2">
      <c r="D55171" s="343"/>
    </row>
    <row r="55172" spans="4:4" x14ac:dyDescent="0.2">
      <c r="D55172" s="343"/>
    </row>
    <row r="55173" spans="4:4" x14ac:dyDescent="0.2">
      <c r="D55173" s="343"/>
    </row>
    <row r="55174" spans="4:4" x14ac:dyDescent="0.2">
      <c r="D55174" s="343"/>
    </row>
    <row r="55175" spans="4:4" x14ac:dyDescent="0.2">
      <c r="D55175" s="343"/>
    </row>
    <row r="55176" spans="4:4" x14ac:dyDescent="0.2">
      <c r="D55176" s="343"/>
    </row>
    <row r="55177" spans="4:4" x14ac:dyDescent="0.2">
      <c r="D55177" s="343"/>
    </row>
    <row r="55178" spans="4:4" x14ac:dyDescent="0.2">
      <c r="D55178" s="343"/>
    </row>
    <row r="55179" spans="4:4" x14ac:dyDescent="0.2">
      <c r="D55179" s="343"/>
    </row>
    <row r="55180" spans="4:4" x14ac:dyDescent="0.2">
      <c r="D55180" s="343"/>
    </row>
    <row r="55181" spans="4:4" x14ac:dyDescent="0.2">
      <c r="D55181" s="343"/>
    </row>
    <row r="55182" spans="4:4" x14ac:dyDescent="0.2">
      <c r="D55182" s="343"/>
    </row>
    <row r="55183" spans="4:4" x14ac:dyDescent="0.2">
      <c r="D55183" s="343"/>
    </row>
    <row r="55184" spans="4:4" x14ac:dyDescent="0.2">
      <c r="D55184" s="343"/>
    </row>
    <row r="55185" spans="4:4" x14ac:dyDescent="0.2">
      <c r="D55185" s="343"/>
    </row>
    <row r="55186" spans="4:4" x14ac:dyDescent="0.2">
      <c r="D55186" s="343"/>
    </row>
    <row r="55187" spans="4:4" x14ac:dyDescent="0.2">
      <c r="D55187" s="343"/>
    </row>
    <row r="55188" spans="4:4" x14ac:dyDescent="0.2">
      <c r="D55188" s="343"/>
    </row>
    <row r="55189" spans="4:4" x14ac:dyDescent="0.2">
      <c r="D55189" s="343"/>
    </row>
    <row r="55190" spans="4:4" x14ac:dyDescent="0.2">
      <c r="D55190" s="343"/>
    </row>
    <row r="55191" spans="4:4" x14ac:dyDescent="0.2">
      <c r="D55191" s="343"/>
    </row>
    <row r="55192" spans="4:4" x14ac:dyDescent="0.2">
      <c r="D55192" s="343"/>
    </row>
    <row r="55193" spans="4:4" x14ac:dyDescent="0.2">
      <c r="D55193" s="343"/>
    </row>
    <row r="55194" spans="4:4" x14ac:dyDescent="0.2">
      <c r="D55194" s="343"/>
    </row>
    <row r="55195" spans="4:4" x14ac:dyDescent="0.2">
      <c r="D55195" s="343"/>
    </row>
    <row r="55196" spans="4:4" x14ac:dyDescent="0.2">
      <c r="D55196" s="343"/>
    </row>
    <row r="55197" spans="4:4" x14ac:dyDescent="0.2">
      <c r="D55197" s="343"/>
    </row>
    <row r="55198" spans="4:4" x14ac:dyDescent="0.2">
      <c r="D55198" s="343"/>
    </row>
    <row r="55199" spans="4:4" x14ac:dyDescent="0.2">
      <c r="D55199" s="343"/>
    </row>
    <row r="55200" spans="4:4" x14ac:dyDescent="0.2">
      <c r="D55200" s="343"/>
    </row>
    <row r="55201" spans="4:4" x14ac:dyDescent="0.2">
      <c r="D55201" s="343"/>
    </row>
    <row r="55202" spans="4:4" x14ac:dyDescent="0.2">
      <c r="D55202" s="343"/>
    </row>
    <row r="55203" spans="4:4" x14ac:dyDescent="0.2">
      <c r="D55203" s="343"/>
    </row>
    <row r="55204" spans="4:4" x14ac:dyDescent="0.2">
      <c r="D55204" s="343"/>
    </row>
    <row r="55205" spans="4:4" x14ac:dyDescent="0.2">
      <c r="D55205" s="343"/>
    </row>
    <row r="55206" spans="4:4" x14ac:dyDescent="0.2">
      <c r="D55206" s="343"/>
    </row>
    <row r="55207" spans="4:4" x14ac:dyDescent="0.2">
      <c r="D55207" s="343"/>
    </row>
    <row r="55208" spans="4:4" x14ac:dyDescent="0.2">
      <c r="D55208" s="343"/>
    </row>
    <row r="55209" spans="4:4" x14ac:dyDescent="0.2">
      <c r="D55209" s="343"/>
    </row>
    <row r="55210" spans="4:4" x14ac:dyDescent="0.2">
      <c r="D55210" s="343"/>
    </row>
    <row r="55211" spans="4:4" x14ac:dyDescent="0.2">
      <c r="D55211" s="343"/>
    </row>
    <row r="55212" spans="4:4" x14ac:dyDescent="0.2">
      <c r="D55212" s="343"/>
    </row>
    <row r="55213" spans="4:4" x14ac:dyDescent="0.2">
      <c r="D55213" s="343"/>
    </row>
    <row r="55214" spans="4:4" x14ac:dyDescent="0.2">
      <c r="D55214" s="343"/>
    </row>
    <row r="55215" spans="4:4" x14ac:dyDescent="0.2">
      <c r="D55215" s="343"/>
    </row>
    <row r="55216" spans="4:4" x14ac:dyDescent="0.2">
      <c r="D55216" s="343"/>
    </row>
    <row r="55217" spans="4:4" x14ac:dyDescent="0.2">
      <c r="D55217" s="343"/>
    </row>
    <row r="55218" spans="4:4" x14ac:dyDescent="0.2">
      <c r="D55218" s="343"/>
    </row>
    <row r="55219" spans="4:4" x14ac:dyDescent="0.2">
      <c r="D55219" s="343"/>
    </row>
    <row r="55220" spans="4:4" x14ac:dyDescent="0.2">
      <c r="D55220" s="343"/>
    </row>
    <row r="55221" spans="4:4" x14ac:dyDescent="0.2">
      <c r="D55221" s="343"/>
    </row>
    <row r="55222" spans="4:4" x14ac:dyDescent="0.2">
      <c r="D55222" s="343"/>
    </row>
    <row r="55223" spans="4:4" x14ac:dyDescent="0.2">
      <c r="D55223" s="343"/>
    </row>
    <row r="55224" spans="4:4" x14ac:dyDescent="0.2">
      <c r="D55224" s="343"/>
    </row>
    <row r="55225" spans="4:4" x14ac:dyDescent="0.2">
      <c r="D55225" s="343"/>
    </row>
    <row r="55226" spans="4:4" x14ac:dyDescent="0.2">
      <c r="D55226" s="343"/>
    </row>
    <row r="55227" spans="4:4" x14ac:dyDescent="0.2">
      <c r="D55227" s="343"/>
    </row>
    <row r="55228" spans="4:4" x14ac:dyDescent="0.2">
      <c r="D55228" s="343"/>
    </row>
    <row r="55229" spans="4:4" x14ac:dyDescent="0.2">
      <c r="D55229" s="343"/>
    </row>
    <row r="55230" spans="4:4" x14ac:dyDescent="0.2">
      <c r="D55230" s="343"/>
    </row>
    <row r="55231" spans="4:4" x14ac:dyDescent="0.2">
      <c r="D55231" s="343"/>
    </row>
    <row r="55232" spans="4:4" x14ac:dyDescent="0.2">
      <c r="D55232" s="343"/>
    </row>
    <row r="55233" spans="4:4" x14ac:dyDescent="0.2">
      <c r="D55233" s="343"/>
    </row>
    <row r="55234" spans="4:4" x14ac:dyDescent="0.2">
      <c r="D55234" s="343"/>
    </row>
    <row r="55235" spans="4:4" x14ac:dyDescent="0.2">
      <c r="D55235" s="343"/>
    </row>
    <row r="55236" spans="4:4" x14ac:dyDescent="0.2">
      <c r="D55236" s="343"/>
    </row>
    <row r="55237" spans="4:4" x14ac:dyDescent="0.2">
      <c r="D55237" s="343"/>
    </row>
    <row r="55238" spans="4:4" x14ac:dyDescent="0.2">
      <c r="D55238" s="343"/>
    </row>
    <row r="55239" spans="4:4" x14ac:dyDescent="0.2">
      <c r="D55239" s="343"/>
    </row>
    <row r="55240" spans="4:4" x14ac:dyDescent="0.2">
      <c r="D55240" s="343"/>
    </row>
    <row r="55241" spans="4:4" x14ac:dyDescent="0.2">
      <c r="D55241" s="343"/>
    </row>
    <row r="55242" spans="4:4" x14ac:dyDescent="0.2">
      <c r="D55242" s="343"/>
    </row>
    <row r="55243" spans="4:4" x14ac:dyDescent="0.2">
      <c r="D55243" s="343"/>
    </row>
    <row r="55244" spans="4:4" x14ac:dyDescent="0.2">
      <c r="D55244" s="343"/>
    </row>
    <row r="55245" spans="4:4" x14ac:dyDescent="0.2">
      <c r="D55245" s="343"/>
    </row>
    <row r="55246" spans="4:4" x14ac:dyDescent="0.2">
      <c r="D55246" s="343"/>
    </row>
    <row r="55247" spans="4:4" x14ac:dyDescent="0.2">
      <c r="D55247" s="343"/>
    </row>
    <row r="55248" spans="4:4" x14ac:dyDescent="0.2">
      <c r="D55248" s="343"/>
    </row>
    <row r="55249" spans="4:4" x14ac:dyDescent="0.2">
      <c r="D55249" s="343"/>
    </row>
    <row r="55250" spans="4:4" x14ac:dyDescent="0.2">
      <c r="D55250" s="343"/>
    </row>
    <row r="55251" spans="4:4" x14ac:dyDescent="0.2">
      <c r="D55251" s="343"/>
    </row>
    <row r="55252" spans="4:4" x14ac:dyDescent="0.2">
      <c r="D55252" s="343"/>
    </row>
    <row r="55253" spans="4:4" x14ac:dyDescent="0.2">
      <c r="D55253" s="343"/>
    </row>
    <row r="55254" spans="4:4" x14ac:dyDescent="0.2">
      <c r="D55254" s="343"/>
    </row>
    <row r="55255" spans="4:4" x14ac:dyDescent="0.2">
      <c r="D55255" s="343"/>
    </row>
    <row r="55256" spans="4:4" x14ac:dyDescent="0.2">
      <c r="D55256" s="343"/>
    </row>
    <row r="55257" spans="4:4" x14ac:dyDescent="0.2">
      <c r="D55257" s="343"/>
    </row>
    <row r="55258" spans="4:4" x14ac:dyDescent="0.2">
      <c r="D55258" s="343"/>
    </row>
    <row r="55259" spans="4:4" x14ac:dyDescent="0.2">
      <c r="D55259" s="343"/>
    </row>
    <row r="55260" spans="4:4" x14ac:dyDescent="0.2">
      <c r="D55260" s="343"/>
    </row>
    <row r="55261" spans="4:4" x14ac:dyDescent="0.2">
      <c r="D55261" s="343"/>
    </row>
    <row r="55262" spans="4:4" x14ac:dyDescent="0.2">
      <c r="D55262" s="343"/>
    </row>
    <row r="55263" spans="4:4" x14ac:dyDescent="0.2">
      <c r="D55263" s="343"/>
    </row>
    <row r="55264" spans="4:4" x14ac:dyDescent="0.2">
      <c r="D55264" s="343"/>
    </row>
    <row r="55265" spans="4:4" x14ac:dyDescent="0.2">
      <c r="D55265" s="343"/>
    </row>
    <row r="55266" spans="4:4" x14ac:dyDescent="0.2">
      <c r="D55266" s="343"/>
    </row>
    <row r="55267" spans="4:4" x14ac:dyDescent="0.2">
      <c r="D55267" s="343"/>
    </row>
    <row r="55268" spans="4:4" x14ac:dyDescent="0.2">
      <c r="D55268" s="343"/>
    </row>
    <row r="55269" spans="4:4" x14ac:dyDescent="0.2">
      <c r="D55269" s="343"/>
    </row>
    <row r="55270" spans="4:4" x14ac:dyDescent="0.2">
      <c r="D55270" s="343"/>
    </row>
    <row r="55271" spans="4:4" x14ac:dyDescent="0.2">
      <c r="D55271" s="343"/>
    </row>
    <row r="55272" spans="4:4" x14ac:dyDescent="0.2">
      <c r="D55272" s="343"/>
    </row>
    <row r="55273" spans="4:4" x14ac:dyDescent="0.2">
      <c r="D55273" s="343"/>
    </row>
    <row r="55274" spans="4:4" x14ac:dyDescent="0.2">
      <c r="D55274" s="343"/>
    </row>
    <row r="55275" spans="4:4" x14ac:dyDescent="0.2">
      <c r="D55275" s="343"/>
    </row>
    <row r="55276" spans="4:4" x14ac:dyDescent="0.2">
      <c r="D55276" s="343"/>
    </row>
    <row r="55277" spans="4:4" x14ac:dyDescent="0.2">
      <c r="D55277" s="343"/>
    </row>
    <row r="55278" spans="4:4" x14ac:dyDescent="0.2">
      <c r="D55278" s="343"/>
    </row>
    <row r="55279" spans="4:4" x14ac:dyDescent="0.2">
      <c r="D55279" s="343"/>
    </row>
    <row r="55280" spans="4:4" x14ac:dyDescent="0.2">
      <c r="D55280" s="343"/>
    </row>
    <row r="55281" spans="4:4" x14ac:dyDescent="0.2">
      <c r="D55281" s="343"/>
    </row>
    <row r="55282" spans="4:4" x14ac:dyDescent="0.2">
      <c r="D55282" s="343"/>
    </row>
    <row r="55283" spans="4:4" x14ac:dyDescent="0.2">
      <c r="D55283" s="343"/>
    </row>
    <row r="55284" spans="4:4" x14ac:dyDescent="0.2">
      <c r="D55284" s="343"/>
    </row>
    <row r="55285" spans="4:4" x14ac:dyDescent="0.2">
      <c r="D55285" s="343"/>
    </row>
    <row r="55286" spans="4:4" x14ac:dyDescent="0.2">
      <c r="D55286" s="343"/>
    </row>
    <row r="55287" spans="4:4" x14ac:dyDescent="0.2">
      <c r="D55287" s="343"/>
    </row>
    <row r="55288" spans="4:4" x14ac:dyDescent="0.2">
      <c r="D55288" s="343"/>
    </row>
    <row r="55289" spans="4:4" x14ac:dyDescent="0.2">
      <c r="D55289" s="343"/>
    </row>
    <row r="55290" spans="4:4" x14ac:dyDescent="0.2">
      <c r="D55290" s="343"/>
    </row>
    <row r="55291" spans="4:4" x14ac:dyDescent="0.2">
      <c r="D55291" s="343"/>
    </row>
    <row r="55292" spans="4:4" x14ac:dyDescent="0.2">
      <c r="D55292" s="343"/>
    </row>
    <row r="55293" spans="4:4" x14ac:dyDescent="0.2">
      <c r="D55293" s="343"/>
    </row>
    <row r="55294" spans="4:4" x14ac:dyDescent="0.2">
      <c r="D55294" s="343"/>
    </row>
    <row r="55295" spans="4:4" x14ac:dyDescent="0.2">
      <c r="D55295" s="343"/>
    </row>
    <row r="55296" spans="4:4" x14ac:dyDescent="0.2">
      <c r="D55296" s="343"/>
    </row>
    <row r="55297" spans="4:4" x14ac:dyDescent="0.2">
      <c r="D55297" s="343"/>
    </row>
    <row r="55298" spans="4:4" x14ac:dyDescent="0.2">
      <c r="D55298" s="343"/>
    </row>
    <row r="55299" spans="4:4" x14ac:dyDescent="0.2">
      <c r="D55299" s="343"/>
    </row>
    <row r="55300" spans="4:4" x14ac:dyDescent="0.2">
      <c r="D55300" s="343"/>
    </row>
    <row r="55301" spans="4:4" x14ac:dyDescent="0.2">
      <c r="D55301" s="343"/>
    </row>
    <row r="55302" spans="4:4" x14ac:dyDescent="0.2">
      <c r="D55302" s="343"/>
    </row>
    <row r="55303" spans="4:4" x14ac:dyDescent="0.2">
      <c r="D55303" s="343"/>
    </row>
    <row r="55304" spans="4:4" x14ac:dyDescent="0.2">
      <c r="D55304" s="343"/>
    </row>
    <row r="55305" spans="4:4" x14ac:dyDescent="0.2">
      <c r="D55305" s="343"/>
    </row>
    <row r="55306" spans="4:4" x14ac:dyDescent="0.2">
      <c r="D55306" s="343"/>
    </row>
    <row r="55307" spans="4:4" x14ac:dyDescent="0.2">
      <c r="D55307" s="343"/>
    </row>
    <row r="55308" spans="4:4" x14ac:dyDescent="0.2">
      <c r="D55308" s="343"/>
    </row>
    <row r="55309" spans="4:4" x14ac:dyDescent="0.2">
      <c r="D55309" s="343"/>
    </row>
    <row r="55310" spans="4:4" x14ac:dyDescent="0.2">
      <c r="D55310" s="343"/>
    </row>
    <row r="55311" spans="4:4" x14ac:dyDescent="0.2">
      <c r="D55311" s="343"/>
    </row>
    <row r="55312" spans="4:4" x14ac:dyDescent="0.2">
      <c r="D55312" s="343"/>
    </row>
    <row r="55313" spans="4:4" x14ac:dyDescent="0.2">
      <c r="D55313" s="343"/>
    </row>
    <row r="55314" spans="4:4" x14ac:dyDescent="0.2">
      <c r="D55314" s="343"/>
    </row>
    <row r="55315" spans="4:4" x14ac:dyDescent="0.2">
      <c r="D55315" s="343"/>
    </row>
    <row r="55316" spans="4:4" x14ac:dyDescent="0.2">
      <c r="D55316" s="343"/>
    </row>
    <row r="55317" spans="4:4" x14ac:dyDescent="0.2">
      <c r="D55317" s="343"/>
    </row>
    <row r="55318" spans="4:4" x14ac:dyDescent="0.2">
      <c r="D55318" s="343"/>
    </row>
    <row r="55319" spans="4:4" x14ac:dyDescent="0.2">
      <c r="D55319" s="343"/>
    </row>
    <row r="55320" spans="4:4" x14ac:dyDescent="0.2">
      <c r="D55320" s="343"/>
    </row>
    <row r="55321" spans="4:4" x14ac:dyDescent="0.2">
      <c r="D55321" s="343"/>
    </row>
    <row r="55322" spans="4:4" x14ac:dyDescent="0.2">
      <c r="D55322" s="343"/>
    </row>
    <row r="55323" spans="4:4" x14ac:dyDescent="0.2">
      <c r="D55323" s="343"/>
    </row>
    <row r="55324" spans="4:4" x14ac:dyDescent="0.2">
      <c r="D55324" s="343"/>
    </row>
    <row r="55325" spans="4:4" x14ac:dyDescent="0.2">
      <c r="D55325" s="343"/>
    </row>
    <row r="55326" spans="4:4" x14ac:dyDescent="0.2">
      <c r="D55326" s="343"/>
    </row>
    <row r="55327" spans="4:4" x14ac:dyDescent="0.2">
      <c r="D55327" s="343"/>
    </row>
    <row r="55328" spans="4:4" x14ac:dyDescent="0.2">
      <c r="D55328" s="343"/>
    </row>
    <row r="55329" spans="4:4" x14ac:dyDescent="0.2">
      <c r="D55329" s="343"/>
    </row>
    <row r="55330" spans="4:4" x14ac:dyDescent="0.2">
      <c r="D55330" s="343"/>
    </row>
    <row r="55331" spans="4:4" x14ac:dyDescent="0.2">
      <c r="D55331" s="343"/>
    </row>
    <row r="55332" spans="4:4" x14ac:dyDescent="0.2">
      <c r="D55332" s="343"/>
    </row>
    <row r="55333" spans="4:4" x14ac:dyDescent="0.2">
      <c r="D55333" s="343"/>
    </row>
    <row r="55334" spans="4:4" x14ac:dyDescent="0.2">
      <c r="D55334" s="343"/>
    </row>
    <row r="55335" spans="4:4" x14ac:dyDescent="0.2">
      <c r="D55335" s="343"/>
    </row>
    <row r="55336" spans="4:4" x14ac:dyDescent="0.2">
      <c r="D55336" s="343"/>
    </row>
    <row r="55337" spans="4:4" x14ac:dyDescent="0.2">
      <c r="D55337" s="343"/>
    </row>
    <row r="55338" spans="4:4" x14ac:dyDescent="0.2">
      <c r="D55338" s="343"/>
    </row>
    <row r="55339" spans="4:4" x14ac:dyDescent="0.2">
      <c r="D55339" s="343"/>
    </row>
    <row r="55340" spans="4:4" x14ac:dyDescent="0.2">
      <c r="D55340" s="343"/>
    </row>
    <row r="55341" spans="4:4" x14ac:dyDescent="0.2">
      <c r="D55341" s="343"/>
    </row>
    <row r="55342" spans="4:4" x14ac:dyDescent="0.2">
      <c r="D55342" s="343"/>
    </row>
    <row r="55343" spans="4:4" x14ac:dyDescent="0.2">
      <c r="D55343" s="343"/>
    </row>
    <row r="55344" spans="4:4" x14ac:dyDescent="0.2">
      <c r="D55344" s="343"/>
    </row>
    <row r="55345" spans="4:4" x14ac:dyDescent="0.2">
      <c r="D55345" s="343"/>
    </row>
    <row r="55346" spans="4:4" x14ac:dyDescent="0.2">
      <c r="D55346" s="343"/>
    </row>
    <row r="55347" spans="4:4" x14ac:dyDescent="0.2">
      <c r="D55347" s="343"/>
    </row>
    <row r="55348" spans="4:4" x14ac:dyDescent="0.2">
      <c r="D55348" s="343"/>
    </row>
    <row r="55349" spans="4:4" x14ac:dyDescent="0.2">
      <c r="D55349" s="343"/>
    </row>
    <row r="55350" spans="4:4" x14ac:dyDescent="0.2">
      <c r="D55350" s="343"/>
    </row>
    <row r="55351" spans="4:4" x14ac:dyDescent="0.2">
      <c r="D55351" s="343"/>
    </row>
    <row r="55352" spans="4:4" x14ac:dyDescent="0.2">
      <c r="D55352" s="343"/>
    </row>
    <row r="55353" spans="4:4" x14ac:dyDescent="0.2">
      <c r="D55353" s="343"/>
    </row>
    <row r="55354" spans="4:4" x14ac:dyDescent="0.2">
      <c r="D55354" s="343"/>
    </row>
    <row r="55355" spans="4:4" x14ac:dyDescent="0.2">
      <c r="D55355" s="343"/>
    </row>
    <row r="55356" spans="4:4" x14ac:dyDescent="0.2">
      <c r="D55356" s="343"/>
    </row>
    <row r="55357" spans="4:4" x14ac:dyDescent="0.2">
      <c r="D55357" s="343"/>
    </row>
    <row r="55358" spans="4:4" x14ac:dyDescent="0.2">
      <c r="D55358" s="343"/>
    </row>
    <row r="55359" spans="4:4" x14ac:dyDescent="0.2">
      <c r="D55359" s="343"/>
    </row>
    <row r="55360" spans="4:4" x14ac:dyDescent="0.2">
      <c r="D55360" s="343"/>
    </row>
    <row r="55361" spans="4:4" x14ac:dyDescent="0.2">
      <c r="D55361" s="343"/>
    </row>
    <row r="55362" spans="4:4" x14ac:dyDescent="0.2">
      <c r="D55362" s="343"/>
    </row>
    <row r="55363" spans="4:4" x14ac:dyDescent="0.2">
      <c r="D55363" s="343"/>
    </row>
    <row r="55364" spans="4:4" x14ac:dyDescent="0.2">
      <c r="D55364" s="343"/>
    </row>
    <row r="55365" spans="4:4" x14ac:dyDescent="0.2">
      <c r="D55365" s="343"/>
    </row>
    <row r="55366" spans="4:4" x14ac:dyDescent="0.2">
      <c r="D55366" s="343"/>
    </row>
    <row r="55367" spans="4:4" x14ac:dyDescent="0.2">
      <c r="D55367" s="343"/>
    </row>
    <row r="55368" spans="4:4" x14ac:dyDescent="0.2">
      <c r="D55368" s="343"/>
    </row>
    <row r="55369" spans="4:4" x14ac:dyDescent="0.2">
      <c r="D55369" s="343"/>
    </row>
    <row r="55370" spans="4:4" x14ac:dyDescent="0.2">
      <c r="D55370" s="343"/>
    </row>
    <row r="55371" spans="4:4" x14ac:dyDescent="0.2">
      <c r="D55371" s="343"/>
    </row>
    <row r="55372" spans="4:4" x14ac:dyDescent="0.2">
      <c r="D55372" s="343"/>
    </row>
    <row r="55373" spans="4:4" x14ac:dyDescent="0.2">
      <c r="D55373" s="343"/>
    </row>
    <row r="55374" spans="4:4" x14ac:dyDescent="0.2">
      <c r="D55374" s="343"/>
    </row>
    <row r="55375" spans="4:4" x14ac:dyDescent="0.2">
      <c r="D55375" s="343"/>
    </row>
    <row r="55376" spans="4:4" x14ac:dyDescent="0.2">
      <c r="D55376" s="343"/>
    </row>
    <row r="55377" spans="4:4" x14ac:dyDescent="0.2">
      <c r="D55377" s="343"/>
    </row>
    <row r="55378" spans="4:4" x14ac:dyDescent="0.2">
      <c r="D55378" s="343"/>
    </row>
    <row r="55379" spans="4:4" x14ac:dyDescent="0.2">
      <c r="D55379" s="343"/>
    </row>
    <row r="55380" spans="4:4" x14ac:dyDescent="0.2">
      <c r="D55380" s="343"/>
    </row>
    <row r="55381" spans="4:4" x14ac:dyDescent="0.2">
      <c r="D55381" s="343"/>
    </row>
    <row r="55382" spans="4:4" x14ac:dyDescent="0.2">
      <c r="D55382" s="343"/>
    </row>
    <row r="55383" spans="4:4" x14ac:dyDescent="0.2">
      <c r="D55383" s="343"/>
    </row>
    <row r="55384" spans="4:4" x14ac:dyDescent="0.2">
      <c r="D55384" s="343"/>
    </row>
    <row r="55385" spans="4:4" x14ac:dyDescent="0.2">
      <c r="D55385" s="343"/>
    </row>
    <row r="55386" spans="4:4" x14ac:dyDescent="0.2">
      <c r="D55386" s="343"/>
    </row>
    <row r="55387" spans="4:4" x14ac:dyDescent="0.2">
      <c r="D55387" s="343"/>
    </row>
    <row r="55388" spans="4:4" x14ac:dyDescent="0.2">
      <c r="D55388" s="343"/>
    </row>
    <row r="55389" spans="4:4" x14ac:dyDescent="0.2">
      <c r="D55389" s="343"/>
    </row>
    <row r="55390" spans="4:4" x14ac:dyDescent="0.2">
      <c r="D55390" s="343"/>
    </row>
    <row r="55391" spans="4:4" x14ac:dyDescent="0.2">
      <c r="D55391" s="343"/>
    </row>
    <row r="55392" spans="4:4" x14ac:dyDescent="0.2">
      <c r="D55392" s="343"/>
    </row>
    <row r="55393" spans="4:4" x14ac:dyDescent="0.2">
      <c r="D55393" s="343"/>
    </row>
    <row r="55394" spans="4:4" x14ac:dyDescent="0.2">
      <c r="D55394" s="343"/>
    </row>
    <row r="55395" spans="4:4" x14ac:dyDescent="0.2">
      <c r="D55395" s="343"/>
    </row>
    <row r="55396" spans="4:4" x14ac:dyDescent="0.2">
      <c r="D55396" s="343"/>
    </row>
    <row r="55397" spans="4:4" x14ac:dyDescent="0.2">
      <c r="D55397" s="343"/>
    </row>
    <row r="55398" spans="4:4" x14ac:dyDescent="0.2">
      <c r="D55398" s="343"/>
    </row>
    <row r="55399" spans="4:4" x14ac:dyDescent="0.2">
      <c r="D55399" s="343"/>
    </row>
    <row r="55400" spans="4:4" x14ac:dyDescent="0.2">
      <c r="D55400" s="343"/>
    </row>
    <row r="55401" spans="4:4" x14ac:dyDescent="0.2">
      <c r="D55401" s="343"/>
    </row>
    <row r="55402" spans="4:4" x14ac:dyDescent="0.2">
      <c r="D55402" s="343"/>
    </row>
    <row r="55403" spans="4:4" x14ac:dyDescent="0.2">
      <c r="D55403" s="343"/>
    </row>
    <row r="55404" spans="4:4" x14ac:dyDescent="0.2">
      <c r="D55404" s="343"/>
    </row>
    <row r="55405" spans="4:4" x14ac:dyDescent="0.2">
      <c r="D55405" s="343"/>
    </row>
    <row r="55406" spans="4:4" x14ac:dyDescent="0.2">
      <c r="D55406" s="343"/>
    </row>
    <row r="55407" spans="4:4" x14ac:dyDescent="0.2">
      <c r="D55407" s="343"/>
    </row>
    <row r="55408" spans="4:4" x14ac:dyDescent="0.2">
      <c r="D55408" s="343"/>
    </row>
    <row r="55409" spans="4:4" x14ac:dyDescent="0.2">
      <c r="D55409" s="343"/>
    </row>
    <row r="55410" spans="4:4" x14ac:dyDescent="0.2">
      <c r="D55410" s="343"/>
    </row>
    <row r="55411" spans="4:4" x14ac:dyDescent="0.2">
      <c r="D55411" s="343"/>
    </row>
    <row r="55412" spans="4:4" x14ac:dyDescent="0.2">
      <c r="D55412" s="343"/>
    </row>
    <row r="55413" spans="4:4" x14ac:dyDescent="0.2">
      <c r="D55413" s="343"/>
    </row>
    <row r="55414" spans="4:4" x14ac:dyDescent="0.2">
      <c r="D55414" s="343"/>
    </row>
    <row r="55415" spans="4:4" x14ac:dyDescent="0.2">
      <c r="D55415" s="343"/>
    </row>
    <row r="55416" spans="4:4" x14ac:dyDescent="0.2">
      <c r="D55416" s="343"/>
    </row>
    <row r="55417" spans="4:4" x14ac:dyDescent="0.2">
      <c r="D55417" s="343"/>
    </row>
    <row r="55418" spans="4:4" x14ac:dyDescent="0.2">
      <c r="D55418" s="343"/>
    </row>
    <row r="55419" spans="4:4" x14ac:dyDescent="0.2">
      <c r="D55419" s="343"/>
    </row>
    <row r="55420" spans="4:4" x14ac:dyDescent="0.2">
      <c r="D55420" s="343"/>
    </row>
    <row r="55421" spans="4:4" x14ac:dyDescent="0.2">
      <c r="D55421" s="343"/>
    </row>
    <row r="55422" spans="4:4" x14ac:dyDescent="0.2">
      <c r="D55422" s="343"/>
    </row>
    <row r="55423" spans="4:4" x14ac:dyDescent="0.2">
      <c r="D55423" s="343"/>
    </row>
    <row r="55424" spans="4:4" x14ac:dyDescent="0.2">
      <c r="D55424" s="343"/>
    </row>
    <row r="55425" spans="4:4" x14ac:dyDescent="0.2">
      <c r="D55425" s="343"/>
    </row>
    <row r="55426" spans="4:4" x14ac:dyDescent="0.2">
      <c r="D55426" s="343"/>
    </row>
    <row r="55427" spans="4:4" x14ac:dyDescent="0.2">
      <c r="D55427" s="343"/>
    </row>
    <row r="55428" spans="4:4" x14ac:dyDescent="0.2">
      <c r="D55428" s="343"/>
    </row>
    <row r="55429" spans="4:4" x14ac:dyDescent="0.2">
      <c r="D55429" s="343"/>
    </row>
    <row r="55430" spans="4:4" x14ac:dyDescent="0.2">
      <c r="D55430" s="343"/>
    </row>
    <row r="55431" spans="4:4" x14ac:dyDescent="0.2">
      <c r="D55431" s="343"/>
    </row>
    <row r="55432" spans="4:4" x14ac:dyDescent="0.2">
      <c r="D55432" s="343"/>
    </row>
    <row r="55433" spans="4:4" x14ac:dyDescent="0.2">
      <c r="D55433" s="343"/>
    </row>
    <row r="55434" spans="4:4" x14ac:dyDescent="0.2">
      <c r="D55434" s="343"/>
    </row>
    <row r="55435" spans="4:4" x14ac:dyDescent="0.2">
      <c r="D55435" s="343"/>
    </row>
    <row r="55436" spans="4:4" x14ac:dyDescent="0.2">
      <c r="D55436" s="343"/>
    </row>
    <row r="55437" spans="4:4" x14ac:dyDescent="0.2">
      <c r="D55437" s="343"/>
    </row>
    <row r="55438" spans="4:4" x14ac:dyDescent="0.2">
      <c r="D55438" s="343"/>
    </row>
    <row r="55439" spans="4:4" x14ac:dyDescent="0.2">
      <c r="D55439" s="343"/>
    </row>
    <row r="55440" spans="4:4" x14ac:dyDescent="0.2">
      <c r="D55440" s="343"/>
    </row>
    <row r="55441" spans="4:4" x14ac:dyDescent="0.2">
      <c r="D55441" s="343"/>
    </row>
    <row r="55442" spans="4:4" x14ac:dyDescent="0.2">
      <c r="D55442" s="343"/>
    </row>
    <row r="55443" spans="4:4" x14ac:dyDescent="0.2">
      <c r="D55443" s="343"/>
    </row>
    <row r="55444" spans="4:4" x14ac:dyDescent="0.2">
      <c r="D55444" s="343"/>
    </row>
    <row r="55445" spans="4:4" x14ac:dyDescent="0.2">
      <c r="D55445" s="343"/>
    </row>
    <row r="55446" spans="4:4" x14ac:dyDescent="0.2">
      <c r="D55446" s="343"/>
    </row>
    <row r="55447" spans="4:4" x14ac:dyDescent="0.2">
      <c r="D55447" s="343"/>
    </row>
    <row r="55448" spans="4:4" x14ac:dyDescent="0.2">
      <c r="D55448" s="343"/>
    </row>
    <row r="55449" spans="4:4" x14ac:dyDescent="0.2">
      <c r="D55449" s="343"/>
    </row>
    <row r="55450" spans="4:4" x14ac:dyDescent="0.2">
      <c r="D55450" s="343"/>
    </row>
    <row r="55451" spans="4:4" x14ac:dyDescent="0.2">
      <c r="D55451" s="343"/>
    </row>
    <row r="55452" spans="4:4" x14ac:dyDescent="0.2">
      <c r="D55452" s="343"/>
    </row>
    <row r="55453" spans="4:4" x14ac:dyDescent="0.2">
      <c r="D55453" s="343"/>
    </row>
    <row r="55454" spans="4:4" x14ac:dyDescent="0.2">
      <c r="D55454" s="343"/>
    </row>
    <row r="55455" spans="4:4" x14ac:dyDescent="0.2">
      <c r="D55455" s="343"/>
    </row>
    <row r="55456" spans="4:4" x14ac:dyDescent="0.2">
      <c r="D55456" s="343"/>
    </row>
    <row r="55457" spans="4:4" x14ac:dyDescent="0.2">
      <c r="D55457" s="343"/>
    </row>
    <row r="55458" spans="4:4" x14ac:dyDescent="0.2">
      <c r="D55458" s="343"/>
    </row>
    <row r="55459" spans="4:4" x14ac:dyDescent="0.2">
      <c r="D55459" s="343"/>
    </row>
    <row r="55460" spans="4:4" x14ac:dyDescent="0.2">
      <c r="D55460" s="343"/>
    </row>
    <row r="55461" spans="4:4" x14ac:dyDescent="0.2">
      <c r="D55461" s="343"/>
    </row>
    <row r="55462" spans="4:4" x14ac:dyDescent="0.2">
      <c r="D55462" s="343"/>
    </row>
    <row r="55463" spans="4:4" x14ac:dyDescent="0.2">
      <c r="D55463" s="343"/>
    </row>
    <row r="55464" spans="4:4" x14ac:dyDescent="0.2">
      <c r="D55464" s="343"/>
    </row>
    <row r="55465" spans="4:4" x14ac:dyDescent="0.2">
      <c r="D55465" s="343"/>
    </row>
    <row r="55466" spans="4:4" x14ac:dyDescent="0.2">
      <c r="D55466" s="343"/>
    </row>
    <row r="55467" spans="4:4" x14ac:dyDescent="0.2">
      <c r="D55467" s="343"/>
    </row>
    <row r="55468" spans="4:4" x14ac:dyDescent="0.2">
      <c r="D55468" s="343"/>
    </row>
    <row r="55469" spans="4:4" x14ac:dyDescent="0.2">
      <c r="D55469" s="343"/>
    </row>
    <row r="55470" spans="4:4" x14ac:dyDescent="0.2">
      <c r="D55470" s="343"/>
    </row>
    <row r="55471" spans="4:4" x14ac:dyDescent="0.2">
      <c r="D55471" s="343"/>
    </row>
    <row r="55472" spans="4:4" x14ac:dyDescent="0.2">
      <c r="D55472" s="343"/>
    </row>
    <row r="55473" spans="4:4" x14ac:dyDescent="0.2">
      <c r="D55473" s="343"/>
    </row>
    <row r="55474" spans="4:4" x14ac:dyDescent="0.2">
      <c r="D55474" s="343"/>
    </row>
    <row r="55475" spans="4:4" x14ac:dyDescent="0.2">
      <c r="D55475" s="343"/>
    </row>
    <row r="55476" spans="4:4" x14ac:dyDescent="0.2">
      <c r="D55476" s="343"/>
    </row>
    <row r="55477" spans="4:4" x14ac:dyDescent="0.2">
      <c r="D55477" s="343"/>
    </row>
    <row r="55478" spans="4:4" x14ac:dyDescent="0.2">
      <c r="D55478" s="343"/>
    </row>
    <row r="55479" spans="4:4" x14ac:dyDescent="0.2">
      <c r="D55479" s="343"/>
    </row>
    <row r="55480" spans="4:4" x14ac:dyDescent="0.2">
      <c r="D55480" s="343"/>
    </row>
    <row r="55481" spans="4:4" x14ac:dyDescent="0.2">
      <c r="D55481" s="343"/>
    </row>
    <row r="55482" spans="4:4" x14ac:dyDescent="0.2">
      <c r="D55482" s="343"/>
    </row>
    <row r="55483" spans="4:4" x14ac:dyDescent="0.2">
      <c r="D55483" s="343"/>
    </row>
    <row r="55484" spans="4:4" x14ac:dyDescent="0.2">
      <c r="D55484" s="343"/>
    </row>
    <row r="55485" spans="4:4" x14ac:dyDescent="0.2">
      <c r="D55485" s="343"/>
    </row>
    <row r="55486" spans="4:4" x14ac:dyDescent="0.2">
      <c r="D55486" s="343"/>
    </row>
    <row r="55487" spans="4:4" x14ac:dyDescent="0.2">
      <c r="D55487" s="343"/>
    </row>
    <row r="55488" spans="4:4" x14ac:dyDescent="0.2">
      <c r="D55488" s="343"/>
    </row>
    <row r="55489" spans="4:4" x14ac:dyDescent="0.2">
      <c r="D55489" s="343"/>
    </row>
    <row r="55490" spans="4:4" x14ac:dyDescent="0.2">
      <c r="D55490" s="343"/>
    </row>
    <row r="55491" spans="4:4" x14ac:dyDescent="0.2">
      <c r="D55491" s="343"/>
    </row>
    <row r="55492" spans="4:4" x14ac:dyDescent="0.2">
      <c r="D55492" s="343"/>
    </row>
    <row r="55493" spans="4:4" x14ac:dyDescent="0.2">
      <c r="D55493" s="343"/>
    </row>
    <row r="55494" spans="4:4" x14ac:dyDescent="0.2">
      <c r="D55494" s="343"/>
    </row>
    <row r="55495" spans="4:4" x14ac:dyDescent="0.2">
      <c r="D55495" s="343"/>
    </row>
    <row r="55496" spans="4:4" x14ac:dyDescent="0.2">
      <c r="D55496" s="343"/>
    </row>
    <row r="55497" spans="4:4" x14ac:dyDescent="0.2">
      <c r="D55497" s="343"/>
    </row>
    <row r="55498" spans="4:4" x14ac:dyDescent="0.2">
      <c r="D55498" s="343"/>
    </row>
    <row r="55499" spans="4:4" x14ac:dyDescent="0.2">
      <c r="D55499" s="343"/>
    </row>
    <row r="55500" spans="4:4" x14ac:dyDescent="0.2">
      <c r="D55500" s="343"/>
    </row>
    <row r="55501" spans="4:4" x14ac:dyDescent="0.2">
      <c r="D55501" s="343"/>
    </row>
    <row r="55502" spans="4:4" x14ac:dyDescent="0.2">
      <c r="D55502" s="343"/>
    </row>
    <row r="55503" spans="4:4" x14ac:dyDescent="0.2">
      <c r="D55503" s="343"/>
    </row>
    <row r="55504" spans="4:4" x14ac:dyDescent="0.2">
      <c r="D55504" s="343"/>
    </row>
    <row r="55505" spans="4:4" x14ac:dyDescent="0.2">
      <c r="D55505" s="343"/>
    </row>
    <row r="55506" spans="4:4" x14ac:dyDescent="0.2">
      <c r="D55506" s="343"/>
    </row>
    <row r="55507" spans="4:4" x14ac:dyDescent="0.2">
      <c r="D55507" s="343"/>
    </row>
    <row r="55508" spans="4:4" x14ac:dyDescent="0.2">
      <c r="D55508" s="343"/>
    </row>
    <row r="55509" spans="4:4" x14ac:dyDescent="0.2">
      <c r="D55509" s="343"/>
    </row>
    <row r="55510" spans="4:4" x14ac:dyDescent="0.2">
      <c r="D55510" s="343"/>
    </row>
    <row r="55511" spans="4:4" x14ac:dyDescent="0.2">
      <c r="D55511" s="343"/>
    </row>
    <row r="55512" spans="4:4" x14ac:dyDescent="0.2">
      <c r="D55512" s="343"/>
    </row>
    <row r="55513" spans="4:4" x14ac:dyDescent="0.2">
      <c r="D55513" s="343"/>
    </row>
    <row r="55514" spans="4:4" x14ac:dyDescent="0.2">
      <c r="D55514" s="343"/>
    </row>
    <row r="55515" spans="4:4" x14ac:dyDescent="0.2">
      <c r="D55515" s="343"/>
    </row>
    <row r="55516" spans="4:4" x14ac:dyDescent="0.2">
      <c r="D55516" s="343"/>
    </row>
    <row r="55517" spans="4:4" x14ac:dyDescent="0.2">
      <c r="D55517" s="343"/>
    </row>
    <row r="55518" spans="4:4" x14ac:dyDescent="0.2">
      <c r="D55518" s="343"/>
    </row>
    <row r="55519" spans="4:4" x14ac:dyDescent="0.2">
      <c r="D55519" s="343"/>
    </row>
    <row r="55520" spans="4:4" x14ac:dyDescent="0.2">
      <c r="D55520" s="343"/>
    </row>
    <row r="55521" spans="4:4" x14ac:dyDescent="0.2">
      <c r="D55521" s="343"/>
    </row>
    <row r="55522" spans="4:4" x14ac:dyDescent="0.2">
      <c r="D55522" s="343"/>
    </row>
    <row r="55523" spans="4:4" x14ac:dyDescent="0.2">
      <c r="D55523" s="343"/>
    </row>
    <row r="55524" spans="4:4" x14ac:dyDescent="0.2">
      <c r="D55524" s="343"/>
    </row>
    <row r="55525" spans="4:4" x14ac:dyDescent="0.2">
      <c r="D55525" s="343"/>
    </row>
    <row r="55526" spans="4:4" x14ac:dyDescent="0.2">
      <c r="D55526" s="343"/>
    </row>
    <row r="55527" spans="4:4" x14ac:dyDescent="0.2">
      <c r="D55527" s="343"/>
    </row>
    <row r="55528" spans="4:4" x14ac:dyDescent="0.2">
      <c r="D55528" s="343"/>
    </row>
    <row r="55529" spans="4:4" x14ac:dyDescent="0.2">
      <c r="D55529" s="343"/>
    </row>
    <row r="55530" spans="4:4" x14ac:dyDescent="0.2">
      <c r="D55530" s="343"/>
    </row>
    <row r="55531" spans="4:4" x14ac:dyDescent="0.2">
      <c r="D55531" s="343"/>
    </row>
    <row r="55532" spans="4:4" x14ac:dyDescent="0.2">
      <c r="D55532" s="343"/>
    </row>
    <row r="55533" spans="4:4" x14ac:dyDescent="0.2">
      <c r="D55533" s="343"/>
    </row>
    <row r="55534" spans="4:4" x14ac:dyDescent="0.2">
      <c r="D55534" s="343"/>
    </row>
    <row r="55535" spans="4:4" x14ac:dyDescent="0.2">
      <c r="D55535" s="343"/>
    </row>
    <row r="55536" spans="4:4" x14ac:dyDescent="0.2">
      <c r="D55536" s="343"/>
    </row>
    <row r="55537" spans="4:4" x14ac:dyDescent="0.2">
      <c r="D55537" s="343"/>
    </row>
    <row r="55538" spans="4:4" x14ac:dyDescent="0.2">
      <c r="D55538" s="343"/>
    </row>
    <row r="55539" spans="4:4" x14ac:dyDescent="0.2">
      <c r="D55539" s="343"/>
    </row>
    <row r="55540" spans="4:4" x14ac:dyDescent="0.2">
      <c r="D55540" s="343"/>
    </row>
    <row r="55541" spans="4:4" x14ac:dyDescent="0.2">
      <c r="D55541" s="343"/>
    </row>
    <row r="55542" spans="4:4" x14ac:dyDescent="0.2">
      <c r="D55542" s="343"/>
    </row>
    <row r="55543" spans="4:4" x14ac:dyDescent="0.2">
      <c r="D55543" s="343"/>
    </row>
    <row r="55544" spans="4:4" x14ac:dyDescent="0.2">
      <c r="D55544" s="343"/>
    </row>
    <row r="55545" spans="4:4" x14ac:dyDescent="0.2">
      <c r="D55545" s="343"/>
    </row>
    <row r="55546" spans="4:4" x14ac:dyDescent="0.2">
      <c r="D55546" s="343"/>
    </row>
    <row r="55547" spans="4:4" x14ac:dyDescent="0.2">
      <c r="D55547" s="343"/>
    </row>
    <row r="55548" spans="4:4" x14ac:dyDescent="0.2">
      <c r="D55548" s="343"/>
    </row>
    <row r="55549" spans="4:4" x14ac:dyDescent="0.2">
      <c r="D55549" s="343"/>
    </row>
    <row r="55550" spans="4:4" x14ac:dyDescent="0.2">
      <c r="D55550" s="343"/>
    </row>
    <row r="55551" spans="4:4" x14ac:dyDescent="0.2">
      <c r="D55551" s="343"/>
    </row>
    <row r="55552" spans="4:4" x14ac:dyDescent="0.2">
      <c r="D55552" s="343"/>
    </row>
    <row r="55553" spans="4:4" x14ac:dyDescent="0.2">
      <c r="D55553" s="343"/>
    </row>
    <row r="55554" spans="4:4" x14ac:dyDescent="0.2">
      <c r="D55554" s="343"/>
    </row>
    <row r="55555" spans="4:4" x14ac:dyDescent="0.2">
      <c r="D55555" s="343"/>
    </row>
    <row r="55556" spans="4:4" x14ac:dyDescent="0.2">
      <c r="D55556" s="343"/>
    </row>
    <row r="55557" spans="4:4" x14ac:dyDescent="0.2">
      <c r="D55557" s="343"/>
    </row>
    <row r="55558" spans="4:4" x14ac:dyDescent="0.2">
      <c r="D55558" s="343"/>
    </row>
    <row r="55559" spans="4:4" x14ac:dyDescent="0.2">
      <c r="D55559" s="343"/>
    </row>
    <row r="55560" spans="4:4" x14ac:dyDescent="0.2">
      <c r="D55560" s="343"/>
    </row>
    <row r="55561" spans="4:4" x14ac:dyDescent="0.2">
      <c r="D55561" s="343"/>
    </row>
    <row r="55562" spans="4:4" x14ac:dyDescent="0.2">
      <c r="D55562" s="343"/>
    </row>
    <row r="55563" spans="4:4" x14ac:dyDescent="0.2">
      <c r="D55563" s="343"/>
    </row>
    <row r="55564" spans="4:4" x14ac:dyDescent="0.2">
      <c r="D55564" s="343"/>
    </row>
    <row r="55565" spans="4:4" x14ac:dyDescent="0.2">
      <c r="D55565" s="343"/>
    </row>
    <row r="55566" spans="4:4" x14ac:dyDescent="0.2">
      <c r="D55566" s="343"/>
    </row>
    <row r="55567" spans="4:4" x14ac:dyDescent="0.2">
      <c r="D55567" s="343"/>
    </row>
    <row r="55568" spans="4:4" x14ac:dyDescent="0.2">
      <c r="D55568" s="343"/>
    </row>
    <row r="55569" spans="4:4" x14ac:dyDescent="0.2">
      <c r="D55569" s="343"/>
    </row>
    <row r="55570" spans="4:4" x14ac:dyDescent="0.2">
      <c r="D55570" s="343"/>
    </row>
    <row r="55571" spans="4:4" x14ac:dyDescent="0.2">
      <c r="D55571" s="343"/>
    </row>
    <row r="55572" spans="4:4" x14ac:dyDescent="0.2">
      <c r="D55572" s="343"/>
    </row>
    <row r="55573" spans="4:4" x14ac:dyDescent="0.2">
      <c r="D55573" s="343"/>
    </row>
    <row r="55574" spans="4:4" x14ac:dyDescent="0.2">
      <c r="D55574" s="343"/>
    </row>
    <row r="55575" spans="4:4" x14ac:dyDescent="0.2">
      <c r="D55575" s="343"/>
    </row>
    <row r="55576" spans="4:4" x14ac:dyDescent="0.2">
      <c r="D55576" s="343"/>
    </row>
    <row r="55577" spans="4:4" x14ac:dyDescent="0.2">
      <c r="D55577" s="343"/>
    </row>
    <row r="55578" spans="4:4" x14ac:dyDescent="0.2">
      <c r="D55578" s="343"/>
    </row>
    <row r="55579" spans="4:4" x14ac:dyDescent="0.2">
      <c r="D55579" s="343"/>
    </row>
    <row r="55580" spans="4:4" x14ac:dyDescent="0.2">
      <c r="D55580" s="343"/>
    </row>
    <row r="55581" spans="4:4" x14ac:dyDescent="0.2">
      <c r="D55581" s="343"/>
    </row>
    <row r="55582" spans="4:4" x14ac:dyDescent="0.2">
      <c r="D55582" s="343"/>
    </row>
    <row r="55583" spans="4:4" x14ac:dyDescent="0.2">
      <c r="D55583" s="343"/>
    </row>
    <row r="55584" spans="4:4" x14ac:dyDescent="0.2">
      <c r="D55584" s="343"/>
    </row>
    <row r="55585" spans="4:4" x14ac:dyDescent="0.2">
      <c r="D55585" s="343"/>
    </row>
    <row r="55586" spans="4:4" x14ac:dyDescent="0.2">
      <c r="D55586" s="343"/>
    </row>
    <row r="55587" spans="4:4" x14ac:dyDescent="0.2">
      <c r="D55587" s="343"/>
    </row>
    <row r="55588" spans="4:4" x14ac:dyDescent="0.2">
      <c r="D55588" s="343"/>
    </row>
    <row r="55589" spans="4:4" x14ac:dyDescent="0.2">
      <c r="D55589" s="343"/>
    </row>
    <row r="55590" spans="4:4" x14ac:dyDescent="0.2">
      <c r="D55590" s="343"/>
    </row>
    <row r="55591" spans="4:4" x14ac:dyDescent="0.2">
      <c r="D55591" s="343"/>
    </row>
    <row r="55592" spans="4:4" x14ac:dyDescent="0.2">
      <c r="D55592" s="343"/>
    </row>
    <row r="55593" spans="4:4" x14ac:dyDescent="0.2">
      <c r="D55593" s="343"/>
    </row>
    <row r="55594" spans="4:4" x14ac:dyDescent="0.2">
      <c r="D55594" s="343"/>
    </row>
    <row r="55595" spans="4:4" x14ac:dyDescent="0.2">
      <c r="D55595" s="343"/>
    </row>
    <row r="55596" spans="4:4" x14ac:dyDescent="0.2">
      <c r="D55596" s="343"/>
    </row>
    <row r="55597" spans="4:4" x14ac:dyDescent="0.2">
      <c r="D55597" s="343"/>
    </row>
    <row r="55598" spans="4:4" x14ac:dyDescent="0.2">
      <c r="D55598" s="343"/>
    </row>
    <row r="55599" spans="4:4" x14ac:dyDescent="0.2">
      <c r="D55599" s="343"/>
    </row>
    <row r="55600" spans="4:4" x14ac:dyDescent="0.2">
      <c r="D55600" s="343"/>
    </row>
    <row r="55601" spans="4:4" x14ac:dyDescent="0.2">
      <c r="D55601" s="343"/>
    </row>
    <row r="55602" spans="4:4" x14ac:dyDescent="0.2">
      <c r="D55602" s="343"/>
    </row>
    <row r="55603" spans="4:4" x14ac:dyDescent="0.2">
      <c r="D55603" s="343"/>
    </row>
    <row r="55604" spans="4:4" x14ac:dyDescent="0.2">
      <c r="D55604" s="343"/>
    </row>
    <row r="55605" spans="4:4" x14ac:dyDescent="0.2">
      <c r="D55605" s="343"/>
    </row>
    <row r="55606" spans="4:4" x14ac:dyDescent="0.2">
      <c r="D55606" s="343"/>
    </row>
    <row r="55607" spans="4:4" x14ac:dyDescent="0.2">
      <c r="D55607" s="343"/>
    </row>
    <row r="55608" spans="4:4" x14ac:dyDescent="0.2">
      <c r="D55608" s="343"/>
    </row>
    <row r="55609" spans="4:4" x14ac:dyDescent="0.2">
      <c r="D55609" s="343"/>
    </row>
    <row r="55610" spans="4:4" x14ac:dyDescent="0.2">
      <c r="D55610" s="343"/>
    </row>
    <row r="55611" spans="4:4" x14ac:dyDescent="0.2">
      <c r="D55611" s="343"/>
    </row>
    <row r="55612" spans="4:4" x14ac:dyDescent="0.2">
      <c r="D55612" s="343"/>
    </row>
    <row r="55613" spans="4:4" x14ac:dyDescent="0.2">
      <c r="D55613" s="343"/>
    </row>
    <row r="55614" spans="4:4" x14ac:dyDescent="0.2">
      <c r="D55614" s="343"/>
    </row>
    <row r="55615" spans="4:4" x14ac:dyDescent="0.2">
      <c r="D55615" s="343"/>
    </row>
    <row r="55616" spans="4:4" x14ac:dyDescent="0.2">
      <c r="D55616" s="343"/>
    </row>
    <row r="55617" spans="4:4" x14ac:dyDescent="0.2">
      <c r="D55617" s="343"/>
    </row>
    <row r="55618" spans="4:4" x14ac:dyDescent="0.2">
      <c r="D55618" s="343"/>
    </row>
    <row r="55619" spans="4:4" x14ac:dyDescent="0.2">
      <c r="D55619" s="343"/>
    </row>
    <row r="55620" spans="4:4" x14ac:dyDescent="0.2">
      <c r="D55620" s="343"/>
    </row>
    <row r="55621" spans="4:4" x14ac:dyDescent="0.2">
      <c r="D55621" s="343"/>
    </row>
    <row r="55622" spans="4:4" x14ac:dyDescent="0.2">
      <c r="D55622" s="343"/>
    </row>
    <row r="55623" spans="4:4" x14ac:dyDescent="0.2">
      <c r="D55623" s="343"/>
    </row>
    <row r="55624" spans="4:4" x14ac:dyDescent="0.2">
      <c r="D55624" s="343"/>
    </row>
    <row r="55625" spans="4:4" x14ac:dyDescent="0.2">
      <c r="D55625" s="343"/>
    </row>
    <row r="55626" spans="4:4" x14ac:dyDescent="0.2">
      <c r="D55626" s="343"/>
    </row>
    <row r="55627" spans="4:4" x14ac:dyDescent="0.2">
      <c r="D55627" s="343"/>
    </row>
    <row r="55628" spans="4:4" x14ac:dyDescent="0.2">
      <c r="D55628" s="343"/>
    </row>
    <row r="55629" spans="4:4" x14ac:dyDescent="0.2">
      <c r="D55629" s="343"/>
    </row>
    <row r="55630" spans="4:4" x14ac:dyDescent="0.2">
      <c r="D55630" s="343"/>
    </row>
    <row r="55631" spans="4:4" x14ac:dyDescent="0.2">
      <c r="D55631" s="343"/>
    </row>
    <row r="55632" spans="4:4" x14ac:dyDescent="0.2">
      <c r="D55632" s="343"/>
    </row>
    <row r="55633" spans="4:4" x14ac:dyDescent="0.2">
      <c r="D55633" s="343"/>
    </row>
    <row r="55634" spans="4:4" x14ac:dyDescent="0.2">
      <c r="D55634" s="343"/>
    </row>
    <row r="55635" spans="4:4" x14ac:dyDescent="0.2">
      <c r="D55635" s="343"/>
    </row>
    <row r="55636" spans="4:4" x14ac:dyDescent="0.2">
      <c r="D55636" s="343"/>
    </row>
    <row r="55637" spans="4:4" x14ac:dyDescent="0.2">
      <c r="D55637" s="343"/>
    </row>
    <row r="55638" spans="4:4" x14ac:dyDescent="0.2">
      <c r="D55638" s="343"/>
    </row>
    <row r="55639" spans="4:4" x14ac:dyDescent="0.2">
      <c r="D55639" s="343"/>
    </row>
    <row r="55640" spans="4:4" x14ac:dyDescent="0.2">
      <c r="D55640" s="343"/>
    </row>
    <row r="55641" spans="4:4" x14ac:dyDescent="0.2">
      <c r="D55641" s="343"/>
    </row>
    <row r="55642" spans="4:4" x14ac:dyDescent="0.2">
      <c r="D55642" s="343"/>
    </row>
    <row r="55643" spans="4:4" x14ac:dyDescent="0.2">
      <c r="D55643" s="343"/>
    </row>
    <row r="55644" spans="4:4" x14ac:dyDescent="0.2">
      <c r="D55644" s="343"/>
    </row>
    <row r="55645" spans="4:4" x14ac:dyDescent="0.2">
      <c r="D55645" s="343"/>
    </row>
    <row r="55646" spans="4:4" x14ac:dyDescent="0.2">
      <c r="D55646" s="343"/>
    </row>
    <row r="55647" spans="4:4" x14ac:dyDescent="0.2">
      <c r="D55647" s="343"/>
    </row>
    <row r="55648" spans="4:4" x14ac:dyDescent="0.2">
      <c r="D55648" s="343"/>
    </row>
    <row r="55649" spans="4:4" x14ac:dyDescent="0.2">
      <c r="D55649" s="343"/>
    </row>
    <row r="55650" spans="4:4" x14ac:dyDescent="0.2">
      <c r="D55650" s="343"/>
    </row>
    <row r="55651" spans="4:4" x14ac:dyDescent="0.2">
      <c r="D55651" s="343"/>
    </row>
    <row r="55652" spans="4:4" x14ac:dyDescent="0.2">
      <c r="D55652" s="343"/>
    </row>
    <row r="55653" spans="4:4" x14ac:dyDescent="0.2">
      <c r="D55653" s="343"/>
    </row>
    <row r="55654" spans="4:4" x14ac:dyDescent="0.2">
      <c r="D55654" s="343"/>
    </row>
    <row r="55655" spans="4:4" x14ac:dyDescent="0.2">
      <c r="D55655" s="343"/>
    </row>
    <row r="55656" spans="4:4" x14ac:dyDescent="0.2">
      <c r="D55656" s="343"/>
    </row>
    <row r="55657" spans="4:4" x14ac:dyDescent="0.2">
      <c r="D55657" s="343"/>
    </row>
    <row r="55658" spans="4:4" x14ac:dyDescent="0.2">
      <c r="D55658" s="343"/>
    </row>
    <row r="55659" spans="4:4" x14ac:dyDescent="0.2">
      <c r="D55659" s="343"/>
    </row>
    <row r="55660" spans="4:4" x14ac:dyDescent="0.2">
      <c r="D55660" s="343"/>
    </row>
    <row r="55661" spans="4:4" x14ac:dyDescent="0.2">
      <c r="D55661" s="343"/>
    </row>
    <row r="55662" spans="4:4" x14ac:dyDescent="0.2">
      <c r="D55662" s="343"/>
    </row>
    <row r="55663" spans="4:4" x14ac:dyDescent="0.2">
      <c r="D55663" s="343"/>
    </row>
    <row r="55664" spans="4:4" x14ac:dyDescent="0.2">
      <c r="D55664" s="343"/>
    </row>
    <row r="55665" spans="4:4" x14ac:dyDescent="0.2">
      <c r="D55665" s="343"/>
    </row>
    <row r="55666" spans="4:4" x14ac:dyDescent="0.2">
      <c r="D55666" s="343"/>
    </row>
    <row r="55667" spans="4:4" x14ac:dyDescent="0.2">
      <c r="D55667" s="343"/>
    </row>
    <row r="55668" spans="4:4" x14ac:dyDescent="0.2">
      <c r="D55668" s="343"/>
    </row>
    <row r="55669" spans="4:4" x14ac:dyDescent="0.2">
      <c r="D55669" s="343"/>
    </row>
    <row r="55670" spans="4:4" x14ac:dyDescent="0.2">
      <c r="D55670" s="343"/>
    </row>
    <row r="55671" spans="4:4" x14ac:dyDescent="0.2">
      <c r="D55671" s="343"/>
    </row>
    <row r="55672" spans="4:4" x14ac:dyDescent="0.2">
      <c r="D55672" s="343"/>
    </row>
    <row r="55673" spans="4:4" x14ac:dyDescent="0.2">
      <c r="D55673" s="343"/>
    </row>
    <row r="55674" spans="4:4" x14ac:dyDescent="0.2">
      <c r="D55674" s="343"/>
    </row>
    <row r="55675" spans="4:4" x14ac:dyDescent="0.2">
      <c r="D55675" s="343"/>
    </row>
    <row r="55676" spans="4:4" x14ac:dyDescent="0.2">
      <c r="D55676" s="343"/>
    </row>
    <row r="55677" spans="4:4" x14ac:dyDescent="0.2">
      <c r="D55677" s="343"/>
    </row>
    <row r="55678" spans="4:4" x14ac:dyDescent="0.2">
      <c r="D55678" s="343"/>
    </row>
    <row r="55679" spans="4:4" x14ac:dyDescent="0.2">
      <c r="D55679" s="343"/>
    </row>
    <row r="55680" spans="4:4" x14ac:dyDescent="0.2">
      <c r="D55680" s="343"/>
    </row>
    <row r="55681" spans="4:4" x14ac:dyDescent="0.2">
      <c r="D55681" s="343"/>
    </row>
    <row r="55682" spans="4:4" x14ac:dyDescent="0.2">
      <c r="D55682" s="343"/>
    </row>
    <row r="55683" spans="4:4" x14ac:dyDescent="0.2">
      <c r="D55683" s="343"/>
    </row>
    <row r="55684" spans="4:4" x14ac:dyDescent="0.2">
      <c r="D55684" s="343"/>
    </row>
    <row r="55685" spans="4:4" x14ac:dyDescent="0.2">
      <c r="D55685" s="343"/>
    </row>
    <row r="55686" spans="4:4" x14ac:dyDescent="0.2">
      <c r="D55686" s="343"/>
    </row>
    <row r="55687" spans="4:4" x14ac:dyDescent="0.2">
      <c r="D55687" s="343"/>
    </row>
    <row r="55688" spans="4:4" x14ac:dyDescent="0.2">
      <c r="D55688" s="343"/>
    </row>
    <row r="55689" spans="4:4" x14ac:dyDescent="0.2">
      <c r="D55689" s="343"/>
    </row>
    <row r="55690" spans="4:4" x14ac:dyDescent="0.2">
      <c r="D55690" s="343"/>
    </row>
    <row r="55691" spans="4:4" x14ac:dyDescent="0.2">
      <c r="D55691" s="343"/>
    </row>
    <row r="55692" spans="4:4" x14ac:dyDescent="0.2">
      <c r="D55692" s="343"/>
    </row>
    <row r="55693" spans="4:4" x14ac:dyDescent="0.2">
      <c r="D55693" s="343"/>
    </row>
    <row r="55694" spans="4:4" x14ac:dyDescent="0.2">
      <c r="D55694" s="343"/>
    </row>
    <row r="55695" spans="4:4" x14ac:dyDescent="0.2">
      <c r="D55695" s="343"/>
    </row>
    <row r="55696" spans="4:4" x14ac:dyDescent="0.2">
      <c r="D55696" s="343"/>
    </row>
    <row r="55697" spans="4:4" x14ac:dyDescent="0.2">
      <c r="D55697" s="343"/>
    </row>
    <row r="55698" spans="4:4" x14ac:dyDescent="0.2">
      <c r="D55698" s="343"/>
    </row>
    <row r="55699" spans="4:4" x14ac:dyDescent="0.2">
      <c r="D55699" s="343"/>
    </row>
    <row r="55700" spans="4:4" x14ac:dyDescent="0.2">
      <c r="D55700" s="343"/>
    </row>
    <row r="55701" spans="4:4" x14ac:dyDescent="0.2">
      <c r="D55701" s="343"/>
    </row>
    <row r="55702" spans="4:4" x14ac:dyDescent="0.2">
      <c r="D55702" s="343"/>
    </row>
    <row r="55703" spans="4:4" x14ac:dyDescent="0.2">
      <c r="D55703" s="343"/>
    </row>
    <row r="55704" spans="4:4" x14ac:dyDescent="0.2">
      <c r="D55704" s="343"/>
    </row>
    <row r="55705" spans="4:4" x14ac:dyDescent="0.2">
      <c r="D55705" s="343"/>
    </row>
    <row r="55706" spans="4:4" x14ac:dyDescent="0.2">
      <c r="D55706" s="343"/>
    </row>
    <row r="55707" spans="4:4" x14ac:dyDescent="0.2">
      <c r="D55707" s="343"/>
    </row>
    <row r="55708" spans="4:4" x14ac:dyDescent="0.2">
      <c r="D55708" s="343"/>
    </row>
    <row r="55709" spans="4:4" x14ac:dyDescent="0.2">
      <c r="D55709" s="343"/>
    </row>
    <row r="55710" spans="4:4" x14ac:dyDescent="0.2">
      <c r="D55710" s="343"/>
    </row>
    <row r="55711" spans="4:4" x14ac:dyDescent="0.2">
      <c r="D55711" s="343"/>
    </row>
    <row r="55712" spans="4:4" x14ac:dyDescent="0.2">
      <c r="D55712" s="343"/>
    </row>
    <row r="55713" spans="4:4" x14ac:dyDescent="0.2">
      <c r="D55713" s="343"/>
    </row>
    <row r="55714" spans="4:4" x14ac:dyDescent="0.2">
      <c r="D55714" s="343"/>
    </row>
    <row r="55715" spans="4:4" x14ac:dyDescent="0.2">
      <c r="D55715" s="343"/>
    </row>
    <row r="55716" spans="4:4" x14ac:dyDescent="0.2">
      <c r="D55716" s="343"/>
    </row>
    <row r="55717" spans="4:4" x14ac:dyDescent="0.2">
      <c r="D55717" s="343"/>
    </row>
    <row r="55718" spans="4:4" x14ac:dyDescent="0.2">
      <c r="D55718" s="343"/>
    </row>
    <row r="55719" spans="4:4" x14ac:dyDescent="0.2">
      <c r="D55719" s="343"/>
    </row>
    <row r="55720" spans="4:4" x14ac:dyDescent="0.2">
      <c r="D55720" s="343"/>
    </row>
    <row r="55721" spans="4:4" x14ac:dyDescent="0.2">
      <c r="D55721" s="343"/>
    </row>
    <row r="55722" spans="4:4" x14ac:dyDescent="0.2">
      <c r="D55722" s="343"/>
    </row>
    <row r="55723" spans="4:4" x14ac:dyDescent="0.2">
      <c r="D55723" s="343"/>
    </row>
    <row r="55724" spans="4:4" x14ac:dyDescent="0.2">
      <c r="D55724" s="343"/>
    </row>
    <row r="55725" spans="4:4" x14ac:dyDescent="0.2">
      <c r="D55725" s="343"/>
    </row>
    <row r="55726" spans="4:4" x14ac:dyDescent="0.2">
      <c r="D55726" s="343"/>
    </row>
    <row r="55727" spans="4:4" x14ac:dyDescent="0.2">
      <c r="D55727" s="343"/>
    </row>
    <row r="55728" spans="4:4" x14ac:dyDescent="0.2">
      <c r="D55728" s="343"/>
    </row>
    <row r="55729" spans="4:4" x14ac:dyDescent="0.2">
      <c r="D55729" s="343"/>
    </row>
    <row r="55730" spans="4:4" x14ac:dyDescent="0.2">
      <c r="D55730" s="343"/>
    </row>
    <row r="55731" spans="4:4" x14ac:dyDescent="0.2">
      <c r="D55731" s="343"/>
    </row>
    <row r="55732" spans="4:4" x14ac:dyDescent="0.2">
      <c r="D55732" s="343"/>
    </row>
    <row r="55733" spans="4:4" x14ac:dyDescent="0.2">
      <c r="D55733" s="343"/>
    </row>
    <row r="55734" spans="4:4" x14ac:dyDescent="0.2">
      <c r="D55734" s="343"/>
    </row>
    <row r="55735" spans="4:4" x14ac:dyDescent="0.2">
      <c r="D55735" s="343"/>
    </row>
    <row r="55736" spans="4:4" x14ac:dyDescent="0.2">
      <c r="D55736" s="343"/>
    </row>
    <row r="55737" spans="4:4" x14ac:dyDescent="0.2">
      <c r="D55737" s="343"/>
    </row>
    <row r="55738" spans="4:4" x14ac:dyDescent="0.2">
      <c r="D55738" s="343"/>
    </row>
    <row r="55739" spans="4:4" x14ac:dyDescent="0.2">
      <c r="D55739" s="343"/>
    </row>
    <row r="55740" spans="4:4" x14ac:dyDescent="0.2">
      <c r="D55740" s="343"/>
    </row>
    <row r="55741" spans="4:4" x14ac:dyDescent="0.2">
      <c r="D55741" s="343"/>
    </row>
    <row r="55742" spans="4:4" x14ac:dyDescent="0.2">
      <c r="D55742" s="343"/>
    </row>
    <row r="55743" spans="4:4" x14ac:dyDescent="0.2">
      <c r="D55743" s="343"/>
    </row>
    <row r="55744" spans="4:4" x14ac:dyDescent="0.2">
      <c r="D55744" s="343"/>
    </row>
    <row r="55745" spans="4:4" x14ac:dyDescent="0.2">
      <c r="D55745" s="343"/>
    </row>
    <row r="55746" spans="4:4" x14ac:dyDescent="0.2">
      <c r="D55746" s="343"/>
    </row>
    <row r="55747" spans="4:4" x14ac:dyDescent="0.2">
      <c r="D55747" s="343"/>
    </row>
    <row r="55748" spans="4:4" x14ac:dyDescent="0.2">
      <c r="D55748" s="343"/>
    </row>
    <row r="55749" spans="4:4" x14ac:dyDescent="0.2">
      <c r="D55749" s="343"/>
    </row>
    <row r="55750" spans="4:4" x14ac:dyDescent="0.2">
      <c r="D55750" s="343"/>
    </row>
    <row r="55751" spans="4:4" x14ac:dyDescent="0.2">
      <c r="D55751" s="343"/>
    </row>
    <row r="55752" spans="4:4" x14ac:dyDescent="0.2">
      <c r="D55752" s="343"/>
    </row>
    <row r="55753" spans="4:4" x14ac:dyDescent="0.2">
      <c r="D55753" s="343"/>
    </row>
    <row r="55754" spans="4:4" x14ac:dyDescent="0.2">
      <c r="D55754" s="343"/>
    </row>
    <row r="55755" spans="4:4" x14ac:dyDescent="0.2">
      <c r="D55755" s="343"/>
    </row>
    <row r="55756" spans="4:4" x14ac:dyDescent="0.2">
      <c r="D55756" s="343"/>
    </row>
    <row r="55757" spans="4:4" x14ac:dyDescent="0.2">
      <c r="D55757" s="343"/>
    </row>
    <row r="55758" spans="4:4" x14ac:dyDescent="0.2">
      <c r="D55758" s="343"/>
    </row>
    <row r="55759" spans="4:4" x14ac:dyDescent="0.2">
      <c r="D55759" s="343"/>
    </row>
    <row r="55760" spans="4:4" x14ac:dyDescent="0.2">
      <c r="D55760" s="343"/>
    </row>
    <row r="55761" spans="4:4" x14ac:dyDescent="0.2">
      <c r="D55761" s="343"/>
    </row>
    <row r="55762" spans="4:4" x14ac:dyDescent="0.2">
      <c r="D55762" s="343"/>
    </row>
    <row r="55763" spans="4:4" x14ac:dyDescent="0.2">
      <c r="D55763" s="343"/>
    </row>
    <row r="55764" spans="4:4" x14ac:dyDescent="0.2">
      <c r="D55764" s="343"/>
    </row>
    <row r="55765" spans="4:4" x14ac:dyDescent="0.2">
      <c r="D55765" s="343"/>
    </row>
    <row r="55766" spans="4:4" x14ac:dyDescent="0.2">
      <c r="D55766" s="343"/>
    </row>
    <row r="55767" spans="4:4" x14ac:dyDescent="0.2">
      <c r="D55767" s="343"/>
    </row>
    <row r="55768" spans="4:4" x14ac:dyDescent="0.2">
      <c r="D55768" s="343"/>
    </row>
    <row r="55769" spans="4:4" x14ac:dyDescent="0.2">
      <c r="D55769" s="343"/>
    </row>
    <row r="55770" spans="4:4" x14ac:dyDescent="0.2">
      <c r="D55770" s="343"/>
    </row>
    <row r="55771" spans="4:4" x14ac:dyDescent="0.2">
      <c r="D55771" s="343"/>
    </row>
    <row r="55772" spans="4:4" x14ac:dyDescent="0.2">
      <c r="D55772" s="343"/>
    </row>
    <row r="55773" spans="4:4" x14ac:dyDescent="0.2">
      <c r="D55773" s="343"/>
    </row>
    <row r="55774" spans="4:4" x14ac:dyDescent="0.2">
      <c r="D55774" s="343"/>
    </row>
    <row r="55775" spans="4:4" x14ac:dyDescent="0.2">
      <c r="D55775" s="343"/>
    </row>
    <row r="55776" spans="4:4" x14ac:dyDescent="0.2">
      <c r="D55776" s="343"/>
    </row>
    <row r="55777" spans="4:4" x14ac:dyDescent="0.2">
      <c r="D55777" s="343"/>
    </row>
    <row r="55778" spans="4:4" x14ac:dyDescent="0.2">
      <c r="D55778" s="343"/>
    </row>
    <row r="55779" spans="4:4" x14ac:dyDescent="0.2">
      <c r="D55779" s="343"/>
    </row>
    <row r="55780" spans="4:4" x14ac:dyDescent="0.2">
      <c r="D55780" s="343"/>
    </row>
    <row r="55781" spans="4:4" x14ac:dyDescent="0.2">
      <c r="D55781" s="343"/>
    </row>
    <row r="55782" spans="4:4" x14ac:dyDescent="0.2">
      <c r="D55782" s="343"/>
    </row>
    <row r="55783" spans="4:4" x14ac:dyDescent="0.2">
      <c r="D55783" s="343"/>
    </row>
    <row r="55784" spans="4:4" x14ac:dyDescent="0.2">
      <c r="D55784" s="343"/>
    </row>
    <row r="55785" spans="4:4" x14ac:dyDescent="0.2">
      <c r="D55785" s="343"/>
    </row>
    <row r="55786" spans="4:4" x14ac:dyDescent="0.2">
      <c r="D55786" s="343"/>
    </row>
    <row r="55787" spans="4:4" x14ac:dyDescent="0.2">
      <c r="D55787" s="343"/>
    </row>
    <row r="55788" spans="4:4" x14ac:dyDescent="0.2">
      <c r="D55788" s="343"/>
    </row>
    <row r="55789" spans="4:4" x14ac:dyDescent="0.2">
      <c r="D55789" s="343"/>
    </row>
    <row r="55790" spans="4:4" x14ac:dyDescent="0.2">
      <c r="D55790" s="343"/>
    </row>
    <row r="55791" spans="4:4" x14ac:dyDescent="0.2">
      <c r="D55791" s="343"/>
    </row>
    <row r="55792" spans="4:4" x14ac:dyDescent="0.2">
      <c r="D55792" s="343"/>
    </row>
    <row r="55793" spans="4:4" x14ac:dyDescent="0.2">
      <c r="D55793" s="343"/>
    </row>
    <row r="55794" spans="4:4" x14ac:dyDescent="0.2">
      <c r="D55794" s="343"/>
    </row>
    <row r="55795" spans="4:4" x14ac:dyDescent="0.2">
      <c r="D55795" s="343"/>
    </row>
    <row r="55796" spans="4:4" x14ac:dyDescent="0.2">
      <c r="D55796" s="343"/>
    </row>
    <row r="55797" spans="4:4" x14ac:dyDescent="0.2">
      <c r="D55797" s="343"/>
    </row>
    <row r="55798" spans="4:4" x14ac:dyDescent="0.2">
      <c r="D55798" s="343"/>
    </row>
    <row r="55799" spans="4:4" x14ac:dyDescent="0.2">
      <c r="D55799" s="343"/>
    </row>
    <row r="55800" spans="4:4" x14ac:dyDescent="0.2">
      <c r="D55800" s="343"/>
    </row>
    <row r="55801" spans="4:4" x14ac:dyDescent="0.2">
      <c r="D55801" s="343"/>
    </row>
    <row r="55802" spans="4:4" x14ac:dyDescent="0.2">
      <c r="D55802" s="343"/>
    </row>
    <row r="55803" spans="4:4" x14ac:dyDescent="0.2">
      <c r="D55803" s="343"/>
    </row>
    <row r="55804" spans="4:4" x14ac:dyDescent="0.2">
      <c r="D55804" s="343"/>
    </row>
    <row r="55805" spans="4:4" x14ac:dyDescent="0.2">
      <c r="D55805" s="343"/>
    </row>
    <row r="55806" spans="4:4" x14ac:dyDescent="0.2">
      <c r="D55806" s="343"/>
    </row>
    <row r="55807" spans="4:4" x14ac:dyDescent="0.2">
      <c r="D55807" s="343"/>
    </row>
    <row r="55808" spans="4:4" x14ac:dyDescent="0.2">
      <c r="D55808" s="343"/>
    </row>
    <row r="55809" spans="4:4" x14ac:dyDescent="0.2">
      <c r="D55809" s="343"/>
    </row>
    <row r="55810" spans="4:4" x14ac:dyDescent="0.2">
      <c r="D55810" s="343"/>
    </row>
    <row r="55811" spans="4:4" x14ac:dyDescent="0.2">
      <c r="D55811" s="343"/>
    </row>
    <row r="55812" spans="4:4" x14ac:dyDescent="0.2">
      <c r="D55812" s="343"/>
    </row>
    <row r="55813" spans="4:4" x14ac:dyDescent="0.2">
      <c r="D55813" s="343"/>
    </row>
    <row r="55814" spans="4:4" x14ac:dyDescent="0.2">
      <c r="D55814" s="343"/>
    </row>
    <row r="55815" spans="4:4" x14ac:dyDescent="0.2">
      <c r="D55815" s="343"/>
    </row>
    <row r="55816" spans="4:4" x14ac:dyDescent="0.2">
      <c r="D55816" s="343"/>
    </row>
    <row r="55817" spans="4:4" x14ac:dyDescent="0.2">
      <c r="D55817" s="343"/>
    </row>
    <row r="55818" spans="4:4" x14ac:dyDescent="0.2">
      <c r="D55818" s="343"/>
    </row>
    <row r="55819" spans="4:4" x14ac:dyDescent="0.2">
      <c r="D55819" s="343"/>
    </row>
    <row r="55820" spans="4:4" x14ac:dyDescent="0.2">
      <c r="D55820" s="343"/>
    </row>
    <row r="55821" spans="4:4" x14ac:dyDescent="0.2">
      <c r="D55821" s="343"/>
    </row>
    <row r="55822" spans="4:4" x14ac:dyDescent="0.2">
      <c r="D55822" s="343"/>
    </row>
    <row r="55823" spans="4:4" x14ac:dyDescent="0.2">
      <c r="D55823" s="343"/>
    </row>
    <row r="55824" spans="4:4" x14ac:dyDescent="0.2">
      <c r="D55824" s="343"/>
    </row>
    <row r="55825" spans="4:4" x14ac:dyDescent="0.2">
      <c r="D55825" s="343"/>
    </row>
    <row r="55826" spans="4:4" x14ac:dyDescent="0.2">
      <c r="D55826" s="343"/>
    </row>
    <row r="55827" spans="4:4" x14ac:dyDescent="0.2">
      <c r="D55827" s="343"/>
    </row>
    <row r="55828" spans="4:4" x14ac:dyDescent="0.2">
      <c r="D55828" s="343"/>
    </row>
    <row r="55829" spans="4:4" x14ac:dyDescent="0.2">
      <c r="D55829" s="343"/>
    </row>
    <row r="55830" spans="4:4" x14ac:dyDescent="0.2">
      <c r="D55830" s="343"/>
    </row>
    <row r="55831" spans="4:4" x14ac:dyDescent="0.2">
      <c r="D55831" s="343"/>
    </row>
    <row r="55832" spans="4:4" x14ac:dyDescent="0.2">
      <c r="D55832" s="343"/>
    </row>
    <row r="55833" spans="4:4" x14ac:dyDescent="0.2">
      <c r="D55833" s="343"/>
    </row>
    <row r="55834" spans="4:4" x14ac:dyDescent="0.2">
      <c r="D55834" s="343"/>
    </row>
    <row r="55835" spans="4:4" x14ac:dyDescent="0.2">
      <c r="D55835" s="343"/>
    </row>
    <row r="55836" spans="4:4" x14ac:dyDescent="0.2">
      <c r="D55836" s="343"/>
    </row>
    <row r="55837" spans="4:4" x14ac:dyDescent="0.2">
      <c r="D55837" s="343"/>
    </row>
    <row r="55838" spans="4:4" x14ac:dyDescent="0.2">
      <c r="D55838" s="343"/>
    </row>
    <row r="55839" spans="4:4" x14ac:dyDescent="0.2">
      <c r="D55839" s="343"/>
    </row>
    <row r="55840" spans="4:4" x14ac:dyDescent="0.2">
      <c r="D55840" s="343"/>
    </row>
    <row r="55841" spans="4:4" x14ac:dyDescent="0.2">
      <c r="D55841" s="343"/>
    </row>
    <row r="55842" spans="4:4" x14ac:dyDescent="0.2">
      <c r="D55842" s="343"/>
    </row>
    <row r="55843" spans="4:4" x14ac:dyDescent="0.2">
      <c r="D55843" s="343"/>
    </row>
    <row r="55844" spans="4:4" x14ac:dyDescent="0.2">
      <c r="D55844" s="343"/>
    </row>
    <row r="55845" spans="4:4" x14ac:dyDescent="0.2">
      <c r="D55845" s="343"/>
    </row>
    <row r="55846" spans="4:4" x14ac:dyDescent="0.2">
      <c r="D55846" s="343"/>
    </row>
    <row r="55847" spans="4:4" x14ac:dyDescent="0.2">
      <c r="D55847" s="343"/>
    </row>
    <row r="55848" spans="4:4" x14ac:dyDescent="0.2">
      <c r="D55848" s="343"/>
    </row>
    <row r="55849" spans="4:4" x14ac:dyDescent="0.2">
      <c r="D55849" s="343"/>
    </row>
    <row r="55850" spans="4:4" x14ac:dyDescent="0.2">
      <c r="D55850" s="343"/>
    </row>
    <row r="55851" spans="4:4" x14ac:dyDescent="0.2">
      <c r="D55851" s="343"/>
    </row>
    <row r="55852" spans="4:4" x14ac:dyDescent="0.2">
      <c r="D55852" s="343"/>
    </row>
    <row r="55853" spans="4:4" x14ac:dyDescent="0.2">
      <c r="D55853" s="343"/>
    </row>
    <row r="55854" spans="4:4" x14ac:dyDescent="0.2">
      <c r="D55854" s="343"/>
    </row>
    <row r="55855" spans="4:4" x14ac:dyDescent="0.2">
      <c r="D55855" s="343"/>
    </row>
    <row r="55856" spans="4:4" x14ac:dyDescent="0.2">
      <c r="D55856" s="343"/>
    </row>
    <row r="55857" spans="4:4" x14ac:dyDescent="0.2">
      <c r="D55857" s="343"/>
    </row>
    <row r="55858" spans="4:4" x14ac:dyDescent="0.2">
      <c r="D55858" s="343"/>
    </row>
    <row r="55859" spans="4:4" x14ac:dyDescent="0.2">
      <c r="D55859" s="343"/>
    </row>
    <row r="55860" spans="4:4" x14ac:dyDescent="0.2">
      <c r="D55860" s="343"/>
    </row>
    <row r="55861" spans="4:4" x14ac:dyDescent="0.2">
      <c r="D55861" s="343"/>
    </row>
    <row r="55862" spans="4:4" x14ac:dyDescent="0.2">
      <c r="D55862" s="343"/>
    </row>
    <row r="55863" spans="4:4" x14ac:dyDescent="0.2">
      <c r="D55863" s="343"/>
    </row>
    <row r="55864" spans="4:4" x14ac:dyDescent="0.2">
      <c r="D55864" s="343"/>
    </row>
    <row r="55865" spans="4:4" x14ac:dyDescent="0.2">
      <c r="D55865" s="343"/>
    </row>
    <row r="55866" spans="4:4" x14ac:dyDescent="0.2">
      <c r="D55866" s="343"/>
    </row>
    <row r="55867" spans="4:4" x14ac:dyDescent="0.2">
      <c r="D55867" s="343"/>
    </row>
    <row r="55868" spans="4:4" x14ac:dyDescent="0.2">
      <c r="D55868" s="343"/>
    </row>
    <row r="55869" spans="4:4" x14ac:dyDescent="0.2">
      <c r="D55869" s="343"/>
    </row>
    <row r="55870" spans="4:4" x14ac:dyDescent="0.2">
      <c r="D55870" s="343"/>
    </row>
    <row r="55871" spans="4:4" x14ac:dyDescent="0.2">
      <c r="D55871" s="343"/>
    </row>
    <row r="55872" spans="4:4" x14ac:dyDescent="0.2">
      <c r="D55872" s="343"/>
    </row>
    <row r="55873" spans="4:4" x14ac:dyDescent="0.2">
      <c r="D55873" s="343"/>
    </row>
    <row r="55874" spans="4:4" x14ac:dyDescent="0.2">
      <c r="D55874" s="343"/>
    </row>
    <row r="55875" spans="4:4" x14ac:dyDescent="0.2">
      <c r="D55875" s="343"/>
    </row>
    <row r="55876" spans="4:4" x14ac:dyDescent="0.2">
      <c r="D55876" s="343"/>
    </row>
    <row r="55877" spans="4:4" x14ac:dyDescent="0.2">
      <c r="D55877" s="343"/>
    </row>
    <row r="55878" spans="4:4" x14ac:dyDescent="0.2">
      <c r="D55878" s="343"/>
    </row>
    <row r="55879" spans="4:4" x14ac:dyDescent="0.2">
      <c r="D55879" s="343"/>
    </row>
    <row r="55880" spans="4:4" x14ac:dyDescent="0.2">
      <c r="D55880" s="343"/>
    </row>
    <row r="55881" spans="4:4" x14ac:dyDescent="0.2">
      <c r="D55881" s="343"/>
    </row>
    <row r="55882" spans="4:4" x14ac:dyDescent="0.2">
      <c r="D55882" s="343"/>
    </row>
    <row r="55883" spans="4:4" x14ac:dyDescent="0.2">
      <c r="D55883" s="343"/>
    </row>
    <row r="55884" spans="4:4" x14ac:dyDescent="0.2">
      <c r="D55884" s="343"/>
    </row>
    <row r="55885" spans="4:4" x14ac:dyDescent="0.2">
      <c r="D55885" s="343"/>
    </row>
    <row r="55886" spans="4:4" x14ac:dyDescent="0.2">
      <c r="D55886" s="343"/>
    </row>
    <row r="55887" spans="4:4" x14ac:dyDescent="0.2">
      <c r="D55887" s="343"/>
    </row>
    <row r="55888" spans="4:4" x14ac:dyDescent="0.2">
      <c r="D55888" s="343"/>
    </row>
    <row r="55889" spans="4:4" x14ac:dyDescent="0.2">
      <c r="D55889" s="343"/>
    </row>
    <row r="55890" spans="4:4" x14ac:dyDescent="0.2">
      <c r="D55890" s="343"/>
    </row>
    <row r="55891" spans="4:4" x14ac:dyDescent="0.2">
      <c r="D55891" s="343"/>
    </row>
    <row r="55892" spans="4:4" x14ac:dyDescent="0.2">
      <c r="D55892" s="343"/>
    </row>
    <row r="55893" spans="4:4" x14ac:dyDescent="0.2">
      <c r="D55893" s="343"/>
    </row>
    <row r="55894" spans="4:4" x14ac:dyDescent="0.2">
      <c r="D55894" s="343"/>
    </row>
    <row r="55895" spans="4:4" x14ac:dyDescent="0.2">
      <c r="D55895" s="343"/>
    </row>
    <row r="55896" spans="4:4" x14ac:dyDescent="0.2">
      <c r="D55896" s="343"/>
    </row>
    <row r="55897" spans="4:4" x14ac:dyDescent="0.2">
      <c r="D55897" s="343"/>
    </row>
    <row r="55898" spans="4:4" x14ac:dyDescent="0.2">
      <c r="D55898" s="343"/>
    </row>
    <row r="55899" spans="4:4" x14ac:dyDescent="0.2">
      <c r="D55899" s="343"/>
    </row>
    <row r="55900" spans="4:4" x14ac:dyDescent="0.2">
      <c r="D55900" s="343"/>
    </row>
    <row r="55901" spans="4:4" x14ac:dyDescent="0.2">
      <c r="D55901" s="343"/>
    </row>
    <row r="55902" spans="4:4" x14ac:dyDescent="0.2">
      <c r="D55902" s="343"/>
    </row>
    <row r="55903" spans="4:4" x14ac:dyDescent="0.2">
      <c r="D55903" s="343"/>
    </row>
    <row r="55904" spans="4:4" x14ac:dyDescent="0.2">
      <c r="D55904" s="343"/>
    </row>
    <row r="55905" spans="4:4" x14ac:dyDescent="0.2">
      <c r="D55905" s="343"/>
    </row>
    <row r="55906" spans="4:4" x14ac:dyDescent="0.2">
      <c r="D55906" s="343"/>
    </row>
    <row r="55907" spans="4:4" x14ac:dyDescent="0.2">
      <c r="D55907" s="343"/>
    </row>
    <row r="55908" spans="4:4" x14ac:dyDescent="0.2">
      <c r="D55908" s="343"/>
    </row>
    <row r="55909" spans="4:4" x14ac:dyDescent="0.2">
      <c r="D55909" s="343"/>
    </row>
    <row r="55910" spans="4:4" x14ac:dyDescent="0.2">
      <c r="D55910" s="343"/>
    </row>
    <row r="55911" spans="4:4" x14ac:dyDescent="0.2">
      <c r="D55911" s="343"/>
    </row>
    <row r="55912" spans="4:4" x14ac:dyDescent="0.2">
      <c r="D55912" s="343"/>
    </row>
    <row r="55913" spans="4:4" x14ac:dyDescent="0.2">
      <c r="D55913" s="343"/>
    </row>
    <row r="55914" spans="4:4" x14ac:dyDescent="0.2">
      <c r="D55914" s="343"/>
    </row>
    <row r="55915" spans="4:4" x14ac:dyDescent="0.2">
      <c r="D55915" s="343"/>
    </row>
    <row r="55916" spans="4:4" x14ac:dyDescent="0.2">
      <c r="D55916" s="343"/>
    </row>
    <row r="55917" spans="4:4" x14ac:dyDescent="0.2">
      <c r="D55917" s="343"/>
    </row>
    <row r="55918" spans="4:4" x14ac:dyDescent="0.2">
      <c r="D55918" s="343"/>
    </row>
    <row r="55919" spans="4:4" x14ac:dyDescent="0.2">
      <c r="D55919" s="343"/>
    </row>
    <row r="55920" spans="4:4" x14ac:dyDescent="0.2">
      <c r="D55920" s="343"/>
    </row>
    <row r="55921" spans="4:4" x14ac:dyDescent="0.2">
      <c r="D55921" s="343"/>
    </row>
    <row r="55922" spans="4:4" x14ac:dyDescent="0.2">
      <c r="D55922" s="343"/>
    </row>
    <row r="55923" spans="4:4" x14ac:dyDescent="0.2">
      <c r="D55923" s="343"/>
    </row>
    <row r="55924" spans="4:4" x14ac:dyDescent="0.2">
      <c r="D55924" s="343"/>
    </row>
    <row r="55925" spans="4:4" x14ac:dyDescent="0.2">
      <c r="D55925" s="343"/>
    </row>
    <row r="55926" spans="4:4" x14ac:dyDescent="0.2">
      <c r="D55926" s="343"/>
    </row>
    <row r="55927" spans="4:4" x14ac:dyDescent="0.2">
      <c r="D55927" s="343"/>
    </row>
    <row r="55928" spans="4:4" x14ac:dyDescent="0.2">
      <c r="D55928" s="343"/>
    </row>
    <row r="55929" spans="4:4" x14ac:dyDescent="0.2">
      <c r="D55929" s="343"/>
    </row>
    <row r="55930" spans="4:4" x14ac:dyDescent="0.2">
      <c r="D55930" s="343"/>
    </row>
    <row r="55931" spans="4:4" x14ac:dyDescent="0.2">
      <c r="D55931" s="343"/>
    </row>
    <row r="55932" spans="4:4" x14ac:dyDescent="0.2">
      <c r="D55932" s="343"/>
    </row>
    <row r="55933" spans="4:4" x14ac:dyDescent="0.2">
      <c r="D55933" s="343"/>
    </row>
    <row r="55934" spans="4:4" x14ac:dyDescent="0.2">
      <c r="D55934" s="343"/>
    </row>
    <row r="55935" spans="4:4" x14ac:dyDescent="0.2">
      <c r="D55935" s="343"/>
    </row>
    <row r="55936" spans="4:4" x14ac:dyDescent="0.2">
      <c r="D55936" s="343"/>
    </row>
    <row r="55937" spans="4:4" x14ac:dyDescent="0.2">
      <c r="D55937" s="343"/>
    </row>
    <row r="55938" spans="4:4" x14ac:dyDescent="0.2">
      <c r="D55938" s="343"/>
    </row>
    <row r="55939" spans="4:4" x14ac:dyDescent="0.2">
      <c r="D55939" s="343"/>
    </row>
    <row r="55940" spans="4:4" x14ac:dyDescent="0.2">
      <c r="D55940" s="343"/>
    </row>
    <row r="55941" spans="4:4" x14ac:dyDescent="0.2">
      <c r="D55941" s="343"/>
    </row>
    <row r="55942" spans="4:4" x14ac:dyDescent="0.2">
      <c r="D55942" s="343"/>
    </row>
    <row r="55943" spans="4:4" x14ac:dyDescent="0.2">
      <c r="D55943" s="343"/>
    </row>
    <row r="55944" spans="4:4" x14ac:dyDescent="0.2">
      <c r="D55944" s="343"/>
    </row>
    <row r="55945" spans="4:4" x14ac:dyDescent="0.2">
      <c r="D55945" s="343"/>
    </row>
    <row r="55946" spans="4:4" x14ac:dyDescent="0.2">
      <c r="D55946" s="343"/>
    </row>
    <row r="55947" spans="4:4" x14ac:dyDescent="0.2">
      <c r="D55947" s="343"/>
    </row>
    <row r="55948" spans="4:4" x14ac:dyDescent="0.2">
      <c r="D55948" s="343"/>
    </row>
    <row r="55949" spans="4:4" x14ac:dyDescent="0.2">
      <c r="D55949" s="343"/>
    </row>
    <row r="55950" spans="4:4" x14ac:dyDescent="0.2">
      <c r="D55950" s="343"/>
    </row>
    <row r="55951" spans="4:4" x14ac:dyDescent="0.2">
      <c r="D55951" s="343"/>
    </row>
    <row r="55952" spans="4:4" x14ac:dyDescent="0.2">
      <c r="D55952" s="343"/>
    </row>
    <row r="55953" spans="4:4" x14ac:dyDescent="0.2">
      <c r="D55953" s="343"/>
    </row>
    <row r="55954" spans="4:4" x14ac:dyDescent="0.2">
      <c r="D55954" s="343"/>
    </row>
    <row r="55955" spans="4:4" x14ac:dyDescent="0.2">
      <c r="D55955" s="343"/>
    </row>
    <row r="55956" spans="4:4" x14ac:dyDescent="0.2">
      <c r="D55956" s="343"/>
    </row>
    <row r="55957" spans="4:4" x14ac:dyDescent="0.2">
      <c r="D55957" s="343"/>
    </row>
    <row r="55958" spans="4:4" x14ac:dyDescent="0.2">
      <c r="D55958" s="343"/>
    </row>
    <row r="55959" spans="4:4" x14ac:dyDescent="0.2">
      <c r="D55959" s="343"/>
    </row>
    <row r="55960" spans="4:4" x14ac:dyDescent="0.2">
      <c r="D55960" s="343"/>
    </row>
    <row r="55961" spans="4:4" x14ac:dyDescent="0.2">
      <c r="D55961" s="343"/>
    </row>
    <row r="55962" spans="4:4" x14ac:dyDescent="0.2">
      <c r="D55962" s="343"/>
    </row>
    <row r="55963" spans="4:4" x14ac:dyDescent="0.2">
      <c r="D55963" s="343"/>
    </row>
    <row r="55964" spans="4:4" x14ac:dyDescent="0.2">
      <c r="D55964" s="343"/>
    </row>
    <row r="55965" spans="4:4" x14ac:dyDescent="0.2">
      <c r="D55965" s="343"/>
    </row>
    <row r="55966" spans="4:4" x14ac:dyDescent="0.2">
      <c r="D55966" s="343"/>
    </row>
    <row r="55967" spans="4:4" x14ac:dyDescent="0.2">
      <c r="D55967" s="343"/>
    </row>
    <row r="55968" spans="4:4" x14ac:dyDescent="0.2">
      <c r="D55968" s="343"/>
    </row>
    <row r="55969" spans="4:4" x14ac:dyDescent="0.2">
      <c r="D55969" s="343"/>
    </row>
    <row r="55970" spans="4:4" x14ac:dyDescent="0.2">
      <c r="D55970" s="343"/>
    </row>
    <row r="55971" spans="4:4" x14ac:dyDescent="0.2">
      <c r="D55971" s="343"/>
    </row>
    <row r="55972" spans="4:4" x14ac:dyDescent="0.2">
      <c r="D55972" s="343"/>
    </row>
    <row r="55973" spans="4:4" x14ac:dyDescent="0.2">
      <c r="D55973" s="343"/>
    </row>
    <row r="55974" spans="4:4" x14ac:dyDescent="0.2">
      <c r="D55974" s="343"/>
    </row>
    <row r="55975" spans="4:4" x14ac:dyDescent="0.2">
      <c r="D55975" s="343"/>
    </row>
    <row r="55976" spans="4:4" x14ac:dyDescent="0.2">
      <c r="D55976" s="343"/>
    </row>
    <row r="55977" spans="4:4" x14ac:dyDescent="0.2">
      <c r="D55977" s="343"/>
    </row>
    <row r="55978" spans="4:4" x14ac:dyDescent="0.2">
      <c r="D55978" s="343"/>
    </row>
    <row r="55979" spans="4:4" x14ac:dyDescent="0.2">
      <c r="D55979" s="343"/>
    </row>
    <row r="55980" spans="4:4" x14ac:dyDescent="0.2">
      <c r="D55980" s="343"/>
    </row>
    <row r="55981" spans="4:4" x14ac:dyDescent="0.2">
      <c r="D55981" s="343"/>
    </row>
    <row r="55982" spans="4:4" x14ac:dyDescent="0.2">
      <c r="D55982" s="343"/>
    </row>
    <row r="55983" spans="4:4" x14ac:dyDescent="0.2">
      <c r="D55983" s="343"/>
    </row>
    <row r="55984" spans="4:4" x14ac:dyDescent="0.2">
      <c r="D55984" s="343"/>
    </row>
    <row r="55985" spans="4:4" x14ac:dyDescent="0.2">
      <c r="D55985" s="343"/>
    </row>
    <row r="55986" spans="4:4" x14ac:dyDescent="0.2">
      <c r="D55986" s="343"/>
    </row>
    <row r="55987" spans="4:4" x14ac:dyDescent="0.2">
      <c r="D55987" s="343"/>
    </row>
    <row r="55988" spans="4:4" x14ac:dyDescent="0.2">
      <c r="D55988" s="343"/>
    </row>
    <row r="55989" spans="4:4" x14ac:dyDescent="0.2">
      <c r="D55989" s="343"/>
    </row>
    <row r="55990" spans="4:4" x14ac:dyDescent="0.2">
      <c r="D55990" s="343"/>
    </row>
    <row r="55991" spans="4:4" x14ac:dyDescent="0.2">
      <c r="D55991" s="343"/>
    </row>
    <row r="55992" spans="4:4" x14ac:dyDescent="0.2">
      <c r="D55992" s="343"/>
    </row>
    <row r="55993" spans="4:4" x14ac:dyDescent="0.2">
      <c r="D55993" s="343"/>
    </row>
    <row r="55994" spans="4:4" x14ac:dyDescent="0.2">
      <c r="D55994" s="343"/>
    </row>
    <row r="55995" spans="4:4" x14ac:dyDescent="0.2">
      <c r="D55995" s="343"/>
    </row>
    <row r="55996" spans="4:4" x14ac:dyDescent="0.2">
      <c r="D55996" s="343"/>
    </row>
    <row r="55997" spans="4:4" x14ac:dyDescent="0.2">
      <c r="D55997" s="343"/>
    </row>
    <row r="55998" spans="4:4" x14ac:dyDescent="0.2">
      <c r="D55998" s="343"/>
    </row>
    <row r="55999" spans="4:4" x14ac:dyDescent="0.2">
      <c r="D55999" s="343"/>
    </row>
    <row r="56000" spans="4:4" x14ac:dyDescent="0.2">
      <c r="D56000" s="343"/>
    </row>
    <row r="56001" spans="4:4" x14ac:dyDescent="0.2">
      <c r="D56001" s="343"/>
    </row>
    <row r="56002" spans="4:4" x14ac:dyDescent="0.2">
      <c r="D56002" s="343"/>
    </row>
    <row r="56003" spans="4:4" x14ac:dyDescent="0.2">
      <c r="D56003" s="343"/>
    </row>
    <row r="56004" spans="4:4" x14ac:dyDescent="0.2">
      <c r="D56004" s="343"/>
    </row>
    <row r="56005" spans="4:4" x14ac:dyDescent="0.2">
      <c r="D56005" s="343"/>
    </row>
    <row r="56006" spans="4:4" x14ac:dyDescent="0.2">
      <c r="D56006" s="343"/>
    </row>
    <row r="56007" spans="4:4" x14ac:dyDescent="0.2">
      <c r="D56007" s="343"/>
    </row>
    <row r="56008" spans="4:4" x14ac:dyDescent="0.2">
      <c r="D56008" s="343"/>
    </row>
    <row r="56009" spans="4:4" x14ac:dyDescent="0.2">
      <c r="D56009" s="343"/>
    </row>
    <row r="56010" spans="4:4" x14ac:dyDescent="0.2">
      <c r="D56010" s="343"/>
    </row>
    <row r="56011" spans="4:4" x14ac:dyDescent="0.2">
      <c r="D56011" s="343"/>
    </row>
    <row r="56012" spans="4:4" x14ac:dyDescent="0.2">
      <c r="D56012" s="343"/>
    </row>
    <row r="56013" spans="4:4" x14ac:dyDescent="0.2">
      <c r="D56013" s="343"/>
    </row>
    <row r="56014" spans="4:4" x14ac:dyDescent="0.2">
      <c r="D56014" s="343"/>
    </row>
    <row r="56015" spans="4:4" x14ac:dyDescent="0.2">
      <c r="D56015" s="343"/>
    </row>
    <row r="56016" spans="4:4" x14ac:dyDescent="0.2">
      <c r="D56016" s="343"/>
    </row>
    <row r="56017" spans="4:4" x14ac:dyDescent="0.2">
      <c r="D56017" s="343"/>
    </row>
    <row r="56018" spans="4:4" x14ac:dyDescent="0.2">
      <c r="D56018" s="343"/>
    </row>
    <row r="56019" spans="4:4" x14ac:dyDescent="0.2">
      <c r="D56019" s="343"/>
    </row>
    <row r="56020" spans="4:4" x14ac:dyDescent="0.2">
      <c r="D56020" s="343"/>
    </row>
    <row r="56021" spans="4:4" x14ac:dyDescent="0.2">
      <c r="D56021" s="343"/>
    </row>
    <row r="56022" spans="4:4" x14ac:dyDescent="0.2">
      <c r="D56022" s="343"/>
    </row>
    <row r="56023" spans="4:4" x14ac:dyDescent="0.2">
      <c r="D56023" s="343"/>
    </row>
    <row r="56024" spans="4:4" x14ac:dyDescent="0.2">
      <c r="D56024" s="343"/>
    </row>
    <row r="56025" spans="4:4" x14ac:dyDescent="0.2">
      <c r="D56025" s="343"/>
    </row>
    <row r="56026" spans="4:4" x14ac:dyDescent="0.2">
      <c r="D56026" s="343"/>
    </row>
    <row r="56027" spans="4:4" x14ac:dyDescent="0.2">
      <c r="D56027" s="343"/>
    </row>
    <row r="56028" spans="4:4" x14ac:dyDescent="0.2">
      <c r="D56028" s="343"/>
    </row>
    <row r="56029" spans="4:4" x14ac:dyDescent="0.2">
      <c r="D56029" s="343"/>
    </row>
    <row r="56030" spans="4:4" x14ac:dyDescent="0.2">
      <c r="D56030" s="343"/>
    </row>
    <row r="56031" spans="4:4" x14ac:dyDescent="0.2">
      <c r="D56031" s="343"/>
    </row>
    <row r="56032" spans="4:4" x14ac:dyDescent="0.2">
      <c r="D56032" s="343"/>
    </row>
    <row r="56033" spans="4:4" x14ac:dyDescent="0.2">
      <c r="D56033" s="343"/>
    </row>
    <row r="56034" spans="4:4" x14ac:dyDescent="0.2">
      <c r="D56034" s="343"/>
    </row>
    <row r="56035" spans="4:4" x14ac:dyDescent="0.2">
      <c r="D56035" s="343"/>
    </row>
    <row r="56036" spans="4:4" x14ac:dyDescent="0.2">
      <c r="D56036" s="343"/>
    </row>
    <row r="56037" spans="4:4" x14ac:dyDescent="0.2">
      <c r="D56037" s="343"/>
    </row>
    <row r="56038" spans="4:4" x14ac:dyDescent="0.2">
      <c r="D56038" s="343"/>
    </row>
    <row r="56039" spans="4:4" x14ac:dyDescent="0.2">
      <c r="D56039" s="343"/>
    </row>
    <row r="56040" spans="4:4" x14ac:dyDescent="0.2">
      <c r="D56040" s="343"/>
    </row>
    <row r="56041" spans="4:4" x14ac:dyDescent="0.2">
      <c r="D56041" s="343"/>
    </row>
    <row r="56042" spans="4:4" x14ac:dyDescent="0.2">
      <c r="D56042" s="343"/>
    </row>
    <row r="56043" spans="4:4" x14ac:dyDescent="0.2">
      <c r="D56043" s="343"/>
    </row>
    <row r="56044" spans="4:4" x14ac:dyDescent="0.2">
      <c r="D56044" s="343"/>
    </row>
    <row r="56045" spans="4:4" x14ac:dyDescent="0.2">
      <c r="D56045" s="343"/>
    </row>
    <row r="56046" spans="4:4" x14ac:dyDescent="0.2">
      <c r="D56046" s="343"/>
    </row>
    <row r="56047" spans="4:4" x14ac:dyDescent="0.2">
      <c r="D56047" s="343"/>
    </row>
    <row r="56048" spans="4:4" x14ac:dyDescent="0.2">
      <c r="D56048" s="343"/>
    </row>
    <row r="56049" spans="4:4" x14ac:dyDescent="0.2">
      <c r="D56049" s="343"/>
    </row>
    <row r="56050" spans="4:4" x14ac:dyDescent="0.2">
      <c r="D56050" s="343"/>
    </row>
    <row r="56051" spans="4:4" x14ac:dyDescent="0.2">
      <c r="D56051" s="343"/>
    </row>
    <row r="56052" spans="4:4" x14ac:dyDescent="0.2">
      <c r="D56052" s="343"/>
    </row>
    <row r="56053" spans="4:4" x14ac:dyDescent="0.2">
      <c r="D56053" s="343"/>
    </row>
    <row r="56054" spans="4:4" x14ac:dyDescent="0.2">
      <c r="D56054" s="343"/>
    </row>
    <row r="56055" spans="4:4" x14ac:dyDescent="0.2">
      <c r="D56055" s="343"/>
    </row>
    <row r="56056" spans="4:4" x14ac:dyDescent="0.2">
      <c r="D56056" s="343"/>
    </row>
    <row r="56057" spans="4:4" x14ac:dyDescent="0.2">
      <c r="D56057" s="343"/>
    </row>
    <row r="56058" spans="4:4" x14ac:dyDescent="0.2">
      <c r="D56058" s="343"/>
    </row>
    <row r="56059" spans="4:4" x14ac:dyDescent="0.2">
      <c r="D56059" s="343"/>
    </row>
    <row r="56060" spans="4:4" x14ac:dyDescent="0.2">
      <c r="D56060" s="343"/>
    </row>
    <row r="56061" spans="4:4" x14ac:dyDescent="0.2">
      <c r="D56061" s="343"/>
    </row>
    <row r="56062" spans="4:4" x14ac:dyDescent="0.2">
      <c r="D56062" s="343"/>
    </row>
    <row r="56063" spans="4:4" x14ac:dyDescent="0.2">
      <c r="D56063" s="343"/>
    </row>
    <row r="56064" spans="4:4" x14ac:dyDescent="0.2">
      <c r="D56064" s="343"/>
    </row>
    <row r="56065" spans="4:4" x14ac:dyDescent="0.2">
      <c r="D56065" s="343"/>
    </row>
    <row r="56066" spans="4:4" x14ac:dyDescent="0.2">
      <c r="D56066" s="343"/>
    </row>
    <row r="56067" spans="4:4" x14ac:dyDescent="0.2">
      <c r="D56067" s="343"/>
    </row>
    <row r="56068" spans="4:4" x14ac:dyDescent="0.2">
      <c r="D56068" s="343"/>
    </row>
    <row r="56069" spans="4:4" x14ac:dyDescent="0.2">
      <c r="D56069" s="343"/>
    </row>
    <row r="56070" spans="4:4" x14ac:dyDescent="0.2">
      <c r="D56070" s="343"/>
    </row>
    <row r="56071" spans="4:4" x14ac:dyDescent="0.2">
      <c r="D56071" s="343"/>
    </row>
    <row r="56072" spans="4:4" x14ac:dyDescent="0.2">
      <c r="D56072" s="343"/>
    </row>
    <row r="56073" spans="4:4" x14ac:dyDescent="0.2">
      <c r="D56073" s="343"/>
    </row>
    <row r="56074" spans="4:4" x14ac:dyDescent="0.2">
      <c r="D56074" s="343"/>
    </row>
    <row r="56075" spans="4:4" x14ac:dyDescent="0.2">
      <c r="D56075" s="343"/>
    </row>
    <row r="56076" spans="4:4" x14ac:dyDescent="0.2">
      <c r="D56076" s="343"/>
    </row>
    <row r="56077" spans="4:4" x14ac:dyDescent="0.2">
      <c r="D56077" s="343"/>
    </row>
    <row r="56078" spans="4:4" x14ac:dyDescent="0.2">
      <c r="D56078" s="343"/>
    </row>
    <row r="56079" spans="4:4" x14ac:dyDescent="0.2">
      <c r="D56079" s="343"/>
    </row>
    <row r="56080" spans="4:4" x14ac:dyDescent="0.2">
      <c r="D56080" s="343"/>
    </row>
    <row r="56081" spans="4:4" x14ac:dyDescent="0.2">
      <c r="D56081" s="343"/>
    </row>
    <row r="56082" spans="4:4" x14ac:dyDescent="0.2">
      <c r="D56082" s="343"/>
    </row>
    <row r="56083" spans="4:4" x14ac:dyDescent="0.2">
      <c r="D56083" s="343"/>
    </row>
    <row r="56084" spans="4:4" x14ac:dyDescent="0.2">
      <c r="D56084" s="343"/>
    </row>
    <row r="56085" spans="4:4" x14ac:dyDescent="0.2">
      <c r="D56085" s="343"/>
    </row>
    <row r="56086" spans="4:4" x14ac:dyDescent="0.2">
      <c r="D56086" s="343"/>
    </row>
    <row r="56087" spans="4:4" x14ac:dyDescent="0.2">
      <c r="D56087" s="343"/>
    </row>
    <row r="56088" spans="4:4" x14ac:dyDescent="0.2">
      <c r="D56088" s="343"/>
    </row>
    <row r="56089" spans="4:4" x14ac:dyDescent="0.2">
      <c r="D56089" s="343"/>
    </row>
    <row r="56090" spans="4:4" x14ac:dyDescent="0.2">
      <c r="D56090" s="343"/>
    </row>
    <row r="56091" spans="4:4" x14ac:dyDescent="0.2">
      <c r="D56091" s="343"/>
    </row>
    <row r="56092" spans="4:4" x14ac:dyDescent="0.2">
      <c r="D56092" s="343"/>
    </row>
    <row r="56093" spans="4:4" x14ac:dyDescent="0.2">
      <c r="D56093" s="343"/>
    </row>
    <row r="56094" spans="4:4" x14ac:dyDescent="0.2">
      <c r="D56094" s="343"/>
    </row>
    <row r="56095" spans="4:4" x14ac:dyDescent="0.2">
      <c r="D56095" s="343"/>
    </row>
    <row r="56096" spans="4:4" x14ac:dyDescent="0.2">
      <c r="D56096" s="343"/>
    </row>
    <row r="56097" spans="4:4" x14ac:dyDescent="0.2">
      <c r="D56097" s="343"/>
    </row>
    <row r="56098" spans="4:4" x14ac:dyDescent="0.2">
      <c r="D56098" s="343"/>
    </row>
    <row r="56099" spans="4:4" x14ac:dyDescent="0.2">
      <c r="D56099" s="343"/>
    </row>
    <row r="56100" spans="4:4" x14ac:dyDescent="0.2">
      <c r="D56100" s="343"/>
    </row>
    <row r="56101" spans="4:4" x14ac:dyDescent="0.2">
      <c r="D56101" s="343"/>
    </row>
    <row r="56102" spans="4:4" x14ac:dyDescent="0.2">
      <c r="D56102" s="343"/>
    </row>
    <row r="56103" spans="4:4" x14ac:dyDescent="0.2">
      <c r="D56103" s="343"/>
    </row>
    <row r="56104" spans="4:4" x14ac:dyDescent="0.2">
      <c r="D56104" s="343"/>
    </row>
    <row r="56105" spans="4:4" x14ac:dyDescent="0.2">
      <c r="D56105" s="343"/>
    </row>
    <row r="56106" spans="4:4" x14ac:dyDescent="0.2">
      <c r="D56106" s="343"/>
    </row>
    <row r="56107" spans="4:4" x14ac:dyDescent="0.2">
      <c r="D56107" s="343"/>
    </row>
    <row r="56108" spans="4:4" x14ac:dyDescent="0.2">
      <c r="D56108" s="343"/>
    </row>
    <row r="56109" spans="4:4" x14ac:dyDescent="0.2">
      <c r="D56109" s="343"/>
    </row>
    <row r="56110" spans="4:4" x14ac:dyDescent="0.2">
      <c r="D56110" s="343"/>
    </row>
    <row r="56111" spans="4:4" x14ac:dyDescent="0.2">
      <c r="D56111" s="343"/>
    </row>
    <row r="56112" spans="4:4" x14ac:dyDescent="0.2">
      <c r="D56112" s="343"/>
    </row>
    <row r="56113" spans="4:4" x14ac:dyDescent="0.2">
      <c r="D56113" s="343"/>
    </row>
    <row r="56114" spans="4:4" x14ac:dyDescent="0.2">
      <c r="D56114" s="343"/>
    </row>
    <row r="56115" spans="4:4" x14ac:dyDescent="0.2">
      <c r="D56115" s="343"/>
    </row>
    <row r="56116" spans="4:4" x14ac:dyDescent="0.2">
      <c r="D56116" s="343"/>
    </row>
    <row r="56117" spans="4:4" x14ac:dyDescent="0.2">
      <c r="D56117" s="343"/>
    </row>
    <row r="56118" spans="4:4" x14ac:dyDescent="0.2">
      <c r="D56118" s="343"/>
    </row>
    <row r="56119" spans="4:4" x14ac:dyDescent="0.2">
      <c r="D56119" s="343"/>
    </row>
    <row r="56120" spans="4:4" x14ac:dyDescent="0.2">
      <c r="D56120" s="343"/>
    </row>
    <row r="56121" spans="4:4" x14ac:dyDescent="0.2">
      <c r="D56121" s="343"/>
    </row>
    <row r="56122" spans="4:4" x14ac:dyDescent="0.2">
      <c r="D56122" s="343"/>
    </row>
    <row r="56123" spans="4:4" x14ac:dyDescent="0.2">
      <c r="D56123" s="343"/>
    </row>
    <row r="56124" spans="4:4" x14ac:dyDescent="0.2">
      <c r="D56124" s="343"/>
    </row>
    <row r="56125" spans="4:4" x14ac:dyDescent="0.2">
      <c r="D56125" s="343"/>
    </row>
    <row r="56126" spans="4:4" x14ac:dyDescent="0.2">
      <c r="D56126" s="343"/>
    </row>
    <row r="56127" spans="4:4" x14ac:dyDescent="0.2">
      <c r="D56127" s="343"/>
    </row>
    <row r="56128" spans="4:4" x14ac:dyDescent="0.2">
      <c r="D56128" s="343"/>
    </row>
    <row r="56129" spans="4:4" x14ac:dyDescent="0.2">
      <c r="D56129" s="343"/>
    </row>
    <row r="56130" spans="4:4" x14ac:dyDescent="0.2">
      <c r="D56130" s="343"/>
    </row>
    <row r="56131" spans="4:4" x14ac:dyDescent="0.2">
      <c r="D56131" s="343"/>
    </row>
    <row r="56132" spans="4:4" x14ac:dyDescent="0.2">
      <c r="D56132" s="343"/>
    </row>
    <row r="56133" spans="4:4" x14ac:dyDescent="0.2">
      <c r="D56133" s="343"/>
    </row>
    <row r="56134" spans="4:4" x14ac:dyDescent="0.2">
      <c r="D56134" s="343"/>
    </row>
    <row r="56135" spans="4:4" x14ac:dyDescent="0.2">
      <c r="D56135" s="343"/>
    </row>
    <row r="56136" spans="4:4" x14ac:dyDescent="0.2">
      <c r="D56136" s="343"/>
    </row>
    <row r="56137" spans="4:4" x14ac:dyDescent="0.2">
      <c r="D56137" s="343"/>
    </row>
    <row r="56138" spans="4:4" x14ac:dyDescent="0.2">
      <c r="D56138" s="343"/>
    </row>
    <row r="56139" spans="4:4" x14ac:dyDescent="0.2">
      <c r="D56139" s="343"/>
    </row>
    <row r="56140" spans="4:4" x14ac:dyDescent="0.2">
      <c r="D56140" s="343"/>
    </row>
    <row r="56141" spans="4:4" x14ac:dyDescent="0.2">
      <c r="D56141" s="343"/>
    </row>
    <row r="56142" spans="4:4" x14ac:dyDescent="0.2">
      <c r="D56142" s="343"/>
    </row>
    <row r="56143" spans="4:4" x14ac:dyDescent="0.2">
      <c r="D56143" s="343"/>
    </row>
    <row r="56144" spans="4:4" x14ac:dyDescent="0.2">
      <c r="D56144" s="343"/>
    </row>
    <row r="56145" spans="4:4" x14ac:dyDescent="0.2">
      <c r="D56145" s="343"/>
    </row>
    <row r="56146" spans="4:4" x14ac:dyDescent="0.2">
      <c r="D56146" s="343"/>
    </row>
    <row r="56147" spans="4:4" x14ac:dyDescent="0.2">
      <c r="D56147" s="343"/>
    </row>
    <row r="56148" spans="4:4" x14ac:dyDescent="0.2">
      <c r="D56148" s="343"/>
    </row>
    <row r="56149" spans="4:4" x14ac:dyDescent="0.2">
      <c r="D56149" s="343"/>
    </row>
    <row r="56150" spans="4:4" x14ac:dyDescent="0.2">
      <c r="D56150" s="343"/>
    </row>
    <row r="56151" spans="4:4" x14ac:dyDescent="0.2">
      <c r="D56151" s="343"/>
    </row>
    <row r="56152" spans="4:4" x14ac:dyDescent="0.2">
      <c r="D56152" s="343"/>
    </row>
    <row r="56153" spans="4:4" x14ac:dyDescent="0.2">
      <c r="D56153" s="343"/>
    </row>
    <row r="56154" spans="4:4" x14ac:dyDescent="0.2">
      <c r="D56154" s="343"/>
    </row>
    <row r="56155" spans="4:4" x14ac:dyDescent="0.2">
      <c r="D56155" s="343"/>
    </row>
    <row r="56156" spans="4:4" x14ac:dyDescent="0.2">
      <c r="D56156" s="343"/>
    </row>
    <row r="56157" spans="4:4" x14ac:dyDescent="0.2">
      <c r="D56157" s="343"/>
    </row>
    <row r="56158" spans="4:4" x14ac:dyDescent="0.2">
      <c r="D56158" s="343"/>
    </row>
    <row r="56159" spans="4:4" x14ac:dyDescent="0.2">
      <c r="D56159" s="343"/>
    </row>
    <row r="56160" spans="4:4" x14ac:dyDescent="0.2">
      <c r="D56160" s="343"/>
    </row>
    <row r="56161" spans="4:4" x14ac:dyDescent="0.2">
      <c r="D56161" s="343"/>
    </row>
    <row r="56162" spans="4:4" x14ac:dyDescent="0.2">
      <c r="D56162" s="343"/>
    </row>
    <row r="56163" spans="4:4" x14ac:dyDescent="0.2">
      <c r="D56163" s="343"/>
    </row>
    <row r="56164" spans="4:4" x14ac:dyDescent="0.2">
      <c r="D56164" s="343"/>
    </row>
    <row r="56165" spans="4:4" x14ac:dyDescent="0.2">
      <c r="D56165" s="343"/>
    </row>
    <row r="56166" spans="4:4" x14ac:dyDescent="0.2">
      <c r="D56166" s="343"/>
    </row>
    <row r="56167" spans="4:4" x14ac:dyDescent="0.2">
      <c r="D56167" s="343"/>
    </row>
    <row r="56168" spans="4:4" x14ac:dyDescent="0.2">
      <c r="D56168" s="343"/>
    </row>
    <row r="56169" spans="4:4" x14ac:dyDescent="0.2">
      <c r="D56169" s="343"/>
    </row>
    <row r="56170" spans="4:4" x14ac:dyDescent="0.2">
      <c r="D56170" s="343"/>
    </row>
    <row r="56171" spans="4:4" x14ac:dyDescent="0.2">
      <c r="D56171" s="343"/>
    </row>
    <row r="56172" spans="4:4" x14ac:dyDescent="0.2">
      <c r="D56172" s="343"/>
    </row>
    <row r="56173" spans="4:4" x14ac:dyDescent="0.2">
      <c r="D56173" s="343"/>
    </row>
    <row r="56174" spans="4:4" x14ac:dyDescent="0.2">
      <c r="D56174" s="343"/>
    </row>
    <row r="56175" spans="4:4" x14ac:dyDescent="0.2">
      <c r="D56175" s="343"/>
    </row>
    <row r="56176" spans="4:4" x14ac:dyDescent="0.2">
      <c r="D56176" s="343"/>
    </row>
    <row r="56177" spans="4:4" x14ac:dyDescent="0.2">
      <c r="D56177" s="343"/>
    </row>
    <row r="56178" spans="4:4" x14ac:dyDescent="0.2">
      <c r="D56178" s="343"/>
    </row>
    <row r="56179" spans="4:4" x14ac:dyDescent="0.2">
      <c r="D56179" s="343"/>
    </row>
    <row r="56180" spans="4:4" x14ac:dyDescent="0.2">
      <c r="D56180" s="343"/>
    </row>
    <row r="56181" spans="4:4" x14ac:dyDescent="0.2">
      <c r="D56181" s="343"/>
    </row>
    <row r="56182" spans="4:4" x14ac:dyDescent="0.2">
      <c r="D56182" s="343"/>
    </row>
    <row r="56183" spans="4:4" x14ac:dyDescent="0.2">
      <c r="D56183" s="343"/>
    </row>
    <row r="56184" spans="4:4" x14ac:dyDescent="0.2">
      <c r="D56184" s="343"/>
    </row>
    <row r="56185" spans="4:4" x14ac:dyDescent="0.2">
      <c r="D56185" s="343"/>
    </row>
    <row r="56186" spans="4:4" x14ac:dyDescent="0.2">
      <c r="D56186" s="343"/>
    </row>
    <row r="56187" spans="4:4" x14ac:dyDescent="0.2">
      <c r="D56187" s="343"/>
    </row>
    <row r="56188" spans="4:4" x14ac:dyDescent="0.2">
      <c r="D56188" s="343"/>
    </row>
    <row r="56189" spans="4:4" x14ac:dyDescent="0.2">
      <c r="D56189" s="343"/>
    </row>
    <row r="56190" spans="4:4" x14ac:dyDescent="0.2">
      <c r="D56190" s="343"/>
    </row>
    <row r="56191" spans="4:4" x14ac:dyDescent="0.2">
      <c r="D56191" s="343"/>
    </row>
    <row r="56192" spans="4:4" x14ac:dyDescent="0.2">
      <c r="D56192" s="343"/>
    </row>
    <row r="56193" spans="4:4" x14ac:dyDescent="0.2">
      <c r="D56193" s="343"/>
    </row>
    <row r="56194" spans="4:4" x14ac:dyDescent="0.2">
      <c r="D56194" s="343"/>
    </row>
    <row r="56195" spans="4:4" x14ac:dyDescent="0.2">
      <c r="D56195" s="343"/>
    </row>
    <row r="56196" spans="4:4" x14ac:dyDescent="0.2">
      <c r="D56196" s="343"/>
    </row>
    <row r="56197" spans="4:4" x14ac:dyDescent="0.2">
      <c r="D56197" s="343"/>
    </row>
    <row r="56198" spans="4:4" x14ac:dyDescent="0.2">
      <c r="D56198" s="343"/>
    </row>
    <row r="56199" spans="4:4" x14ac:dyDescent="0.2">
      <c r="D56199" s="343"/>
    </row>
    <row r="56200" spans="4:4" x14ac:dyDescent="0.2">
      <c r="D56200" s="343"/>
    </row>
    <row r="56201" spans="4:4" x14ac:dyDescent="0.2">
      <c r="D56201" s="343"/>
    </row>
    <row r="56202" spans="4:4" x14ac:dyDescent="0.2">
      <c r="D56202" s="343"/>
    </row>
    <row r="56203" spans="4:4" x14ac:dyDescent="0.2">
      <c r="D56203" s="343"/>
    </row>
    <row r="56204" spans="4:4" x14ac:dyDescent="0.2">
      <c r="D56204" s="343"/>
    </row>
    <row r="56205" spans="4:4" x14ac:dyDescent="0.2">
      <c r="D56205" s="343"/>
    </row>
    <row r="56206" spans="4:4" x14ac:dyDescent="0.2">
      <c r="D56206" s="343"/>
    </row>
    <row r="56207" spans="4:4" x14ac:dyDescent="0.2">
      <c r="D56207" s="343"/>
    </row>
    <row r="56208" spans="4:4" x14ac:dyDescent="0.2">
      <c r="D56208" s="343"/>
    </row>
    <row r="56209" spans="4:4" x14ac:dyDescent="0.2">
      <c r="D56209" s="343"/>
    </row>
    <row r="56210" spans="4:4" x14ac:dyDescent="0.2">
      <c r="D56210" s="343"/>
    </row>
    <row r="56211" spans="4:4" x14ac:dyDescent="0.2">
      <c r="D56211" s="343"/>
    </row>
    <row r="56212" spans="4:4" x14ac:dyDescent="0.2">
      <c r="D56212" s="343"/>
    </row>
    <row r="56213" spans="4:4" x14ac:dyDescent="0.2">
      <c r="D56213" s="343"/>
    </row>
    <row r="56214" spans="4:4" x14ac:dyDescent="0.2">
      <c r="D56214" s="343"/>
    </row>
    <row r="56215" spans="4:4" x14ac:dyDescent="0.2">
      <c r="D56215" s="343"/>
    </row>
    <row r="56216" spans="4:4" x14ac:dyDescent="0.2">
      <c r="D56216" s="343"/>
    </row>
    <row r="56217" spans="4:4" x14ac:dyDescent="0.2">
      <c r="D56217" s="343"/>
    </row>
    <row r="56218" spans="4:4" x14ac:dyDescent="0.2">
      <c r="D56218" s="343"/>
    </row>
    <row r="56219" spans="4:4" x14ac:dyDescent="0.2">
      <c r="D56219" s="343"/>
    </row>
    <row r="56220" spans="4:4" x14ac:dyDescent="0.2">
      <c r="D56220" s="343"/>
    </row>
    <row r="56221" spans="4:4" x14ac:dyDescent="0.2">
      <c r="D56221" s="343"/>
    </row>
    <row r="56222" spans="4:4" x14ac:dyDescent="0.2">
      <c r="D56222" s="343"/>
    </row>
    <row r="56223" spans="4:4" x14ac:dyDescent="0.2">
      <c r="D56223" s="343"/>
    </row>
    <row r="56224" spans="4:4" x14ac:dyDescent="0.2">
      <c r="D56224" s="343"/>
    </row>
    <row r="56225" spans="4:4" x14ac:dyDescent="0.2">
      <c r="D56225" s="343"/>
    </row>
    <row r="56226" spans="4:4" x14ac:dyDescent="0.2">
      <c r="D56226" s="343"/>
    </row>
    <row r="56227" spans="4:4" x14ac:dyDescent="0.2">
      <c r="D56227" s="343"/>
    </row>
    <row r="56228" spans="4:4" x14ac:dyDescent="0.2">
      <c r="D56228" s="343"/>
    </row>
    <row r="56229" spans="4:4" x14ac:dyDescent="0.2">
      <c r="D56229" s="343"/>
    </row>
    <row r="56230" spans="4:4" x14ac:dyDescent="0.2">
      <c r="D56230" s="343"/>
    </row>
    <row r="56231" spans="4:4" x14ac:dyDescent="0.2">
      <c r="D56231" s="343"/>
    </row>
    <row r="56232" spans="4:4" x14ac:dyDescent="0.2">
      <c r="D56232" s="343"/>
    </row>
    <row r="56233" spans="4:4" x14ac:dyDescent="0.2">
      <c r="D56233" s="343"/>
    </row>
    <row r="56234" spans="4:4" x14ac:dyDescent="0.2">
      <c r="D56234" s="343"/>
    </row>
    <row r="56235" spans="4:4" x14ac:dyDescent="0.2">
      <c r="D56235" s="343"/>
    </row>
    <row r="56236" spans="4:4" x14ac:dyDescent="0.2">
      <c r="D56236" s="343"/>
    </row>
    <row r="56237" spans="4:4" x14ac:dyDescent="0.2">
      <c r="D56237" s="343"/>
    </row>
    <row r="56238" spans="4:4" x14ac:dyDescent="0.2">
      <c r="D56238" s="343"/>
    </row>
    <row r="56239" spans="4:4" x14ac:dyDescent="0.2">
      <c r="D56239" s="343"/>
    </row>
    <row r="56240" spans="4:4" x14ac:dyDescent="0.2">
      <c r="D56240" s="343"/>
    </row>
    <row r="56241" spans="4:4" x14ac:dyDescent="0.2">
      <c r="D56241" s="343"/>
    </row>
    <row r="56242" spans="4:4" x14ac:dyDescent="0.2">
      <c r="D56242" s="343"/>
    </row>
    <row r="56243" spans="4:4" x14ac:dyDescent="0.2">
      <c r="D56243" s="343"/>
    </row>
    <row r="56244" spans="4:4" x14ac:dyDescent="0.2">
      <c r="D56244" s="343"/>
    </row>
    <row r="56245" spans="4:4" x14ac:dyDescent="0.2">
      <c r="D56245" s="343"/>
    </row>
    <row r="56246" spans="4:4" x14ac:dyDescent="0.2">
      <c r="D56246" s="343"/>
    </row>
    <row r="56247" spans="4:4" x14ac:dyDescent="0.2">
      <c r="D56247" s="343"/>
    </row>
    <row r="56248" spans="4:4" x14ac:dyDescent="0.2">
      <c r="D56248" s="343"/>
    </row>
    <row r="56249" spans="4:4" x14ac:dyDescent="0.2">
      <c r="D56249" s="343"/>
    </row>
    <row r="56250" spans="4:4" x14ac:dyDescent="0.2">
      <c r="D56250" s="343"/>
    </row>
    <row r="56251" spans="4:4" x14ac:dyDescent="0.2">
      <c r="D56251" s="343"/>
    </row>
    <row r="56252" spans="4:4" x14ac:dyDescent="0.2">
      <c r="D56252" s="343"/>
    </row>
    <row r="56253" spans="4:4" x14ac:dyDescent="0.2">
      <c r="D56253" s="343"/>
    </row>
    <row r="56254" spans="4:4" x14ac:dyDescent="0.2">
      <c r="D56254" s="343"/>
    </row>
    <row r="56255" spans="4:4" x14ac:dyDescent="0.2">
      <c r="D56255" s="343"/>
    </row>
    <row r="56256" spans="4:4" x14ac:dyDescent="0.2">
      <c r="D56256" s="343"/>
    </row>
    <row r="56257" spans="4:4" x14ac:dyDescent="0.2">
      <c r="D56257" s="343"/>
    </row>
    <row r="56258" spans="4:4" x14ac:dyDescent="0.2">
      <c r="D56258" s="343"/>
    </row>
    <row r="56259" spans="4:4" x14ac:dyDescent="0.2">
      <c r="D56259" s="343"/>
    </row>
    <row r="56260" spans="4:4" x14ac:dyDescent="0.2">
      <c r="D56260" s="343"/>
    </row>
    <row r="56261" spans="4:4" x14ac:dyDescent="0.2">
      <c r="D56261" s="343"/>
    </row>
    <row r="56262" spans="4:4" x14ac:dyDescent="0.2">
      <c r="D56262" s="343"/>
    </row>
    <row r="56263" spans="4:4" x14ac:dyDescent="0.2">
      <c r="D56263" s="343"/>
    </row>
    <row r="56264" spans="4:4" x14ac:dyDescent="0.2">
      <c r="D56264" s="343"/>
    </row>
    <row r="56265" spans="4:4" x14ac:dyDescent="0.2">
      <c r="D56265" s="343"/>
    </row>
    <row r="56266" spans="4:4" x14ac:dyDescent="0.2">
      <c r="D56266" s="343"/>
    </row>
    <row r="56267" spans="4:4" x14ac:dyDescent="0.2">
      <c r="D56267" s="343"/>
    </row>
    <row r="56268" spans="4:4" x14ac:dyDescent="0.2">
      <c r="D56268" s="343"/>
    </row>
    <row r="56269" spans="4:4" x14ac:dyDescent="0.2">
      <c r="D56269" s="343"/>
    </row>
    <row r="56270" spans="4:4" x14ac:dyDescent="0.2">
      <c r="D56270" s="343"/>
    </row>
    <row r="56271" spans="4:4" x14ac:dyDescent="0.2">
      <c r="D56271" s="343"/>
    </row>
    <row r="56272" spans="4:4" x14ac:dyDescent="0.2">
      <c r="D56272" s="343"/>
    </row>
    <row r="56273" spans="4:4" x14ac:dyDescent="0.2">
      <c r="D56273" s="343"/>
    </row>
    <row r="56274" spans="4:4" x14ac:dyDescent="0.2">
      <c r="D56274" s="343"/>
    </row>
    <row r="56275" spans="4:4" x14ac:dyDescent="0.2">
      <c r="D56275" s="343"/>
    </row>
    <row r="56276" spans="4:4" x14ac:dyDescent="0.2">
      <c r="D56276" s="343"/>
    </row>
    <row r="56277" spans="4:4" x14ac:dyDescent="0.2">
      <c r="D56277" s="343"/>
    </row>
    <row r="56278" spans="4:4" x14ac:dyDescent="0.2">
      <c r="D56278" s="343"/>
    </row>
    <row r="56279" spans="4:4" x14ac:dyDescent="0.2">
      <c r="D56279" s="343"/>
    </row>
    <row r="56280" spans="4:4" x14ac:dyDescent="0.2">
      <c r="D56280" s="343"/>
    </row>
    <row r="56281" spans="4:4" x14ac:dyDescent="0.2">
      <c r="D56281" s="343"/>
    </row>
    <row r="56282" spans="4:4" x14ac:dyDescent="0.2">
      <c r="D56282" s="343"/>
    </row>
    <row r="56283" spans="4:4" x14ac:dyDescent="0.2">
      <c r="D56283" s="343"/>
    </row>
    <row r="56284" spans="4:4" x14ac:dyDescent="0.2">
      <c r="D56284" s="343"/>
    </row>
    <row r="56285" spans="4:4" x14ac:dyDescent="0.2">
      <c r="D56285" s="343"/>
    </row>
    <row r="56286" spans="4:4" x14ac:dyDescent="0.2">
      <c r="D56286" s="343"/>
    </row>
    <row r="56287" spans="4:4" x14ac:dyDescent="0.2">
      <c r="D56287" s="343"/>
    </row>
    <row r="56288" spans="4:4" x14ac:dyDescent="0.2">
      <c r="D56288" s="343"/>
    </row>
    <row r="56289" spans="4:4" x14ac:dyDescent="0.2">
      <c r="D56289" s="343"/>
    </row>
    <row r="56290" spans="4:4" x14ac:dyDescent="0.2">
      <c r="D56290" s="343"/>
    </row>
    <row r="56291" spans="4:4" x14ac:dyDescent="0.2">
      <c r="D56291" s="343"/>
    </row>
    <row r="56292" spans="4:4" x14ac:dyDescent="0.2">
      <c r="D56292" s="343"/>
    </row>
    <row r="56293" spans="4:4" x14ac:dyDescent="0.2">
      <c r="D56293" s="343"/>
    </row>
    <row r="56294" spans="4:4" x14ac:dyDescent="0.2">
      <c r="D56294" s="343"/>
    </row>
    <row r="56295" spans="4:4" x14ac:dyDescent="0.2">
      <c r="D56295" s="343"/>
    </row>
    <row r="56296" spans="4:4" x14ac:dyDescent="0.2">
      <c r="D56296" s="343"/>
    </row>
    <row r="56297" spans="4:4" x14ac:dyDescent="0.2">
      <c r="D56297" s="343"/>
    </row>
    <row r="56298" spans="4:4" x14ac:dyDescent="0.2">
      <c r="D56298" s="343"/>
    </row>
    <row r="56299" spans="4:4" x14ac:dyDescent="0.2">
      <c r="D56299" s="343"/>
    </row>
    <row r="56300" spans="4:4" x14ac:dyDescent="0.2">
      <c r="D56300" s="343"/>
    </row>
    <row r="56301" spans="4:4" x14ac:dyDescent="0.2">
      <c r="D56301" s="343"/>
    </row>
    <row r="56302" spans="4:4" x14ac:dyDescent="0.2">
      <c r="D56302" s="343"/>
    </row>
    <row r="56303" spans="4:4" x14ac:dyDescent="0.2">
      <c r="D56303" s="343"/>
    </row>
    <row r="56304" spans="4:4" x14ac:dyDescent="0.2">
      <c r="D56304" s="343"/>
    </row>
    <row r="56305" spans="4:4" x14ac:dyDescent="0.2">
      <c r="D56305" s="343"/>
    </row>
    <row r="56306" spans="4:4" x14ac:dyDescent="0.2">
      <c r="D56306" s="343"/>
    </row>
    <row r="56307" spans="4:4" x14ac:dyDescent="0.2">
      <c r="D56307" s="343"/>
    </row>
    <row r="56308" spans="4:4" x14ac:dyDescent="0.2">
      <c r="D56308" s="343"/>
    </row>
    <row r="56309" spans="4:4" x14ac:dyDescent="0.2">
      <c r="D56309" s="343"/>
    </row>
    <row r="56310" spans="4:4" x14ac:dyDescent="0.2">
      <c r="D56310" s="343"/>
    </row>
    <row r="56311" spans="4:4" x14ac:dyDescent="0.2">
      <c r="D56311" s="343"/>
    </row>
    <row r="56312" spans="4:4" x14ac:dyDescent="0.2">
      <c r="D56312" s="343"/>
    </row>
    <row r="56313" spans="4:4" x14ac:dyDescent="0.2">
      <c r="D56313" s="343"/>
    </row>
    <row r="56314" spans="4:4" x14ac:dyDescent="0.2">
      <c r="D56314" s="343"/>
    </row>
    <row r="56315" spans="4:4" x14ac:dyDescent="0.2">
      <c r="D56315" s="343"/>
    </row>
    <row r="56316" spans="4:4" x14ac:dyDescent="0.2">
      <c r="D56316" s="343"/>
    </row>
    <row r="56317" spans="4:4" x14ac:dyDescent="0.2">
      <c r="D56317" s="343"/>
    </row>
    <row r="56318" spans="4:4" x14ac:dyDescent="0.2">
      <c r="D56318" s="343"/>
    </row>
    <row r="56319" spans="4:4" x14ac:dyDescent="0.2">
      <c r="D56319" s="343"/>
    </row>
    <row r="56320" spans="4:4" x14ac:dyDescent="0.2">
      <c r="D56320" s="343"/>
    </row>
    <row r="56321" spans="4:4" x14ac:dyDescent="0.2">
      <c r="D56321" s="343"/>
    </row>
    <row r="56322" spans="4:4" x14ac:dyDescent="0.2">
      <c r="D56322" s="343"/>
    </row>
    <row r="56323" spans="4:4" x14ac:dyDescent="0.2">
      <c r="D56323" s="343"/>
    </row>
    <row r="56324" spans="4:4" x14ac:dyDescent="0.2">
      <c r="D56324" s="343"/>
    </row>
    <row r="56325" spans="4:4" x14ac:dyDescent="0.2">
      <c r="D56325" s="343"/>
    </row>
    <row r="56326" spans="4:4" x14ac:dyDescent="0.2">
      <c r="D56326" s="343"/>
    </row>
    <row r="56327" spans="4:4" x14ac:dyDescent="0.2">
      <c r="D56327" s="343"/>
    </row>
    <row r="56328" spans="4:4" x14ac:dyDescent="0.2">
      <c r="D56328" s="343"/>
    </row>
    <row r="56329" spans="4:4" x14ac:dyDescent="0.2">
      <c r="D56329" s="343"/>
    </row>
    <row r="56330" spans="4:4" x14ac:dyDescent="0.2">
      <c r="D56330" s="343"/>
    </row>
    <row r="56331" spans="4:4" x14ac:dyDescent="0.2">
      <c r="D56331" s="343"/>
    </row>
    <row r="56332" spans="4:4" x14ac:dyDescent="0.2">
      <c r="D56332" s="343"/>
    </row>
    <row r="56333" spans="4:4" x14ac:dyDescent="0.2">
      <c r="D56333" s="343"/>
    </row>
    <row r="56334" spans="4:4" x14ac:dyDescent="0.2">
      <c r="D56334" s="343"/>
    </row>
    <row r="56335" spans="4:4" x14ac:dyDescent="0.2">
      <c r="D56335" s="343"/>
    </row>
    <row r="56336" spans="4:4" x14ac:dyDescent="0.2">
      <c r="D56336" s="343"/>
    </row>
    <row r="56337" spans="4:4" x14ac:dyDescent="0.2">
      <c r="D56337" s="343"/>
    </row>
    <row r="56338" spans="4:4" x14ac:dyDescent="0.2">
      <c r="D56338" s="343"/>
    </row>
    <row r="56339" spans="4:4" x14ac:dyDescent="0.2">
      <c r="D56339" s="343"/>
    </row>
    <row r="56340" spans="4:4" x14ac:dyDescent="0.2">
      <c r="D56340" s="343"/>
    </row>
    <row r="56341" spans="4:4" x14ac:dyDescent="0.2">
      <c r="D56341" s="343"/>
    </row>
    <row r="56342" spans="4:4" x14ac:dyDescent="0.2">
      <c r="D56342" s="343"/>
    </row>
    <row r="56343" spans="4:4" x14ac:dyDescent="0.2">
      <c r="D56343" s="343"/>
    </row>
    <row r="56344" spans="4:4" x14ac:dyDescent="0.2">
      <c r="D56344" s="343"/>
    </row>
    <row r="56345" spans="4:4" x14ac:dyDescent="0.2">
      <c r="D56345" s="343"/>
    </row>
    <row r="56346" spans="4:4" x14ac:dyDescent="0.2">
      <c r="D56346" s="343"/>
    </row>
    <row r="56347" spans="4:4" x14ac:dyDescent="0.2">
      <c r="D56347" s="343"/>
    </row>
    <row r="56348" spans="4:4" x14ac:dyDescent="0.2">
      <c r="D56348" s="343"/>
    </row>
    <row r="56349" spans="4:4" x14ac:dyDescent="0.2">
      <c r="D56349" s="343"/>
    </row>
    <row r="56350" spans="4:4" x14ac:dyDescent="0.2">
      <c r="D56350" s="343"/>
    </row>
    <row r="56351" spans="4:4" x14ac:dyDescent="0.2">
      <c r="D56351" s="343"/>
    </row>
    <row r="56352" spans="4:4" x14ac:dyDescent="0.2">
      <c r="D56352" s="343"/>
    </row>
    <row r="56353" spans="4:4" x14ac:dyDescent="0.2">
      <c r="D56353" s="343"/>
    </row>
    <row r="56354" spans="4:4" x14ac:dyDescent="0.2">
      <c r="D56354" s="343"/>
    </row>
    <row r="56355" spans="4:4" x14ac:dyDescent="0.2">
      <c r="D56355" s="343"/>
    </row>
    <row r="56356" spans="4:4" x14ac:dyDescent="0.2">
      <c r="D56356" s="343"/>
    </row>
    <row r="56357" spans="4:4" x14ac:dyDescent="0.2">
      <c r="D56357" s="343"/>
    </row>
    <row r="56358" spans="4:4" x14ac:dyDescent="0.2">
      <c r="D56358" s="343"/>
    </row>
    <row r="56359" spans="4:4" x14ac:dyDescent="0.2">
      <c r="D56359" s="343"/>
    </row>
    <row r="56360" spans="4:4" x14ac:dyDescent="0.2">
      <c r="D56360" s="343"/>
    </row>
    <row r="56361" spans="4:4" x14ac:dyDescent="0.2">
      <c r="D56361" s="343"/>
    </row>
    <row r="56362" spans="4:4" x14ac:dyDescent="0.2">
      <c r="D56362" s="343"/>
    </row>
    <row r="56363" spans="4:4" x14ac:dyDescent="0.2">
      <c r="D56363" s="343"/>
    </row>
    <row r="56364" spans="4:4" x14ac:dyDescent="0.2">
      <c r="D56364" s="343"/>
    </row>
    <row r="56365" spans="4:4" x14ac:dyDescent="0.2">
      <c r="D56365" s="343"/>
    </row>
    <row r="56366" spans="4:4" x14ac:dyDescent="0.2">
      <c r="D56366" s="343"/>
    </row>
    <row r="56367" spans="4:4" x14ac:dyDescent="0.2">
      <c r="D56367" s="343"/>
    </row>
    <row r="56368" spans="4:4" x14ac:dyDescent="0.2">
      <c r="D56368" s="343"/>
    </row>
    <row r="56369" spans="4:4" x14ac:dyDescent="0.2">
      <c r="D56369" s="343"/>
    </row>
    <row r="56370" spans="4:4" x14ac:dyDescent="0.2">
      <c r="D56370" s="343"/>
    </row>
    <row r="56371" spans="4:4" x14ac:dyDescent="0.2">
      <c r="D56371" s="343"/>
    </row>
    <row r="56372" spans="4:4" x14ac:dyDescent="0.2">
      <c r="D56372" s="343"/>
    </row>
    <row r="56373" spans="4:4" x14ac:dyDescent="0.2">
      <c r="D56373" s="343"/>
    </row>
    <row r="56374" spans="4:4" x14ac:dyDescent="0.2">
      <c r="D56374" s="343"/>
    </row>
    <row r="56375" spans="4:4" x14ac:dyDescent="0.2">
      <c r="D56375" s="343"/>
    </row>
    <row r="56376" spans="4:4" x14ac:dyDescent="0.2">
      <c r="D56376" s="343"/>
    </row>
    <row r="56377" spans="4:4" x14ac:dyDescent="0.2">
      <c r="D56377" s="343"/>
    </row>
    <row r="56378" spans="4:4" x14ac:dyDescent="0.2">
      <c r="D56378" s="343"/>
    </row>
    <row r="56379" spans="4:4" x14ac:dyDescent="0.2">
      <c r="D56379" s="343"/>
    </row>
    <row r="56380" spans="4:4" x14ac:dyDescent="0.2">
      <c r="D56380" s="343"/>
    </row>
    <row r="56381" spans="4:4" x14ac:dyDescent="0.2">
      <c r="D56381" s="343"/>
    </row>
    <row r="56382" spans="4:4" x14ac:dyDescent="0.2">
      <c r="D56382" s="343"/>
    </row>
    <row r="56383" spans="4:4" x14ac:dyDescent="0.2">
      <c r="D56383" s="343"/>
    </row>
    <row r="56384" spans="4:4" x14ac:dyDescent="0.2">
      <c r="D56384" s="343"/>
    </row>
    <row r="56385" spans="4:4" x14ac:dyDescent="0.2">
      <c r="D56385" s="343"/>
    </row>
    <row r="56386" spans="4:4" x14ac:dyDescent="0.2">
      <c r="D56386" s="343"/>
    </row>
    <row r="56387" spans="4:4" x14ac:dyDescent="0.2">
      <c r="D56387" s="343"/>
    </row>
    <row r="56388" spans="4:4" x14ac:dyDescent="0.2">
      <c r="D56388" s="343"/>
    </row>
    <row r="56389" spans="4:4" x14ac:dyDescent="0.2">
      <c r="D56389" s="343"/>
    </row>
    <row r="56390" spans="4:4" x14ac:dyDescent="0.2">
      <c r="D56390" s="343"/>
    </row>
    <row r="56391" spans="4:4" x14ac:dyDescent="0.2">
      <c r="D56391" s="343"/>
    </row>
    <row r="56392" spans="4:4" x14ac:dyDescent="0.2">
      <c r="D56392" s="343"/>
    </row>
    <row r="56393" spans="4:4" x14ac:dyDescent="0.2">
      <c r="D56393" s="343"/>
    </row>
    <row r="56394" spans="4:4" x14ac:dyDescent="0.2">
      <c r="D56394" s="343"/>
    </row>
    <row r="56395" spans="4:4" x14ac:dyDescent="0.2">
      <c r="D56395" s="343"/>
    </row>
    <row r="56396" spans="4:4" x14ac:dyDescent="0.2">
      <c r="D56396" s="343"/>
    </row>
    <row r="56397" spans="4:4" x14ac:dyDescent="0.2">
      <c r="D56397" s="343"/>
    </row>
    <row r="56398" spans="4:4" x14ac:dyDescent="0.2">
      <c r="D56398" s="343"/>
    </row>
    <row r="56399" spans="4:4" x14ac:dyDescent="0.2">
      <c r="D56399" s="343"/>
    </row>
    <row r="56400" spans="4:4" x14ac:dyDescent="0.2">
      <c r="D56400" s="343"/>
    </row>
    <row r="56401" spans="4:4" x14ac:dyDescent="0.2">
      <c r="D56401" s="343"/>
    </row>
    <row r="56402" spans="4:4" x14ac:dyDescent="0.2">
      <c r="D56402" s="343"/>
    </row>
    <row r="56403" spans="4:4" x14ac:dyDescent="0.2">
      <c r="D56403" s="343"/>
    </row>
    <row r="56404" spans="4:4" x14ac:dyDescent="0.2">
      <c r="D56404" s="343"/>
    </row>
    <row r="56405" spans="4:4" x14ac:dyDescent="0.2">
      <c r="D56405" s="343"/>
    </row>
    <row r="56406" spans="4:4" x14ac:dyDescent="0.2">
      <c r="D56406" s="343"/>
    </row>
    <row r="56407" spans="4:4" x14ac:dyDescent="0.2">
      <c r="D56407" s="343"/>
    </row>
    <row r="56408" spans="4:4" x14ac:dyDescent="0.2">
      <c r="D56408" s="343"/>
    </row>
    <row r="56409" spans="4:4" x14ac:dyDescent="0.2">
      <c r="D56409" s="343"/>
    </row>
    <row r="56410" spans="4:4" x14ac:dyDescent="0.2">
      <c r="D56410" s="343"/>
    </row>
    <row r="56411" spans="4:4" x14ac:dyDescent="0.2">
      <c r="D56411" s="343"/>
    </row>
    <row r="56412" spans="4:4" x14ac:dyDescent="0.2">
      <c r="D56412" s="343"/>
    </row>
    <row r="56413" spans="4:4" x14ac:dyDescent="0.2">
      <c r="D56413" s="343"/>
    </row>
    <row r="56414" spans="4:4" x14ac:dyDescent="0.2">
      <c r="D56414" s="343"/>
    </row>
    <row r="56415" spans="4:4" x14ac:dyDescent="0.2">
      <c r="D56415" s="343"/>
    </row>
    <row r="56416" spans="4:4" x14ac:dyDescent="0.2">
      <c r="D56416" s="343"/>
    </row>
    <row r="56417" spans="4:4" x14ac:dyDescent="0.2">
      <c r="D56417" s="343"/>
    </row>
    <row r="56418" spans="4:4" x14ac:dyDescent="0.2">
      <c r="D56418" s="343"/>
    </row>
    <row r="56419" spans="4:4" x14ac:dyDescent="0.2">
      <c r="D56419" s="343"/>
    </row>
    <row r="56420" spans="4:4" x14ac:dyDescent="0.2">
      <c r="D56420" s="343"/>
    </row>
    <row r="56421" spans="4:4" x14ac:dyDescent="0.2">
      <c r="D56421" s="343"/>
    </row>
    <row r="56422" spans="4:4" x14ac:dyDescent="0.2">
      <c r="D56422" s="343"/>
    </row>
    <row r="56423" spans="4:4" x14ac:dyDescent="0.2">
      <c r="D56423" s="343"/>
    </row>
    <row r="56424" spans="4:4" x14ac:dyDescent="0.2">
      <c r="D56424" s="343"/>
    </row>
    <row r="56425" spans="4:4" x14ac:dyDescent="0.2">
      <c r="D56425" s="343"/>
    </row>
    <row r="56426" spans="4:4" x14ac:dyDescent="0.2">
      <c r="D56426" s="343"/>
    </row>
    <row r="56427" spans="4:4" x14ac:dyDescent="0.2">
      <c r="D56427" s="343"/>
    </row>
    <row r="56428" spans="4:4" x14ac:dyDescent="0.2">
      <c r="D56428" s="343"/>
    </row>
    <row r="56429" spans="4:4" x14ac:dyDescent="0.2">
      <c r="D56429" s="343"/>
    </row>
    <row r="56430" spans="4:4" x14ac:dyDescent="0.2">
      <c r="D56430" s="343"/>
    </row>
    <row r="56431" spans="4:4" x14ac:dyDescent="0.2">
      <c r="D56431" s="343"/>
    </row>
    <row r="56432" spans="4:4" x14ac:dyDescent="0.2">
      <c r="D56432" s="343"/>
    </row>
    <row r="56433" spans="4:4" x14ac:dyDescent="0.2">
      <c r="D56433" s="343"/>
    </row>
    <row r="56434" spans="4:4" x14ac:dyDescent="0.2">
      <c r="D56434" s="343"/>
    </row>
    <row r="56435" spans="4:4" x14ac:dyDescent="0.2">
      <c r="D56435" s="343"/>
    </row>
    <row r="56436" spans="4:4" x14ac:dyDescent="0.2">
      <c r="D56436" s="343"/>
    </row>
    <row r="56437" spans="4:4" x14ac:dyDescent="0.2">
      <c r="D56437" s="343"/>
    </row>
    <row r="56438" spans="4:4" x14ac:dyDescent="0.2">
      <c r="D56438" s="343"/>
    </row>
    <row r="56439" spans="4:4" x14ac:dyDescent="0.2">
      <c r="D56439" s="343"/>
    </row>
    <row r="56440" spans="4:4" x14ac:dyDescent="0.2">
      <c r="D56440" s="343"/>
    </row>
    <row r="56441" spans="4:4" x14ac:dyDescent="0.2">
      <c r="D56441" s="343"/>
    </row>
    <row r="56442" spans="4:4" x14ac:dyDescent="0.2">
      <c r="D56442" s="343"/>
    </row>
    <row r="56443" spans="4:4" x14ac:dyDescent="0.2">
      <c r="D56443" s="343"/>
    </row>
    <row r="56444" spans="4:4" x14ac:dyDescent="0.2">
      <c r="D56444" s="343"/>
    </row>
    <row r="56445" spans="4:4" x14ac:dyDescent="0.2">
      <c r="D56445" s="343"/>
    </row>
    <row r="56446" spans="4:4" x14ac:dyDescent="0.2">
      <c r="D56446" s="343"/>
    </row>
    <row r="56447" spans="4:4" x14ac:dyDescent="0.2">
      <c r="D56447" s="343"/>
    </row>
    <row r="56448" spans="4:4" x14ac:dyDescent="0.2">
      <c r="D56448" s="343"/>
    </row>
    <row r="56449" spans="4:4" x14ac:dyDescent="0.2">
      <c r="D56449" s="343"/>
    </row>
    <row r="56450" spans="4:4" x14ac:dyDescent="0.2">
      <c r="D56450" s="343"/>
    </row>
    <row r="56451" spans="4:4" x14ac:dyDescent="0.2">
      <c r="D56451" s="343"/>
    </row>
    <row r="56452" spans="4:4" x14ac:dyDescent="0.2">
      <c r="D56452" s="343"/>
    </row>
    <row r="56453" spans="4:4" x14ac:dyDescent="0.2">
      <c r="D56453" s="343"/>
    </row>
    <row r="56454" spans="4:4" x14ac:dyDescent="0.2">
      <c r="D56454" s="343"/>
    </row>
    <row r="56455" spans="4:4" x14ac:dyDescent="0.2">
      <c r="D56455" s="343"/>
    </row>
    <row r="56456" spans="4:4" x14ac:dyDescent="0.2">
      <c r="D56456" s="343"/>
    </row>
    <row r="56457" spans="4:4" x14ac:dyDescent="0.2">
      <c r="D56457" s="343"/>
    </row>
    <row r="56458" spans="4:4" x14ac:dyDescent="0.2">
      <c r="D56458" s="343"/>
    </row>
    <row r="56459" spans="4:4" x14ac:dyDescent="0.2">
      <c r="D56459" s="343"/>
    </row>
    <row r="56460" spans="4:4" x14ac:dyDescent="0.2">
      <c r="D56460" s="343"/>
    </row>
    <row r="56461" spans="4:4" x14ac:dyDescent="0.2">
      <c r="D56461" s="343"/>
    </row>
    <row r="56462" spans="4:4" x14ac:dyDescent="0.2">
      <c r="D56462" s="343"/>
    </row>
    <row r="56463" spans="4:4" x14ac:dyDescent="0.2">
      <c r="D56463" s="343"/>
    </row>
    <row r="56464" spans="4:4" x14ac:dyDescent="0.2">
      <c r="D56464" s="343"/>
    </row>
    <row r="56465" spans="4:4" x14ac:dyDescent="0.2">
      <c r="D56465" s="343"/>
    </row>
    <row r="56466" spans="4:4" x14ac:dyDescent="0.2">
      <c r="D56466" s="343"/>
    </row>
    <row r="56467" spans="4:4" x14ac:dyDescent="0.2">
      <c r="D56467" s="343"/>
    </row>
    <row r="56468" spans="4:4" x14ac:dyDescent="0.2">
      <c r="D56468" s="343"/>
    </row>
    <row r="56469" spans="4:4" x14ac:dyDescent="0.2">
      <c r="D56469" s="343"/>
    </row>
    <row r="56470" spans="4:4" x14ac:dyDescent="0.2">
      <c r="D56470" s="343"/>
    </row>
    <row r="56471" spans="4:4" x14ac:dyDescent="0.2">
      <c r="D56471" s="343"/>
    </row>
    <row r="56472" spans="4:4" x14ac:dyDescent="0.2">
      <c r="D56472" s="343"/>
    </row>
    <row r="56473" spans="4:4" x14ac:dyDescent="0.2">
      <c r="D56473" s="343"/>
    </row>
    <row r="56474" spans="4:4" x14ac:dyDescent="0.2">
      <c r="D56474" s="343"/>
    </row>
    <row r="56475" spans="4:4" x14ac:dyDescent="0.2">
      <c r="D56475" s="343"/>
    </row>
    <row r="56476" spans="4:4" x14ac:dyDescent="0.2">
      <c r="D56476" s="343"/>
    </row>
    <row r="56477" spans="4:4" x14ac:dyDescent="0.2">
      <c r="D56477" s="343"/>
    </row>
    <row r="56478" spans="4:4" x14ac:dyDescent="0.2">
      <c r="D56478" s="343"/>
    </row>
    <row r="56479" spans="4:4" x14ac:dyDescent="0.2">
      <c r="D56479" s="343"/>
    </row>
    <row r="56480" spans="4:4" x14ac:dyDescent="0.2">
      <c r="D56480" s="343"/>
    </row>
    <row r="56481" spans="4:4" x14ac:dyDescent="0.2">
      <c r="D56481" s="343"/>
    </row>
    <row r="56482" spans="4:4" x14ac:dyDescent="0.2">
      <c r="D56482" s="343"/>
    </row>
    <row r="56483" spans="4:4" x14ac:dyDescent="0.2">
      <c r="D56483" s="343"/>
    </row>
    <row r="56484" spans="4:4" x14ac:dyDescent="0.2">
      <c r="D56484" s="343"/>
    </row>
    <row r="56485" spans="4:4" x14ac:dyDescent="0.2">
      <c r="D56485" s="343"/>
    </row>
    <row r="56486" spans="4:4" x14ac:dyDescent="0.2">
      <c r="D56486" s="343"/>
    </row>
    <row r="56487" spans="4:4" x14ac:dyDescent="0.2">
      <c r="D56487" s="343"/>
    </row>
    <row r="56488" spans="4:4" x14ac:dyDescent="0.2">
      <c r="D56488" s="343"/>
    </row>
    <row r="56489" spans="4:4" x14ac:dyDescent="0.2">
      <c r="D56489" s="343"/>
    </row>
    <row r="56490" spans="4:4" x14ac:dyDescent="0.2">
      <c r="D56490" s="343"/>
    </row>
    <row r="56491" spans="4:4" x14ac:dyDescent="0.2">
      <c r="D56491" s="343"/>
    </row>
    <row r="56492" spans="4:4" x14ac:dyDescent="0.2">
      <c r="D56492" s="343"/>
    </row>
    <row r="56493" spans="4:4" x14ac:dyDescent="0.2">
      <c r="D56493" s="343"/>
    </row>
    <row r="56494" spans="4:4" x14ac:dyDescent="0.2">
      <c r="D56494" s="343"/>
    </row>
    <row r="56495" spans="4:4" x14ac:dyDescent="0.2">
      <c r="D56495" s="343"/>
    </row>
    <row r="56496" spans="4:4" x14ac:dyDescent="0.2">
      <c r="D56496" s="343"/>
    </row>
    <row r="56497" spans="4:4" x14ac:dyDescent="0.2">
      <c r="D56497" s="343"/>
    </row>
    <row r="56498" spans="4:4" x14ac:dyDescent="0.2">
      <c r="D56498" s="343"/>
    </row>
    <row r="56499" spans="4:4" x14ac:dyDescent="0.2">
      <c r="D56499" s="343"/>
    </row>
    <row r="56500" spans="4:4" x14ac:dyDescent="0.2">
      <c r="D56500" s="343"/>
    </row>
    <row r="56501" spans="4:4" x14ac:dyDescent="0.2">
      <c r="D56501" s="343"/>
    </row>
    <row r="56502" spans="4:4" x14ac:dyDescent="0.2">
      <c r="D56502" s="343"/>
    </row>
    <row r="56503" spans="4:4" x14ac:dyDescent="0.2">
      <c r="D56503" s="343"/>
    </row>
    <row r="56504" spans="4:4" x14ac:dyDescent="0.2">
      <c r="D56504" s="343"/>
    </row>
    <row r="56505" spans="4:4" x14ac:dyDescent="0.2">
      <c r="D56505" s="343"/>
    </row>
    <row r="56506" spans="4:4" x14ac:dyDescent="0.2">
      <c r="D56506" s="343"/>
    </row>
    <row r="56507" spans="4:4" x14ac:dyDescent="0.2">
      <c r="D56507" s="343"/>
    </row>
    <row r="56508" spans="4:4" x14ac:dyDescent="0.2">
      <c r="D56508" s="343"/>
    </row>
    <row r="56509" spans="4:4" x14ac:dyDescent="0.2">
      <c r="D56509" s="343"/>
    </row>
    <row r="56510" spans="4:4" x14ac:dyDescent="0.2">
      <c r="D56510" s="343"/>
    </row>
    <row r="56511" spans="4:4" x14ac:dyDescent="0.2">
      <c r="D56511" s="343"/>
    </row>
    <row r="56512" spans="4:4" x14ac:dyDescent="0.2">
      <c r="D56512" s="343"/>
    </row>
    <row r="56513" spans="4:4" x14ac:dyDescent="0.2">
      <c r="D56513" s="343"/>
    </row>
    <row r="56514" spans="4:4" x14ac:dyDescent="0.2">
      <c r="D56514" s="343"/>
    </row>
    <row r="56515" spans="4:4" x14ac:dyDescent="0.2">
      <c r="D56515" s="343"/>
    </row>
    <row r="56516" spans="4:4" x14ac:dyDescent="0.2">
      <c r="D56516" s="343"/>
    </row>
    <row r="56517" spans="4:4" x14ac:dyDescent="0.2">
      <c r="D56517" s="343"/>
    </row>
    <row r="56518" spans="4:4" x14ac:dyDescent="0.2">
      <c r="D56518" s="343"/>
    </row>
    <row r="56519" spans="4:4" x14ac:dyDescent="0.2">
      <c r="D56519" s="343"/>
    </row>
    <row r="56520" spans="4:4" x14ac:dyDescent="0.2">
      <c r="D56520" s="343"/>
    </row>
    <row r="56521" spans="4:4" x14ac:dyDescent="0.2">
      <c r="D56521" s="343"/>
    </row>
    <row r="56522" spans="4:4" x14ac:dyDescent="0.2">
      <c r="D56522" s="343"/>
    </row>
    <row r="56523" spans="4:4" x14ac:dyDescent="0.2">
      <c r="D56523" s="343"/>
    </row>
    <row r="56524" spans="4:4" x14ac:dyDescent="0.2">
      <c r="D56524" s="343"/>
    </row>
    <row r="56525" spans="4:4" x14ac:dyDescent="0.2">
      <c r="D56525" s="343"/>
    </row>
    <row r="56526" spans="4:4" x14ac:dyDescent="0.2">
      <c r="D56526" s="343"/>
    </row>
    <row r="56527" spans="4:4" x14ac:dyDescent="0.2">
      <c r="D56527" s="343"/>
    </row>
    <row r="56528" spans="4:4" x14ac:dyDescent="0.2">
      <c r="D56528" s="343"/>
    </row>
    <row r="56529" spans="4:4" x14ac:dyDescent="0.2">
      <c r="D56529" s="343"/>
    </row>
    <row r="56530" spans="4:4" x14ac:dyDescent="0.2">
      <c r="D56530" s="343"/>
    </row>
    <row r="56531" spans="4:4" x14ac:dyDescent="0.2">
      <c r="D56531" s="343"/>
    </row>
    <row r="56532" spans="4:4" x14ac:dyDescent="0.2">
      <c r="D56532" s="343"/>
    </row>
    <row r="56533" spans="4:4" x14ac:dyDescent="0.2">
      <c r="D56533" s="343"/>
    </row>
    <row r="56534" spans="4:4" x14ac:dyDescent="0.2">
      <c r="D56534" s="343"/>
    </row>
    <row r="56535" spans="4:4" x14ac:dyDescent="0.2">
      <c r="D56535" s="343"/>
    </row>
    <row r="56536" spans="4:4" x14ac:dyDescent="0.2">
      <c r="D56536" s="343"/>
    </row>
    <row r="56537" spans="4:4" x14ac:dyDescent="0.2">
      <c r="D56537" s="343"/>
    </row>
    <row r="56538" spans="4:4" x14ac:dyDescent="0.2">
      <c r="D56538" s="343"/>
    </row>
    <row r="56539" spans="4:4" x14ac:dyDescent="0.2">
      <c r="D56539" s="343"/>
    </row>
    <row r="56540" spans="4:4" x14ac:dyDescent="0.2">
      <c r="D56540" s="343"/>
    </row>
    <row r="56541" spans="4:4" x14ac:dyDescent="0.2">
      <c r="D56541" s="343"/>
    </row>
    <row r="56542" spans="4:4" x14ac:dyDescent="0.2">
      <c r="D56542" s="343"/>
    </row>
    <row r="56543" spans="4:4" x14ac:dyDescent="0.2">
      <c r="D56543" s="343"/>
    </row>
    <row r="56544" spans="4:4" x14ac:dyDescent="0.2">
      <c r="D56544" s="343"/>
    </row>
    <row r="56545" spans="4:4" x14ac:dyDescent="0.2">
      <c r="D56545" s="343"/>
    </row>
    <row r="56546" spans="4:4" x14ac:dyDescent="0.2">
      <c r="D56546" s="343"/>
    </row>
    <row r="56547" spans="4:4" x14ac:dyDescent="0.2">
      <c r="D56547" s="343"/>
    </row>
    <row r="56548" spans="4:4" x14ac:dyDescent="0.2">
      <c r="D56548" s="343"/>
    </row>
    <row r="56549" spans="4:4" x14ac:dyDescent="0.2">
      <c r="D56549" s="343"/>
    </row>
    <row r="56550" spans="4:4" x14ac:dyDescent="0.2">
      <c r="D56550" s="343"/>
    </row>
    <row r="56551" spans="4:4" x14ac:dyDescent="0.2">
      <c r="D56551" s="343"/>
    </row>
    <row r="56552" spans="4:4" x14ac:dyDescent="0.2">
      <c r="D56552" s="343"/>
    </row>
    <row r="56553" spans="4:4" x14ac:dyDescent="0.2">
      <c r="D56553" s="343"/>
    </row>
    <row r="56554" spans="4:4" x14ac:dyDescent="0.2">
      <c r="D56554" s="343"/>
    </row>
    <row r="56555" spans="4:4" x14ac:dyDescent="0.2">
      <c r="D56555" s="343"/>
    </row>
    <row r="56556" spans="4:4" x14ac:dyDescent="0.2">
      <c r="D56556" s="343"/>
    </row>
    <row r="56557" spans="4:4" x14ac:dyDescent="0.2">
      <c r="D56557" s="343"/>
    </row>
    <row r="56558" spans="4:4" x14ac:dyDescent="0.2">
      <c r="D56558" s="343"/>
    </row>
    <row r="56559" spans="4:4" x14ac:dyDescent="0.2">
      <c r="D56559" s="343"/>
    </row>
    <row r="56560" spans="4:4" x14ac:dyDescent="0.2">
      <c r="D56560" s="343"/>
    </row>
    <row r="56561" spans="4:4" x14ac:dyDescent="0.2">
      <c r="D56561" s="343"/>
    </row>
    <row r="56562" spans="4:4" x14ac:dyDescent="0.2">
      <c r="D56562" s="343"/>
    </row>
    <row r="56563" spans="4:4" x14ac:dyDescent="0.2">
      <c r="D56563" s="343"/>
    </row>
    <row r="56564" spans="4:4" x14ac:dyDescent="0.2">
      <c r="D56564" s="343"/>
    </row>
    <row r="56565" spans="4:4" x14ac:dyDescent="0.2">
      <c r="D56565" s="343"/>
    </row>
    <row r="56566" spans="4:4" x14ac:dyDescent="0.2">
      <c r="D56566" s="343"/>
    </row>
    <row r="56567" spans="4:4" x14ac:dyDescent="0.2">
      <c r="D56567" s="343"/>
    </row>
    <row r="56568" spans="4:4" x14ac:dyDescent="0.2">
      <c r="D56568" s="343"/>
    </row>
    <row r="56569" spans="4:4" x14ac:dyDescent="0.2">
      <c r="D56569" s="343"/>
    </row>
    <row r="56570" spans="4:4" x14ac:dyDescent="0.2">
      <c r="D56570" s="343"/>
    </row>
    <row r="56571" spans="4:4" x14ac:dyDescent="0.2">
      <c r="D56571" s="343"/>
    </row>
    <row r="56572" spans="4:4" x14ac:dyDescent="0.2">
      <c r="D56572" s="343"/>
    </row>
    <row r="56573" spans="4:4" x14ac:dyDescent="0.2">
      <c r="D56573" s="343"/>
    </row>
    <row r="56574" spans="4:4" x14ac:dyDescent="0.2">
      <c r="D56574" s="343"/>
    </row>
    <row r="56575" spans="4:4" x14ac:dyDescent="0.2">
      <c r="D56575" s="343"/>
    </row>
    <row r="56576" spans="4:4" x14ac:dyDescent="0.2">
      <c r="D56576" s="343"/>
    </row>
    <row r="56577" spans="4:4" x14ac:dyDescent="0.2">
      <c r="D56577" s="343"/>
    </row>
    <row r="56578" spans="4:4" x14ac:dyDescent="0.2">
      <c r="D56578" s="343"/>
    </row>
    <row r="56579" spans="4:4" x14ac:dyDescent="0.2">
      <c r="D56579" s="343"/>
    </row>
    <row r="56580" spans="4:4" x14ac:dyDescent="0.2">
      <c r="D56580" s="343"/>
    </row>
    <row r="56581" spans="4:4" x14ac:dyDescent="0.2">
      <c r="D56581" s="343"/>
    </row>
    <row r="56582" spans="4:4" x14ac:dyDescent="0.2">
      <c r="D56582" s="343"/>
    </row>
    <row r="56583" spans="4:4" x14ac:dyDescent="0.2">
      <c r="D56583" s="343"/>
    </row>
    <row r="56584" spans="4:4" x14ac:dyDescent="0.2">
      <c r="D56584" s="343"/>
    </row>
    <row r="56585" spans="4:4" x14ac:dyDescent="0.2">
      <c r="D56585" s="343"/>
    </row>
    <row r="56586" spans="4:4" x14ac:dyDescent="0.2">
      <c r="D56586" s="343"/>
    </row>
    <row r="56587" spans="4:4" x14ac:dyDescent="0.2">
      <c r="D56587" s="343"/>
    </row>
    <row r="56588" spans="4:4" x14ac:dyDescent="0.2">
      <c r="D56588" s="343"/>
    </row>
    <row r="56589" spans="4:4" x14ac:dyDescent="0.2">
      <c r="D56589" s="343"/>
    </row>
    <row r="56590" spans="4:4" x14ac:dyDescent="0.2">
      <c r="D56590" s="343"/>
    </row>
    <row r="56591" spans="4:4" x14ac:dyDescent="0.2">
      <c r="D56591" s="343"/>
    </row>
    <row r="56592" spans="4:4" x14ac:dyDescent="0.2">
      <c r="D56592" s="343"/>
    </row>
    <row r="56593" spans="4:4" x14ac:dyDescent="0.2">
      <c r="D56593" s="343"/>
    </row>
    <row r="56594" spans="4:4" x14ac:dyDescent="0.2">
      <c r="D56594" s="343"/>
    </row>
    <row r="56595" spans="4:4" x14ac:dyDescent="0.2">
      <c r="D56595" s="343"/>
    </row>
    <row r="56596" spans="4:4" x14ac:dyDescent="0.2">
      <c r="D56596" s="343"/>
    </row>
    <row r="56597" spans="4:4" x14ac:dyDescent="0.2">
      <c r="D56597" s="343"/>
    </row>
    <row r="56598" spans="4:4" x14ac:dyDescent="0.2">
      <c r="D56598" s="343"/>
    </row>
    <row r="56599" spans="4:4" x14ac:dyDescent="0.2">
      <c r="D56599" s="343"/>
    </row>
    <row r="56600" spans="4:4" x14ac:dyDescent="0.2">
      <c r="D56600" s="343"/>
    </row>
    <row r="56601" spans="4:4" x14ac:dyDescent="0.2">
      <c r="D56601" s="343"/>
    </row>
    <row r="56602" spans="4:4" x14ac:dyDescent="0.2">
      <c r="D56602" s="343"/>
    </row>
    <row r="56603" spans="4:4" x14ac:dyDescent="0.2">
      <c r="D56603" s="343"/>
    </row>
    <row r="56604" spans="4:4" x14ac:dyDescent="0.2">
      <c r="D56604" s="343"/>
    </row>
    <row r="56605" spans="4:4" x14ac:dyDescent="0.2">
      <c r="D56605" s="343"/>
    </row>
    <row r="56606" spans="4:4" x14ac:dyDescent="0.2">
      <c r="D56606" s="343"/>
    </row>
    <row r="56607" spans="4:4" x14ac:dyDescent="0.2">
      <c r="D56607" s="343"/>
    </row>
    <row r="56608" spans="4:4" x14ac:dyDescent="0.2">
      <c r="D56608" s="343"/>
    </row>
    <row r="56609" spans="4:4" x14ac:dyDescent="0.2">
      <c r="D56609" s="343"/>
    </row>
    <row r="56610" spans="4:4" x14ac:dyDescent="0.2">
      <c r="D56610" s="343"/>
    </row>
    <row r="56611" spans="4:4" x14ac:dyDescent="0.2">
      <c r="D56611" s="343"/>
    </row>
    <row r="56612" spans="4:4" x14ac:dyDescent="0.2">
      <c r="D56612" s="343"/>
    </row>
    <row r="56613" spans="4:4" x14ac:dyDescent="0.2">
      <c r="D56613" s="343"/>
    </row>
    <row r="56614" spans="4:4" x14ac:dyDescent="0.2">
      <c r="D56614" s="343"/>
    </row>
    <row r="56615" spans="4:4" x14ac:dyDescent="0.2">
      <c r="D56615" s="343"/>
    </row>
    <row r="56616" spans="4:4" x14ac:dyDescent="0.2">
      <c r="D56616" s="343"/>
    </row>
    <row r="56617" spans="4:4" x14ac:dyDescent="0.2">
      <c r="D56617" s="343"/>
    </row>
    <row r="56618" spans="4:4" x14ac:dyDescent="0.2">
      <c r="D56618" s="343"/>
    </row>
    <row r="56619" spans="4:4" x14ac:dyDescent="0.2">
      <c r="D56619" s="343"/>
    </row>
    <row r="56620" spans="4:4" x14ac:dyDescent="0.2">
      <c r="D56620" s="343"/>
    </row>
    <row r="56621" spans="4:4" x14ac:dyDescent="0.2">
      <c r="D56621" s="343"/>
    </row>
    <row r="56622" spans="4:4" x14ac:dyDescent="0.2">
      <c r="D56622" s="343"/>
    </row>
    <row r="56623" spans="4:4" x14ac:dyDescent="0.2">
      <c r="D56623" s="343"/>
    </row>
    <row r="56624" spans="4:4" x14ac:dyDescent="0.2">
      <c r="D56624" s="343"/>
    </row>
    <row r="56625" spans="4:4" x14ac:dyDescent="0.2">
      <c r="D56625" s="343"/>
    </row>
    <row r="56626" spans="4:4" x14ac:dyDescent="0.2">
      <c r="D56626" s="343"/>
    </row>
    <row r="56627" spans="4:4" x14ac:dyDescent="0.2">
      <c r="D56627" s="343"/>
    </row>
    <row r="56628" spans="4:4" x14ac:dyDescent="0.2">
      <c r="D56628" s="343"/>
    </row>
    <row r="56629" spans="4:4" x14ac:dyDescent="0.2">
      <c r="D56629" s="343"/>
    </row>
    <row r="56630" spans="4:4" x14ac:dyDescent="0.2">
      <c r="D56630" s="343"/>
    </row>
    <row r="56631" spans="4:4" x14ac:dyDescent="0.2">
      <c r="D56631" s="343"/>
    </row>
    <row r="56632" spans="4:4" x14ac:dyDescent="0.2">
      <c r="D56632" s="343"/>
    </row>
    <row r="56633" spans="4:4" x14ac:dyDescent="0.2">
      <c r="D56633" s="343"/>
    </row>
    <row r="56634" spans="4:4" x14ac:dyDescent="0.2">
      <c r="D56634" s="343"/>
    </row>
    <row r="56635" spans="4:4" x14ac:dyDescent="0.2">
      <c r="D56635" s="343"/>
    </row>
    <row r="56636" spans="4:4" x14ac:dyDescent="0.2">
      <c r="D56636" s="343"/>
    </row>
    <row r="56637" spans="4:4" x14ac:dyDescent="0.2">
      <c r="D56637" s="343"/>
    </row>
    <row r="56638" spans="4:4" x14ac:dyDescent="0.2">
      <c r="D56638" s="343"/>
    </row>
    <row r="56639" spans="4:4" x14ac:dyDescent="0.2">
      <c r="D56639" s="343"/>
    </row>
    <row r="56640" spans="4:4" x14ac:dyDescent="0.2">
      <c r="D56640" s="343"/>
    </row>
    <row r="56641" spans="4:4" x14ac:dyDescent="0.2">
      <c r="D56641" s="343"/>
    </row>
    <row r="56642" spans="4:4" x14ac:dyDescent="0.2">
      <c r="D56642" s="343"/>
    </row>
    <row r="56643" spans="4:4" x14ac:dyDescent="0.2">
      <c r="D56643" s="343"/>
    </row>
    <row r="56644" spans="4:4" x14ac:dyDescent="0.2">
      <c r="D56644" s="343"/>
    </row>
    <row r="56645" spans="4:4" x14ac:dyDescent="0.2">
      <c r="D56645" s="343"/>
    </row>
    <row r="56646" spans="4:4" x14ac:dyDescent="0.2">
      <c r="D56646" s="343"/>
    </row>
    <row r="56647" spans="4:4" x14ac:dyDescent="0.2">
      <c r="D56647" s="343"/>
    </row>
    <row r="56648" spans="4:4" x14ac:dyDescent="0.2">
      <c r="D56648" s="343"/>
    </row>
    <row r="56649" spans="4:4" x14ac:dyDescent="0.2">
      <c r="D56649" s="343"/>
    </row>
    <row r="56650" spans="4:4" x14ac:dyDescent="0.2">
      <c r="D56650" s="343"/>
    </row>
    <row r="56651" spans="4:4" x14ac:dyDescent="0.2">
      <c r="D56651" s="343"/>
    </row>
    <row r="56652" spans="4:4" x14ac:dyDescent="0.2">
      <c r="D56652" s="343"/>
    </row>
    <row r="56653" spans="4:4" x14ac:dyDescent="0.2">
      <c r="D56653" s="343"/>
    </row>
    <row r="56654" spans="4:4" x14ac:dyDescent="0.2">
      <c r="D56654" s="343"/>
    </row>
    <row r="56655" spans="4:4" x14ac:dyDescent="0.2">
      <c r="D56655" s="343"/>
    </row>
    <row r="56656" spans="4:4" x14ac:dyDescent="0.2">
      <c r="D56656" s="343"/>
    </row>
    <row r="56657" spans="4:4" x14ac:dyDescent="0.2">
      <c r="D56657" s="343"/>
    </row>
    <row r="56658" spans="4:4" x14ac:dyDescent="0.2">
      <c r="D56658" s="343"/>
    </row>
    <row r="56659" spans="4:4" x14ac:dyDescent="0.2">
      <c r="D56659" s="343"/>
    </row>
    <row r="56660" spans="4:4" x14ac:dyDescent="0.2">
      <c r="D56660" s="343"/>
    </row>
    <row r="56661" spans="4:4" x14ac:dyDescent="0.2">
      <c r="D56661" s="343"/>
    </row>
    <row r="56662" spans="4:4" x14ac:dyDescent="0.2">
      <c r="D56662" s="343"/>
    </row>
    <row r="56663" spans="4:4" x14ac:dyDescent="0.2">
      <c r="D56663" s="343"/>
    </row>
    <row r="56664" spans="4:4" x14ac:dyDescent="0.2">
      <c r="D56664" s="343"/>
    </row>
    <row r="56665" spans="4:4" x14ac:dyDescent="0.2">
      <c r="D56665" s="343"/>
    </row>
    <row r="56666" spans="4:4" x14ac:dyDescent="0.2">
      <c r="D56666" s="343"/>
    </row>
    <row r="56667" spans="4:4" x14ac:dyDescent="0.2">
      <c r="D56667" s="343"/>
    </row>
    <row r="56668" spans="4:4" x14ac:dyDescent="0.2">
      <c r="D56668" s="343"/>
    </row>
    <row r="56669" spans="4:4" x14ac:dyDescent="0.2">
      <c r="D56669" s="343"/>
    </row>
    <row r="56670" spans="4:4" x14ac:dyDescent="0.2">
      <c r="D56670" s="343"/>
    </row>
    <row r="56671" spans="4:4" x14ac:dyDescent="0.2">
      <c r="D56671" s="343"/>
    </row>
    <row r="56672" spans="4:4" x14ac:dyDescent="0.2">
      <c r="D56672" s="343"/>
    </row>
    <row r="56673" spans="4:4" x14ac:dyDescent="0.2">
      <c r="D56673" s="343"/>
    </row>
    <row r="56674" spans="4:4" x14ac:dyDescent="0.2">
      <c r="D56674" s="343"/>
    </row>
    <row r="56675" spans="4:4" x14ac:dyDescent="0.2">
      <c r="D56675" s="343"/>
    </row>
    <row r="56676" spans="4:4" x14ac:dyDescent="0.2">
      <c r="D56676" s="343"/>
    </row>
    <row r="56677" spans="4:4" x14ac:dyDescent="0.2">
      <c r="D56677" s="343"/>
    </row>
    <row r="56678" spans="4:4" x14ac:dyDescent="0.2">
      <c r="D56678" s="343"/>
    </row>
    <row r="56679" spans="4:4" x14ac:dyDescent="0.2">
      <c r="D56679" s="343"/>
    </row>
    <row r="56680" spans="4:4" x14ac:dyDescent="0.2">
      <c r="D56680" s="343"/>
    </row>
    <row r="56681" spans="4:4" x14ac:dyDescent="0.2">
      <c r="D56681" s="343"/>
    </row>
    <row r="56682" spans="4:4" x14ac:dyDescent="0.2">
      <c r="D56682" s="343"/>
    </row>
    <row r="56683" spans="4:4" x14ac:dyDescent="0.2">
      <c r="D56683" s="343"/>
    </row>
    <row r="56684" spans="4:4" x14ac:dyDescent="0.2">
      <c r="D56684" s="343"/>
    </row>
    <row r="56685" spans="4:4" x14ac:dyDescent="0.2">
      <c r="D56685" s="343"/>
    </row>
    <row r="56686" spans="4:4" x14ac:dyDescent="0.2">
      <c r="D56686" s="343"/>
    </row>
    <row r="56687" spans="4:4" x14ac:dyDescent="0.2">
      <c r="D56687" s="343"/>
    </row>
    <row r="56688" spans="4:4" x14ac:dyDescent="0.2">
      <c r="D56688" s="343"/>
    </row>
    <row r="56689" spans="4:4" x14ac:dyDescent="0.2">
      <c r="D56689" s="343"/>
    </row>
    <row r="56690" spans="4:4" x14ac:dyDescent="0.2">
      <c r="D56690" s="343"/>
    </row>
    <row r="56691" spans="4:4" x14ac:dyDescent="0.2">
      <c r="D56691" s="343"/>
    </row>
    <row r="56692" spans="4:4" x14ac:dyDescent="0.2">
      <c r="D56692" s="343"/>
    </row>
    <row r="56693" spans="4:4" x14ac:dyDescent="0.2">
      <c r="D56693" s="343"/>
    </row>
    <row r="56694" spans="4:4" x14ac:dyDescent="0.2">
      <c r="D56694" s="343"/>
    </row>
    <row r="56695" spans="4:4" x14ac:dyDescent="0.2">
      <c r="D56695" s="343"/>
    </row>
    <row r="56696" spans="4:4" x14ac:dyDescent="0.2">
      <c r="D56696" s="343"/>
    </row>
    <row r="56697" spans="4:4" x14ac:dyDescent="0.2">
      <c r="D56697" s="343"/>
    </row>
    <row r="56698" spans="4:4" x14ac:dyDescent="0.2">
      <c r="D56698" s="343"/>
    </row>
    <row r="56699" spans="4:4" x14ac:dyDescent="0.2">
      <c r="D56699" s="343"/>
    </row>
    <row r="56700" spans="4:4" x14ac:dyDescent="0.2">
      <c r="D56700" s="343"/>
    </row>
    <row r="56701" spans="4:4" x14ac:dyDescent="0.2">
      <c r="D56701" s="343"/>
    </row>
    <row r="56702" spans="4:4" x14ac:dyDescent="0.2">
      <c r="D56702" s="343"/>
    </row>
    <row r="56703" spans="4:4" x14ac:dyDescent="0.2">
      <c r="D56703" s="343"/>
    </row>
    <row r="56704" spans="4:4" x14ac:dyDescent="0.2">
      <c r="D56704" s="343"/>
    </row>
    <row r="56705" spans="4:4" x14ac:dyDescent="0.2">
      <c r="D56705" s="343"/>
    </row>
    <row r="56706" spans="4:4" x14ac:dyDescent="0.2">
      <c r="D56706" s="343"/>
    </row>
    <row r="56707" spans="4:4" x14ac:dyDescent="0.2">
      <c r="D56707" s="343"/>
    </row>
    <row r="56708" spans="4:4" x14ac:dyDescent="0.2">
      <c r="D56708" s="343"/>
    </row>
    <row r="56709" spans="4:4" x14ac:dyDescent="0.2">
      <c r="D56709" s="343"/>
    </row>
    <row r="56710" spans="4:4" x14ac:dyDescent="0.2">
      <c r="D56710" s="343"/>
    </row>
    <row r="56711" spans="4:4" x14ac:dyDescent="0.2">
      <c r="D56711" s="343"/>
    </row>
    <row r="56712" spans="4:4" x14ac:dyDescent="0.2">
      <c r="D56712" s="343"/>
    </row>
    <row r="56713" spans="4:4" x14ac:dyDescent="0.2">
      <c r="D56713" s="343"/>
    </row>
    <row r="56714" spans="4:4" x14ac:dyDescent="0.2">
      <c r="D56714" s="343"/>
    </row>
    <row r="56715" spans="4:4" x14ac:dyDescent="0.2">
      <c r="D56715" s="343"/>
    </row>
    <row r="56716" spans="4:4" x14ac:dyDescent="0.2">
      <c r="D56716" s="343"/>
    </row>
    <row r="56717" spans="4:4" x14ac:dyDescent="0.2">
      <c r="D56717" s="343"/>
    </row>
    <row r="56718" spans="4:4" x14ac:dyDescent="0.2">
      <c r="D56718" s="343"/>
    </row>
    <row r="56719" spans="4:4" x14ac:dyDescent="0.2">
      <c r="D56719" s="343"/>
    </row>
    <row r="56720" spans="4:4" x14ac:dyDescent="0.2">
      <c r="D56720" s="343"/>
    </row>
    <row r="56721" spans="4:4" x14ac:dyDescent="0.2">
      <c r="D56721" s="343"/>
    </row>
    <row r="56722" spans="4:4" x14ac:dyDescent="0.2">
      <c r="D56722" s="343"/>
    </row>
    <row r="56723" spans="4:4" x14ac:dyDescent="0.2">
      <c r="D56723" s="343"/>
    </row>
    <row r="56724" spans="4:4" x14ac:dyDescent="0.2">
      <c r="D56724" s="343"/>
    </row>
    <row r="56725" spans="4:4" x14ac:dyDescent="0.2">
      <c r="D56725" s="343"/>
    </row>
    <row r="56726" spans="4:4" x14ac:dyDescent="0.2">
      <c r="D56726" s="343"/>
    </row>
    <row r="56727" spans="4:4" x14ac:dyDescent="0.2">
      <c r="D56727" s="343"/>
    </row>
    <row r="56728" spans="4:4" x14ac:dyDescent="0.2">
      <c r="D56728" s="343"/>
    </row>
    <row r="56729" spans="4:4" x14ac:dyDescent="0.2">
      <c r="D56729" s="343"/>
    </row>
    <row r="56730" spans="4:4" x14ac:dyDescent="0.2">
      <c r="D56730" s="343"/>
    </row>
    <row r="56731" spans="4:4" x14ac:dyDescent="0.2">
      <c r="D56731" s="343"/>
    </row>
    <row r="56732" spans="4:4" x14ac:dyDescent="0.2">
      <c r="D56732" s="343"/>
    </row>
    <row r="56733" spans="4:4" x14ac:dyDescent="0.2">
      <c r="D56733" s="343"/>
    </row>
    <row r="56734" spans="4:4" x14ac:dyDescent="0.2">
      <c r="D56734" s="343"/>
    </row>
    <row r="56735" spans="4:4" x14ac:dyDescent="0.2">
      <c r="D56735" s="343"/>
    </row>
    <row r="56736" spans="4:4" x14ac:dyDescent="0.2">
      <c r="D56736" s="343"/>
    </row>
    <row r="56737" spans="4:4" x14ac:dyDescent="0.2">
      <c r="D56737" s="343"/>
    </row>
    <row r="56738" spans="4:4" x14ac:dyDescent="0.2">
      <c r="D56738" s="343"/>
    </row>
    <row r="56739" spans="4:4" x14ac:dyDescent="0.2">
      <c r="D56739" s="343"/>
    </row>
    <row r="56740" spans="4:4" x14ac:dyDescent="0.2">
      <c r="D56740" s="343"/>
    </row>
    <row r="56741" spans="4:4" x14ac:dyDescent="0.2">
      <c r="D56741" s="343"/>
    </row>
    <row r="56742" spans="4:4" x14ac:dyDescent="0.2">
      <c r="D56742" s="343"/>
    </row>
    <row r="56743" spans="4:4" x14ac:dyDescent="0.2">
      <c r="D56743" s="343"/>
    </row>
    <row r="56744" spans="4:4" x14ac:dyDescent="0.2">
      <c r="D56744" s="343"/>
    </row>
    <row r="56745" spans="4:4" x14ac:dyDescent="0.2">
      <c r="D56745" s="343"/>
    </row>
    <row r="56746" spans="4:4" x14ac:dyDescent="0.2">
      <c r="D56746" s="343"/>
    </row>
    <row r="56747" spans="4:4" x14ac:dyDescent="0.2">
      <c r="D56747" s="343"/>
    </row>
    <row r="56748" spans="4:4" x14ac:dyDescent="0.2">
      <c r="D56748" s="343"/>
    </row>
    <row r="56749" spans="4:4" x14ac:dyDescent="0.2">
      <c r="D56749" s="343"/>
    </row>
    <row r="56750" spans="4:4" x14ac:dyDescent="0.2">
      <c r="D56750" s="343"/>
    </row>
    <row r="56751" spans="4:4" x14ac:dyDescent="0.2">
      <c r="D56751" s="343"/>
    </row>
    <row r="56752" spans="4:4" x14ac:dyDescent="0.2">
      <c r="D56752" s="343"/>
    </row>
    <row r="56753" spans="4:4" x14ac:dyDescent="0.2">
      <c r="D56753" s="343"/>
    </row>
    <row r="56754" spans="4:4" x14ac:dyDescent="0.2">
      <c r="D56754" s="343"/>
    </row>
    <row r="56755" spans="4:4" x14ac:dyDescent="0.2">
      <c r="D56755" s="343"/>
    </row>
    <row r="56756" spans="4:4" x14ac:dyDescent="0.2">
      <c r="D56756" s="343"/>
    </row>
    <row r="56757" spans="4:4" x14ac:dyDescent="0.2">
      <c r="D56757" s="343"/>
    </row>
    <row r="56758" spans="4:4" x14ac:dyDescent="0.2">
      <c r="D56758" s="343"/>
    </row>
    <row r="56759" spans="4:4" x14ac:dyDescent="0.2">
      <c r="D56759" s="343"/>
    </row>
    <row r="56760" spans="4:4" x14ac:dyDescent="0.2">
      <c r="D56760" s="343"/>
    </row>
    <row r="56761" spans="4:4" x14ac:dyDescent="0.2">
      <c r="D56761" s="343"/>
    </row>
    <row r="56762" spans="4:4" x14ac:dyDescent="0.2">
      <c r="D56762" s="343"/>
    </row>
    <row r="56763" spans="4:4" x14ac:dyDescent="0.2">
      <c r="D56763" s="343"/>
    </row>
    <row r="56764" spans="4:4" x14ac:dyDescent="0.2">
      <c r="D56764" s="343"/>
    </row>
    <row r="56765" spans="4:4" x14ac:dyDescent="0.2">
      <c r="D56765" s="343"/>
    </row>
    <row r="56766" spans="4:4" x14ac:dyDescent="0.2">
      <c r="D56766" s="343"/>
    </row>
    <row r="56767" spans="4:4" x14ac:dyDescent="0.2">
      <c r="D56767" s="343"/>
    </row>
    <row r="56768" spans="4:4" x14ac:dyDescent="0.2">
      <c r="D56768" s="343"/>
    </row>
    <row r="56769" spans="4:4" x14ac:dyDescent="0.2">
      <c r="D56769" s="343"/>
    </row>
    <row r="56770" spans="4:4" x14ac:dyDescent="0.2">
      <c r="D56770" s="343"/>
    </row>
    <row r="56771" spans="4:4" x14ac:dyDescent="0.2">
      <c r="D56771" s="343"/>
    </row>
    <row r="56772" spans="4:4" x14ac:dyDescent="0.2">
      <c r="D56772" s="343"/>
    </row>
    <row r="56773" spans="4:4" x14ac:dyDescent="0.2">
      <c r="D56773" s="343"/>
    </row>
    <row r="56774" spans="4:4" x14ac:dyDescent="0.2">
      <c r="D56774" s="343"/>
    </row>
    <row r="56775" spans="4:4" x14ac:dyDescent="0.2">
      <c r="D56775" s="343"/>
    </row>
    <row r="56776" spans="4:4" x14ac:dyDescent="0.2">
      <c r="D56776" s="343"/>
    </row>
    <row r="56777" spans="4:4" x14ac:dyDescent="0.2">
      <c r="D56777" s="343"/>
    </row>
    <row r="56778" spans="4:4" x14ac:dyDescent="0.2">
      <c r="D56778" s="343"/>
    </row>
    <row r="56779" spans="4:4" x14ac:dyDescent="0.2">
      <c r="D56779" s="343"/>
    </row>
    <row r="56780" spans="4:4" x14ac:dyDescent="0.2">
      <c r="D56780" s="343"/>
    </row>
    <row r="56781" spans="4:4" x14ac:dyDescent="0.2">
      <c r="D56781" s="343"/>
    </row>
    <row r="56782" spans="4:4" x14ac:dyDescent="0.2">
      <c r="D56782" s="343"/>
    </row>
    <row r="56783" spans="4:4" x14ac:dyDescent="0.2">
      <c r="D56783" s="343"/>
    </row>
    <row r="56784" spans="4:4" x14ac:dyDescent="0.2">
      <c r="D56784" s="343"/>
    </row>
    <row r="56785" spans="4:4" x14ac:dyDescent="0.2">
      <c r="D56785" s="343"/>
    </row>
    <row r="56786" spans="4:4" x14ac:dyDescent="0.2">
      <c r="D56786" s="343"/>
    </row>
    <row r="56787" spans="4:4" x14ac:dyDescent="0.2">
      <c r="D56787" s="343"/>
    </row>
    <row r="56788" spans="4:4" x14ac:dyDescent="0.2">
      <c r="D56788" s="343"/>
    </row>
    <row r="56789" spans="4:4" x14ac:dyDescent="0.2">
      <c r="D56789" s="343"/>
    </row>
    <row r="56790" spans="4:4" x14ac:dyDescent="0.2">
      <c r="D56790" s="343"/>
    </row>
    <row r="56791" spans="4:4" x14ac:dyDescent="0.2">
      <c r="D56791" s="343"/>
    </row>
    <row r="56792" spans="4:4" x14ac:dyDescent="0.2">
      <c r="D56792" s="343"/>
    </row>
    <row r="56793" spans="4:4" x14ac:dyDescent="0.2">
      <c r="D56793" s="343"/>
    </row>
    <row r="56794" spans="4:4" x14ac:dyDescent="0.2">
      <c r="D56794" s="343"/>
    </row>
    <row r="56795" spans="4:4" x14ac:dyDescent="0.2">
      <c r="D56795" s="343"/>
    </row>
    <row r="56796" spans="4:4" x14ac:dyDescent="0.2">
      <c r="D56796" s="343"/>
    </row>
    <row r="56797" spans="4:4" x14ac:dyDescent="0.2">
      <c r="D56797" s="343"/>
    </row>
    <row r="56798" spans="4:4" x14ac:dyDescent="0.2">
      <c r="D56798" s="343"/>
    </row>
    <row r="56799" spans="4:4" x14ac:dyDescent="0.2">
      <c r="D56799" s="343"/>
    </row>
    <row r="56800" spans="4:4" x14ac:dyDescent="0.2">
      <c r="D56800" s="343"/>
    </row>
    <row r="56801" spans="4:4" x14ac:dyDescent="0.2">
      <c r="D56801" s="343"/>
    </row>
    <row r="56802" spans="4:4" x14ac:dyDescent="0.2">
      <c r="D56802" s="343"/>
    </row>
    <row r="56803" spans="4:4" x14ac:dyDescent="0.2">
      <c r="D56803" s="343"/>
    </row>
    <row r="56804" spans="4:4" x14ac:dyDescent="0.2">
      <c r="D56804" s="343"/>
    </row>
    <row r="56805" spans="4:4" x14ac:dyDescent="0.2">
      <c r="D56805" s="343"/>
    </row>
    <row r="56806" spans="4:4" x14ac:dyDescent="0.2">
      <c r="D56806" s="343"/>
    </row>
    <row r="56807" spans="4:4" x14ac:dyDescent="0.2">
      <c r="D56807" s="343"/>
    </row>
    <row r="56808" spans="4:4" x14ac:dyDescent="0.2">
      <c r="D56808" s="343"/>
    </row>
    <row r="56809" spans="4:4" x14ac:dyDescent="0.2">
      <c r="D56809" s="343"/>
    </row>
    <row r="56810" spans="4:4" x14ac:dyDescent="0.2">
      <c r="D56810" s="343"/>
    </row>
    <row r="56811" spans="4:4" x14ac:dyDescent="0.2">
      <c r="D56811" s="343"/>
    </row>
    <row r="56812" spans="4:4" x14ac:dyDescent="0.2">
      <c r="D56812" s="343"/>
    </row>
    <row r="56813" spans="4:4" x14ac:dyDescent="0.2">
      <c r="D56813" s="343"/>
    </row>
    <row r="56814" spans="4:4" x14ac:dyDescent="0.2">
      <c r="D56814" s="343"/>
    </row>
    <row r="56815" spans="4:4" x14ac:dyDescent="0.2">
      <c r="D56815" s="343"/>
    </row>
    <row r="56816" spans="4:4" x14ac:dyDescent="0.2">
      <c r="D56816" s="343"/>
    </row>
    <row r="56817" spans="4:4" x14ac:dyDescent="0.2">
      <c r="D56817" s="343"/>
    </row>
    <row r="56818" spans="4:4" x14ac:dyDescent="0.2">
      <c r="D56818" s="343"/>
    </row>
    <row r="56819" spans="4:4" x14ac:dyDescent="0.2">
      <c r="D56819" s="343"/>
    </row>
    <row r="56820" spans="4:4" x14ac:dyDescent="0.2">
      <c r="D56820" s="343"/>
    </row>
    <row r="56821" spans="4:4" x14ac:dyDescent="0.2">
      <c r="D56821" s="343"/>
    </row>
    <row r="56822" spans="4:4" x14ac:dyDescent="0.2">
      <c r="D56822" s="343"/>
    </row>
    <row r="56823" spans="4:4" x14ac:dyDescent="0.2">
      <c r="D56823" s="343"/>
    </row>
    <row r="56824" spans="4:4" x14ac:dyDescent="0.2">
      <c r="D56824" s="343"/>
    </row>
    <row r="56825" spans="4:4" x14ac:dyDescent="0.2">
      <c r="D56825" s="343"/>
    </row>
    <row r="56826" spans="4:4" x14ac:dyDescent="0.2">
      <c r="D56826" s="343"/>
    </row>
    <row r="56827" spans="4:4" x14ac:dyDescent="0.2">
      <c r="D56827" s="343"/>
    </row>
    <row r="56828" spans="4:4" x14ac:dyDescent="0.2">
      <c r="D56828" s="343"/>
    </row>
    <row r="56829" spans="4:4" x14ac:dyDescent="0.2">
      <c r="D56829" s="343"/>
    </row>
    <row r="56830" spans="4:4" x14ac:dyDescent="0.2">
      <c r="D56830" s="343"/>
    </row>
    <row r="56831" spans="4:4" x14ac:dyDescent="0.2">
      <c r="D56831" s="343"/>
    </row>
    <row r="56832" spans="4:4" x14ac:dyDescent="0.2">
      <c r="D56832" s="343"/>
    </row>
    <row r="56833" spans="4:4" x14ac:dyDescent="0.2">
      <c r="D56833" s="343"/>
    </row>
    <row r="56834" spans="4:4" x14ac:dyDescent="0.2">
      <c r="D56834" s="343"/>
    </row>
    <row r="56835" spans="4:4" x14ac:dyDescent="0.2">
      <c r="D56835" s="343"/>
    </row>
    <row r="56836" spans="4:4" x14ac:dyDescent="0.2">
      <c r="D56836" s="343"/>
    </row>
    <row r="56837" spans="4:4" x14ac:dyDescent="0.2">
      <c r="D56837" s="343"/>
    </row>
    <row r="56838" spans="4:4" x14ac:dyDescent="0.2">
      <c r="D56838" s="343"/>
    </row>
    <row r="56839" spans="4:4" x14ac:dyDescent="0.2">
      <c r="D56839" s="343"/>
    </row>
    <row r="56840" spans="4:4" x14ac:dyDescent="0.2">
      <c r="D56840" s="343"/>
    </row>
    <row r="56841" spans="4:4" x14ac:dyDescent="0.2">
      <c r="D56841" s="343"/>
    </row>
    <row r="56842" spans="4:4" x14ac:dyDescent="0.2">
      <c r="D56842" s="343"/>
    </row>
    <row r="56843" spans="4:4" x14ac:dyDescent="0.2">
      <c r="D56843" s="343"/>
    </row>
    <row r="56844" spans="4:4" x14ac:dyDescent="0.2">
      <c r="D56844" s="343"/>
    </row>
    <row r="56845" spans="4:4" x14ac:dyDescent="0.2">
      <c r="D56845" s="343"/>
    </row>
    <row r="56846" spans="4:4" x14ac:dyDescent="0.2">
      <c r="D56846" s="343"/>
    </row>
    <row r="56847" spans="4:4" x14ac:dyDescent="0.2">
      <c r="D56847" s="343"/>
    </row>
    <row r="56848" spans="4:4" x14ac:dyDescent="0.2">
      <c r="D56848" s="343"/>
    </row>
    <row r="56849" spans="4:4" x14ac:dyDescent="0.2">
      <c r="D56849" s="343"/>
    </row>
    <row r="56850" spans="4:4" x14ac:dyDescent="0.2">
      <c r="D56850" s="343"/>
    </row>
    <row r="56851" spans="4:4" x14ac:dyDescent="0.2">
      <c r="D56851" s="343"/>
    </row>
    <row r="56852" spans="4:4" x14ac:dyDescent="0.2">
      <c r="D56852" s="343"/>
    </row>
    <row r="56853" spans="4:4" x14ac:dyDescent="0.2">
      <c r="D56853" s="343"/>
    </row>
    <row r="56854" spans="4:4" x14ac:dyDescent="0.2">
      <c r="D56854" s="343"/>
    </row>
    <row r="56855" spans="4:4" x14ac:dyDescent="0.2">
      <c r="D56855" s="343"/>
    </row>
    <row r="56856" spans="4:4" x14ac:dyDescent="0.2">
      <c r="D56856" s="343"/>
    </row>
    <row r="56857" spans="4:4" x14ac:dyDescent="0.2">
      <c r="D56857" s="343"/>
    </row>
    <row r="56858" spans="4:4" x14ac:dyDescent="0.2">
      <c r="D56858" s="343"/>
    </row>
    <row r="56859" spans="4:4" x14ac:dyDescent="0.2">
      <c r="D56859" s="343"/>
    </row>
    <row r="56860" spans="4:4" x14ac:dyDescent="0.2">
      <c r="D56860" s="343"/>
    </row>
    <row r="56861" spans="4:4" x14ac:dyDescent="0.2">
      <c r="D56861" s="343"/>
    </row>
    <row r="56862" spans="4:4" x14ac:dyDescent="0.2">
      <c r="D56862" s="343"/>
    </row>
    <row r="56863" spans="4:4" x14ac:dyDescent="0.2">
      <c r="D56863" s="343"/>
    </row>
    <row r="56864" spans="4:4" x14ac:dyDescent="0.2">
      <c r="D56864" s="343"/>
    </row>
    <row r="56865" spans="4:4" x14ac:dyDescent="0.2">
      <c r="D56865" s="343"/>
    </row>
    <row r="56866" spans="4:4" x14ac:dyDescent="0.2">
      <c r="D56866" s="343"/>
    </row>
    <row r="56867" spans="4:4" x14ac:dyDescent="0.2">
      <c r="D56867" s="343"/>
    </row>
    <row r="56868" spans="4:4" x14ac:dyDescent="0.2">
      <c r="D56868" s="343"/>
    </row>
    <row r="56869" spans="4:4" x14ac:dyDescent="0.2">
      <c r="D56869" s="343"/>
    </row>
    <row r="56870" spans="4:4" x14ac:dyDescent="0.2">
      <c r="D56870" s="343"/>
    </row>
    <row r="56871" spans="4:4" x14ac:dyDescent="0.2">
      <c r="D56871" s="343"/>
    </row>
    <row r="56872" spans="4:4" x14ac:dyDescent="0.2">
      <c r="D56872" s="343"/>
    </row>
    <row r="56873" spans="4:4" x14ac:dyDescent="0.2">
      <c r="D56873" s="343"/>
    </row>
    <row r="56874" spans="4:4" x14ac:dyDescent="0.2">
      <c r="D56874" s="343"/>
    </row>
    <row r="56875" spans="4:4" x14ac:dyDescent="0.2">
      <c r="D56875" s="343"/>
    </row>
    <row r="56876" spans="4:4" x14ac:dyDescent="0.2">
      <c r="D56876" s="343"/>
    </row>
    <row r="56877" spans="4:4" x14ac:dyDescent="0.2">
      <c r="D56877" s="343"/>
    </row>
    <row r="56878" spans="4:4" x14ac:dyDescent="0.2">
      <c r="D56878" s="343"/>
    </row>
    <row r="56879" spans="4:4" x14ac:dyDescent="0.2">
      <c r="D56879" s="343"/>
    </row>
    <row r="56880" spans="4:4" x14ac:dyDescent="0.2">
      <c r="D56880" s="343"/>
    </row>
    <row r="56881" spans="4:4" x14ac:dyDescent="0.2">
      <c r="D56881" s="343"/>
    </row>
    <row r="56882" spans="4:4" x14ac:dyDescent="0.2">
      <c r="D56882" s="343"/>
    </row>
    <row r="56883" spans="4:4" x14ac:dyDescent="0.2">
      <c r="D56883" s="343"/>
    </row>
    <row r="56884" spans="4:4" x14ac:dyDescent="0.2">
      <c r="D56884" s="343"/>
    </row>
    <row r="56885" spans="4:4" x14ac:dyDescent="0.2">
      <c r="D56885" s="343"/>
    </row>
    <row r="56886" spans="4:4" x14ac:dyDescent="0.2">
      <c r="D56886" s="343"/>
    </row>
    <row r="56887" spans="4:4" x14ac:dyDescent="0.2">
      <c r="D56887" s="343"/>
    </row>
    <row r="56888" spans="4:4" x14ac:dyDescent="0.2">
      <c r="D56888" s="343"/>
    </row>
    <row r="56889" spans="4:4" x14ac:dyDescent="0.2">
      <c r="D56889" s="343"/>
    </row>
    <row r="56890" spans="4:4" x14ac:dyDescent="0.2">
      <c r="D56890" s="343"/>
    </row>
    <row r="56891" spans="4:4" x14ac:dyDescent="0.2">
      <c r="D56891" s="343"/>
    </row>
    <row r="56892" spans="4:4" x14ac:dyDescent="0.2">
      <c r="D56892" s="343"/>
    </row>
    <row r="56893" spans="4:4" x14ac:dyDescent="0.2">
      <c r="D56893" s="343"/>
    </row>
    <row r="56894" spans="4:4" x14ac:dyDescent="0.2">
      <c r="D56894" s="343"/>
    </row>
    <row r="56895" spans="4:4" x14ac:dyDescent="0.2">
      <c r="D56895" s="343"/>
    </row>
    <row r="56896" spans="4:4" x14ac:dyDescent="0.2">
      <c r="D56896" s="343"/>
    </row>
    <row r="56897" spans="4:4" x14ac:dyDescent="0.2">
      <c r="D56897" s="343"/>
    </row>
    <row r="56898" spans="4:4" x14ac:dyDescent="0.2">
      <c r="D56898" s="343"/>
    </row>
    <row r="56899" spans="4:4" x14ac:dyDescent="0.2">
      <c r="D56899" s="343"/>
    </row>
    <row r="56900" spans="4:4" x14ac:dyDescent="0.2">
      <c r="D56900" s="343"/>
    </row>
    <row r="56901" spans="4:4" x14ac:dyDescent="0.2">
      <c r="D56901" s="343"/>
    </row>
    <row r="56902" spans="4:4" x14ac:dyDescent="0.2">
      <c r="D56902" s="343"/>
    </row>
    <row r="56903" spans="4:4" x14ac:dyDescent="0.2">
      <c r="D56903" s="343"/>
    </row>
    <row r="56904" spans="4:4" x14ac:dyDescent="0.2">
      <c r="D56904" s="343"/>
    </row>
    <row r="56905" spans="4:4" x14ac:dyDescent="0.2">
      <c r="D56905" s="343"/>
    </row>
    <row r="56906" spans="4:4" x14ac:dyDescent="0.2">
      <c r="D56906" s="343"/>
    </row>
    <row r="56907" spans="4:4" x14ac:dyDescent="0.2">
      <c r="D56907" s="343"/>
    </row>
    <row r="56908" spans="4:4" x14ac:dyDescent="0.2">
      <c r="D56908" s="343"/>
    </row>
    <row r="56909" spans="4:4" x14ac:dyDescent="0.2">
      <c r="D56909" s="343"/>
    </row>
    <row r="56910" spans="4:4" x14ac:dyDescent="0.2">
      <c r="D56910" s="343"/>
    </row>
    <row r="56911" spans="4:4" x14ac:dyDescent="0.2">
      <c r="D56911" s="343"/>
    </row>
    <row r="56912" spans="4:4" x14ac:dyDescent="0.2">
      <c r="D56912" s="343"/>
    </row>
    <row r="56913" spans="4:4" x14ac:dyDescent="0.2">
      <c r="D56913" s="343"/>
    </row>
    <row r="56914" spans="4:4" x14ac:dyDescent="0.2">
      <c r="D56914" s="343"/>
    </row>
    <row r="56915" spans="4:4" x14ac:dyDescent="0.2">
      <c r="D56915" s="343"/>
    </row>
    <row r="56916" spans="4:4" x14ac:dyDescent="0.2">
      <c r="D56916" s="343"/>
    </row>
    <row r="56917" spans="4:4" x14ac:dyDescent="0.2">
      <c r="D56917" s="343"/>
    </row>
    <row r="56918" spans="4:4" x14ac:dyDescent="0.2">
      <c r="D56918" s="343"/>
    </row>
    <row r="56919" spans="4:4" x14ac:dyDescent="0.2">
      <c r="D56919" s="343"/>
    </row>
    <row r="56920" spans="4:4" x14ac:dyDescent="0.2">
      <c r="D56920" s="343"/>
    </row>
    <row r="56921" spans="4:4" x14ac:dyDescent="0.2">
      <c r="D56921" s="343"/>
    </row>
    <row r="56922" spans="4:4" x14ac:dyDescent="0.2">
      <c r="D56922" s="343"/>
    </row>
    <row r="56923" spans="4:4" x14ac:dyDescent="0.2">
      <c r="D56923" s="343"/>
    </row>
    <row r="56924" spans="4:4" x14ac:dyDescent="0.2">
      <c r="D56924" s="343"/>
    </row>
    <row r="56925" spans="4:4" x14ac:dyDescent="0.2">
      <c r="D56925" s="343"/>
    </row>
    <row r="56926" spans="4:4" x14ac:dyDescent="0.2">
      <c r="D56926" s="343"/>
    </row>
    <row r="56927" spans="4:4" x14ac:dyDescent="0.2">
      <c r="D56927" s="343"/>
    </row>
    <row r="56928" spans="4:4" x14ac:dyDescent="0.2">
      <c r="D56928" s="343"/>
    </row>
    <row r="56929" spans="4:4" x14ac:dyDescent="0.2">
      <c r="D56929" s="343"/>
    </row>
    <row r="56930" spans="4:4" x14ac:dyDescent="0.2">
      <c r="D56930" s="343"/>
    </row>
    <row r="56931" spans="4:4" x14ac:dyDescent="0.2">
      <c r="D56931" s="343"/>
    </row>
    <row r="56932" spans="4:4" x14ac:dyDescent="0.2">
      <c r="D56932" s="343"/>
    </row>
    <row r="56933" spans="4:4" x14ac:dyDescent="0.2">
      <c r="D56933" s="343"/>
    </row>
    <row r="56934" spans="4:4" x14ac:dyDescent="0.2">
      <c r="D56934" s="343"/>
    </row>
    <row r="56935" spans="4:4" x14ac:dyDescent="0.2">
      <c r="D56935" s="343"/>
    </row>
    <row r="56936" spans="4:4" x14ac:dyDescent="0.2">
      <c r="D56936" s="343"/>
    </row>
    <row r="56937" spans="4:4" x14ac:dyDescent="0.2">
      <c r="D56937" s="343"/>
    </row>
    <row r="56938" spans="4:4" x14ac:dyDescent="0.2">
      <c r="D56938" s="343"/>
    </row>
    <row r="56939" spans="4:4" x14ac:dyDescent="0.2">
      <c r="D56939" s="343"/>
    </row>
    <row r="56940" spans="4:4" x14ac:dyDescent="0.2">
      <c r="D56940" s="343"/>
    </row>
    <row r="56941" spans="4:4" x14ac:dyDescent="0.2">
      <c r="D56941" s="343"/>
    </row>
    <row r="56942" spans="4:4" x14ac:dyDescent="0.2">
      <c r="D56942" s="343"/>
    </row>
    <row r="56943" spans="4:4" x14ac:dyDescent="0.2">
      <c r="D56943" s="343"/>
    </row>
    <row r="56944" spans="4:4" x14ac:dyDescent="0.2">
      <c r="D56944" s="343"/>
    </row>
    <row r="56945" spans="4:4" x14ac:dyDescent="0.2">
      <c r="D56945" s="343"/>
    </row>
    <row r="56946" spans="4:4" x14ac:dyDescent="0.2">
      <c r="D56946" s="343"/>
    </row>
    <row r="56947" spans="4:4" x14ac:dyDescent="0.2">
      <c r="D56947" s="343"/>
    </row>
    <row r="56948" spans="4:4" x14ac:dyDescent="0.2">
      <c r="D56948" s="343"/>
    </row>
    <row r="56949" spans="4:4" x14ac:dyDescent="0.2">
      <c r="D56949" s="343"/>
    </row>
    <row r="56950" spans="4:4" x14ac:dyDescent="0.2">
      <c r="D56950" s="343"/>
    </row>
    <row r="56951" spans="4:4" x14ac:dyDescent="0.2">
      <c r="D56951" s="343"/>
    </row>
    <row r="56952" spans="4:4" x14ac:dyDescent="0.2">
      <c r="D56952" s="343"/>
    </row>
    <row r="56953" spans="4:4" x14ac:dyDescent="0.2">
      <c r="D56953" s="343"/>
    </row>
    <row r="56954" spans="4:4" x14ac:dyDescent="0.2">
      <c r="D56954" s="343"/>
    </row>
    <row r="56955" spans="4:4" x14ac:dyDescent="0.2">
      <c r="D56955" s="343"/>
    </row>
    <row r="56956" spans="4:4" x14ac:dyDescent="0.2">
      <c r="D56956" s="343"/>
    </row>
    <row r="56957" spans="4:4" x14ac:dyDescent="0.2">
      <c r="D56957" s="343"/>
    </row>
    <row r="56958" spans="4:4" x14ac:dyDescent="0.2">
      <c r="D56958" s="343"/>
    </row>
    <row r="56959" spans="4:4" x14ac:dyDescent="0.2">
      <c r="D56959" s="343"/>
    </row>
    <row r="56960" spans="4:4" x14ac:dyDescent="0.2">
      <c r="D56960" s="343"/>
    </row>
    <row r="56961" spans="4:4" x14ac:dyDescent="0.2">
      <c r="D56961" s="343"/>
    </row>
    <row r="56962" spans="4:4" x14ac:dyDescent="0.2">
      <c r="D56962" s="343"/>
    </row>
    <row r="56963" spans="4:4" x14ac:dyDescent="0.2">
      <c r="D56963" s="343"/>
    </row>
    <row r="56964" spans="4:4" x14ac:dyDescent="0.2">
      <c r="D56964" s="343"/>
    </row>
    <row r="56965" spans="4:4" x14ac:dyDescent="0.2">
      <c r="D56965" s="343"/>
    </row>
    <row r="56966" spans="4:4" x14ac:dyDescent="0.2">
      <c r="D56966" s="343"/>
    </row>
    <row r="56967" spans="4:4" x14ac:dyDescent="0.2">
      <c r="D56967" s="343"/>
    </row>
    <row r="56968" spans="4:4" x14ac:dyDescent="0.2">
      <c r="D56968" s="343"/>
    </row>
    <row r="56969" spans="4:4" x14ac:dyDescent="0.2">
      <c r="D56969" s="343"/>
    </row>
    <row r="56970" spans="4:4" x14ac:dyDescent="0.2">
      <c r="D56970" s="343"/>
    </row>
    <row r="56971" spans="4:4" x14ac:dyDescent="0.2">
      <c r="D56971" s="343"/>
    </row>
    <row r="56972" spans="4:4" x14ac:dyDescent="0.2">
      <c r="D56972" s="343"/>
    </row>
    <row r="56973" spans="4:4" x14ac:dyDescent="0.2">
      <c r="D56973" s="343"/>
    </row>
    <row r="56974" spans="4:4" x14ac:dyDescent="0.2">
      <c r="D56974" s="343"/>
    </row>
    <row r="56975" spans="4:4" x14ac:dyDescent="0.2">
      <c r="D56975" s="343"/>
    </row>
    <row r="56976" spans="4:4" x14ac:dyDescent="0.2">
      <c r="D56976" s="343"/>
    </row>
    <row r="56977" spans="4:4" x14ac:dyDescent="0.2">
      <c r="D56977" s="343"/>
    </row>
    <row r="56978" spans="4:4" x14ac:dyDescent="0.2">
      <c r="D56978" s="343"/>
    </row>
    <row r="56979" spans="4:4" x14ac:dyDescent="0.2">
      <c r="D56979" s="343"/>
    </row>
    <row r="56980" spans="4:4" x14ac:dyDescent="0.2">
      <c r="D56980" s="343"/>
    </row>
    <row r="56981" spans="4:4" x14ac:dyDescent="0.2">
      <c r="D56981" s="343"/>
    </row>
    <row r="56982" spans="4:4" x14ac:dyDescent="0.2">
      <c r="D56982" s="343"/>
    </row>
    <row r="56983" spans="4:4" x14ac:dyDescent="0.2">
      <c r="D56983" s="343"/>
    </row>
    <row r="56984" spans="4:4" x14ac:dyDescent="0.2">
      <c r="D56984" s="343"/>
    </row>
    <row r="56985" spans="4:4" x14ac:dyDescent="0.2">
      <c r="D56985" s="343"/>
    </row>
    <row r="56986" spans="4:4" x14ac:dyDescent="0.2">
      <c r="D56986" s="343"/>
    </row>
    <row r="56987" spans="4:4" x14ac:dyDescent="0.2">
      <c r="D56987" s="343"/>
    </row>
    <row r="56988" spans="4:4" x14ac:dyDescent="0.2">
      <c r="D56988" s="343"/>
    </row>
    <row r="56989" spans="4:4" x14ac:dyDescent="0.2">
      <c r="D56989" s="343"/>
    </row>
    <row r="56990" spans="4:4" x14ac:dyDescent="0.2">
      <c r="D56990" s="343"/>
    </row>
    <row r="56991" spans="4:4" x14ac:dyDescent="0.2">
      <c r="D56991" s="343"/>
    </row>
    <row r="56992" spans="4:4" x14ac:dyDescent="0.2">
      <c r="D56992" s="343"/>
    </row>
    <row r="56993" spans="4:4" x14ac:dyDescent="0.2">
      <c r="D56993" s="343"/>
    </row>
    <row r="56994" spans="4:4" x14ac:dyDescent="0.2">
      <c r="D56994" s="343"/>
    </row>
    <row r="56995" spans="4:4" x14ac:dyDescent="0.2">
      <c r="D56995" s="343"/>
    </row>
    <row r="56996" spans="4:4" x14ac:dyDescent="0.2">
      <c r="D56996" s="343"/>
    </row>
    <row r="56997" spans="4:4" x14ac:dyDescent="0.2">
      <c r="D56997" s="343"/>
    </row>
    <row r="56998" spans="4:4" x14ac:dyDescent="0.2">
      <c r="D56998" s="343"/>
    </row>
    <row r="56999" spans="4:4" x14ac:dyDescent="0.2">
      <c r="D56999" s="343"/>
    </row>
    <row r="57000" spans="4:4" x14ac:dyDescent="0.2">
      <c r="D57000" s="343"/>
    </row>
    <row r="57001" spans="4:4" x14ac:dyDescent="0.2">
      <c r="D57001" s="343"/>
    </row>
    <row r="57002" spans="4:4" x14ac:dyDescent="0.2">
      <c r="D57002" s="343"/>
    </row>
    <row r="57003" spans="4:4" x14ac:dyDescent="0.2">
      <c r="D57003" s="343"/>
    </row>
    <row r="57004" spans="4:4" x14ac:dyDescent="0.2">
      <c r="D57004" s="343"/>
    </row>
    <row r="57005" spans="4:4" x14ac:dyDescent="0.2">
      <c r="D57005" s="343"/>
    </row>
    <row r="57006" spans="4:4" x14ac:dyDescent="0.2">
      <c r="D57006" s="343"/>
    </row>
    <row r="57007" spans="4:4" x14ac:dyDescent="0.2">
      <c r="D57007" s="343"/>
    </row>
    <row r="57008" spans="4:4" x14ac:dyDescent="0.2">
      <c r="D57008" s="343"/>
    </row>
    <row r="57009" spans="4:4" x14ac:dyDescent="0.2">
      <c r="D57009" s="343"/>
    </row>
    <row r="57010" spans="4:4" x14ac:dyDescent="0.2">
      <c r="D57010" s="343"/>
    </row>
    <row r="57011" spans="4:4" x14ac:dyDescent="0.2">
      <c r="D57011" s="343"/>
    </row>
    <row r="57012" spans="4:4" x14ac:dyDescent="0.2">
      <c r="D57012" s="343"/>
    </row>
    <row r="57013" spans="4:4" x14ac:dyDescent="0.2">
      <c r="D57013" s="343"/>
    </row>
    <row r="57014" spans="4:4" x14ac:dyDescent="0.2">
      <c r="D57014" s="343"/>
    </row>
    <row r="57015" spans="4:4" x14ac:dyDescent="0.2">
      <c r="D57015" s="343"/>
    </row>
    <row r="57016" spans="4:4" x14ac:dyDescent="0.2">
      <c r="D57016" s="343"/>
    </row>
    <row r="57017" spans="4:4" x14ac:dyDescent="0.2">
      <c r="D57017" s="343"/>
    </row>
    <row r="57018" spans="4:4" x14ac:dyDescent="0.2">
      <c r="D57018" s="343"/>
    </row>
    <row r="57019" spans="4:4" x14ac:dyDescent="0.2">
      <c r="D57019" s="343"/>
    </row>
    <row r="57020" spans="4:4" x14ac:dyDescent="0.2">
      <c r="D57020" s="343"/>
    </row>
    <row r="57021" spans="4:4" x14ac:dyDescent="0.2">
      <c r="D57021" s="343"/>
    </row>
    <row r="57022" spans="4:4" x14ac:dyDescent="0.2">
      <c r="D57022" s="343"/>
    </row>
    <row r="57023" spans="4:4" x14ac:dyDescent="0.2">
      <c r="D57023" s="343"/>
    </row>
    <row r="57024" spans="4:4" x14ac:dyDescent="0.2">
      <c r="D57024" s="343"/>
    </row>
    <row r="57025" spans="4:4" x14ac:dyDescent="0.2">
      <c r="D57025" s="343"/>
    </row>
    <row r="57026" spans="4:4" x14ac:dyDescent="0.2">
      <c r="D57026" s="343"/>
    </row>
    <row r="57027" spans="4:4" x14ac:dyDescent="0.2">
      <c r="D57027" s="343"/>
    </row>
    <row r="57028" spans="4:4" x14ac:dyDescent="0.2">
      <c r="D57028" s="343"/>
    </row>
    <row r="57029" spans="4:4" x14ac:dyDescent="0.2">
      <c r="D57029" s="343"/>
    </row>
    <row r="57030" spans="4:4" x14ac:dyDescent="0.2">
      <c r="D57030" s="343"/>
    </row>
    <row r="57031" spans="4:4" x14ac:dyDescent="0.2">
      <c r="D57031" s="343"/>
    </row>
    <row r="57032" spans="4:4" x14ac:dyDescent="0.2">
      <c r="D57032" s="343"/>
    </row>
    <row r="57033" spans="4:4" x14ac:dyDescent="0.2">
      <c r="D57033" s="343"/>
    </row>
    <row r="57034" spans="4:4" x14ac:dyDescent="0.2">
      <c r="D57034" s="343"/>
    </row>
    <row r="57035" spans="4:4" x14ac:dyDescent="0.2">
      <c r="D57035" s="343"/>
    </row>
    <row r="57036" spans="4:4" x14ac:dyDescent="0.2">
      <c r="D57036" s="343"/>
    </row>
    <row r="57037" spans="4:4" x14ac:dyDescent="0.2">
      <c r="D57037" s="343"/>
    </row>
    <row r="57038" spans="4:4" x14ac:dyDescent="0.2">
      <c r="D57038" s="343"/>
    </row>
    <row r="57039" spans="4:4" x14ac:dyDescent="0.2">
      <c r="D57039" s="343"/>
    </row>
    <row r="57040" spans="4:4" x14ac:dyDescent="0.2">
      <c r="D57040" s="343"/>
    </row>
    <row r="57041" spans="4:4" x14ac:dyDescent="0.2">
      <c r="D57041" s="343"/>
    </row>
    <row r="57042" spans="4:4" x14ac:dyDescent="0.2">
      <c r="D57042" s="343"/>
    </row>
    <row r="57043" spans="4:4" x14ac:dyDescent="0.2">
      <c r="D57043" s="343"/>
    </row>
    <row r="57044" spans="4:4" x14ac:dyDescent="0.2">
      <c r="D57044" s="343"/>
    </row>
    <row r="57045" spans="4:4" x14ac:dyDescent="0.2">
      <c r="D57045" s="343"/>
    </row>
    <row r="57046" spans="4:4" x14ac:dyDescent="0.2">
      <c r="D57046" s="343"/>
    </row>
    <row r="57047" spans="4:4" x14ac:dyDescent="0.2">
      <c r="D57047" s="343"/>
    </row>
    <row r="57048" spans="4:4" x14ac:dyDescent="0.2">
      <c r="D57048" s="343"/>
    </row>
    <row r="57049" spans="4:4" x14ac:dyDescent="0.2">
      <c r="D57049" s="343"/>
    </row>
    <row r="57050" spans="4:4" x14ac:dyDescent="0.2">
      <c r="D57050" s="343"/>
    </row>
    <row r="57051" spans="4:4" x14ac:dyDescent="0.2">
      <c r="D57051" s="343"/>
    </row>
    <row r="57052" spans="4:4" x14ac:dyDescent="0.2">
      <c r="D57052" s="343"/>
    </row>
    <row r="57053" spans="4:4" x14ac:dyDescent="0.2">
      <c r="D57053" s="343"/>
    </row>
    <row r="57054" spans="4:4" x14ac:dyDescent="0.2">
      <c r="D57054" s="343"/>
    </row>
    <row r="57055" spans="4:4" x14ac:dyDescent="0.2">
      <c r="D57055" s="343"/>
    </row>
    <row r="57056" spans="4:4" x14ac:dyDescent="0.2">
      <c r="D57056" s="343"/>
    </row>
    <row r="57057" spans="4:4" x14ac:dyDescent="0.2">
      <c r="D57057" s="343"/>
    </row>
    <row r="57058" spans="4:4" x14ac:dyDescent="0.2">
      <c r="D57058" s="343"/>
    </row>
    <row r="57059" spans="4:4" x14ac:dyDescent="0.2">
      <c r="D57059" s="343"/>
    </row>
    <row r="57060" spans="4:4" x14ac:dyDescent="0.2">
      <c r="D57060" s="343"/>
    </row>
    <row r="57061" spans="4:4" x14ac:dyDescent="0.2">
      <c r="D57061" s="343"/>
    </row>
    <row r="57062" spans="4:4" x14ac:dyDescent="0.2">
      <c r="D57062" s="343"/>
    </row>
    <row r="57063" spans="4:4" x14ac:dyDescent="0.2">
      <c r="D57063" s="343"/>
    </row>
    <row r="57064" spans="4:4" x14ac:dyDescent="0.2">
      <c r="D57064" s="343"/>
    </row>
    <row r="57065" spans="4:4" x14ac:dyDescent="0.2">
      <c r="D57065" s="343"/>
    </row>
    <row r="57066" spans="4:4" x14ac:dyDescent="0.2">
      <c r="D57066" s="343"/>
    </row>
    <row r="57067" spans="4:4" x14ac:dyDescent="0.2">
      <c r="D57067" s="343"/>
    </row>
    <row r="57068" spans="4:4" x14ac:dyDescent="0.2">
      <c r="D57068" s="343"/>
    </row>
    <row r="57069" spans="4:4" x14ac:dyDescent="0.2">
      <c r="D57069" s="343"/>
    </row>
    <row r="57070" spans="4:4" x14ac:dyDescent="0.2">
      <c r="D57070" s="343"/>
    </row>
    <row r="57071" spans="4:4" x14ac:dyDescent="0.2">
      <c r="D57071" s="343"/>
    </row>
    <row r="57072" spans="4:4" x14ac:dyDescent="0.2">
      <c r="D57072" s="343"/>
    </row>
    <row r="57073" spans="4:4" x14ac:dyDescent="0.2">
      <c r="D57073" s="343"/>
    </row>
    <row r="57074" spans="4:4" x14ac:dyDescent="0.2">
      <c r="D57074" s="343"/>
    </row>
    <row r="57075" spans="4:4" x14ac:dyDescent="0.2">
      <c r="D57075" s="343"/>
    </row>
    <row r="57076" spans="4:4" x14ac:dyDescent="0.2">
      <c r="D57076" s="343"/>
    </row>
    <row r="57077" spans="4:4" x14ac:dyDescent="0.2">
      <c r="D57077" s="343"/>
    </row>
    <row r="57078" spans="4:4" x14ac:dyDescent="0.2">
      <c r="D57078" s="343"/>
    </row>
    <row r="57079" spans="4:4" x14ac:dyDescent="0.2">
      <c r="D57079" s="343"/>
    </row>
    <row r="57080" spans="4:4" x14ac:dyDescent="0.2">
      <c r="D57080" s="343"/>
    </row>
    <row r="57081" spans="4:4" x14ac:dyDescent="0.2">
      <c r="D57081" s="343"/>
    </row>
    <row r="57082" spans="4:4" x14ac:dyDescent="0.2">
      <c r="D57082" s="343"/>
    </row>
    <row r="57083" spans="4:4" x14ac:dyDescent="0.2">
      <c r="D57083" s="343"/>
    </row>
    <row r="57084" spans="4:4" x14ac:dyDescent="0.2">
      <c r="D57084" s="343"/>
    </row>
    <row r="57085" spans="4:4" x14ac:dyDescent="0.2">
      <c r="D57085" s="343"/>
    </row>
    <row r="57086" spans="4:4" x14ac:dyDescent="0.2">
      <c r="D57086" s="343"/>
    </row>
    <row r="57087" spans="4:4" x14ac:dyDescent="0.2">
      <c r="D57087" s="343"/>
    </row>
    <row r="57088" spans="4:4" x14ac:dyDescent="0.2">
      <c r="D57088" s="343"/>
    </row>
    <row r="57089" spans="4:4" x14ac:dyDescent="0.2">
      <c r="D57089" s="343"/>
    </row>
    <row r="57090" spans="4:4" x14ac:dyDescent="0.2">
      <c r="D57090" s="343"/>
    </row>
    <row r="57091" spans="4:4" x14ac:dyDescent="0.2">
      <c r="D57091" s="343"/>
    </row>
    <row r="57092" spans="4:4" x14ac:dyDescent="0.2">
      <c r="D57092" s="343"/>
    </row>
    <row r="57093" spans="4:4" x14ac:dyDescent="0.2">
      <c r="D57093" s="343"/>
    </row>
    <row r="57094" spans="4:4" x14ac:dyDescent="0.2">
      <c r="D57094" s="343"/>
    </row>
    <row r="57095" spans="4:4" x14ac:dyDescent="0.2">
      <c r="D57095" s="343"/>
    </row>
    <row r="57096" spans="4:4" x14ac:dyDescent="0.2">
      <c r="D57096" s="343"/>
    </row>
    <row r="57097" spans="4:4" x14ac:dyDescent="0.2">
      <c r="D57097" s="343"/>
    </row>
    <row r="57098" spans="4:4" x14ac:dyDescent="0.2">
      <c r="D57098" s="343"/>
    </row>
    <row r="57099" spans="4:4" x14ac:dyDescent="0.2">
      <c r="D57099" s="343"/>
    </row>
    <row r="57100" spans="4:4" x14ac:dyDescent="0.2">
      <c r="D57100" s="343"/>
    </row>
    <row r="57101" spans="4:4" x14ac:dyDescent="0.2">
      <c r="D57101" s="343"/>
    </row>
    <row r="57102" spans="4:4" x14ac:dyDescent="0.2">
      <c r="D57102" s="343"/>
    </row>
    <row r="57103" spans="4:4" x14ac:dyDescent="0.2">
      <c r="D57103" s="343"/>
    </row>
    <row r="57104" spans="4:4" x14ac:dyDescent="0.2">
      <c r="D57104" s="343"/>
    </row>
    <row r="57105" spans="4:4" x14ac:dyDescent="0.2">
      <c r="D57105" s="343"/>
    </row>
    <row r="57106" spans="4:4" x14ac:dyDescent="0.2">
      <c r="D57106" s="343"/>
    </row>
    <row r="57107" spans="4:4" x14ac:dyDescent="0.2">
      <c r="D57107" s="343"/>
    </row>
    <row r="57108" spans="4:4" x14ac:dyDescent="0.2">
      <c r="D57108" s="343"/>
    </row>
    <row r="57109" spans="4:4" x14ac:dyDescent="0.2">
      <c r="D57109" s="343"/>
    </row>
    <row r="57110" spans="4:4" x14ac:dyDescent="0.2">
      <c r="D57110" s="343"/>
    </row>
    <row r="57111" spans="4:4" x14ac:dyDescent="0.2">
      <c r="D57111" s="343"/>
    </row>
    <row r="57112" spans="4:4" x14ac:dyDescent="0.2">
      <c r="D57112" s="343"/>
    </row>
    <row r="57113" spans="4:4" x14ac:dyDescent="0.2">
      <c r="D57113" s="343"/>
    </row>
    <row r="57114" spans="4:4" x14ac:dyDescent="0.2">
      <c r="D57114" s="343"/>
    </row>
    <row r="57115" spans="4:4" x14ac:dyDescent="0.2">
      <c r="D57115" s="343"/>
    </row>
    <row r="57116" spans="4:4" x14ac:dyDescent="0.2">
      <c r="D57116" s="343"/>
    </row>
    <row r="57117" spans="4:4" x14ac:dyDescent="0.2">
      <c r="D57117" s="343"/>
    </row>
    <row r="57118" spans="4:4" x14ac:dyDescent="0.2">
      <c r="D57118" s="343"/>
    </row>
    <row r="57119" spans="4:4" x14ac:dyDescent="0.2">
      <c r="D57119" s="343"/>
    </row>
    <row r="57120" spans="4:4" x14ac:dyDescent="0.2">
      <c r="D57120" s="343"/>
    </row>
    <row r="57121" spans="4:4" x14ac:dyDescent="0.2">
      <c r="D57121" s="343"/>
    </row>
    <row r="57122" spans="4:4" x14ac:dyDescent="0.2">
      <c r="D57122" s="343"/>
    </row>
    <row r="57123" spans="4:4" x14ac:dyDescent="0.2">
      <c r="D57123" s="343"/>
    </row>
    <row r="57124" spans="4:4" x14ac:dyDescent="0.2">
      <c r="D57124" s="343"/>
    </row>
    <row r="57125" spans="4:4" x14ac:dyDescent="0.2">
      <c r="D57125" s="343"/>
    </row>
    <row r="57126" spans="4:4" x14ac:dyDescent="0.2">
      <c r="D57126" s="343"/>
    </row>
    <row r="57127" spans="4:4" x14ac:dyDescent="0.2">
      <c r="D57127" s="343"/>
    </row>
    <row r="57128" spans="4:4" x14ac:dyDescent="0.2">
      <c r="D57128" s="343"/>
    </row>
    <row r="57129" spans="4:4" x14ac:dyDescent="0.2">
      <c r="D57129" s="343"/>
    </row>
    <row r="57130" spans="4:4" x14ac:dyDescent="0.2">
      <c r="D57130" s="343"/>
    </row>
    <row r="57131" spans="4:4" x14ac:dyDescent="0.2">
      <c r="D57131" s="343"/>
    </row>
    <row r="57132" spans="4:4" x14ac:dyDescent="0.2">
      <c r="D57132" s="343"/>
    </row>
    <row r="57133" spans="4:4" x14ac:dyDescent="0.2">
      <c r="D57133" s="343"/>
    </row>
    <row r="57134" spans="4:4" x14ac:dyDescent="0.2">
      <c r="D57134" s="343"/>
    </row>
    <row r="57135" spans="4:4" x14ac:dyDescent="0.2">
      <c r="D57135" s="343"/>
    </row>
    <row r="57136" spans="4:4" x14ac:dyDescent="0.2">
      <c r="D57136" s="343"/>
    </row>
    <row r="57137" spans="4:4" x14ac:dyDescent="0.2">
      <c r="D57137" s="343"/>
    </row>
    <row r="57138" spans="4:4" x14ac:dyDescent="0.2">
      <c r="D57138" s="343"/>
    </row>
    <row r="57139" spans="4:4" x14ac:dyDescent="0.2">
      <c r="D57139" s="343"/>
    </row>
    <row r="57140" spans="4:4" x14ac:dyDescent="0.2">
      <c r="D57140" s="343"/>
    </row>
    <row r="57141" spans="4:4" x14ac:dyDescent="0.2">
      <c r="D57141" s="343"/>
    </row>
    <row r="57142" spans="4:4" x14ac:dyDescent="0.2">
      <c r="D57142" s="343"/>
    </row>
    <row r="57143" spans="4:4" x14ac:dyDescent="0.2">
      <c r="D57143" s="343"/>
    </row>
    <row r="57144" spans="4:4" x14ac:dyDescent="0.2">
      <c r="D57144" s="343"/>
    </row>
    <row r="57145" spans="4:4" x14ac:dyDescent="0.2">
      <c r="D57145" s="343"/>
    </row>
    <row r="57146" spans="4:4" x14ac:dyDescent="0.2">
      <c r="D57146" s="343"/>
    </row>
    <row r="57147" spans="4:4" x14ac:dyDescent="0.2">
      <c r="D57147" s="343"/>
    </row>
    <row r="57148" spans="4:4" x14ac:dyDescent="0.2">
      <c r="D57148" s="343"/>
    </row>
    <row r="57149" spans="4:4" x14ac:dyDescent="0.2">
      <c r="D57149" s="343"/>
    </row>
    <row r="57150" spans="4:4" x14ac:dyDescent="0.2">
      <c r="D57150" s="343"/>
    </row>
    <row r="57151" spans="4:4" x14ac:dyDescent="0.2">
      <c r="D57151" s="343"/>
    </row>
    <row r="57152" spans="4:4" x14ac:dyDescent="0.2">
      <c r="D57152" s="343"/>
    </row>
    <row r="57153" spans="4:4" x14ac:dyDescent="0.2">
      <c r="D57153" s="343"/>
    </row>
    <row r="57154" spans="4:4" x14ac:dyDescent="0.2">
      <c r="D57154" s="343"/>
    </row>
    <row r="57155" spans="4:4" x14ac:dyDescent="0.2">
      <c r="D57155" s="343"/>
    </row>
    <row r="57156" spans="4:4" x14ac:dyDescent="0.2">
      <c r="D57156" s="343"/>
    </row>
    <row r="57157" spans="4:4" x14ac:dyDescent="0.2">
      <c r="D57157" s="343"/>
    </row>
    <row r="57158" spans="4:4" x14ac:dyDescent="0.2">
      <c r="D57158" s="343"/>
    </row>
    <row r="57159" spans="4:4" x14ac:dyDescent="0.2">
      <c r="D57159" s="343"/>
    </row>
    <row r="57160" spans="4:4" x14ac:dyDescent="0.2">
      <c r="D57160" s="343"/>
    </row>
    <row r="57161" spans="4:4" x14ac:dyDescent="0.2">
      <c r="D57161" s="343"/>
    </row>
    <row r="57162" spans="4:4" x14ac:dyDescent="0.2">
      <c r="D57162" s="343"/>
    </row>
    <row r="57163" spans="4:4" x14ac:dyDescent="0.2">
      <c r="D57163" s="343"/>
    </row>
    <row r="57164" spans="4:4" x14ac:dyDescent="0.2">
      <c r="D57164" s="343"/>
    </row>
    <row r="57165" spans="4:4" x14ac:dyDescent="0.2">
      <c r="D57165" s="343"/>
    </row>
    <row r="57166" spans="4:4" x14ac:dyDescent="0.2">
      <c r="D57166" s="343"/>
    </row>
    <row r="57167" spans="4:4" x14ac:dyDescent="0.2">
      <c r="D57167" s="343"/>
    </row>
    <row r="57168" spans="4:4" x14ac:dyDescent="0.2">
      <c r="D57168" s="343"/>
    </row>
    <row r="57169" spans="4:4" x14ac:dyDescent="0.2">
      <c r="D57169" s="343"/>
    </row>
    <row r="57170" spans="4:4" x14ac:dyDescent="0.2">
      <c r="D57170" s="343"/>
    </row>
    <row r="57171" spans="4:4" x14ac:dyDescent="0.2">
      <c r="D57171" s="343"/>
    </row>
    <row r="57172" spans="4:4" x14ac:dyDescent="0.2">
      <c r="D57172" s="343"/>
    </row>
    <row r="57173" spans="4:4" x14ac:dyDescent="0.2">
      <c r="D57173" s="343"/>
    </row>
    <row r="57174" spans="4:4" x14ac:dyDescent="0.2">
      <c r="D57174" s="343"/>
    </row>
    <row r="57175" spans="4:4" x14ac:dyDescent="0.2">
      <c r="D57175" s="343"/>
    </row>
    <row r="57176" spans="4:4" x14ac:dyDescent="0.2">
      <c r="D57176" s="343"/>
    </row>
    <row r="57177" spans="4:4" x14ac:dyDescent="0.2">
      <c r="D57177" s="343"/>
    </row>
    <row r="57178" spans="4:4" x14ac:dyDescent="0.2">
      <c r="D57178" s="343"/>
    </row>
    <row r="57179" spans="4:4" x14ac:dyDescent="0.2">
      <c r="D57179" s="343"/>
    </row>
    <row r="57180" spans="4:4" x14ac:dyDescent="0.2">
      <c r="D57180" s="343"/>
    </row>
    <row r="57181" spans="4:4" x14ac:dyDescent="0.2">
      <c r="D57181" s="343"/>
    </row>
    <row r="57182" spans="4:4" x14ac:dyDescent="0.2">
      <c r="D57182" s="343"/>
    </row>
    <row r="57183" spans="4:4" x14ac:dyDescent="0.2">
      <c r="D57183" s="343"/>
    </row>
    <row r="57184" spans="4:4" x14ac:dyDescent="0.2">
      <c r="D57184" s="343"/>
    </row>
    <row r="57185" spans="4:4" x14ac:dyDescent="0.2">
      <c r="D57185" s="343"/>
    </row>
    <row r="57186" spans="4:4" x14ac:dyDescent="0.2">
      <c r="D57186" s="343"/>
    </row>
    <row r="57187" spans="4:4" x14ac:dyDescent="0.2">
      <c r="D57187" s="343"/>
    </row>
    <row r="57188" spans="4:4" x14ac:dyDescent="0.2">
      <c r="D57188" s="343"/>
    </row>
    <row r="57189" spans="4:4" x14ac:dyDescent="0.2">
      <c r="D57189" s="343"/>
    </row>
    <row r="57190" spans="4:4" x14ac:dyDescent="0.2">
      <c r="D57190" s="343"/>
    </row>
    <row r="57191" spans="4:4" x14ac:dyDescent="0.2">
      <c r="D57191" s="343"/>
    </row>
    <row r="57192" spans="4:4" x14ac:dyDescent="0.2">
      <c r="D57192" s="343"/>
    </row>
    <row r="57193" spans="4:4" x14ac:dyDescent="0.2">
      <c r="D57193" s="343"/>
    </row>
    <row r="57194" spans="4:4" x14ac:dyDescent="0.2">
      <c r="D57194" s="343"/>
    </row>
    <row r="57195" spans="4:4" x14ac:dyDescent="0.2">
      <c r="D57195" s="343"/>
    </row>
    <row r="57196" spans="4:4" x14ac:dyDescent="0.2">
      <c r="D57196" s="343"/>
    </row>
    <row r="57197" spans="4:4" x14ac:dyDescent="0.2">
      <c r="D57197" s="343"/>
    </row>
    <row r="57198" spans="4:4" x14ac:dyDescent="0.2">
      <c r="D57198" s="343"/>
    </row>
    <row r="57199" spans="4:4" x14ac:dyDescent="0.2">
      <c r="D57199" s="343"/>
    </row>
    <row r="57200" spans="4:4" x14ac:dyDescent="0.2">
      <c r="D57200" s="343"/>
    </row>
    <row r="57201" spans="4:4" x14ac:dyDescent="0.2">
      <c r="D57201" s="343"/>
    </row>
    <row r="57202" spans="4:4" x14ac:dyDescent="0.2">
      <c r="D57202" s="343"/>
    </row>
    <row r="57203" spans="4:4" x14ac:dyDescent="0.2">
      <c r="D57203" s="343"/>
    </row>
    <row r="57204" spans="4:4" x14ac:dyDescent="0.2">
      <c r="D57204" s="343"/>
    </row>
    <row r="57205" spans="4:4" x14ac:dyDescent="0.2">
      <c r="D57205" s="343"/>
    </row>
    <row r="57206" spans="4:4" x14ac:dyDescent="0.2">
      <c r="D57206" s="343"/>
    </row>
    <row r="57207" spans="4:4" x14ac:dyDescent="0.2">
      <c r="D57207" s="343"/>
    </row>
    <row r="57208" spans="4:4" x14ac:dyDescent="0.2">
      <c r="D57208" s="343"/>
    </row>
    <row r="57209" spans="4:4" x14ac:dyDescent="0.2">
      <c r="D57209" s="343"/>
    </row>
    <row r="57210" spans="4:4" x14ac:dyDescent="0.2">
      <c r="D57210" s="343"/>
    </row>
    <row r="57211" spans="4:4" x14ac:dyDescent="0.2">
      <c r="D57211" s="343"/>
    </row>
    <row r="57212" spans="4:4" x14ac:dyDescent="0.2">
      <c r="D57212" s="343"/>
    </row>
    <row r="57213" spans="4:4" x14ac:dyDescent="0.2">
      <c r="D57213" s="343"/>
    </row>
    <row r="57214" spans="4:4" x14ac:dyDescent="0.2">
      <c r="D57214" s="343"/>
    </row>
    <row r="57215" spans="4:4" x14ac:dyDescent="0.2">
      <c r="D57215" s="343"/>
    </row>
    <row r="57216" spans="4:4" x14ac:dyDescent="0.2">
      <c r="D57216" s="343"/>
    </row>
    <row r="57217" spans="4:4" x14ac:dyDescent="0.2">
      <c r="D57217" s="343"/>
    </row>
    <row r="57218" spans="4:4" x14ac:dyDescent="0.2">
      <c r="D57218" s="343"/>
    </row>
    <row r="57219" spans="4:4" x14ac:dyDescent="0.2">
      <c r="D57219" s="343"/>
    </row>
    <row r="57220" spans="4:4" x14ac:dyDescent="0.2">
      <c r="D57220" s="343"/>
    </row>
    <row r="57221" spans="4:4" x14ac:dyDescent="0.2">
      <c r="D57221" s="343"/>
    </row>
    <row r="57222" spans="4:4" x14ac:dyDescent="0.2">
      <c r="D57222" s="343"/>
    </row>
    <row r="57223" spans="4:4" x14ac:dyDescent="0.2">
      <c r="D57223" s="343"/>
    </row>
    <row r="57224" spans="4:4" x14ac:dyDescent="0.2">
      <c r="D57224" s="343"/>
    </row>
    <row r="57225" spans="4:4" x14ac:dyDescent="0.2">
      <c r="D57225" s="343"/>
    </row>
    <row r="57226" spans="4:4" x14ac:dyDescent="0.2">
      <c r="D57226" s="343"/>
    </row>
    <row r="57227" spans="4:4" x14ac:dyDescent="0.2">
      <c r="D57227" s="343"/>
    </row>
    <row r="57228" spans="4:4" x14ac:dyDescent="0.2">
      <c r="D57228" s="343"/>
    </row>
    <row r="57229" spans="4:4" x14ac:dyDescent="0.2">
      <c r="D57229" s="343"/>
    </row>
    <row r="57230" spans="4:4" x14ac:dyDescent="0.2">
      <c r="D57230" s="343"/>
    </row>
    <row r="57231" spans="4:4" x14ac:dyDescent="0.2">
      <c r="D57231" s="343"/>
    </row>
    <row r="57232" spans="4:4" x14ac:dyDescent="0.2">
      <c r="D57232" s="343"/>
    </row>
    <row r="57233" spans="4:4" x14ac:dyDescent="0.2">
      <c r="D57233" s="343"/>
    </row>
    <row r="57234" spans="4:4" x14ac:dyDescent="0.2">
      <c r="D57234" s="343"/>
    </row>
    <row r="57235" spans="4:4" x14ac:dyDescent="0.2">
      <c r="D57235" s="343"/>
    </row>
    <row r="57236" spans="4:4" x14ac:dyDescent="0.2">
      <c r="D57236" s="343"/>
    </row>
    <row r="57237" spans="4:4" x14ac:dyDescent="0.2">
      <c r="D57237" s="343"/>
    </row>
    <row r="57238" spans="4:4" x14ac:dyDescent="0.2">
      <c r="D57238" s="343"/>
    </row>
    <row r="57239" spans="4:4" x14ac:dyDescent="0.2">
      <c r="D57239" s="343"/>
    </row>
    <row r="57240" spans="4:4" x14ac:dyDescent="0.2">
      <c r="D57240" s="343"/>
    </row>
    <row r="57241" spans="4:4" x14ac:dyDescent="0.2">
      <c r="D57241" s="343"/>
    </row>
    <row r="57242" spans="4:4" x14ac:dyDescent="0.2">
      <c r="D57242" s="343"/>
    </row>
    <row r="57243" spans="4:4" x14ac:dyDescent="0.2">
      <c r="D57243" s="343"/>
    </row>
    <row r="57244" spans="4:4" x14ac:dyDescent="0.2">
      <c r="D57244" s="343"/>
    </row>
    <row r="57245" spans="4:4" x14ac:dyDescent="0.2">
      <c r="D57245" s="343"/>
    </row>
    <row r="57246" spans="4:4" x14ac:dyDescent="0.2">
      <c r="D57246" s="343"/>
    </row>
    <row r="57247" spans="4:4" x14ac:dyDescent="0.2">
      <c r="D57247" s="343"/>
    </row>
    <row r="57248" spans="4:4" x14ac:dyDescent="0.2">
      <c r="D57248" s="343"/>
    </row>
    <row r="57249" spans="4:4" x14ac:dyDescent="0.2">
      <c r="D57249" s="343"/>
    </row>
    <row r="57250" spans="4:4" x14ac:dyDescent="0.2">
      <c r="D57250" s="343"/>
    </row>
    <row r="57251" spans="4:4" x14ac:dyDescent="0.2">
      <c r="D57251" s="343"/>
    </row>
    <row r="57252" spans="4:4" x14ac:dyDescent="0.2">
      <c r="D57252" s="343"/>
    </row>
    <row r="57253" spans="4:4" x14ac:dyDescent="0.2">
      <c r="D57253" s="343"/>
    </row>
    <row r="57254" spans="4:4" x14ac:dyDescent="0.2">
      <c r="D57254" s="343"/>
    </row>
    <row r="57255" spans="4:4" x14ac:dyDescent="0.2">
      <c r="D57255" s="343"/>
    </row>
    <row r="57256" spans="4:4" x14ac:dyDescent="0.2">
      <c r="D57256" s="343"/>
    </row>
    <row r="57257" spans="4:4" x14ac:dyDescent="0.2">
      <c r="D57257" s="343"/>
    </row>
    <row r="57258" spans="4:4" x14ac:dyDescent="0.2">
      <c r="D57258" s="343"/>
    </row>
    <row r="57259" spans="4:4" x14ac:dyDescent="0.2">
      <c r="D57259" s="343"/>
    </row>
    <row r="57260" spans="4:4" x14ac:dyDescent="0.2">
      <c r="D57260" s="343"/>
    </row>
    <row r="57261" spans="4:4" x14ac:dyDescent="0.2">
      <c r="D57261" s="343"/>
    </row>
    <row r="57262" spans="4:4" x14ac:dyDescent="0.2">
      <c r="D57262" s="343"/>
    </row>
    <row r="57263" spans="4:4" x14ac:dyDescent="0.2">
      <c r="D57263" s="343"/>
    </row>
    <row r="57264" spans="4:4" x14ac:dyDescent="0.2">
      <c r="D57264" s="343"/>
    </row>
    <row r="57265" spans="4:4" x14ac:dyDescent="0.2">
      <c r="D57265" s="343"/>
    </row>
    <row r="57266" spans="4:4" x14ac:dyDescent="0.2">
      <c r="D57266" s="343"/>
    </row>
    <row r="57267" spans="4:4" x14ac:dyDescent="0.2">
      <c r="D57267" s="343"/>
    </row>
    <row r="57268" spans="4:4" x14ac:dyDescent="0.2">
      <c r="D57268" s="343"/>
    </row>
    <row r="57269" spans="4:4" x14ac:dyDescent="0.2">
      <c r="D57269" s="343"/>
    </row>
    <row r="57270" spans="4:4" x14ac:dyDescent="0.2">
      <c r="D57270" s="343"/>
    </row>
    <row r="57271" spans="4:4" x14ac:dyDescent="0.2">
      <c r="D57271" s="343"/>
    </row>
    <row r="57272" spans="4:4" x14ac:dyDescent="0.2">
      <c r="D57272" s="343"/>
    </row>
    <row r="57273" spans="4:4" x14ac:dyDescent="0.2">
      <c r="D57273" s="343"/>
    </row>
    <row r="57274" spans="4:4" x14ac:dyDescent="0.2">
      <c r="D57274" s="343"/>
    </row>
    <row r="57275" spans="4:4" x14ac:dyDescent="0.2">
      <c r="D57275" s="343"/>
    </row>
    <row r="57276" spans="4:4" x14ac:dyDescent="0.2">
      <c r="D57276" s="343"/>
    </row>
    <row r="57277" spans="4:4" x14ac:dyDescent="0.2">
      <c r="D57277" s="343"/>
    </row>
    <row r="57278" spans="4:4" x14ac:dyDescent="0.2">
      <c r="D57278" s="343"/>
    </row>
    <row r="57279" spans="4:4" x14ac:dyDescent="0.2">
      <c r="D57279" s="343"/>
    </row>
    <row r="57280" spans="4:4" x14ac:dyDescent="0.2">
      <c r="D57280" s="343"/>
    </row>
    <row r="57281" spans="4:4" x14ac:dyDescent="0.2">
      <c r="D57281" s="343"/>
    </row>
    <row r="57282" spans="4:4" x14ac:dyDescent="0.2">
      <c r="D57282" s="343"/>
    </row>
    <row r="57283" spans="4:4" x14ac:dyDescent="0.2">
      <c r="D57283" s="343"/>
    </row>
    <row r="57284" spans="4:4" x14ac:dyDescent="0.2">
      <c r="D57284" s="343"/>
    </row>
    <row r="57285" spans="4:4" x14ac:dyDescent="0.2">
      <c r="D57285" s="343"/>
    </row>
    <row r="57286" spans="4:4" x14ac:dyDescent="0.2">
      <c r="D57286" s="343"/>
    </row>
    <row r="57287" spans="4:4" x14ac:dyDescent="0.2">
      <c r="D57287" s="343"/>
    </row>
    <row r="57288" spans="4:4" x14ac:dyDescent="0.2">
      <c r="D57288" s="343"/>
    </row>
    <row r="57289" spans="4:4" x14ac:dyDescent="0.2">
      <c r="D57289" s="343"/>
    </row>
    <row r="57290" spans="4:4" x14ac:dyDescent="0.2">
      <c r="D57290" s="343"/>
    </row>
    <row r="57291" spans="4:4" x14ac:dyDescent="0.2">
      <c r="D57291" s="343"/>
    </row>
    <row r="57292" spans="4:4" x14ac:dyDescent="0.2">
      <c r="D57292" s="343"/>
    </row>
    <row r="57293" spans="4:4" x14ac:dyDescent="0.2">
      <c r="D57293" s="343"/>
    </row>
    <row r="57294" spans="4:4" x14ac:dyDescent="0.2">
      <c r="D57294" s="343"/>
    </row>
    <row r="57295" spans="4:4" x14ac:dyDescent="0.2">
      <c r="D57295" s="343"/>
    </row>
    <row r="57296" spans="4:4" x14ac:dyDescent="0.2">
      <c r="D57296" s="343"/>
    </row>
    <row r="57297" spans="4:4" x14ac:dyDescent="0.2">
      <c r="D57297" s="343"/>
    </row>
    <row r="57298" spans="4:4" x14ac:dyDescent="0.2">
      <c r="D57298" s="343"/>
    </row>
    <row r="57299" spans="4:4" x14ac:dyDescent="0.2">
      <c r="D57299" s="343"/>
    </row>
    <row r="57300" spans="4:4" x14ac:dyDescent="0.2">
      <c r="D57300" s="343"/>
    </row>
    <row r="57301" spans="4:4" x14ac:dyDescent="0.2">
      <c r="D57301" s="343"/>
    </row>
    <row r="57302" spans="4:4" x14ac:dyDescent="0.2">
      <c r="D57302" s="343"/>
    </row>
    <row r="57303" spans="4:4" x14ac:dyDescent="0.2">
      <c r="D57303" s="343"/>
    </row>
    <row r="57304" spans="4:4" x14ac:dyDescent="0.2">
      <c r="D57304" s="343"/>
    </row>
    <row r="57305" spans="4:4" x14ac:dyDescent="0.2">
      <c r="D57305" s="343"/>
    </row>
    <row r="57306" spans="4:4" x14ac:dyDescent="0.2">
      <c r="D57306" s="343"/>
    </row>
    <row r="57307" spans="4:4" x14ac:dyDescent="0.2">
      <c r="D57307" s="343"/>
    </row>
    <row r="57308" spans="4:4" x14ac:dyDescent="0.2">
      <c r="D57308" s="343"/>
    </row>
    <row r="57309" spans="4:4" x14ac:dyDescent="0.2">
      <c r="D57309" s="343"/>
    </row>
    <row r="57310" spans="4:4" x14ac:dyDescent="0.2">
      <c r="D57310" s="343"/>
    </row>
    <row r="57311" spans="4:4" x14ac:dyDescent="0.2">
      <c r="D57311" s="343"/>
    </row>
    <row r="57312" spans="4:4" x14ac:dyDescent="0.2">
      <c r="D57312" s="343"/>
    </row>
    <row r="57313" spans="4:4" x14ac:dyDescent="0.2">
      <c r="D57313" s="343"/>
    </row>
    <row r="57314" spans="4:4" x14ac:dyDescent="0.2">
      <c r="D57314" s="343"/>
    </row>
    <row r="57315" spans="4:4" x14ac:dyDescent="0.2">
      <c r="D57315" s="343"/>
    </row>
    <row r="57316" spans="4:4" x14ac:dyDescent="0.2">
      <c r="D57316" s="343"/>
    </row>
    <row r="57317" spans="4:4" x14ac:dyDescent="0.2">
      <c r="D57317" s="343"/>
    </row>
    <row r="57318" spans="4:4" x14ac:dyDescent="0.2">
      <c r="D57318" s="343"/>
    </row>
    <row r="57319" spans="4:4" x14ac:dyDescent="0.2">
      <c r="D57319" s="343"/>
    </row>
    <row r="57320" spans="4:4" x14ac:dyDescent="0.2">
      <c r="D57320" s="343"/>
    </row>
    <row r="57321" spans="4:4" x14ac:dyDescent="0.2">
      <c r="D57321" s="343"/>
    </row>
    <row r="57322" spans="4:4" x14ac:dyDescent="0.2">
      <c r="D57322" s="343"/>
    </row>
    <row r="57323" spans="4:4" x14ac:dyDescent="0.2">
      <c r="D57323" s="343"/>
    </row>
    <row r="57324" spans="4:4" x14ac:dyDescent="0.2">
      <c r="D57324" s="343"/>
    </row>
    <row r="57325" spans="4:4" x14ac:dyDescent="0.2">
      <c r="D57325" s="343"/>
    </row>
    <row r="57326" spans="4:4" x14ac:dyDescent="0.2">
      <c r="D57326" s="343"/>
    </row>
    <row r="57327" spans="4:4" x14ac:dyDescent="0.2">
      <c r="D57327" s="343"/>
    </row>
    <row r="57328" spans="4:4" x14ac:dyDescent="0.2">
      <c r="D57328" s="343"/>
    </row>
    <row r="57329" spans="4:4" x14ac:dyDescent="0.2">
      <c r="D57329" s="343"/>
    </row>
    <row r="57330" spans="4:4" x14ac:dyDescent="0.2">
      <c r="D57330" s="343"/>
    </row>
    <row r="57331" spans="4:4" x14ac:dyDescent="0.2">
      <c r="D57331" s="343"/>
    </row>
    <row r="57332" spans="4:4" x14ac:dyDescent="0.2">
      <c r="D57332" s="343"/>
    </row>
    <row r="57333" spans="4:4" x14ac:dyDescent="0.2">
      <c r="D57333" s="343"/>
    </row>
    <row r="57334" spans="4:4" x14ac:dyDescent="0.2">
      <c r="D57334" s="343"/>
    </row>
    <row r="57335" spans="4:4" x14ac:dyDescent="0.2">
      <c r="D57335" s="343"/>
    </row>
    <row r="57336" spans="4:4" x14ac:dyDescent="0.2">
      <c r="D57336" s="343"/>
    </row>
    <row r="57337" spans="4:4" x14ac:dyDescent="0.2">
      <c r="D57337" s="343"/>
    </row>
    <row r="57338" spans="4:4" x14ac:dyDescent="0.2">
      <c r="D57338" s="343"/>
    </row>
    <row r="57339" spans="4:4" x14ac:dyDescent="0.2">
      <c r="D57339" s="343"/>
    </row>
    <row r="57340" spans="4:4" x14ac:dyDescent="0.2">
      <c r="D57340" s="343"/>
    </row>
    <row r="57341" spans="4:4" x14ac:dyDescent="0.2">
      <c r="D57341" s="343"/>
    </row>
    <row r="57342" spans="4:4" x14ac:dyDescent="0.2">
      <c r="D57342" s="343"/>
    </row>
    <row r="57343" spans="4:4" x14ac:dyDescent="0.2">
      <c r="D57343" s="343"/>
    </row>
    <row r="57344" spans="4:4" x14ac:dyDescent="0.2">
      <c r="D57344" s="343"/>
    </row>
    <row r="57345" spans="4:4" x14ac:dyDescent="0.2">
      <c r="D57345" s="343"/>
    </row>
    <row r="57346" spans="4:4" x14ac:dyDescent="0.2">
      <c r="D57346" s="343"/>
    </row>
    <row r="57347" spans="4:4" x14ac:dyDescent="0.2">
      <c r="D57347" s="343"/>
    </row>
    <row r="57348" spans="4:4" x14ac:dyDescent="0.2">
      <c r="D57348" s="343"/>
    </row>
    <row r="57349" spans="4:4" x14ac:dyDescent="0.2">
      <c r="D57349" s="343"/>
    </row>
    <row r="57350" spans="4:4" x14ac:dyDescent="0.2">
      <c r="D57350" s="343"/>
    </row>
    <row r="57351" spans="4:4" x14ac:dyDescent="0.2">
      <c r="D57351" s="343"/>
    </row>
    <row r="57352" spans="4:4" x14ac:dyDescent="0.2">
      <c r="D57352" s="343"/>
    </row>
    <row r="57353" spans="4:4" x14ac:dyDescent="0.2">
      <c r="D57353" s="343"/>
    </row>
    <row r="57354" spans="4:4" x14ac:dyDescent="0.2">
      <c r="D57354" s="343"/>
    </row>
    <row r="57355" spans="4:4" x14ac:dyDescent="0.2">
      <c r="D57355" s="343"/>
    </row>
    <row r="57356" spans="4:4" x14ac:dyDescent="0.2">
      <c r="D57356" s="343"/>
    </row>
    <row r="57357" spans="4:4" x14ac:dyDescent="0.2">
      <c r="D57357" s="343"/>
    </row>
    <row r="57358" spans="4:4" x14ac:dyDescent="0.2">
      <c r="D57358" s="343"/>
    </row>
    <row r="57359" spans="4:4" x14ac:dyDescent="0.2">
      <c r="D57359" s="343"/>
    </row>
    <row r="57360" spans="4:4" x14ac:dyDescent="0.2">
      <c r="D57360" s="343"/>
    </row>
    <row r="57361" spans="4:4" x14ac:dyDescent="0.2">
      <c r="D57361" s="343"/>
    </row>
    <row r="57362" spans="4:4" x14ac:dyDescent="0.2">
      <c r="D57362" s="343"/>
    </row>
    <row r="57363" spans="4:4" x14ac:dyDescent="0.2">
      <c r="D57363" s="343"/>
    </row>
    <row r="57364" spans="4:4" x14ac:dyDescent="0.2">
      <c r="D57364" s="343"/>
    </row>
    <row r="57365" spans="4:4" x14ac:dyDescent="0.2">
      <c r="D57365" s="343"/>
    </row>
    <row r="57366" spans="4:4" x14ac:dyDescent="0.2">
      <c r="D57366" s="343"/>
    </row>
    <row r="57367" spans="4:4" x14ac:dyDescent="0.2">
      <c r="D57367" s="343"/>
    </row>
    <row r="57368" spans="4:4" x14ac:dyDescent="0.2">
      <c r="D57368" s="343"/>
    </row>
    <row r="57369" spans="4:4" x14ac:dyDescent="0.2">
      <c r="D57369" s="343"/>
    </row>
    <row r="57370" spans="4:4" x14ac:dyDescent="0.2">
      <c r="D57370" s="343"/>
    </row>
    <row r="57371" spans="4:4" x14ac:dyDescent="0.2">
      <c r="D57371" s="343"/>
    </row>
    <row r="57372" spans="4:4" x14ac:dyDescent="0.2">
      <c r="D57372" s="343"/>
    </row>
    <row r="57373" spans="4:4" x14ac:dyDescent="0.2">
      <c r="D57373" s="343"/>
    </row>
    <row r="57374" spans="4:4" x14ac:dyDescent="0.2">
      <c r="D57374" s="343"/>
    </row>
    <row r="57375" spans="4:4" x14ac:dyDescent="0.2">
      <c r="D57375" s="343"/>
    </row>
    <row r="57376" spans="4:4" x14ac:dyDescent="0.2">
      <c r="D57376" s="343"/>
    </row>
    <row r="57377" spans="4:4" x14ac:dyDescent="0.2">
      <c r="D57377" s="343"/>
    </row>
    <row r="57378" spans="4:4" x14ac:dyDescent="0.2">
      <c r="D57378" s="343"/>
    </row>
    <row r="57379" spans="4:4" x14ac:dyDescent="0.2">
      <c r="D57379" s="343"/>
    </row>
    <row r="57380" spans="4:4" x14ac:dyDescent="0.2">
      <c r="D57380" s="343"/>
    </row>
    <row r="57381" spans="4:4" x14ac:dyDescent="0.2">
      <c r="D57381" s="343"/>
    </row>
    <row r="57382" spans="4:4" x14ac:dyDescent="0.2">
      <c r="D57382" s="343"/>
    </row>
    <row r="57383" spans="4:4" x14ac:dyDescent="0.2">
      <c r="D57383" s="343"/>
    </row>
    <row r="57384" spans="4:4" x14ac:dyDescent="0.2">
      <c r="D57384" s="343"/>
    </row>
    <row r="57385" spans="4:4" x14ac:dyDescent="0.2">
      <c r="D57385" s="343"/>
    </row>
    <row r="57386" spans="4:4" x14ac:dyDescent="0.2">
      <c r="D57386" s="343"/>
    </row>
    <row r="57387" spans="4:4" x14ac:dyDescent="0.2">
      <c r="D57387" s="343"/>
    </row>
    <row r="57388" spans="4:4" x14ac:dyDescent="0.2">
      <c r="D57388" s="343"/>
    </row>
    <row r="57389" spans="4:4" x14ac:dyDescent="0.2">
      <c r="D57389" s="343"/>
    </row>
    <row r="57390" spans="4:4" x14ac:dyDescent="0.2">
      <c r="D57390" s="343"/>
    </row>
    <row r="57391" spans="4:4" x14ac:dyDescent="0.2">
      <c r="D57391" s="343"/>
    </row>
    <row r="57392" spans="4:4" x14ac:dyDescent="0.2">
      <c r="D57392" s="343"/>
    </row>
    <row r="57393" spans="4:4" x14ac:dyDescent="0.2">
      <c r="D57393" s="343"/>
    </row>
    <row r="57394" spans="4:4" x14ac:dyDescent="0.2">
      <c r="D57394" s="343"/>
    </row>
    <row r="57395" spans="4:4" x14ac:dyDescent="0.2">
      <c r="D57395" s="343"/>
    </row>
    <row r="57396" spans="4:4" x14ac:dyDescent="0.2">
      <c r="D57396" s="343"/>
    </row>
    <row r="57397" spans="4:4" x14ac:dyDescent="0.2">
      <c r="D57397" s="343"/>
    </row>
    <row r="57398" spans="4:4" x14ac:dyDescent="0.2">
      <c r="D57398" s="343"/>
    </row>
    <row r="57399" spans="4:4" x14ac:dyDescent="0.2">
      <c r="D57399" s="343"/>
    </row>
    <row r="57400" spans="4:4" x14ac:dyDescent="0.2">
      <c r="D57400" s="343"/>
    </row>
    <row r="57401" spans="4:4" x14ac:dyDescent="0.2">
      <c r="D57401" s="343"/>
    </row>
    <row r="57402" spans="4:4" x14ac:dyDescent="0.2">
      <c r="D57402" s="343"/>
    </row>
    <row r="57403" spans="4:4" x14ac:dyDescent="0.2">
      <c r="D57403" s="343"/>
    </row>
    <row r="57404" spans="4:4" x14ac:dyDescent="0.2">
      <c r="D57404" s="343"/>
    </row>
    <row r="57405" spans="4:4" x14ac:dyDescent="0.2">
      <c r="D57405" s="343"/>
    </row>
    <row r="57406" spans="4:4" x14ac:dyDescent="0.2">
      <c r="D57406" s="343"/>
    </row>
    <row r="57407" spans="4:4" x14ac:dyDescent="0.2">
      <c r="D57407" s="343"/>
    </row>
    <row r="57408" spans="4:4" x14ac:dyDescent="0.2">
      <c r="D57408" s="343"/>
    </row>
    <row r="57409" spans="4:4" x14ac:dyDescent="0.2">
      <c r="D57409" s="343"/>
    </row>
    <row r="57410" spans="4:4" x14ac:dyDescent="0.2">
      <c r="D57410" s="343"/>
    </row>
    <row r="57411" spans="4:4" x14ac:dyDescent="0.2">
      <c r="D57411" s="343"/>
    </row>
    <row r="57412" spans="4:4" x14ac:dyDescent="0.2">
      <c r="D57412" s="343"/>
    </row>
    <row r="57413" spans="4:4" x14ac:dyDescent="0.2">
      <c r="D57413" s="343"/>
    </row>
    <row r="57414" spans="4:4" x14ac:dyDescent="0.2">
      <c r="D57414" s="343"/>
    </row>
    <row r="57415" spans="4:4" x14ac:dyDescent="0.2">
      <c r="D57415" s="343"/>
    </row>
    <row r="57416" spans="4:4" x14ac:dyDescent="0.2">
      <c r="D57416" s="343"/>
    </row>
    <row r="57417" spans="4:4" x14ac:dyDescent="0.2">
      <c r="D57417" s="343"/>
    </row>
    <row r="57418" spans="4:4" x14ac:dyDescent="0.2">
      <c r="D57418" s="343"/>
    </row>
    <row r="57419" spans="4:4" x14ac:dyDescent="0.2">
      <c r="D57419" s="343"/>
    </row>
    <row r="57420" spans="4:4" x14ac:dyDescent="0.2">
      <c r="D57420" s="343"/>
    </row>
    <row r="57421" spans="4:4" x14ac:dyDescent="0.2">
      <c r="D57421" s="343"/>
    </row>
    <row r="57422" spans="4:4" x14ac:dyDescent="0.2">
      <c r="D57422" s="343"/>
    </row>
    <row r="57423" spans="4:4" x14ac:dyDescent="0.2">
      <c r="D57423" s="343"/>
    </row>
    <row r="57424" spans="4:4" x14ac:dyDescent="0.2">
      <c r="D57424" s="343"/>
    </row>
    <row r="57425" spans="4:4" x14ac:dyDescent="0.2">
      <c r="D57425" s="343"/>
    </row>
    <row r="57426" spans="4:4" x14ac:dyDescent="0.2">
      <c r="D57426" s="343"/>
    </row>
    <row r="57427" spans="4:4" x14ac:dyDescent="0.2">
      <c r="D57427" s="343"/>
    </row>
    <row r="57428" spans="4:4" x14ac:dyDescent="0.2">
      <c r="D57428" s="343"/>
    </row>
    <row r="57429" spans="4:4" x14ac:dyDescent="0.2">
      <c r="D57429" s="343"/>
    </row>
    <row r="57430" spans="4:4" x14ac:dyDescent="0.2">
      <c r="D57430" s="343"/>
    </row>
    <row r="57431" spans="4:4" x14ac:dyDescent="0.2">
      <c r="D57431" s="343"/>
    </row>
    <row r="57432" spans="4:4" x14ac:dyDescent="0.2">
      <c r="D57432" s="343"/>
    </row>
    <row r="57433" spans="4:4" x14ac:dyDescent="0.2">
      <c r="D57433" s="343"/>
    </row>
    <row r="57434" spans="4:4" x14ac:dyDescent="0.2">
      <c r="D57434" s="343"/>
    </row>
    <row r="57435" spans="4:4" x14ac:dyDescent="0.2">
      <c r="D57435" s="343"/>
    </row>
    <row r="57436" spans="4:4" x14ac:dyDescent="0.2">
      <c r="D57436" s="343"/>
    </row>
    <row r="57437" spans="4:4" x14ac:dyDescent="0.2">
      <c r="D57437" s="343"/>
    </row>
    <row r="57438" spans="4:4" x14ac:dyDescent="0.2">
      <c r="D57438" s="343"/>
    </row>
    <row r="57439" spans="4:4" x14ac:dyDescent="0.2">
      <c r="D57439" s="343"/>
    </row>
    <row r="57440" spans="4:4" x14ac:dyDescent="0.2">
      <c r="D57440" s="343"/>
    </row>
    <row r="57441" spans="4:4" x14ac:dyDescent="0.2">
      <c r="D57441" s="343"/>
    </row>
    <row r="57442" spans="4:4" x14ac:dyDescent="0.2">
      <c r="D57442" s="343"/>
    </row>
    <row r="57443" spans="4:4" x14ac:dyDescent="0.2">
      <c r="D57443" s="343"/>
    </row>
    <row r="57444" spans="4:4" x14ac:dyDescent="0.2">
      <c r="D57444" s="343"/>
    </row>
    <row r="57445" spans="4:4" x14ac:dyDescent="0.2">
      <c r="D57445" s="343"/>
    </row>
    <row r="57446" spans="4:4" x14ac:dyDescent="0.2">
      <c r="D57446" s="343"/>
    </row>
    <row r="57447" spans="4:4" x14ac:dyDescent="0.2">
      <c r="D57447" s="343"/>
    </row>
    <row r="57448" spans="4:4" x14ac:dyDescent="0.2">
      <c r="D57448" s="343"/>
    </row>
    <row r="57449" spans="4:4" x14ac:dyDescent="0.2">
      <c r="D57449" s="343"/>
    </row>
    <row r="57450" spans="4:4" x14ac:dyDescent="0.2">
      <c r="D57450" s="343"/>
    </row>
    <row r="57451" spans="4:4" x14ac:dyDescent="0.2">
      <c r="D57451" s="343"/>
    </row>
    <row r="57452" spans="4:4" x14ac:dyDescent="0.2">
      <c r="D57452" s="343"/>
    </row>
    <row r="57453" spans="4:4" x14ac:dyDescent="0.2">
      <c r="D57453" s="343"/>
    </row>
    <row r="57454" spans="4:4" x14ac:dyDescent="0.2">
      <c r="D57454" s="343"/>
    </row>
    <row r="57455" spans="4:4" x14ac:dyDescent="0.2">
      <c r="D57455" s="343"/>
    </row>
    <row r="57456" spans="4:4" x14ac:dyDescent="0.2">
      <c r="D57456" s="343"/>
    </row>
    <row r="57457" spans="4:4" x14ac:dyDescent="0.2">
      <c r="D57457" s="343"/>
    </row>
    <row r="57458" spans="4:4" x14ac:dyDescent="0.2">
      <c r="D57458" s="343"/>
    </row>
    <row r="57459" spans="4:4" x14ac:dyDescent="0.2">
      <c r="D57459" s="343"/>
    </row>
    <row r="57460" spans="4:4" x14ac:dyDescent="0.2">
      <c r="D57460" s="343"/>
    </row>
    <row r="57461" spans="4:4" x14ac:dyDescent="0.2">
      <c r="D57461" s="343"/>
    </row>
    <row r="57462" spans="4:4" x14ac:dyDescent="0.2">
      <c r="D57462" s="343"/>
    </row>
    <row r="57463" spans="4:4" x14ac:dyDescent="0.2">
      <c r="D57463" s="343"/>
    </row>
    <row r="57464" spans="4:4" x14ac:dyDescent="0.2">
      <c r="D57464" s="343"/>
    </row>
    <row r="57465" spans="4:4" x14ac:dyDescent="0.2">
      <c r="D57465" s="343"/>
    </row>
    <row r="57466" spans="4:4" x14ac:dyDescent="0.2">
      <c r="D57466" s="343"/>
    </row>
    <row r="57467" spans="4:4" x14ac:dyDescent="0.2">
      <c r="D57467" s="343"/>
    </row>
    <row r="57468" spans="4:4" x14ac:dyDescent="0.2">
      <c r="D57468" s="343"/>
    </row>
    <row r="57469" spans="4:4" x14ac:dyDescent="0.2">
      <c r="D57469" s="343"/>
    </row>
    <row r="57470" spans="4:4" x14ac:dyDescent="0.2">
      <c r="D57470" s="343"/>
    </row>
    <row r="57471" spans="4:4" x14ac:dyDescent="0.2">
      <c r="D57471" s="343"/>
    </row>
    <row r="57472" spans="4:4" x14ac:dyDescent="0.2">
      <c r="D57472" s="343"/>
    </row>
    <row r="57473" spans="4:4" x14ac:dyDescent="0.2">
      <c r="D57473" s="343"/>
    </row>
    <row r="57474" spans="4:4" x14ac:dyDescent="0.2">
      <c r="D57474" s="343"/>
    </row>
    <row r="57475" spans="4:4" x14ac:dyDescent="0.2">
      <c r="D57475" s="343"/>
    </row>
    <row r="57476" spans="4:4" x14ac:dyDescent="0.2">
      <c r="D57476" s="343"/>
    </row>
    <row r="57477" spans="4:4" x14ac:dyDescent="0.2">
      <c r="D57477" s="343"/>
    </row>
    <row r="57478" spans="4:4" x14ac:dyDescent="0.2">
      <c r="D57478" s="343"/>
    </row>
    <row r="57479" spans="4:4" x14ac:dyDescent="0.2">
      <c r="D57479" s="343"/>
    </row>
    <row r="57480" spans="4:4" x14ac:dyDescent="0.2">
      <c r="D57480" s="343"/>
    </row>
    <row r="57481" spans="4:4" x14ac:dyDescent="0.2">
      <c r="D57481" s="343"/>
    </row>
    <row r="57482" spans="4:4" x14ac:dyDescent="0.2">
      <c r="D57482" s="343"/>
    </row>
    <row r="57483" spans="4:4" x14ac:dyDescent="0.2">
      <c r="D57483" s="343"/>
    </row>
    <row r="57484" spans="4:4" x14ac:dyDescent="0.2">
      <c r="D57484" s="343"/>
    </row>
    <row r="57485" spans="4:4" x14ac:dyDescent="0.2">
      <c r="D57485" s="343"/>
    </row>
    <row r="57486" spans="4:4" x14ac:dyDescent="0.2">
      <c r="D57486" s="343"/>
    </row>
    <row r="57487" spans="4:4" x14ac:dyDescent="0.2">
      <c r="D57487" s="343"/>
    </row>
    <row r="57488" spans="4:4" x14ac:dyDescent="0.2">
      <c r="D57488" s="343"/>
    </row>
    <row r="57489" spans="4:4" x14ac:dyDescent="0.2">
      <c r="D57489" s="343"/>
    </row>
    <row r="57490" spans="4:4" x14ac:dyDescent="0.2">
      <c r="D57490" s="343"/>
    </row>
    <row r="57491" spans="4:4" x14ac:dyDescent="0.2">
      <c r="D57491" s="343"/>
    </row>
    <row r="57492" spans="4:4" x14ac:dyDescent="0.2">
      <c r="D57492" s="343"/>
    </row>
    <row r="57493" spans="4:4" x14ac:dyDescent="0.2">
      <c r="D57493" s="343"/>
    </row>
    <row r="57494" spans="4:4" x14ac:dyDescent="0.2">
      <c r="D57494" s="343"/>
    </row>
    <row r="57495" spans="4:4" x14ac:dyDescent="0.2">
      <c r="D57495" s="343"/>
    </row>
    <row r="57496" spans="4:4" x14ac:dyDescent="0.2">
      <c r="D57496" s="343"/>
    </row>
    <row r="57497" spans="4:4" x14ac:dyDescent="0.2">
      <c r="D57497" s="343"/>
    </row>
    <row r="57498" spans="4:4" x14ac:dyDescent="0.2">
      <c r="D57498" s="343"/>
    </row>
    <row r="57499" spans="4:4" x14ac:dyDescent="0.2">
      <c r="D57499" s="343"/>
    </row>
    <row r="57500" spans="4:4" x14ac:dyDescent="0.2">
      <c r="D57500" s="343"/>
    </row>
    <row r="57501" spans="4:4" x14ac:dyDescent="0.2">
      <c r="D57501" s="343"/>
    </row>
    <row r="57502" spans="4:4" x14ac:dyDescent="0.2">
      <c r="D57502" s="343"/>
    </row>
    <row r="57503" spans="4:4" x14ac:dyDescent="0.2">
      <c r="D57503" s="343"/>
    </row>
    <row r="57504" spans="4:4" x14ac:dyDescent="0.2">
      <c r="D57504" s="343"/>
    </row>
    <row r="57505" spans="4:4" x14ac:dyDescent="0.2">
      <c r="D57505" s="343"/>
    </row>
    <row r="57506" spans="4:4" x14ac:dyDescent="0.2">
      <c r="D57506" s="343"/>
    </row>
    <row r="57507" spans="4:4" x14ac:dyDescent="0.2">
      <c r="D57507" s="343"/>
    </row>
    <row r="57508" spans="4:4" x14ac:dyDescent="0.2">
      <c r="D57508" s="343"/>
    </row>
    <row r="57509" spans="4:4" x14ac:dyDescent="0.2">
      <c r="D57509" s="343"/>
    </row>
    <row r="57510" spans="4:4" x14ac:dyDescent="0.2">
      <c r="D57510" s="343"/>
    </row>
    <row r="57511" spans="4:4" x14ac:dyDescent="0.2">
      <c r="D57511" s="343"/>
    </row>
    <row r="57512" spans="4:4" x14ac:dyDescent="0.2">
      <c r="D57512" s="343"/>
    </row>
    <row r="57513" spans="4:4" x14ac:dyDescent="0.2">
      <c r="D57513" s="343"/>
    </row>
    <row r="57514" spans="4:4" x14ac:dyDescent="0.2">
      <c r="D57514" s="343"/>
    </row>
    <row r="57515" spans="4:4" x14ac:dyDescent="0.2">
      <c r="D57515" s="343"/>
    </row>
    <row r="57516" spans="4:4" x14ac:dyDescent="0.2">
      <c r="D57516" s="343"/>
    </row>
    <row r="57517" spans="4:4" x14ac:dyDescent="0.2">
      <c r="D57517" s="343"/>
    </row>
    <row r="57518" spans="4:4" x14ac:dyDescent="0.2">
      <c r="D57518" s="343"/>
    </row>
    <row r="57519" spans="4:4" x14ac:dyDescent="0.2">
      <c r="D57519" s="343"/>
    </row>
    <row r="57520" spans="4:4" x14ac:dyDescent="0.2">
      <c r="D57520" s="343"/>
    </row>
    <row r="57521" spans="4:4" x14ac:dyDescent="0.2">
      <c r="D57521" s="343"/>
    </row>
    <row r="57522" spans="4:4" x14ac:dyDescent="0.2">
      <c r="D57522" s="343"/>
    </row>
    <row r="57523" spans="4:4" x14ac:dyDescent="0.2">
      <c r="D57523" s="343"/>
    </row>
    <row r="57524" spans="4:4" x14ac:dyDescent="0.2">
      <c r="D57524" s="343"/>
    </row>
    <row r="57525" spans="4:4" x14ac:dyDescent="0.2">
      <c r="D57525" s="343"/>
    </row>
    <row r="57526" spans="4:4" x14ac:dyDescent="0.2">
      <c r="D57526" s="343"/>
    </row>
    <row r="57527" spans="4:4" x14ac:dyDescent="0.2">
      <c r="D57527" s="343"/>
    </row>
    <row r="57528" spans="4:4" x14ac:dyDescent="0.2">
      <c r="D57528" s="343"/>
    </row>
    <row r="57529" spans="4:4" x14ac:dyDescent="0.2">
      <c r="D57529" s="343"/>
    </row>
    <row r="57530" spans="4:4" x14ac:dyDescent="0.2">
      <c r="D57530" s="343"/>
    </row>
    <row r="57531" spans="4:4" x14ac:dyDescent="0.2">
      <c r="D57531" s="343"/>
    </row>
    <row r="57532" spans="4:4" x14ac:dyDescent="0.2">
      <c r="D57532" s="343"/>
    </row>
    <row r="57533" spans="4:4" x14ac:dyDescent="0.2">
      <c r="D57533" s="343"/>
    </row>
    <row r="57534" spans="4:4" x14ac:dyDescent="0.2">
      <c r="D57534" s="343"/>
    </row>
    <row r="57535" spans="4:4" x14ac:dyDescent="0.2">
      <c r="D57535" s="343"/>
    </row>
    <row r="57536" spans="4:4" x14ac:dyDescent="0.2">
      <c r="D57536" s="343"/>
    </row>
    <row r="57537" spans="4:4" x14ac:dyDescent="0.2">
      <c r="D57537" s="343"/>
    </row>
    <row r="57538" spans="4:4" x14ac:dyDescent="0.2">
      <c r="D57538" s="343"/>
    </row>
    <row r="57539" spans="4:4" x14ac:dyDescent="0.2">
      <c r="D57539" s="343"/>
    </row>
    <row r="57540" spans="4:4" x14ac:dyDescent="0.2">
      <c r="D57540" s="343"/>
    </row>
    <row r="57541" spans="4:4" x14ac:dyDescent="0.2">
      <c r="D57541" s="343"/>
    </row>
    <row r="57542" spans="4:4" x14ac:dyDescent="0.2">
      <c r="D57542" s="343"/>
    </row>
    <row r="57543" spans="4:4" x14ac:dyDescent="0.2">
      <c r="D57543" s="343"/>
    </row>
    <row r="57544" spans="4:4" x14ac:dyDescent="0.2">
      <c r="D57544" s="343"/>
    </row>
    <row r="57545" spans="4:4" x14ac:dyDescent="0.2">
      <c r="D57545" s="343"/>
    </row>
    <row r="57546" spans="4:4" x14ac:dyDescent="0.2">
      <c r="D57546" s="343"/>
    </row>
    <row r="57547" spans="4:4" x14ac:dyDescent="0.2">
      <c r="D57547" s="343"/>
    </row>
    <row r="57548" spans="4:4" x14ac:dyDescent="0.2">
      <c r="D57548" s="343"/>
    </row>
    <row r="57549" spans="4:4" x14ac:dyDescent="0.2">
      <c r="D57549" s="343"/>
    </row>
    <row r="57550" spans="4:4" x14ac:dyDescent="0.2">
      <c r="D57550" s="343"/>
    </row>
    <row r="57551" spans="4:4" x14ac:dyDescent="0.2">
      <c r="D57551" s="343"/>
    </row>
    <row r="57552" spans="4:4" x14ac:dyDescent="0.2">
      <c r="D57552" s="343"/>
    </row>
    <row r="57553" spans="4:4" x14ac:dyDescent="0.2">
      <c r="D57553" s="343"/>
    </row>
    <row r="57554" spans="4:4" x14ac:dyDescent="0.2">
      <c r="D57554" s="343"/>
    </row>
    <row r="57555" spans="4:4" x14ac:dyDescent="0.2">
      <c r="D57555" s="343"/>
    </row>
    <row r="57556" spans="4:4" x14ac:dyDescent="0.2">
      <c r="D57556" s="343"/>
    </row>
    <row r="57557" spans="4:4" x14ac:dyDescent="0.2">
      <c r="D57557" s="343"/>
    </row>
    <row r="57558" spans="4:4" x14ac:dyDescent="0.2">
      <c r="D57558" s="343"/>
    </row>
    <row r="57559" spans="4:4" x14ac:dyDescent="0.2">
      <c r="D57559" s="343"/>
    </row>
    <row r="57560" spans="4:4" x14ac:dyDescent="0.2">
      <c r="D57560" s="343"/>
    </row>
    <row r="57561" spans="4:4" x14ac:dyDescent="0.2">
      <c r="D57561" s="343"/>
    </row>
    <row r="57562" spans="4:4" x14ac:dyDescent="0.2">
      <c r="D57562" s="343"/>
    </row>
    <row r="57563" spans="4:4" x14ac:dyDescent="0.2">
      <c r="D57563" s="343"/>
    </row>
    <row r="57564" spans="4:4" x14ac:dyDescent="0.2">
      <c r="D57564" s="343"/>
    </row>
    <row r="57565" spans="4:4" x14ac:dyDescent="0.2">
      <c r="D57565" s="343"/>
    </row>
    <row r="57566" spans="4:4" x14ac:dyDescent="0.2">
      <c r="D57566" s="343"/>
    </row>
    <row r="57567" spans="4:4" x14ac:dyDescent="0.2">
      <c r="D57567" s="343"/>
    </row>
    <row r="57568" spans="4:4" x14ac:dyDescent="0.2">
      <c r="D57568" s="343"/>
    </row>
    <row r="57569" spans="4:4" x14ac:dyDescent="0.2">
      <c r="D57569" s="343"/>
    </row>
    <row r="57570" spans="4:4" x14ac:dyDescent="0.2">
      <c r="D57570" s="343"/>
    </row>
    <row r="57571" spans="4:4" x14ac:dyDescent="0.2">
      <c r="D57571" s="343"/>
    </row>
    <row r="57572" spans="4:4" x14ac:dyDescent="0.2">
      <c r="D57572" s="343"/>
    </row>
    <row r="57573" spans="4:4" x14ac:dyDescent="0.2">
      <c r="D57573" s="343"/>
    </row>
    <row r="57574" spans="4:4" x14ac:dyDescent="0.2">
      <c r="D57574" s="343"/>
    </row>
    <row r="57575" spans="4:4" x14ac:dyDescent="0.2">
      <c r="D57575" s="343"/>
    </row>
    <row r="57576" spans="4:4" x14ac:dyDescent="0.2">
      <c r="D57576" s="343"/>
    </row>
    <row r="57577" spans="4:4" x14ac:dyDescent="0.2">
      <c r="D57577" s="343"/>
    </row>
    <row r="57578" spans="4:4" x14ac:dyDescent="0.2">
      <c r="D57578" s="343"/>
    </row>
    <row r="57579" spans="4:4" x14ac:dyDescent="0.2">
      <c r="D57579" s="343"/>
    </row>
    <row r="57580" spans="4:4" x14ac:dyDescent="0.2">
      <c r="D57580" s="343"/>
    </row>
    <row r="57581" spans="4:4" x14ac:dyDescent="0.2">
      <c r="D57581" s="343"/>
    </row>
    <row r="57582" spans="4:4" x14ac:dyDescent="0.2">
      <c r="D57582" s="343"/>
    </row>
    <row r="57583" spans="4:4" x14ac:dyDescent="0.2">
      <c r="D57583" s="343"/>
    </row>
    <row r="57584" spans="4:4" x14ac:dyDescent="0.2">
      <c r="D57584" s="343"/>
    </row>
    <row r="57585" spans="4:4" x14ac:dyDescent="0.2">
      <c r="D57585" s="343"/>
    </row>
    <row r="57586" spans="4:4" x14ac:dyDescent="0.2">
      <c r="D57586" s="343"/>
    </row>
    <row r="57587" spans="4:4" x14ac:dyDescent="0.2">
      <c r="D57587" s="343"/>
    </row>
    <row r="57588" spans="4:4" x14ac:dyDescent="0.2">
      <c r="D57588" s="343"/>
    </row>
    <row r="57589" spans="4:4" x14ac:dyDescent="0.2">
      <c r="D57589" s="343"/>
    </row>
    <row r="57590" spans="4:4" x14ac:dyDescent="0.2">
      <c r="D57590" s="343"/>
    </row>
    <row r="57591" spans="4:4" x14ac:dyDescent="0.2">
      <c r="D57591" s="343"/>
    </row>
    <row r="57592" spans="4:4" x14ac:dyDescent="0.2">
      <c r="D57592" s="343"/>
    </row>
    <row r="57593" spans="4:4" x14ac:dyDescent="0.2">
      <c r="D57593" s="343"/>
    </row>
    <row r="57594" spans="4:4" x14ac:dyDescent="0.2">
      <c r="D57594" s="343"/>
    </row>
    <row r="57595" spans="4:4" x14ac:dyDescent="0.2">
      <c r="D57595" s="343"/>
    </row>
    <row r="57596" spans="4:4" x14ac:dyDescent="0.2">
      <c r="D57596" s="343"/>
    </row>
    <row r="57597" spans="4:4" x14ac:dyDescent="0.2">
      <c r="D57597" s="343"/>
    </row>
    <row r="57598" spans="4:4" x14ac:dyDescent="0.2">
      <c r="D57598" s="343"/>
    </row>
    <row r="57599" spans="4:4" x14ac:dyDescent="0.2">
      <c r="D57599" s="343"/>
    </row>
    <row r="57600" spans="4:4" x14ac:dyDescent="0.2">
      <c r="D57600" s="343"/>
    </row>
    <row r="57601" spans="4:4" x14ac:dyDescent="0.2">
      <c r="D57601" s="343"/>
    </row>
    <row r="57602" spans="4:4" x14ac:dyDescent="0.2">
      <c r="D57602" s="343"/>
    </row>
    <row r="57603" spans="4:4" x14ac:dyDescent="0.2">
      <c r="D57603" s="343"/>
    </row>
    <row r="57604" spans="4:4" x14ac:dyDescent="0.2">
      <c r="D57604" s="343"/>
    </row>
    <row r="57605" spans="4:4" x14ac:dyDescent="0.2">
      <c r="D57605" s="343"/>
    </row>
    <row r="57606" spans="4:4" x14ac:dyDescent="0.2">
      <c r="D57606" s="343"/>
    </row>
    <row r="57607" spans="4:4" x14ac:dyDescent="0.2">
      <c r="D57607" s="343"/>
    </row>
    <row r="57608" spans="4:4" x14ac:dyDescent="0.2">
      <c r="D57608" s="343"/>
    </row>
    <row r="57609" spans="4:4" x14ac:dyDescent="0.2">
      <c r="D57609" s="343"/>
    </row>
    <row r="57610" spans="4:4" x14ac:dyDescent="0.2">
      <c r="D57610" s="343"/>
    </row>
    <row r="57611" spans="4:4" x14ac:dyDescent="0.2">
      <c r="D57611" s="343"/>
    </row>
    <row r="57612" spans="4:4" x14ac:dyDescent="0.2">
      <c r="D57612" s="343"/>
    </row>
    <row r="57613" spans="4:4" x14ac:dyDescent="0.2">
      <c r="D57613" s="343"/>
    </row>
    <row r="57614" spans="4:4" x14ac:dyDescent="0.2">
      <c r="D57614" s="343"/>
    </row>
    <row r="57615" spans="4:4" x14ac:dyDescent="0.2">
      <c r="D57615" s="343"/>
    </row>
    <row r="57616" spans="4:4" x14ac:dyDescent="0.2">
      <c r="D57616" s="343"/>
    </row>
    <row r="57617" spans="4:4" x14ac:dyDescent="0.2">
      <c r="D57617" s="343"/>
    </row>
    <row r="57618" spans="4:4" x14ac:dyDescent="0.2">
      <c r="D57618" s="343"/>
    </row>
    <row r="57619" spans="4:4" x14ac:dyDescent="0.2">
      <c r="D57619" s="343"/>
    </row>
    <row r="57620" spans="4:4" x14ac:dyDescent="0.2">
      <c r="D57620" s="343"/>
    </row>
    <row r="57621" spans="4:4" x14ac:dyDescent="0.2">
      <c r="D57621" s="343"/>
    </row>
    <row r="57622" spans="4:4" x14ac:dyDescent="0.2">
      <c r="D57622" s="343"/>
    </row>
    <row r="57623" spans="4:4" x14ac:dyDescent="0.2">
      <c r="D57623" s="343"/>
    </row>
    <row r="57624" spans="4:4" x14ac:dyDescent="0.2">
      <c r="D57624" s="343"/>
    </row>
    <row r="57625" spans="4:4" x14ac:dyDescent="0.2">
      <c r="D57625" s="343"/>
    </row>
    <row r="57626" spans="4:4" x14ac:dyDescent="0.2">
      <c r="D57626" s="343"/>
    </row>
    <row r="57627" spans="4:4" x14ac:dyDescent="0.2">
      <c r="D57627" s="343"/>
    </row>
    <row r="57628" spans="4:4" x14ac:dyDescent="0.2">
      <c r="D57628" s="343"/>
    </row>
    <row r="57629" spans="4:4" x14ac:dyDescent="0.2">
      <c r="D57629" s="343"/>
    </row>
    <row r="57630" spans="4:4" x14ac:dyDescent="0.2">
      <c r="D57630" s="343"/>
    </row>
    <row r="57631" spans="4:4" x14ac:dyDescent="0.2">
      <c r="D57631" s="343"/>
    </row>
    <row r="57632" spans="4:4" x14ac:dyDescent="0.2">
      <c r="D57632" s="343"/>
    </row>
    <row r="57633" spans="4:4" x14ac:dyDescent="0.2">
      <c r="D57633" s="343"/>
    </row>
    <row r="57634" spans="4:4" x14ac:dyDescent="0.2">
      <c r="D57634" s="343"/>
    </row>
    <row r="57635" spans="4:4" x14ac:dyDescent="0.2">
      <c r="D57635" s="343"/>
    </row>
    <row r="57636" spans="4:4" x14ac:dyDescent="0.2">
      <c r="D57636" s="343"/>
    </row>
    <row r="57637" spans="4:4" x14ac:dyDescent="0.2">
      <c r="D57637" s="343"/>
    </row>
    <row r="57638" spans="4:4" x14ac:dyDescent="0.2">
      <c r="D57638" s="343"/>
    </row>
    <row r="57639" spans="4:4" x14ac:dyDescent="0.2">
      <c r="D57639" s="343"/>
    </row>
    <row r="57640" spans="4:4" x14ac:dyDescent="0.2">
      <c r="D57640" s="343"/>
    </row>
    <row r="57641" spans="4:4" x14ac:dyDescent="0.2">
      <c r="D57641" s="343"/>
    </row>
    <row r="57642" spans="4:4" x14ac:dyDescent="0.2">
      <c r="D57642" s="343"/>
    </row>
    <row r="57643" spans="4:4" x14ac:dyDescent="0.2">
      <c r="D57643" s="343"/>
    </row>
    <row r="57644" spans="4:4" x14ac:dyDescent="0.2">
      <c r="D57644" s="343"/>
    </row>
    <row r="57645" spans="4:4" x14ac:dyDescent="0.2">
      <c r="D57645" s="343"/>
    </row>
    <row r="57646" spans="4:4" x14ac:dyDescent="0.2">
      <c r="D57646" s="343"/>
    </row>
    <row r="57647" spans="4:4" x14ac:dyDescent="0.2">
      <c r="D57647" s="343"/>
    </row>
    <row r="57648" spans="4:4" x14ac:dyDescent="0.2">
      <c r="D57648" s="343"/>
    </row>
    <row r="57649" spans="4:4" x14ac:dyDescent="0.2">
      <c r="D57649" s="343"/>
    </row>
    <row r="57650" spans="4:4" x14ac:dyDescent="0.2">
      <c r="D57650" s="343"/>
    </row>
    <row r="57651" spans="4:4" x14ac:dyDescent="0.2">
      <c r="D57651" s="343"/>
    </row>
    <row r="57652" spans="4:4" x14ac:dyDescent="0.2">
      <c r="D57652" s="343"/>
    </row>
    <row r="57653" spans="4:4" x14ac:dyDescent="0.2">
      <c r="D57653" s="343"/>
    </row>
    <row r="57654" spans="4:4" x14ac:dyDescent="0.2">
      <c r="D57654" s="343"/>
    </row>
    <row r="57655" spans="4:4" x14ac:dyDescent="0.2">
      <c r="D57655" s="343"/>
    </row>
    <row r="57656" spans="4:4" x14ac:dyDescent="0.2">
      <c r="D57656" s="343"/>
    </row>
    <row r="57657" spans="4:4" x14ac:dyDescent="0.2">
      <c r="D57657" s="343"/>
    </row>
    <row r="57658" spans="4:4" x14ac:dyDescent="0.2">
      <c r="D57658" s="343"/>
    </row>
    <row r="57659" spans="4:4" x14ac:dyDescent="0.2">
      <c r="D57659" s="343"/>
    </row>
    <row r="57660" spans="4:4" x14ac:dyDescent="0.2">
      <c r="D57660" s="343"/>
    </row>
    <row r="57661" spans="4:4" x14ac:dyDescent="0.2">
      <c r="D57661" s="343"/>
    </row>
    <row r="57662" spans="4:4" x14ac:dyDescent="0.2">
      <c r="D57662" s="343"/>
    </row>
    <row r="57663" spans="4:4" x14ac:dyDescent="0.2">
      <c r="D57663" s="343"/>
    </row>
    <row r="57664" spans="4:4" x14ac:dyDescent="0.2">
      <c r="D57664" s="343"/>
    </row>
    <row r="57665" spans="4:4" x14ac:dyDescent="0.2">
      <c r="D57665" s="343"/>
    </row>
    <row r="57666" spans="4:4" x14ac:dyDescent="0.2">
      <c r="D57666" s="343"/>
    </row>
    <row r="57667" spans="4:4" x14ac:dyDescent="0.2">
      <c r="D57667" s="343"/>
    </row>
    <row r="57668" spans="4:4" x14ac:dyDescent="0.2">
      <c r="D57668" s="343"/>
    </row>
    <row r="57669" spans="4:4" x14ac:dyDescent="0.2">
      <c r="D57669" s="343"/>
    </row>
    <row r="57670" spans="4:4" x14ac:dyDescent="0.2">
      <c r="D57670" s="343"/>
    </row>
    <row r="57671" spans="4:4" x14ac:dyDescent="0.2">
      <c r="D57671" s="343"/>
    </row>
    <row r="57672" spans="4:4" x14ac:dyDescent="0.2">
      <c r="D57672" s="343"/>
    </row>
    <row r="57673" spans="4:4" x14ac:dyDescent="0.2">
      <c r="D57673" s="343"/>
    </row>
    <row r="57674" spans="4:4" x14ac:dyDescent="0.2">
      <c r="D57674" s="343"/>
    </row>
    <row r="57675" spans="4:4" x14ac:dyDescent="0.2">
      <c r="D57675" s="343"/>
    </row>
    <row r="57676" spans="4:4" x14ac:dyDescent="0.2">
      <c r="D57676" s="343"/>
    </row>
    <row r="57677" spans="4:4" x14ac:dyDescent="0.2">
      <c r="D57677" s="343"/>
    </row>
    <row r="57678" spans="4:4" x14ac:dyDescent="0.2">
      <c r="D57678" s="343"/>
    </row>
    <row r="57679" spans="4:4" x14ac:dyDescent="0.2">
      <c r="D57679" s="343"/>
    </row>
    <row r="57680" spans="4:4" x14ac:dyDescent="0.2">
      <c r="D57680" s="343"/>
    </row>
    <row r="57681" spans="4:4" x14ac:dyDescent="0.2">
      <c r="D57681" s="343"/>
    </row>
    <row r="57682" spans="4:4" x14ac:dyDescent="0.2">
      <c r="D57682" s="343"/>
    </row>
    <row r="57683" spans="4:4" x14ac:dyDescent="0.2">
      <c r="D57683" s="343"/>
    </row>
    <row r="57684" spans="4:4" x14ac:dyDescent="0.2">
      <c r="D57684" s="343"/>
    </row>
    <row r="57685" spans="4:4" x14ac:dyDescent="0.2">
      <c r="D57685" s="343"/>
    </row>
    <row r="57686" spans="4:4" x14ac:dyDescent="0.2">
      <c r="D57686" s="343"/>
    </row>
    <row r="57687" spans="4:4" x14ac:dyDescent="0.2">
      <c r="D57687" s="343"/>
    </row>
    <row r="57688" spans="4:4" x14ac:dyDescent="0.2">
      <c r="D57688" s="343"/>
    </row>
    <row r="57689" spans="4:4" x14ac:dyDescent="0.2">
      <c r="D57689" s="343"/>
    </row>
    <row r="57690" spans="4:4" x14ac:dyDescent="0.2">
      <c r="D57690" s="343"/>
    </row>
    <row r="57691" spans="4:4" x14ac:dyDescent="0.2">
      <c r="D57691" s="343"/>
    </row>
    <row r="57692" spans="4:4" x14ac:dyDescent="0.2">
      <c r="D57692" s="343"/>
    </row>
    <row r="57693" spans="4:4" x14ac:dyDescent="0.2">
      <c r="D57693" s="343"/>
    </row>
    <row r="57694" spans="4:4" x14ac:dyDescent="0.2">
      <c r="D57694" s="343"/>
    </row>
    <row r="57695" spans="4:4" x14ac:dyDescent="0.2">
      <c r="D57695" s="343"/>
    </row>
    <row r="57696" spans="4:4" x14ac:dyDescent="0.2">
      <c r="D57696" s="343"/>
    </row>
    <row r="57697" spans="4:4" x14ac:dyDescent="0.2">
      <c r="D57697" s="343"/>
    </row>
    <row r="57698" spans="4:4" x14ac:dyDescent="0.2">
      <c r="D57698" s="343"/>
    </row>
    <row r="57699" spans="4:4" x14ac:dyDescent="0.2">
      <c r="D57699" s="343"/>
    </row>
    <row r="57700" spans="4:4" x14ac:dyDescent="0.2">
      <c r="D57700" s="343"/>
    </row>
    <row r="57701" spans="4:4" x14ac:dyDescent="0.2">
      <c r="D57701" s="343"/>
    </row>
    <row r="57702" spans="4:4" x14ac:dyDescent="0.2">
      <c r="D57702" s="343"/>
    </row>
    <row r="57703" spans="4:4" x14ac:dyDescent="0.2">
      <c r="D57703" s="343"/>
    </row>
    <row r="57704" spans="4:4" x14ac:dyDescent="0.2">
      <c r="D57704" s="343"/>
    </row>
    <row r="57705" spans="4:4" x14ac:dyDescent="0.2">
      <c r="D57705" s="343"/>
    </row>
    <row r="57706" spans="4:4" x14ac:dyDescent="0.2">
      <c r="D57706" s="343"/>
    </row>
    <row r="57707" spans="4:4" x14ac:dyDescent="0.2">
      <c r="D57707" s="343"/>
    </row>
    <row r="57708" spans="4:4" x14ac:dyDescent="0.2">
      <c r="D57708" s="343"/>
    </row>
    <row r="57709" spans="4:4" x14ac:dyDescent="0.2">
      <c r="D57709" s="343"/>
    </row>
    <row r="57710" spans="4:4" x14ac:dyDescent="0.2">
      <c r="D57710" s="343"/>
    </row>
    <row r="57711" spans="4:4" x14ac:dyDescent="0.2">
      <c r="D57711" s="343"/>
    </row>
    <row r="57712" spans="4:4" x14ac:dyDescent="0.2">
      <c r="D57712" s="343"/>
    </row>
    <row r="57713" spans="4:4" x14ac:dyDescent="0.2">
      <c r="D57713" s="343"/>
    </row>
    <row r="57714" spans="4:4" x14ac:dyDescent="0.2">
      <c r="D57714" s="343"/>
    </row>
    <row r="57715" spans="4:4" x14ac:dyDescent="0.2">
      <c r="D57715" s="343"/>
    </row>
    <row r="57716" spans="4:4" x14ac:dyDescent="0.2">
      <c r="D57716" s="343"/>
    </row>
    <row r="57717" spans="4:4" x14ac:dyDescent="0.2">
      <c r="D57717" s="343"/>
    </row>
    <row r="57718" spans="4:4" x14ac:dyDescent="0.2">
      <c r="D57718" s="343"/>
    </row>
    <row r="57719" spans="4:4" x14ac:dyDescent="0.2">
      <c r="D57719" s="343"/>
    </row>
    <row r="57720" spans="4:4" x14ac:dyDescent="0.2">
      <c r="D57720" s="343"/>
    </row>
    <row r="57721" spans="4:4" x14ac:dyDescent="0.2">
      <c r="D57721" s="343"/>
    </row>
    <row r="57722" spans="4:4" x14ac:dyDescent="0.2">
      <c r="D57722" s="343"/>
    </row>
    <row r="57723" spans="4:4" x14ac:dyDescent="0.2">
      <c r="D57723" s="343"/>
    </row>
    <row r="57724" spans="4:4" x14ac:dyDescent="0.2">
      <c r="D57724" s="343"/>
    </row>
    <row r="57725" spans="4:4" x14ac:dyDescent="0.2">
      <c r="D57725" s="343"/>
    </row>
    <row r="57726" spans="4:4" x14ac:dyDescent="0.2">
      <c r="D57726" s="343"/>
    </row>
    <row r="57727" spans="4:4" x14ac:dyDescent="0.2">
      <c r="D57727" s="343"/>
    </row>
    <row r="57728" spans="4:4" x14ac:dyDescent="0.2">
      <c r="D57728" s="343"/>
    </row>
    <row r="57729" spans="4:4" x14ac:dyDescent="0.2">
      <c r="D57729" s="343"/>
    </row>
    <row r="57730" spans="4:4" x14ac:dyDescent="0.2">
      <c r="D57730" s="343"/>
    </row>
    <row r="57731" spans="4:4" x14ac:dyDescent="0.2">
      <c r="D57731" s="343"/>
    </row>
    <row r="57732" spans="4:4" x14ac:dyDescent="0.2">
      <c r="D57732" s="343"/>
    </row>
    <row r="57733" spans="4:4" x14ac:dyDescent="0.2">
      <c r="D57733" s="343"/>
    </row>
    <row r="57734" spans="4:4" x14ac:dyDescent="0.2">
      <c r="D57734" s="343"/>
    </row>
    <row r="57735" spans="4:4" x14ac:dyDescent="0.2">
      <c r="D57735" s="343"/>
    </row>
    <row r="57736" spans="4:4" x14ac:dyDescent="0.2">
      <c r="D57736" s="343"/>
    </row>
    <row r="57737" spans="4:4" x14ac:dyDescent="0.2">
      <c r="D57737" s="343"/>
    </row>
    <row r="57738" spans="4:4" x14ac:dyDescent="0.2">
      <c r="D57738" s="343"/>
    </row>
    <row r="57739" spans="4:4" x14ac:dyDescent="0.2">
      <c r="D57739" s="343"/>
    </row>
    <row r="57740" spans="4:4" x14ac:dyDescent="0.2">
      <c r="D57740" s="343"/>
    </row>
    <row r="57741" spans="4:4" x14ac:dyDescent="0.2">
      <c r="D57741" s="343"/>
    </row>
    <row r="57742" spans="4:4" x14ac:dyDescent="0.2">
      <c r="D57742" s="343"/>
    </row>
    <row r="57743" spans="4:4" x14ac:dyDescent="0.2">
      <c r="D57743" s="343"/>
    </row>
    <row r="57744" spans="4:4" x14ac:dyDescent="0.2">
      <c r="D57744" s="343"/>
    </row>
    <row r="57745" spans="4:4" x14ac:dyDescent="0.2">
      <c r="D57745" s="343"/>
    </row>
    <row r="57746" spans="4:4" x14ac:dyDescent="0.2">
      <c r="D57746" s="343"/>
    </row>
    <row r="57747" spans="4:4" x14ac:dyDescent="0.2">
      <c r="D57747" s="343"/>
    </row>
    <row r="57748" spans="4:4" x14ac:dyDescent="0.2">
      <c r="D57748" s="343"/>
    </row>
    <row r="57749" spans="4:4" x14ac:dyDescent="0.2">
      <c r="D57749" s="343"/>
    </row>
    <row r="57750" spans="4:4" x14ac:dyDescent="0.2">
      <c r="D57750" s="343"/>
    </row>
    <row r="57751" spans="4:4" x14ac:dyDescent="0.2">
      <c r="D57751" s="343"/>
    </row>
    <row r="57752" spans="4:4" x14ac:dyDescent="0.2">
      <c r="D57752" s="343"/>
    </row>
    <row r="57753" spans="4:4" x14ac:dyDescent="0.2">
      <c r="D57753" s="343"/>
    </row>
    <row r="57754" spans="4:4" x14ac:dyDescent="0.2">
      <c r="D57754" s="343"/>
    </row>
    <row r="57755" spans="4:4" x14ac:dyDescent="0.2">
      <c r="D57755" s="343"/>
    </row>
    <row r="57756" spans="4:4" x14ac:dyDescent="0.2">
      <c r="D57756" s="343"/>
    </row>
    <row r="57757" spans="4:4" x14ac:dyDescent="0.2">
      <c r="D57757" s="343"/>
    </row>
    <row r="57758" spans="4:4" x14ac:dyDescent="0.2">
      <c r="D57758" s="343"/>
    </row>
    <row r="57759" spans="4:4" x14ac:dyDescent="0.2">
      <c r="D57759" s="343"/>
    </row>
    <row r="57760" spans="4:4" x14ac:dyDescent="0.2">
      <c r="D57760" s="343"/>
    </row>
    <row r="57761" spans="4:4" x14ac:dyDescent="0.2">
      <c r="D57761" s="343"/>
    </row>
    <row r="57762" spans="4:4" x14ac:dyDescent="0.2">
      <c r="D57762" s="343"/>
    </row>
    <row r="57763" spans="4:4" x14ac:dyDescent="0.2">
      <c r="D57763" s="343"/>
    </row>
    <row r="57764" spans="4:4" x14ac:dyDescent="0.2">
      <c r="D57764" s="343"/>
    </row>
    <row r="57765" spans="4:4" x14ac:dyDescent="0.2">
      <c r="D57765" s="343"/>
    </row>
    <row r="57766" spans="4:4" x14ac:dyDescent="0.2">
      <c r="D57766" s="343"/>
    </row>
    <row r="57767" spans="4:4" x14ac:dyDescent="0.2">
      <c r="D57767" s="343"/>
    </row>
    <row r="57768" spans="4:4" x14ac:dyDescent="0.2">
      <c r="D57768" s="343"/>
    </row>
    <row r="57769" spans="4:4" x14ac:dyDescent="0.2">
      <c r="D57769" s="343"/>
    </row>
    <row r="57770" spans="4:4" x14ac:dyDescent="0.2">
      <c r="D57770" s="343"/>
    </row>
    <row r="57771" spans="4:4" x14ac:dyDescent="0.2">
      <c r="D57771" s="343"/>
    </row>
    <row r="57772" spans="4:4" x14ac:dyDescent="0.2">
      <c r="D57772" s="343"/>
    </row>
    <row r="57773" spans="4:4" x14ac:dyDescent="0.2">
      <c r="D57773" s="343"/>
    </row>
    <row r="57774" spans="4:4" x14ac:dyDescent="0.2">
      <c r="D57774" s="343"/>
    </row>
    <row r="57775" spans="4:4" x14ac:dyDescent="0.2">
      <c r="D57775" s="343"/>
    </row>
    <row r="57776" spans="4:4" x14ac:dyDescent="0.2">
      <c r="D57776" s="343"/>
    </row>
    <row r="57777" spans="4:4" x14ac:dyDescent="0.2">
      <c r="D57777" s="343"/>
    </row>
    <row r="57778" spans="4:4" x14ac:dyDescent="0.2">
      <c r="D57778" s="343"/>
    </row>
    <row r="57779" spans="4:4" x14ac:dyDescent="0.2">
      <c r="D57779" s="343"/>
    </row>
    <row r="57780" spans="4:4" x14ac:dyDescent="0.2">
      <c r="D57780" s="343"/>
    </row>
    <row r="57781" spans="4:4" x14ac:dyDescent="0.2">
      <c r="D57781" s="343"/>
    </row>
    <row r="57782" spans="4:4" x14ac:dyDescent="0.2">
      <c r="D57782" s="343"/>
    </row>
    <row r="57783" spans="4:4" x14ac:dyDescent="0.2">
      <c r="D57783" s="343"/>
    </row>
    <row r="57784" spans="4:4" x14ac:dyDescent="0.2">
      <c r="D57784" s="343"/>
    </row>
    <row r="57785" spans="4:4" x14ac:dyDescent="0.2">
      <c r="D57785" s="343"/>
    </row>
    <row r="57786" spans="4:4" x14ac:dyDescent="0.2">
      <c r="D57786" s="343"/>
    </row>
    <row r="57787" spans="4:4" x14ac:dyDescent="0.2">
      <c r="D57787" s="343"/>
    </row>
    <row r="57788" spans="4:4" x14ac:dyDescent="0.2">
      <c r="D57788" s="343"/>
    </row>
    <row r="57789" spans="4:4" x14ac:dyDescent="0.2">
      <c r="D57789" s="343"/>
    </row>
    <row r="57790" spans="4:4" x14ac:dyDescent="0.2">
      <c r="D57790" s="343"/>
    </row>
    <row r="57791" spans="4:4" x14ac:dyDescent="0.2">
      <c r="D57791" s="343"/>
    </row>
    <row r="57792" spans="4:4" x14ac:dyDescent="0.2">
      <c r="D57792" s="343"/>
    </row>
    <row r="57793" spans="4:4" x14ac:dyDescent="0.2">
      <c r="D57793" s="343"/>
    </row>
    <row r="57794" spans="4:4" x14ac:dyDescent="0.2">
      <c r="D57794" s="343"/>
    </row>
    <row r="57795" spans="4:4" x14ac:dyDescent="0.2">
      <c r="D57795" s="343"/>
    </row>
    <row r="57796" spans="4:4" x14ac:dyDescent="0.2">
      <c r="D57796" s="343"/>
    </row>
    <row r="57797" spans="4:4" x14ac:dyDescent="0.2">
      <c r="D57797" s="343"/>
    </row>
    <row r="57798" spans="4:4" x14ac:dyDescent="0.2">
      <c r="D57798" s="343"/>
    </row>
    <row r="57799" spans="4:4" x14ac:dyDescent="0.2">
      <c r="D57799" s="343"/>
    </row>
    <row r="57800" spans="4:4" x14ac:dyDescent="0.2">
      <c r="D57800" s="343"/>
    </row>
    <row r="57801" spans="4:4" x14ac:dyDescent="0.2">
      <c r="D57801" s="343"/>
    </row>
    <row r="57802" spans="4:4" x14ac:dyDescent="0.2">
      <c r="D57802" s="343"/>
    </row>
    <row r="57803" spans="4:4" x14ac:dyDescent="0.2">
      <c r="D57803" s="343"/>
    </row>
    <row r="57804" spans="4:4" x14ac:dyDescent="0.2">
      <c r="D57804" s="343"/>
    </row>
    <row r="57805" spans="4:4" x14ac:dyDescent="0.2">
      <c r="D57805" s="343"/>
    </row>
    <row r="57806" spans="4:4" x14ac:dyDescent="0.2">
      <c r="D57806" s="343"/>
    </row>
    <row r="57807" spans="4:4" x14ac:dyDescent="0.2">
      <c r="D57807" s="343"/>
    </row>
    <row r="57808" spans="4:4" x14ac:dyDescent="0.2">
      <c r="D57808" s="343"/>
    </row>
    <row r="57809" spans="4:4" x14ac:dyDescent="0.2">
      <c r="D57809" s="343"/>
    </row>
    <row r="57810" spans="4:4" x14ac:dyDescent="0.2">
      <c r="D57810" s="343"/>
    </row>
    <row r="57811" spans="4:4" x14ac:dyDescent="0.2">
      <c r="D57811" s="343"/>
    </row>
    <row r="57812" spans="4:4" x14ac:dyDescent="0.2">
      <c r="D57812" s="343"/>
    </row>
    <row r="57813" spans="4:4" x14ac:dyDescent="0.2">
      <c r="D57813" s="343"/>
    </row>
    <row r="57814" spans="4:4" x14ac:dyDescent="0.2">
      <c r="D57814" s="343"/>
    </row>
    <row r="57815" spans="4:4" x14ac:dyDescent="0.2">
      <c r="D57815" s="343"/>
    </row>
    <row r="57816" spans="4:4" x14ac:dyDescent="0.2">
      <c r="D57816" s="343"/>
    </row>
    <row r="57817" spans="4:4" x14ac:dyDescent="0.2">
      <c r="D57817" s="343"/>
    </row>
    <row r="57818" spans="4:4" x14ac:dyDescent="0.2">
      <c r="D57818" s="343"/>
    </row>
    <row r="57819" spans="4:4" x14ac:dyDescent="0.2">
      <c r="D57819" s="343"/>
    </row>
    <row r="57820" spans="4:4" x14ac:dyDescent="0.2">
      <c r="D57820" s="343"/>
    </row>
    <row r="57821" spans="4:4" x14ac:dyDescent="0.2">
      <c r="D57821" s="343"/>
    </row>
    <row r="57822" spans="4:4" x14ac:dyDescent="0.2">
      <c r="D57822" s="343"/>
    </row>
    <row r="57823" spans="4:4" x14ac:dyDescent="0.2">
      <c r="D57823" s="343"/>
    </row>
    <row r="57824" spans="4:4" x14ac:dyDescent="0.2">
      <c r="D57824" s="343"/>
    </row>
    <row r="57825" spans="4:4" x14ac:dyDescent="0.2">
      <c r="D57825" s="343"/>
    </row>
    <row r="57826" spans="4:4" x14ac:dyDescent="0.2">
      <c r="D57826" s="343"/>
    </row>
    <row r="57827" spans="4:4" x14ac:dyDescent="0.2">
      <c r="D57827" s="343"/>
    </row>
    <row r="57828" spans="4:4" x14ac:dyDescent="0.2">
      <c r="D57828" s="343"/>
    </row>
    <row r="57829" spans="4:4" x14ac:dyDescent="0.2">
      <c r="D57829" s="343"/>
    </row>
    <row r="57830" spans="4:4" x14ac:dyDescent="0.2">
      <c r="D57830" s="343"/>
    </row>
    <row r="57831" spans="4:4" x14ac:dyDescent="0.2">
      <c r="D57831" s="343"/>
    </row>
    <row r="57832" spans="4:4" x14ac:dyDescent="0.2">
      <c r="D57832" s="343"/>
    </row>
    <row r="57833" spans="4:4" x14ac:dyDescent="0.2">
      <c r="D57833" s="343"/>
    </row>
    <row r="57834" spans="4:4" x14ac:dyDescent="0.2">
      <c r="D57834" s="343"/>
    </row>
    <row r="57835" spans="4:4" x14ac:dyDescent="0.2">
      <c r="D57835" s="343"/>
    </row>
    <row r="57836" spans="4:4" x14ac:dyDescent="0.2">
      <c r="D57836" s="343"/>
    </row>
    <row r="57837" spans="4:4" x14ac:dyDescent="0.2">
      <c r="D57837" s="343"/>
    </row>
    <row r="57838" spans="4:4" x14ac:dyDescent="0.2">
      <c r="D57838" s="343"/>
    </row>
    <row r="57839" spans="4:4" x14ac:dyDescent="0.2">
      <c r="D57839" s="343"/>
    </row>
    <row r="57840" spans="4:4" x14ac:dyDescent="0.2">
      <c r="D57840" s="343"/>
    </row>
    <row r="57841" spans="4:4" x14ac:dyDescent="0.2">
      <c r="D57841" s="343"/>
    </row>
    <row r="57842" spans="4:4" x14ac:dyDescent="0.2">
      <c r="D57842" s="343"/>
    </row>
    <row r="57843" spans="4:4" x14ac:dyDescent="0.2">
      <c r="D57843" s="343"/>
    </row>
    <row r="57844" spans="4:4" x14ac:dyDescent="0.2">
      <c r="D57844" s="343"/>
    </row>
    <row r="57845" spans="4:4" x14ac:dyDescent="0.2">
      <c r="D57845" s="343"/>
    </row>
    <row r="57846" spans="4:4" x14ac:dyDescent="0.2">
      <c r="D57846" s="343"/>
    </row>
    <row r="57847" spans="4:4" x14ac:dyDescent="0.2">
      <c r="D57847" s="343"/>
    </row>
    <row r="57848" spans="4:4" x14ac:dyDescent="0.2">
      <c r="D57848" s="343"/>
    </row>
    <row r="57849" spans="4:4" x14ac:dyDescent="0.2">
      <c r="D57849" s="343"/>
    </row>
    <row r="57850" spans="4:4" x14ac:dyDescent="0.2">
      <c r="D57850" s="343"/>
    </row>
    <row r="57851" spans="4:4" x14ac:dyDescent="0.2">
      <c r="D57851" s="343"/>
    </row>
    <row r="57852" spans="4:4" x14ac:dyDescent="0.2">
      <c r="D57852" s="343"/>
    </row>
    <row r="57853" spans="4:4" x14ac:dyDescent="0.2">
      <c r="D57853" s="343"/>
    </row>
    <row r="57854" spans="4:4" x14ac:dyDescent="0.2">
      <c r="D57854" s="343"/>
    </row>
    <row r="57855" spans="4:4" x14ac:dyDescent="0.2">
      <c r="D57855" s="343"/>
    </row>
    <row r="57856" spans="4:4" x14ac:dyDescent="0.2">
      <c r="D57856" s="343"/>
    </row>
    <row r="57857" spans="4:4" x14ac:dyDescent="0.2">
      <c r="D57857" s="343"/>
    </row>
    <row r="57858" spans="4:4" x14ac:dyDescent="0.2">
      <c r="D57858" s="343"/>
    </row>
    <row r="57859" spans="4:4" x14ac:dyDescent="0.2">
      <c r="D57859" s="343"/>
    </row>
    <row r="57860" spans="4:4" x14ac:dyDescent="0.2">
      <c r="D57860" s="343"/>
    </row>
    <row r="57861" spans="4:4" x14ac:dyDescent="0.2">
      <c r="D57861" s="343"/>
    </row>
    <row r="57862" spans="4:4" x14ac:dyDescent="0.2">
      <c r="D57862" s="343"/>
    </row>
    <row r="57863" spans="4:4" x14ac:dyDescent="0.2">
      <c r="D57863" s="343"/>
    </row>
    <row r="57864" spans="4:4" x14ac:dyDescent="0.2">
      <c r="D57864" s="343"/>
    </row>
    <row r="57865" spans="4:4" x14ac:dyDescent="0.2">
      <c r="D57865" s="343"/>
    </row>
    <row r="57866" spans="4:4" x14ac:dyDescent="0.2">
      <c r="D57866" s="343"/>
    </row>
    <row r="57867" spans="4:4" x14ac:dyDescent="0.2">
      <c r="D57867" s="343"/>
    </row>
    <row r="57868" spans="4:4" x14ac:dyDescent="0.2">
      <c r="D57868" s="343"/>
    </row>
    <row r="57869" spans="4:4" x14ac:dyDescent="0.2">
      <c r="D57869" s="343"/>
    </row>
    <row r="57870" spans="4:4" x14ac:dyDescent="0.2">
      <c r="D57870" s="343"/>
    </row>
    <row r="57871" spans="4:4" x14ac:dyDescent="0.2">
      <c r="D57871" s="343"/>
    </row>
    <row r="57872" spans="4:4" x14ac:dyDescent="0.2">
      <c r="D57872" s="343"/>
    </row>
    <row r="57873" spans="4:4" x14ac:dyDescent="0.2">
      <c r="D57873" s="343"/>
    </row>
    <row r="57874" spans="4:4" x14ac:dyDescent="0.2">
      <c r="D57874" s="343"/>
    </row>
    <row r="57875" spans="4:4" x14ac:dyDescent="0.2">
      <c r="D57875" s="343"/>
    </row>
    <row r="57876" spans="4:4" x14ac:dyDescent="0.2">
      <c r="D57876" s="343"/>
    </row>
    <row r="57877" spans="4:4" x14ac:dyDescent="0.2">
      <c r="D57877" s="343"/>
    </row>
    <row r="57878" spans="4:4" x14ac:dyDescent="0.2">
      <c r="D57878" s="343"/>
    </row>
    <row r="57879" spans="4:4" x14ac:dyDescent="0.2">
      <c r="D57879" s="343"/>
    </row>
    <row r="57880" spans="4:4" x14ac:dyDescent="0.2">
      <c r="D57880" s="343"/>
    </row>
    <row r="57881" spans="4:4" x14ac:dyDescent="0.2">
      <c r="D57881" s="343"/>
    </row>
    <row r="57882" spans="4:4" x14ac:dyDescent="0.2">
      <c r="D57882" s="343"/>
    </row>
    <row r="57883" spans="4:4" x14ac:dyDescent="0.2">
      <c r="D57883" s="343"/>
    </row>
    <row r="57884" spans="4:4" x14ac:dyDescent="0.2">
      <c r="D57884" s="343"/>
    </row>
    <row r="57885" spans="4:4" x14ac:dyDescent="0.2">
      <c r="D57885" s="343"/>
    </row>
    <row r="57886" spans="4:4" x14ac:dyDescent="0.2">
      <c r="D57886" s="343"/>
    </row>
    <row r="57887" spans="4:4" x14ac:dyDescent="0.2">
      <c r="D57887" s="343"/>
    </row>
    <row r="57888" spans="4:4" x14ac:dyDescent="0.2">
      <c r="D57888" s="343"/>
    </row>
    <row r="57889" spans="4:4" x14ac:dyDescent="0.2">
      <c r="D57889" s="343"/>
    </row>
    <row r="57890" spans="4:4" x14ac:dyDescent="0.2">
      <c r="D57890" s="343"/>
    </row>
    <row r="57891" spans="4:4" x14ac:dyDescent="0.2">
      <c r="D57891" s="343"/>
    </row>
    <row r="57892" spans="4:4" x14ac:dyDescent="0.2">
      <c r="D57892" s="343"/>
    </row>
    <row r="57893" spans="4:4" x14ac:dyDescent="0.2">
      <c r="D57893" s="343"/>
    </row>
    <row r="57894" spans="4:4" x14ac:dyDescent="0.2">
      <c r="D57894" s="343"/>
    </row>
    <row r="57895" spans="4:4" x14ac:dyDescent="0.2">
      <c r="D57895" s="343"/>
    </row>
    <row r="57896" spans="4:4" x14ac:dyDescent="0.2">
      <c r="D57896" s="343"/>
    </row>
    <row r="57897" spans="4:4" x14ac:dyDescent="0.2">
      <c r="D57897" s="343"/>
    </row>
    <row r="57898" spans="4:4" x14ac:dyDescent="0.2">
      <c r="D57898" s="343"/>
    </row>
    <row r="57899" spans="4:4" x14ac:dyDescent="0.2">
      <c r="D57899" s="343"/>
    </row>
    <row r="57900" spans="4:4" x14ac:dyDescent="0.2">
      <c r="D57900" s="343"/>
    </row>
    <row r="57901" spans="4:4" x14ac:dyDescent="0.2">
      <c r="D57901" s="343"/>
    </row>
    <row r="57902" spans="4:4" x14ac:dyDescent="0.2">
      <c r="D57902" s="343"/>
    </row>
    <row r="57903" spans="4:4" x14ac:dyDescent="0.2">
      <c r="D57903" s="343"/>
    </row>
    <row r="57904" spans="4:4" x14ac:dyDescent="0.2">
      <c r="D57904" s="343"/>
    </row>
    <row r="57905" spans="4:4" x14ac:dyDescent="0.2">
      <c r="D57905" s="343"/>
    </row>
    <row r="57906" spans="4:4" x14ac:dyDescent="0.2">
      <c r="D57906" s="343"/>
    </row>
    <row r="57907" spans="4:4" x14ac:dyDescent="0.2">
      <c r="D57907" s="343"/>
    </row>
    <row r="57908" spans="4:4" x14ac:dyDescent="0.2">
      <c r="D57908" s="343"/>
    </row>
    <row r="57909" spans="4:4" x14ac:dyDescent="0.2">
      <c r="D57909" s="343"/>
    </row>
    <row r="57910" spans="4:4" x14ac:dyDescent="0.2">
      <c r="D57910" s="343"/>
    </row>
    <row r="57911" spans="4:4" x14ac:dyDescent="0.2">
      <c r="D57911" s="343"/>
    </row>
    <row r="57912" spans="4:4" x14ac:dyDescent="0.2">
      <c r="D57912" s="343"/>
    </row>
    <row r="57913" spans="4:4" x14ac:dyDescent="0.2">
      <c r="D57913" s="343"/>
    </row>
    <row r="57914" spans="4:4" x14ac:dyDescent="0.2">
      <c r="D57914" s="343"/>
    </row>
    <row r="57915" spans="4:4" x14ac:dyDescent="0.2">
      <c r="D57915" s="343"/>
    </row>
    <row r="57916" spans="4:4" x14ac:dyDescent="0.2">
      <c r="D57916" s="343"/>
    </row>
    <row r="57917" spans="4:4" x14ac:dyDescent="0.2">
      <c r="D57917" s="343"/>
    </row>
    <row r="57918" spans="4:4" x14ac:dyDescent="0.2">
      <c r="D57918" s="343"/>
    </row>
    <row r="57919" spans="4:4" x14ac:dyDescent="0.2">
      <c r="D57919" s="343"/>
    </row>
    <row r="57920" spans="4:4" x14ac:dyDescent="0.2">
      <c r="D57920" s="343"/>
    </row>
    <row r="57921" spans="4:4" x14ac:dyDescent="0.2">
      <c r="D57921" s="343"/>
    </row>
    <row r="57922" spans="4:4" x14ac:dyDescent="0.2">
      <c r="D57922" s="343"/>
    </row>
    <row r="57923" spans="4:4" x14ac:dyDescent="0.2">
      <c r="D57923" s="343"/>
    </row>
    <row r="57924" spans="4:4" x14ac:dyDescent="0.2">
      <c r="D57924" s="343"/>
    </row>
    <row r="57925" spans="4:4" x14ac:dyDescent="0.2">
      <c r="D57925" s="343"/>
    </row>
    <row r="57926" spans="4:4" x14ac:dyDescent="0.2">
      <c r="D57926" s="343"/>
    </row>
    <row r="57927" spans="4:4" x14ac:dyDescent="0.2">
      <c r="D57927" s="343"/>
    </row>
    <row r="57928" spans="4:4" x14ac:dyDescent="0.2">
      <c r="D57928" s="343"/>
    </row>
    <row r="57929" spans="4:4" x14ac:dyDescent="0.2">
      <c r="D57929" s="343"/>
    </row>
    <row r="57930" spans="4:4" x14ac:dyDescent="0.2">
      <c r="D57930" s="343"/>
    </row>
    <row r="57931" spans="4:4" x14ac:dyDescent="0.2">
      <c r="D57931" s="343"/>
    </row>
    <row r="57932" spans="4:4" x14ac:dyDescent="0.2">
      <c r="D57932" s="343"/>
    </row>
    <row r="57933" spans="4:4" x14ac:dyDescent="0.2">
      <c r="D57933" s="343"/>
    </row>
    <row r="57934" spans="4:4" x14ac:dyDescent="0.2">
      <c r="D57934" s="343"/>
    </row>
    <row r="57935" spans="4:4" x14ac:dyDescent="0.2">
      <c r="D57935" s="343"/>
    </row>
    <row r="57936" spans="4:4" x14ac:dyDescent="0.2">
      <c r="D57936" s="343"/>
    </row>
    <row r="57937" spans="4:4" x14ac:dyDescent="0.2">
      <c r="D57937" s="343"/>
    </row>
    <row r="57938" spans="4:4" x14ac:dyDescent="0.2">
      <c r="D57938" s="343"/>
    </row>
    <row r="57939" spans="4:4" x14ac:dyDescent="0.2">
      <c r="D57939" s="343"/>
    </row>
    <row r="57940" spans="4:4" x14ac:dyDescent="0.2">
      <c r="D57940" s="343"/>
    </row>
    <row r="57941" spans="4:4" x14ac:dyDescent="0.2">
      <c r="D57941" s="343"/>
    </row>
    <row r="57942" spans="4:4" x14ac:dyDescent="0.2">
      <c r="D57942" s="343"/>
    </row>
    <row r="57943" spans="4:4" x14ac:dyDescent="0.2">
      <c r="D57943" s="343"/>
    </row>
    <row r="57944" spans="4:4" x14ac:dyDescent="0.2">
      <c r="D57944" s="343"/>
    </row>
    <row r="57945" spans="4:4" x14ac:dyDescent="0.2">
      <c r="D57945" s="343"/>
    </row>
    <row r="57946" spans="4:4" x14ac:dyDescent="0.2">
      <c r="D57946" s="343"/>
    </row>
    <row r="57947" spans="4:4" x14ac:dyDescent="0.2">
      <c r="D57947" s="343"/>
    </row>
    <row r="57948" spans="4:4" x14ac:dyDescent="0.2">
      <c r="D57948" s="343"/>
    </row>
    <row r="57949" spans="4:4" x14ac:dyDescent="0.2">
      <c r="D57949" s="343"/>
    </row>
    <row r="57950" spans="4:4" x14ac:dyDescent="0.2">
      <c r="D57950" s="343"/>
    </row>
    <row r="57951" spans="4:4" x14ac:dyDescent="0.2">
      <c r="D57951" s="343"/>
    </row>
    <row r="57952" spans="4:4" x14ac:dyDescent="0.2">
      <c r="D57952" s="343"/>
    </row>
    <row r="57953" spans="4:4" x14ac:dyDescent="0.2">
      <c r="D57953" s="343"/>
    </row>
    <row r="57954" spans="4:4" x14ac:dyDescent="0.2">
      <c r="D57954" s="343"/>
    </row>
    <row r="57955" spans="4:4" x14ac:dyDescent="0.2">
      <c r="D57955" s="343"/>
    </row>
    <row r="57956" spans="4:4" x14ac:dyDescent="0.2">
      <c r="D57956" s="343"/>
    </row>
    <row r="57957" spans="4:4" x14ac:dyDescent="0.2">
      <c r="D57957" s="343"/>
    </row>
    <row r="57958" spans="4:4" x14ac:dyDescent="0.2">
      <c r="D57958" s="343"/>
    </row>
    <row r="57959" spans="4:4" x14ac:dyDescent="0.2">
      <c r="D57959" s="343"/>
    </row>
    <row r="57960" spans="4:4" x14ac:dyDescent="0.2">
      <c r="D57960" s="343"/>
    </row>
    <row r="57961" spans="4:4" x14ac:dyDescent="0.2">
      <c r="D57961" s="343"/>
    </row>
    <row r="57962" spans="4:4" x14ac:dyDescent="0.2">
      <c r="D57962" s="343"/>
    </row>
    <row r="57963" spans="4:4" x14ac:dyDescent="0.2">
      <c r="D57963" s="343"/>
    </row>
    <row r="57964" spans="4:4" x14ac:dyDescent="0.2">
      <c r="D57964" s="343"/>
    </row>
    <row r="57965" spans="4:4" x14ac:dyDescent="0.2">
      <c r="D57965" s="343"/>
    </row>
    <row r="57966" spans="4:4" x14ac:dyDescent="0.2">
      <c r="D57966" s="343"/>
    </row>
    <row r="57967" spans="4:4" x14ac:dyDescent="0.2">
      <c r="D57967" s="343"/>
    </row>
    <row r="57968" spans="4:4" x14ac:dyDescent="0.2">
      <c r="D57968" s="343"/>
    </row>
    <row r="57969" spans="4:4" x14ac:dyDescent="0.2">
      <c r="D57969" s="343"/>
    </row>
    <row r="57970" spans="4:4" x14ac:dyDescent="0.2">
      <c r="D57970" s="343"/>
    </row>
    <row r="57971" spans="4:4" x14ac:dyDescent="0.2">
      <c r="D57971" s="343"/>
    </row>
    <row r="57972" spans="4:4" x14ac:dyDescent="0.2">
      <c r="D57972" s="343"/>
    </row>
    <row r="57973" spans="4:4" x14ac:dyDescent="0.2">
      <c r="D57973" s="343"/>
    </row>
    <row r="57974" spans="4:4" x14ac:dyDescent="0.2">
      <c r="D57974" s="343"/>
    </row>
    <row r="57975" spans="4:4" x14ac:dyDescent="0.2">
      <c r="D57975" s="343"/>
    </row>
    <row r="57976" spans="4:4" x14ac:dyDescent="0.2">
      <c r="D57976" s="343"/>
    </row>
    <row r="57977" spans="4:4" x14ac:dyDescent="0.2">
      <c r="D57977" s="343"/>
    </row>
    <row r="57978" spans="4:4" x14ac:dyDescent="0.2">
      <c r="D57978" s="343"/>
    </row>
    <row r="57979" spans="4:4" x14ac:dyDescent="0.2">
      <c r="D57979" s="343"/>
    </row>
    <row r="57980" spans="4:4" x14ac:dyDescent="0.2">
      <c r="D57980" s="343"/>
    </row>
    <row r="57981" spans="4:4" x14ac:dyDescent="0.2">
      <c r="D57981" s="343"/>
    </row>
    <row r="57982" spans="4:4" x14ac:dyDescent="0.2">
      <c r="D57982" s="343"/>
    </row>
    <row r="57983" spans="4:4" x14ac:dyDescent="0.2">
      <c r="D57983" s="343"/>
    </row>
    <row r="57984" spans="4:4" x14ac:dyDescent="0.2">
      <c r="D57984" s="343"/>
    </row>
    <row r="57985" spans="4:4" x14ac:dyDescent="0.2">
      <c r="D57985" s="343"/>
    </row>
    <row r="57986" spans="4:4" x14ac:dyDescent="0.2">
      <c r="D57986" s="343"/>
    </row>
    <row r="57987" spans="4:4" x14ac:dyDescent="0.2">
      <c r="D57987" s="343"/>
    </row>
    <row r="57988" spans="4:4" x14ac:dyDescent="0.2">
      <c r="D57988" s="343"/>
    </row>
    <row r="57989" spans="4:4" x14ac:dyDescent="0.2">
      <c r="D57989" s="343"/>
    </row>
    <row r="57990" spans="4:4" x14ac:dyDescent="0.2">
      <c r="D57990" s="343"/>
    </row>
    <row r="57991" spans="4:4" x14ac:dyDescent="0.2">
      <c r="D57991" s="343"/>
    </row>
    <row r="57992" spans="4:4" x14ac:dyDescent="0.2">
      <c r="D57992" s="343"/>
    </row>
    <row r="57993" spans="4:4" x14ac:dyDescent="0.2">
      <c r="D57993" s="343"/>
    </row>
    <row r="57994" spans="4:4" x14ac:dyDescent="0.2">
      <c r="D57994" s="343"/>
    </row>
    <row r="57995" spans="4:4" x14ac:dyDescent="0.2">
      <c r="D57995" s="343"/>
    </row>
    <row r="57996" spans="4:4" x14ac:dyDescent="0.2">
      <c r="D57996" s="343"/>
    </row>
    <row r="57997" spans="4:4" x14ac:dyDescent="0.2">
      <c r="D57997" s="343"/>
    </row>
    <row r="57998" spans="4:4" x14ac:dyDescent="0.2">
      <c r="D57998" s="343"/>
    </row>
    <row r="57999" spans="4:4" x14ac:dyDescent="0.2">
      <c r="D57999" s="343"/>
    </row>
    <row r="58000" spans="4:4" x14ac:dyDescent="0.2">
      <c r="D58000" s="343"/>
    </row>
    <row r="58001" spans="4:4" x14ac:dyDescent="0.2">
      <c r="D58001" s="343"/>
    </row>
    <row r="58002" spans="4:4" x14ac:dyDescent="0.2">
      <c r="D58002" s="343"/>
    </row>
    <row r="58003" spans="4:4" x14ac:dyDescent="0.2">
      <c r="D58003" s="343"/>
    </row>
    <row r="58004" spans="4:4" x14ac:dyDescent="0.2">
      <c r="D58004" s="343"/>
    </row>
    <row r="58005" spans="4:4" x14ac:dyDescent="0.2">
      <c r="D58005" s="343"/>
    </row>
    <row r="58006" spans="4:4" x14ac:dyDescent="0.2">
      <c r="D58006" s="343"/>
    </row>
    <row r="58007" spans="4:4" x14ac:dyDescent="0.2">
      <c r="D58007" s="343"/>
    </row>
    <row r="58008" spans="4:4" x14ac:dyDescent="0.2">
      <c r="D58008" s="343"/>
    </row>
    <row r="58009" spans="4:4" x14ac:dyDescent="0.2">
      <c r="D58009" s="343"/>
    </row>
    <row r="58010" spans="4:4" x14ac:dyDescent="0.2">
      <c r="D58010" s="343"/>
    </row>
    <row r="58011" spans="4:4" x14ac:dyDescent="0.2">
      <c r="D58011" s="343"/>
    </row>
    <row r="58012" spans="4:4" x14ac:dyDescent="0.2">
      <c r="D58012" s="343"/>
    </row>
    <row r="58013" spans="4:4" x14ac:dyDescent="0.2">
      <c r="D58013" s="343"/>
    </row>
    <row r="58014" spans="4:4" x14ac:dyDescent="0.2">
      <c r="D58014" s="343"/>
    </row>
    <row r="58015" spans="4:4" x14ac:dyDescent="0.2">
      <c r="D58015" s="343"/>
    </row>
    <row r="58016" spans="4:4" x14ac:dyDescent="0.2">
      <c r="D58016" s="343"/>
    </row>
    <row r="58017" spans="4:4" x14ac:dyDescent="0.2">
      <c r="D58017" s="343"/>
    </row>
    <row r="58018" spans="4:4" x14ac:dyDescent="0.2">
      <c r="D58018" s="343"/>
    </row>
    <row r="58019" spans="4:4" x14ac:dyDescent="0.2">
      <c r="D58019" s="343"/>
    </row>
    <row r="58020" spans="4:4" x14ac:dyDescent="0.2">
      <c r="D58020" s="343"/>
    </row>
    <row r="58021" spans="4:4" x14ac:dyDescent="0.2">
      <c r="D58021" s="343"/>
    </row>
    <row r="58022" spans="4:4" x14ac:dyDescent="0.2">
      <c r="D58022" s="343"/>
    </row>
    <row r="58023" spans="4:4" x14ac:dyDescent="0.2">
      <c r="D58023" s="343"/>
    </row>
    <row r="58024" spans="4:4" x14ac:dyDescent="0.2">
      <c r="D58024" s="343"/>
    </row>
    <row r="58025" spans="4:4" x14ac:dyDescent="0.2">
      <c r="D58025" s="343"/>
    </row>
    <row r="58026" spans="4:4" x14ac:dyDescent="0.2">
      <c r="D58026" s="343"/>
    </row>
    <row r="58027" spans="4:4" x14ac:dyDescent="0.2">
      <c r="D58027" s="343"/>
    </row>
    <row r="58028" spans="4:4" x14ac:dyDescent="0.2">
      <c r="D58028" s="343"/>
    </row>
    <row r="58029" spans="4:4" x14ac:dyDescent="0.2">
      <c r="D58029" s="343"/>
    </row>
    <row r="58030" spans="4:4" x14ac:dyDescent="0.2">
      <c r="D58030" s="343"/>
    </row>
    <row r="58031" spans="4:4" x14ac:dyDescent="0.2">
      <c r="D58031" s="343"/>
    </row>
    <row r="58032" spans="4:4" x14ac:dyDescent="0.2">
      <c r="D58032" s="343"/>
    </row>
    <row r="58033" spans="4:4" x14ac:dyDescent="0.2">
      <c r="D58033" s="343"/>
    </row>
    <row r="58034" spans="4:4" x14ac:dyDescent="0.2">
      <c r="D58034" s="343"/>
    </row>
    <row r="58035" spans="4:4" x14ac:dyDescent="0.2">
      <c r="D58035" s="343"/>
    </row>
    <row r="58036" spans="4:4" x14ac:dyDescent="0.2">
      <c r="D58036" s="343"/>
    </row>
    <row r="58037" spans="4:4" x14ac:dyDescent="0.2">
      <c r="D58037" s="343"/>
    </row>
    <row r="58038" spans="4:4" x14ac:dyDescent="0.2">
      <c r="D58038" s="343"/>
    </row>
    <row r="58039" spans="4:4" x14ac:dyDescent="0.2">
      <c r="D58039" s="343"/>
    </row>
    <row r="58040" spans="4:4" x14ac:dyDescent="0.2">
      <c r="D58040" s="343"/>
    </row>
    <row r="58041" spans="4:4" x14ac:dyDescent="0.2">
      <c r="D58041" s="343"/>
    </row>
    <row r="58042" spans="4:4" x14ac:dyDescent="0.2">
      <c r="D58042" s="343"/>
    </row>
    <row r="58043" spans="4:4" x14ac:dyDescent="0.2">
      <c r="D58043" s="343"/>
    </row>
    <row r="58044" spans="4:4" x14ac:dyDescent="0.2">
      <c r="D58044" s="343"/>
    </row>
    <row r="58045" spans="4:4" x14ac:dyDescent="0.2">
      <c r="D58045" s="343"/>
    </row>
    <row r="58046" spans="4:4" x14ac:dyDescent="0.2">
      <c r="D58046" s="343"/>
    </row>
    <row r="58047" spans="4:4" x14ac:dyDescent="0.2">
      <c r="D58047" s="343"/>
    </row>
    <row r="58048" spans="4:4" x14ac:dyDescent="0.2">
      <c r="D58048" s="343"/>
    </row>
    <row r="58049" spans="4:4" x14ac:dyDescent="0.2">
      <c r="D58049" s="343"/>
    </row>
    <row r="58050" spans="4:4" x14ac:dyDescent="0.2">
      <c r="D58050" s="343"/>
    </row>
    <row r="58051" spans="4:4" x14ac:dyDescent="0.2">
      <c r="D58051" s="343"/>
    </row>
    <row r="58052" spans="4:4" x14ac:dyDescent="0.2">
      <c r="D58052" s="343"/>
    </row>
    <row r="58053" spans="4:4" x14ac:dyDescent="0.2">
      <c r="D58053" s="343"/>
    </row>
    <row r="58054" spans="4:4" x14ac:dyDescent="0.2">
      <c r="D58054" s="343"/>
    </row>
    <row r="58055" spans="4:4" x14ac:dyDescent="0.2">
      <c r="D58055" s="343"/>
    </row>
    <row r="58056" spans="4:4" x14ac:dyDescent="0.2">
      <c r="D58056" s="343"/>
    </row>
    <row r="58057" spans="4:4" x14ac:dyDescent="0.2">
      <c r="D58057" s="343"/>
    </row>
    <row r="58058" spans="4:4" x14ac:dyDescent="0.2">
      <c r="D58058" s="343"/>
    </row>
    <row r="58059" spans="4:4" x14ac:dyDescent="0.2">
      <c r="D58059" s="343"/>
    </row>
    <row r="58060" spans="4:4" x14ac:dyDescent="0.2">
      <c r="D58060" s="343"/>
    </row>
    <row r="58061" spans="4:4" x14ac:dyDescent="0.2">
      <c r="D58061" s="343"/>
    </row>
    <row r="58062" spans="4:4" x14ac:dyDescent="0.2">
      <c r="D58062" s="343"/>
    </row>
    <row r="58063" spans="4:4" x14ac:dyDescent="0.2">
      <c r="D58063" s="343"/>
    </row>
    <row r="58064" spans="4:4" x14ac:dyDescent="0.2">
      <c r="D58064" s="343"/>
    </row>
    <row r="58065" spans="4:4" x14ac:dyDescent="0.2">
      <c r="D58065" s="343"/>
    </row>
    <row r="58066" spans="4:4" x14ac:dyDescent="0.2">
      <c r="D58066" s="343"/>
    </row>
    <row r="58067" spans="4:4" x14ac:dyDescent="0.2">
      <c r="D58067" s="343"/>
    </row>
    <row r="58068" spans="4:4" x14ac:dyDescent="0.2">
      <c r="D58068" s="343"/>
    </row>
    <row r="58069" spans="4:4" x14ac:dyDescent="0.2">
      <c r="D58069" s="343"/>
    </row>
    <row r="58070" spans="4:4" x14ac:dyDescent="0.2">
      <c r="D58070" s="343"/>
    </row>
    <row r="58071" spans="4:4" x14ac:dyDescent="0.2">
      <c r="D58071" s="343"/>
    </row>
    <row r="58072" spans="4:4" x14ac:dyDescent="0.2">
      <c r="D58072" s="343"/>
    </row>
    <row r="58073" spans="4:4" x14ac:dyDescent="0.2">
      <c r="D58073" s="343"/>
    </row>
    <row r="58074" spans="4:4" x14ac:dyDescent="0.2">
      <c r="D58074" s="343"/>
    </row>
    <row r="58075" spans="4:4" x14ac:dyDescent="0.2">
      <c r="D58075" s="343"/>
    </row>
    <row r="58076" spans="4:4" x14ac:dyDescent="0.2">
      <c r="D58076" s="343"/>
    </row>
    <row r="58077" spans="4:4" x14ac:dyDescent="0.2">
      <c r="D58077" s="343"/>
    </row>
    <row r="58078" spans="4:4" x14ac:dyDescent="0.2">
      <c r="D58078" s="343"/>
    </row>
    <row r="58079" spans="4:4" x14ac:dyDescent="0.2">
      <c r="D58079" s="343"/>
    </row>
    <row r="58080" spans="4:4" x14ac:dyDescent="0.2">
      <c r="D58080" s="343"/>
    </row>
    <row r="58081" spans="4:4" x14ac:dyDescent="0.2">
      <c r="D58081" s="343"/>
    </row>
    <row r="58082" spans="4:4" x14ac:dyDescent="0.2">
      <c r="D58082" s="343"/>
    </row>
    <row r="58083" spans="4:4" x14ac:dyDescent="0.2">
      <c r="D58083" s="343"/>
    </row>
    <row r="58084" spans="4:4" x14ac:dyDescent="0.2">
      <c r="D58084" s="343"/>
    </row>
    <row r="58085" spans="4:4" x14ac:dyDescent="0.2">
      <c r="D58085" s="343"/>
    </row>
    <row r="58086" spans="4:4" x14ac:dyDescent="0.2">
      <c r="D58086" s="343"/>
    </row>
    <row r="58087" spans="4:4" x14ac:dyDescent="0.2">
      <c r="D58087" s="343"/>
    </row>
    <row r="58088" spans="4:4" x14ac:dyDescent="0.2">
      <c r="D58088" s="343"/>
    </row>
    <row r="58089" spans="4:4" x14ac:dyDescent="0.2">
      <c r="D58089" s="343"/>
    </row>
    <row r="58090" spans="4:4" x14ac:dyDescent="0.2">
      <c r="D58090" s="343"/>
    </row>
    <row r="58091" spans="4:4" x14ac:dyDescent="0.2">
      <c r="D58091" s="343"/>
    </row>
    <row r="58092" spans="4:4" x14ac:dyDescent="0.2">
      <c r="D58092" s="343"/>
    </row>
    <row r="58093" spans="4:4" x14ac:dyDescent="0.2">
      <c r="D58093" s="343"/>
    </row>
    <row r="58094" spans="4:4" x14ac:dyDescent="0.2">
      <c r="D58094" s="343"/>
    </row>
    <row r="58095" spans="4:4" x14ac:dyDescent="0.2">
      <c r="D58095" s="343"/>
    </row>
    <row r="58096" spans="4:4" x14ac:dyDescent="0.2">
      <c r="D58096" s="343"/>
    </row>
    <row r="58097" spans="4:4" x14ac:dyDescent="0.2">
      <c r="D58097" s="343"/>
    </row>
    <row r="58098" spans="4:4" x14ac:dyDescent="0.2">
      <c r="D58098" s="343"/>
    </row>
    <row r="58099" spans="4:4" x14ac:dyDescent="0.2">
      <c r="D58099" s="343"/>
    </row>
    <row r="58100" spans="4:4" x14ac:dyDescent="0.2">
      <c r="D58100" s="343"/>
    </row>
    <row r="58101" spans="4:4" x14ac:dyDescent="0.2">
      <c r="D58101" s="343"/>
    </row>
    <row r="58102" spans="4:4" x14ac:dyDescent="0.2">
      <c r="D58102" s="343"/>
    </row>
    <row r="58103" spans="4:4" x14ac:dyDescent="0.2">
      <c r="D58103" s="343"/>
    </row>
    <row r="58104" spans="4:4" x14ac:dyDescent="0.2">
      <c r="D58104" s="343"/>
    </row>
    <row r="58105" spans="4:4" x14ac:dyDescent="0.2">
      <c r="D58105" s="343"/>
    </row>
    <row r="58106" spans="4:4" x14ac:dyDescent="0.2">
      <c r="D58106" s="343"/>
    </row>
    <row r="58107" spans="4:4" x14ac:dyDescent="0.2">
      <c r="D58107" s="343"/>
    </row>
    <row r="58108" spans="4:4" x14ac:dyDescent="0.2">
      <c r="D58108" s="343"/>
    </row>
    <row r="58109" spans="4:4" x14ac:dyDescent="0.2">
      <c r="D58109" s="343"/>
    </row>
    <row r="58110" spans="4:4" x14ac:dyDescent="0.2">
      <c r="D58110" s="343"/>
    </row>
    <row r="58111" spans="4:4" x14ac:dyDescent="0.2">
      <c r="D58111" s="343"/>
    </row>
    <row r="58112" spans="4:4" x14ac:dyDescent="0.2">
      <c r="D58112" s="343"/>
    </row>
    <row r="58113" spans="4:4" x14ac:dyDescent="0.2">
      <c r="D58113" s="343"/>
    </row>
    <row r="58114" spans="4:4" x14ac:dyDescent="0.2">
      <c r="D58114" s="343"/>
    </row>
    <row r="58115" spans="4:4" x14ac:dyDescent="0.2">
      <c r="D58115" s="343"/>
    </row>
    <row r="58116" spans="4:4" x14ac:dyDescent="0.2">
      <c r="D58116" s="343"/>
    </row>
    <row r="58117" spans="4:4" x14ac:dyDescent="0.2">
      <c r="D58117" s="343"/>
    </row>
    <row r="58118" spans="4:4" x14ac:dyDescent="0.2">
      <c r="D58118" s="343"/>
    </row>
    <row r="58119" spans="4:4" x14ac:dyDescent="0.2">
      <c r="D58119" s="343"/>
    </row>
    <row r="58120" spans="4:4" x14ac:dyDescent="0.2">
      <c r="D58120" s="343"/>
    </row>
    <row r="58121" spans="4:4" x14ac:dyDescent="0.2">
      <c r="D58121" s="343"/>
    </row>
    <row r="58122" spans="4:4" x14ac:dyDescent="0.2">
      <c r="D58122" s="343"/>
    </row>
    <row r="58123" spans="4:4" x14ac:dyDescent="0.2">
      <c r="D58123" s="343"/>
    </row>
    <row r="58124" spans="4:4" x14ac:dyDescent="0.2">
      <c r="D58124" s="343"/>
    </row>
    <row r="58125" spans="4:4" x14ac:dyDescent="0.2">
      <c r="D58125" s="343"/>
    </row>
    <row r="58126" spans="4:4" x14ac:dyDescent="0.2">
      <c r="D58126" s="343"/>
    </row>
    <row r="58127" spans="4:4" x14ac:dyDescent="0.2">
      <c r="D58127" s="343"/>
    </row>
    <row r="58128" spans="4:4" x14ac:dyDescent="0.2">
      <c r="D58128" s="343"/>
    </row>
    <row r="58129" spans="4:4" x14ac:dyDescent="0.2">
      <c r="D58129" s="343"/>
    </row>
    <row r="58130" spans="4:4" x14ac:dyDescent="0.2">
      <c r="D58130" s="343"/>
    </row>
    <row r="58131" spans="4:4" x14ac:dyDescent="0.2">
      <c r="D58131" s="343"/>
    </row>
    <row r="58132" spans="4:4" x14ac:dyDescent="0.2">
      <c r="D58132" s="343"/>
    </row>
    <row r="58133" spans="4:4" x14ac:dyDescent="0.2">
      <c r="D58133" s="343"/>
    </row>
    <row r="58134" spans="4:4" x14ac:dyDescent="0.2">
      <c r="D58134" s="343"/>
    </row>
    <row r="58135" spans="4:4" x14ac:dyDescent="0.2">
      <c r="D58135" s="343"/>
    </row>
    <row r="58136" spans="4:4" x14ac:dyDescent="0.2">
      <c r="D58136" s="343"/>
    </row>
    <row r="58137" spans="4:4" x14ac:dyDescent="0.2">
      <c r="D58137" s="343"/>
    </row>
    <row r="58138" spans="4:4" x14ac:dyDescent="0.2">
      <c r="D58138" s="343"/>
    </row>
    <row r="58139" spans="4:4" x14ac:dyDescent="0.2">
      <c r="D58139" s="343"/>
    </row>
    <row r="58140" spans="4:4" x14ac:dyDescent="0.2">
      <c r="D58140" s="343"/>
    </row>
    <row r="58141" spans="4:4" x14ac:dyDescent="0.2">
      <c r="D58141" s="343"/>
    </row>
    <row r="58142" spans="4:4" x14ac:dyDescent="0.2">
      <c r="D58142" s="343"/>
    </row>
    <row r="58143" spans="4:4" x14ac:dyDescent="0.2">
      <c r="D58143" s="343"/>
    </row>
    <row r="58144" spans="4:4" x14ac:dyDescent="0.2">
      <c r="D58144" s="343"/>
    </row>
    <row r="58145" spans="4:4" x14ac:dyDescent="0.2">
      <c r="D58145" s="343"/>
    </row>
    <row r="58146" spans="4:4" x14ac:dyDescent="0.2">
      <c r="D58146" s="343"/>
    </row>
    <row r="58147" spans="4:4" x14ac:dyDescent="0.2">
      <c r="D58147" s="343"/>
    </row>
    <row r="58148" spans="4:4" x14ac:dyDescent="0.2">
      <c r="D58148" s="343"/>
    </row>
    <row r="58149" spans="4:4" x14ac:dyDescent="0.2">
      <c r="D58149" s="343"/>
    </row>
    <row r="58150" spans="4:4" x14ac:dyDescent="0.2">
      <c r="D58150" s="343"/>
    </row>
    <row r="58151" spans="4:4" x14ac:dyDescent="0.2">
      <c r="D58151" s="343"/>
    </row>
    <row r="58152" spans="4:4" x14ac:dyDescent="0.2">
      <c r="D58152" s="343"/>
    </row>
    <row r="58153" spans="4:4" x14ac:dyDescent="0.2">
      <c r="D58153" s="343"/>
    </row>
    <row r="58154" spans="4:4" x14ac:dyDescent="0.2">
      <c r="D58154" s="343"/>
    </row>
    <row r="58155" spans="4:4" x14ac:dyDescent="0.2">
      <c r="D58155" s="343"/>
    </row>
    <row r="58156" spans="4:4" x14ac:dyDescent="0.2">
      <c r="D58156" s="343"/>
    </row>
    <row r="58157" spans="4:4" x14ac:dyDescent="0.2">
      <c r="D58157" s="343"/>
    </row>
    <row r="58158" spans="4:4" x14ac:dyDescent="0.2">
      <c r="D58158" s="343"/>
    </row>
    <row r="58159" spans="4:4" x14ac:dyDescent="0.2">
      <c r="D58159" s="343"/>
    </row>
    <row r="58160" spans="4:4" x14ac:dyDescent="0.2">
      <c r="D58160" s="343"/>
    </row>
    <row r="58161" spans="4:4" x14ac:dyDescent="0.2">
      <c r="D58161" s="343"/>
    </row>
    <row r="58162" spans="4:4" x14ac:dyDescent="0.2">
      <c r="D58162" s="343"/>
    </row>
    <row r="58163" spans="4:4" x14ac:dyDescent="0.2">
      <c r="D58163" s="343"/>
    </row>
    <row r="58164" spans="4:4" x14ac:dyDescent="0.2">
      <c r="D58164" s="343"/>
    </row>
    <row r="58165" spans="4:4" x14ac:dyDescent="0.2">
      <c r="D58165" s="343"/>
    </row>
    <row r="58166" spans="4:4" x14ac:dyDescent="0.2">
      <c r="D58166" s="343"/>
    </row>
    <row r="58167" spans="4:4" x14ac:dyDescent="0.2">
      <c r="D58167" s="343"/>
    </row>
    <row r="58168" spans="4:4" x14ac:dyDescent="0.2">
      <c r="D58168" s="343"/>
    </row>
    <row r="58169" spans="4:4" x14ac:dyDescent="0.2">
      <c r="D58169" s="343"/>
    </row>
    <row r="58170" spans="4:4" x14ac:dyDescent="0.2">
      <c r="D58170" s="343"/>
    </row>
    <row r="58171" spans="4:4" x14ac:dyDescent="0.2">
      <c r="D58171" s="343"/>
    </row>
    <row r="58172" spans="4:4" x14ac:dyDescent="0.2">
      <c r="D58172" s="343"/>
    </row>
    <row r="58173" spans="4:4" x14ac:dyDescent="0.2">
      <c r="D58173" s="343"/>
    </row>
    <row r="58174" spans="4:4" x14ac:dyDescent="0.2">
      <c r="D58174" s="343"/>
    </row>
    <row r="58175" spans="4:4" x14ac:dyDescent="0.2">
      <c r="D58175" s="343"/>
    </row>
    <row r="58176" spans="4:4" x14ac:dyDescent="0.2">
      <c r="D58176" s="343"/>
    </row>
    <row r="58177" spans="4:4" x14ac:dyDescent="0.2">
      <c r="D58177" s="343"/>
    </row>
    <row r="58178" spans="4:4" x14ac:dyDescent="0.2">
      <c r="D58178" s="343"/>
    </row>
    <row r="58179" spans="4:4" x14ac:dyDescent="0.2">
      <c r="D58179" s="343"/>
    </row>
    <row r="58180" spans="4:4" x14ac:dyDescent="0.2">
      <c r="D58180" s="343"/>
    </row>
    <row r="58181" spans="4:4" x14ac:dyDescent="0.2">
      <c r="D58181" s="343"/>
    </row>
    <row r="58182" spans="4:4" x14ac:dyDescent="0.2">
      <c r="D58182" s="343"/>
    </row>
    <row r="58183" spans="4:4" x14ac:dyDescent="0.2">
      <c r="D58183" s="343"/>
    </row>
    <row r="58184" spans="4:4" x14ac:dyDescent="0.2">
      <c r="D58184" s="343"/>
    </row>
    <row r="58185" spans="4:4" x14ac:dyDescent="0.2">
      <c r="D58185" s="343"/>
    </row>
    <row r="58186" spans="4:4" x14ac:dyDescent="0.2">
      <c r="D58186" s="343"/>
    </row>
    <row r="58187" spans="4:4" x14ac:dyDescent="0.2">
      <c r="D58187" s="343"/>
    </row>
    <row r="58188" spans="4:4" x14ac:dyDescent="0.2">
      <c r="D58188" s="343"/>
    </row>
    <row r="58189" spans="4:4" x14ac:dyDescent="0.2">
      <c r="D58189" s="343"/>
    </row>
    <row r="58190" spans="4:4" x14ac:dyDescent="0.2">
      <c r="D58190" s="343"/>
    </row>
    <row r="58191" spans="4:4" x14ac:dyDescent="0.2">
      <c r="D58191" s="343"/>
    </row>
    <row r="58192" spans="4:4" x14ac:dyDescent="0.2">
      <c r="D58192" s="343"/>
    </row>
    <row r="58193" spans="4:4" x14ac:dyDescent="0.2">
      <c r="D58193" s="343"/>
    </row>
    <row r="58194" spans="4:4" x14ac:dyDescent="0.2">
      <c r="D58194" s="343"/>
    </row>
    <row r="58195" spans="4:4" x14ac:dyDescent="0.2">
      <c r="D58195" s="343"/>
    </row>
    <row r="58196" spans="4:4" x14ac:dyDescent="0.2">
      <c r="D58196" s="343"/>
    </row>
    <row r="58197" spans="4:4" x14ac:dyDescent="0.2">
      <c r="D58197" s="343"/>
    </row>
    <row r="58198" spans="4:4" x14ac:dyDescent="0.2">
      <c r="D58198" s="343"/>
    </row>
    <row r="58199" spans="4:4" x14ac:dyDescent="0.2">
      <c r="D58199" s="343"/>
    </row>
    <row r="58200" spans="4:4" x14ac:dyDescent="0.2">
      <c r="D58200" s="343"/>
    </row>
    <row r="58201" spans="4:4" x14ac:dyDescent="0.2">
      <c r="D58201" s="343"/>
    </row>
    <row r="58202" spans="4:4" x14ac:dyDescent="0.2">
      <c r="D58202" s="343"/>
    </row>
    <row r="58203" spans="4:4" x14ac:dyDescent="0.2">
      <c r="D58203" s="343"/>
    </row>
    <row r="58204" spans="4:4" x14ac:dyDescent="0.2">
      <c r="D58204" s="343"/>
    </row>
    <row r="58205" spans="4:4" x14ac:dyDescent="0.2">
      <c r="D58205" s="343"/>
    </row>
    <row r="58206" spans="4:4" x14ac:dyDescent="0.2">
      <c r="D58206" s="343"/>
    </row>
    <row r="58207" spans="4:4" x14ac:dyDescent="0.2">
      <c r="D58207" s="343"/>
    </row>
    <row r="58208" spans="4:4" x14ac:dyDescent="0.2">
      <c r="D58208" s="343"/>
    </row>
    <row r="58209" spans="4:4" x14ac:dyDescent="0.2">
      <c r="D58209" s="343"/>
    </row>
    <row r="58210" spans="4:4" x14ac:dyDescent="0.2">
      <c r="D58210" s="343"/>
    </row>
    <row r="58211" spans="4:4" x14ac:dyDescent="0.2">
      <c r="D58211" s="343"/>
    </row>
    <row r="58212" spans="4:4" x14ac:dyDescent="0.2">
      <c r="D58212" s="343"/>
    </row>
    <row r="58213" spans="4:4" x14ac:dyDescent="0.2">
      <c r="D58213" s="343"/>
    </row>
    <row r="58214" spans="4:4" x14ac:dyDescent="0.2">
      <c r="D58214" s="343"/>
    </row>
    <row r="58215" spans="4:4" x14ac:dyDescent="0.2">
      <c r="D58215" s="343"/>
    </row>
    <row r="58216" spans="4:4" x14ac:dyDescent="0.2">
      <c r="D58216" s="343"/>
    </row>
    <row r="58217" spans="4:4" x14ac:dyDescent="0.2">
      <c r="D58217" s="343"/>
    </row>
    <row r="58218" spans="4:4" x14ac:dyDescent="0.2">
      <c r="D58218" s="343"/>
    </row>
    <row r="58219" spans="4:4" x14ac:dyDescent="0.2">
      <c r="D58219" s="343"/>
    </row>
    <row r="58220" spans="4:4" x14ac:dyDescent="0.2">
      <c r="D58220" s="343"/>
    </row>
    <row r="58221" spans="4:4" x14ac:dyDescent="0.2">
      <c r="D58221" s="343"/>
    </row>
    <row r="58222" spans="4:4" x14ac:dyDescent="0.2">
      <c r="D58222" s="343"/>
    </row>
    <row r="58223" spans="4:4" x14ac:dyDescent="0.2">
      <c r="D58223" s="343"/>
    </row>
    <row r="58224" spans="4:4" x14ac:dyDescent="0.2">
      <c r="D58224" s="343"/>
    </row>
    <row r="58225" spans="4:4" x14ac:dyDescent="0.2">
      <c r="D58225" s="343"/>
    </row>
    <row r="58226" spans="4:4" x14ac:dyDescent="0.2">
      <c r="D58226" s="343"/>
    </row>
    <row r="58227" spans="4:4" x14ac:dyDescent="0.2">
      <c r="D58227" s="343"/>
    </row>
    <row r="58228" spans="4:4" x14ac:dyDescent="0.2">
      <c r="D58228" s="343"/>
    </row>
    <row r="58229" spans="4:4" x14ac:dyDescent="0.2">
      <c r="D58229" s="343"/>
    </row>
    <row r="58230" spans="4:4" x14ac:dyDescent="0.2">
      <c r="D58230" s="343"/>
    </row>
    <row r="58231" spans="4:4" x14ac:dyDescent="0.2">
      <c r="D58231" s="343"/>
    </row>
    <row r="58232" spans="4:4" x14ac:dyDescent="0.2">
      <c r="D58232" s="343"/>
    </row>
    <row r="58233" spans="4:4" x14ac:dyDescent="0.2">
      <c r="D58233" s="343"/>
    </row>
    <row r="58234" spans="4:4" x14ac:dyDescent="0.2">
      <c r="D58234" s="343"/>
    </row>
    <row r="58235" spans="4:4" x14ac:dyDescent="0.2">
      <c r="D58235" s="343"/>
    </row>
    <row r="58236" spans="4:4" x14ac:dyDescent="0.2">
      <c r="D58236" s="343"/>
    </row>
    <row r="58237" spans="4:4" x14ac:dyDescent="0.2">
      <c r="D58237" s="343"/>
    </row>
    <row r="58238" spans="4:4" x14ac:dyDescent="0.2">
      <c r="D58238" s="343"/>
    </row>
    <row r="58239" spans="4:4" x14ac:dyDescent="0.2">
      <c r="D58239" s="343"/>
    </row>
    <row r="58240" spans="4:4" x14ac:dyDescent="0.2">
      <c r="D58240" s="343"/>
    </row>
    <row r="58241" spans="4:4" x14ac:dyDescent="0.2">
      <c r="D58241" s="343"/>
    </row>
    <row r="58242" spans="4:4" x14ac:dyDescent="0.2">
      <c r="D58242" s="343"/>
    </row>
    <row r="58243" spans="4:4" x14ac:dyDescent="0.2">
      <c r="D58243" s="343"/>
    </row>
    <row r="58244" spans="4:4" x14ac:dyDescent="0.2">
      <c r="D58244" s="343"/>
    </row>
    <row r="58245" spans="4:4" x14ac:dyDescent="0.2">
      <c r="D58245" s="343"/>
    </row>
    <row r="58246" spans="4:4" x14ac:dyDescent="0.2">
      <c r="D58246" s="343"/>
    </row>
    <row r="58247" spans="4:4" x14ac:dyDescent="0.2">
      <c r="D58247" s="343"/>
    </row>
    <row r="58248" spans="4:4" x14ac:dyDescent="0.2">
      <c r="D58248" s="343"/>
    </row>
    <row r="58249" spans="4:4" x14ac:dyDescent="0.2">
      <c r="D58249" s="343"/>
    </row>
    <row r="58250" spans="4:4" x14ac:dyDescent="0.2">
      <c r="D58250" s="343"/>
    </row>
    <row r="58251" spans="4:4" x14ac:dyDescent="0.2">
      <c r="D58251" s="343"/>
    </row>
    <row r="58252" spans="4:4" x14ac:dyDescent="0.2">
      <c r="D58252" s="343"/>
    </row>
    <row r="58253" spans="4:4" x14ac:dyDescent="0.2">
      <c r="D58253" s="343"/>
    </row>
    <row r="58254" spans="4:4" x14ac:dyDescent="0.2">
      <c r="D58254" s="343"/>
    </row>
    <row r="58255" spans="4:4" x14ac:dyDescent="0.2">
      <c r="D58255" s="343"/>
    </row>
    <row r="58256" spans="4:4" x14ac:dyDescent="0.2">
      <c r="D58256" s="343"/>
    </row>
    <row r="58257" spans="4:4" x14ac:dyDescent="0.2">
      <c r="D58257" s="343"/>
    </row>
    <row r="58258" spans="4:4" x14ac:dyDescent="0.2">
      <c r="D58258" s="343"/>
    </row>
    <row r="58259" spans="4:4" x14ac:dyDescent="0.2">
      <c r="D58259" s="343"/>
    </row>
    <row r="58260" spans="4:4" x14ac:dyDescent="0.2">
      <c r="D58260" s="343"/>
    </row>
    <row r="58261" spans="4:4" x14ac:dyDescent="0.2">
      <c r="D58261" s="343"/>
    </row>
    <row r="58262" spans="4:4" x14ac:dyDescent="0.2">
      <c r="D58262" s="343"/>
    </row>
    <row r="58263" spans="4:4" x14ac:dyDescent="0.2">
      <c r="D58263" s="343"/>
    </row>
    <row r="58264" spans="4:4" x14ac:dyDescent="0.2">
      <c r="D58264" s="343"/>
    </row>
    <row r="58265" spans="4:4" x14ac:dyDescent="0.2">
      <c r="D58265" s="343"/>
    </row>
    <row r="58266" spans="4:4" x14ac:dyDescent="0.2">
      <c r="D58266" s="343"/>
    </row>
    <row r="58267" spans="4:4" x14ac:dyDescent="0.2">
      <c r="D58267" s="343"/>
    </row>
    <row r="58268" spans="4:4" x14ac:dyDescent="0.2">
      <c r="D58268" s="343"/>
    </row>
    <row r="58269" spans="4:4" x14ac:dyDescent="0.2">
      <c r="D58269" s="343"/>
    </row>
    <row r="58270" spans="4:4" x14ac:dyDescent="0.2">
      <c r="D58270" s="343"/>
    </row>
    <row r="58271" spans="4:4" x14ac:dyDescent="0.2">
      <c r="D58271" s="343"/>
    </row>
    <row r="58272" spans="4:4" x14ac:dyDescent="0.2">
      <c r="D58272" s="343"/>
    </row>
    <row r="58273" spans="4:4" x14ac:dyDescent="0.2">
      <c r="D58273" s="343"/>
    </row>
    <row r="58274" spans="4:4" x14ac:dyDescent="0.2">
      <c r="D58274" s="343"/>
    </row>
    <row r="58275" spans="4:4" x14ac:dyDescent="0.2">
      <c r="D58275" s="343"/>
    </row>
    <row r="58276" spans="4:4" x14ac:dyDescent="0.2">
      <c r="D58276" s="343"/>
    </row>
    <row r="58277" spans="4:4" x14ac:dyDescent="0.2">
      <c r="D58277" s="343"/>
    </row>
    <row r="58278" spans="4:4" x14ac:dyDescent="0.2">
      <c r="D58278" s="343"/>
    </row>
    <row r="58279" spans="4:4" x14ac:dyDescent="0.2">
      <c r="D58279" s="343"/>
    </row>
    <row r="58280" spans="4:4" x14ac:dyDescent="0.2">
      <c r="D58280" s="343"/>
    </row>
    <row r="58281" spans="4:4" x14ac:dyDescent="0.2">
      <c r="D58281" s="343"/>
    </row>
    <row r="58282" spans="4:4" x14ac:dyDescent="0.2">
      <c r="D58282" s="343"/>
    </row>
    <row r="58283" spans="4:4" x14ac:dyDescent="0.2">
      <c r="D58283" s="343"/>
    </row>
    <row r="58284" spans="4:4" x14ac:dyDescent="0.2">
      <c r="D58284" s="343"/>
    </row>
    <row r="58285" spans="4:4" x14ac:dyDescent="0.2">
      <c r="D58285" s="343"/>
    </row>
    <row r="58286" spans="4:4" x14ac:dyDescent="0.2">
      <c r="D58286" s="343"/>
    </row>
    <row r="58287" spans="4:4" x14ac:dyDescent="0.2">
      <c r="D58287" s="343"/>
    </row>
    <row r="58288" spans="4:4" x14ac:dyDescent="0.2">
      <c r="D58288" s="343"/>
    </row>
    <row r="58289" spans="4:4" x14ac:dyDescent="0.2">
      <c r="D58289" s="343"/>
    </row>
    <row r="58290" spans="4:4" x14ac:dyDescent="0.2">
      <c r="D58290" s="343"/>
    </row>
    <row r="58291" spans="4:4" x14ac:dyDescent="0.2">
      <c r="D58291" s="343"/>
    </row>
    <row r="58292" spans="4:4" x14ac:dyDescent="0.2">
      <c r="D58292" s="343"/>
    </row>
    <row r="58293" spans="4:4" x14ac:dyDescent="0.2">
      <c r="D58293" s="343"/>
    </row>
    <row r="58294" spans="4:4" x14ac:dyDescent="0.2">
      <c r="D58294" s="343"/>
    </row>
    <row r="58295" spans="4:4" x14ac:dyDescent="0.2">
      <c r="D58295" s="343"/>
    </row>
    <row r="58296" spans="4:4" x14ac:dyDescent="0.2">
      <c r="D58296" s="343"/>
    </row>
    <row r="58297" spans="4:4" x14ac:dyDescent="0.2">
      <c r="D58297" s="343"/>
    </row>
    <row r="58298" spans="4:4" x14ac:dyDescent="0.2">
      <c r="D58298" s="343"/>
    </row>
    <row r="58299" spans="4:4" x14ac:dyDescent="0.2">
      <c r="D58299" s="343"/>
    </row>
    <row r="58300" spans="4:4" x14ac:dyDescent="0.2">
      <c r="D58300" s="343"/>
    </row>
    <row r="58301" spans="4:4" x14ac:dyDescent="0.2">
      <c r="D58301" s="343"/>
    </row>
    <row r="58302" spans="4:4" x14ac:dyDescent="0.2">
      <c r="D58302" s="343"/>
    </row>
    <row r="58303" spans="4:4" x14ac:dyDescent="0.2">
      <c r="D58303" s="343"/>
    </row>
    <row r="58304" spans="4:4" x14ac:dyDescent="0.2">
      <c r="D58304" s="343"/>
    </row>
    <row r="58305" spans="4:4" x14ac:dyDescent="0.2">
      <c r="D58305" s="343"/>
    </row>
    <row r="58306" spans="4:4" x14ac:dyDescent="0.2">
      <c r="D58306" s="343"/>
    </row>
    <row r="58307" spans="4:4" x14ac:dyDescent="0.2">
      <c r="D58307" s="343"/>
    </row>
    <row r="58308" spans="4:4" x14ac:dyDescent="0.2">
      <c r="D58308" s="343"/>
    </row>
    <row r="58309" spans="4:4" x14ac:dyDescent="0.2">
      <c r="D58309" s="343"/>
    </row>
    <row r="58310" spans="4:4" x14ac:dyDescent="0.2">
      <c r="D58310" s="343"/>
    </row>
    <row r="58311" spans="4:4" x14ac:dyDescent="0.2">
      <c r="D58311" s="343"/>
    </row>
    <row r="58312" spans="4:4" x14ac:dyDescent="0.2">
      <c r="D58312" s="343"/>
    </row>
    <row r="58313" spans="4:4" x14ac:dyDescent="0.2">
      <c r="D58313" s="343"/>
    </row>
    <row r="58314" spans="4:4" x14ac:dyDescent="0.2">
      <c r="D58314" s="343"/>
    </row>
    <row r="58315" spans="4:4" x14ac:dyDescent="0.2">
      <c r="D58315" s="343"/>
    </row>
    <row r="58316" spans="4:4" x14ac:dyDescent="0.2">
      <c r="D58316" s="343"/>
    </row>
    <row r="58317" spans="4:4" x14ac:dyDescent="0.2">
      <c r="D58317" s="343"/>
    </row>
    <row r="58318" spans="4:4" x14ac:dyDescent="0.2">
      <c r="D58318" s="343"/>
    </row>
    <row r="58319" spans="4:4" x14ac:dyDescent="0.2">
      <c r="D58319" s="343"/>
    </row>
    <row r="58320" spans="4:4" x14ac:dyDescent="0.2">
      <c r="D58320" s="343"/>
    </row>
    <row r="58321" spans="4:4" x14ac:dyDescent="0.2">
      <c r="D58321" s="343"/>
    </row>
    <row r="58322" spans="4:4" x14ac:dyDescent="0.2">
      <c r="D58322" s="343"/>
    </row>
    <row r="58323" spans="4:4" x14ac:dyDescent="0.2">
      <c r="D58323" s="343"/>
    </row>
    <row r="58324" spans="4:4" x14ac:dyDescent="0.2">
      <c r="D58324" s="343"/>
    </row>
    <row r="58325" spans="4:4" x14ac:dyDescent="0.2">
      <c r="D58325" s="343"/>
    </row>
    <row r="58326" spans="4:4" x14ac:dyDescent="0.2">
      <c r="D58326" s="343"/>
    </row>
    <row r="58327" spans="4:4" x14ac:dyDescent="0.2">
      <c r="D58327" s="343"/>
    </row>
    <row r="58328" spans="4:4" x14ac:dyDescent="0.2">
      <c r="D58328" s="343"/>
    </row>
    <row r="58329" spans="4:4" x14ac:dyDescent="0.2">
      <c r="D58329" s="343"/>
    </row>
    <row r="58330" spans="4:4" x14ac:dyDescent="0.2">
      <c r="D58330" s="343"/>
    </row>
    <row r="58331" spans="4:4" x14ac:dyDescent="0.2">
      <c r="D58331" s="343"/>
    </row>
    <row r="58332" spans="4:4" x14ac:dyDescent="0.2">
      <c r="D58332" s="343"/>
    </row>
    <row r="58333" spans="4:4" x14ac:dyDescent="0.2">
      <c r="D58333" s="343"/>
    </row>
    <row r="58334" spans="4:4" x14ac:dyDescent="0.2">
      <c r="D58334" s="343"/>
    </row>
    <row r="58335" spans="4:4" x14ac:dyDescent="0.2">
      <c r="D58335" s="343"/>
    </row>
    <row r="58336" spans="4:4" x14ac:dyDescent="0.2">
      <c r="D58336" s="343"/>
    </row>
    <row r="58337" spans="4:4" x14ac:dyDescent="0.2">
      <c r="D58337" s="343"/>
    </row>
    <row r="58338" spans="4:4" x14ac:dyDescent="0.2">
      <c r="D58338" s="343"/>
    </row>
    <row r="58339" spans="4:4" x14ac:dyDescent="0.2">
      <c r="D58339" s="343"/>
    </row>
    <row r="58340" spans="4:4" x14ac:dyDescent="0.2">
      <c r="D58340" s="343"/>
    </row>
    <row r="58341" spans="4:4" x14ac:dyDescent="0.2">
      <c r="D58341" s="343"/>
    </row>
    <row r="58342" spans="4:4" x14ac:dyDescent="0.2">
      <c r="D58342" s="343"/>
    </row>
    <row r="58343" spans="4:4" x14ac:dyDescent="0.2">
      <c r="D58343" s="343"/>
    </row>
    <row r="58344" spans="4:4" x14ac:dyDescent="0.2">
      <c r="D58344" s="343"/>
    </row>
    <row r="58345" spans="4:4" x14ac:dyDescent="0.2">
      <c r="D58345" s="343"/>
    </row>
    <row r="58346" spans="4:4" x14ac:dyDescent="0.2">
      <c r="D58346" s="343"/>
    </row>
    <row r="58347" spans="4:4" x14ac:dyDescent="0.2">
      <c r="D58347" s="343"/>
    </row>
    <row r="58348" spans="4:4" x14ac:dyDescent="0.2">
      <c r="D58348" s="343"/>
    </row>
    <row r="58349" spans="4:4" x14ac:dyDescent="0.2">
      <c r="D58349" s="343"/>
    </row>
    <row r="58350" spans="4:4" x14ac:dyDescent="0.2">
      <c r="D58350" s="343"/>
    </row>
    <row r="58351" spans="4:4" x14ac:dyDescent="0.2">
      <c r="D58351" s="343"/>
    </row>
    <row r="58352" spans="4:4" x14ac:dyDescent="0.2">
      <c r="D58352" s="343"/>
    </row>
    <row r="58353" spans="4:4" x14ac:dyDescent="0.2">
      <c r="D58353" s="343"/>
    </row>
    <row r="58354" spans="4:4" x14ac:dyDescent="0.2">
      <c r="D58354" s="343"/>
    </row>
    <row r="58355" spans="4:4" x14ac:dyDescent="0.2">
      <c r="D58355" s="343"/>
    </row>
    <row r="58356" spans="4:4" x14ac:dyDescent="0.2">
      <c r="D58356" s="343"/>
    </row>
    <row r="58357" spans="4:4" x14ac:dyDescent="0.2">
      <c r="D58357" s="343"/>
    </row>
    <row r="58358" spans="4:4" x14ac:dyDescent="0.2">
      <c r="D58358" s="343"/>
    </row>
    <row r="58359" spans="4:4" x14ac:dyDescent="0.2">
      <c r="D58359" s="343"/>
    </row>
    <row r="58360" spans="4:4" x14ac:dyDescent="0.2">
      <c r="D58360" s="343"/>
    </row>
    <row r="58361" spans="4:4" x14ac:dyDescent="0.2">
      <c r="D58361" s="343"/>
    </row>
    <row r="58362" spans="4:4" x14ac:dyDescent="0.2">
      <c r="D58362" s="343"/>
    </row>
    <row r="58363" spans="4:4" x14ac:dyDescent="0.2">
      <c r="D58363" s="343"/>
    </row>
    <row r="58364" spans="4:4" x14ac:dyDescent="0.2">
      <c r="D58364" s="343"/>
    </row>
    <row r="58365" spans="4:4" x14ac:dyDescent="0.2">
      <c r="D58365" s="343"/>
    </row>
    <row r="58366" spans="4:4" x14ac:dyDescent="0.2">
      <c r="D58366" s="343"/>
    </row>
    <row r="58367" spans="4:4" x14ac:dyDescent="0.2">
      <c r="D58367" s="343"/>
    </row>
    <row r="58368" spans="4:4" x14ac:dyDescent="0.2">
      <c r="D58368" s="343"/>
    </row>
    <row r="58369" spans="4:4" x14ac:dyDescent="0.2">
      <c r="D58369" s="343"/>
    </row>
    <row r="58370" spans="4:4" x14ac:dyDescent="0.2">
      <c r="D58370" s="343"/>
    </row>
    <row r="58371" spans="4:4" x14ac:dyDescent="0.2">
      <c r="D58371" s="343"/>
    </row>
    <row r="58372" spans="4:4" x14ac:dyDescent="0.2">
      <c r="D58372" s="343"/>
    </row>
    <row r="58373" spans="4:4" x14ac:dyDescent="0.2">
      <c r="D58373" s="343"/>
    </row>
    <row r="58374" spans="4:4" x14ac:dyDescent="0.2">
      <c r="D58374" s="343"/>
    </row>
    <row r="58375" spans="4:4" x14ac:dyDescent="0.2">
      <c r="D58375" s="343"/>
    </row>
    <row r="58376" spans="4:4" x14ac:dyDescent="0.2">
      <c r="D58376" s="343"/>
    </row>
    <row r="58377" spans="4:4" x14ac:dyDescent="0.2">
      <c r="D58377" s="343"/>
    </row>
    <row r="58378" spans="4:4" x14ac:dyDescent="0.2">
      <c r="D58378" s="343"/>
    </row>
    <row r="58379" spans="4:4" x14ac:dyDescent="0.2">
      <c r="D58379" s="343"/>
    </row>
    <row r="58380" spans="4:4" x14ac:dyDescent="0.2">
      <c r="D58380" s="343"/>
    </row>
    <row r="58381" spans="4:4" x14ac:dyDescent="0.2">
      <c r="D58381" s="343"/>
    </row>
    <row r="58382" spans="4:4" x14ac:dyDescent="0.2">
      <c r="D58382" s="343"/>
    </row>
    <row r="58383" spans="4:4" x14ac:dyDescent="0.2">
      <c r="D58383" s="343"/>
    </row>
    <row r="58384" spans="4:4" x14ac:dyDescent="0.2">
      <c r="D58384" s="343"/>
    </row>
    <row r="58385" spans="4:4" x14ac:dyDescent="0.2">
      <c r="D58385" s="343"/>
    </row>
    <row r="58386" spans="4:4" x14ac:dyDescent="0.2">
      <c r="D58386" s="343"/>
    </row>
    <row r="58387" spans="4:4" x14ac:dyDescent="0.2">
      <c r="D58387" s="343"/>
    </row>
    <row r="58388" spans="4:4" x14ac:dyDescent="0.2">
      <c r="D58388" s="343"/>
    </row>
    <row r="58389" spans="4:4" x14ac:dyDescent="0.2">
      <c r="D58389" s="343"/>
    </row>
    <row r="58390" spans="4:4" x14ac:dyDescent="0.2">
      <c r="D58390" s="343"/>
    </row>
    <row r="58391" spans="4:4" x14ac:dyDescent="0.2">
      <c r="D58391" s="343"/>
    </row>
    <row r="58392" spans="4:4" x14ac:dyDescent="0.2">
      <c r="D58392" s="343"/>
    </row>
    <row r="58393" spans="4:4" x14ac:dyDescent="0.2">
      <c r="D58393" s="343"/>
    </row>
    <row r="58394" spans="4:4" x14ac:dyDescent="0.2">
      <c r="D58394" s="343"/>
    </row>
    <row r="58395" spans="4:4" x14ac:dyDescent="0.2">
      <c r="D58395" s="343"/>
    </row>
    <row r="58396" spans="4:4" x14ac:dyDescent="0.2">
      <c r="D58396" s="343"/>
    </row>
    <row r="58397" spans="4:4" x14ac:dyDescent="0.2">
      <c r="D58397" s="343"/>
    </row>
    <row r="58398" spans="4:4" x14ac:dyDescent="0.2">
      <c r="D58398" s="343"/>
    </row>
    <row r="58399" spans="4:4" x14ac:dyDescent="0.2">
      <c r="D58399" s="343"/>
    </row>
    <row r="58400" spans="4:4" x14ac:dyDescent="0.2">
      <c r="D58400" s="343"/>
    </row>
    <row r="58401" spans="4:4" x14ac:dyDescent="0.2">
      <c r="D58401" s="343"/>
    </row>
    <row r="58402" spans="4:4" x14ac:dyDescent="0.2">
      <c r="D58402" s="343"/>
    </row>
    <row r="58403" spans="4:4" x14ac:dyDescent="0.2">
      <c r="D58403" s="343"/>
    </row>
    <row r="58404" spans="4:4" x14ac:dyDescent="0.2">
      <c r="D58404" s="343"/>
    </row>
    <row r="58405" spans="4:4" x14ac:dyDescent="0.2">
      <c r="D58405" s="343"/>
    </row>
    <row r="58406" spans="4:4" x14ac:dyDescent="0.2">
      <c r="D58406" s="343"/>
    </row>
    <row r="58407" spans="4:4" x14ac:dyDescent="0.2">
      <c r="D58407" s="343"/>
    </row>
    <row r="58408" spans="4:4" x14ac:dyDescent="0.2">
      <c r="D58408" s="343"/>
    </row>
    <row r="58409" spans="4:4" x14ac:dyDescent="0.2">
      <c r="D58409" s="343"/>
    </row>
    <row r="58410" spans="4:4" x14ac:dyDescent="0.2">
      <c r="D58410" s="343"/>
    </row>
    <row r="58411" spans="4:4" x14ac:dyDescent="0.2">
      <c r="D58411" s="343"/>
    </row>
    <row r="58412" spans="4:4" x14ac:dyDescent="0.2">
      <c r="D58412" s="343"/>
    </row>
    <row r="58413" spans="4:4" x14ac:dyDescent="0.2">
      <c r="D58413" s="343"/>
    </row>
    <row r="58414" spans="4:4" x14ac:dyDescent="0.2">
      <c r="D58414" s="343"/>
    </row>
    <row r="58415" spans="4:4" x14ac:dyDescent="0.2">
      <c r="D58415" s="343"/>
    </row>
    <row r="58416" spans="4:4" x14ac:dyDescent="0.2">
      <c r="D58416" s="343"/>
    </row>
    <row r="58417" spans="4:4" x14ac:dyDescent="0.2">
      <c r="D58417" s="343"/>
    </row>
    <row r="58418" spans="4:4" x14ac:dyDescent="0.2">
      <c r="D58418" s="343"/>
    </row>
    <row r="58419" spans="4:4" x14ac:dyDescent="0.2">
      <c r="D58419" s="343"/>
    </row>
    <row r="58420" spans="4:4" x14ac:dyDescent="0.2">
      <c r="D58420" s="343"/>
    </row>
    <row r="58421" spans="4:4" x14ac:dyDescent="0.2">
      <c r="D58421" s="343"/>
    </row>
    <row r="58422" spans="4:4" x14ac:dyDescent="0.2">
      <c r="D58422" s="343"/>
    </row>
    <row r="58423" spans="4:4" x14ac:dyDescent="0.2">
      <c r="D58423" s="343"/>
    </row>
    <row r="58424" spans="4:4" x14ac:dyDescent="0.2">
      <c r="D58424" s="343"/>
    </row>
    <row r="58425" spans="4:4" x14ac:dyDescent="0.2">
      <c r="D58425" s="343"/>
    </row>
    <row r="58426" spans="4:4" x14ac:dyDescent="0.2">
      <c r="D58426" s="343"/>
    </row>
    <row r="58427" spans="4:4" x14ac:dyDescent="0.2">
      <c r="D58427" s="343"/>
    </row>
    <row r="58428" spans="4:4" x14ac:dyDescent="0.2">
      <c r="D58428" s="343"/>
    </row>
    <row r="58429" spans="4:4" x14ac:dyDescent="0.2">
      <c r="D58429" s="343"/>
    </row>
    <row r="58430" spans="4:4" x14ac:dyDescent="0.2">
      <c r="D58430" s="343"/>
    </row>
    <row r="58431" spans="4:4" x14ac:dyDescent="0.2">
      <c r="D58431" s="343"/>
    </row>
    <row r="58432" spans="4:4" x14ac:dyDescent="0.2">
      <c r="D58432" s="343"/>
    </row>
    <row r="58433" spans="4:4" x14ac:dyDescent="0.2">
      <c r="D58433" s="343"/>
    </row>
    <row r="58434" spans="4:4" x14ac:dyDescent="0.2">
      <c r="D58434" s="343"/>
    </row>
    <row r="58435" spans="4:4" x14ac:dyDescent="0.2">
      <c r="D58435" s="343"/>
    </row>
    <row r="58436" spans="4:4" x14ac:dyDescent="0.2">
      <c r="D58436" s="343"/>
    </row>
    <row r="58437" spans="4:4" x14ac:dyDescent="0.2">
      <c r="D58437" s="343"/>
    </row>
    <row r="58438" spans="4:4" x14ac:dyDescent="0.2">
      <c r="D58438" s="343"/>
    </row>
    <row r="58439" spans="4:4" x14ac:dyDescent="0.2">
      <c r="D58439" s="343"/>
    </row>
    <row r="58440" spans="4:4" x14ac:dyDescent="0.2">
      <c r="D58440" s="343"/>
    </row>
    <row r="58441" spans="4:4" x14ac:dyDescent="0.2">
      <c r="D58441" s="343"/>
    </row>
    <row r="58442" spans="4:4" x14ac:dyDescent="0.2">
      <c r="D58442" s="343"/>
    </row>
    <row r="58443" spans="4:4" x14ac:dyDescent="0.2">
      <c r="D58443" s="343"/>
    </row>
    <row r="58444" spans="4:4" x14ac:dyDescent="0.2">
      <c r="D58444" s="343"/>
    </row>
    <row r="58445" spans="4:4" x14ac:dyDescent="0.2">
      <c r="D58445" s="343"/>
    </row>
    <row r="58446" spans="4:4" x14ac:dyDescent="0.2">
      <c r="D58446" s="343"/>
    </row>
    <row r="58447" spans="4:4" x14ac:dyDescent="0.2">
      <c r="D58447" s="343"/>
    </row>
    <row r="58448" spans="4:4" x14ac:dyDescent="0.2">
      <c r="D58448" s="343"/>
    </row>
    <row r="58449" spans="4:4" x14ac:dyDescent="0.2">
      <c r="D58449" s="343"/>
    </row>
    <row r="58450" spans="4:4" x14ac:dyDescent="0.2">
      <c r="D58450" s="343"/>
    </row>
    <row r="58451" spans="4:4" x14ac:dyDescent="0.2">
      <c r="D58451" s="343"/>
    </row>
    <row r="58452" spans="4:4" x14ac:dyDescent="0.2">
      <c r="D58452" s="343"/>
    </row>
    <row r="58453" spans="4:4" x14ac:dyDescent="0.2">
      <c r="D58453" s="343"/>
    </row>
    <row r="58454" spans="4:4" x14ac:dyDescent="0.2">
      <c r="D58454" s="343"/>
    </row>
    <row r="58455" spans="4:4" x14ac:dyDescent="0.2">
      <c r="D58455" s="343"/>
    </row>
    <row r="58456" spans="4:4" x14ac:dyDescent="0.2">
      <c r="D58456" s="343"/>
    </row>
    <row r="58457" spans="4:4" x14ac:dyDescent="0.2">
      <c r="D58457" s="343"/>
    </row>
    <row r="58458" spans="4:4" x14ac:dyDescent="0.2">
      <c r="D58458" s="343"/>
    </row>
    <row r="58459" spans="4:4" x14ac:dyDescent="0.2">
      <c r="D58459" s="343"/>
    </row>
    <row r="58460" spans="4:4" x14ac:dyDescent="0.2">
      <c r="D58460" s="343"/>
    </row>
    <row r="58461" spans="4:4" x14ac:dyDescent="0.2">
      <c r="D58461" s="343"/>
    </row>
    <row r="58462" spans="4:4" x14ac:dyDescent="0.2">
      <c r="D58462" s="343"/>
    </row>
    <row r="58463" spans="4:4" x14ac:dyDescent="0.2">
      <c r="D58463" s="343"/>
    </row>
    <row r="58464" spans="4:4" x14ac:dyDescent="0.2">
      <c r="D58464" s="343"/>
    </row>
    <row r="58465" spans="4:4" x14ac:dyDescent="0.2">
      <c r="D58465" s="343"/>
    </row>
    <row r="58466" spans="4:4" x14ac:dyDescent="0.2">
      <c r="D58466" s="343"/>
    </row>
    <row r="58467" spans="4:4" x14ac:dyDescent="0.2">
      <c r="D58467" s="343"/>
    </row>
    <row r="58468" spans="4:4" x14ac:dyDescent="0.2">
      <c r="D58468" s="343"/>
    </row>
    <row r="58469" spans="4:4" x14ac:dyDescent="0.2">
      <c r="D58469" s="343"/>
    </row>
    <row r="58470" spans="4:4" x14ac:dyDescent="0.2">
      <c r="D58470" s="343"/>
    </row>
    <row r="58471" spans="4:4" x14ac:dyDescent="0.2">
      <c r="D58471" s="343"/>
    </row>
    <row r="58472" spans="4:4" x14ac:dyDescent="0.2">
      <c r="D58472" s="343"/>
    </row>
    <row r="58473" spans="4:4" x14ac:dyDescent="0.2">
      <c r="D58473" s="343"/>
    </row>
    <row r="58474" spans="4:4" x14ac:dyDescent="0.2">
      <c r="D58474" s="343"/>
    </row>
    <row r="58475" spans="4:4" x14ac:dyDescent="0.2">
      <c r="D58475" s="343"/>
    </row>
    <row r="58476" spans="4:4" x14ac:dyDescent="0.2">
      <c r="D58476" s="343"/>
    </row>
    <row r="58477" spans="4:4" x14ac:dyDescent="0.2">
      <c r="D58477" s="343"/>
    </row>
    <row r="58478" spans="4:4" x14ac:dyDescent="0.2">
      <c r="D58478" s="343"/>
    </row>
    <row r="58479" spans="4:4" x14ac:dyDescent="0.2">
      <c r="D58479" s="343"/>
    </row>
    <row r="58480" spans="4:4" x14ac:dyDescent="0.2">
      <c r="D58480" s="343"/>
    </row>
    <row r="58481" spans="4:4" x14ac:dyDescent="0.2">
      <c r="D58481" s="343"/>
    </row>
    <row r="58482" spans="4:4" x14ac:dyDescent="0.2">
      <c r="D58482" s="343"/>
    </row>
    <row r="58483" spans="4:4" x14ac:dyDescent="0.2">
      <c r="D58483" s="343"/>
    </row>
    <row r="58484" spans="4:4" x14ac:dyDescent="0.2">
      <c r="D58484" s="343"/>
    </row>
    <row r="58485" spans="4:4" x14ac:dyDescent="0.2">
      <c r="D58485" s="343"/>
    </row>
    <row r="58486" spans="4:4" x14ac:dyDescent="0.2">
      <c r="D58486" s="343"/>
    </row>
    <row r="58487" spans="4:4" x14ac:dyDescent="0.2">
      <c r="D58487" s="343"/>
    </row>
    <row r="58488" spans="4:4" x14ac:dyDescent="0.2">
      <c r="D58488" s="343"/>
    </row>
    <row r="58489" spans="4:4" x14ac:dyDescent="0.2">
      <c r="D58489" s="343"/>
    </row>
    <row r="58490" spans="4:4" x14ac:dyDescent="0.2">
      <c r="D58490" s="343"/>
    </row>
    <row r="58491" spans="4:4" x14ac:dyDescent="0.2">
      <c r="D58491" s="343"/>
    </row>
    <row r="58492" spans="4:4" x14ac:dyDescent="0.2">
      <c r="D58492" s="343"/>
    </row>
    <row r="58493" spans="4:4" x14ac:dyDescent="0.2">
      <c r="D58493" s="343"/>
    </row>
    <row r="58494" spans="4:4" x14ac:dyDescent="0.2">
      <c r="D58494" s="343"/>
    </row>
    <row r="58495" spans="4:4" x14ac:dyDescent="0.2">
      <c r="D58495" s="343"/>
    </row>
    <row r="58496" spans="4:4" x14ac:dyDescent="0.2">
      <c r="D58496" s="343"/>
    </row>
    <row r="58497" spans="4:4" x14ac:dyDescent="0.2">
      <c r="D58497" s="343"/>
    </row>
    <row r="58498" spans="4:4" x14ac:dyDescent="0.2">
      <c r="D58498" s="343"/>
    </row>
    <row r="58499" spans="4:4" x14ac:dyDescent="0.2">
      <c r="D58499" s="343"/>
    </row>
    <row r="58500" spans="4:4" x14ac:dyDescent="0.2">
      <c r="D58500" s="343"/>
    </row>
    <row r="58501" spans="4:4" x14ac:dyDescent="0.2">
      <c r="D58501" s="343"/>
    </row>
    <row r="58502" spans="4:4" x14ac:dyDescent="0.2">
      <c r="D58502" s="343"/>
    </row>
    <row r="58503" spans="4:4" x14ac:dyDescent="0.2">
      <c r="D58503" s="343"/>
    </row>
    <row r="58504" spans="4:4" x14ac:dyDescent="0.2">
      <c r="D58504" s="343"/>
    </row>
    <row r="58505" spans="4:4" x14ac:dyDescent="0.2">
      <c r="D58505" s="343"/>
    </row>
    <row r="58506" spans="4:4" x14ac:dyDescent="0.2">
      <c r="D58506" s="343"/>
    </row>
    <row r="58507" spans="4:4" x14ac:dyDescent="0.2">
      <c r="D58507" s="343"/>
    </row>
    <row r="58508" spans="4:4" x14ac:dyDescent="0.2">
      <c r="D58508" s="343"/>
    </row>
    <row r="58509" spans="4:4" x14ac:dyDescent="0.2">
      <c r="D58509" s="343"/>
    </row>
    <row r="58510" spans="4:4" x14ac:dyDescent="0.2">
      <c r="D58510" s="343"/>
    </row>
    <row r="58511" spans="4:4" x14ac:dyDescent="0.2">
      <c r="D58511" s="343"/>
    </row>
    <row r="58512" spans="4:4" x14ac:dyDescent="0.2">
      <c r="D58512" s="343"/>
    </row>
    <row r="58513" spans="4:4" x14ac:dyDescent="0.2">
      <c r="D58513" s="343"/>
    </row>
    <row r="58514" spans="4:4" x14ac:dyDescent="0.2">
      <c r="D58514" s="343"/>
    </row>
    <row r="58515" spans="4:4" x14ac:dyDescent="0.2">
      <c r="D58515" s="343"/>
    </row>
    <row r="58516" spans="4:4" x14ac:dyDescent="0.2">
      <c r="D58516" s="343"/>
    </row>
    <row r="58517" spans="4:4" x14ac:dyDescent="0.2">
      <c r="D58517" s="343"/>
    </row>
    <row r="58518" spans="4:4" x14ac:dyDescent="0.2">
      <c r="D58518" s="343"/>
    </row>
    <row r="58519" spans="4:4" x14ac:dyDescent="0.2">
      <c r="D58519" s="343"/>
    </row>
    <row r="58520" spans="4:4" x14ac:dyDescent="0.2">
      <c r="D58520" s="343"/>
    </row>
    <row r="58521" spans="4:4" x14ac:dyDescent="0.2">
      <c r="D58521" s="343"/>
    </row>
    <row r="58522" spans="4:4" x14ac:dyDescent="0.2">
      <c r="D58522" s="343"/>
    </row>
    <row r="58523" spans="4:4" x14ac:dyDescent="0.2">
      <c r="D58523" s="343"/>
    </row>
    <row r="58524" spans="4:4" x14ac:dyDescent="0.2">
      <c r="D58524" s="343"/>
    </row>
    <row r="58525" spans="4:4" x14ac:dyDescent="0.2">
      <c r="D58525" s="343"/>
    </row>
    <row r="58526" spans="4:4" x14ac:dyDescent="0.2">
      <c r="D58526" s="343"/>
    </row>
    <row r="58527" spans="4:4" x14ac:dyDescent="0.2">
      <c r="D58527" s="343"/>
    </row>
    <row r="58528" spans="4:4" x14ac:dyDescent="0.2">
      <c r="D58528" s="343"/>
    </row>
    <row r="58529" spans="4:4" x14ac:dyDescent="0.2">
      <c r="D58529" s="343"/>
    </row>
    <row r="58530" spans="4:4" x14ac:dyDescent="0.2">
      <c r="D58530" s="343"/>
    </row>
    <row r="58531" spans="4:4" x14ac:dyDescent="0.2">
      <c r="D58531" s="343"/>
    </row>
    <row r="58532" spans="4:4" x14ac:dyDescent="0.2">
      <c r="D58532" s="343"/>
    </row>
    <row r="58533" spans="4:4" x14ac:dyDescent="0.2">
      <c r="D58533" s="343"/>
    </row>
    <row r="58534" spans="4:4" x14ac:dyDescent="0.2">
      <c r="D58534" s="343"/>
    </row>
    <row r="58535" spans="4:4" x14ac:dyDescent="0.2">
      <c r="D58535" s="343"/>
    </row>
    <row r="58536" spans="4:4" x14ac:dyDescent="0.2">
      <c r="D58536" s="343"/>
    </row>
    <row r="58537" spans="4:4" x14ac:dyDescent="0.2">
      <c r="D58537" s="343"/>
    </row>
    <row r="58538" spans="4:4" x14ac:dyDescent="0.2">
      <c r="D58538" s="343"/>
    </row>
    <row r="58539" spans="4:4" x14ac:dyDescent="0.2">
      <c r="D58539" s="343"/>
    </row>
    <row r="58540" spans="4:4" x14ac:dyDescent="0.2">
      <c r="D58540" s="343"/>
    </row>
    <row r="58541" spans="4:4" x14ac:dyDescent="0.2">
      <c r="D58541" s="343"/>
    </row>
    <row r="58542" spans="4:4" x14ac:dyDescent="0.2">
      <c r="D58542" s="343"/>
    </row>
    <row r="58543" spans="4:4" x14ac:dyDescent="0.2">
      <c r="D58543" s="343"/>
    </row>
    <row r="58544" spans="4:4" x14ac:dyDescent="0.2">
      <c r="D58544" s="343"/>
    </row>
    <row r="58545" spans="4:4" x14ac:dyDescent="0.2">
      <c r="D58545" s="343"/>
    </row>
    <row r="58546" spans="4:4" x14ac:dyDescent="0.2">
      <c r="D58546" s="343"/>
    </row>
    <row r="58547" spans="4:4" x14ac:dyDescent="0.2">
      <c r="D58547" s="343"/>
    </row>
    <row r="58548" spans="4:4" x14ac:dyDescent="0.2">
      <c r="D58548" s="343"/>
    </row>
    <row r="58549" spans="4:4" x14ac:dyDescent="0.2">
      <c r="D58549" s="343"/>
    </row>
    <row r="58550" spans="4:4" x14ac:dyDescent="0.2">
      <c r="D58550" s="343"/>
    </row>
    <row r="58551" spans="4:4" x14ac:dyDescent="0.2">
      <c r="D58551" s="343"/>
    </row>
    <row r="58552" spans="4:4" x14ac:dyDescent="0.2">
      <c r="D58552" s="343"/>
    </row>
    <row r="58553" spans="4:4" x14ac:dyDescent="0.2">
      <c r="D58553" s="343"/>
    </row>
    <row r="58554" spans="4:4" x14ac:dyDescent="0.2">
      <c r="D58554" s="343"/>
    </row>
    <row r="58555" spans="4:4" x14ac:dyDescent="0.2">
      <c r="D58555" s="343"/>
    </row>
    <row r="58556" spans="4:4" x14ac:dyDescent="0.2">
      <c r="D58556" s="343"/>
    </row>
    <row r="58557" spans="4:4" x14ac:dyDescent="0.2">
      <c r="D58557" s="343"/>
    </row>
    <row r="58558" spans="4:4" x14ac:dyDescent="0.2">
      <c r="D58558" s="343"/>
    </row>
    <row r="58559" spans="4:4" x14ac:dyDescent="0.2">
      <c r="D58559" s="343"/>
    </row>
    <row r="58560" spans="4:4" x14ac:dyDescent="0.2">
      <c r="D58560" s="343"/>
    </row>
    <row r="58561" spans="4:4" x14ac:dyDescent="0.2">
      <c r="D58561" s="343"/>
    </row>
    <row r="58562" spans="4:4" x14ac:dyDescent="0.2">
      <c r="D58562" s="343"/>
    </row>
    <row r="58563" spans="4:4" x14ac:dyDescent="0.2">
      <c r="D58563" s="343"/>
    </row>
    <row r="58564" spans="4:4" x14ac:dyDescent="0.2">
      <c r="D58564" s="343"/>
    </row>
    <row r="58565" spans="4:4" x14ac:dyDescent="0.2">
      <c r="D58565" s="343"/>
    </row>
    <row r="58566" spans="4:4" x14ac:dyDescent="0.2">
      <c r="D58566" s="343"/>
    </row>
    <row r="58567" spans="4:4" x14ac:dyDescent="0.2">
      <c r="D58567" s="343"/>
    </row>
    <row r="58568" spans="4:4" x14ac:dyDescent="0.2">
      <c r="D58568" s="343"/>
    </row>
    <row r="58569" spans="4:4" x14ac:dyDescent="0.2">
      <c r="D58569" s="343"/>
    </row>
    <row r="58570" spans="4:4" x14ac:dyDescent="0.2">
      <c r="D58570" s="343"/>
    </row>
    <row r="58571" spans="4:4" x14ac:dyDescent="0.2">
      <c r="D58571" s="343"/>
    </row>
    <row r="58572" spans="4:4" x14ac:dyDescent="0.2">
      <c r="D58572" s="343"/>
    </row>
    <row r="58573" spans="4:4" x14ac:dyDescent="0.2">
      <c r="D58573" s="343"/>
    </row>
    <row r="58574" spans="4:4" x14ac:dyDescent="0.2">
      <c r="D58574" s="343"/>
    </row>
    <row r="58575" spans="4:4" x14ac:dyDescent="0.2">
      <c r="D58575" s="343"/>
    </row>
    <row r="58576" spans="4:4" x14ac:dyDescent="0.2">
      <c r="D58576" s="343"/>
    </row>
    <row r="58577" spans="4:4" x14ac:dyDescent="0.2">
      <c r="D58577" s="343"/>
    </row>
    <row r="58578" spans="4:4" x14ac:dyDescent="0.2">
      <c r="D58578" s="343"/>
    </row>
    <row r="58579" spans="4:4" x14ac:dyDescent="0.2">
      <c r="D58579" s="343"/>
    </row>
    <row r="58580" spans="4:4" x14ac:dyDescent="0.2">
      <c r="D58580" s="343"/>
    </row>
    <row r="58581" spans="4:4" x14ac:dyDescent="0.2">
      <c r="D58581" s="343"/>
    </row>
    <row r="58582" spans="4:4" x14ac:dyDescent="0.2">
      <c r="D58582" s="343"/>
    </row>
    <row r="58583" spans="4:4" x14ac:dyDescent="0.2">
      <c r="D58583" s="343"/>
    </row>
    <row r="58584" spans="4:4" x14ac:dyDescent="0.2">
      <c r="D58584" s="343"/>
    </row>
    <row r="58585" spans="4:4" x14ac:dyDescent="0.2">
      <c r="D58585" s="343"/>
    </row>
    <row r="58586" spans="4:4" x14ac:dyDescent="0.2">
      <c r="D58586" s="343"/>
    </row>
    <row r="58587" spans="4:4" x14ac:dyDescent="0.2">
      <c r="D58587" s="343"/>
    </row>
    <row r="58588" spans="4:4" x14ac:dyDescent="0.2">
      <c r="D58588" s="343"/>
    </row>
    <row r="58589" spans="4:4" x14ac:dyDescent="0.2">
      <c r="D58589" s="343"/>
    </row>
    <row r="58590" spans="4:4" x14ac:dyDescent="0.2">
      <c r="D58590" s="343"/>
    </row>
    <row r="58591" spans="4:4" x14ac:dyDescent="0.2">
      <c r="D58591" s="343"/>
    </row>
    <row r="58592" spans="4:4" x14ac:dyDescent="0.2">
      <c r="D58592" s="343"/>
    </row>
    <row r="58593" spans="4:4" x14ac:dyDescent="0.2">
      <c r="D58593" s="343"/>
    </row>
    <row r="58594" spans="4:4" x14ac:dyDescent="0.2">
      <c r="D58594" s="343"/>
    </row>
    <row r="58595" spans="4:4" x14ac:dyDescent="0.2">
      <c r="D58595" s="343"/>
    </row>
    <row r="58596" spans="4:4" x14ac:dyDescent="0.2">
      <c r="D58596" s="343"/>
    </row>
    <row r="58597" spans="4:4" x14ac:dyDescent="0.2">
      <c r="D58597" s="343"/>
    </row>
    <row r="58598" spans="4:4" x14ac:dyDescent="0.2">
      <c r="D58598" s="343"/>
    </row>
    <row r="58599" spans="4:4" x14ac:dyDescent="0.2">
      <c r="D58599" s="343"/>
    </row>
    <row r="58600" spans="4:4" x14ac:dyDescent="0.2">
      <c r="D58600" s="343"/>
    </row>
    <row r="58601" spans="4:4" x14ac:dyDescent="0.2">
      <c r="D58601" s="343"/>
    </row>
    <row r="58602" spans="4:4" x14ac:dyDescent="0.2">
      <c r="D58602" s="343"/>
    </row>
    <row r="58603" spans="4:4" x14ac:dyDescent="0.2">
      <c r="D58603" s="343"/>
    </row>
    <row r="58604" spans="4:4" x14ac:dyDescent="0.2">
      <c r="D58604" s="343"/>
    </row>
    <row r="58605" spans="4:4" x14ac:dyDescent="0.2">
      <c r="D58605" s="343"/>
    </row>
    <row r="58606" spans="4:4" x14ac:dyDescent="0.2">
      <c r="D58606" s="343"/>
    </row>
    <row r="58607" spans="4:4" x14ac:dyDescent="0.2">
      <c r="D58607" s="343"/>
    </row>
    <row r="58608" spans="4:4" x14ac:dyDescent="0.2">
      <c r="D58608" s="343"/>
    </row>
    <row r="58609" spans="4:4" x14ac:dyDescent="0.2">
      <c r="D58609" s="343"/>
    </row>
    <row r="58610" spans="4:4" x14ac:dyDescent="0.2">
      <c r="D58610" s="343"/>
    </row>
    <row r="58611" spans="4:4" x14ac:dyDescent="0.2">
      <c r="D58611" s="343"/>
    </row>
    <row r="58612" spans="4:4" x14ac:dyDescent="0.2">
      <c r="D58612" s="343"/>
    </row>
    <row r="58613" spans="4:4" x14ac:dyDescent="0.2">
      <c r="D58613" s="343"/>
    </row>
    <row r="58614" spans="4:4" x14ac:dyDescent="0.2">
      <c r="D58614" s="343"/>
    </row>
    <row r="58615" spans="4:4" x14ac:dyDescent="0.2">
      <c r="D58615" s="343"/>
    </row>
    <row r="58616" spans="4:4" x14ac:dyDescent="0.2">
      <c r="D58616" s="343"/>
    </row>
    <row r="58617" spans="4:4" x14ac:dyDescent="0.2">
      <c r="D58617" s="343"/>
    </row>
    <row r="58618" spans="4:4" x14ac:dyDescent="0.2">
      <c r="D58618" s="343"/>
    </row>
    <row r="58619" spans="4:4" x14ac:dyDescent="0.2">
      <c r="D58619" s="343"/>
    </row>
    <row r="58620" spans="4:4" x14ac:dyDescent="0.2">
      <c r="D58620" s="343"/>
    </row>
    <row r="58621" spans="4:4" x14ac:dyDescent="0.2">
      <c r="D58621" s="343"/>
    </row>
    <row r="58622" spans="4:4" x14ac:dyDescent="0.2">
      <c r="D58622" s="343"/>
    </row>
    <row r="58623" spans="4:4" x14ac:dyDescent="0.2">
      <c r="D58623" s="343"/>
    </row>
    <row r="58624" spans="4:4" x14ac:dyDescent="0.2">
      <c r="D58624" s="343"/>
    </row>
    <row r="58625" spans="4:4" x14ac:dyDescent="0.2">
      <c r="D58625" s="343"/>
    </row>
    <row r="58626" spans="4:4" x14ac:dyDescent="0.2">
      <c r="D58626" s="343"/>
    </row>
    <row r="58627" spans="4:4" x14ac:dyDescent="0.2">
      <c r="D58627" s="343"/>
    </row>
    <row r="58628" spans="4:4" x14ac:dyDescent="0.2">
      <c r="D58628" s="343"/>
    </row>
    <row r="58629" spans="4:4" x14ac:dyDescent="0.2">
      <c r="D58629" s="343"/>
    </row>
    <row r="58630" spans="4:4" x14ac:dyDescent="0.2">
      <c r="D58630" s="343"/>
    </row>
    <row r="58631" spans="4:4" x14ac:dyDescent="0.2">
      <c r="D58631" s="343"/>
    </row>
    <row r="58632" spans="4:4" x14ac:dyDescent="0.2">
      <c r="D58632" s="343"/>
    </row>
    <row r="58633" spans="4:4" x14ac:dyDescent="0.2">
      <c r="D58633" s="343"/>
    </row>
    <row r="58634" spans="4:4" x14ac:dyDescent="0.2">
      <c r="D58634" s="343"/>
    </row>
    <row r="58635" spans="4:4" x14ac:dyDescent="0.2">
      <c r="D58635" s="343"/>
    </row>
    <row r="58636" spans="4:4" x14ac:dyDescent="0.2">
      <c r="D58636" s="343"/>
    </row>
    <row r="58637" spans="4:4" x14ac:dyDescent="0.2">
      <c r="D58637" s="343"/>
    </row>
    <row r="58638" spans="4:4" x14ac:dyDescent="0.2">
      <c r="D58638" s="343"/>
    </row>
    <row r="58639" spans="4:4" x14ac:dyDescent="0.2">
      <c r="D58639" s="343"/>
    </row>
    <row r="58640" spans="4:4" x14ac:dyDescent="0.2">
      <c r="D58640" s="343"/>
    </row>
    <row r="58641" spans="4:4" x14ac:dyDescent="0.2">
      <c r="D58641" s="343"/>
    </row>
    <row r="58642" spans="4:4" x14ac:dyDescent="0.2">
      <c r="D58642" s="343"/>
    </row>
    <row r="58643" spans="4:4" x14ac:dyDescent="0.2">
      <c r="D58643" s="343"/>
    </row>
    <row r="58644" spans="4:4" x14ac:dyDescent="0.2">
      <c r="D58644" s="343"/>
    </row>
    <row r="58645" spans="4:4" x14ac:dyDescent="0.2">
      <c r="D58645" s="343"/>
    </row>
    <row r="58646" spans="4:4" x14ac:dyDescent="0.2">
      <c r="D58646" s="343"/>
    </row>
    <row r="58647" spans="4:4" x14ac:dyDescent="0.2">
      <c r="D58647" s="343"/>
    </row>
    <row r="58648" spans="4:4" x14ac:dyDescent="0.2">
      <c r="D58648" s="343"/>
    </row>
    <row r="58649" spans="4:4" x14ac:dyDescent="0.2">
      <c r="D58649" s="343"/>
    </row>
    <row r="58650" spans="4:4" x14ac:dyDescent="0.2">
      <c r="D58650" s="343"/>
    </row>
    <row r="58651" spans="4:4" x14ac:dyDescent="0.2">
      <c r="D58651" s="343"/>
    </row>
    <row r="58652" spans="4:4" x14ac:dyDescent="0.2">
      <c r="D58652" s="343"/>
    </row>
    <row r="58653" spans="4:4" x14ac:dyDescent="0.2">
      <c r="D58653" s="343"/>
    </row>
    <row r="58654" spans="4:4" x14ac:dyDescent="0.2">
      <c r="D58654" s="343"/>
    </row>
    <row r="58655" spans="4:4" x14ac:dyDescent="0.2">
      <c r="D58655" s="343"/>
    </row>
    <row r="58656" spans="4:4" x14ac:dyDescent="0.2">
      <c r="D58656" s="343"/>
    </row>
    <row r="58657" spans="4:4" x14ac:dyDescent="0.2">
      <c r="D58657" s="343"/>
    </row>
    <row r="58658" spans="4:4" x14ac:dyDescent="0.2">
      <c r="D58658" s="343"/>
    </row>
    <row r="58659" spans="4:4" x14ac:dyDescent="0.2">
      <c r="D58659" s="343"/>
    </row>
    <row r="58660" spans="4:4" x14ac:dyDescent="0.2">
      <c r="D58660" s="343"/>
    </row>
    <row r="58661" spans="4:4" x14ac:dyDescent="0.2">
      <c r="D58661" s="343"/>
    </row>
    <row r="58662" spans="4:4" x14ac:dyDescent="0.2">
      <c r="D58662" s="343"/>
    </row>
    <row r="58663" spans="4:4" x14ac:dyDescent="0.2">
      <c r="D58663" s="343"/>
    </row>
    <row r="58664" spans="4:4" x14ac:dyDescent="0.2">
      <c r="D58664" s="343"/>
    </row>
    <row r="58665" spans="4:4" x14ac:dyDescent="0.2">
      <c r="D58665" s="343"/>
    </row>
    <row r="58666" spans="4:4" x14ac:dyDescent="0.2">
      <c r="D58666" s="343"/>
    </row>
    <row r="58667" spans="4:4" x14ac:dyDescent="0.2">
      <c r="D58667" s="343"/>
    </row>
    <row r="58668" spans="4:4" x14ac:dyDescent="0.2">
      <c r="D58668" s="343"/>
    </row>
    <row r="58669" spans="4:4" x14ac:dyDescent="0.2">
      <c r="D58669" s="343"/>
    </row>
    <row r="58670" spans="4:4" x14ac:dyDescent="0.2">
      <c r="D58670" s="343"/>
    </row>
    <row r="58671" spans="4:4" x14ac:dyDescent="0.2">
      <c r="D58671" s="343"/>
    </row>
    <row r="58672" spans="4:4" x14ac:dyDescent="0.2">
      <c r="D58672" s="343"/>
    </row>
    <row r="58673" spans="4:4" x14ac:dyDescent="0.2">
      <c r="D58673" s="343"/>
    </row>
    <row r="58674" spans="4:4" x14ac:dyDescent="0.2">
      <c r="D58674" s="343"/>
    </row>
    <row r="58675" spans="4:4" x14ac:dyDescent="0.2">
      <c r="D58675" s="343"/>
    </row>
    <row r="58676" spans="4:4" x14ac:dyDescent="0.2">
      <c r="D58676" s="343"/>
    </row>
    <row r="58677" spans="4:4" x14ac:dyDescent="0.2">
      <c r="D58677" s="343"/>
    </row>
    <row r="58678" spans="4:4" x14ac:dyDescent="0.2">
      <c r="D58678" s="343"/>
    </row>
    <row r="58679" spans="4:4" x14ac:dyDescent="0.2">
      <c r="D58679" s="343"/>
    </row>
    <row r="58680" spans="4:4" x14ac:dyDescent="0.2">
      <c r="D58680" s="343"/>
    </row>
    <row r="58681" spans="4:4" x14ac:dyDescent="0.2">
      <c r="D58681" s="343"/>
    </row>
    <row r="58682" spans="4:4" x14ac:dyDescent="0.2">
      <c r="D58682" s="343"/>
    </row>
    <row r="58683" spans="4:4" x14ac:dyDescent="0.2">
      <c r="D58683" s="343"/>
    </row>
    <row r="58684" spans="4:4" x14ac:dyDescent="0.2">
      <c r="D58684" s="343"/>
    </row>
    <row r="58685" spans="4:4" x14ac:dyDescent="0.2">
      <c r="D58685" s="343"/>
    </row>
    <row r="58686" spans="4:4" x14ac:dyDescent="0.2">
      <c r="D58686" s="343"/>
    </row>
    <row r="58687" spans="4:4" x14ac:dyDescent="0.2">
      <c r="D58687" s="343"/>
    </row>
    <row r="58688" spans="4:4" x14ac:dyDescent="0.2">
      <c r="D58688" s="343"/>
    </row>
    <row r="58689" spans="4:4" x14ac:dyDescent="0.2">
      <c r="D58689" s="343"/>
    </row>
    <row r="58690" spans="4:4" x14ac:dyDescent="0.2">
      <c r="D58690" s="343"/>
    </row>
    <row r="58691" spans="4:4" x14ac:dyDescent="0.2">
      <c r="D58691" s="343"/>
    </row>
    <row r="58692" spans="4:4" x14ac:dyDescent="0.2">
      <c r="D58692" s="343"/>
    </row>
    <row r="58693" spans="4:4" x14ac:dyDescent="0.2">
      <c r="D58693" s="343"/>
    </row>
    <row r="58694" spans="4:4" x14ac:dyDescent="0.2">
      <c r="D58694" s="343"/>
    </row>
    <row r="58695" spans="4:4" x14ac:dyDescent="0.2">
      <c r="D58695" s="343"/>
    </row>
    <row r="58696" spans="4:4" x14ac:dyDescent="0.2">
      <c r="D58696" s="343"/>
    </row>
    <row r="58697" spans="4:4" x14ac:dyDescent="0.2">
      <c r="D58697" s="343"/>
    </row>
    <row r="58698" spans="4:4" x14ac:dyDescent="0.2">
      <c r="D58698" s="343"/>
    </row>
    <row r="58699" spans="4:4" x14ac:dyDescent="0.2">
      <c r="D58699" s="343"/>
    </row>
    <row r="58700" spans="4:4" x14ac:dyDescent="0.2">
      <c r="D58700" s="343"/>
    </row>
    <row r="58701" spans="4:4" x14ac:dyDescent="0.2">
      <c r="D58701" s="343"/>
    </row>
    <row r="58702" spans="4:4" x14ac:dyDescent="0.2">
      <c r="D58702" s="343"/>
    </row>
    <row r="58703" spans="4:4" x14ac:dyDescent="0.2">
      <c r="D58703" s="343"/>
    </row>
    <row r="58704" spans="4:4" x14ac:dyDescent="0.2">
      <c r="D58704" s="343"/>
    </row>
    <row r="58705" spans="4:4" x14ac:dyDescent="0.2">
      <c r="D58705" s="343"/>
    </row>
    <row r="58706" spans="4:4" x14ac:dyDescent="0.2">
      <c r="D58706" s="343"/>
    </row>
    <row r="58707" spans="4:4" x14ac:dyDescent="0.2">
      <c r="D58707" s="343"/>
    </row>
    <row r="58708" spans="4:4" x14ac:dyDescent="0.2">
      <c r="D58708" s="343"/>
    </row>
    <row r="58709" spans="4:4" x14ac:dyDescent="0.2">
      <c r="D58709" s="343"/>
    </row>
    <row r="58710" spans="4:4" x14ac:dyDescent="0.2">
      <c r="D58710" s="343"/>
    </row>
    <row r="58711" spans="4:4" x14ac:dyDescent="0.2">
      <c r="D58711" s="343"/>
    </row>
    <row r="58712" spans="4:4" x14ac:dyDescent="0.2">
      <c r="D58712" s="343"/>
    </row>
    <row r="58713" spans="4:4" x14ac:dyDescent="0.2">
      <c r="D58713" s="343"/>
    </row>
    <row r="58714" spans="4:4" x14ac:dyDescent="0.2">
      <c r="D58714" s="343"/>
    </row>
    <row r="58715" spans="4:4" x14ac:dyDescent="0.2">
      <c r="D58715" s="343"/>
    </row>
    <row r="58716" spans="4:4" x14ac:dyDescent="0.2">
      <c r="D58716" s="343"/>
    </row>
    <row r="58717" spans="4:4" x14ac:dyDescent="0.2">
      <c r="D58717" s="343"/>
    </row>
    <row r="58718" spans="4:4" x14ac:dyDescent="0.2">
      <c r="D58718" s="343"/>
    </row>
    <row r="58719" spans="4:4" x14ac:dyDescent="0.2">
      <c r="D58719" s="343"/>
    </row>
    <row r="58720" spans="4:4" x14ac:dyDescent="0.2">
      <c r="D58720" s="343"/>
    </row>
    <row r="58721" spans="4:4" x14ac:dyDescent="0.2">
      <c r="D58721" s="343"/>
    </row>
    <row r="58722" spans="4:4" x14ac:dyDescent="0.2">
      <c r="D58722" s="343"/>
    </row>
    <row r="58723" spans="4:4" x14ac:dyDescent="0.2">
      <c r="D58723" s="343"/>
    </row>
    <row r="58724" spans="4:4" x14ac:dyDescent="0.2">
      <c r="D58724" s="343"/>
    </row>
    <row r="58725" spans="4:4" x14ac:dyDescent="0.2">
      <c r="D58725" s="343"/>
    </row>
    <row r="58726" spans="4:4" x14ac:dyDescent="0.2">
      <c r="D58726" s="343"/>
    </row>
    <row r="58727" spans="4:4" x14ac:dyDescent="0.2">
      <c r="D58727" s="343"/>
    </row>
    <row r="58728" spans="4:4" x14ac:dyDescent="0.2">
      <c r="D58728" s="343"/>
    </row>
    <row r="58729" spans="4:4" x14ac:dyDescent="0.2">
      <c r="D58729" s="343"/>
    </row>
    <row r="58730" spans="4:4" x14ac:dyDescent="0.2">
      <c r="D58730" s="343"/>
    </row>
    <row r="58731" spans="4:4" x14ac:dyDescent="0.2">
      <c r="D58731" s="343"/>
    </row>
    <row r="58732" spans="4:4" x14ac:dyDescent="0.2">
      <c r="D58732" s="343"/>
    </row>
    <row r="58733" spans="4:4" x14ac:dyDescent="0.2">
      <c r="D58733" s="343"/>
    </row>
    <row r="58734" spans="4:4" x14ac:dyDescent="0.2">
      <c r="D58734" s="343"/>
    </row>
    <row r="58735" spans="4:4" x14ac:dyDescent="0.2">
      <c r="D58735" s="343"/>
    </row>
    <row r="58736" spans="4:4" x14ac:dyDescent="0.2">
      <c r="D58736" s="343"/>
    </row>
    <row r="58737" spans="4:4" x14ac:dyDescent="0.2">
      <c r="D58737" s="343"/>
    </row>
    <row r="58738" spans="4:4" x14ac:dyDescent="0.2">
      <c r="D58738" s="343"/>
    </row>
    <row r="58739" spans="4:4" x14ac:dyDescent="0.2">
      <c r="D58739" s="343"/>
    </row>
    <row r="58740" spans="4:4" x14ac:dyDescent="0.2">
      <c r="D58740" s="343"/>
    </row>
    <row r="58741" spans="4:4" x14ac:dyDescent="0.2">
      <c r="D58741" s="343"/>
    </row>
    <row r="58742" spans="4:4" x14ac:dyDescent="0.2">
      <c r="D58742" s="343"/>
    </row>
    <row r="58743" spans="4:4" x14ac:dyDescent="0.2">
      <c r="D58743" s="343"/>
    </row>
    <row r="58744" spans="4:4" x14ac:dyDescent="0.2">
      <c r="D58744" s="343"/>
    </row>
    <row r="58745" spans="4:4" x14ac:dyDescent="0.2">
      <c r="D58745" s="343"/>
    </row>
    <row r="58746" spans="4:4" x14ac:dyDescent="0.2">
      <c r="D58746" s="343"/>
    </row>
    <row r="58747" spans="4:4" x14ac:dyDescent="0.2">
      <c r="D58747" s="343"/>
    </row>
    <row r="58748" spans="4:4" x14ac:dyDescent="0.2">
      <c r="D58748" s="343"/>
    </row>
    <row r="58749" spans="4:4" x14ac:dyDescent="0.2">
      <c r="D58749" s="343"/>
    </row>
    <row r="58750" spans="4:4" x14ac:dyDescent="0.2">
      <c r="D58750" s="343"/>
    </row>
    <row r="58751" spans="4:4" x14ac:dyDescent="0.2">
      <c r="D58751" s="343"/>
    </row>
    <row r="58752" spans="4:4" x14ac:dyDescent="0.2">
      <c r="D58752" s="343"/>
    </row>
    <row r="58753" spans="4:4" x14ac:dyDescent="0.2">
      <c r="D58753" s="343"/>
    </row>
    <row r="58754" spans="4:4" x14ac:dyDescent="0.2">
      <c r="D58754" s="343"/>
    </row>
    <row r="58755" spans="4:4" x14ac:dyDescent="0.2">
      <c r="D58755" s="343"/>
    </row>
    <row r="58756" spans="4:4" x14ac:dyDescent="0.2">
      <c r="D58756" s="343"/>
    </row>
    <row r="58757" spans="4:4" x14ac:dyDescent="0.2">
      <c r="D58757" s="343"/>
    </row>
    <row r="58758" spans="4:4" x14ac:dyDescent="0.2">
      <c r="D58758" s="343"/>
    </row>
    <row r="58759" spans="4:4" x14ac:dyDescent="0.2">
      <c r="D58759" s="343"/>
    </row>
    <row r="58760" spans="4:4" x14ac:dyDescent="0.2">
      <c r="D58760" s="343"/>
    </row>
    <row r="58761" spans="4:4" x14ac:dyDescent="0.2">
      <c r="D58761" s="343"/>
    </row>
    <row r="58762" spans="4:4" x14ac:dyDescent="0.2">
      <c r="D58762" s="343"/>
    </row>
    <row r="58763" spans="4:4" x14ac:dyDescent="0.2">
      <c r="D58763" s="343"/>
    </row>
    <row r="58764" spans="4:4" x14ac:dyDescent="0.2">
      <c r="D58764" s="343"/>
    </row>
    <row r="58765" spans="4:4" x14ac:dyDescent="0.2">
      <c r="D58765" s="343"/>
    </row>
    <row r="58766" spans="4:4" x14ac:dyDescent="0.2">
      <c r="D58766" s="343"/>
    </row>
    <row r="58767" spans="4:4" x14ac:dyDescent="0.2">
      <c r="D58767" s="343"/>
    </row>
    <row r="58768" spans="4:4" x14ac:dyDescent="0.2">
      <c r="D58768" s="343"/>
    </row>
    <row r="58769" spans="4:4" x14ac:dyDescent="0.2">
      <c r="D58769" s="343"/>
    </row>
    <row r="58770" spans="4:4" x14ac:dyDescent="0.2">
      <c r="D58770" s="343"/>
    </row>
    <row r="58771" spans="4:4" x14ac:dyDescent="0.2">
      <c r="D58771" s="343"/>
    </row>
    <row r="58772" spans="4:4" x14ac:dyDescent="0.2">
      <c r="D58772" s="343"/>
    </row>
    <row r="58773" spans="4:4" x14ac:dyDescent="0.2">
      <c r="D58773" s="343"/>
    </row>
    <row r="58774" spans="4:4" x14ac:dyDescent="0.2">
      <c r="D58774" s="343"/>
    </row>
    <row r="58775" spans="4:4" x14ac:dyDescent="0.2">
      <c r="D58775" s="343"/>
    </row>
    <row r="58776" spans="4:4" x14ac:dyDescent="0.2">
      <c r="D58776" s="343"/>
    </row>
    <row r="58777" spans="4:4" x14ac:dyDescent="0.2">
      <c r="D58777" s="343"/>
    </row>
    <row r="58778" spans="4:4" x14ac:dyDescent="0.2">
      <c r="D58778" s="343"/>
    </row>
    <row r="58779" spans="4:4" x14ac:dyDescent="0.2">
      <c r="D58779" s="343"/>
    </row>
    <row r="58780" spans="4:4" x14ac:dyDescent="0.2">
      <c r="D58780" s="343"/>
    </row>
    <row r="58781" spans="4:4" x14ac:dyDescent="0.2">
      <c r="D58781" s="343"/>
    </row>
    <row r="58782" spans="4:4" x14ac:dyDescent="0.2">
      <c r="D58782" s="343"/>
    </row>
    <row r="58783" spans="4:4" x14ac:dyDescent="0.2">
      <c r="D58783" s="343"/>
    </row>
    <row r="58784" spans="4:4" x14ac:dyDescent="0.2">
      <c r="D58784" s="343"/>
    </row>
    <row r="58785" spans="4:4" x14ac:dyDescent="0.2">
      <c r="D58785" s="343"/>
    </row>
    <row r="58786" spans="4:4" x14ac:dyDescent="0.2">
      <c r="D58786" s="343"/>
    </row>
    <row r="58787" spans="4:4" x14ac:dyDescent="0.2">
      <c r="D58787" s="343"/>
    </row>
    <row r="58788" spans="4:4" x14ac:dyDescent="0.2">
      <c r="D58788" s="343"/>
    </row>
    <row r="58789" spans="4:4" x14ac:dyDescent="0.2">
      <c r="D58789" s="343"/>
    </row>
    <row r="58790" spans="4:4" x14ac:dyDescent="0.2">
      <c r="D58790" s="343"/>
    </row>
    <row r="58791" spans="4:4" x14ac:dyDescent="0.2">
      <c r="D58791" s="343"/>
    </row>
    <row r="58792" spans="4:4" x14ac:dyDescent="0.2">
      <c r="D58792" s="343"/>
    </row>
    <row r="58793" spans="4:4" x14ac:dyDescent="0.2">
      <c r="D58793" s="343"/>
    </row>
    <row r="58794" spans="4:4" x14ac:dyDescent="0.2">
      <c r="D58794" s="343"/>
    </row>
    <row r="58795" spans="4:4" x14ac:dyDescent="0.2">
      <c r="D58795" s="343"/>
    </row>
    <row r="58796" spans="4:4" x14ac:dyDescent="0.2">
      <c r="D58796" s="343"/>
    </row>
    <row r="58797" spans="4:4" x14ac:dyDescent="0.2">
      <c r="D58797" s="343"/>
    </row>
    <row r="58798" spans="4:4" x14ac:dyDescent="0.2">
      <c r="D58798" s="343"/>
    </row>
    <row r="58799" spans="4:4" x14ac:dyDescent="0.2">
      <c r="D58799" s="343"/>
    </row>
    <row r="58800" spans="4:4" x14ac:dyDescent="0.2">
      <c r="D58800" s="343"/>
    </row>
    <row r="58801" spans="4:4" x14ac:dyDescent="0.2">
      <c r="D58801" s="343"/>
    </row>
    <row r="58802" spans="4:4" x14ac:dyDescent="0.2">
      <c r="D58802" s="343"/>
    </row>
    <row r="58803" spans="4:4" x14ac:dyDescent="0.2">
      <c r="D58803" s="343"/>
    </row>
    <row r="58804" spans="4:4" x14ac:dyDescent="0.2">
      <c r="D58804" s="343"/>
    </row>
    <row r="58805" spans="4:4" x14ac:dyDescent="0.2">
      <c r="D58805" s="343"/>
    </row>
    <row r="58806" spans="4:4" x14ac:dyDescent="0.2">
      <c r="D58806" s="343"/>
    </row>
    <row r="58807" spans="4:4" x14ac:dyDescent="0.2">
      <c r="D58807" s="343"/>
    </row>
    <row r="58808" spans="4:4" x14ac:dyDescent="0.2">
      <c r="D58808" s="343"/>
    </row>
    <row r="58809" spans="4:4" x14ac:dyDescent="0.2">
      <c r="D58809" s="343"/>
    </row>
    <row r="58810" spans="4:4" x14ac:dyDescent="0.2">
      <c r="D58810" s="343"/>
    </row>
    <row r="58811" spans="4:4" x14ac:dyDescent="0.2">
      <c r="D58811" s="343"/>
    </row>
    <row r="58812" spans="4:4" x14ac:dyDescent="0.2">
      <c r="D58812" s="343"/>
    </row>
    <row r="58813" spans="4:4" x14ac:dyDescent="0.2">
      <c r="D58813" s="343"/>
    </row>
    <row r="58814" spans="4:4" x14ac:dyDescent="0.2">
      <c r="D58814" s="343"/>
    </row>
    <row r="58815" spans="4:4" x14ac:dyDescent="0.2">
      <c r="D58815" s="343"/>
    </row>
    <row r="58816" spans="4:4" x14ac:dyDescent="0.2">
      <c r="D58816" s="343"/>
    </row>
    <row r="58817" spans="4:4" x14ac:dyDescent="0.2">
      <c r="D58817" s="343"/>
    </row>
    <row r="58818" spans="4:4" x14ac:dyDescent="0.2">
      <c r="D58818" s="343"/>
    </row>
    <row r="58819" spans="4:4" x14ac:dyDescent="0.2">
      <c r="D58819" s="343"/>
    </row>
    <row r="58820" spans="4:4" x14ac:dyDescent="0.2">
      <c r="D58820" s="343"/>
    </row>
    <row r="58821" spans="4:4" x14ac:dyDescent="0.2">
      <c r="D58821" s="343"/>
    </row>
    <row r="58822" spans="4:4" x14ac:dyDescent="0.2">
      <c r="D58822" s="343"/>
    </row>
    <row r="58823" spans="4:4" x14ac:dyDescent="0.2">
      <c r="D58823" s="343"/>
    </row>
    <row r="58824" spans="4:4" x14ac:dyDescent="0.2">
      <c r="D58824" s="343"/>
    </row>
    <row r="58825" spans="4:4" x14ac:dyDescent="0.2">
      <c r="D58825" s="343"/>
    </row>
    <row r="58826" spans="4:4" x14ac:dyDescent="0.2">
      <c r="D58826" s="343"/>
    </row>
    <row r="58827" spans="4:4" x14ac:dyDescent="0.2">
      <c r="D58827" s="343"/>
    </row>
    <row r="58828" spans="4:4" x14ac:dyDescent="0.2">
      <c r="D58828" s="343"/>
    </row>
    <row r="58829" spans="4:4" x14ac:dyDescent="0.2">
      <c r="D58829" s="343"/>
    </row>
    <row r="58830" spans="4:4" x14ac:dyDescent="0.2">
      <c r="D58830" s="343"/>
    </row>
    <row r="58831" spans="4:4" x14ac:dyDescent="0.2">
      <c r="D58831" s="343"/>
    </row>
    <row r="58832" spans="4:4" x14ac:dyDescent="0.2">
      <c r="D58832" s="343"/>
    </row>
    <row r="58833" spans="4:4" x14ac:dyDescent="0.2">
      <c r="D58833" s="343"/>
    </row>
    <row r="58834" spans="4:4" x14ac:dyDescent="0.2">
      <c r="D58834" s="343"/>
    </row>
    <row r="58835" spans="4:4" x14ac:dyDescent="0.2">
      <c r="D58835" s="343"/>
    </row>
    <row r="58836" spans="4:4" x14ac:dyDescent="0.2">
      <c r="D58836" s="343"/>
    </row>
    <row r="58837" spans="4:4" x14ac:dyDescent="0.2">
      <c r="D58837" s="343"/>
    </row>
    <row r="58838" spans="4:4" x14ac:dyDescent="0.2">
      <c r="D58838" s="343"/>
    </row>
    <row r="58839" spans="4:4" x14ac:dyDescent="0.2">
      <c r="D58839" s="343"/>
    </row>
    <row r="58840" spans="4:4" x14ac:dyDescent="0.2">
      <c r="D58840" s="343"/>
    </row>
    <row r="58841" spans="4:4" x14ac:dyDescent="0.2">
      <c r="D58841" s="343"/>
    </row>
    <row r="58842" spans="4:4" x14ac:dyDescent="0.2">
      <c r="D58842" s="343"/>
    </row>
    <row r="58843" spans="4:4" x14ac:dyDescent="0.2">
      <c r="D58843" s="343"/>
    </row>
    <row r="58844" spans="4:4" x14ac:dyDescent="0.2">
      <c r="D58844" s="343"/>
    </row>
    <row r="58845" spans="4:4" x14ac:dyDescent="0.2">
      <c r="D58845" s="343"/>
    </row>
    <row r="58846" spans="4:4" x14ac:dyDescent="0.2">
      <c r="D58846" s="343"/>
    </row>
    <row r="58847" spans="4:4" x14ac:dyDescent="0.2">
      <c r="D58847" s="343"/>
    </row>
    <row r="58848" spans="4:4" x14ac:dyDescent="0.2">
      <c r="D58848" s="343"/>
    </row>
    <row r="58849" spans="4:4" x14ac:dyDescent="0.2">
      <c r="D58849" s="343"/>
    </row>
    <row r="58850" spans="4:4" x14ac:dyDescent="0.2">
      <c r="D58850" s="343"/>
    </row>
    <row r="58851" spans="4:4" x14ac:dyDescent="0.2">
      <c r="D58851" s="343"/>
    </row>
    <row r="58852" spans="4:4" x14ac:dyDescent="0.2">
      <c r="D58852" s="343"/>
    </row>
    <row r="58853" spans="4:4" x14ac:dyDescent="0.2">
      <c r="D58853" s="343"/>
    </row>
    <row r="58854" spans="4:4" x14ac:dyDescent="0.2">
      <c r="D58854" s="343"/>
    </row>
    <row r="58855" spans="4:4" x14ac:dyDescent="0.2">
      <c r="D58855" s="343"/>
    </row>
    <row r="58856" spans="4:4" x14ac:dyDescent="0.2">
      <c r="D58856" s="343"/>
    </row>
    <row r="58857" spans="4:4" x14ac:dyDescent="0.2">
      <c r="D58857" s="343"/>
    </row>
    <row r="58858" spans="4:4" x14ac:dyDescent="0.2">
      <c r="D58858" s="343"/>
    </row>
    <row r="58859" spans="4:4" x14ac:dyDescent="0.2">
      <c r="D58859" s="343"/>
    </row>
    <row r="58860" spans="4:4" x14ac:dyDescent="0.2">
      <c r="D58860" s="343"/>
    </row>
    <row r="58861" spans="4:4" x14ac:dyDescent="0.2">
      <c r="D58861" s="343"/>
    </row>
    <row r="58862" spans="4:4" x14ac:dyDescent="0.2">
      <c r="D58862" s="343"/>
    </row>
    <row r="58863" spans="4:4" x14ac:dyDescent="0.2">
      <c r="D58863" s="343"/>
    </row>
    <row r="58864" spans="4:4" x14ac:dyDescent="0.2">
      <c r="D58864" s="343"/>
    </row>
    <row r="58865" spans="4:4" x14ac:dyDescent="0.2">
      <c r="D58865" s="343"/>
    </row>
    <row r="58866" spans="4:4" x14ac:dyDescent="0.2">
      <c r="D58866" s="343"/>
    </row>
    <row r="58867" spans="4:4" x14ac:dyDescent="0.2">
      <c r="D58867" s="343"/>
    </row>
    <row r="58868" spans="4:4" x14ac:dyDescent="0.2">
      <c r="D58868" s="343"/>
    </row>
    <row r="58869" spans="4:4" x14ac:dyDescent="0.2">
      <c r="D58869" s="343"/>
    </row>
    <row r="58870" spans="4:4" x14ac:dyDescent="0.2">
      <c r="D58870" s="343"/>
    </row>
    <row r="58871" spans="4:4" x14ac:dyDescent="0.2">
      <c r="D58871" s="343"/>
    </row>
    <row r="58872" spans="4:4" x14ac:dyDescent="0.2">
      <c r="D58872" s="343"/>
    </row>
    <row r="58873" spans="4:4" x14ac:dyDescent="0.2">
      <c r="D58873" s="343"/>
    </row>
    <row r="58874" spans="4:4" x14ac:dyDescent="0.2">
      <c r="D58874" s="343"/>
    </row>
    <row r="58875" spans="4:4" x14ac:dyDescent="0.2">
      <c r="D58875" s="343"/>
    </row>
    <row r="58876" spans="4:4" x14ac:dyDescent="0.2">
      <c r="D58876" s="343"/>
    </row>
    <row r="58877" spans="4:4" x14ac:dyDescent="0.2">
      <c r="D58877" s="343"/>
    </row>
    <row r="58878" spans="4:4" x14ac:dyDescent="0.2">
      <c r="D58878" s="343"/>
    </row>
    <row r="58879" spans="4:4" x14ac:dyDescent="0.2">
      <c r="D58879" s="343"/>
    </row>
    <row r="58880" spans="4:4" x14ac:dyDescent="0.2">
      <c r="D58880" s="343"/>
    </row>
    <row r="58881" spans="4:4" x14ac:dyDescent="0.2">
      <c r="D58881" s="343"/>
    </row>
    <row r="58882" spans="4:4" x14ac:dyDescent="0.2">
      <c r="D58882" s="343"/>
    </row>
    <row r="58883" spans="4:4" x14ac:dyDescent="0.2">
      <c r="D58883" s="343"/>
    </row>
    <row r="58884" spans="4:4" x14ac:dyDescent="0.2">
      <c r="D58884" s="343"/>
    </row>
    <row r="58885" spans="4:4" x14ac:dyDescent="0.2">
      <c r="D58885" s="343"/>
    </row>
    <row r="58886" spans="4:4" x14ac:dyDescent="0.2">
      <c r="D58886" s="343"/>
    </row>
    <row r="58887" spans="4:4" x14ac:dyDescent="0.2">
      <c r="D58887" s="343"/>
    </row>
    <row r="58888" spans="4:4" x14ac:dyDescent="0.2">
      <c r="D58888" s="343"/>
    </row>
    <row r="58889" spans="4:4" x14ac:dyDescent="0.2">
      <c r="D58889" s="343"/>
    </row>
    <row r="58890" spans="4:4" x14ac:dyDescent="0.2">
      <c r="D58890" s="343"/>
    </row>
    <row r="58891" spans="4:4" x14ac:dyDescent="0.2">
      <c r="D58891" s="343"/>
    </row>
    <row r="58892" spans="4:4" x14ac:dyDescent="0.2">
      <c r="D58892" s="343"/>
    </row>
    <row r="58893" spans="4:4" x14ac:dyDescent="0.2">
      <c r="D58893" s="343"/>
    </row>
    <row r="58894" spans="4:4" x14ac:dyDescent="0.2">
      <c r="D58894" s="343"/>
    </row>
    <row r="58895" spans="4:4" x14ac:dyDescent="0.2">
      <c r="D58895" s="343"/>
    </row>
    <row r="58896" spans="4:4" x14ac:dyDescent="0.2">
      <c r="D58896" s="343"/>
    </row>
    <row r="58897" spans="4:4" x14ac:dyDescent="0.2">
      <c r="D58897" s="343"/>
    </row>
    <row r="58898" spans="4:4" x14ac:dyDescent="0.2">
      <c r="D58898" s="343"/>
    </row>
    <row r="58899" spans="4:4" x14ac:dyDescent="0.2">
      <c r="D58899" s="343"/>
    </row>
    <row r="58900" spans="4:4" x14ac:dyDescent="0.2">
      <c r="D58900" s="343"/>
    </row>
    <row r="58901" spans="4:4" x14ac:dyDescent="0.2">
      <c r="D58901" s="343"/>
    </row>
    <row r="58902" spans="4:4" x14ac:dyDescent="0.2">
      <c r="D58902" s="343"/>
    </row>
    <row r="58903" spans="4:4" x14ac:dyDescent="0.2">
      <c r="D58903" s="343"/>
    </row>
    <row r="58904" spans="4:4" x14ac:dyDescent="0.2">
      <c r="D58904" s="343"/>
    </row>
    <row r="58905" spans="4:4" x14ac:dyDescent="0.2">
      <c r="D58905" s="343"/>
    </row>
    <row r="58906" spans="4:4" x14ac:dyDescent="0.2">
      <c r="D58906" s="343"/>
    </row>
    <row r="58907" spans="4:4" x14ac:dyDescent="0.2">
      <c r="D58907" s="343"/>
    </row>
    <row r="58908" spans="4:4" x14ac:dyDescent="0.2">
      <c r="D58908" s="343"/>
    </row>
    <row r="58909" spans="4:4" x14ac:dyDescent="0.2">
      <c r="D58909" s="343"/>
    </row>
    <row r="58910" spans="4:4" x14ac:dyDescent="0.2">
      <c r="D58910" s="343"/>
    </row>
    <row r="58911" spans="4:4" x14ac:dyDescent="0.2">
      <c r="D58911" s="343"/>
    </row>
    <row r="58912" spans="4:4" x14ac:dyDescent="0.2">
      <c r="D58912" s="343"/>
    </row>
    <row r="58913" spans="4:4" x14ac:dyDescent="0.2">
      <c r="D58913" s="343"/>
    </row>
    <row r="58914" spans="4:4" x14ac:dyDescent="0.2">
      <c r="D58914" s="343"/>
    </row>
    <row r="58915" spans="4:4" x14ac:dyDescent="0.2">
      <c r="D58915" s="343"/>
    </row>
    <row r="58916" spans="4:4" x14ac:dyDescent="0.2">
      <c r="D58916" s="343"/>
    </row>
    <row r="58917" spans="4:4" x14ac:dyDescent="0.2">
      <c r="D58917" s="343"/>
    </row>
    <row r="58918" spans="4:4" x14ac:dyDescent="0.2">
      <c r="D58918" s="343"/>
    </row>
    <row r="58919" spans="4:4" x14ac:dyDescent="0.2">
      <c r="D58919" s="343"/>
    </row>
    <row r="58920" spans="4:4" x14ac:dyDescent="0.2">
      <c r="D58920" s="343"/>
    </row>
    <row r="58921" spans="4:4" x14ac:dyDescent="0.2">
      <c r="D58921" s="343"/>
    </row>
    <row r="58922" spans="4:4" x14ac:dyDescent="0.2">
      <c r="D58922" s="343"/>
    </row>
    <row r="58923" spans="4:4" x14ac:dyDescent="0.2">
      <c r="D58923" s="343"/>
    </row>
    <row r="58924" spans="4:4" x14ac:dyDescent="0.2">
      <c r="D58924" s="343"/>
    </row>
    <row r="58925" spans="4:4" x14ac:dyDescent="0.2">
      <c r="D58925" s="343"/>
    </row>
    <row r="58926" spans="4:4" x14ac:dyDescent="0.2">
      <c r="D58926" s="343"/>
    </row>
    <row r="58927" spans="4:4" x14ac:dyDescent="0.2">
      <c r="D58927" s="343"/>
    </row>
    <row r="58928" spans="4:4" x14ac:dyDescent="0.2">
      <c r="D58928" s="343"/>
    </row>
    <row r="58929" spans="4:4" x14ac:dyDescent="0.2">
      <c r="D58929" s="343"/>
    </row>
    <row r="58930" spans="4:4" x14ac:dyDescent="0.2">
      <c r="D58930" s="343"/>
    </row>
    <row r="58931" spans="4:4" x14ac:dyDescent="0.2">
      <c r="D58931" s="343"/>
    </row>
    <row r="58932" spans="4:4" x14ac:dyDescent="0.2">
      <c r="D58932" s="343"/>
    </row>
    <row r="58933" spans="4:4" x14ac:dyDescent="0.2">
      <c r="D58933" s="343"/>
    </row>
    <row r="58934" spans="4:4" x14ac:dyDescent="0.2">
      <c r="D58934" s="343"/>
    </row>
    <row r="58935" spans="4:4" x14ac:dyDescent="0.2">
      <c r="D58935" s="343"/>
    </row>
    <row r="58936" spans="4:4" x14ac:dyDescent="0.2">
      <c r="D58936" s="343"/>
    </row>
    <row r="58937" spans="4:4" x14ac:dyDescent="0.2">
      <c r="D58937" s="343"/>
    </row>
    <row r="58938" spans="4:4" x14ac:dyDescent="0.2">
      <c r="D58938" s="343"/>
    </row>
    <row r="58939" spans="4:4" x14ac:dyDescent="0.2">
      <c r="D58939" s="343"/>
    </row>
    <row r="58940" spans="4:4" x14ac:dyDescent="0.2">
      <c r="D58940" s="343"/>
    </row>
    <row r="58941" spans="4:4" x14ac:dyDescent="0.2">
      <c r="D58941" s="343"/>
    </row>
    <row r="58942" spans="4:4" x14ac:dyDescent="0.2">
      <c r="D58942" s="343"/>
    </row>
    <row r="58943" spans="4:4" x14ac:dyDescent="0.2">
      <c r="D58943" s="343"/>
    </row>
    <row r="58944" spans="4:4" x14ac:dyDescent="0.2">
      <c r="D58944" s="343"/>
    </row>
    <row r="58945" spans="4:4" x14ac:dyDescent="0.2">
      <c r="D58945" s="343"/>
    </row>
    <row r="58946" spans="4:4" x14ac:dyDescent="0.2">
      <c r="D58946" s="343"/>
    </row>
    <row r="58947" spans="4:4" x14ac:dyDescent="0.2">
      <c r="D58947" s="343"/>
    </row>
    <row r="58948" spans="4:4" x14ac:dyDescent="0.2">
      <c r="D58948" s="343"/>
    </row>
    <row r="58949" spans="4:4" x14ac:dyDescent="0.2">
      <c r="D58949" s="343"/>
    </row>
    <row r="58950" spans="4:4" x14ac:dyDescent="0.2">
      <c r="D58950" s="343"/>
    </row>
    <row r="58951" spans="4:4" x14ac:dyDescent="0.2">
      <c r="D58951" s="343"/>
    </row>
    <row r="58952" spans="4:4" x14ac:dyDescent="0.2">
      <c r="D58952" s="343"/>
    </row>
    <row r="58953" spans="4:4" x14ac:dyDescent="0.2">
      <c r="D58953" s="343"/>
    </row>
    <row r="58954" spans="4:4" x14ac:dyDescent="0.2">
      <c r="D58954" s="343"/>
    </row>
    <row r="58955" spans="4:4" x14ac:dyDescent="0.2">
      <c r="D58955" s="343"/>
    </row>
    <row r="58956" spans="4:4" x14ac:dyDescent="0.2">
      <c r="D58956" s="343"/>
    </row>
    <row r="58957" spans="4:4" x14ac:dyDescent="0.2">
      <c r="D58957" s="343"/>
    </row>
    <row r="58958" spans="4:4" x14ac:dyDescent="0.2">
      <c r="D58958" s="343"/>
    </row>
    <row r="58959" spans="4:4" x14ac:dyDescent="0.2">
      <c r="D58959" s="343"/>
    </row>
    <row r="58960" spans="4:4" x14ac:dyDescent="0.2">
      <c r="D58960" s="343"/>
    </row>
    <row r="58961" spans="4:4" x14ac:dyDescent="0.2">
      <c r="D58961" s="343"/>
    </row>
    <row r="58962" spans="4:4" x14ac:dyDescent="0.2">
      <c r="D58962" s="343"/>
    </row>
    <row r="58963" spans="4:4" x14ac:dyDescent="0.2">
      <c r="D58963" s="343"/>
    </row>
    <row r="58964" spans="4:4" x14ac:dyDescent="0.2">
      <c r="D58964" s="343"/>
    </row>
    <row r="58965" spans="4:4" x14ac:dyDescent="0.2">
      <c r="D58965" s="343"/>
    </row>
    <row r="58966" spans="4:4" x14ac:dyDescent="0.2">
      <c r="D58966" s="343"/>
    </row>
    <row r="58967" spans="4:4" x14ac:dyDescent="0.2">
      <c r="D58967" s="343"/>
    </row>
    <row r="58968" spans="4:4" x14ac:dyDescent="0.2">
      <c r="D58968" s="343"/>
    </row>
    <row r="58969" spans="4:4" x14ac:dyDescent="0.2">
      <c r="D58969" s="343"/>
    </row>
    <row r="58970" spans="4:4" x14ac:dyDescent="0.2">
      <c r="D58970" s="343"/>
    </row>
    <row r="58971" spans="4:4" x14ac:dyDescent="0.2">
      <c r="D58971" s="343"/>
    </row>
    <row r="58972" spans="4:4" x14ac:dyDescent="0.2">
      <c r="D58972" s="343"/>
    </row>
    <row r="58973" spans="4:4" x14ac:dyDescent="0.2">
      <c r="D58973" s="343"/>
    </row>
    <row r="58974" spans="4:4" x14ac:dyDescent="0.2">
      <c r="D58974" s="343"/>
    </row>
    <row r="58975" spans="4:4" x14ac:dyDescent="0.2">
      <c r="D58975" s="343"/>
    </row>
    <row r="58976" spans="4:4" x14ac:dyDescent="0.2">
      <c r="D58976" s="343"/>
    </row>
    <row r="58977" spans="4:4" x14ac:dyDescent="0.2">
      <c r="D58977" s="343"/>
    </row>
    <row r="58978" spans="4:4" x14ac:dyDescent="0.2">
      <c r="D58978" s="343"/>
    </row>
    <row r="58979" spans="4:4" x14ac:dyDescent="0.2">
      <c r="D58979" s="343"/>
    </row>
    <row r="58980" spans="4:4" x14ac:dyDescent="0.2">
      <c r="D58980" s="343"/>
    </row>
    <row r="58981" spans="4:4" x14ac:dyDescent="0.2">
      <c r="D58981" s="343"/>
    </row>
    <row r="58982" spans="4:4" x14ac:dyDescent="0.2">
      <c r="D58982" s="343"/>
    </row>
    <row r="58983" spans="4:4" x14ac:dyDescent="0.2">
      <c r="D58983" s="343"/>
    </row>
    <row r="58984" spans="4:4" x14ac:dyDescent="0.2">
      <c r="D58984" s="343"/>
    </row>
    <row r="58985" spans="4:4" x14ac:dyDescent="0.2">
      <c r="D58985" s="343"/>
    </row>
    <row r="58986" spans="4:4" x14ac:dyDescent="0.2">
      <c r="D58986" s="343"/>
    </row>
    <row r="58987" spans="4:4" x14ac:dyDescent="0.2">
      <c r="D58987" s="343"/>
    </row>
    <row r="58988" spans="4:4" x14ac:dyDescent="0.2">
      <c r="D58988" s="343"/>
    </row>
    <row r="58989" spans="4:4" x14ac:dyDescent="0.2">
      <c r="D58989" s="343"/>
    </row>
    <row r="58990" spans="4:4" x14ac:dyDescent="0.2">
      <c r="D58990" s="343"/>
    </row>
    <row r="58991" spans="4:4" x14ac:dyDescent="0.2">
      <c r="D58991" s="343"/>
    </row>
    <row r="58992" spans="4:4" x14ac:dyDescent="0.2">
      <c r="D58992" s="343"/>
    </row>
    <row r="58993" spans="4:4" x14ac:dyDescent="0.2">
      <c r="D58993" s="343"/>
    </row>
    <row r="58994" spans="4:4" x14ac:dyDescent="0.2">
      <c r="D58994" s="343"/>
    </row>
    <row r="58995" spans="4:4" x14ac:dyDescent="0.2">
      <c r="D58995" s="343"/>
    </row>
    <row r="58996" spans="4:4" x14ac:dyDescent="0.2">
      <c r="D58996" s="343"/>
    </row>
    <row r="58997" spans="4:4" x14ac:dyDescent="0.2">
      <c r="D58997" s="343"/>
    </row>
    <row r="58998" spans="4:4" x14ac:dyDescent="0.2">
      <c r="D58998" s="343"/>
    </row>
    <row r="58999" spans="4:4" x14ac:dyDescent="0.2">
      <c r="D58999" s="343"/>
    </row>
    <row r="59000" spans="4:4" x14ac:dyDescent="0.2">
      <c r="D59000" s="343"/>
    </row>
    <row r="59001" spans="4:4" x14ac:dyDescent="0.2">
      <c r="D59001" s="343"/>
    </row>
    <row r="59002" spans="4:4" x14ac:dyDescent="0.2">
      <c r="D59002" s="343"/>
    </row>
    <row r="59003" spans="4:4" x14ac:dyDescent="0.2">
      <c r="D59003" s="343"/>
    </row>
    <row r="59004" spans="4:4" x14ac:dyDescent="0.2">
      <c r="D59004" s="343"/>
    </row>
    <row r="59005" spans="4:4" x14ac:dyDescent="0.2">
      <c r="D59005" s="343"/>
    </row>
    <row r="59006" spans="4:4" x14ac:dyDescent="0.2">
      <c r="D59006" s="343"/>
    </row>
    <row r="59007" spans="4:4" x14ac:dyDescent="0.2">
      <c r="D59007" s="343"/>
    </row>
    <row r="59008" spans="4:4" x14ac:dyDescent="0.2">
      <c r="D59008" s="343"/>
    </row>
    <row r="59009" spans="4:4" x14ac:dyDescent="0.2">
      <c r="D59009" s="343"/>
    </row>
    <row r="59010" spans="4:4" x14ac:dyDescent="0.2">
      <c r="D59010" s="343"/>
    </row>
    <row r="59011" spans="4:4" x14ac:dyDescent="0.2">
      <c r="D59011" s="343"/>
    </row>
    <row r="59012" spans="4:4" x14ac:dyDescent="0.2">
      <c r="D59012" s="343"/>
    </row>
    <row r="59013" spans="4:4" x14ac:dyDescent="0.2">
      <c r="D59013" s="343"/>
    </row>
    <row r="59014" spans="4:4" x14ac:dyDescent="0.2">
      <c r="D59014" s="343"/>
    </row>
    <row r="59015" spans="4:4" x14ac:dyDescent="0.2">
      <c r="D59015" s="343"/>
    </row>
    <row r="59016" spans="4:4" x14ac:dyDescent="0.2">
      <c r="D59016" s="343"/>
    </row>
    <row r="59017" spans="4:4" x14ac:dyDescent="0.2">
      <c r="D59017" s="343"/>
    </row>
    <row r="59018" spans="4:4" x14ac:dyDescent="0.2">
      <c r="D59018" s="343"/>
    </row>
    <row r="59019" spans="4:4" x14ac:dyDescent="0.2">
      <c r="D59019" s="343"/>
    </row>
    <row r="59020" spans="4:4" x14ac:dyDescent="0.2">
      <c r="D59020" s="343"/>
    </row>
    <row r="59021" spans="4:4" x14ac:dyDescent="0.2">
      <c r="D59021" s="343"/>
    </row>
    <row r="59022" spans="4:4" x14ac:dyDescent="0.2">
      <c r="D59022" s="343"/>
    </row>
    <row r="59023" spans="4:4" x14ac:dyDescent="0.2">
      <c r="D59023" s="343"/>
    </row>
    <row r="59024" spans="4:4" x14ac:dyDescent="0.2">
      <c r="D59024" s="343"/>
    </row>
    <row r="59025" spans="4:4" x14ac:dyDescent="0.2">
      <c r="D59025" s="343"/>
    </row>
    <row r="59026" spans="4:4" x14ac:dyDescent="0.2">
      <c r="D59026" s="343"/>
    </row>
    <row r="59027" spans="4:4" x14ac:dyDescent="0.2">
      <c r="D59027" s="343"/>
    </row>
    <row r="59028" spans="4:4" x14ac:dyDescent="0.2">
      <c r="D59028" s="343"/>
    </row>
    <row r="59029" spans="4:4" x14ac:dyDescent="0.2">
      <c r="D59029" s="343"/>
    </row>
    <row r="59030" spans="4:4" x14ac:dyDescent="0.2">
      <c r="D59030" s="343"/>
    </row>
    <row r="59031" spans="4:4" x14ac:dyDescent="0.2">
      <c r="D59031" s="343"/>
    </row>
    <row r="59032" spans="4:4" x14ac:dyDescent="0.2">
      <c r="D59032" s="343"/>
    </row>
    <row r="59033" spans="4:4" x14ac:dyDescent="0.2">
      <c r="D59033" s="343"/>
    </row>
    <row r="59034" spans="4:4" x14ac:dyDescent="0.2">
      <c r="D59034" s="343"/>
    </row>
    <row r="59035" spans="4:4" x14ac:dyDescent="0.2">
      <c r="D59035" s="343"/>
    </row>
    <row r="59036" spans="4:4" x14ac:dyDescent="0.2">
      <c r="D59036" s="343"/>
    </row>
    <row r="59037" spans="4:4" x14ac:dyDescent="0.2">
      <c r="D59037" s="343"/>
    </row>
    <row r="59038" spans="4:4" x14ac:dyDescent="0.2">
      <c r="D59038" s="343"/>
    </row>
    <row r="59039" spans="4:4" x14ac:dyDescent="0.2">
      <c r="D59039" s="343"/>
    </row>
    <row r="59040" spans="4:4" x14ac:dyDescent="0.2">
      <c r="D59040" s="343"/>
    </row>
    <row r="59041" spans="4:4" x14ac:dyDescent="0.2">
      <c r="D59041" s="343"/>
    </row>
    <row r="59042" spans="4:4" x14ac:dyDescent="0.2">
      <c r="D59042" s="343"/>
    </row>
    <row r="59043" spans="4:4" x14ac:dyDescent="0.2">
      <c r="D59043" s="343"/>
    </row>
    <row r="59044" spans="4:4" x14ac:dyDescent="0.2">
      <c r="D59044" s="343"/>
    </row>
    <row r="59045" spans="4:4" x14ac:dyDescent="0.2">
      <c r="D59045" s="343"/>
    </row>
    <row r="59046" spans="4:4" x14ac:dyDescent="0.2">
      <c r="D59046" s="343"/>
    </row>
    <row r="59047" spans="4:4" x14ac:dyDescent="0.2">
      <c r="D59047" s="343"/>
    </row>
    <row r="59048" spans="4:4" x14ac:dyDescent="0.2">
      <c r="D59048" s="343"/>
    </row>
    <row r="59049" spans="4:4" x14ac:dyDescent="0.2">
      <c r="D59049" s="343"/>
    </row>
    <row r="59050" spans="4:4" x14ac:dyDescent="0.2">
      <c r="D59050" s="343"/>
    </row>
    <row r="59051" spans="4:4" x14ac:dyDescent="0.2">
      <c r="D59051" s="343"/>
    </row>
    <row r="59052" spans="4:4" x14ac:dyDescent="0.2">
      <c r="D59052" s="343"/>
    </row>
    <row r="59053" spans="4:4" x14ac:dyDescent="0.2">
      <c r="D59053" s="343"/>
    </row>
    <row r="59054" spans="4:4" x14ac:dyDescent="0.2">
      <c r="D59054" s="343"/>
    </row>
    <row r="59055" spans="4:4" x14ac:dyDescent="0.2">
      <c r="D59055" s="343"/>
    </row>
    <row r="59056" spans="4:4" x14ac:dyDescent="0.2">
      <c r="D59056" s="343"/>
    </row>
    <row r="59057" spans="4:4" x14ac:dyDescent="0.2">
      <c r="D59057" s="343"/>
    </row>
    <row r="59058" spans="4:4" x14ac:dyDescent="0.2">
      <c r="D59058" s="343"/>
    </row>
    <row r="59059" spans="4:4" x14ac:dyDescent="0.2">
      <c r="D59059" s="343"/>
    </row>
    <row r="59060" spans="4:4" x14ac:dyDescent="0.2">
      <c r="D59060" s="343"/>
    </row>
    <row r="59061" spans="4:4" x14ac:dyDescent="0.2">
      <c r="D59061" s="343"/>
    </row>
    <row r="59062" spans="4:4" x14ac:dyDescent="0.2">
      <c r="D59062" s="343"/>
    </row>
    <row r="59063" spans="4:4" x14ac:dyDescent="0.2">
      <c r="D59063" s="343"/>
    </row>
    <row r="59064" spans="4:4" x14ac:dyDescent="0.2">
      <c r="D59064" s="343"/>
    </row>
    <row r="59065" spans="4:4" x14ac:dyDescent="0.2">
      <c r="D59065" s="343"/>
    </row>
    <row r="59066" spans="4:4" x14ac:dyDescent="0.2">
      <c r="D59066" s="343"/>
    </row>
    <row r="59067" spans="4:4" x14ac:dyDescent="0.2">
      <c r="D59067" s="343"/>
    </row>
    <row r="59068" spans="4:4" x14ac:dyDescent="0.2">
      <c r="D59068" s="343"/>
    </row>
    <row r="59069" spans="4:4" x14ac:dyDescent="0.2">
      <c r="D59069" s="343"/>
    </row>
    <row r="59070" spans="4:4" x14ac:dyDescent="0.2">
      <c r="D59070" s="343"/>
    </row>
    <row r="59071" spans="4:4" x14ac:dyDescent="0.2">
      <c r="D59071" s="343"/>
    </row>
    <row r="59072" spans="4:4" x14ac:dyDescent="0.2">
      <c r="D59072" s="343"/>
    </row>
    <row r="59073" spans="4:4" x14ac:dyDescent="0.2">
      <c r="D59073" s="343"/>
    </row>
    <row r="59074" spans="4:4" x14ac:dyDescent="0.2">
      <c r="D59074" s="343"/>
    </row>
    <row r="59075" spans="4:4" x14ac:dyDescent="0.2">
      <c r="D59075" s="343"/>
    </row>
    <row r="59076" spans="4:4" x14ac:dyDescent="0.2">
      <c r="D59076" s="343"/>
    </row>
    <row r="59077" spans="4:4" x14ac:dyDescent="0.2">
      <c r="D59077" s="343"/>
    </row>
    <row r="59078" spans="4:4" x14ac:dyDescent="0.2">
      <c r="D59078" s="343"/>
    </row>
    <row r="59079" spans="4:4" x14ac:dyDescent="0.2">
      <c r="D59079" s="343"/>
    </row>
    <row r="59080" spans="4:4" x14ac:dyDescent="0.2">
      <c r="D59080" s="343"/>
    </row>
    <row r="59081" spans="4:4" x14ac:dyDescent="0.2">
      <c r="D59081" s="343"/>
    </row>
    <row r="59082" spans="4:4" x14ac:dyDescent="0.2">
      <c r="D59082" s="343"/>
    </row>
    <row r="59083" spans="4:4" x14ac:dyDescent="0.2">
      <c r="D59083" s="343"/>
    </row>
    <row r="59084" spans="4:4" x14ac:dyDescent="0.2">
      <c r="D59084" s="343"/>
    </row>
    <row r="59085" spans="4:4" x14ac:dyDescent="0.2">
      <c r="D59085" s="343"/>
    </row>
    <row r="59086" spans="4:4" x14ac:dyDescent="0.2">
      <c r="D59086" s="343"/>
    </row>
    <row r="59087" spans="4:4" x14ac:dyDescent="0.2">
      <c r="D59087" s="343"/>
    </row>
    <row r="59088" spans="4:4" x14ac:dyDescent="0.2">
      <c r="D59088" s="343"/>
    </row>
    <row r="59089" spans="4:4" x14ac:dyDescent="0.2">
      <c r="D59089" s="343"/>
    </row>
    <row r="59090" spans="4:4" x14ac:dyDescent="0.2">
      <c r="D59090" s="343"/>
    </row>
    <row r="59091" spans="4:4" x14ac:dyDescent="0.2">
      <c r="D59091" s="343"/>
    </row>
    <row r="59092" spans="4:4" x14ac:dyDescent="0.2">
      <c r="D59092" s="343"/>
    </row>
    <row r="59093" spans="4:4" x14ac:dyDescent="0.2">
      <c r="D59093" s="343"/>
    </row>
    <row r="59094" spans="4:4" x14ac:dyDescent="0.2">
      <c r="D59094" s="343"/>
    </row>
    <row r="59095" spans="4:4" x14ac:dyDescent="0.2">
      <c r="D59095" s="343"/>
    </row>
    <row r="59096" spans="4:4" x14ac:dyDescent="0.2">
      <c r="D59096" s="343"/>
    </row>
    <row r="59097" spans="4:4" x14ac:dyDescent="0.2">
      <c r="D59097" s="343"/>
    </row>
    <row r="59098" spans="4:4" x14ac:dyDescent="0.2">
      <c r="D59098" s="343"/>
    </row>
    <row r="59099" spans="4:4" x14ac:dyDescent="0.2">
      <c r="D59099" s="343"/>
    </row>
    <row r="59100" spans="4:4" x14ac:dyDescent="0.2">
      <c r="D59100" s="343"/>
    </row>
    <row r="59101" spans="4:4" x14ac:dyDescent="0.2">
      <c r="D59101" s="343"/>
    </row>
    <row r="59102" spans="4:4" x14ac:dyDescent="0.2">
      <c r="D59102" s="343"/>
    </row>
    <row r="59103" spans="4:4" x14ac:dyDescent="0.2">
      <c r="D59103" s="343"/>
    </row>
    <row r="59104" spans="4:4" x14ac:dyDescent="0.2">
      <c r="D59104" s="343"/>
    </row>
    <row r="59105" spans="4:4" x14ac:dyDescent="0.2">
      <c r="D59105" s="343"/>
    </row>
    <row r="59106" spans="4:4" x14ac:dyDescent="0.2">
      <c r="D59106" s="343"/>
    </row>
    <row r="59107" spans="4:4" x14ac:dyDescent="0.2">
      <c r="D59107" s="343"/>
    </row>
    <row r="59108" spans="4:4" x14ac:dyDescent="0.2">
      <c r="D59108" s="343"/>
    </row>
    <row r="59109" spans="4:4" x14ac:dyDescent="0.2">
      <c r="D59109" s="343"/>
    </row>
    <row r="59110" spans="4:4" x14ac:dyDescent="0.2">
      <c r="D59110" s="343"/>
    </row>
    <row r="59111" spans="4:4" x14ac:dyDescent="0.2">
      <c r="D59111" s="343"/>
    </row>
    <row r="59112" spans="4:4" x14ac:dyDescent="0.2">
      <c r="D59112" s="343"/>
    </row>
    <row r="59113" spans="4:4" x14ac:dyDescent="0.2">
      <c r="D59113" s="343"/>
    </row>
    <row r="59114" spans="4:4" x14ac:dyDescent="0.2">
      <c r="D59114" s="343"/>
    </row>
    <row r="59115" spans="4:4" x14ac:dyDescent="0.2">
      <c r="D59115" s="343"/>
    </row>
    <row r="59116" spans="4:4" x14ac:dyDescent="0.2">
      <c r="D59116" s="343"/>
    </row>
    <row r="59117" spans="4:4" x14ac:dyDescent="0.2">
      <c r="D59117" s="343"/>
    </row>
    <row r="59118" spans="4:4" x14ac:dyDescent="0.2">
      <c r="D59118" s="343"/>
    </row>
    <row r="59119" spans="4:4" x14ac:dyDescent="0.2">
      <c r="D59119" s="343"/>
    </row>
    <row r="59120" spans="4:4" x14ac:dyDescent="0.2">
      <c r="D59120" s="343"/>
    </row>
    <row r="59121" spans="4:4" x14ac:dyDescent="0.2">
      <c r="D59121" s="343"/>
    </row>
    <row r="59122" spans="4:4" x14ac:dyDescent="0.2">
      <c r="D59122" s="343"/>
    </row>
    <row r="59123" spans="4:4" x14ac:dyDescent="0.2">
      <c r="D59123" s="343"/>
    </row>
    <row r="59124" spans="4:4" x14ac:dyDescent="0.2">
      <c r="D59124" s="343"/>
    </row>
    <row r="59125" spans="4:4" x14ac:dyDescent="0.2">
      <c r="D59125" s="343"/>
    </row>
    <row r="59126" spans="4:4" x14ac:dyDescent="0.2">
      <c r="D59126" s="343"/>
    </row>
    <row r="59127" spans="4:4" x14ac:dyDescent="0.2">
      <c r="D59127" s="343"/>
    </row>
    <row r="59128" spans="4:4" x14ac:dyDescent="0.2">
      <c r="D59128" s="343"/>
    </row>
    <row r="59129" spans="4:4" x14ac:dyDescent="0.2">
      <c r="D59129" s="343"/>
    </row>
    <row r="59130" spans="4:4" x14ac:dyDescent="0.2">
      <c r="D59130" s="343"/>
    </row>
    <row r="59131" spans="4:4" x14ac:dyDescent="0.2">
      <c r="D59131" s="343"/>
    </row>
    <row r="59132" spans="4:4" x14ac:dyDescent="0.2">
      <c r="D59132" s="343"/>
    </row>
    <row r="59133" spans="4:4" x14ac:dyDescent="0.2">
      <c r="D59133" s="343"/>
    </row>
    <row r="59134" spans="4:4" x14ac:dyDescent="0.2">
      <c r="D59134" s="343"/>
    </row>
    <row r="59135" spans="4:4" x14ac:dyDescent="0.2">
      <c r="D59135" s="343"/>
    </row>
    <row r="59136" spans="4:4" x14ac:dyDescent="0.2">
      <c r="D59136" s="343"/>
    </row>
    <row r="59137" spans="4:4" x14ac:dyDescent="0.2">
      <c r="D59137" s="343"/>
    </row>
    <row r="59138" spans="4:4" x14ac:dyDescent="0.2">
      <c r="D59138" s="343"/>
    </row>
    <row r="59139" spans="4:4" x14ac:dyDescent="0.2">
      <c r="D59139" s="343"/>
    </row>
    <row r="59140" spans="4:4" x14ac:dyDescent="0.2">
      <c r="D59140" s="343"/>
    </row>
    <row r="59141" spans="4:4" x14ac:dyDescent="0.2">
      <c r="D59141" s="343"/>
    </row>
    <row r="59142" spans="4:4" x14ac:dyDescent="0.2">
      <c r="D59142" s="343"/>
    </row>
    <row r="59143" spans="4:4" x14ac:dyDescent="0.2">
      <c r="D59143" s="343"/>
    </row>
    <row r="59144" spans="4:4" x14ac:dyDescent="0.2">
      <c r="D59144" s="343"/>
    </row>
    <row r="59145" spans="4:4" x14ac:dyDescent="0.2">
      <c r="D59145" s="343"/>
    </row>
    <row r="59146" spans="4:4" x14ac:dyDescent="0.2">
      <c r="D59146" s="343"/>
    </row>
    <row r="59147" spans="4:4" x14ac:dyDescent="0.2">
      <c r="D59147" s="343"/>
    </row>
    <row r="59148" spans="4:4" x14ac:dyDescent="0.2">
      <c r="D59148" s="343"/>
    </row>
    <row r="59149" spans="4:4" x14ac:dyDescent="0.2">
      <c r="D59149" s="343"/>
    </row>
    <row r="59150" spans="4:4" x14ac:dyDescent="0.2">
      <c r="D59150" s="343"/>
    </row>
    <row r="59151" spans="4:4" x14ac:dyDescent="0.2">
      <c r="D59151" s="343"/>
    </row>
    <row r="59152" spans="4:4" x14ac:dyDescent="0.2">
      <c r="D59152" s="343"/>
    </row>
    <row r="59153" spans="4:4" x14ac:dyDescent="0.2">
      <c r="D59153" s="343"/>
    </row>
    <row r="59154" spans="4:4" x14ac:dyDescent="0.2">
      <c r="D59154" s="343"/>
    </row>
    <row r="59155" spans="4:4" x14ac:dyDescent="0.2">
      <c r="D59155" s="343"/>
    </row>
    <row r="59156" spans="4:4" x14ac:dyDescent="0.2">
      <c r="D59156" s="343"/>
    </row>
    <row r="59157" spans="4:4" x14ac:dyDescent="0.2">
      <c r="D59157" s="343"/>
    </row>
    <row r="59158" spans="4:4" x14ac:dyDescent="0.2">
      <c r="D59158" s="343"/>
    </row>
    <row r="59159" spans="4:4" x14ac:dyDescent="0.2">
      <c r="D59159" s="343"/>
    </row>
    <row r="59160" spans="4:4" x14ac:dyDescent="0.2">
      <c r="D59160" s="343"/>
    </row>
    <row r="59161" spans="4:4" x14ac:dyDescent="0.2">
      <c r="D59161" s="343"/>
    </row>
    <row r="59162" spans="4:4" x14ac:dyDescent="0.2">
      <c r="D59162" s="343"/>
    </row>
    <row r="59163" spans="4:4" x14ac:dyDescent="0.2">
      <c r="D59163" s="343"/>
    </row>
    <row r="59164" spans="4:4" x14ac:dyDescent="0.2">
      <c r="D59164" s="343"/>
    </row>
    <row r="59165" spans="4:4" x14ac:dyDescent="0.2">
      <c r="D59165" s="343"/>
    </row>
    <row r="59166" spans="4:4" x14ac:dyDescent="0.2">
      <c r="D59166" s="343"/>
    </row>
    <row r="59167" spans="4:4" x14ac:dyDescent="0.2">
      <c r="D59167" s="343"/>
    </row>
    <row r="59168" spans="4:4" x14ac:dyDescent="0.2">
      <c r="D59168" s="343"/>
    </row>
    <row r="59169" spans="4:4" x14ac:dyDescent="0.2">
      <c r="D59169" s="343"/>
    </row>
    <row r="59170" spans="4:4" x14ac:dyDescent="0.2">
      <c r="D59170" s="343"/>
    </row>
    <row r="59171" spans="4:4" x14ac:dyDescent="0.2">
      <c r="D59171" s="343"/>
    </row>
    <row r="59172" spans="4:4" x14ac:dyDescent="0.2">
      <c r="D59172" s="343"/>
    </row>
    <row r="59173" spans="4:4" x14ac:dyDescent="0.2">
      <c r="D59173" s="343"/>
    </row>
    <row r="59174" spans="4:4" x14ac:dyDescent="0.2">
      <c r="D59174" s="343"/>
    </row>
    <row r="59175" spans="4:4" x14ac:dyDescent="0.2">
      <c r="D59175" s="343"/>
    </row>
    <row r="59176" spans="4:4" x14ac:dyDescent="0.2">
      <c r="D59176" s="343"/>
    </row>
    <row r="59177" spans="4:4" x14ac:dyDescent="0.2">
      <c r="D59177" s="343"/>
    </row>
    <row r="59178" spans="4:4" x14ac:dyDescent="0.2">
      <c r="D59178" s="343"/>
    </row>
    <row r="59179" spans="4:4" x14ac:dyDescent="0.2">
      <c r="D59179" s="343"/>
    </row>
    <row r="59180" spans="4:4" x14ac:dyDescent="0.2">
      <c r="D59180" s="343"/>
    </row>
    <row r="59181" spans="4:4" x14ac:dyDescent="0.2">
      <c r="D59181" s="343"/>
    </row>
    <row r="59182" spans="4:4" x14ac:dyDescent="0.2">
      <c r="D59182" s="343"/>
    </row>
    <row r="59183" spans="4:4" x14ac:dyDescent="0.2">
      <c r="D59183" s="343"/>
    </row>
    <row r="59184" spans="4:4" x14ac:dyDescent="0.2">
      <c r="D59184" s="343"/>
    </row>
    <row r="59185" spans="4:4" x14ac:dyDescent="0.2">
      <c r="D59185" s="343"/>
    </row>
    <row r="59186" spans="4:4" x14ac:dyDescent="0.2">
      <c r="D59186" s="343"/>
    </row>
    <row r="59187" spans="4:4" x14ac:dyDescent="0.2">
      <c r="D59187" s="343"/>
    </row>
    <row r="59188" spans="4:4" x14ac:dyDescent="0.2">
      <c r="D59188" s="343"/>
    </row>
    <row r="59189" spans="4:4" x14ac:dyDescent="0.2">
      <c r="D59189" s="343"/>
    </row>
    <row r="59190" spans="4:4" x14ac:dyDescent="0.2">
      <c r="D59190" s="343"/>
    </row>
    <row r="59191" spans="4:4" x14ac:dyDescent="0.2">
      <c r="D59191" s="343"/>
    </row>
    <row r="59192" spans="4:4" x14ac:dyDescent="0.2">
      <c r="D59192" s="343"/>
    </row>
    <row r="59193" spans="4:4" x14ac:dyDescent="0.2">
      <c r="D59193" s="343"/>
    </row>
    <row r="59194" spans="4:4" x14ac:dyDescent="0.2">
      <c r="D59194" s="343"/>
    </row>
    <row r="59195" spans="4:4" x14ac:dyDescent="0.2">
      <c r="D59195" s="343"/>
    </row>
    <row r="59196" spans="4:4" x14ac:dyDescent="0.2">
      <c r="D59196" s="343"/>
    </row>
    <row r="59197" spans="4:4" x14ac:dyDescent="0.2">
      <c r="D59197" s="343"/>
    </row>
    <row r="59198" spans="4:4" x14ac:dyDescent="0.2">
      <c r="D59198" s="343"/>
    </row>
    <row r="59199" spans="4:4" x14ac:dyDescent="0.2">
      <c r="D59199" s="343"/>
    </row>
    <row r="59200" spans="4:4" x14ac:dyDescent="0.2">
      <c r="D59200" s="343"/>
    </row>
    <row r="59201" spans="4:4" x14ac:dyDescent="0.2">
      <c r="D59201" s="343"/>
    </row>
    <row r="59202" spans="4:4" x14ac:dyDescent="0.2">
      <c r="D59202" s="343"/>
    </row>
    <row r="59203" spans="4:4" x14ac:dyDescent="0.2">
      <c r="D59203" s="343"/>
    </row>
    <row r="59204" spans="4:4" x14ac:dyDescent="0.2">
      <c r="D59204" s="343"/>
    </row>
    <row r="59205" spans="4:4" x14ac:dyDescent="0.2">
      <c r="D59205" s="343"/>
    </row>
    <row r="59206" spans="4:4" x14ac:dyDescent="0.2">
      <c r="D59206" s="343"/>
    </row>
    <row r="59207" spans="4:4" x14ac:dyDescent="0.2">
      <c r="D59207" s="343"/>
    </row>
    <row r="59208" spans="4:4" x14ac:dyDescent="0.2">
      <c r="D59208" s="343"/>
    </row>
    <row r="59209" spans="4:4" x14ac:dyDescent="0.2">
      <c r="D59209" s="343"/>
    </row>
    <row r="59210" spans="4:4" x14ac:dyDescent="0.2">
      <c r="D59210" s="343"/>
    </row>
    <row r="59211" spans="4:4" x14ac:dyDescent="0.2">
      <c r="D59211" s="343"/>
    </row>
    <row r="59212" spans="4:4" x14ac:dyDescent="0.2">
      <c r="D59212" s="343"/>
    </row>
    <row r="59213" spans="4:4" x14ac:dyDescent="0.2">
      <c r="D59213" s="343"/>
    </row>
    <row r="59214" spans="4:4" x14ac:dyDescent="0.2">
      <c r="D59214" s="343"/>
    </row>
    <row r="59215" spans="4:4" x14ac:dyDescent="0.2">
      <c r="D59215" s="343"/>
    </row>
    <row r="59216" spans="4:4" x14ac:dyDescent="0.2">
      <c r="D59216" s="343"/>
    </row>
    <row r="59217" spans="4:4" x14ac:dyDescent="0.2">
      <c r="D59217" s="343"/>
    </row>
    <row r="59218" spans="4:4" x14ac:dyDescent="0.2">
      <c r="D59218" s="343"/>
    </row>
    <row r="59219" spans="4:4" x14ac:dyDescent="0.2">
      <c r="D59219" s="343"/>
    </row>
    <row r="59220" spans="4:4" x14ac:dyDescent="0.2">
      <c r="D59220" s="343"/>
    </row>
    <row r="59221" spans="4:4" x14ac:dyDescent="0.2">
      <c r="D59221" s="343"/>
    </row>
    <row r="59222" spans="4:4" x14ac:dyDescent="0.2">
      <c r="D59222" s="343"/>
    </row>
    <row r="59223" spans="4:4" x14ac:dyDescent="0.2">
      <c r="D59223" s="343"/>
    </row>
    <row r="59224" spans="4:4" x14ac:dyDescent="0.2">
      <c r="D59224" s="343"/>
    </row>
    <row r="59225" spans="4:4" x14ac:dyDescent="0.2">
      <c r="D59225" s="343"/>
    </row>
    <row r="59226" spans="4:4" x14ac:dyDescent="0.2">
      <c r="D59226" s="343"/>
    </row>
    <row r="59227" spans="4:4" x14ac:dyDescent="0.2">
      <c r="D59227" s="343"/>
    </row>
    <row r="59228" spans="4:4" x14ac:dyDescent="0.2">
      <c r="D59228" s="343"/>
    </row>
    <row r="59229" spans="4:4" x14ac:dyDescent="0.2">
      <c r="D59229" s="343"/>
    </row>
    <row r="59230" spans="4:4" x14ac:dyDescent="0.2">
      <c r="D59230" s="343"/>
    </row>
    <row r="59231" spans="4:4" x14ac:dyDescent="0.2">
      <c r="D59231" s="343"/>
    </row>
    <row r="59232" spans="4:4" x14ac:dyDescent="0.2">
      <c r="D59232" s="343"/>
    </row>
    <row r="59233" spans="4:4" x14ac:dyDescent="0.2">
      <c r="D59233" s="343"/>
    </row>
    <row r="59234" spans="4:4" x14ac:dyDescent="0.2">
      <c r="D59234" s="343"/>
    </row>
    <row r="59235" spans="4:4" x14ac:dyDescent="0.2">
      <c r="D59235" s="343"/>
    </row>
    <row r="59236" spans="4:4" x14ac:dyDescent="0.2">
      <c r="D59236" s="343"/>
    </row>
    <row r="59237" spans="4:4" x14ac:dyDescent="0.2">
      <c r="D59237" s="343"/>
    </row>
    <row r="59238" spans="4:4" x14ac:dyDescent="0.2">
      <c r="D59238" s="343"/>
    </row>
    <row r="59239" spans="4:4" x14ac:dyDescent="0.2">
      <c r="D59239" s="343"/>
    </row>
    <row r="59240" spans="4:4" x14ac:dyDescent="0.2">
      <c r="D59240" s="343"/>
    </row>
    <row r="59241" spans="4:4" x14ac:dyDescent="0.2">
      <c r="D59241" s="343"/>
    </row>
    <row r="59242" spans="4:4" x14ac:dyDescent="0.2">
      <c r="D59242" s="343"/>
    </row>
    <row r="59243" spans="4:4" x14ac:dyDescent="0.2">
      <c r="D59243" s="343"/>
    </row>
    <row r="59244" spans="4:4" x14ac:dyDescent="0.2">
      <c r="D59244" s="343"/>
    </row>
    <row r="59245" spans="4:4" x14ac:dyDescent="0.2">
      <c r="D59245" s="343"/>
    </row>
    <row r="59246" spans="4:4" x14ac:dyDescent="0.2">
      <c r="D59246" s="343"/>
    </row>
    <row r="59247" spans="4:4" x14ac:dyDescent="0.2">
      <c r="D59247" s="343"/>
    </row>
    <row r="59248" spans="4:4" x14ac:dyDescent="0.2">
      <c r="D59248" s="343"/>
    </row>
    <row r="59249" spans="4:4" x14ac:dyDescent="0.2">
      <c r="D59249" s="343"/>
    </row>
    <row r="59250" spans="4:4" x14ac:dyDescent="0.2">
      <c r="D59250" s="343"/>
    </row>
    <row r="59251" spans="4:4" x14ac:dyDescent="0.2">
      <c r="D59251" s="343"/>
    </row>
    <row r="59252" spans="4:4" x14ac:dyDescent="0.2">
      <c r="D59252" s="343"/>
    </row>
    <row r="59253" spans="4:4" x14ac:dyDescent="0.2">
      <c r="D59253" s="343"/>
    </row>
    <row r="59254" spans="4:4" x14ac:dyDescent="0.2">
      <c r="D59254" s="343"/>
    </row>
    <row r="59255" spans="4:4" x14ac:dyDescent="0.2">
      <c r="D59255" s="343"/>
    </row>
    <row r="59256" spans="4:4" x14ac:dyDescent="0.2">
      <c r="D59256" s="343"/>
    </row>
    <row r="59257" spans="4:4" x14ac:dyDescent="0.2">
      <c r="D59257" s="343"/>
    </row>
    <row r="59258" spans="4:4" x14ac:dyDescent="0.2">
      <c r="D59258" s="343"/>
    </row>
    <row r="59259" spans="4:4" x14ac:dyDescent="0.2">
      <c r="D59259" s="343"/>
    </row>
    <row r="59260" spans="4:4" x14ac:dyDescent="0.2">
      <c r="D59260" s="343"/>
    </row>
    <row r="59261" spans="4:4" x14ac:dyDescent="0.2">
      <c r="D59261" s="343"/>
    </row>
    <row r="59262" spans="4:4" x14ac:dyDescent="0.2">
      <c r="D59262" s="343"/>
    </row>
    <row r="59263" spans="4:4" x14ac:dyDescent="0.2">
      <c r="D59263" s="343"/>
    </row>
    <row r="59264" spans="4:4" x14ac:dyDescent="0.2">
      <c r="D59264" s="343"/>
    </row>
    <row r="59265" spans="4:4" x14ac:dyDescent="0.2">
      <c r="D59265" s="343"/>
    </row>
    <row r="59266" spans="4:4" x14ac:dyDescent="0.2">
      <c r="D59266" s="343"/>
    </row>
    <row r="59267" spans="4:4" x14ac:dyDescent="0.2">
      <c r="D59267" s="343"/>
    </row>
    <row r="59268" spans="4:4" x14ac:dyDescent="0.2">
      <c r="D59268" s="343"/>
    </row>
    <row r="59269" spans="4:4" x14ac:dyDescent="0.2">
      <c r="D59269" s="343"/>
    </row>
    <row r="59270" spans="4:4" x14ac:dyDescent="0.2">
      <c r="D59270" s="343"/>
    </row>
    <row r="59271" spans="4:4" x14ac:dyDescent="0.2">
      <c r="D59271" s="343"/>
    </row>
    <row r="59272" spans="4:4" x14ac:dyDescent="0.2">
      <c r="D59272" s="343"/>
    </row>
    <row r="59273" spans="4:4" x14ac:dyDescent="0.2">
      <c r="D59273" s="343"/>
    </row>
    <row r="59274" spans="4:4" x14ac:dyDescent="0.2">
      <c r="D59274" s="343"/>
    </row>
    <row r="59275" spans="4:4" x14ac:dyDescent="0.2">
      <c r="D59275" s="343"/>
    </row>
    <row r="59276" spans="4:4" x14ac:dyDescent="0.2">
      <c r="D59276" s="343"/>
    </row>
    <row r="59277" spans="4:4" x14ac:dyDescent="0.2">
      <c r="D59277" s="343"/>
    </row>
    <row r="59278" spans="4:4" x14ac:dyDescent="0.2">
      <c r="D59278" s="343"/>
    </row>
    <row r="59279" spans="4:4" x14ac:dyDescent="0.2">
      <c r="D59279" s="343"/>
    </row>
    <row r="59280" spans="4:4" x14ac:dyDescent="0.2">
      <c r="D59280" s="343"/>
    </row>
    <row r="59281" spans="4:4" x14ac:dyDescent="0.2">
      <c r="D59281" s="343"/>
    </row>
    <row r="59282" spans="4:4" x14ac:dyDescent="0.2">
      <c r="D59282" s="343"/>
    </row>
    <row r="59283" spans="4:4" x14ac:dyDescent="0.2">
      <c r="D59283" s="343"/>
    </row>
    <row r="59284" spans="4:4" x14ac:dyDescent="0.2">
      <c r="D59284" s="343"/>
    </row>
    <row r="59285" spans="4:4" x14ac:dyDescent="0.2">
      <c r="D59285" s="343"/>
    </row>
    <row r="59286" spans="4:4" x14ac:dyDescent="0.2">
      <c r="D59286" s="343"/>
    </row>
    <row r="59287" spans="4:4" x14ac:dyDescent="0.2">
      <c r="D59287" s="343"/>
    </row>
    <row r="59288" spans="4:4" x14ac:dyDescent="0.2">
      <c r="D59288" s="343"/>
    </row>
    <row r="59289" spans="4:4" x14ac:dyDescent="0.2">
      <c r="D59289" s="343"/>
    </row>
    <row r="59290" spans="4:4" x14ac:dyDescent="0.2">
      <c r="D59290" s="343"/>
    </row>
    <row r="59291" spans="4:4" x14ac:dyDescent="0.2">
      <c r="D59291" s="343"/>
    </row>
    <row r="59292" spans="4:4" x14ac:dyDescent="0.2">
      <c r="D59292" s="343"/>
    </row>
    <row r="59293" spans="4:4" x14ac:dyDescent="0.2">
      <c r="D59293" s="343"/>
    </row>
    <row r="59294" spans="4:4" x14ac:dyDescent="0.2">
      <c r="D59294" s="343"/>
    </row>
    <row r="59295" spans="4:4" x14ac:dyDescent="0.2">
      <c r="D59295" s="343"/>
    </row>
    <row r="59296" spans="4:4" x14ac:dyDescent="0.2">
      <c r="D59296" s="343"/>
    </row>
    <row r="59297" spans="4:4" x14ac:dyDescent="0.2">
      <c r="D59297" s="343"/>
    </row>
    <row r="59298" spans="4:4" x14ac:dyDescent="0.2">
      <c r="D59298" s="343"/>
    </row>
    <row r="59299" spans="4:4" x14ac:dyDescent="0.2">
      <c r="D59299" s="343"/>
    </row>
    <row r="59300" spans="4:4" x14ac:dyDescent="0.2">
      <c r="D59300" s="343"/>
    </row>
    <row r="59301" spans="4:4" x14ac:dyDescent="0.2">
      <c r="D59301" s="343"/>
    </row>
    <row r="59302" spans="4:4" x14ac:dyDescent="0.2">
      <c r="D59302" s="343"/>
    </row>
    <row r="59303" spans="4:4" x14ac:dyDescent="0.2">
      <c r="D59303" s="343"/>
    </row>
    <row r="59304" spans="4:4" x14ac:dyDescent="0.2">
      <c r="D59304" s="343"/>
    </row>
    <row r="59305" spans="4:4" x14ac:dyDescent="0.2">
      <c r="D59305" s="343"/>
    </row>
    <row r="59306" spans="4:4" x14ac:dyDescent="0.2">
      <c r="D59306" s="343"/>
    </row>
    <row r="59307" spans="4:4" x14ac:dyDescent="0.2">
      <c r="D59307" s="343"/>
    </row>
    <row r="59308" spans="4:4" x14ac:dyDescent="0.2">
      <c r="D59308" s="343"/>
    </row>
    <row r="59309" spans="4:4" x14ac:dyDescent="0.2">
      <c r="D59309" s="343"/>
    </row>
    <row r="59310" spans="4:4" x14ac:dyDescent="0.2">
      <c r="D59310" s="343"/>
    </row>
    <row r="59311" spans="4:4" x14ac:dyDescent="0.2">
      <c r="D59311" s="343"/>
    </row>
    <row r="59312" spans="4:4" x14ac:dyDescent="0.2">
      <c r="D59312" s="343"/>
    </row>
    <row r="59313" spans="4:4" x14ac:dyDescent="0.2">
      <c r="D59313" s="343"/>
    </row>
    <row r="59314" spans="4:4" x14ac:dyDescent="0.2">
      <c r="D59314" s="343"/>
    </row>
    <row r="59315" spans="4:4" x14ac:dyDescent="0.2">
      <c r="D59315" s="343"/>
    </row>
    <row r="59316" spans="4:4" x14ac:dyDescent="0.2">
      <c r="D59316" s="343"/>
    </row>
    <row r="59317" spans="4:4" x14ac:dyDescent="0.2">
      <c r="D59317" s="343"/>
    </row>
    <row r="59318" spans="4:4" x14ac:dyDescent="0.2">
      <c r="D59318" s="343"/>
    </row>
    <row r="59319" spans="4:4" x14ac:dyDescent="0.2">
      <c r="D59319" s="343"/>
    </row>
    <row r="59320" spans="4:4" x14ac:dyDescent="0.2">
      <c r="D59320" s="343"/>
    </row>
    <row r="59321" spans="4:4" x14ac:dyDescent="0.2">
      <c r="D59321" s="343"/>
    </row>
    <row r="59322" spans="4:4" x14ac:dyDescent="0.2">
      <c r="D59322" s="343"/>
    </row>
    <row r="59323" spans="4:4" x14ac:dyDescent="0.2">
      <c r="D59323" s="343"/>
    </row>
    <row r="59324" spans="4:4" x14ac:dyDescent="0.2">
      <c r="D59324" s="343"/>
    </row>
    <row r="59325" spans="4:4" x14ac:dyDescent="0.2">
      <c r="D59325" s="343"/>
    </row>
    <row r="59326" spans="4:4" x14ac:dyDescent="0.2">
      <c r="D59326" s="343"/>
    </row>
    <row r="59327" spans="4:4" x14ac:dyDescent="0.2">
      <c r="D59327" s="343"/>
    </row>
    <row r="59328" spans="4:4" x14ac:dyDescent="0.2">
      <c r="D59328" s="343"/>
    </row>
    <row r="59329" spans="4:4" x14ac:dyDescent="0.2">
      <c r="D59329" s="343"/>
    </row>
    <row r="59330" spans="4:4" x14ac:dyDescent="0.2">
      <c r="D59330" s="343"/>
    </row>
    <row r="59331" spans="4:4" x14ac:dyDescent="0.2">
      <c r="D59331" s="343"/>
    </row>
    <row r="59332" spans="4:4" x14ac:dyDescent="0.2">
      <c r="D59332" s="343"/>
    </row>
    <row r="59333" spans="4:4" x14ac:dyDescent="0.2">
      <c r="D59333" s="343"/>
    </row>
    <row r="59334" spans="4:4" x14ac:dyDescent="0.2">
      <c r="D59334" s="343"/>
    </row>
    <row r="59335" spans="4:4" x14ac:dyDescent="0.2">
      <c r="D59335" s="343"/>
    </row>
    <row r="59336" spans="4:4" x14ac:dyDescent="0.2">
      <c r="D59336" s="343"/>
    </row>
    <row r="59337" spans="4:4" x14ac:dyDescent="0.2">
      <c r="D59337" s="343"/>
    </row>
    <row r="59338" spans="4:4" x14ac:dyDescent="0.2">
      <c r="D59338" s="343"/>
    </row>
    <row r="59339" spans="4:4" x14ac:dyDescent="0.2">
      <c r="D59339" s="343"/>
    </row>
    <row r="59340" spans="4:4" x14ac:dyDescent="0.2">
      <c r="D59340" s="343"/>
    </row>
    <row r="59341" spans="4:4" x14ac:dyDescent="0.2">
      <c r="D59341" s="343"/>
    </row>
    <row r="59342" spans="4:4" x14ac:dyDescent="0.2">
      <c r="D59342" s="343"/>
    </row>
    <row r="59343" spans="4:4" x14ac:dyDescent="0.2">
      <c r="D59343" s="343"/>
    </row>
    <row r="59344" spans="4:4" x14ac:dyDescent="0.2">
      <c r="D59344" s="343"/>
    </row>
    <row r="59345" spans="4:4" x14ac:dyDescent="0.2">
      <c r="D59345" s="343"/>
    </row>
    <row r="59346" spans="4:4" x14ac:dyDescent="0.2">
      <c r="D59346" s="343"/>
    </row>
    <row r="59347" spans="4:4" x14ac:dyDescent="0.2">
      <c r="D59347" s="343"/>
    </row>
    <row r="59348" spans="4:4" x14ac:dyDescent="0.2">
      <c r="D59348" s="343"/>
    </row>
    <row r="59349" spans="4:4" x14ac:dyDescent="0.2">
      <c r="D59349" s="343"/>
    </row>
    <row r="59350" spans="4:4" x14ac:dyDescent="0.2">
      <c r="D59350" s="343"/>
    </row>
    <row r="59351" spans="4:4" x14ac:dyDescent="0.2">
      <c r="D59351" s="343"/>
    </row>
    <row r="59352" spans="4:4" x14ac:dyDescent="0.2">
      <c r="D59352" s="343"/>
    </row>
    <row r="59353" spans="4:4" x14ac:dyDescent="0.2">
      <c r="D59353" s="343"/>
    </row>
    <row r="59354" spans="4:4" x14ac:dyDescent="0.2">
      <c r="D59354" s="343"/>
    </row>
    <row r="59355" spans="4:4" x14ac:dyDescent="0.2">
      <c r="D59355" s="343"/>
    </row>
    <row r="59356" spans="4:4" x14ac:dyDescent="0.2">
      <c r="D59356" s="343"/>
    </row>
    <row r="59357" spans="4:4" x14ac:dyDescent="0.2">
      <c r="D59357" s="343"/>
    </row>
    <row r="59358" spans="4:4" x14ac:dyDescent="0.2">
      <c r="D59358" s="343"/>
    </row>
    <row r="59359" spans="4:4" x14ac:dyDescent="0.2">
      <c r="D59359" s="343"/>
    </row>
    <row r="59360" spans="4:4" x14ac:dyDescent="0.2">
      <c r="D59360" s="343"/>
    </row>
    <row r="59361" spans="4:4" x14ac:dyDescent="0.2">
      <c r="D59361" s="343"/>
    </row>
    <row r="59362" spans="4:4" x14ac:dyDescent="0.2">
      <c r="D59362" s="343"/>
    </row>
    <row r="59363" spans="4:4" x14ac:dyDescent="0.2">
      <c r="D59363" s="343"/>
    </row>
    <row r="59364" spans="4:4" x14ac:dyDescent="0.2">
      <c r="D59364" s="343"/>
    </row>
    <row r="59365" spans="4:4" x14ac:dyDescent="0.2">
      <c r="D59365" s="343"/>
    </row>
    <row r="59366" spans="4:4" x14ac:dyDescent="0.2">
      <c r="D59366" s="343"/>
    </row>
    <row r="59367" spans="4:4" x14ac:dyDescent="0.2">
      <c r="D59367" s="343"/>
    </row>
    <row r="59368" spans="4:4" x14ac:dyDescent="0.2">
      <c r="D59368" s="343"/>
    </row>
    <row r="59369" spans="4:4" x14ac:dyDescent="0.2">
      <c r="D59369" s="343"/>
    </row>
    <row r="59370" spans="4:4" x14ac:dyDescent="0.2">
      <c r="D59370" s="343"/>
    </row>
    <row r="59371" spans="4:4" x14ac:dyDescent="0.2">
      <c r="D59371" s="343"/>
    </row>
    <row r="59372" spans="4:4" x14ac:dyDescent="0.2">
      <c r="D59372" s="343"/>
    </row>
    <row r="59373" spans="4:4" x14ac:dyDescent="0.2">
      <c r="D59373" s="343"/>
    </row>
    <row r="59374" spans="4:4" x14ac:dyDescent="0.2">
      <c r="D59374" s="343"/>
    </row>
    <row r="59375" spans="4:4" x14ac:dyDescent="0.2">
      <c r="D59375" s="343"/>
    </row>
    <row r="59376" spans="4:4" x14ac:dyDescent="0.2">
      <c r="D59376" s="343"/>
    </row>
    <row r="59377" spans="4:4" x14ac:dyDescent="0.2">
      <c r="D59377" s="343"/>
    </row>
    <row r="59378" spans="4:4" x14ac:dyDescent="0.2">
      <c r="D59378" s="343"/>
    </row>
    <row r="59379" spans="4:4" x14ac:dyDescent="0.2">
      <c r="D59379" s="343"/>
    </row>
    <row r="59380" spans="4:4" x14ac:dyDescent="0.2">
      <c r="D59380" s="343"/>
    </row>
    <row r="59381" spans="4:4" x14ac:dyDescent="0.2">
      <c r="D59381" s="343"/>
    </row>
    <row r="59382" spans="4:4" x14ac:dyDescent="0.2">
      <c r="D59382" s="343"/>
    </row>
    <row r="59383" spans="4:4" x14ac:dyDescent="0.2">
      <c r="D59383" s="343"/>
    </row>
    <row r="59384" spans="4:4" x14ac:dyDescent="0.2">
      <c r="D59384" s="343"/>
    </row>
    <row r="59385" spans="4:4" x14ac:dyDescent="0.2">
      <c r="D59385" s="343"/>
    </row>
    <row r="59386" spans="4:4" x14ac:dyDescent="0.2">
      <c r="D59386" s="343"/>
    </row>
    <row r="59387" spans="4:4" x14ac:dyDescent="0.2">
      <c r="D59387" s="343"/>
    </row>
    <row r="59388" spans="4:4" x14ac:dyDescent="0.2">
      <c r="D59388" s="343"/>
    </row>
    <row r="59389" spans="4:4" x14ac:dyDescent="0.2">
      <c r="D59389" s="343"/>
    </row>
    <row r="59390" spans="4:4" x14ac:dyDescent="0.2">
      <c r="D59390" s="343"/>
    </row>
    <row r="59391" spans="4:4" x14ac:dyDescent="0.2">
      <c r="D59391" s="343"/>
    </row>
    <row r="59392" spans="4:4" x14ac:dyDescent="0.2">
      <c r="D59392" s="343"/>
    </row>
    <row r="59393" spans="4:4" x14ac:dyDescent="0.2">
      <c r="D59393" s="343"/>
    </row>
    <row r="59394" spans="4:4" x14ac:dyDescent="0.2">
      <c r="D59394" s="343"/>
    </row>
    <row r="59395" spans="4:4" x14ac:dyDescent="0.2">
      <c r="D59395" s="343"/>
    </row>
    <row r="59396" spans="4:4" x14ac:dyDescent="0.2">
      <c r="D59396" s="343"/>
    </row>
    <row r="59397" spans="4:4" x14ac:dyDescent="0.2">
      <c r="D59397" s="343"/>
    </row>
    <row r="59398" spans="4:4" x14ac:dyDescent="0.2">
      <c r="D59398" s="343"/>
    </row>
    <row r="59399" spans="4:4" x14ac:dyDescent="0.2">
      <c r="D59399" s="343"/>
    </row>
    <row r="59400" spans="4:4" x14ac:dyDescent="0.2">
      <c r="D59400" s="343"/>
    </row>
    <row r="59401" spans="4:4" x14ac:dyDescent="0.2">
      <c r="D59401" s="343"/>
    </row>
    <row r="59402" spans="4:4" x14ac:dyDescent="0.2">
      <c r="D59402" s="343"/>
    </row>
    <row r="59403" spans="4:4" x14ac:dyDescent="0.2">
      <c r="D59403" s="343"/>
    </row>
    <row r="59404" spans="4:4" x14ac:dyDescent="0.2">
      <c r="D59404" s="343"/>
    </row>
    <row r="59405" spans="4:4" x14ac:dyDescent="0.2">
      <c r="D59405" s="343"/>
    </row>
    <row r="59406" spans="4:4" x14ac:dyDescent="0.2">
      <c r="D59406" s="343"/>
    </row>
    <row r="59407" spans="4:4" x14ac:dyDescent="0.2">
      <c r="D59407" s="343"/>
    </row>
    <row r="59408" spans="4:4" x14ac:dyDescent="0.2">
      <c r="D59408" s="343"/>
    </row>
    <row r="59409" spans="4:4" x14ac:dyDescent="0.2">
      <c r="D59409" s="343"/>
    </row>
    <row r="59410" spans="4:4" x14ac:dyDescent="0.2">
      <c r="D59410" s="343"/>
    </row>
    <row r="59411" spans="4:4" x14ac:dyDescent="0.2">
      <c r="D59411" s="343"/>
    </row>
    <row r="59412" spans="4:4" x14ac:dyDescent="0.2">
      <c r="D59412" s="343"/>
    </row>
    <row r="59413" spans="4:4" x14ac:dyDescent="0.2">
      <c r="D59413" s="343"/>
    </row>
    <row r="59414" spans="4:4" x14ac:dyDescent="0.2">
      <c r="D59414" s="343"/>
    </row>
    <row r="59415" spans="4:4" x14ac:dyDescent="0.2">
      <c r="D59415" s="343"/>
    </row>
    <row r="59416" spans="4:4" x14ac:dyDescent="0.2">
      <c r="D59416" s="343"/>
    </row>
    <row r="59417" spans="4:4" x14ac:dyDescent="0.2">
      <c r="D59417" s="343"/>
    </row>
    <row r="59418" spans="4:4" x14ac:dyDescent="0.2">
      <c r="D59418" s="343"/>
    </row>
    <row r="59419" spans="4:4" x14ac:dyDescent="0.2">
      <c r="D59419" s="343"/>
    </row>
    <row r="59420" spans="4:4" x14ac:dyDescent="0.2">
      <c r="D59420" s="343"/>
    </row>
    <row r="59421" spans="4:4" x14ac:dyDescent="0.2">
      <c r="D59421" s="343"/>
    </row>
    <row r="59422" spans="4:4" x14ac:dyDescent="0.2">
      <c r="D59422" s="343"/>
    </row>
    <row r="59423" spans="4:4" x14ac:dyDescent="0.2">
      <c r="D59423" s="343"/>
    </row>
    <row r="59424" spans="4:4" x14ac:dyDescent="0.2">
      <c r="D59424" s="343"/>
    </row>
    <row r="59425" spans="4:4" x14ac:dyDescent="0.2">
      <c r="D59425" s="343"/>
    </row>
    <row r="59426" spans="4:4" x14ac:dyDescent="0.2">
      <c r="D59426" s="343"/>
    </row>
    <row r="59427" spans="4:4" x14ac:dyDescent="0.2">
      <c r="D59427" s="343"/>
    </row>
    <row r="59428" spans="4:4" x14ac:dyDescent="0.2">
      <c r="D59428" s="343"/>
    </row>
    <row r="59429" spans="4:4" x14ac:dyDescent="0.2">
      <c r="D59429" s="343"/>
    </row>
    <row r="59430" spans="4:4" x14ac:dyDescent="0.2">
      <c r="D59430" s="343"/>
    </row>
    <row r="59431" spans="4:4" x14ac:dyDescent="0.2">
      <c r="D59431" s="343"/>
    </row>
    <row r="59432" spans="4:4" x14ac:dyDescent="0.2">
      <c r="D59432" s="343"/>
    </row>
    <row r="59433" spans="4:4" x14ac:dyDescent="0.2">
      <c r="D59433" s="343"/>
    </row>
    <row r="59434" spans="4:4" x14ac:dyDescent="0.2">
      <c r="D59434" s="343"/>
    </row>
    <row r="59435" spans="4:4" x14ac:dyDescent="0.2">
      <c r="D59435" s="343"/>
    </row>
    <row r="59436" spans="4:4" x14ac:dyDescent="0.2">
      <c r="D59436" s="343"/>
    </row>
    <row r="59437" spans="4:4" x14ac:dyDescent="0.2">
      <c r="D59437" s="343"/>
    </row>
    <row r="59438" spans="4:4" x14ac:dyDescent="0.2">
      <c r="D59438" s="343"/>
    </row>
    <row r="59439" spans="4:4" x14ac:dyDescent="0.2">
      <c r="D59439" s="343"/>
    </row>
    <row r="59440" spans="4:4" x14ac:dyDescent="0.2">
      <c r="D59440" s="343"/>
    </row>
    <row r="59441" spans="4:4" x14ac:dyDescent="0.2">
      <c r="D59441" s="343"/>
    </row>
    <row r="59442" spans="4:4" x14ac:dyDescent="0.2">
      <c r="D59442" s="343"/>
    </row>
    <row r="59443" spans="4:4" x14ac:dyDescent="0.2">
      <c r="D59443" s="343"/>
    </row>
    <row r="59444" spans="4:4" x14ac:dyDescent="0.2">
      <c r="D59444" s="343"/>
    </row>
    <row r="59445" spans="4:4" x14ac:dyDescent="0.2">
      <c r="D59445" s="343"/>
    </row>
    <row r="59446" spans="4:4" x14ac:dyDescent="0.2">
      <c r="D59446" s="343"/>
    </row>
    <row r="59447" spans="4:4" x14ac:dyDescent="0.2">
      <c r="D59447" s="343"/>
    </row>
    <row r="59448" spans="4:4" x14ac:dyDescent="0.2">
      <c r="D59448" s="343"/>
    </row>
    <row r="59449" spans="4:4" x14ac:dyDescent="0.2">
      <c r="D59449" s="343"/>
    </row>
    <row r="59450" spans="4:4" x14ac:dyDescent="0.2">
      <c r="D59450" s="343"/>
    </row>
    <row r="59451" spans="4:4" x14ac:dyDescent="0.2">
      <c r="D59451" s="343"/>
    </row>
    <row r="59452" spans="4:4" x14ac:dyDescent="0.2">
      <c r="D59452" s="343"/>
    </row>
    <row r="59453" spans="4:4" x14ac:dyDescent="0.2">
      <c r="D59453" s="343"/>
    </row>
    <row r="59454" spans="4:4" x14ac:dyDescent="0.2">
      <c r="D59454" s="343"/>
    </row>
    <row r="59455" spans="4:4" x14ac:dyDescent="0.2">
      <c r="D59455" s="343"/>
    </row>
    <row r="59456" spans="4:4" x14ac:dyDescent="0.2">
      <c r="D59456" s="343"/>
    </row>
    <row r="59457" spans="4:4" x14ac:dyDescent="0.2">
      <c r="D59457" s="343"/>
    </row>
    <row r="59458" spans="4:4" x14ac:dyDescent="0.2">
      <c r="D59458" s="343"/>
    </row>
    <row r="59459" spans="4:4" x14ac:dyDescent="0.2">
      <c r="D59459" s="343"/>
    </row>
    <row r="59460" spans="4:4" x14ac:dyDescent="0.2">
      <c r="D59460" s="343"/>
    </row>
    <row r="59461" spans="4:4" x14ac:dyDescent="0.2">
      <c r="D59461" s="343"/>
    </row>
    <row r="59462" spans="4:4" x14ac:dyDescent="0.2">
      <c r="D59462" s="343"/>
    </row>
    <row r="59463" spans="4:4" x14ac:dyDescent="0.2">
      <c r="D59463" s="343"/>
    </row>
    <row r="59464" spans="4:4" x14ac:dyDescent="0.2">
      <c r="D59464" s="343"/>
    </row>
    <row r="59465" spans="4:4" x14ac:dyDescent="0.2">
      <c r="D59465" s="343"/>
    </row>
    <row r="59466" spans="4:4" x14ac:dyDescent="0.2">
      <c r="D59466" s="343"/>
    </row>
    <row r="59467" spans="4:4" x14ac:dyDescent="0.2">
      <c r="D59467" s="343"/>
    </row>
    <row r="59468" spans="4:4" x14ac:dyDescent="0.2">
      <c r="D59468" s="343"/>
    </row>
    <row r="59469" spans="4:4" x14ac:dyDescent="0.2">
      <c r="D59469" s="343"/>
    </row>
    <row r="59470" spans="4:4" x14ac:dyDescent="0.2">
      <c r="D59470" s="343"/>
    </row>
    <row r="59471" spans="4:4" x14ac:dyDescent="0.2">
      <c r="D59471" s="343"/>
    </row>
    <row r="59472" spans="4:4" x14ac:dyDescent="0.2">
      <c r="D59472" s="343"/>
    </row>
    <row r="59473" spans="4:4" x14ac:dyDescent="0.2">
      <c r="D59473" s="343"/>
    </row>
    <row r="59474" spans="4:4" x14ac:dyDescent="0.2">
      <c r="D59474" s="343"/>
    </row>
    <row r="59475" spans="4:4" x14ac:dyDescent="0.2">
      <c r="D59475" s="343"/>
    </row>
    <row r="59476" spans="4:4" x14ac:dyDescent="0.2">
      <c r="D59476" s="343"/>
    </row>
    <row r="59477" spans="4:4" x14ac:dyDescent="0.2">
      <c r="D59477" s="343"/>
    </row>
    <row r="59478" spans="4:4" x14ac:dyDescent="0.2">
      <c r="D59478" s="343"/>
    </row>
    <row r="59479" spans="4:4" x14ac:dyDescent="0.2">
      <c r="D59479" s="343"/>
    </row>
    <row r="59480" spans="4:4" x14ac:dyDescent="0.2">
      <c r="D59480" s="343"/>
    </row>
    <row r="59481" spans="4:4" x14ac:dyDescent="0.2">
      <c r="D59481" s="343"/>
    </row>
    <row r="59482" spans="4:4" x14ac:dyDescent="0.2">
      <c r="D59482" s="343"/>
    </row>
    <row r="59483" spans="4:4" x14ac:dyDescent="0.2">
      <c r="D59483" s="343"/>
    </row>
    <row r="59484" spans="4:4" x14ac:dyDescent="0.2">
      <c r="D59484" s="343"/>
    </row>
    <row r="59485" spans="4:4" x14ac:dyDescent="0.2">
      <c r="D59485" s="343"/>
    </row>
    <row r="59486" spans="4:4" x14ac:dyDescent="0.2">
      <c r="D59486" s="343"/>
    </row>
    <row r="59487" spans="4:4" x14ac:dyDescent="0.2">
      <c r="D59487" s="343"/>
    </row>
    <row r="59488" spans="4:4" x14ac:dyDescent="0.2">
      <c r="D59488" s="343"/>
    </row>
    <row r="59489" spans="4:4" x14ac:dyDescent="0.2">
      <c r="D59489" s="343"/>
    </row>
    <row r="59490" spans="4:4" x14ac:dyDescent="0.2">
      <c r="D59490" s="343"/>
    </row>
    <row r="59491" spans="4:4" x14ac:dyDescent="0.2">
      <c r="D59491" s="343"/>
    </row>
    <row r="59492" spans="4:4" x14ac:dyDescent="0.2">
      <c r="D59492" s="343"/>
    </row>
    <row r="59493" spans="4:4" x14ac:dyDescent="0.2">
      <c r="D59493" s="343"/>
    </row>
    <row r="59494" spans="4:4" x14ac:dyDescent="0.2">
      <c r="D59494" s="343"/>
    </row>
    <row r="59495" spans="4:4" x14ac:dyDescent="0.2">
      <c r="D59495" s="343"/>
    </row>
    <row r="59496" spans="4:4" x14ac:dyDescent="0.2">
      <c r="D59496" s="343"/>
    </row>
    <row r="59497" spans="4:4" x14ac:dyDescent="0.2">
      <c r="D59497" s="343"/>
    </row>
    <row r="59498" spans="4:4" x14ac:dyDescent="0.2">
      <c r="D59498" s="343"/>
    </row>
    <row r="59499" spans="4:4" x14ac:dyDescent="0.2">
      <c r="D59499" s="343"/>
    </row>
    <row r="59500" spans="4:4" x14ac:dyDescent="0.2">
      <c r="D59500" s="343"/>
    </row>
    <row r="59501" spans="4:4" x14ac:dyDescent="0.2">
      <c r="D59501" s="343"/>
    </row>
    <row r="59502" spans="4:4" x14ac:dyDescent="0.2">
      <c r="D59502" s="343"/>
    </row>
    <row r="59503" spans="4:4" x14ac:dyDescent="0.2">
      <c r="D59503" s="343"/>
    </row>
    <row r="59504" spans="4:4" x14ac:dyDescent="0.2">
      <c r="D59504" s="343"/>
    </row>
    <row r="59505" spans="4:4" x14ac:dyDescent="0.2">
      <c r="D59505" s="343"/>
    </row>
    <row r="59506" spans="4:4" x14ac:dyDescent="0.2">
      <c r="D59506" s="343"/>
    </row>
    <row r="59507" spans="4:4" x14ac:dyDescent="0.2">
      <c r="D59507" s="343"/>
    </row>
    <row r="59508" spans="4:4" x14ac:dyDescent="0.2">
      <c r="D59508" s="343"/>
    </row>
    <row r="59509" spans="4:4" x14ac:dyDescent="0.2">
      <c r="D59509" s="343"/>
    </row>
    <row r="59510" spans="4:4" x14ac:dyDescent="0.2">
      <c r="D59510" s="343"/>
    </row>
    <row r="59511" spans="4:4" x14ac:dyDescent="0.2">
      <c r="D59511" s="343"/>
    </row>
    <row r="59512" spans="4:4" x14ac:dyDescent="0.2">
      <c r="D59512" s="343"/>
    </row>
    <row r="59513" spans="4:4" x14ac:dyDescent="0.2">
      <c r="D59513" s="343"/>
    </row>
    <row r="59514" spans="4:4" x14ac:dyDescent="0.2">
      <c r="D59514" s="343"/>
    </row>
    <row r="59515" spans="4:4" x14ac:dyDescent="0.2">
      <c r="D59515" s="343"/>
    </row>
    <row r="59516" spans="4:4" x14ac:dyDescent="0.2">
      <c r="D59516" s="343"/>
    </row>
    <row r="59517" spans="4:4" x14ac:dyDescent="0.2">
      <c r="D59517" s="343"/>
    </row>
    <row r="59518" spans="4:4" x14ac:dyDescent="0.2">
      <c r="D59518" s="343"/>
    </row>
    <row r="59519" spans="4:4" x14ac:dyDescent="0.2">
      <c r="D59519" s="343"/>
    </row>
    <row r="59520" spans="4:4" x14ac:dyDescent="0.2">
      <c r="D59520" s="343"/>
    </row>
    <row r="59521" spans="4:4" x14ac:dyDescent="0.2">
      <c r="D59521" s="343"/>
    </row>
    <row r="59522" spans="4:4" x14ac:dyDescent="0.2">
      <c r="D59522" s="343"/>
    </row>
    <row r="59523" spans="4:4" x14ac:dyDescent="0.2">
      <c r="D59523" s="343"/>
    </row>
    <row r="59524" spans="4:4" x14ac:dyDescent="0.2">
      <c r="D59524" s="343"/>
    </row>
    <row r="59525" spans="4:4" x14ac:dyDescent="0.2">
      <c r="D59525" s="343"/>
    </row>
    <row r="59526" spans="4:4" x14ac:dyDescent="0.2">
      <c r="D59526" s="343"/>
    </row>
    <row r="59527" spans="4:4" x14ac:dyDescent="0.2">
      <c r="D59527" s="343"/>
    </row>
    <row r="59528" spans="4:4" x14ac:dyDescent="0.2">
      <c r="D59528" s="343"/>
    </row>
    <row r="59529" spans="4:4" x14ac:dyDescent="0.2">
      <c r="D59529" s="343"/>
    </row>
    <row r="59530" spans="4:4" x14ac:dyDescent="0.2">
      <c r="D59530" s="343"/>
    </row>
    <row r="59531" spans="4:4" x14ac:dyDescent="0.2">
      <c r="D59531" s="343"/>
    </row>
    <row r="59532" spans="4:4" x14ac:dyDescent="0.2">
      <c r="D59532" s="343"/>
    </row>
    <row r="59533" spans="4:4" x14ac:dyDescent="0.2">
      <c r="D59533" s="343"/>
    </row>
    <row r="59534" spans="4:4" x14ac:dyDescent="0.2">
      <c r="D59534" s="343"/>
    </row>
    <row r="59535" spans="4:4" x14ac:dyDescent="0.2">
      <c r="D59535" s="343"/>
    </row>
    <row r="59536" spans="4:4" x14ac:dyDescent="0.2">
      <c r="D59536" s="343"/>
    </row>
    <row r="59537" spans="4:4" x14ac:dyDescent="0.2">
      <c r="D59537" s="343"/>
    </row>
    <row r="59538" spans="4:4" x14ac:dyDescent="0.2">
      <c r="D59538" s="343"/>
    </row>
    <row r="59539" spans="4:4" x14ac:dyDescent="0.2">
      <c r="D59539" s="343"/>
    </row>
    <row r="59540" spans="4:4" x14ac:dyDescent="0.2">
      <c r="D59540" s="343"/>
    </row>
    <row r="59541" spans="4:4" x14ac:dyDescent="0.2">
      <c r="D59541" s="343"/>
    </row>
    <row r="59542" spans="4:4" x14ac:dyDescent="0.2">
      <c r="D59542" s="343"/>
    </row>
    <row r="59543" spans="4:4" x14ac:dyDescent="0.2">
      <c r="D59543" s="343"/>
    </row>
    <row r="59544" spans="4:4" x14ac:dyDescent="0.2">
      <c r="D59544" s="343"/>
    </row>
    <row r="59545" spans="4:4" x14ac:dyDescent="0.2">
      <c r="D59545" s="343"/>
    </row>
    <row r="59546" spans="4:4" x14ac:dyDescent="0.2">
      <c r="D59546" s="343"/>
    </row>
    <row r="59547" spans="4:4" x14ac:dyDescent="0.2">
      <c r="D59547" s="343"/>
    </row>
    <row r="59548" spans="4:4" x14ac:dyDescent="0.2">
      <c r="D59548" s="343"/>
    </row>
    <row r="59549" spans="4:4" x14ac:dyDescent="0.2">
      <c r="D59549" s="343"/>
    </row>
    <row r="59550" spans="4:4" x14ac:dyDescent="0.2">
      <c r="D59550" s="343"/>
    </row>
    <row r="59551" spans="4:4" x14ac:dyDescent="0.2">
      <c r="D59551" s="343"/>
    </row>
    <row r="59552" spans="4:4" x14ac:dyDescent="0.2">
      <c r="D59552" s="343"/>
    </row>
    <row r="59553" spans="4:4" x14ac:dyDescent="0.2">
      <c r="D59553" s="343"/>
    </row>
    <row r="59554" spans="4:4" x14ac:dyDescent="0.2">
      <c r="D59554" s="343"/>
    </row>
    <row r="59555" spans="4:4" x14ac:dyDescent="0.2">
      <c r="D59555" s="343"/>
    </row>
    <row r="59556" spans="4:4" x14ac:dyDescent="0.2">
      <c r="D59556" s="343"/>
    </row>
    <row r="59557" spans="4:4" x14ac:dyDescent="0.2">
      <c r="D59557" s="343"/>
    </row>
    <row r="59558" spans="4:4" x14ac:dyDescent="0.2">
      <c r="D59558" s="343"/>
    </row>
    <row r="59559" spans="4:4" x14ac:dyDescent="0.2">
      <c r="D59559" s="343"/>
    </row>
    <row r="59560" spans="4:4" x14ac:dyDescent="0.2">
      <c r="D59560" s="343"/>
    </row>
    <row r="59561" spans="4:4" x14ac:dyDescent="0.2">
      <c r="D59561" s="343"/>
    </row>
    <row r="59562" spans="4:4" x14ac:dyDescent="0.2">
      <c r="D59562" s="343"/>
    </row>
    <row r="59563" spans="4:4" x14ac:dyDescent="0.2">
      <c r="D59563" s="343"/>
    </row>
    <row r="59564" spans="4:4" x14ac:dyDescent="0.2">
      <c r="D59564" s="343"/>
    </row>
    <row r="59565" spans="4:4" x14ac:dyDescent="0.2">
      <c r="D59565" s="343"/>
    </row>
    <row r="59566" spans="4:4" x14ac:dyDescent="0.2">
      <c r="D59566" s="343"/>
    </row>
    <row r="59567" spans="4:4" x14ac:dyDescent="0.2">
      <c r="D59567" s="343"/>
    </row>
    <row r="59568" spans="4:4" x14ac:dyDescent="0.2">
      <c r="D59568" s="343"/>
    </row>
    <row r="59569" spans="4:4" x14ac:dyDescent="0.2">
      <c r="D59569" s="343"/>
    </row>
    <row r="59570" spans="4:4" x14ac:dyDescent="0.2">
      <c r="D59570" s="343"/>
    </row>
    <row r="59571" spans="4:4" x14ac:dyDescent="0.2">
      <c r="D59571" s="343"/>
    </row>
    <row r="59572" spans="4:4" x14ac:dyDescent="0.2">
      <c r="D59572" s="343"/>
    </row>
    <row r="59573" spans="4:4" x14ac:dyDescent="0.2">
      <c r="D59573" s="343"/>
    </row>
    <row r="59574" spans="4:4" x14ac:dyDescent="0.2">
      <c r="D59574" s="343"/>
    </row>
    <row r="59575" spans="4:4" x14ac:dyDescent="0.2">
      <c r="D59575" s="343"/>
    </row>
    <row r="59576" spans="4:4" x14ac:dyDescent="0.2">
      <c r="D59576" s="343"/>
    </row>
    <row r="59577" spans="4:4" x14ac:dyDescent="0.2">
      <c r="D59577" s="343"/>
    </row>
    <row r="59578" spans="4:4" x14ac:dyDescent="0.2">
      <c r="D59578" s="343"/>
    </row>
    <row r="59579" spans="4:4" x14ac:dyDescent="0.2">
      <c r="D59579" s="343"/>
    </row>
    <row r="59580" spans="4:4" x14ac:dyDescent="0.2">
      <c r="D59580" s="343"/>
    </row>
    <row r="59581" spans="4:4" x14ac:dyDescent="0.2">
      <c r="D59581" s="343"/>
    </row>
    <row r="59582" spans="4:4" x14ac:dyDescent="0.2">
      <c r="D59582" s="343"/>
    </row>
    <row r="59583" spans="4:4" x14ac:dyDescent="0.2">
      <c r="D59583" s="343"/>
    </row>
    <row r="59584" spans="4:4" x14ac:dyDescent="0.2">
      <c r="D59584" s="343"/>
    </row>
    <row r="59585" spans="4:4" x14ac:dyDescent="0.2">
      <c r="D59585" s="343"/>
    </row>
    <row r="59586" spans="4:4" x14ac:dyDescent="0.2">
      <c r="D59586" s="343"/>
    </row>
    <row r="59587" spans="4:4" x14ac:dyDescent="0.2">
      <c r="D59587" s="343"/>
    </row>
    <row r="59588" spans="4:4" x14ac:dyDescent="0.2">
      <c r="D59588" s="343"/>
    </row>
    <row r="59589" spans="4:4" x14ac:dyDescent="0.2">
      <c r="D59589" s="343"/>
    </row>
    <row r="59590" spans="4:4" x14ac:dyDescent="0.2">
      <c r="D59590" s="343"/>
    </row>
    <row r="59591" spans="4:4" x14ac:dyDescent="0.2">
      <c r="D59591" s="343"/>
    </row>
    <row r="59592" spans="4:4" x14ac:dyDescent="0.2">
      <c r="D59592" s="343"/>
    </row>
    <row r="59593" spans="4:4" x14ac:dyDescent="0.2">
      <c r="D59593" s="343"/>
    </row>
    <row r="59594" spans="4:4" x14ac:dyDescent="0.2">
      <c r="D59594" s="343"/>
    </row>
    <row r="59595" spans="4:4" x14ac:dyDescent="0.2">
      <c r="D59595" s="343"/>
    </row>
    <row r="59596" spans="4:4" x14ac:dyDescent="0.2">
      <c r="D59596" s="343"/>
    </row>
    <row r="59597" spans="4:4" x14ac:dyDescent="0.2">
      <c r="D59597" s="343"/>
    </row>
    <row r="59598" spans="4:4" x14ac:dyDescent="0.2">
      <c r="D59598" s="343"/>
    </row>
    <row r="59599" spans="4:4" x14ac:dyDescent="0.2">
      <c r="D59599" s="343"/>
    </row>
    <row r="59600" spans="4:4" x14ac:dyDescent="0.2">
      <c r="D59600" s="343"/>
    </row>
    <row r="59601" spans="4:4" x14ac:dyDescent="0.2">
      <c r="D59601" s="343"/>
    </row>
    <row r="59602" spans="4:4" x14ac:dyDescent="0.2">
      <c r="D59602" s="343"/>
    </row>
    <row r="59603" spans="4:4" x14ac:dyDescent="0.2">
      <c r="D59603" s="343"/>
    </row>
    <row r="59604" spans="4:4" x14ac:dyDescent="0.2">
      <c r="D59604" s="343"/>
    </row>
    <row r="59605" spans="4:4" x14ac:dyDescent="0.2">
      <c r="D59605" s="343"/>
    </row>
    <row r="59606" spans="4:4" x14ac:dyDescent="0.2">
      <c r="D59606" s="343"/>
    </row>
    <row r="59607" spans="4:4" x14ac:dyDescent="0.2">
      <c r="D59607" s="343"/>
    </row>
    <row r="59608" spans="4:4" x14ac:dyDescent="0.2">
      <c r="D59608" s="343"/>
    </row>
    <row r="59609" spans="4:4" x14ac:dyDescent="0.2">
      <c r="D59609" s="343"/>
    </row>
    <row r="59610" spans="4:4" x14ac:dyDescent="0.2">
      <c r="D59610" s="343"/>
    </row>
    <row r="59611" spans="4:4" x14ac:dyDescent="0.2">
      <c r="D59611" s="343"/>
    </row>
    <row r="59612" spans="4:4" x14ac:dyDescent="0.2">
      <c r="D59612" s="343"/>
    </row>
    <row r="59613" spans="4:4" x14ac:dyDescent="0.2">
      <c r="D59613" s="343"/>
    </row>
    <row r="59614" spans="4:4" x14ac:dyDescent="0.2">
      <c r="D59614" s="343"/>
    </row>
    <row r="59615" spans="4:4" x14ac:dyDescent="0.2">
      <c r="D59615" s="343"/>
    </row>
    <row r="59616" spans="4:4" x14ac:dyDescent="0.2">
      <c r="D59616" s="343"/>
    </row>
    <row r="59617" spans="4:4" x14ac:dyDescent="0.2">
      <c r="D59617" s="343"/>
    </row>
    <row r="59618" spans="4:4" x14ac:dyDescent="0.2">
      <c r="D59618" s="343"/>
    </row>
    <row r="59619" spans="4:4" x14ac:dyDescent="0.2">
      <c r="D59619" s="343"/>
    </row>
    <row r="59620" spans="4:4" x14ac:dyDescent="0.2">
      <c r="D59620" s="343"/>
    </row>
    <row r="59621" spans="4:4" x14ac:dyDescent="0.2">
      <c r="D59621" s="343"/>
    </row>
    <row r="59622" spans="4:4" x14ac:dyDescent="0.2">
      <c r="D59622" s="343"/>
    </row>
    <row r="59623" spans="4:4" x14ac:dyDescent="0.2">
      <c r="D59623" s="343"/>
    </row>
    <row r="59624" spans="4:4" x14ac:dyDescent="0.2">
      <c r="D59624" s="343"/>
    </row>
    <row r="59625" spans="4:4" x14ac:dyDescent="0.2">
      <c r="D59625" s="343"/>
    </row>
    <row r="59626" spans="4:4" x14ac:dyDescent="0.2">
      <c r="D59626" s="343"/>
    </row>
    <row r="59627" spans="4:4" x14ac:dyDescent="0.2">
      <c r="D59627" s="343"/>
    </row>
    <row r="59628" spans="4:4" x14ac:dyDescent="0.2">
      <c r="D59628" s="343"/>
    </row>
    <row r="59629" spans="4:4" x14ac:dyDescent="0.2">
      <c r="D59629" s="343"/>
    </row>
    <row r="59630" spans="4:4" x14ac:dyDescent="0.2">
      <c r="D59630" s="343"/>
    </row>
    <row r="59631" spans="4:4" x14ac:dyDescent="0.2">
      <c r="D59631" s="343"/>
    </row>
    <row r="59632" spans="4:4" x14ac:dyDescent="0.2">
      <c r="D59632" s="343"/>
    </row>
    <row r="59633" spans="4:4" x14ac:dyDescent="0.2">
      <c r="D59633" s="343"/>
    </row>
    <row r="59634" spans="4:4" x14ac:dyDescent="0.2">
      <c r="D59634" s="343"/>
    </row>
    <row r="59635" spans="4:4" x14ac:dyDescent="0.2">
      <c r="D59635" s="343"/>
    </row>
    <row r="59636" spans="4:4" x14ac:dyDescent="0.2">
      <c r="D59636" s="343"/>
    </row>
    <row r="59637" spans="4:4" x14ac:dyDescent="0.2">
      <c r="D59637" s="343"/>
    </row>
    <row r="59638" spans="4:4" x14ac:dyDescent="0.2">
      <c r="D59638" s="343"/>
    </row>
    <row r="59639" spans="4:4" x14ac:dyDescent="0.2">
      <c r="D59639" s="343"/>
    </row>
    <row r="59640" spans="4:4" x14ac:dyDescent="0.2">
      <c r="D59640" s="343"/>
    </row>
    <row r="59641" spans="4:4" x14ac:dyDescent="0.2">
      <c r="D59641" s="343"/>
    </row>
    <row r="59642" spans="4:4" x14ac:dyDescent="0.2">
      <c r="D59642" s="343"/>
    </row>
    <row r="59643" spans="4:4" x14ac:dyDescent="0.2">
      <c r="D59643" s="343"/>
    </row>
    <row r="59644" spans="4:4" x14ac:dyDescent="0.2">
      <c r="D59644" s="343"/>
    </row>
    <row r="59645" spans="4:4" x14ac:dyDescent="0.2">
      <c r="D59645" s="343"/>
    </row>
    <row r="59646" spans="4:4" x14ac:dyDescent="0.2">
      <c r="D59646" s="343"/>
    </row>
    <row r="59647" spans="4:4" x14ac:dyDescent="0.2">
      <c r="D59647" s="343"/>
    </row>
    <row r="59648" spans="4:4" x14ac:dyDescent="0.2">
      <c r="D59648" s="343"/>
    </row>
    <row r="59649" spans="4:4" x14ac:dyDescent="0.2">
      <c r="D59649" s="343"/>
    </row>
    <row r="59650" spans="4:4" x14ac:dyDescent="0.2">
      <c r="D59650" s="343"/>
    </row>
    <row r="59651" spans="4:4" x14ac:dyDescent="0.2">
      <c r="D59651" s="343"/>
    </row>
    <row r="59652" spans="4:4" x14ac:dyDescent="0.2">
      <c r="D59652" s="343"/>
    </row>
    <row r="59653" spans="4:4" x14ac:dyDescent="0.2">
      <c r="D59653" s="343"/>
    </row>
    <row r="59654" spans="4:4" x14ac:dyDescent="0.2">
      <c r="D59654" s="343"/>
    </row>
    <row r="59655" spans="4:4" x14ac:dyDescent="0.2">
      <c r="D59655" s="343"/>
    </row>
    <row r="59656" spans="4:4" x14ac:dyDescent="0.2">
      <c r="D59656" s="343"/>
    </row>
    <row r="59657" spans="4:4" x14ac:dyDescent="0.2">
      <c r="D59657" s="343"/>
    </row>
    <row r="59658" spans="4:4" x14ac:dyDescent="0.2">
      <c r="D59658" s="343"/>
    </row>
    <row r="59659" spans="4:4" x14ac:dyDescent="0.2">
      <c r="D59659" s="343"/>
    </row>
    <row r="59660" spans="4:4" x14ac:dyDescent="0.2">
      <c r="D59660" s="343"/>
    </row>
    <row r="59661" spans="4:4" x14ac:dyDescent="0.2">
      <c r="D59661" s="343"/>
    </row>
    <row r="59662" spans="4:4" x14ac:dyDescent="0.2">
      <c r="D59662" s="343"/>
    </row>
    <row r="59663" spans="4:4" x14ac:dyDescent="0.2">
      <c r="D59663" s="343"/>
    </row>
    <row r="59664" spans="4:4" x14ac:dyDescent="0.2">
      <c r="D59664" s="343"/>
    </row>
    <row r="59665" spans="4:4" x14ac:dyDescent="0.2">
      <c r="D59665" s="343"/>
    </row>
    <row r="59666" spans="4:4" x14ac:dyDescent="0.2">
      <c r="D59666" s="343"/>
    </row>
    <row r="59667" spans="4:4" x14ac:dyDescent="0.2">
      <c r="D59667" s="343"/>
    </row>
    <row r="59668" spans="4:4" x14ac:dyDescent="0.2">
      <c r="D59668" s="343"/>
    </row>
    <row r="59669" spans="4:4" x14ac:dyDescent="0.2">
      <c r="D59669" s="343"/>
    </row>
    <row r="59670" spans="4:4" x14ac:dyDescent="0.2">
      <c r="D59670" s="343"/>
    </row>
    <row r="59671" spans="4:4" x14ac:dyDescent="0.2">
      <c r="D59671" s="343"/>
    </row>
    <row r="59672" spans="4:4" x14ac:dyDescent="0.2">
      <c r="D59672" s="343"/>
    </row>
    <row r="59673" spans="4:4" x14ac:dyDescent="0.2">
      <c r="D59673" s="343"/>
    </row>
    <row r="59674" spans="4:4" x14ac:dyDescent="0.2">
      <c r="D59674" s="343"/>
    </row>
    <row r="59675" spans="4:4" x14ac:dyDescent="0.2">
      <c r="D59675" s="343"/>
    </row>
    <row r="59676" spans="4:4" x14ac:dyDescent="0.2">
      <c r="D59676" s="343"/>
    </row>
    <row r="59677" spans="4:4" x14ac:dyDescent="0.2">
      <c r="D59677" s="343"/>
    </row>
    <row r="59678" spans="4:4" x14ac:dyDescent="0.2">
      <c r="D59678" s="343"/>
    </row>
    <row r="59679" spans="4:4" x14ac:dyDescent="0.2">
      <c r="D59679" s="343"/>
    </row>
    <row r="59680" spans="4:4" x14ac:dyDescent="0.2">
      <c r="D59680" s="343"/>
    </row>
    <row r="59681" spans="4:4" x14ac:dyDescent="0.2">
      <c r="D59681" s="343"/>
    </row>
    <row r="59682" spans="4:4" x14ac:dyDescent="0.2">
      <c r="D59682" s="343"/>
    </row>
    <row r="59683" spans="4:4" x14ac:dyDescent="0.2">
      <c r="D59683" s="343"/>
    </row>
    <row r="59684" spans="4:4" x14ac:dyDescent="0.2">
      <c r="D59684" s="343"/>
    </row>
    <row r="59685" spans="4:4" x14ac:dyDescent="0.2">
      <c r="D59685" s="343"/>
    </row>
    <row r="59686" spans="4:4" x14ac:dyDescent="0.2">
      <c r="D59686" s="343"/>
    </row>
    <row r="59687" spans="4:4" x14ac:dyDescent="0.2">
      <c r="D59687" s="343"/>
    </row>
    <row r="59688" spans="4:4" x14ac:dyDescent="0.2">
      <c r="D59688" s="343"/>
    </row>
    <row r="59689" spans="4:4" x14ac:dyDescent="0.2">
      <c r="D59689" s="343"/>
    </row>
    <row r="59690" spans="4:4" x14ac:dyDescent="0.2">
      <c r="D59690" s="343"/>
    </row>
    <row r="59691" spans="4:4" x14ac:dyDescent="0.2">
      <c r="D59691" s="343"/>
    </row>
    <row r="59692" spans="4:4" x14ac:dyDescent="0.2">
      <c r="D59692" s="343"/>
    </row>
    <row r="59693" spans="4:4" x14ac:dyDescent="0.2">
      <c r="D59693" s="343"/>
    </row>
    <row r="59694" spans="4:4" x14ac:dyDescent="0.2">
      <c r="D59694" s="343"/>
    </row>
    <row r="59695" spans="4:4" x14ac:dyDescent="0.2">
      <c r="D59695" s="343"/>
    </row>
    <row r="59696" spans="4:4" x14ac:dyDescent="0.2">
      <c r="D59696" s="343"/>
    </row>
    <row r="59697" spans="4:4" x14ac:dyDescent="0.2">
      <c r="D59697" s="343"/>
    </row>
    <row r="59698" spans="4:4" x14ac:dyDescent="0.2">
      <c r="D59698" s="343"/>
    </row>
    <row r="59699" spans="4:4" x14ac:dyDescent="0.2">
      <c r="D59699" s="343"/>
    </row>
    <row r="59700" spans="4:4" x14ac:dyDescent="0.2">
      <c r="D59700" s="343"/>
    </row>
    <row r="59701" spans="4:4" x14ac:dyDescent="0.2">
      <c r="D59701" s="343"/>
    </row>
    <row r="59702" spans="4:4" x14ac:dyDescent="0.2">
      <c r="D59702" s="343"/>
    </row>
    <row r="59703" spans="4:4" x14ac:dyDescent="0.2">
      <c r="D59703" s="343"/>
    </row>
    <row r="59704" spans="4:4" x14ac:dyDescent="0.2">
      <c r="D59704" s="343"/>
    </row>
    <row r="59705" spans="4:4" x14ac:dyDescent="0.2">
      <c r="D59705" s="343"/>
    </row>
    <row r="59706" spans="4:4" x14ac:dyDescent="0.2">
      <c r="D59706" s="343"/>
    </row>
    <row r="59707" spans="4:4" x14ac:dyDescent="0.2">
      <c r="D59707" s="343"/>
    </row>
    <row r="59708" spans="4:4" x14ac:dyDescent="0.2">
      <c r="D59708" s="343"/>
    </row>
    <row r="59709" spans="4:4" x14ac:dyDescent="0.2">
      <c r="D59709" s="343"/>
    </row>
    <row r="59710" spans="4:4" x14ac:dyDescent="0.2">
      <c r="D59710" s="343"/>
    </row>
    <row r="59711" spans="4:4" x14ac:dyDescent="0.2">
      <c r="D59711" s="343"/>
    </row>
    <row r="59712" spans="4:4" x14ac:dyDescent="0.2">
      <c r="D59712" s="343"/>
    </row>
    <row r="59713" spans="4:4" x14ac:dyDescent="0.2">
      <c r="D59713" s="343"/>
    </row>
    <row r="59714" spans="4:4" x14ac:dyDescent="0.2">
      <c r="D59714" s="343"/>
    </row>
    <row r="59715" spans="4:4" x14ac:dyDescent="0.2">
      <c r="D59715" s="343"/>
    </row>
    <row r="59716" spans="4:4" x14ac:dyDescent="0.2">
      <c r="D59716" s="343"/>
    </row>
    <row r="59717" spans="4:4" x14ac:dyDescent="0.2">
      <c r="D59717" s="343"/>
    </row>
    <row r="59718" spans="4:4" x14ac:dyDescent="0.2">
      <c r="D59718" s="343"/>
    </row>
    <row r="59719" spans="4:4" x14ac:dyDescent="0.2">
      <c r="D59719" s="343"/>
    </row>
    <row r="59720" spans="4:4" x14ac:dyDescent="0.2">
      <c r="D59720" s="343"/>
    </row>
    <row r="59721" spans="4:4" x14ac:dyDescent="0.2">
      <c r="D59721" s="343"/>
    </row>
    <row r="59722" spans="4:4" x14ac:dyDescent="0.2">
      <c r="D59722" s="343"/>
    </row>
    <row r="59723" spans="4:4" x14ac:dyDescent="0.2">
      <c r="D59723" s="343"/>
    </row>
    <row r="59724" spans="4:4" x14ac:dyDescent="0.2">
      <c r="D59724" s="343"/>
    </row>
    <row r="59725" spans="4:4" x14ac:dyDescent="0.2">
      <c r="D59725" s="343"/>
    </row>
    <row r="59726" spans="4:4" x14ac:dyDescent="0.2">
      <c r="D59726" s="343"/>
    </row>
    <row r="59727" spans="4:4" x14ac:dyDescent="0.2">
      <c r="D59727" s="343"/>
    </row>
    <row r="59728" spans="4:4" x14ac:dyDescent="0.2">
      <c r="D59728" s="343"/>
    </row>
    <row r="59729" spans="4:4" x14ac:dyDescent="0.2">
      <c r="D59729" s="343"/>
    </row>
    <row r="59730" spans="4:4" x14ac:dyDescent="0.2">
      <c r="D59730" s="343"/>
    </row>
    <row r="59731" spans="4:4" x14ac:dyDescent="0.2">
      <c r="D59731" s="343"/>
    </row>
    <row r="59732" spans="4:4" x14ac:dyDescent="0.2">
      <c r="D59732" s="343"/>
    </row>
    <row r="59733" spans="4:4" x14ac:dyDescent="0.2">
      <c r="D59733" s="343"/>
    </row>
    <row r="59734" spans="4:4" x14ac:dyDescent="0.2">
      <c r="D59734" s="343"/>
    </row>
    <row r="59735" spans="4:4" x14ac:dyDescent="0.2">
      <c r="D59735" s="343"/>
    </row>
    <row r="59736" spans="4:4" x14ac:dyDescent="0.2">
      <c r="D59736" s="343"/>
    </row>
    <row r="59737" spans="4:4" x14ac:dyDescent="0.2">
      <c r="D59737" s="343"/>
    </row>
    <row r="59738" spans="4:4" x14ac:dyDescent="0.2">
      <c r="D59738" s="343"/>
    </row>
    <row r="59739" spans="4:4" x14ac:dyDescent="0.2">
      <c r="D59739" s="343"/>
    </row>
    <row r="59740" spans="4:4" x14ac:dyDescent="0.2">
      <c r="D59740" s="343"/>
    </row>
    <row r="59741" spans="4:4" x14ac:dyDescent="0.2">
      <c r="D59741" s="343"/>
    </row>
    <row r="59742" spans="4:4" x14ac:dyDescent="0.2">
      <c r="D59742" s="343"/>
    </row>
    <row r="59743" spans="4:4" x14ac:dyDescent="0.2">
      <c r="D59743" s="343"/>
    </row>
    <row r="59744" spans="4:4" x14ac:dyDescent="0.2">
      <c r="D59744" s="343"/>
    </row>
    <row r="59745" spans="4:4" x14ac:dyDescent="0.2">
      <c r="D59745" s="343"/>
    </row>
    <row r="59746" spans="4:4" x14ac:dyDescent="0.2">
      <c r="D59746" s="343"/>
    </row>
    <row r="59747" spans="4:4" x14ac:dyDescent="0.2">
      <c r="D59747" s="343"/>
    </row>
    <row r="59748" spans="4:4" x14ac:dyDescent="0.2">
      <c r="D59748" s="343"/>
    </row>
    <row r="59749" spans="4:4" x14ac:dyDescent="0.2">
      <c r="D59749" s="343"/>
    </row>
    <row r="59750" spans="4:4" x14ac:dyDescent="0.2">
      <c r="D59750" s="343"/>
    </row>
    <row r="59751" spans="4:4" x14ac:dyDescent="0.2">
      <c r="D59751" s="343"/>
    </row>
    <row r="59752" spans="4:4" x14ac:dyDescent="0.2">
      <c r="D59752" s="343"/>
    </row>
    <row r="59753" spans="4:4" x14ac:dyDescent="0.2">
      <c r="D59753" s="343"/>
    </row>
    <row r="59754" spans="4:4" x14ac:dyDescent="0.2">
      <c r="D59754" s="343"/>
    </row>
    <row r="59755" spans="4:4" x14ac:dyDescent="0.2">
      <c r="D59755" s="343"/>
    </row>
    <row r="59756" spans="4:4" x14ac:dyDescent="0.2">
      <c r="D59756" s="343"/>
    </row>
    <row r="59757" spans="4:4" x14ac:dyDescent="0.2">
      <c r="D59757" s="343"/>
    </row>
    <row r="59758" spans="4:4" x14ac:dyDescent="0.2">
      <c r="D59758" s="343"/>
    </row>
    <row r="59759" spans="4:4" x14ac:dyDescent="0.2">
      <c r="D59759" s="343"/>
    </row>
    <row r="59760" spans="4:4" x14ac:dyDescent="0.2">
      <c r="D59760" s="343"/>
    </row>
    <row r="59761" spans="4:4" x14ac:dyDescent="0.2">
      <c r="D59761" s="343"/>
    </row>
    <row r="59762" spans="4:4" x14ac:dyDescent="0.2">
      <c r="D59762" s="343"/>
    </row>
    <row r="59763" spans="4:4" x14ac:dyDescent="0.2">
      <c r="D59763" s="343"/>
    </row>
    <row r="59764" spans="4:4" x14ac:dyDescent="0.2">
      <c r="D59764" s="343"/>
    </row>
    <row r="59765" spans="4:4" x14ac:dyDescent="0.2">
      <c r="D59765" s="343"/>
    </row>
    <row r="59766" spans="4:4" x14ac:dyDescent="0.2">
      <c r="D59766" s="343"/>
    </row>
    <row r="59767" spans="4:4" x14ac:dyDescent="0.2">
      <c r="D59767" s="343"/>
    </row>
    <row r="59768" spans="4:4" x14ac:dyDescent="0.2">
      <c r="D59768" s="343"/>
    </row>
    <row r="59769" spans="4:4" x14ac:dyDescent="0.2">
      <c r="D59769" s="343"/>
    </row>
    <row r="59770" spans="4:4" x14ac:dyDescent="0.2">
      <c r="D59770" s="343"/>
    </row>
    <row r="59771" spans="4:4" x14ac:dyDescent="0.2">
      <c r="D59771" s="343"/>
    </row>
    <row r="59772" spans="4:4" x14ac:dyDescent="0.2">
      <c r="D59772" s="343"/>
    </row>
    <row r="59773" spans="4:4" x14ac:dyDescent="0.2">
      <c r="D59773" s="343"/>
    </row>
    <row r="59774" spans="4:4" x14ac:dyDescent="0.2">
      <c r="D59774" s="343"/>
    </row>
    <row r="59775" spans="4:4" x14ac:dyDescent="0.2">
      <c r="D59775" s="343"/>
    </row>
    <row r="59776" spans="4:4" x14ac:dyDescent="0.2">
      <c r="D59776" s="343"/>
    </row>
    <row r="59777" spans="4:4" x14ac:dyDescent="0.2">
      <c r="D59777" s="343"/>
    </row>
    <row r="59778" spans="4:4" x14ac:dyDescent="0.2">
      <c r="D59778" s="343"/>
    </row>
    <row r="59779" spans="4:4" x14ac:dyDescent="0.2">
      <c r="D59779" s="343"/>
    </row>
    <row r="59780" spans="4:4" x14ac:dyDescent="0.2">
      <c r="D59780" s="343"/>
    </row>
    <row r="59781" spans="4:4" x14ac:dyDescent="0.2">
      <c r="D59781" s="343"/>
    </row>
    <row r="59782" spans="4:4" x14ac:dyDescent="0.2">
      <c r="D59782" s="343"/>
    </row>
    <row r="59783" spans="4:4" x14ac:dyDescent="0.2">
      <c r="D59783" s="343"/>
    </row>
    <row r="59784" spans="4:4" x14ac:dyDescent="0.2">
      <c r="D59784" s="343"/>
    </row>
    <row r="59785" spans="4:4" x14ac:dyDescent="0.2">
      <c r="D59785" s="343"/>
    </row>
    <row r="59786" spans="4:4" x14ac:dyDescent="0.2">
      <c r="D59786" s="343"/>
    </row>
    <row r="59787" spans="4:4" x14ac:dyDescent="0.2">
      <c r="D59787" s="343"/>
    </row>
    <row r="59788" spans="4:4" x14ac:dyDescent="0.2">
      <c r="D59788" s="343"/>
    </row>
    <row r="59789" spans="4:4" x14ac:dyDescent="0.2">
      <c r="D59789" s="343"/>
    </row>
    <row r="59790" spans="4:4" x14ac:dyDescent="0.2">
      <c r="D59790" s="343"/>
    </row>
    <row r="59791" spans="4:4" x14ac:dyDescent="0.2">
      <c r="D59791" s="343"/>
    </row>
    <row r="59792" spans="4:4" x14ac:dyDescent="0.2">
      <c r="D59792" s="343"/>
    </row>
    <row r="59793" spans="4:4" x14ac:dyDescent="0.2">
      <c r="D59793" s="343"/>
    </row>
    <row r="59794" spans="4:4" x14ac:dyDescent="0.2">
      <c r="D59794" s="343"/>
    </row>
    <row r="59795" spans="4:4" x14ac:dyDescent="0.2">
      <c r="D59795" s="343"/>
    </row>
    <row r="59796" spans="4:4" x14ac:dyDescent="0.2">
      <c r="D59796" s="343"/>
    </row>
    <row r="59797" spans="4:4" x14ac:dyDescent="0.2">
      <c r="D59797" s="343"/>
    </row>
    <row r="59798" spans="4:4" x14ac:dyDescent="0.2">
      <c r="D59798" s="343"/>
    </row>
    <row r="59799" spans="4:4" x14ac:dyDescent="0.2">
      <c r="D59799" s="343"/>
    </row>
    <row r="59800" spans="4:4" x14ac:dyDescent="0.2">
      <c r="D59800" s="343"/>
    </row>
    <row r="59801" spans="4:4" x14ac:dyDescent="0.2">
      <c r="D59801" s="343"/>
    </row>
    <row r="59802" spans="4:4" x14ac:dyDescent="0.2">
      <c r="D59802" s="343"/>
    </row>
    <row r="59803" spans="4:4" x14ac:dyDescent="0.2">
      <c r="D59803" s="343"/>
    </row>
    <row r="59804" spans="4:4" x14ac:dyDescent="0.2">
      <c r="D59804" s="343"/>
    </row>
    <row r="59805" spans="4:4" x14ac:dyDescent="0.2">
      <c r="D59805" s="343"/>
    </row>
    <row r="59806" spans="4:4" x14ac:dyDescent="0.2">
      <c r="D59806" s="343"/>
    </row>
    <row r="59807" spans="4:4" x14ac:dyDescent="0.2">
      <c r="D59807" s="343"/>
    </row>
    <row r="59808" spans="4:4" x14ac:dyDescent="0.2">
      <c r="D59808" s="343"/>
    </row>
    <row r="59809" spans="4:4" x14ac:dyDescent="0.2">
      <c r="D59809" s="343"/>
    </row>
    <row r="59810" spans="4:4" x14ac:dyDescent="0.2">
      <c r="D59810" s="343"/>
    </row>
    <row r="59811" spans="4:4" x14ac:dyDescent="0.2">
      <c r="D59811" s="343"/>
    </row>
    <row r="59812" spans="4:4" x14ac:dyDescent="0.2">
      <c r="D59812" s="343"/>
    </row>
    <row r="59813" spans="4:4" x14ac:dyDescent="0.2">
      <c r="D59813" s="343"/>
    </row>
    <row r="59814" spans="4:4" x14ac:dyDescent="0.2">
      <c r="D59814" s="343"/>
    </row>
    <row r="59815" spans="4:4" x14ac:dyDescent="0.2">
      <c r="D59815" s="343"/>
    </row>
    <row r="59816" spans="4:4" x14ac:dyDescent="0.2">
      <c r="D59816" s="343"/>
    </row>
    <row r="59817" spans="4:4" x14ac:dyDescent="0.2">
      <c r="D59817" s="343"/>
    </row>
    <row r="59818" spans="4:4" x14ac:dyDescent="0.2">
      <c r="D59818" s="343"/>
    </row>
    <row r="59819" spans="4:4" x14ac:dyDescent="0.2">
      <c r="D59819" s="343"/>
    </row>
    <row r="59820" spans="4:4" x14ac:dyDescent="0.2">
      <c r="D59820" s="343"/>
    </row>
    <row r="59821" spans="4:4" x14ac:dyDescent="0.2">
      <c r="D59821" s="343"/>
    </row>
    <row r="59822" spans="4:4" x14ac:dyDescent="0.2">
      <c r="D59822" s="343"/>
    </row>
    <row r="59823" spans="4:4" x14ac:dyDescent="0.2">
      <c r="D59823" s="343"/>
    </row>
    <row r="59824" spans="4:4" x14ac:dyDescent="0.2">
      <c r="D59824" s="343"/>
    </row>
    <row r="59825" spans="4:4" x14ac:dyDescent="0.2">
      <c r="D59825" s="343"/>
    </row>
    <row r="59826" spans="4:4" x14ac:dyDescent="0.2">
      <c r="D59826" s="343"/>
    </row>
    <row r="59827" spans="4:4" x14ac:dyDescent="0.2">
      <c r="D59827" s="343"/>
    </row>
    <row r="59828" spans="4:4" x14ac:dyDescent="0.2">
      <c r="D59828" s="343"/>
    </row>
    <row r="59829" spans="4:4" x14ac:dyDescent="0.2">
      <c r="D59829" s="343"/>
    </row>
    <row r="59830" spans="4:4" x14ac:dyDescent="0.2">
      <c r="D59830" s="343"/>
    </row>
    <row r="59831" spans="4:4" x14ac:dyDescent="0.2">
      <c r="D59831" s="343"/>
    </row>
    <row r="59832" spans="4:4" x14ac:dyDescent="0.2">
      <c r="D59832" s="343"/>
    </row>
    <row r="59833" spans="4:4" x14ac:dyDescent="0.2">
      <c r="D59833" s="343"/>
    </row>
    <row r="59834" spans="4:4" x14ac:dyDescent="0.2">
      <c r="D59834" s="343"/>
    </row>
    <row r="59835" spans="4:4" x14ac:dyDescent="0.2">
      <c r="D59835" s="343"/>
    </row>
    <row r="59836" spans="4:4" x14ac:dyDescent="0.2">
      <c r="D59836" s="343"/>
    </row>
    <row r="59837" spans="4:4" x14ac:dyDescent="0.2">
      <c r="D59837" s="343"/>
    </row>
    <row r="59838" spans="4:4" x14ac:dyDescent="0.2">
      <c r="D59838" s="343"/>
    </row>
    <row r="59839" spans="4:4" x14ac:dyDescent="0.2">
      <c r="D59839" s="343"/>
    </row>
    <row r="59840" spans="4:4" x14ac:dyDescent="0.2">
      <c r="D59840" s="343"/>
    </row>
    <row r="59841" spans="4:4" x14ac:dyDescent="0.2">
      <c r="D59841" s="343"/>
    </row>
    <row r="59842" spans="4:4" x14ac:dyDescent="0.2">
      <c r="D59842" s="343"/>
    </row>
    <row r="59843" spans="4:4" x14ac:dyDescent="0.2">
      <c r="D59843" s="343"/>
    </row>
    <row r="59844" spans="4:4" x14ac:dyDescent="0.2">
      <c r="D59844" s="343"/>
    </row>
    <row r="59845" spans="4:4" x14ac:dyDescent="0.2">
      <c r="D59845" s="343"/>
    </row>
    <row r="59846" spans="4:4" x14ac:dyDescent="0.2">
      <c r="D59846" s="343"/>
    </row>
    <row r="59847" spans="4:4" x14ac:dyDescent="0.2">
      <c r="D59847" s="343"/>
    </row>
    <row r="59848" spans="4:4" x14ac:dyDescent="0.2">
      <c r="D59848" s="343"/>
    </row>
    <row r="59849" spans="4:4" x14ac:dyDescent="0.2">
      <c r="D59849" s="343"/>
    </row>
    <row r="59850" spans="4:4" x14ac:dyDescent="0.2">
      <c r="D59850" s="343"/>
    </row>
    <row r="59851" spans="4:4" x14ac:dyDescent="0.2">
      <c r="D59851" s="343"/>
    </row>
    <row r="59852" spans="4:4" x14ac:dyDescent="0.2">
      <c r="D59852" s="343"/>
    </row>
    <row r="59853" spans="4:4" x14ac:dyDescent="0.2">
      <c r="D59853" s="343"/>
    </row>
    <row r="59854" spans="4:4" x14ac:dyDescent="0.2">
      <c r="D59854" s="343"/>
    </row>
    <row r="59855" spans="4:4" x14ac:dyDescent="0.2">
      <c r="D59855" s="343"/>
    </row>
    <row r="59856" spans="4:4" x14ac:dyDescent="0.2">
      <c r="D59856" s="343"/>
    </row>
    <row r="59857" spans="4:4" x14ac:dyDescent="0.2">
      <c r="D59857" s="343"/>
    </row>
    <row r="59858" spans="4:4" x14ac:dyDescent="0.2">
      <c r="D59858" s="343"/>
    </row>
    <row r="59859" spans="4:4" x14ac:dyDescent="0.2">
      <c r="D59859" s="343"/>
    </row>
    <row r="59860" spans="4:4" x14ac:dyDescent="0.2">
      <c r="D59860" s="343"/>
    </row>
    <row r="59861" spans="4:4" x14ac:dyDescent="0.2">
      <c r="D59861" s="343"/>
    </row>
    <row r="59862" spans="4:4" x14ac:dyDescent="0.2">
      <c r="D59862" s="343"/>
    </row>
    <row r="59863" spans="4:4" x14ac:dyDescent="0.2">
      <c r="D59863" s="343"/>
    </row>
    <row r="59864" spans="4:4" x14ac:dyDescent="0.2">
      <c r="D59864" s="343"/>
    </row>
    <row r="59865" spans="4:4" x14ac:dyDescent="0.2">
      <c r="D59865" s="343"/>
    </row>
    <row r="59866" spans="4:4" x14ac:dyDescent="0.2">
      <c r="D59866" s="343"/>
    </row>
    <row r="59867" spans="4:4" x14ac:dyDescent="0.2">
      <c r="D59867" s="343"/>
    </row>
    <row r="59868" spans="4:4" x14ac:dyDescent="0.2">
      <c r="D59868" s="343"/>
    </row>
    <row r="59869" spans="4:4" x14ac:dyDescent="0.2">
      <c r="D59869" s="343"/>
    </row>
    <row r="59870" spans="4:4" x14ac:dyDescent="0.2">
      <c r="D59870" s="343"/>
    </row>
    <row r="59871" spans="4:4" x14ac:dyDescent="0.2">
      <c r="D59871" s="343"/>
    </row>
    <row r="59872" spans="4:4" x14ac:dyDescent="0.2">
      <c r="D59872" s="343"/>
    </row>
    <row r="59873" spans="4:4" x14ac:dyDescent="0.2">
      <c r="D59873" s="343"/>
    </row>
    <row r="59874" spans="4:4" x14ac:dyDescent="0.2">
      <c r="D59874" s="343"/>
    </row>
    <row r="59875" spans="4:4" x14ac:dyDescent="0.2">
      <c r="D59875" s="343"/>
    </row>
    <row r="59876" spans="4:4" x14ac:dyDescent="0.2">
      <c r="D59876" s="343"/>
    </row>
    <row r="59877" spans="4:4" x14ac:dyDescent="0.2">
      <c r="D59877" s="343"/>
    </row>
    <row r="59878" spans="4:4" x14ac:dyDescent="0.2">
      <c r="D59878" s="343"/>
    </row>
    <row r="59879" spans="4:4" x14ac:dyDescent="0.2">
      <c r="D59879" s="343"/>
    </row>
    <row r="59880" spans="4:4" x14ac:dyDescent="0.2">
      <c r="D59880" s="343"/>
    </row>
    <row r="59881" spans="4:4" x14ac:dyDescent="0.2">
      <c r="D59881" s="343"/>
    </row>
    <row r="59882" spans="4:4" x14ac:dyDescent="0.2">
      <c r="D59882" s="343"/>
    </row>
    <row r="59883" spans="4:4" x14ac:dyDescent="0.2">
      <c r="D59883" s="343"/>
    </row>
    <row r="59884" spans="4:4" x14ac:dyDescent="0.2">
      <c r="D59884" s="343"/>
    </row>
    <row r="59885" spans="4:4" x14ac:dyDescent="0.2">
      <c r="D59885" s="343"/>
    </row>
    <row r="59886" spans="4:4" x14ac:dyDescent="0.2">
      <c r="D59886" s="343"/>
    </row>
    <row r="59887" spans="4:4" x14ac:dyDescent="0.2">
      <c r="D59887" s="343"/>
    </row>
    <row r="59888" spans="4:4" x14ac:dyDescent="0.2">
      <c r="D59888" s="343"/>
    </row>
    <row r="59889" spans="4:4" x14ac:dyDescent="0.2">
      <c r="D59889" s="343"/>
    </row>
    <row r="59890" spans="4:4" x14ac:dyDescent="0.2">
      <c r="D59890" s="343"/>
    </row>
    <row r="59891" spans="4:4" x14ac:dyDescent="0.2">
      <c r="D59891" s="343"/>
    </row>
    <row r="59892" spans="4:4" x14ac:dyDescent="0.2">
      <c r="D59892" s="343"/>
    </row>
    <row r="59893" spans="4:4" x14ac:dyDescent="0.2">
      <c r="D59893" s="343"/>
    </row>
    <row r="59894" spans="4:4" x14ac:dyDescent="0.2">
      <c r="D59894" s="343"/>
    </row>
    <row r="59895" spans="4:4" x14ac:dyDescent="0.2">
      <c r="D59895" s="343"/>
    </row>
    <row r="59896" spans="4:4" x14ac:dyDescent="0.2">
      <c r="D59896" s="343"/>
    </row>
    <row r="59897" spans="4:4" x14ac:dyDescent="0.2">
      <c r="D59897" s="343"/>
    </row>
    <row r="59898" spans="4:4" x14ac:dyDescent="0.2">
      <c r="D59898" s="343"/>
    </row>
    <row r="59899" spans="4:4" x14ac:dyDescent="0.2">
      <c r="D59899" s="343"/>
    </row>
    <row r="59900" spans="4:4" x14ac:dyDescent="0.2">
      <c r="D59900" s="343"/>
    </row>
    <row r="59901" spans="4:4" x14ac:dyDescent="0.2">
      <c r="D59901" s="343"/>
    </row>
    <row r="59902" spans="4:4" x14ac:dyDescent="0.2">
      <c r="D59902" s="343"/>
    </row>
    <row r="59903" spans="4:4" x14ac:dyDescent="0.2">
      <c r="D59903" s="343"/>
    </row>
    <row r="59904" spans="4:4" x14ac:dyDescent="0.2">
      <c r="D59904" s="343"/>
    </row>
    <row r="59905" spans="4:4" x14ac:dyDescent="0.2">
      <c r="D59905" s="343"/>
    </row>
    <row r="59906" spans="4:4" x14ac:dyDescent="0.2">
      <c r="D59906" s="343"/>
    </row>
    <row r="59907" spans="4:4" x14ac:dyDescent="0.2">
      <c r="D59907" s="343"/>
    </row>
    <row r="59908" spans="4:4" x14ac:dyDescent="0.2">
      <c r="D59908" s="343"/>
    </row>
    <row r="59909" spans="4:4" x14ac:dyDescent="0.2">
      <c r="D59909" s="343"/>
    </row>
    <row r="59910" spans="4:4" x14ac:dyDescent="0.2">
      <c r="D59910" s="343"/>
    </row>
    <row r="59911" spans="4:4" x14ac:dyDescent="0.2">
      <c r="D59911" s="343"/>
    </row>
    <row r="59912" spans="4:4" x14ac:dyDescent="0.2">
      <c r="D59912" s="343"/>
    </row>
    <row r="59913" spans="4:4" x14ac:dyDescent="0.2">
      <c r="D59913" s="343"/>
    </row>
    <row r="59914" spans="4:4" x14ac:dyDescent="0.2">
      <c r="D59914" s="343"/>
    </row>
    <row r="59915" spans="4:4" x14ac:dyDescent="0.2">
      <c r="D59915" s="343"/>
    </row>
    <row r="59916" spans="4:4" x14ac:dyDescent="0.2">
      <c r="D59916" s="343"/>
    </row>
    <row r="59917" spans="4:4" x14ac:dyDescent="0.2">
      <c r="D59917" s="343"/>
    </row>
    <row r="59918" spans="4:4" x14ac:dyDescent="0.2">
      <c r="D59918" s="343"/>
    </row>
    <row r="59919" spans="4:4" x14ac:dyDescent="0.2">
      <c r="D59919" s="343"/>
    </row>
    <row r="59920" spans="4:4" x14ac:dyDescent="0.2">
      <c r="D59920" s="343"/>
    </row>
    <row r="59921" spans="4:4" x14ac:dyDescent="0.2">
      <c r="D59921" s="343"/>
    </row>
    <row r="59922" spans="4:4" x14ac:dyDescent="0.2">
      <c r="D59922" s="343"/>
    </row>
    <row r="59923" spans="4:4" x14ac:dyDescent="0.2">
      <c r="D59923" s="343"/>
    </row>
    <row r="59924" spans="4:4" x14ac:dyDescent="0.2">
      <c r="D59924" s="343"/>
    </row>
    <row r="59925" spans="4:4" x14ac:dyDescent="0.2">
      <c r="D59925" s="343"/>
    </row>
    <row r="59926" spans="4:4" x14ac:dyDescent="0.2">
      <c r="D59926" s="343"/>
    </row>
    <row r="59927" spans="4:4" x14ac:dyDescent="0.2">
      <c r="D59927" s="343"/>
    </row>
    <row r="59928" spans="4:4" x14ac:dyDescent="0.2">
      <c r="D59928" s="343"/>
    </row>
    <row r="59929" spans="4:4" x14ac:dyDescent="0.2">
      <c r="D59929" s="343"/>
    </row>
    <row r="59930" spans="4:4" x14ac:dyDescent="0.2">
      <c r="D59930" s="343"/>
    </row>
    <row r="59931" spans="4:4" x14ac:dyDescent="0.2">
      <c r="D59931" s="343"/>
    </row>
    <row r="59932" spans="4:4" x14ac:dyDescent="0.2">
      <c r="D59932" s="343"/>
    </row>
    <row r="59933" spans="4:4" x14ac:dyDescent="0.2">
      <c r="D59933" s="343"/>
    </row>
    <row r="59934" spans="4:4" x14ac:dyDescent="0.2">
      <c r="D59934" s="343"/>
    </row>
    <row r="59935" spans="4:4" x14ac:dyDescent="0.2">
      <c r="D59935" s="343"/>
    </row>
    <row r="59936" spans="4:4" x14ac:dyDescent="0.2">
      <c r="D59936" s="343"/>
    </row>
    <row r="59937" spans="4:4" x14ac:dyDescent="0.2">
      <c r="D59937" s="343"/>
    </row>
    <row r="59938" spans="4:4" x14ac:dyDescent="0.2">
      <c r="D59938" s="343"/>
    </row>
    <row r="59939" spans="4:4" x14ac:dyDescent="0.2">
      <c r="D59939" s="343"/>
    </row>
    <row r="59940" spans="4:4" x14ac:dyDescent="0.2">
      <c r="D59940" s="343"/>
    </row>
    <row r="59941" spans="4:4" x14ac:dyDescent="0.2">
      <c r="D59941" s="343"/>
    </row>
    <row r="59942" spans="4:4" x14ac:dyDescent="0.2">
      <c r="D59942" s="343"/>
    </row>
    <row r="59943" spans="4:4" x14ac:dyDescent="0.2">
      <c r="D59943" s="343"/>
    </row>
    <row r="59944" spans="4:4" x14ac:dyDescent="0.2">
      <c r="D59944" s="343"/>
    </row>
    <row r="59945" spans="4:4" x14ac:dyDescent="0.2">
      <c r="D59945" s="343"/>
    </row>
    <row r="59946" spans="4:4" x14ac:dyDescent="0.2">
      <c r="D59946" s="343"/>
    </row>
    <row r="59947" spans="4:4" x14ac:dyDescent="0.2">
      <c r="D59947" s="343"/>
    </row>
    <row r="59948" spans="4:4" x14ac:dyDescent="0.2">
      <c r="D59948" s="343"/>
    </row>
    <row r="59949" spans="4:4" x14ac:dyDescent="0.2">
      <c r="D59949" s="343"/>
    </row>
    <row r="59950" spans="4:4" x14ac:dyDescent="0.2">
      <c r="D59950" s="343"/>
    </row>
    <row r="59951" spans="4:4" x14ac:dyDescent="0.2">
      <c r="D59951" s="343"/>
    </row>
    <row r="59952" spans="4:4" x14ac:dyDescent="0.2">
      <c r="D59952" s="343"/>
    </row>
    <row r="59953" spans="4:4" x14ac:dyDescent="0.2">
      <c r="D59953" s="343"/>
    </row>
    <row r="59954" spans="4:4" x14ac:dyDescent="0.2">
      <c r="D59954" s="343"/>
    </row>
    <row r="59955" spans="4:4" x14ac:dyDescent="0.2">
      <c r="D59955" s="343"/>
    </row>
    <row r="59956" spans="4:4" x14ac:dyDescent="0.2">
      <c r="D59956" s="343"/>
    </row>
    <row r="59957" spans="4:4" x14ac:dyDescent="0.2">
      <c r="D59957" s="343"/>
    </row>
    <row r="59958" spans="4:4" x14ac:dyDescent="0.2">
      <c r="D59958" s="343"/>
    </row>
    <row r="59959" spans="4:4" x14ac:dyDescent="0.2">
      <c r="D59959" s="343"/>
    </row>
    <row r="59960" spans="4:4" x14ac:dyDescent="0.2">
      <c r="D59960" s="343"/>
    </row>
    <row r="59961" spans="4:4" x14ac:dyDescent="0.2">
      <c r="D59961" s="343"/>
    </row>
    <row r="59962" spans="4:4" x14ac:dyDescent="0.2">
      <c r="D59962" s="343"/>
    </row>
    <row r="59963" spans="4:4" x14ac:dyDescent="0.2">
      <c r="D59963" s="343"/>
    </row>
    <row r="59964" spans="4:4" x14ac:dyDescent="0.2">
      <c r="D59964" s="343"/>
    </row>
    <row r="59965" spans="4:4" x14ac:dyDescent="0.2">
      <c r="D59965" s="343"/>
    </row>
    <row r="59966" spans="4:4" x14ac:dyDescent="0.2">
      <c r="D59966" s="343"/>
    </row>
    <row r="59967" spans="4:4" x14ac:dyDescent="0.2">
      <c r="D59967" s="343"/>
    </row>
    <row r="59968" spans="4:4" x14ac:dyDescent="0.2">
      <c r="D59968" s="343"/>
    </row>
    <row r="59969" spans="4:4" x14ac:dyDescent="0.2">
      <c r="D59969" s="343"/>
    </row>
    <row r="59970" spans="4:4" x14ac:dyDescent="0.2">
      <c r="D59970" s="343"/>
    </row>
    <row r="59971" spans="4:4" x14ac:dyDescent="0.2">
      <c r="D59971" s="343"/>
    </row>
    <row r="59972" spans="4:4" x14ac:dyDescent="0.2">
      <c r="D59972" s="343"/>
    </row>
    <row r="59973" spans="4:4" x14ac:dyDescent="0.2">
      <c r="D59973" s="343"/>
    </row>
    <row r="59974" spans="4:4" x14ac:dyDescent="0.2">
      <c r="D59974" s="343"/>
    </row>
    <row r="59975" spans="4:4" x14ac:dyDescent="0.2">
      <c r="D59975" s="343"/>
    </row>
    <row r="59976" spans="4:4" x14ac:dyDescent="0.2">
      <c r="D59976" s="343"/>
    </row>
    <row r="59977" spans="4:4" x14ac:dyDescent="0.2">
      <c r="D59977" s="343"/>
    </row>
    <row r="59978" spans="4:4" x14ac:dyDescent="0.2">
      <c r="D59978" s="343"/>
    </row>
    <row r="59979" spans="4:4" x14ac:dyDescent="0.2">
      <c r="D59979" s="343"/>
    </row>
    <row r="59980" spans="4:4" x14ac:dyDescent="0.2">
      <c r="D59980" s="343"/>
    </row>
    <row r="59981" spans="4:4" x14ac:dyDescent="0.2">
      <c r="D59981" s="343"/>
    </row>
    <row r="59982" spans="4:4" x14ac:dyDescent="0.2">
      <c r="D59982" s="343"/>
    </row>
    <row r="59983" spans="4:4" x14ac:dyDescent="0.2">
      <c r="D59983" s="343"/>
    </row>
    <row r="59984" spans="4:4" x14ac:dyDescent="0.2">
      <c r="D59984" s="343"/>
    </row>
    <row r="59985" spans="4:4" x14ac:dyDescent="0.2">
      <c r="D59985" s="343"/>
    </row>
    <row r="59986" spans="4:4" x14ac:dyDescent="0.2">
      <c r="D59986" s="343"/>
    </row>
    <row r="59987" spans="4:4" x14ac:dyDescent="0.2">
      <c r="D59987" s="343"/>
    </row>
    <row r="59988" spans="4:4" x14ac:dyDescent="0.2">
      <c r="D59988" s="343"/>
    </row>
    <row r="59989" spans="4:4" x14ac:dyDescent="0.2">
      <c r="D59989" s="343"/>
    </row>
    <row r="59990" spans="4:4" x14ac:dyDescent="0.2">
      <c r="D59990" s="343"/>
    </row>
    <row r="59991" spans="4:4" x14ac:dyDescent="0.2">
      <c r="D59991" s="343"/>
    </row>
    <row r="59992" spans="4:4" x14ac:dyDescent="0.2">
      <c r="D59992" s="343"/>
    </row>
    <row r="59993" spans="4:4" x14ac:dyDescent="0.2">
      <c r="D59993" s="343"/>
    </row>
    <row r="59994" spans="4:4" x14ac:dyDescent="0.2">
      <c r="D59994" s="343"/>
    </row>
    <row r="59995" spans="4:4" x14ac:dyDescent="0.2">
      <c r="D59995" s="343"/>
    </row>
    <row r="59996" spans="4:4" x14ac:dyDescent="0.2">
      <c r="D59996" s="343"/>
    </row>
    <row r="59997" spans="4:4" x14ac:dyDescent="0.2">
      <c r="D59997" s="343"/>
    </row>
    <row r="59998" spans="4:4" x14ac:dyDescent="0.2">
      <c r="D59998" s="343"/>
    </row>
    <row r="59999" spans="4:4" x14ac:dyDescent="0.2">
      <c r="D59999" s="343"/>
    </row>
    <row r="60000" spans="4:4" x14ac:dyDescent="0.2">
      <c r="D60000" s="343"/>
    </row>
    <row r="60001" spans="4:4" x14ac:dyDescent="0.2">
      <c r="D60001" s="343"/>
    </row>
    <row r="60002" spans="4:4" x14ac:dyDescent="0.2">
      <c r="D60002" s="343"/>
    </row>
    <row r="60003" spans="4:4" x14ac:dyDescent="0.2">
      <c r="D60003" s="343"/>
    </row>
    <row r="60004" spans="4:4" x14ac:dyDescent="0.2">
      <c r="D60004" s="343"/>
    </row>
    <row r="60005" spans="4:4" x14ac:dyDescent="0.2">
      <c r="D60005" s="343"/>
    </row>
    <row r="60006" spans="4:4" x14ac:dyDescent="0.2">
      <c r="D60006" s="343"/>
    </row>
    <row r="60007" spans="4:4" x14ac:dyDescent="0.2">
      <c r="D60007" s="343"/>
    </row>
    <row r="60008" spans="4:4" x14ac:dyDescent="0.2">
      <c r="D60008" s="343"/>
    </row>
    <row r="60009" spans="4:4" x14ac:dyDescent="0.2">
      <c r="D60009" s="343"/>
    </row>
    <row r="60010" spans="4:4" x14ac:dyDescent="0.2">
      <c r="D60010" s="343"/>
    </row>
    <row r="60011" spans="4:4" x14ac:dyDescent="0.2">
      <c r="D60011" s="343"/>
    </row>
    <row r="60012" spans="4:4" x14ac:dyDescent="0.2">
      <c r="D60012" s="343"/>
    </row>
    <row r="60013" spans="4:4" x14ac:dyDescent="0.2">
      <c r="D60013" s="343"/>
    </row>
    <row r="60014" spans="4:4" x14ac:dyDescent="0.2">
      <c r="D60014" s="343"/>
    </row>
    <row r="60015" spans="4:4" x14ac:dyDescent="0.2">
      <c r="D60015" s="343"/>
    </row>
    <row r="60016" spans="4:4" x14ac:dyDescent="0.2">
      <c r="D60016" s="343"/>
    </row>
    <row r="60017" spans="4:4" x14ac:dyDescent="0.2">
      <c r="D60017" s="343"/>
    </row>
    <row r="60018" spans="4:4" x14ac:dyDescent="0.2">
      <c r="D60018" s="343"/>
    </row>
    <row r="60019" spans="4:4" x14ac:dyDescent="0.2">
      <c r="D60019" s="343"/>
    </row>
    <row r="60020" spans="4:4" x14ac:dyDescent="0.2">
      <c r="D60020" s="343"/>
    </row>
    <row r="60021" spans="4:4" x14ac:dyDescent="0.2">
      <c r="D60021" s="343"/>
    </row>
    <row r="60022" spans="4:4" x14ac:dyDescent="0.2">
      <c r="D60022" s="343"/>
    </row>
    <row r="60023" spans="4:4" x14ac:dyDescent="0.2">
      <c r="D60023" s="343"/>
    </row>
    <row r="60024" spans="4:4" x14ac:dyDescent="0.2">
      <c r="D60024" s="343"/>
    </row>
    <row r="60025" spans="4:4" x14ac:dyDescent="0.2">
      <c r="D60025" s="343"/>
    </row>
    <row r="60026" spans="4:4" x14ac:dyDescent="0.2">
      <c r="D60026" s="343"/>
    </row>
    <row r="60027" spans="4:4" x14ac:dyDescent="0.2">
      <c r="D60027" s="343"/>
    </row>
    <row r="60028" spans="4:4" x14ac:dyDescent="0.2">
      <c r="D60028" s="343"/>
    </row>
    <row r="60029" spans="4:4" x14ac:dyDescent="0.2">
      <c r="D60029" s="343"/>
    </row>
    <row r="60030" spans="4:4" x14ac:dyDescent="0.2">
      <c r="D60030" s="343"/>
    </row>
    <row r="60031" spans="4:4" x14ac:dyDescent="0.2">
      <c r="D60031" s="343"/>
    </row>
    <row r="60032" spans="4:4" x14ac:dyDescent="0.2">
      <c r="D60032" s="343"/>
    </row>
    <row r="60033" spans="4:4" x14ac:dyDescent="0.2">
      <c r="D60033" s="343"/>
    </row>
    <row r="60034" spans="4:4" x14ac:dyDescent="0.2">
      <c r="D60034" s="343"/>
    </row>
    <row r="60035" spans="4:4" x14ac:dyDescent="0.2">
      <c r="D60035" s="343"/>
    </row>
    <row r="60036" spans="4:4" x14ac:dyDescent="0.2">
      <c r="D60036" s="343"/>
    </row>
    <row r="60037" spans="4:4" x14ac:dyDescent="0.2">
      <c r="D60037" s="343"/>
    </row>
    <row r="60038" spans="4:4" x14ac:dyDescent="0.2">
      <c r="D60038" s="343"/>
    </row>
    <row r="60039" spans="4:4" x14ac:dyDescent="0.2">
      <c r="D60039" s="343"/>
    </row>
    <row r="60040" spans="4:4" x14ac:dyDescent="0.2">
      <c r="D60040" s="343"/>
    </row>
    <row r="60041" spans="4:4" x14ac:dyDescent="0.2">
      <c r="D60041" s="343"/>
    </row>
    <row r="60042" spans="4:4" x14ac:dyDescent="0.2">
      <c r="D60042" s="343"/>
    </row>
    <row r="60043" spans="4:4" x14ac:dyDescent="0.2">
      <c r="D60043" s="343"/>
    </row>
    <row r="60044" spans="4:4" x14ac:dyDescent="0.2">
      <c r="D60044" s="343"/>
    </row>
    <row r="60045" spans="4:4" x14ac:dyDescent="0.2">
      <c r="D60045" s="343"/>
    </row>
    <row r="60046" spans="4:4" x14ac:dyDescent="0.2">
      <c r="D60046" s="343"/>
    </row>
    <row r="60047" spans="4:4" x14ac:dyDescent="0.2">
      <c r="D60047" s="343"/>
    </row>
    <row r="60048" spans="4:4" x14ac:dyDescent="0.2">
      <c r="D60048" s="343"/>
    </row>
    <row r="60049" spans="4:4" x14ac:dyDescent="0.2">
      <c r="D60049" s="343"/>
    </row>
    <row r="60050" spans="4:4" x14ac:dyDescent="0.2">
      <c r="D60050" s="343"/>
    </row>
    <row r="60051" spans="4:4" x14ac:dyDescent="0.2">
      <c r="D60051" s="343"/>
    </row>
    <row r="60052" spans="4:4" x14ac:dyDescent="0.2">
      <c r="D60052" s="343"/>
    </row>
    <row r="60053" spans="4:4" x14ac:dyDescent="0.2">
      <c r="D60053" s="343"/>
    </row>
    <row r="60054" spans="4:4" x14ac:dyDescent="0.2">
      <c r="D60054" s="343"/>
    </row>
    <row r="60055" spans="4:4" x14ac:dyDescent="0.2">
      <c r="D60055" s="343"/>
    </row>
    <row r="60056" spans="4:4" x14ac:dyDescent="0.2">
      <c r="D60056" s="343"/>
    </row>
    <row r="60057" spans="4:4" x14ac:dyDescent="0.2">
      <c r="D60057" s="343"/>
    </row>
    <row r="60058" spans="4:4" x14ac:dyDescent="0.2">
      <c r="D60058" s="343"/>
    </row>
    <row r="60059" spans="4:4" x14ac:dyDescent="0.2">
      <c r="D60059" s="343"/>
    </row>
    <row r="60060" spans="4:4" x14ac:dyDescent="0.2">
      <c r="D60060" s="343"/>
    </row>
    <row r="60061" spans="4:4" x14ac:dyDescent="0.2">
      <c r="D60061" s="343"/>
    </row>
    <row r="60062" spans="4:4" x14ac:dyDescent="0.2">
      <c r="D60062" s="343"/>
    </row>
    <row r="60063" spans="4:4" x14ac:dyDescent="0.2">
      <c r="D60063" s="343"/>
    </row>
    <row r="60064" spans="4:4" x14ac:dyDescent="0.2">
      <c r="D60064" s="343"/>
    </row>
    <row r="60065" spans="4:4" x14ac:dyDescent="0.2">
      <c r="D60065" s="343"/>
    </row>
    <row r="60066" spans="4:4" x14ac:dyDescent="0.2">
      <c r="D60066" s="343"/>
    </row>
    <row r="60067" spans="4:4" x14ac:dyDescent="0.2">
      <c r="D60067" s="343"/>
    </row>
    <row r="60068" spans="4:4" x14ac:dyDescent="0.2">
      <c r="D60068" s="343"/>
    </row>
    <row r="60069" spans="4:4" x14ac:dyDescent="0.2">
      <c r="D60069" s="343"/>
    </row>
    <row r="60070" spans="4:4" x14ac:dyDescent="0.2">
      <c r="D60070" s="343"/>
    </row>
    <row r="60071" spans="4:4" x14ac:dyDescent="0.2">
      <c r="D60071" s="343"/>
    </row>
    <row r="60072" spans="4:4" x14ac:dyDescent="0.2">
      <c r="D60072" s="343"/>
    </row>
    <row r="60073" spans="4:4" x14ac:dyDescent="0.2">
      <c r="D60073" s="343"/>
    </row>
    <row r="60074" spans="4:4" x14ac:dyDescent="0.2">
      <c r="D60074" s="343"/>
    </row>
    <row r="60075" spans="4:4" x14ac:dyDescent="0.2">
      <c r="D60075" s="343"/>
    </row>
    <row r="60076" spans="4:4" x14ac:dyDescent="0.2">
      <c r="D60076" s="343"/>
    </row>
    <row r="60077" spans="4:4" x14ac:dyDescent="0.2">
      <c r="D60077" s="343"/>
    </row>
    <row r="60078" spans="4:4" x14ac:dyDescent="0.2">
      <c r="D60078" s="343"/>
    </row>
    <row r="60079" spans="4:4" x14ac:dyDescent="0.2">
      <c r="D60079" s="343"/>
    </row>
    <row r="60080" spans="4:4" x14ac:dyDescent="0.2">
      <c r="D60080" s="343"/>
    </row>
    <row r="60081" spans="4:4" x14ac:dyDescent="0.2">
      <c r="D60081" s="343"/>
    </row>
    <row r="60082" spans="4:4" x14ac:dyDescent="0.2">
      <c r="D60082" s="343"/>
    </row>
    <row r="60083" spans="4:4" x14ac:dyDescent="0.2">
      <c r="D60083" s="343"/>
    </row>
    <row r="60084" spans="4:4" x14ac:dyDescent="0.2">
      <c r="D60084" s="343"/>
    </row>
    <row r="60085" spans="4:4" x14ac:dyDescent="0.2">
      <c r="D60085" s="343"/>
    </row>
    <row r="60086" spans="4:4" x14ac:dyDescent="0.2">
      <c r="D60086" s="343"/>
    </row>
    <row r="60087" spans="4:4" x14ac:dyDescent="0.2">
      <c r="D60087" s="343"/>
    </row>
    <row r="60088" spans="4:4" x14ac:dyDescent="0.2">
      <c r="D60088" s="343"/>
    </row>
    <row r="60089" spans="4:4" x14ac:dyDescent="0.2">
      <c r="D60089" s="343"/>
    </row>
    <row r="60090" spans="4:4" x14ac:dyDescent="0.2">
      <c r="D60090" s="343"/>
    </row>
    <row r="60091" spans="4:4" x14ac:dyDescent="0.2">
      <c r="D60091" s="343"/>
    </row>
    <row r="60092" spans="4:4" x14ac:dyDescent="0.2">
      <c r="D60092" s="343"/>
    </row>
    <row r="60093" spans="4:4" x14ac:dyDescent="0.2">
      <c r="D60093" s="343"/>
    </row>
    <row r="60094" spans="4:4" x14ac:dyDescent="0.2">
      <c r="D60094" s="343"/>
    </row>
    <row r="60095" spans="4:4" x14ac:dyDescent="0.2">
      <c r="D60095" s="343"/>
    </row>
    <row r="60096" spans="4:4" x14ac:dyDescent="0.2">
      <c r="D60096" s="343"/>
    </row>
    <row r="60097" spans="4:4" x14ac:dyDescent="0.2">
      <c r="D60097" s="343"/>
    </row>
    <row r="60098" spans="4:4" x14ac:dyDescent="0.2">
      <c r="D60098" s="343"/>
    </row>
    <row r="60099" spans="4:4" x14ac:dyDescent="0.2">
      <c r="D60099" s="343"/>
    </row>
    <row r="60100" spans="4:4" x14ac:dyDescent="0.2">
      <c r="D60100" s="343"/>
    </row>
    <row r="60101" spans="4:4" x14ac:dyDescent="0.2">
      <c r="D60101" s="343"/>
    </row>
    <row r="60102" spans="4:4" x14ac:dyDescent="0.2">
      <c r="D60102" s="343"/>
    </row>
    <row r="60103" spans="4:4" x14ac:dyDescent="0.2">
      <c r="D60103" s="343"/>
    </row>
    <row r="60104" spans="4:4" x14ac:dyDescent="0.2">
      <c r="D60104" s="343"/>
    </row>
    <row r="60105" spans="4:4" x14ac:dyDescent="0.2">
      <c r="D60105" s="343"/>
    </row>
    <row r="60106" spans="4:4" x14ac:dyDescent="0.2">
      <c r="D60106" s="343"/>
    </row>
    <row r="60107" spans="4:4" x14ac:dyDescent="0.2">
      <c r="D60107" s="343"/>
    </row>
    <row r="60108" spans="4:4" x14ac:dyDescent="0.2">
      <c r="D60108" s="343"/>
    </row>
    <row r="60109" spans="4:4" x14ac:dyDescent="0.2">
      <c r="D60109" s="343"/>
    </row>
    <row r="60110" spans="4:4" x14ac:dyDescent="0.2">
      <c r="D60110" s="343"/>
    </row>
    <row r="60111" spans="4:4" x14ac:dyDescent="0.2">
      <c r="D60111" s="343"/>
    </row>
    <row r="60112" spans="4:4" x14ac:dyDescent="0.2">
      <c r="D60112" s="343"/>
    </row>
    <row r="60113" spans="4:4" x14ac:dyDescent="0.2">
      <c r="D60113" s="343"/>
    </row>
    <row r="60114" spans="4:4" x14ac:dyDescent="0.2">
      <c r="D60114" s="343"/>
    </row>
    <row r="60115" spans="4:4" x14ac:dyDescent="0.2">
      <c r="D60115" s="343"/>
    </row>
    <row r="60116" spans="4:4" x14ac:dyDescent="0.2">
      <c r="D60116" s="343"/>
    </row>
    <row r="60117" spans="4:4" x14ac:dyDescent="0.2">
      <c r="D60117" s="343"/>
    </row>
    <row r="60118" spans="4:4" x14ac:dyDescent="0.2">
      <c r="D60118" s="343"/>
    </row>
    <row r="60119" spans="4:4" x14ac:dyDescent="0.2">
      <c r="D60119" s="343"/>
    </row>
    <row r="60120" spans="4:4" x14ac:dyDescent="0.2">
      <c r="D60120" s="343"/>
    </row>
    <row r="60121" spans="4:4" x14ac:dyDescent="0.2">
      <c r="D60121" s="343"/>
    </row>
    <row r="60122" spans="4:4" x14ac:dyDescent="0.2">
      <c r="D60122" s="343"/>
    </row>
    <row r="60123" spans="4:4" x14ac:dyDescent="0.2">
      <c r="D60123" s="343"/>
    </row>
    <row r="60124" spans="4:4" x14ac:dyDescent="0.2">
      <c r="D60124" s="343"/>
    </row>
    <row r="60125" spans="4:4" x14ac:dyDescent="0.2">
      <c r="D60125" s="343"/>
    </row>
    <row r="60126" spans="4:4" x14ac:dyDescent="0.2">
      <c r="D60126" s="343"/>
    </row>
    <row r="60127" spans="4:4" x14ac:dyDescent="0.2">
      <c r="D60127" s="343"/>
    </row>
    <row r="60128" spans="4:4" x14ac:dyDescent="0.2">
      <c r="D60128" s="343"/>
    </row>
    <row r="60129" spans="4:4" x14ac:dyDescent="0.2">
      <c r="D60129" s="343"/>
    </row>
    <row r="60130" spans="4:4" x14ac:dyDescent="0.2">
      <c r="D60130" s="343"/>
    </row>
    <row r="60131" spans="4:4" x14ac:dyDescent="0.2">
      <c r="D60131" s="343"/>
    </row>
    <row r="60132" spans="4:4" x14ac:dyDescent="0.2">
      <c r="D60132" s="343"/>
    </row>
    <row r="60133" spans="4:4" x14ac:dyDescent="0.2">
      <c r="D60133" s="343"/>
    </row>
    <row r="60134" spans="4:4" x14ac:dyDescent="0.2">
      <c r="D60134" s="343"/>
    </row>
    <row r="60135" spans="4:4" x14ac:dyDescent="0.2">
      <c r="D60135" s="343"/>
    </row>
    <row r="60136" spans="4:4" x14ac:dyDescent="0.2">
      <c r="D60136" s="343"/>
    </row>
    <row r="60137" spans="4:4" x14ac:dyDescent="0.2">
      <c r="D60137" s="343"/>
    </row>
    <row r="60138" spans="4:4" x14ac:dyDescent="0.2">
      <c r="D60138" s="343"/>
    </row>
    <row r="60139" spans="4:4" x14ac:dyDescent="0.2">
      <c r="D60139" s="343"/>
    </row>
    <row r="60140" spans="4:4" x14ac:dyDescent="0.2">
      <c r="D60140" s="343"/>
    </row>
    <row r="60141" spans="4:4" x14ac:dyDescent="0.2">
      <c r="D60141" s="343"/>
    </row>
    <row r="60142" spans="4:4" x14ac:dyDescent="0.2">
      <c r="D60142" s="343"/>
    </row>
    <row r="60143" spans="4:4" x14ac:dyDescent="0.2">
      <c r="D60143" s="343"/>
    </row>
    <row r="60144" spans="4:4" x14ac:dyDescent="0.2">
      <c r="D60144" s="343"/>
    </row>
    <row r="60145" spans="4:4" x14ac:dyDescent="0.2">
      <c r="D60145" s="343"/>
    </row>
    <row r="60146" spans="4:4" x14ac:dyDescent="0.2">
      <c r="D60146" s="343"/>
    </row>
    <row r="60147" spans="4:4" x14ac:dyDescent="0.2">
      <c r="D60147" s="343"/>
    </row>
    <row r="60148" spans="4:4" x14ac:dyDescent="0.2">
      <c r="D60148" s="343"/>
    </row>
    <row r="60149" spans="4:4" x14ac:dyDescent="0.2">
      <c r="D60149" s="343"/>
    </row>
    <row r="60150" spans="4:4" x14ac:dyDescent="0.2">
      <c r="D60150" s="343"/>
    </row>
    <row r="60151" spans="4:4" x14ac:dyDescent="0.2">
      <c r="D60151" s="343"/>
    </row>
    <row r="60152" spans="4:4" x14ac:dyDescent="0.2">
      <c r="D60152" s="343"/>
    </row>
    <row r="60153" spans="4:4" x14ac:dyDescent="0.2">
      <c r="D60153" s="343"/>
    </row>
    <row r="60154" spans="4:4" x14ac:dyDescent="0.2">
      <c r="D60154" s="343"/>
    </row>
    <row r="60155" spans="4:4" x14ac:dyDescent="0.2">
      <c r="D60155" s="343"/>
    </row>
    <row r="60156" spans="4:4" x14ac:dyDescent="0.2">
      <c r="D60156" s="343"/>
    </row>
    <row r="60157" spans="4:4" x14ac:dyDescent="0.2">
      <c r="D60157" s="343"/>
    </row>
    <row r="60158" spans="4:4" x14ac:dyDescent="0.2">
      <c r="D60158" s="343"/>
    </row>
    <row r="60159" spans="4:4" x14ac:dyDescent="0.2">
      <c r="D60159" s="343"/>
    </row>
    <row r="60160" spans="4:4" x14ac:dyDescent="0.2">
      <c r="D60160" s="343"/>
    </row>
    <row r="60161" spans="4:4" x14ac:dyDescent="0.2">
      <c r="D60161" s="343"/>
    </row>
    <row r="60162" spans="4:4" x14ac:dyDescent="0.2">
      <c r="D60162" s="343"/>
    </row>
    <row r="60163" spans="4:4" x14ac:dyDescent="0.2">
      <c r="D60163" s="343"/>
    </row>
    <row r="60164" spans="4:4" x14ac:dyDescent="0.2">
      <c r="D60164" s="343"/>
    </row>
    <row r="60165" spans="4:4" x14ac:dyDescent="0.2">
      <c r="D60165" s="343"/>
    </row>
    <row r="60166" spans="4:4" x14ac:dyDescent="0.2">
      <c r="D60166" s="343"/>
    </row>
    <row r="60167" spans="4:4" x14ac:dyDescent="0.2">
      <c r="D60167" s="343"/>
    </row>
    <row r="60168" spans="4:4" x14ac:dyDescent="0.2">
      <c r="D60168" s="343"/>
    </row>
    <row r="60169" spans="4:4" x14ac:dyDescent="0.2">
      <c r="D60169" s="343"/>
    </row>
    <row r="60170" spans="4:4" x14ac:dyDescent="0.2">
      <c r="D60170" s="343"/>
    </row>
    <row r="60171" spans="4:4" x14ac:dyDescent="0.2">
      <c r="D60171" s="343"/>
    </row>
    <row r="60172" spans="4:4" x14ac:dyDescent="0.2">
      <c r="D60172" s="343"/>
    </row>
    <row r="60173" spans="4:4" x14ac:dyDescent="0.2">
      <c r="D60173" s="343"/>
    </row>
    <row r="60174" spans="4:4" x14ac:dyDescent="0.2">
      <c r="D60174" s="343"/>
    </row>
    <row r="60175" spans="4:4" x14ac:dyDescent="0.2">
      <c r="D60175" s="343"/>
    </row>
    <row r="60176" spans="4:4" x14ac:dyDescent="0.2">
      <c r="D60176" s="343"/>
    </row>
    <row r="60177" spans="4:4" x14ac:dyDescent="0.2">
      <c r="D60177" s="343"/>
    </row>
    <row r="60178" spans="4:4" x14ac:dyDescent="0.2">
      <c r="D60178" s="343"/>
    </row>
    <row r="60179" spans="4:4" x14ac:dyDescent="0.2">
      <c r="D60179" s="343"/>
    </row>
    <row r="60180" spans="4:4" x14ac:dyDescent="0.2">
      <c r="D60180" s="343"/>
    </row>
    <row r="60181" spans="4:4" x14ac:dyDescent="0.2">
      <c r="D60181" s="343"/>
    </row>
    <row r="60182" spans="4:4" x14ac:dyDescent="0.2">
      <c r="D60182" s="343"/>
    </row>
    <row r="60183" spans="4:4" x14ac:dyDescent="0.2">
      <c r="D60183" s="343"/>
    </row>
    <row r="60184" spans="4:4" x14ac:dyDescent="0.2">
      <c r="D60184" s="343"/>
    </row>
    <row r="60185" spans="4:4" x14ac:dyDescent="0.2">
      <c r="D60185" s="343"/>
    </row>
    <row r="60186" spans="4:4" x14ac:dyDescent="0.2">
      <c r="D60186" s="343"/>
    </row>
    <row r="60187" spans="4:4" x14ac:dyDescent="0.2">
      <c r="D60187" s="343"/>
    </row>
    <row r="60188" spans="4:4" x14ac:dyDescent="0.2">
      <c r="D60188" s="343"/>
    </row>
    <row r="60189" spans="4:4" x14ac:dyDescent="0.2">
      <c r="D60189" s="343"/>
    </row>
    <row r="60190" spans="4:4" x14ac:dyDescent="0.2">
      <c r="D60190" s="343"/>
    </row>
    <row r="60191" spans="4:4" x14ac:dyDescent="0.2">
      <c r="D60191" s="343"/>
    </row>
    <row r="60192" spans="4:4" x14ac:dyDescent="0.2">
      <c r="D60192" s="343"/>
    </row>
    <row r="60193" spans="4:4" x14ac:dyDescent="0.2">
      <c r="D60193" s="343"/>
    </row>
    <row r="60194" spans="4:4" x14ac:dyDescent="0.2">
      <c r="D60194" s="343"/>
    </row>
    <row r="60195" spans="4:4" x14ac:dyDescent="0.2">
      <c r="D60195" s="343"/>
    </row>
    <row r="60196" spans="4:4" x14ac:dyDescent="0.2">
      <c r="D60196" s="343"/>
    </row>
    <row r="60197" spans="4:4" x14ac:dyDescent="0.2">
      <c r="D60197" s="343"/>
    </row>
    <row r="60198" spans="4:4" x14ac:dyDescent="0.2">
      <c r="D60198" s="343"/>
    </row>
    <row r="60199" spans="4:4" x14ac:dyDescent="0.2">
      <c r="D60199" s="343"/>
    </row>
    <row r="60200" spans="4:4" x14ac:dyDescent="0.2">
      <c r="D60200" s="343"/>
    </row>
    <row r="60201" spans="4:4" x14ac:dyDescent="0.2">
      <c r="D60201" s="343"/>
    </row>
    <row r="60202" spans="4:4" x14ac:dyDescent="0.2">
      <c r="D60202" s="343"/>
    </row>
    <row r="60203" spans="4:4" x14ac:dyDescent="0.2">
      <c r="D60203" s="343"/>
    </row>
    <row r="60204" spans="4:4" x14ac:dyDescent="0.2">
      <c r="D60204" s="343"/>
    </row>
    <row r="60205" spans="4:4" x14ac:dyDescent="0.2">
      <c r="D60205" s="343"/>
    </row>
    <row r="60206" spans="4:4" x14ac:dyDescent="0.2">
      <c r="D60206" s="343"/>
    </row>
    <row r="60207" spans="4:4" x14ac:dyDescent="0.2">
      <c r="D60207" s="343"/>
    </row>
    <row r="60208" spans="4:4" x14ac:dyDescent="0.2">
      <c r="D60208" s="343"/>
    </row>
    <row r="60209" spans="4:4" x14ac:dyDescent="0.2">
      <c r="D60209" s="343"/>
    </row>
    <row r="60210" spans="4:4" x14ac:dyDescent="0.2">
      <c r="D60210" s="343"/>
    </row>
    <row r="60211" spans="4:4" x14ac:dyDescent="0.2">
      <c r="D60211" s="343"/>
    </row>
    <row r="60212" spans="4:4" x14ac:dyDescent="0.2">
      <c r="D60212" s="343"/>
    </row>
    <row r="60213" spans="4:4" x14ac:dyDescent="0.2">
      <c r="D60213" s="343"/>
    </row>
    <row r="60214" spans="4:4" x14ac:dyDescent="0.2">
      <c r="D60214" s="343"/>
    </row>
    <row r="60215" spans="4:4" x14ac:dyDescent="0.2">
      <c r="D60215" s="343"/>
    </row>
    <row r="60216" spans="4:4" x14ac:dyDescent="0.2">
      <c r="D60216" s="343"/>
    </row>
    <row r="60217" spans="4:4" x14ac:dyDescent="0.2">
      <c r="D60217" s="343"/>
    </row>
    <row r="60218" spans="4:4" x14ac:dyDescent="0.2">
      <c r="D60218" s="343"/>
    </row>
    <row r="60219" spans="4:4" x14ac:dyDescent="0.2">
      <c r="D60219" s="343"/>
    </row>
    <row r="60220" spans="4:4" x14ac:dyDescent="0.2">
      <c r="D60220" s="343"/>
    </row>
    <row r="60221" spans="4:4" x14ac:dyDescent="0.2">
      <c r="D60221" s="343"/>
    </row>
    <row r="60222" spans="4:4" x14ac:dyDescent="0.2">
      <c r="D60222" s="343"/>
    </row>
    <row r="60223" spans="4:4" x14ac:dyDescent="0.2">
      <c r="D60223" s="343"/>
    </row>
    <row r="60224" spans="4:4" x14ac:dyDescent="0.2">
      <c r="D60224" s="343"/>
    </row>
    <row r="60225" spans="4:4" x14ac:dyDescent="0.2">
      <c r="D60225" s="343"/>
    </row>
    <row r="60226" spans="4:4" x14ac:dyDescent="0.2">
      <c r="D60226" s="343"/>
    </row>
    <row r="60227" spans="4:4" x14ac:dyDescent="0.2">
      <c r="D60227" s="343"/>
    </row>
    <row r="60228" spans="4:4" x14ac:dyDescent="0.2">
      <c r="D60228" s="343"/>
    </row>
    <row r="60229" spans="4:4" x14ac:dyDescent="0.2">
      <c r="D60229" s="343"/>
    </row>
    <row r="60230" spans="4:4" x14ac:dyDescent="0.2">
      <c r="D60230" s="343"/>
    </row>
    <row r="60231" spans="4:4" x14ac:dyDescent="0.2">
      <c r="D60231" s="343"/>
    </row>
    <row r="60232" spans="4:4" x14ac:dyDescent="0.2">
      <c r="D60232" s="343"/>
    </row>
    <row r="60233" spans="4:4" x14ac:dyDescent="0.2">
      <c r="D60233" s="343"/>
    </row>
    <row r="60234" spans="4:4" x14ac:dyDescent="0.2">
      <c r="D60234" s="343"/>
    </row>
    <row r="60235" spans="4:4" x14ac:dyDescent="0.2">
      <c r="D60235" s="343"/>
    </row>
    <row r="60236" spans="4:4" x14ac:dyDescent="0.2">
      <c r="D60236" s="343"/>
    </row>
    <row r="60237" spans="4:4" x14ac:dyDescent="0.2">
      <c r="D60237" s="343"/>
    </row>
    <row r="60238" spans="4:4" x14ac:dyDescent="0.2">
      <c r="D60238" s="343"/>
    </row>
    <row r="60239" spans="4:4" x14ac:dyDescent="0.2">
      <c r="D60239" s="343"/>
    </row>
    <row r="60240" spans="4:4" x14ac:dyDescent="0.2">
      <c r="D60240" s="343"/>
    </row>
    <row r="60241" spans="4:4" x14ac:dyDescent="0.2">
      <c r="D60241" s="343"/>
    </row>
    <row r="60242" spans="4:4" x14ac:dyDescent="0.2">
      <c r="D60242" s="343"/>
    </row>
    <row r="60243" spans="4:4" x14ac:dyDescent="0.2">
      <c r="D60243" s="343"/>
    </row>
    <row r="60244" spans="4:4" x14ac:dyDescent="0.2">
      <c r="D60244" s="343"/>
    </row>
    <row r="60245" spans="4:4" x14ac:dyDescent="0.2">
      <c r="D60245" s="343"/>
    </row>
    <row r="60246" spans="4:4" x14ac:dyDescent="0.2">
      <c r="D60246" s="343"/>
    </row>
    <row r="60247" spans="4:4" x14ac:dyDescent="0.2">
      <c r="D60247" s="343"/>
    </row>
    <row r="60248" spans="4:4" x14ac:dyDescent="0.2">
      <c r="D60248" s="343"/>
    </row>
    <row r="60249" spans="4:4" x14ac:dyDescent="0.2">
      <c r="D60249" s="343"/>
    </row>
    <row r="60250" spans="4:4" x14ac:dyDescent="0.2">
      <c r="D60250" s="343"/>
    </row>
    <row r="60251" spans="4:4" x14ac:dyDescent="0.2">
      <c r="D60251" s="343"/>
    </row>
    <row r="60252" spans="4:4" x14ac:dyDescent="0.2">
      <c r="D60252" s="343"/>
    </row>
    <row r="60253" spans="4:4" x14ac:dyDescent="0.2">
      <c r="D60253" s="343"/>
    </row>
    <row r="60254" spans="4:4" x14ac:dyDescent="0.2">
      <c r="D60254" s="343"/>
    </row>
    <row r="60255" spans="4:4" x14ac:dyDescent="0.2">
      <c r="D60255" s="343"/>
    </row>
    <row r="60256" spans="4:4" x14ac:dyDescent="0.2">
      <c r="D60256" s="343"/>
    </row>
    <row r="60257" spans="4:4" x14ac:dyDescent="0.2">
      <c r="D60257" s="343"/>
    </row>
    <row r="60258" spans="4:4" x14ac:dyDescent="0.2">
      <c r="D60258" s="343"/>
    </row>
    <row r="60259" spans="4:4" x14ac:dyDescent="0.2">
      <c r="D60259" s="343"/>
    </row>
    <row r="60260" spans="4:4" x14ac:dyDescent="0.2">
      <c r="D60260" s="343"/>
    </row>
    <row r="60261" spans="4:4" x14ac:dyDescent="0.2">
      <c r="D60261" s="343"/>
    </row>
    <row r="60262" spans="4:4" x14ac:dyDescent="0.2">
      <c r="D60262" s="343"/>
    </row>
    <row r="60263" spans="4:4" x14ac:dyDescent="0.2">
      <c r="D60263" s="343"/>
    </row>
    <row r="60264" spans="4:4" x14ac:dyDescent="0.2">
      <c r="D60264" s="343"/>
    </row>
    <row r="60265" spans="4:4" x14ac:dyDescent="0.2">
      <c r="D60265" s="343"/>
    </row>
    <row r="60266" spans="4:4" x14ac:dyDescent="0.2">
      <c r="D60266" s="343"/>
    </row>
    <row r="60267" spans="4:4" x14ac:dyDescent="0.2">
      <c r="D60267" s="343"/>
    </row>
    <row r="60268" spans="4:4" x14ac:dyDescent="0.2">
      <c r="D60268" s="343"/>
    </row>
    <row r="60269" spans="4:4" x14ac:dyDescent="0.2">
      <c r="D60269" s="343"/>
    </row>
    <row r="60270" spans="4:4" x14ac:dyDescent="0.2">
      <c r="D60270" s="343"/>
    </row>
    <row r="60271" spans="4:4" x14ac:dyDescent="0.2">
      <c r="D60271" s="343"/>
    </row>
    <row r="60272" spans="4:4" x14ac:dyDescent="0.2">
      <c r="D60272" s="343"/>
    </row>
    <row r="60273" spans="4:4" x14ac:dyDescent="0.2">
      <c r="D60273" s="343"/>
    </row>
    <row r="60274" spans="4:4" x14ac:dyDescent="0.2">
      <c r="D60274" s="343"/>
    </row>
    <row r="60275" spans="4:4" x14ac:dyDescent="0.2">
      <c r="D60275" s="343"/>
    </row>
    <row r="60276" spans="4:4" x14ac:dyDescent="0.2">
      <c r="D60276" s="343"/>
    </row>
    <row r="60277" spans="4:4" x14ac:dyDescent="0.2">
      <c r="D60277" s="343"/>
    </row>
    <row r="60278" spans="4:4" x14ac:dyDescent="0.2">
      <c r="D60278" s="343"/>
    </row>
    <row r="60279" spans="4:4" x14ac:dyDescent="0.2">
      <c r="D60279" s="343"/>
    </row>
    <row r="60280" spans="4:4" x14ac:dyDescent="0.2">
      <c r="D60280" s="343"/>
    </row>
    <row r="60281" spans="4:4" x14ac:dyDescent="0.2">
      <c r="D60281" s="343"/>
    </row>
    <row r="60282" spans="4:4" x14ac:dyDescent="0.2">
      <c r="D60282" s="343"/>
    </row>
    <row r="60283" spans="4:4" x14ac:dyDescent="0.2">
      <c r="D60283" s="343"/>
    </row>
    <row r="60284" spans="4:4" x14ac:dyDescent="0.2">
      <c r="D60284" s="343"/>
    </row>
    <row r="60285" spans="4:4" x14ac:dyDescent="0.2">
      <c r="D60285" s="343"/>
    </row>
    <row r="60286" spans="4:4" x14ac:dyDescent="0.2">
      <c r="D60286" s="343"/>
    </row>
    <row r="60287" spans="4:4" x14ac:dyDescent="0.2">
      <c r="D60287" s="343"/>
    </row>
    <row r="60288" spans="4:4" x14ac:dyDescent="0.2">
      <c r="D60288" s="343"/>
    </row>
    <row r="60289" spans="4:4" x14ac:dyDescent="0.2">
      <c r="D60289" s="343"/>
    </row>
    <row r="60290" spans="4:4" x14ac:dyDescent="0.2">
      <c r="D60290" s="343"/>
    </row>
    <row r="60291" spans="4:4" x14ac:dyDescent="0.2">
      <c r="D60291" s="343"/>
    </row>
    <row r="60292" spans="4:4" x14ac:dyDescent="0.2">
      <c r="D60292" s="343"/>
    </row>
    <row r="60293" spans="4:4" x14ac:dyDescent="0.2">
      <c r="D60293" s="343"/>
    </row>
    <row r="60294" spans="4:4" x14ac:dyDescent="0.2">
      <c r="D60294" s="343"/>
    </row>
    <row r="60295" spans="4:4" x14ac:dyDescent="0.2">
      <c r="D60295" s="343"/>
    </row>
    <row r="60296" spans="4:4" x14ac:dyDescent="0.2">
      <c r="D60296" s="343"/>
    </row>
    <row r="60297" spans="4:4" x14ac:dyDescent="0.2">
      <c r="D60297" s="343"/>
    </row>
    <row r="60298" spans="4:4" x14ac:dyDescent="0.2">
      <c r="D60298" s="343"/>
    </row>
    <row r="60299" spans="4:4" x14ac:dyDescent="0.2">
      <c r="D60299" s="343"/>
    </row>
    <row r="60300" spans="4:4" x14ac:dyDescent="0.2">
      <c r="D60300" s="343"/>
    </row>
    <row r="60301" spans="4:4" x14ac:dyDescent="0.2">
      <c r="D60301" s="343"/>
    </row>
    <row r="60302" spans="4:4" x14ac:dyDescent="0.2">
      <c r="D60302" s="343"/>
    </row>
    <row r="60303" spans="4:4" x14ac:dyDescent="0.2">
      <c r="D60303" s="343"/>
    </row>
    <row r="60304" spans="4:4" x14ac:dyDescent="0.2">
      <c r="D60304" s="343"/>
    </row>
    <row r="60305" spans="4:4" x14ac:dyDescent="0.2">
      <c r="D60305" s="343"/>
    </row>
    <row r="60306" spans="4:4" x14ac:dyDescent="0.2">
      <c r="D60306" s="343"/>
    </row>
    <row r="60307" spans="4:4" x14ac:dyDescent="0.2">
      <c r="D60307" s="343"/>
    </row>
    <row r="60308" spans="4:4" x14ac:dyDescent="0.2">
      <c r="D60308" s="343"/>
    </row>
    <row r="60309" spans="4:4" x14ac:dyDescent="0.2">
      <c r="D60309" s="343"/>
    </row>
    <row r="60310" spans="4:4" x14ac:dyDescent="0.2">
      <c r="D60310" s="343"/>
    </row>
    <row r="60311" spans="4:4" x14ac:dyDescent="0.2">
      <c r="D60311" s="343"/>
    </row>
    <row r="60312" spans="4:4" x14ac:dyDescent="0.2">
      <c r="D60312" s="343"/>
    </row>
    <row r="60313" spans="4:4" x14ac:dyDescent="0.2">
      <c r="D60313" s="343"/>
    </row>
    <row r="60314" spans="4:4" x14ac:dyDescent="0.2">
      <c r="D60314" s="343"/>
    </row>
    <row r="60315" spans="4:4" x14ac:dyDescent="0.2">
      <c r="D60315" s="343"/>
    </row>
    <row r="60316" spans="4:4" x14ac:dyDescent="0.2">
      <c r="D60316" s="343"/>
    </row>
    <row r="60317" spans="4:4" x14ac:dyDescent="0.2">
      <c r="D60317" s="343"/>
    </row>
    <row r="60318" spans="4:4" x14ac:dyDescent="0.2">
      <c r="D60318" s="343"/>
    </row>
    <row r="60319" spans="4:4" x14ac:dyDescent="0.2">
      <c r="D60319" s="343"/>
    </row>
    <row r="60320" spans="4:4" x14ac:dyDescent="0.2">
      <c r="D60320" s="343"/>
    </row>
    <row r="60321" spans="4:4" x14ac:dyDescent="0.2">
      <c r="D60321" s="343"/>
    </row>
    <row r="60322" spans="4:4" x14ac:dyDescent="0.2">
      <c r="D60322" s="343"/>
    </row>
    <row r="60323" spans="4:4" x14ac:dyDescent="0.2">
      <c r="D60323" s="343"/>
    </row>
    <row r="60324" spans="4:4" x14ac:dyDescent="0.2">
      <c r="D60324" s="343"/>
    </row>
    <row r="60325" spans="4:4" x14ac:dyDescent="0.2">
      <c r="D60325" s="343"/>
    </row>
    <row r="60326" spans="4:4" x14ac:dyDescent="0.2">
      <c r="D60326" s="343"/>
    </row>
    <row r="60327" spans="4:4" x14ac:dyDescent="0.2">
      <c r="D60327" s="343"/>
    </row>
    <row r="60328" spans="4:4" x14ac:dyDescent="0.2">
      <c r="D60328" s="343"/>
    </row>
    <row r="60329" spans="4:4" x14ac:dyDescent="0.2">
      <c r="D60329" s="343"/>
    </row>
    <row r="60330" spans="4:4" x14ac:dyDescent="0.2">
      <c r="D60330" s="343"/>
    </row>
    <row r="60331" spans="4:4" x14ac:dyDescent="0.2">
      <c r="D60331" s="343"/>
    </row>
    <row r="60332" spans="4:4" x14ac:dyDescent="0.2">
      <c r="D60332" s="343"/>
    </row>
    <row r="60333" spans="4:4" x14ac:dyDescent="0.2">
      <c r="D60333" s="343"/>
    </row>
    <row r="60334" spans="4:4" x14ac:dyDescent="0.2">
      <c r="D60334" s="343"/>
    </row>
    <row r="60335" spans="4:4" x14ac:dyDescent="0.2">
      <c r="D60335" s="343"/>
    </row>
    <row r="60336" spans="4:4" x14ac:dyDescent="0.2">
      <c r="D60336" s="343"/>
    </row>
    <row r="60337" spans="4:4" x14ac:dyDescent="0.2">
      <c r="D60337" s="343"/>
    </row>
    <row r="60338" spans="4:4" x14ac:dyDescent="0.2">
      <c r="D60338" s="343"/>
    </row>
    <row r="60339" spans="4:4" x14ac:dyDescent="0.2">
      <c r="D60339" s="343"/>
    </row>
    <row r="60340" spans="4:4" x14ac:dyDescent="0.2">
      <c r="D60340" s="343"/>
    </row>
    <row r="60341" spans="4:4" x14ac:dyDescent="0.2">
      <c r="D60341" s="343"/>
    </row>
    <row r="60342" spans="4:4" x14ac:dyDescent="0.2">
      <c r="D60342" s="343"/>
    </row>
    <row r="60343" spans="4:4" x14ac:dyDescent="0.2">
      <c r="D60343" s="343"/>
    </row>
    <row r="60344" spans="4:4" x14ac:dyDescent="0.2">
      <c r="D60344" s="343"/>
    </row>
    <row r="60345" spans="4:4" x14ac:dyDescent="0.2">
      <c r="D60345" s="343"/>
    </row>
    <row r="60346" spans="4:4" x14ac:dyDescent="0.2">
      <c r="D60346" s="343"/>
    </row>
    <row r="60347" spans="4:4" x14ac:dyDescent="0.2">
      <c r="D60347" s="343"/>
    </row>
    <row r="60348" spans="4:4" x14ac:dyDescent="0.2">
      <c r="D60348" s="343"/>
    </row>
    <row r="60349" spans="4:4" x14ac:dyDescent="0.2">
      <c r="D60349" s="343"/>
    </row>
    <row r="60350" spans="4:4" x14ac:dyDescent="0.2">
      <c r="D60350" s="343"/>
    </row>
    <row r="60351" spans="4:4" x14ac:dyDescent="0.2">
      <c r="D60351" s="343"/>
    </row>
    <row r="60352" spans="4:4" x14ac:dyDescent="0.2">
      <c r="D60352" s="343"/>
    </row>
    <row r="60353" spans="4:4" x14ac:dyDescent="0.2">
      <c r="D60353" s="343"/>
    </row>
    <row r="60354" spans="4:4" x14ac:dyDescent="0.2">
      <c r="D60354" s="343"/>
    </row>
    <row r="60355" spans="4:4" x14ac:dyDescent="0.2">
      <c r="D60355" s="343"/>
    </row>
    <row r="60356" spans="4:4" x14ac:dyDescent="0.2">
      <c r="D60356" s="343"/>
    </row>
    <row r="60357" spans="4:4" x14ac:dyDescent="0.2">
      <c r="D60357" s="343"/>
    </row>
    <row r="60358" spans="4:4" x14ac:dyDescent="0.2">
      <c r="D60358" s="343"/>
    </row>
    <row r="60359" spans="4:4" x14ac:dyDescent="0.2">
      <c r="D60359" s="343"/>
    </row>
    <row r="60360" spans="4:4" x14ac:dyDescent="0.2">
      <c r="D60360" s="343"/>
    </row>
    <row r="60361" spans="4:4" x14ac:dyDescent="0.2">
      <c r="D60361" s="343"/>
    </row>
    <row r="60362" spans="4:4" x14ac:dyDescent="0.2">
      <c r="D60362" s="343"/>
    </row>
    <row r="60363" spans="4:4" x14ac:dyDescent="0.2">
      <c r="D60363" s="343"/>
    </row>
    <row r="60364" spans="4:4" x14ac:dyDescent="0.2">
      <c r="D60364" s="343"/>
    </row>
    <row r="60365" spans="4:4" x14ac:dyDescent="0.2">
      <c r="D60365" s="343"/>
    </row>
    <row r="60366" spans="4:4" x14ac:dyDescent="0.2">
      <c r="D60366" s="343"/>
    </row>
    <row r="60367" spans="4:4" x14ac:dyDescent="0.2">
      <c r="D60367" s="343"/>
    </row>
    <row r="60368" spans="4:4" x14ac:dyDescent="0.2">
      <c r="D60368" s="343"/>
    </row>
    <row r="60369" spans="4:4" x14ac:dyDescent="0.2">
      <c r="D60369" s="343"/>
    </row>
    <row r="60370" spans="4:4" x14ac:dyDescent="0.2">
      <c r="D60370" s="343"/>
    </row>
    <row r="60371" spans="4:4" x14ac:dyDescent="0.2">
      <c r="D60371" s="343"/>
    </row>
    <row r="60372" spans="4:4" x14ac:dyDescent="0.2">
      <c r="D60372" s="343"/>
    </row>
    <row r="60373" spans="4:4" x14ac:dyDescent="0.2">
      <c r="D60373" s="343"/>
    </row>
    <row r="60374" spans="4:4" x14ac:dyDescent="0.2">
      <c r="D60374" s="343"/>
    </row>
    <row r="60375" spans="4:4" x14ac:dyDescent="0.2">
      <c r="D60375" s="343"/>
    </row>
    <row r="60376" spans="4:4" x14ac:dyDescent="0.2">
      <c r="D60376" s="343"/>
    </row>
    <row r="60377" spans="4:4" x14ac:dyDescent="0.2">
      <c r="D60377" s="343"/>
    </row>
    <row r="60378" spans="4:4" x14ac:dyDescent="0.2">
      <c r="D60378" s="343"/>
    </row>
    <row r="60379" spans="4:4" x14ac:dyDescent="0.2">
      <c r="D60379" s="343"/>
    </row>
    <row r="60380" spans="4:4" x14ac:dyDescent="0.2">
      <c r="D60380" s="343"/>
    </row>
    <row r="60381" spans="4:4" x14ac:dyDescent="0.2">
      <c r="D60381" s="343"/>
    </row>
    <row r="60382" spans="4:4" x14ac:dyDescent="0.2">
      <c r="D60382" s="343"/>
    </row>
    <row r="60383" spans="4:4" x14ac:dyDescent="0.2">
      <c r="D60383" s="343"/>
    </row>
    <row r="60384" spans="4:4" x14ac:dyDescent="0.2">
      <c r="D60384" s="343"/>
    </row>
    <row r="60385" spans="4:4" x14ac:dyDescent="0.2">
      <c r="D60385" s="343"/>
    </row>
    <row r="60386" spans="4:4" x14ac:dyDescent="0.2">
      <c r="D60386" s="343"/>
    </row>
    <row r="60387" spans="4:4" x14ac:dyDescent="0.2">
      <c r="D60387" s="343"/>
    </row>
    <row r="60388" spans="4:4" x14ac:dyDescent="0.2">
      <c r="D60388" s="343"/>
    </row>
    <row r="60389" spans="4:4" x14ac:dyDescent="0.2">
      <c r="D60389" s="343"/>
    </row>
    <row r="60390" spans="4:4" x14ac:dyDescent="0.2">
      <c r="D60390" s="343"/>
    </row>
    <row r="60391" spans="4:4" x14ac:dyDescent="0.2">
      <c r="D60391" s="343"/>
    </row>
    <row r="60392" spans="4:4" x14ac:dyDescent="0.2">
      <c r="D60392" s="343"/>
    </row>
    <row r="60393" spans="4:4" x14ac:dyDescent="0.2">
      <c r="D60393" s="343"/>
    </row>
    <row r="60394" spans="4:4" x14ac:dyDescent="0.2">
      <c r="D60394" s="343"/>
    </row>
    <row r="60395" spans="4:4" x14ac:dyDescent="0.2">
      <c r="D60395" s="343"/>
    </row>
    <row r="60396" spans="4:4" x14ac:dyDescent="0.2">
      <c r="D60396" s="343"/>
    </row>
    <row r="60397" spans="4:4" x14ac:dyDescent="0.2">
      <c r="D60397" s="343"/>
    </row>
    <row r="60398" spans="4:4" x14ac:dyDescent="0.2">
      <c r="D60398" s="343"/>
    </row>
    <row r="60399" spans="4:4" x14ac:dyDescent="0.2">
      <c r="D60399" s="343"/>
    </row>
    <row r="60400" spans="4:4" x14ac:dyDescent="0.2">
      <c r="D60400" s="343"/>
    </row>
    <row r="60401" spans="4:4" x14ac:dyDescent="0.2">
      <c r="D60401" s="343"/>
    </row>
    <row r="60402" spans="4:4" x14ac:dyDescent="0.2">
      <c r="D60402" s="343"/>
    </row>
    <row r="60403" spans="4:4" x14ac:dyDescent="0.2">
      <c r="D60403" s="343"/>
    </row>
    <row r="60404" spans="4:4" x14ac:dyDescent="0.2">
      <c r="D60404" s="343"/>
    </row>
    <row r="60405" spans="4:4" x14ac:dyDescent="0.2">
      <c r="D60405" s="343"/>
    </row>
    <row r="60406" spans="4:4" x14ac:dyDescent="0.2">
      <c r="D60406" s="343"/>
    </row>
    <row r="60407" spans="4:4" x14ac:dyDescent="0.2">
      <c r="D60407" s="343"/>
    </row>
    <row r="60408" spans="4:4" x14ac:dyDescent="0.2">
      <c r="D60408" s="343"/>
    </row>
    <row r="60409" spans="4:4" x14ac:dyDescent="0.2">
      <c r="D60409" s="343"/>
    </row>
    <row r="60410" spans="4:4" x14ac:dyDescent="0.2">
      <c r="D60410" s="343"/>
    </row>
    <row r="60411" spans="4:4" x14ac:dyDescent="0.2">
      <c r="D60411" s="343"/>
    </row>
    <row r="60412" spans="4:4" x14ac:dyDescent="0.2">
      <c r="D60412" s="343"/>
    </row>
    <row r="60413" spans="4:4" x14ac:dyDescent="0.2">
      <c r="D60413" s="343"/>
    </row>
    <row r="60414" spans="4:4" x14ac:dyDescent="0.2">
      <c r="D60414" s="343"/>
    </row>
    <row r="60415" spans="4:4" x14ac:dyDescent="0.2">
      <c r="D60415" s="343"/>
    </row>
    <row r="60416" spans="4:4" x14ac:dyDescent="0.2">
      <c r="D60416" s="343"/>
    </row>
    <row r="60417" spans="4:4" x14ac:dyDescent="0.2">
      <c r="D60417" s="343"/>
    </row>
    <row r="60418" spans="4:4" x14ac:dyDescent="0.2">
      <c r="D60418" s="343"/>
    </row>
    <row r="60419" spans="4:4" x14ac:dyDescent="0.2">
      <c r="D60419" s="343"/>
    </row>
    <row r="60420" spans="4:4" x14ac:dyDescent="0.2">
      <c r="D60420" s="343"/>
    </row>
    <row r="60421" spans="4:4" x14ac:dyDescent="0.2">
      <c r="D60421" s="343"/>
    </row>
    <row r="60422" spans="4:4" x14ac:dyDescent="0.2">
      <c r="D60422" s="343"/>
    </row>
    <row r="60423" spans="4:4" x14ac:dyDescent="0.2">
      <c r="D60423" s="343"/>
    </row>
    <row r="60424" spans="4:4" x14ac:dyDescent="0.2">
      <c r="D60424" s="343"/>
    </row>
    <row r="60425" spans="4:4" x14ac:dyDescent="0.2">
      <c r="D60425" s="343"/>
    </row>
    <row r="60426" spans="4:4" x14ac:dyDescent="0.2">
      <c r="D60426" s="343"/>
    </row>
    <row r="60427" spans="4:4" x14ac:dyDescent="0.2">
      <c r="D60427" s="343"/>
    </row>
    <row r="60428" spans="4:4" x14ac:dyDescent="0.2">
      <c r="D60428" s="343"/>
    </row>
    <row r="60429" spans="4:4" x14ac:dyDescent="0.2">
      <c r="D60429" s="343"/>
    </row>
    <row r="60430" spans="4:4" x14ac:dyDescent="0.2">
      <c r="D60430" s="343"/>
    </row>
    <row r="60431" spans="4:4" x14ac:dyDescent="0.2">
      <c r="D60431" s="343"/>
    </row>
    <row r="60432" spans="4:4" x14ac:dyDescent="0.2">
      <c r="D60432" s="343"/>
    </row>
    <row r="60433" spans="4:4" x14ac:dyDescent="0.2">
      <c r="D60433" s="343"/>
    </row>
    <row r="60434" spans="4:4" x14ac:dyDescent="0.2">
      <c r="D60434" s="343"/>
    </row>
    <row r="60435" spans="4:4" x14ac:dyDescent="0.2">
      <c r="D60435" s="343"/>
    </row>
    <row r="60436" spans="4:4" x14ac:dyDescent="0.2">
      <c r="D60436" s="343"/>
    </row>
    <row r="60437" spans="4:4" x14ac:dyDescent="0.2">
      <c r="D60437" s="343"/>
    </row>
    <row r="60438" spans="4:4" x14ac:dyDescent="0.2">
      <c r="D60438" s="343"/>
    </row>
    <row r="60439" spans="4:4" x14ac:dyDescent="0.2">
      <c r="D60439" s="343"/>
    </row>
    <row r="60440" spans="4:4" x14ac:dyDescent="0.2">
      <c r="D60440" s="343"/>
    </row>
    <row r="60441" spans="4:4" x14ac:dyDescent="0.2">
      <c r="D60441" s="343"/>
    </row>
    <row r="60442" spans="4:4" x14ac:dyDescent="0.2">
      <c r="D60442" s="343"/>
    </row>
    <row r="60443" spans="4:4" x14ac:dyDescent="0.2">
      <c r="D60443" s="343"/>
    </row>
    <row r="60444" spans="4:4" x14ac:dyDescent="0.2">
      <c r="D60444" s="343"/>
    </row>
    <row r="60445" spans="4:4" x14ac:dyDescent="0.2">
      <c r="D60445" s="343"/>
    </row>
    <row r="60446" spans="4:4" x14ac:dyDescent="0.2">
      <c r="D60446" s="343"/>
    </row>
    <row r="60447" spans="4:4" x14ac:dyDescent="0.2">
      <c r="D60447" s="343"/>
    </row>
    <row r="60448" spans="4:4" x14ac:dyDescent="0.2">
      <c r="D60448" s="343"/>
    </row>
    <row r="60449" spans="4:4" x14ac:dyDescent="0.2">
      <c r="D60449" s="343"/>
    </row>
    <row r="60450" spans="4:4" x14ac:dyDescent="0.2">
      <c r="D60450" s="343"/>
    </row>
    <row r="60451" spans="4:4" x14ac:dyDescent="0.2">
      <c r="D60451" s="343"/>
    </row>
    <row r="60452" spans="4:4" x14ac:dyDescent="0.2">
      <c r="D60452" s="343"/>
    </row>
    <row r="60453" spans="4:4" x14ac:dyDescent="0.2">
      <c r="D60453" s="343"/>
    </row>
    <row r="60454" spans="4:4" x14ac:dyDescent="0.2">
      <c r="D60454" s="343"/>
    </row>
    <row r="60455" spans="4:4" x14ac:dyDescent="0.2">
      <c r="D60455" s="343"/>
    </row>
    <row r="60456" spans="4:4" x14ac:dyDescent="0.2">
      <c r="D60456" s="343"/>
    </row>
    <row r="60457" spans="4:4" x14ac:dyDescent="0.2">
      <c r="D60457" s="343"/>
    </row>
    <row r="60458" spans="4:4" x14ac:dyDescent="0.2">
      <c r="D60458" s="343"/>
    </row>
    <row r="60459" spans="4:4" x14ac:dyDescent="0.2">
      <c r="D60459" s="343"/>
    </row>
    <row r="60460" spans="4:4" x14ac:dyDescent="0.2">
      <c r="D60460" s="343"/>
    </row>
    <row r="60461" spans="4:4" x14ac:dyDescent="0.2">
      <c r="D60461" s="343"/>
    </row>
    <row r="60462" spans="4:4" x14ac:dyDescent="0.2">
      <c r="D60462" s="343"/>
    </row>
    <row r="60463" spans="4:4" x14ac:dyDescent="0.2">
      <c r="D60463" s="343"/>
    </row>
    <row r="60464" spans="4:4" x14ac:dyDescent="0.2">
      <c r="D60464" s="343"/>
    </row>
    <row r="60465" spans="4:4" x14ac:dyDescent="0.2">
      <c r="D60465" s="343"/>
    </row>
    <row r="60466" spans="4:4" x14ac:dyDescent="0.2">
      <c r="D60466" s="343"/>
    </row>
    <row r="60467" spans="4:4" x14ac:dyDescent="0.2">
      <c r="D60467" s="343"/>
    </row>
    <row r="60468" spans="4:4" x14ac:dyDescent="0.2">
      <c r="D60468" s="343"/>
    </row>
    <row r="60469" spans="4:4" x14ac:dyDescent="0.2">
      <c r="D60469" s="343"/>
    </row>
    <row r="60470" spans="4:4" x14ac:dyDescent="0.2">
      <c r="D60470" s="343"/>
    </row>
    <row r="60471" spans="4:4" x14ac:dyDescent="0.2">
      <c r="D60471" s="343"/>
    </row>
    <row r="60472" spans="4:4" x14ac:dyDescent="0.2">
      <c r="D60472" s="343"/>
    </row>
    <row r="60473" spans="4:4" x14ac:dyDescent="0.2">
      <c r="D60473" s="343"/>
    </row>
    <row r="60474" spans="4:4" x14ac:dyDescent="0.2">
      <c r="D60474" s="343"/>
    </row>
    <row r="60475" spans="4:4" x14ac:dyDescent="0.2">
      <c r="D60475" s="343"/>
    </row>
    <row r="60476" spans="4:4" x14ac:dyDescent="0.2">
      <c r="D60476" s="343"/>
    </row>
    <row r="60477" spans="4:4" x14ac:dyDescent="0.2">
      <c r="D60477" s="343"/>
    </row>
    <row r="60478" spans="4:4" x14ac:dyDescent="0.2">
      <c r="D60478" s="343"/>
    </row>
    <row r="60479" spans="4:4" x14ac:dyDescent="0.2">
      <c r="D60479" s="343"/>
    </row>
    <row r="60480" spans="4:4" x14ac:dyDescent="0.2">
      <c r="D60480" s="343"/>
    </row>
    <row r="60481" spans="4:4" x14ac:dyDescent="0.2">
      <c r="D60481" s="343"/>
    </row>
    <row r="60482" spans="4:4" x14ac:dyDescent="0.2">
      <c r="D60482" s="343"/>
    </row>
    <row r="60483" spans="4:4" x14ac:dyDescent="0.2">
      <c r="D60483" s="343"/>
    </row>
    <row r="60484" spans="4:4" x14ac:dyDescent="0.2">
      <c r="D60484" s="343"/>
    </row>
    <row r="60485" spans="4:4" x14ac:dyDescent="0.2">
      <c r="D60485" s="343"/>
    </row>
    <row r="60486" spans="4:4" x14ac:dyDescent="0.2">
      <c r="D60486" s="343"/>
    </row>
    <row r="60487" spans="4:4" x14ac:dyDescent="0.2">
      <c r="D60487" s="343"/>
    </row>
    <row r="60488" spans="4:4" x14ac:dyDescent="0.2">
      <c r="D60488" s="343"/>
    </row>
    <row r="60489" spans="4:4" x14ac:dyDescent="0.2">
      <c r="D60489" s="343"/>
    </row>
    <row r="60490" spans="4:4" x14ac:dyDescent="0.2">
      <c r="D60490" s="343"/>
    </row>
    <row r="60491" spans="4:4" x14ac:dyDescent="0.2">
      <c r="D60491" s="343"/>
    </row>
    <row r="60492" spans="4:4" x14ac:dyDescent="0.2">
      <c r="D60492" s="343"/>
    </row>
    <row r="60493" spans="4:4" x14ac:dyDescent="0.2">
      <c r="D60493" s="343"/>
    </row>
    <row r="60494" spans="4:4" x14ac:dyDescent="0.2">
      <c r="D60494" s="343"/>
    </row>
    <row r="60495" spans="4:4" x14ac:dyDescent="0.2">
      <c r="D60495" s="343"/>
    </row>
    <row r="60496" spans="4:4" x14ac:dyDescent="0.2">
      <c r="D60496" s="343"/>
    </row>
    <row r="60497" spans="4:4" x14ac:dyDescent="0.2">
      <c r="D60497" s="343"/>
    </row>
    <row r="60498" spans="4:4" x14ac:dyDescent="0.2">
      <c r="D60498" s="343"/>
    </row>
    <row r="60499" spans="4:4" x14ac:dyDescent="0.2">
      <c r="D60499" s="343"/>
    </row>
    <row r="60500" spans="4:4" x14ac:dyDescent="0.2">
      <c r="D60500" s="343"/>
    </row>
    <row r="60501" spans="4:4" x14ac:dyDescent="0.2">
      <c r="D60501" s="343"/>
    </row>
    <row r="60502" spans="4:4" x14ac:dyDescent="0.2">
      <c r="D60502" s="343"/>
    </row>
    <row r="60503" spans="4:4" x14ac:dyDescent="0.2">
      <c r="D60503" s="343"/>
    </row>
    <row r="60504" spans="4:4" x14ac:dyDescent="0.2">
      <c r="D60504" s="343"/>
    </row>
    <row r="60505" spans="4:4" x14ac:dyDescent="0.2">
      <c r="D60505" s="343"/>
    </row>
    <row r="60506" spans="4:4" x14ac:dyDescent="0.2">
      <c r="D60506" s="343"/>
    </row>
    <row r="60507" spans="4:4" x14ac:dyDescent="0.2">
      <c r="D60507" s="343"/>
    </row>
    <row r="60508" spans="4:4" x14ac:dyDescent="0.2">
      <c r="D60508" s="343"/>
    </row>
    <row r="60509" spans="4:4" x14ac:dyDescent="0.2">
      <c r="D60509" s="343"/>
    </row>
    <row r="60510" spans="4:4" x14ac:dyDescent="0.2">
      <c r="D60510" s="343"/>
    </row>
    <row r="60511" spans="4:4" x14ac:dyDescent="0.2">
      <c r="D60511" s="343"/>
    </row>
    <row r="60512" spans="4:4" x14ac:dyDescent="0.2">
      <c r="D60512" s="343"/>
    </row>
    <row r="60513" spans="4:4" x14ac:dyDescent="0.2">
      <c r="D60513" s="343"/>
    </row>
    <row r="60514" spans="4:4" x14ac:dyDescent="0.2">
      <c r="D60514" s="343"/>
    </row>
    <row r="60515" spans="4:4" x14ac:dyDescent="0.2">
      <c r="D60515" s="343"/>
    </row>
    <row r="60516" spans="4:4" x14ac:dyDescent="0.2">
      <c r="D60516" s="343"/>
    </row>
    <row r="60517" spans="4:4" x14ac:dyDescent="0.2">
      <c r="D60517" s="343"/>
    </row>
    <row r="60518" spans="4:4" x14ac:dyDescent="0.2">
      <c r="D60518" s="343"/>
    </row>
    <row r="60519" spans="4:4" x14ac:dyDescent="0.2">
      <c r="D60519" s="343"/>
    </row>
    <row r="60520" spans="4:4" x14ac:dyDescent="0.2">
      <c r="D60520" s="343"/>
    </row>
    <row r="60521" spans="4:4" x14ac:dyDescent="0.2">
      <c r="D60521" s="343"/>
    </row>
    <row r="60522" spans="4:4" x14ac:dyDescent="0.2">
      <c r="D60522" s="343"/>
    </row>
    <row r="60523" spans="4:4" x14ac:dyDescent="0.2">
      <c r="D60523" s="343"/>
    </row>
    <row r="60524" spans="4:4" x14ac:dyDescent="0.2">
      <c r="D60524" s="343"/>
    </row>
    <row r="60525" spans="4:4" x14ac:dyDescent="0.2">
      <c r="D60525" s="343"/>
    </row>
    <row r="60526" spans="4:4" x14ac:dyDescent="0.2">
      <c r="D60526" s="343"/>
    </row>
    <row r="60527" spans="4:4" x14ac:dyDescent="0.2">
      <c r="D60527" s="343"/>
    </row>
    <row r="60528" spans="4:4" x14ac:dyDescent="0.2">
      <c r="D60528" s="343"/>
    </row>
    <row r="60529" spans="4:4" x14ac:dyDescent="0.2">
      <c r="D60529" s="343"/>
    </row>
    <row r="60530" spans="4:4" x14ac:dyDescent="0.2">
      <c r="D60530" s="343"/>
    </row>
    <row r="60531" spans="4:4" x14ac:dyDescent="0.2">
      <c r="D60531" s="343"/>
    </row>
    <row r="60532" spans="4:4" x14ac:dyDescent="0.2">
      <c r="D60532" s="343"/>
    </row>
    <row r="60533" spans="4:4" x14ac:dyDescent="0.2">
      <c r="D60533" s="343"/>
    </row>
    <row r="60534" spans="4:4" x14ac:dyDescent="0.2">
      <c r="D60534" s="343"/>
    </row>
    <row r="60535" spans="4:4" x14ac:dyDescent="0.2">
      <c r="D60535" s="343"/>
    </row>
    <row r="60536" spans="4:4" x14ac:dyDescent="0.2">
      <c r="D60536" s="343"/>
    </row>
    <row r="60537" spans="4:4" x14ac:dyDescent="0.2">
      <c r="D60537" s="343"/>
    </row>
    <row r="60538" spans="4:4" x14ac:dyDescent="0.2">
      <c r="D60538" s="343"/>
    </row>
    <row r="60539" spans="4:4" x14ac:dyDescent="0.2">
      <c r="D60539" s="343"/>
    </row>
    <row r="60540" spans="4:4" x14ac:dyDescent="0.2">
      <c r="D60540" s="343"/>
    </row>
    <row r="60541" spans="4:4" x14ac:dyDescent="0.2">
      <c r="D60541" s="343"/>
    </row>
    <row r="60542" spans="4:4" x14ac:dyDescent="0.2">
      <c r="D60542" s="343"/>
    </row>
    <row r="60543" spans="4:4" x14ac:dyDescent="0.2">
      <c r="D60543" s="343"/>
    </row>
    <row r="60544" spans="4:4" x14ac:dyDescent="0.2">
      <c r="D60544" s="343"/>
    </row>
    <row r="60545" spans="4:4" x14ac:dyDescent="0.2">
      <c r="D60545" s="343"/>
    </row>
    <row r="60546" spans="4:4" x14ac:dyDescent="0.2">
      <c r="D60546" s="343"/>
    </row>
    <row r="60547" spans="4:4" x14ac:dyDescent="0.2">
      <c r="D60547" s="343"/>
    </row>
    <row r="60548" spans="4:4" x14ac:dyDescent="0.2">
      <c r="D60548" s="343"/>
    </row>
    <row r="60549" spans="4:4" x14ac:dyDescent="0.2">
      <c r="D60549" s="343"/>
    </row>
    <row r="60550" spans="4:4" x14ac:dyDescent="0.2">
      <c r="D60550" s="343"/>
    </row>
    <row r="60551" spans="4:4" x14ac:dyDescent="0.2">
      <c r="D60551" s="343"/>
    </row>
    <row r="60552" spans="4:4" x14ac:dyDescent="0.2">
      <c r="D60552" s="343"/>
    </row>
    <row r="60553" spans="4:4" x14ac:dyDescent="0.2">
      <c r="D60553" s="343"/>
    </row>
    <row r="60554" spans="4:4" x14ac:dyDescent="0.2">
      <c r="D60554" s="343"/>
    </row>
    <row r="60555" spans="4:4" x14ac:dyDescent="0.2">
      <c r="D60555" s="343"/>
    </row>
    <row r="60556" spans="4:4" x14ac:dyDescent="0.2">
      <c r="D60556" s="343"/>
    </row>
    <row r="60557" spans="4:4" x14ac:dyDescent="0.2">
      <c r="D60557" s="343"/>
    </row>
    <row r="60558" spans="4:4" x14ac:dyDescent="0.2">
      <c r="D60558" s="343"/>
    </row>
    <row r="60559" spans="4:4" x14ac:dyDescent="0.2">
      <c r="D60559" s="343"/>
    </row>
    <row r="60560" spans="4:4" x14ac:dyDescent="0.2">
      <c r="D60560" s="343"/>
    </row>
    <row r="60561" spans="4:4" x14ac:dyDescent="0.2">
      <c r="D60561" s="343"/>
    </row>
    <row r="60562" spans="4:4" x14ac:dyDescent="0.2">
      <c r="D60562" s="343"/>
    </row>
    <row r="60563" spans="4:4" x14ac:dyDescent="0.2">
      <c r="D60563" s="343"/>
    </row>
    <row r="60564" spans="4:4" x14ac:dyDescent="0.2">
      <c r="D60564" s="343"/>
    </row>
    <row r="60565" spans="4:4" x14ac:dyDescent="0.2">
      <c r="D60565" s="343"/>
    </row>
    <row r="60566" spans="4:4" x14ac:dyDescent="0.2">
      <c r="D60566" s="343"/>
    </row>
    <row r="60567" spans="4:4" x14ac:dyDescent="0.2">
      <c r="D60567" s="343"/>
    </row>
    <row r="60568" spans="4:4" x14ac:dyDescent="0.2">
      <c r="D60568" s="343"/>
    </row>
    <row r="60569" spans="4:4" x14ac:dyDescent="0.2">
      <c r="D60569" s="343"/>
    </row>
    <row r="60570" spans="4:4" x14ac:dyDescent="0.2">
      <c r="D60570" s="343"/>
    </row>
    <row r="60571" spans="4:4" x14ac:dyDescent="0.2">
      <c r="D60571" s="343"/>
    </row>
    <row r="60572" spans="4:4" x14ac:dyDescent="0.2">
      <c r="D60572" s="343"/>
    </row>
    <row r="60573" spans="4:4" x14ac:dyDescent="0.2">
      <c r="D60573" s="343"/>
    </row>
    <row r="60574" spans="4:4" x14ac:dyDescent="0.2">
      <c r="D60574" s="343"/>
    </row>
    <row r="60575" spans="4:4" x14ac:dyDescent="0.2">
      <c r="D60575" s="343"/>
    </row>
    <row r="60576" spans="4:4" x14ac:dyDescent="0.2">
      <c r="D60576" s="343"/>
    </row>
    <row r="60577" spans="4:4" x14ac:dyDescent="0.2">
      <c r="D60577" s="343"/>
    </row>
    <row r="60578" spans="4:4" x14ac:dyDescent="0.2">
      <c r="D60578" s="343"/>
    </row>
    <row r="60579" spans="4:4" x14ac:dyDescent="0.2">
      <c r="D60579" s="343"/>
    </row>
    <row r="60580" spans="4:4" x14ac:dyDescent="0.2">
      <c r="D60580" s="343"/>
    </row>
    <row r="60581" spans="4:4" x14ac:dyDescent="0.2">
      <c r="D60581" s="343"/>
    </row>
    <row r="60582" spans="4:4" x14ac:dyDescent="0.2">
      <c r="D60582" s="343"/>
    </row>
    <row r="60583" spans="4:4" x14ac:dyDescent="0.2">
      <c r="D60583" s="343"/>
    </row>
    <row r="60584" spans="4:4" x14ac:dyDescent="0.2">
      <c r="D60584" s="343"/>
    </row>
    <row r="60585" spans="4:4" x14ac:dyDescent="0.2">
      <c r="D60585" s="343"/>
    </row>
    <row r="60586" spans="4:4" x14ac:dyDescent="0.2">
      <c r="D60586" s="343"/>
    </row>
    <row r="60587" spans="4:4" x14ac:dyDescent="0.2">
      <c r="D60587" s="343"/>
    </row>
    <row r="60588" spans="4:4" x14ac:dyDescent="0.2">
      <c r="D60588" s="343"/>
    </row>
    <row r="60589" spans="4:4" x14ac:dyDescent="0.2">
      <c r="D60589" s="343"/>
    </row>
    <row r="60590" spans="4:4" x14ac:dyDescent="0.2">
      <c r="D60590" s="343"/>
    </row>
    <row r="60591" spans="4:4" x14ac:dyDescent="0.2">
      <c r="D60591" s="343"/>
    </row>
    <row r="60592" spans="4:4" x14ac:dyDescent="0.2">
      <c r="D60592" s="343"/>
    </row>
    <row r="60593" spans="4:4" x14ac:dyDescent="0.2">
      <c r="D60593" s="343"/>
    </row>
    <row r="60594" spans="4:4" x14ac:dyDescent="0.2">
      <c r="D60594" s="343"/>
    </row>
    <row r="60595" spans="4:4" x14ac:dyDescent="0.2">
      <c r="D60595" s="343"/>
    </row>
    <row r="60596" spans="4:4" x14ac:dyDescent="0.2">
      <c r="D60596" s="343"/>
    </row>
    <row r="60597" spans="4:4" x14ac:dyDescent="0.2">
      <c r="D60597" s="343"/>
    </row>
    <row r="60598" spans="4:4" x14ac:dyDescent="0.2">
      <c r="D60598" s="343"/>
    </row>
    <row r="60599" spans="4:4" x14ac:dyDescent="0.2">
      <c r="D60599" s="343"/>
    </row>
    <row r="60600" spans="4:4" x14ac:dyDescent="0.2">
      <c r="D60600" s="343"/>
    </row>
    <row r="60601" spans="4:4" x14ac:dyDescent="0.2">
      <c r="D60601" s="343"/>
    </row>
    <row r="60602" spans="4:4" x14ac:dyDescent="0.2">
      <c r="D60602" s="343"/>
    </row>
    <row r="60603" spans="4:4" x14ac:dyDescent="0.2">
      <c r="D60603" s="343"/>
    </row>
    <row r="60604" spans="4:4" x14ac:dyDescent="0.2">
      <c r="D60604" s="343"/>
    </row>
    <row r="60605" spans="4:4" x14ac:dyDescent="0.2">
      <c r="D60605" s="343"/>
    </row>
    <row r="60606" spans="4:4" x14ac:dyDescent="0.2">
      <c r="D60606" s="343"/>
    </row>
    <row r="60607" spans="4:4" x14ac:dyDescent="0.2">
      <c r="D60607" s="343"/>
    </row>
    <row r="60608" spans="4:4" x14ac:dyDescent="0.2">
      <c r="D60608" s="343"/>
    </row>
    <row r="60609" spans="4:4" x14ac:dyDescent="0.2">
      <c r="D60609" s="343"/>
    </row>
    <row r="60610" spans="4:4" x14ac:dyDescent="0.2">
      <c r="D60610" s="343"/>
    </row>
    <row r="60611" spans="4:4" x14ac:dyDescent="0.2">
      <c r="D60611" s="343"/>
    </row>
    <row r="60612" spans="4:4" x14ac:dyDescent="0.2">
      <c r="D60612" s="343"/>
    </row>
    <row r="60613" spans="4:4" x14ac:dyDescent="0.2">
      <c r="D60613" s="343"/>
    </row>
    <row r="60614" spans="4:4" x14ac:dyDescent="0.2">
      <c r="D60614" s="343"/>
    </row>
    <row r="60615" spans="4:4" x14ac:dyDescent="0.2">
      <c r="D60615" s="343"/>
    </row>
    <row r="60616" spans="4:4" x14ac:dyDescent="0.2">
      <c r="D60616" s="343"/>
    </row>
    <row r="60617" spans="4:4" x14ac:dyDescent="0.2">
      <c r="D60617" s="343"/>
    </row>
    <row r="60618" spans="4:4" x14ac:dyDescent="0.2">
      <c r="D60618" s="343"/>
    </row>
    <row r="60619" spans="4:4" x14ac:dyDescent="0.2">
      <c r="D60619" s="343"/>
    </row>
    <row r="60620" spans="4:4" x14ac:dyDescent="0.2">
      <c r="D60620" s="343"/>
    </row>
    <row r="60621" spans="4:4" x14ac:dyDescent="0.2">
      <c r="D60621" s="343"/>
    </row>
    <row r="60622" spans="4:4" x14ac:dyDescent="0.2">
      <c r="D60622" s="343"/>
    </row>
    <row r="60623" spans="4:4" x14ac:dyDescent="0.2">
      <c r="D60623" s="343"/>
    </row>
    <row r="60624" spans="4:4" x14ac:dyDescent="0.2">
      <c r="D60624" s="343"/>
    </row>
    <row r="60625" spans="4:4" x14ac:dyDescent="0.2">
      <c r="D60625" s="343"/>
    </row>
    <row r="60626" spans="4:4" x14ac:dyDescent="0.2">
      <c r="D60626" s="343"/>
    </row>
    <row r="60627" spans="4:4" x14ac:dyDescent="0.2">
      <c r="D60627" s="343"/>
    </row>
    <row r="60628" spans="4:4" x14ac:dyDescent="0.2">
      <c r="D60628" s="343"/>
    </row>
    <row r="60629" spans="4:4" x14ac:dyDescent="0.2">
      <c r="D60629" s="343"/>
    </row>
    <row r="60630" spans="4:4" x14ac:dyDescent="0.2">
      <c r="D60630" s="343"/>
    </row>
    <row r="60631" spans="4:4" x14ac:dyDescent="0.2">
      <c r="D60631" s="343"/>
    </row>
    <row r="60632" spans="4:4" x14ac:dyDescent="0.2">
      <c r="D60632" s="343"/>
    </row>
    <row r="60633" spans="4:4" x14ac:dyDescent="0.2">
      <c r="D60633" s="343"/>
    </row>
    <row r="60634" spans="4:4" x14ac:dyDescent="0.2">
      <c r="D60634" s="343"/>
    </row>
    <row r="60635" spans="4:4" x14ac:dyDescent="0.2">
      <c r="D60635" s="343"/>
    </row>
    <row r="60636" spans="4:4" x14ac:dyDescent="0.2">
      <c r="D60636" s="343"/>
    </row>
    <row r="60637" spans="4:4" x14ac:dyDescent="0.2">
      <c r="D60637" s="343"/>
    </row>
    <row r="60638" spans="4:4" x14ac:dyDescent="0.2">
      <c r="D60638" s="343"/>
    </row>
    <row r="60639" spans="4:4" x14ac:dyDescent="0.2">
      <c r="D60639" s="343"/>
    </row>
    <row r="60640" spans="4:4" x14ac:dyDescent="0.2">
      <c r="D60640" s="343"/>
    </row>
    <row r="60641" spans="4:4" x14ac:dyDescent="0.2">
      <c r="D60641" s="343"/>
    </row>
    <row r="60642" spans="4:4" x14ac:dyDescent="0.2">
      <c r="D60642" s="343"/>
    </row>
    <row r="60643" spans="4:4" x14ac:dyDescent="0.2">
      <c r="D60643" s="343"/>
    </row>
    <row r="60644" spans="4:4" x14ac:dyDescent="0.2">
      <c r="D60644" s="343"/>
    </row>
    <row r="60645" spans="4:4" x14ac:dyDescent="0.2">
      <c r="D60645" s="343"/>
    </row>
    <row r="60646" spans="4:4" x14ac:dyDescent="0.2">
      <c r="D60646" s="343"/>
    </row>
    <row r="60647" spans="4:4" x14ac:dyDescent="0.2">
      <c r="D60647" s="343"/>
    </row>
    <row r="60648" spans="4:4" x14ac:dyDescent="0.2">
      <c r="D60648" s="343"/>
    </row>
    <row r="60649" spans="4:4" x14ac:dyDescent="0.2">
      <c r="D60649" s="343"/>
    </row>
    <row r="60650" spans="4:4" x14ac:dyDescent="0.2">
      <c r="D60650" s="343"/>
    </row>
    <row r="60651" spans="4:4" x14ac:dyDescent="0.2">
      <c r="D60651" s="343"/>
    </row>
    <row r="60652" spans="4:4" x14ac:dyDescent="0.2">
      <c r="D60652" s="343"/>
    </row>
    <row r="60653" spans="4:4" x14ac:dyDescent="0.2">
      <c r="D60653" s="343"/>
    </row>
    <row r="60654" spans="4:4" x14ac:dyDescent="0.2">
      <c r="D60654" s="343"/>
    </row>
    <row r="60655" spans="4:4" x14ac:dyDescent="0.2">
      <c r="D60655" s="343"/>
    </row>
    <row r="60656" spans="4:4" x14ac:dyDescent="0.2">
      <c r="D60656" s="343"/>
    </row>
    <row r="60657" spans="4:4" x14ac:dyDescent="0.2">
      <c r="D60657" s="343"/>
    </row>
    <row r="60658" spans="4:4" x14ac:dyDescent="0.2">
      <c r="D60658" s="343"/>
    </row>
    <row r="60659" spans="4:4" x14ac:dyDescent="0.2">
      <c r="D60659" s="343"/>
    </row>
    <row r="60660" spans="4:4" x14ac:dyDescent="0.2">
      <c r="D60660" s="343"/>
    </row>
    <row r="60661" spans="4:4" x14ac:dyDescent="0.2">
      <c r="D60661" s="343"/>
    </row>
    <row r="60662" spans="4:4" x14ac:dyDescent="0.2">
      <c r="D60662" s="343"/>
    </row>
    <row r="60663" spans="4:4" x14ac:dyDescent="0.2">
      <c r="D60663" s="343"/>
    </row>
    <row r="60664" spans="4:4" x14ac:dyDescent="0.2">
      <c r="D60664" s="343"/>
    </row>
    <row r="60665" spans="4:4" x14ac:dyDescent="0.2">
      <c r="D60665" s="343"/>
    </row>
    <row r="60666" spans="4:4" x14ac:dyDescent="0.2">
      <c r="D60666" s="343"/>
    </row>
    <row r="60667" spans="4:4" x14ac:dyDescent="0.2">
      <c r="D60667" s="343"/>
    </row>
    <row r="60668" spans="4:4" x14ac:dyDescent="0.2">
      <c r="D60668" s="343"/>
    </row>
    <row r="60669" spans="4:4" x14ac:dyDescent="0.2">
      <c r="D60669" s="343"/>
    </row>
    <row r="60670" spans="4:4" x14ac:dyDescent="0.2">
      <c r="D60670" s="343"/>
    </row>
    <row r="60671" spans="4:4" x14ac:dyDescent="0.2">
      <c r="D60671" s="343"/>
    </row>
    <row r="60672" spans="4:4" x14ac:dyDescent="0.2">
      <c r="D60672" s="343"/>
    </row>
    <row r="60673" spans="4:4" x14ac:dyDescent="0.2">
      <c r="D60673" s="343"/>
    </row>
    <row r="60674" spans="4:4" x14ac:dyDescent="0.2">
      <c r="D60674" s="343"/>
    </row>
    <row r="60675" spans="4:4" x14ac:dyDescent="0.2">
      <c r="D60675" s="343"/>
    </row>
    <row r="60676" spans="4:4" x14ac:dyDescent="0.2">
      <c r="D60676" s="343"/>
    </row>
    <row r="60677" spans="4:4" x14ac:dyDescent="0.2">
      <c r="D60677" s="343"/>
    </row>
    <row r="60678" spans="4:4" x14ac:dyDescent="0.2">
      <c r="D60678" s="343"/>
    </row>
    <row r="60679" spans="4:4" x14ac:dyDescent="0.2">
      <c r="D60679" s="343"/>
    </row>
    <row r="60680" spans="4:4" x14ac:dyDescent="0.2">
      <c r="D60680" s="343"/>
    </row>
    <row r="60681" spans="4:4" x14ac:dyDescent="0.2">
      <c r="D60681" s="343"/>
    </row>
    <row r="60682" spans="4:4" x14ac:dyDescent="0.2">
      <c r="D60682" s="343"/>
    </row>
    <row r="60683" spans="4:4" x14ac:dyDescent="0.2">
      <c r="D60683" s="343"/>
    </row>
    <row r="60684" spans="4:4" x14ac:dyDescent="0.2">
      <c r="D60684" s="343"/>
    </row>
    <row r="60685" spans="4:4" x14ac:dyDescent="0.2">
      <c r="D60685" s="343"/>
    </row>
    <row r="60686" spans="4:4" x14ac:dyDescent="0.2">
      <c r="D60686" s="343"/>
    </row>
    <row r="60687" spans="4:4" x14ac:dyDescent="0.2">
      <c r="D60687" s="343"/>
    </row>
    <row r="60688" spans="4:4" x14ac:dyDescent="0.2">
      <c r="D60688" s="343"/>
    </row>
    <row r="60689" spans="4:4" x14ac:dyDescent="0.2">
      <c r="D60689" s="343"/>
    </row>
    <row r="60690" spans="4:4" x14ac:dyDescent="0.2">
      <c r="D60690" s="343"/>
    </row>
    <row r="60691" spans="4:4" x14ac:dyDescent="0.2">
      <c r="D60691" s="343"/>
    </row>
    <row r="60692" spans="4:4" x14ac:dyDescent="0.2">
      <c r="D60692" s="343"/>
    </row>
    <row r="60693" spans="4:4" x14ac:dyDescent="0.2">
      <c r="D60693" s="343"/>
    </row>
    <row r="60694" spans="4:4" x14ac:dyDescent="0.2">
      <c r="D60694" s="343"/>
    </row>
    <row r="60695" spans="4:4" x14ac:dyDescent="0.2">
      <c r="D60695" s="343"/>
    </row>
    <row r="60696" spans="4:4" x14ac:dyDescent="0.2">
      <c r="D60696" s="343"/>
    </row>
    <row r="60697" spans="4:4" x14ac:dyDescent="0.2">
      <c r="D60697" s="343"/>
    </row>
    <row r="60698" spans="4:4" x14ac:dyDescent="0.2">
      <c r="D60698" s="343"/>
    </row>
    <row r="60699" spans="4:4" x14ac:dyDescent="0.2">
      <c r="D60699" s="343"/>
    </row>
    <row r="60700" spans="4:4" x14ac:dyDescent="0.2">
      <c r="D60700" s="343"/>
    </row>
    <row r="60701" spans="4:4" x14ac:dyDescent="0.2">
      <c r="D60701" s="343"/>
    </row>
    <row r="60702" spans="4:4" x14ac:dyDescent="0.2">
      <c r="D60702" s="343"/>
    </row>
    <row r="60703" spans="4:4" x14ac:dyDescent="0.2">
      <c r="D60703" s="343"/>
    </row>
    <row r="60704" spans="4:4" x14ac:dyDescent="0.2">
      <c r="D60704" s="343"/>
    </row>
    <row r="60705" spans="4:4" x14ac:dyDescent="0.2">
      <c r="D60705" s="343"/>
    </row>
    <row r="60706" spans="4:4" x14ac:dyDescent="0.2">
      <c r="D60706" s="343"/>
    </row>
    <row r="60707" spans="4:4" x14ac:dyDescent="0.2">
      <c r="D60707" s="343"/>
    </row>
    <row r="60708" spans="4:4" x14ac:dyDescent="0.2">
      <c r="D60708" s="343"/>
    </row>
    <row r="60709" spans="4:4" x14ac:dyDescent="0.2">
      <c r="D60709" s="343"/>
    </row>
    <row r="60710" spans="4:4" x14ac:dyDescent="0.2">
      <c r="D60710" s="343"/>
    </row>
    <row r="60711" spans="4:4" x14ac:dyDescent="0.2">
      <c r="D60711" s="343"/>
    </row>
    <row r="60712" spans="4:4" x14ac:dyDescent="0.2">
      <c r="D60712" s="343"/>
    </row>
    <row r="60713" spans="4:4" x14ac:dyDescent="0.2">
      <c r="D60713" s="343"/>
    </row>
    <row r="60714" spans="4:4" x14ac:dyDescent="0.2">
      <c r="D60714" s="343"/>
    </row>
    <row r="60715" spans="4:4" x14ac:dyDescent="0.2">
      <c r="D60715" s="343"/>
    </row>
    <row r="60716" spans="4:4" x14ac:dyDescent="0.2">
      <c r="D60716" s="343"/>
    </row>
    <row r="60717" spans="4:4" x14ac:dyDescent="0.2">
      <c r="D60717" s="343"/>
    </row>
    <row r="60718" spans="4:4" x14ac:dyDescent="0.2">
      <c r="D60718" s="343"/>
    </row>
    <row r="60719" spans="4:4" x14ac:dyDescent="0.2">
      <c r="D60719" s="343"/>
    </row>
    <row r="60720" spans="4:4" x14ac:dyDescent="0.2">
      <c r="D60720" s="343"/>
    </row>
    <row r="60721" spans="4:4" x14ac:dyDescent="0.2">
      <c r="D60721" s="343"/>
    </row>
    <row r="60722" spans="4:4" x14ac:dyDescent="0.2">
      <c r="D60722" s="343"/>
    </row>
    <row r="60723" spans="4:4" x14ac:dyDescent="0.2">
      <c r="D60723" s="343"/>
    </row>
    <row r="60724" spans="4:4" x14ac:dyDescent="0.2">
      <c r="D60724" s="343"/>
    </row>
    <row r="60725" spans="4:4" x14ac:dyDescent="0.2">
      <c r="D60725" s="343"/>
    </row>
    <row r="60726" spans="4:4" x14ac:dyDescent="0.2">
      <c r="D60726" s="343"/>
    </row>
    <row r="60727" spans="4:4" x14ac:dyDescent="0.2">
      <c r="D60727" s="343"/>
    </row>
    <row r="60728" spans="4:4" x14ac:dyDescent="0.2">
      <c r="D60728" s="343"/>
    </row>
    <row r="60729" spans="4:4" x14ac:dyDescent="0.2">
      <c r="D60729" s="343"/>
    </row>
    <row r="60730" spans="4:4" x14ac:dyDescent="0.2">
      <c r="D60730" s="343"/>
    </row>
    <row r="60731" spans="4:4" x14ac:dyDescent="0.2">
      <c r="D60731" s="343"/>
    </row>
    <row r="60732" spans="4:4" x14ac:dyDescent="0.2">
      <c r="D60732" s="343"/>
    </row>
    <row r="60733" spans="4:4" x14ac:dyDescent="0.2">
      <c r="D60733" s="343"/>
    </row>
    <row r="60734" spans="4:4" x14ac:dyDescent="0.2">
      <c r="D60734" s="343"/>
    </row>
    <row r="60735" spans="4:4" x14ac:dyDescent="0.2">
      <c r="D60735" s="343"/>
    </row>
    <row r="60736" spans="4:4" x14ac:dyDescent="0.2">
      <c r="D60736" s="343"/>
    </row>
    <row r="60737" spans="4:4" x14ac:dyDescent="0.2">
      <c r="D60737" s="343"/>
    </row>
    <row r="60738" spans="4:4" x14ac:dyDescent="0.2">
      <c r="D60738" s="343"/>
    </row>
    <row r="60739" spans="4:4" x14ac:dyDescent="0.2">
      <c r="D60739" s="343"/>
    </row>
    <row r="60740" spans="4:4" x14ac:dyDescent="0.2">
      <c r="D60740" s="343"/>
    </row>
    <row r="60741" spans="4:4" x14ac:dyDescent="0.2">
      <c r="D60741" s="343"/>
    </row>
    <row r="60742" spans="4:4" x14ac:dyDescent="0.2">
      <c r="D60742" s="343"/>
    </row>
    <row r="60743" spans="4:4" x14ac:dyDescent="0.2">
      <c r="D60743" s="343"/>
    </row>
    <row r="60744" spans="4:4" x14ac:dyDescent="0.2">
      <c r="D60744" s="343"/>
    </row>
    <row r="60745" spans="4:4" x14ac:dyDescent="0.2">
      <c r="D60745" s="343"/>
    </row>
    <row r="60746" spans="4:4" x14ac:dyDescent="0.2">
      <c r="D60746" s="343"/>
    </row>
    <row r="60747" spans="4:4" x14ac:dyDescent="0.2">
      <c r="D60747" s="343"/>
    </row>
    <row r="60748" spans="4:4" x14ac:dyDescent="0.2">
      <c r="D60748" s="343"/>
    </row>
    <row r="60749" spans="4:4" x14ac:dyDescent="0.2">
      <c r="D60749" s="343"/>
    </row>
    <row r="60750" spans="4:4" x14ac:dyDescent="0.2">
      <c r="D60750" s="343"/>
    </row>
    <row r="60751" spans="4:4" x14ac:dyDescent="0.2">
      <c r="D60751" s="343"/>
    </row>
    <row r="60752" spans="4:4" x14ac:dyDescent="0.2">
      <c r="D60752" s="343"/>
    </row>
    <row r="60753" spans="4:4" x14ac:dyDescent="0.2">
      <c r="D60753" s="343"/>
    </row>
    <row r="60754" spans="4:4" x14ac:dyDescent="0.2">
      <c r="D60754" s="343"/>
    </row>
    <row r="60755" spans="4:4" x14ac:dyDescent="0.2">
      <c r="D60755" s="343"/>
    </row>
    <row r="60756" spans="4:4" x14ac:dyDescent="0.2">
      <c r="D60756" s="343"/>
    </row>
    <row r="60757" spans="4:4" x14ac:dyDescent="0.2">
      <c r="D60757" s="343"/>
    </row>
    <row r="60758" spans="4:4" x14ac:dyDescent="0.2">
      <c r="D60758" s="343"/>
    </row>
    <row r="60759" spans="4:4" x14ac:dyDescent="0.2">
      <c r="D60759" s="343"/>
    </row>
    <row r="60760" spans="4:4" x14ac:dyDescent="0.2">
      <c r="D60760" s="343"/>
    </row>
    <row r="60761" spans="4:4" x14ac:dyDescent="0.2">
      <c r="D60761" s="343"/>
    </row>
    <row r="60762" spans="4:4" x14ac:dyDescent="0.2">
      <c r="D60762" s="343"/>
    </row>
    <row r="60763" spans="4:4" x14ac:dyDescent="0.2">
      <c r="D60763" s="343"/>
    </row>
    <row r="60764" spans="4:4" x14ac:dyDescent="0.2">
      <c r="D60764" s="343"/>
    </row>
    <row r="60765" spans="4:4" x14ac:dyDescent="0.2">
      <c r="D60765" s="343"/>
    </row>
    <row r="60766" spans="4:4" x14ac:dyDescent="0.2">
      <c r="D60766" s="343"/>
    </row>
    <row r="60767" spans="4:4" x14ac:dyDescent="0.2">
      <c r="D60767" s="343"/>
    </row>
    <row r="60768" spans="4:4" x14ac:dyDescent="0.2">
      <c r="D60768" s="343"/>
    </row>
    <row r="60769" spans="4:4" x14ac:dyDescent="0.2">
      <c r="D60769" s="343"/>
    </row>
    <row r="60770" spans="4:4" x14ac:dyDescent="0.2">
      <c r="D60770" s="343"/>
    </row>
    <row r="60771" spans="4:4" x14ac:dyDescent="0.2">
      <c r="D60771" s="343"/>
    </row>
    <row r="60772" spans="4:4" x14ac:dyDescent="0.2">
      <c r="D60772" s="343"/>
    </row>
    <row r="60773" spans="4:4" x14ac:dyDescent="0.2">
      <c r="D60773" s="343"/>
    </row>
    <row r="60774" spans="4:4" x14ac:dyDescent="0.2">
      <c r="D60774" s="343"/>
    </row>
    <row r="60775" spans="4:4" x14ac:dyDescent="0.2">
      <c r="D60775" s="343"/>
    </row>
    <row r="60776" spans="4:4" x14ac:dyDescent="0.2">
      <c r="D60776" s="343"/>
    </row>
    <row r="60777" spans="4:4" x14ac:dyDescent="0.2">
      <c r="D60777" s="343"/>
    </row>
    <row r="60778" spans="4:4" x14ac:dyDescent="0.2">
      <c r="D60778" s="343"/>
    </row>
    <row r="60779" spans="4:4" x14ac:dyDescent="0.2">
      <c r="D60779" s="343"/>
    </row>
    <row r="60780" spans="4:4" x14ac:dyDescent="0.2">
      <c r="D60780" s="343"/>
    </row>
    <row r="60781" spans="4:4" x14ac:dyDescent="0.2">
      <c r="D60781" s="343"/>
    </row>
    <row r="60782" spans="4:4" x14ac:dyDescent="0.2">
      <c r="D60782" s="343"/>
    </row>
    <row r="60783" spans="4:4" x14ac:dyDescent="0.2">
      <c r="D60783" s="343"/>
    </row>
    <row r="60784" spans="4:4" x14ac:dyDescent="0.2">
      <c r="D60784" s="343"/>
    </row>
    <row r="60785" spans="4:4" x14ac:dyDescent="0.2">
      <c r="D60785" s="343"/>
    </row>
    <row r="60786" spans="4:4" x14ac:dyDescent="0.2">
      <c r="D60786" s="343"/>
    </row>
    <row r="60787" spans="4:4" x14ac:dyDescent="0.2">
      <c r="D60787" s="343"/>
    </row>
    <row r="60788" spans="4:4" x14ac:dyDescent="0.2">
      <c r="D60788" s="343"/>
    </row>
    <row r="60789" spans="4:4" x14ac:dyDescent="0.2">
      <c r="D60789" s="343"/>
    </row>
    <row r="60790" spans="4:4" x14ac:dyDescent="0.2">
      <c r="D60790" s="343"/>
    </row>
    <row r="60791" spans="4:4" x14ac:dyDescent="0.2">
      <c r="D60791" s="343"/>
    </row>
    <row r="60792" spans="4:4" x14ac:dyDescent="0.2">
      <c r="D60792" s="343"/>
    </row>
    <row r="60793" spans="4:4" x14ac:dyDescent="0.2">
      <c r="D60793" s="343"/>
    </row>
    <row r="60794" spans="4:4" x14ac:dyDescent="0.2">
      <c r="D60794" s="343"/>
    </row>
    <row r="60795" spans="4:4" x14ac:dyDescent="0.2">
      <c r="D60795" s="343"/>
    </row>
    <row r="60796" spans="4:4" x14ac:dyDescent="0.2">
      <c r="D60796" s="343"/>
    </row>
    <row r="60797" spans="4:4" x14ac:dyDescent="0.2">
      <c r="D60797" s="343"/>
    </row>
    <row r="60798" spans="4:4" x14ac:dyDescent="0.2">
      <c r="D60798" s="343"/>
    </row>
    <row r="60799" spans="4:4" x14ac:dyDescent="0.2">
      <c r="D60799" s="343"/>
    </row>
    <row r="60800" spans="4:4" x14ac:dyDescent="0.2">
      <c r="D60800" s="343"/>
    </row>
    <row r="60801" spans="4:4" x14ac:dyDescent="0.2">
      <c r="D60801" s="343"/>
    </row>
    <row r="60802" spans="4:4" x14ac:dyDescent="0.2">
      <c r="D60802" s="343"/>
    </row>
    <row r="60803" spans="4:4" x14ac:dyDescent="0.2">
      <c r="D60803" s="343"/>
    </row>
    <row r="60804" spans="4:4" x14ac:dyDescent="0.2">
      <c r="D60804" s="343"/>
    </row>
    <row r="60805" spans="4:4" x14ac:dyDescent="0.2">
      <c r="D60805" s="343"/>
    </row>
    <row r="60806" spans="4:4" x14ac:dyDescent="0.2">
      <c r="D60806" s="343"/>
    </row>
    <row r="60807" spans="4:4" x14ac:dyDescent="0.2">
      <c r="D60807" s="343"/>
    </row>
    <row r="60808" spans="4:4" x14ac:dyDescent="0.2">
      <c r="D60808" s="343"/>
    </row>
    <row r="60809" spans="4:4" x14ac:dyDescent="0.2">
      <c r="D60809" s="343"/>
    </row>
    <row r="60810" spans="4:4" x14ac:dyDescent="0.2">
      <c r="D60810" s="343"/>
    </row>
    <row r="60811" spans="4:4" x14ac:dyDescent="0.2">
      <c r="D60811" s="343"/>
    </row>
    <row r="60812" spans="4:4" x14ac:dyDescent="0.2">
      <c r="D60812" s="343"/>
    </row>
    <row r="60813" spans="4:4" x14ac:dyDescent="0.2">
      <c r="D60813" s="343"/>
    </row>
    <row r="60814" spans="4:4" x14ac:dyDescent="0.2">
      <c r="D60814" s="343"/>
    </row>
    <row r="60815" spans="4:4" x14ac:dyDescent="0.2">
      <c r="D60815" s="343"/>
    </row>
    <row r="60816" spans="4:4" x14ac:dyDescent="0.2">
      <c r="D60816" s="343"/>
    </row>
    <row r="60817" spans="4:4" x14ac:dyDescent="0.2">
      <c r="D60817" s="343"/>
    </row>
    <row r="60818" spans="4:4" x14ac:dyDescent="0.2">
      <c r="D60818" s="343"/>
    </row>
    <row r="60819" spans="4:4" x14ac:dyDescent="0.2">
      <c r="D60819" s="343"/>
    </row>
    <row r="60820" spans="4:4" x14ac:dyDescent="0.2">
      <c r="D60820" s="343"/>
    </row>
    <row r="60821" spans="4:4" x14ac:dyDescent="0.2">
      <c r="D60821" s="343"/>
    </row>
    <row r="60822" spans="4:4" x14ac:dyDescent="0.2">
      <c r="D60822" s="343"/>
    </row>
    <row r="60823" spans="4:4" x14ac:dyDescent="0.2">
      <c r="D60823" s="343"/>
    </row>
    <row r="60824" spans="4:4" x14ac:dyDescent="0.2">
      <c r="D60824" s="343"/>
    </row>
    <row r="60825" spans="4:4" x14ac:dyDescent="0.2">
      <c r="D60825" s="343"/>
    </row>
    <row r="60826" spans="4:4" x14ac:dyDescent="0.2">
      <c r="D60826" s="343"/>
    </row>
    <row r="60827" spans="4:4" x14ac:dyDescent="0.2">
      <c r="D60827" s="343"/>
    </row>
    <row r="60828" spans="4:4" x14ac:dyDescent="0.2">
      <c r="D60828" s="343"/>
    </row>
    <row r="60829" spans="4:4" x14ac:dyDescent="0.2">
      <c r="D60829" s="343"/>
    </row>
    <row r="60830" spans="4:4" x14ac:dyDescent="0.2">
      <c r="D60830" s="343"/>
    </row>
    <row r="60831" spans="4:4" x14ac:dyDescent="0.2">
      <c r="D60831" s="343"/>
    </row>
    <row r="60832" spans="4:4" x14ac:dyDescent="0.2">
      <c r="D60832" s="343"/>
    </row>
    <row r="60833" spans="4:4" x14ac:dyDescent="0.2">
      <c r="D60833" s="343"/>
    </row>
    <row r="60834" spans="4:4" x14ac:dyDescent="0.2">
      <c r="D60834" s="343"/>
    </row>
    <row r="60835" spans="4:4" x14ac:dyDescent="0.2">
      <c r="D60835" s="343"/>
    </row>
    <row r="60836" spans="4:4" x14ac:dyDescent="0.2">
      <c r="D60836" s="343"/>
    </row>
    <row r="60837" spans="4:4" x14ac:dyDescent="0.2">
      <c r="D60837" s="343"/>
    </row>
    <row r="60838" spans="4:4" x14ac:dyDescent="0.2">
      <c r="D60838" s="343"/>
    </row>
    <row r="60839" spans="4:4" x14ac:dyDescent="0.2">
      <c r="D60839" s="343"/>
    </row>
    <row r="60840" spans="4:4" x14ac:dyDescent="0.2">
      <c r="D60840" s="343"/>
    </row>
    <row r="60841" spans="4:4" x14ac:dyDescent="0.2">
      <c r="D60841" s="343"/>
    </row>
    <row r="60842" spans="4:4" x14ac:dyDescent="0.2">
      <c r="D60842" s="343"/>
    </row>
    <row r="60843" spans="4:4" x14ac:dyDescent="0.2">
      <c r="D60843" s="343"/>
    </row>
    <row r="60844" spans="4:4" x14ac:dyDescent="0.2">
      <c r="D60844" s="343"/>
    </row>
    <row r="60845" spans="4:4" x14ac:dyDescent="0.2">
      <c r="D60845" s="343"/>
    </row>
    <row r="60846" spans="4:4" x14ac:dyDescent="0.2">
      <c r="D60846" s="343"/>
    </row>
    <row r="60847" spans="4:4" x14ac:dyDescent="0.2">
      <c r="D60847" s="343"/>
    </row>
    <row r="60848" spans="4:4" x14ac:dyDescent="0.2">
      <c r="D60848" s="343"/>
    </row>
    <row r="60849" spans="4:4" x14ac:dyDescent="0.2">
      <c r="D60849" s="343"/>
    </row>
    <row r="60850" spans="4:4" x14ac:dyDescent="0.2">
      <c r="D60850" s="343"/>
    </row>
    <row r="60851" spans="4:4" x14ac:dyDescent="0.2">
      <c r="D60851" s="343"/>
    </row>
    <row r="60852" spans="4:4" x14ac:dyDescent="0.2">
      <c r="D60852" s="343"/>
    </row>
    <row r="60853" spans="4:4" x14ac:dyDescent="0.2">
      <c r="D60853" s="343"/>
    </row>
    <row r="60854" spans="4:4" x14ac:dyDescent="0.2">
      <c r="D60854" s="343"/>
    </row>
    <row r="60855" spans="4:4" x14ac:dyDescent="0.2">
      <c r="D60855" s="343"/>
    </row>
    <row r="60856" spans="4:4" x14ac:dyDescent="0.2">
      <c r="D60856" s="343"/>
    </row>
    <row r="60857" spans="4:4" x14ac:dyDescent="0.2">
      <c r="D60857" s="343"/>
    </row>
    <row r="60858" spans="4:4" x14ac:dyDescent="0.2">
      <c r="D60858" s="343"/>
    </row>
    <row r="60859" spans="4:4" x14ac:dyDescent="0.2">
      <c r="D60859" s="343"/>
    </row>
    <row r="60860" spans="4:4" x14ac:dyDescent="0.2">
      <c r="D60860" s="343"/>
    </row>
    <row r="60861" spans="4:4" x14ac:dyDescent="0.2">
      <c r="D60861" s="343"/>
    </row>
    <row r="60862" spans="4:4" x14ac:dyDescent="0.2">
      <c r="D60862" s="343"/>
    </row>
    <row r="60863" spans="4:4" x14ac:dyDescent="0.2">
      <c r="D60863" s="343"/>
    </row>
    <row r="60864" spans="4:4" x14ac:dyDescent="0.2">
      <c r="D60864" s="343"/>
    </row>
    <row r="60865" spans="4:4" x14ac:dyDescent="0.2">
      <c r="D60865" s="343"/>
    </row>
    <row r="60866" spans="4:4" x14ac:dyDescent="0.2">
      <c r="D60866" s="343"/>
    </row>
    <row r="60867" spans="4:4" x14ac:dyDescent="0.2">
      <c r="D60867" s="343"/>
    </row>
    <row r="60868" spans="4:4" x14ac:dyDescent="0.2">
      <c r="D60868" s="343"/>
    </row>
    <row r="60869" spans="4:4" x14ac:dyDescent="0.2">
      <c r="D60869" s="343"/>
    </row>
    <row r="60870" spans="4:4" x14ac:dyDescent="0.2">
      <c r="D60870" s="343"/>
    </row>
    <row r="60871" spans="4:4" x14ac:dyDescent="0.2">
      <c r="D60871" s="343"/>
    </row>
    <row r="60872" spans="4:4" x14ac:dyDescent="0.2">
      <c r="D60872" s="343"/>
    </row>
    <row r="60873" spans="4:4" x14ac:dyDescent="0.2">
      <c r="D60873" s="343"/>
    </row>
    <row r="60874" spans="4:4" x14ac:dyDescent="0.2">
      <c r="D60874" s="343"/>
    </row>
    <row r="60875" spans="4:4" x14ac:dyDescent="0.2">
      <c r="D60875" s="343"/>
    </row>
    <row r="60876" spans="4:4" x14ac:dyDescent="0.2">
      <c r="D60876" s="343"/>
    </row>
    <row r="60877" spans="4:4" x14ac:dyDescent="0.2">
      <c r="D60877" s="343"/>
    </row>
    <row r="60878" spans="4:4" x14ac:dyDescent="0.2">
      <c r="D60878" s="343"/>
    </row>
    <row r="60879" spans="4:4" x14ac:dyDescent="0.2">
      <c r="D60879" s="343"/>
    </row>
    <row r="60880" spans="4:4" x14ac:dyDescent="0.2">
      <c r="D60880" s="343"/>
    </row>
    <row r="60881" spans="4:4" x14ac:dyDescent="0.2">
      <c r="D60881" s="343"/>
    </row>
    <row r="60882" spans="4:4" x14ac:dyDescent="0.2">
      <c r="D60882" s="343"/>
    </row>
    <row r="60883" spans="4:4" x14ac:dyDescent="0.2">
      <c r="D60883" s="343"/>
    </row>
    <row r="60884" spans="4:4" x14ac:dyDescent="0.2">
      <c r="D60884" s="343"/>
    </row>
    <row r="60885" spans="4:4" x14ac:dyDescent="0.2">
      <c r="D60885" s="343"/>
    </row>
    <row r="60886" spans="4:4" x14ac:dyDescent="0.2">
      <c r="D60886" s="343"/>
    </row>
    <row r="60887" spans="4:4" x14ac:dyDescent="0.2">
      <c r="D60887" s="343"/>
    </row>
    <row r="60888" spans="4:4" x14ac:dyDescent="0.2">
      <c r="D60888" s="343"/>
    </row>
    <row r="60889" spans="4:4" x14ac:dyDescent="0.2">
      <c r="D60889" s="343"/>
    </row>
    <row r="60890" spans="4:4" x14ac:dyDescent="0.2">
      <c r="D60890" s="343"/>
    </row>
    <row r="60891" spans="4:4" x14ac:dyDescent="0.2">
      <c r="D60891" s="343"/>
    </row>
    <row r="60892" spans="4:4" x14ac:dyDescent="0.2">
      <c r="D60892" s="343"/>
    </row>
    <row r="60893" spans="4:4" x14ac:dyDescent="0.2">
      <c r="D60893" s="343"/>
    </row>
    <row r="60894" spans="4:4" x14ac:dyDescent="0.2">
      <c r="D60894" s="343"/>
    </row>
    <row r="60895" spans="4:4" x14ac:dyDescent="0.2">
      <c r="D60895" s="343"/>
    </row>
    <row r="60896" spans="4:4" x14ac:dyDescent="0.2">
      <c r="D60896" s="343"/>
    </row>
    <row r="60897" spans="4:4" x14ac:dyDescent="0.2">
      <c r="D60897" s="343"/>
    </row>
    <row r="60898" spans="4:4" x14ac:dyDescent="0.2">
      <c r="D60898" s="343"/>
    </row>
    <row r="60899" spans="4:4" x14ac:dyDescent="0.2">
      <c r="D60899" s="343"/>
    </row>
    <row r="60900" spans="4:4" x14ac:dyDescent="0.2">
      <c r="D60900" s="343"/>
    </row>
    <row r="60901" spans="4:4" x14ac:dyDescent="0.2">
      <c r="D60901" s="343"/>
    </row>
    <row r="60902" spans="4:4" x14ac:dyDescent="0.2">
      <c r="D60902" s="343"/>
    </row>
    <row r="60903" spans="4:4" x14ac:dyDescent="0.2">
      <c r="D60903" s="343"/>
    </row>
    <row r="60904" spans="4:4" x14ac:dyDescent="0.2">
      <c r="D60904" s="343"/>
    </row>
    <row r="60905" spans="4:4" x14ac:dyDescent="0.2">
      <c r="D60905" s="343"/>
    </row>
    <row r="60906" spans="4:4" x14ac:dyDescent="0.2">
      <c r="D60906" s="343"/>
    </row>
    <row r="60907" spans="4:4" x14ac:dyDescent="0.2">
      <c r="D60907" s="343"/>
    </row>
    <row r="60908" spans="4:4" x14ac:dyDescent="0.2">
      <c r="D60908" s="343"/>
    </row>
    <row r="60909" spans="4:4" x14ac:dyDescent="0.2">
      <c r="D60909" s="343"/>
    </row>
    <row r="60910" spans="4:4" x14ac:dyDescent="0.2">
      <c r="D60910" s="343"/>
    </row>
    <row r="60911" spans="4:4" x14ac:dyDescent="0.2">
      <c r="D60911" s="343"/>
    </row>
    <row r="60912" spans="4:4" x14ac:dyDescent="0.2">
      <c r="D60912" s="343"/>
    </row>
    <row r="60913" spans="4:4" x14ac:dyDescent="0.2">
      <c r="D60913" s="343"/>
    </row>
    <row r="60914" spans="4:4" x14ac:dyDescent="0.2">
      <c r="D60914" s="343"/>
    </row>
    <row r="60915" spans="4:4" x14ac:dyDescent="0.2">
      <c r="D60915" s="343"/>
    </row>
    <row r="60916" spans="4:4" x14ac:dyDescent="0.2">
      <c r="D60916" s="343"/>
    </row>
    <row r="60917" spans="4:4" x14ac:dyDescent="0.2">
      <c r="D60917" s="343"/>
    </row>
    <row r="60918" spans="4:4" x14ac:dyDescent="0.2">
      <c r="D60918" s="343"/>
    </row>
    <row r="60919" spans="4:4" x14ac:dyDescent="0.2">
      <c r="D60919" s="343"/>
    </row>
    <row r="60920" spans="4:4" x14ac:dyDescent="0.2">
      <c r="D60920" s="343"/>
    </row>
    <row r="60921" spans="4:4" x14ac:dyDescent="0.2">
      <c r="D60921" s="343"/>
    </row>
    <row r="60922" spans="4:4" x14ac:dyDescent="0.2">
      <c r="D60922" s="343"/>
    </row>
    <row r="60923" spans="4:4" x14ac:dyDescent="0.2">
      <c r="D60923" s="343"/>
    </row>
    <row r="60924" spans="4:4" x14ac:dyDescent="0.2">
      <c r="D60924" s="343"/>
    </row>
    <row r="60925" spans="4:4" x14ac:dyDescent="0.2">
      <c r="D60925" s="343"/>
    </row>
    <row r="60926" spans="4:4" x14ac:dyDescent="0.2">
      <c r="D60926" s="343"/>
    </row>
    <row r="60927" spans="4:4" x14ac:dyDescent="0.2">
      <c r="D60927" s="343"/>
    </row>
    <row r="60928" spans="4:4" x14ac:dyDescent="0.2">
      <c r="D60928" s="343"/>
    </row>
    <row r="60929" spans="4:4" x14ac:dyDescent="0.2">
      <c r="D60929" s="343"/>
    </row>
    <row r="60930" spans="4:4" x14ac:dyDescent="0.2">
      <c r="D60930" s="343"/>
    </row>
    <row r="60931" spans="4:4" x14ac:dyDescent="0.2">
      <c r="D60931" s="343"/>
    </row>
    <row r="60932" spans="4:4" x14ac:dyDescent="0.2">
      <c r="D60932" s="343"/>
    </row>
    <row r="60933" spans="4:4" x14ac:dyDescent="0.2">
      <c r="D60933" s="343"/>
    </row>
    <row r="60934" spans="4:4" x14ac:dyDescent="0.2">
      <c r="D60934" s="343"/>
    </row>
    <row r="60935" spans="4:4" x14ac:dyDescent="0.2">
      <c r="D60935" s="343"/>
    </row>
    <row r="60936" spans="4:4" x14ac:dyDescent="0.2">
      <c r="D60936" s="343"/>
    </row>
    <row r="60937" spans="4:4" x14ac:dyDescent="0.2">
      <c r="D60937" s="343"/>
    </row>
    <row r="60938" spans="4:4" x14ac:dyDescent="0.2">
      <c r="D60938" s="343"/>
    </row>
    <row r="60939" spans="4:4" x14ac:dyDescent="0.2">
      <c r="D60939" s="343"/>
    </row>
    <row r="60940" spans="4:4" x14ac:dyDescent="0.2">
      <c r="D60940" s="343"/>
    </row>
    <row r="60941" spans="4:4" x14ac:dyDescent="0.2">
      <c r="D60941" s="343"/>
    </row>
    <row r="60942" spans="4:4" x14ac:dyDescent="0.2">
      <c r="D60942" s="343"/>
    </row>
    <row r="60943" spans="4:4" x14ac:dyDescent="0.2">
      <c r="D60943" s="343"/>
    </row>
    <row r="60944" spans="4:4" x14ac:dyDescent="0.2">
      <c r="D60944" s="343"/>
    </row>
    <row r="60945" spans="4:4" x14ac:dyDescent="0.2">
      <c r="D60945" s="343"/>
    </row>
    <row r="60946" spans="4:4" x14ac:dyDescent="0.2">
      <c r="D60946" s="343"/>
    </row>
    <row r="60947" spans="4:4" x14ac:dyDescent="0.2">
      <c r="D60947" s="343"/>
    </row>
    <row r="60948" spans="4:4" x14ac:dyDescent="0.2">
      <c r="D60948" s="343"/>
    </row>
    <row r="60949" spans="4:4" x14ac:dyDescent="0.2">
      <c r="D60949" s="343"/>
    </row>
    <row r="60950" spans="4:4" x14ac:dyDescent="0.2">
      <c r="D60950" s="343"/>
    </row>
    <row r="60951" spans="4:4" x14ac:dyDescent="0.2">
      <c r="D60951" s="343"/>
    </row>
    <row r="60952" spans="4:4" x14ac:dyDescent="0.2">
      <c r="D60952" s="343"/>
    </row>
    <row r="60953" spans="4:4" x14ac:dyDescent="0.2">
      <c r="D60953" s="343"/>
    </row>
    <row r="60954" spans="4:4" x14ac:dyDescent="0.2">
      <c r="D60954" s="343"/>
    </row>
    <row r="60955" spans="4:4" x14ac:dyDescent="0.2">
      <c r="D60955" s="343"/>
    </row>
    <row r="60956" spans="4:4" x14ac:dyDescent="0.2">
      <c r="D60956" s="343"/>
    </row>
    <row r="60957" spans="4:4" x14ac:dyDescent="0.2">
      <c r="D60957" s="343"/>
    </row>
    <row r="60958" spans="4:4" x14ac:dyDescent="0.2">
      <c r="D60958" s="343"/>
    </row>
    <row r="60959" spans="4:4" x14ac:dyDescent="0.2">
      <c r="D60959" s="343"/>
    </row>
    <row r="60960" spans="4:4" x14ac:dyDescent="0.2">
      <c r="D60960" s="343"/>
    </row>
    <row r="60961" spans="4:4" x14ac:dyDescent="0.2">
      <c r="D60961" s="343"/>
    </row>
    <row r="60962" spans="4:4" x14ac:dyDescent="0.2">
      <c r="D60962" s="343"/>
    </row>
    <row r="60963" spans="4:4" x14ac:dyDescent="0.2">
      <c r="D60963" s="343"/>
    </row>
    <row r="60964" spans="4:4" x14ac:dyDescent="0.2">
      <c r="D60964" s="343"/>
    </row>
    <row r="60965" spans="4:4" x14ac:dyDescent="0.2">
      <c r="D60965" s="343"/>
    </row>
    <row r="60966" spans="4:4" x14ac:dyDescent="0.2">
      <c r="D60966" s="343"/>
    </row>
    <row r="60967" spans="4:4" x14ac:dyDescent="0.2">
      <c r="D60967" s="343"/>
    </row>
    <row r="60968" spans="4:4" x14ac:dyDescent="0.2">
      <c r="D60968" s="343"/>
    </row>
    <row r="60969" spans="4:4" x14ac:dyDescent="0.2">
      <c r="D60969" s="343"/>
    </row>
    <row r="60970" spans="4:4" x14ac:dyDescent="0.2">
      <c r="D60970" s="343"/>
    </row>
    <row r="60971" spans="4:4" x14ac:dyDescent="0.2">
      <c r="D60971" s="343"/>
    </row>
    <row r="60972" spans="4:4" x14ac:dyDescent="0.2">
      <c r="D60972" s="343"/>
    </row>
    <row r="60973" spans="4:4" x14ac:dyDescent="0.2">
      <c r="D60973" s="343"/>
    </row>
    <row r="60974" spans="4:4" x14ac:dyDescent="0.2">
      <c r="D60974" s="343"/>
    </row>
    <row r="60975" spans="4:4" x14ac:dyDescent="0.2">
      <c r="D60975" s="343"/>
    </row>
    <row r="60976" spans="4:4" x14ac:dyDescent="0.2">
      <c r="D60976" s="343"/>
    </row>
    <row r="60977" spans="4:4" x14ac:dyDescent="0.2">
      <c r="D60977" s="343"/>
    </row>
    <row r="60978" spans="4:4" x14ac:dyDescent="0.2">
      <c r="D60978" s="343"/>
    </row>
    <row r="60979" spans="4:4" x14ac:dyDescent="0.2">
      <c r="D60979" s="343"/>
    </row>
    <row r="60980" spans="4:4" x14ac:dyDescent="0.2">
      <c r="D60980" s="343"/>
    </row>
    <row r="60981" spans="4:4" x14ac:dyDescent="0.2">
      <c r="D60981" s="343"/>
    </row>
    <row r="60982" spans="4:4" x14ac:dyDescent="0.2">
      <c r="D60982" s="343"/>
    </row>
    <row r="60983" spans="4:4" x14ac:dyDescent="0.2">
      <c r="D60983" s="343"/>
    </row>
    <row r="60984" spans="4:4" x14ac:dyDescent="0.2">
      <c r="D60984" s="343"/>
    </row>
    <row r="60985" spans="4:4" x14ac:dyDescent="0.2">
      <c r="D60985" s="343"/>
    </row>
    <row r="60986" spans="4:4" x14ac:dyDescent="0.2">
      <c r="D60986" s="343"/>
    </row>
    <row r="60987" spans="4:4" x14ac:dyDescent="0.2">
      <c r="D60987" s="343"/>
    </row>
    <row r="60988" spans="4:4" x14ac:dyDescent="0.2">
      <c r="D60988" s="343"/>
    </row>
    <row r="60989" spans="4:4" x14ac:dyDescent="0.2">
      <c r="D60989" s="343"/>
    </row>
    <row r="60990" spans="4:4" x14ac:dyDescent="0.2">
      <c r="D60990" s="343"/>
    </row>
    <row r="60991" spans="4:4" x14ac:dyDescent="0.2">
      <c r="D60991" s="343"/>
    </row>
    <row r="60992" spans="4:4" x14ac:dyDescent="0.2">
      <c r="D60992" s="343"/>
    </row>
    <row r="60993" spans="4:4" x14ac:dyDescent="0.2">
      <c r="D60993" s="343"/>
    </row>
    <row r="60994" spans="4:4" x14ac:dyDescent="0.2">
      <c r="D60994" s="343"/>
    </row>
    <row r="60995" spans="4:4" x14ac:dyDescent="0.2">
      <c r="D60995" s="343"/>
    </row>
    <row r="60996" spans="4:4" x14ac:dyDescent="0.2">
      <c r="D60996" s="343"/>
    </row>
    <row r="60997" spans="4:4" x14ac:dyDescent="0.2">
      <c r="D60997" s="343"/>
    </row>
    <row r="60998" spans="4:4" x14ac:dyDescent="0.2">
      <c r="D60998" s="343"/>
    </row>
    <row r="60999" spans="4:4" x14ac:dyDescent="0.2">
      <c r="D60999" s="343"/>
    </row>
    <row r="61000" spans="4:4" x14ac:dyDescent="0.2">
      <c r="D61000" s="343"/>
    </row>
    <row r="61001" spans="4:4" x14ac:dyDescent="0.2">
      <c r="D61001" s="343"/>
    </row>
    <row r="61002" spans="4:4" x14ac:dyDescent="0.2">
      <c r="D61002" s="343"/>
    </row>
    <row r="61003" spans="4:4" x14ac:dyDescent="0.2">
      <c r="D61003" s="343"/>
    </row>
    <row r="61004" spans="4:4" x14ac:dyDescent="0.2">
      <c r="D61004" s="343"/>
    </row>
    <row r="61005" spans="4:4" x14ac:dyDescent="0.2">
      <c r="D61005" s="343"/>
    </row>
    <row r="61006" spans="4:4" x14ac:dyDescent="0.2">
      <c r="D61006" s="343"/>
    </row>
    <row r="61007" spans="4:4" x14ac:dyDescent="0.2">
      <c r="D61007" s="343"/>
    </row>
    <row r="61008" spans="4:4" x14ac:dyDescent="0.2">
      <c r="D61008" s="343"/>
    </row>
    <row r="61009" spans="4:4" x14ac:dyDescent="0.2">
      <c r="D61009" s="343"/>
    </row>
    <row r="61010" spans="4:4" x14ac:dyDescent="0.2">
      <c r="D61010" s="343"/>
    </row>
    <row r="61011" spans="4:4" x14ac:dyDescent="0.2">
      <c r="D61011" s="343"/>
    </row>
    <row r="61012" spans="4:4" x14ac:dyDescent="0.2">
      <c r="D61012" s="343"/>
    </row>
    <row r="61013" spans="4:4" x14ac:dyDescent="0.2">
      <c r="D61013" s="343"/>
    </row>
    <row r="61014" spans="4:4" x14ac:dyDescent="0.2">
      <c r="D61014" s="343"/>
    </row>
    <row r="61015" spans="4:4" x14ac:dyDescent="0.2">
      <c r="D61015" s="343"/>
    </row>
    <row r="61016" spans="4:4" x14ac:dyDescent="0.2">
      <c r="D61016" s="343"/>
    </row>
    <row r="61017" spans="4:4" x14ac:dyDescent="0.2">
      <c r="D61017" s="343"/>
    </row>
    <row r="61018" spans="4:4" x14ac:dyDescent="0.2">
      <c r="D61018" s="343"/>
    </row>
    <row r="61019" spans="4:4" x14ac:dyDescent="0.2">
      <c r="D61019" s="343"/>
    </row>
    <row r="61020" spans="4:4" x14ac:dyDescent="0.2">
      <c r="D61020" s="343"/>
    </row>
    <row r="61021" spans="4:4" x14ac:dyDescent="0.2">
      <c r="D61021" s="343"/>
    </row>
    <row r="61022" spans="4:4" x14ac:dyDescent="0.2">
      <c r="D61022" s="343"/>
    </row>
    <row r="61023" spans="4:4" x14ac:dyDescent="0.2">
      <c r="D61023" s="343"/>
    </row>
    <row r="61024" spans="4:4" x14ac:dyDescent="0.2">
      <c r="D61024" s="343"/>
    </row>
    <row r="61025" spans="4:4" x14ac:dyDescent="0.2">
      <c r="D61025" s="343"/>
    </row>
    <row r="61026" spans="4:4" x14ac:dyDescent="0.2">
      <c r="D61026" s="343"/>
    </row>
    <row r="61027" spans="4:4" x14ac:dyDescent="0.2">
      <c r="D61027" s="343"/>
    </row>
    <row r="61028" spans="4:4" x14ac:dyDescent="0.2">
      <c r="D61028" s="343"/>
    </row>
    <row r="61029" spans="4:4" x14ac:dyDescent="0.2">
      <c r="D61029" s="343"/>
    </row>
    <row r="61030" spans="4:4" x14ac:dyDescent="0.2">
      <c r="D61030" s="343"/>
    </row>
    <row r="61031" spans="4:4" x14ac:dyDescent="0.2">
      <c r="D61031" s="343"/>
    </row>
    <row r="61032" spans="4:4" x14ac:dyDescent="0.2">
      <c r="D61032" s="343"/>
    </row>
    <row r="61033" spans="4:4" x14ac:dyDescent="0.2">
      <c r="D61033" s="343"/>
    </row>
    <row r="61034" spans="4:4" x14ac:dyDescent="0.2">
      <c r="D61034" s="343"/>
    </row>
    <row r="61035" spans="4:4" x14ac:dyDescent="0.2">
      <c r="D61035" s="343"/>
    </row>
    <row r="61036" spans="4:4" x14ac:dyDescent="0.2">
      <c r="D61036" s="343"/>
    </row>
    <row r="61037" spans="4:4" x14ac:dyDescent="0.2">
      <c r="D61037" s="343"/>
    </row>
    <row r="61038" spans="4:4" x14ac:dyDescent="0.2">
      <c r="D61038" s="343"/>
    </row>
    <row r="61039" spans="4:4" x14ac:dyDescent="0.2">
      <c r="D61039" s="343"/>
    </row>
    <row r="61040" spans="4:4" x14ac:dyDescent="0.2">
      <c r="D61040" s="343"/>
    </row>
    <row r="61041" spans="4:4" x14ac:dyDescent="0.2">
      <c r="D61041" s="343"/>
    </row>
    <row r="61042" spans="4:4" x14ac:dyDescent="0.2">
      <c r="D61042" s="343"/>
    </row>
    <row r="61043" spans="4:4" x14ac:dyDescent="0.2">
      <c r="D61043" s="343"/>
    </row>
    <row r="61044" spans="4:4" x14ac:dyDescent="0.2">
      <c r="D61044" s="343"/>
    </row>
    <row r="61045" spans="4:4" x14ac:dyDescent="0.2">
      <c r="D61045" s="343"/>
    </row>
    <row r="61046" spans="4:4" x14ac:dyDescent="0.2">
      <c r="D61046" s="343"/>
    </row>
    <row r="61047" spans="4:4" x14ac:dyDescent="0.2">
      <c r="D61047" s="343"/>
    </row>
    <row r="61048" spans="4:4" x14ac:dyDescent="0.2">
      <c r="D61048" s="343"/>
    </row>
    <row r="61049" spans="4:4" x14ac:dyDescent="0.2">
      <c r="D61049" s="343"/>
    </row>
    <row r="61050" spans="4:4" x14ac:dyDescent="0.2">
      <c r="D61050" s="343"/>
    </row>
    <row r="61051" spans="4:4" x14ac:dyDescent="0.2">
      <c r="D61051" s="343"/>
    </row>
    <row r="61052" spans="4:4" x14ac:dyDescent="0.2">
      <c r="D61052" s="343"/>
    </row>
    <row r="61053" spans="4:4" x14ac:dyDescent="0.2">
      <c r="D61053" s="343"/>
    </row>
    <row r="61054" spans="4:4" x14ac:dyDescent="0.2">
      <c r="D61054" s="343"/>
    </row>
    <row r="61055" spans="4:4" x14ac:dyDescent="0.2">
      <c r="D61055" s="343"/>
    </row>
    <row r="61056" spans="4:4" x14ac:dyDescent="0.2">
      <c r="D61056" s="343"/>
    </row>
    <row r="61057" spans="4:4" x14ac:dyDescent="0.2">
      <c r="D61057" s="343"/>
    </row>
    <row r="61058" spans="4:4" x14ac:dyDescent="0.2">
      <c r="D61058" s="343"/>
    </row>
    <row r="61059" spans="4:4" x14ac:dyDescent="0.2">
      <c r="D61059" s="343"/>
    </row>
    <row r="61060" spans="4:4" x14ac:dyDescent="0.2">
      <c r="D61060" s="343"/>
    </row>
    <row r="61061" spans="4:4" x14ac:dyDescent="0.2">
      <c r="D61061" s="343"/>
    </row>
    <row r="61062" spans="4:4" x14ac:dyDescent="0.2">
      <c r="D61062" s="343"/>
    </row>
    <row r="61063" spans="4:4" x14ac:dyDescent="0.2">
      <c r="D61063" s="343"/>
    </row>
    <row r="61064" spans="4:4" x14ac:dyDescent="0.2">
      <c r="D61064" s="343"/>
    </row>
    <row r="61065" spans="4:4" x14ac:dyDescent="0.2">
      <c r="D61065" s="343"/>
    </row>
    <row r="61066" spans="4:4" x14ac:dyDescent="0.2">
      <c r="D61066" s="343"/>
    </row>
    <row r="61067" spans="4:4" x14ac:dyDescent="0.2">
      <c r="D61067" s="343"/>
    </row>
    <row r="61068" spans="4:4" x14ac:dyDescent="0.2">
      <c r="D61068" s="343"/>
    </row>
    <row r="61069" spans="4:4" x14ac:dyDescent="0.2">
      <c r="D61069" s="343"/>
    </row>
    <row r="61070" spans="4:4" x14ac:dyDescent="0.2">
      <c r="D61070" s="343"/>
    </row>
    <row r="61071" spans="4:4" x14ac:dyDescent="0.2">
      <c r="D61071" s="343"/>
    </row>
    <row r="61072" spans="4:4" x14ac:dyDescent="0.2">
      <c r="D61072" s="343"/>
    </row>
    <row r="61073" spans="4:4" x14ac:dyDescent="0.2">
      <c r="D61073" s="343"/>
    </row>
    <row r="61074" spans="4:4" x14ac:dyDescent="0.2">
      <c r="D61074" s="343"/>
    </row>
    <row r="61075" spans="4:4" x14ac:dyDescent="0.2">
      <c r="D61075" s="343"/>
    </row>
    <row r="61076" spans="4:4" x14ac:dyDescent="0.2">
      <c r="D61076" s="343"/>
    </row>
    <row r="61077" spans="4:4" x14ac:dyDescent="0.2">
      <c r="D61077" s="343"/>
    </row>
    <row r="61078" spans="4:4" x14ac:dyDescent="0.2">
      <c r="D61078" s="343"/>
    </row>
    <row r="61079" spans="4:4" x14ac:dyDescent="0.2">
      <c r="D61079" s="343"/>
    </row>
    <row r="61080" spans="4:4" x14ac:dyDescent="0.2">
      <c r="D61080" s="343"/>
    </row>
    <row r="61081" spans="4:4" x14ac:dyDescent="0.2">
      <c r="D61081" s="343"/>
    </row>
    <row r="61082" spans="4:4" x14ac:dyDescent="0.2">
      <c r="D61082" s="343"/>
    </row>
    <row r="61083" spans="4:4" x14ac:dyDescent="0.2">
      <c r="D61083" s="343"/>
    </row>
    <row r="61084" spans="4:4" x14ac:dyDescent="0.2">
      <c r="D61084" s="343"/>
    </row>
    <row r="61085" spans="4:4" x14ac:dyDescent="0.2">
      <c r="D61085" s="343"/>
    </row>
    <row r="61086" spans="4:4" x14ac:dyDescent="0.2">
      <c r="D61086" s="343"/>
    </row>
    <row r="61087" spans="4:4" x14ac:dyDescent="0.2">
      <c r="D61087" s="343"/>
    </row>
    <row r="61088" spans="4:4" x14ac:dyDescent="0.2">
      <c r="D61088" s="343"/>
    </row>
    <row r="61089" spans="4:4" x14ac:dyDescent="0.2">
      <c r="D61089" s="343"/>
    </row>
    <row r="61090" spans="4:4" x14ac:dyDescent="0.2">
      <c r="D61090" s="343"/>
    </row>
    <row r="61091" spans="4:4" x14ac:dyDescent="0.2">
      <c r="D61091" s="343"/>
    </row>
    <row r="61092" spans="4:4" x14ac:dyDescent="0.2">
      <c r="D61092" s="343"/>
    </row>
    <row r="61093" spans="4:4" x14ac:dyDescent="0.2">
      <c r="D61093" s="343"/>
    </row>
    <row r="61094" spans="4:4" x14ac:dyDescent="0.2">
      <c r="D61094" s="343"/>
    </row>
    <row r="61095" spans="4:4" x14ac:dyDescent="0.2">
      <c r="D61095" s="343"/>
    </row>
    <row r="61096" spans="4:4" x14ac:dyDescent="0.2">
      <c r="D61096" s="343"/>
    </row>
    <row r="61097" spans="4:4" x14ac:dyDescent="0.2">
      <c r="D61097" s="343"/>
    </row>
    <row r="61098" spans="4:4" x14ac:dyDescent="0.2">
      <c r="D61098" s="343"/>
    </row>
    <row r="61099" spans="4:4" x14ac:dyDescent="0.2">
      <c r="D61099" s="343"/>
    </row>
    <row r="61100" spans="4:4" x14ac:dyDescent="0.2">
      <c r="D61100" s="343"/>
    </row>
    <row r="61101" spans="4:4" x14ac:dyDescent="0.2">
      <c r="D61101" s="343"/>
    </row>
    <row r="61102" spans="4:4" x14ac:dyDescent="0.2">
      <c r="D61102" s="343"/>
    </row>
    <row r="61103" spans="4:4" x14ac:dyDescent="0.2">
      <c r="D61103" s="343"/>
    </row>
    <row r="61104" spans="4:4" x14ac:dyDescent="0.2">
      <c r="D61104" s="343"/>
    </row>
    <row r="61105" spans="4:4" x14ac:dyDescent="0.2">
      <c r="D61105" s="343"/>
    </row>
    <row r="61106" spans="4:4" x14ac:dyDescent="0.2">
      <c r="D61106" s="343"/>
    </row>
    <row r="61107" spans="4:4" x14ac:dyDescent="0.2">
      <c r="D61107" s="343"/>
    </row>
    <row r="61108" spans="4:4" x14ac:dyDescent="0.2">
      <c r="D61108" s="343"/>
    </row>
    <row r="61109" spans="4:4" x14ac:dyDescent="0.2">
      <c r="D61109" s="343"/>
    </row>
    <row r="61110" spans="4:4" x14ac:dyDescent="0.2">
      <c r="D61110" s="343"/>
    </row>
    <row r="61111" spans="4:4" x14ac:dyDescent="0.2">
      <c r="D61111" s="343"/>
    </row>
    <row r="61112" spans="4:4" x14ac:dyDescent="0.2">
      <c r="D61112" s="343"/>
    </row>
    <row r="61113" spans="4:4" x14ac:dyDescent="0.2">
      <c r="D61113" s="343"/>
    </row>
    <row r="61114" spans="4:4" x14ac:dyDescent="0.2">
      <c r="D61114" s="343"/>
    </row>
    <row r="61115" spans="4:4" x14ac:dyDescent="0.2">
      <c r="D61115" s="343"/>
    </row>
    <row r="61116" spans="4:4" x14ac:dyDescent="0.2">
      <c r="D61116" s="343"/>
    </row>
    <row r="61117" spans="4:4" x14ac:dyDescent="0.2">
      <c r="D61117" s="343"/>
    </row>
    <row r="61118" spans="4:4" x14ac:dyDescent="0.2">
      <c r="D61118" s="343"/>
    </row>
    <row r="61119" spans="4:4" x14ac:dyDescent="0.2">
      <c r="D61119" s="343"/>
    </row>
    <row r="61120" spans="4:4" x14ac:dyDescent="0.2">
      <c r="D61120" s="343"/>
    </row>
    <row r="61121" spans="4:4" x14ac:dyDescent="0.2">
      <c r="D61121" s="343"/>
    </row>
    <row r="61122" spans="4:4" x14ac:dyDescent="0.2">
      <c r="D61122" s="343"/>
    </row>
    <row r="61123" spans="4:4" x14ac:dyDescent="0.2">
      <c r="D61123" s="343"/>
    </row>
    <row r="61124" spans="4:4" x14ac:dyDescent="0.2">
      <c r="D61124" s="343"/>
    </row>
    <row r="61125" spans="4:4" x14ac:dyDescent="0.2">
      <c r="D61125" s="343"/>
    </row>
    <row r="61126" spans="4:4" x14ac:dyDescent="0.2">
      <c r="D61126" s="343"/>
    </row>
    <row r="61127" spans="4:4" x14ac:dyDescent="0.2">
      <c r="D61127" s="343"/>
    </row>
    <row r="61128" spans="4:4" x14ac:dyDescent="0.2">
      <c r="D61128" s="343"/>
    </row>
    <row r="61129" spans="4:4" x14ac:dyDescent="0.2">
      <c r="D61129" s="343"/>
    </row>
    <row r="61130" spans="4:4" x14ac:dyDescent="0.2">
      <c r="D61130" s="343"/>
    </row>
    <row r="61131" spans="4:4" x14ac:dyDescent="0.2">
      <c r="D61131" s="343"/>
    </row>
    <row r="61132" spans="4:4" x14ac:dyDescent="0.2">
      <c r="D61132" s="343"/>
    </row>
    <row r="61133" spans="4:4" x14ac:dyDescent="0.2">
      <c r="D61133" s="343"/>
    </row>
    <row r="61134" spans="4:4" x14ac:dyDescent="0.2">
      <c r="D61134" s="343"/>
    </row>
    <row r="61135" spans="4:4" x14ac:dyDescent="0.2">
      <c r="D61135" s="343"/>
    </row>
    <row r="61136" spans="4:4" x14ac:dyDescent="0.2">
      <c r="D61136" s="343"/>
    </row>
    <row r="61137" spans="4:4" x14ac:dyDescent="0.2">
      <c r="D61137" s="343"/>
    </row>
    <row r="61138" spans="4:4" x14ac:dyDescent="0.2">
      <c r="D61138" s="343"/>
    </row>
    <row r="61139" spans="4:4" x14ac:dyDescent="0.2">
      <c r="D61139" s="343"/>
    </row>
    <row r="61140" spans="4:4" x14ac:dyDescent="0.2">
      <c r="D61140" s="343"/>
    </row>
    <row r="61141" spans="4:4" x14ac:dyDescent="0.2">
      <c r="D61141" s="343"/>
    </row>
    <row r="61142" spans="4:4" x14ac:dyDescent="0.2">
      <c r="D61142" s="343"/>
    </row>
    <row r="61143" spans="4:4" x14ac:dyDescent="0.2">
      <c r="D61143" s="343"/>
    </row>
    <row r="61144" spans="4:4" x14ac:dyDescent="0.2">
      <c r="D61144" s="343"/>
    </row>
    <row r="61145" spans="4:4" x14ac:dyDescent="0.2">
      <c r="D61145" s="343"/>
    </row>
    <row r="61146" spans="4:4" x14ac:dyDescent="0.2">
      <c r="D61146" s="343"/>
    </row>
    <row r="61147" spans="4:4" x14ac:dyDescent="0.2">
      <c r="D61147" s="343"/>
    </row>
    <row r="61148" spans="4:4" x14ac:dyDescent="0.2">
      <c r="D61148" s="343"/>
    </row>
    <row r="61149" spans="4:4" x14ac:dyDescent="0.2">
      <c r="D61149" s="343"/>
    </row>
    <row r="61150" spans="4:4" x14ac:dyDescent="0.2">
      <c r="D61150" s="343"/>
    </row>
    <row r="61151" spans="4:4" x14ac:dyDescent="0.2">
      <c r="D61151" s="343"/>
    </row>
    <row r="61152" spans="4:4" x14ac:dyDescent="0.2">
      <c r="D61152" s="343"/>
    </row>
    <row r="61153" spans="4:4" x14ac:dyDescent="0.2">
      <c r="D61153" s="343"/>
    </row>
    <row r="61154" spans="4:4" x14ac:dyDescent="0.2">
      <c r="D61154" s="343"/>
    </row>
    <row r="61155" spans="4:4" x14ac:dyDescent="0.2">
      <c r="D61155" s="343"/>
    </row>
    <row r="61156" spans="4:4" x14ac:dyDescent="0.2">
      <c r="D61156" s="343"/>
    </row>
    <row r="61157" spans="4:4" x14ac:dyDescent="0.2">
      <c r="D61157" s="343"/>
    </row>
    <row r="61158" spans="4:4" x14ac:dyDescent="0.2">
      <c r="D61158" s="343"/>
    </row>
    <row r="61159" spans="4:4" x14ac:dyDescent="0.2">
      <c r="D61159" s="343"/>
    </row>
    <row r="61160" spans="4:4" x14ac:dyDescent="0.2">
      <c r="D61160" s="343"/>
    </row>
    <row r="61161" spans="4:4" x14ac:dyDescent="0.2">
      <c r="D61161" s="343"/>
    </row>
    <row r="61162" spans="4:4" x14ac:dyDescent="0.2">
      <c r="D61162" s="343"/>
    </row>
    <row r="61163" spans="4:4" x14ac:dyDescent="0.2">
      <c r="D61163" s="343"/>
    </row>
    <row r="61164" spans="4:4" x14ac:dyDescent="0.2">
      <c r="D61164" s="343"/>
    </row>
    <row r="61165" spans="4:4" x14ac:dyDescent="0.2">
      <c r="D61165" s="343"/>
    </row>
    <row r="61166" spans="4:4" x14ac:dyDescent="0.2">
      <c r="D61166" s="343"/>
    </row>
    <row r="61167" spans="4:4" x14ac:dyDescent="0.2">
      <c r="D61167" s="343"/>
    </row>
    <row r="61168" spans="4:4" x14ac:dyDescent="0.2">
      <c r="D61168" s="343"/>
    </row>
    <row r="61169" spans="4:4" x14ac:dyDescent="0.2">
      <c r="D61169" s="343"/>
    </row>
    <row r="61170" spans="4:4" x14ac:dyDescent="0.2">
      <c r="D61170" s="343"/>
    </row>
    <row r="61171" spans="4:4" x14ac:dyDescent="0.2">
      <c r="D61171" s="343"/>
    </row>
    <row r="61172" spans="4:4" x14ac:dyDescent="0.2">
      <c r="D61172" s="343"/>
    </row>
    <row r="61173" spans="4:4" x14ac:dyDescent="0.2">
      <c r="D61173" s="343"/>
    </row>
    <row r="61174" spans="4:4" x14ac:dyDescent="0.2">
      <c r="D61174" s="343"/>
    </row>
    <row r="61175" spans="4:4" x14ac:dyDescent="0.2">
      <c r="D61175" s="343"/>
    </row>
    <row r="61176" spans="4:4" x14ac:dyDescent="0.2">
      <c r="D61176" s="343"/>
    </row>
    <row r="61177" spans="4:4" x14ac:dyDescent="0.2">
      <c r="D61177" s="343"/>
    </row>
    <row r="61178" spans="4:4" x14ac:dyDescent="0.2">
      <c r="D61178" s="343"/>
    </row>
    <row r="61179" spans="4:4" x14ac:dyDescent="0.2">
      <c r="D61179" s="343"/>
    </row>
    <row r="61180" spans="4:4" x14ac:dyDescent="0.2">
      <c r="D61180" s="343"/>
    </row>
    <row r="61181" spans="4:4" x14ac:dyDescent="0.2">
      <c r="D61181" s="343"/>
    </row>
    <row r="61182" spans="4:4" x14ac:dyDescent="0.2">
      <c r="D61182" s="343"/>
    </row>
    <row r="61183" spans="4:4" x14ac:dyDescent="0.2">
      <c r="D61183" s="343"/>
    </row>
    <row r="61184" spans="4:4" x14ac:dyDescent="0.2">
      <c r="D61184" s="343"/>
    </row>
    <row r="61185" spans="4:4" x14ac:dyDescent="0.2">
      <c r="D61185" s="343"/>
    </row>
    <row r="61186" spans="4:4" x14ac:dyDescent="0.2">
      <c r="D61186" s="343"/>
    </row>
    <row r="61187" spans="4:4" x14ac:dyDescent="0.2">
      <c r="D61187" s="343"/>
    </row>
    <row r="61188" spans="4:4" x14ac:dyDescent="0.2">
      <c r="D61188" s="343"/>
    </row>
    <row r="61189" spans="4:4" x14ac:dyDescent="0.2">
      <c r="D61189" s="343"/>
    </row>
    <row r="61190" spans="4:4" x14ac:dyDescent="0.2">
      <c r="D61190" s="343"/>
    </row>
    <row r="61191" spans="4:4" x14ac:dyDescent="0.2">
      <c r="D61191" s="343"/>
    </row>
    <row r="61192" spans="4:4" x14ac:dyDescent="0.2">
      <c r="D61192" s="343"/>
    </row>
    <row r="61193" spans="4:4" x14ac:dyDescent="0.2">
      <c r="D61193" s="343"/>
    </row>
    <row r="61194" spans="4:4" x14ac:dyDescent="0.2">
      <c r="D61194" s="343"/>
    </row>
    <row r="61195" spans="4:4" x14ac:dyDescent="0.2">
      <c r="D61195" s="343"/>
    </row>
    <row r="61196" spans="4:4" x14ac:dyDescent="0.2">
      <c r="D61196" s="343"/>
    </row>
    <row r="61197" spans="4:4" x14ac:dyDescent="0.2">
      <c r="D61197" s="343"/>
    </row>
    <row r="61198" spans="4:4" x14ac:dyDescent="0.2">
      <c r="D61198" s="343"/>
    </row>
    <row r="61199" spans="4:4" x14ac:dyDescent="0.2">
      <c r="D61199" s="343"/>
    </row>
    <row r="61200" spans="4:4" x14ac:dyDescent="0.2">
      <c r="D61200" s="343"/>
    </row>
    <row r="61201" spans="4:4" x14ac:dyDescent="0.2">
      <c r="D61201" s="343"/>
    </row>
    <row r="61202" spans="4:4" x14ac:dyDescent="0.2">
      <c r="D61202" s="343"/>
    </row>
    <row r="61203" spans="4:4" x14ac:dyDescent="0.2">
      <c r="D61203" s="343"/>
    </row>
    <row r="61204" spans="4:4" x14ac:dyDescent="0.2">
      <c r="D61204" s="343"/>
    </row>
    <row r="61205" spans="4:4" x14ac:dyDescent="0.2">
      <c r="D61205" s="343"/>
    </row>
    <row r="61206" spans="4:4" x14ac:dyDescent="0.2">
      <c r="D61206" s="343"/>
    </row>
    <row r="61207" spans="4:4" x14ac:dyDescent="0.2">
      <c r="D61207" s="343"/>
    </row>
    <row r="61208" spans="4:4" x14ac:dyDescent="0.2">
      <c r="D61208" s="343"/>
    </row>
    <row r="61209" spans="4:4" x14ac:dyDescent="0.2">
      <c r="D61209" s="343"/>
    </row>
    <row r="61210" spans="4:4" x14ac:dyDescent="0.2">
      <c r="D61210" s="343"/>
    </row>
    <row r="61211" spans="4:4" x14ac:dyDescent="0.2">
      <c r="D61211" s="343"/>
    </row>
    <row r="61212" spans="4:4" x14ac:dyDescent="0.2">
      <c r="D61212" s="343"/>
    </row>
    <row r="61213" spans="4:4" x14ac:dyDescent="0.2">
      <c r="D61213" s="343"/>
    </row>
    <row r="61214" spans="4:4" x14ac:dyDescent="0.2">
      <c r="D61214" s="343"/>
    </row>
    <row r="61215" spans="4:4" x14ac:dyDescent="0.2">
      <c r="D61215" s="343"/>
    </row>
    <row r="61216" spans="4:4" x14ac:dyDescent="0.2">
      <c r="D61216" s="343"/>
    </row>
    <row r="61217" spans="4:4" x14ac:dyDescent="0.2">
      <c r="D61217" s="343"/>
    </row>
    <row r="61218" spans="4:4" x14ac:dyDescent="0.2">
      <c r="D61218" s="343"/>
    </row>
    <row r="61219" spans="4:4" x14ac:dyDescent="0.2">
      <c r="D61219" s="343"/>
    </row>
    <row r="61220" spans="4:4" x14ac:dyDescent="0.2">
      <c r="D61220" s="343"/>
    </row>
    <row r="61221" spans="4:4" x14ac:dyDescent="0.2">
      <c r="D61221" s="343"/>
    </row>
    <row r="61222" spans="4:4" x14ac:dyDescent="0.2">
      <c r="D61222" s="343"/>
    </row>
    <row r="61223" spans="4:4" x14ac:dyDescent="0.2">
      <c r="D61223" s="343"/>
    </row>
    <row r="61224" spans="4:4" x14ac:dyDescent="0.2">
      <c r="D61224" s="343"/>
    </row>
    <row r="61225" spans="4:4" x14ac:dyDescent="0.2">
      <c r="D61225" s="343"/>
    </row>
    <row r="61226" spans="4:4" x14ac:dyDescent="0.2">
      <c r="D61226" s="343"/>
    </row>
    <row r="61227" spans="4:4" x14ac:dyDescent="0.2">
      <c r="D61227" s="343"/>
    </row>
    <row r="61228" spans="4:4" x14ac:dyDescent="0.2">
      <c r="D61228" s="343"/>
    </row>
    <row r="61229" spans="4:4" x14ac:dyDescent="0.2">
      <c r="D61229" s="343"/>
    </row>
    <row r="61230" spans="4:4" x14ac:dyDescent="0.2">
      <c r="D61230" s="343"/>
    </row>
    <row r="61231" spans="4:4" x14ac:dyDescent="0.2">
      <c r="D61231" s="343"/>
    </row>
    <row r="61232" spans="4:4" x14ac:dyDescent="0.2">
      <c r="D61232" s="343"/>
    </row>
    <row r="61233" spans="4:4" x14ac:dyDescent="0.2">
      <c r="D61233" s="343"/>
    </row>
    <row r="61234" spans="4:4" x14ac:dyDescent="0.2">
      <c r="D61234" s="343"/>
    </row>
    <row r="61235" spans="4:4" x14ac:dyDescent="0.2">
      <c r="D61235" s="343"/>
    </row>
    <row r="61236" spans="4:4" x14ac:dyDescent="0.2">
      <c r="D61236" s="343"/>
    </row>
    <row r="61237" spans="4:4" x14ac:dyDescent="0.2">
      <c r="D61237" s="343"/>
    </row>
    <row r="61238" spans="4:4" x14ac:dyDescent="0.2">
      <c r="D61238" s="343"/>
    </row>
    <row r="61239" spans="4:4" x14ac:dyDescent="0.2">
      <c r="D61239" s="343"/>
    </row>
    <row r="61240" spans="4:4" x14ac:dyDescent="0.2">
      <c r="D61240" s="343"/>
    </row>
    <row r="61241" spans="4:4" x14ac:dyDescent="0.2">
      <c r="D61241" s="343"/>
    </row>
    <row r="61242" spans="4:4" x14ac:dyDescent="0.2">
      <c r="D61242" s="343"/>
    </row>
    <row r="61243" spans="4:4" x14ac:dyDescent="0.2">
      <c r="D61243" s="343"/>
    </row>
    <row r="61244" spans="4:4" x14ac:dyDescent="0.2">
      <c r="D61244" s="343"/>
    </row>
    <row r="61245" spans="4:4" x14ac:dyDescent="0.2">
      <c r="D61245" s="343"/>
    </row>
    <row r="61246" spans="4:4" x14ac:dyDescent="0.2">
      <c r="D61246" s="343"/>
    </row>
    <row r="61247" spans="4:4" x14ac:dyDescent="0.2">
      <c r="D61247" s="343"/>
    </row>
    <row r="61248" spans="4:4" x14ac:dyDescent="0.2">
      <c r="D61248" s="343"/>
    </row>
    <row r="61249" spans="4:4" x14ac:dyDescent="0.2">
      <c r="D61249" s="343"/>
    </row>
    <row r="61250" spans="4:4" x14ac:dyDescent="0.2">
      <c r="D61250" s="343"/>
    </row>
    <row r="61251" spans="4:4" x14ac:dyDescent="0.2">
      <c r="D61251" s="343"/>
    </row>
    <row r="61252" spans="4:4" x14ac:dyDescent="0.2">
      <c r="D61252" s="343"/>
    </row>
    <row r="61253" spans="4:4" x14ac:dyDescent="0.2">
      <c r="D61253" s="343"/>
    </row>
    <row r="61254" spans="4:4" x14ac:dyDescent="0.2">
      <c r="D61254" s="343"/>
    </row>
    <row r="61255" spans="4:4" x14ac:dyDescent="0.2">
      <c r="D61255" s="343"/>
    </row>
    <row r="61256" spans="4:4" x14ac:dyDescent="0.2">
      <c r="D61256" s="343"/>
    </row>
    <row r="61257" spans="4:4" x14ac:dyDescent="0.2">
      <c r="D61257" s="343"/>
    </row>
    <row r="61258" spans="4:4" x14ac:dyDescent="0.2">
      <c r="D61258" s="343"/>
    </row>
    <row r="61259" spans="4:4" x14ac:dyDescent="0.2">
      <c r="D61259" s="343"/>
    </row>
    <row r="61260" spans="4:4" x14ac:dyDescent="0.2">
      <c r="D61260" s="343"/>
    </row>
    <row r="61261" spans="4:4" x14ac:dyDescent="0.2">
      <c r="D61261" s="343"/>
    </row>
    <row r="61262" spans="4:4" x14ac:dyDescent="0.2">
      <c r="D61262" s="343"/>
    </row>
    <row r="61263" spans="4:4" x14ac:dyDescent="0.2">
      <c r="D61263" s="343"/>
    </row>
    <row r="61264" spans="4:4" x14ac:dyDescent="0.2">
      <c r="D61264" s="343"/>
    </row>
    <row r="61265" spans="4:4" x14ac:dyDescent="0.2">
      <c r="D61265" s="343"/>
    </row>
    <row r="61266" spans="4:4" x14ac:dyDescent="0.2">
      <c r="D61266" s="343"/>
    </row>
    <row r="61267" spans="4:4" x14ac:dyDescent="0.2">
      <c r="D61267" s="343"/>
    </row>
    <row r="61268" spans="4:4" x14ac:dyDescent="0.2">
      <c r="D61268" s="343"/>
    </row>
    <row r="61269" spans="4:4" x14ac:dyDescent="0.2">
      <c r="D61269" s="343"/>
    </row>
    <row r="61270" spans="4:4" x14ac:dyDescent="0.2">
      <c r="D61270" s="343"/>
    </row>
    <row r="61271" spans="4:4" x14ac:dyDescent="0.2">
      <c r="D61271" s="343"/>
    </row>
    <row r="61272" spans="4:4" x14ac:dyDescent="0.2">
      <c r="D61272" s="343"/>
    </row>
    <row r="61273" spans="4:4" x14ac:dyDescent="0.2">
      <c r="D61273" s="343"/>
    </row>
    <row r="61274" spans="4:4" x14ac:dyDescent="0.2">
      <c r="D61274" s="343"/>
    </row>
    <row r="61275" spans="4:4" x14ac:dyDescent="0.2">
      <c r="D61275" s="343"/>
    </row>
    <row r="61276" spans="4:4" x14ac:dyDescent="0.2">
      <c r="D61276" s="343"/>
    </row>
    <row r="61277" spans="4:4" x14ac:dyDescent="0.2">
      <c r="D61277" s="343"/>
    </row>
    <row r="61278" spans="4:4" x14ac:dyDescent="0.2">
      <c r="D61278" s="343"/>
    </row>
    <row r="61279" spans="4:4" x14ac:dyDescent="0.2">
      <c r="D61279" s="343"/>
    </row>
    <row r="61280" spans="4:4" x14ac:dyDescent="0.2">
      <c r="D61280" s="343"/>
    </row>
    <row r="61281" spans="4:4" x14ac:dyDescent="0.2">
      <c r="D61281" s="343"/>
    </row>
    <row r="61282" spans="4:4" x14ac:dyDescent="0.2">
      <c r="D61282" s="343"/>
    </row>
    <row r="61283" spans="4:4" x14ac:dyDescent="0.2">
      <c r="D61283" s="343"/>
    </row>
    <row r="61284" spans="4:4" x14ac:dyDescent="0.2">
      <c r="D61284" s="343"/>
    </row>
    <row r="61285" spans="4:4" x14ac:dyDescent="0.2">
      <c r="D61285" s="343"/>
    </row>
    <row r="61286" spans="4:4" x14ac:dyDescent="0.2">
      <c r="D61286" s="343"/>
    </row>
    <row r="61287" spans="4:4" x14ac:dyDescent="0.2">
      <c r="D61287" s="343"/>
    </row>
    <row r="61288" spans="4:4" x14ac:dyDescent="0.2">
      <c r="D61288" s="343"/>
    </row>
    <row r="61289" spans="4:4" x14ac:dyDescent="0.2">
      <c r="D61289" s="343"/>
    </row>
    <row r="61290" spans="4:4" x14ac:dyDescent="0.2">
      <c r="D61290" s="343"/>
    </row>
    <row r="61291" spans="4:4" x14ac:dyDescent="0.2">
      <c r="D61291" s="343"/>
    </row>
    <row r="61292" spans="4:4" x14ac:dyDescent="0.2">
      <c r="D61292" s="343"/>
    </row>
    <row r="61293" spans="4:4" x14ac:dyDescent="0.2">
      <c r="D61293" s="343"/>
    </row>
    <row r="61294" spans="4:4" x14ac:dyDescent="0.2">
      <c r="D61294" s="343"/>
    </row>
    <row r="61295" spans="4:4" x14ac:dyDescent="0.2">
      <c r="D61295" s="343"/>
    </row>
    <row r="61296" spans="4:4" x14ac:dyDescent="0.2">
      <c r="D61296" s="343"/>
    </row>
    <row r="61297" spans="4:4" x14ac:dyDescent="0.2">
      <c r="D61297" s="343"/>
    </row>
    <row r="61298" spans="4:4" x14ac:dyDescent="0.2">
      <c r="D61298" s="343"/>
    </row>
    <row r="61299" spans="4:4" x14ac:dyDescent="0.2">
      <c r="D61299" s="343"/>
    </row>
    <row r="61300" spans="4:4" x14ac:dyDescent="0.2">
      <c r="D61300" s="343"/>
    </row>
    <row r="61301" spans="4:4" x14ac:dyDescent="0.2">
      <c r="D61301" s="343"/>
    </row>
    <row r="61302" spans="4:4" x14ac:dyDescent="0.2">
      <c r="D61302" s="343"/>
    </row>
    <row r="61303" spans="4:4" x14ac:dyDescent="0.2">
      <c r="D61303" s="343"/>
    </row>
    <row r="61304" spans="4:4" x14ac:dyDescent="0.2">
      <c r="D61304" s="343"/>
    </row>
    <row r="61305" spans="4:4" x14ac:dyDescent="0.2">
      <c r="D61305" s="343"/>
    </row>
    <row r="61306" spans="4:4" x14ac:dyDescent="0.2">
      <c r="D61306" s="343"/>
    </row>
    <row r="61307" spans="4:4" x14ac:dyDescent="0.2">
      <c r="D61307" s="343"/>
    </row>
    <row r="61308" spans="4:4" x14ac:dyDescent="0.2">
      <c r="D61308" s="343"/>
    </row>
    <row r="61309" spans="4:4" x14ac:dyDescent="0.2">
      <c r="D61309" s="343"/>
    </row>
    <row r="61310" spans="4:4" x14ac:dyDescent="0.2">
      <c r="D61310" s="343"/>
    </row>
    <row r="61311" spans="4:4" x14ac:dyDescent="0.2">
      <c r="D61311" s="343"/>
    </row>
    <row r="61312" spans="4:4" x14ac:dyDescent="0.2">
      <c r="D61312" s="343"/>
    </row>
    <row r="61313" spans="4:4" x14ac:dyDescent="0.2">
      <c r="D61313" s="343"/>
    </row>
    <row r="61314" spans="4:4" x14ac:dyDescent="0.2">
      <c r="D61314" s="343"/>
    </row>
    <row r="61315" spans="4:4" x14ac:dyDescent="0.2">
      <c r="D61315" s="343"/>
    </row>
    <row r="61316" spans="4:4" x14ac:dyDescent="0.2">
      <c r="D61316" s="343"/>
    </row>
    <row r="61317" spans="4:4" x14ac:dyDescent="0.2">
      <c r="D61317" s="343"/>
    </row>
    <row r="61318" spans="4:4" x14ac:dyDescent="0.2">
      <c r="D61318" s="343"/>
    </row>
    <row r="61319" spans="4:4" x14ac:dyDescent="0.2">
      <c r="D61319" s="343"/>
    </row>
    <row r="61320" spans="4:4" x14ac:dyDescent="0.2">
      <c r="D61320" s="343"/>
    </row>
    <row r="61321" spans="4:4" x14ac:dyDescent="0.2">
      <c r="D61321" s="343"/>
    </row>
    <row r="61322" spans="4:4" x14ac:dyDescent="0.2">
      <c r="D61322" s="343"/>
    </row>
    <row r="61323" spans="4:4" x14ac:dyDescent="0.2">
      <c r="D61323" s="343"/>
    </row>
    <row r="61324" spans="4:4" x14ac:dyDescent="0.2">
      <c r="D61324" s="343"/>
    </row>
    <row r="61325" spans="4:4" x14ac:dyDescent="0.2">
      <c r="D61325" s="343"/>
    </row>
    <row r="61326" spans="4:4" x14ac:dyDescent="0.2">
      <c r="D61326" s="343"/>
    </row>
    <row r="61327" spans="4:4" x14ac:dyDescent="0.2">
      <c r="D61327" s="343"/>
    </row>
    <row r="61328" spans="4:4" x14ac:dyDescent="0.2">
      <c r="D61328" s="343"/>
    </row>
    <row r="61329" spans="4:4" x14ac:dyDescent="0.2">
      <c r="D61329" s="343"/>
    </row>
    <row r="61330" spans="4:4" x14ac:dyDescent="0.2">
      <c r="D61330" s="343"/>
    </row>
    <row r="61331" spans="4:4" x14ac:dyDescent="0.2">
      <c r="D61331" s="343"/>
    </row>
    <row r="61332" spans="4:4" x14ac:dyDescent="0.2">
      <c r="D61332" s="343"/>
    </row>
    <row r="61333" spans="4:4" x14ac:dyDescent="0.2">
      <c r="D61333" s="343"/>
    </row>
    <row r="61334" spans="4:4" x14ac:dyDescent="0.2">
      <c r="D61334" s="343"/>
    </row>
    <row r="61335" spans="4:4" x14ac:dyDescent="0.2">
      <c r="D61335" s="343"/>
    </row>
    <row r="61336" spans="4:4" x14ac:dyDescent="0.2">
      <c r="D61336" s="343"/>
    </row>
    <row r="61337" spans="4:4" x14ac:dyDescent="0.2">
      <c r="D61337" s="343"/>
    </row>
    <row r="61338" spans="4:4" x14ac:dyDescent="0.2">
      <c r="D61338" s="343"/>
    </row>
    <row r="61339" spans="4:4" x14ac:dyDescent="0.2">
      <c r="D61339" s="343"/>
    </row>
    <row r="61340" spans="4:4" x14ac:dyDescent="0.2">
      <c r="D61340" s="343"/>
    </row>
    <row r="61341" spans="4:4" x14ac:dyDescent="0.2">
      <c r="D61341" s="343"/>
    </row>
    <row r="61342" spans="4:4" x14ac:dyDescent="0.2">
      <c r="D61342" s="343"/>
    </row>
    <row r="61343" spans="4:4" x14ac:dyDescent="0.2">
      <c r="D61343" s="343"/>
    </row>
    <row r="61344" spans="4:4" x14ac:dyDescent="0.2">
      <c r="D61344" s="343"/>
    </row>
    <row r="61345" spans="4:4" x14ac:dyDescent="0.2">
      <c r="D61345" s="343"/>
    </row>
    <row r="61346" spans="4:4" x14ac:dyDescent="0.2">
      <c r="D61346" s="343"/>
    </row>
    <row r="61347" spans="4:4" x14ac:dyDescent="0.2">
      <c r="D61347" s="343"/>
    </row>
    <row r="61348" spans="4:4" x14ac:dyDescent="0.2">
      <c r="D61348" s="343"/>
    </row>
    <row r="61349" spans="4:4" x14ac:dyDescent="0.2">
      <c r="D61349" s="343"/>
    </row>
    <row r="61350" spans="4:4" x14ac:dyDescent="0.2">
      <c r="D61350" s="343"/>
    </row>
    <row r="61351" spans="4:4" x14ac:dyDescent="0.2">
      <c r="D61351" s="343"/>
    </row>
    <row r="61352" spans="4:4" x14ac:dyDescent="0.2">
      <c r="D61352" s="343"/>
    </row>
    <row r="61353" spans="4:4" x14ac:dyDescent="0.2">
      <c r="D61353" s="343"/>
    </row>
    <row r="61354" spans="4:4" x14ac:dyDescent="0.2">
      <c r="D61354" s="343"/>
    </row>
    <row r="61355" spans="4:4" x14ac:dyDescent="0.2">
      <c r="D61355" s="343"/>
    </row>
    <row r="61356" spans="4:4" x14ac:dyDescent="0.2">
      <c r="D61356" s="343"/>
    </row>
    <row r="61357" spans="4:4" x14ac:dyDescent="0.2">
      <c r="D61357" s="343"/>
    </row>
    <row r="61358" spans="4:4" x14ac:dyDescent="0.2">
      <c r="D61358" s="343"/>
    </row>
    <row r="61359" spans="4:4" x14ac:dyDescent="0.2">
      <c r="D61359" s="343"/>
    </row>
    <row r="61360" spans="4:4" x14ac:dyDescent="0.2">
      <c r="D61360" s="343"/>
    </row>
    <row r="61361" spans="4:4" x14ac:dyDescent="0.2">
      <c r="D61361" s="343"/>
    </row>
    <row r="61362" spans="4:4" x14ac:dyDescent="0.2">
      <c r="D61362" s="343"/>
    </row>
    <row r="61363" spans="4:4" x14ac:dyDescent="0.2">
      <c r="D61363" s="343"/>
    </row>
    <row r="61364" spans="4:4" x14ac:dyDescent="0.2">
      <c r="D61364" s="343"/>
    </row>
    <row r="61365" spans="4:4" x14ac:dyDescent="0.2">
      <c r="D61365" s="343"/>
    </row>
    <row r="61366" spans="4:4" x14ac:dyDescent="0.2">
      <c r="D61366" s="343"/>
    </row>
    <row r="61367" spans="4:4" x14ac:dyDescent="0.2">
      <c r="D61367" s="343"/>
    </row>
    <row r="61368" spans="4:4" x14ac:dyDescent="0.2">
      <c r="D61368" s="343"/>
    </row>
    <row r="61369" spans="4:4" x14ac:dyDescent="0.2">
      <c r="D61369" s="343"/>
    </row>
    <row r="61370" spans="4:4" x14ac:dyDescent="0.2">
      <c r="D61370" s="343"/>
    </row>
    <row r="61371" spans="4:4" x14ac:dyDescent="0.2">
      <c r="D61371" s="343"/>
    </row>
    <row r="61372" spans="4:4" x14ac:dyDescent="0.2">
      <c r="D61372" s="343"/>
    </row>
    <row r="61373" spans="4:4" x14ac:dyDescent="0.2">
      <c r="D61373" s="343"/>
    </row>
    <row r="61374" spans="4:4" x14ac:dyDescent="0.2">
      <c r="D61374" s="343"/>
    </row>
    <row r="61375" spans="4:4" x14ac:dyDescent="0.2">
      <c r="D61375" s="343"/>
    </row>
    <row r="61376" spans="4:4" x14ac:dyDescent="0.2">
      <c r="D61376" s="343"/>
    </row>
    <row r="61377" spans="4:4" x14ac:dyDescent="0.2">
      <c r="D61377" s="343"/>
    </row>
    <row r="61378" spans="4:4" x14ac:dyDescent="0.2">
      <c r="D61378" s="343"/>
    </row>
    <row r="61379" spans="4:4" x14ac:dyDescent="0.2">
      <c r="D61379" s="343"/>
    </row>
    <row r="61380" spans="4:4" x14ac:dyDescent="0.2">
      <c r="D61380" s="343"/>
    </row>
    <row r="61381" spans="4:4" x14ac:dyDescent="0.2">
      <c r="D61381" s="343"/>
    </row>
    <row r="61382" spans="4:4" x14ac:dyDescent="0.2">
      <c r="D61382" s="343"/>
    </row>
    <row r="61383" spans="4:4" x14ac:dyDescent="0.2">
      <c r="D61383" s="343"/>
    </row>
    <row r="61384" spans="4:4" x14ac:dyDescent="0.2">
      <c r="D61384" s="343"/>
    </row>
    <row r="61385" spans="4:4" x14ac:dyDescent="0.2">
      <c r="D61385" s="343"/>
    </row>
    <row r="61386" spans="4:4" x14ac:dyDescent="0.2">
      <c r="D61386" s="343"/>
    </row>
    <row r="61387" spans="4:4" x14ac:dyDescent="0.2">
      <c r="D61387" s="343"/>
    </row>
    <row r="61388" spans="4:4" x14ac:dyDescent="0.2">
      <c r="D61388" s="343"/>
    </row>
    <row r="61389" spans="4:4" x14ac:dyDescent="0.2">
      <c r="D61389" s="343"/>
    </row>
    <row r="61390" spans="4:4" x14ac:dyDescent="0.2">
      <c r="D61390" s="343"/>
    </row>
    <row r="61391" spans="4:4" x14ac:dyDescent="0.2">
      <c r="D61391" s="343"/>
    </row>
    <row r="61392" spans="4:4" x14ac:dyDescent="0.2">
      <c r="D61392" s="343"/>
    </row>
    <row r="61393" spans="4:4" x14ac:dyDescent="0.2">
      <c r="D61393" s="343"/>
    </row>
    <row r="61394" spans="4:4" x14ac:dyDescent="0.2">
      <c r="D61394" s="343"/>
    </row>
    <row r="61395" spans="4:4" x14ac:dyDescent="0.2">
      <c r="D61395" s="343"/>
    </row>
    <row r="61396" spans="4:4" x14ac:dyDescent="0.2">
      <c r="D61396" s="343"/>
    </row>
    <row r="61397" spans="4:4" x14ac:dyDescent="0.2">
      <c r="D61397" s="343"/>
    </row>
    <row r="61398" spans="4:4" x14ac:dyDescent="0.2">
      <c r="D61398" s="343"/>
    </row>
    <row r="61399" spans="4:4" x14ac:dyDescent="0.2">
      <c r="D61399" s="343"/>
    </row>
    <row r="61400" spans="4:4" x14ac:dyDescent="0.2">
      <c r="D61400" s="343"/>
    </row>
    <row r="61401" spans="4:4" x14ac:dyDescent="0.2">
      <c r="D61401" s="343"/>
    </row>
    <row r="61402" spans="4:4" x14ac:dyDescent="0.2">
      <c r="D61402" s="343"/>
    </row>
    <row r="61403" spans="4:4" x14ac:dyDescent="0.2">
      <c r="D61403" s="343"/>
    </row>
    <row r="61404" spans="4:4" x14ac:dyDescent="0.2">
      <c r="D61404" s="343"/>
    </row>
    <row r="61405" spans="4:4" x14ac:dyDescent="0.2">
      <c r="D61405" s="343"/>
    </row>
    <row r="61406" spans="4:4" x14ac:dyDescent="0.2">
      <c r="D61406" s="343"/>
    </row>
    <row r="61407" spans="4:4" x14ac:dyDescent="0.2">
      <c r="D61407" s="343"/>
    </row>
    <row r="61408" spans="4:4" x14ac:dyDescent="0.2">
      <c r="D61408" s="343"/>
    </row>
    <row r="61409" spans="4:4" x14ac:dyDescent="0.2">
      <c r="D61409" s="343"/>
    </row>
    <row r="61410" spans="4:4" x14ac:dyDescent="0.2">
      <c r="D61410" s="343"/>
    </row>
    <row r="61411" spans="4:4" x14ac:dyDescent="0.2">
      <c r="D61411" s="343"/>
    </row>
    <row r="61412" spans="4:4" x14ac:dyDescent="0.2">
      <c r="D61412" s="343"/>
    </row>
    <row r="61413" spans="4:4" x14ac:dyDescent="0.2">
      <c r="D61413" s="343"/>
    </row>
    <row r="61414" spans="4:4" x14ac:dyDescent="0.2">
      <c r="D61414" s="343"/>
    </row>
    <row r="61415" spans="4:4" x14ac:dyDescent="0.2">
      <c r="D61415" s="343"/>
    </row>
    <row r="61416" spans="4:4" x14ac:dyDescent="0.2">
      <c r="D61416" s="343"/>
    </row>
    <row r="61417" spans="4:4" x14ac:dyDescent="0.2">
      <c r="D61417" s="343"/>
    </row>
    <row r="61418" spans="4:4" x14ac:dyDescent="0.2">
      <c r="D61418" s="343"/>
    </row>
    <row r="61419" spans="4:4" x14ac:dyDescent="0.2">
      <c r="D61419" s="343"/>
    </row>
    <row r="61420" spans="4:4" x14ac:dyDescent="0.2">
      <c r="D61420" s="343"/>
    </row>
    <row r="61421" spans="4:4" x14ac:dyDescent="0.2">
      <c r="D61421" s="343"/>
    </row>
    <row r="61422" spans="4:4" x14ac:dyDescent="0.2">
      <c r="D61422" s="343"/>
    </row>
    <row r="61423" spans="4:4" x14ac:dyDescent="0.2">
      <c r="D61423" s="343"/>
    </row>
    <row r="61424" spans="4:4" x14ac:dyDescent="0.2">
      <c r="D61424" s="343"/>
    </row>
    <row r="61425" spans="4:4" x14ac:dyDescent="0.2">
      <c r="D61425" s="343"/>
    </row>
    <row r="61426" spans="4:4" x14ac:dyDescent="0.2">
      <c r="D61426" s="343"/>
    </row>
    <row r="61427" spans="4:4" x14ac:dyDescent="0.2">
      <c r="D61427" s="343"/>
    </row>
    <row r="61428" spans="4:4" x14ac:dyDescent="0.2">
      <c r="D61428" s="343"/>
    </row>
    <row r="61429" spans="4:4" x14ac:dyDescent="0.2">
      <c r="D61429" s="343"/>
    </row>
    <row r="61430" spans="4:4" x14ac:dyDescent="0.2">
      <c r="D61430" s="343"/>
    </row>
    <row r="61431" spans="4:4" x14ac:dyDescent="0.2">
      <c r="D61431" s="343"/>
    </row>
    <row r="61432" spans="4:4" x14ac:dyDescent="0.2">
      <c r="D61432" s="343"/>
    </row>
    <row r="61433" spans="4:4" x14ac:dyDescent="0.2">
      <c r="D61433" s="343"/>
    </row>
    <row r="61434" spans="4:4" x14ac:dyDescent="0.2">
      <c r="D61434" s="343"/>
    </row>
    <row r="61435" spans="4:4" x14ac:dyDescent="0.2">
      <c r="D61435" s="343"/>
    </row>
    <row r="61436" spans="4:4" x14ac:dyDescent="0.2">
      <c r="D61436" s="343"/>
    </row>
    <row r="61437" spans="4:4" x14ac:dyDescent="0.2">
      <c r="D61437" s="343"/>
    </row>
    <row r="61438" spans="4:4" x14ac:dyDescent="0.2">
      <c r="D61438" s="343"/>
    </row>
    <row r="61439" spans="4:4" x14ac:dyDescent="0.2">
      <c r="D61439" s="343"/>
    </row>
    <row r="61440" spans="4:4" x14ac:dyDescent="0.2">
      <c r="D61440" s="343"/>
    </row>
    <row r="61441" spans="4:4" x14ac:dyDescent="0.2">
      <c r="D61441" s="343"/>
    </row>
    <row r="61442" spans="4:4" x14ac:dyDescent="0.2">
      <c r="D61442" s="343"/>
    </row>
    <row r="61443" spans="4:4" x14ac:dyDescent="0.2">
      <c r="D61443" s="343"/>
    </row>
    <row r="61444" spans="4:4" x14ac:dyDescent="0.2">
      <c r="D61444" s="343"/>
    </row>
    <row r="61445" spans="4:4" x14ac:dyDescent="0.2">
      <c r="D61445" s="343"/>
    </row>
    <row r="61446" spans="4:4" x14ac:dyDescent="0.2">
      <c r="D61446" s="343"/>
    </row>
    <row r="61447" spans="4:4" x14ac:dyDescent="0.2">
      <c r="D61447" s="343"/>
    </row>
    <row r="61448" spans="4:4" x14ac:dyDescent="0.2">
      <c r="D61448" s="343"/>
    </row>
    <row r="61449" spans="4:4" x14ac:dyDescent="0.2">
      <c r="D61449" s="343"/>
    </row>
    <row r="61450" spans="4:4" x14ac:dyDescent="0.2">
      <c r="D61450" s="343"/>
    </row>
    <row r="61451" spans="4:4" x14ac:dyDescent="0.2">
      <c r="D61451" s="343"/>
    </row>
    <row r="61452" spans="4:4" x14ac:dyDescent="0.2">
      <c r="D61452" s="343"/>
    </row>
    <row r="61453" spans="4:4" x14ac:dyDescent="0.2">
      <c r="D61453" s="343"/>
    </row>
    <row r="61454" spans="4:4" x14ac:dyDescent="0.2">
      <c r="D61454" s="343"/>
    </row>
    <row r="61455" spans="4:4" x14ac:dyDescent="0.2">
      <c r="D61455" s="343"/>
    </row>
    <row r="61456" spans="4:4" x14ac:dyDescent="0.2">
      <c r="D61456" s="343"/>
    </row>
    <row r="61457" spans="4:4" x14ac:dyDescent="0.2">
      <c r="D61457" s="343"/>
    </row>
    <row r="61458" spans="4:4" x14ac:dyDescent="0.2">
      <c r="D61458" s="343"/>
    </row>
    <row r="61459" spans="4:4" x14ac:dyDescent="0.2">
      <c r="D61459" s="343"/>
    </row>
    <row r="61460" spans="4:4" x14ac:dyDescent="0.2">
      <c r="D61460" s="343"/>
    </row>
    <row r="61461" spans="4:4" x14ac:dyDescent="0.2">
      <c r="D61461" s="343"/>
    </row>
    <row r="61462" spans="4:4" x14ac:dyDescent="0.2">
      <c r="D61462" s="343"/>
    </row>
    <row r="61463" spans="4:4" x14ac:dyDescent="0.2">
      <c r="D61463" s="343"/>
    </row>
    <row r="61464" spans="4:4" x14ac:dyDescent="0.2">
      <c r="D61464" s="343"/>
    </row>
    <row r="61465" spans="4:4" x14ac:dyDescent="0.2">
      <c r="D61465" s="343"/>
    </row>
    <row r="61466" spans="4:4" x14ac:dyDescent="0.2">
      <c r="D61466" s="343"/>
    </row>
    <row r="61467" spans="4:4" x14ac:dyDescent="0.2">
      <c r="D61467" s="343"/>
    </row>
    <row r="61468" spans="4:4" x14ac:dyDescent="0.2">
      <c r="D61468" s="343"/>
    </row>
    <row r="61469" spans="4:4" x14ac:dyDescent="0.2">
      <c r="D61469" s="343"/>
    </row>
    <row r="61470" spans="4:4" x14ac:dyDescent="0.2">
      <c r="D61470" s="343"/>
    </row>
    <row r="61471" spans="4:4" x14ac:dyDescent="0.2">
      <c r="D61471" s="343"/>
    </row>
    <row r="61472" spans="4:4" x14ac:dyDescent="0.2">
      <c r="D61472" s="343"/>
    </row>
    <row r="61473" spans="4:4" x14ac:dyDescent="0.2">
      <c r="D61473" s="343"/>
    </row>
    <row r="61474" spans="4:4" x14ac:dyDescent="0.2">
      <c r="D61474" s="343"/>
    </row>
    <row r="61475" spans="4:4" x14ac:dyDescent="0.2">
      <c r="D61475" s="343"/>
    </row>
    <row r="61476" spans="4:4" x14ac:dyDescent="0.2">
      <c r="D61476" s="343"/>
    </row>
    <row r="61477" spans="4:4" x14ac:dyDescent="0.2">
      <c r="D61477" s="343"/>
    </row>
    <row r="61478" spans="4:4" x14ac:dyDescent="0.2">
      <c r="D61478" s="343"/>
    </row>
    <row r="61479" spans="4:4" x14ac:dyDescent="0.2">
      <c r="D61479" s="343"/>
    </row>
    <row r="61480" spans="4:4" x14ac:dyDescent="0.2">
      <c r="D61480" s="343"/>
    </row>
    <row r="61481" spans="4:4" x14ac:dyDescent="0.2">
      <c r="D61481" s="343"/>
    </row>
    <row r="61482" spans="4:4" x14ac:dyDescent="0.2">
      <c r="D61482" s="343"/>
    </row>
    <row r="61483" spans="4:4" x14ac:dyDescent="0.2">
      <c r="D61483" s="343"/>
    </row>
    <row r="61484" spans="4:4" x14ac:dyDescent="0.2">
      <c r="D61484" s="343"/>
    </row>
    <row r="61485" spans="4:4" x14ac:dyDescent="0.2">
      <c r="D61485" s="343"/>
    </row>
    <row r="61486" spans="4:4" x14ac:dyDescent="0.2">
      <c r="D61486" s="343"/>
    </row>
    <row r="61487" spans="4:4" x14ac:dyDescent="0.2">
      <c r="D61487" s="343"/>
    </row>
    <row r="61488" spans="4:4" x14ac:dyDescent="0.2">
      <c r="D61488" s="343"/>
    </row>
    <row r="61489" spans="4:4" x14ac:dyDescent="0.2">
      <c r="D61489" s="343"/>
    </row>
    <row r="61490" spans="4:4" x14ac:dyDescent="0.2">
      <c r="D61490" s="343"/>
    </row>
    <row r="61491" spans="4:4" x14ac:dyDescent="0.2">
      <c r="D61491" s="343"/>
    </row>
    <row r="61492" spans="4:4" x14ac:dyDescent="0.2">
      <c r="D61492" s="343"/>
    </row>
    <row r="61493" spans="4:4" x14ac:dyDescent="0.2">
      <c r="D61493" s="343"/>
    </row>
    <row r="61494" spans="4:4" x14ac:dyDescent="0.2">
      <c r="D61494" s="343"/>
    </row>
    <row r="61495" spans="4:4" x14ac:dyDescent="0.2">
      <c r="D61495" s="343"/>
    </row>
    <row r="61496" spans="4:4" x14ac:dyDescent="0.2">
      <c r="D61496" s="343"/>
    </row>
    <row r="61497" spans="4:4" x14ac:dyDescent="0.2">
      <c r="D61497" s="343"/>
    </row>
    <row r="61498" spans="4:4" x14ac:dyDescent="0.2">
      <c r="D61498" s="343"/>
    </row>
    <row r="61499" spans="4:4" x14ac:dyDescent="0.2">
      <c r="D61499" s="343"/>
    </row>
    <row r="61500" spans="4:4" x14ac:dyDescent="0.2">
      <c r="D61500" s="343"/>
    </row>
    <row r="61501" spans="4:4" x14ac:dyDescent="0.2">
      <c r="D61501" s="343"/>
    </row>
    <row r="61502" spans="4:4" x14ac:dyDescent="0.2">
      <c r="D61502" s="343"/>
    </row>
    <row r="61503" spans="4:4" x14ac:dyDescent="0.2">
      <c r="D61503" s="343"/>
    </row>
    <row r="61504" spans="4:4" x14ac:dyDescent="0.2">
      <c r="D61504" s="343"/>
    </row>
    <row r="61505" spans="4:4" x14ac:dyDescent="0.2">
      <c r="D61505" s="343"/>
    </row>
    <row r="61506" spans="4:4" x14ac:dyDescent="0.2">
      <c r="D61506" s="343"/>
    </row>
    <row r="61507" spans="4:4" x14ac:dyDescent="0.2">
      <c r="D61507" s="343"/>
    </row>
    <row r="61508" spans="4:4" x14ac:dyDescent="0.2">
      <c r="D61508" s="343"/>
    </row>
    <row r="61509" spans="4:4" x14ac:dyDescent="0.2">
      <c r="D61509" s="343"/>
    </row>
    <row r="61510" spans="4:4" x14ac:dyDescent="0.2">
      <c r="D61510" s="343"/>
    </row>
    <row r="61511" spans="4:4" x14ac:dyDescent="0.2">
      <c r="D61511" s="343"/>
    </row>
    <row r="61512" spans="4:4" x14ac:dyDescent="0.2">
      <c r="D61512" s="343"/>
    </row>
    <row r="61513" spans="4:4" x14ac:dyDescent="0.2">
      <c r="D61513" s="343"/>
    </row>
    <row r="61514" spans="4:4" x14ac:dyDescent="0.2">
      <c r="D61514" s="343"/>
    </row>
    <row r="61515" spans="4:4" x14ac:dyDescent="0.2">
      <c r="D61515" s="343"/>
    </row>
    <row r="61516" spans="4:4" x14ac:dyDescent="0.2">
      <c r="D61516" s="343"/>
    </row>
    <row r="61517" spans="4:4" x14ac:dyDescent="0.2">
      <c r="D61517" s="343"/>
    </row>
    <row r="61518" spans="4:4" x14ac:dyDescent="0.2">
      <c r="D61518" s="343"/>
    </row>
    <row r="61519" spans="4:4" x14ac:dyDescent="0.2">
      <c r="D61519" s="343"/>
    </row>
    <row r="61520" spans="4:4" x14ac:dyDescent="0.2">
      <c r="D61520" s="343"/>
    </row>
    <row r="61521" spans="4:4" x14ac:dyDescent="0.2">
      <c r="D61521" s="343"/>
    </row>
    <row r="61522" spans="4:4" x14ac:dyDescent="0.2">
      <c r="D61522" s="343"/>
    </row>
    <row r="61523" spans="4:4" x14ac:dyDescent="0.2">
      <c r="D61523" s="343"/>
    </row>
    <row r="61524" spans="4:4" x14ac:dyDescent="0.2">
      <c r="D61524" s="343"/>
    </row>
    <row r="61525" spans="4:4" x14ac:dyDescent="0.2">
      <c r="D61525" s="343"/>
    </row>
    <row r="61526" spans="4:4" x14ac:dyDescent="0.2">
      <c r="D61526" s="343"/>
    </row>
    <row r="61527" spans="4:4" x14ac:dyDescent="0.2">
      <c r="D61527" s="343"/>
    </row>
    <row r="61528" spans="4:4" x14ac:dyDescent="0.2">
      <c r="D61528" s="343"/>
    </row>
    <row r="61529" spans="4:4" x14ac:dyDescent="0.2">
      <c r="D61529" s="343"/>
    </row>
    <row r="61530" spans="4:4" x14ac:dyDescent="0.2">
      <c r="D61530" s="343"/>
    </row>
    <row r="61531" spans="4:4" x14ac:dyDescent="0.2">
      <c r="D61531" s="343"/>
    </row>
    <row r="61532" spans="4:4" x14ac:dyDescent="0.2">
      <c r="D61532" s="343"/>
    </row>
    <row r="61533" spans="4:4" x14ac:dyDescent="0.2">
      <c r="D61533" s="343"/>
    </row>
    <row r="61534" spans="4:4" x14ac:dyDescent="0.2">
      <c r="D61534" s="343"/>
    </row>
    <row r="61535" spans="4:4" x14ac:dyDescent="0.2">
      <c r="D61535" s="343"/>
    </row>
    <row r="61536" spans="4:4" x14ac:dyDescent="0.2">
      <c r="D61536" s="343"/>
    </row>
    <row r="61537" spans="4:4" x14ac:dyDescent="0.2">
      <c r="D61537" s="343"/>
    </row>
    <row r="61538" spans="4:4" x14ac:dyDescent="0.2">
      <c r="D61538" s="343"/>
    </row>
    <row r="61539" spans="4:4" x14ac:dyDescent="0.2">
      <c r="D61539" s="343"/>
    </row>
    <row r="61540" spans="4:4" x14ac:dyDescent="0.2">
      <c r="D61540" s="343"/>
    </row>
    <row r="61541" spans="4:4" x14ac:dyDescent="0.2">
      <c r="D61541" s="343"/>
    </row>
    <row r="61542" spans="4:4" x14ac:dyDescent="0.2">
      <c r="D61542" s="343"/>
    </row>
    <row r="61543" spans="4:4" x14ac:dyDescent="0.2">
      <c r="D61543" s="343"/>
    </row>
    <row r="61544" spans="4:4" x14ac:dyDescent="0.2">
      <c r="D61544" s="343"/>
    </row>
    <row r="61545" spans="4:4" x14ac:dyDescent="0.2">
      <c r="D61545" s="343"/>
    </row>
    <row r="61546" spans="4:4" x14ac:dyDescent="0.2">
      <c r="D61546" s="343"/>
    </row>
    <row r="61547" spans="4:4" x14ac:dyDescent="0.2">
      <c r="D61547" s="343"/>
    </row>
    <row r="61548" spans="4:4" x14ac:dyDescent="0.2">
      <c r="D61548" s="343"/>
    </row>
    <row r="61549" spans="4:4" x14ac:dyDescent="0.2">
      <c r="D61549" s="343"/>
    </row>
    <row r="61550" spans="4:4" x14ac:dyDescent="0.2">
      <c r="D61550" s="343"/>
    </row>
    <row r="61551" spans="4:4" x14ac:dyDescent="0.2">
      <c r="D61551" s="343"/>
    </row>
    <row r="61552" spans="4:4" x14ac:dyDescent="0.2">
      <c r="D61552" s="343"/>
    </row>
    <row r="61553" spans="4:4" x14ac:dyDescent="0.2">
      <c r="D61553" s="343"/>
    </row>
    <row r="61554" spans="4:4" x14ac:dyDescent="0.2">
      <c r="D61554" s="343"/>
    </row>
    <row r="61555" spans="4:4" x14ac:dyDescent="0.2">
      <c r="D61555" s="343"/>
    </row>
    <row r="61556" spans="4:4" x14ac:dyDescent="0.2">
      <c r="D61556" s="343"/>
    </row>
    <row r="61557" spans="4:4" x14ac:dyDescent="0.2">
      <c r="D61557" s="343"/>
    </row>
    <row r="61558" spans="4:4" x14ac:dyDescent="0.2">
      <c r="D61558" s="343"/>
    </row>
    <row r="61559" spans="4:4" x14ac:dyDescent="0.2">
      <c r="D61559" s="343"/>
    </row>
    <row r="61560" spans="4:4" x14ac:dyDescent="0.2">
      <c r="D61560" s="343"/>
    </row>
    <row r="61561" spans="4:4" x14ac:dyDescent="0.2">
      <c r="D61561" s="343"/>
    </row>
    <row r="61562" spans="4:4" x14ac:dyDescent="0.2">
      <c r="D61562" s="343"/>
    </row>
    <row r="61563" spans="4:4" x14ac:dyDescent="0.2">
      <c r="D61563" s="343"/>
    </row>
    <row r="61564" spans="4:4" x14ac:dyDescent="0.2">
      <c r="D61564" s="343"/>
    </row>
    <row r="61565" spans="4:4" x14ac:dyDescent="0.2">
      <c r="D61565" s="343"/>
    </row>
    <row r="61566" spans="4:4" x14ac:dyDescent="0.2">
      <c r="D61566" s="343"/>
    </row>
    <row r="61567" spans="4:4" x14ac:dyDescent="0.2">
      <c r="D61567" s="343"/>
    </row>
    <row r="61568" spans="4:4" x14ac:dyDescent="0.2">
      <c r="D61568" s="343"/>
    </row>
    <row r="61569" spans="4:4" x14ac:dyDescent="0.2">
      <c r="D61569" s="343"/>
    </row>
    <row r="61570" spans="4:4" x14ac:dyDescent="0.2">
      <c r="D61570" s="343"/>
    </row>
    <row r="61571" spans="4:4" x14ac:dyDescent="0.2">
      <c r="D61571" s="343"/>
    </row>
    <row r="61572" spans="4:4" x14ac:dyDescent="0.2">
      <c r="D61572" s="343"/>
    </row>
    <row r="61573" spans="4:4" x14ac:dyDescent="0.2">
      <c r="D61573" s="343"/>
    </row>
    <row r="61574" spans="4:4" x14ac:dyDescent="0.2">
      <c r="D61574" s="343"/>
    </row>
    <row r="61575" spans="4:4" x14ac:dyDescent="0.2">
      <c r="D61575" s="343"/>
    </row>
    <row r="61576" spans="4:4" x14ac:dyDescent="0.2">
      <c r="D61576" s="343"/>
    </row>
    <row r="61577" spans="4:4" x14ac:dyDescent="0.2">
      <c r="D61577" s="343"/>
    </row>
    <row r="61578" spans="4:4" x14ac:dyDescent="0.2">
      <c r="D61578" s="343"/>
    </row>
    <row r="61579" spans="4:4" x14ac:dyDescent="0.2">
      <c r="D61579" s="343"/>
    </row>
    <row r="61580" spans="4:4" x14ac:dyDescent="0.2">
      <c r="D61580" s="343"/>
    </row>
    <row r="61581" spans="4:4" x14ac:dyDescent="0.2">
      <c r="D61581" s="343"/>
    </row>
    <row r="61582" spans="4:4" x14ac:dyDescent="0.2">
      <c r="D61582" s="343"/>
    </row>
    <row r="61583" spans="4:4" x14ac:dyDescent="0.2">
      <c r="D61583" s="343"/>
    </row>
    <row r="61584" spans="4:4" x14ac:dyDescent="0.2">
      <c r="D61584" s="343"/>
    </row>
    <row r="61585" spans="4:4" x14ac:dyDescent="0.2">
      <c r="D61585" s="343"/>
    </row>
    <row r="61586" spans="4:4" x14ac:dyDescent="0.2">
      <c r="D61586" s="343"/>
    </row>
    <row r="61587" spans="4:4" x14ac:dyDescent="0.2">
      <c r="D61587" s="343"/>
    </row>
    <row r="61588" spans="4:4" x14ac:dyDescent="0.2">
      <c r="D61588" s="343"/>
    </row>
    <row r="61589" spans="4:4" x14ac:dyDescent="0.2">
      <c r="D61589" s="343"/>
    </row>
    <row r="61590" spans="4:4" x14ac:dyDescent="0.2">
      <c r="D61590" s="343"/>
    </row>
    <row r="61591" spans="4:4" x14ac:dyDescent="0.2">
      <c r="D61591" s="343"/>
    </row>
    <row r="61592" spans="4:4" x14ac:dyDescent="0.2">
      <c r="D61592" s="343"/>
    </row>
    <row r="61593" spans="4:4" x14ac:dyDescent="0.2">
      <c r="D61593" s="343"/>
    </row>
    <row r="61594" spans="4:4" x14ac:dyDescent="0.2">
      <c r="D61594" s="343"/>
    </row>
    <row r="61595" spans="4:4" x14ac:dyDescent="0.2">
      <c r="D61595" s="343"/>
    </row>
    <row r="61596" spans="4:4" x14ac:dyDescent="0.2">
      <c r="D61596" s="343"/>
    </row>
    <row r="61597" spans="4:4" x14ac:dyDescent="0.2">
      <c r="D61597" s="343"/>
    </row>
    <row r="61598" spans="4:4" x14ac:dyDescent="0.2">
      <c r="D61598" s="343"/>
    </row>
    <row r="61599" spans="4:4" x14ac:dyDescent="0.2">
      <c r="D61599" s="343"/>
    </row>
    <row r="61600" spans="4:4" x14ac:dyDescent="0.2">
      <c r="D61600" s="343"/>
    </row>
    <row r="61601" spans="4:4" x14ac:dyDescent="0.2">
      <c r="D61601" s="343"/>
    </row>
    <row r="61602" spans="4:4" x14ac:dyDescent="0.2">
      <c r="D61602" s="343"/>
    </row>
    <row r="61603" spans="4:4" x14ac:dyDescent="0.2">
      <c r="D61603" s="343"/>
    </row>
    <row r="61604" spans="4:4" x14ac:dyDescent="0.2">
      <c r="D61604" s="343"/>
    </row>
    <row r="61605" spans="4:4" x14ac:dyDescent="0.2">
      <c r="D61605" s="343"/>
    </row>
    <row r="61606" spans="4:4" x14ac:dyDescent="0.2">
      <c r="D61606" s="343"/>
    </row>
    <row r="61607" spans="4:4" x14ac:dyDescent="0.2">
      <c r="D61607" s="343"/>
    </row>
    <row r="61608" spans="4:4" x14ac:dyDescent="0.2">
      <c r="D61608" s="343"/>
    </row>
    <row r="61609" spans="4:4" x14ac:dyDescent="0.2">
      <c r="D61609" s="343"/>
    </row>
    <row r="61610" spans="4:4" x14ac:dyDescent="0.2">
      <c r="D61610" s="343"/>
    </row>
    <row r="61611" spans="4:4" x14ac:dyDescent="0.2">
      <c r="D61611" s="343"/>
    </row>
    <row r="61612" spans="4:4" x14ac:dyDescent="0.2">
      <c r="D61612" s="343"/>
    </row>
    <row r="61613" spans="4:4" x14ac:dyDescent="0.2">
      <c r="D61613" s="343"/>
    </row>
    <row r="61614" spans="4:4" x14ac:dyDescent="0.2">
      <c r="D61614" s="343"/>
    </row>
    <row r="61615" spans="4:4" x14ac:dyDescent="0.2">
      <c r="D61615" s="343"/>
    </row>
    <row r="61616" spans="4:4" x14ac:dyDescent="0.2">
      <c r="D61616" s="343"/>
    </row>
    <row r="61617" spans="4:4" x14ac:dyDescent="0.2">
      <c r="D61617" s="343"/>
    </row>
    <row r="61618" spans="4:4" x14ac:dyDescent="0.2">
      <c r="D61618" s="343"/>
    </row>
    <row r="61619" spans="4:4" x14ac:dyDescent="0.2">
      <c r="D61619" s="343"/>
    </row>
    <row r="61620" spans="4:4" x14ac:dyDescent="0.2">
      <c r="D61620" s="343"/>
    </row>
    <row r="61621" spans="4:4" x14ac:dyDescent="0.2">
      <c r="D61621" s="343"/>
    </row>
    <row r="61622" spans="4:4" x14ac:dyDescent="0.2">
      <c r="D61622" s="343"/>
    </row>
    <row r="61623" spans="4:4" x14ac:dyDescent="0.2">
      <c r="D61623" s="343"/>
    </row>
    <row r="61624" spans="4:4" x14ac:dyDescent="0.2">
      <c r="D61624" s="343"/>
    </row>
    <row r="61625" spans="4:4" x14ac:dyDescent="0.2">
      <c r="D61625" s="343"/>
    </row>
    <row r="61626" spans="4:4" x14ac:dyDescent="0.2">
      <c r="D61626" s="343"/>
    </row>
    <row r="61627" spans="4:4" x14ac:dyDescent="0.2">
      <c r="D61627" s="343"/>
    </row>
    <row r="61628" spans="4:4" x14ac:dyDescent="0.2">
      <c r="D61628" s="343"/>
    </row>
    <row r="61629" spans="4:4" x14ac:dyDescent="0.2">
      <c r="D61629" s="343"/>
    </row>
    <row r="61630" spans="4:4" x14ac:dyDescent="0.2">
      <c r="D61630" s="343"/>
    </row>
    <row r="61631" spans="4:4" x14ac:dyDescent="0.2">
      <c r="D61631" s="343"/>
    </row>
    <row r="61632" spans="4:4" x14ac:dyDescent="0.2">
      <c r="D61632" s="343"/>
    </row>
    <row r="61633" spans="4:4" x14ac:dyDescent="0.2">
      <c r="D61633" s="343"/>
    </row>
    <row r="61634" spans="4:4" x14ac:dyDescent="0.2">
      <c r="D61634" s="343"/>
    </row>
    <row r="61635" spans="4:4" x14ac:dyDescent="0.2">
      <c r="D61635" s="343"/>
    </row>
    <row r="61636" spans="4:4" x14ac:dyDescent="0.2">
      <c r="D61636" s="343"/>
    </row>
    <row r="61637" spans="4:4" x14ac:dyDescent="0.2">
      <c r="D61637" s="343"/>
    </row>
    <row r="61638" spans="4:4" x14ac:dyDescent="0.2">
      <c r="D61638" s="343"/>
    </row>
    <row r="61639" spans="4:4" x14ac:dyDescent="0.2">
      <c r="D61639" s="343"/>
    </row>
    <row r="61640" spans="4:4" x14ac:dyDescent="0.2">
      <c r="D61640" s="343"/>
    </row>
    <row r="61641" spans="4:4" x14ac:dyDescent="0.2">
      <c r="D61641" s="343"/>
    </row>
    <row r="61642" spans="4:4" x14ac:dyDescent="0.2">
      <c r="D61642" s="343"/>
    </row>
    <row r="61643" spans="4:4" x14ac:dyDescent="0.2">
      <c r="D61643" s="343"/>
    </row>
    <row r="61644" spans="4:4" x14ac:dyDescent="0.2">
      <c r="D61644" s="343"/>
    </row>
    <row r="61645" spans="4:4" x14ac:dyDescent="0.2">
      <c r="D61645" s="343"/>
    </row>
    <row r="61646" spans="4:4" x14ac:dyDescent="0.2">
      <c r="D61646" s="343"/>
    </row>
    <row r="61647" spans="4:4" x14ac:dyDescent="0.2">
      <c r="D61647" s="343"/>
    </row>
    <row r="61648" spans="4:4" x14ac:dyDescent="0.2">
      <c r="D61648" s="343"/>
    </row>
    <row r="61649" spans="4:4" x14ac:dyDescent="0.2">
      <c r="D61649" s="343"/>
    </row>
    <row r="61650" spans="4:4" x14ac:dyDescent="0.2">
      <c r="D61650" s="343"/>
    </row>
    <row r="61651" spans="4:4" x14ac:dyDescent="0.2">
      <c r="D61651" s="343"/>
    </row>
    <row r="61652" spans="4:4" x14ac:dyDescent="0.2">
      <c r="D61652" s="343"/>
    </row>
    <row r="61653" spans="4:4" x14ac:dyDescent="0.2">
      <c r="D61653" s="343"/>
    </row>
    <row r="61654" spans="4:4" x14ac:dyDescent="0.2">
      <c r="D61654" s="343"/>
    </row>
    <row r="61655" spans="4:4" x14ac:dyDescent="0.2">
      <c r="D61655" s="343"/>
    </row>
    <row r="61656" spans="4:4" x14ac:dyDescent="0.2">
      <c r="D61656" s="343"/>
    </row>
    <row r="61657" spans="4:4" x14ac:dyDescent="0.2">
      <c r="D61657" s="343"/>
    </row>
    <row r="61658" spans="4:4" x14ac:dyDescent="0.2">
      <c r="D61658" s="343"/>
    </row>
    <row r="61659" spans="4:4" x14ac:dyDescent="0.2">
      <c r="D61659" s="343"/>
    </row>
    <row r="61660" spans="4:4" x14ac:dyDescent="0.2">
      <c r="D61660" s="343"/>
    </row>
    <row r="61661" spans="4:4" x14ac:dyDescent="0.2">
      <c r="D61661" s="343"/>
    </row>
    <row r="61662" spans="4:4" x14ac:dyDescent="0.2">
      <c r="D61662" s="343"/>
    </row>
    <row r="61663" spans="4:4" x14ac:dyDescent="0.2">
      <c r="D61663" s="343"/>
    </row>
    <row r="61664" spans="4:4" x14ac:dyDescent="0.2">
      <c r="D61664" s="343"/>
    </row>
    <row r="61665" spans="4:4" x14ac:dyDescent="0.2">
      <c r="D61665" s="343"/>
    </row>
    <row r="61666" spans="4:4" x14ac:dyDescent="0.2">
      <c r="D61666" s="343"/>
    </row>
    <row r="61667" spans="4:4" x14ac:dyDescent="0.2">
      <c r="D61667" s="343"/>
    </row>
    <row r="61668" spans="4:4" x14ac:dyDescent="0.2">
      <c r="D61668" s="343"/>
    </row>
    <row r="61669" spans="4:4" x14ac:dyDescent="0.2">
      <c r="D61669" s="343"/>
    </row>
    <row r="61670" spans="4:4" x14ac:dyDescent="0.2">
      <c r="D61670" s="343"/>
    </row>
    <row r="61671" spans="4:4" x14ac:dyDescent="0.2">
      <c r="D61671" s="343"/>
    </row>
    <row r="61672" spans="4:4" x14ac:dyDescent="0.2">
      <c r="D61672" s="343"/>
    </row>
    <row r="61673" spans="4:4" x14ac:dyDescent="0.2">
      <c r="D61673" s="343"/>
    </row>
    <row r="61674" spans="4:4" x14ac:dyDescent="0.2">
      <c r="D61674" s="343"/>
    </row>
    <row r="61675" spans="4:4" x14ac:dyDescent="0.2">
      <c r="D61675" s="343"/>
    </row>
    <row r="61676" spans="4:4" x14ac:dyDescent="0.2">
      <c r="D61676" s="343"/>
    </row>
    <row r="61677" spans="4:4" x14ac:dyDescent="0.2">
      <c r="D61677" s="343"/>
    </row>
    <row r="61678" spans="4:4" x14ac:dyDescent="0.2">
      <c r="D61678" s="343"/>
    </row>
    <row r="61679" spans="4:4" x14ac:dyDescent="0.2">
      <c r="D61679" s="343"/>
    </row>
    <row r="61680" spans="4:4" x14ac:dyDescent="0.2">
      <c r="D61680" s="343"/>
    </row>
    <row r="61681" spans="4:4" x14ac:dyDescent="0.2">
      <c r="D61681" s="343"/>
    </row>
    <row r="61682" spans="4:4" x14ac:dyDescent="0.2">
      <c r="D61682" s="343"/>
    </row>
    <row r="61683" spans="4:4" x14ac:dyDescent="0.2">
      <c r="D61683" s="343"/>
    </row>
    <row r="61684" spans="4:4" x14ac:dyDescent="0.2">
      <c r="D61684" s="343"/>
    </row>
    <row r="61685" spans="4:4" x14ac:dyDescent="0.2">
      <c r="D61685" s="343"/>
    </row>
    <row r="61686" spans="4:4" x14ac:dyDescent="0.2">
      <c r="D61686" s="343"/>
    </row>
    <row r="61687" spans="4:4" x14ac:dyDescent="0.2">
      <c r="D61687" s="343"/>
    </row>
    <row r="61688" spans="4:4" x14ac:dyDescent="0.2">
      <c r="D61688" s="343"/>
    </row>
    <row r="61689" spans="4:4" x14ac:dyDescent="0.2">
      <c r="D61689" s="343"/>
    </row>
    <row r="61690" spans="4:4" x14ac:dyDescent="0.2">
      <c r="D61690" s="343"/>
    </row>
    <row r="61691" spans="4:4" x14ac:dyDescent="0.2">
      <c r="D61691" s="343"/>
    </row>
    <row r="61692" spans="4:4" x14ac:dyDescent="0.2">
      <c r="D61692" s="343"/>
    </row>
    <row r="61693" spans="4:4" x14ac:dyDescent="0.2">
      <c r="D61693" s="343"/>
    </row>
    <row r="61694" spans="4:4" x14ac:dyDescent="0.2">
      <c r="D61694" s="343"/>
    </row>
    <row r="61695" spans="4:4" x14ac:dyDescent="0.2">
      <c r="D61695" s="343"/>
    </row>
    <row r="61696" spans="4:4" x14ac:dyDescent="0.2">
      <c r="D61696" s="343"/>
    </row>
    <row r="61697" spans="4:4" x14ac:dyDescent="0.2">
      <c r="D61697" s="343"/>
    </row>
    <row r="61698" spans="4:4" x14ac:dyDescent="0.2">
      <c r="D61698" s="343"/>
    </row>
    <row r="61699" spans="4:4" x14ac:dyDescent="0.2">
      <c r="D61699" s="343"/>
    </row>
    <row r="61700" spans="4:4" x14ac:dyDescent="0.2">
      <c r="D61700" s="343"/>
    </row>
    <row r="61701" spans="4:4" x14ac:dyDescent="0.2">
      <c r="D61701" s="343"/>
    </row>
    <row r="61702" spans="4:4" x14ac:dyDescent="0.2">
      <c r="D61702" s="343"/>
    </row>
    <row r="61703" spans="4:4" x14ac:dyDescent="0.2">
      <c r="D61703" s="343"/>
    </row>
    <row r="61704" spans="4:4" x14ac:dyDescent="0.2">
      <c r="D61704" s="343"/>
    </row>
    <row r="61705" spans="4:4" x14ac:dyDescent="0.2">
      <c r="D61705" s="343"/>
    </row>
    <row r="61706" spans="4:4" x14ac:dyDescent="0.2">
      <c r="D61706" s="343"/>
    </row>
    <row r="61707" spans="4:4" x14ac:dyDescent="0.2">
      <c r="D61707" s="343"/>
    </row>
    <row r="61708" spans="4:4" x14ac:dyDescent="0.2">
      <c r="D61708" s="343"/>
    </row>
    <row r="61709" spans="4:4" x14ac:dyDescent="0.2">
      <c r="D61709" s="343"/>
    </row>
    <row r="61710" spans="4:4" x14ac:dyDescent="0.2">
      <c r="D61710" s="343"/>
    </row>
    <row r="61711" spans="4:4" x14ac:dyDescent="0.2">
      <c r="D61711" s="343"/>
    </row>
    <row r="61712" spans="4:4" x14ac:dyDescent="0.2">
      <c r="D61712" s="343"/>
    </row>
    <row r="61713" spans="4:4" x14ac:dyDescent="0.2">
      <c r="D61713" s="343"/>
    </row>
    <row r="61714" spans="4:4" x14ac:dyDescent="0.2">
      <c r="D61714" s="343"/>
    </row>
    <row r="61715" spans="4:4" x14ac:dyDescent="0.2">
      <c r="D61715" s="343"/>
    </row>
    <row r="61716" spans="4:4" x14ac:dyDescent="0.2">
      <c r="D61716" s="343"/>
    </row>
    <row r="61717" spans="4:4" x14ac:dyDescent="0.2">
      <c r="D61717" s="343"/>
    </row>
    <row r="61718" spans="4:4" x14ac:dyDescent="0.2">
      <c r="D61718" s="343"/>
    </row>
    <row r="61719" spans="4:4" x14ac:dyDescent="0.2">
      <c r="D61719" s="343"/>
    </row>
    <row r="61720" spans="4:4" x14ac:dyDescent="0.2">
      <c r="D61720" s="343"/>
    </row>
    <row r="61721" spans="4:4" x14ac:dyDescent="0.2">
      <c r="D61721" s="343"/>
    </row>
    <row r="61722" spans="4:4" x14ac:dyDescent="0.2">
      <c r="D61722" s="343"/>
    </row>
    <row r="61723" spans="4:4" x14ac:dyDescent="0.2">
      <c r="D61723" s="343"/>
    </row>
    <row r="61724" spans="4:4" x14ac:dyDescent="0.2">
      <c r="D61724" s="343"/>
    </row>
    <row r="61725" spans="4:4" x14ac:dyDescent="0.2">
      <c r="D61725" s="343"/>
    </row>
    <row r="61726" spans="4:4" x14ac:dyDescent="0.2">
      <c r="D61726" s="343"/>
    </row>
    <row r="61727" spans="4:4" x14ac:dyDescent="0.2">
      <c r="D61727" s="343"/>
    </row>
    <row r="61728" spans="4:4" x14ac:dyDescent="0.2">
      <c r="D61728" s="343"/>
    </row>
    <row r="61729" spans="4:4" x14ac:dyDescent="0.2">
      <c r="D61729" s="343"/>
    </row>
    <row r="61730" spans="4:4" x14ac:dyDescent="0.2">
      <c r="D61730" s="343"/>
    </row>
    <row r="61731" spans="4:4" x14ac:dyDescent="0.2">
      <c r="D61731" s="343"/>
    </row>
    <row r="61732" spans="4:4" x14ac:dyDescent="0.2">
      <c r="D61732" s="343"/>
    </row>
    <row r="61733" spans="4:4" x14ac:dyDescent="0.2">
      <c r="D61733" s="343"/>
    </row>
    <row r="61734" spans="4:4" x14ac:dyDescent="0.2">
      <c r="D61734" s="343"/>
    </row>
    <row r="61735" spans="4:4" x14ac:dyDescent="0.2">
      <c r="D61735" s="343"/>
    </row>
    <row r="61736" spans="4:4" x14ac:dyDescent="0.2">
      <c r="D61736" s="343"/>
    </row>
    <row r="61737" spans="4:4" x14ac:dyDescent="0.2">
      <c r="D61737" s="343"/>
    </row>
    <row r="61738" spans="4:4" x14ac:dyDescent="0.2">
      <c r="D61738" s="343"/>
    </row>
    <row r="61739" spans="4:4" x14ac:dyDescent="0.2">
      <c r="D61739" s="343"/>
    </row>
    <row r="61740" spans="4:4" x14ac:dyDescent="0.2">
      <c r="D61740" s="343"/>
    </row>
    <row r="61741" spans="4:4" x14ac:dyDescent="0.2">
      <c r="D61741" s="343"/>
    </row>
    <row r="61742" spans="4:4" x14ac:dyDescent="0.2">
      <c r="D61742" s="343"/>
    </row>
    <row r="61743" spans="4:4" x14ac:dyDescent="0.2">
      <c r="D61743" s="343"/>
    </row>
    <row r="61744" spans="4:4" x14ac:dyDescent="0.2">
      <c r="D61744" s="343"/>
    </row>
    <row r="61745" spans="4:4" x14ac:dyDescent="0.2">
      <c r="D61745" s="343"/>
    </row>
    <row r="61746" spans="4:4" x14ac:dyDescent="0.2">
      <c r="D61746" s="343"/>
    </row>
    <row r="61747" spans="4:4" x14ac:dyDescent="0.2">
      <c r="D61747" s="343"/>
    </row>
    <row r="61748" spans="4:4" x14ac:dyDescent="0.2">
      <c r="D61748" s="343"/>
    </row>
    <row r="61749" spans="4:4" x14ac:dyDescent="0.2">
      <c r="D61749" s="343"/>
    </row>
    <row r="61750" spans="4:4" x14ac:dyDescent="0.2">
      <c r="D61750" s="343"/>
    </row>
    <row r="61751" spans="4:4" x14ac:dyDescent="0.2">
      <c r="D61751" s="343"/>
    </row>
    <row r="61752" spans="4:4" x14ac:dyDescent="0.2">
      <c r="D61752" s="343"/>
    </row>
    <row r="61753" spans="4:4" x14ac:dyDescent="0.2">
      <c r="D61753" s="343"/>
    </row>
    <row r="61754" spans="4:4" x14ac:dyDescent="0.2">
      <c r="D61754" s="343"/>
    </row>
    <row r="61755" spans="4:4" x14ac:dyDescent="0.2">
      <c r="D61755" s="343"/>
    </row>
    <row r="61756" spans="4:4" x14ac:dyDescent="0.2">
      <c r="D61756" s="343"/>
    </row>
    <row r="61757" spans="4:4" x14ac:dyDescent="0.2">
      <c r="D61757" s="343"/>
    </row>
    <row r="61758" spans="4:4" x14ac:dyDescent="0.2">
      <c r="D61758" s="343"/>
    </row>
    <row r="61759" spans="4:4" x14ac:dyDescent="0.2">
      <c r="D61759" s="343"/>
    </row>
    <row r="61760" spans="4:4" x14ac:dyDescent="0.2">
      <c r="D61760" s="343"/>
    </row>
    <row r="61761" spans="4:4" x14ac:dyDescent="0.2">
      <c r="D61761" s="343"/>
    </row>
    <row r="61762" spans="4:4" x14ac:dyDescent="0.2">
      <c r="D61762" s="343"/>
    </row>
    <row r="61763" spans="4:4" x14ac:dyDescent="0.2">
      <c r="D61763" s="343"/>
    </row>
    <row r="61764" spans="4:4" x14ac:dyDescent="0.2">
      <c r="D61764" s="343"/>
    </row>
    <row r="61765" spans="4:4" x14ac:dyDescent="0.2">
      <c r="D61765" s="343"/>
    </row>
    <row r="61766" spans="4:4" x14ac:dyDescent="0.2">
      <c r="D61766" s="343"/>
    </row>
    <row r="61767" spans="4:4" x14ac:dyDescent="0.2">
      <c r="D61767" s="343"/>
    </row>
    <row r="61768" spans="4:4" x14ac:dyDescent="0.2">
      <c r="D61768" s="343"/>
    </row>
    <row r="61769" spans="4:4" x14ac:dyDescent="0.2">
      <c r="D61769" s="343"/>
    </row>
    <row r="61770" spans="4:4" x14ac:dyDescent="0.2">
      <c r="D61770" s="343"/>
    </row>
    <row r="61771" spans="4:4" x14ac:dyDescent="0.2">
      <c r="D61771" s="343"/>
    </row>
    <row r="61772" spans="4:4" x14ac:dyDescent="0.2">
      <c r="D61772" s="343"/>
    </row>
    <row r="61773" spans="4:4" x14ac:dyDescent="0.2">
      <c r="D61773" s="343"/>
    </row>
    <row r="61774" spans="4:4" x14ac:dyDescent="0.2">
      <c r="D61774" s="343"/>
    </row>
    <row r="61775" spans="4:4" x14ac:dyDescent="0.2">
      <c r="D61775" s="343"/>
    </row>
    <row r="61776" spans="4:4" x14ac:dyDescent="0.2">
      <c r="D61776" s="343"/>
    </row>
    <row r="61777" spans="4:4" x14ac:dyDescent="0.2">
      <c r="D61777" s="343"/>
    </row>
    <row r="61778" spans="4:4" x14ac:dyDescent="0.2">
      <c r="D61778" s="343"/>
    </row>
    <row r="61779" spans="4:4" x14ac:dyDescent="0.2">
      <c r="D61779" s="343"/>
    </row>
    <row r="61780" spans="4:4" x14ac:dyDescent="0.2">
      <c r="D61780" s="343"/>
    </row>
    <row r="61781" spans="4:4" x14ac:dyDescent="0.2">
      <c r="D61781" s="343"/>
    </row>
    <row r="61782" spans="4:4" x14ac:dyDescent="0.2">
      <c r="D61782" s="343"/>
    </row>
    <row r="61783" spans="4:4" x14ac:dyDescent="0.2">
      <c r="D61783" s="343"/>
    </row>
    <row r="61784" spans="4:4" x14ac:dyDescent="0.2">
      <c r="D61784" s="343"/>
    </row>
    <row r="61785" spans="4:4" x14ac:dyDescent="0.2">
      <c r="D61785" s="343"/>
    </row>
    <row r="61786" spans="4:4" x14ac:dyDescent="0.2">
      <c r="D61786" s="343"/>
    </row>
    <row r="61787" spans="4:4" x14ac:dyDescent="0.2">
      <c r="D61787" s="343"/>
    </row>
    <row r="61788" spans="4:4" x14ac:dyDescent="0.2">
      <c r="D61788" s="343"/>
    </row>
    <row r="61789" spans="4:4" x14ac:dyDescent="0.2">
      <c r="D61789" s="343"/>
    </row>
    <row r="61790" spans="4:4" x14ac:dyDescent="0.2">
      <c r="D61790" s="343"/>
    </row>
    <row r="61791" spans="4:4" x14ac:dyDescent="0.2">
      <c r="D61791" s="343"/>
    </row>
    <row r="61792" spans="4:4" x14ac:dyDescent="0.2">
      <c r="D61792" s="343"/>
    </row>
    <row r="61793" spans="4:4" x14ac:dyDescent="0.2">
      <c r="D61793" s="343"/>
    </row>
    <row r="61794" spans="4:4" x14ac:dyDescent="0.2">
      <c r="D61794" s="343"/>
    </row>
    <row r="61795" spans="4:4" x14ac:dyDescent="0.2">
      <c r="D61795" s="343"/>
    </row>
    <row r="61796" spans="4:4" x14ac:dyDescent="0.2">
      <c r="D61796" s="343"/>
    </row>
    <row r="61797" spans="4:4" x14ac:dyDescent="0.2">
      <c r="D61797" s="343"/>
    </row>
    <row r="61798" spans="4:4" x14ac:dyDescent="0.2">
      <c r="D61798" s="343"/>
    </row>
    <row r="61799" spans="4:4" x14ac:dyDescent="0.2">
      <c r="D61799" s="343"/>
    </row>
    <row r="61800" spans="4:4" x14ac:dyDescent="0.2">
      <c r="D61800" s="343"/>
    </row>
    <row r="61801" spans="4:4" x14ac:dyDescent="0.2">
      <c r="D61801" s="343"/>
    </row>
    <row r="61802" spans="4:4" x14ac:dyDescent="0.2">
      <c r="D61802" s="343"/>
    </row>
    <row r="61803" spans="4:4" x14ac:dyDescent="0.2">
      <c r="D61803" s="343"/>
    </row>
    <row r="61804" spans="4:4" x14ac:dyDescent="0.2">
      <c r="D61804" s="343"/>
    </row>
    <row r="61805" spans="4:4" x14ac:dyDescent="0.2">
      <c r="D61805" s="343"/>
    </row>
    <row r="61806" spans="4:4" x14ac:dyDescent="0.2">
      <c r="D61806" s="343"/>
    </row>
    <row r="61807" spans="4:4" x14ac:dyDescent="0.2">
      <c r="D61807" s="343"/>
    </row>
    <row r="61808" spans="4:4" x14ac:dyDescent="0.2">
      <c r="D61808" s="343"/>
    </row>
    <row r="61809" spans="4:4" x14ac:dyDescent="0.2">
      <c r="D61809" s="343"/>
    </row>
    <row r="61810" spans="4:4" x14ac:dyDescent="0.2">
      <c r="D61810" s="343"/>
    </row>
    <row r="61811" spans="4:4" x14ac:dyDescent="0.2">
      <c r="D61811" s="343"/>
    </row>
    <row r="61812" spans="4:4" x14ac:dyDescent="0.2">
      <c r="D61812" s="343"/>
    </row>
    <row r="61813" spans="4:4" x14ac:dyDescent="0.2">
      <c r="D61813" s="343"/>
    </row>
    <row r="61814" spans="4:4" x14ac:dyDescent="0.2">
      <c r="D61814" s="343"/>
    </row>
    <row r="61815" spans="4:4" x14ac:dyDescent="0.2">
      <c r="D61815" s="343"/>
    </row>
    <row r="61816" spans="4:4" x14ac:dyDescent="0.2">
      <c r="D61816" s="343"/>
    </row>
    <row r="61817" spans="4:4" x14ac:dyDescent="0.2">
      <c r="D61817" s="343"/>
    </row>
    <row r="61818" spans="4:4" x14ac:dyDescent="0.2">
      <c r="D61818" s="343"/>
    </row>
    <row r="61819" spans="4:4" x14ac:dyDescent="0.2">
      <c r="D61819" s="343"/>
    </row>
    <row r="61820" spans="4:4" x14ac:dyDescent="0.2">
      <c r="D61820" s="343"/>
    </row>
    <row r="61821" spans="4:4" x14ac:dyDescent="0.2">
      <c r="D61821" s="343"/>
    </row>
    <row r="61822" spans="4:4" x14ac:dyDescent="0.2">
      <c r="D61822" s="343"/>
    </row>
    <row r="61823" spans="4:4" x14ac:dyDescent="0.2">
      <c r="D61823" s="343"/>
    </row>
    <row r="61824" spans="4:4" x14ac:dyDescent="0.2">
      <c r="D61824" s="343"/>
    </row>
    <row r="61825" spans="4:4" x14ac:dyDescent="0.2">
      <c r="D61825" s="343"/>
    </row>
    <row r="61826" spans="4:4" x14ac:dyDescent="0.2">
      <c r="D61826" s="343"/>
    </row>
    <row r="61827" spans="4:4" x14ac:dyDescent="0.2">
      <c r="D61827" s="343"/>
    </row>
    <row r="61828" spans="4:4" x14ac:dyDescent="0.2">
      <c r="D61828" s="343"/>
    </row>
    <row r="61829" spans="4:4" x14ac:dyDescent="0.2">
      <c r="D61829" s="343"/>
    </row>
    <row r="61830" spans="4:4" x14ac:dyDescent="0.2">
      <c r="D61830" s="343"/>
    </row>
    <row r="61831" spans="4:4" x14ac:dyDescent="0.2">
      <c r="D61831" s="343"/>
    </row>
    <row r="61832" spans="4:4" x14ac:dyDescent="0.2">
      <c r="D61832" s="343"/>
    </row>
    <row r="61833" spans="4:4" x14ac:dyDescent="0.2">
      <c r="D61833" s="343"/>
    </row>
    <row r="61834" spans="4:4" x14ac:dyDescent="0.2">
      <c r="D61834" s="343"/>
    </row>
    <row r="61835" spans="4:4" x14ac:dyDescent="0.2">
      <c r="D61835" s="343"/>
    </row>
    <row r="61836" spans="4:4" x14ac:dyDescent="0.2">
      <c r="D61836" s="343"/>
    </row>
    <row r="61837" spans="4:4" x14ac:dyDescent="0.2">
      <c r="D61837" s="343"/>
    </row>
    <row r="61838" spans="4:4" x14ac:dyDescent="0.2">
      <c r="D61838" s="343"/>
    </row>
    <row r="61839" spans="4:4" x14ac:dyDescent="0.2">
      <c r="D61839" s="343"/>
    </row>
    <row r="61840" spans="4:4" x14ac:dyDescent="0.2">
      <c r="D61840" s="343"/>
    </row>
    <row r="61841" spans="4:4" x14ac:dyDescent="0.2">
      <c r="D61841" s="343"/>
    </row>
    <row r="61842" spans="4:4" x14ac:dyDescent="0.2">
      <c r="D61842" s="343"/>
    </row>
    <row r="61843" spans="4:4" x14ac:dyDescent="0.2">
      <c r="D61843" s="343"/>
    </row>
    <row r="61844" spans="4:4" x14ac:dyDescent="0.2">
      <c r="D61844" s="343"/>
    </row>
    <row r="61845" spans="4:4" x14ac:dyDescent="0.2">
      <c r="D61845" s="343"/>
    </row>
    <row r="61846" spans="4:4" x14ac:dyDescent="0.2">
      <c r="D61846" s="343"/>
    </row>
    <row r="61847" spans="4:4" x14ac:dyDescent="0.2">
      <c r="D61847" s="343"/>
    </row>
    <row r="61848" spans="4:4" x14ac:dyDescent="0.2">
      <c r="D61848" s="343"/>
    </row>
    <row r="61849" spans="4:4" x14ac:dyDescent="0.2">
      <c r="D61849" s="343"/>
    </row>
    <row r="61850" spans="4:4" x14ac:dyDescent="0.2">
      <c r="D61850" s="343"/>
    </row>
    <row r="61851" spans="4:4" x14ac:dyDescent="0.2">
      <c r="D61851" s="343"/>
    </row>
    <row r="61852" spans="4:4" x14ac:dyDescent="0.2">
      <c r="D61852" s="343"/>
    </row>
    <row r="61853" spans="4:4" x14ac:dyDescent="0.2">
      <c r="D61853" s="343"/>
    </row>
    <row r="61854" spans="4:4" x14ac:dyDescent="0.2">
      <c r="D61854" s="343"/>
    </row>
    <row r="61855" spans="4:4" x14ac:dyDescent="0.2">
      <c r="D61855" s="343"/>
    </row>
    <row r="61856" spans="4:4" x14ac:dyDescent="0.2">
      <c r="D61856" s="343"/>
    </row>
    <row r="61857" spans="4:4" x14ac:dyDescent="0.2">
      <c r="D61857" s="343"/>
    </row>
    <row r="61858" spans="4:4" x14ac:dyDescent="0.2">
      <c r="D61858" s="343"/>
    </row>
    <row r="61859" spans="4:4" x14ac:dyDescent="0.2">
      <c r="D61859" s="343"/>
    </row>
    <row r="61860" spans="4:4" x14ac:dyDescent="0.2">
      <c r="D61860" s="343"/>
    </row>
    <row r="61861" spans="4:4" x14ac:dyDescent="0.2">
      <c r="D61861" s="343"/>
    </row>
    <row r="61862" spans="4:4" x14ac:dyDescent="0.2">
      <c r="D61862" s="343"/>
    </row>
    <row r="61863" spans="4:4" x14ac:dyDescent="0.2">
      <c r="D61863" s="343"/>
    </row>
    <row r="61864" spans="4:4" x14ac:dyDescent="0.2">
      <c r="D61864" s="343"/>
    </row>
    <row r="61865" spans="4:4" x14ac:dyDescent="0.2">
      <c r="D61865" s="343"/>
    </row>
    <row r="61866" spans="4:4" x14ac:dyDescent="0.2">
      <c r="D61866" s="343"/>
    </row>
    <row r="61867" spans="4:4" x14ac:dyDescent="0.2">
      <c r="D61867" s="343"/>
    </row>
    <row r="61868" spans="4:4" x14ac:dyDescent="0.2">
      <c r="D61868" s="343"/>
    </row>
    <row r="61869" spans="4:4" x14ac:dyDescent="0.2">
      <c r="D61869" s="343"/>
    </row>
    <row r="61870" spans="4:4" x14ac:dyDescent="0.2">
      <c r="D61870" s="343"/>
    </row>
    <row r="61871" spans="4:4" x14ac:dyDescent="0.2">
      <c r="D61871" s="343"/>
    </row>
    <row r="61872" spans="4:4" x14ac:dyDescent="0.2">
      <c r="D61872" s="343"/>
    </row>
    <row r="61873" spans="4:4" x14ac:dyDescent="0.2">
      <c r="D61873" s="343"/>
    </row>
    <row r="61874" spans="4:4" x14ac:dyDescent="0.2">
      <c r="D61874" s="343"/>
    </row>
    <row r="61875" spans="4:4" x14ac:dyDescent="0.2">
      <c r="D61875" s="343"/>
    </row>
    <row r="61876" spans="4:4" x14ac:dyDescent="0.2">
      <c r="D61876" s="343"/>
    </row>
    <row r="61877" spans="4:4" x14ac:dyDescent="0.2">
      <c r="D61877" s="343"/>
    </row>
    <row r="61878" spans="4:4" x14ac:dyDescent="0.2">
      <c r="D61878" s="343"/>
    </row>
    <row r="61879" spans="4:4" x14ac:dyDescent="0.2">
      <c r="D61879" s="343"/>
    </row>
    <row r="61880" spans="4:4" x14ac:dyDescent="0.2">
      <c r="D61880" s="343"/>
    </row>
    <row r="61881" spans="4:4" x14ac:dyDescent="0.2">
      <c r="D61881" s="343"/>
    </row>
    <row r="61882" spans="4:4" x14ac:dyDescent="0.2">
      <c r="D61882" s="343"/>
    </row>
    <row r="61883" spans="4:4" x14ac:dyDescent="0.2">
      <c r="D61883" s="343"/>
    </row>
    <row r="61884" spans="4:4" x14ac:dyDescent="0.2">
      <c r="D61884" s="343"/>
    </row>
    <row r="61885" spans="4:4" x14ac:dyDescent="0.2">
      <c r="D61885" s="343"/>
    </row>
    <row r="61886" spans="4:4" x14ac:dyDescent="0.2">
      <c r="D61886" s="343"/>
    </row>
    <row r="61887" spans="4:4" x14ac:dyDescent="0.2">
      <c r="D61887" s="343"/>
    </row>
    <row r="61888" spans="4:4" x14ac:dyDescent="0.2">
      <c r="D61888" s="343"/>
    </row>
    <row r="61889" spans="4:4" x14ac:dyDescent="0.2">
      <c r="D61889" s="343"/>
    </row>
    <row r="61890" spans="4:4" x14ac:dyDescent="0.2">
      <c r="D61890" s="343"/>
    </row>
    <row r="61891" spans="4:4" x14ac:dyDescent="0.2">
      <c r="D61891" s="343"/>
    </row>
    <row r="61892" spans="4:4" x14ac:dyDescent="0.2">
      <c r="D61892" s="343"/>
    </row>
    <row r="61893" spans="4:4" x14ac:dyDescent="0.2">
      <c r="D61893" s="343"/>
    </row>
    <row r="61894" spans="4:4" x14ac:dyDescent="0.2">
      <c r="D61894" s="343"/>
    </row>
    <row r="61895" spans="4:4" x14ac:dyDescent="0.2">
      <c r="D61895" s="343"/>
    </row>
    <row r="61896" spans="4:4" x14ac:dyDescent="0.2">
      <c r="D61896" s="343"/>
    </row>
    <row r="61897" spans="4:4" x14ac:dyDescent="0.2">
      <c r="D61897" s="343"/>
    </row>
    <row r="61898" spans="4:4" x14ac:dyDescent="0.2">
      <c r="D61898" s="343"/>
    </row>
    <row r="61899" spans="4:4" x14ac:dyDescent="0.2">
      <c r="D61899" s="343"/>
    </row>
    <row r="61900" spans="4:4" x14ac:dyDescent="0.2">
      <c r="D61900" s="343"/>
    </row>
    <row r="61901" spans="4:4" x14ac:dyDescent="0.2">
      <c r="D61901" s="343"/>
    </row>
    <row r="61902" spans="4:4" x14ac:dyDescent="0.2">
      <c r="D61902" s="343"/>
    </row>
    <row r="61903" spans="4:4" x14ac:dyDescent="0.2">
      <c r="D61903" s="343"/>
    </row>
    <row r="61904" spans="4:4" x14ac:dyDescent="0.2">
      <c r="D61904" s="343"/>
    </row>
    <row r="61905" spans="4:4" x14ac:dyDescent="0.2">
      <c r="D61905" s="343"/>
    </row>
    <row r="61906" spans="4:4" x14ac:dyDescent="0.2">
      <c r="D61906" s="343"/>
    </row>
    <row r="61907" spans="4:4" x14ac:dyDescent="0.2">
      <c r="D61907" s="343"/>
    </row>
    <row r="61908" spans="4:4" x14ac:dyDescent="0.2">
      <c r="D61908" s="343"/>
    </row>
    <row r="61909" spans="4:4" x14ac:dyDescent="0.2">
      <c r="D61909" s="343"/>
    </row>
    <row r="61910" spans="4:4" x14ac:dyDescent="0.2">
      <c r="D61910" s="343"/>
    </row>
    <row r="61911" spans="4:4" x14ac:dyDescent="0.2">
      <c r="D61911" s="343"/>
    </row>
    <row r="61912" spans="4:4" x14ac:dyDescent="0.2">
      <c r="D61912" s="343"/>
    </row>
    <row r="61913" spans="4:4" x14ac:dyDescent="0.2">
      <c r="D61913" s="343"/>
    </row>
    <row r="61914" spans="4:4" x14ac:dyDescent="0.2">
      <c r="D61914" s="343"/>
    </row>
    <row r="61915" spans="4:4" x14ac:dyDescent="0.2">
      <c r="D61915" s="343"/>
    </row>
    <row r="61916" spans="4:4" x14ac:dyDescent="0.2">
      <c r="D61916" s="343"/>
    </row>
    <row r="61917" spans="4:4" x14ac:dyDescent="0.2">
      <c r="D61917" s="343"/>
    </row>
    <row r="61918" spans="4:4" x14ac:dyDescent="0.2">
      <c r="D61918" s="343"/>
    </row>
    <row r="61919" spans="4:4" x14ac:dyDescent="0.2">
      <c r="D61919" s="343"/>
    </row>
    <row r="61920" spans="4:4" x14ac:dyDescent="0.2">
      <c r="D61920" s="343"/>
    </row>
    <row r="61921" spans="4:4" x14ac:dyDescent="0.2">
      <c r="D61921" s="343"/>
    </row>
    <row r="61922" spans="4:4" x14ac:dyDescent="0.2">
      <c r="D61922" s="343"/>
    </row>
    <row r="61923" spans="4:4" x14ac:dyDescent="0.2">
      <c r="D61923" s="343"/>
    </row>
    <row r="61924" spans="4:4" x14ac:dyDescent="0.2">
      <c r="D61924" s="343"/>
    </row>
    <row r="61925" spans="4:4" x14ac:dyDescent="0.2">
      <c r="D61925" s="343"/>
    </row>
    <row r="61926" spans="4:4" x14ac:dyDescent="0.2">
      <c r="D61926" s="343"/>
    </row>
    <row r="61927" spans="4:4" x14ac:dyDescent="0.2">
      <c r="D61927" s="343"/>
    </row>
    <row r="61928" spans="4:4" x14ac:dyDescent="0.2">
      <c r="D61928" s="343"/>
    </row>
    <row r="61929" spans="4:4" x14ac:dyDescent="0.2">
      <c r="D61929" s="343"/>
    </row>
    <row r="61930" spans="4:4" x14ac:dyDescent="0.2">
      <c r="D61930" s="343"/>
    </row>
    <row r="61931" spans="4:4" x14ac:dyDescent="0.2">
      <c r="D61931" s="343"/>
    </row>
    <row r="61932" spans="4:4" x14ac:dyDescent="0.2">
      <c r="D61932" s="343"/>
    </row>
    <row r="61933" spans="4:4" x14ac:dyDescent="0.2">
      <c r="D61933" s="343"/>
    </row>
    <row r="61934" spans="4:4" x14ac:dyDescent="0.2">
      <c r="D61934" s="343"/>
    </row>
    <row r="61935" spans="4:4" x14ac:dyDescent="0.2">
      <c r="D61935" s="343"/>
    </row>
    <row r="61936" spans="4:4" x14ac:dyDescent="0.2">
      <c r="D61936" s="343"/>
    </row>
    <row r="61937" spans="4:4" x14ac:dyDescent="0.2">
      <c r="D61937" s="343"/>
    </row>
    <row r="61938" spans="4:4" x14ac:dyDescent="0.2">
      <c r="D61938" s="343"/>
    </row>
    <row r="61939" spans="4:4" x14ac:dyDescent="0.2">
      <c r="D61939" s="343"/>
    </row>
    <row r="61940" spans="4:4" x14ac:dyDescent="0.2">
      <c r="D61940" s="343"/>
    </row>
    <row r="61941" spans="4:4" x14ac:dyDescent="0.2">
      <c r="D61941" s="343"/>
    </row>
    <row r="61942" spans="4:4" x14ac:dyDescent="0.2">
      <c r="D61942" s="343"/>
    </row>
    <row r="61943" spans="4:4" x14ac:dyDescent="0.2">
      <c r="D61943" s="343"/>
    </row>
    <row r="61944" spans="4:4" x14ac:dyDescent="0.2">
      <c r="D61944" s="343"/>
    </row>
    <row r="61945" spans="4:4" x14ac:dyDescent="0.2">
      <c r="D61945" s="343"/>
    </row>
    <row r="61946" spans="4:4" x14ac:dyDescent="0.2">
      <c r="D61946" s="343"/>
    </row>
    <row r="61947" spans="4:4" x14ac:dyDescent="0.2">
      <c r="D61947" s="343"/>
    </row>
    <row r="61948" spans="4:4" x14ac:dyDescent="0.2">
      <c r="D61948" s="343"/>
    </row>
    <row r="61949" spans="4:4" x14ac:dyDescent="0.2">
      <c r="D61949" s="343"/>
    </row>
    <row r="61950" spans="4:4" x14ac:dyDescent="0.2">
      <c r="D61950" s="343"/>
    </row>
    <row r="61951" spans="4:4" x14ac:dyDescent="0.2">
      <c r="D61951" s="343"/>
    </row>
    <row r="61952" spans="4:4" x14ac:dyDescent="0.2">
      <c r="D61952" s="343"/>
    </row>
    <row r="61953" spans="4:4" x14ac:dyDescent="0.2">
      <c r="D61953" s="343"/>
    </row>
    <row r="61954" spans="4:4" x14ac:dyDescent="0.2">
      <c r="D61954" s="343"/>
    </row>
    <row r="61955" spans="4:4" x14ac:dyDescent="0.2">
      <c r="D61955" s="343"/>
    </row>
    <row r="61956" spans="4:4" x14ac:dyDescent="0.2">
      <c r="D61956" s="343"/>
    </row>
    <row r="61957" spans="4:4" x14ac:dyDescent="0.2">
      <c r="D61957" s="343"/>
    </row>
    <row r="61958" spans="4:4" x14ac:dyDescent="0.2">
      <c r="D61958" s="343"/>
    </row>
    <row r="61959" spans="4:4" x14ac:dyDescent="0.2">
      <c r="D61959" s="343"/>
    </row>
    <row r="61960" spans="4:4" x14ac:dyDescent="0.2">
      <c r="D61960" s="343"/>
    </row>
    <row r="61961" spans="4:4" x14ac:dyDescent="0.2">
      <c r="D61961" s="343"/>
    </row>
    <row r="61962" spans="4:4" x14ac:dyDescent="0.2">
      <c r="D61962" s="343"/>
    </row>
    <row r="61963" spans="4:4" x14ac:dyDescent="0.2">
      <c r="D61963" s="343"/>
    </row>
    <row r="61964" spans="4:4" x14ac:dyDescent="0.2">
      <c r="D61964" s="343"/>
    </row>
    <row r="61965" spans="4:4" x14ac:dyDescent="0.2">
      <c r="D61965" s="343"/>
    </row>
    <row r="61966" spans="4:4" x14ac:dyDescent="0.2">
      <c r="D61966" s="343"/>
    </row>
    <row r="61967" spans="4:4" x14ac:dyDescent="0.2">
      <c r="D61967" s="343"/>
    </row>
    <row r="61968" spans="4:4" x14ac:dyDescent="0.2">
      <c r="D61968" s="343"/>
    </row>
    <row r="61969" spans="4:4" x14ac:dyDescent="0.2">
      <c r="D61969" s="343"/>
    </row>
    <row r="61970" spans="4:4" x14ac:dyDescent="0.2">
      <c r="D61970" s="343"/>
    </row>
    <row r="61971" spans="4:4" x14ac:dyDescent="0.2">
      <c r="D61971" s="343"/>
    </row>
    <row r="61972" spans="4:4" x14ac:dyDescent="0.2">
      <c r="D61972" s="343"/>
    </row>
    <row r="61973" spans="4:4" x14ac:dyDescent="0.2">
      <c r="D61973" s="343"/>
    </row>
    <row r="61974" spans="4:4" x14ac:dyDescent="0.2">
      <c r="D61974" s="343"/>
    </row>
    <row r="61975" spans="4:4" x14ac:dyDescent="0.2">
      <c r="D61975" s="343"/>
    </row>
    <row r="61976" spans="4:4" x14ac:dyDescent="0.2">
      <c r="D61976" s="343"/>
    </row>
    <row r="61977" spans="4:4" x14ac:dyDescent="0.2">
      <c r="D61977" s="343"/>
    </row>
    <row r="61978" spans="4:4" x14ac:dyDescent="0.2">
      <c r="D61978" s="343"/>
    </row>
    <row r="61979" spans="4:4" x14ac:dyDescent="0.2">
      <c r="D61979" s="343"/>
    </row>
    <row r="61980" spans="4:4" x14ac:dyDescent="0.2">
      <c r="D61980" s="343"/>
    </row>
    <row r="61981" spans="4:4" x14ac:dyDescent="0.2">
      <c r="D61981" s="343"/>
    </row>
    <row r="61982" spans="4:4" x14ac:dyDescent="0.2">
      <c r="D61982" s="343"/>
    </row>
    <row r="61983" spans="4:4" x14ac:dyDescent="0.2">
      <c r="D61983" s="343"/>
    </row>
    <row r="61984" spans="4:4" x14ac:dyDescent="0.2">
      <c r="D61984" s="343"/>
    </row>
    <row r="61985" spans="4:4" x14ac:dyDescent="0.2">
      <c r="D61985" s="343"/>
    </row>
    <row r="61986" spans="4:4" x14ac:dyDescent="0.2">
      <c r="D61986" s="343"/>
    </row>
    <row r="61987" spans="4:4" x14ac:dyDescent="0.2">
      <c r="D61987" s="343"/>
    </row>
    <row r="61988" spans="4:4" x14ac:dyDescent="0.2">
      <c r="D61988" s="343"/>
    </row>
    <row r="61989" spans="4:4" x14ac:dyDescent="0.2">
      <c r="D61989" s="343"/>
    </row>
    <row r="61990" spans="4:4" x14ac:dyDescent="0.2">
      <c r="D61990" s="343"/>
    </row>
    <row r="61991" spans="4:4" x14ac:dyDescent="0.2">
      <c r="D61991" s="343"/>
    </row>
    <row r="61992" spans="4:4" x14ac:dyDescent="0.2">
      <c r="D61992" s="343"/>
    </row>
    <row r="61993" spans="4:4" x14ac:dyDescent="0.2">
      <c r="D61993" s="343"/>
    </row>
    <row r="61994" spans="4:4" x14ac:dyDescent="0.2">
      <c r="D61994" s="343"/>
    </row>
    <row r="61995" spans="4:4" x14ac:dyDescent="0.2">
      <c r="D61995" s="343"/>
    </row>
    <row r="61996" spans="4:4" x14ac:dyDescent="0.2">
      <c r="D61996" s="343"/>
    </row>
    <row r="61997" spans="4:4" x14ac:dyDescent="0.2">
      <c r="D61997" s="343"/>
    </row>
    <row r="61998" spans="4:4" x14ac:dyDescent="0.2">
      <c r="D61998" s="343"/>
    </row>
    <row r="61999" spans="4:4" x14ac:dyDescent="0.2">
      <c r="D61999" s="343"/>
    </row>
    <row r="62000" spans="4:4" x14ac:dyDescent="0.2">
      <c r="D62000" s="343"/>
    </row>
    <row r="62001" spans="4:4" x14ac:dyDescent="0.2">
      <c r="D62001" s="343"/>
    </row>
    <row r="62002" spans="4:4" x14ac:dyDescent="0.2">
      <c r="D62002" s="343"/>
    </row>
    <row r="62003" spans="4:4" x14ac:dyDescent="0.2">
      <c r="D62003" s="343"/>
    </row>
    <row r="62004" spans="4:4" x14ac:dyDescent="0.2">
      <c r="D62004" s="343"/>
    </row>
    <row r="62005" spans="4:4" x14ac:dyDescent="0.2">
      <c r="D62005" s="343"/>
    </row>
    <row r="62006" spans="4:4" x14ac:dyDescent="0.2">
      <c r="D62006" s="343"/>
    </row>
    <row r="62007" spans="4:4" x14ac:dyDescent="0.2">
      <c r="D62007" s="343"/>
    </row>
    <row r="62008" spans="4:4" x14ac:dyDescent="0.2">
      <c r="D62008" s="343"/>
    </row>
    <row r="62009" spans="4:4" x14ac:dyDescent="0.2">
      <c r="D62009" s="343"/>
    </row>
    <row r="62010" spans="4:4" x14ac:dyDescent="0.2">
      <c r="D62010" s="343"/>
    </row>
    <row r="62011" spans="4:4" x14ac:dyDescent="0.2">
      <c r="D62011" s="343"/>
    </row>
    <row r="62012" spans="4:4" x14ac:dyDescent="0.2">
      <c r="D62012" s="343"/>
    </row>
    <row r="62013" spans="4:4" x14ac:dyDescent="0.2">
      <c r="D62013" s="343"/>
    </row>
    <row r="62014" spans="4:4" x14ac:dyDescent="0.2">
      <c r="D62014" s="343"/>
    </row>
    <row r="62015" spans="4:4" x14ac:dyDescent="0.2">
      <c r="D62015" s="343"/>
    </row>
    <row r="62016" spans="4:4" x14ac:dyDescent="0.2">
      <c r="D62016" s="343"/>
    </row>
    <row r="62017" spans="4:4" x14ac:dyDescent="0.2">
      <c r="D62017" s="343"/>
    </row>
    <row r="62018" spans="4:4" x14ac:dyDescent="0.2">
      <c r="D62018" s="343"/>
    </row>
    <row r="62019" spans="4:4" x14ac:dyDescent="0.2">
      <c r="D62019" s="343"/>
    </row>
    <row r="62020" spans="4:4" x14ac:dyDescent="0.2">
      <c r="D62020" s="343"/>
    </row>
    <row r="62021" spans="4:4" x14ac:dyDescent="0.2">
      <c r="D62021" s="343"/>
    </row>
    <row r="62022" spans="4:4" x14ac:dyDescent="0.2">
      <c r="D62022" s="343"/>
    </row>
    <row r="62023" spans="4:4" x14ac:dyDescent="0.2">
      <c r="D62023" s="343"/>
    </row>
    <row r="62024" spans="4:4" x14ac:dyDescent="0.2">
      <c r="D62024" s="343"/>
    </row>
    <row r="62025" spans="4:4" x14ac:dyDescent="0.2">
      <c r="D62025" s="343"/>
    </row>
    <row r="62026" spans="4:4" x14ac:dyDescent="0.2">
      <c r="D62026" s="343"/>
    </row>
    <row r="62027" spans="4:4" x14ac:dyDescent="0.2">
      <c r="D62027" s="343"/>
    </row>
    <row r="62028" spans="4:4" x14ac:dyDescent="0.2">
      <c r="D62028" s="343"/>
    </row>
    <row r="62029" spans="4:4" x14ac:dyDescent="0.2">
      <c r="D62029" s="343"/>
    </row>
    <row r="62030" spans="4:4" x14ac:dyDescent="0.2">
      <c r="D62030" s="343"/>
    </row>
    <row r="62031" spans="4:4" x14ac:dyDescent="0.2">
      <c r="D62031" s="343"/>
    </row>
    <row r="62032" spans="4:4" x14ac:dyDescent="0.2">
      <c r="D62032" s="343"/>
    </row>
    <row r="62033" spans="4:4" x14ac:dyDescent="0.2">
      <c r="D62033" s="343"/>
    </row>
    <row r="62034" spans="4:4" x14ac:dyDescent="0.2">
      <c r="D62034" s="343"/>
    </row>
    <row r="62035" spans="4:4" x14ac:dyDescent="0.2">
      <c r="D62035" s="343"/>
    </row>
    <row r="62036" spans="4:4" x14ac:dyDescent="0.2">
      <c r="D62036" s="343"/>
    </row>
    <row r="62037" spans="4:4" x14ac:dyDescent="0.2">
      <c r="D62037" s="343"/>
    </row>
    <row r="62038" spans="4:4" x14ac:dyDescent="0.2">
      <c r="D62038" s="343"/>
    </row>
    <row r="62039" spans="4:4" x14ac:dyDescent="0.2">
      <c r="D62039" s="343"/>
    </row>
    <row r="62040" spans="4:4" x14ac:dyDescent="0.2">
      <c r="D62040" s="343"/>
    </row>
    <row r="62041" spans="4:4" x14ac:dyDescent="0.2">
      <c r="D62041" s="343"/>
    </row>
    <row r="62042" spans="4:4" x14ac:dyDescent="0.2">
      <c r="D62042" s="343"/>
    </row>
    <row r="62043" spans="4:4" x14ac:dyDescent="0.2">
      <c r="D62043" s="343"/>
    </row>
    <row r="62044" spans="4:4" x14ac:dyDescent="0.2">
      <c r="D62044" s="343"/>
    </row>
    <row r="62045" spans="4:4" x14ac:dyDescent="0.2">
      <c r="D62045" s="343"/>
    </row>
    <row r="62046" spans="4:4" x14ac:dyDescent="0.2">
      <c r="D62046" s="343"/>
    </row>
    <row r="62047" spans="4:4" x14ac:dyDescent="0.2">
      <c r="D62047" s="343"/>
    </row>
    <row r="62048" spans="4:4" x14ac:dyDescent="0.2">
      <c r="D62048" s="343"/>
    </row>
    <row r="62049" spans="4:4" x14ac:dyDescent="0.2">
      <c r="D62049" s="343"/>
    </row>
    <row r="62050" spans="4:4" x14ac:dyDescent="0.2">
      <c r="D62050" s="343"/>
    </row>
    <row r="62051" spans="4:4" x14ac:dyDescent="0.2">
      <c r="D62051" s="343"/>
    </row>
    <row r="62052" spans="4:4" x14ac:dyDescent="0.2">
      <c r="D62052" s="343"/>
    </row>
    <row r="62053" spans="4:4" x14ac:dyDescent="0.2">
      <c r="D62053" s="343"/>
    </row>
    <row r="62054" spans="4:4" x14ac:dyDescent="0.2">
      <c r="D62054" s="343"/>
    </row>
    <row r="62055" spans="4:4" x14ac:dyDescent="0.2">
      <c r="D62055" s="343"/>
    </row>
    <row r="62056" spans="4:4" x14ac:dyDescent="0.2">
      <c r="D62056" s="343"/>
    </row>
    <row r="62057" spans="4:4" x14ac:dyDescent="0.2">
      <c r="D62057" s="343"/>
    </row>
    <row r="62058" spans="4:4" x14ac:dyDescent="0.2">
      <c r="D62058" s="343"/>
    </row>
    <row r="62059" spans="4:4" x14ac:dyDescent="0.2">
      <c r="D62059" s="343"/>
    </row>
    <row r="62060" spans="4:4" x14ac:dyDescent="0.2">
      <c r="D62060" s="343"/>
    </row>
    <row r="62061" spans="4:4" x14ac:dyDescent="0.2">
      <c r="D62061" s="343"/>
    </row>
    <row r="62062" spans="4:4" x14ac:dyDescent="0.2">
      <c r="D62062" s="343"/>
    </row>
    <row r="62063" spans="4:4" x14ac:dyDescent="0.2">
      <c r="D62063" s="343"/>
    </row>
    <row r="62064" spans="4:4" x14ac:dyDescent="0.2">
      <c r="D62064" s="343"/>
    </row>
    <row r="62065" spans="4:4" x14ac:dyDescent="0.2">
      <c r="D62065" s="343"/>
    </row>
    <row r="62066" spans="4:4" x14ac:dyDescent="0.2">
      <c r="D62066" s="343"/>
    </row>
    <row r="62067" spans="4:4" x14ac:dyDescent="0.2">
      <c r="D62067" s="343"/>
    </row>
    <row r="62068" spans="4:4" x14ac:dyDescent="0.2">
      <c r="D62068" s="343"/>
    </row>
    <row r="62069" spans="4:4" x14ac:dyDescent="0.2">
      <c r="D62069" s="343"/>
    </row>
    <row r="62070" spans="4:4" x14ac:dyDescent="0.2">
      <c r="D62070" s="343"/>
    </row>
    <row r="62071" spans="4:4" x14ac:dyDescent="0.2">
      <c r="D62071" s="343"/>
    </row>
    <row r="62072" spans="4:4" x14ac:dyDescent="0.2">
      <c r="D62072" s="343"/>
    </row>
    <row r="62073" spans="4:4" x14ac:dyDescent="0.2">
      <c r="D62073" s="343"/>
    </row>
    <row r="62074" spans="4:4" x14ac:dyDescent="0.2">
      <c r="D62074" s="343"/>
    </row>
    <row r="62075" spans="4:4" x14ac:dyDescent="0.2">
      <c r="D62075" s="343"/>
    </row>
    <row r="62076" spans="4:4" x14ac:dyDescent="0.2">
      <c r="D62076" s="343"/>
    </row>
    <row r="62077" spans="4:4" x14ac:dyDescent="0.2">
      <c r="D62077" s="343"/>
    </row>
    <row r="62078" spans="4:4" x14ac:dyDescent="0.2">
      <c r="D62078" s="343"/>
    </row>
    <row r="62079" spans="4:4" x14ac:dyDescent="0.2">
      <c r="D62079" s="343"/>
    </row>
    <row r="62080" spans="4:4" x14ac:dyDescent="0.2">
      <c r="D62080" s="343"/>
    </row>
    <row r="62081" spans="4:4" x14ac:dyDescent="0.2">
      <c r="D62081" s="343"/>
    </row>
    <row r="62082" spans="4:4" x14ac:dyDescent="0.2">
      <c r="D62082" s="343"/>
    </row>
    <row r="62083" spans="4:4" x14ac:dyDescent="0.2">
      <c r="D62083" s="343"/>
    </row>
    <row r="62084" spans="4:4" x14ac:dyDescent="0.2">
      <c r="D62084" s="343"/>
    </row>
    <row r="62085" spans="4:4" x14ac:dyDescent="0.2">
      <c r="D62085" s="343"/>
    </row>
    <row r="62086" spans="4:4" x14ac:dyDescent="0.2">
      <c r="D62086" s="343"/>
    </row>
    <row r="62087" spans="4:4" x14ac:dyDescent="0.2">
      <c r="D62087" s="343"/>
    </row>
    <row r="62088" spans="4:4" x14ac:dyDescent="0.2">
      <c r="D62088" s="343"/>
    </row>
    <row r="62089" spans="4:4" x14ac:dyDescent="0.2">
      <c r="D62089" s="343"/>
    </row>
    <row r="62090" spans="4:4" x14ac:dyDescent="0.2">
      <c r="D62090" s="343"/>
    </row>
    <row r="62091" spans="4:4" x14ac:dyDescent="0.2">
      <c r="D62091" s="343"/>
    </row>
    <row r="62092" spans="4:4" x14ac:dyDescent="0.2">
      <c r="D62092" s="343"/>
    </row>
    <row r="62093" spans="4:4" x14ac:dyDescent="0.2">
      <c r="D62093" s="343"/>
    </row>
    <row r="62094" spans="4:4" x14ac:dyDescent="0.2">
      <c r="D62094" s="343"/>
    </row>
    <row r="62095" spans="4:4" x14ac:dyDescent="0.2">
      <c r="D62095" s="343"/>
    </row>
    <row r="62096" spans="4:4" x14ac:dyDescent="0.2">
      <c r="D62096" s="343"/>
    </row>
    <row r="62097" spans="4:4" x14ac:dyDescent="0.2">
      <c r="D62097" s="343"/>
    </row>
    <row r="62098" spans="4:4" x14ac:dyDescent="0.2">
      <c r="D62098" s="343"/>
    </row>
    <row r="62099" spans="4:4" x14ac:dyDescent="0.2">
      <c r="D62099" s="343"/>
    </row>
    <row r="62100" spans="4:4" x14ac:dyDescent="0.2">
      <c r="D62100" s="343"/>
    </row>
    <row r="62101" spans="4:4" x14ac:dyDescent="0.2">
      <c r="D62101" s="343"/>
    </row>
    <row r="62102" spans="4:4" x14ac:dyDescent="0.2">
      <c r="D62102" s="343"/>
    </row>
    <row r="62103" spans="4:4" x14ac:dyDescent="0.2">
      <c r="D62103" s="343"/>
    </row>
    <row r="62104" spans="4:4" x14ac:dyDescent="0.2">
      <c r="D62104" s="343"/>
    </row>
    <row r="62105" spans="4:4" x14ac:dyDescent="0.2">
      <c r="D62105" s="343"/>
    </row>
    <row r="62106" spans="4:4" x14ac:dyDescent="0.2">
      <c r="D62106" s="343"/>
    </row>
    <row r="62107" spans="4:4" x14ac:dyDescent="0.2">
      <c r="D62107" s="343"/>
    </row>
    <row r="62108" spans="4:4" x14ac:dyDescent="0.2">
      <c r="D62108" s="343"/>
    </row>
    <row r="62109" spans="4:4" x14ac:dyDescent="0.2">
      <c r="D62109" s="343"/>
    </row>
    <row r="62110" spans="4:4" x14ac:dyDescent="0.2">
      <c r="D62110" s="343"/>
    </row>
    <row r="62111" spans="4:4" x14ac:dyDescent="0.2">
      <c r="D62111" s="343"/>
    </row>
    <row r="62112" spans="4:4" x14ac:dyDescent="0.2">
      <c r="D62112" s="343"/>
    </row>
    <row r="62113" spans="4:4" x14ac:dyDescent="0.2">
      <c r="D62113" s="343"/>
    </row>
    <row r="62114" spans="4:4" x14ac:dyDescent="0.2">
      <c r="D62114" s="343"/>
    </row>
    <row r="62115" spans="4:4" x14ac:dyDescent="0.2">
      <c r="D62115" s="343"/>
    </row>
    <row r="62116" spans="4:4" x14ac:dyDescent="0.2">
      <c r="D62116" s="343"/>
    </row>
    <row r="62117" spans="4:4" x14ac:dyDescent="0.2">
      <c r="D62117" s="343"/>
    </row>
    <row r="62118" spans="4:4" x14ac:dyDescent="0.2">
      <c r="D62118" s="343"/>
    </row>
    <row r="62119" spans="4:4" x14ac:dyDescent="0.2">
      <c r="D62119" s="343"/>
    </row>
    <row r="62120" spans="4:4" x14ac:dyDescent="0.2">
      <c r="D62120" s="343"/>
    </row>
    <row r="62121" spans="4:4" x14ac:dyDescent="0.2">
      <c r="D62121" s="343"/>
    </row>
    <row r="62122" spans="4:4" x14ac:dyDescent="0.2">
      <c r="D62122" s="343"/>
    </row>
    <row r="62123" spans="4:4" x14ac:dyDescent="0.2">
      <c r="D62123" s="343"/>
    </row>
    <row r="62124" spans="4:4" x14ac:dyDescent="0.2">
      <c r="D62124" s="343"/>
    </row>
    <row r="62125" spans="4:4" x14ac:dyDescent="0.2">
      <c r="D62125" s="343"/>
    </row>
    <row r="62126" spans="4:4" x14ac:dyDescent="0.2">
      <c r="D62126" s="343"/>
    </row>
    <row r="62127" spans="4:4" x14ac:dyDescent="0.2">
      <c r="D62127" s="343"/>
    </row>
    <row r="62128" spans="4:4" x14ac:dyDescent="0.2">
      <c r="D62128" s="343"/>
    </row>
    <row r="62129" spans="4:4" x14ac:dyDescent="0.2">
      <c r="D62129" s="343"/>
    </row>
    <row r="62130" spans="4:4" x14ac:dyDescent="0.2">
      <c r="D62130" s="343"/>
    </row>
    <row r="62131" spans="4:4" x14ac:dyDescent="0.2">
      <c r="D62131" s="343"/>
    </row>
    <row r="62132" spans="4:4" x14ac:dyDescent="0.2">
      <c r="D62132" s="343"/>
    </row>
    <row r="62133" spans="4:4" x14ac:dyDescent="0.2">
      <c r="D62133" s="343"/>
    </row>
    <row r="62134" spans="4:4" x14ac:dyDescent="0.2">
      <c r="D62134" s="343"/>
    </row>
    <row r="62135" spans="4:4" x14ac:dyDescent="0.2">
      <c r="D62135" s="343"/>
    </row>
    <row r="62136" spans="4:4" x14ac:dyDescent="0.2">
      <c r="D62136" s="343"/>
    </row>
    <row r="62137" spans="4:4" x14ac:dyDescent="0.2">
      <c r="D62137" s="343"/>
    </row>
    <row r="62138" spans="4:4" x14ac:dyDescent="0.2">
      <c r="D62138" s="343"/>
    </row>
    <row r="62139" spans="4:4" x14ac:dyDescent="0.2">
      <c r="D62139" s="343"/>
    </row>
    <row r="62140" spans="4:4" x14ac:dyDescent="0.2">
      <c r="D62140" s="343"/>
    </row>
    <row r="62141" spans="4:4" x14ac:dyDescent="0.2">
      <c r="D62141" s="343"/>
    </row>
    <row r="62142" spans="4:4" x14ac:dyDescent="0.2">
      <c r="D62142" s="343"/>
    </row>
    <row r="62143" spans="4:4" x14ac:dyDescent="0.2">
      <c r="D62143" s="343"/>
    </row>
    <row r="62144" spans="4:4" x14ac:dyDescent="0.2">
      <c r="D62144" s="343"/>
    </row>
    <row r="62145" spans="4:4" x14ac:dyDescent="0.2">
      <c r="D62145" s="343"/>
    </row>
    <row r="62146" spans="4:4" x14ac:dyDescent="0.2">
      <c r="D62146" s="343"/>
    </row>
    <row r="62147" spans="4:4" x14ac:dyDescent="0.2">
      <c r="D62147" s="343"/>
    </row>
    <row r="62148" spans="4:4" x14ac:dyDescent="0.2">
      <c r="D62148" s="343"/>
    </row>
    <row r="62149" spans="4:4" x14ac:dyDescent="0.2">
      <c r="D62149" s="343"/>
    </row>
    <row r="62150" spans="4:4" x14ac:dyDescent="0.2">
      <c r="D62150" s="343"/>
    </row>
    <row r="62151" spans="4:4" x14ac:dyDescent="0.2">
      <c r="D62151" s="343"/>
    </row>
    <row r="62152" spans="4:4" x14ac:dyDescent="0.2">
      <c r="D62152" s="343"/>
    </row>
    <row r="62153" spans="4:4" x14ac:dyDescent="0.2">
      <c r="D62153" s="343"/>
    </row>
    <row r="62154" spans="4:4" x14ac:dyDescent="0.2">
      <c r="D62154" s="343"/>
    </row>
    <row r="62155" spans="4:4" x14ac:dyDescent="0.2">
      <c r="D62155" s="343"/>
    </row>
    <row r="62156" spans="4:4" x14ac:dyDescent="0.2">
      <c r="D62156" s="343"/>
    </row>
    <row r="62157" spans="4:4" x14ac:dyDescent="0.2">
      <c r="D62157" s="343"/>
    </row>
    <row r="62158" spans="4:4" x14ac:dyDescent="0.2">
      <c r="D62158" s="343"/>
    </row>
    <row r="62159" spans="4:4" x14ac:dyDescent="0.2">
      <c r="D62159" s="343"/>
    </row>
    <row r="62160" spans="4:4" x14ac:dyDescent="0.2">
      <c r="D62160" s="343"/>
    </row>
    <row r="62161" spans="4:4" x14ac:dyDescent="0.2">
      <c r="D62161" s="343"/>
    </row>
    <row r="62162" spans="4:4" x14ac:dyDescent="0.2">
      <c r="D62162" s="343"/>
    </row>
    <row r="62163" spans="4:4" x14ac:dyDescent="0.2">
      <c r="D62163" s="343"/>
    </row>
    <row r="62164" spans="4:4" x14ac:dyDescent="0.2">
      <c r="D62164" s="343"/>
    </row>
    <row r="62165" spans="4:4" x14ac:dyDescent="0.2">
      <c r="D62165" s="343"/>
    </row>
    <row r="62166" spans="4:4" x14ac:dyDescent="0.2">
      <c r="D62166" s="343"/>
    </row>
    <row r="62167" spans="4:4" x14ac:dyDescent="0.2">
      <c r="D62167" s="343"/>
    </row>
    <row r="62168" spans="4:4" x14ac:dyDescent="0.2">
      <c r="D62168" s="343"/>
    </row>
    <row r="62169" spans="4:4" x14ac:dyDescent="0.2">
      <c r="D62169" s="343"/>
    </row>
    <row r="62170" spans="4:4" x14ac:dyDescent="0.2">
      <c r="D62170" s="343"/>
    </row>
    <row r="62171" spans="4:4" x14ac:dyDescent="0.2">
      <c r="D62171" s="343"/>
    </row>
    <row r="62172" spans="4:4" x14ac:dyDescent="0.2">
      <c r="D62172" s="343"/>
    </row>
    <row r="62173" spans="4:4" x14ac:dyDescent="0.2">
      <c r="D62173" s="343"/>
    </row>
    <row r="62174" spans="4:4" x14ac:dyDescent="0.2">
      <c r="D62174" s="343"/>
    </row>
    <row r="62175" spans="4:4" x14ac:dyDescent="0.2">
      <c r="D62175" s="343"/>
    </row>
    <row r="62176" spans="4:4" x14ac:dyDescent="0.2">
      <c r="D62176" s="343"/>
    </row>
    <row r="62177" spans="4:4" x14ac:dyDescent="0.2">
      <c r="D62177" s="343"/>
    </row>
    <row r="62178" spans="4:4" x14ac:dyDescent="0.2">
      <c r="D62178" s="343"/>
    </row>
    <row r="62179" spans="4:4" x14ac:dyDescent="0.2">
      <c r="D62179" s="343"/>
    </row>
    <row r="62180" spans="4:4" x14ac:dyDescent="0.2">
      <c r="D62180" s="343"/>
    </row>
    <row r="62181" spans="4:4" x14ac:dyDescent="0.2">
      <c r="D62181" s="343"/>
    </row>
    <row r="62182" spans="4:4" x14ac:dyDescent="0.2">
      <c r="D62182" s="343"/>
    </row>
    <row r="62183" spans="4:4" x14ac:dyDescent="0.2">
      <c r="D62183" s="343"/>
    </row>
    <row r="62184" spans="4:4" x14ac:dyDescent="0.2">
      <c r="D62184" s="343"/>
    </row>
    <row r="62185" spans="4:4" x14ac:dyDescent="0.2">
      <c r="D62185" s="343"/>
    </row>
    <row r="62186" spans="4:4" x14ac:dyDescent="0.2">
      <c r="D62186" s="343"/>
    </row>
    <row r="62187" spans="4:4" x14ac:dyDescent="0.2">
      <c r="D62187" s="343"/>
    </row>
    <row r="62188" spans="4:4" x14ac:dyDescent="0.2">
      <c r="D62188" s="343"/>
    </row>
    <row r="62189" spans="4:4" x14ac:dyDescent="0.2">
      <c r="D62189" s="343"/>
    </row>
    <row r="62190" spans="4:4" x14ac:dyDescent="0.2">
      <c r="D62190" s="343"/>
    </row>
    <row r="62191" spans="4:4" x14ac:dyDescent="0.2">
      <c r="D62191" s="343"/>
    </row>
    <row r="62192" spans="4:4" x14ac:dyDescent="0.2">
      <c r="D62192" s="343"/>
    </row>
    <row r="62193" spans="4:4" x14ac:dyDescent="0.2">
      <c r="D62193" s="343"/>
    </row>
    <row r="62194" spans="4:4" x14ac:dyDescent="0.2">
      <c r="D62194" s="343"/>
    </row>
    <row r="62195" spans="4:4" x14ac:dyDescent="0.2">
      <c r="D62195" s="343"/>
    </row>
    <row r="62196" spans="4:4" x14ac:dyDescent="0.2">
      <c r="D62196" s="343"/>
    </row>
    <row r="62197" spans="4:4" x14ac:dyDescent="0.2">
      <c r="D62197" s="343"/>
    </row>
    <row r="62198" spans="4:4" x14ac:dyDescent="0.2">
      <c r="D62198" s="343"/>
    </row>
    <row r="62199" spans="4:4" x14ac:dyDescent="0.2">
      <c r="D62199" s="343"/>
    </row>
    <row r="62200" spans="4:4" x14ac:dyDescent="0.2">
      <c r="D62200" s="343"/>
    </row>
    <row r="62201" spans="4:4" x14ac:dyDescent="0.2">
      <c r="D62201" s="343"/>
    </row>
    <row r="62202" spans="4:4" x14ac:dyDescent="0.2">
      <c r="D62202" s="343"/>
    </row>
    <row r="62203" spans="4:4" x14ac:dyDescent="0.2">
      <c r="D62203" s="343"/>
    </row>
    <row r="62204" spans="4:4" x14ac:dyDescent="0.2">
      <c r="D62204" s="343"/>
    </row>
    <row r="62205" spans="4:4" x14ac:dyDescent="0.2">
      <c r="D62205" s="343"/>
    </row>
    <row r="62206" spans="4:4" x14ac:dyDescent="0.2">
      <c r="D62206" s="343"/>
    </row>
    <row r="62207" spans="4:4" x14ac:dyDescent="0.2">
      <c r="D62207" s="343"/>
    </row>
    <row r="62208" spans="4:4" x14ac:dyDescent="0.2">
      <c r="D62208" s="343"/>
    </row>
    <row r="62209" spans="4:4" x14ac:dyDescent="0.2">
      <c r="D62209" s="343"/>
    </row>
    <row r="62210" spans="4:4" x14ac:dyDescent="0.2">
      <c r="D62210" s="343"/>
    </row>
    <row r="62211" spans="4:4" x14ac:dyDescent="0.2">
      <c r="D62211" s="343"/>
    </row>
    <row r="62212" spans="4:4" x14ac:dyDescent="0.2">
      <c r="D62212" s="343"/>
    </row>
    <row r="62213" spans="4:4" x14ac:dyDescent="0.2">
      <c r="D62213" s="343"/>
    </row>
    <row r="62214" spans="4:4" x14ac:dyDescent="0.2">
      <c r="D62214" s="343"/>
    </row>
    <row r="62215" spans="4:4" x14ac:dyDescent="0.2">
      <c r="D62215" s="343"/>
    </row>
    <row r="62216" spans="4:4" x14ac:dyDescent="0.2">
      <c r="D62216" s="343"/>
    </row>
    <row r="62217" spans="4:4" x14ac:dyDescent="0.2">
      <c r="D62217" s="343"/>
    </row>
    <row r="62218" spans="4:4" x14ac:dyDescent="0.2">
      <c r="D62218" s="343"/>
    </row>
    <row r="62219" spans="4:4" x14ac:dyDescent="0.2">
      <c r="D62219" s="343"/>
    </row>
    <row r="62220" spans="4:4" x14ac:dyDescent="0.2">
      <c r="D62220" s="343"/>
    </row>
    <row r="62221" spans="4:4" x14ac:dyDescent="0.2">
      <c r="D62221" s="343"/>
    </row>
    <row r="62222" spans="4:4" x14ac:dyDescent="0.2">
      <c r="D62222" s="343"/>
    </row>
    <row r="62223" spans="4:4" x14ac:dyDescent="0.2">
      <c r="D62223" s="343"/>
    </row>
    <row r="62224" spans="4:4" x14ac:dyDescent="0.2">
      <c r="D62224" s="343"/>
    </row>
    <row r="62225" spans="4:4" x14ac:dyDescent="0.2">
      <c r="D62225" s="343"/>
    </row>
    <row r="62226" spans="4:4" x14ac:dyDescent="0.2">
      <c r="D62226" s="343"/>
    </row>
    <row r="62227" spans="4:4" x14ac:dyDescent="0.2">
      <c r="D62227" s="343"/>
    </row>
    <row r="62228" spans="4:4" x14ac:dyDescent="0.2">
      <c r="D62228" s="343"/>
    </row>
    <row r="62229" spans="4:4" x14ac:dyDescent="0.2">
      <c r="D62229" s="343"/>
    </row>
    <row r="62230" spans="4:4" x14ac:dyDescent="0.2">
      <c r="D62230" s="343"/>
    </row>
    <row r="62231" spans="4:4" x14ac:dyDescent="0.2">
      <c r="D62231" s="343"/>
    </row>
    <row r="62232" spans="4:4" x14ac:dyDescent="0.2">
      <c r="D62232" s="343"/>
    </row>
    <row r="62233" spans="4:4" x14ac:dyDescent="0.2">
      <c r="D62233" s="343"/>
    </row>
    <row r="62234" spans="4:4" x14ac:dyDescent="0.2">
      <c r="D62234" s="343"/>
    </row>
    <row r="62235" spans="4:4" x14ac:dyDescent="0.2">
      <c r="D62235" s="343"/>
    </row>
    <row r="62236" spans="4:4" x14ac:dyDescent="0.2">
      <c r="D62236" s="343"/>
    </row>
    <row r="62237" spans="4:4" x14ac:dyDescent="0.2">
      <c r="D62237" s="343"/>
    </row>
    <row r="62238" spans="4:4" x14ac:dyDescent="0.2">
      <c r="D62238" s="343"/>
    </row>
    <row r="62239" spans="4:4" x14ac:dyDescent="0.2">
      <c r="D62239" s="343"/>
    </row>
    <row r="62240" spans="4:4" x14ac:dyDescent="0.2">
      <c r="D62240" s="343"/>
    </row>
    <row r="62241" spans="4:4" x14ac:dyDescent="0.2">
      <c r="D62241" s="343"/>
    </row>
    <row r="62242" spans="4:4" x14ac:dyDescent="0.2">
      <c r="D62242" s="343"/>
    </row>
    <row r="62243" spans="4:4" x14ac:dyDescent="0.2">
      <c r="D62243" s="343"/>
    </row>
    <row r="62244" spans="4:4" x14ac:dyDescent="0.2">
      <c r="D62244" s="343"/>
    </row>
    <row r="62245" spans="4:4" x14ac:dyDescent="0.2">
      <c r="D62245" s="343"/>
    </row>
    <row r="62246" spans="4:4" x14ac:dyDescent="0.2">
      <c r="D62246" s="343"/>
    </row>
    <row r="62247" spans="4:4" x14ac:dyDescent="0.2">
      <c r="D62247" s="343"/>
    </row>
    <row r="62248" spans="4:4" x14ac:dyDescent="0.2">
      <c r="D62248" s="343"/>
    </row>
    <row r="62249" spans="4:4" x14ac:dyDescent="0.2">
      <c r="D62249" s="343"/>
    </row>
    <row r="62250" spans="4:4" x14ac:dyDescent="0.2">
      <c r="D62250" s="343"/>
    </row>
    <row r="62251" spans="4:4" x14ac:dyDescent="0.2">
      <c r="D62251" s="343"/>
    </row>
    <row r="62252" spans="4:4" x14ac:dyDescent="0.2">
      <c r="D62252" s="343"/>
    </row>
    <row r="62253" spans="4:4" x14ac:dyDescent="0.2">
      <c r="D62253" s="343"/>
    </row>
    <row r="62254" spans="4:4" x14ac:dyDescent="0.2">
      <c r="D62254" s="343"/>
    </row>
    <row r="62255" spans="4:4" x14ac:dyDescent="0.2">
      <c r="D62255" s="343"/>
    </row>
    <row r="62256" spans="4:4" x14ac:dyDescent="0.2">
      <c r="D62256" s="343"/>
    </row>
    <row r="62257" spans="4:4" x14ac:dyDescent="0.2">
      <c r="D62257" s="343"/>
    </row>
    <row r="62258" spans="4:4" x14ac:dyDescent="0.2">
      <c r="D62258" s="343"/>
    </row>
    <row r="62259" spans="4:4" x14ac:dyDescent="0.2">
      <c r="D62259" s="343"/>
    </row>
    <row r="62260" spans="4:4" x14ac:dyDescent="0.2">
      <c r="D62260" s="343"/>
    </row>
    <row r="62261" spans="4:4" x14ac:dyDescent="0.2">
      <c r="D62261" s="343"/>
    </row>
    <row r="62262" spans="4:4" x14ac:dyDescent="0.2">
      <c r="D62262" s="343"/>
    </row>
    <row r="62263" spans="4:4" x14ac:dyDescent="0.2">
      <c r="D62263" s="343"/>
    </row>
    <row r="62264" spans="4:4" x14ac:dyDescent="0.2">
      <c r="D62264" s="343"/>
    </row>
    <row r="62265" spans="4:4" x14ac:dyDescent="0.2">
      <c r="D62265" s="343"/>
    </row>
    <row r="62266" spans="4:4" x14ac:dyDescent="0.2">
      <c r="D62266" s="343"/>
    </row>
    <row r="62267" spans="4:4" x14ac:dyDescent="0.2">
      <c r="D62267" s="343"/>
    </row>
    <row r="62268" spans="4:4" x14ac:dyDescent="0.2">
      <c r="D62268" s="343"/>
    </row>
    <row r="62269" spans="4:4" x14ac:dyDescent="0.2">
      <c r="D62269" s="343"/>
    </row>
    <row r="62270" spans="4:4" x14ac:dyDescent="0.2">
      <c r="D62270" s="343"/>
    </row>
    <row r="62271" spans="4:4" x14ac:dyDescent="0.2">
      <c r="D62271" s="343"/>
    </row>
    <row r="62272" spans="4:4" x14ac:dyDescent="0.2">
      <c r="D62272" s="343"/>
    </row>
    <row r="62273" spans="4:4" x14ac:dyDescent="0.2">
      <c r="D62273" s="343"/>
    </row>
    <row r="62274" spans="4:4" x14ac:dyDescent="0.2">
      <c r="D62274" s="343"/>
    </row>
    <row r="62275" spans="4:4" x14ac:dyDescent="0.2">
      <c r="D62275" s="343"/>
    </row>
    <row r="62276" spans="4:4" x14ac:dyDescent="0.2">
      <c r="D62276" s="343"/>
    </row>
    <row r="62277" spans="4:4" x14ac:dyDescent="0.2">
      <c r="D62277" s="343"/>
    </row>
    <row r="62278" spans="4:4" x14ac:dyDescent="0.2">
      <c r="D62278" s="343"/>
    </row>
    <row r="62279" spans="4:4" x14ac:dyDescent="0.2">
      <c r="D62279" s="343"/>
    </row>
    <row r="62280" spans="4:4" x14ac:dyDescent="0.2">
      <c r="D62280" s="343"/>
    </row>
    <row r="62281" spans="4:4" x14ac:dyDescent="0.2">
      <c r="D62281" s="343"/>
    </row>
    <row r="62282" spans="4:4" x14ac:dyDescent="0.2">
      <c r="D62282" s="343"/>
    </row>
    <row r="62283" spans="4:4" x14ac:dyDescent="0.2">
      <c r="D62283" s="343"/>
    </row>
    <row r="62284" spans="4:4" x14ac:dyDescent="0.2">
      <c r="D62284" s="343"/>
    </row>
    <row r="62285" spans="4:4" x14ac:dyDescent="0.2">
      <c r="D62285" s="343"/>
    </row>
    <row r="62286" spans="4:4" x14ac:dyDescent="0.2">
      <c r="D62286" s="343"/>
    </row>
    <row r="62287" spans="4:4" x14ac:dyDescent="0.2">
      <c r="D62287" s="343"/>
    </row>
    <row r="62288" spans="4:4" x14ac:dyDescent="0.2">
      <c r="D62288" s="343"/>
    </row>
    <row r="62289" spans="4:4" x14ac:dyDescent="0.2">
      <c r="D62289" s="343"/>
    </row>
    <row r="62290" spans="4:4" x14ac:dyDescent="0.2">
      <c r="D62290" s="343"/>
    </row>
    <row r="62291" spans="4:4" x14ac:dyDescent="0.2">
      <c r="D62291" s="343"/>
    </row>
    <row r="62292" spans="4:4" x14ac:dyDescent="0.2">
      <c r="D62292" s="343"/>
    </row>
    <row r="62293" spans="4:4" x14ac:dyDescent="0.2">
      <c r="D62293" s="343"/>
    </row>
    <row r="62294" spans="4:4" x14ac:dyDescent="0.2">
      <c r="D62294" s="343"/>
    </row>
    <row r="62295" spans="4:4" x14ac:dyDescent="0.2">
      <c r="D62295" s="343"/>
    </row>
    <row r="62296" spans="4:4" x14ac:dyDescent="0.2">
      <c r="D62296" s="343"/>
    </row>
    <row r="62297" spans="4:4" x14ac:dyDescent="0.2">
      <c r="D62297" s="343"/>
    </row>
    <row r="62298" spans="4:4" x14ac:dyDescent="0.2">
      <c r="D62298" s="343"/>
    </row>
    <row r="62299" spans="4:4" x14ac:dyDescent="0.2">
      <c r="D62299" s="343"/>
    </row>
    <row r="62300" spans="4:4" x14ac:dyDescent="0.2">
      <c r="D62300" s="343"/>
    </row>
    <row r="62301" spans="4:4" x14ac:dyDescent="0.2">
      <c r="D62301" s="343"/>
    </row>
    <row r="62302" spans="4:4" x14ac:dyDescent="0.2">
      <c r="D62302" s="343"/>
    </row>
    <row r="62303" spans="4:4" x14ac:dyDescent="0.2">
      <c r="D62303" s="343"/>
    </row>
    <row r="62304" spans="4:4" x14ac:dyDescent="0.2">
      <c r="D62304" s="343"/>
    </row>
    <row r="62305" spans="4:4" x14ac:dyDescent="0.2">
      <c r="D62305" s="343"/>
    </row>
    <row r="62306" spans="4:4" x14ac:dyDescent="0.2">
      <c r="D62306" s="343"/>
    </row>
    <row r="62307" spans="4:4" x14ac:dyDescent="0.2">
      <c r="D62307" s="343"/>
    </row>
    <row r="62308" spans="4:4" x14ac:dyDescent="0.2">
      <c r="D62308" s="343"/>
    </row>
    <row r="62309" spans="4:4" x14ac:dyDescent="0.2">
      <c r="D62309" s="343"/>
    </row>
    <row r="62310" spans="4:4" x14ac:dyDescent="0.2">
      <c r="D62310" s="343"/>
    </row>
    <row r="62311" spans="4:4" x14ac:dyDescent="0.2">
      <c r="D62311" s="343"/>
    </row>
    <row r="62312" spans="4:4" x14ac:dyDescent="0.2">
      <c r="D62312" s="343"/>
    </row>
    <row r="62313" spans="4:4" x14ac:dyDescent="0.2">
      <c r="D62313" s="343"/>
    </row>
    <row r="62314" spans="4:4" x14ac:dyDescent="0.2">
      <c r="D62314" s="343"/>
    </row>
    <row r="62315" spans="4:4" x14ac:dyDescent="0.2">
      <c r="D62315" s="343"/>
    </row>
    <row r="62316" spans="4:4" x14ac:dyDescent="0.2">
      <c r="D62316" s="343"/>
    </row>
    <row r="62317" spans="4:4" x14ac:dyDescent="0.2">
      <c r="D62317" s="343"/>
    </row>
    <row r="62318" spans="4:4" x14ac:dyDescent="0.2">
      <c r="D62318" s="343"/>
    </row>
    <row r="62319" spans="4:4" x14ac:dyDescent="0.2">
      <c r="D62319" s="343"/>
    </row>
    <row r="62320" spans="4:4" x14ac:dyDescent="0.2">
      <c r="D62320" s="343"/>
    </row>
    <row r="62321" spans="4:4" x14ac:dyDescent="0.2">
      <c r="D62321" s="343"/>
    </row>
    <row r="62322" spans="4:4" x14ac:dyDescent="0.2">
      <c r="D62322" s="343"/>
    </row>
    <row r="62323" spans="4:4" x14ac:dyDescent="0.2">
      <c r="D62323" s="343"/>
    </row>
    <row r="62324" spans="4:4" x14ac:dyDescent="0.2">
      <c r="D62324" s="343"/>
    </row>
    <row r="62325" spans="4:4" x14ac:dyDescent="0.2">
      <c r="D62325" s="343"/>
    </row>
    <row r="62326" spans="4:4" x14ac:dyDescent="0.2">
      <c r="D62326" s="343"/>
    </row>
    <row r="62327" spans="4:4" x14ac:dyDescent="0.2">
      <c r="D62327" s="343"/>
    </row>
    <row r="62328" spans="4:4" x14ac:dyDescent="0.2">
      <c r="D62328" s="343"/>
    </row>
    <row r="62329" spans="4:4" x14ac:dyDescent="0.2">
      <c r="D62329" s="343"/>
    </row>
    <row r="62330" spans="4:4" x14ac:dyDescent="0.2">
      <c r="D62330" s="343"/>
    </row>
    <row r="62331" spans="4:4" x14ac:dyDescent="0.2">
      <c r="D62331" s="343"/>
    </row>
    <row r="62332" spans="4:4" x14ac:dyDescent="0.2">
      <c r="D62332" s="343"/>
    </row>
    <row r="62333" spans="4:4" x14ac:dyDescent="0.2">
      <c r="D62333" s="343"/>
    </row>
    <row r="62334" spans="4:4" x14ac:dyDescent="0.2">
      <c r="D62334" s="343"/>
    </row>
    <row r="62335" spans="4:4" x14ac:dyDescent="0.2">
      <c r="D62335" s="343"/>
    </row>
    <row r="62336" spans="4:4" x14ac:dyDescent="0.2">
      <c r="D62336" s="343"/>
    </row>
    <row r="62337" spans="4:4" x14ac:dyDescent="0.2">
      <c r="D62337" s="343"/>
    </row>
    <row r="62338" spans="4:4" x14ac:dyDescent="0.2">
      <c r="D62338" s="343"/>
    </row>
    <row r="62339" spans="4:4" x14ac:dyDescent="0.2">
      <c r="D62339" s="343"/>
    </row>
    <row r="62340" spans="4:4" x14ac:dyDescent="0.2">
      <c r="D62340" s="343"/>
    </row>
    <row r="62341" spans="4:4" x14ac:dyDescent="0.2">
      <c r="D62341" s="343"/>
    </row>
    <row r="62342" spans="4:4" x14ac:dyDescent="0.2">
      <c r="D62342" s="343"/>
    </row>
    <row r="62343" spans="4:4" x14ac:dyDescent="0.2">
      <c r="D62343" s="343"/>
    </row>
    <row r="62344" spans="4:4" x14ac:dyDescent="0.2">
      <c r="D62344" s="343"/>
    </row>
    <row r="62345" spans="4:4" x14ac:dyDescent="0.2">
      <c r="D62345" s="343"/>
    </row>
    <row r="62346" spans="4:4" x14ac:dyDescent="0.2">
      <c r="D62346" s="343"/>
    </row>
    <row r="62347" spans="4:4" x14ac:dyDescent="0.2">
      <c r="D62347" s="343"/>
    </row>
    <row r="62348" spans="4:4" x14ac:dyDescent="0.2">
      <c r="D62348" s="343"/>
    </row>
    <row r="62349" spans="4:4" x14ac:dyDescent="0.2">
      <c r="D62349" s="343"/>
    </row>
    <row r="62350" spans="4:4" x14ac:dyDescent="0.2">
      <c r="D62350" s="343"/>
    </row>
    <row r="62351" spans="4:4" x14ac:dyDescent="0.2">
      <c r="D62351" s="343"/>
    </row>
    <row r="62352" spans="4:4" x14ac:dyDescent="0.2">
      <c r="D62352" s="343"/>
    </row>
    <row r="62353" spans="4:4" x14ac:dyDescent="0.2">
      <c r="D62353" s="343"/>
    </row>
    <row r="62354" spans="4:4" x14ac:dyDescent="0.2">
      <c r="D62354" s="343"/>
    </row>
    <row r="62355" spans="4:4" x14ac:dyDescent="0.2">
      <c r="D62355" s="343"/>
    </row>
    <row r="62356" spans="4:4" x14ac:dyDescent="0.2">
      <c r="D62356" s="343"/>
    </row>
    <row r="62357" spans="4:4" x14ac:dyDescent="0.2">
      <c r="D62357" s="343"/>
    </row>
    <row r="62358" spans="4:4" x14ac:dyDescent="0.2">
      <c r="D62358" s="343"/>
    </row>
    <row r="62359" spans="4:4" x14ac:dyDescent="0.2">
      <c r="D62359" s="343"/>
    </row>
    <row r="62360" spans="4:4" x14ac:dyDescent="0.2">
      <c r="D62360" s="343"/>
    </row>
    <row r="62361" spans="4:4" x14ac:dyDescent="0.2">
      <c r="D62361" s="343"/>
    </row>
    <row r="62362" spans="4:4" x14ac:dyDescent="0.2">
      <c r="D62362" s="343"/>
    </row>
    <row r="62363" spans="4:4" x14ac:dyDescent="0.2">
      <c r="D62363" s="343"/>
    </row>
    <row r="62364" spans="4:4" x14ac:dyDescent="0.2">
      <c r="D62364" s="343"/>
    </row>
    <row r="62365" spans="4:4" x14ac:dyDescent="0.2">
      <c r="D62365" s="343"/>
    </row>
    <row r="62366" spans="4:4" x14ac:dyDescent="0.2">
      <c r="D62366" s="343"/>
    </row>
    <row r="62367" spans="4:4" x14ac:dyDescent="0.2">
      <c r="D62367" s="343"/>
    </row>
    <row r="62368" spans="4:4" x14ac:dyDescent="0.2">
      <c r="D62368" s="343"/>
    </row>
    <row r="62369" spans="4:4" x14ac:dyDescent="0.2">
      <c r="D62369" s="343"/>
    </row>
    <row r="62370" spans="4:4" x14ac:dyDescent="0.2">
      <c r="D62370" s="343"/>
    </row>
    <row r="62371" spans="4:4" x14ac:dyDescent="0.2">
      <c r="D62371" s="343"/>
    </row>
    <row r="62372" spans="4:4" x14ac:dyDescent="0.2">
      <c r="D62372" s="343"/>
    </row>
    <row r="62373" spans="4:4" x14ac:dyDescent="0.2">
      <c r="D62373" s="343"/>
    </row>
    <row r="62374" spans="4:4" x14ac:dyDescent="0.2">
      <c r="D62374" s="343"/>
    </row>
    <row r="62375" spans="4:4" x14ac:dyDescent="0.2">
      <c r="D62375" s="343"/>
    </row>
    <row r="62376" spans="4:4" x14ac:dyDescent="0.2">
      <c r="D62376" s="343"/>
    </row>
    <row r="62377" spans="4:4" x14ac:dyDescent="0.2">
      <c r="D62377" s="343"/>
    </row>
    <row r="62378" spans="4:4" x14ac:dyDescent="0.2">
      <c r="D62378" s="343"/>
    </row>
    <row r="62379" spans="4:4" x14ac:dyDescent="0.2">
      <c r="D62379" s="343"/>
    </row>
    <row r="62380" spans="4:4" x14ac:dyDescent="0.2">
      <c r="D62380" s="343"/>
    </row>
    <row r="62381" spans="4:4" x14ac:dyDescent="0.2">
      <c r="D62381" s="343"/>
    </row>
    <row r="62382" spans="4:4" x14ac:dyDescent="0.2">
      <c r="D62382" s="343"/>
    </row>
    <row r="62383" spans="4:4" x14ac:dyDescent="0.2">
      <c r="D62383" s="343"/>
    </row>
    <row r="62384" spans="4:4" x14ac:dyDescent="0.2">
      <c r="D62384" s="343"/>
    </row>
    <row r="62385" spans="4:4" x14ac:dyDescent="0.2">
      <c r="D62385" s="343"/>
    </row>
    <row r="62386" spans="4:4" x14ac:dyDescent="0.2">
      <c r="D62386" s="343"/>
    </row>
    <row r="62387" spans="4:4" x14ac:dyDescent="0.2">
      <c r="D62387" s="343"/>
    </row>
    <row r="62388" spans="4:4" x14ac:dyDescent="0.2">
      <c r="D62388" s="343"/>
    </row>
    <row r="62389" spans="4:4" x14ac:dyDescent="0.2">
      <c r="D62389" s="343"/>
    </row>
    <row r="62390" spans="4:4" x14ac:dyDescent="0.2">
      <c r="D62390" s="343"/>
    </row>
    <row r="62391" spans="4:4" x14ac:dyDescent="0.2">
      <c r="D62391" s="343"/>
    </row>
    <row r="62392" spans="4:4" x14ac:dyDescent="0.2">
      <c r="D62392" s="343"/>
    </row>
    <row r="62393" spans="4:4" x14ac:dyDescent="0.2">
      <c r="D62393" s="343"/>
    </row>
    <row r="62394" spans="4:4" x14ac:dyDescent="0.2">
      <c r="D62394" s="343"/>
    </row>
    <row r="62395" spans="4:4" x14ac:dyDescent="0.2">
      <c r="D62395" s="343"/>
    </row>
    <row r="62396" spans="4:4" x14ac:dyDescent="0.2">
      <c r="D62396" s="343"/>
    </row>
    <row r="62397" spans="4:4" x14ac:dyDescent="0.2">
      <c r="D62397" s="343"/>
    </row>
    <row r="62398" spans="4:4" x14ac:dyDescent="0.2">
      <c r="D62398" s="343"/>
    </row>
    <row r="62399" spans="4:4" x14ac:dyDescent="0.2">
      <c r="D62399" s="343"/>
    </row>
    <row r="62400" spans="4:4" x14ac:dyDescent="0.2">
      <c r="D62400" s="343"/>
    </row>
    <row r="62401" spans="4:4" x14ac:dyDescent="0.2">
      <c r="D62401" s="343"/>
    </row>
    <row r="62402" spans="4:4" x14ac:dyDescent="0.2">
      <c r="D62402" s="343"/>
    </row>
    <row r="62403" spans="4:4" x14ac:dyDescent="0.2">
      <c r="D62403" s="343"/>
    </row>
    <row r="62404" spans="4:4" x14ac:dyDescent="0.2">
      <c r="D62404" s="343"/>
    </row>
    <row r="62405" spans="4:4" x14ac:dyDescent="0.2">
      <c r="D62405" s="343"/>
    </row>
    <row r="62406" spans="4:4" x14ac:dyDescent="0.2">
      <c r="D62406" s="343"/>
    </row>
    <row r="62407" spans="4:4" x14ac:dyDescent="0.2">
      <c r="D62407" s="343"/>
    </row>
    <row r="62408" spans="4:4" x14ac:dyDescent="0.2">
      <c r="D62408" s="343"/>
    </row>
    <row r="62409" spans="4:4" x14ac:dyDescent="0.2">
      <c r="D62409" s="343"/>
    </row>
    <row r="62410" spans="4:4" x14ac:dyDescent="0.2">
      <c r="D62410" s="343"/>
    </row>
    <row r="62411" spans="4:4" x14ac:dyDescent="0.2">
      <c r="D62411" s="343"/>
    </row>
    <row r="62412" spans="4:4" x14ac:dyDescent="0.2">
      <c r="D62412" s="343"/>
    </row>
    <row r="62413" spans="4:4" x14ac:dyDescent="0.2">
      <c r="D62413" s="343"/>
    </row>
    <row r="62414" spans="4:4" x14ac:dyDescent="0.2">
      <c r="D62414" s="343"/>
    </row>
    <row r="62415" spans="4:4" x14ac:dyDescent="0.2">
      <c r="D62415" s="343"/>
    </row>
    <row r="62416" spans="4:4" x14ac:dyDescent="0.2">
      <c r="D62416" s="343"/>
    </row>
    <row r="62417" spans="4:4" x14ac:dyDescent="0.2">
      <c r="D62417" s="343"/>
    </row>
    <row r="62418" spans="4:4" x14ac:dyDescent="0.2">
      <c r="D62418" s="343"/>
    </row>
    <row r="62419" spans="4:4" x14ac:dyDescent="0.2">
      <c r="D62419" s="343"/>
    </row>
    <row r="62420" spans="4:4" x14ac:dyDescent="0.2">
      <c r="D62420" s="343"/>
    </row>
    <row r="62421" spans="4:4" x14ac:dyDescent="0.2">
      <c r="D62421" s="343"/>
    </row>
    <row r="62422" spans="4:4" x14ac:dyDescent="0.2">
      <c r="D62422" s="343"/>
    </row>
    <row r="62423" spans="4:4" x14ac:dyDescent="0.2">
      <c r="D62423" s="343"/>
    </row>
    <row r="62424" spans="4:4" x14ac:dyDescent="0.2">
      <c r="D62424" s="343"/>
    </row>
    <row r="62425" spans="4:4" x14ac:dyDescent="0.2">
      <c r="D62425" s="343"/>
    </row>
    <row r="62426" spans="4:4" x14ac:dyDescent="0.2">
      <c r="D62426" s="343"/>
    </row>
    <row r="62427" spans="4:4" x14ac:dyDescent="0.2">
      <c r="D62427" s="343"/>
    </row>
    <row r="62428" spans="4:4" x14ac:dyDescent="0.2">
      <c r="D62428" s="343"/>
    </row>
    <row r="62429" spans="4:4" x14ac:dyDescent="0.2">
      <c r="D62429" s="343"/>
    </row>
    <row r="62430" spans="4:4" x14ac:dyDescent="0.2">
      <c r="D62430" s="343"/>
    </row>
    <row r="62431" spans="4:4" x14ac:dyDescent="0.2">
      <c r="D62431" s="343"/>
    </row>
    <row r="62432" spans="4:4" x14ac:dyDescent="0.2">
      <c r="D62432" s="343"/>
    </row>
    <row r="62433" spans="4:4" x14ac:dyDescent="0.2">
      <c r="D62433" s="343"/>
    </row>
    <row r="62434" spans="4:4" x14ac:dyDescent="0.2">
      <c r="D62434" s="343"/>
    </row>
    <row r="62435" spans="4:4" x14ac:dyDescent="0.2">
      <c r="D62435" s="343"/>
    </row>
    <row r="62436" spans="4:4" x14ac:dyDescent="0.2">
      <c r="D62436" s="343"/>
    </row>
    <row r="62437" spans="4:4" x14ac:dyDescent="0.2">
      <c r="D62437" s="343"/>
    </row>
    <row r="62438" spans="4:4" x14ac:dyDescent="0.2">
      <c r="D62438" s="343"/>
    </row>
    <row r="62439" spans="4:4" x14ac:dyDescent="0.2">
      <c r="D62439" s="343"/>
    </row>
    <row r="62440" spans="4:4" x14ac:dyDescent="0.2">
      <c r="D62440" s="343"/>
    </row>
    <row r="62441" spans="4:4" x14ac:dyDescent="0.2">
      <c r="D62441" s="343"/>
    </row>
    <row r="62442" spans="4:4" x14ac:dyDescent="0.2">
      <c r="D62442" s="343"/>
    </row>
    <row r="62443" spans="4:4" x14ac:dyDescent="0.2">
      <c r="D62443" s="343"/>
    </row>
    <row r="62444" spans="4:4" x14ac:dyDescent="0.2">
      <c r="D62444" s="343"/>
    </row>
    <row r="62445" spans="4:4" x14ac:dyDescent="0.2">
      <c r="D62445" s="343"/>
    </row>
    <row r="62446" spans="4:4" x14ac:dyDescent="0.2">
      <c r="D62446" s="343"/>
    </row>
    <row r="62447" spans="4:4" x14ac:dyDescent="0.2">
      <c r="D62447" s="343"/>
    </row>
    <row r="62448" spans="4:4" x14ac:dyDescent="0.2">
      <c r="D62448" s="343"/>
    </row>
    <row r="62449" spans="4:4" x14ac:dyDescent="0.2">
      <c r="D62449" s="343"/>
    </row>
    <row r="62450" spans="4:4" x14ac:dyDescent="0.2">
      <c r="D62450" s="343"/>
    </row>
    <row r="62451" spans="4:4" x14ac:dyDescent="0.2">
      <c r="D62451" s="343"/>
    </row>
    <row r="62452" spans="4:4" x14ac:dyDescent="0.2">
      <c r="D62452" s="343"/>
    </row>
    <row r="62453" spans="4:4" x14ac:dyDescent="0.2">
      <c r="D62453" s="343"/>
    </row>
    <row r="62454" spans="4:4" x14ac:dyDescent="0.2">
      <c r="D62454" s="343"/>
    </row>
    <row r="62455" spans="4:4" x14ac:dyDescent="0.2">
      <c r="D62455" s="343"/>
    </row>
    <row r="62456" spans="4:4" x14ac:dyDescent="0.2">
      <c r="D62456" s="343"/>
    </row>
    <row r="62457" spans="4:4" x14ac:dyDescent="0.2">
      <c r="D62457" s="343"/>
    </row>
    <row r="62458" spans="4:4" x14ac:dyDescent="0.2">
      <c r="D62458" s="343"/>
    </row>
    <row r="62459" spans="4:4" x14ac:dyDescent="0.2">
      <c r="D62459" s="343"/>
    </row>
    <row r="62460" spans="4:4" x14ac:dyDescent="0.2">
      <c r="D62460" s="343"/>
    </row>
    <row r="62461" spans="4:4" x14ac:dyDescent="0.2">
      <c r="D62461" s="343"/>
    </row>
    <row r="62462" spans="4:4" x14ac:dyDescent="0.2">
      <c r="D62462" s="343"/>
    </row>
    <row r="62463" spans="4:4" x14ac:dyDescent="0.2">
      <c r="D62463" s="343"/>
    </row>
    <row r="62464" spans="4:4" x14ac:dyDescent="0.2">
      <c r="D62464" s="343"/>
    </row>
    <row r="62465" spans="4:4" x14ac:dyDescent="0.2">
      <c r="D62465" s="343"/>
    </row>
    <row r="62466" spans="4:4" x14ac:dyDescent="0.2">
      <c r="D62466" s="343"/>
    </row>
    <row r="62467" spans="4:4" x14ac:dyDescent="0.2">
      <c r="D62467" s="343"/>
    </row>
    <row r="62468" spans="4:4" x14ac:dyDescent="0.2">
      <c r="D62468" s="343"/>
    </row>
    <row r="62469" spans="4:4" x14ac:dyDescent="0.2">
      <c r="D62469" s="343"/>
    </row>
    <row r="62470" spans="4:4" x14ac:dyDescent="0.2">
      <c r="D62470" s="343"/>
    </row>
    <row r="62471" spans="4:4" x14ac:dyDescent="0.2">
      <c r="D62471" s="343"/>
    </row>
    <row r="62472" spans="4:4" x14ac:dyDescent="0.2">
      <c r="D62472" s="343"/>
    </row>
    <row r="62473" spans="4:4" x14ac:dyDescent="0.2">
      <c r="D62473" s="343"/>
    </row>
    <row r="62474" spans="4:4" x14ac:dyDescent="0.2">
      <c r="D62474" s="343"/>
    </row>
    <row r="62475" spans="4:4" x14ac:dyDescent="0.2">
      <c r="D62475" s="343"/>
    </row>
    <row r="62476" spans="4:4" x14ac:dyDescent="0.2">
      <c r="D62476" s="343"/>
    </row>
    <row r="62477" spans="4:4" x14ac:dyDescent="0.2">
      <c r="D62477" s="343"/>
    </row>
    <row r="62478" spans="4:4" x14ac:dyDescent="0.2">
      <c r="D62478" s="343"/>
    </row>
    <row r="62479" spans="4:4" x14ac:dyDescent="0.2">
      <c r="D62479" s="343"/>
    </row>
    <row r="62480" spans="4:4" x14ac:dyDescent="0.2">
      <c r="D62480" s="343"/>
    </row>
    <row r="62481" spans="4:4" x14ac:dyDescent="0.2">
      <c r="D62481" s="343"/>
    </row>
    <row r="62482" spans="4:4" x14ac:dyDescent="0.2">
      <c r="D62482" s="343"/>
    </row>
    <row r="62483" spans="4:4" x14ac:dyDescent="0.2">
      <c r="D62483" s="343"/>
    </row>
    <row r="62484" spans="4:4" x14ac:dyDescent="0.2">
      <c r="D62484" s="343"/>
    </row>
    <row r="62485" spans="4:4" x14ac:dyDescent="0.2">
      <c r="D62485" s="343"/>
    </row>
    <row r="62486" spans="4:4" x14ac:dyDescent="0.2">
      <c r="D62486" s="343"/>
    </row>
    <row r="62487" spans="4:4" x14ac:dyDescent="0.2">
      <c r="D62487" s="343"/>
    </row>
    <row r="62488" spans="4:4" x14ac:dyDescent="0.2">
      <c r="D62488" s="343"/>
    </row>
    <row r="62489" spans="4:4" x14ac:dyDescent="0.2">
      <c r="D62489" s="343"/>
    </row>
    <row r="62490" spans="4:4" x14ac:dyDescent="0.2">
      <c r="D62490" s="343"/>
    </row>
    <row r="62491" spans="4:4" x14ac:dyDescent="0.2">
      <c r="D62491" s="343"/>
    </row>
    <row r="62492" spans="4:4" x14ac:dyDescent="0.2">
      <c r="D62492" s="343"/>
    </row>
    <row r="62493" spans="4:4" x14ac:dyDescent="0.2">
      <c r="D62493" s="343"/>
    </row>
    <row r="62494" spans="4:4" x14ac:dyDescent="0.2">
      <c r="D62494" s="343"/>
    </row>
    <row r="62495" spans="4:4" x14ac:dyDescent="0.2">
      <c r="D62495" s="343"/>
    </row>
    <row r="62496" spans="4:4" x14ac:dyDescent="0.2">
      <c r="D62496" s="343"/>
    </row>
    <row r="62497" spans="4:4" x14ac:dyDescent="0.2">
      <c r="D62497" s="343"/>
    </row>
    <row r="62498" spans="4:4" x14ac:dyDescent="0.2">
      <c r="D62498" s="343"/>
    </row>
    <row r="62499" spans="4:4" x14ac:dyDescent="0.2">
      <c r="D62499" s="343"/>
    </row>
    <row r="62500" spans="4:4" x14ac:dyDescent="0.2">
      <c r="D62500" s="343"/>
    </row>
    <row r="62501" spans="4:4" x14ac:dyDescent="0.2">
      <c r="D62501" s="343"/>
    </row>
    <row r="62502" spans="4:4" x14ac:dyDescent="0.2">
      <c r="D62502" s="343"/>
    </row>
    <row r="62503" spans="4:4" x14ac:dyDescent="0.2">
      <c r="D62503" s="343"/>
    </row>
    <row r="62504" spans="4:4" x14ac:dyDescent="0.2">
      <c r="D62504" s="343"/>
    </row>
    <row r="62505" spans="4:4" x14ac:dyDescent="0.2">
      <c r="D62505" s="343"/>
    </row>
    <row r="62506" spans="4:4" x14ac:dyDescent="0.2">
      <c r="D62506" s="343"/>
    </row>
    <row r="62507" spans="4:4" x14ac:dyDescent="0.2">
      <c r="D62507" s="343"/>
    </row>
    <row r="62508" spans="4:4" x14ac:dyDescent="0.2">
      <c r="D62508" s="343"/>
    </row>
    <row r="62509" spans="4:4" x14ac:dyDescent="0.2">
      <c r="D62509" s="343"/>
    </row>
    <row r="62510" spans="4:4" x14ac:dyDescent="0.2">
      <c r="D62510" s="343"/>
    </row>
    <row r="62511" spans="4:4" x14ac:dyDescent="0.2">
      <c r="D62511" s="343"/>
    </row>
    <row r="62512" spans="4:4" x14ac:dyDescent="0.2">
      <c r="D62512" s="343"/>
    </row>
    <row r="62513" spans="4:4" x14ac:dyDescent="0.2">
      <c r="D62513" s="343"/>
    </row>
    <row r="62514" spans="4:4" x14ac:dyDescent="0.2">
      <c r="D62514" s="343"/>
    </row>
    <row r="62515" spans="4:4" x14ac:dyDescent="0.2">
      <c r="D62515" s="343"/>
    </row>
    <row r="62516" spans="4:4" x14ac:dyDescent="0.2">
      <c r="D62516" s="343"/>
    </row>
    <row r="62517" spans="4:4" x14ac:dyDescent="0.2">
      <c r="D62517" s="343"/>
    </row>
    <row r="62518" spans="4:4" x14ac:dyDescent="0.2">
      <c r="D62518" s="343"/>
    </row>
    <row r="62519" spans="4:4" x14ac:dyDescent="0.2">
      <c r="D62519" s="343"/>
    </row>
    <row r="62520" spans="4:4" x14ac:dyDescent="0.2">
      <c r="D62520" s="343"/>
    </row>
    <row r="62521" spans="4:4" x14ac:dyDescent="0.2">
      <c r="D62521" s="343"/>
    </row>
    <row r="62522" spans="4:4" x14ac:dyDescent="0.2">
      <c r="D62522" s="343"/>
    </row>
    <row r="62523" spans="4:4" x14ac:dyDescent="0.2">
      <c r="D62523" s="343"/>
    </row>
    <row r="62524" spans="4:4" x14ac:dyDescent="0.2">
      <c r="D62524" s="343"/>
    </row>
    <row r="62525" spans="4:4" x14ac:dyDescent="0.2">
      <c r="D62525" s="343"/>
    </row>
    <row r="62526" spans="4:4" x14ac:dyDescent="0.2">
      <c r="D62526" s="343"/>
    </row>
    <row r="62527" spans="4:4" x14ac:dyDescent="0.2">
      <c r="D62527" s="343"/>
    </row>
    <row r="62528" spans="4:4" x14ac:dyDescent="0.2">
      <c r="D62528" s="343"/>
    </row>
    <row r="62529" spans="4:4" x14ac:dyDescent="0.2">
      <c r="D62529" s="343"/>
    </row>
    <row r="62530" spans="4:4" x14ac:dyDescent="0.2">
      <c r="D62530" s="343"/>
    </row>
    <row r="62531" spans="4:4" x14ac:dyDescent="0.2">
      <c r="D62531" s="343"/>
    </row>
    <row r="62532" spans="4:4" x14ac:dyDescent="0.2">
      <c r="D62532" s="343"/>
    </row>
    <row r="62533" spans="4:4" x14ac:dyDescent="0.2">
      <c r="D62533" s="343"/>
    </row>
    <row r="62534" spans="4:4" x14ac:dyDescent="0.2">
      <c r="D62534" s="343"/>
    </row>
    <row r="62535" spans="4:4" x14ac:dyDescent="0.2">
      <c r="D62535" s="343"/>
    </row>
    <row r="62536" spans="4:4" x14ac:dyDescent="0.2">
      <c r="D62536" s="343"/>
    </row>
    <row r="62537" spans="4:4" x14ac:dyDescent="0.2">
      <c r="D62537" s="343"/>
    </row>
    <row r="62538" spans="4:4" x14ac:dyDescent="0.2">
      <c r="D62538" s="343"/>
    </row>
    <row r="62539" spans="4:4" x14ac:dyDescent="0.2">
      <c r="D62539" s="343"/>
    </row>
    <row r="62540" spans="4:4" x14ac:dyDescent="0.2">
      <c r="D62540" s="343"/>
    </row>
    <row r="62541" spans="4:4" x14ac:dyDescent="0.2">
      <c r="D62541" s="343"/>
    </row>
    <row r="62542" spans="4:4" x14ac:dyDescent="0.2">
      <c r="D62542" s="343"/>
    </row>
    <row r="62543" spans="4:4" x14ac:dyDescent="0.2">
      <c r="D62543" s="343"/>
    </row>
    <row r="62544" spans="4:4" x14ac:dyDescent="0.2">
      <c r="D62544" s="343"/>
    </row>
    <row r="62545" spans="4:4" x14ac:dyDescent="0.2">
      <c r="D62545" s="343"/>
    </row>
    <row r="62546" spans="4:4" x14ac:dyDescent="0.2">
      <c r="D62546" s="343"/>
    </row>
    <row r="62547" spans="4:4" x14ac:dyDescent="0.2">
      <c r="D62547" s="343"/>
    </row>
    <row r="62548" spans="4:4" x14ac:dyDescent="0.2">
      <c r="D62548" s="343"/>
    </row>
    <row r="62549" spans="4:4" x14ac:dyDescent="0.2">
      <c r="D62549" s="343"/>
    </row>
    <row r="62550" spans="4:4" x14ac:dyDescent="0.2">
      <c r="D62550" s="343"/>
    </row>
    <row r="62551" spans="4:4" x14ac:dyDescent="0.2">
      <c r="D62551" s="343"/>
    </row>
    <row r="62552" spans="4:4" x14ac:dyDescent="0.2">
      <c r="D62552" s="343"/>
    </row>
    <row r="62553" spans="4:4" x14ac:dyDescent="0.2">
      <c r="D62553" s="343"/>
    </row>
    <row r="62554" spans="4:4" x14ac:dyDescent="0.2">
      <c r="D62554" s="343"/>
    </row>
    <row r="62555" spans="4:4" x14ac:dyDescent="0.2">
      <c r="D62555" s="343"/>
    </row>
    <row r="62556" spans="4:4" x14ac:dyDescent="0.2">
      <c r="D62556" s="343"/>
    </row>
    <row r="62557" spans="4:4" x14ac:dyDescent="0.2">
      <c r="D62557" s="343"/>
    </row>
    <row r="62558" spans="4:4" x14ac:dyDescent="0.2">
      <c r="D62558" s="343"/>
    </row>
    <row r="62559" spans="4:4" x14ac:dyDescent="0.2">
      <c r="D62559" s="343"/>
    </row>
    <row r="62560" spans="4:4" x14ac:dyDescent="0.2">
      <c r="D62560" s="343"/>
    </row>
    <row r="62561" spans="4:4" x14ac:dyDescent="0.2">
      <c r="D62561" s="343"/>
    </row>
    <row r="62562" spans="4:4" x14ac:dyDescent="0.2">
      <c r="D62562" s="343"/>
    </row>
    <row r="62563" spans="4:4" x14ac:dyDescent="0.2">
      <c r="D62563" s="343"/>
    </row>
    <row r="62564" spans="4:4" x14ac:dyDescent="0.2">
      <c r="D62564" s="343"/>
    </row>
    <row r="62565" spans="4:4" x14ac:dyDescent="0.2">
      <c r="D62565" s="343"/>
    </row>
    <row r="62566" spans="4:4" x14ac:dyDescent="0.2">
      <c r="D62566" s="343"/>
    </row>
    <row r="62567" spans="4:4" x14ac:dyDescent="0.2">
      <c r="D62567" s="343"/>
    </row>
    <row r="62568" spans="4:4" x14ac:dyDescent="0.2">
      <c r="D62568" s="343"/>
    </row>
    <row r="62569" spans="4:4" x14ac:dyDescent="0.2">
      <c r="D62569" s="343"/>
    </row>
    <row r="62570" spans="4:4" x14ac:dyDescent="0.2">
      <c r="D62570" s="343"/>
    </row>
    <row r="62571" spans="4:4" x14ac:dyDescent="0.2">
      <c r="D62571" s="343"/>
    </row>
    <row r="62572" spans="4:4" x14ac:dyDescent="0.2">
      <c r="D62572" s="343"/>
    </row>
    <row r="62573" spans="4:4" x14ac:dyDescent="0.2">
      <c r="D62573" s="343"/>
    </row>
    <row r="62574" spans="4:4" x14ac:dyDescent="0.2">
      <c r="D62574" s="343"/>
    </row>
    <row r="62575" spans="4:4" x14ac:dyDescent="0.2">
      <c r="D62575" s="343"/>
    </row>
    <row r="62576" spans="4:4" x14ac:dyDescent="0.2">
      <c r="D62576" s="343"/>
    </row>
    <row r="62577" spans="4:4" x14ac:dyDescent="0.2">
      <c r="D62577" s="343"/>
    </row>
    <row r="62578" spans="4:4" x14ac:dyDescent="0.2">
      <c r="D62578" s="343"/>
    </row>
    <row r="62579" spans="4:4" x14ac:dyDescent="0.2">
      <c r="D62579" s="343"/>
    </row>
    <row r="62580" spans="4:4" x14ac:dyDescent="0.2">
      <c r="D62580" s="343"/>
    </row>
    <row r="62581" spans="4:4" x14ac:dyDescent="0.2">
      <c r="D62581" s="343"/>
    </row>
    <row r="62582" spans="4:4" x14ac:dyDescent="0.2">
      <c r="D62582" s="343"/>
    </row>
    <row r="62583" spans="4:4" x14ac:dyDescent="0.2">
      <c r="D62583" s="343"/>
    </row>
    <row r="62584" spans="4:4" x14ac:dyDescent="0.2">
      <c r="D62584" s="343"/>
    </row>
    <row r="62585" spans="4:4" x14ac:dyDescent="0.2">
      <c r="D62585" s="343"/>
    </row>
    <row r="62586" spans="4:4" x14ac:dyDescent="0.2">
      <c r="D62586" s="343"/>
    </row>
    <row r="62587" spans="4:4" x14ac:dyDescent="0.2">
      <c r="D62587" s="343"/>
    </row>
    <row r="62588" spans="4:4" x14ac:dyDescent="0.2">
      <c r="D62588" s="343"/>
    </row>
    <row r="62589" spans="4:4" x14ac:dyDescent="0.2">
      <c r="D62589" s="343"/>
    </row>
    <row r="62590" spans="4:4" x14ac:dyDescent="0.2">
      <c r="D62590" s="343"/>
    </row>
    <row r="62591" spans="4:4" x14ac:dyDescent="0.2">
      <c r="D62591" s="343"/>
    </row>
    <row r="62592" spans="4:4" x14ac:dyDescent="0.2">
      <c r="D62592" s="343"/>
    </row>
    <row r="62593" spans="4:4" x14ac:dyDescent="0.2">
      <c r="D62593" s="343"/>
    </row>
    <row r="62594" spans="4:4" x14ac:dyDescent="0.2">
      <c r="D62594" s="343"/>
    </row>
    <row r="62595" spans="4:4" x14ac:dyDescent="0.2">
      <c r="D62595" s="343"/>
    </row>
    <row r="62596" spans="4:4" x14ac:dyDescent="0.2">
      <c r="D62596" s="343"/>
    </row>
    <row r="62597" spans="4:4" x14ac:dyDescent="0.2">
      <c r="D62597" s="343"/>
    </row>
    <row r="62598" spans="4:4" x14ac:dyDescent="0.2">
      <c r="D62598" s="343"/>
    </row>
    <row r="62599" spans="4:4" x14ac:dyDescent="0.2">
      <c r="D62599" s="343"/>
    </row>
    <row r="62600" spans="4:4" x14ac:dyDescent="0.2">
      <c r="D62600" s="343"/>
    </row>
    <row r="62601" spans="4:4" x14ac:dyDescent="0.2">
      <c r="D62601" s="343"/>
    </row>
    <row r="62602" spans="4:4" x14ac:dyDescent="0.2">
      <c r="D62602" s="343"/>
    </row>
    <row r="62603" spans="4:4" x14ac:dyDescent="0.2">
      <c r="D62603" s="343"/>
    </row>
    <row r="62604" spans="4:4" x14ac:dyDescent="0.2">
      <c r="D62604" s="343"/>
    </row>
    <row r="62605" spans="4:4" x14ac:dyDescent="0.2">
      <c r="D62605" s="343"/>
    </row>
    <row r="62606" spans="4:4" x14ac:dyDescent="0.2">
      <c r="D62606" s="343"/>
    </row>
    <row r="62607" spans="4:4" x14ac:dyDescent="0.2">
      <c r="D62607" s="343"/>
    </row>
    <row r="62608" spans="4:4" x14ac:dyDescent="0.2">
      <c r="D62608" s="343"/>
    </row>
    <row r="62609" spans="4:4" x14ac:dyDescent="0.2">
      <c r="D62609" s="343"/>
    </row>
    <row r="62610" spans="4:4" x14ac:dyDescent="0.2">
      <c r="D62610" s="343"/>
    </row>
    <row r="62611" spans="4:4" x14ac:dyDescent="0.2">
      <c r="D62611" s="343"/>
    </row>
    <row r="62612" spans="4:4" x14ac:dyDescent="0.2">
      <c r="D62612" s="343"/>
    </row>
    <row r="62613" spans="4:4" x14ac:dyDescent="0.2">
      <c r="D62613" s="343"/>
    </row>
    <row r="62614" spans="4:4" x14ac:dyDescent="0.2">
      <c r="D62614" s="343"/>
    </row>
    <row r="62615" spans="4:4" x14ac:dyDescent="0.2">
      <c r="D62615" s="343"/>
    </row>
    <row r="62616" spans="4:4" x14ac:dyDescent="0.2">
      <c r="D62616" s="343"/>
    </row>
    <row r="62617" spans="4:4" x14ac:dyDescent="0.2">
      <c r="D62617" s="343"/>
    </row>
    <row r="62618" spans="4:4" x14ac:dyDescent="0.2">
      <c r="D62618" s="343"/>
    </row>
    <row r="62619" spans="4:4" x14ac:dyDescent="0.2">
      <c r="D62619" s="343"/>
    </row>
    <row r="62620" spans="4:4" x14ac:dyDescent="0.2">
      <c r="D62620" s="343"/>
    </row>
    <row r="62621" spans="4:4" x14ac:dyDescent="0.2">
      <c r="D62621" s="343"/>
    </row>
    <row r="62622" spans="4:4" x14ac:dyDescent="0.2">
      <c r="D62622" s="343"/>
    </row>
    <row r="62623" spans="4:4" x14ac:dyDescent="0.2">
      <c r="D62623" s="343"/>
    </row>
    <row r="62624" spans="4:4" x14ac:dyDescent="0.2">
      <c r="D62624" s="343"/>
    </row>
    <row r="62625" spans="4:4" x14ac:dyDescent="0.2">
      <c r="D62625" s="343"/>
    </row>
    <row r="62626" spans="4:4" x14ac:dyDescent="0.2">
      <c r="D62626" s="343"/>
    </row>
    <row r="62627" spans="4:4" x14ac:dyDescent="0.2">
      <c r="D62627" s="343"/>
    </row>
    <row r="62628" spans="4:4" x14ac:dyDescent="0.2">
      <c r="D62628" s="343"/>
    </row>
    <row r="62629" spans="4:4" x14ac:dyDescent="0.2">
      <c r="D62629" s="343"/>
    </row>
    <row r="62630" spans="4:4" x14ac:dyDescent="0.2">
      <c r="D62630" s="343"/>
    </row>
    <row r="62631" spans="4:4" x14ac:dyDescent="0.2">
      <c r="D62631" s="343"/>
    </row>
    <row r="62632" spans="4:4" x14ac:dyDescent="0.2">
      <c r="D62632" s="343"/>
    </row>
    <row r="62633" spans="4:4" x14ac:dyDescent="0.2">
      <c r="D62633" s="343"/>
    </row>
    <row r="62634" spans="4:4" x14ac:dyDescent="0.2">
      <c r="D62634" s="343"/>
    </row>
    <row r="62635" spans="4:4" x14ac:dyDescent="0.2">
      <c r="D62635" s="343"/>
    </row>
    <row r="62636" spans="4:4" x14ac:dyDescent="0.2">
      <c r="D62636" s="343"/>
    </row>
    <row r="62637" spans="4:4" x14ac:dyDescent="0.2">
      <c r="D62637" s="343"/>
    </row>
    <row r="62638" spans="4:4" x14ac:dyDescent="0.2">
      <c r="D62638" s="343"/>
    </row>
    <row r="62639" spans="4:4" x14ac:dyDescent="0.2">
      <c r="D62639" s="343"/>
    </row>
    <row r="62640" spans="4:4" x14ac:dyDescent="0.2">
      <c r="D62640" s="343"/>
    </row>
    <row r="62641" spans="4:4" x14ac:dyDescent="0.2">
      <c r="D62641" s="343"/>
    </row>
    <row r="62642" spans="4:4" x14ac:dyDescent="0.2">
      <c r="D62642" s="343"/>
    </row>
    <row r="62643" spans="4:4" x14ac:dyDescent="0.2">
      <c r="D62643" s="343"/>
    </row>
    <row r="62644" spans="4:4" x14ac:dyDescent="0.2">
      <c r="D62644" s="343"/>
    </row>
    <row r="62645" spans="4:4" x14ac:dyDescent="0.2">
      <c r="D62645" s="343"/>
    </row>
    <row r="62646" spans="4:4" x14ac:dyDescent="0.2">
      <c r="D62646" s="343"/>
    </row>
    <row r="62647" spans="4:4" x14ac:dyDescent="0.2">
      <c r="D62647" s="343"/>
    </row>
    <row r="62648" spans="4:4" x14ac:dyDescent="0.2">
      <c r="D62648" s="343"/>
    </row>
    <row r="62649" spans="4:4" x14ac:dyDescent="0.2">
      <c r="D62649" s="343"/>
    </row>
    <row r="62650" spans="4:4" x14ac:dyDescent="0.2">
      <c r="D62650" s="343"/>
    </row>
    <row r="62651" spans="4:4" x14ac:dyDescent="0.2">
      <c r="D62651" s="343"/>
    </row>
    <row r="62652" spans="4:4" x14ac:dyDescent="0.2">
      <c r="D62652" s="343"/>
    </row>
    <row r="62653" spans="4:4" x14ac:dyDescent="0.2">
      <c r="D62653" s="343"/>
    </row>
    <row r="62654" spans="4:4" x14ac:dyDescent="0.2">
      <c r="D62654" s="343"/>
    </row>
    <row r="62655" spans="4:4" x14ac:dyDescent="0.2">
      <c r="D62655" s="343"/>
    </row>
    <row r="62656" spans="4:4" x14ac:dyDescent="0.2">
      <c r="D62656" s="343"/>
    </row>
    <row r="62657" spans="4:4" x14ac:dyDescent="0.2">
      <c r="D62657" s="343"/>
    </row>
    <row r="62658" spans="4:4" x14ac:dyDescent="0.2">
      <c r="D62658" s="343"/>
    </row>
    <row r="62659" spans="4:4" x14ac:dyDescent="0.2">
      <c r="D62659" s="343"/>
    </row>
    <row r="62660" spans="4:4" x14ac:dyDescent="0.2">
      <c r="D62660" s="343"/>
    </row>
    <row r="62661" spans="4:4" x14ac:dyDescent="0.2">
      <c r="D62661" s="343"/>
    </row>
    <row r="62662" spans="4:4" x14ac:dyDescent="0.2">
      <c r="D62662" s="343"/>
    </row>
    <row r="62663" spans="4:4" x14ac:dyDescent="0.2">
      <c r="D62663" s="343"/>
    </row>
    <row r="62664" spans="4:4" x14ac:dyDescent="0.2">
      <c r="D62664" s="343"/>
    </row>
    <row r="62665" spans="4:4" x14ac:dyDescent="0.2">
      <c r="D62665" s="343"/>
    </row>
    <row r="62666" spans="4:4" x14ac:dyDescent="0.2">
      <c r="D62666" s="343"/>
    </row>
    <row r="62667" spans="4:4" x14ac:dyDescent="0.2">
      <c r="D62667" s="343"/>
    </row>
    <row r="62668" spans="4:4" x14ac:dyDescent="0.2">
      <c r="D62668" s="343"/>
    </row>
    <row r="62669" spans="4:4" x14ac:dyDescent="0.2">
      <c r="D62669" s="343"/>
    </row>
    <row r="62670" spans="4:4" x14ac:dyDescent="0.2">
      <c r="D62670" s="343"/>
    </row>
    <row r="62671" spans="4:4" x14ac:dyDescent="0.2">
      <c r="D62671" s="343"/>
    </row>
    <row r="62672" spans="4:4" x14ac:dyDescent="0.2">
      <c r="D62672" s="343"/>
    </row>
    <row r="62673" spans="4:4" x14ac:dyDescent="0.2">
      <c r="D62673" s="343"/>
    </row>
    <row r="62674" spans="4:4" x14ac:dyDescent="0.2">
      <c r="D62674" s="343"/>
    </row>
    <row r="62675" spans="4:4" x14ac:dyDescent="0.2">
      <c r="D62675" s="343"/>
    </row>
    <row r="62676" spans="4:4" x14ac:dyDescent="0.2">
      <c r="D62676" s="343"/>
    </row>
    <row r="62677" spans="4:4" x14ac:dyDescent="0.2">
      <c r="D62677" s="343"/>
    </row>
    <row r="62678" spans="4:4" x14ac:dyDescent="0.2">
      <c r="D62678" s="343"/>
    </row>
    <row r="62679" spans="4:4" x14ac:dyDescent="0.2">
      <c r="D62679" s="343"/>
    </row>
    <row r="62680" spans="4:4" x14ac:dyDescent="0.2">
      <c r="D62680" s="343"/>
    </row>
    <row r="62681" spans="4:4" x14ac:dyDescent="0.2">
      <c r="D62681" s="343"/>
    </row>
    <row r="62682" spans="4:4" x14ac:dyDescent="0.2">
      <c r="D62682" s="343"/>
    </row>
    <row r="62683" spans="4:4" x14ac:dyDescent="0.2">
      <c r="D62683" s="343"/>
    </row>
    <row r="62684" spans="4:4" x14ac:dyDescent="0.2">
      <c r="D62684" s="343"/>
    </row>
    <row r="62685" spans="4:4" x14ac:dyDescent="0.2">
      <c r="D62685" s="343"/>
    </row>
    <row r="62686" spans="4:4" x14ac:dyDescent="0.2">
      <c r="D62686" s="343"/>
    </row>
    <row r="62687" spans="4:4" x14ac:dyDescent="0.2">
      <c r="D62687" s="343"/>
    </row>
    <row r="62688" spans="4:4" x14ac:dyDescent="0.2">
      <c r="D62688" s="343"/>
    </row>
    <row r="62689" spans="4:4" x14ac:dyDescent="0.2">
      <c r="D62689" s="343"/>
    </row>
    <row r="62690" spans="4:4" x14ac:dyDescent="0.2">
      <c r="D62690" s="343"/>
    </row>
    <row r="62691" spans="4:4" x14ac:dyDescent="0.2">
      <c r="D62691" s="343"/>
    </row>
    <row r="62692" spans="4:4" x14ac:dyDescent="0.2">
      <c r="D62692" s="343"/>
    </row>
    <row r="62693" spans="4:4" x14ac:dyDescent="0.2">
      <c r="D62693" s="343"/>
    </row>
    <row r="62694" spans="4:4" x14ac:dyDescent="0.2">
      <c r="D62694" s="343"/>
    </row>
    <row r="62695" spans="4:4" x14ac:dyDescent="0.2">
      <c r="D62695" s="343"/>
    </row>
    <row r="62696" spans="4:4" x14ac:dyDescent="0.2">
      <c r="D62696" s="343"/>
    </row>
    <row r="62697" spans="4:4" x14ac:dyDescent="0.2">
      <c r="D62697" s="343"/>
    </row>
    <row r="62698" spans="4:4" x14ac:dyDescent="0.2">
      <c r="D62698" s="343"/>
    </row>
    <row r="62699" spans="4:4" x14ac:dyDescent="0.2">
      <c r="D62699" s="343"/>
    </row>
    <row r="62700" spans="4:4" x14ac:dyDescent="0.2">
      <c r="D62700" s="343"/>
    </row>
    <row r="62701" spans="4:4" x14ac:dyDescent="0.2">
      <c r="D62701" s="343"/>
    </row>
    <row r="62702" spans="4:4" x14ac:dyDescent="0.2">
      <c r="D62702" s="343"/>
    </row>
    <row r="62703" spans="4:4" x14ac:dyDescent="0.2">
      <c r="D62703" s="343"/>
    </row>
    <row r="62704" spans="4:4" x14ac:dyDescent="0.2">
      <c r="D62704" s="343"/>
    </row>
    <row r="62705" spans="4:4" x14ac:dyDescent="0.2">
      <c r="D62705" s="343"/>
    </row>
    <row r="62706" spans="4:4" x14ac:dyDescent="0.2">
      <c r="D62706" s="343"/>
    </row>
    <row r="62707" spans="4:4" x14ac:dyDescent="0.2">
      <c r="D62707" s="343"/>
    </row>
    <row r="62708" spans="4:4" x14ac:dyDescent="0.2">
      <c r="D62708" s="343"/>
    </row>
    <row r="62709" spans="4:4" x14ac:dyDescent="0.2">
      <c r="D62709" s="343"/>
    </row>
    <row r="62710" spans="4:4" x14ac:dyDescent="0.2">
      <c r="D62710" s="343"/>
    </row>
    <row r="62711" spans="4:4" x14ac:dyDescent="0.2">
      <c r="D62711" s="343"/>
    </row>
    <row r="62712" spans="4:4" x14ac:dyDescent="0.2">
      <c r="D62712" s="343"/>
    </row>
    <row r="62713" spans="4:4" x14ac:dyDescent="0.2">
      <c r="D62713" s="343"/>
    </row>
    <row r="62714" spans="4:4" x14ac:dyDescent="0.2">
      <c r="D62714" s="343"/>
    </row>
    <row r="62715" spans="4:4" x14ac:dyDescent="0.2">
      <c r="D62715" s="343"/>
    </row>
    <row r="62716" spans="4:4" x14ac:dyDescent="0.2">
      <c r="D62716" s="343"/>
    </row>
    <row r="62717" spans="4:4" x14ac:dyDescent="0.2">
      <c r="D62717" s="343"/>
    </row>
    <row r="62718" spans="4:4" x14ac:dyDescent="0.2">
      <c r="D62718" s="343"/>
    </row>
    <row r="62719" spans="4:4" x14ac:dyDescent="0.2">
      <c r="D62719" s="343"/>
    </row>
    <row r="62720" spans="4:4" x14ac:dyDescent="0.2">
      <c r="D62720" s="343"/>
    </row>
    <row r="62721" spans="4:4" x14ac:dyDescent="0.2">
      <c r="D62721" s="343"/>
    </row>
    <row r="62722" spans="4:4" x14ac:dyDescent="0.2">
      <c r="D62722" s="343"/>
    </row>
    <row r="62723" spans="4:4" x14ac:dyDescent="0.2">
      <c r="D62723" s="343"/>
    </row>
    <row r="62724" spans="4:4" x14ac:dyDescent="0.2">
      <c r="D62724" s="343"/>
    </row>
    <row r="62725" spans="4:4" x14ac:dyDescent="0.2">
      <c r="D62725" s="343"/>
    </row>
    <row r="62726" spans="4:4" x14ac:dyDescent="0.2">
      <c r="D62726" s="343"/>
    </row>
    <row r="62727" spans="4:4" x14ac:dyDescent="0.2">
      <c r="D62727" s="343"/>
    </row>
    <row r="62728" spans="4:4" x14ac:dyDescent="0.2">
      <c r="D62728" s="343"/>
    </row>
    <row r="62729" spans="4:4" x14ac:dyDescent="0.2">
      <c r="D62729" s="343"/>
    </row>
    <row r="62730" spans="4:4" x14ac:dyDescent="0.2">
      <c r="D62730" s="343"/>
    </row>
    <row r="62731" spans="4:4" x14ac:dyDescent="0.2">
      <c r="D62731" s="343"/>
    </row>
    <row r="62732" spans="4:4" x14ac:dyDescent="0.2">
      <c r="D62732" s="343"/>
    </row>
    <row r="62733" spans="4:4" x14ac:dyDescent="0.2">
      <c r="D62733" s="343"/>
    </row>
    <row r="62734" spans="4:4" x14ac:dyDescent="0.2">
      <c r="D62734" s="343"/>
    </row>
    <row r="62735" spans="4:4" x14ac:dyDescent="0.2">
      <c r="D62735" s="343"/>
    </row>
    <row r="62736" spans="4:4" x14ac:dyDescent="0.2">
      <c r="D62736" s="343"/>
    </row>
    <row r="62737" spans="4:4" x14ac:dyDescent="0.2">
      <c r="D62737" s="343"/>
    </row>
    <row r="62738" spans="4:4" x14ac:dyDescent="0.2">
      <c r="D62738" s="343"/>
    </row>
    <row r="62739" spans="4:4" x14ac:dyDescent="0.2">
      <c r="D62739" s="343"/>
    </row>
    <row r="62740" spans="4:4" x14ac:dyDescent="0.2">
      <c r="D62740" s="343"/>
    </row>
    <row r="62741" spans="4:4" x14ac:dyDescent="0.2">
      <c r="D62741" s="343"/>
    </row>
    <row r="62742" spans="4:4" x14ac:dyDescent="0.2">
      <c r="D62742" s="343"/>
    </row>
    <row r="62743" spans="4:4" x14ac:dyDescent="0.2">
      <c r="D62743" s="343"/>
    </row>
    <row r="62744" spans="4:4" x14ac:dyDescent="0.2">
      <c r="D62744" s="343"/>
    </row>
    <row r="62745" spans="4:4" x14ac:dyDescent="0.2">
      <c r="D62745" s="343"/>
    </row>
    <row r="62746" spans="4:4" x14ac:dyDescent="0.2">
      <c r="D62746" s="343"/>
    </row>
    <row r="62747" spans="4:4" x14ac:dyDescent="0.2">
      <c r="D62747" s="343"/>
    </row>
    <row r="62748" spans="4:4" x14ac:dyDescent="0.2">
      <c r="D62748" s="343"/>
    </row>
    <row r="62749" spans="4:4" x14ac:dyDescent="0.2">
      <c r="D62749" s="343"/>
    </row>
    <row r="62750" spans="4:4" x14ac:dyDescent="0.2">
      <c r="D62750" s="343"/>
    </row>
    <row r="62751" spans="4:4" x14ac:dyDescent="0.2">
      <c r="D62751" s="343"/>
    </row>
    <row r="62752" spans="4:4" x14ac:dyDescent="0.2">
      <c r="D62752" s="343"/>
    </row>
    <row r="62753" spans="4:4" x14ac:dyDescent="0.2">
      <c r="D62753" s="343"/>
    </row>
    <row r="62754" spans="4:4" x14ac:dyDescent="0.2">
      <c r="D62754" s="343"/>
    </row>
    <row r="62755" spans="4:4" x14ac:dyDescent="0.2">
      <c r="D62755" s="343"/>
    </row>
    <row r="62756" spans="4:4" x14ac:dyDescent="0.2">
      <c r="D62756" s="343"/>
    </row>
    <row r="62757" spans="4:4" x14ac:dyDescent="0.2">
      <c r="D62757" s="343"/>
    </row>
    <row r="62758" spans="4:4" x14ac:dyDescent="0.2">
      <c r="D62758" s="343"/>
    </row>
    <row r="62759" spans="4:4" x14ac:dyDescent="0.2">
      <c r="D62759" s="343"/>
    </row>
    <row r="62760" spans="4:4" x14ac:dyDescent="0.2">
      <c r="D62760" s="343"/>
    </row>
    <row r="62761" spans="4:4" x14ac:dyDescent="0.2">
      <c r="D62761" s="343"/>
    </row>
    <row r="62762" spans="4:4" x14ac:dyDescent="0.2">
      <c r="D62762" s="343"/>
    </row>
    <row r="62763" spans="4:4" x14ac:dyDescent="0.2">
      <c r="D62763" s="343"/>
    </row>
    <row r="62764" spans="4:4" x14ac:dyDescent="0.2">
      <c r="D62764" s="343"/>
    </row>
    <row r="62765" spans="4:4" x14ac:dyDescent="0.2">
      <c r="D62765" s="343"/>
    </row>
    <row r="62766" spans="4:4" x14ac:dyDescent="0.2">
      <c r="D62766" s="343"/>
    </row>
    <row r="62767" spans="4:4" x14ac:dyDescent="0.2">
      <c r="D62767" s="343"/>
    </row>
    <row r="62768" spans="4:4" x14ac:dyDescent="0.2">
      <c r="D62768" s="343"/>
    </row>
    <row r="62769" spans="4:4" x14ac:dyDescent="0.2">
      <c r="D62769" s="343"/>
    </row>
    <row r="62770" spans="4:4" x14ac:dyDescent="0.2">
      <c r="D62770" s="343"/>
    </row>
    <row r="62771" spans="4:4" x14ac:dyDescent="0.2">
      <c r="D62771" s="343"/>
    </row>
    <row r="62772" spans="4:4" x14ac:dyDescent="0.2">
      <c r="D62772" s="343"/>
    </row>
    <row r="62773" spans="4:4" x14ac:dyDescent="0.2">
      <c r="D62773" s="343"/>
    </row>
    <row r="62774" spans="4:4" x14ac:dyDescent="0.2">
      <c r="D62774" s="343"/>
    </row>
    <row r="62775" spans="4:4" x14ac:dyDescent="0.2">
      <c r="D62775" s="343"/>
    </row>
    <row r="62776" spans="4:4" x14ac:dyDescent="0.2">
      <c r="D62776" s="343"/>
    </row>
    <row r="62777" spans="4:4" x14ac:dyDescent="0.2">
      <c r="D62777" s="343"/>
    </row>
    <row r="62778" spans="4:4" x14ac:dyDescent="0.2">
      <c r="D62778" s="343"/>
    </row>
    <row r="62779" spans="4:4" x14ac:dyDescent="0.2">
      <c r="D62779" s="343"/>
    </row>
    <row r="62780" spans="4:4" x14ac:dyDescent="0.2">
      <c r="D62780" s="343"/>
    </row>
    <row r="62781" spans="4:4" x14ac:dyDescent="0.2">
      <c r="D62781" s="343"/>
    </row>
    <row r="62782" spans="4:4" x14ac:dyDescent="0.2">
      <c r="D62782" s="343"/>
    </row>
    <row r="62783" spans="4:4" x14ac:dyDescent="0.2">
      <c r="D62783" s="343"/>
    </row>
    <row r="62784" spans="4:4" x14ac:dyDescent="0.2">
      <c r="D62784" s="343"/>
    </row>
    <row r="62785" spans="4:4" x14ac:dyDescent="0.2">
      <c r="D62785" s="343"/>
    </row>
    <row r="62786" spans="4:4" x14ac:dyDescent="0.2">
      <c r="D62786" s="343"/>
    </row>
    <row r="62787" spans="4:4" x14ac:dyDescent="0.2">
      <c r="D62787" s="343"/>
    </row>
    <row r="62788" spans="4:4" x14ac:dyDescent="0.2">
      <c r="D62788" s="343"/>
    </row>
    <row r="62789" spans="4:4" x14ac:dyDescent="0.2">
      <c r="D62789" s="343"/>
    </row>
    <row r="62790" spans="4:4" x14ac:dyDescent="0.2">
      <c r="D62790" s="343"/>
    </row>
    <row r="62791" spans="4:4" x14ac:dyDescent="0.2">
      <c r="D62791" s="343"/>
    </row>
    <row r="62792" spans="4:4" x14ac:dyDescent="0.2">
      <c r="D62792" s="343"/>
    </row>
    <row r="62793" spans="4:4" x14ac:dyDescent="0.2">
      <c r="D62793" s="343"/>
    </row>
    <row r="62794" spans="4:4" x14ac:dyDescent="0.2">
      <c r="D62794" s="343"/>
    </row>
    <row r="62795" spans="4:4" x14ac:dyDescent="0.2">
      <c r="D62795" s="343"/>
    </row>
    <row r="62796" spans="4:4" x14ac:dyDescent="0.2">
      <c r="D62796" s="343"/>
    </row>
    <row r="62797" spans="4:4" x14ac:dyDescent="0.2">
      <c r="D62797" s="343"/>
    </row>
    <row r="62798" spans="4:4" x14ac:dyDescent="0.2">
      <c r="D62798" s="343"/>
    </row>
    <row r="62799" spans="4:4" x14ac:dyDescent="0.2">
      <c r="D62799" s="343"/>
    </row>
    <row r="62800" spans="4:4" x14ac:dyDescent="0.2">
      <c r="D62800" s="343"/>
    </row>
    <row r="62801" spans="4:4" x14ac:dyDescent="0.2">
      <c r="D62801" s="343"/>
    </row>
    <row r="62802" spans="4:4" x14ac:dyDescent="0.2">
      <c r="D62802" s="343"/>
    </row>
    <row r="62803" spans="4:4" x14ac:dyDescent="0.2">
      <c r="D62803" s="343"/>
    </row>
    <row r="62804" spans="4:4" x14ac:dyDescent="0.2">
      <c r="D62804" s="343"/>
    </row>
    <row r="62805" spans="4:4" x14ac:dyDescent="0.2">
      <c r="D62805" s="343"/>
    </row>
    <row r="62806" spans="4:4" x14ac:dyDescent="0.2">
      <c r="D62806" s="343"/>
    </row>
    <row r="62807" spans="4:4" x14ac:dyDescent="0.2">
      <c r="D62807" s="343"/>
    </row>
    <row r="62808" spans="4:4" x14ac:dyDescent="0.2">
      <c r="D62808" s="343"/>
    </row>
    <row r="62809" spans="4:4" x14ac:dyDescent="0.2">
      <c r="D62809" s="343"/>
    </row>
    <row r="62810" spans="4:4" x14ac:dyDescent="0.2">
      <c r="D62810" s="343"/>
    </row>
    <row r="62811" spans="4:4" x14ac:dyDescent="0.2">
      <c r="D62811" s="343"/>
    </row>
    <row r="62812" spans="4:4" x14ac:dyDescent="0.2">
      <c r="D62812" s="343"/>
    </row>
    <row r="62813" spans="4:4" x14ac:dyDescent="0.2">
      <c r="D62813" s="343"/>
    </row>
    <row r="62814" spans="4:4" x14ac:dyDescent="0.2">
      <c r="D62814" s="343"/>
    </row>
    <row r="62815" spans="4:4" x14ac:dyDescent="0.2">
      <c r="D62815" s="343"/>
    </row>
    <row r="62816" spans="4:4" x14ac:dyDescent="0.2">
      <c r="D62816" s="343"/>
    </row>
    <row r="62817" spans="4:4" x14ac:dyDescent="0.2">
      <c r="D62817" s="343"/>
    </row>
    <row r="62818" spans="4:4" x14ac:dyDescent="0.2">
      <c r="D62818" s="343"/>
    </row>
    <row r="62819" spans="4:4" x14ac:dyDescent="0.2">
      <c r="D62819" s="343"/>
    </row>
    <row r="62820" spans="4:4" x14ac:dyDescent="0.2">
      <c r="D62820" s="343"/>
    </row>
    <row r="62821" spans="4:4" x14ac:dyDescent="0.2">
      <c r="D62821" s="343"/>
    </row>
    <row r="62822" spans="4:4" x14ac:dyDescent="0.2">
      <c r="D62822" s="343"/>
    </row>
    <row r="62823" spans="4:4" x14ac:dyDescent="0.2">
      <c r="D62823" s="343"/>
    </row>
    <row r="62824" spans="4:4" x14ac:dyDescent="0.2">
      <c r="D62824" s="343"/>
    </row>
    <row r="62825" spans="4:4" x14ac:dyDescent="0.2">
      <c r="D62825" s="343"/>
    </row>
    <row r="62826" spans="4:4" x14ac:dyDescent="0.2">
      <c r="D62826" s="343"/>
    </row>
    <row r="62827" spans="4:4" x14ac:dyDescent="0.2">
      <c r="D62827" s="343"/>
    </row>
    <row r="62828" spans="4:4" x14ac:dyDescent="0.2">
      <c r="D62828" s="343"/>
    </row>
    <row r="62829" spans="4:4" x14ac:dyDescent="0.2">
      <c r="D62829" s="343"/>
    </row>
    <row r="62830" spans="4:4" x14ac:dyDescent="0.2">
      <c r="D62830" s="343"/>
    </row>
    <row r="62831" spans="4:4" x14ac:dyDescent="0.2">
      <c r="D62831" s="343"/>
    </row>
    <row r="62832" spans="4:4" x14ac:dyDescent="0.2">
      <c r="D62832" s="343"/>
    </row>
    <row r="62833" spans="4:4" x14ac:dyDescent="0.2">
      <c r="D62833" s="343"/>
    </row>
    <row r="62834" spans="4:4" x14ac:dyDescent="0.2">
      <c r="D62834" s="343"/>
    </row>
    <row r="62835" spans="4:4" x14ac:dyDescent="0.2">
      <c r="D62835" s="343"/>
    </row>
    <row r="62836" spans="4:4" x14ac:dyDescent="0.2">
      <c r="D62836" s="343"/>
    </row>
    <row r="62837" spans="4:4" x14ac:dyDescent="0.2">
      <c r="D62837" s="343"/>
    </row>
    <row r="62838" spans="4:4" x14ac:dyDescent="0.2">
      <c r="D62838" s="343"/>
    </row>
    <row r="62839" spans="4:4" x14ac:dyDescent="0.2">
      <c r="D62839" s="343"/>
    </row>
    <row r="62840" spans="4:4" x14ac:dyDescent="0.2">
      <c r="D62840" s="343"/>
    </row>
    <row r="62841" spans="4:4" x14ac:dyDescent="0.2">
      <c r="D62841" s="343"/>
    </row>
    <row r="62842" spans="4:4" x14ac:dyDescent="0.2">
      <c r="D62842" s="343"/>
    </row>
    <row r="62843" spans="4:4" x14ac:dyDescent="0.2">
      <c r="D62843" s="343"/>
    </row>
    <row r="62844" spans="4:4" x14ac:dyDescent="0.2">
      <c r="D62844" s="343"/>
    </row>
    <row r="62845" spans="4:4" x14ac:dyDescent="0.2">
      <c r="D62845" s="343"/>
    </row>
    <row r="62846" spans="4:4" x14ac:dyDescent="0.2">
      <c r="D62846" s="343"/>
    </row>
    <row r="62847" spans="4:4" x14ac:dyDescent="0.2">
      <c r="D62847" s="343"/>
    </row>
    <row r="62848" spans="4:4" x14ac:dyDescent="0.2">
      <c r="D62848" s="343"/>
    </row>
    <row r="62849" spans="4:4" x14ac:dyDescent="0.2">
      <c r="D62849" s="343"/>
    </row>
    <row r="62850" spans="4:4" x14ac:dyDescent="0.2">
      <c r="D62850" s="343"/>
    </row>
    <row r="62851" spans="4:4" x14ac:dyDescent="0.2">
      <c r="D62851" s="343"/>
    </row>
    <row r="62852" spans="4:4" x14ac:dyDescent="0.2">
      <c r="D62852" s="343"/>
    </row>
    <row r="62853" spans="4:4" x14ac:dyDescent="0.2">
      <c r="D62853" s="343"/>
    </row>
    <row r="62854" spans="4:4" x14ac:dyDescent="0.2">
      <c r="D62854" s="343"/>
    </row>
    <row r="62855" spans="4:4" x14ac:dyDescent="0.2">
      <c r="D62855" s="343"/>
    </row>
    <row r="62856" spans="4:4" x14ac:dyDescent="0.2">
      <c r="D62856" s="343"/>
    </row>
    <row r="62857" spans="4:4" x14ac:dyDescent="0.2">
      <c r="D62857" s="343"/>
    </row>
    <row r="62858" spans="4:4" x14ac:dyDescent="0.2">
      <c r="D62858" s="343"/>
    </row>
    <row r="62859" spans="4:4" x14ac:dyDescent="0.2">
      <c r="D62859" s="343"/>
    </row>
    <row r="62860" spans="4:4" x14ac:dyDescent="0.2">
      <c r="D62860" s="343"/>
    </row>
    <row r="62861" spans="4:4" x14ac:dyDescent="0.2">
      <c r="D62861" s="343"/>
    </row>
    <row r="62862" spans="4:4" x14ac:dyDescent="0.2">
      <c r="D62862" s="343"/>
    </row>
    <row r="62863" spans="4:4" x14ac:dyDescent="0.2">
      <c r="D62863" s="343"/>
    </row>
    <row r="62864" spans="4:4" x14ac:dyDescent="0.2">
      <c r="D62864" s="343"/>
    </row>
    <row r="62865" spans="4:4" x14ac:dyDescent="0.2">
      <c r="D62865" s="343"/>
    </row>
    <row r="62866" spans="4:4" x14ac:dyDescent="0.2">
      <c r="D62866" s="343"/>
    </row>
    <row r="62867" spans="4:4" x14ac:dyDescent="0.2">
      <c r="D62867" s="343"/>
    </row>
    <row r="62868" spans="4:4" x14ac:dyDescent="0.2">
      <c r="D62868" s="343"/>
    </row>
    <row r="62869" spans="4:4" x14ac:dyDescent="0.2">
      <c r="D62869" s="343"/>
    </row>
    <row r="62870" spans="4:4" x14ac:dyDescent="0.2">
      <c r="D62870" s="343"/>
    </row>
    <row r="62871" spans="4:4" x14ac:dyDescent="0.2">
      <c r="D62871" s="343"/>
    </row>
    <row r="62872" spans="4:4" x14ac:dyDescent="0.2">
      <c r="D62872" s="343"/>
    </row>
    <row r="62873" spans="4:4" x14ac:dyDescent="0.2">
      <c r="D62873" s="343"/>
    </row>
    <row r="62874" spans="4:4" x14ac:dyDescent="0.2">
      <c r="D62874" s="343"/>
    </row>
    <row r="62875" spans="4:4" x14ac:dyDescent="0.2">
      <c r="D62875" s="343"/>
    </row>
    <row r="62876" spans="4:4" x14ac:dyDescent="0.2">
      <c r="D62876" s="343"/>
    </row>
    <row r="62877" spans="4:4" x14ac:dyDescent="0.2">
      <c r="D62877" s="343"/>
    </row>
    <row r="62878" spans="4:4" x14ac:dyDescent="0.2">
      <c r="D62878" s="343"/>
    </row>
    <row r="62879" spans="4:4" x14ac:dyDescent="0.2">
      <c r="D62879" s="343"/>
    </row>
    <row r="62880" spans="4:4" x14ac:dyDescent="0.2">
      <c r="D62880" s="343"/>
    </row>
    <row r="62881" spans="4:4" x14ac:dyDescent="0.2">
      <c r="D62881" s="343"/>
    </row>
    <row r="62882" spans="4:4" x14ac:dyDescent="0.2">
      <c r="D62882" s="343"/>
    </row>
    <row r="62883" spans="4:4" x14ac:dyDescent="0.2">
      <c r="D62883" s="343"/>
    </row>
    <row r="62884" spans="4:4" x14ac:dyDescent="0.2">
      <c r="D62884" s="343"/>
    </row>
    <row r="62885" spans="4:4" x14ac:dyDescent="0.2">
      <c r="D62885" s="343"/>
    </row>
    <row r="62886" spans="4:4" x14ac:dyDescent="0.2">
      <c r="D62886" s="343"/>
    </row>
    <row r="62887" spans="4:4" x14ac:dyDescent="0.2">
      <c r="D62887" s="343"/>
    </row>
    <row r="62888" spans="4:4" x14ac:dyDescent="0.2">
      <c r="D62888" s="343"/>
    </row>
    <row r="62889" spans="4:4" x14ac:dyDescent="0.2">
      <c r="D62889" s="343"/>
    </row>
    <row r="62890" spans="4:4" x14ac:dyDescent="0.2">
      <c r="D62890" s="343"/>
    </row>
    <row r="62891" spans="4:4" x14ac:dyDescent="0.2">
      <c r="D62891" s="343"/>
    </row>
    <row r="62892" spans="4:4" x14ac:dyDescent="0.2">
      <c r="D62892" s="343"/>
    </row>
    <row r="62893" spans="4:4" x14ac:dyDescent="0.2">
      <c r="D62893" s="343"/>
    </row>
    <row r="62894" spans="4:4" x14ac:dyDescent="0.2">
      <c r="D62894" s="343"/>
    </row>
    <row r="62895" spans="4:4" x14ac:dyDescent="0.2">
      <c r="D62895" s="343"/>
    </row>
    <row r="62896" spans="4:4" x14ac:dyDescent="0.2">
      <c r="D62896" s="343"/>
    </row>
    <row r="62897" spans="4:4" x14ac:dyDescent="0.2">
      <c r="D62897" s="343"/>
    </row>
    <row r="62898" spans="4:4" x14ac:dyDescent="0.2">
      <c r="D62898" s="343"/>
    </row>
    <row r="62899" spans="4:4" x14ac:dyDescent="0.2">
      <c r="D62899" s="343"/>
    </row>
    <row r="62900" spans="4:4" x14ac:dyDescent="0.2">
      <c r="D62900" s="343"/>
    </row>
    <row r="62901" spans="4:4" x14ac:dyDescent="0.2">
      <c r="D62901" s="343"/>
    </row>
    <row r="62902" spans="4:4" x14ac:dyDescent="0.2">
      <c r="D62902" s="343"/>
    </row>
    <row r="62903" spans="4:4" x14ac:dyDescent="0.2">
      <c r="D62903" s="343"/>
    </row>
    <row r="62904" spans="4:4" x14ac:dyDescent="0.2">
      <c r="D62904" s="343"/>
    </row>
    <row r="62905" spans="4:4" x14ac:dyDescent="0.2">
      <c r="D62905" s="343"/>
    </row>
    <row r="62906" spans="4:4" x14ac:dyDescent="0.2">
      <c r="D62906" s="343"/>
    </row>
    <row r="62907" spans="4:4" x14ac:dyDescent="0.2">
      <c r="D62907" s="343"/>
    </row>
    <row r="62908" spans="4:4" x14ac:dyDescent="0.2">
      <c r="D62908" s="343"/>
    </row>
    <row r="62909" spans="4:4" x14ac:dyDescent="0.2">
      <c r="D62909" s="343"/>
    </row>
    <row r="62910" spans="4:4" x14ac:dyDescent="0.2">
      <c r="D62910" s="343"/>
    </row>
    <row r="62911" spans="4:4" x14ac:dyDescent="0.2">
      <c r="D62911" s="343"/>
    </row>
    <row r="62912" spans="4:4" x14ac:dyDescent="0.2">
      <c r="D62912" s="343"/>
    </row>
    <row r="62913" spans="4:4" x14ac:dyDescent="0.2">
      <c r="D62913" s="343"/>
    </row>
    <row r="62914" spans="4:4" x14ac:dyDescent="0.2">
      <c r="D62914" s="343"/>
    </row>
    <row r="62915" spans="4:4" x14ac:dyDescent="0.2">
      <c r="D62915" s="343"/>
    </row>
    <row r="62916" spans="4:4" x14ac:dyDescent="0.2">
      <c r="D62916" s="343"/>
    </row>
    <row r="62917" spans="4:4" x14ac:dyDescent="0.2">
      <c r="D62917" s="343"/>
    </row>
    <row r="62918" spans="4:4" x14ac:dyDescent="0.2">
      <c r="D62918" s="343"/>
    </row>
    <row r="62919" spans="4:4" x14ac:dyDescent="0.2">
      <c r="D62919" s="343"/>
    </row>
    <row r="62920" spans="4:4" x14ac:dyDescent="0.2">
      <c r="D62920" s="343"/>
    </row>
    <row r="62921" spans="4:4" x14ac:dyDescent="0.2">
      <c r="D62921" s="343"/>
    </row>
    <row r="62922" spans="4:4" x14ac:dyDescent="0.2">
      <c r="D62922" s="343"/>
    </row>
    <row r="62923" spans="4:4" x14ac:dyDescent="0.2">
      <c r="D62923" s="343"/>
    </row>
    <row r="62924" spans="4:4" x14ac:dyDescent="0.2">
      <c r="D62924" s="343"/>
    </row>
    <row r="62925" spans="4:4" x14ac:dyDescent="0.2">
      <c r="D62925" s="343"/>
    </row>
    <row r="62926" spans="4:4" x14ac:dyDescent="0.2">
      <c r="D62926" s="343"/>
    </row>
    <row r="62927" spans="4:4" x14ac:dyDescent="0.2">
      <c r="D62927" s="343"/>
    </row>
    <row r="62928" spans="4:4" x14ac:dyDescent="0.2">
      <c r="D62928" s="343"/>
    </row>
    <row r="62929" spans="4:4" x14ac:dyDescent="0.2">
      <c r="D62929" s="343"/>
    </row>
    <row r="62930" spans="4:4" x14ac:dyDescent="0.2">
      <c r="D62930" s="343"/>
    </row>
    <row r="62931" spans="4:4" x14ac:dyDescent="0.2">
      <c r="D62931" s="343"/>
    </row>
    <row r="62932" spans="4:4" x14ac:dyDescent="0.2">
      <c r="D62932" s="343"/>
    </row>
    <row r="62933" spans="4:4" x14ac:dyDescent="0.2">
      <c r="D62933" s="343"/>
    </row>
    <row r="62934" spans="4:4" x14ac:dyDescent="0.2">
      <c r="D62934" s="343"/>
    </row>
    <row r="62935" spans="4:4" x14ac:dyDescent="0.2">
      <c r="D62935" s="343"/>
    </row>
    <row r="62936" spans="4:4" x14ac:dyDescent="0.2">
      <c r="D62936" s="343"/>
    </row>
    <row r="62937" spans="4:4" x14ac:dyDescent="0.2">
      <c r="D62937" s="343"/>
    </row>
    <row r="62938" spans="4:4" x14ac:dyDescent="0.2">
      <c r="D62938" s="343"/>
    </row>
    <row r="62939" spans="4:4" x14ac:dyDescent="0.2">
      <c r="D62939" s="343"/>
    </row>
    <row r="62940" spans="4:4" x14ac:dyDescent="0.2">
      <c r="D62940" s="343"/>
    </row>
    <row r="62941" spans="4:4" x14ac:dyDescent="0.2">
      <c r="D62941" s="343"/>
    </row>
    <row r="62942" spans="4:4" x14ac:dyDescent="0.2">
      <c r="D62942" s="343"/>
    </row>
    <row r="62943" spans="4:4" x14ac:dyDescent="0.2">
      <c r="D62943" s="343"/>
    </row>
    <row r="62944" spans="4:4" x14ac:dyDescent="0.2">
      <c r="D62944" s="343"/>
    </row>
    <row r="62945" spans="4:4" x14ac:dyDescent="0.2">
      <c r="D62945" s="343"/>
    </row>
    <row r="62946" spans="4:4" x14ac:dyDescent="0.2">
      <c r="D62946" s="343"/>
    </row>
    <row r="62947" spans="4:4" x14ac:dyDescent="0.2">
      <c r="D62947" s="343"/>
    </row>
    <row r="62948" spans="4:4" x14ac:dyDescent="0.2">
      <c r="D62948" s="343"/>
    </row>
    <row r="62949" spans="4:4" x14ac:dyDescent="0.2">
      <c r="D62949" s="343"/>
    </row>
    <row r="62950" spans="4:4" x14ac:dyDescent="0.2">
      <c r="D62950" s="343"/>
    </row>
    <row r="62951" spans="4:4" x14ac:dyDescent="0.2">
      <c r="D62951" s="343"/>
    </row>
    <row r="62952" spans="4:4" x14ac:dyDescent="0.2">
      <c r="D62952" s="343"/>
    </row>
    <row r="62953" spans="4:4" x14ac:dyDescent="0.2">
      <c r="D62953" s="343"/>
    </row>
    <row r="62954" spans="4:4" x14ac:dyDescent="0.2">
      <c r="D62954" s="343"/>
    </row>
    <row r="62955" spans="4:4" x14ac:dyDescent="0.2">
      <c r="D62955" s="343"/>
    </row>
    <row r="62956" spans="4:4" x14ac:dyDescent="0.2">
      <c r="D62956" s="343"/>
    </row>
    <row r="62957" spans="4:4" x14ac:dyDescent="0.2">
      <c r="D62957" s="343"/>
    </row>
    <row r="62958" spans="4:4" x14ac:dyDescent="0.2">
      <c r="D62958" s="343"/>
    </row>
    <row r="62959" spans="4:4" x14ac:dyDescent="0.2">
      <c r="D62959" s="343"/>
    </row>
    <row r="62960" spans="4:4" x14ac:dyDescent="0.2">
      <c r="D62960" s="343"/>
    </row>
    <row r="62961" spans="4:4" x14ac:dyDescent="0.2">
      <c r="D62961" s="343"/>
    </row>
    <row r="62962" spans="4:4" x14ac:dyDescent="0.2">
      <c r="D62962" s="343"/>
    </row>
    <row r="62963" spans="4:4" x14ac:dyDescent="0.2">
      <c r="D62963" s="343"/>
    </row>
    <row r="62964" spans="4:4" x14ac:dyDescent="0.2">
      <c r="D62964" s="343"/>
    </row>
    <row r="62965" spans="4:4" x14ac:dyDescent="0.2">
      <c r="D62965" s="343"/>
    </row>
    <row r="62966" spans="4:4" x14ac:dyDescent="0.2">
      <c r="D62966" s="343"/>
    </row>
    <row r="62967" spans="4:4" x14ac:dyDescent="0.2">
      <c r="D62967" s="343"/>
    </row>
    <row r="62968" spans="4:4" x14ac:dyDescent="0.2">
      <c r="D62968" s="343"/>
    </row>
    <row r="62969" spans="4:4" x14ac:dyDescent="0.2">
      <c r="D62969" s="343"/>
    </row>
    <row r="62970" spans="4:4" x14ac:dyDescent="0.2">
      <c r="D62970" s="343"/>
    </row>
    <row r="62971" spans="4:4" x14ac:dyDescent="0.2">
      <c r="D62971" s="343"/>
    </row>
    <row r="62972" spans="4:4" x14ac:dyDescent="0.2">
      <c r="D62972" s="343"/>
    </row>
    <row r="62973" spans="4:4" x14ac:dyDescent="0.2">
      <c r="D62973" s="343"/>
    </row>
    <row r="62974" spans="4:4" x14ac:dyDescent="0.2">
      <c r="D62974" s="343"/>
    </row>
    <row r="62975" spans="4:4" x14ac:dyDescent="0.2">
      <c r="D62975" s="343"/>
    </row>
    <row r="62976" spans="4:4" x14ac:dyDescent="0.2">
      <c r="D62976" s="343"/>
    </row>
    <row r="62977" spans="4:4" x14ac:dyDescent="0.2">
      <c r="D62977" s="343"/>
    </row>
    <row r="62978" spans="4:4" x14ac:dyDescent="0.2">
      <c r="D62978" s="343"/>
    </row>
    <row r="62979" spans="4:4" x14ac:dyDescent="0.2">
      <c r="D62979" s="343"/>
    </row>
    <row r="62980" spans="4:4" x14ac:dyDescent="0.2">
      <c r="D62980" s="343"/>
    </row>
    <row r="62981" spans="4:4" x14ac:dyDescent="0.2">
      <c r="D62981" s="343"/>
    </row>
    <row r="62982" spans="4:4" x14ac:dyDescent="0.2">
      <c r="D62982" s="343"/>
    </row>
    <row r="62983" spans="4:4" x14ac:dyDescent="0.2">
      <c r="D62983" s="343"/>
    </row>
    <row r="62984" spans="4:4" x14ac:dyDescent="0.2">
      <c r="D62984" s="343"/>
    </row>
    <row r="62985" spans="4:4" x14ac:dyDescent="0.2">
      <c r="D62985" s="343"/>
    </row>
    <row r="62986" spans="4:4" x14ac:dyDescent="0.2">
      <c r="D62986" s="343"/>
    </row>
    <row r="62987" spans="4:4" x14ac:dyDescent="0.2">
      <c r="D62987" s="343"/>
    </row>
    <row r="62988" spans="4:4" x14ac:dyDescent="0.2">
      <c r="D62988" s="343"/>
    </row>
    <row r="62989" spans="4:4" x14ac:dyDescent="0.2">
      <c r="D62989" s="343"/>
    </row>
    <row r="62990" spans="4:4" x14ac:dyDescent="0.2">
      <c r="D62990" s="343"/>
    </row>
    <row r="62991" spans="4:4" x14ac:dyDescent="0.2">
      <c r="D62991" s="343"/>
    </row>
    <row r="62992" spans="4:4" x14ac:dyDescent="0.2">
      <c r="D62992" s="343"/>
    </row>
    <row r="62993" spans="4:4" x14ac:dyDescent="0.2">
      <c r="D62993" s="343"/>
    </row>
    <row r="62994" spans="4:4" x14ac:dyDescent="0.2">
      <c r="D62994" s="343"/>
    </row>
    <row r="62995" spans="4:4" x14ac:dyDescent="0.2">
      <c r="D62995" s="343"/>
    </row>
    <row r="62996" spans="4:4" x14ac:dyDescent="0.2">
      <c r="D62996" s="343"/>
    </row>
    <row r="62997" spans="4:4" x14ac:dyDescent="0.2">
      <c r="D62997" s="343"/>
    </row>
    <row r="62998" spans="4:4" x14ac:dyDescent="0.2">
      <c r="D62998" s="343"/>
    </row>
    <row r="62999" spans="4:4" x14ac:dyDescent="0.2">
      <c r="D62999" s="343"/>
    </row>
    <row r="63000" spans="4:4" x14ac:dyDescent="0.2">
      <c r="D63000" s="343"/>
    </row>
    <row r="63001" spans="4:4" x14ac:dyDescent="0.2">
      <c r="D63001" s="343"/>
    </row>
    <row r="63002" spans="4:4" x14ac:dyDescent="0.2">
      <c r="D63002" s="343"/>
    </row>
    <row r="63003" spans="4:4" x14ac:dyDescent="0.2">
      <c r="D63003" s="343"/>
    </row>
    <row r="63004" spans="4:4" x14ac:dyDescent="0.2">
      <c r="D63004" s="343"/>
    </row>
    <row r="63005" spans="4:4" x14ac:dyDescent="0.2">
      <c r="D63005" s="343"/>
    </row>
    <row r="63006" spans="4:4" x14ac:dyDescent="0.2">
      <c r="D63006" s="343"/>
    </row>
    <row r="63007" spans="4:4" x14ac:dyDescent="0.2">
      <c r="D63007" s="343"/>
    </row>
    <row r="63008" spans="4:4" x14ac:dyDescent="0.2">
      <c r="D63008" s="343"/>
    </row>
    <row r="63009" spans="4:4" x14ac:dyDescent="0.2">
      <c r="D63009" s="343"/>
    </row>
    <row r="63010" spans="4:4" x14ac:dyDescent="0.2">
      <c r="D63010" s="343"/>
    </row>
    <row r="63011" spans="4:4" x14ac:dyDescent="0.2">
      <c r="D63011" s="343"/>
    </row>
    <row r="63012" spans="4:4" x14ac:dyDescent="0.2">
      <c r="D63012" s="343"/>
    </row>
    <row r="63013" spans="4:4" x14ac:dyDescent="0.2">
      <c r="D63013" s="343"/>
    </row>
    <row r="63014" spans="4:4" x14ac:dyDescent="0.2">
      <c r="D63014" s="343"/>
    </row>
    <row r="63015" spans="4:4" x14ac:dyDescent="0.2">
      <c r="D63015" s="343"/>
    </row>
    <row r="63016" spans="4:4" x14ac:dyDescent="0.2">
      <c r="D63016" s="343"/>
    </row>
    <row r="63017" spans="4:4" x14ac:dyDescent="0.2">
      <c r="D63017" s="343"/>
    </row>
    <row r="63018" spans="4:4" x14ac:dyDescent="0.2">
      <c r="D63018" s="343"/>
    </row>
    <row r="63019" spans="4:4" x14ac:dyDescent="0.2">
      <c r="D63019" s="343"/>
    </row>
    <row r="63020" spans="4:4" x14ac:dyDescent="0.2">
      <c r="D63020" s="343"/>
    </row>
    <row r="63021" spans="4:4" x14ac:dyDescent="0.2">
      <c r="D63021" s="343"/>
    </row>
    <row r="63022" spans="4:4" x14ac:dyDescent="0.2">
      <c r="D63022" s="343"/>
    </row>
    <row r="63023" spans="4:4" x14ac:dyDescent="0.2">
      <c r="D63023" s="343"/>
    </row>
    <row r="63024" spans="4:4" x14ac:dyDescent="0.2">
      <c r="D63024" s="343"/>
    </row>
    <row r="63025" spans="4:4" x14ac:dyDescent="0.2">
      <c r="D63025" s="343"/>
    </row>
    <row r="63026" spans="4:4" x14ac:dyDescent="0.2">
      <c r="D63026" s="343"/>
    </row>
    <row r="63027" spans="4:4" x14ac:dyDescent="0.2">
      <c r="D63027" s="343"/>
    </row>
    <row r="63028" spans="4:4" x14ac:dyDescent="0.2">
      <c r="D63028" s="343"/>
    </row>
    <row r="63029" spans="4:4" x14ac:dyDescent="0.2">
      <c r="D63029" s="343"/>
    </row>
    <row r="63030" spans="4:4" x14ac:dyDescent="0.2">
      <c r="D63030" s="343"/>
    </row>
    <row r="63031" spans="4:4" x14ac:dyDescent="0.2">
      <c r="D63031" s="343"/>
    </row>
    <row r="63032" spans="4:4" x14ac:dyDescent="0.2">
      <c r="D63032" s="343"/>
    </row>
    <row r="63033" spans="4:4" x14ac:dyDescent="0.2">
      <c r="D63033" s="343"/>
    </row>
    <row r="63034" spans="4:4" x14ac:dyDescent="0.2">
      <c r="D63034" s="343"/>
    </row>
    <row r="63035" spans="4:4" x14ac:dyDescent="0.2">
      <c r="D63035" s="343"/>
    </row>
    <row r="63036" spans="4:4" x14ac:dyDescent="0.2">
      <c r="D63036" s="343"/>
    </row>
    <row r="63037" spans="4:4" x14ac:dyDescent="0.2">
      <c r="D63037" s="343"/>
    </row>
    <row r="63038" spans="4:4" x14ac:dyDescent="0.2">
      <c r="D63038" s="343"/>
    </row>
    <row r="63039" spans="4:4" x14ac:dyDescent="0.2">
      <c r="D63039" s="343"/>
    </row>
    <row r="63040" spans="4:4" x14ac:dyDescent="0.2">
      <c r="D63040" s="343"/>
    </row>
    <row r="63041" spans="4:4" x14ac:dyDescent="0.2">
      <c r="D63041" s="343"/>
    </row>
    <row r="63042" spans="4:4" x14ac:dyDescent="0.2">
      <c r="D63042" s="343"/>
    </row>
    <row r="63043" spans="4:4" x14ac:dyDescent="0.2">
      <c r="D63043" s="343"/>
    </row>
    <row r="63044" spans="4:4" x14ac:dyDescent="0.2">
      <c r="D63044" s="343"/>
    </row>
    <row r="63045" spans="4:4" x14ac:dyDescent="0.2">
      <c r="D63045" s="343"/>
    </row>
    <row r="63046" spans="4:4" x14ac:dyDescent="0.2">
      <c r="D63046" s="343"/>
    </row>
    <row r="63047" spans="4:4" x14ac:dyDescent="0.2">
      <c r="D63047" s="343"/>
    </row>
    <row r="63048" spans="4:4" x14ac:dyDescent="0.2">
      <c r="D63048" s="343"/>
    </row>
    <row r="63049" spans="4:4" x14ac:dyDescent="0.2">
      <c r="D63049" s="343"/>
    </row>
    <row r="63050" spans="4:4" x14ac:dyDescent="0.2">
      <c r="D63050" s="343"/>
    </row>
    <row r="63051" spans="4:4" x14ac:dyDescent="0.2">
      <c r="D63051" s="343"/>
    </row>
    <row r="63052" spans="4:4" x14ac:dyDescent="0.2">
      <c r="D63052" s="343"/>
    </row>
    <row r="63053" spans="4:4" x14ac:dyDescent="0.2">
      <c r="D63053" s="343"/>
    </row>
    <row r="63054" spans="4:4" x14ac:dyDescent="0.2">
      <c r="D63054" s="343"/>
    </row>
    <row r="63055" spans="4:4" x14ac:dyDescent="0.2">
      <c r="D63055" s="343"/>
    </row>
    <row r="63056" spans="4:4" x14ac:dyDescent="0.2">
      <c r="D63056" s="343"/>
    </row>
    <row r="63057" spans="4:4" x14ac:dyDescent="0.2">
      <c r="D63057" s="343"/>
    </row>
    <row r="63058" spans="4:4" x14ac:dyDescent="0.2">
      <c r="D63058" s="343"/>
    </row>
    <row r="63059" spans="4:4" x14ac:dyDescent="0.2">
      <c r="D63059" s="343"/>
    </row>
    <row r="63060" spans="4:4" x14ac:dyDescent="0.2">
      <c r="D63060" s="343"/>
    </row>
    <row r="63061" spans="4:4" x14ac:dyDescent="0.2">
      <c r="D63061" s="343"/>
    </row>
    <row r="63062" spans="4:4" x14ac:dyDescent="0.2">
      <c r="D63062" s="343"/>
    </row>
    <row r="63063" spans="4:4" x14ac:dyDescent="0.2">
      <c r="D63063" s="343"/>
    </row>
    <row r="63064" spans="4:4" x14ac:dyDescent="0.2">
      <c r="D63064" s="343"/>
    </row>
    <row r="63065" spans="4:4" x14ac:dyDescent="0.2">
      <c r="D63065" s="343"/>
    </row>
    <row r="63066" spans="4:4" x14ac:dyDescent="0.2">
      <c r="D63066" s="343"/>
    </row>
    <row r="63067" spans="4:4" x14ac:dyDescent="0.2">
      <c r="D63067" s="343"/>
    </row>
    <row r="63068" spans="4:4" x14ac:dyDescent="0.2">
      <c r="D63068" s="343"/>
    </row>
    <row r="63069" spans="4:4" x14ac:dyDescent="0.2">
      <c r="D63069" s="343"/>
    </row>
    <row r="63070" spans="4:4" x14ac:dyDescent="0.2">
      <c r="D63070" s="343"/>
    </row>
    <row r="63071" spans="4:4" x14ac:dyDescent="0.2">
      <c r="D63071" s="343"/>
    </row>
    <row r="63072" spans="4:4" x14ac:dyDescent="0.2">
      <c r="D63072" s="343"/>
    </row>
    <row r="63073" spans="4:4" x14ac:dyDescent="0.2">
      <c r="D63073" s="343"/>
    </row>
    <row r="63074" spans="4:4" x14ac:dyDescent="0.2">
      <c r="D63074" s="343"/>
    </row>
    <row r="63075" spans="4:4" x14ac:dyDescent="0.2">
      <c r="D63075" s="343"/>
    </row>
    <row r="63076" spans="4:4" x14ac:dyDescent="0.2">
      <c r="D63076" s="343"/>
    </row>
    <row r="63077" spans="4:4" x14ac:dyDescent="0.2">
      <c r="D63077" s="343"/>
    </row>
    <row r="63078" spans="4:4" x14ac:dyDescent="0.2">
      <c r="D63078" s="343"/>
    </row>
    <row r="63079" spans="4:4" x14ac:dyDescent="0.2">
      <c r="D63079" s="343"/>
    </row>
    <row r="63080" spans="4:4" x14ac:dyDescent="0.2">
      <c r="D63080" s="343"/>
    </row>
    <row r="63081" spans="4:4" x14ac:dyDescent="0.2">
      <c r="D63081" s="343"/>
    </row>
    <row r="63082" spans="4:4" x14ac:dyDescent="0.2">
      <c r="D63082" s="343"/>
    </row>
    <row r="63083" spans="4:4" x14ac:dyDescent="0.2">
      <c r="D63083" s="343"/>
    </row>
    <row r="63084" spans="4:4" x14ac:dyDescent="0.2">
      <c r="D63084" s="343"/>
    </row>
    <row r="63085" spans="4:4" x14ac:dyDescent="0.2">
      <c r="D63085" s="343"/>
    </row>
    <row r="63086" spans="4:4" x14ac:dyDescent="0.2">
      <c r="D63086" s="343"/>
    </row>
    <row r="63087" spans="4:4" x14ac:dyDescent="0.2">
      <c r="D63087" s="343"/>
    </row>
    <row r="63088" spans="4:4" x14ac:dyDescent="0.2">
      <c r="D63088" s="343"/>
    </row>
    <row r="63089" spans="4:4" x14ac:dyDescent="0.2">
      <c r="D63089" s="343"/>
    </row>
    <row r="63090" spans="4:4" x14ac:dyDescent="0.2">
      <c r="D63090" s="343"/>
    </row>
    <row r="63091" spans="4:4" x14ac:dyDescent="0.2">
      <c r="D63091" s="343"/>
    </row>
    <row r="63092" spans="4:4" x14ac:dyDescent="0.2">
      <c r="D63092" s="343"/>
    </row>
    <row r="63093" spans="4:4" x14ac:dyDescent="0.2">
      <c r="D63093" s="343"/>
    </row>
    <row r="63094" spans="4:4" x14ac:dyDescent="0.2">
      <c r="D63094" s="343"/>
    </row>
    <row r="63095" spans="4:4" x14ac:dyDescent="0.2">
      <c r="D63095" s="343"/>
    </row>
    <row r="63096" spans="4:4" x14ac:dyDescent="0.2">
      <c r="D63096" s="343"/>
    </row>
    <row r="63097" spans="4:4" x14ac:dyDescent="0.2">
      <c r="D63097" s="343"/>
    </row>
    <row r="63098" spans="4:4" x14ac:dyDescent="0.2">
      <c r="D63098" s="343"/>
    </row>
    <row r="63099" spans="4:4" x14ac:dyDescent="0.2">
      <c r="D63099" s="343"/>
    </row>
    <row r="63100" spans="4:4" x14ac:dyDescent="0.2">
      <c r="D63100" s="343"/>
    </row>
    <row r="63101" spans="4:4" x14ac:dyDescent="0.2">
      <c r="D63101" s="343"/>
    </row>
    <row r="63102" spans="4:4" x14ac:dyDescent="0.2">
      <c r="D63102" s="343"/>
    </row>
    <row r="63103" spans="4:4" x14ac:dyDescent="0.2">
      <c r="D63103" s="343"/>
    </row>
    <row r="63104" spans="4:4" x14ac:dyDescent="0.2">
      <c r="D63104" s="343"/>
    </row>
    <row r="63105" spans="4:4" x14ac:dyDescent="0.2">
      <c r="D63105" s="343"/>
    </row>
    <row r="63106" spans="4:4" x14ac:dyDescent="0.2">
      <c r="D63106" s="343"/>
    </row>
    <row r="63107" spans="4:4" x14ac:dyDescent="0.2">
      <c r="D63107" s="343"/>
    </row>
    <row r="63108" spans="4:4" x14ac:dyDescent="0.2">
      <c r="D63108" s="343"/>
    </row>
    <row r="63109" spans="4:4" x14ac:dyDescent="0.2">
      <c r="D63109" s="343"/>
    </row>
    <row r="63110" spans="4:4" x14ac:dyDescent="0.2">
      <c r="D63110" s="343"/>
    </row>
    <row r="63111" spans="4:4" x14ac:dyDescent="0.2">
      <c r="D63111" s="343"/>
    </row>
    <row r="63112" spans="4:4" x14ac:dyDescent="0.2">
      <c r="D63112" s="343"/>
    </row>
    <row r="63113" spans="4:4" x14ac:dyDescent="0.2">
      <c r="D63113" s="343"/>
    </row>
    <row r="63114" spans="4:4" x14ac:dyDescent="0.2">
      <c r="D63114" s="343"/>
    </row>
    <row r="63115" spans="4:4" x14ac:dyDescent="0.2">
      <c r="D63115" s="343"/>
    </row>
    <row r="63116" spans="4:4" x14ac:dyDescent="0.2">
      <c r="D63116" s="343"/>
    </row>
    <row r="63117" spans="4:4" x14ac:dyDescent="0.2">
      <c r="D63117" s="343"/>
    </row>
    <row r="63118" spans="4:4" x14ac:dyDescent="0.2">
      <c r="D63118" s="343"/>
    </row>
    <row r="63119" spans="4:4" x14ac:dyDescent="0.2">
      <c r="D63119" s="343"/>
    </row>
    <row r="63120" spans="4:4" x14ac:dyDescent="0.2">
      <c r="D63120" s="343"/>
    </row>
    <row r="63121" spans="4:4" x14ac:dyDescent="0.2">
      <c r="D63121" s="343"/>
    </row>
    <row r="63122" spans="4:4" x14ac:dyDescent="0.2">
      <c r="D63122" s="343"/>
    </row>
    <row r="63123" spans="4:4" x14ac:dyDescent="0.2">
      <c r="D63123" s="343"/>
    </row>
    <row r="63124" spans="4:4" x14ac:dyDescent="0.2">
      <c r="D63124" s="343"/>
    </row>
    <row r="63125" spans="4:4" x14ac:dyDescent="0.2">
      <c r="D63125" s="343"/>
    </row>
    <row r="63126" spans="4:4" x14ac:dyDescent="0.2">
      <c r="D63126" s="343"/>
    </row>
    <row r="63127" spans="4:4" x14ac:dyDescent="0.2">
      <c r="D63127" s="343"/>
    </row>
    <row r="63128" spans="4:4" x14ac:dyDescent="0.2">
      <c r="D63128" s="343"/>
    </row>
    <row r="63129" spans="4:4" x14ac:dyDescent="0.2">
      <c r="D63129" s="343"/>
    </row>
    <row r="63130" spans="4:4" x14ac:dyDescent="0.2">
      <c r="D63130" s="343"/>
    </row>
    <row r="63131" spans="4:4" x14ac:dyDescent="0.2">
      <c r="D63131" s="343"/>
    </row>
    <row r="63132" spans="4:4" x14ac:dyDescent="0.2">
      <c r="D63132" s="343"/>
    </row>
    <row r="63133" spans="4:4" x14ac:dyDescent="0.2">
      <c r="D63133" s="343"/>
    </row>
    <row r="63134" spans="4:4" x14ac:dyDescent="0.2">
      <c r="D63134" s="343"/>
    </row>
    <row r="63135" spans="4:4" x14ac:dyDescent="0.2">
      <c r="D63135" s="343"/>
    </row>
    <row r="63136" spans="4:4" x14ac:dyDescent="0.2">
      <c r="D63136" s="343"/>
    </row>
    <row r="63137" spans="4:4" x14ac:dyDescent="0.2">
      <c r="D63137" s="343"/>
    </row>
    <row r="63138" spans="4:4" x14ac:dyDescent="0.2">
      <c r="D63138" s="343"/>
    </row>
    <row r="63139" spans="4:4" x14ac:dyDescent="0.2">
      <c r="D63139" s="343"/>
    </row>
    <row r="63140" spans="4:4" x14ac:dyDescent="0.2">
      <c r="D63140" s="343"/>
    </row>
    <row r="63141" spans="4:4" x14ac:dyDescent="0.2">
      <c r="D63141" s="343"/>
    </row>
    <row r="63142" spans="4:4" x14ac:dyDescent="0.2">
      <c r="D63142" s="343"/>
    </row>
    <row r="63143" spans="4:4" x14ac:dyDescent="0.2">
      <c r="D63143" s="343"/>
    </row>
    <row r="63144" spans="4:4" x14ac:dyDescent="0.2">
      <c r="D63144" s="343"/>
    </row>
    <row r="63145" spans="4:4" x14ac:dyDescent="0.2">
      <c r="D63145" s="343"/>
    </row>
    <row r="63146" spans="4:4" x14ac:dyDescent="0.2">
      <c r="D63146" s="343"/>
    </row>
    <row r="63147" spans="4:4" x14ac:dyDescent="0.2">
      <c r="D63147" s="343"/>
    </row>
    <row r="63148" spans="4:4" x14ac:dyDescent="0.2">
      <c r="D63148" s="343"/>
    </row>
    <row r="63149" spans="4:4" x14ac:dyDescent="0.2">
      <c r="D63149" s="343"/>
    </row>
    <row r="63150" spans="4:4" x14ac:dyDescent="0.2">
      <c r="D63150" s="343"/>
    </row>
    <row r="63151" spans="4:4" x14ac:dyDescent="0.2">
      <c r="D63151" s="343"/>
    </row>
    <row r="63152" spans="4:4" x14ac:dyDescent="0.2">
      <c r="D63152" s="343"/>
    </row>
    <row r="63153" spans="4:4" x14ac:dyDescent="0.2">
      <c r="D63153" s="343"/>
    </row>
    <row r="63154" spans="4:4" x14ac:dyDescent="0.2">
      <c r="D63154" s="343"/>
    </row>
    <row r="63155" spans="4:4" x14ac:dyDescent="0.2">
      <c r="D63155" s="343"/>
    </row>
    <row r="63156" spans="4:4" x14ac:dyDescent="0.2">
      <c r="D63156" s="343"/>
    </row>
    <row r="63157" spans="4:4" x14ac:dyDescent="0.2">
      <c r="D63157" s="343"/>
    </row>
    <row r="63158" spans="4:4" x14ac:dyDescent="0.2">
      <c r="D63158" s="343"/>
    </row>
    <row r="63159" spans="4:4" x14ac:dyDescent="0.2">
      <c r="D63159" s="343"/>
    </row>
    <row r="63160" spans="4:4" x14ac:dyDescent="0.2">
      <c r="D63160" s="343"/>
    </row>
    <row r="63161" spans="4:4" x14ac:dyDescent="0.2">
      <c r="D63161" s="343"/>
    </row>
    <row r="63162" spans="4:4" x14ac:dyDescent="0.2">
      <c r="D63162" s="343"/>
    </row>
    <row r="63163" spans="4:4" x14ac:dyDescent="0.2">
      <c r="D63163" s="343"/>
    </row>
    <row r="63164" spans="4:4" x14ac:dyDescent="0.2">
      <c r="D63164" s="343"/>
    </row>
    <row r="63165" spans="4:4" x14ac:dyDescent="0.2">
      <c r="D63165" s="343"/>
    </row>
    <row r="63166" spans="4:4" x14ac:dyDescent="0.2">
      <c r="D63166" s="343"/>
    </row>
    <row r="63167" spans="4:4" x14ac:dyDescent="0.2">
      <c r="D63167" s="343"/>
    </row>
    <row r="63168" spans="4:4" x14ac:dyDescent="0.2">
      <c r="D63168" s="343"/>
    </row>
    <row r="63169" spans="4:4" x14ac:dyDescent="0.2">
      <c r="D63169" s="343"/>
    </row>
    <row r="63170" spans="4:4" x14ac:dyDescent="0.2">
      <c r="D63170" s="343"/>
    </row>
    <row r="63171" spans="4:4" x14ac:dyDescent="0.2">
      <c r="D63171" s="343"/>
    </row>
    <row r="63172" spans="4:4" x14ac:dyDescent="0.2">
      <c r="D63172" s="343"/>
    </row>
    <row r="63173" spans="4:4" x14ac:dyDescent="0.2">
      <c r="D63173" s="343"/>
    </row>
    <row r="63174" spans="4:4" x14ac:dyDescent="0.2">
      <c r="D63174" s="343"/>
    </row>
    <row r="63175" spans="4:4" x14ac:dyDescent="0.2">
      <c r="D63175" s="343"/>
    </row>
    <row r="63176" spans="4:4" x14ac:dyDescent="0.2">
      <c r="D63176" s="343"/>
    </row>
    <row r="63177" spans="4:4" x14ac:dyDescent="0.2">
      <c r="D63177" s="343"/>
    </row>
    <row r="63178" spans="4:4" x14ac:dyDescent="0.2">
      <c r="D63178" s="343"/>
    </row>
    <row r="63179" spans="4:4" x14ac:dyDescent="0.2">
      <c r="D63179" s="343"/>
    </row>
    <row r="63180" spans="4:4" x14ac:dyDescent="0.2">
      <c r="D63180" s="343"/>
    </row>
    <row r="63181" spans="4:4" x14ac:dyDescent="0.2">
      <c r="D63181" s="343"/>
    </row>
    <row r="63182" spans="4:4" x14ac:dyDescent="0.2">
      <c r="D63182" s="343"/>
    </row>
    <row r="63183" spans="4:4" x14ac:dyDescent="0.2">
      <c r="D63183" s="343"/>
    </row>
    <row r="63184" spans="4:4" x14ac:dyDescent="0.2">
      <c r="D63184" s="343"/>
    </row>
    <row r="63185" spans="4:4" x14ac:dyDescent="0.2">
      <c r="D63185" s="343"/>
    </row>
    <row r="63186" spans="4:4" x14ac:dyDescent="0.2">
      <c r="D63186" s="343"/>
    </row>
    <row r="63187" spans="4:4" x14ac:dyDescent="0.2">
      <c r="D63187" s="343"/>
    </row>
    <row r="63188" spans="4:4" x14ac:dyDescent="0.2">
      <c r="D63188" s="343"/>
    </row>
    <row r="63189" spans="4:4" x14ac:dyDescent="0.2">
      <c r="D63189" s="343"/>
    </row>
    <row r="63190" spans="4:4" x14ac:dyDescent="0.2">
      <c r="D63190" s="343"/>
    </row>
    <row r="63191" spans="4:4" x14ac:dyDescent="0.2">
      <c r="D63191" s="343"/>
    </row>
    <row r="63192" spans="4:4" x14ac:dyDescent="0.2">
      <c r="D63192" s="343"/>
    </row>
    <row r="63193" spans="4:4" x14ac:dyDescent="0.2">
      <c r="D63193" s="343"/>
    </row>
    <row r="63194" spans="4:4" x14ac:dyDescent="0.2">
      <c r="D63194" s="343"/>
    </row>
    <row r="63195" spans="4:4" x14ac:dyDescent="0.2">
      <c r="D63195" s="343"/>
    </row>
    <row r="63196" spans="4:4" x14ac:dyDescent="0.2">
      <c r="D63196" s="343"/>
    </row>
    <row r="63197" spans="4:4" x14ac:dyDescent="0.2">
      <c r="D63197" s="343"/>
    </row>
    <row r="63198" spans="4:4" x14ac:dyDescent="0.2">
      <c r="D63198" s="343"/>
    </row>
    <row r="63199" spans="4:4" x14ac:dyDescent="0.2">
      <c r="D63199" s="343"/>
    </row>
    <row r="63200" spans="4:4" x14ac:dyDescent="0.2">
      <c r="D63200" s="343"/>
    </row>
    <row r="63201" spans="4:4" x14ac:dyDescent="0.2">
      <c r="D63201" s="343"/>
    </row>
    <row r="63202" spans="4:4" x14ac:dyDescent="0.2">
      <c r="D63202" s="343"/>
    </row>
    <row r="63203" spans="4:4" x14ac:dyDescent="0.2">
      <c r="D63203" s="343"/>
    </row>
    <row r="63204" spans="4:4" x14ac:dyDescent="0.2">
      <c r="D63204" s="343"/>
    </row>
    <row r="63205" spans="4:4" x14ac:dyDescent="0.2">
      <c r="D63205" s="343"/>
    </row>
    <row r="63206" spans="4:4" x14ac:dyDescent="0.2">
      <c r="D63206" s="343"/>
    </row>
    <row r="63207" spans="4:4" x14ac:dyDescent="0.2">
      <c r="D63207" s="343"/>
    </row>
    <row r="63208" spans="4:4" x14ac:dyDescent="0.2">
      <c r="D63208" s="343"/>
    </row>
    <row r="63209" spans="4:4" x14ac:dyDescent="0.2">
      <c r="D63209" s="343"/>
    </row>
    <row r="63210" spans="4:4" x14ac:dyDescent="0.2">
      <c r="D63210" s="343"/>
    </row>
    <row r="63211" spans="4:4" x14ac:dyDescent="0.2">
      <c r="D63211" s="343"/>
    </row>
    <row r="63212" spans="4:4" x14ac:dyDescent="0.2">
      <c r="D63212" s="343"/>
    </row>
    <row r="63213" spans="4:4" x14ac:dyDescent="0.2">
      <c r="D63213" s="343"/>
    </row>
    <row r="63214" spans="4:4" x14ac:dyDescent="0.2">
      <c r="D63214" s="343"/>
    </row>
    <row r="63215" spans="4:4" x14ac:dyDescent="0.2">
      <c r="D63215" s="343"/>
    </row>
    <row r="63216" spans="4:4" x14ac:dyDescent="0.2">
      <c r="D63216" s="343"/>
    </row>
    <row r="63217" spans="4:4" x14ac:dyDescent="0.2">
      <c r="D63217" s="343"/>
    </row>
    <row r="63218" spans="4:4" x14ac:dyDescent="0.2">
      <c r="D63218" s="343"/>
    </row>
    <row r="63219" spans="4:4" x14ac:dyDescent="0.2">
      <c r="D63219" s="343"/>
    </row>
    <row r="63220" spans="4:4" x14ac:dyDescent="0.2">
      <c r="D63220" s="343"/>
    </row>
    <row r="63221" spans="4:4" x14ac:dyDescent="0.2">
      <c r="D63221" s="343"/>
    </row>
    <row r="63222" spans="4:4" x14ac:dyDescent="0.2">
      <c r="D63222" s="343"/>
    </row>
    <row r="63223" spans="4:4" x14ac:dyDescent="0.2">
      <c r="D63223" s="343"/>
    </row>
    <row r="63224" spans="4:4" x14ac:dyDescent="0.2">
      <c r="D63224" s="343"/>
    </row>
    <row r="63225" spans="4:4" x14ac:dyDescent="0.2">
      <c r="D63225" s="343"/>
    </row>
    <row r="63226" spans="4:4" x14ac:dyDescent="0.2">
      <c r="D63226" s="343"/>
    </row>
    <row r="63227" spans="4:4" x14ac:dyDescent="0.2">
      <c r="D63227" s="343"/>
    </row>
    <row r="63228" spans="4:4" x14ac:dyDescent="0.2">
      <c r="D63228" s="343"/>
    </row>
    <row r="63229" spans="4:4" x14ac:dyDescent="0.2">
      <c r="D63229" s="343"/>
    </row>
    <row r="63230" spans="4:4" x14ac:dyDescent="0.2">
      <c r="D63230" s="343"/>
    </row>
    <row r="63231" spans="4:4" x14ac:dyDescent="0.2">
      <c r="D63231" s="343"/>
    </row>
    <row r="63232" spans="4:4" x14ac:dyDescent="0.2">
      <c r="D63232" s="343"/>
    </row>
    <row r="63233" spans="4:4" x14ac:dyDescent="0.2">
      <c r="D63233" s="343"/>
    </row>
    <row r="63234" spans="4:4" x14ac:dyDescent="0.2">
      <c r="D63234" s="343"/>
    </row>
    <row r="63235" spans="4:4" x14ac:dyDescent="0.2">
      <c r="D63235" s="343"/>
    </row>
    <row r="63236" spans="4:4" x14ac:dyDescent="0.2">
      <c r="D63236" s="343"/>
    </row>
    <row r="63237" spans="4:4" x14ac:dyDescent="0.2">
      <c r="D63237" s="343"/>
    </row>
    <row r="63238" spans="4:4" x14ac:dyDescent="0.2">
      <c r="D63238" s="343"/>
    </row>
    <row r="63239" spans="4:4" x14ac:dyDescent="0.2">
      <c r="D63239" s="343"/>
    </row>
    <row r="63240" spans="4:4" x14ac:dyDescent="0.2">
      <c r="D63240" s="343"/>
    </row>
    <row r="63241" spans="4:4" x14ac:dyDescent="0.2">
      <c r="D63241" s="343"/>
    </row>
    <row r="63242" spans="4:4" x14ac:dyDescent="0.2">
      <c r="D63242" s="343"/>
    </row>
    <row r="63243" spans="4:4" x14ac:dyDescent="0.2">
      <c r="D63243" s="343"/>
    </row>
    <row r="63244" spans="4:4" x14ac:dyDescent="0.2">
      <c r="D63244" s="343"/>
    </row>
    <row r="63245" spans="4:4" x14ac:dyDescent="0.2">
      <c r="D63245" s="343"/>
    </row>
    <row r="63246" spans="4:4" x14ac:dyDescent="0.2">
      <c r="D63246" s="343"/>
    </row>
    <row r="63247" spans="4:4" x14ac:dyDescent="0.2">
      <c r="D63247" s="343"/>
    </row>
    <row r="63248" spans="4:4" x14ac:dyDescent="0.2">
      <c r="D63248" s="343"/>
    </row>
    <row r="63249" spans="4:4" x14ac:dyDescent="0.2">
      <c r="D63249" s="343"/>
    </row>
    <row r="63250" spans="4:4" x14ac:dyDescent="0.2">
      <c r="D63250" s="343"/>
    </row>
    <row r="63251" spans="4:4" x14ac:dyDescent="0.2">
      <c r="D63251" s="343"/>
    </row>
    <row r="63252" spans="4:4" x14ac:dyDescent="0.2">
      <c r="D63252" s="343"/>
    </row>
    <row r="63253" spans="4:4" x14ac:dyDescent="0.2">
      <c r="D63253" s="343"/>
    </row>
    <row r="63254" spans="4:4" x14ac:dyDescent="0.2">
      <c r="D63254" s="343"/>
    </row>
    <row r="63255" spans="4:4" x14ac:dyDescent="0.2">
      <c r="D63255" s="343"/>
    </row>
    <row r="63256" spans="4:4" x14ac:dyDescent="0.2">
      <c r="D63256" s="343"/>
    </row>
    <row r="63257" spans="4:4" x14ac:dyDescent="0.2">
      <c r="D63257" s="343"/>
    </row>
    <row r="63258" spans="4:4" x14ac:dyDescent="0.2">
      <c r="D63258" s="343"/>
    </row>
    <row r="63259" spans="4:4" x14ac:dyDescent="0.2">
      <c r="D63259" s="343"/>
    </row>
    <row r="63260" spans="4:4" x14ac:dyDescent="0.2">
      <c r="D63260" s="343"/>
    </row>
    <row r="63261" spans="4:4" x14ac:dyDescent="0.2">
      <c r="D63261" s="343"/>
    </row>
    <row r="63262" spans="4:4" x14ac:dyDescent="0.2">
      <c r="D63262" s="343"/>
    </row>
    <row r="63263" spans="4:4" x14ac:dyDescent="0.2">
      <c r="D63263" s="343"/>
    </row>
    <row r="63264" spans="4:4" x14ac:dyDescent="0.2">
      <c r="D63264" s="343"/>
    </row>
    <row r="63265" spans="4:4" x14ac:dyDescent="0.2">
      <c r="D63265" s="343"/>
    </row>
    <row r="63266" spans="4:4" x14ac:dyDescent="0.2">
      <c r="D63266" s="343"/>
    </row>
    <row r="63267" spans="4:4" x14ac:dyDescent="0.2">
      <c r="D63267" s="343"/>
    </row>
    <row r="63268" spans="4:4" x14ac:dyDescent="0.2">
      <c r="D63268" s="343"/>
    </row>
    <row r="63269" spans="4:4" x14ac:dyDescent="0.2">
      <c r="D63269" s="343"/>
    </row>
    <row r="63270" spans="4:4" x14ac:dyDescent="0.2">
      <c r="D63270" s="343"/>
    </row>
    <row r="63271" spans="4:4" x14ac:dyDescent="0.2">
      <c r="D63271" s="343"/>
    </row>
    <row r="63272" spans="4:4" x14ac:dyDescent="0.2">
      <c r="D63272" s="343"/>
    </row>
    <row r="63273" spans="4:4" x14ac:dyDescent="0.2">
      <c r="D63273" s="343"/>
    </row>
    <row r="63274" spans="4:4" x14ac:dyDescent="0.2">
      <c r="D63274" s="343"/>
    </row>
    <row r="63275" spans="4:4" x14ac:dyDescent="0.2">
      <c r="D63275" s="343"/>
    </row>
    <row r="63276" spans="4:4" x14ac:dyDescent="0.2">
      <c r="D63276" s="343"/>
    </row>
    <row r="63277" spans="4:4" x14ac:dyDescent="0.2">
      <c r="D63277" s="343"/>
    </row>
    <row r="63278" spans="4:4" x14ac:dyDescent="0.2">
      <c r="D63278" s="343"/>
    </row>
    <row r="63279" spans="4:4" x14ac:dyDescent="0.2">
      <c r="D63279" s="343"/>
    </row>
    <row r="63280" spans="4:4" x14ac:dyDescent="0.2">
      <c r="D63280" s="343"/>
    </row>
    <row r="63281" spans="4:4" x14ac:dyDescent="0.2">
      <c r="D63281" s="343"/>
    </row>
    <row r="63282" spans="4:4" x14ac:dyDescent="0.2">
      <c r="D63282" s="343"/>
    </row>
    <row r="63283" spans="4:4" x14ac:dyDescent="0.2">
      <c r="D63283" s="343"/>
    </row>
    <row r="63284" spans="4:4" x14ac:dyDescent="0.2">
      <c r="D63284" s="343"/>
    </row>
    <row r="63285" spans="4:4" x14ac:dyDescent="0.2">
      <c r="D63285" s="343"/>
    </row>
    <row r="63286" spans="4:4" x14ac:dyDescent="0.2">
      <c r="D63286" s="343"/>
    </row>
    <row r="63287" spans="4:4" x14ac:dyDescent="0.2">
      <c r="D63287" s="343"/>
    </row>
    <row r="63288" spans="4:4" x14ac:dyDescent="0.2">
      <c r="D63288" s="343"/>
    </row>
    <row r="63289" spans="4:4" x14ac:dyDescent="0.2">
      <c r="D63289" s="343"/>
    </row>
    <row r="63290" spans="4:4" x14ac:dyDescent="0.2">
      <c r="D63290" s="343"/>
    </row>
    <row r="63291" spans="4:4" x14ac:dyDescent="0.2">
      <c r="D63291" s="343"/>
    </row>
    <row r="63292" spans="4:4" x14ac:dyDescent="0.2">
      <c r="D63292" s="343"/>
    </row>
    <row r="63293" spans="4:4" x14ac:dyDescent="0.2">
      <c r="D63293" s="343"/>
    </row>
    <row r="63294" spans="4:4" x14ac:dyDescent="0.2">
      <c r="D63294" s="343"/>
    </row>
    <row r="63295" spans="4:4" x14ac:dyDescent="0.2">
      <c r="D63295" s="343"/>
    </row>
    <row r="63296" spans="4:4" x14ac:dyDescent="0.2">
      <c r="D63296" s="343"/>
    </row>
    <row r="63297" spans="4:4" x14ac:dyDescent="0.2">
      <c r="D63297" s="343"/>
    </row>
    <row r="63298" spans="4:4" x14ac:dyDescent="0.2">
      <c r="D63298" s="343"/>
    </row>
    <row r="63299" spans="4:4" x14ac:dyDescent="0.2">
      <c r="D63299" s="343"/>
    </row>
    <row r="63300" spans="4:4" x14ac:dyDescent="0.2">
      <c r="D63300" s="343"/>
    </row>
    <row r="63301" spans="4:4" x14ac:dyDescent="0.2">
      <c r="D63301" s="343"/>
    </row>
    <row r="63302" spans="4:4" x14ac:dyDescent="0.2">
      <c r="D63302" s="343"/>
    </row>
    <row r="63303" spans="4:4" x14ac:dyDescent="0.2">
      <c r="D63303" s="343"/>
    </row>
    <row r="63304" spans="4:4" x14ac:dyDescent="0.2">
      <c r="D63304" s="343"/>
    </row>
    <row r="63305" spans="4:4" x14ac:dyDescent="0.2">
      <c r="D63305" s="343"/>
    </row>
    <row r="63306" spans="4:4" x14ac:dyDescent="0.2">
      <c r="D63306" s="343"/>
    </row>
    <row r="63307" spans="4:4" x14ac:dyDescent="0.2">
      <c r="D63307" s="343"/>
    </row>
    <row r="63308" spans="4:4" x14ac:dyDescent="0.2">
      <c r="D63308" s="343"/>
    </row>
    <row r="63309" spans="4:4" x14ac:dyDescent="0.2">
      <c r="D63309" s="343"/>
    </row>
    <row r="63310" spans="4:4" x14ac:dyDescent="0.2">
      <c r="D63310" s="343"/>
    </row>
    <row r="63311" spans="4:4" x14ac:dyDescent="0.2">
      <c r="D63311" s="343"/>
    </row>
    <row r="63312" spans="4:4" x14ac:dyDescent="0.2">
      <c r="D63312" s="343"/>
    </row>
    <row r="63313" spans="4:4" x14ac:dyDescent="0.2">
      <c r="D63313" s="343"/>
    </row>
    <row r="63314" spans="4:4" x14ac:dyDescent="0.2">
      <c r="D63314" s="343"/>
    </row>
    <row r="63315" spans="4:4" x14ac:dyDescent="0.2">
      <c r="D63315" s="343"/>
    </row>
    <row r="63316" spans="4:4" x14ac:dyDescent="0.2">
      <c r="D63316" s="343"/>
    </row>
    <row r="63317" spans="4:4" x14ac:dyDescent="0.2">
      <c r="D63317" s="343"/>
    </row>
    <row r="63318" spans="4:4" x14ac:dyDescent="0.2">
      <c r="D63318" s="343"/>
    </row>
    <row r="63319" spans="4:4" x14ac:dyDescent="0.2">
      <c r="D63319" s="343"/>
    </row>
    <row r="63320" spans="4:4" x14ac:dyDescent="0.2">
      <c r="D63320" s="343"/>
    </row>
    <row r="63321" spans="4:4" x14ac:dyDescent="0.2">
      <c r="D63321" s="343"/>
    </row>
    <row r="63322" spans="4:4" x14ac:dyDescent="0.2">
      <c r="D63322" s="343"/>
    </row>
    <row r="63323" spans="4:4" x14ac:dyDescent="0.2">
      <c r="D63323" s="343"/>
    </row>
    <row r="63324" spans="4:4" x14ac:dyDescent="0.2">
      <c r="D63324" s="343"/>
    </row>
    <row r="63325" spans="4:4" x14ac:dyDescent="0.2">
      <c r="D63325" s="343"/>
    </row>
    <row r="63326" spans="4:4" x14ac:dyDescent="0.2">
      <c r="D63326" s="343"/>
    </row>
    <row r="63327" spans="4:4" x14ac:dyDescent="0.2">
      <c r="D63327" s="343"/>
    </row>
    <row r="63328" spans="4:4" x14ac:dyDescent="0.2">
      <c r="D63328" s="343"/>
    </row>
    <row r="63329" spans="4:4" x14ac:dyDescent="0.2">
      <c r="D63329" s="343"/>
    </row>
    <row r="63330" spans="4:4" x14ac:dyDescent="0.2">
      <c r="D63330" s="343"/>
    </row>
    <row r="63331" spans="4:4" x14ac:dyDescent="0.2">
      <c r="D63331" s="343"/>
    </row>
    <row r="63332" spans="4:4" x14ac:dyDescent="0.2">
      <c r="D63332" s="343"/>
    </row>
    <row r="63333" spans="4:4" x14ac:dyDescent="0.2">
      <c r="D63333" s="343"/>
    </row>
    <row r="63334" spans="4:4" x14ac:dyDescent="0.2">
      <c r="D63334" s="343"/>
    </row>
    <row r="63335" spans="4:4" x14ac:dyDescent="0.2">
      <c r="D63335" s="343"/>
    </row>
    <row r="63336" spans="4:4" x14ac:dyDescent="0.2">
      <c r="D63336" s="343"/>
    </row>
    <row r="63337" spans="4:4" x14ac:dyDescent="0.2">
      <c r="D63337" s="343"/>
    </row>
    <row r="63338" spans="4:4" x14ac:dyDescent="0.2">
      <c r="D63338" s="343"/>
    </row>
    <row r="63339" spans="4:4" x14ac:dyDescent="0.2">
      <c r="D63339" s="343"/>
    </row>
    <row r="63340" spans="4:4" x14ac:dyDescent="0.2">
      <c r="D63340" s="343"/>
    </row>
    <row r="63341" spans="4:4" x14ac:dyDescent="0.2">
      <c r="D63341" s="343"/>
    </row>
    <row r="63342" spans="4:4" x14ac:dyDescent="0.2">
      <c r="D63342" s="343"/>
    </row>
    <row r="63343" spans="4:4" x14ac:dyDescent="0.2">
      <c r="D63343" s="343"/>
    </row>
    <row r="63344" spans="4:4" x14ac:dyDescent="0.2">
      <c r="D63344" s="343"/>
    </row>
    <row r="63345" spans="4:4" x14ac:dyDescent="0.2">
      <c r="D63345" s="343"/>
    </row>
    <row r="63346" spans="4:4" x14ac:dyDescent="0.2">
      <c r="D63346" s="343"/>
    </row>
    <row r="63347" spans="4:4" x14ac:dyDescent="0.2">
      <c r="D63347" s="343"/>
    </row>
    <row r="63348" spans="4:4" x14ac:dyDescent="0.2">
      <c r="D63348" s="343"/>
    </row>
    <row r="63349" spans="4:4" x14ac:dyDescent="0.2">
      <c r="D63349" s="343"/>
    </row>
    <row r="63350" spans="4:4" x14ac:dyDescent="0.2">
      <c r="D63350" s="343"/>
    </row>
    <row r="63351" spans="4:4" x14ac:dyDescent="0.2">
      <c r="D63351" s="343"/>
    </row>
    <row r="63352" spans="4:4" x14ac:dyDescent="0.2">
      <c r="D63352" s="343"/>
    </row>
    <row r="63353" spans="4:4" x14ac:dyDescent="0.2">
      <c r="D63353" s="343"/>
    </row>
    <row r="63354" spans="4:4" x14ac:dyDescent="0.2">
      <c r="D63354" s="343"/>
    </row>
    <row r="63355" spans="4:4" x14ac:dyDescent="0.2">
      <c r="D63355" s="343"/>
    </row>
    <row r="63356" spans="4:4" x14ac:dyDescent="0.2">
      <c r="D63356" s="343"/>
    </row>
    <row r="63357" spans="4:4" x14ac:dyDescent="0.2">
      <c r="D63357" s="343"/>
    </row>
    <row r="63358" spans="4:4" x14ac:dyDescent="0.2">
      <c r="D63358" s="343"/>
    </row>
    <row r="63359" spans="4:4" x14ac:dyDescent="0.2">
      <c r="D63359" s="343"/>
    </row>
    <row r="63360" spans="4:4" x14ac:dyDescent="0.2">
      <c r="D63360" s="343"/>
    </row>
    <row r="63361" spans="4:4" x14ac:dyDescent="0.2">
      <c r="D63361" s="343"/>
    </row>
    <row r="63362" spans="4:4" x14ac:dyDescent="0.2">
      <c r="D63362" s="343"/>
    </row>
    <row r="63363" spans="4:4" x14ac:dyDescent="0.2">
      <c r="D63363" s="343"/>
    </row>
    <row r="63364" spans="4:4" x14ac:dyDescent="0.2">
      <c r="D63364" s="343"/>
    </row>
    <row r="63365" spans="4:4" x14ac:dyDescent="0.2">
      <c r="D63365" s="343"/>
    </row>
    <row r="63366" spans="4:4" x14ac:dyDescent="0.2">
      <c r="D63366" s="343"/>
    </row>
    <row r="63367" spans="4:4" x14ac:dyDescent="0.2">
      <c r="D63367" s="343"/>
    </row>
    <row r="63368" spans="4:4" x14ac:dyDescent="0.2">
      <c r="D63368" s="343"/>
    </row>
    <row r="63369" spans="4:4" x14ac:dyDescent="0.2">
      <c r="D63369" s="343"/>
    </row>
    <row r="63370" spans="4:4" x14ac:dyDescent="0.2">
      <c r="D63370" s="343"/>
    </row>
    <row r="63371" spans="4:4" x14ac:dyDescent="0.2">
      <c r="D63371" s="343"/>
    </row>
    <row r="63372" spans="4:4" x14ac:dyDescent="0.2">
      <c r="D63372" s="343"/>
    </row>
    <row r="63373" spans="4:4" x14ac:dyDescent="0.2">
      <c r="D63373" s="343"/>
    </row>
    <row r="63374" spans="4:4" x14ac:dyDescent="0.2">
      <c r="D63374" s="343"/>
    </row>
    <row r="63375" spans="4:4" x14ac:dyDescent="0.2">
      <c r="D63375" s="343"/>
    </row>
    <row r="63376" spans="4:4" x14ac:dyDescent="0.2">
      <c r="D63376" s="343"/>
    </row>
    <row r="63377" spans="4:4" x14ac:dyDescent="0.2">
      <c r="D63377" s="343"/>
    </row>
    <row r="63378" spans="4:4" x14ac:dyDescent="0.2">
      <c r="D63378" s="343"/>
    </row>
    <row r="63379" spans="4:4" x14ac:dyDescent="0.2">
      <c r="D63379" s="343"/>
    </row>
    <row r="63380" spans="4:4" x14ac:dyDescent="0.2">
      <c r="D63380" s="343"/>
    </row>
    <row r="63381" spans="4:4" x14ac:dyDescent="0.2">
      <c r="D63381" s="343"/>
    </row>
    <row r="63382" spans="4:4" x14ac:dyDescent="0.2">
      <c r="D63382" s="343"/>
    </row>
    <row r="63383" spans="4:4" x14ac:dyDescent="0.2">
      <c r="D63383" s="343"/>
    </row>
    <row r="63384" spans="4:4" x14ac:dyDescent="0.2">
      <c r="D63384" s="343"/>
    </row>
    <row r="63385" spans="4:4" x14ac:dyDescent="0.2">
      <c r="D63385" s="343"/>
    </row>
    <row r="63386" spans="4:4" x14ac:dyDescent="0.2">
      <c r="D63386" s="343"/>
    </row>
    <row r="63387" spans="4:4" x14ac:dyDescent="0.2">
      <c r="D63387" s="343"/>
    </row>
    <row r="63388" spans="4:4" x14ac:dyDescent="0.2">
      <c r="D63388" s="343"/>
    </row>
    <row r="63389" spans="4:4" x14ac:dyDescent="0.2">
      <c r="D63389" s="343"/>
    </row>
    <row r="63390" spans="4:4" x14ac:dyDescent="0.2">
      <c r="D63390" s="343"/>
    </row>
    <row r="63391" spans="4:4" x14ac:dyDescent="0.2">
      <c r="D63391" s="343"/>
    </row>
    <row r="63392" spans="4:4" x14ac:dyDescent="0.2">
      <c r="D63392" s="343"/>
    </row>
    <row r="63393" spans="4:4" x14ac:dyDescent="0.2">
      <c r="D63393" s="343"/>
    </row>
    <row r="63394" spans="4:4" x14ac:dyDescent="0.2">
      <c r="D63394" s="343"/>
    </row>
    <row r="63395" spans="4:4" x14ac:dyDescent="0.2">
      <c r="D63395" s="343"/>
    </row>
    <row r="63396" spans="4:4" x14ac:dyDescent="0.2">
      <c r="D63396" s="343"/>
    </row>
    <row r="63397" spans="4:4" x14ac:dyDescent="0.2">
      <c r="D63397" s="343"/>
    </row>
    <row r="63398" spans="4:4" x14ac:dyDescent="0.2">
      <c r="D63398" s="343"/>
    </row>
    <row r="63399" spans="4:4" x14ac:dyDescent="0.2">
      <c r="D63399" s="343"/>
    </row>
    <row r="63400" spans="4:4" x14ac:dyDescent="0.2">
      <c r="D63400" s="343"/>
    </row>
    <row r="63401" spans="4:4" x14ac:dyDescent="0.2">
      <c r="D63401" s="343"/>
    </row>
    <row r="63402" spans="4:4" x14ac:dyDescent="0.2">
      <c r="D63402" s="343"/>
    </row>
    <row r="63403" spans="4:4" x14ac:dyDescent="0.2">
      <c r="D63403" s="343"/>
    </row>
    <row r="63404" spans="4:4" x14ac:dyDescent="0.2">
      <c r="D63404" s="343"/>
    </row>
    <row r="63405" spans="4:4" x14ac:dyDescent="0.2">
      <c r="D63405" s="343"/>
    </row>
    <row r="63406" spans="4:4" x14ac:dyDescent="0.2">
      <c r="D63406" s="343"/>
    </row>
    <row r="63407" spans="4:4" x14ac:dyDescent="0.2">
      <c r="D63407" s="343"/>
    </row>
    <row r="63408" spans="4:4" x14ac:dyDescent="0.2">
      <c r="D63408" s="343"/>
    </row>
    <row r="63409" spans="4:4" x14ac:dyDescent="0.2">
      <c r="D63409" s="343"/>
    </row>
    <row r="63410" spans="4:4" x14ac:dyDescent="0.2">
      <c r="D63410" s="343"/>
    </row>
    <row r="63411" spans="4:4" x14ac:dyDescent="0.2">
      <c r="D63411" s="343"/>
    </row>
    <row r="63412" spans="4:4" x14ac:dyDescent="0.2">
      <c r="D63412" s="343"/>
    </row>
    <row r="63413" spans="4:4" x14ac:dyDescent="0.2">
      <c r="D63413" s="343"/>
    </row>
    <row r="63414" spans="4:4" x14ac:dyDescent="0.2">
      <c r="D63414" s="343"/>
    </row>
    <row r="63415" spans="4:4" x14ac:dyDescent="0.2">
      <c r="D63415" s="343"/>
    </row>
    <row r="63416" spans="4:4" x14ac:dyDescent="0.2">
      <c r="D63416" s="343"/>
    </row>
    <row r="63417" spans="4:4" x14ac:dyDescent="0.2">
      <c r="D63417" s="343"/>
    </row>
    <row r="63418" spans="4:4" x14ac:dyDescent="0.2">
      <c r="D63418" s="343"/>
    </row>
    <row r="63419" spans="4:4" x14ac:dyDescent="0.2">
      <c r="D63419" s="343"/>
    </row>
    <row r="63420" spans="4:4" x14ac:dyDescent="0.2">
      <c r="D63420" s="343"/>
    </row>
    <row r="63421" spans="4:4" x14ac:dyDescent="0.2">
      <c r="D63421" s="343"/>
    </row>
    <row r="63422" spans="4:4" x14ac:dyDescent="0.2">
      <c r="D63422" s="343"/>
    </row>
    <row r="63423" spans="4:4" x14ac:dyDescent="0.2">
      <c r="D63423" s="343"/>
    </row>
    <row r="63424" spans="4:4" x14ac:dyDescent="0.2">
      <c r="D63424" s="343"/>
    </row>
    <row r="63425" spans="4:4" x14ac:dyDescent="0.2">
      <c r="D63425" s="343"/>
    </row>
    <row r="63426" spans="4:4" x14ac:dyDescent="0.2">
      <c r="D63426" s="343"/>
    </row>
    <row r="63427" spans="4:4" x14ac:dyDescent="0.2">
      <c r="D63427" s="343"/>
    </row>
    <row r="63428" spans="4:4" x14ac:dyDescent="0.2">
      <c r="D63428" s="343"/>
    </row>
    <row r="63429" spans="4:4" x14ac:dyDescent="0.2">
      <c r="D63429" s="343"/>
    </row>
    <row r="63430" spans="4:4" x14ac:dyDescent="0.2">
      <c r="D63430" s="343"/>
    </row>
    <row r="63431" spans="4:4" x14ac:dyDescent="0.2">
      <c r="D63431" s="343"/>
    </row>
    <row r="63432" spans="4:4" x14ac:dyDescent="0.2">
      <c r="D63432" s="343"/>
    </row>
    <row r="63433" spans="4:4" x14ac:dyDescent="0.2">
      <c r="D63433" s="343"/>
    </row>
    <row r="63434" spans="4:4" x14ac:dyDescent="0.2">
      <c r="D63434" s="343"/>
    </row>
    <row r="63435" spans="4:4" x14ac:dyDescent="0.2">
      <c r="D63435" s="343"/>
    </row>
    <row r="63436" spans="4:4" x14ac:dyDescent="0.2">
      <c r="D63436" s="343"/>
    </row>
    <row r="63437" spans="4:4" x14ac:dyDescent="0.2">
      <c r="D63437" s="343"/>
    </row>
    <row r="63438" spans="4:4" x14ac:dyDescent="0.2">
      <c r="D63438" s="343"/>
    </row>
    <row r="63439" spans="4:4" x14ac:dyDescent="0.2">
      <c r="D63439" s="343"/>
    </row>
    <row r="63440" spans="4:4" x14ac:dyDescent="0.2">
      <c r="D63440" s="343"/>
    </row>
    <row r="63441" spans="4:4" x14ac:dyDescent="0.2">
      <c r="D63441" s="343"/>
    </row>
    <row r="63442" spans="4:4" x14ac:dyDescent="0.2">
      <c r="D63442" s="343"/>
    </row>
    <row r="63443" spans="4:4" x14ac:dyDescent="0.2">
      <c r="D63443" s="343"/>
    </row>
    <row r="63444" spans="4:4" x14ac:dyDescent="0.2">
      <c r="D63444" s="343"/>
    </row>
    <row r="63445" spans="4:4" x14ac:dyDescent="0.2">
      <c r="D63445" s="343"/>
    </row>
    <row r="63446" spans="4:4" x14ac:dyDescent="0.2">
      <c r="D63446" s="343"/>
    </row>
    <row r="63447" spans="4:4" x14ac:dyDescent="0.2">
      <c r="D63447" s="343"/>
    </row>
    <row r="63448" spans="4:4" x14ac:dyDescent="0.2">
      <c r="D63448" s="343"/>
    </row>
    <row r="63449" spans="4:4" x14ac:dyDescent="0.2">
      <c r="D63449" s="343"/>
    </row>
    <row r="63450" spans="4:4" x14ac:dyDescent="0.2">
      <c r="D63450" s="343"/>
    </row>
    <row r="63451" spans="4:4" x14ac:dyDescent="0.2">
      <c r="D63451" s="343"/>
    </row>
    <row r="63452" spans="4:4" x14ac:dyDescent="0.2">
      <c r="D63452" s="343"/>
    </row>
    <row r="63453" spans="4:4" x14ac:dyDescent="0.2">
      <c r="D63453" s="343"/>
    </row>
    <row r="63454" spans="4:4" x14ac:dyDescent="0.2">
      <c r="D63454" s="343"/>
    </row>
    <row r="63455" spans="4:4" x14ac:dyDescent="0.2">
      <c r="D63455" s="343"/>
    </row>
    <row r="63456" spans="4:4" x14ac:dyDescent="0.2">
      <c r="D63456" s="343"/>
    </row>
    <row r="63457" spans="4:4" x14ac:dyDescent="0.2">
      <c r="D63457" s="343"/>
    </row>
    <row r="63458" spans="4:4" x14ac:dyDescent="0.2">
      <c r="D63458" s="343"/>
    </row>
    <row r="63459" spans="4:4" x14ac:dyDescent="0.2">
      <c r="D63459" s="343"/>
    </row>
    <row r="63460" spans="4:4" x14ac:dyDescent="0.2">
      <c r="D63460" s="343"/>
    </row>
    <row r="63461" spans="4:4" x14ac:dyDescent="0.2">
      <c r="D63461" s="343"/>
    </row>
    <row r="63462" spans="4:4" x14ac:dyDescent="0.2">
      <c r="D63462" s="343"/>
    </row>
    <row r="63463" spans="4:4" x14ac:dyDescent="0.2">
      <c r="D63463" s="343"/>
    </row>
    <row r="63464" spans="4:4" x14ac:dyDescent="0.2">
      <c r="D63464" s="343"/>
    </row>
    <row r="63465" spans="4:4" x14ac:dyDescent="0.2">
      <c r="D63465" s="343"/>
    </row>
    <row r="63466" spans="4:4" x14ac:dyDescent="0.2">
      <c r="D63466" s="343"/>
    </row>
    <row r="63467" spans="4:4" x14ac:dyDescent="0.2">
      <c r="D63467" s="343"/>
    </row>
    <row r="63468" spans="4:4" x14ac:dyDescent="0.2">
      <c r="D63468" s="343"/>
    </row>
    <row r="63469" spans="4:4" x14ac:dyDescent="0.2">
      <c r="D63469" s="343"/>
    </row>
    <row r="63470" spans="4:4" x14ac:dyDescent="0.2">
      <c r="D63470" s="343"/>
    </row>
    <row r="63471" spans="4:4" x14ac:dyDescent="0.2">
      <c r="D63471" s="343"/>
    </row>
    <row r="63472" spans="4:4" x14ac:dyDescent="0.2">
      <c r="D63472" s="343"/>
    </row>
    <row r="63473" spans="4:4" x14ac:dyDescent="0.2">
      <c r="D63473" s="343"/>
    </row>
    <row r="63474" spans="4:4" x14ac:dyDescent="0.2">
      <c r="D63474" s="343"/>
    </row>
    <row r="63475" spans="4:4" x14ac:dyDescent="0.2">
      <c r="D63475" s="343"/>
    </row>
    <row r="63476" spans="4:4" x14ac:dyDescent="0.2">
      <c r="D63476" s="343"/>
    </row>
    <row r="63477" spans="4:4" x14ac:dyDescent="0.2">
      <c r="D63477" s="343"/>
    </row>
    <row r="63478" spans="4:4" x14ac:dyDescent="0.2">
      <c r="D63478" s="343"/>
    </row>
    <row r="63479" spans="4:4" x14ac:dyDescent="0.2">
      <c r="D63479" s="343"/>
    </row>
    <row r="63480" spans="4:4" x14ac:dyDescent="0.2">
      <c r="D63480" s="343"/>
    </row>
    <row r="63481" spans="4:4" x14ac:dyDescent="0.2">
      <c r="D63481" s="343"/>
    </row>
    <row r="63482" spans="4:4" x14ac:dyDescent="0.2">
      <c r="D63482" s="343"/>
    </row>
    <row r="63483" spans="4:4" x14ac:dyDescent="0.2">
      <c r="D63483" s="343"/>
    </row>
    <row r="63484" spans="4:4" x14ac:dyDescent="0.2">
      <c r="D63484" s="343"/>
    </row>
    <row r="63485" spans="4:4" x14ac:dyDescent="0.2">
      <c r="D63485" s="343"/>
    </row>
    <row r="63486" spans="4:4" x14ac:dyDescent="0.2">
      <c r="D63486" s="343"/>
    </row>
    <row r="63487" spans="4:4" x14ac:dyDescent="0.2">
      <c r="D63487" s="343"/>
    </row>
    <row r="63488" spans="4:4" x14ac:dyDescent="0.2">
      <c r="D63488" s="343"/>
    </row>
    <row r="63489" spans="4:4" x14ac:dyDescent="0.2">
      <c r="D63489" s="343"/>
    </row>
    <row r="63490" spans="4:4" x14ac:dyDescent="0.2">
      <c r="D63490" s="343"/>
    </row>
    <row r="63491" spans="4:4" x14ac:dyDescent="0.2">
      <c r="D63491" s="343"/>
    </row>
    <row r="63492" spans="4:4" x14ac:dyDescent="0.2">
      <c r="D63492" s="343"/>
    </row>
    <row r="63493" spans="4:4" x14ac:dyDescent="0.2">
      <c r="D63493" s="343"/>
    </row>
    <row r="63494" spans="4:4" x14ac:dyDescent="0.2">
      <c r="D63494" s="343"/>
    </row>
    <row r="63495" spans="4:4" x14ac:dyDescent="0.2">
      <c r="D63495" s="343"/>
    </row>
    <row r="63496" spans="4:4" x14ac:dyDescent="0.2">
      <c r="D63496" s="343"/>
    </row>
    <row r="63497" spans="4:4" x14ac:dyDescent="0.2">
      <c r="D63497" s="343"/>
    </row>
    <row r="63498" spans="4:4" x14ac:dyDescent="0.2">
      <c r="D63498" s="343"/>
    </row>
    <row r="63499" spans="4:4" x14ac:dyDescent="0.2">
      <c r="D63499" s="343"/>
    </row>
    <row r="63500" spans="4:4" x14ac:dyDescent="0.2">
      <c r="D63500" s="343"/>
    </row>
    <row r="63501" spans="4:4" x14ac:dyDescent="0.2">
      <c r="D63501" s="343"/>
    </row>
    <row r="63502" spans="4:4" x14ac:dyDescent="0.2">
      <c r="D63502" s="343"/>
    </row>
    <row r="63503" spans="4:4" x14ac:dyDescent="0.2">
      <c r="D63503" s="343"/>
    </row>
    <row r="63504" spans="4:4" x14ac:dyDescent="0.2">
      <c r="D63504" s="343"/>
    </row>
    <row r="63505" spans="4:4" x14ac:dyDescent="0.2">
      <c r="D63505" s="343"/>
    </row>
    <row r="63506" spans="4:4" x14ac:dyDescent="0.2">
      <c r="D63506" s="343"/>
    </row>
    <row r="63507" spans="4:4" x14ac:dyDescent="0.2">
      <c r="D63507" s="343"/>
    </row>
    <row r="63508" spans="4:4" x14ac:dyDescent="0.2">
      <c r="D63508" s="343"/>
    </row>
    <row r="63509" spans="4:4" x14ac:dyDescent="0.2">
      <c r="D63509" s="343"/>
    </row>
    <row r="63510" spans="4:4" x14ac:dyDescent="0.2">
      <c r="D63510" s="343"/>
    </row>
    <row r="63511" spans="4:4" x14ac:dyDescent="0.2">
      <c r="D63511" s="343"/>
    </row>
    <row r="63512" spans="4:4" x14ac:dyDescent="0.2">
      <c r="D63512" s="343"/>
    </row>
    <row r="63513" spans="4:4" x14ac:dyDescent="0.2">
      <c r="D63513" s="343"/>
    </row>
    <row r="63514" spans="4:4" x14ac:dyDescent="0.2">
      <c r="D63514" s="343"/>
    </row>
    <row r="63515" spans="4:4" x14ac:dyDescent="0.2">
      <c r="D63515" s="343"/>
    </row>
    <row r="63516" spans="4:4" x14ac:dyDescent="0.2">
      <c r="D63516" s="343"/>
    </row>
    <row r="63517" spans="4:4" x14ac:dyDescent="0.2">
      <c r="D63517" s="343"/>
    </row>
    <row r="63518" spans="4:4" x14ac:dyDescent="0.2">
      <c r="D63518" s="343"/>
    </row>
    <row r="63519" spans="4:4" x14ac:dyDescent="0.2">
      <c r="D63519" s="343"/>
    </row>
    <row r="63520" spans="4:4" x14ac:dyDescent="0.2">
      <c r="D63520" s="343"/>
    </row>
    <row r="63521" spans="4:4" x14ac:dyDescent="0.2">
      <c r="D63521" s="343"/>
    </row>
    <row r="63522" spans="4:4" x14ac:dyDescent="0.2">
      <c r="D63522" s="343"/>
    </row>
    <row r="63523" spans="4:4" x14ac:dyDescent="0.2">
      <c r="D63523" s="343"/>
    </row>
    <row r="63524" spans="4:4" x14ac:dyDescent="0.2">
      <c r="D63524" s="343"/>
    </row>
    <row r="63525" spans="4:4" x14ac:dyDescent="0.2">
      <c r="D63525" s="343"/>
    </row>
    <row r="63526" spans="4:4" x14ac:dyDescent="0.2">
      <c r="D63526" s="343"/>
    </row>
    <row r="63527" spans="4:4" x14ac:dyDescent="0.2">
      <c r="D63527" s="343"/>
    </row>
    <row r="63528" spans="4:4" x14ac:dyDescent="0.2">
      <c r="D63528" s="343"/>
    </row>
    <row r="63529" spans="4:4" x14ac:dyDescent="0.2">
      <c r="D63529" s="343"/>
    </row>
    <row r="63530" spans="4:4" x14ac:dyDescent="0.2">
      <c r="D63530" s="343"/>
    </row>
    <row r="63531" spans="4:4" x14ac:dyDescent="0.2">
      <c r="D63531" s="343"/>
    </row>
    <row r="63532" spans="4:4" x14ac:dyDescent="0.2">
      <c r="D63532" s="343"/>
    </row>
    <row r="63533" spans="4:4" x14ac:dyDescent="0.2">
      <c r="D63533" s="343"/>
    </row>
    <row r="63534" spans="4:4" x14ac:dyDescent="0.2">
      <c r="D63534" s="343"/>
    </row>
    <row r="63535" spans="4:4" x14ac:dyDescent="0.2">
      <c r="D63535" s="343"/>
    </row>
    <row r="63536" spans="4:4" x14ac:dyDescent="0.2">
      <c r="D63536" s="343"/>
    </row>
    <row r="63537" spans="4:4" x14ac:dyDescent="0.2">
      <c r="D63537" s="343"/>
    </row>
    <row r="63538" spans="4:4" x14ac:dyDescent="0.2">
      <c r="D63538" s="343"/>
    </row>
    <row r="63539" spans="4:4" x14ac:dyDescent="0.2">
      <c r="D63539" s="343"/>
    </row>
    <row r="63540" spans="4:4" x14ac:dyDescent="0.2">
      <c r="D63540" s="343"/>
    </row>
    <row r="63541" spans="4:4" x14ac:dyDescent="0.2">
      <c r="D63541" s="343"/>
    </row>
    <row r="63542" spans="4:4" x14ac:dyDescent="0.2">
      <c r="D63542" s="343"/>
    </row>
    <row r="63543" spans="4:4" x14ac:dyDescent="0.2">
      <c r="D63543" s="343"/>
    </row>
    <row r="63544" spans="4:4" x14ac:dyDescent="0.2">
      <c r="D63544" s="343"/>
    </row>
    <row r="63545" spans="4:4" x14ac:dyDescent="0.2">
      <c r="D63545" s="343"/>
    </row>
    <row r="63546" spans="4:4" x14ac:dyDescent="0.2">
      <c r="D63546" s="343"/>
    </row>
    <row r="63547" spans="4:4" x14ac:dyDescent="0.2">
      <c r="D63547" s="343"/>
    </row>
    <row r="63548" spans="4:4" x14ac:dyDescent="0.2">
      <c r="D63548" s="343"/>
    </row>
    <row r="63549" spans="4:4" x14ac:dyDescent="0.2">
      <c r="D63549" s="343"/>
    </row>
    <row r="63550" spans="4:4" x14ac:dyDescent="0.2">
      <c r="D63550" s="343"/>
    </row>
    <row r="63551" spans="4:4" x14ac:dyDescent="0.2">
      <c r="D63551" s="343"/>
    </row>
    <row r="63552" spans="4:4" x14ac:dyDescent="0.2">
      <c r="D63552" s="343"/>
    </row>
    <row r="63553" spans="4:4" x14ac:dyDescent="0.2">
      <c r="D63553" s="343"/>
    </row>
    <row r="63554" spans="4:4" x14ac:dyDescent="0.2">
      <c r="D63554" s="343"/>
    </row>
    <row r="63555" spans="4:4" x14ac:dyDescent="0.2">
      <c r="D63555" s="343"/>
    </row>
    <row r="63556" spans="4:4" x14ac:dyDescent="0.2">
      <c r="D63556" s="343"/>
    </row>
    <row r="63557" spans="4:4" x14ac:dyDescent="0.2">
      <c r="D63557" s="343"/>
    </row>
    <row r="63558" spans="4:4" x14ac:dyDescent="0.2">
      <c r="D63558" s="343"/>
    </row>
    <row r="63559" spans="4:4" x14ac:dyDescent="0.2">
      <c r="D63559" s="343"/>
    </row>
    <row r="63560" spans="4:4" x14ac:dyDescent="0.2">
      <c r="D63560" s="343"/>
    </row>
    <row r="63561" spans="4:4" x14ac:dyDescent="0.2">
      <c r="D63561" s="343"/>
    </row>
    <row r="63562" spans="4:4" x14ac:dyDescent="0.2">
      <c r="D63562" s="343"/>
    </row>
    <row r="63563" spans="4:4" x14ac:dyDescent="0.2">
      <c r="D63563" s="343"/>
    </row>
    <row r="63564" spans="4:4" x14ac:dyDescent="0.2">
      <c r="D63564" s="343"/>
    </row>
    <row r="63565" spans="4:4" x14ac:dyDescent="0.2">
      <c r="D63565" s="343"/>
    </row>
    <row r="63566" spans="4:4" x14ac:dyDescent="0.2">
      <c r="D63566" s="343"/>
    </row>
    <row r="63567" spans="4:4" x14ac:dyDescent="0.2">
      <c r="D63567" s="343"/>
    </row>
    <row r="63568" spans="4:4" x14ac:dyDescent="0.2">
      <c r="D63568" s="343"/>
    </row>
    <row r="63569" spans="4:4" x14ac:dyDescent="0.2">
      <c r="D63569" s="343"/>
    </row>
    <row r="63570" spans="4:4" x14ac:dyDescent="0.2">
      <c r="D63570" s="343"/>
    </row>
    <row r="63571" spans="4:4" x14ac:dyDescent="0.2">
      <c r="D63571" s="343"/>
    </row>
    <row r="63572" spans="4:4" x14ac:dyDescent="0.2">
      <c r="D63572" s="343"/>
    </row>
    <row r="63573" spans="4:4" x14ac:dyDescent="0.2">
      <c r="D63573" s="343"/>
    </row>
    <row r="63574" spans="4:4" x14ac:dyDescent="0.2">
      <c r="D63574" s="343"/>
    </row>
    <row r="63575" spans="4:4" x14ac:dyDescent="0.2">
      <c r="D63575" s="343"/>
    </row>
    <row r="63576" spans="4:4" x14ac:dyDescent="0.2">
      <c r="D63576" s="343"/>
    </row>
    <row r="63577" spans="4:4" x14ac:dyDescent="0.2">
      <c r="D63577" s="343"/>
    </row>
    <row r="63578" spans="4:4" x14ac:dyDescent="0.2">
      <c r="D63578" s="343"/>
    </row>
    <row r="63579" spans="4:4" x14ac:dyDescent="0.2">
      <c r="D63579" s="343"/>
    </row>
    <row r="63580" spans="4:4" x14ac:dyDescent="0.2">
      <c r="D63580" s="343"/>
    </row>
    <row r="63581" spans="4:4" x14ac:dyDescent="0.2">
      <c r="D63581" s="343"/>
    </row>
    <row r="63582" spans="4:4" x14ac:dyDescent="0.2">
      <c r="D63582" s="343"/>
    </row>
    <row r="63583" spans="4:4" x14ac:dyDescent="0.2">
      <c r="D63583" s="343"/>
    </row>
    <row r="63584" spans="4:4" x14ac:dyDescent="0.2">
      <c r="D63584" s="343"/>
    </row>
    <row r="63585" spans="4:4" x14ac:dyDescent="0.2">
      <c r="D63585" s="343"/>
    </row>
    <row r="63586" spans="4:4" x14ac:dyDescent="0.2">
      <c r="D63586" s="343"/>
    </row>
    <row r="63587" spans="4:4" x14ac:dyDescent="0.2">
      <c r="D63587" s="343"/>
    </row>
    <row r="63588" spans="4:4" x14ac:dyDescent="0.2">
      <c r="D63588" s="343"/>
    </row>
    <row r="63589" spans="4:4" x14ac:dyDescent="0.2">
      <c r="D63589" s="343"/>
    </row>
    <row r="63590" spans="4:4" x14ac:dyDescent="0.2">
      <c r="D63590" s="343"/>
    </row>
    <row r="63591" spans="4:4" x14ac:dyDescent="0.2">
      <c r="D63591" s="343"/>
    </row>
    <row r="63592" spans="4:4" x14ac:dyDescent="0.2">
      <c r="D63592" s="343"/>
    </row>
    <row r="63593" spans="4:4" x14ac:dyDescent="0.2">
      <c r="D63593" s="343"/>
    </row>
    <row r="63594" spans="4:4" x14ac:dyDescent="0.2">
      <c r="D63594" s="343"/>
    </row>
    <row r="63595" spans="4:4" x14ac:dyDescent="0.2">
      <c r="D63595" s="343"/>
    </row>
    <row r="63596" spans="4:4" x14ac:dyDescent="0.2">
      <c r="D63596" s="343"/>
    </row>
    <row r="63597" spans="4:4" x14ac:dyDescent="0.2">
      <c r="D63597" s="343"/>
    </row>
    <row r="63598" spans="4:4" x14ac:dyDescent="0.2">
      <c r="D63598" s="343"/>
    </row>
    <row r="63599" spans="4:4" x14ac:dyDescent="0.2">
      <c r="D63599" s="343"/>
    </row>
    <row r="63600" spans="4:4" x14ac:dyDescent="0.2">
      <c r="D63600" s="343"/>
    </row>
    <row r="63601" spans="4:4" x14ac:dyDescent="0.2">
      <c r="D63601" s="343"/>
    </row>
    <row r="63602" spans="4:4" x14ac:dyDescent="0.2">
      <c r="D63602" s="343"/>
    </row>
    <row r="63603" spans="4:4" x14ac:dyDescent="0.2">
      <c r="D63603" s="343"/>
    </row>
    <row r="63604" spans="4:4" x14ac:dyDescent="0.2">
      <c r="D63604" s="343"/>
    </row>
    <row r="63605" spans="4:4" x14ac:dyDescent="0.2">
      <c r="D63605" s="343"/>
    </row>
    <row r="63606" spans="4:4" x14ac:dyDescent="0.2">
      <c r="D63606" s="343"/>
    </row>
    <row r="63607" spans="4:4" x14ac:dyDescent="0.2">
      <c r="D63607" s="343"/>
    </row>
    <row r="63608" spans="4:4" x14ac:dyDescent="0.2">
      <c r="D63608" s="343"/>
    </row>
    <row r="63609" spans="4:4" x14ac:dyDescent="0.2">
      <c r="D63609" s="343"/>
    </row>
    <row r="63610" spans="4:4" x14ac:dyDescent="0.2">
      <c r="D63610" s="343"/>
    </row>
    <row r="63611" spans="4:4" x14ac:dyDescent="0.2">
      <c r="D63611" s="343"/>
    </row>
    <row r="63612" spans="4:4" x14ac:dyDescent="0.2">
      <c r="D63612" s="343"/>
    </row>
    <row r="63613" spans="4:4" x14ac:dyDescent="0.2">
      <c r="D63613" s="343"/>
    </row>
    <row r="63614" spans="4:4" x14ac:dyDescent="0.2">
      <c r="D63614" s="343"/>
    </row>
    <row r="63615" spans="4:4" x14ac:dyDescent="0.2">
      <c r="D63615" s="343"/>
    </row>
    <row r="63616" spans="4:4" x14ac:dyDescent="0.2">
      <c r="D63616" s="343"/>
    </row>
    <row r="63617" spans="4:4" x14ac:dyDescent="0.2">
      <c r="D63617" s="343"/>
    </row>
    <row r="63618" spans="4:4" x14ac:dyDescent="0.2">
      <c r="D63618" s="343"/>
    </row>
    <row r="63619" spans="4:4" x14ac:dyDescent="0.2">
      <c r="D63619" s="343"/>
    </row>
    <row r="63620" spans="4:4" x14ac:dyDescent="0.2">
      <c r="D63620" s="343"/>
    </row>
    <row r="63621" spans="4:4" x14ac:dyDescent="0.2">
      <c r="D63621" s="343"/>
    </row>
    <row r="63622" spans="4:4" x14ac:dyDescent="0.2">
      <c r="D63622" s="343"/>
    </row>
    <row r="63623" spans="4:4" x14ac:dyDescent="0.2">
      <c r="D63623" s="343"/>
    </row>
    <row r="63624" spans="4:4" x14ac:dyDescent="0.2">
      <c r="D63624" s="343"/>
    </row>
    <row r="63625" spans="4:4" x14ac:dyDescent="0.2">
      <c r="D63625" s="343"/>
    </row>
    <row r="63626" spans="4:4" x14ac:dyDescent="0.2">
      <c r="D63626" s="343"/>
    </row>
    <row r="63627" spans="4:4" x14ac:dyDescent="0.2">
      <c r="D63627" s="343"/>
    </row>
    <row r="63628" spans="4:4" x14ac:dyDescent="0.2">
      <c r="D63628" s="343"/>
    </row>
    <row r="63629" spans="4:4" x14ac:dyDescent="0.2">
      <c r="D63629" s="343"/>
    </row>
    <row r="63630" spans="4:4" x14ac:dyDescent="0.2">
      <c r="D63630" s="343"/>
    </row>
    <row r="63631" spans="4:4" x14ac:dyDescent="0.2">
      <c r="D63631" s="343"/>
    </row>
    <row r="63632" spans="4:4" x14ac:dyDescent="0.2">
      <c r="D63632" s="343"/>
    </row>
    <row r="63633" spans="4:4" x14ac:dyDescent="0.2">
      <c r="D63633" s="343"/>
    </row>
    <row r="63634" spans="4:4" x14ac:dyDescent="0.2">
      <c r="D63634" s="343"/>
    </row>
    <row r="63635" spans="4:4" x14ac:dyDescent="0.2">
      <c r="D63635" s="343"/>
    </row>
    <row r="63636" spans="4:4" x14ac:dyDescent="0.2">
      <c r="D63636" s="343"/>
    </row>
    <row r="63637" spans="4:4" x14ac:dyDescent="0.2">
      <c r="D63637" s="343"/>
    </row>
    <row r="63638" spans="4:4" x14ac:dyDescent="0.2">
      <c r="D63638" s="343"/>
    </row>
    <row r="63639" spans="4:4" x14ac:dyDescent="0.2">
      <c r="D63639" s="343"/>
    </row>
    <row r="63640" spans="4:4" x14ac:dyDescent="0.2">
      <c r="D63640" s="343"/>
    </row>
    <row r="63641" spans="4:4" x14ac:dyDescent="0.2">
      <c r="D63641" s="343"/>
    </row>
    <row r="63642" spans="4:4" x14ac:dyDescent="0.2">
      <c r="D63642" s="343"/>
    </row>
    <row r="63643" spans="4:4" x14ac:dyDescent="0.2">
      <c r="D63643" s="343"/>
    </row>
    <row r="63644" spans="4:4" x14ac:dyDescent="0.2">
      <c r="D63644" s="343"/>
    </row>
    <row r="63645" spans="4:4" x14ac:dyDescent="0.2">
      <c r="D63645" s="343"/>
    </row>
    <row r="63646" spans="4:4" x14ac:dyDescent="0.2">
      <c r="D63646" s="343"/>
    </row>
    <row r="63647" spans="4:4" x14ac:dyDescent="0.2">
      <c r="D63647" s="343"/>
    </row>
    <row r="63648" spans="4:4" x14ac:dyDescent="0.2">
      <c r="D63648" s="343"/>
    </row>
    <row r="63649" spans="4:4" x14ac:dyDescent="0.2">
      <c r="D63649" s="343"/>
    </row>
    <row r="63650" spans="4:4" x14ac:dyDescent="0.2">
      <c r="D63650" s="343"/>
    </row>
    <row r="63651" spans="4:4" x14ac:dyDescent="0.2">
      <c r="D63651" s="343"/>
    </row>
    <row r="63652" spans="4:4" x14ac:dyDescent="0.2">
      <c r="D63652" s="343"/>
    </row>
    <row r="63653" spans="4:4" x14ac:dyDescent="0.2">
      <c r="D63653" s="343"/>
    </row>
    <row r="63654" spans="4:4" x14ac:dyDescent="0.2">
      <c r="D63654" s="343"/>
    </row>
    <row r="63655" spans="4:4" x14ac:dyDescent="0.2">
      <c r="D63655" s="343"/>
    </row>
    <row r="63656" spans="4:4" x14ac:dyDescent="0.2">
      <c r="D63656" s="343"/>
    </row>
    <row r="63657" spans="4:4" x14ac:dyDescent="0.2">
      <c r="D63657" s="343"/>
    </row>
    <row r="63658" spans="4:4" x14ac:dyDescent="0.2">
      <c r="D63658" s="343"/>
    </row>
    <row r="63659" spans="4:4" x14ac:dyDescent="0.2">
      <c r="D63659" s="343"/>
    </row>
    <row r="63660" spans="4:4" x14ac:dyDescent="0.2">
      <c r="D63660" s="343"/>
    </row>
    <row r="63661" spans="4:4" x14ac:dyDescent="0.2">
      <c r="D63661" s="343"/>
    </row>
    <row r="63662" spans="4:4" x14ac:dyDescent="0.2">
      <c r="D63662" s="343"/>
    </row>
    <row r="63663" spans="4:4" x14ac:dyDescent="0.2">
      <c r="D63663" s="343"/>
    </row>
    <row r="63664" spans="4:4" x14ac:dyDescent="0.2">
      <c r="D63664" s="343"/>
    </row>
    <row r="63665" spans="4:4" x14ac:dyDescent="0.2">
      <c r="D63665" s="343"/>
    </row>
    <row r="63666" spans="4:4" x14ac:dyDescent="0.2">
      <c r="D63666" s="343"/>
    </row>
    <row r="63667" spans="4:4" x14ac:dyDescent="0.2">
      <c r="D63667" s="343"/>
    </row>
    <row r="63668" spans="4:4" x14ac:dyDescent="0.2">
      <c r="D63668" s="343"/>
    </row>
    <row r="63669" spans="4:4" x14ac:dyDescent="0.2">
      <c r="D63669" s="343"/>
    </row>
    <row r="63670" spans="4:4" x14ac:dyDescent="0.2">
      <c r="D63670" s="343"/>
    </row>
    <row r="63671" spans="4:4" x14ac:dyDescent="0.2">
      <c r="D63671" s="343"/>
    </row>
    <row r="63672" spans="4:4" x14ac:dyDescent="0.2">
      <c r="D63672" s="343"/>
    </row>
    <row r="63673" spans="4:4" x14ac:dyDescent="0.2">
      <c r="D63673" s="343"/>
    </row>
    <row r="63674" spans="4:4" x14ac:dyDescent="0.2">
      <c r="D63674" s="343"/>
    </row>
    <row r="63675" spans="4:4" x14ac:dyDescent="0.2">
      <c r="D63675" s="343"/>
    </row>
    <row r="63676" spans="4:4" x14ac:dyDescent="0.2">
      <c r="D63676" s="343"/>
    </row>
    <row r="63677" spans="4:4" x14ac:dyDescent="0.2">
      <c r="D63677" s="343"/>
    </row>
    <row r="63678" spans="4:4" x14ac:dyDescent="0.2">
      <c r="D63678" s="343"/>
    </row>
    <row r="63679" spans="4:4" x14ac:dyDescent="0.2">
      <c r="D63679" s="343"/>
    </row>
    <row r="63680" spans="4:4" x14ac:dyDescent="0.2">
      <c r="D63680" s="343"/>
    </row>
    <row r="63681" spans="4:4" x14ac:dyDescent="0.2">
      <c r="D63681" s="343"/>
    </row>
    <row r="63682" spans="4:4" x14ac:dyDescent="0.2">
      <c r="D63682" s="343"/>
    </row>
    <row r="63683" spans="4:4" x14ac:dyDescent="0.2">
      <c r="D63683" s="343"/>
    </row>
    <row r="63684" spans="4:4" x14ac:dyDescent="0.2">
      <c r="D63684" s="343"/>
    </row>
    <row r="63685" spans="4:4" x14ac:dyDescent="0.2">
      <c r="D63685" s="343"/>
    </row>
    <row r="63686" spans="4:4" x14ac:dyDescent="0.2">
      <c r="D63686" s="343"/>
    </row>
    <row r="63687" spans="4:4" x14ac:dyDescent="0.2">
      <c r="D63687" s="343"/>
    </row>
    <row r="63688" spans="4:4" x14ac:dyDescent="0.2">
      <c r="D63688" s="343"/>
    </row>
    <row r="63689" spans="4:4" x14ac:dyDescent="0.2">
      <c r="D63689" s="343"/>
    </row>
    <row r="63690" spans="4:4" x14ac:dyDescent="0.2">
      <c r="D63690" s="343"/>
    </row>
    <row r="63691" spans="4:4" x14ac:dyDescent="0.2">
      <c r="D63691" s="343"/>
    </row>
    <row r="63692" spans="4:4" x14ac:dyDescent="0.2">
      <c r="D63692" s="343"/>
    </row>
    <row r="63693" spans="4:4" x14ac:dyDescent="0.2">
      <c r="D63693" s="343"/>
    </row>
    <row r="63694" spans="4:4" x14ac:dyDescent="0.2">
      <c r="D63694" s="343"/>
    </row>
    <row r="63695" spans="4:4" x14ac:dyDescent="0.2">
      <c r="D63695" s="343"/>
    </row>
    <row r="63696" spans="4:4" x14ac:dyDescent="0.2">
      <c r="D63696" s="343"/>
    </row>
    <row r="63697" spans="4:4" x14ac:dyDescent="0.2">
      <c r="D63697" s="343"/>
    </row>
    <row r="63698" spans="4:4" x14ac:dyDescent="0.2">
      <c r="D63698" s="343"/>
    </row>
    <row r="63699" spans="4:4" x14ac:dyDescent="0.2">
      <c r="D63699" s="343"/>
    </row>
    <row r="63700" spans="4:4" x14ac:dyDescent="0.2">
      <c r="D63700" s="343"/>
    </row>
    <row r="63701" spans="4:4" x14ac:dyDescent="0.2">
      <c r="D63701" s="343"/>
    </row>
    <row r="63702" spans="4:4" x14ac:dyDescent="0.2">
      <c r="D63702" s="343"/>
    </row>
    <row r="63703" spans="4:4" x14ac:dyDescent="0.2">
      <c r="D63703" s="343"/>
    </row>
    <row r="63704" spans="4:4" x14ac:dyDescent="0.2">
      <c r="D63704" s="343"/>
    </row>
    <row r="63705" spans="4:4" x14ac:dyDescent="0.2">
      <c r="D63705" s="343"/>
    </row>
    <row r="63706" spans="4:4" x14ac:dyDescent="0.2">
      <c r="D63706" s="343"/>
    </row>
    <row r="63707" spans="4:4" x14ac:dyDescent="0.2">
      <c r="D63707" s="343"/>
    </row>
    <row r="63708" spans="4:4" x14ac:dyDescent="0.2">
      <c r="D63708" s="343"/>
    </row>
    <row r="63709" spans="4:4" x14ac:dyDescent="0.2">
      <c r="D63709" s="343"/>
    </row>
    <row r="63710" spans="4:4" x14ac:dyDescent="0.2">
      <c r="D63710" s="343"/>
    </row>
    <row r="63711" spans="4:4" x14ac:dyDescent="0.2">
      <c r="D63711" s="343"/>
    </row>
    <row r="63712" spans="4:4" x14ac:dyDescent="0.2">
      <c r="D63712" s="343"/>
    </row>
    <row r="63713" spans="4:4" x14ac:dyDescent="0.2">
      <c r="D63713" s="343"/>
    </row>
    <row r="63714" spans="4:4" x14ac:dyDescent="0.2">
      <c r="D63714" s="343"/>
    </row>
    <row r="63715" spans="4:4" x14ac:dyDescent="0.2">
      <c r="D63715" s="343"/>
    </row>
    <row r="63716" spans="4:4" x14ac:dyDescent="0.2">
      <c r="D63716" s="343"/>
    </row>
    <row r="63717" spans="4:4" x14ac:dyDescent="0.2">
      <c r="D63717" s="343"/>
    </row>
    <row r="63718" spans="4:4" x14ac:dyDescent="0.2">
      <c r="D63718" s="343"/>
    </row>
    <row r="63719" spans="4:4" x14ac:dyDescent="0.2">
      <c r="D63719" s="343"/>
    </row>
    <row r="63720" spans="4:4" x14ac:dyDescent="0.2">
      <c r="D63720" s="343"/>
    </row>
    <row r="63721" spans="4:4" x14ac:dyDescent="0.2">
      <c r="D63721" s="343"/>
    </row>
    <row r="63722" spans="4:4" x14ac:dyDescent="0.2">
      <c r="D63722" s="343"/>
    </row>
    <row r="63723" spans="4:4" x14ac:dyDescent="0.2">
      <c r="D63723" s="343"/>
    </row>
    <row r="63724" spans="4:4" x14ac:dyDescent="0.2">
      <c r="D63724" s="343"/>
    </row>
    <row r="63725" spans="4:4" x14ac:dyDescent="0.2">
      <c r="D63725" s="343"/>
    </row>
    <row r="63726" spans="4:4" x14ac:dyDescent="0.2">
      <c r="D63726" s="343"/>
    </row>
    <row r="63727" spans="4:4" x14ac:dyDescent="0.2">
      <c r="D63727" s="343"/>
    </row>
    <row r="63728" spans="4:4" x14ac:dyDescent="0.2">
      <c r="D63728" s="343"/>
    </row>
    <row r="63729" spans="4:4" x14ac:dyDescent="0.2">
      <c r="D63729" s="343"/>
    </row>
    <row r="63730" spans="4:4" x14ac:dyDescent="0.2">
      <c r="D63730" s="343"/>
    </row>
    <row r="63731" spans="4:4" x14ac:dyDescent="0.2">
      <c r="D63731" s="343"/>
    </row>
    <row r="63732" spans="4:4" x14ac:dyDescent="0.2">
      <c r="D63732" s="343"/>
    </row>
    <row r="63733" spans="4:4" x14ac:dyDescent="0.2">
      <c r="D63733" s="343"/>
    </row>
    <row r="63734" spans="4:4" x14ac:dyDescent="0.2">
      <c r="D63734" s="343"/>
    </row>
    <row r="63735" spans="4:4" x14ac:dyDescent="0.2">
      <c r="D63735" s="343"/>
    </row>
    <row r="63736" spans="4:4" x14ac:dyDescent="0.2">
      <c r="D63736" s="343"/>
    </row>
    <row r="63737" spans="4:4" x14ac:dyDescent="0.2">
      <c r="D63737" s="343"/>
    </row>
    <row r="63738" spans="4:4" x14ac:dyDescent="0.2">
      <c r="D63738" s="343"/>
    </row>
    <row r="63739" spans="4:4" x14ac:dyDescent="0.2">
      <c r="D63739" s="343"/>
    </row>
    <row r="63740" spans="4:4" x14ac:dyDescent="0.2">
      <c r="D63740" s="343"/>
    </row>
    <row r="63741" spans="4:4" x14ac:dyDescent="0.2">
      <c r="D63741" s="343"/>
    </row>
    <row r="63742" spans="4:4" x14ac:dyDescent="0.2">
      <c r="D63742" s="343"/>
    </row>
    <row r="63743" spans="4:4" x14ac:dyDescent="0.2">
      <c r="D63743" s="343"/>
    </row>
    <row r="63744" spans="4:4" x14ac:dyDescent="0.2">
      <c r="D63744" s="343"/>
    </row>
    <row r="63745" spans="4:4" x14ac:dyDescent="0.2">
      <c r="D63745" s="343"/>
    </row>
    <row r="63746" spans="4:4" x14ac:dyDescent="0.2">
      <c r="D63746" s="343"/>
    </row>
    <row r="63747" spans="4:4" x14ac:dyDescent="0.2">
      <c r="D63747" s="343"/>
    </row>
    <row r="63748" spans="4:4" x14ac:dyDescent="0.2">
      <c r="D63748" s="343"/>
    </row>
    <row r="63749" spans="4:4" x14ac:dyDescent="0.2">
      <c r="D63749" s="343"/>
    </row>
    <row r="63750" spans="4:4" x14ac:dyDescent="0.2">
      <c r="D63750" s="343"/>
    </row>
    <row r="63751" spans="4:4" x14ac:dyDescent="0.2">
      <c r="D63751" s="343"/>
    </row>
    <row r="63752" spans="4:4" x14ac:dyDescent="0.2">
      <c r="D63752" s="343"/>
    </row>
    <row r="63753" spans="4:4" x14ac:dyDescent="0.2">
      <c r="D63753" s="343"/>
    </row>
    <row r="63754" spans="4:4" x14ac:dyDescent="0.2">
      <c r="D63754" s="343"/>
    </row>
    <row r="63755" spans="4:4" x14ac:dyDescent="0.2">
      <c r="D63755" s="343"/>
    </row>
    <row r="63756" spans="4:4" x14ac:dyDescent="0.2">
      <c r="D63756" s="343"/>
    </row>
    <row r="63757" spans="4:4" x14ac:dyDescent="0.2">
      <c r="D63757" s="343"/>
    </row>
    <row r="63758" spans="4:4" x14ac:dyDescent="0.2">
      <c r="D63758" s="343"/>
    </row>
    <row r="63759" spans="4:4" x14ac:dyDescent="0.2">
      <c r="D63759" s="343"/>
    </row>
    <row r="63760" spans="4:4" x14ac:dyDescent="0.2">
      <c r="D63760" s="343"/>
    </row>
    <row r="63761" spans="4:4" x14ac:dyDescent="0.2">
      <c r="D63761" s="343"/>
    </row>
    <row r="63762" spans="4:4" x14ac:dyDescent="0.2">
      <c r="D63762" s="343"/>
    </row>
    <row r="63763" spans="4:4" x14ac:dyDescent="0.2">
      <c r="D63763" s="343"/>
    </row>
    <row r="63764" spans="4:4" x14ac:dyDescent="0.2">
      <c r="D63764" s="343"/>
    </row>
    <row r="63765" spans="4:4" x14ac:dyDescent="0.2">
      <c r="D63765" s="343"/>
    </row>
    <row r="63766" spans="4:4" x14ac:dyDescent="0.2">
      <c r="D63766" s="343"/>
    </row>
    <row r="63767" spans="4:4" x14ac:dyDescent="0.2">
      <c r="D63767" s="343"/>
    </row>
    <row r="63768" spans="4:4" x14ac:dyDescent="0.2">
      <c r="D63768" s="343"/>
    </row>
    <row r="63769" spans="4:4" x14ac:dyDescent="0.2">
      <c r="D63769" s="343"/>
    </row>
    <row r="63770" spans="4:4" x14ac:dyDescent="0.2">
      <c r="D63770" s="343"/>
    </row>
    <row r="63771" spans="4:4" x14ac:dyDescent="0.2">
      <c r="D63771" s="343"/>
    </row>
    <row r="63772" spans="4:4" x14ac:dyDescent="0.2">
      <c r="D63772" s="343"/>
    </row>
    <row r="63773" spans="4:4" x14ac:dyDescent="0.2">
      <c r="D63773" s="343"/>
    </row>
    <row r="63774" spans="4:4" x14ac:dyDescent="0.2">
      <c r="D63774" s="343"/>
    </row>
    <row r="63775" spans="4:4" x14ac:dyDescent="0.2">
      <c r="D63775" s="343"/>
    </row>
    <row r="63776" spans="4:4" x14ac:dyDescent="0.2">
      <c r="D63776" s="343"/>
    </row>
    <row r="63777" spans="4:4" x14ac:dyDescent="0.2">
      <c r="D63777" s="343"/>
    </row>
    <row r="63778" spans="4:4" x14ac:dyDescent="0.2">
      <c r="D63778" s="343"/>
    </row>
    <row r="63779" spans="4:4" x14ac:dyDescent="0.2">
      <c r="D63779" s="343"/>
    </row>
    <row r="63780" spans="4:4" x14ac:dyDescent="0.2">
      <c r="D63780" s="343"/>
    </row>
    <row r="63781" spans="4:4" x14ac:dyDescent="0.2">
      <c r="D63781" s="343"/>
    </row>
    <row r="63782" spans="4:4" x14ac:dyDescent="0.2">
      <c r="D63782" s="343"/>
    </row>
    <row r="63783" spans="4:4" x14ac:dyDescent="0.2">
      <c r="D63783" s="343"/>
    </row>
    <row r="63784" spans="4:4" x14ac:dyDescent="0.2">
      <c r="D63784" s="343"/>
    </row>
    <row r="63785" spans="4:4" x14ac:dyDescent="0.2">
      <c r="D63785" s="343"/>
    </row>
    <row r="63786" spans="4:4" x14ac:dyDescent="0.2">
      <c r="D63786" s="343"/>
    </row>
    <row r="63787" spans="4:4" x14ac:dyDescent="0.2">
      <c r="D63787" s="343"/>
    </row>
    <row r="63788" spans="4:4" x14ac:dyDescent="0.2">
      <c r="D63788" s="343"/>
    </row>
    <row r="63789" spans="4:4" x14ac:dyDescent="0.2">
      <c r="D63789" s="343"/>
    </row>
    <row r="63790" spans="4:4" x14ac:dyDescent="0.2">
      <c r="D63790" s="343"/>
    </row>
    <row r="63791" spans="4:4" x14ac:dyDescent="0.2">
      <c r="D63791" s="343"/>
    </row>
    <row r="63792" spans="4:4" x14ac:dyDescent="0.2">
      <c r="D63792" s="343"/>
    </row>
    <row r="63793" spans="4:4" x14ac:dyDescent="0.2">
      <c r="D63793" s="343"/>
    </row>
    <row r="63794" spans="4:4" x14ac:dyDescent="0.2">
      <c r="D63794" s="343"/>
    </row>
    <row r="63795" spans="4:4" x14ac:dyDescent="0.2">
      <c r="D63795" s="343"/>
    </row>
    <row r="63796" spans="4:4" x14ac:dyDescent="0.2">
      <c r="D63796" s="343"/>
    </row>
    <row r="63797" spans="4:4" x14ac:dyDescent="0.2">
      <c r="D63797" s="343"/>
    </row>
    <row r="63798" spans="4:4" x14ac:dyDescent="0.2">
      <c r="D63798" s="343"/>
    </row>
    <row r="63799" spans="4:4" x14ac:dyDescent="0.2">
      <c r="D63799" s="343"/>
    </row>
    <row r="63800" spans="4:4" x14ac:dyDescent="0.2">
      <c r="D63800" s="343"/>
    </row>
    <row r="63801" spans="4:4" x14ac:dyDescent="0.2">
      <c r="D63801" s="343"/>
    </row>
    <row r="63802" spans="4:4" x14ac:dyDescent="0.2">
      <c r="D63802" s="343"/>
    </row>
    <row r="63803" spans="4:4" x14ac:dyDescent="0.2">
      <c r="D63803" s="343"/>
    </row>
    <row r="63804" spans="4:4" x14ac:dyDescent="0.2">
      <c r="D63804" s="343"/>
    </row>
    <row r="63805" spans="4:4" x14ac:dyDescent="0.2">
      <c r="D63805" s="343"/>
    </row>
    <row r="63806" spans="4:4" x14ac:dyDescent="0.2">
      <c r="D63806" s="343"/>
    </row>
    <row r="63807" spans="4:4" x14ac:dyDescent="0.2">
      <c r="D63807" s="343"/>
    </row>
    <row r="63808" spans="4:4" x14ac:dyDescent="0.2">
      <c r="D63808" s="343"/>
    </row>
    <row r="63809" spans="4:4" x14ac:dyDescent="0.2">
      <c r="D63809" s="343"/>
    </row>
    <row r="63810" spans="4:4" x14ac:dyDescent="0.2">
      <c r="D63810" s="343"/>
    </row>
    <row r="63811" spans="4:4" x14ac:dyDescent="0.2">
      <c r="D63811" s="343"/>
    </row>
    <row r="63812" spans="4:4" x14ac:dyDescent="0.2">
      <c r="D63812" s="343"/>
    </row>
    <row r="63813" spans="4:4" x14ac:dyDescent="0.2">
      <c r="D63813" s="343"/>
    </row>
    <row r="63814" spans="4:4" x14ac:dyDescent="0.2">
      <c r="D63814" s="343"/>
    </row>
    <row r="63815" spans="4:4" x14ac:dyDescent="0.2">
      <c r="D63815" s="343"/>
    </row>
    <row r="63816" spans="4:4" x14ac:dyDescent="0.2">
      <c r="D63816" s="343"/>
    </row>
    <row r="63817" spans="4:4" x14ac:dyDescent="0.2">
      <c r="D63817" s="343"/>
    </row>
    <row r="63818" spans="4:4" x14ac:dyDescent="0.2">
      <c r="D63818" s="343"/>
    </row>
    <row r="63819" spans="4:4" x14ac:dyDescent="0.2">
      <c r="D63819" s="343"/>
    </row>
    <row r="63820" spans="4:4" x14ac:dyDescent="0.2">
      <c r="D63820" s="343"/>
    </row>
    <row r="63821" spans="4:4" x14ac:dyDescent="0.2">
      <c r="D63821" s="343"/>
    </row>
    <row r="63822" spans="4:4" x14ac:dyDescent="0.2">
      <c r="D63822" s="343"/>
    </row>
    <row r="63823" spans="4:4" x14ac:dyDescent="0.2">
      <c r="D63823" s="343"/>
    </row>
    <row r="63824" spans="4:4" x14ac:dyDescent="0.2">
      <c r="D63824" s="343"/>
    </row>
    <row r="63825" spans="4:4" x14ac:dyDescent="0.2">
      <c r="D63825" s="343"/>
    </row>
    <row r="63826" spans="4:4" x14ac:dyDescent="0.2">
      <c r="D63826" s="343"/>
    </row>
    <row r="63827" spans="4:4" x14ac:dyDescent="0.2">
      <c r="D63827" s="343"/>
    </row>
    <row r="63828" spans="4:4" x14ac:dyDescent="0.2">
      <c r="D63828" s="343"/>
    </row>
    <row r="63829" spans="4:4" x14ac:dyDescent="0.2">
      <c r="D63829" s="343"/>
    </row>
    <row r="63830" spans="4:4" x14ac:dyDescent="0.2">
      <c r="D63830" s="343"/>
    </row>
    <row r="63831" spans="4:4" x14ac:dyDescent="0.2">
      <c r="D63831" s="343"/>
    </row>
    <row r="63832" spans="4:4" x14ac:dyDescent="0.2">
      <c r="D63832" s="343"/>
    </row>
    <row r="63833" spans="4:4" x14ac:dyDescent="0.2">
      <c r="D63833" s="343"/>
    </row>
    <row r="63834" spans="4:4" x14ac:dyDescent="0.2">
      <c r="D63834" s="343"/>
    </row>
    <row r="63835" spans="4:4" x14ac:dyDescent="0.2">
      <c r="D63835" s="343"/>
    </row>
    <row r="63836" spans="4:4" x14ac:dyDescent="0.2">
      <c r="D63836" s="343"/>
    </row>
    <row r="63837" spans="4:4" x14ac:dyDescent="0.2">
      <c r="D63837" s="343"/>
    </row>
    <row r="63838" spans="4:4" x14ac:dyDescent="0.2">
      <c r="D63838" s="343"/>
    </row>
    <row r="63839" spans="4:4" x14ac:dyDescent="0.2">
      <c r="D63839" s="343"/>
    </row>
    <row r="63840" spans="4:4" x14ac:dyDescent="0.2">
      <c r="D63840" s="343"/>
    </row>
    <row r="63841" spans="4:4" x14ac:dyDescent="0.2">
      <c r="D63841" s="343"/>
    </row>
    <row r="63842" spans="4:4" x14ac:dyDescent="0.2">
      <c r="D63842" s="343"/>
    </row>
    <row r="63843" spans="4:4" x14ac:dyDescent="0.2">
      <c r="D63843" s="343"/>
    </row>
    <row r="63844" spans="4:4" x14ac:dyDescent="0.2">
      <c r="D63844" s="343"/>
    </row>
    <row r="63845" spans="4:4" x14ac:dyDescent="0.2">
      <c r="D63845" s="343"/>
    </row>
    <row r="63846" spans="4:4" x14ac:dyDescent="0.2">
      <c r="D63846" s="343"/>
    </row>
    <row r="63847" spans="4:4" x14ac:dyDescent="0.2">
      <c r="D63847" s="343"/>
    </row>
    <row r="63848" spans="4:4" x14ac:dyDescent="0.2">
      <c r="D63848" s="343"/>
    </row>
    <row r="63849" spans="4:4" x14ac:dyDescent="0.2">
      <c r="D63849" s="343"/>
    </row>
    <row r="63850" spans="4:4" x14ac:dyDescent="0.2">
      <c r="D63850" s="343"/>
    </row>
    <row r="63851" spans="4:4" x14ac:dyDescent="0.2">
      <c r="D63851" s="343"/>
    </row>
    <row r="63852" spans="4:4" x14ac:dyDescent="0.2">
      <c r="D63852" s="343"/>
    </row>
    <row r="63853" spans="4:4" x14ac:dyDescent="0.2">
      <c r="D63853" s="343"/>
    </row>
    <row r="63854" spans="4:4" x14ac:dyDescent="0.2">
      <c r="D63854" s="343"/>
    </row>
    <row r="63855" spans="4:4" x14ac:dyDescent="0.2">
      <c r="D63855" s="343"/>
    </row>
    <row r="63856" spans="4:4" x14ac:dyDescent="0.2">
      <c r="D63856" s="343"/>
    </row>
    <row r="63857" spans="4:4" x14ac:dyDescent="0.2">
      <c r="D63857" s="343"/>
    </row>
    <row r="63858" spans="4:4" x14ac:dyDescent="0.2">
      <c r="D63858" s="343"/>
    </row>
    <row r="63859" spans="4:4" x14ac:dyDescent="0.2">
      <c r="D63859" s="343"/>
    </row>
    <row r="63860" spans="4:4" x14ac:dyDescent="0.2">
      <c r="D63860" s="343"/>
    </row>
    <row r="63861" spans="4:4" x14ac:dyDescent="0.2">
      <c r="D63861" s="343"/>
    </row>
    <row r="63862" spans="4:4" x14ac:dyDescent="0.2">
      <c r="D63862" s="343"/>
    </row>
    <row r="63863" spans="4:4" x14ac:dyDescent="0.2">
      <c r="D63863" s="343"/>
    </row>
    <row r="63864" spans="4:4" x14ac:dyDescent="0.2">
      <c r="D63864" s="343"/>
    </row>
    <row r="63865" spans="4:4" x14ac:dyDescent="0.2">
      <c r="D63865" s="343"/>
    </row>
    <row r="63866" spans="4:4" x14ac:dyDescent="0.2">
      <c r="D63866" s="343"/>
    </row>
    <row r="63867" spans="4:4" x14ac:dyDescent="0.2">
      <c r="D63867" s="343"/>
    </row>
    <row r="63868" spans="4:4" x14ac:dyDescent="0.2">
      <c r="D63868" s="343"/>
    </row>
    <row r="63869" spans="4:4" x14ac:dyDescent="0.2">
      <c r="D63869" s="343"/>
    </row>
    <row r="63870" spans="4:4" x14ac:dyDescent="0.2">
      <c r="D63870" s="343"/>
    </row>
    <row r="63871" spans="4:4" x14ac:dyDescent="0.2">
      <c r="D63871" s="343"/>
    </row>
    <row r="63872" spans="4:4" x14ac:dyDescent="0.2">
      <c r="D63872" s="343"/>
    </row>
    <row r="63873" spans="4:4" x14ac:dyDescent="0.2">
      <c r="D63873" s="343"/>
    </row>
    <row r="63874" spans="4:4" x14ac:dyDescent="0.2">
      <c r="D63874" s="343"/>
    </row>
    <row r="63875" spans="4:4" x14ac:dyDescent="0.2">
      <c r="D63875" s="343"/>
    </row>
    <row r="63876" spans="4:4" x14ac:dyDescent="0.2">
      <c r="D63876" s="343"/>
    </row>
    <row r="63877" spans="4:4" x14ac:dyDescent="0.2">
      <c r="D63877" s="343"/>
    </row>
    <row r="63878" spans="4:4" x14ac:dyDescent="0.2">
      <c r="D63878" s="343"/>
    </row>
    <row r="63879" spans="4:4" x14ac:dyDescent="0.2">
      <c r="D63879" s="343"/>
    </row>
    <row r="63880" spans="4:4" x14ac:dyDescent="0.2">
      <c r="D63880" s="343"/>
    </row>
    <row r="63881" spans="4:4" x14ac:dyDescent="0.2">
      <c r="D63881" s="343"/>
    </row>
    <row r="63882" spans="4:4" x14ac:dyDescent="0.2">
      <c r="D63882" s="343"/>
    </row>
    <row r="63883" spans="4:4" x14ac:dyDescent="0.2">
      <c r="D63883" s="343"/>
    </row>
    <row r="63884" spans="4:4" x14ac:dyDescent="0.2">
      <c r="D63884" s="343"/>
    </row>
    <row r="63885" spans="4:4" x14ac:dyDescent="0.2">
      <c r="D63885" s="343"/>
    </row>
    <row r="63886" spans="4:4" x14ac:dyDescent="0.2">
      <c r="D63886" s="343"/>
    </row>
    <row r="63887" spans="4:4" x14ac:dyDescent="0.2">
      <c r="D63887" s="343"/>
    </row>
    <row r="63888" spans="4:4" x14ac:dyDescent="0.2">
      <c r="D63888" s="343"/>
    </row>
    <row r="63889" spans="4:4" x14ac:dyDescent="0.2">
      <c r="D63889" s="343"/>
    </row>
    <row r="63890" spans="4:4" x14ac:dyDescent="0.2">
      <c r="D63890" s="343"/>
    </row>
    <row r="63891" spans="4:4" x14ac:dyDescent="0.2">
      <c r="D63891" s="343"/>
    </row>
    <row r="63892" spans="4:4" x14ac:dyDescent="0.2">
      <c r="D63892" s="343"/>
    </row>
    <row r="63893" spans="4:4" x14ac:dyDescent="0.2">
      <c r="D63893" s="343"/>
    </row>
    <row r="63894" spans="4:4" x14ac:dyDescent="0.2">
      <c r="D63894" s="343"/>
    </row>
    <row r="63895" spans="4:4" x14ac:dyDescent="0.2">
      <c r="D63895" s="343"/>
    </row>
    <row r="63896" spans="4:4" x14ac:dyDescent="0.2">
      <c r="D63896" s="343"/>
    </row>
    <row r="63897" spans="4:4" x14ac:dyDescent="0.2">
      <c r="D63897" s="343"/>
    </row>
    <row r="63898" spans="4:4" x14ac:dyDescent="0.2">
      <c r="D63898" s="343"/>
    </row>
    <row r="63899" spans="4:4" x14ac:dyDescent="0.2">
      <c r="D63899" s="343"/>
    </row>
    <row r="63900" spans="4:4" x14ac:dyDescent="0.2">
      <c r="D63900" s="343"/>
    </row>
    <row r="63901" spans="4:4" x14ac:dyDescent="0.2">
      <c r="D63901" s="343"/>
    </row>
    <row r="63902" spans="4:4" x14ac:dyDescent="0.2">
      <c r="D63902" s="343"/>
    </row>
    <row r="63903" spans="4:4" x14ac:dyDescent="0.2">
      <c r="D63903" s="343"/>
    </row>
    <row r="63904" spans="4:4" x14ac:dyDescent="0.2">
      <c r="D63904" s="343"/>
    </row>
    <row r="63905" spans="4:4" x14ac:dyDescent="0.2">
      <c r="D63905" s="343"/>
    </row>
    <row r="63906" spans="4:4" x14ac:dyDescent="0.2">
      <c r="D63906" s="343"/>
    </row>
    <row r="63907" spans="4:4" x14ac:dyDescent="0.2">
      <c r="D63907" s="343"/>
    </row>
    <row r="63908" spans="4:4" x14ac:dyDescent="0.2">
      <c r="D63908" s="343"/>
    </row>
    <row r="63909" spans="4:4" x14ac:dyDescent="0.2">
      <c r="D63909" s="343"/>
    </row>
    <row r="63910" spans="4:4" x14ac:dyDescent="0.2">
      <c r="D63910" s="343"/>
    </row>
    <row r="63911" spans="4:4" x14ac:dyDescent="0.2">
      <c r="D63911" s="343"/>
    </row>
    <row r="63912" spans="4:4" x14ac:dyDescent="0.2">
      <c r="D63912" s="343"/>
    </row>
    <row r="63913" spans="4:4" x14ac:dyDescent="0.2">
      <c r="D63913" s="343"/>
    </row>
    <row r="63914" spans="4:4" x14ac:dyDescent="0.2">
      <c r="D63914" s="343"/>
    </row>
    <row r="63915" spans="4:4" x14ac:dyDescent="0.2">
      <c r="D63915" s="343"/>
    </row>
    <row r="63916" spans="4:4" x14ac:dyDescent="0.2">
      <c r="D63916" s="343"/>
    </row>
    <row r="63917" spans="4:4" x14ac:dyDescent="0.2">
      <c r="D63917" s="343"/>
    </row>
    <row r="63918" spans="4:4" x14ac:dyDescent="0.2">
      <c r="D63918" s="343"/>
    </row>
    <row r="63919" spans="4:4" x14ac:dyDescent="0.2">
      <c r="D63919" s="343"/>
    </row>
    <row r="63920" spans="4:4" x14ac:dyDescent="0.2">
      <c r="D63920" s="343"/>
    </row>
    <row r="63921" spans="4:4" x14ac:dyDescent="0.2">
      <c r="D63921" s="343"/>
    </row>
    <row r="63922" spans="4:4" x14ac:dyDescent="0.2">
      <c r="D63922" s="343"/>
    </row>
    <row r="63923" spans="4:4" x14ac:dyDescent="0.2">
      <c r="D63923" s="343"/>
    </row>
    <row r="63924" spans="4:4" x14ac:dyDescent="0.2">
      <c r="D63924" s="343"/>
    </row>
    <row r="63925" spans="4:4" x14ac:dyDescent="0.2">
      <c r="D63925" s="343"/>
    </row>
    <row r="63926" spans="4:4" x14ac:dyDescent="0.2">
      <c r="D63926" s="343"/>
    </row>
    <row r="63927" spans="4:4" x14ac:dyDescent="0.2">
      <c r="D63927" s="343"/>
    </row>
    <row r="63928" spans="4:4" x14ac:dyDescent="0.2">
      <c r="D63928" s="343"/>
    </row>
    <row r="63929" spans="4:4" x14ac:dyDescent="0.2">
      <c r="D63929" s="343"/>
    </row>
    <row r="63930" spans="4:4" x14ac:dyDescent="0.2">
      <c r="D63930" s="343"/>
    </row>
    <row r="63931" spans="4:4" x14ac:dyDescent="0.2">
      <c r="D63931" s="343"/>
    </row>
    <row r="63932" spans="4:4" x14ac:dyDescent="0.2">
      <c r="D63932" s="343"/>
    </row>
    <row r="63933" spans="4:4" x14ac:dyDescent="0.2">
      <c r="D63933" s="343"/>
    </row>
    <row r="63934" spans="4:4" x14ac:dyDescent="0.2">
      <c r="D63934" s="343"/>
    </row>
    <row r="63935" spans="4:4" x14ac:dyDescent="0.2">
      <c r="D63935" s="343"/>
    </row>
    <row r="63936" spans="4:4" x14ac:dyDescent="0.2">
      <c r="D63936" s="343"/>
    </row>
    <row r="63937" spans="4:4" x14ac:dyDescent="0.2">
      <c r="D63937" s="343"/>
    </row>
    <row r="63938" spans="4:4" x14ac:dyDescent="0.2">
      <c r="D63938" s="343"/>
    </row>
    <row r="63939" spans="4:4" x14ac:dyDescent="0.2">
      <c r="D63939" s="343"/>
    </row>
    <row r="63940" spans="4:4" x14ac:dyDescent="0.2">
      <c r="D63940" s="343"/>
    </row>
    <row r="63941" spans="4:4" x14ac:dyDescent="0.2">
      <c r="D63941" s="343"/>
    </row>
    <row r="63942" spans="4:4" x14ac:dyDescent="0.2">
      <c r="D63942" s="343"/>
    </row>
    <row r="63943" spans="4:4" x14ac:dyDescent="0.2">
      <c r="D63943" s="343"/>
    </row>
    <row r="63944" spans="4:4" x14ac:dyDescent="0.2">
      <c r="D63944" s="343"/>
    </row>
    <row r="63945" spans="4:4" x14ac:dyDescent="0.2">
      <c r="D63945" s="343"/>
    </row>
    <row r="63946" spans="4:4" x14ac:dyDescent="0.2">
      <c r="D63946" s="343"/>
    </row>
    <row r="63947" spans="4:4" x14ac:dyDescent="0.2">
      <c r="D63947" s="343"/>
    </row>
    <row r="63948" spans="4:4" x14ac:dyDescent="0.2">
      <c r="D63948" s="343"/>
    </row>
    <row r="63949" spans="4:4" x14ac:dyDescent="0.2">
      <c r="D63949" s="343"/>
    </row>
    <row r="63950" spans="4:4" x14ac:dyDescent="0.2">
      <c r="D63950" s="343"/>
    </row>
    <row r="63951" spans="4:4" x14ac:dyDescent="0.2">
      <c r="D63951" s="343"/>
    </row>
    <row r="63952" spans="4:4" x14ac:dyDescent="0.2">
      <c r="D63952" s="343"/>
    </row>
    <row r="63953" spans="4:4" x14ac:dyDescent="0.2">
      <c r="D63953" s="343"/>
    </row>
    <row r="63954" spans="4:4" x14ac:dyDescent="0.2">
      <c r="D63954" s="343"/>
    </row>
    <row r="63955" spans="4:4" x14ac:dyDescent="0.2">
      <c r="D63955" s="343"/>
    </row>
    <row r="63956" spans="4:4" x14ac:dyDescent="0.2">
      <c r="D63956" s="343"/>
    </row>
    <row r="63957" spans="4:4" x14ac:dyDescent="0.2">
      <c r="D63957" s="343"/>
    </row>
    <row r="63958" spans="4:4" x14ac:dyDescent="0.2">
      <c r="D63958" s="343"/>
    </row>
    <row r="63959" spans="4:4" x14ac:dyDescent="0.2">
      <c r="D63959" s="343"/>
    </row>
    <row r="63960" spans="4:4" x14ac:dyDescent="0.2">
      <c r="D63960" s="343"/>
    </row>
    <row r="63961" spans="4:4" x14ac:dyDescent="0.2">
      <c r="D63961" s="343"/>
    </row>
    <row r="63962" spans="4:4" x14ac:dyDescent="0.2">
      <c r="D63962" s="343"/>
    </row>
    <row r="63963" spans="4:4" x14ac:dyDescent="0.2">
      <c r="D63963" s="343"/>
    </row>
    <row r="63964" spans="4:4" x14ac:dyDescent="0.2">
      <c r="D63964" s="343"/>
    </row>
    <row r="63965" spans="4:4" x14ac:dyDescent="0.2">
      <c r="D63965" s="343"/>
    </row>
    <row r="63966" spans="4:4" x14ac:dyDescent="0.2">
      <c r="D63966" s="343"/>
    </row>
    <row r="63967" spans="4:4" x14ac:dyDescent="0.2">
      <c r="D63967" s="343"/>
    </row>
    <row r="63968" spans="4:4" x14ac:dyDescent="0.2">
      <c r="D63968" s="343"/>
    </row>
    <row r="63969" spans="4:4" x14ac:dyDescent="0.2">
      <c r="D63969" s="343"/>
    </row>
    <row r="63970" spans="4:4" x14ac:dyDescent="0.2">
      <c r="D63970" s="343"/>
    </row>
    <row r="63971" spans="4:4" x14ac:dyDescent="0.2">
      <c r="D63971" s="343"/>
    </row>
    <row r="63972" spans="4:4" x14ac:dyDescent="0.2">
      <c r="D63972" s="343"/>
    </row>
    <row r="63973" spans="4:4" x14ac:dyDescent="0.2">
      <c r="D63973" s="343"/>
    </row>
    <row r="63974" spans="4:4" x14ac:dyDescent="0.2">
      <c r="D63974" s="343"/>
    </row>
    <row r="63975" spans="4:4" x14ac:dyDescent="0.2">
      <c r="D63975" s="343"/>
    </row>
    <row r="63976" spans="4:4" x14ac:dyDescent="0.2">
      <c r="D63976" s="343"/>
    </row>
    <row r="63977" spans="4:4" x14ac:dyDescent="0.2">
      <c r="D63977" s="343"/>
    </row>
    <row r="63978" spans="4:4" x14ac:dyDescent="0.2">
      <c r="D63978" s="343"/>
    </row>
    <row r="63979" spans="4:4" x14ac:dyDescent="0.2">
      <c r="D63979" s="343"/>
    </row>
    <row r="63980" spans="4:4" x14ac:dyDescent="0.2">
      <c r="D63980" s="343"/>
    </row>
    <row r="63981" spans="4:4" x14ac:dyDescent="0.2">
      <c r="D63981" s="343"/>
    </row>
    <row r="63982" spans="4:4" x14ac:dyDescent="0.2">
      <c r="D63982" s="343"/>
    </row>
    <row r="63983" spans="4:4" x14ac:dyDescent="0.2">
      <c r="D63983" s="343"/>
    </row>
    <row r="63984" spans="4:4" x14ac:dyDescent="0.2">
      <c r="D63984" s="343"/>
    </row>
    <row r="63985" spans="4:4" x14ac:dyDescent="0.2">
      <c r="D63985" s="343"/>
    </row>
    <row r="63986" spans="4:4" x14ac:dyDescent="0.2">
      <c r="D63986" s="343"/>
    </row>
    <row r="63987" spans="4:4" x14ac:dyDescent="0.2">
      <c r="D63987" s="343"/>
    </row>
    <row r="63988" spans="4:4" x14ac:dyDescent="0.2">
      <c r="D63988" s="343"/>
    </row>
    <row r="63989" spans="4:4" x14ac:dyDescent="0.2">
      <c r="D63989" s="343"/>
    </row>
    <row r="63990" spans="4:4" x14ac:dyDescent="0.2">
      <c r="D63990" s="343"/>
    </row>
    <row r="63991" spans="4:4" x14ac:dyDescent="0.2">
      <c r="D63991" s="343"/>
    </row>
    <row r="63992" spans="4:4" x14ac:dyDescent="0.2">
      <c r="D63992" s="343"/>
    </row>
    <row r="63993" spans="4:4" x14ac:dyDescent="0.2">
      <c r="D63993" s="343"/>
    </row>
    <row r="63994" spans="4:4" x14ac:dyDescent="0.2">
      <c r="D63994" s="343"/>
    </row>
    <row r="63995" spans="4:4" x14ac:dyDescent="0.2">
      <c r="D63995" s="343"/>
    </row>
    <row r="63996" spans="4:4" x14ac:dyDescent="0.2">
      <c r="D63996" s="343"/>
    </row>
    <row r="63997" spans="4:4" x14ac:dyDescent="0.2">
      <c r="D63997" s="343"/>
    </row>
    <row r="63998" spans="4:4" x14ac:dyDescent="0.2">
      <c r="D63998" s="343"/>
    </row>
    <row r="63999" spans="4:4" x14ac:dyDescent="0.2">
      <c r="D63999" s="343"/>
    </row>
    <row r="64000" spans="4:4" x14ac:dyDescent="0.2">
      <c r="D64000" s="343"/>
    </row>
    <row r="64001" spans="4:4" x14ac:dyDescent="0.2">
      <c r="D64001" s="343"/>
    </row>
    <row r="64002" spans="4:4" x14ac:dyDescent="0.2">
      <c r="D64002" s="343"/>
    </row>
    <row r="64003" spans="4:4" x14ac:dyDescent="0.2">
      <c r="D64003" s="343"/>
    </row>
    <row r="64004" spans="4:4" x14ac:dyDescent="0.2">
      <c r="D64004" s="343"/>
    </row>
    <row r="64005" spans="4:4" x14ac:dyDescent="0.2">
      <c r="D64005" s="343"/>
    </row>
    <row r="64006" spans="4:4" x14ac:dyDescent="0.2">
      <c r="D64006" s="343"/>
    </row>
    <row r="64007" spans="4:4" x14ac:dyDescent="0.2">
      <c r="D64007" s="343"/>
    </row>
    <row r="64008" spans="4:4" x14ac:dyDescent="0.2">
      <c r="D64008" s="343"/>
    </row>
    <row r="64009" spans="4:4" x14ac:dyDescent="0.2">
      <c r="D64009" s="343"/>
    </row>
    <row r="64010" spans="4:4" x14ac:dyDescent="0.2">
      <c r="D64010" s="343"/>
    </row>
    <row r="64011" spans="4:4" x14ac:dyDescent="0.2">
      <c r="D64011" s="343"/>
    </row>
    <row r="64012" spans="4:4" x14ac:dyDescent="0.2">
      <c r="D64012" s="343"/>
    </row>
    <row r="64013" spans="4:4" x14ac:dyDescent="0.2">
      <c r="D64013" s="343"/>
    </row>
    <row r="64014" spans="4:4" x14ac:dyDescent="0.2">
      <c r="D64014" s="343"/>
    </row>
    <row r="64015" spans="4:4" x14ac:dyDescent="0.2">
      <c r="D64015" s="343"/>
    </row>
    <row r="64016" spans="4:4" x14ac:dyDescent="0.2">
      <c r="D64016" s="343"/>
    </row>
    <row r="64017" spans="4:4" x14ac:dyDescent="0.2">
      <c r="D64017" s="343"/>
    </row>
    <row r="64018" spans="4:4" x14ac:dyDescent="0.2">
      <c r="D64018" s="343"/>
    </row>
    <row r="64019" spans="4:4" x14ac:dyDescent="0.2">
      <c r="D64019" s="343"/>
    </row>
    <row r="64020" spans="4:4" x14ac:dyDescent="0.2">
      <c r="D64020" s="343"/>
    </row>
    <row r="64021" spans="4:4" x14ac:dyDescent="0.2">
      <c r="D64021" s="343"/>
    </row>
    <row r="64022" spans="4:4" x14ac:dyDescent="0.2">
      <c r="D64022" s="343"/>
    </row>
    <row r="64023" spans="4:4" x14ac:dyDescent="0.2">
      <c r="D64023" s="343"/>
    </row>
    <row r="64024" spans="4:4" x14ac:dyDescent="0.2">
      <c r="D64024" s="343"/>
    </row>
    <row r="64025" spans="4:4" x14ac:dyDescent="0.2">
      <c r="D64025" s="343"/>
    </row>
    <row r="64026" spans="4:4" x14ac:dyDescent="0.2">
      <c r="D64026" s="343"/>
    </row>
    <row r="64027" spans="4:4" x14ac:dyDescent="0.2">
      <c r="D64027" s="343"/>
    </row>
    <row r="64028" spans="4:4" x14ac:dyDescent="0.2">
      <c r="D64028" s="343"/>
    </row>
    <row r="64029" spans="4:4" x14ac:dyDescent="0.2">
      <c r="D64029" s="343"/>
    </row>
    <row r="64030" spans="4:4" x14ac:dyDescent="0.2">
      <c r="D64030" s="343"/>
    </row>
    <row r="64031" spans="4:4" x14ac:dyDescent="0.2">
      <c r="D64031" s="343"/>
    </row>
    <row r="64032" spans="4:4" x14ac:dyDescent="0.2">
      <c r="D64032" s="343"/>
    </row>
    <row r="64033" spans="4:4" x14ac:dyDescent="0.2">
      <c r="D64033" s="343"/>
    </row>
    <row r="64034" spans="4:4" x14ac:dyDescent="0.2">
      <c r="D64034" s="343"/>
    </row>
    <row r="64035" spans="4:4" x14ac:dyDescent="0.2">
      <c r="D64035" s="343"/>
    </row>
    <row r="64036" spans="4:4" x14ac:dyDescent="0.2">
      <c r="D64036" s="343"/>
    </row>
    <row r="64037" spans="4:4" x14ac:dyDescent="0.2">
      <c r="D64037" s="343"/>
    </row>
    <row r="64038" spans="4:4" x14ac:dyDescent="0.2">
      <c r="D64038" s="343"/>
    </row>
    <row r="64039" spans="4:4" x14ac:dyDescent="0.2">
      <c r="D64039" s="343"/>
    </row>
    <row r="64040" spans="4:4" x14ac:dyDescent="0.2">
      <c r="D64040" s="343"/>
    </row>
    <row r="64041" spans="4:4" x14ac:dyDescent="0.2">
      <c r="D64041" s="343"/>
    </row>
    <row r="64042" spans="4:4" x14ac:dyDescent="0.2">
      <c r="D64042" s="343"/>
    </row>
    <row r="64043" spans="4:4" x14ac:dyDescent="0.2">
      <c r="D64043" s="343"/>
    </row>
    <row r="64044" spans="4:4" x14ac:dyDescent="0.2">
      <c r="D64044" s="343"/>
    </row>
    <row r="64045" spans="4:4" x14ac:dyDescent="0.2">
      <c r="D64045" s="343"/>
    </row>
    <row r="64046" spans="4:4" x14ac:dyDescent="0.2">
      <c r="D64046" s="343"/>
    </row>
    <row r="64047" spans="4:4" x14ac:dyDescent="0.2">
      <c r="D64047" s="343"/>
    </row>
    <row r="64048" spans="4:4" x14ac:dyDescent="0.2">
      <c r="D64048" s="343"/>
    </row>
    <row r="64049" spans="4:4" x14ac:dyDescent="0.2">
      <c r="D64049" s="343"/>
    </row>
    <row r="64050" spans="4:4" x14ac:dyDescent="0.2">
      <c r="D64050" s="343"/>
    </row>
    <row r="64051" spans="4:4" x14ac:dyDescent="0.2">
      <c r="D64051" s="343"/>
    </row>
    <row r="64052" spans="4:4" x14ac:dyDescent="0.2">
      <c r="D64052" s="343"/>
    </row>
    <row r="64053" spans="4:4" x14ac:dyDescent="0.2">
      <c r="D64053" s="343"/>
    </row>
    <row r="64054" spans="4:4" x14ac:dyDescent="0.2">
      <c r="D64054" s="343"/>
    </row>
    <row r="64055" spans="4:4" x14ac:dyDescent="0.2">
      <c r="D64055" s="343"/>
    </row>
    <row r="64056" spans="4:4" x14ac:dyDescent="0.2">
      <c r="D64056" s="343"/>
    </row>
    <row r="64057" spans="4:4" x14ac:dyDescent="0.2">
      <c r="D64057" s="343"/>
    </row>
    <row r="64058" spans="4:4" x14ac:dyDescent="0.2">
      <c r="D64058" s="343"/>
    </row>
    <row r="64059" spans="4:4" x14ac:dyDescent="0.2">
      <c r="D64059" s="343"/>
    </row>
    <row r="64060" spans="4:4" x14ac:dyDescent="0.2">
      <c r="D64060" s="343"/>
    </row>
    <row r="64061" spans="4:4" x14ac:dyDescent="0.2">
      <c r="D64061" s="343"/>
    </row>
    <row r="64062" spans="4:4" x14ac:dyDescent="0.2">
      <c r="D64062" s="343"/>
    </row>
    <row r="64063" spans="4:4" x14ac:dyDescent="0.2">
      <c r="D64063" s="343"/>
    </row>
    <row r="64064" spans="4:4" x14ac:dyDescent="0.2">
      <c r="D64064" s="343"/>
    </row>
    <row r="64065" spans="4:4" x14ac:dyDescent="0.2">
      <c r="D64065" s="343"/>
    </row>
    <row r="64066" spans="4:4" x14ac:dyDescent="0.2">
      <c r="D64066" s="343"/>
    </row>
    <row r="64067" spans="4:4" x14ac:dyDescent="0.2">
      <c r="D64067" s="343"/>
    </row>
    <row r="64068" spans="4:4" x14ac:dyDescent="0.2">
      <c r="D64068" s="343"/>
    </row>
    <row r="64069" spans="4:4" x14ac:dyDescent="0.2">
      <c r="D64069" s="343"/>
    </row>
    <row r="64070" spans="4:4" x14ac:dyDescent="0.2">
      <c r="D64070" s="343"/>
    </row>
    <row r="64071" spans="4:4" x14ac:dyDescent="0.2">
      <c r="D64071" s="343"/>
    </row>
    <row r="64072" spans="4:4" x14ac:dyDescent="0.2">
      <c r="D64072" s="343"/>
    </row>
    <row r="64073" spans="4:4" x14ac:dyDescent="0.2">
      <c r="D64073" s="343"/>
    </row>
    <row r="64074" spans="4:4" x14ac:dyDescent="0.2">
      <c r="D64074" s="343"/>
    </row>
    <row r="64075" spans="4:4" x14ac:dyDescent="0.2">
      <c r="D64075" s="343"/>
    </row>
    <row r="64076" spans="4:4" x14ac:dyDescent="0.2">
      <c r="D64076" s="343"/>
    </row>
    <row r="64077" spans="4:4" x14ac:dyDescent="0.2">
      <c r="D64077" s="343"/>
    </row>
    <row r="64078" spans="4:4" x14ac:dyDescent="0.2">
      <c r="D64078" s="343"/>
    </row>
    <row r="64079" spans="4:4" x14ac:dyDescent="0.2">
      <c r="D64079" s="343"/>
    </row>
    <row r="64080" spans="4:4" x14ac:dyDescent="0.2">
      <c r="D64080" s="343"/>
    </row>
    <row r="64081" spans="4:4" x14ac:dyDescent="0.2">
      <c r="D64081" s="343"/>
    </row>
    <row r="64082" spans="4:4" x14ac:dyDescent="0.2">
      <c r="D64082" s="343"/>
    </row>
    <row r="64083" spans="4:4" x14ac:dyDescent="0.2">
      <c r="D64083" s="343"/>
    </row>
    <row r="64084" spans="4:4" x14ac:dyDescent="0.2">
      <c r="D64084" s="343"/>
    </row>
    <row r="64085" spans="4:4" x14ac:dyDescent="0.2">
      <c r="D64085" s="343"/>
    </row>
    <row r="64086" spans="4:4" x14ac:dyDescent="0.2">
      <c r="D64086" s="343"/>
    </row>
    <row r="64087" spans="4:4" x14ac:dyDescent="0.2">
      <c r="D64087" s="343"/>
    </row>
    <row r="64088" spans="4:4" x14ac:dyDescent="0.2">
      <c r="D64088" s="343"/>
    </row>
    <row r="64089" spans="4:4" x14ac:dyDescent="0.2">
      <c r="D64089" s="343"/>
    </row>
    <row r="64090" spans="4:4" x14ac:dyDescent="0.2">
      <c r="D64090" s="343"/>
    </row>
    <row r="64091" spans="4:4" x14ac:dyDescent="0.2">
      <c r="D64091" s="343"/>
    </row>
    <row r="64092" spans="4:4" x14ac:dyDescent="0.2">
      <c r="D64092" s="343"/>
    </row>
    <row r="64093" spans="4:4" x14ac:dyDescent="0.2">
      <c r="D64093" s="343"/>
    </row>
    <row r="64094" spans="4:4" x14ac:dyDescent="0.2">
      <c r="D64094" s="343"/>
    </row>
    <row r="64095" spans="4:4" x14ac:dyDescent="0.2">
      <c r="D64095" s="343"/>
    </row>
    <row r="64096" spans="4:4" x14ac:dyDescent="0.2">
      <c r="D64096" s="343"/>
    </row>
    <row r="64097" spans="4:4" x14ac:dyDescent="0.2">
      <c r="D64097" s="343"/>
    </row>
    <row r="64098" spans="4:4" x14ac:dyDescent="0.2">
      <c r="D64098" s="343"/>
    </row>
    <row r="64099" spans="4:4" x14ac:dyDescent="0.2">
      <c r="D64099" s="343"/>
    </row>
    <row r="64100" spans="4:4" x14ac:dyDescent="0.2">
      <c r="D64100" s="343"/>
    </row>
    <row r="64101" spans="4:4" x14ac:dyDescent="0.2">
      <c r="D64101" s="343"/>
    </row>
    <row r="64102" spans="4:4" x14ac:dyDescent="0.2">
      <c r="D64102" s="343"/>
    </row>
    <row r="64103" spans="4:4" x14ac:dyDescent="0.2">
      <c r="D64103" s="343"/>
    </row>
    <row r="64104" spans="4:4" x14ac:dyDescent="0.2">
      <c r="D64104" s="343"/>
    </row>
    <row r="64105" spans="4:4" x14ac:dyDescent="0.2">
      <c r="D64105" s="343"/>
    </row>
    <row r="64106" spans="4:4" x14ac:dyDescent="0.2">
      <c r="D64106" s="343"/>
    </row>
    <row r="64107" spans="4:4" x14ac:dyDescent="0.2">
      <c r="D64107" s="343"/>
    </row>
    <row r="64108" spans="4:4" x14ac:dyDescent="0.2">
      <c r="D64108" s="343"/>
    </row>
    <row r="64109" spans="4:4" x14ac:dyDescent="0.2">
      <c r="D64109" s="343"/>
    </row>
    <row r="64110" spans="4:4" x14ac:dyDescent="0.2">
      <c r="D64110" s="343"/>
    </row>
    <row r="64111" spans="4:4" x14ac:dyDescent="0.2">
      <c r="D64111" s="343"/>
    </row>
    <row r="64112" spans="4:4" x14ac:dyDescent="0.2">
      <c r="D64112" s="343"/>
    </row>
    <row r="64113" spans="4:4" x14ac:dyDescent="0.2">
      <c r="D64113" s="343"/>
    </row>
    <row r="64114" spans="4:4" x14ac:dyDescent="0.2">
      <c r="D64114" s="343"/>
    </row>
    <row r="64115" spans="4:4" x14ac:dyDescent="0.2">
      <c r="D64115" s="343"/>
    </row>
    <row r="64116" spans="4:4" x14ac:dyDescent="0.2">
      <c r="D64116" s="343"/>
    </row>
    <row r="64117" spans="4:4" x14ac:dyDescent="0.2">
      <c r="D64117" s="343"/>
    </row>
    <row r="64118" spans="4:4" x14ac:dyDescent="0.2">
      <c r="D64118" s="343"/>
    </row>
    <row r="64119" spans="4:4" x14ac:dyDescent="0.2">
      <c r="D64119" s="343"/>
    </row>
    <row r="64120" spans="4:4" x14ac:dyDescent="0.2">
      <c r="D64120" s="343"/>
    </row>
    <row r="64121" spans="4:4" x14ac:dyDescent="0.2">
      <c r="D64121" s="343"/>
    </row>
    <row r="64122" spans="4:4" x14ac:dyDescent="0.2">
      <c r="D64122" s="343"/>
    </row>
    <row r="64123" spans="4:4" x14ac:dyDescent="0.2">
      <c r="D64123" s="343"/>
    </row>
    <row r="64124" spans="4:4" x14ac:dyDescent="0.2">
      <c r="D64124" s="343"/>
    </row>
    <row r="64125" spans="4:4" x14ac:dyDescent="0.2">
      <c r="D64125" s="343"/>
    </row>
    <row r="64126" spans="4:4" x14ac:dyDescent="0.2">
      <c r="D64126" s="343"/>
    </row>
    <row r="64127" spans="4:4" x14ac:dyDescent="0.2">
      <c r="D64127" s="343"/>
    </row>
    <row r="64128" spans="4:4" x14ac:dyDescent="0.2">
      <c r="D64128" s="343"/>
    </row>
    <row r="64129" spans="4:4" x14ac:dyDescent="0.2">
      <c r="D64129" s="343"/>
    </row>
    <row r="64130" spans="4:4" x14ac:dyDescent="0.2">
      <c r="D64130" s="343"/>
    </row>
    <row r="64131" spans="4:4" x14ac:dyDescent="0.2">
      <c r="D64131" s="343"/>
    </row>
    <row r="64132" spans="4:4" x14ac:dyDescent="0.2">
      <c r="D64132" s="343"/>
    </row>
    <row r="64133" spans="4:4" x14ac:dyDescent="0.2">
      <c r="D64133" s="343"/>
    </row>
    <row r="64134" spans="4:4" x14ac:dyDescent="0.2">
      <c r="D64134" s="343"/>
    </row>
    <row r="64135" spans="4:4" x14ac:dyDescent="0.2">
      <c r="D64135" s="343"/>
    </row>
    <row r="64136" spans="4:4" x14ac:dyDescent="0.2">
      <c r="D64136" s="343"/>
    </row>
    <row r="64137" spans="4:4" x14ac:dyDescent="0.2">
      <c r="D64137" s="343"/>
    </row>
    <row r="64138" spans="4:4" x14ac:dyDescent="0.2">
      <c r="D64138" s="343"/>
    </row>
    <row r="64139" spans="4:4" x14ac:dyDescent="0.2">
      <c r="D64139" s="343"/>
    </row>
    <row r="64140" spans="4:4" x14ac:dyDescent="0.2">
      <c r="D64140" s="343"/>
    </row>
    <row r="64141" spans="4:4" x14ac:dyDescent="0.2">
      <c r="D64141" s="343"/>
    </row>
    <row r="64142" spans="4:4" x14ac:dyDescent="0.2">
      <c r="D64142" s="343"/>
    </row>
    <row r="64143" spans="4:4" x14ac:dyDescent="0.2">
      <c r="D64143" s="343"/>
    </row>
    <row r="64144" spans="4:4" x14ac:dyDescent="0.2">
      <c r="D64144" s="343"/>
    </row>
    <row r="64145" spans="4:4" x14ac:dyDescent="0.2">
      <c r="D64145" s="343"/>
    </row>
    <row r="64146" spans="4:4" x14ac:dyDescent="0.2">
      <c r="D64146" s="343"/>
    </row>
    <row r="64147" spans="4:4" x14ac:dyDescent="0.2">
      <c r="D64147" s="343"/>
    </row>
    <row r="64148" spans="4:4" x14ac:dyDescent="0.2">
      <c r="D64148" s="343"/>
    </row>
    <row r="64149" spans="4:4" x14ac:dyDescent="0.2">
      <c r="D64149" s="343"/>
    </row>
    <row r="64150" spans="4:4" x14ac:dyDescent="0.2">
      <c r="D64150" s="343"/>
    </row>
    <row r="64151" spans="4:4" x14ac:dyDescent="0.2">
      <c r="D64151" s="343"/>
    </row>
    <row r="64152" spans="4:4" x14ac:dyDescent="0.2">
      <c r="D64152" s="343"/>
    </row>
    <row r="64153" spans="4:4" x14ac:dyDescent="0.2">
      <c r="D64153" s="343"/>
    </row>
    <row r="64154" spans="4:4" x14ac:dyDescent="0.2">
      <c r="D64154" s="343"/>
    </row>
    <row r="64155" spans="4:4" x14ac:dyDescent="0.2">
      <c r="D64155" s="343"/>
    </row>
    <row r="64156" spans="4:4" x14ac:dyDescent="0.2">
      <c r="D64156" s="343"/>
    </row>
    <row r="64157" spans="4:4" x14ac:dyDescent="0.2">
      <c r="D64157" s="343"/>
    </row>
    <row r="64158" spans="4:4" x14ac:dyDescent="0.2">
      <c r="D64158" s="343"/>
    </row>
    <row r="64159" spans="4:4" x14ac:dyDescent="0.2">
      <c r="D64159" s="343"/>
    </row>
    <row r="64160" spans="4:4" x14ac:dyDescent="0.2">
      <c r="D64160" s="343"/>
    </row>
    <row r="64161" spans="4:4" x14ac:dyDescent="0.2">
      <c r="D64161" s="343"/>
    </row>
    <row r="64162" spans="4:4" x14ac:dyDescent="0.2">
      <c r="D64162" s="343"/>
    </row>
    <row r="64163" spans="4:4" x14ac:dyDescent="0.2">
      <c r="D64163" s="343"/>
    </row>
    <row r="64164" spans="4:4" x14ac:dyDescent="0.2">
      <c r="D64164" s="343"/>
    </row>
    <row r="64165" spans="4:4" x14ac:dyDescent="0.2">
      <c r="D64165" s="343"/>
    </row>
    <row r="64166" spans="4:4" x14ac:dyDescent="0.2">
      <c r="D64166" s="343"/>
    </row>
    <row r="64167" spans="4:4" x14ac:dyDescent="0.2">
      <c r="D64167" s="343"/>
    </row>
    <row r="64168" spans="4:4" x14ac:dyDescent="0.2">
      <c r="D64168" s="343"/>
    </row>
    <row r="64169" spans="4:4" x14ac:dyDescent="0.2">
      <c r="D64169" s="343"/>
    </row>
    <row r="64170" spans="4:4" x14ac:dyDescent="0.2">
      <c r="D64170" s="343"/>
    </row>
    <row r="64171" spans="4:4" x14ac:dyDescent="0.2">
      <c r="D64171" s="343"/>
    </row>
    <row r="64172" spans="4:4" x14ac:dyDescent="0.2">
      <c r="D64172" s="343"/>
    </row>
    <row r="64173" spans="4:4" x14ac:dyDescent="0.2">
      <c r="D64173" s="343"/>
    </row>
    <row r="64174" spans="4:4" x14ac:dyDescent="0.2">
      <c r="D64174" s="343"/>
    </row>
    <row r="64175" spans="4:4" x14ac:dyDescent="0.2">
      <c r="D64175" s="343"/>
    </row>
    <row r="64176" spans="4:4" x14ac:dyDescent="0.2">
      <c r="D64176" s="343"/>
    </row>
    <row r="64177" spans="4:4" x14ac:dyDescent="0.2">
      <c r="D64177" s="343"/>
    </row>
    <row r="64178" spans="4:4" x14ac:dyDescent="0.2">
      <c r="D64178" s="343"/>
    </row>
    <row r="64179" spans="4:4" x14ac:dyDescent="0.2">
      <c r="D64179" s="343"/>
    </row>
    <row r="64180" spans="4:4" x14ac:dyDescent="0.2">
      <c r="D64180" s="343"/>
    </row>
    <row r="64181" spans="4:4" x14ac:dyDescent="0.2">
      <c r="D64181" s="343"/>
    </row>
    <row r="64182" spans="4:4" x14ac:dyDescent="0.2">
      <c r="D64182" s="343"/>
    </row>
    <row r="64183" spans="4:4" x14ac:dyDescent="0.2">
      <c r="D64183" s="343"/>
    </row>
    <row r="64184" spans="4:4" x14ac:dyDescent="0.2">
      <c r="D64184" s="343"/>
    </row>
    <row r="64185" spans="4:4" x14ac:dyDescent="0.2">
      <c r="D64185" s="343"/>
    </row>
    <row r="64186" spans="4:4" x14ac:dyDescent="0.2">
      <c r="D64186" s="343"/>
    </row>
    <row r="64187" spans="4:4" x14ac:dyDescent="0.2">
      <c r="D64187" s="343"/>
    </row>
    <row r="64188" spans="4:4" x14ac:dyDescent="0.2">
      <c r="D64188" s="343"/>
    </row>
    <row r="64189" spans="4:4" x14ac:dyDescent="0.2">
      <c r="D64189" s="343"/>
    </row>
    <row r="64190" spans="4:4" x14ac:dyDescent="0.2">
      <c r="D64190" s="343"/>
    </row>
    <row r="64191" spans="4:4" x14ac:dyDescent="0.2">
      <c r="D64191" s="343"/>
    </row>
    <row r="64192" spans="4:4" x14ac:dyDescent="0.2">
      <c r="D64192" s="343"/>
    </row>
    <row r="64193" spans="4:4" x14ac:dyDescent="0.2">
      <c r="D64193" s="343"/>
    </row>
    <row r="64194" spans="4:4" x14ac:dyDescent="0.2">
      <c r="D64194" s="343"/>
    </row>
    <row r="64195" spans="4:4" x14ac:dyDescent="0.2">
      <c r="D64195" s="343"/>
    </row>
    <row r="64196" spans="4:4" x14ac:dyDescent="0.2">
      <c r="D64196" s="343"/>
    </row>
    <row r="64197" spans="4:4" x14ac:dyDescent="0.2">
      <c r="D64197" s="343"/>
    </row>
    <row r="64198" spans="4:4" x14ac:dyDescent="0.2">
      <c r="D64198" s="343"/>
    </row>
    <row r="64199" spans="4:4" x14ac:dyDescent="0.2">
      <c r="D64199" s="343"/>
    </row>
    <row r="64200" spans="4:4" x14ac:dyDescent="0.2">
      <c r="D64200" s="343"/>
    </row>
    <row r="64201" spans="4:4" x14ac:dyDescent="0.2">
      <c r="D64201" s="343"/>
    </row>
    <row r="64202" spans="4:4" x14ac:dyDescent="0.2">
      <c r="D64202" s="343"/>
    </row>
    <row r="64203" spans="4:4" x14ac:dyDescent="0.2">
      <c r="D64203" s="343"/>
    </row>
    <row r="64204" spans="4:4" x14ac:dyDescent="0.2">
      <c r="D64204" s="343"/>
    </row>
    <row r="64205" spans="4:4" x14ac:dyDescent="0.2">
      <c r="D64205" s="343"/>
    </row>
    <row r="64206" spans="4:4" x14ac:dyDescent="0.2">
      <c r="D64206" s="343"/>
    </row>
    <row r="64207" spans="4:4" x14ac:dyDescent="0.2">
      <c r="D64207" s="343"/>
    </row>
    <row r="64208" spans="4:4" x14ac:dyDescent="0.2">
      <c r="D64208" s="343"/>
    </row>
    <row r="64209" spans="4:4" x14ac:dyDescent="0.2">
      <c r="D64209" s="343"/>
    </row>
    <row r="64210" spans="4:4" x14ac:dyDescent="0.2">
      <c r="D64210" s="343"/>
    </row>
    <row r="64211" spans="4:4" x14ac:dyDescent="0.2">
      <c r="D64211" s="343"/>
    </row>
    <row r="64212" spans="4:4" x14ac:dyDescent="0.2">
      <c r="D64212" s="343"/>
    </row>
    <row r="64213" spans="4:4" x14ac:dyDescent="0.2">
      <c r="D64213" s="343"/>
    </row>
    <row r="64214" spans="4:4" x14ac:dyDescent="0.2">
      <c r="D64214" s="343"/>
    </row>
    <row r="64215" spans="4:4" x14ac:dyDescent="0.2">
      <c r="D64215" s="343"/>
    </row>
    <row r="64216" spans="4:4" x14ac:dyDescent="0.2">
      <c r="D64216" s="343"/>
    </row>
    <row r="64217" spans="4:4" x14ac:dyDescent="0.2">
      <c r="D64217" s="343"/>
    </row>
    <row r="64218" spans="4:4" x14ac:dyDescent="0.2">
      <c r="D64218" s="343"/>
    </row>
    <row r="64219" spans="4:4" x14ac:dyDescent="0.2">
      <c r="D64219" s="343"/>
    </row>
    <row r="64220" spans="4:4" x14ac:dyDescent="0.2">
      <c r="D64220" s="343"/>
    </row>
    <row r="64221" spans="4:4" x14ac:dyDescent="0.2">
      <c r="D64221" s="343"/>
    </row>
    <row r="64222" spans="4:4" x14ac:dyDescent="0.2">
      <c r="D64222" s="343"/>
    </row>
    <row r="64223" spans="4:4" x14ac:dyDescent="0.2">
      <c r="D64223" s="343"/>
    </row>
    <row r="64224" spans="4:4" x14ac:dyDescent="0.2">
      <c r="D64224" s="343"/>
    </row>
    <row r="64225" spans="4:4" x14ac:dyDescent="0.2">
      <c r="D64225" s="343"/>
    </row>
    <row r="64226" spans="4:4" x14ac:dyDescent="0.2">
      <c r="D64226" s="343"/>
    </row>
    <row r="64227" spans="4:4" x14ac:dyDescent="0.2">
      <c r="D64227" s="343"/>
    </row>
    <row r="64228" spans="4:4" x14ac:dyDescent="0.2">
      <c r="D64228" s="343"/>
    </row>
    <row r="64229" spans="4:4" x14ac:dyDescent="0.2">
      <c r="D64229" s="343"/>
    </row>
    <row r="64230" spans="4:4" x14ac:dyDescent="0.2">
      <c r="D64230" s="343"/>
    </row>
    <row r="64231" spans="4:4" x14ac:dyDescent="0.2">
      <c r="D64231" s="343"/>
    </row>
    <row r="64232" spans="4:4" x14ac:dyDescent="0.2">
      <c r="D64232" s="343"/>
    </row>
    <row r="64233" spans="4:4" x14ac:dyDescent="0.2">
      <c r="D64233" s="343"/>
    </row>
    <row r="64234" spans="4:4" x14ac:dyDescent="0.2">
      <c r="D64234" s="343"/>
    </row>
    <row r="64235" spans="4:4" x14ac:dyDescent="0.2">
      <c r="D64235" s="343"/>
    </row>
    <row r="64236" spans="4:4" x14ac:dyDescent="0.2">
      <c r="D64236" s="343"/>
    </row>
    <row r="64237" spans="4:4" x14ac:dyDescent="0.2">
      <c r="D64237" s="343"/>
    </row>
    <row r="64238" spans="4:4" x14ac:dyDescent="0.2">
      <c r="D64238" s="343"/>
    </row>
    <row r="64239" spans="4:4" x14ac:dyDescent="0.2">
      <c r="D64239" s="343"/>
    </row>
    <row r="64240" spans="4:4" x14ac:dyDescent="0.2">
      <c r="D64240" s="343"/>
    </row>
    <row r="64241" spans="4:4" x14ac:dyDescent="0.2">
      <c r="D64241" s="343"/>
    </row>
    <row r="64242" spans="4:4" x14ac:dyDescent="0.2">
      <c r="D64242" s="343"/>
    </row>
    <row r="64243" spans="4:4" x14ac:dyDescent="0.2">
      <c r="D64243" s="343"/>
    </row>
    <row r="64244" spans="4:4" x14ac:dyDescent="0.2">
      <c r="D64244" s="343"/>
    </row>
    <row r="64245" spans="4:4" x14ac:dyDescent="0.2">
      <c r="D64245" s="343"/>
    </row>
    <row r="64246" spans="4:4" x14ac:dyDescent="0.2">
      <c r="D64246" s="343"/>
    </row>
    <row r="64247" spans="4:4" x14ac:dyDescent="0.2">
      <c r="D64247" s="343"/>
    </row>
    <row r="64248" spans="4:4" x14ac:dyDescent="0.2">
      <c r="D64248" s="343"/>
    </row>
    <row r="64249" spans="4:4" x14ac:dyDescent="0.2">
      <c r="D64249" s="343"/>
    </row>
    <row r="64250" spans="4:4" x14ac:dyDescent="0.2">
      <c r="D64250" s="343"/>
    </row>
    <row r="64251" spans="4:4" x14ac:dyDescent="0.2">
      <c r="D64251" s="343"/>
    </row>
    <row r="64252" spans="4:4" x14ac:dyDescent="0.2">
      <c r="D64252" s="343"/>
    </row>
    <row r="64253" spans="4:4" x14ac:dyDescent="0.2">
      <c r="D64253" s="343"/>
    </row>
    <row r="64254" spans="4:4" x14ac:dyDescent="0.2">
      <c r="D64254" s="343"/>
    </row>
    <row r="64255" spans="4:4" x14ac:dyDescent="0.2">
      <c r="D64255" s="343"/>
    </row>
    <row r="64256" spans="4:4" x14ac:dyDescent="0.2">
      <c r="D64256" s="343"/>
    </row>
    <row r="64257" spans="4:4" x14ac:dyDescent="0.2">
      <c r="D64257" s="343"/>
    </row>
    <row r="64258" spans="4:4" x14ac:dyDescent="0.2">
      <c r="D64258" s="343"/>
    </row>
    <row r="64259" spans="4:4" x14ac:dyDescent="0.2">
      <c r="D64259" s="343"/>
    </row>
    <row r="64260" spans="4:4" x14ac:dyDescent="0.2">
      <c r="D64260" s="343"/>
    </row>
    <row r="64261" spans="4:4" x14ac:dyDescent="0.2">
      <c r="D64261" s="343"/>
    </row>
    <row r="64262" spans="4:4" x14ac:dyDescent="0.2">
      <c r="D64262" s="343"/>
    </row>
    <row r="64263" spans="4:4" x14ac:dyDescent="0.2">
      <c r="D64263" s="343"/>
    </row>
    <row r="64264" spans="4:4" x14ac:dyDescent="0.2">
      <c r="D64264" s="343"/>
    </row>
    <row r="64265" spans="4:4" x14ac:dyDescent="0.2">
      <c r="D64265" s="343"/>
    </row>
    <row r="64266" spans="4:4" x14ac:dyDescent="0.2">
      <c r="D64266" s="343"/>
    </row>
    <row r="64267" spans="4:4" x14ac:dyDescent="0.2">
      <c r="D64267" s="343"/>
    </row>
    <row r="64268" spans="4:4" x14ac:dyDescent="0.2">
      <c r="D64268" s="343"/>
    </row>
    <row r="64269" spans="4:4" x14ac:dyDescent="0.2">
      <c r="D64269" s="343"/>
    </row>
    <row r="64270" spans="4:4" x14ac:dyDescent="0.2">
      <c r="D64270" s="343"/>
    </row>
    <row r="64271" spans="4:4" x14ac:dyDescent="0.2">
      <c r="D64271" s="343"/>
    </row>
    <row r="64272" spans="4:4" x14ac:dyDescent="0.2">
      <c r="D64272" s="343"/>
    </row>
    <row r="64273" spans="4:4" x14ac:dyDescent="0.2">
      <c r="D64273" s="343"/>
    </row>
    <row r="64274" spans="4:4" x14ac:dyDescent="0.2">
      <c r="D64274" s="343"/>
    </row>
    <row r="64275" spans="4:4" x14ac:dyDescent="0.2">
      <c r="D64275" s="343"/>
    </row>
    <row r="64276" spans="4:4" x14ac:dyDescent="0.2">
      <c r="D64276" s="343"/>
    </row>
    <row r="64277" spans="4:4" x14ac:dyDescent="0.2">
      <c r="D64277" s="343"/>
    </row>
    <row r="64278" spans="4:4" x14ac:dyDescent="0.2">
      <c r="D64278" s="343"/>
    </row>
    <row r="64279" spans="4:4" x14ac:dyDescent="0.2">
      <c r="D64279" s="343"/>
    </row>
    <row r="64280" spans="4:4" x14ac:dyDescent="0.2">
      <c r="D64280" s="343"/>
    </row>
    <row r="64281" spans="4:4" x14ac:dyDescent="0.2">
      <c r="D64281" s="343"/>
    </row>
    <row r="64282" spans="4:4" x14ac:dyDescent="0.2">
      <c r="D64282" s="343"/>
    </row>
    <row r="64283" spans="4:4" x14ac:dyDescent="0.2">
      <c r="D64283" s="343"/>
    </row>
    <row r="64284" spans="4:4" x14ac:dyDescent="0.2">
      <c r="D64284" s="343"/>
    </row>
    <row r="64285" spans="4:4" x14ac:dyDescent="0.2">
      <c r="D64285" s="343"/>
    </row>
    <row r="64286" spans="4:4" x14ac:dyDescent="0.2">
      <c r="D64286" s="343"/>
    </row>
    <row r="64287" spans="4:4" x14ac:dyDescent="0.2">
      <c r="D64287" s="343"/>
    </row>
    <row r="64288" spans="4:4" x14ac:dyDescent="0.2">
      <c r="D64288" s="343"/>
    </row>
    <row r="64289" spans="4:4" x14ac:dyDescent="0.2">
      <c r="D64289" s="343"/>
    </row>
    <row r="64290" spans="4:4" x14ac:dyDescent="0.2">
      <c r="D64290" s="343"/>
    </row>
    <row r="64291" spans="4:4" x14ac:dyDescent="0.2">
      <c r="D64291" s="343"/>
    </row>
    <row r="64292" spans="4:4" x14ac:dyDescent="0.2">
      <c r="D64292" s="343"/>
    </row>
    <row r="64293" spans="4:4" x14ac:dyDescent="0.2">
      <c r="D64293" s="343"/>
    </row>
    <row r="64294" spans="4:4" x14ac:dyDescent="0.2">
      <c r="D64294" s="343"/>
    </row>
    <row r="64295" spans="4:4" x14ac:dyDescent="0.2">
      <c r="D64295" s="343"/>
    </row>
    <row r="64296" spans="4:4" x14ac:dyDescent="0.2">
      <c r="D64296" s="343"/>
    </row>
    <row r="64297" spans="4:4" x14ac:dyDescent="0.2">
      <c r="D64297" s="343"/>
    </row>
    <row r="64298" spans="4:4" x14ac:dyDescent="0.2">
      <c r="D64298" s="343"/>
    </row>
    <row r="64299" spans="4:4" x14ac:dyDescent="0.2">
      <c r="D64299" s="343"/>
    </row>
    <row r="64300" spans="4:4" x14ac:dyDescent="0.2">
      <c r="D64300" s="343"/>
    </row>
    <row r="64301" spans="4:4" x14ac:dyDescent="0.2">
      <c r="D64301" s="343"/>
    </row>
    <row r="64302" spans="4:4" x14ac:dyDescent="0.2">
      <c r="D64302" s="343"/>
    </row>
    <row r="64303" spans="4:4" x14ac:dyDescent="0.2">
      <c r="D64303" s="343"/>
    </row>
    <row r="64304" spans="4:4" x14ac:dyDescent="0.2">
      <c r="D64304" s="343"/>
    </row>
    <row r="64305" spans="4:4" x14ac:dyDescent="0.2">
      <c r="D64305" s="343"/>
    </row>
    <row r="64306" spans="4:4" x14ac:dyDescent="0.2">
      <c r="D64306" s="343"/>
    </row>
    <row r="64307" spans="4:4" x14ac:dyDescent="0.2">
      <c r="D64307" s="343"/>
    </row>
    <row r="64308" spans="4:4" x14ac:dyDescent="0.2">
      <c r="D64308" s="343"/>
    </row>
    <row r="64309" spans="4:4" x14ac:dyDescent="0.2">
      <c r="D64309" s="343"/>
    </row>
    <row r="64310" spans="4:4" x14ac:dyDescent="0.2">
      <c r="D64310" s="343"/>
    </row>
    <row r="64311" spans="4:4" x14ac:dyDescent="0.2">
      <c r="D64311" s="343"/>
    </row>
    <row r="64312" spans="4:4" x14ac:dyDescent="0.2">
      <c r="D64312" s="343"/>
    </row>
    <row r="64313" spans="4:4" x14ac:dyDescent="0.2">
      <c r="D64313" s="343"/>
    </row>
    <row r="64314" spans="4:4" x14ac:dyDescent="0.2">
      <c r="D64314" s="343"/>
    </row>
    <row r="64315" spans="4:4" x14ac:dyDescent="0.2">
      <c r="D64315" s="343"/>
    </row>
    <row r="64316" spans="4:4" x14ac:dyDescent="0.2">
      <c r="D64316" s="343"/>
    </row>
    <row r="64317" spans="4:4" x14ac:dyDescent="0.2">
      <c r="D64317" s="343"/>
    </row>
    <row r="64318" spans="4:4" x14ac:dyDescent="0.2">
      <c r="D64318" s="343"/>
    </row>
    <row r="64319" spans="4:4" x14ac:dyDescent="0.2">
      <c r="D64319" s="343"/>
    </row>
    <row r="64320" spans="4:4" x14ac:dyDescent="0.2">
      <c r="D64320" s="343"/>
    </row>
    <row r="64321" spans="4:4" x14ac:dyDescent="0.2">
      <c r="D64321" s="343"/>
    </row>
    <row r="64322" spans="4:4" x14ac:dyDescent="0.2">
      <c r="D64322" s="343"/>
    </row>
    <row r="64323" spans="4:4" x14ac:dyDescent="0.2">
      <c r="D64323" s="343"/>
    </row>
    <row r="64324" spans="4:4" x14ac:dyDescent="0.2">
      <c r="D64324" s="343"/>
    </row>
    <row r="64325" spans="4:4" x14ac:dyDescent="0.2">
      <c r="D64325" s="343"/>
    </row>
    <row r="64326" spans="4:4" x14ac:dyDescent="0.2">
      <c r="D64326" s="343"/>
    </row>
    <row r="64327" spans="4:4" x14ac:dyDescent="0.2">
      <c r="D64327" s="343"/>
    </row>
    <row r="64328" spans="4:4" x14ac:dyDescent="0.2">
      <c r="D64328" s="343"/>
    </row>
    <row r="64329" spans="4:4" x14ac:dyDescent="0.2">
      <c r="D64329" s="343"/>
    </row>
    <row r="64330" spans="4:4" x14ac:dyDescent="0.2">
      <c r="D64330" s="343"/>
    </row>
    <row r="64331" spans="4:4" x14ac:dyDescent="0.2">
      <c r="D64331" s="343"/>
    </row>
    <row r="64332" spans="4:4" x14ac:dyDescent="0.2">
      <c r="D64332" s="343"/>
    </row>
    <row r="64333" spans="4:4" x14ac:dyDescent="0.2">
      <c r="D64333" s="343"/>
    </row>
    <row r="64334" spans="4:4" x14ac:dyDescent="0.2">
      <c r="D64334" s="343"/>
    </row>
    <row r="64335" spans="4:4" x14ac:dyDescent="0.2">
      <c r="D64335" s="343"/>
    </row>
    <row r="64336" spans="4:4" x14ac:dyDescent="0.2">
      <c r="D64336" s="343"/>
    </row>
    <row r="64337" spans="4:4" x14ac:dyDescent="0.2">
      <c r="D64337" s="343"/>
    </row>
    <row r="64338" spans="4:4" x14ac:dyDescent="0.2">
      <c r="D64338" s="343"/>
    </row>
    <row r="64339" spans="4:4" x14ac:dyDescent="0.2">
      <c r="D64339" s="343"/>
    </row>
    <row r="64340" spans="4:4" x14ac:dyDescent="0.2">
      <c r="D64340" s="343"/>
    </row>
    <row r="64341" spans="4:4" x14ac:dyDescent="0.2">
      <c r="D64341" s="343"/>
    </row>
    <row r="64342" spans="4:4" x14ac:dyDescent="0.2">
      <c r="D64342" s="343"/>
    </row>
    <row r="64343" spans="4:4" x14ac:dyDescent="0.2">
      <c r="D64343" s="343"/>
    </row>
    <row r="64344" spans="4:4" x14ac:dyDescent="0.2">
      <c r="D64344" s="343"/>
    </row>
    <row r="64345" spans="4:4" x14ac:dyDescent="0.2">
      <c r="D64345" s="343"/>
    </row>
    <row r="64346" spans="4:4" x14ac:dyDescent="0.2">
      <c r="D64346" s="343"/>
    </row>
    <row r="64347" spans="4:4" x14ac:dyDescent="0.2">
      <c r="D64347" s="343"/>
    </row>
    <row r="64348" spans="4:4" x14ac:dyDescent="0.2">
      <c r="D64348" s="343"/>
    </row>
    <row r="64349" spans="4:4" x14ac:dyDescent="0.2">
      <c r="D64349" s="343"/>
    </row>
    <row r="64350" spans="4:4" x14ac:dyDescent="0.2">
      <c r="D64350" s="343"/>
    </row>
    <row r="64351" spans="4:4" x14ac:dyDescent="0.2">
      <c r="D64351" s="343"/>
    </row>
    <row r="64352" spans="4:4" x14ac:dyDescent="0.2">
      <c r="D64352" s="343"/>
    </row>
    <row r="64353" spans="4:4" x14ac:dyDescent="0.2">
      <c r="D64353" s="343"/>
    </row>
    <row r="64354" spans="4:4" x14ac:dyDescent="0.2">
      <c r="D64354" s="343"/>
    </row>
    <row r="64355" spans="4:4" x14ac:dyDescent="0.2">
      <c r="D64355" s="343"/>
    </row>
    <row r="64356" spans="4:4" x14ac:dyDescent="0.2">
      <c r="D64356" s="343"/>
    </row>
    <row r="64357" spans="4:4" x14ac:dyDescent="0.2">
      <c r="D64357" s="343"/>
    </row>
    <row r="64358" spans="4:4" x14ac:dyDescent="0.2">
      <c r="D64358" s="343"/>
    </row>
    <row r="64359" spans="4:4" x14ac:dyDescent="0.2">
      <c r="D64359" s="343"/>
    </row>
    <row r="64360" spans="4:4" x14ac:dyDescent="0.2">
      <c r="D64360" s="343"/>
    </row>
    <row r="64361" spans="4:4" x14ac:dyDescent="0.2">
      <c r="D64361" s="343"/>
    </row>
    <row r="64362" spans="4:4" x14ac:dyDescent="0.2">
      <c r="D64362" s="343"/>
    </row>
    <row r="64363" spans="4:4" x14ac:dyDescent="0.2">
      <c r="D64363" s="343"/>
    </row>
    <row r="64364" spans="4:4" x14ac:dyDescent="0.2">
      <c r="D64364" s="343"/>
    </row>
    <row r="64365" spans="4:4" x14ac:dyDescent="0.2">
      <c r="D64365" s="343"/>
    </row>
    <row r="64366" spans="4:4" x14ac:dyDescent="0.2">
      <c r="D64366" s="343"/>
    </row>
    <row r="64367" spans="4:4" x14ac:dyDescent="0.2">
      <c r="D64367" s="343"/>
    </row>
    <row r="64368" spans="4:4" x14ac:dyDescent="0.2">
      <c r="D64368" s="343"/>
    </row>
    <row r="64369" spans="4:4" x14ac:dyDescent="0.2">
      <c r="D64369" s="343"/>
    </row>
    <row r="64370" spans="4:4" x14ac:dyDescent="0.2">
      <c r="D64370" s="343"/>
    </row>
    <row r="64371" spans="4:4" x14ac:dyDescent="0.2">
      <c r="D64371" s="343"/>
    </row>
    <row r="64372" spans="4:4" x14ac:dyDescent="0.2">
      <c r="D64372" s="343"/>
    </row>
    <row r="64373" spans="4:4" x14ac:dyDescent="0.2">
      <c r="D64373" s="343"/>
    </row>
    <row r="64374" spans="4:4" x14ac:dyDescent="0.2">
      <c r="D64374" s="343"/>
    </row>
    <row r="64375" spans="4:4" x14ac:dyDescent="0.2">
      <c r="D64375" s="343"/>
    </row>
    <row r="64376" spans="4:4" x14ac:dyDescent="0.2">
      <c r="D64376" s="343"/>
    </row>
    <row r="64377" spans="4:4" x14ac:dyDescent="0.2">
      <c r="D64377" s="343"/>
    </row>
    <row r="64378" spans="4:4" x14ac:dyDescent="0.2">
      <c r="D64378" s="343"/>
    </row>
    <row r="64379" spans="4:4" x14ac:dyDescent="0.2">
      <c r="D64379" s="343"/>
    </row>
    <row r="64380" spans="4:4" x14ac:dyDescent="0.2">
      <c r="D64380" s="343"/>
    </row>
    <row r="64381" spans="4:4" x14ac:dyDescent="0.2">
      <c r="D64381" s="343"/>
    </row>
    <row r="64382" spans="4:4" x14ac:dyDescent="0.2">
      <c r="D64382" s="343"/>
    </row>
    <row r="64383" spans="4:4" x14ac:dyDescent="0.2">
      <c r="D64383" s="343"/>
    </row>
    <row r="64384" spans="4:4" x14ac:dyDescent="0.2">
      <c r="D64384" s="343"/>
    </row>
    <row r="64385" spans="4:4" x14ac:dyDescent="0.2">
      <c r="D64385" s="343"/>
    </row>
    <row r="64386" spans="4:4" x14ac:dyDescent="0.2">
      <c r="D64386" s="343"/>
    </row>
    <row r="64387" spans="4:4" x14ac:dyDescent="0.2">
      <c r="D64387" s="343"/>
    </row>
    <row r="64388" spans="4:4" x14ac:dyDescent="0.2">
      <c r="D64388" s="343"/>
    </row>
    <row r="64389" spans="4:4" x14ac:dyDescent="0.2">
      <c r="D64389" s="343"/>
    </row>
    <row r="64390" spans="4:4" x14ac:dyDescent="0.2">
      <c r="D64390" s="343"/>
    </row>
    <row r="64391" spans="4:4" x14ac:dyDescent="0.2">
      <c r="D64391" s="343"/>
    </row>
    <row r="64392" spans="4:4" x14ac:dyDescent="0.2">
      <c r="D64392" s="343"/>
    </row>
    <row r="64393" spans="4:4" x14ac:dyDescent="0.2">
      <c r="D64393" s="343"/>
    </row>
    <row r="64394" spans="4:4" x14ac:dyDescent="0.2">
      <c r="D64394" s="343"/>
    </row>
    <row r="64395" spans="4:4" x14ac:dyDescent="0.2">
      <c r="D64395" s="343"/>
    </row>
    <row r="64396" spans="4:4" x14ac:dyDescent="0.2">
      <c r="D64396" s="343"/>
    </row>
    <row r="64397" spans="4:4" x14ac:dyDescent="0.2">
      <c r="D64397" s="343"/>
    </row>
    <row r="64398" spans="4:4" x14ac:dyDescent="0.2">
      <c r="D64398" s="343"/>
    </row>
    <row r="64399" spans="4:4" x14ac:dyDescent="0.2">
      <c r="D64399" s="343"/>
    </row>
    <row r="64400" spans="4:4" x14ac:dyDescent="0.2">
      <c r="D64400" s="343"/>
    </row>
    <row r="64401" spans="4:4" x14ac:dyDescent="0.2">
      <c r="D64401" s="343"/>
    </row>
    <row r="64402" spans="4:4" x14ac:dyDescent="0.2">
      <c r="D64402" s="343"/>
    </row>
    <row r="64403" spans="4:4" x14ac:dyDescent="0.2">
      <c r="D64403" s="343"/>
    </row>
    <row r="64404" spans="4:4" x14ac:dyDescent="0.2">
      <c r="D64404" s="343"/>
    </row>
    <row r="64405" spans="4:4" x14ac:dyDescent="0.2">
      <c r="D64405" s="343"/>
    </row>
    <row r="64406" spans="4:4" x14ac:dyDescent="0.2">
      <c r="D64406" s="343"/>
    </row>
    <row r="64407" spans="4:4" x14ac:dyDescent="0.2">
      <c r="D64407" s="343"/>
    </row>
    <row r="64408" spans="4:4" x14ac:dyDescent="0.2">
      <c r="D64408" s="343"/>
    </row>
    <row r="64409" spans="4:4" x14ac:dyDescent="0.2">
      <c r="D64409" s="343"/>
    </row>
    <row r="64410" spans="4:4" x14ac:dyDescent="0.2">
      <c r="D64410" s="343"/>
    </row>
    <row r="64411" spans="4:4" x14ac:dyDescent="0.2">
      <c r="D64411" s="343"/>
    </row>
    <row r="64412" spans="4:4" x14ac:dyDescent="0.2">
      <c r="D64412" s="343"/>
    </row>
    <row r="64413" spans="4:4" x14ac:dyDescent="0.2">
      <c r="D64413" s="343"/>
    </row>
    <row r="64414" spans="4:4" x14ac:dyDescent="0.2">
      <c r="D64414" s="343"/>
    </row>
    <row r="64415" spans="4:4" x14ac:dyDescent="0.2">
      <c r="D64415" s="343"/>
    </row>
    <row r="64416" spans="4:4" x14ac:dyDescent="0.2">
      <c r="D64416" s="343"/>
    </row>
    <row r="64417" spans="4:4" x14ac:dyDescent="0.2">
      <c r="D64417" s="343"/>
    </row>
    <row r="64418" spans="4:4" x14ac:dyDescent="0.2">
      <c r="D64418" s="343"/>
    </row>
    <row r="64419" spans="4:4" x14ac:dyDescent="0.2">
      <c r="D64419" s="343"/>
    </row>
    <row r="64420" spans="4:4" x14ac:dyDescent="0.2">
      <c r="D64420" s="343"/>
    </row>
    <row r="64421" spans="4:4" x14ac:dyDescent="0.2">
      <c r="D64421" s="343"/>
    </row>
    <row r="64422" spans="4:4" x14ac:dyDescent="0.2">
      <c r="D64422" s="343"/>
    </row>
    <row r="64423" spans="4:4" x14ac:dyDescent="0.2">
      <c r="D64423" s="343"/>
    </row>
    <row r="64424" spans="4:4" x14ac:dyDescent="0.2">
      <c r="D64424" s="343"/>
    </row>
    <row r="64425" spans="4:4" x14ac:dyDescent="0.2">
      <c r="D64425" s="343"/>
    </row>
    <row r="64426" spans="4:4" x14ac:dyDescent="0.2">
      <c r="D64426" s="343"/>
    </row>
    <row r="64427" spans="4:4" x14ac:dyDescent="0.2">
      <c r="D64427" s="343"/>
    </row>
    <row r="64428" spans="4:4" x14ac:dyDescent="0.2">
      <c r="D64428" s="343"/>
    </row>
    <row r="64429" spans="4:4" x14ac:dyDescent="0.2">
      <c r="D64429" s="343"/>
    </row>
    <row r="64430" spans="4:4" x14ac:dyDescent="0.2">
      <c r="D64430" s="343"/>
    </row>
    <row r="64431" spans="4:4" x14ac:dyDescent="0.2">
      <c r="D64431" s="343"/>
    </row>
    <row r="64432" spans="4:4" x14ac:dyDescent="0.2">
      <c r="D64432" s="343"/>
    </row>
    <row r="64433" spans="4:4" x14ac:dyDescent="0.2">
      <c r="D64433" s="343"/>
    </row>
    <row r="64434" spans="4:4" x14ac:dyDescent="0.2">
      <c r="D64434" s="343"/>
    </row>
    <row r="64435" spans="4:4" x14ac:dyDescent="0.2">
      <c r="D64435" s="343"/>
    </row>
    <row r="64436" spans="4:4" x14ac:dyDescent="0.2">
      <c r="D64436" s="343"/>
    </row>
    <row r="64437" spans="4:4" x14ac:dyDescent="0.2">
      <c r="D64437" s="343"/>
    </row>
    <row r="64438" spans="4:4" x14ac:dyDescent="0.2">
      <c r="D64438" s="343"/>
    </row>
    <row r="64439" spans="4:4" x14ac:dyDescent="0.2">
      <c r="D64439" s="343"/>
    </row>
    <row r="64440" spans="4:4" x14ac:dyDescent="0.2">
      <c r="D64440" s="343"/>
    </row>
    <row r="64441" spans="4:4" x14ac:dyDescent="0.2">
      <c r="D64441" s="343"/>
    </row>
    <row r="64442" spans="4:4" x14ac:dyDescent="0.2">
      <c r="D64442" s="343"/>
    </row>
    <row r="64443" spans="4:4" x14ac:dyDescent="0.2">
      <c r="D64443" s="343"/>
    </row>
    <row r="64444" spans="4:4" x14ac:dyDescent="0.2">
      <c r="D64444" s="343"/>
    </row>
    <row r="64445" spans="4:4" x14ac:dyDescent="0.2">
      <c r="D64445" s="343"/>
    </row>
    <row r="64446" spans="4:4" x14ac:dyDescent="0.2">
      <c r="D64446" s="343"/>
    </row>
    <row r="64447" spans="4:4" x14ac:dyDescent="0.2">
      <c r="D64447" s="343"/>
    </row>
    <row r="64448" spans="4:4" x14ac:dyDescent="0.2">
      <c r="D64448" s="343"/>
    </row>
    <row r="64449" spans="4:4" x14ac:dyDescent="0.2">
      <c r="D64449" s="343"/>
    </row>
    <row r="64450" spans="4:4" x14ac:dyDescent="0.2">
      <c r="D64450" s="343"/>
    </row>
    <row r="64451" spans="4:4" x14ac:dyDescent="0.2">
      <c r="D64451" s="343"/>
    </row>
    <row r="64452" spans="4:4" x14ac:dyDescent="0.2">
      <c r="D64452" s="343"/>
    </row>
    <row r="64453" spans="4:4" x14ac:dyDescent="0.2">
      <c r="D64453" s="343"/>
    </row>
    <row r="64454" spans="4:4" x14ac:dyDescent="0.2">
      <c r="D64454" s="343"/>
    </row>
    <row r="64455" spans="4:4" x14ac:dyDescent="0.2">
      <c r="D64455" s="343"/>
    </row>
    <row r="64456" spans="4:4" x14ac:dyDescent="0.2">
      <c r="D64456" s="343"/>
    </row>
    <row r="64457" spans="4:4" x14ac:dyDescent="0.2">
      <c r="D64457" s="343"/>
    </row>
    <row r="64458" spans="4:4" x14ac:dyDescent="0.2">
      <c r="D64458" s="343"/>
    </row>
    <row r="64459" spans="4:4" x14ac:dyDescent="0.2">
      <c r="D64459" s="343"/>
    </row>
    <row r="64460" spans="4:4" x14ac:dyDescent="0.2">
      <c r="D64460" s="343"/>
    </row>
    <row r="64461" spans="4:4" x14ac:dyDescent="0.2">
      <c r="D64461" s="343"/>
    </row>
    <row r="64462" spans="4:4" x14ac:dyDescent="0.2">
      <c r="D64462" s="343"/>
    </row>
    <row r="64463" spans="4:4" x14ac:dyDescent="0.2">
      <c r="D64463" s="343"/>
    </row>
    <row r="64464" spans="4:4" x14ac:dyDescent="0.2">
      <c r="D64464" s="343"/>
    </row>
    <row r="64465" spans="4:4" x14ac:dyDescent="0.2">
      <c r="D64465" s="343"/>
    </row>
    <row r="64466" spans="4:4" x14ac:dyDescent="0.2">
      <c r="D64466" s="343"/>
    </row>
    <row r="64467" spans="4:4" x14ac:dyDescent="0.2">
      <c r="D64467" s="343"/>
    </row>
    <row r="64468" spans="4:4" x14ac:dyDescent="0.2">
      <c r="D64468" s="343"/>
    </row>
    <row r="64469" spans="4:4" x14ac:dyDescent="0.2">
      <c r="D64469" s="343"/>
    </row>
    <row r="64470" spans="4:4" x14ac:dyDescent="0.2">
      <c r="D64470" s="343"/>
    </row>
    <row r="64471" spans="4:4" x14ac:dyDescent="0.2">
      <c r="D64471" s="343"/>
    </row>
    <row r="64472" spans="4:4" x14ac:dyDescent="0.2">
      <c r="D64472" s="343"/>
    </row>
    <row r="64473" spans="4:4" x14ac:dyDescent="0.2">
      <c r="D64473" s="343"/>
    </row>
    <row r="64474" spans="4:4" x14ac:dyDescent="0.2">
      <c r="D64474" s="343"/>
    </row>
    <row r="64475" spans="4:4" x14ac:dyDescent="0.2">
      <c r="D64475" s="343"/>
    </row>
    <row r="64476" spans="4:4" x14ac:dyDescent="0.2">
      <c r="D64476" s="343"/>
    </row>
    <row r="64477" spans="4:4" x14ac:dyDescent="0.2">
      <c r="D64477" s="343"/>
    </row>
    <row r="64478" spans="4:4" x14ac:dyDescent="0.2">
      <c r="D64478" s="343"/>
    </row>
    <row r="64479" spans="4:4" x14ac:dyDescent="0.2">
      <c r="D64479" s="343"/>
    </row>
    <row r="64480" spans="4:4" x14ac:dyDescent="0.2">
      <c r="D64480" s="343"/>
    </row>
    <row r="64481" spans="4:4" x14ac:dyDescent="0.2">
      <c r="D64481" s="343"/>
    </row>
    <row r="64482" spans="4:4" x14ac:dyDescent="0.2">
      <c r="D64482" s="343"/>
    </row>
    <row r="64483" spans="4:4" x14ac:dyDescent="0.2">
      <c r="D64483" s="343"/>
    </row>
    <row r="64484" spans="4:4" x14ac:dyDescent="0.2">
      <c r="D64484" s="343"/>
    </row>
    <row r="64485" spans="4:4" x14ac:dyDescent="0.2">
      <c r="D64485" s="343"/>
    </row>
    <row r="64486" spans="4:4" x14ac:dyDescent="0.2">
      <c r="D64486" s="343"/>
    </row>
    <row r="64487" spans="4:4" x14ac:dyDescent="0.2">
      <c r="D64487" s="343"/>
    </row>
    <row r="64488" spans="4:4" x14ac:dyDescent="0.2">
      <c r="D64488" s="343"/>
    </row>
    <row r="64489" spans="4:4" x14ac:dyDescent="0.2">
      <c r="D64489" s="343"/>
    </row>
    <row r="64490" spans="4:4" x14ac:dyDescent="0.2">
      <c r="D64490" s="343"/>
    </row>
    <row r="64491" spans="4:4" x14ac:dyDescent="0.2">
      <c r="D64491" s="343"/>
    </row>
    <row r="64492" spans="4:4" x14ac:dyDescent="0.2">
      <c r="D64492" s="343"/>
    </row>
    <row r="64493" spans="4:4" x14ac:dyDescent="0.2">
      <c r="D64493" s="343"/>
    </row>
    <row r="64494" spans="4:4" x14ac:dyDescent="0.2">
      <c r="D64494" s="343"/>
    </row>
    <row r="64495" spans="4:4" x14ac:dyDescent="0.2">
      <c r="D64495" s="343"/>
    </row>
    <row r="64496" spans="4:4" x14ac:dyDescent="0.2">
      <c r="D64496" s="343"/>
    </row>
    <row r="64497" spans="4:4" x14ac:dyDescent="0.2">
      <c r="D64497" s="343"/>
    </row>
    <row r="64498" spans="4:4" x14ac:dyDescent="0.2">
      <c r="D64498" s="343"/>
    </row>
    <row r="64499" spans="4:4" x14ac:dyDescent="0.2">
      <c r="D64499" s="343"/>
    </row>
    <row r="64500" spans="4:4" x14ac:dyDescent="0.2">
      <c r="D64500" s="343"/>
    </row>
    <row r="64501" spans="4:4" x14ac:dyDescent="0.2">
      <c r="D64501" s="343"/>
    </row>
    <row r="64502" spans="4:4" x14ac:dyDescent="0.2">
      <c r="D64502" s="343"/>
    </row>
    <row r="64503" spans="4:4" x14ac:dyDescent="0.2">
      <c r="D64503" s="343"/>
    </row>
    <row r="64504" spans="4:4" x14ac:dyDescent="0.2">
      <c r="D64504" s="343"/>
    </row>
    <row r="64505" spans="4:4" x14ac:dyDescent="0.2">
      <c r="D64505" s="343"/>
    </row>
    <row r="64506" spans="4:4" x14ac:dyDescent="0.2">
      <c r="D64506" s="343"/>
    </row>
    <row r="64507" spans="4:4" x14ac:dyDescent="0.2">
      <c r="D64507" s="343"/>
    </row>
    <row r="64508" spans="4:4" x14ac:dyDescent="0.2">
      <c r="D64508" s="343"/>
    </row>
    <row r="64509" spans="4:4" x14ac:dyDescent="0.2">
      <c r="D64509" s="343"/>
    </row>
    <row r="64510" spans="4:4" x14ac:dyDescent="0.2">
      <c r="D64510" s="343"/>
    </row>
    <row r="64511" spans="4:4" x14ac:dyDescent="0.2">
      <c r="D64511" s="343"/>
    </row>
    <row r="64512" spans="4:4" x14ac:dyDescent="0.2">
      <c r="D64512" s="343"/>
    </row>
    <row r="64513" spans="4:4" x14ac:dyDescent="0.2">
      <c r="D64513" s="343"/>
    </row>
    <row r="64514" spans="4:4" x14ac:dyDescent="0.2">
      <c r="D64514" s="343"/>
    </row>
    <row r="64515" spans="4:4" x14ac:dyDescent="0.2">
      <c r="D64515" s="343"/>
    </row>
    <row r="64516" spans="4:4" x14ac:dyDescent="0.2">
      <c r="D64516" s="343"/>
    </row>
    <row r="64517" spans="4:4" x14ac:dyDescent="0.2">
      <c r="D64517" s="343"/>
    </row>
    <row r="64518" spans="4:4" x14ac:dyDescent="0.2">
      <c r="D64518" s="343"/>
    </row>
    <row r="64519" spans="4:4" x14ac:dyDescent="0.2">
      <c r="D64519" s="343"/>
    </row>
    <row r="64520" spans="4:4" x14ac:dyDescent="0.2">
      <c r="D64520" s="343"/>
    </row>
    <row r="64521" spans="4:4" x14ac:dyDescent="0.2">
      <c r="D64521" s="343"/>
    </row>
    <row r="64522" spans="4:4" x14ac:dyDescent="0.2">
      <c r="D64522" s="343"/>
    </row>
    <row r="64523" spans="4:4" x14ac:dyDescent="0.2">
      <c r="D64523" s="343"/>
    </row>
    <row r="64524" spans="4:4" x14ac:dyDescent="0.2">
      <c r="D64524" s="343"/>
    </row>
    <row r="64525" spans="4:4" x14ac:dyDescent="0.2">
      <c r="D64525" s="343"/>
    </row>
    <row r="64526" spans="4:4" x14ac:dyDescent="0.2">
      <c r="D64526" s="343"/>
    </row>
    <row r="64527" spans="4:4" x14ac:dyDescent="0.2">
      <c r="D64527" s="343"/>
    </row>
    <row r="64528" spans="4:4" x14ac:dyDescent="0.2">
      <c r="D64528" s="343"/>
    </row>
    <row r="64529" spans="4:4" x14ac:dyDescent="0.2">
      <c r="D64529" s="343"/>
    </row>
    <row r="64530" spans="4:4" x14ac:dyDescent="0.2">
      <c r="D64530" s="343"/>
    </row>
    <row r="64531" spans="4:4" x14ac:dyDescent="0.2">
      <c r="D64531" s="343"/>
    </row>
    <row r="64532" spans="4:4" x14ac:dyDescent="0.2">
      <c r="D64532" s="343"/>
    </row>
    <row r="64533" spans="4:4" x14ac:dyDescent="0.2">
      <c r="D64533" s="343"/>
    </row>
    <row r="64534" spans="4:4" x14ac:dyDescent="0.2">
      <c r="D64534" s="343"/>
    </row>
    <row r="64535" spans="4:4" x14ac:dyDescent="0.2">
      <c r="D64535" s="343"/>
    </row>
    <row r="64536" spans="4:4" x14ac:dyDescent="0.2">
      <c r="D64536" s="343"/>
    </row>
    <row r="64537" spans="4:4" x14ac:dyDescent="0.2">
      <c r="D64537" s="343"/>
    </row>
    <row r="64538" spans="4:4" x14ac:dyDescent="0.2">
      <c r="D64538" s="343"/>
    </row>
    <row r="64539" spans="4:4" x14ac:dyDescent="0.2">
      <c r="D64539" s="343"/>
    </row>
    <row r="64540" spans="4:4" x14ac:dyDescent="0.2">
      <c r="D64540" s="343"/>
    </row>
    <row r="64541" spans="4:4" x14ac:dyDescent="0.2">
      <c r="D64541" s="343"/>
    </row>
    <row r="64542" spans="4:4" x14ac:dyDescent="0.2">
      <c r="D64542" s="343"/>
    </row>
    <row r="64543" spans="4:4" x14ac:dyDescent="0.2">
      <c r="D64543" s="343"/>
    </row>
    <row r="64544" spans="4:4" x14ac:dyDescent="0.2">
      <c r="D64544" s="343"/>
    </row>
    <row r="64545" spans="4:4" x14ac:dyDescent="0.2">
      <c r="D64545" s="343"/>
    </row>
    <row r="64546" spans="4:4" x14ac:dyDescent="0.2">
      <c r="D64546" s="343"/>
    </row>
    <row r="64547" spans="4:4" x14ac:dyDescent="0.2">
      <c r="D64547" s="343"/>
    </row>
    <row r="64548" spans="4:4" x14ac:dyDescent="0.2">
      <c r="D64548" s="343"/>
    </row>
    <row r="64549" spans="4:4" x14ac:dyDescent="0.2">
      <c r="D64549" s="343"/>
    </row>
    <row r="64550" spans="4:4" x14ac:dyDescent="0.2">
      <c r="D64550" s="343"/>
    </row>
    <row r="64551" spans="4:4" x14ac:dyDescent="0.2">
      <c r="D64551" s="343"/>
    </row>
    <row r="64552" spans="4:4" x14ac:dyDescent="0.2">
      <c r="D64552" s="343"/>
    </row>
    <row r="64553" spans="4:4" x14ac:dyDescent="0.2">
      <c r="D64553" s="343"/>
    </row>
    <row r="64554" spans="4:4" x14ac:dyDescent="0.2">
      <c r="D64554" s="343"/>
    </row>
    <row r="64555" spans="4:4" x14ac:dyDescent="0.2">
      <c r="D64555" s="343"/>
    </row>
    <row r="64556" spans="4:4" x14ac:dyDescent="0.2">
      <c r="D64556" s="343"/>
    </row>
    <row r="64557" spans="4:4" x14ac:dyDescent="0.2">
      <c r="D64557" s="343"/>
    </row>
    <row r="64558" spans="4:4" x14ac:dyDescent="0.2">
      <c r="D64558" s="343"/>
    </row>
    <row r="64559" spans="4:4" x14ac:dyDescent="0.2">
      <c r="D64559" s="343"/>
    </row>
    <row r="64560" spans="4:4" x14ac:dyDescent="0.2">
      <c r="D64560" s="343"/>
    </row>
    <row r="64561" spans="4:4" x14ac:dyDescent="0.2">
      <c r="D64561" s="343"/>
    </row>
    <row r="64562" spans="4:4" x14ac:dyDescent="0.2">
      <c r="D64562" s="343"/>
    </row>
    <row r="64563" spans="4:4" x14ac:dyDescent="0.2">
      <c r="D64563" s="343"/>
    </row>
    <row r="64564" spans="4:4" x14ac:dyDescent="0.2">
      <c r="D64564" s="343"/>
    </row>
    <row r="64565" spans="4:4" x14ac:dyDescent="0.2">
      <c r="D64565" s="343"/>
    </row>
    <row r="64566" spans="4:4" x14ac:dyDescent="0.2">
      <c r="D64566" s="343"/>
    </row>
    <row r="64567" spans="4:4" x14ac:dyDescent="0.2">
      <c r="D64567" s="343"/>
    </row>
    <row r="64568" spans="4:4" x14ac:dyDescent="0.2">
      <c r="D64568" s="343"/>
    </row>
    <row r="64569" spans="4:4" x14ac:dyDescent="0.2">
      <c r="D64569" s="343"/>
    </row>
    <row r="64570" spans="4:4" x14ac:dyDescent="0.2">
      <c r="D64570" s="343"/>
    </row>
    <row r="64571" spans="4:4" x14ac:dyDescent="0.2">
      <c r="D64571" s="343"/>
    </row>
    <row r="64572" spans="4:4" x14ac:dyDescent="0.2">
      <c r="D64572" s="343"/>
    </row>
    <row r="64573" spans="4:4" x14ac:dyDescent="0.2">
      <c r="D64573" s="343"/>
    </row>
    <row r="64574" spans="4:4" x14ac:dyDescent="0.2">
      <c r="D64574" s="343"/>
    </row>
    <row r="64575" spans="4:4" x14ac:dyDescent="0.2">
      <c r="D64575" s="343"/>
    </row>
    <row r="64576" spans="4:4" x14ac:dyDescent="0.2">
      <c r="D64576" s="343"/>
    </row>
    <row r="64577" spans="4:4" x14ac:dyDescent="0.2">
      <c r="D64577" s="343"/>
    </row>
    <row r="64578" spans="4:4" x14ac:dyDescent="0.2">
      <c r="D64578" s="343"/>
    </row>
    <row r="64579" spans="4:4" x14ac:dyDescent="0.2">
      <c r="D64579" s="343"/>
    </row>
    <row r="64580" spans="4:4" x14ac:dyDescent="0.2">
      <c r="D64580" s="343"/>
    </row>
    <row r="64581" spans="4:4" x14ac:dyDescent="0.2">
      <c r="D64581" s="343"/>
    </row>
    <row r="64582" spans="4:4" x14ac:dyDescent="0.2">
      <c r="D64582" s="343"/>
    </row>
    <row r="64583" spans="4:4" x14ac:dyDescent="0.2">
      <c r="D64583" s="343"/>
    </row>
    <row r="64584" spans="4:4" x14ac:dyDescent="0.2">
      <c r="D64584" s="343"/>
    </row>
    <row r="64585" spans="4:4" x14ac:dyDescent="0.2">
      <c r="D64585" s="343"/>
    </row>
    <row r="64586" spans="4:4" x14ac:dyDescent="0.2">
      <c r="D64586" s="343"/>
    </row>
    <row r="64587" spans="4:4" x14ac:dyDescent="0.2">
      <c r="D64587" s="343"/>
    </row>
    <row r="64588" spans="4:4" x14ac:dyDescent="0.2">
      <c r="D64588" s="343"/>
    </row>
    <row r="64589" spans="4:4" x14ac:dyDescent="0.2">
      <c r="D64589" s="343"/>
    </row>
    <row r="64590" spans="4:4" x14ac:dyDescent="0.2">
      <c r="D64590" s="343"/>
    </row>
    <row r="64591" spans="4:4" x14ac:dyDescent="0.2">
      <c r="D64591" s="343"/>
    </row>
    <row r="64592" spans="4:4" x14ac:dyDescent="0.2">
      <c r="D64592" s="343"/>
    </row>
    <row r="64593" spans="4:4" x14ac:dyDescent="0.2">
      <c r="D64593" s="343"/>
    </row>
    <row r="64594" spans="4:4" x14ac:dyDescent="0.2">
      <c r="D64594" s="343"/>
    </row>
    <row r="64595" spans="4:4" x14ac:dyDescent="0.2">
      <c r="D64595" s="343"/>
    </row>
    <row r="64596" spans="4:4" x14ac:dyDescent="0.2">
      <c r="D64596" s="343"/>
    </row>
    <row r="64597" spans="4:4" x14ac:dyDescent="0.2">
      <c r="D64597" s="343"/>
    </row>
    <row r="64598" spans="4:4" x14ac:dyDescent="0.2">
      <c r="D64598" s="343"/>
    </row>
    <row r="64599" spans="4:4" x14ac:dyDescent="0.2">
      <c r="D64599" s="343"/>
    </row>
    <row r="64600" spans="4:4" x14ac:dyDescent="0.2">
      <c r="D64600" s="343"/>
    </row>
    <row r="64601" spans="4:4" x14ac:dyDescent="0.2">
      <c r="D64601" s="343"/>
    </row>
    <row r="64602" spans="4:4" x14ac:dyDescent="0.2">
      <c r="D64602" s="343"/>
    </row>
    <row r="64603" spans="4:4" x14ac:dyDescent="0.2">
      <c r="D64603" s="343"/>
    </row>
    <row r="64604" spans="4:4" x14ac:dyDescent="0.2">
      <c r="D64604" s="343"/>
    </row>
    <row r="64605" spans="4:4" x14ac:dyDescent="0.2">
      <c r="D64605" s="343"/>
    </row>
    <row r="64606" spans="4:4" x14ac:dyDescent="0.2">
      <c r="D64606" s="343"/>
    </row>
    <row r="64607" spans="4:4" x14ac:dyDescent="0.2">
      <c r="D64607" s="343"/>
    </row>
    <row r="64608" spans="4:4" x14ac:dyDescent="0.2">
      <c r="D64608" s="343"/>
    </row>
    <row r="64609" spans="4:4" x14ac:dyDescent="0.2">
      <c r="D64609" s="343"/>
    </row>
    <row r="64610" spans="4:4" x14ac:dyDescent="0.2">
      <c r="D64610" s="343"/>
    </row>
    <row r="64611" spans="4:4" x14ac:dyDescent="0.2">
      <c r="D64611" s="343"/>
    </row>
    <row r="64612" spans="4:4" x14ac:dyDescent="0.2">
      <c r="D64612" s="343"/>
    </row>
    <row r="64613" spans="4:4" x14ac:dyDescent="0.2">
      <c r="D64613" s="343"/>
    </row>
    <row r="64614" spans="4:4" x14ac:dyDescent="0.2">
      <c r="D64614" s="343"/>
    </row>
    <row r="64615" spans="4:4" x14ac:dyDescent="0.2">
      <c r="D64615" s="343"/>
    </row>
    <row r="64616" spans="4:4" x14ac:dyDescent="0.2">
      <c r="D64616" s="343"/>
    </row>
    <row r="64617" spans="4:4" x14ac:dyDescent="0.2">
      <c r="D64617" s="343"/>
    </row>
    <row r="64618" spans="4:4" x14ac:dyDescent="0.2">
      <c r="D64618" s="343"/>
    </row>
    <row r="64619" spans="4:4" x14ac:dyDescent="0.2">
      <c r="D64619" s="343"/>
    </row>
    <row r="64620" spans="4:4" x14ac:dyDescent="0.2">
      <c r="D64620" s="343"/>
    </row>
    <row r="64621" spans="4:4" x14ac:dyDescent="0.2">
      <c r="D64621" s="343"/>
    </row>
    <row r="64622" spans="4:4" x14ac:dyDescent="0.2">
      <c r="D64622" s="343"/>
    </row>
    <row r="64623" spans="4:4" x14ac:dyDescent="0.2">
      <c r="D64623" s="343"/>
    </row>
    <row r="64624" spans="4:4" x14ac:dyDescent="0.2">
      <c r="D64624" s="343"/>
    </row>
    <row r="64625" spans="4:4" x14ac:dyDescent="0.2">
      <c r="D64625" s="343"/>
    </row>
    <row r="64626" spans="4:4" x14ac:dyDescent="0.2">
      <c r="D64626" s="343"/>
    </row>
    <row r="64627" spans="4:4" x14ac:dyDescent="0.2">
      <c r="D64627" s="343"/>
    </row>
    <row r="64628" spans="4:4" x14ac:dyDescent="0.2">
      <c r="D64628" s="343"/>
    </row>
    <row r="64629" spans="4:4" x14ac:dyDescent="0.2">
      <c r="D64629" s="343"/>
    </row>
    <row r="64630" spans="4:4" x14ac:dyDescent="0.2">
      <c r="D64630" s="343"/>
    </row>
    <row r="64631" spans="4:4" x14ac:dyDescent="0.2">
      <c r="D64631" s="343"/>
    </row>
    <row r="64632" spans="4:4" x14ac:dyDescent="0.2">
      <c r="D64632" s="343"/>
    </row>
    <row r="64633" spans="4:4" x14ac:dyDescent="0.2">
      <c r="D64633" s="343"/>
    </row>
    <row r="64634" spans="4:4" x14ac:dyDescent="0.2">
      <c r="D64634" s="343"/>
    </row>
    <row r="64635" spans="4:4" x14ac:dyDescent="0.2">
      <c r="D64635" s="343"/>
    </row>
    <row r="64636" spans="4:4" x14ac:dyDescent="0.2">
      <c r="D64636" s="343"/>
    </row>
    <row r="64637" spans="4:4" x14ac:dyDescent="0.2">
      <c r="D64637" s="343"/>
    </row>
    <row r="64638" spans="4:4" x14ac:dyDescent="0.2">
      <c r="D64638" s="343"/>
    </row>
    <row r="64639" spans="4:4" x14ac:dyDescent="0.2">
      <c r="D64639" s="343"/>
    </row>
    <row r="64640" spans="4:4" x14ac:dyDescent="0.2">
      <c r="D64640" s="343"/>
    </row>
    <row r="64641" spans="4:4" x14ac:dyDescent="0.2">
      <c r="D64641" s="343"/>
    </row>
    <row r="64642" spans="4:4" x14ac:dyDescent="0.2">
      <c r="D64642" s="343"/>
    </row>
    <row r="64643" spans="4:4" x14ac:dyDescent="0.2">
      <c r="D64643" s="343"/>
    </row>
    <row r="64644" spans="4:4" x14ac:dyDescent="0.2">
      <c r="D64644" s="343"/>
    </row>
    <row r="64645" spans="4:4" x14ac:dyDescent="0.2">
      <c r="D64645" s="343"/>
    </row>
    <row r="64646" spans="4:4" x14ac:dyDescent="0.2">
      <c r="D64646" s="343"/>
    </row>
    <row r="64647" spans="4:4" x14ac:dyDescent="0.2">
      <c r="D64647" s="343"/>
    </row>
    <row r="64648" spans="4:4" x14ac:dyDescent="0.2">
      <c r="D64648" s="343"/>
    </row>
    <row r="64649" spans="4:4" x14ac:dyDescent="0.2">
      <c r="D64649" s="343"/>
    </row>
    <row r="64650" spans="4:4" x14ac:dyDescent="0.2">
      <c r="D64650" s="343"/>
    </row>
    <row r="64651" spans="4:4" x14ac:dyDescent="0.2">
      <c r="D64651" s="343"/>
    </row>
    <row r="64652" spans="4:4" x14ac:dyDescent="0.2">
      <c r="D64652" s="343"/>
    </row>
    <row r="64653" spans="4:4" x14ac:dyDescent="0.2">
      <c r="D64653" s="343"/>
    </row>
    <row r="64654" spans="4:4" x14ac:dyDescent="0.2">
      <c r="D64654" s="343"/>
    </row>
    <row r="64655" spans="4:4" x14ac:dyDescent="0.2">
      <c r="D64655" s="343"/>
    </row>
    <row r="64656" spans="4:4" x14ac:dyDescent="0.2">
      <c r="D64656" s="343"/>
    </row>
    <row r="64657" spans="4:4" x14ac:dyDescent="0.2">
      <c r="D64657" s="343"/>
    </row>
    <row r="64658" spans="4:4" x14ac:dyDescent="0.2">
      <c r="D64658" s="343"/>
    </row>
    <row r="64659" spans="4:4" x14ac:dyDescent="0.2">
      <c r="D64659" s="343"/>
    </row>
    <row r="64660" spans="4:4" x14ac:dyDescent="0.2">
      <c r="D64660" s="343"/>
    </row>
    <row r="64661" spans="4:4" x14ac:dyDescent="0.2">
      <c r="D64661" s="343"/>
    </row>
    <row r="64662" spans="4:4" x14ac:dyDescent="0.2">
      <c r="D64662" s="343"/>
    </row>
    <row r="64663" spans="4:4" x14ac:dyDescent="0.2">
      <c r="D64663" s="343"/>
    </row>
    <row r="64664" spans="4:4" x14ac:dyDescent="0.2">
      <c r="D64664" s="343"/>
    </row>
    <row r="64665" spans="4:4" x14ac:dyDescent="0.2">
      <c r="D64665" s="343"/>
    </row>
    <row r="64666" spans="4:4" x14ac:dyDescent="0.2">
      <c r="D64666" s="343"/>
    </row>
    <row r="64667" spans="4:4" x14ac:dyDescent="0.2">
      <c r="D64667" s="343"/>
    </row>
    <row r="64668" spans="4:4" x14ac:dyDescent="0.2">
      <c r="D64668" s="343"/>
    </row>
    <row r="64669" spans="4:4" x14ac:dyDescent="0.2">
      <c r="D64669" s="343"/>
    </row>
    <row r="64670" spans="4:4" x14ac:dyDescent="0.2">
      <c r="D64670" s="343"/>
    </row>
    <row r="64671" spans="4:4" x14ac:dyDescent="0.2">
      <c r="D64671" s="343"/>
    </row>
    <row r="64672" spans="4:4" x14ac:dyDescent="0.2">
      <c r="D64672" s="343"/>
    </row>
    <row r="64673" spans="4:4" x14ac:dyDescent="0.2">
      <c r="D64673" s="343"/>
    </row>
    <row r="64674" spans="4:4" x14ac:dyDescent="0.2">
      <c r="D64674" s="343"/>
    </row>
    <row r="64675" spans="4:4" x14ac:dyDescent="0.2">
      <c r="D64675" s="343"/>
    </row>
    <row r="64676" spans="4:4" x14ac:dyDescent="0.2">
      <c r="D64676" s="343"/>
    </row>
    <row r="64677" spans="4:4" x14ac:dyDescent="0.2">
      <c r="D64677" s="343"/>
    </row>
    <row r="64678" spans="4:4" x14ac:dyDescent="0.2">
      <c r="D64678" s="343"/>
    </row>
    <row r="64679" spans="4:4" x14ac:dyDescent="0.2">
      <c r="D64679" s="343"/>
    </row>
    <row r="64680" spans="4:4" x14ac:dyDescent="0.2">
      <c r="D64680" s="343"/>
    </row>
    <row r="64681" spans="4:4" x14ac:dyDescent="0.2">
      <c r="D64681" s="343"/>
    </row>
    <row r="64682" spans="4:4" x14ac:dyDescent="0.2">
      <c r="D64682" s="343"/>
    </row>
    <row r="64683" spans="4:4" x14ac:dyDescent="0.2">
      <c r="D64683" s="343"/>
    </row>
    <row r="64684" spans="4:4" x14ac:dyDescent="0.2">
      <c r="D64684" s="343"/>
    </row>
    <row r="64685" spans="4:4" x14ac:dyDescent="0.2">
      <c r="D64685" s="343"/>
    </row>
    <row r="64686" spans="4:4" x14ac:dyDescent="0.2">
      <c r="D64686" s="343"/>
    </row>
    <row r="64687" spans="4:4" x14ac:dyDescent="0.2">
      <c r="D64687" s="343"/>
    </row>
    <row r="64688" spans="4:4" x14ac:dyDescent="0.2">
      <c r="D64688" s="343"/>
    </row>
    <row r="64689" spans="4:4" x14ac:dyDescent="0.2">
      <c r="D64689" s="343"/>
    </row>
    <row r="64690" spans="4:4" x14ac:dyDescent="0.2">
      <c r="D64690" s="343"/>
    </row>
    <row r="64691" spans="4:4" x14ac:dyDescent="0.2">
      <c r="D64691" s="343"/>
    </row>
    <row r="64692" spans="4:4" x14ac:dyDescent="0.2">
      <c r="D64692" s="343"/>
    </row>
    <row r="64693" spans="4:4" x14ac:dyDescent="0.2">
      <c r="D64693" s="343"/>
    </row>
    <row r="64694" spans="4:4" x14ac:dyDescent="0.2">
      <c r="D64694" s="343"/>
    </row>
    <row r="64695" spans="4:4" x14ac:dyDescent="0.2">
      <c r="D64695" s="343"/>
    </row>
    <row r="64696" spans="4:4" x14ac:dyDescent="0.2">
      <c r="D64696" s="343"/>
    </row>
    <row r="64697" spans="4:4" x14ac:dyDescent="0.2">
      <c r="D64697" s="343"/>
    </row>
    <row r="64698" spans="4:4" x14ac:dyDescent="0.2">
      <c r="D64698" s="343"/>
    </row>
    <row r="64699" spans="4:4" x14ac:dyDescent="0.2">
      <c r="D64699" s="343"/>
    </row>
    <row r="64700" spans="4:4" x14ac:dyDescent="0.2">
      <c r="D64700" s="343"/>
    </row>
    <row r="64701" spans="4:4" x14ac:dyDescent="0.2">
      <c r="D64701" s="343"/>
    </row>
    <row r="64702" spans="4:4" x14ac:dyDescent="0.2">
      <c r="D64702" s="343"/>
    </row>
    <row r="64703" spans="4:4" x14ac:dyDescent="0.2">
      <c r="D64703" s="343"/>
    </row>
    <row r="64704" spans="4:4" x14ac:dyDescent="0.2">
      <c r="D64704" s="343"/>
    </row>
    <row r="64705" spans="4:4" x14ac:dyDescent="0.2">
      <c r="D64705" s="343"/>
    </row>
    <row r="64706" spans="4:4" x14ac:dyDescent="0.2">
      <c r="D64706" s="343"/>
    </row>
    <row r="64707" spans="4:4" x14ac:dyDescent="0.2">
      <c r="D64707" s="343"/>
    </row>
    <row r="64708" spans="4:4" x14ac:dyDescent="0.2">
      <c r="D64708" s="343"/>
    </row>
    <row r="64709" spans="4:4" x14ac:dyDescent="0.2">
      <c r="D64709" s="343"/>
    </row>
    <row r="64710" spans="4:4" x14ac:dyDescent="0.2">
      <c r="D64710" s="343"/>
    </row>
    <row r="64711" spans="4:4" x14ac:dyDescent="0.2">
      <c r="D64711" s="343"/>
    </row>
    <row r="64712" spans="4:4" x14ac:dyDescent="0.2">
      <c r="D64712" s="343"/>
    </row>
    <row r="64713" spans="4:4" x14ac:dyDescent="0.2">
      <c r="D64713" s="343"/>
    </row>
    <row r="64714" spans="4:4" x14ac:dyDescent="0.2">
      <c r="D64714" s="343"/>
    </row>
    <row r="64715" spans="4:4" x14ac:dyDescent="0.2">
      <c r="D64715" s="343"/>
    </row>
    <row r="64716" spans="4:4" x14ac:dyDescent="0.2">
      <c r="D64716" s="343"/>
    </row>
    <row r="64717" spans="4:4" x14ac:dyDescent="0.2">
      <c r="D64717" s="343"/>
    </row>
    <row r="64718" spans="4:4" x14ac:dyDescent="0.2">
      <c r="D64718" s="343"/>
    </row>
    <row r="64719" spans="4:4" x14ac:dyDescent="0.2">
      <c r="D64719" s="343"/>
    </row>
    <row r="64720" spans="4:4" x14ac:dyDescent="0.2">
      <c r="D64720" s="343"/>
    </row>
    <row r="64721" spans="4:4" x14ac:dyDescent="0.2">
      <c r="D64721" s="343"/>
    </row>
    <row r="64722" spans="4:4" x14ac:dyDescent="0.2">
      <c r="D64722" s="343"/>
    </row>
    <row r="64723" spans="4:4" x14ac:dyDescent="0.2">
      <c r="D64723" s="343"/>
    </row>
    <row r="64724" spans="4:4" x14ac:dyDescent="0.2">
      <c r="D64724" s="343"/>
    </row>
    <row r="64725" spans="4:4" x14ac:dyDescent="0.2">
      <c r="D64725" s="343"/>
    </row>
    <row r="64726" spans="4:4" x14ac:dyDescent="0.2">
      <c r="D64726" s="343"/>
    </row>
    <row r="64727" spans="4:4" x14ac:dyDescent="0.2">
      <c r="D64727" s="343"/>
    </row>
    <row r="64728" spans="4:4" x14ac:dyDescent="0.2">
      <c r="D64728" s="343"/>
    </row>
    <row r="64729" spans="4:4" x14ac:dyDescent="0.2">
      <c r="D64729" s="343"/>
    </row>
    <row r="64730" spans="4:4" x14ac:dyDescent="0.2">
      <c r="D64730" s="343"/>
    </row>
    <row r="64731" spans="4:4" x14ac:dyDescent="0.2">
      <c r="D64731" s="343"/>
    </row>
    <row r="64732" spans="4:4" x14ac:dyDescent="0.2">
      <c r="D64732" s="343"/>
    </row>
    <row r="64733" spans="4:4" x14ac:dyDescent="0.2">
      <c r="D64733" s="343"/>
    </row>
    <row r="64734" spans="4:4" x14ac:dyDescent="0.2">
      <c r="D64734" s="343"/>
    </row>
    <row r="64735" spans="4:4" x14ac:dyDescent="0.2">
      <c r="D64735" s="343"/>
    </row>
    <row r="64736" spans="4:4" x14ac:dyDescent="0.2">
      <c r="D64736" s="343"/>
    </row>
    <row r="64737" spans="4:4" x14ac:dyDescent="0.2">
      <c r="D64737" s="343"/>
    </row>
    <row r="64738" spans="4:4" x14ac:dyDescent="0.2">
      <c r="D64738" s="343"/>
    </row>
    <row r="64739" spans="4:4" x14ac:dyDescent="0.2">
      <c r="D64739" s="343"/>
    </row>
    <row r="64740" spans="4:4" x14ac:dyDescent="0.2">
      <c r="D64740" s="343"/>
    </row>
    <row r="64741" spans="4:4" x14ac:dyDescent="0.2">
      <c r="D64741" s="343"/>
    </row>
    <row r="64742" spans="4:4" x14ac:dyDescent="0.2">
      <c r="D64742" s="343"/>
    </row>
    <row r="64743" spans="4:4" x14ac:dyDescent="0.2">
      <c r="D64743" s="343"/>
    </row>
    <row r="64744" spans="4:4" x14ac:dyDescent="0.2">
      <c r="D64744" s="343"/>
    </row>
    <row r="64745" spans="4:4" x14ac:dyDescent="0.2">
      <c r="D64745" s="343"/>
    </row>
    <row r="64746" spans="4:4" x14ac:dyDescent="0.2">
      <c r="D64746" s="343"/>
    </row>
    <row r="64747" spans="4:4" x14ac:dyDescent="0.2">
      <c r="D64747" s="343"/>
    </row>
    <row r="64748" spans="4:4" x14ac:dyDescent="0.2">
      <c r="D64748" s="343"/>
    </row>
    <row r="64749" spans="4:4" x14ac:dyDescent="0.2">
      <c r="D64749" s="343"/>
    </row>
    <row r="64750" spans="4:4" x14ac:dyDescent="0.2">
      <c r="D64750" s="343"/>
    </row>
    <row r="64751" spans="4:4" x14ac:dyDescent="0.2">
      <c r="D64751" s="343"/>
    </row>
    <row r="64752" spans="4:4" x14ac:dyDescent="0.2">
      <c r="D64752" s="343"/>
    </row>
    <row r="64753" spans="4:4" x14ac:dyDescent="0.2">
      <c r="D64753" s="343"/>
    </row>
    <row r="64754" spans="4:4" x14ac:dyDescent="0.2">
      <c r="D64754" s="343"/>
    </row>
    <row r="64755" spans="4:4" x14ac:dyDescent="0.2">
      <c r="D64755" s="343"/>
    </row>
    <row r="64756" spans="4:4" x14ac:dyDescent="0.2">
      <c r="D64756" s="343"/>
    </row>
    <row r="64757" spans="4:4" x14ac:dyDescent="0.2">
      <c r="D64757" s="343"/>
    </row>
    <row r="64758" spans="4:4" x14ac:dyDescent="0.2">
      <c r="D64758" s="343"/>
    </row>
    <row r="64759" spans="4:4" x14ac:dyDescent="0.2">
      <c r="D64759" s="343"/>
    </row>
    <row r="64760" spans="4:4" x14ac:dyDescent="0.2">
      <c r="D64760" s="343"/>
    </row>
    <row r="64761" spans="4:4" x14ac:dyDescent="0.2">
      <c r="D64761" s="343"/>
    </row>
    <row r="64762" spans="4:4" x14ac:dyDescent="0.2">
      <c r="D64762" s="343"/>
    </row>
    <row r="64763" spans="4:4" x14ac:dyDescent="0.2">
      <c r="D64763" s="343"/>
    </row>
    <row r="64764" spans="4:4" x14ac:dyDescent="0.2">
      <c r="D64764" s="343"/>
    </row>
    <row r="64765" spans="4:4" x14ac:dyDescent="0.2">
      <c r="D64765" s="343"/>
    </row>
    <row r="64766" spans="4:4" x14ac:dyDescent="0.2">
      <c r="D64766" s="343"/>
    </row>
    <row r="64767" spans="4:4" x14ac:dyDescent="0.2">
      <c r="D64767" s="343"/>
    </row>
    <row r="64768" spans="4:4" x14ac:dyDescent="0.2">
      <c r="D64768" s="343"/>
    </row>
    <row r="64769" spans="4:4" x14ac:dyDescent="0.2">
      <c r="D64769" s="343"/>
    </row>
    <row r="64770" spans="4:4" x14ac:dyDescent="0.2">
      <c r="D64770" s="343"/>
    </row>
    <row r="64771" spans="4:4" x14ac:dyDescent="0.2">
      <c r="D64771" s="343"/>
    </row>
    <row r="64772" spans="4:4" x14ac:dyDescent="0.2">
      <c r="D64772" s="343"/>
    </row>
    <row r="64773" spans="4:4" x14ac:dyDescent="0.2">
      <c r="D64773" s="343"/>
    </row>
    <row r="64774" spans="4:4" x14ac:dyDescent="0.2">
      <c r="D64774" s="343"/>
    </row>
    <row r="64775" spans="4:4" x14ac:dyDescent="0.2">
      <c r="D64775" s="343"/>
    </row>
    <row r="64776" spans="4:4" x14ac:dyDescent="0.2">
      <c r="D64776" s="343"/>
    </row>
    <row r="64777" spans="4:4" x14ac:dyDescent="0.2">
      <c r="D64777" s="343"/>
    </row>
    <row r="64778" spans="4:4" x14ac:dyDescent="0.2">
      <c r="D64778" s="343"/>
    </row>
    <row r="64779" spans="4:4" x14ac:dyDescent="0.2">
      <c r="D64779" s="343"/>
    </row>
    <row r="64780" spans="4:4" x14ac:dyDescent="0.2">
      <c r="D64780" s="343"/>
    </row>
    <row r="64781" spans="4:4" x14ac:dyDescent="0.2">
      <c r="D64781" s="343"/>
    </row>
    <row r="64782" spans="4:4" x14ac:dyDescent="0.2">
      <c r="D64782" s="343"/>
    </row>
    <row r="64783" spans="4:4" x14ac:dyDescent="0.2">
      <c r="D64783" s="343"/>
    </row>
    <row r="64784" spans="4:4" x14ac:dyDescent="0.2">
      <c r="D64784" s="343"/>
    </row>
    <row r="64785" spans="4:4" x14ac:dyDescent="0.2">
      <c r="D64785" s="343"/>
    </row>
    <row r="64786" spans="4:4" x14ac:dyDescent="0.2">
      <c r="D64786" s="343"/>
    </row>
    <row r="64787" spans="4:4" x14ac:dyDescent="0.2">
      <c r="D64787" s="343"/>
    </row>
    <row r="64788" spans="4:4" x14ac:dyDescent="0.2">
      <c r="D64788" s="343"/>
    </row>
    <row r="64789" spans="4:4" x14ac:dyDescent="0.2">
      <c r="D64789" s="343"/>
    </row>
    <row r="64790" spans="4:4" x14ac:dyDescent="0.2">
      <c r="D64790" s="343"/>
    </row>
    <row r="64791" spans="4:4" x14ac:dyDescent="0.2">
      <c r="D64791" s="343"/>
    </row>
    <row r="64792" spans="4:4" x14ac:dyDescent="0.2">
      <c r="D64792" s="343"/>
    </row>
    <row r="64793" spans="4:4" x14ac:dyDescent="0.2">
      <c r="D64793" s="343"/>
    </row>
    <row r="64794" spans="4:4" x14ac:dyDescent="0.2">
      <c r="D64794" s="343"/>
    </row>
    <row r="64795" spans="4:4" x14ac:dyDescent="0.2">
      <c r="D64795" s="343"/>
    </row>
    <row r="64796" spans="4:4" x14ac:dyDescent="0.2">
      <c r="D64796" s="343"/>
    </row>
    <row r="64797" spans="4:4" x14ac:dyDescent="0.2">
      <c r="D64797" s="343"/>
    </row>
    <row r="64798" spans="4:4" x14ac:dyDescent="0.2">
      <c r="D64798" s="343"/>
    </row>
    <row r="64799" spans="4:4" x14ac:dyDescent="0.2">
      <c r="D64799" s="343"/>
    </row>
    <row r="64800" spans="4:4" x14ac:dyDescent="0.2">
      <c r="D64800" s="343"/>
    </row>
    <row r="64801" spans="4:4" x14ac:dyDescent="0.2">
      <c r="D64801" s="343"/>
    </row>
    <row r="64802" spans="4:4" x14ac:dyDescent="0.2">
      <c r="D64802" s="343"/>
    </row>
    <row r="64803" spans="4:4" x14ac:dyDescent="0.2">
      <c r="D64803" s="343"/>
    </row>
    <row r="64804" spans="4:4" x14ac:dyDescent="0.2">
      <c r="D64804" s="343"/>
    </row>
    <row r="64805" spans="4:4" x14ac:dyDescent="0.2">
      <c r="D64805" s="343"/>
    </row>
    <row r="64806" spans="4:4" x14ac:dyDescent="0.2">
      <c r="D64806" s="343"/>
    </row>
    <row r="64807" spans="4:4" x14ac:dyDescent="0.2">
      <c r="D64807" s="343"/>
    </row>
    <row r="64808" spans="4:4" x14ac:dyDescent="0.2">
      <c r="D64808" s="343"/>
    </row>
    <row r="64809" spans="4:4" x14ac:dyDescent="0.2">
      <c r="D64809" s="343"/>
    </row>
    <row r="64810" spans="4:4" x14ac:dyDescent="0.2">
      <c r="D64810" s="343"/>
    </row>
    <row r="64811" spans="4:4" x14ac:dyDescent="0.2">
      <c r="D64811" s="343"/>
    </row>
    <row r="64812" spans="4:4" x14ac:dyDescent="0.2">
      <c r="D64812" s="343"/>
    </row>
    <row r="64813" spans="4:4" x14ac:dyDescent="0.2">
      <c r="D64813" s="343"/>
    </row>
    <row r="64814" spans="4:4" x14ac:dyDescent="0.2">
      <c r="D64814" s="343"/>
    </row>
    <row r="64815" spans="4:4" x14ac:dyDescent="0.2">
      <c r="D64815" s="343"/>
    </row>
    <row r="64816" spans="4:4" x14ac:dyDescent="0.2">
      <c r="D64816" s="343"/>
    </row>
    <row r="64817" spans="4:4" x14ac:dyDescent="0.2">
      <c r="D64817" s="343"/>
    </row>
    <row r="64818" spans="4:4" x14ac:dyDescent="0.2">
      <c r="D64818" s="343"/>
    </row>
    <row r="64819" spans="4:4" x14ac:dyDescent="0.2">
      <c r="D64819" s="343"/>
    </row>
    <row r="64820" spans="4:4" x14ac:dyDescent="0.2">
      <c r="D64820" s="343"/>
    </row>
    <row r="64821" spans="4:4" x14ac:dyDescent="0.2">
      <c r="D64821" s="343"/>
    </row>
    <row r="64822" spans="4:4" x14ac:dyDescent="0.2">
      <c r="D64822" s="343"/>
    </row>
    <row r="64823" spans="4:4" x14ac:dyDescent="0.2">
      <c r="D64823" s="343"/>
    </row>
    <row r="64824" spans="4:4" x14ac:dyDescent="0.2">
      <c r="D64824" s="343"/>
    </row>
    <row r="64825" spans="4:4" x14ac:dyDescent="0.2">
      <c r="D64825" s="343"/>
    </row>
    <row r="64826" spans="4:4" x14ac:dyDescent="0.2">
      <c r="D64826" s="343"/>
    </row>
    <row r="64827" spans="4:4" x14ac:dyDescent="0.2">
      <c r="D64827" s="343"/>
    </row>
    <row r="64828" spans="4:4" x14ac:dyDescent="0.2">
      <c r="D64828" s="343"/>
    </row>
    <row r="64829" spans="4:4" x14ac:dyDescent="0.2">
      <c r="D64829" s="343"/>
    </row>
    <row r="64830" spans="4:4" x14ac:dyDescent="0.2">
      <c r="D64830" s="343"/>
    </row>
    <row r="64831" spans="4:4" x14ac:dyDescent="0.2">
      <c r="D64831" s="343"/>
    </row>
    <row r="64832" spans="4:4" x14ac:dyDescent="0.2">
      <c r="D64832" s="343"/>
    </row>
    <row r="64833" spans="4:4" x14ac:dyDescent="0.2">
      <c r="D64833" s="343"/>
    </row>
    <row r="64834" spans="4:4" x14ac:dyDescent="0.2">
      <c r="D64834" s="343"/>
    </row>
    <row r="64835" spans="4:4" x14ac:dyDescent="0.2">
      <c r="D64835" s="343"/>
    </row>
    <row r="64836" spans="4:4" x14ac:dyDescent="0.2">
      <c r="D64836" s="343"/>
    </row>
    <row r="64837" spans="4:4" x14ac:dyDescent="0.2">
      <c r="D64837" s="343"/>
    </row>
    <row r="64838" spans="4:4" x14ac:dyDescent="0.2">
      <c r="D64838" s="343"/>
    </row>
    <row r="64839" spans="4:4" x14ac:dyDescent="0.2">
      <c r="D64839" s="343"/>
    </row>
    <row r="64840" spans="4:4" x14ac:dyDescent="0.2">
      <c r="D64840" s="343"/>
    </row>
    <row r="64841" spans="4:4" x14ac:dyDescent="0.2">
      <c r="D64841" s="343"/>
    </row>
    <row r="64842" spans="4:4" x14ac:dyDescent="0.2">
      <c r="D64842" s="343"/>
    </row>
    <row r="64843" spans="4:4" x14ac:dyDescent="0.2">
      <c r="D64843" s="343"/>
    </row>
    <row r="64844" spans="4:4" x14ac:dyDescent="0.2">
      <c r="D64844" s="343"/>
    </row>
    <row r="64845" spans="4:4" x14ac:dyDescent="0.2">
      <c r="D64845" s="343"/>
    </row>
    <row r="64846" spans="4:4" x14ac:dyDescent="0.2">
      <c r="D64846" s="343"/>
    </row>
    <row r="64847" spans="4:4" x14ac:dyDescent="0.2">
      <c r="D64847" s="343"/>
    </row>
    <row r="64848" spans="4:4" x14ac:dyDescent="0.2">
      <c r="D64848" s="343"/>
    </row>
    <row r="64849" spans="4:4" x14ac:dyDescent="0.2">
      <c r="D64849" s="343"/>
    </row>
    <row r="64850" spans="4:4" x14ac:dyDescent="0.2">
      <c r="D64850" s="343"/>
    </row>
    <row r="64851" spans="4:4" x14ac:dyDescent="0.2">
      <c r="D64851" s="343"/>
    </row>
    <row r="64852" spans="4:4" x14ac:dyDescent="0.2">
      <c r="D64852" s="343"/>
    </row>
    <row r="64853" spans="4:4" x14ac:dyDescent="0.2">
      <c r="D64853" s="343"/>
    </row>
    <row r="64854" spans="4:4" x14ac:dyDescent="0.2">
      <c r="D64854" s="343"/>
    </row>
    <row r="64855" spans="4:4" x14ac:dyDescent="0.2">
      <c r="D64855" s="343"/>
    </row>
    <row r="64856" spans="4:4" x14ac:dyDescent="0.2">
      <c r="D64856" s="343"/>
    </row>
    <row r="64857" spans="4:4" x14ac:dyDescent="0.2">
      <c r="D64857" s="343"/>
    </row>
    <row r="64858" spans="4:4" x14ac:dyDescent="0.2">
      <c r="D64858" s="343"/>
    </row>
    <row r="64859" spans="4:4" x14ac:dyDescent="0.2">
      <c r="D64859" s="343"/>
    </row>
    <row r="64860" spans="4:4" x14ac:dyDescent="0.2">
      <c r="D64860" s="343"/>
    </row>
    <row r="64861" spans="4:4" x14ac:dyDescent="0.2">
      <c r="D64861" s="343"/>
    </row>
    <row r="64862" spans="4:4" x14ac:dyDescent="0.2">
      <c r="D64862" s="343"/>
    </row>
    <row r="64863" spans="4:4" x14ac:dyDescent="0.2">
      <c r="D64863" s="343"/>
    </row>
    <row r="64864" spans="4:4" x14ac:dyDescent="0.2">
      <c r="D64864" s="343"/>
    </row>
    <row r="64865" spans="4:4" x14ac:dyDescent="0.2">
      <c r="D64865" s="343"/>
    </row>
    <row r="64866" spans="4:4" x14ac:dyDescent="0.2">
      <c r="D64866" s="343"/>
    </row>
    <row r="64867" spans="4:4" x14ac:dyDescent="0.2">
      <c r="D64867" s="343"/>
    </row>
    <row r="64868" spans="4:4" x14ac:dyDescent="0.2">
      <c r="D64868" s="343"/>
    </row>
    <row r="64869" spans="4:4" x14ac:dyDescent="0.2">
      <c r="D64869" s="343"/>
    </row>
    <row r="64870" spans="4:4" x14ac:dyDescent="0.2">
      <c r="D64870" s="343"/>
    </row>
    <row r="64871" spans="4:4" x14ac:dyDescent="0.2">
      <c r="D64871" s="343"/>
    </row>
    <row r="64872" spans="4:4" x14ac:dyDescent="0.2">
      <c r="D64872" s="343"/>
    </row>
    <row r="64873" spans="4:4" x14ac:dyDescent="0.2">
      <c r="D64873" s="343"/>
    </row>
    <row r="64874" spans="4:4" x14ac:dyDescent="0.2">
      <c r="D64874" s="343"/>
    </row>
    <row r="64875" spans="4:4" x14ac:dyDescent="0.2">
      <c r="D64875" s="343"/>
    </row>
    <row r="64876" spans="4:4" x14ac:dyDescent="0.2">
      <c r="D64876" s="343"/>
    </row>
    <row r="64877" spans="4:4" x14ac:dyDescent="0.2">
      <c r="D64877" s="343"/>
    </row>
    <row r="64878" spans="4:4" x14ac:dyDescent="0.2">
      <c r="D64878" s="343"/>
    </row>
    <row r="64879" spans="4:4" x14ac:dyDescent="0.2">
      <c r="D64879" s="343"/>
    </row>
    <row r="64880" spans="4:4" x14ac:dyDescent="0.2">
      <c r="D64880" s="343"/>
    </row>
    <row r="64881" spans="4:4" x14ac:dyDescent="0.2">
      <c r="D64881" s="343"/>
    </row>
    <row r="64882" spans="4:4" x14ac:dyDescent="0.2">
      <c r="D64882" s="343"/>
    </row>
    <row r="64883" spans="4:4" x14ac:dyDescent="0.2">
      <c r="D64883" s="343"/>
    </row>
    <row r="64884" spans="4:4" x14ac:dyDescent="0.2">
      <c r="D64884" s="343"/>
    </row>
    <row r="64885" spans="4:4" x14ac:dyDescent="0.2">
      <c r="D64885" s="343"/>
    </row>
    <row r="64886" spans="4:4" x14ac:dyDescent="0.2">
      <c r="D64886" s="343"/>
    </row>
    <row r="64887" spans="4:4" x14ac:dyDescent="0.2">
      <c r="D64887" s="343"/>
    </row>
    <row r="64888" spans="4:4" x14ac:dyDescent="0.2">
      <c r="D64888" s="343"/>
    </row>
    <row r="64889" spans="4:4" x14ac:dyDescent="0.2">
      <c r="D64889" s="343"/>
    </row>
    <row r="64890" spans="4:4" x14ac:dyDescent="0.2">
      <c r="D64890" s="343"/>
    </row>
    <row r="64891" spans="4:4" x14ac:dyDescent="0.2">
      <c r="D64891" s="343"/>
    </row>
    <row r="64892" spans="4:4" x14ac:dyDescent="0.2">
      <c r="D64892" s="343"/>
    </row>
    <row r="64893" spans="4:4" x14ac:dyDescent="0.2">
      <c r="D64893" s="343"/>
    </row>
    <row r="64894" spans="4:4" x14ac:dyDescent="0.2">
      <c r="D64894" s="343"/>
    </row>
    <row r="64895" spans="4:4" x14ac:dyDescent="0.2">
      <c r="D64895" s="343"/>
    </row>
    <row r="64896" spans="4:4" x14ac:dyDescent="0.2">
      <c r="D64896" s="343"/>
    </row>
    <row r="64897" spans="4:4" x14ac:dyDescent="0.2">
      <c r="D64897" s="343"/>
    </row>
    <row r="64898" spans="4:4" x14ac:dyDescent="0.2">
      <c r="D64898" s="343"/>
    </row>
    <row r="64899" spans="4:4" x14ac:dyDescent="0.2">
      <c r="D64899" s="343"/>
    </row>
    <row r="64900" spans="4:4" x14ac:dyDescent="0.2">
      <c r="D64900" s="343"/>
    </row>
    <row r="64901" spans="4:4" x14ac:dyDescent="0.2">
      <c r="D64901" s="343"/>
    </row>
    <row r="64902" spans="4:4" x14ac:dyDescent="0.2">
      <c r="D64902" s="343"/>
    </row>
    <row r="64903" spans="4:4" x14ac:dyDescent="0.2">
      <c r="D64903" s="343"/>
    </row>
    <row r="64904" spans="4:4" x14ac:dyDescent="0.2">
      <c r="D64904" s="343"/>
    </row>
    <row r="64905" spans="4:4" x14ac:dyDescent="0.2">
      <c r="D64905" s="343"/>
    </row>
    <row r="64906" spans="4:4" x14ac:dyDescent="0.2">
      <c r="D64906" s="343"/>
    </row>
    <row r="64907" spans="4:4" x14ac:dyDescent="0.2">
      <c r="D64907" s="343"/>
    </row>
    <row r="64908" spans="4:4" x14ac:dyDescent="0.2">
      <c r="D64908" s="343"/>
    </row>
    <row r="64909" spans="4:4" x14ac:dyDescent="0.2">
      <c r="D64909" s="343"/>
    </row>
    <row r="64910" spans="4:4" x14ac:dyDescent="0.2">
      <c r="D64910" s="343"/>
    </row>
    <row r="64911" spans="4:4" x14ac:dyDescent="0.2">
      <c r="D64911" s="343"/>
    </row>
    <row r="64912" spans="4:4" x14ac:dyDescent="0.2">
      <c r="D64912" s="343"/>
    </row>
    <row r="64913" spans="4:4" x14ac:dyDescent="0.2">
      <c r="D64913" s="343"/>
    </row>
    <row r="64914" spans="4:4" x14ac:dyDescent="0.2">
      <c r="D64914" s="343"/>
    </row>
    <row r="64915" spans="4:4" x14ac:dyDescent="0.2">
      <c r="D64915" s="343"/>
    </row>
    <row r="64916" spans="4:4" x14ac:dyDescent="0.2">
      <c r="D64916" s="343"/>
    </row>
    <row r="64917" spans="4:4" x14ac:dyDescent="0.2">
      <c r="D64917" s="343"/>
    </row>
    <row r="64918" spans="4:4" x14ac:dyDescent="0.2">
      <c r="D64918" s="343"/>
    </row>
    <row r="64919" spans="4:4" x14ac:dyDescent="0.2">
      <c r="D64919" s="343"/>
    </row>
    <row r="64920" spans="4:4" x14ac:dyDescent="0.2">
      <c r="D64920" s="343"/>
    </row>
    <row r="64921" spans="4:4" x14ac:dyDescent="0.2">
      <c r="D64921" s="343"/>
    </row>
    <row r="64922" spans="4:4" x14ac:dyDescent="0.2">
      <c r="D64922" s="343"/>
    </row>
    <row r="64923" spans="4:4" x14ac:dyDescent="0.2">
      <c r="D64923" s="343"/>
    </row>
    <row r="64924" spans="4:4" x14ac:dyDescent="0.2">
      <c r="D64924" s="343"/>
    </row>
    <row r="64925" spans="4:4" x14ac:dyDescent="0.2">
      <c r="D64925" s="343"/>
    </row>
    <row r="64926" spans="4:4" x14ac:dyDescent="0.2">
      <c r="D64926" s="343"/>
    </row>
    <row r="64927" spans="4:4" x14ac:dyDescent="0.2">
      <c r="D64927" s="343"/>
    </row>
    <row r="64928" spans="4:4" x14ac:dyDescent="0.2">
      <c r="D64928" s="343"/>
    </row>
    <row r="64929" spans="4:4" x14ac:dyDescent="0.2">
      <c r="D64929" s="343"/>
    </row>
    <row r="64930" spans="4:4" x14ac:dyDescent="0.2">
      <c r="D64930" s="343"/>
    </row>
    <row r="64931" spans="4:4" x14ac:dyDescent="0.2">
      <c r="D64931" s="343"/>
    </row>
    <row r="64932" spans="4:4" x14ac:dyDescent="0.2">
      <c r="D64932" s="343"/>
    </row>
    <row r="64933" spans="4:4" x14ac:dyDescent="0.2">
      <c r="D64933" s="343"/>
    </row>
    <row r="64934" spans="4:4" x14ac:dyDescent="0.2">
      <c r="D64934" s="343"/>
    </row>
    <row r="64935" spans="4:4" x14ac:dyDescent="0.2">
      <c r="D64935" s="343"/>
    </row>
    <row r="64936" spans="4:4" x14ac:dyDescent="0.2">
      <c r="D64936" s="343"/>
    </row>
    <row r="64937" spans="4:4" x14ac:dyDescent="0.2">
      <c r="D64937" s="343"/>
    </row>
    <row r="64938" spans="4:4" x14ac:dyDescent="0.2">
      <c r="D64938" s="343"/>
    </row>
    <row r="64939" spans="4:4" x14ac:dyDescent="0.2">
      <c r="D64939" s="343"/>
    </row>
    <row r="64940" spans="4:4" x14ac:dyDescent="0.2">
      <c r="D64940" s="343"/>
    </row>
    <row r="64941" spans="4:4" x14ac:dyDescent="0.2">
      <c r="D64941" s="343"/>
    </row>
    <row r="64942" spans="4:4" x14ac:dyDescent="0.2">
      <c r="D64942" s="343"/>
    </row>
    <row r="64943" spans="4:4" x14ac:dyDescent="0.2">
      <c r="D64943" s="343"/>
    </row>
    <row r="64944" spans="4:4" x14ac:dyDescent="0.2">
      <c r="D64944" s="343"/>
    </row>
    <row r="64945" spans="4:4" x14ac:dyDescent="0.2">
      <c r="D64945" s="343"/>
    </row>
    <row r="64946" spans="4:4" x14ac:dyDescent="0.2">
      <c r="D64946" s="343"/>
    </row>
    <row r="64947" spans="4:4" x14ac:dyDescent="0.2">
      <c r="D64947" s="343"/>
    </row>
    <row r="64948" spans="4:4" x14ac:dyDescent="0.2">
      <c r="D64948" s="343"/>
    </row>
    <row r="64949" spans="4:4" x14ac:dyDescent="0.2">
      <c r="D64949" s="343"/>
    </row>
    <row r="64950" spans="4:4" x14ac:dyDescent="0.2">
      <c r="D64950" s="343"/>
    </row>
    <row r="64951" spans="4:4" x14ac:dyDescent="0.2">
      <c r="D64951" s="343"/>
    </row>
    <row r="64952" spans="4:4" x14ac:dyDescent="0.2">
      <c r="D64952" s="343"/>
    </row>
    <row r="64953" spans="4:4" x14ac:dyDescent="0.2">
      <c r="D64953" s="343"/>
    </row>
    <row r="64954" spans="4:4" x14ac:dyDescent="0.2">
      <c r="D64954" s="343"/>
    </row>
    <row r="64955" spans="4:4" x14ac:dyDescent="0.2">
      <c r="D64955" s="343"/>
    </row>
    <row r="64956" spans="4:4" x14ac:dyDescent="0.2">
      <c r="D64956" s="343"/>
    </row>
    <row r="64957" spans="4:4" x14ac:dyDescent="0.2">
      <c r="D64957" s="343"/>
    </row>
    <row r="64958" spans="4:4" x14ac:dyDescent="0.2">
      <c r="D64958" s="343"/>
    </row>
    <row r="64959" spans="4:4" x14ac:dyDescent="0.2">
      <c r="D64959" s="343"/>
    </row>
    <row r="64960" spans="4:4" x14ac:dyDescent="0.2">
      <c r="D64960" s="343"/>
    </row>
    <row r="64961" spans="4:4" x14ac:dyDescent="0.2">
      <c r="D64961" s="343"/>
    </row>
    <row r="64962" spans="4:4" x14ac:dyDescent="0.2">
      <c r="D64962" s="343"/>
    </row>
    <row r="64963" spans="4:4" x14ac:dyDescent="0.2">
      <c r="D64963" s="343"/>
    </row>
    <row r="64964" spans="4:4" x14ac:dyDescent="0.2">
      <c r="D64964" s="343"/>
    </row>
    <row r="64965" spans="4:4" x14ac:dyDescent="0.2">
      <c r="D64965" s="343"/>
    </row>
    <row r="64966" spans="4:4" x14ac:dyDescent="0.2">
      <c r="D64966" s="343"/>
    </row>
    <row r="64967" spans="4:4" x14ac:dyDescent="0.2">
      <c r="D64967" s="343"/>
    </row>
    <row r="64968" spans="4:4" x14ac:dyDescent="0.2">
      <c r="D64968" s="343"/>
    </row>
    <row r="64969" spans="4:4" x14ac:dyDescent="0.2">
      <c r="D64969" s="343"/>
    </row>
    <row r="64970" spans="4:4" x14ac:dyDescent="0.2">
      <c r="D64970" s="343"/>
    </row>
    <row r="64971" spans="4:4" x14ac:dyDescent="0.2">
      <c r="D64971" s="343"/>
    </row>
    <row r="64972" spans="4:4" x14ac:dyDescent="0.2">
      <c r="D64972" s="343"/>
    </row>
    <row r="64973" spans="4:4" x14ac:dyDescent="0.2">
      <c r="D64973" s="343"/>
    </row>
    <row r="64974" spans="4:4" x14ac:dyDescent="0.2">
      <c r="D64974" s="343"/>
    </row>
    <row r="64975" spans="4:4" x14ac:dyDescent="0.2">
      <c r="D64975" s="343"/>
    </row>
    <row r="64976" spans="4:4" x14ac:dyDescent="0.2">
      <c r="D64976" s="343"/>
    </row>
    <row r="64977" spans="4:4" x14ac:dyDescent="0.2">
      <c r="D64977" s="343"/>
    </row>
    <row r="64978" spans="4:4" x14ac:dyDescent="0.2">
      <c r="D64978" s="343"/>
    </row>
    <row r="64979" spans="4:4" x14ac:dyDescent="0.2">
      <c r="D64979" s="343"/>
    </row>
    <row r="64980" spans="4:4" x14ac:dyDescent="0.2">
      <c r="D64980" s="343"/>
    </row>
    <row r="64981" spans="4:4" x14ac:dyDescent="0.2">
      <c r="D64981" s="343"/>
    </row>
    <row r="64982" spans="4:4" x14ac:dyDescent="0.2">
      <c r="D64982" s="343"/>
    </row>
    <row r="64983" spans="4:4" x14ac:dyDescent="0.2">
      <c r="D64983" s="343"/>
    </row>
    <row r="64984" spans="4:4" x14ac:dyDescent="0.2">
      <c r="D64984" s="343"/>
    </row>
    <row r="64985" spans="4:4" x14ac:dyDescent="0.2">
      <c r="D64985" s="343"/>
    </row>
    <row r="64986" spans="4:4" x14ac:dyDescent="0.2">
      <c r="D64986" s="343"/>
    </row>
    <row r="64987" spans="4:4" x14ac:dyDescent="0.2">
      <c r="D64987" s="343"/>
    </row>
    <row r="64988" spans="4:4" x14ac:dyDescent="0.2">
      <c r="D64988" s="343"/>
    </row>
    <row r="64989" spans="4:4" x14ac:dyDescent="0.2">
      <c r="D64989" s="343"/>
    </row>
    <row r="64990" spans="4:4" x14ac:dyDescent="0.2">
      <c r="D64990" s="343"/>
    </row>
    <row r="64991" spans="4:4" x14ac:dyDescent="0.2">
      <c r="D64991" s="343"/>
    </row>
    <row r="64992" spans="4:4" x14ac:dyDescent="0.2">
      <c r="D64992" s="343"/>
    </row>
    <row r="64993" spans="4:4" x14ac:dyDescent="0.2">
      <c r="D64993" s="343"/>
    </row>
    <row r="64994" spans="4:4" x14ac:dyDescent="0.2">
      <c r="D64994" s="343"/>
    </row>
    <row r="64995" spans="4:4" x14ac:dyDescent="0.2">
      <c r="D64995" s="343"/>
    </row>
    <row r="64996" spans="4:4" x14ac:dyDescent="0.2">
      <c r="D64996" s="343"/>
    </row>
    <row r="64997" spans="4:4" x14ac:dyDescent="0.2">
      <c r="D64997" s="343"/>
    </row>
    <row r="64998" spans="4:4" x14ac:dyDescent="0.2">
      <c r="D64998" s="343"/>
    </row>
    <row r="64999" spans="4:4" x14ac:dyDescent="0.2">
      <c r="D64999" s="343"/>
    </row>
    <row r="65000" spans="4:4" x14ac:dyDescent="0.2">
      <c r="D65000" s="343"/>
    </row>
    <row r="65001" spans="4:4" x14ac:dyDescent="0.2">
      <c r="D65001" s="343"/>
    </row>
    <row r="65002" spans="4:4" x14ac:dyDescent="0.2">
      <c r="D65002" s="343"/>
    </row>
    <row r="65003" spans="4:4" x14ac:dyDescent="0.2">
      <c r="D65003" s="343"/>
    </row>
    <row r="65004" spans="4:4" x14ac:dyDescent="0.2">
      <c r="D65004" s="343"/>
    </row>
    <row r="65005" spans="4:4" x14ac:dyDescent="0.2">
      <c r="D65005" s="343"/>
    </row>
    <row r="65006" spans="4:4" x14ac:dyDescent="0.2">
      <c r="D65006" s="343"/>
    </row>
    <row r="65007" spans="4:4" x14ac:dyDescent="0.2">
      <c r="D65007" s="343"/>
    </row>
    <row r="65008" spans="4:4" x14ac:dyDescent="0.2">
      <c r="D65008" s="343"/>
    </row>
    <row r="65009" spans="4:4" x14ac:dyDescent="0.2">
      <c r="D65009" s="343"/>
    </row>
    <row r="65010" spans="4:4" x14ac:dyDescent="0.2">
      <c r="D65010" s="343"/>
    </row>
    <row r="65011" spans="4:4" x14ac:dyDescent="0.2">
      <c r="D65011" s="343"/>
    </row>
    <row r="65012" spans="4:4" x14ac:dyDescent="0.2">
      <c r="D65012" s="343"/>
    </row>
    <row r="65013" spans="4:4" x14ac:dyDescent="0.2">
      <c r="D65013" s="343"/>
    </row>
    <row r="65014" spans="4:4" x14ac:dyDescent="0.2">
      <c r="D65014" s="343"/>
    </row>
    <row r="65015" spans="4:4" x14ac:dyDescent="0.2">
      <c r="D65015" s="343"/>
    </row>
    <row r="65016" spans="4:4" x14ac:dyDescent="0.2">
      <c r="D65016" s="343"/>
    </row>
    <row r="65017" spans="4:4" x14ac:dyDescent="0.2">
      <c r="D65017" s="343"/>
    </row>
    <row r="65018" spans="4:4" x14ac:dyDescent="0.2">
      <c r="D65018" s="343"/>
    </row>
    <row r="65019" spans="4:4" x14ac:dyDescent="0.2">
      <c r="D65019" s="343"/>
    </row>
    <row r="65020" spans="4:4" x14ac:dyDescent="0.2">
      <c r="D65020" s="343"/>
    </row>
    <row r="65021" spans="4:4" x14ac:dyDescent="0.2">
      <c r="D65021" s="343"/>
    </row>
    <row r="65022" spans="4:4" x14ac:dyDescent="0.2">
      <c r="D65022" s="343"/>
    </row>
    <row r="65023" spans="4:4" x14ac:dyDescent="0.2">
      <c r="D65023" s="343"/>
    </row>
    <row r="65024" spans="4:4" x14ac:dyDescent="0.2">
      <c r="D65024" s="343"/>
    </row>
    <row r="65025" spans="4:4" x14ac:dyDescent="0.2">
      <c r="D65025" s="343"/>
    </row>
    <row r="65026" spans="4:4" x14ac:dyDescent="0.2">
      <c r="D65026" s="343"/>
    </row>
    <row r="65027" spans="4:4" x14ac:dyDescent="0.2">
      <c r="D65027" s="343"/>
    </row>
    <row r="65028" spans="4:4" x14ac:dyDescent="0.2">
      <c r="D65028" s="343"/>
    </row>
    <row r="65029" spans="4:4" x14ac:dyDescent="0.2">
      <c r="D65029" s="343"/>
    </row>
    <row r="65030" spans="4:4" x14ac:dyDescent="0.2">
      <c r="D65030" s="343"/>
    </row>
    <row r="65031" spans="4:4" x14ac:dyDescent="0.2">
      <c r="D65031" s="343"/>
    </row>
    <row r="65032" spans="4:4" x14ac:dyDescent="0.2">
      <c r="D65032" s="343"/>
    </row>
    <row r="65033" spans="4:4" x14ac:dyDescent="0.2">
      <c r="D65033" s="343"/>
    </row>
    <row r="65034" spans="4:4" x14ac:dyDescent="0.2">
      <c r="D65034" s="343"/>
    </row>
    <row r="65035" spans="4:4" x14ac:dyDescent="0.2">
      <c r="D65035" s="343"/>
    </row>
    <row r="65036" spans="4:4" x14ac:dyDescent="0.2">
      <c r="D65036" s="343"/>
    </row>
    <row r="65037" spans="4:4" x14ac:dyDescent="0.2">
      <c r="D65037" s="343"/>
    </row>
    <row r="65038" spans="4:4" x14ac:dyDescent="0.2">
      <c r="D65038" s="343"/>
    </row>
    <row r="65039" spans="4:4" x14ac:dyDescent="0.2">
      <c r="D65039" s="343"/>
    </row>
    <row r="65040" spans="4:4" x14ac:dyDescent="0.2">
      <c r="D65040" s="343"/>
    </row>
    <row r="65041" spans="4:4" x14ac:dyDescent="0.2">
      <c r="D65041" s="343"/>
    </row>
    <row r="65042" spans="4:4" x14ac:dyDescent="0.2">
      <c r="D65042" s="343"/>
    </row>
    <row r="65043" spans="4:4" x14ac:dyDescent="0.2">
      <c r="D65043" s="343"/>
    </row>
    <row r="65044" spans="4:4" x14ac:dyDescent="0.2">
      <c r="D65044" s="343"/>
    </row>
    <row r="65045" spans="4:4" x14ac:dyDescent="0.2">
      <c r="D65045" s="343"/>
    </row>
    <row r="65046" spans="4:4" x14ac:dyDescent="0.2">
      <c r="D65046" s="343"/>
    </row>
    <row r="65047" spans="4:4" x14ac:dyDescent="0.2">
      <c r="D65047" s="343"/>
    </row>
    <row r="65048" spans="4:4" x14ac:dyDescent="0.2">
      <c r="D65048" s="343"/>
    </row>
    <row r="65049" spans="4:4" x14ac:dyDescent="0.2">
      <c r="D65049" s="343"/>
    </row>
    <row r="65050" spans="4:4" x14ac:dyDescent="0.2">
      <c r="D65050" s="343"/>
    </row>
    <row r="65051" spans="4:4" x14ac:dyDescent="0.2">
      <c r="D65051" s="343"/>
    </row>
    <row r="65052" spans="4:4" x14ac:dyDescent="0.2">
      <c r="D65052" s="343"/>
    </row>
    <row r="65053" spans="4:4" x14ac:dyDescent="0.2">
      <c r="D65053" s="343"/>
    </row>
    <row r="65054" spans="4:4" x14ac:dyDescent="0.2">
      <c r="D65054" s="343"/>
    </row>
    <row r="65055" spans="4:4" x14ac:dyDescent="0.2">
      <c r="D65055" s="343"/>
    </row>
    <row r="65056" spans="4:4" x14ac:dyDescent="0.2">
      <c r="D65056" s="343"/>
    </row>
    <row r="65057" spans="4:4" x14ac:dyDescent="0.2">
      <c r="D65057" s="343"/>
    </row>
    <row r="65058" spans="4:4" x14ac:dyDescent="0.2">
      <c r="D65058" s="343"/>
    </row>
    <row r="65059" spans="4:4" x14ac:dyDescent="0.2">
      <c r="D65059" s="343"/>
    </row>
    <row r="65060" spans="4:4" x14ac:dyDescent="0.2">
      <c r="D65060" s="343"/>
    </row>
    <row r="65061" spans="4:4" x14ac:dyDescent="0.2">
      <c r="D65061" s="343"/>
    </row>
    <row r="65062" spans="4:4" x14ac:dyDescent="0.2">
      <c r="D65062" s="343"/>
    </row>
    <row r="65063" spans="4:4" x14ac:dyDescent="0.2">
      <c r="D65063" s="343"/>
    </row>
    <row r="65064" spans="4:4" x14ac:dyDescent="0.2">
      <c r="D65064" s="343"/>
    </row>
    <row r="65065" spans="4:4" x14ac:dyDescent="0.2">
      <c r="D65065" s="343"/>
    </row>
    <row r="65066" spans="4:4" x14ac:dyDescent="0.2">
      <c r="D65066" s="343"/>
    </row>
    <row r="65067" spans="4:4" x14ac:dyDescent="0.2">
      <c r="D65067" s="343"/>
    </row>
    <row r="65068" spans="4:4" x14ac:dyDescent="0.2">
      <c r="D65068" s="343"/>
    </row>
    <row r="65069" spans="4:4" x14ac:dyDescent="0.2">
      <c r="D65069" s="343"/>
    </row>
    <row r="65070" spans="4:4" x14ac:dyDescent="0.2">
      <c r="D65070" s="343"/>
    </row>
    <row r="65071" spans="4:4" x14ac:dyDescent="0.2">
      <c r="D65071" s="343"/>
    </row>
    <row r="65072" spans="4:4" x14ac:dyDescent="0.2">
      <c r="D65072" s="343"/>
    </row>
    <row r="65073" spans="4:4" x14ac:dyDescent="0.2">
      <c r="D65073" s="343"/>
    </row>
    <row r="65074" spans="4:4" x14ac:dyDescent="0.2">
      <c r="D65074" s="343"/>
    </row>
    <row r="65075" spans="4:4" x14ac:dyDescent="0.2">
      <c r="D65075" s="343"/>
    </row>
    <row r="65076" spans="4:4" x14ac:dyDescent="0.2">
      <c r="D65076" s="343"/>
    </row>
    <row r="65077" spans="4:4" x14ac:dyDescent="0.2">
      <c r="D65077" s="343"/>
    </row>
    <row r="65078" spans="4:4" x14ac:dyDescent="0.2">
      <c r="D65078" s="343"/>
    </row>
    <row r="65079" spans="4:4" x14ac:dyDescent="0.2">
      <c r="D65079" s="343"/>
    </row>
    <row r="65080" spans="4:4" x14ac:dyDescent="0.2">
      <c r="D65080" s="343"/>
    </row>
    <row r="65081" spans="4:4" x14ac:dyDescent="0.2">
      <c r="D65081" s="343"/>
    </row>
    <row r="65082" spans="4:4" x14ac:dyDescent="0.2">
      <c r="D65082" s="343"/>
    </row>
    <row r="65083" spans="4:4" x14ac:dyDescent="0.2">
      <c r="D65083" s="343"/>
    </row>
    <row r="65084" spans="4:4" x14ac:dyDescent="0.2">
      <c r="D65084" s="343"/>
    </row>
    <row r="65085" spans="4:4" x14ac:dyDescent="0.2">
      <c r="D65085" s="343"/>
    </row>
    <row r="65086" spans="4:4" x14ac:dyDescent="0.2">
      <c r="D65086" s="343"/>
    </row>
    <row r="65087" spans="4:4" x14ac:dyDescent="0.2">
      <c r="D65087" s="343"/>
    </row>
    <row r="65088" spans="4:4" x14ac:dyDescent="0.2">
      <c r="D65088" s="343"/>
    </row>
    <row r="65089" spans="4:4" x14ac:dyDescent="0.2">
      <c r="D65089" s="343"/>
    </row>
    <row r="65090" spans="4:4" x14ac:dyDescent="0.2">
      <c r="D65090" s="343"/>
    </row>
    <row r="65091" spans="4:4" x14ac:dyDescent="0.2">
      <c r="D65091" s="343"/>
    </row>
    <row r="65092" spans="4:4" x14ac:dyDescent="0.2">
      <c r="D65092" s="343"/>
    </row>
    <row r="65093" spans="4:4" x14ac:dyDescent="0.2">
      <c r="D65093" s="343"/>
    </row>
    <row r="65094" spans="4:4" x14ac:dyDescent="0.2">
      <c r="D65094" s="343"/>
    </row>
    <row r="65095" spans="4:4" x14ac:dyDescent="0.2">
      <c r="D65095" s="343"/>
    </row>
    <row r="65096" spans="4:4" x14ac:dyDescent="0.2">
      <c r="D65096" s="343"/>
    </row>
    <row r="65097" spans="4:4" x14ac:dyDescent="0.2">
      <c r="D65097" s="343"/>
    </row>
    <row r="65098" spans="4:4" x14ac:dyDescent="0.2">
      <c r="D65098" s="343"/>
    </row>
    <row r="65099" spans="4:4" x14ac:dyDescent="0.2">
      <c r="D65099" s="343"/>
    </row>
    <row r="65100" spans="4:4" x14ac:dyDescent="0.2">
      <c r="D65100" s="343"/>
    </row>
    <row r="65101" spans="4:4" x14ac:dyDescent="0.2">
      <c r="D65101" s="343"/>
    </row>
    <row r="65102" spans="4:4" x14ac:dyDescent="0.2">
      <c r="D65102" s="343"/>
    </row>
    <row r="65103" spans="4:4" x14ac:dyDescent="0.2">
      <c r="D65103" s="343"/>
    </row>
    <row r="65104" spans="4:4" x14ac:dyDescent="0.2">
      <c r="D65104" s="343"/>
    </row>
    <row r="65105" spans="4:4" x14ac:dyDescent="0.2">
      <c r="D65105" s="343"/>
    </row>
    <row r="65106" spans="4:4" x14ac:dyDescent="0.2">
      <c r="D65106" s="343"/>
    </row>
    <row r="65107" spans="4:4" x14ac:dyDescent="0.2">
      <c r="D65107" s="343"/>
    </row>
    <row r="65108" spans="4:4" x14ac:dyDescent="0.2">
      <c r="D65108" s="343"/>
    </row>
    <row r="65109" spans="4:4" x14ac:dyDescent="0.2">
      <c r="D65109" s="343"/>
    </row>
    <row r="65110" spans="4:4" x14ac:dyDescent="0.2">
      <c r="D65110" s="343"/>
    </row>
    <row r="65111" spans="4:4" x14ac:dyDescent="0.2">
      <c r="D65111" s="343"/>
    </row>
    <row r="65112" spans="4:4" x14ac:dyDescent="0.2">
      <c r="D65112" s="343"/>
    </row>
    <row r="65113" spans="4:4" x14ac:dyDescent="0.2">
      <c r="D65113" s="343"/>
    </row>
    <row r="65114" spans="4:4" x14ac:dyDescent="0.2">
      <c r="D65114" s="343"/>
    </row>
    <row r="65115" spans="4:4" x14ac:dyDescent="0.2">
      <c r="D65115" s="343"/>
    </row>
    <row r="65116" spans="4:4" x14ac:dyDescent="0.2">
      <c r="D65116" s="343"/>
    </row>
    <row r="65117" spans="4:4" x14ac:dyDescent="0.2">
      <c r="D65117" s="343"/>
    </row>
    <row r="65118" spans="4:4" x14ac:dyDescent="0.2">
      <c r="D65118" s="343"/>
    </row>
    <row r="65119" spans="4:4" x14ac:dyDescent="0.2">
      <c r="D65119" s="343"/>
    </row>
    <row r="65120" spans="4:4" x14ac:dyDescent="0.2">
      <c r="D65120" s="343"/>
    </row>
    <row r="65121" spans="4:4" x14ac:dyDescent="0.2">
      <c r="D65121" s="343"/>
    </row>
    <row r="65122" spans="4:4" x14ac:dyDescent="0.2">
      <c r="D65122" s="343"/>
    </row>
    <row r="65123" spans="4:4" x14ac:dyDescent="0.2">
      <c r="D65123" s="343"/>
    </row>
    <row r="65124" spans="4:4" x14ac:dyDescent="0.2">
      <c r="D65124" s="343"/>
    </row>
    <row r="65125" spans="4:4" x14ac:dyDescent="0.2">
      <c r="D65125" s="343"/>
    </row>
    <row r="65126" spans="4:4" x14ac:dyDescent="0.2">
      <c r="D65126" s="343"/>
    </row>
    <row r="65127" spans="4:4" x14ac:dyDescent="0.2">
      <c r="D65127" s="343"/>
    </row>
    <row r="65128" spans="4:4" x14ac:dyDescent="0.2">
      <c r="D65128" s="343"/>
    </row>
    <row r="65129" spans="4:4" x14ac:dyDescent="0.2">
      <c r="D65129" s="343"/>
    </row>
    <row r="65130" spans="4:4" x14ac:dyDescent="0.2">
      <c r="D65130" s="343"/>
    </row>
    <row r="65131" spans="4:4" x14ac:dyDescent="0.2">
      <c r="D65131" s="343"/>
    </row>
    <row r="65132" spans="4:4" x14ac:dyDescent="0.2">
      <c r="D65132" s="343"/>
    </row>
    <row r="65133" spans="4:4" x14ac:dyDescent="0.2">
      <c r="D65133" s="343"/>
    </row>
    <row r="65134" spans="4:4" x14ac:dyDescent="0.2">
      <c r="D65134" s="343"/>
    </row>
    <row r="65135" spans="4:4" x14ac:dyDescent="0.2">
      <c r="D65135" s="343"/>
    </row>
    <row r="65136" spans="4:4" x14ac:dyDescent="0.2">
      <c r="D65136" s="343"/>
    </row>
    <row r="65137" spans="4:4" x14ac:dyDescent="0.2">
      <c r="D65137" s="343"/>
    </row>
    <row r="65138" spans="4:4" x14ac:dyDescent="0.2">
      <c r="D65138" s="343"/>
    </row>
    <row r="65139" spans="4:4" x14ac:dyDescent="0.2">
      <c r="D65139" s="343"/>
    </row>
    <row r="65140" spans="4:4" x14ac:dyDescent="0.2">
      <c r="D65140" s="343"/>
    </row>
    <row r="65141" spans="4:4" x14ac:dyDescent="0.2">
      <c r="D65141" s="343"/>
    </row>
    <row r="65142" spans="4:4" x14ac:dyDescent="0.2">
      <c r="D65142" s="343"/>
    </row>
    <row r="65143" spans="4:4" x14ac:dyDescent="0.2">
      <c r="D65143" s="343"/>
    </row>
    <row r="65144" spans="4:4" x14ac:dyDescent="0.2">
      <c r="D65144" s="343"/>
    </row>
    <row r="65145" spans="4:4" x14ac:dyDescent="0.2">
      <c r="D65145" s="343"/>
    </row>
    <row r="65146" spans="4:4" x14ac:dyDescent="0.2">
      <c r="D65146" s="343"/>
    </row>
    <row r="65147" spans="4:4" x14ac:dyDescent="0.2">
      <c r="D65147" s="343"/>
    </row>
    <row r="65148" spans="4:4" x14ac:dyDescent="0.2">
      <c r="D65148" s="343"/>
    </row>
    <row r="65149" spans="4:4" x14ac:dyDescent="0.2">
      <c r="D65149" s="343"/>
    </row>
    <row r="65150" spans="4:4" x14ac:dyDescent="0.2">
      <c r="D65150" s="343"/>
    </row>
    <row r="65151" spans="4:4" x14ac:dyDescent="0.2">
      <c r="D65151" s="343"/>
    </row>
    <row r="65152" spans="4:4" x14ac:dyDescent="0.2">
      <c r="D65152" s="343"/>
    </row>
    <row r="65153" spans="4:4" x14ac:dyDescent="0.2">
      <c r="D65153" s="343"/>
    </row>
    <row r="65154" spans="4:4" x14ac:dyDescent="0.2">
      <c r="D65154" s="343"/>
    </row>
    <row r="65155" spans="4:4" x14ac:dyDescent="0.2">
      <c r="D65155" s="343"/>
    </row>
    <row r="65156" spans="4:4" x14ac:dyDescent="0.2">
      <c r="D65156" s="343"/>
    </row>
    <row r="65157" spans="4:4" x14ac:dyDescent="0.2">
      <c r="D65157" s="343"/>
    </row>
    <row r="65158" spans="4:4" x14ac:dyDescent="0.2">
      <c r="D65158" s="343"/>
    </row>
    <row r="65159" spans="4:4" x14ac:dyDescent="0.2">
      <c r="D65159" s="343"/>
    </row>
    <row r="65160" spans="4:4" x14ac:dyDescent="0.2">
      <c r="D65160" s="343"/>
    </row>
    <row r="65161" spans="4:4" x14ac:dyDescent="0.2">
      <c r="D65161" s="343"/>
    </row>
    <row r="65162" spans="4:4" x14ac:dyDescent="0.2">
      <c r="D65162" s="343"/>
    </row>
    <row r="65163" spans="4:4" x14ac:dyDescent="0.2">
      <c r="D65163" s="343"/>
    </row>
    <row r="65164" spans="4:4" x14ac:dyDescent="0.2">
      <c r="D65164" s="343"/>
    </row>
    <row r="65165" spans="4:4" x14ac:dyDescent="0.2">
      <c r="D65165" s="343"/>
    </row>
    <row r="65166" spans="4:4" x14ac:dyDescent="0.2">
      <c r="D65166" s="343"/>
    </row>
    <row r="65167" spans="4:4" x14ac:dyDescent="0.2">
      <c r="D65167" s="343"/>
    </row>
    <row r="65168" spans="4:4" x14ac:dyDescent="0.2">
      <c r="D65168" s="343"/>
    </row>
    <row r="65169" spans="4:4" x14ac:dyDescent="0.2">
      <c r="D65169" s="343"/>
    </row>
    <row r="65170" spans="4:4" x14ac:dyDescent="0.2">
      <c r="D65170" s="343"/>
    </row>
    <row r="65171" spans="4:4" x14ac:dyDescent="0.2">
      <c r="D65171" s="343"/>
    </row>
    <row r="65172" spans="4:4" x14ac:dyDescent="0.2">
      <c r="D65172" s="343"/>
    </row>
    <row r="65173" spans="4:4" x14ac:dyDescent="0.2">
      <c r="D65173" s="343"/>
    </row>
    <row r="65174" spans="4:4" x14ac:dyDescent="0.2">
      <c r="D65174" s="343"/>
    </row>
    <row r="65175" spans="4:4" x14ac:dyDescent="0.2">
      <c r="D65175" s="343"/>
    </row>
    <row r="65176" spans="4:4" x14ac:dyDescent="0.2">
      <c r="D65176" s="343"/>
    </row>
    <row r="65177" spans="4:4" x14ac:dyDescent="0.2">
      <c r="D65177" s="343"/>
    </row>
    <row r="65178" spans="4:4" x14ac:dyDescent="0.2">
      <c r="D65178" s="343"/>
    </row>
    <row r="65179" spans="4:4" x14ac:dyDescent="0.2">
      <c r="D65179" s="343"/>
    </row>
    <row r="65180" spans="4:4" x14ac:dyDescent="0.2">
      <c r="D65180" s="343"/>
    </row>
    <row r="65181" spans="4:4" x14ac:dyDescent="0.2">
      <c r="D65181" s="343"/>
    </row>
    <row r="65182" spans="4:4" x14ac:dyDescent="0.2">
      <c r="D65182" s="343"/>
    </row>
    <row r="65183" spans="4:4" x14ac:dyDescent="0.2">
      <c r="D65183" s="343"/>
    </row>
    <row r="65184" spans="4:4" x14ac:dyDescent="0.2">
      <c r="D65184" s="343"/>
    </row>
    <row r="65185" spans="4:4" x14ac:dyDescent="0.2">
      <c r="D65185" s="343"/>
    </row>
    <row r="65186" spans="4:4" x14ac:dyDescent="0.2">
      <c r="D65186" s="343"/>
    </row>
    <row r="65187" spans="4:4" x14ac:dyDescent="0.2">
      <c r="D65187" s="343"/>
    </row>
    <row r="65188" spans="4:4" x14ac:dyDescent="0.2">
      <c r="D65188" s="343"/>
    </row>
    <row r="65189" spans="4:4" x14ac:dyDescent="0.2">
      <c r="D65189" s="343"/>
    </row>
    <row r="65190" spans="4:4" x14ac:dyDescent="0.2">
      <c r="D65190" s="343"/>
    </row>
    <row r="65191" spans="4:4" x14ac:dyDescent="0.2">
      <c r="D65191" s="343"/>
    </row>
    <row r="65192" spans="4:4" x14ac:dyDescent="0.2">
      <c r="D65192" s="343"/>
    </row>
    <row r="65193" spans="4:4" x14ac:dyDescent="0.2">
      <c r="D65193" s="343"/>
    </row>
    <row r="65194" spans="4:4" x14ac:dyDescent="0.2">
      <c r="D65194" s="343"/>
    </row>
    <row r="65195" spans="4:4" x14ac:dyDescent="0.2">
      <c r="D65195" s="343"/>
    </row>
    <row r="65196" spans="4:4" x14ac:dyDescent="0.2">
      <c r="D65196" s="343"/>
    </row>
    <row r="65197" spans="4:4" x14ac:dyDescent="0.2">
      <c r="D65197" s="343"/>
    </row>
    <row r="65198" spans="4:4" x14ac:dyDescent="0.2">
      <c r="D65198" s="343"/>
    </row>
    <row r="65199" spans="4:4" x14ac:dyDescent="0.2">
      <c r="D65199" s="343"/>
    </row>
    <row r="65200" spans="4:4" x14ac:dyDescent="0.2">
      <c r="D65200" s="343"/>
    </row>
    <row r="65201" spans="4:4" x14ac:dyDescent="0.2">
      <c r="D65201" s="343"/>
    </row>
    <row r="65202" spans="4:4" x14ac:dyDescent="0.2">
      <c r="D65202" s="343"/>
    </row>
    <row r="65203" spans="4:4" x14ac:dyDescent="0.2">
      <c r="D65203" s="343"/>
    </row>
    <row r="65204" spans="4:4" x14ac:dyDescent="0.2">
      <c r="D65204" s="343"/>
    </row>
    <row r="65205" spans="4:4" x14ac:dyDescent="0.2">
      <c r="D65205" s="343"/>
    </row>
    <row r="65206" spans="4:4" x14ac:dyDescent="0.2">
      <c r="D65206" s="343"/>
    </row>
    <row r="65207" spans="4:4" x14ac:dyDescent="0.2">
      <c r="D65207" s="343"/>
    </row>
    <row r="65208" spans="4:4" x14ac:dyDescent="0.2">
      <c r="D65208" s="343"/>
    </row>
    <row r="65209" spans="4:4" x14ac:dyDescent="0.2">
      <c r="D65209" s="343"/>
    </row>
    <row r="65210" spans="4:4" x14ac:dyDescent="0.2">
      <c r="D65210" s="343"/>
    </row>
    <row r="65211" spans="4:4" x14ac:dyDescent="0.2">
      <c r="D65211" s="343"/>
    </row>
    <row r="65212" spans="4:4" x14ac:dyDescent="0.2">
      <c r="D65212" s="343"/>
    </row>
    <row r="65213" spans="4:4" x14ac:dyDescent="0.2">
      <c r="D65213" s="343"/>
    </row>
    <row r="65214" spans="4:4" x14ac:dyDescent="0.2">
      <c r="D65214" s="343"/>
    </row>
    <row r="65215" spans="4:4" x14ac:dyDescent="0.2">
      <c r="D65215" s="343"/>
    </row>
    <row r="65216" spans="4:4" x14ac:dyDescent="0.2">
      <c r="D65216" s="343"/>
    </row>
    <row r="65217" spans="4:4" x14ac:dyDescent="0.2">
      <c r="D65217" s="343"/>
    </row>
    <row r="65218" spans="4:4" x14ac:dyDescent="0.2">
      <c r="D65218" s="343"/>
    </row>
    <row r="65219" spans="4:4" x14ac:dyDescent="0.2">
      <c r="D65219" s="343"/>
    </row>
    <row r="65220" spans="4:4" x14ac:dyDescent="0.2">
      <c r="D65220" s="343"/>
    </row>
    <row r="65221" spans="4:4" x14ac:dyDescent="0.2">
      <c r="D65221" s="343"/>
    </row>
    <row r="65222" spans="4:4" x14ac:dyDescent="0.2">
      <c r="D65222" s="343"/>
    </row>
    <row r="65223" spans="4:4" x14ac:dyDescent="0.2">
      <c r="D65223" s="343"/>
    </row>
    <row r="65224" spans="4:4" x14ac:dyDescent="0.2">
      <c r="D65224" s="343"/>
    </row>
    <row r="65225" spans="4:4" x14ac:dyDescent="0.2">
      <c r="D65225" s="343"/>
    </row>
    <row r="65226" spans="4:4" x14ac:dyDescent="0.2">
      <c r="D65226" s="343"/>
    </row>
    <row r="65227" spans="4:4" x14ac:dyDescent="0.2">
      <c r="D65227" s="343"/>
    </row>
    <row r="65228" spans="4:4" x14ac:dyDescent="0.2">
      <c r="D65228" s="343"/>
    </row>
    <row r="65229" spans="4:4" x14ac:dyDescent="0.2">
      <c r="D65229" s="343"/>
    </row>
    <row r="65230" spans="4:4" x14ac:dyDescent="0.2">
      <c r="D65230" s="343"/>
    </row>
    <row r="65231" spans="4:4" x14ac:dyDescent="0.2">
      <c r="D65231" s="343"/>
    </row>
    <row r="65232" spans="4:4" x14ac:dyDescent="0.2">
      <c r="D65232" s="343"/>
    </row>
    <row r="65233" spans="4:4" x14ac:dyDescent="0.2">
      <c r="D65233" s="343"/>
    </row>
    <row r="65234" spans="4:4" x14ac:dyDescent="0.2">
      <c r="D65234" s="343"/>
    </row>
    <row r="65235" spans="4:4" x14ac:dyDescent="0.2">
      <c r="D65235" s="343"/>
    </row>
    <row r="65236" spans="4:4" x14ac:dyDescent="0.2">
      <c r="D65236" s="343"/>
    </row>
    <row r="65237" spans="4:4" x14ac:dyDescent="0.2">
      <c r="D65237" s="343"/>
    </row>
    <row r="65238" spans="4:4" x14ac:dyDescent="0.2">
      <c r="D65238" s="343"/>
    </row>
    <row r="65239" spans="4:4" x14ac:dyDescent="0.2">
      <c r="D65239" s="343"/>
    </row>
    <row r="65240" spans="4:4" x14ac:dyDescent="0.2">
      <c r="D65240" s="343"/>
    </row>
    <row r="65241" spans="4:4" x14ac:dyDescent="0.2">
      <c r="D65241" s="343"/>
    </row>
    <row r="65242" spans="4:4" x14ac:dyDescent="0.2">
      <c r="D65242" s="343"/>
    </row>
    <row r="65243" spans="4:4" x14ac:dyDescent="0.2">
      <c r="D65243" s="343"/>
    </row>
    <row r="65244" spans="4:4" x14ac:dyDescent="0.2">
      <c r="D65244" s="343"/>
    </row>
    <row r="65245" spans="4:4" x14ac:dyDescent="0.2">
      <c r="D65245" s="343"/>
    </row>
    <row r="65246" spans="4:4" x14ac:dyDescent="0.2">
      <c r="D65246" s="343"/>
    </row>
    <row r="65247" spans="4:4" x14ac:dyDescent="0.2">
      <c r="D65247" s="343"/>
    </row>
    <row r="65248" spans="4:4" x14ac:dyDescent="0.2">
      <c r="D65248" s="343"/>
    </row>
    <row r="65249" spans="4:4" x14ac:dyDescent="0.2">
      <c r="D65249" s="343"/>
    </row>
    <row r="65250" spans="4:4" x14ac:dyDescent="0.2">
      <c r="D65250" s="343"/>
    </row>
    <row r="65251" spans="4:4" x14ac:dyDescent="0.2">
      <c r="D65251" s="343"/>
    </row>
    <row r="65252" spans="4:4" x14ac:dyDescent="0.2">
      <c r="D65252" s="343"/>
    </row>
    <row r="65253" spans="4:4" x14ac:dyDescent="0.2">
      <c r="D65253" s="343"/>
    </row>
    <row r="65254" spans="4:4" x14ac:dyDescent="0.2">
      <c r="D65254" s="343"/>
    </row>
    <row r="65255" spans="4:4" x14ac:dyDescent="0.2">
      <c r="D65255" s="343"/>
    </row>
    <row r="65256" spans="4:4" x14ac:dyDescent="0.2">
      <c r="D65256" s="343"/>
    </row>
    <row r="65257" spans="4:4" x14ac:dyDescent="0.2">
      <c r="D65257" s="343"/>
    </row>
    <row r="65258" spans="4:4" x14ac:dyDescent="0.2">
      <c r="D65258" s="343"/>
    </row>
    <row r="65259" spans="4:4" x14ac:dyDescent="0.2">
      <c r="D65259" s="343"/>
    </row>
    <row r="65260" spans="4:4" x14ac:dyDescent="0.2">
      <c r="D65260" s="343"/>
    </row>
    <row r="65261" spans="4:4" x14ac:dyDescent="0.2">
      <c r="D65261" s="343"/>
    </row>
    <row r="65262" spans="4:4" x14ac:dyDescent="0.2">
      <c r="D65262" s="343"/>
    </row>
    <row r="65263" spans="4:4" x14ac:dyDescent="0.2">
      <c r="D65263" s="343"/>
    </row>
    <row r="65264" spans="4:4" x14ac:dyDescent="0.2">
      <c r="D65264" s="343"/>
    </row>
    <row r="65265" spans="4:4" x14ac:dyDescent="0.2">
      <c r="D65265" s="343"/>
    </row>
    <row r="65266" spans="4:4" x14ac:dyDescent="0.2">
      <c r="D65266" s="343"/>
    </row>
    <row r="65267" spans="4:4" x14ac:dyDescent="0.2">
      <c r="D65267" s="343"/>
    </row>
    <row r="65268" spans="4:4" x14ac:dyDescent="0.2">
      <c r="D65268" s="343"/>
    </row>
    <row r="65269" spans="4:4" x14ac:dyDescent="0.2">
      <c r="D65269" s="343"/>
    </row>
    <row r="65270" spans="4:4" x14ac:dyDescent="0.2">
      <c r="D65270" s="343"/>
    </row>
    <row r="65271" spans="4:4" x14ac:dyDescent="0.2">
      <c r="D65271" s="343"/>
    </row>
    <row r="65272" spans="4:4" x14ac:dyDescent="0.2">
      <c r="D65272" s="343"/>
    </row>
    <row r="65273" spans="4:4" x14ac:dyDescent="0.2">
      <c r="D65273" s="343"/>
    </row>
    <row r="65274" spans="4:4" x14ac:dyDescent="0.2">
      <c r="D65274" s="343"/>
    </row>
    <row r="65275" spans="4:4" x14ac:dyDescent="0.2">
      <c r="D65275" s="343"/>
    </row>
    <row r="65276" spans="4:4" x14ac:dyDescent="0.2">
      <c r="D65276" s="343"/>
    </row>
    <row r="65277" spans="4:4" x14ac:dyDescent="0.2">
      <c r="D65277" s="343"/>
    </row>
    <row r="65278" spans="4:4" x14ac:dyDescent="0.2">
      <c r="D65278" s="343"/>
    </row>
    <row r="65279" spans="4:4" x14ac:dyDescent="0.2">
      <c r="D65279" s="343"/>
    </row>
    <row r="65280" spans="4:4" x14ac:dyDescent="0.2">
      <c r="D65280" s="343"/>
    </row>
    <row r="65281" spans="4:4" x14ac:dyDescent="0.2">
      <c r="D65281" s="343"/>
    </row>
    <row r="65282" spans="4:4" x14ac:dyDescent="0.2">
      <c r="D65282" s="343"/>
    </row>
    <row r="65283" spans="4:4" x14ac:dyDescent="0.2">
      <c r="D65283" s="343"/>
    </row>
    <row r="65284" spans="4:4" x14ac:dyDescent="0.2">
      <c r="D65284" s="343"/>
    </row>
    <row r="65285" spans="4:4" x14ac:dyDescent="0.2">
      <c r="D65285" s="343"/>
    </row>
    <row r="65286" spans="4:4" x14ac:dyDescent="0.2">
      <c r="D65286" s="343"/>
    </row>
    <row r="65287" spans="4:4" x14ac:dyDescent="0.2">
      <c r="D65287" s="343"/>
    </row>
    <row r="65288" spans="4:4" x14ac:dyDescent="0.2">
      <c r="D65288" s="343"/>
    </row>
    <row r="65289" spans="4:4" x14ac:dyDescent="0.2">
      <c r="D65289" s="343"/>
    </row>
    <row r="65290" spans="4:4" x14ac:dyDescent="0.2">
      <c r="D65290" s="343"/>
    </row>
    <row r="65291" spans="4:4" x14ac:dyDescent="0.2">
      <c r="D65291" s="343"/>
    </row>
    <row r="65292" spans="4:4" x14ac:dyDescent="0.2">
      <c r="D65292" s="343"/>
    </row>
    <row r="65293" spans="4:4" x14ac:dyDescent="0.2">
      <c r="D65293" s="343"/>
    </row>
    <row r="65294" spans="4:4" x14ac:dyDescent="0.2">
      <c r="D65294" s="343"/>
    </row>
    <row r="65295" spans="4:4" x14ac:dyDescent="0.2">
      <c r="D65295" s="343"/>
    </row>
    <row r="65296" spans="4:4" x14ac:dyDescent="0.2">
      <c r="D65296" s="343"/>
    </row>
    <row r="65297" spans="4:4" x14ac:dyDescent="0.2">
      <c r="D65297" s="343"/>
    </row>
    <row r="65298" spans="4:4" x14ac:dyDescent="0.2">
      <c r="D65298" s="343"/>
    </row>
    <row r="65299" spans="4:4" x14ac:dyDescent="0.2">
      <c r="D65299" s="343"/>
    </row>
    <row r="65300" spans="4:4" x14ac:dyDescent="0.2">
      <c r="D65300" s="343"/>
    </row>
    <row r="65301" spans="4:4" x14ac:dyDescent="0.2">
      <c r="D65301" s="343"/>
    </row>
    <row r="65302" spans="4:4" x14ac:dyDescent="0.2">
      <c r="D65302" s="343"/>
    </row>
    <row r="65303" spans="4:4" x14ac:dyDescent="0.2">
      <c r="D65303" s="343"/>
    </row>
    <row r="65304" spans="4:4" x14ac:dyDescent="0.2">
      <c r="D65304" s="343"/>
    </row>
    <row r="65305" spans="4:4" x14ac:dyDescent="0.2">
      <c r="D65305" s="343"/>
    </row>
    <row r="65306" spans="4:4" x14ac:dyDescent="0.2">
      <c r="D65306" s="343"/>
    </row>
    <row r="65307" spans="4:4" x14ac:dyDescent="0.2">
      <c r="D65307" s="343"/>
    </row>
    <row r="65308" spans="4:4" x14ac:dyDescent="0.2">
      <c r="D65308" s="343"/>
    </row>
    <row r="65309" spans="4:4" x14ac:dyDescent="0.2">
      <c r="D65309" s="343"/>
    </row>
    <row r="65310" spans="4:4" x14ac:dyDescent="0.2">
      <c r="D65310" s="343"/>
    </row>
    <row r="65311" spans="4:4" x14ac:dyDescent="0.2">
      <c r="D65311" s="343"/>
    </row>
    <row r="65312" spans="4:4" x14ac:dyDescent="0.2">
      <c r="D65312" s="343"/>
    </row>
    <row r="65313" spans="4:4" x14ac:dyDescent="0.2">
      <c r="D65313" s="343"/>
    </row>
    <row r="65314" spans="4:4" x14ac:dyDescent="0.2">
      <c r="D65314" s="343"/>
    </row>
    <row r="65315" spans="4:4" x14ac:dyDescent="0.2">
      <c r="D65315" s="343"/>
    </row>
    <row r="65316" spans="4:4" x14ac:dyDescent="0.2">
      <c r="D65316" s="343"/>
    </row>
    <row r="65317" spans="4:4" x14ac:dyDescent="0.2">
      <c r="D65317" s="343"/>
    </row>
    <row r="65318" spans="4:4" x14ac:dyDescent="0.2">
      <c r="D65318" s="343"/>
    </row>
    <row r="65319" spans="4:4" x14ac:dyDescent="0.2">
      <c r="D65319" s="343"/>
    </row>
    <row r="65320" spans="4:4" x14ac:dyDescent="0.2">
      <c r="D65320" s="343"/>
    </row>
    <row r="65321" spans="4:4" x14ac:dyDescent="0.2">
      <c r="D65321" s="343"/>
    </row>
    <row r="65322" spans="4:4" x14ac:dyDescent="0.2">
      <c r="D65322" s="343"/>
    </row>
    <row r="65323" spans="4:4" x14ac:dyDescent="0.2">
      <c r="D65323" s="343"/>
    </row>
    <row r="65324" spans="4:4" x14ac:dyDescent="0.2">
      <c r="D65324" s="343"/>
    </row>
    <row r="65325" spans="4:4" x14ac:dyDescent="0.2">
      <c r="D65325" s="343"/>
    </row>
    <row r="65326" spans="4:4" x14ac:dyDescent="0.2">
      <c r="D65326" s="343"/>
    </row>
    <row r="65327" spans="4:4" x14ac:dyDescent="0.2">
      <c r="D65327" s="343"/>
    </row>
    <row r="65328" spans="4:4" x14ac:dyDescent="0.2">
      <c r="D65328" s="343"/>
    </row>
    <row r="65329" spans="4:4" x14ac:dyDescent="0.2">
      <c r="D65329" s="343"/>
    </row>
    <row r="65330" spans="4:4" x14ac:dyDescent="0.2">
      <c r="D65330" s="343"/>
    </row>
    <row r="65331" spans="4:4" x14ac:dyDescent="0.2">
      <c r="D65331" s="343"/>
    </row>
    <row r="65332" spans="4:4" x14ac:dyDescent="0.2">
      <c r="D65332" s="343"/>
    </row>
    <row r="65333" spans="4:4" x14ac:dyDescent="0.2">
      <c r="D65333" s="343"/>
    </row>
    <row r="65334" spans="4:4" x14ac:dyDescent="0.2">
      <c r="D65334" s="343"/>
    </row>
    <row r="65335" spans="4:4" x14ac:dyDescent="0.2">
      <c r="D65335" s="343"/>
    </row>
    <row r="65336" spans="4:4" x14ac:dyDescent="0.2">
      <c r="D65336" s="343"/>
    </row>
    <row r="65337" spans="4:4" x14ac:dyDescent="0.2">
      <c r="D65337" s="343"/>
    </row>
    <row r="65338" spans="4:4" x14ac:dyDescent="0.2">
      <c r="D65338" s="343"/>
    </row>
    <row r="65339" spans="4:4" x14ac:dyDescent="0.2">
      <c r="D65339" s="343"/>
    </row>
    <row r="65340" spans="4:4" x14ac:dyDescent="0.2">
      <c r="D65340" s="343"/>
    </row>
    <row r="65341" spans="4:4" x14ac:dyDescent="0.2">
      <c r="D65341" s="343"/>
    </row>
    <row r="65342" spans="4:4" x14ac:dyDescent="0.2">
      <c r="D65342" s="343"/>
    </row>
    <row r="65343" spans="4:4" x14ac:dyDescent="0.2">
      <c r="D65343" s="343"/>
    </row>
    <row r="65344" spans="4:4" x14ac:dyDescent="0.2">
      <c r="D65344" s="343"/>
    </row>
    <row r="65345" spans="4:4" x14ac:dyDescent="0.2">
      <c r="D65345" s="343"/>
    </row>
    <row r="65346" spans="4:4" x14ac:dyDescent="0.2">
      <c r="D65346" s="343"/>
    </row>
    <row r="65347" spans="4:4" x14ac:dyDescent="0.2">
      <c r="D65347" s="343"/>
    </row>
    <row r="65348" spans="4:4" x14ac:dyDescent="0.2">
      <c r="D65348" s="343"/>
    </row>
    <row r="65349" spans="4:4" x14ac:dyDescent="0.2">
      <c r="D65349" s="343"/>
    </row>
    <row r="65350" spans="4:4" x14ac:dyDescent="0.2">
      <c r="D65350" s="343"/>
    </row>
    <row r="65351" spans="4:4" x14ac:dyDescent="0.2">
      <c r="D65351" s="343"/>
    </row>
    <row r="65352" spans="4:4" x14ac:dyDescent="0.2">
      <c r="D65352" s="343"/>
    </row>
    <row r="65353" spans="4:4" x14ac:dyDescent="0.2">
      <c r="D65353" s="343"/>
    </row>
    <row r="65354" spans="4:4" x14ac:dyDescent="0.2">
      <c r="D65354" s="343"/>
    </row>
    <row r="65355" spans="4:4" x14ac:dyDescent="0.2">
      <c r="D65355" s="343"/>
    </row>
    <row r="65356" spans="4:4" x14ac:dyDescent="0.2">
      <c r="D65356" s="343"/>
    </row>
    <row r="65357" spans="4:4" x14ac:dyDescent="0.2">
      <c r="D65357" s="343"/>
    </row>
    <row r="65358" spans="4:4" x14ac:dyDescent="0.2">
      <c r="D65358" s="343"/>
    </row>
    <row r="65359" spans="4:4" x14ac:dyDescent="0.2">
      <c r="D65359" s="343"/>
    </row>
    <row r="65360" spans="4:4" x14ac:dyDescent="0.2">
      <c r="D65360" s="343"/>
    </row>
    <row r="65361" spans="4:4" x14ac:dyDescent="0.2">
      <c r="D65361" s="343"/>
    </row>
    <row r="65362" spans="4:4" x14ac:dyDescent="0.2">
      <c r="D65362" s="343"/>
    </row>
    <row r="65363" spans="4:4" x14ac:dyDescent="0.2">
      <c r="D65363" s="343"/>
    </row>
    <row r="65364" spans="4:4" x14ac:dyDescent="0.2">
      <c r="D65364" s="343"/>
    </row>
    <row r="65365" spans="4:4" x14ac:dyDescent="0.2">
      <c r="D65365" s="343"/>
    </row>
    <row r="65366" spans="4:4" x14ac:dyDescent="0.2">
      <c r="D65366" s="343"/>
    </row>
    <row r="65367" spans="4:4" x14ac:dyDescent="0.2">
      <c r="D65367" s="343"/>
    </row>
    <row r="65368" spans="4:4" x14ac:dyDescent="0.2">
      <c r="D65368" s="343"/>
    </row>
    <row r="65369" spans="4:4" x14ac:dyDescent="0.2">
      <c r="D65369" s="343"/>
    </row>
    <row r="65370" spans="4:4" x14ac:dyDescent="0.2">
      <c r="D65370" s="343"/>
    </row>
    <row r="65371" spans="4:4" x14ac:dyDescent="0.2">
      <c r="D65371" s="343"/>
    </row>
    <row r="65372" spans="4:4" x14ac:dyDescent="0.2">
      <c r="D65372" s="343"/>
    </row>
    <row r="65373" spans="4:4" x14ac:dyDescent="0.2">
      <c r="D65373" s="343"/>
    </row>
    <row r="65374" spans="4:4" x14ac:dyDescent="0.2">
      <c r="D65374" s="343"/>
    </row>
    <row r="65375" spans="4:4" x14ac:dyDescent="0.2">
      <c r="D65375" s="343"/>
    </row>
    <row r="65376" spans="4:4" x14ac:dyDescent="0.2">
      <c r="D65376" s="343"/>
    </row>
    <row r="65377" spans="4:4" x14ac:dyDescent="0.2">
      <c r="D65377" s="343"/>
    </row>
    <row r="65378" spans="4:4" x14ac:dyDescent="0.2">
      <c r="D65378" s="343"/>
    </row>
    <row r="65379" spans="4:4" x14ac:dyDescent="0.2">
      <c r="D65379" s="343"/>
    </row>
    <row r="65380" spans="4:4" x14ac:dyDescent="0.2">
      <c r="D65380" s="343"/>
    </row>
    <row r="65381" spans="4:4" x14ac:dyDescent="0.2">
      <c r="D65381" s="343"/>
    </row>
    <row r="65382" spans="4:4" x14ac:dyDescent="0.2">
      <c r="D65382" s="343"/>
    </row>
    <row r="65383" spans="4:4" x14ac:dyDescent="0.2">
      <c r="D65383" s="343"/>
    </row>
    <row r="65384" spans="4:4" x14ac:dyDescent="0.2">
      <c r="D65384" s="343"/>
    </row>
    <row r="65385" spans="4:4" x14ac:dyDescent="0.2">
      <c r="D65385" s="343"/>
    </row>
    <row r="65386" spans="4:4" x14ac:dyDescent="0.2">
      <c r="D65386" s="343"/>
    </row>
    <row r="65387" spans="4:4" x14ac:dyDescent="0.2">
      <c r="D65387" s="343"/>
    </row>
    <row r="65388" spans="4:4" x14ac:dyDescent="0.2">
      <c r="D65388" s="343"/>
    </row>
    <row r="65389" spans="4:4" x14ac:dyDescent="0.2">
      <c r="D65389" s="343"/>
    </row>
    <row r="65390" spans="4:4" x14ac:dyDescent="0.2">
      <c r="D65390" s="343"/>
    </row>
    <row r="65391" spans="4:4" x14ac:dyDescent="0.2">
      <c r="D65391" s="343"/>
    </row>
    <row r="65392" spans="4:4" x14ac:dyDescent="0.2">
      <c r="D65392" s="343"/>
    </row>
    <row r="65393" spans="4:4" x14ac:dyDescent="0.2">
      <c r="D65393" s="343"/>
    </row>
    <row r="65394" spans="4:4" x14ac:dyDescent="0.2">
      <c r="D65394" s="343"/>
    </row>
    <row r="65395" spans="4:4" x14ac:dyDescent="0.2">
      <c r="D65395" s="343"/>
    </row>
    <row r="65396" spans="4:4" x14ac:dyDescent="0.2">
      <c r="D65396" s="343"/>
    </row>
    <row r="65397" spans="4:4" x14ac:dyDescent="0.2">
      <c r="D65397" s="343"/>
    </row>
    <row r="65398" spans="4:4" x14ac:dyDescent="0.2">
      <c r="D65398" s="343"/>
    </row>
    <row r="65399" spans="4:4" x14ac:dyDescent="0.2">
      <c r="D65399" s="343"/>
    </row>
    <row r="65400" spans="4:4" x14ac:dyDescent="0.2">
      <c r="D65400" s="343"/>
    </row>
    <row r="65401" spans="4:4" x14ac:dyDescent="0.2">
      <c r="D65401" s="343"/>
    </row>
    <row r="65402" spans="4:4" x14ac:dyDescent="0.2">
      <c r="D65402" s="343"/>
    </row>
    <row r="65403" spans="4:4" x14ac:dyDescent="0.2">
      <c r="D65403" s="343"/>
    </row>
    <row r="65404" spans="4:4" x14ac:dyDescent="0.2">
      <c r="D65404" s="343"/>
    </row>
    <row r="65405" spans="4:4" x14ac:dyDescent="0.2">
      <c r="D65405" s="343"/>
    </row>
    <row r="65406" spans="4:4" x14ac:dyDescent="0.2">
      <c r="D65406" s="343"/>
    </row>
    <row r="65407" spans="4:4" x14ac:dyDescent="0.2">
      <c r="D65407" s="343"/>
    </row>
    <row r="65408" spans="4:4" x14ac:dyDescent="0.2">
      <c r="D65408" s="343"/>
    </row>
    <row r="65409" spans="4:4" x14ac:dyDescent="0.2">
      <c r="D65409" s="343"/>
    </row>
    <row r="65410" spans="4:4" x14ac:dyDescent="0.2">
      <c r="D65410" s="343"/>
    </row>
    <row r="65411" spans="4:4" x14ac:dyDescent="0.2">
      <c r="D65411" s="343"/>
    </row>
    <row r="65412" spans="4:4" x14ac:dyDescent="0.2">
      <c r="D65412" s="343"/>
    </row>
    <row r="65413" spans="4:4" x14ac:dyDescent="0.2">
      <c r="D65413" s="343"/>
    </row>
    <row r="65414" spans="4:4" x14ac:dyDescent="0.2">
      <c r="D65414" s="343"/>
    </row>
    <row r="65415" spans="4:4" x14ac:dyDescent="0.2">
      <c r="D65415" s="343"/>
    </row>
    <row r="65416" spans="4:4" x14ac:dyDescent="0.2">
      <c r="D65416" s="343"/>
    </row>
    <row r="65417" spans="4:4" x14ac:dyDescent="0.2">
      <c r="D65417" s="343"/>
    </row>
    <row r="65418" spans="4:4" x14ac:dyDescent="0.2">
      <c r="D65418" s="343"/>
    </row>
    <row r="65419" spans="4:4" x14ac:dyDescent="0.2">
      <c r="D65419" s="343"/>
    </row>
    <row r="65420" spans="4:4" x14ac:dyDescent="0.2">
      <c r="D65420" s="343"/>
    </row>
    <row r="65421" spans="4:4" x14ac:dyDescent="0.2">
      <c r="D65421" s="343"/>
    </row>
    <row r="65422" spans="4:4" x14ac:dyDescent="0.2">
      <c r="D65422" s="343"/>
    </row>
    <row r="65423" spans="4:4" x14ac:dyDescent="0.2">
      <c r="D65423" s="343"/>
    </row>
    <row r="65424" spans="4:4" x14ac:dyDescent="0.2">
      <c r="D65424" s="343"/>
    </row>
    <row r="65425" spans="4:4" x14ac:dyDescent="0.2">
      <c r="D65425" s="343"/>
    </row>
    <row r="65426" spans="4:4" x14ac:dyDescent="0.2">
      <c r="D65426" s="343"/>
    </row>
    <row r="65427" spans="4:4" x14ac:dyDescent="0.2">
      <c r="D65427" s="343"/>
    </row>
    <row r="65428" spans="4:4" x14ac:dyDescent="0.2">
      <c r="D65428" s="343"/>
    </row>
    <row r="65429" spans="4:4" x14ac:dyDescent="0.2">
      <c r="D65429" s="343"/>
    </row>
    <row r="65430" spans="4:4" x14ac:dyDescent="0.2">
      <c r="D65430" s="343"/>
    </row>
    <row r="65431" spans="4:4" x14ac:dyDescent="0.2">
      <c r="D65431" s="343"/>
    </row>
    <row r="65432" spans="4:4" x14ac:dyDescent="0.2">
      <c r="D65432" s="343"/>
    </row>
    <row r="65433" spans="4:4" x14ac:dyDescent="0.2">
      <c r="D65433" s="343"/>
    </row>
    <row r="65434" spans="4:4" x14ac:dyDescent="0.2">
      <c r="D65434" s="343"/>
    </row>
    <row r="65435" spans="4:4" x14ac:dyDescent="0.2">
      <c r="D65435" s="343"/>
    </row>
    <row r="65436" spans="4:4" x14ac:dyDescent="0.2">
      <c r="D65436" s="343"/>
    </row>
    <row r="65437" spans="4:4" x14ac:dyDescent="0.2">
      <c r="D65437" s="343"/>
    </row>
    <row r="65438" spans="4:4" x14ac:dyDescent="0.2">
      <c r="D65438" s="343"/>
    </row>
    <row r="65439" spans="4:4" x14ac:dyDescent="0.2">
      <c r="D65439" s="343"/>
    </row>
    <row r="65440" spans="4:4" x14ac:dyDescent="0.2">
      <c r="D65440" s="343"/>
    </row>
    <row r="65441" spans="4:4" x14ac:dyDescent="0.2">
      <c r="D65441" s="343"/>
    </row>
    <row r="65442" spans="4:4" x14ac:dyDescent="0.2">
      <c r="D65442" s="343"/>
    </row>
    <row r="65443" spans="4:4" x14ac:dyDescent="0.2">
      <c r="D65443" s="343"/>
    </row>
    <row r="65444" spans="4:4" x14ac:dyDescent="0.2">
      <c r="D65444" s="343"/>
    </row>
    <row r="65445" spans="4:4" x14ac:dyDescent="0.2">
      <c r="D65445" s="343"/>
    </row>
    <row r="65446" spans="4:4" x14ac:dyDescent="0.2">
      <c r="D65446" s="343"/>
    </row>
    <row r="65447" spans="4:4" x14ac:dyDescent="0.2">
      <c r="D65447" s="343"/>
    </row>
    <row r="65448" spans="4:4" x14ac:dyDescent="0.2">
      <c r="D65448" s="343"/>
    </row>
    <row r="65449" spans="4:4" x14ac:dyDescent="0.2">
      <c r="D65449" s="343"/>
    </row>
    <row r="65450" spans="4:4" x14ac:dyDescent="0.2">
      <c r="D65450" s="343"/>
    </row>
    <row r="65451" spans="4:4" x14ac:dyDescent="0.2">
      <c r="D65451" s="343"/>
    </row>
    <row r="65452" spans="4:4" x14ac:dyDescent="0.2">
      <c r="D65452" s="343"/>
    </row>
    <row r="65453" spans="4:4" x14ac:dyDescent="0.2">
      <c r="D65453" s="343"/>
    </row>
    <row r="65454" spans="4:4" x14ac:dyDescent="0.2">
      <c r="D65454" s="343"/>
    </row>
    <row r="65455" spans="4:4" x14ac:dyDescent="0.2">
      <c r="D65455" s="343"/>
    </row>
    <row r="65456" spans="4:4" x14ac:dyDescent="0.2">
      <c r="D65456" s="343"/>
    </row>
    <row r="65457" spans="4:4" x14ac:dyDescent="0.2">
      <c r="D65457" s="343"/>
    </row>
    <row r="65458" spans="4:4" x14ac:dyDescent="0.2">
      <c r="D65458" s="343"/>
    </row>
    <row r="65459" spans="4:4" x14ac:dyDescent="0.2">
      <c r="D65459" s="343"/>
    </row>
    <row r="65460" spans="4:4" x14ac:dyDescent="0.2">
      <c r="D65460" s="343"/>
    </row>
    <row r="65461" spans="4:4" x14ac:dyDescent="0.2">
      <c r="D65461" s="343"/>
    </row>
    <row r="65462" spans="4:4" x14ac:dyDescent="0.2">
      <c r="D65462" s="343"/>
    </row>
    <row r="65463" spans="4:4" x14ac:dyDescent="0.2">
      <c r="D65463" s="343"/>
    </row>
    <row r="65464" spans="4:4" x14ac:dyDescent="0.2">
      <c r="D65464" s="343"/>
    </row>
    <row r="65465" spans="4:4" x14ac:dyDescent="0.2">
      <c r="D65465" s="343"/>
    </row>
    <row r="65466" spans="4:4" x14ac:dyDescent="0.2">
      <c r="D65466" s="343"/>
    </row>
    <row r="65467" spans="4:4" x14ac:dyDescent="0.2">
      <c r="D65467" s="343"/>
    </row>
    <row r="65468" spans="4:4" x14ac:dyDescent="0.2">
      <c r="D65468" s="343"/>
    </row>
    <row r="65469" spans="4:4" x14ac:dyDescent="0.2">
      <c r="D65469" s="343"/>
    </row>
    <row r="65470" spans="4:4" x14ac:dyDescent="0.2">
      <c r="D65470" s="343"/>
    </row>
    <row r="65471" spans="4:4" x14ac:dyDescent="0.2">
      <c r="D65471" s="343"/>
    </row>
    <row r="65472" spans="4:4" x14ac:dyDescent="0.2">
      <c r="D65472" s="343"/>
    </row>
    <row r="65473" spans="4:4" x14ac:dyDescent="0.2">
      <c r="D65473" s="343"/>
    </row>
    <row r="65474" spans="4:4" x14ac:dyDescent="0.2">
      <c r="D65474" s="343"/>
    </row>
    <row r="65475" spans="4:4" x14ac:dyDescent="0.2">
      <c r="D65475" s="343"/>
    </row>
    <row r="65476" spans="4:4" x14ac:dyDescent="0.2">
      <c r="D65476" s="343"/>
    </row>
    <row r="65477" spans="4:4" x14ac:dyDescent="0.2">
      <c r="D65477" s="343"/>
    </row>
    <row r="65478" spans="4:4" x14ac:dyDescent="0.2">
      <c r="D65478" s="343"/>
    </row>
    <row r="65479" spans="4:4" x14ac:dyDescent="0.2">
      <c r="D65479" s="343"/>
    </row>
    <row r="65480" spans="4:4" x14ac:dyDescent="0.2">
      <c r="D65480" s="343"/>
    </row>
    <row r="65481" spans="4:4" x14ac:dyDescent="0.2">
      <c r="D65481" s="343"/>
    </row>
    <row r="65482" spans="4:4" x14ac:dyDescent="0.2">
      <c r="D65482" s="343"/>
    </row>
    <row r="65483" spans="4:4" x14ac:dyDescent="0.2">
      <c r="D65483" s="343"/>
    </row>
    <row r="65484" spans="4:4" x14ac:dyDescent="0.2">
      <c r="D65484" s="343"/>
    </row>
    <row r="65485" spans="4:4" x14ac:dyDescent="0.2">
      <c r="D65485" s="343"/>
    </row>
    <row r="65486" spans="4:4" x14ac:dyDescent="0.2">
      <c r="D65486" s="343"/>
    </row>
    <row r="65487" spans="4:4" x14ac:dyDescent="0.2">
      <c r="D65487" s="343"/>
    </row>
    <row r="65488" spans="4:4" x14ac:dyDescent="0.2">
      <c r="D65488" s="343"/>
    </row>
    <row r="65489" spans="4:4" x14ac:dyDescent="0.2">
      <c r="D65489" s="343"/>
    </row>
    <row r="65490" spans="4:4" x14ac:dyDescent="0.2">
      <c r="D65490" s="343"/>
    </row>
    <row r="65491" spans="4:4" x14ac:dyDescent="0.2">
      <c r="D65491" s="343"/>
    </row>
    <row r="65492" spans="4:4" x14ac:dyDescent="0.2">
      <c r="D65492" s="343"/>
    </row>
    <row r="65493" spans="4:4" x14ac:dyDescent="0.2">
      <c r="D65493" s="343"/>
    </row>
    <row r="65494" spans="4:4" x14ac:dyDescent="0.2">
      <c r="D65494" s="343"/>
    </row>
    <row r="65495" spans="4:4" x14ac:dyDescent="0.2">
      <c r="D65495" s="343"/>
    </row>
    <row r="65496" spans="4:4" x14ac:dyDescent="0.2">
      <c r="D65496" s="343"/>
    </row>
    <row r="65497" spans="4:4" x14ac:dyDescent="0.2">
      <c r="D65497" s="343"/>
    </row>
    <row r="65498" spans="4:4" x14ac:dyDescent="0.2">
      <c r="D65498" s="343"/>
    </row>
    <row r="65499" spans="4:4" x14ac:dyDescent="0.2">
      <c r="D65499" s="343"/>
    </row>
    <row r="65500" spans="4:4" x14ac:dyDescent="0.2">
      <c r="D65500" s="343"/>
    </row>
    <row r="65501" spans="4:4" x14ac:dyDescent="0.2">
      <c r="D65501" s="343"/>
    </row>
    <row r="65502" spans="4:4" x14ac:dyDescent="0.2">
      <c r="D65502" s="343"/>
    </row>
    <row r="65503" spans="4:4" x14ac:dyDescent="0.2">
      <c r="D65503" s="343"/>
    </row>
    <row r="65504" spans="4:4" x14ac:dyDescent="0.2">
      <c r="D65504" s="343"/>
    </row>
    <row r="65505" spans="4:4" x14ac:dyDescent="0.2">
      <c r="D65505" s="343"/>
    </row>
    <row r="65506" spans="4:4" x14ac:dyDescent="0.2">
      <c r="D65506" s="343"/>
    </row>
    <row r="65507" spans="4:4" x14ac:dyDescent="0.2">
      <c r="D65507" s="343"/>
    </row>
    <row r="65508" spans="4:4" x14ac:dyDescent="0.2">
      <c r="D65508" s="343"/>
    </row>
    <row r="65509" spans="4:4" x14ac:dyDescent="0.2">
      <c r="D65509" s="343"/>
    </row>
    <row r="65510" spans="4:4" x14ac:dyDescent="0.2">
      <c r="D65510" s="343"/>
    </row>
    <row r="65511" spans="4:4" x14ac:dyDescent="0.2">
      <c r="D65511" s="343"/>
    </row>
    <row r="65512" spans="4:4" x14ac:dyDescent="0.2">
      <c r="D65512" s="343"/>
    </row>
    <row r="65513" spans="4:4" x14ac:dyDescent="0.2">
      <c r="D65513" s="343"/>
    </row>
    <row r="65514" spans="4:4" x14ac:dyDescent="0.2">
      <c r="D65514" s="343"/>
    </row>
    <row r="65515" spans="4:4" x14ac:dyDescent="0.2">
      <c r="D65515" s="343"/>
    </row>
    <row r="65516" spans="4:4" x14ac:dyDescent="0.2">
      <c r="D65516" s="343"/>
    </row>
    <row r="65517" spans="4:4" x14ac:dyDescent="0.2">
      <c r="D65517" s="343"/>
    </row>
    <row r="65518" spans="4:4" x14ac:dyDescent="0.2">
      <c r="D65518" s="343"/>
    </row>
    <row r="65519" spans="4:4" x14ac:dyDescent="0.2">
      <c r="D65519" s="343"/>
    </row>
    <row r="65520" spans="4:4" x14ac:dyDescent="0.2">
      <c r="D65520" s="343"/>
    </row>
    <row r="65521" spans="4:4" x14ac:dyDescent="0.2">
      <c r="D65521" s="343"/>
    </row>
    <row r="65522" spans="4:4" x14ac:dyDescent="0.2">
      <c r="D65522" s="343"/>
    </row>
    <row r="65523" spans="4:4" x14ac:dyDescent="0.2">
      <c r="D65523" s="343"/>
    </row>
    <row r="65524" spans="4:4" x14ac:dyDescent="0.2">
      <c r="D65524" s="343"/>
    </row>
    <row r="65525" spans="4:4" x14ac:dyDescent="0.2">
      <c r="D65525" s="343"/>
    </row>
    <row r="65526" spans="4:4" x14ac:dyDescent="0.2">
      <c r="D65526" s="343"/>
    </row>
    <row r="65527" spans="4:4" x14ac:dyDescent="0.2">
      <c r="D65527" s="343"/>
    </row>
    <row r="65528" spans="4:4" x14ac:dyDescent="0.2">
      <c r="D65528" s="343"/>
    </row>
    <row r="65529" spans="4:4" x14ac:dyDescent="0.2">
      <c r="D65529" s="343"/>
    </row>
    <row r="65530" spans="4:4" x14ac:dyDescent="0.2">
      <c r="D65530" s="343"/>
    </row>
    <row r="65531" spans="4:4" x14ac:dyDescent="0.2">
      <c r="D65531" s="343"/>
    </row>
    <row r="65532" spans="4:4" x14ac:dyDescent="0.2">
      <c r="D65532" s="343"/>
    </row>
    <row r="65533" spans="4:4" x14ac:dyDescent="0.2">
      <c r="D65533" s="343"/>
    </row>
    <row r="65534" spans="4:4" x14ac:dyDescent="0.2">
      <c r="D65534" s="343"/>
    </row>
    <row r="65535" spans="4:4" x14ac:dyDescent="0.2">
      <c r="D65535" s="343"/>
    </row>
    <row r="65536" spans="4:4" x14ac:dyDescent="0.2">
      <c r="D65536" s="343"/>
    </row>
    <row r="65537" spans="4:4" x14ac:dyDescent="0.2">
      <c r="D65537" s="343"/>
    </row>
    <row r="65538" spans="4:4" x14ac:dyDescent="0.2">
      <c r="D65538" s="343"/>
    </row>
    <row r="65539" spans="4:4" x14ac:dyDescent="0.2">
      <c r="D65539" s="343"/>
    </row>
    <row r="65540" spans="4:4" x14ac:dyDescent="0.2">
      <c r="D65540" s="343"/>
    </row>
    <row r="65541" spans="4:4" x14ac:dyDescent="0.2">
      <c r="D65541" s="343"/>
    </row>
    <row r="65542" spans="4:4" x14ac:dyDescent="0.2">
      <c r="D65542" s="343"/>
    </row>
    <row r="65543" spans="4:4" x14ac:dyDescent="0.2">
      <c r="D65543" s="343"/>
    </row>
    <row r="65544" spans="4:4" x14ac:dyDescent="0.2">
      <c r="D65544" s="343"/>
    </row>
    <row r="65545" spans="4:4" x14ac:dyDescent="0.2">
      <c r="D65545" s="343"/>
    </row>
    <row r="65546" spans="4:4" x14ac:dyDescent="0.2">
      <c r="D65546" s="343"/>
    </row>
    <row r="65547" spans="4:4" x14ac:dyDescent="0.2">
      <c r="D65547" s="343"/>
    </row>
    <row r="65548" spans="4:4" x14ac:dyDescent="0.2">
      <c r="D65548" s="343"/>
    </row>
    <row r="65549" spans="4:4" x14ac:dyDescent="0.2">
      <c r="D65549" s="343"/>
    </row>
    <row r="65550" spans="4:4" x14ac:dyDescent="0.2">
      <c r="D65550" s="343"/>
    </row>
    <row r="65551" spans="4:4" x14ac:dyDescent="0.2">
      <c r="D65551" s="343"/>
    </row>
    <row r="65552" spans="4:4" x14ac:dyDescent="0.2">
      <c r="D65552" s="343"/>
    </row>
    <row r="65553" spans="4:4" x14ac:dyDescent="0.2">
      <c r="D65553" s="343"/>
    </row>
    <row r="65554" spans="4:4" x14ac:dyDescent="0.2">
      <c r="D65554" s="343"/>
    </row>
    <row r="65555" spans="4:4" x14ac:dyDescent="0.2">
      <c r="D65555" s="343"/>
    </row>
    <row r="65556" spans="4:4" x14ac:dyDescent="0.2">
      <c r="D65556" s="343"/>
    </row>
    <row r="65557" spans="4:4" x14ac:dyDescent="0.2">
      <c r="D65557" s="343"/>
    </row>
    <row r="65558" spans="4:4" x14ac:dyDescent="0.2">
      <c r="D65558" s="343"/>
    </row>
    <row r="65559" spans="4:4" x14ac:dyDescent="0.2">
      <c r="D65559" s="343"/>
    </row>
    <row r="65560" spans="4:4" x14ac:dyDescent="0.2">
      <c r="D65560" s="343"/>
    </row>
    <row r="65561" spans="4:4" x14ac:dyDescent="0.2">
      <c r="D65561" s="343"/>
    </row>
    <row r="65562" spans="4:4" x14ac:dyDescent="0.2">
      <c r="D65562" s="343"/>
    </row>
    <row r="65563" spans="4:4" x14ac:dyDescent="0.2">
      <c r="D65563" s="343"/>
    </row>
    <row r="65564" spans="4:4" x14ac:dyDescent="0.2">
      <c r="D65564" s="343"/>
    </row>
    <row r="65565" spans="4:4" x14ac:dyDescent="0.2">
      <c r="D65565" s="343"/>
    </row>
    <row r="65566" spans="4:4" x14ac:dyDescent="0.2">
      <c r="D65566" s="343"/>
    </row>
    <row r="65567" spans="4:4" x14ac:dyDescent="0.2">
      <c r="D65567" s="343"/>
    </row>
    <row r="65568" spans="4:4" x14ac:dyDescent="0.2">
      <c r="D65568" s="343"/>
    </row>
    <row r="65569" spans="4:4" x14ac:dyDescent="0.2">
      <c r="D65569" s="343"/>
    </row>
    <row r="65570" spans="4:4" x14ac:dyDescent="0.2">
      <c r="D65570" s="343"/>
    </row>
    <row r="65571" spans="4:4" x14ac:dyDescent="0.2">
      <c r="D65571" s="343"/>
    </row>
    <row r="65572" spans="4:4" x14ac:dyDescent="0.2">
      <c r="D65572" s="343"/>
    </row>
    <row r="65573" spans="4:4" x14ac:dyDescent="0.2">
      <c r="D65573" s="343"/>
    </row>
    <row r="65574" spans="4:4" x14ac:dyDescent="0.2">
      <c r="D65574" s="343"/>
    </row>
    <row r="65575" spans="4:4" x14ac:dyDescent="0.2">
      <c r="D65575" s="343"/>
    </row>
    <row r="65576" spans="4:4" x14ac:dyDescent="0.2">
      <c r="D65576" s="343"/>
    </row>
    <row r="65577" spans="4:4" x14ac:dyDescent="0.2">
      <c r="D65577" s="343"/>
    </row>
    <row r="65578" spans="4:4" x14ac:dyDescent="0.2">
      <c r="D65578" s="343"/>
    </row>
    <row r="65579" spans="4:4" x14ac:dyDescent="0.2">
      <c r="D65579" s="343"/>
    </row>
    <row r="65580" spans="4:4" x14ac:dyDescent="0.2">
      <c r="D65580" s="343"/>
    </row>
    <row r="65581" spans="4:4" x14ac:dyDescent="0.2">
      <c r="D65581" s="343"/>
    </row>
    <row r="65582" spans="4:4" x14ac:dyDescent="0.2">
      <c r="D65582" s="343"/>
    </row>
    <row r="65583" spans="4:4" x14ac:dyDescent="0.2">
      <c r="D65583" s="343"/>
    </row>
    <row r="65584" spans="4:4" x14ac:dyDescent="0.2">
      <c r="D65584" s="343"/>
    </row>
    <row r="65585" spans="4:4" x14ac:dyDescent="0.2">
      <c r="D65585" s="343"/>
    </row>
    <row r="65586" spans="4:4" x14ac:dyDescent="0.2">
      <c r="D65586" s="343"/>
    </row>
    <row r="65587" spans="4:4" x14ac:dyDescent="0.2">
      <c r="D65587" s="343"/>
    </row>
    <row r="65588" spans="4:4" x14ac:dyDescent="0.2">
      <c r="D65588" s="343"/>
    </row>
    <row r="65589" spans="4:4" x14ac:dyDescent="0.2">
      <c r="D65589" s="343"/>
    </row>
    <row r="65590" spans="4:4" x14ac:dyDescent="0.2">
      <c r="D65590" s="343"/>
    </row>
    <row r="65591" spans="4:4" x14ac:dyDescent="0.2">
      <c r="D65591" s="343"/>
    </row>
    <row r="65592" spans="4:4" x14ac:dyDescent="0.2">
      <c r="D65592" s="343"/>
    </row>
    <row r="65593" spans="4:4" x14ac:dyDescent="0.2">
      <c r="D65593" s="343"/>
    </row>
    <row r="65594" spans="4:4" x14ac:dyDescent="0.2">
      <c r="D65594" s="343"/>
    </row>
    <row r="65595" spans="4:4" x14ac:dyDescent="0.2">
      <c r="D65595" s="343"/>
    </row>
    <row r="65596" spans="4:4" x14ac:dyDescent="0.2">
      <c r="D65596" s="343"/>
    </row>
    <row r="65597" spans="4:4" x14ac:dyDescent="0.2">
      <c r="D65597" s="343"/>
    </row>
    <row r="65598" spans="4:4" x14ac:dyDescent="0.2">
      <c r="D65598" s="343"/>
    </row>
    <row r="65599" spans="4:4" x14ac:dyDescent="0.2">
      <c r="D65599" s="343"/>
    </row>
    <row r="65600" spans="4:4" x14ac:dyDescent="0.2">
      <c r="D65600" s="343"/>
    </row>
    <row r="65601" spans="4:4" x14ac:dyDescent="0.2">
      <c r="D65601" s="343"/>
    </row>
    <row r="65602" spans="4:4" x14ac:dyDescent="0.2">
      <c r="D65602" s="343"/>
    </row>
    <row r="65603" spans="4:4" x14ac:dyDescent="0.2">
      <c r="D65603" s="343"/>
    </row>
    <row r="65604" spans="4:4" x14ac:dyDescent="0.2">
      <c r="D65604" s="343"/>
    </row>
    <row r="65605" spans="4:4" x14ac:dyDescent="0.2">
      <c r="D65605" s="343"/>
    </row>
    <row r="65606" spans="4:4" x14ac:dyDescent="0.2">
      <c r="D65606" s="343"/>
    </row>
    <row r="65607" spans="4:4" x14ac:dyDescent="0.2">
      <c r="D65607" s="343"/>
    </row>
    <row r="65608" spans="4:4" x14ac:dyDescent="0.2">
      <c r="D65608" s="343"/>
    </row>
    <row r="65609" spans="4:4" x14ac:dyDescent="0.2">
      <c r="D65609" s="343"/>
    </row>
    <row r="65610" spans="4:4" x14ac:dyDescent="0.2">
      <c r="D65610" s="343"/>
    </row>
    <row r="65611" spans="4:4" x14ac:dyDescent="0.2">
      <c r="D65611" s="343"/>
    </row>
    <row r="65612" spans="4:4" x14ac:dyDescent="0.2">
      <c r="D65612" s="343"/>
    </row>
    <row r="65613" spans="4:4" x14ac:dyDescent="0.2">
      <c r="D65613" s="343"/>
    </row>
    <row r="65614" spans="4:4" x14ac:dyDescent="0.2">
      <c r="D65614" s="343"/>
    </row>
    <row r="65615" spans="4:4" x14ac:dyDescent="0.2">
      <c r="D65615" s="343"/>
    </row>
    <row r="65616" spans="4:4" x14ac:dyDescent="0.2">
      <c r="D65616" s="343"/>
    </row>
    <row r="65617" spans="4:4" x14ac:dyDescent="0.2">
      <c r="D65617" s="343"/>
    </row>
    <row r="65618" spans="4:4" x14ac:dyDescent="0.2">
      <c r="D65618" s="343"/>
    </row>
    <row r="65619" spans="4:4" x14ac:dyDescent="0.2">
      <c r="D65619" s="343"/>
    </row>
    <row r="65620" spans="4:4" x14ac:dyDescent="0.2">
      <c r="D65620" s="343"/>
    </row>
    <row r="65621" spans="4:4" x14ac:dyDescent="0.2">
      <c r="D65621" s="343"/>
    </row>
    <row r="65622" spans="4:4" x14ac:dyDescent="0.2">
      <c r="D65622" s="343"/>
    </row>
    <row r="65623" spans="4:4" x14ac:dyDescent="0.2">
      <c r="D65623" s="343"/>
    </row>
    <row r="65624" spans="4:4" x14ac:dyDescent="0.2">
      <c r="D65624" s="343"/>
    </row>
    <row r="65625" spans="4:4" x14ac:dyDescent="0.2">
      <c r="D65625" s="343"/>
    </row>
    <row r="65626" spans="4:4" x14ac:dyDescent="0.2">
      <c r="D65626" s="343"/>
    </row>
    <row r="65627" spans="4:4" x14ac:dyDescent="0.2">
      <c r="D65627" s="343"/>
    </row>
    <row r="65628" spans="4:4" x14ac:dyDescent="0.2">
      <c r="D65628" s="343"/>
    </row>
    <row r="65629" spans="4:4" x14ac:dyDescent="0.2">
      <c r="D65629" s="343"/>
    </row>
    <row r="65630" spans="4:4" x14ac:dyDescent="0.2">
      <c r="D65630" s="343"/>
    </row>
    <row r="65631" spans="4:4" x14ac:dyDescent="0.2">
      <c r="D65631" s="343"/>
    </row>
    <row r="65632" spans="4:4" x14ac:dyDescent="0.2">
      <c r="D65632" s="343"/>
    </row>
    <row r="65633" spans="4:4" x14ac:dyDescent="0.2">
      <c r="D65633" s="343"/>
    </row>
    <row r="65634" spans="4:4" x14ac:dyDescent="0.2">
      <c r="D65634" s="343"/>
    </row>
    <row r="65635" spans="4:4" x14ac:dyDescent="0.2">
      <c r="D65635" s="343"/>
    </row>
    <row r="65636" spans="4:4" x14ac:dyDescent="0.2">
      <c r="D65636" s="343"/>
    </row>
    <row r="65637" spans="4:4" x14ac:dyDescent="0.2">
      <c r="D65637" s="343"/>
    </row>
    <row r="65638" spans="4:4" x14ac:dyDescent="0.2">
      <c r="D65638" s="343"/>
    </row>
    <row r="65639" spans="4:4" x14ac:dyDescent="0.2">
      <c r="D65639" s="343"/>
    </row>
    <row r="65640" spans="4:4" x14ac:dyDescent="0.2">
      <c r="D65640" s="343"/>
    </row>
    <row r="65641" spans="4:4" x14ac:dyDescent="0.2">
      <c r="D65641" s="343"/>
    </row>
    <row r="65642" spans="4:4" x14ac:dyDescent="0.2">
      <c r="D65642" s="343"/>
    </row>
    <row r="65643" spans="4:4" x14ac:dyDescent="0.2">
      <c r="D65643" s="343"/>
    </row>
    <row r="65644" spans="4:4" x14ac:dyDescent="0.2">
      <c r="D65644" s="343"/>
    </row>
    <row r="65645" spans="4:4" x14ac:dyDescent="0.2">
      <c r="D65645" s="343"/>
    </row>
    <row r="65646" spans="4:4" x14ac:dyDescent="0.2">
      <c r="D65646" s="343"/>
    </row>
    <row r="65647" spans="4:4" x14ac:dyDescent="0.2">
      <c r="D65647" s="343"/>
    </row>
    <row r="65648" spans="4:4" x14ac:dyDescent="0.2">
      <c r="D65648" s="343"/>
    </row>
    <row r="65649" spans="4:4" x14ac:dyDescent="0.2">
      <c r="D65649" s="343"/>
    </row>
    <row r="65650" spans="4:4" x14ac:dyDescent="0.2">
      <c r="D65650" s="343"/>
    </row>
    <row r="65651" spans="4:4" x14ac:dyDescent="0.2">
      <c r="D65651" s="343"/>
    </row>
    <row r="65652" spans="4:4" x14ac:dyDescent="0.2">
      <c r="D65652" s="343"/>
    </row>
    <row r="65653" spans="4:4" x14ac:dyDescent="0.2">
      <c r="D65653" s="343"/>
    </row>
    <row r="65654" spans="4:4" x14ac:dyDescent="0.2">
      <c r="D65654" s="343"/>
    </row>
    <row r="65655" spans="4:4" x14ac:dyDescent="0.2">
      <c r="D65655" s="343"/>
    </row>
    <row r="65656" spans="4:4" x14ac:dyDescent="0.2">
      <c r="D65656" s="343"/>
    </row>
    <row r="65657" spans="4:4" x14ac:dyDescent="0.2">
      <c r="D65657" s="343"/>
    </row>
    <row r="65658" spans="4:4" x14ac:dyDescent="0.2">
      <c r="D65658" s="343"/>
    </row>
    <row r="65659" spans="4:4" x14ac:dyDescent="0.2">
      <c r="D65659" s="343"/>
    </row>
    <row r="65660" spans="4:4" x14ac:dyDescent="0.2">
      <c r="D65660" s="343"/>
    </row>
    <row r="65661" spans="4:4" x14ac:dyDescent="0.2">
      <c r="D65661" s="343"/>
    </row>
    <row r="65662" spans="4:4" x14ac:dyDescent="0.2">
      <c r="D65662" s="343"/>
    </row>
    <row r="65663" spans="4:4" x14ac:dyDescent="0.2">
      <c r="D65663" s="343"/>
    </row>
    <row r="65664" spans="4:4" x14ac:dyDescent="0.2">
      <c r="D65664" s="343"/>
    </row>
    <row r="65665" spans="4:4" x14ac:dyDescent="0.2">
      <c r="D65665" s="343"/>
    </row>
    <row r="65666" spans="4:4" x14ac:dyDescent="0.2">
      <c r="D65666" s="343"/>
    </row>
    <row r="65667" spans="4:4" x14ac:dyDescent="0.2">
      <c r="D65667" s="343"/>
    </row>
    <row r="65668" spans="4:4" x14ac:dyDescent="0.2">
      <c r="D65668" s="343"/>
    </row>
    <row r="65669" spans="4:4" x14ac:dyDescent="0.2">
      <c r="D65669" s="343"/>
    </row>
    <row r="65670" spans="4:4" x14ac:dyDescent="0.2">
      <c r="D65670" s="343"/>
    </row>
    <row r="65671" spans="4:4" x14ac:dyDescent="0.2">
      <c r="D65671" s="343"/>
    </row>
    <row r="65672" spans="4:4" x14ac:dyDescent="0.2">
      <c r="D65672" s="343"/>
    </row>
    <row r="65673" spans="4:4" x14ac:dyDescent="0.2">
      <c r="D65673" s="343"/>
    </row>
    <row r="65674" spans="4:4" x14ac:dyDescent="0.2">
      <c r="D65674" s="343"/>
    </row>
    <row r="65675" spans="4:4" x14ac:dyDescent="0.2">
      <c r="D65675" s="343"/>
    </row>
    <row r="65676" spans="4:4" x14ac:dyDescent="0.2">
      <c r="D65676" s="343"/>
    </row>
    <row r="65677" spans="4:4" x14ac:dyDescent="0.2">
      <c r="D65677" s="343"/>
    </row>
    <row r="65678" spans="4:4" x14ac:dyDescent="0.2">
      <c r="D65678" s="343"/>
    </row>
    <row r="65679" spans="4:4" x14ac:dyDescent="0.2">
      <c r="D65679" s="343"/>
    </row>
    <row r="65680" spans="4:4" x14ac:dyDescent="0.2">
      <c r="D65680" s="343"/>
    </row>
    <row r="65681" spans="4:4" x14ac:dyDescent="0.2">
      <c r="D65681" s="343"/>
    </row>
    <row r="65682" spans="4:4" x14ac:dyDescent="0.2">
      <c r="D65682" s="343"/>
    </row>
    <row r="65683" spans="4:4" x14ac:dyDescent="0.2">
      <c r="D65683" s="343"/>
    </row>
    <row r="65684" spans="4:4" x14ac:dyDescent="0.2">
      <c r="D65684" s="343"/>
    </row>
    <row r="65685" spans="4:4" x14ac:dyDescent="0.2">
      <c r="D65685" s="343"/>
    </row>
  </sheetData>
  <autoFilter ref="A1:D326" xr:uid="{4F2CA835-F5F4-401C-AD27-85F36A1DEF79}"/>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E2AB-69E9-46F4-B09B-530FFDF39006}">
  <dimension ref="A1:G186"/>
  <sheetViews>
    <sheetView workbookViewId="0"/>
  </sheetViews>
  <sheetFormatPr defaultColWidth="9.140625" defaultRowHeight="12.75" x14ac:dyDescent="0.2"/>
  <cols>
    <col min="1" max="1" width="18" style="342" bestFit="1" customWidth="1"/>
    <col min="2" max="2" width="18" style="341" customWidth="1"/>
    <col min="3" max="3" width="10.7109375" style="342" bestFit="1" customWidth="1"/>
    <col min="4" max="4" width="65.28515625" style="339" customWidth="1"/>
    <col min="5" max="16384" width="9.140625" style="339"/>
  </cols>
  <sheetData>
    <row r="1" spans="1:6" x14ac:dyDescent="0.2">
      <c r="A1" s="337" t="s">
        <v>1640</v>
      </c>
      <c r="B1" s="336" t="s">
        <v>24</v>
      </c>
      <c r="C1" s="337" t="s">
        <v>23</v>
      </c>
      <c r="D1" s="338" t="s">
        <v>1993</v>
      </c>
    </row>
    <row r="2" spans="1:6" x14ac:dyDescent="0.2">
      <c r="A2" s="342">
        <v>44986</v>
      </c>
      <c r="B2" s="341" t="s">
        <v>371</v>
      </c>
      <c r="C2" s="342" t="s">
        <v>370</v>
      </c>
      <c r="D2" s="343" t="s">
        <v>2839</v>
      </c>
      <c r="F2" s="347"/>
    </row>
    <row r="3" spans="1:6" ht="25.5" x14ac:dyDescent="0.2">
      <c r="A3" s="342">
        <v>44934</v>
      </c>
      <c r="D3" s="343" t="s">
        <v>2818</v>
      </c>
      <c r="F3" s="347"/>
    </row>
    <row r="4" spans="1:6" ht="51" x14ac:dyDescent="0.2">
      <c r="A4" s="342">
        <v>44931</v>
      </c>
      <c r="B4" s="341" t="s">
        <v>5</v>
      </c>
      <c r="D4" s="343" t="s">
        <v>2736</v>
      </c>
      <c r="F4" s="347"/>
    </row>
    <row r="5" spans="1:6" ht="409.5" x14ac:dyDescent="0.2">
      <c r="A5" s="342">
        <v>44919</v>
      </c>
      <c r="B5" s="341" t="s">
        <v>2662</v>
      </c>
      <c r="C5" s="342" t="s">
        <v>2661</v>
      </c>
      <c r="D5" s="343" t="s">
        <v>2737</v>
      </c>
      <c r="F5" s="347"/>
    </row>
    <row r="6" spans="1:6" ht="331.5" x14ac:dyDescent="0.2">
      <c r="A6" s="342">
        <v>44918</v>
      </c>
      <c r="B6" s="341" t="s">
        <v>334</v>
      </c>
      <c r="C6" s="342" t="s">
        <v>333</v>
      </c>
      <c r="D6" s="343" t="s">
        <v>2738</v>
      </c>
      <c r="F6" s="347"/>
    </row>
    <row r="7" spans="1:6" ht="25.5" x14ac:dyDescent="0.2">
      <c r="A7" s="342">
        <v>44845</v>
      </c>
      <c r="D7" s="343" t="s">
        <v>2572</v>
      </c>
      <c r="F7" s="347"/>
    </row>
    <row r="8" spans="1:6" ht="153" x14ac:dyDescent="0.2">
      <c r="A8" s="342">
        <v>44773</v>
      </c>
      <c r="B8" s="341" t="s">
        <v>2569</v>
      </c>
      <c r="C8" s="341" t="s">
        <v>534</v>
      </c>
      <c r="D8" s="343" t="s">
        <v>2570</v>
      </c>
      <c r="F8" s="347"/>
    </row>
    <row r="9" spans="1:6" ht="216.75" x14ac:dyDescent="0.2">
      <c r="A9" s="342">
        <v>44741</v>
      </c>
      <c r="B9" s="341" t="s">
        <v>268</v>
      </c>
      <c r="C9" s="341" t="s">
        <v>267</v>
      </c>
      <c r="D9" s="343" t="s">
        <v>2566</v>
      </c>
      <c r="F9" s="347"/>
    </row>
    <row r="10" spans="1:6" ht="140.25" x14ac:dyDescent="0.2">
      <c r="A10" s="342">
        <v>44740</v>
      </c>
      <c r="B10" s="341" t="s">
        <v>392</v>
      </c>
      <c r="C10" s="341" t="s">
        <v>391</v>
      </c>
      <c r="D10" s="348" t="s">
        <v>2567</v>
      </c>
      <c r="F10" s="347"/>
    </row>
    <row r="11" spans="1:6" ht="102" x14ac:dyDescent="0.2">
      <c r="A11" s="342">
        <v>44740</v>
      </c>
      <c r="B11" s="341" t="s">
        <v>2564</v>
      </c>
      <c r="C11" s="342" t="s">
        <v>315</v>
      </c>
      <c r="D11" s="347" t="s">
        <v>2568</v>
      </c>
      <c r="F11" s="347"/>
    </row>
    <row r="12" spans="1:6" ht="89.25" x14ac:dyDescent="0.2">
      <c r="A12" s="342">
        <v>44712</v>
      </c>
      <c r="B12" s="341" t="s">
        <v>305</v>
      </c>
      <c r="C12" s="342" t="s">
        <v>304</v>
      </c>
      <c r="D12" s="343" t="s">
        <v>2561</v>
      </c>
      <c r="F12" s="347"/>
    </row>
    <row r="13" spans="1:6" ht="127.5" x14ac:dyDescent="0.2">
      <c r="A13" s="342">
        <v>44651</v>
      </c>
      <c r="B13" s="341" t="s">
        <v>357</v>
      </c>
      <c r="C13" s="342" t="s">
        <v>2559</v>
      </c>
      <c r="D13" s="343" t="s">
        <v>2560</v>
      </c>
      <c r="F13" s="347"/>
    </row>
    <row r="14" spans="1:6" ht="102" x14ac:dyDescent="0.2">
      <c r="A14" s="342">
        <v>44619</v>
      </c>
      <c r="D14" s="343" t="s">
        <v>2557</v>
      </c>
      <c r="F14" s="347"/>
    </row>
    <row r="15" spans="1:6" ht="89.25" x14ac:dyDescent="0.2">
      <c r="A15" s="342">
        <v>44619</v>
      </c>
      <c r="D15" s="343" t="s">
        <v>2558</v>
      </c>
      <c r="F15" s="347"/>
    </row>
    <row r="16" spans="1:6" ht="63.75" x14ac:dyDescent="0.2">
      <c r="A16" s="342">
        <v>44592</v>
      </c>
      <c r="D16" s="343" t="s">
        <v>2549</v>
      </c>
      <c r="F16" s="347"/>
    </row>
    <row r="17" spans="1:6" ht="178.5" x14ac:dyDescent="0.2">
      <c r="A17" s="342">
        <v>44591</v>
      </c>
      <c r="B17" s="341" t="s">
        <v>2347</v>
      </c>
      <c r="C17" s="342" t="s">
        <v>2345</v>
      </c>
      <c r="D17" s="343" t="s">
        <v>2550</v>
      </c>
      <c r="F17" s="347"/>
    </row>
    <row r="18" spans="1:6" ht="204.6" customHeight="1" x14ac:dyDescent="0.2">
      <c r="A18" s="342">
        <v>44591</v>
      </c>
      <c r="B18" s="341" t="s">
        <v>462</v>
      </c>
      <c r="C18" s="342" t="s">
        <v>2548</v>
      </c>
      <c r="D18" s="343" t="s">
        <v>2551</v>
      </c>
      <c r="F18" s="347"/>
    </row>
    <row r="19" spans="1:6" ht="25.5" x14ac:dyDescent="0.2">
      <c r="A19" s="342">
        <v>44197</v>
      </c>
      <c r="B19" s="341" t="s">
        <v>5</v>
      </c>
      <c r="D19" s="343" t="s">
        <v>2525</v>
      </c>
      <c r="F19" s="347"/>
    </row>
    <row r="20" spans="1:6" ht="38.25" x14ac:dyDescent="0.2">
      <c r="A20" s="342">
        <v>44558</v>
      </c>
      <c r="B20" s="341" t="s">
        <v>287</v>
      </c>
      <c r="C20" s="342" t="s">
        <v>286</v>
      </c>
      <c r="D20" s="343" t="s">
        <v>2526</v>
      </c>
    </row>
    <row r="21" spans="1:6" ht="63.75" x14ac:dyDescent="0.2">
      <c r="A21" s="342">
        <v>44557</v>
      </c>
      <c r="B21" s="341" t="s">
        <v>282</v>
      </c>
      <c r="C21" s="342" t="s">
        <v>2527</v>
      </c>
      <c r="D21" s="343" t="s">
        <v>2528</v>
      </c>
    </row>
    <row r="22" spans="1:6" ht="409.5" x14ac:dyDescent="0.2">
      <c r="A22" s="342">
        <v>44499</v>
      </c>
      <c r="B22" s="341" t="s">
        <v>316</v>
      </c>
      <c r="C22" s="342" t="s">
        <v>315</v>
      </c>
      <c r="D22" s="343" t="s">
        <v>2358</v>
      </c>
    </row>
    <row r="23" spans="1:6" ht="178.5" x14ac:dyDescent="0.2">
      <c r="A23" s="342">
        <v>44377</v>
      </c>
      <c r="B23" s="341" t="s">
        <v>2351</v>
      </c>
      <c r="C23" s="342" t="s">
        <v>2350</v>
      </c>
      <c r="D23" s="343" t="s">
        <v>2352</v>
      </c>
    </row>
    <row r="24" spans="1:6" ht="140.25" x14ac:dyDescent="0.2">
      <c r="A24" s="342">
        <v>44347</v>
      </c>
      <c r="B24" s="341" t="s">
        <v>454</v>
      </c>
      <c r="C24" s="342" t="s">
        <v>453</v>
      </c>
      <c r="D24" s="343" t="s">
        <v>2348</v>
      </c>
    </row>
    <row r="25" spans="1:6" ht="204" x14ac:dyDescent="0.2">
      <c r="A25" s="342">
        <v>44347</v>
      </c>
      <c r="B25" s="341" t="s">
        <v>2347</v>
      </c>
      <c r="C25" s="342" t="s">
        <v>2345</v>
      </c>
      <c r="D25" s="343" t="s">
        <v>2349</v>
      </c>
    </row>
    <row r="26" spans="1:6" x14ac:dyDescent="0.2">
      <c r="A26" s="342">
        <v>44287</v>
      </c>
      <c r="D26" s="343" t="s">
        <v>2202</v>
      </c>
    </row>
    <row r="27" spans="1:6" ht="153" x14ac:dyDescent="0.2">
      <c r="A27" s="342">
        <v>44286</v>
      </c>
      <c r="B27" s="341" t="s">
        <v>340</v>
      </c>
      <c r="C27" s="342" t="s">
        <v>2152</v>
      </c>
      <c r="D27" s="343" t="s">
        <v>2201</v>
      </c>
    </row>
    <row r="28" spans="1:6" ht="38.25" x14ac:dyDescent="0.2">
      <c r="A28" s="342">
        <v>44282</v>
      </c>
      <c r="B28" s="341" t="s">
        <v>344</v>
      </c>
      <c r="C28" s="342" t="s">
        <v>343</v>
      </c>
      <c r="D28" s="343" t="s">
        <v>2194</v>
      </c>
    </row>
    <row r="29" spans="1:6" ht="25.5" x14ac:dyDescent="0.2">
      <c r="A29" s="342">
        <v>44282</v>
      </c>
      <c r="B29" s="341" t="s">
        <v>546</v>
      </c>
      <c r="C29" s="342" t="s">
        <v>545</v>
      </c>
      <c r="D29" s="343" t="s">
        <v>2195</v>
      </c>
    </row>
    <row r="30" spans="1:6" ht="25.5" x14ac:dyDescent="0.2">
      <c r="A30" s="342">
        <v>44282</v>
      </c>
      <c r="B30" s="341" t="s">
        <v>405</v>
      </c>
      <c r="C30" s="342" t="s">
        <v>404</v>
      </c>
      <c r="D30" s="343" t="s">
        <v>2195</v>
      </c>
    </row>
    <row r="31" spans="1:6" ht="25.5" x14ac:dyDescent="0.2">
      <c r="A31" s="342">
        <v>44282</v>
      </c>
      <c r="B31" s="341" t="s">
        <v>401</v>
      </c>
      <c r="C31" s="342" t="s">
        <v>400</v>
      </c>
      <c r="D31" s="343" t="s">
        <v>2196</v>
      </c>
    </row>
    <row r="32" spans="1:6" ht="25.5" x14ac:dyDescent="0.2">
      <c r="A32" s="342">
        <v>44282</v>
      </c>
      <c r="B32" s="341" t="s">
        <v>350</v>
      </c>
      <c r="C32" s="342" t="s">
        <v>349</v>
      </c>
      <c r="D32" s="343" t="s">
        <v>2197</v>
      </c>
    </row>
    <row r="33" spans="1:7" ht="25.5" x14ac:dyDescent="0.2">
      <c r="A33" s="342">
        <v>44282</v>
      </c>
      <c r="B33" s="341" t="s">
        <v>342</v>
      </c>
      <c r="C33" s="342" t="s">
        <v>341</v>
      </c>
      <c r="D33" s="343" t="s">
        <v>2197</v>
      </c>
    </row>
    <row r="34" spans="1:7" x14ac:dyDescent="0.2">
      <c r="A34" s="342">
        <v>44282</v>
      </c>
      <c r="B34" s="341" t="s">
        <v>293</v>
      </c>
      <c r="C34" s="342" t="s">
        <v>292</v>
      </c>
      <c r="D34" s="343" t="s">
        <v>2198</v>
      </c>
    </row>
    <row r="35" spans="1:7" x14ac:dyDescent="0.2">
      <c r="A35" s="342">
        <v>44282</v>
      </c>
      <c r="B35" s="341" t="s">
        <v>262</v>
      </c>
      <c r="C35" s="342" t="s">
        <v>261</v>
      </c>
      <c r="D35" s="343" t="s">
        <v>2199</v>
      </c>
    </row>
    <row r="36" spans="1:7" ht="25.5" x14ac:dyDescent="0.2">
      <c r="A36" s="342">
        <v>44282</v>
      </c>
      <c r="B36" s="341" t="s">
        <v>211</v>
      </c>
      <c r="C36" s="342" t="s">
        <v>210</v>
      </c>
      <c r="D36" s="343" t="s">
        <v>2195</v>
      </c>
    </row>
    <row r="37" spans="1:7" x14ac:dyDescent="0.2">
      <c r="A37" s="342">
        <v>44282</v>
      </c>
      <c r="B37" s="341" t="s">
        <v>205</v>
      </c>
      <c r="C37" s="342" t="s">
        <v>204</v>
      </c>
      <c r="D37" s="343" t="s">
        <v>2200</v>
      </c>
    </row>
    <row r="38" spans="1:7" ht="76.5" x14ac:dyDescent="0.2">
      <c r="A38" s="342">
        <v>44273</v>
      </c>
      <c r="B38" s="341" t="s">
        <v>2143</v>
      </c>
      <c r="D38" s="343" t="s">
        <v>2144</v>
      </c>
    </row>
    <row r="39" spans="1:7" ht="63.75" x14ac:dyDescent="0.2">
      <c r="A39" s="342">
        <v>44255</v>
      </c>
      <c r="D39" s="343" t="s">
        <v>2142</v>
      </c>
      <c r="F39" s="347"/>
    </row>
    <row r="40" spans="1:7" ht="25.5" x14ac:dyDescent="0.2">
      <c r="A40" s="342">
        <v>44244</v>
      </c>
      <c r="D40" s="343" t="s">
        <v>1994</v>
      </c>
      <c r="F40" s="347"/>
    </row>
    <row r="41" spans="1:7" ht="51" x14ac:dyDescent="0.2">
      <c r="A41" s="342">
        <v>44244</v>
      </c>
      <c r="B41" s="341" t="s">
        <v>222</v>
      </c>
      <c r="C41" s="342" t="s">
        <v>221</v>
      </c>
      <c r="D41" s="343" t="s">
        <v>1995</v>
      </c>
      <c r="F41" s="347"/>
    </row>
    <row r="42" spans="1:7" ht="369.75" x14ac:dyDescent="0.2">
      <c r="A42" s="342">
        <v>44244</v>
      </c>
      <c r="B42" s="341" t="s">
        <v>344</v>
      </c>
      <c r="C42" s="342" t="s">
        <v>343</v>
      </c>
      <c r="D42" s="343" t="s">
        <v>1996</v>
      </c>
      <c r="F42" s="347"/>
    </row>
    <row r="43" spans="1:7" ht="153" x14ac:dyDescent="0.2">
      <c r="A43" s="342">
        <v>44232</v>
      </c>
      <c r="B43" s="341" t="s">
        <v>1395</v>
      </c>
      <c r="C43" s="342" t="s">
        <v>280</v>
      </c>
      <c r="D43" s="343" t="s">
        <v>1997</v>
      </c>
      <c r="F43" s="347"/>
    </row>
    <row r="44" spans="1:7" ht="38.25" x14ac:dyDescent="0.2">
      <c r="A44" s="342">
        <v>44229</v>
      </c>
      <c r="B44" s="341" t="s">
        <v>423</v>
      </c>
      <c r="C44" s="342" t="s">
        <v>422</v>
      </c>
      <c r="D44" s="347" t="s">
        <v>1998</v>
      </c>
      <c r="F44" s="1"/>
      <c r="G44" s="1"/>
    </row>
    <row r="45" spans="1:7" ht="25.5" x14ac:dyDescent="0.2">
      <c r="A45" s="342">
        <v>44229</v>
      </c>
      <c r="B45" s="341" t="s">
        <v>405</v>
      </c>
      <c r="C45" s="342" t="s">
        <v>404</v>
      </c>
      <c r="D45" s="347" t="s">
        <v>1999</v>
      </c>
    </row>
    <row r="46" spans="1:7" x14ac:dyDescent="0.2">
      <c r="A46" s="342">
        <v>44229</v>
      </c>
      <c r="B46" s="341" t="s">
        <v>340</v>
      </c>
      <c r="C46" s="342" t="s">
        <v>339</v>
      </c>
      <c r="D46" s="339" t="s">
        <v>2000</v>
      </c>
    </row>
    <row r="47" spans="1:7" ht="25.5" x14ac:dyDescent="0.2">
      <c r="A47" s="342">
        <v>44197</v>
      </c>
      <c r="B47" s="341" t="s">
        <v>5</v>
      </c>
      <c r="D47" s="343" t="s">
        <v>2001</v>
      </c>
    </row>
    <row r="48" spans="1:7" ht="409.5" x14ac:dyDescent="0.2">
      <c r="A48" s="342">
        <v>44197</v>
      </c>
      <c r="B48" s="341" t="s">
        <v>284</v>
      </c>
      <c r="C48" s="342" t="s">
        <v>283</v>
      </c>
      <c r="D48" s="343" t="s">
        <v>2002</v>
      </c>
    </row>
    <row r="49" spans="1:4" x14ac:dyDescent="0.2">
      <c r="A49" s="342">
        <v>44180</v>
      </c>
      <c r="B49" s="341" t="s">
        <v>5</v>
      </c>
      <c r="D49" s="343" t="s">
        <v>2003</v>
      </c>
    </row>
    <row r="50" spans="1:4" ht="63.75" x14ac:dyDescent="0.2">
      <c r="A50" s="342">
        <v>44171</v>
      </c>
      <c r="B50" s="341" t="s">
        <v>460</v>
      </c>
      <c r="C50" s="342" t="s">
        <v>459</v>
      </c>
      <c r="D50" s="343" t="s">
        <v>2004</v>
      </c>
    </row>
    <row r="51" spans="1:4" ht="25.5" x14ac:dyDescent="0.2">
      <c r="A51" s="342">
        <v>44171</v>
      </c>
      <c r="B51" s="341" t="s">
        <v>452</v>
      </c>
      <c r="C51" s="342" t="s">
        <v>451</v>
      </c>
      <c r="D51" s="343" t="s">
        <v>2005</v>
      </c>
    </row>
    <row r="52" spans="1:4" ht="25.5" x14ac:dyDescent="0.2">
      <c r="A52" s="342">
        <v>44171</v>
      </c>
      <c r="B52" s="341" t="s">
        <v>469</v>
      </c>
      <c r="C52" s="342" t="s">
        <v>468</v>
      </c>
      <c r="D52" s="343" t="s">
        <v>2006</v>
      </c>
    </row>
    <row r="53" spans="1:4" ht="25.5" x14ac:dyDescent="0.2">
      <c r="A53" s="342">
        <v>44171</v>
      </c>
      <c r="B53" s="341" t="s">
        <v>449</v>
      </c>
      <c r="C53" s="342" t="s">
        <v>448</v>
      </c>
      <c r="D53" s="343" t="s">
        <v>2007</v>
      </c>
    </row>
    <row r="54" spans="1:4" ht="25.5" x14ac:dyDescent="0.2">
      <c r="A54" s="342">
        <v>44171</v>
      </c>
      <c r="B54" s="341" t="s">
        <v>462</v>
      </c>
      <c r="C54" s="342" t="s">
        <v>461</v>
      </c>
      <c r="D54" s="343" t="s">
        <v>2008</v>
      </c>
    </row>
    <row r="55" spans="1:4" ht="25.5" x14ac:dyDescent="0.2">
      <c r="A55" s="342">
        <v>44171</v>
      </c>
      <c r="B55" s="341" t="s">
        <v>457</v>
      </c>
      <c r="C55" s="342" t="s">
        <v>456</v>
      </c>
      <c r="D55" s="343" t="s">
        <v>2009</v>
      </c>
    </row>
    <row r="56" spans="1:4" ht="25.5" x14ac:dyDescent="0.2">
      <c r="A56" s="342">
        <v>44171</v>
      </c>
      <c r="B56" s="341" t="s">
        <v>454</v>
      </c>
      <c r="C56" s="342" t="s">
        <v>453</v>
      </c>
      <c r="D56" s="343" t="s">
        <v>2010</v>
      </c>
    </row>
    <row r="57" spans="1:4" ht="25.5" x14ac:dyDescent="0.2">
      <c r="A57" s="342">
        <v>44171</v>
      </c>
      <c r="B57" s="341" t="s">
        <v>465</v>
      </c>
      <c r="C57" s="342" t="s">
        <v>464</v>
      </c>
      <c r="D57" s="343" t="s">
        <v>2011</v>
      </c>
    </row>
    <row r="58" spans="1:4" ht="51" x14ac:dyDescent="0.2">
      <c r="A58" s="342">
        <v>44171</v>
      </c>
      <c r="B58" s="341" t="s">
        <v>539</v>
      </c>
      <c r="C58" s="342" t="s">
        <v>538</v>
      </c>
      <c r="D58" s="343" t="s">
        <v>2012</v>
      </c>
    </row>
    <row r="59" spans="1:4" ht="38.25" x14ac:dyDescent="0.2">
      <c r="A59" s="342">
        <v>44171</v>
      </c>
      <c r="B59" s="341" t="s">
        <v>514</v>
      </c>
      <c r="C59" s="342" t="s">
        <v>513</v>
      </c>
      <c r="D59" s="343" t="s">
        <v>2013</v>
      </c>
    </row>
    <row r="60" spans="1:4" ht="51" x14ac:dyDescent="0.2">
      <c r="A60" s="342">
        <v>44171</v>
      </c>
      <c r="B60" s="341" t="s">
        <v>498</v>
      </c>
      <c r="C60" s="342" t="s">
        <v>497</v>
      </c>
      <c r="D60" s="343" t="s">
        <v>2014</v>
      </c>
    </row>
    <row r="61" spans="1:4" ht="51" x14ac:dyDescent="0.2">
      <c r="A61" s="342">
        <v>44171</v>
      </c>
      <c r="B61" s="341" t="s">
        <v>524</v>
      </c>
      <c r="C61" s="342" t="s">
        <v>523</v>
      </c>
      <c r="D61" s="343" t="s">
        <v>2015</v>
      </c>
    </row>
    <row r="62" spans="1:4" ht="51" x14ac:dyDescent="0.2">
      <c r="A62" s="342">
        <v>44171</v>
      </c>
      <c r="B62" s="341" t="s">
        <v>517</v>
      </c>
      <c r="C62" s="342" t="s">
        <v>516</v>
      </c>
      <c r="D62" s="343" t="s">
        <v>2016</v>
      </c>
    </row>
    <row r="63" spans="1:4" ht="51" x14ac:dyDescent="0.2">
      <c r="A63" s="342">
        <v>44171</v>
      </c>
      <c r="B63" s="341" t="s">
        <v>505</v>
      </c>
      <c r="C63" s="342" t="s">
        <v>504</v>
      </c>
      <c r="D63" s="343" t="s">
        <v>2017</v>
      </c>
    </row>
    <row r="64" spans="1:4" ht="409.5" x14ac:dyDescent="0.2">
      <c r="A64" s="342">
        <v>44073</v>
      </c>
      <c r="B64" s="341" t="s">
        <v>284</v>
      </c>
      <c r="C64" s="342" t="s">
        <v>283</v>
      </c>
      <c r="D64" s="343" t="s">
        <v>2018</v>
      </c>
    </row>
    <row r="65" spans="1:6" ht="382.5" x14ac:dyDescent="0.2">
      <c r="A65" s="342">
        <v>44073</v>
      </c>
      <c r="B65" s="341" t="s">
        <v>416</v>
      </c>
      <c r="C65" s="342" t="s">
        <v>415</v>
      </c>
      <c r="D65" s="343" t="s">
        <v>2019</v>
      </c>
    </row>
    <row r="66" spans="1:6" ht="25.5" x14ac:dyDescent="0.2">
      <c r="A66" s="342">
        <v>44043</v>
      </c>
      <c r="B66" s="341" t="s">
        <v>5</v>
      </c>
      <c r="D66" s="347" t="s">
        <v>2020</v>
      </c>
      <c r="F66" s="347"/>
    </row>
    <row r="67" spans="1:6" ht="25.5" x14ac:dyDescent="0.2">
      <c r="A67" s="354">
        <v>43981</v>
      </c>
      <c r="B67" s="341" t="s">
        <v>392</v>
      </c>
      <c r="C67" s="354" t="s">
        <v>391</v>
      </c>
      <c r="D67" s="355" t="s">
        <v>2021</v>
      </c>
    </row>
    <row r="68" spans="1:6" ht="409.5" x14ac:dyDescent="0.2">
      <c r="A68" s="354">
        <v>43981</v>
      </c>
      <c r="B68" s="341" t="s">
        <v>268</v>
      </c>
      <c r="C68" s="354" t="s">
        <v>267</v>
      </c>
      <c r="D68" s="343" t="s">
        <v>2022</v>
      </c>
    </row>
    <row r="69" spans="1:6" ht="204" x14ac:dyDescent="0.2">
      <c r="A69" s="342">
        <v>43950</v>
      </c>
      <c r="B69" s="341" t="s">
        <v>352</v>
      </c>
      <c r="C69" s="342" t="s">
        <v>351</v>
      </c>
      <c r="D69" s="344" t="s">
        <v>2023</v>
      </c>
    </row>
    <row r="70" spans="1:6" ht="102" x14ac:dyDescent="0.2">
      <c r="A70" s="342">
        <v>43921</v>
      </c>
      <c r="B70" s="341" t="s">
        <v>234</v>
      </c>
      <c r="C70" s="342" t="s">
        <v>233</v>
      </c>
      <c r="D70" s="344" t="s">
        <v>2024</v>
      </c>
    </row>
    <row r="71" spans="1:6" ht="318.75" x14ac:dyDescent="0.2">
      <c r="A71" s="342">
        <v>43862</v>
      </c>
      <c r="B71" s="341" t="s">
        <v>258</v>
      </c>
      <c r="C71" s="342" t="s">
        <v>257</v>
      </c>
      <c r="D71" s="343" t="s">
        <v>2025</v>
      </c>
    </row>
    <row r="72" spans="1:6" ht="51" x14ac:dyDescent="0.2">
      <c r="A72" s="342">
        <v>43862</v>
      </c>
      <c r="B72" s="341" t="e">
        <v>#N/A</v>
      </c>
      <c r="C72" s="342" t="s">
        <v>1704</v>
      </c>
      <c r="D72" s="343" t="s">
        <v>2026</v>
      </c>
    </row>
    <row r="73" spans="1:6" ht="25.5" x14ac:dyDescent="0.2">
      <c r="A73" s="341">
        <v>43832</v>
      </c>
      <c r="B73" s="341" t="s">
        <v>5</v>
      </c>
      <c r="C73" s="341"/>
      <c r="D73" s="343" t="s">
        <v>2027</v>
      </c>
    </row>
    <row r="74" spans="1:6" ht="51" x14ac:dyDescent="0.2">
      <c r="A74" s="342">
        <v>43831</v>
      </c>
      <c r="B74" s="341" t="s">
        <v>5</v>
      </c>
      <c r="D74" s="347" t="s">
        <v>2028</v>
      </c>
    </row>
    <row r="75" spans="1:6" ht="51" x14ac:dyDescent="0.2">
      <c r="A75" s="342">
        <v>43831</v>
      </c>
      <c r="B75" s="341" t="s">
        <v>520</v>
      </c>
      <c r="C75" s="342" t="s">
        <v>519</v>
      </c>
      <c r="D75" s="347" t="s">
        <v>2029</v>
      </c>
    </row>
    <row r="76" spans="1:6" ht="51" x14ac:dyDescent="0.2">
      <c r="A76" s="342">
        <v>43831</v>
      </c>
      <c r="B76" s="341" t="s">
        <v>535</v>
      </c>
      <c r="C76" s="342" t="s">
        <v>534</v>
      </c>
      <c r="D76" s="347" t="s">
        <v>2030</v>
      </c>
    </row>
    <row r="77" spans="1:6" ht="51" x14ac:dyDescent="0.2">
      <c r="A77" s="342">
        <v>43831</v>
      </c>
      <c r="B77" s="341" t="e">
        <v>#N/A</v>
      </c>
      <c r="C77" s="342" t="s">
        <v>1711</v>
      </c>
      <c r="D77" s="347" t="s">
        <v>2031</v>
      </c>
    </row>
    <row r="78" spans="1:6" ht="38.25" x14ac:dyDescent="0.2">
      <c r="A78" s="342">
        <v>43831</v>
      </c>
      <c r="B78" s="341" t="e">
        <v>#N/A</v>
      </c>
      <c r="C78" s="342" t="s">
        <v>1643</v>
      </c>
      <c r="D78" s="347" t="s">
        <v>2032</v>
      </c>
    </row>
    <row r="79" spans="1:6" ht="127.5" x14ac:dyDescent="0.2">
      <c r="A79" s="342">
        <v>43770</v>
      </c>
      <c r="B79" s="341" t="s">
        <v>418</v>
      </c>
      <c r="C79" s="342" t="s">
        <v>417</v>
      </c>
      <c r="D79" s="347" t="s">
        <v>2033</v>
      </c>
    </row>
    <row r="80" spans="1:6" ht="127.5" x14ac:dyDescent="0.2">
      <c r="A80" s="342">
        <v>43770</v>
      </c>
      <c r="B80" s="341" t="s">
        <v>211</v>
      </c>
      <c r="C80" s="342" t="s">
        <v>210</v>
      </c>
      <c r="D80" s="347" t="s">
        <v>2034</v>
      </c>
    </row>
    <row r="81" spans="1:4" ht="280.5" x14ac:dyDescent="0.2">
      <c r="A81" s="342">
        <v>43737</v>
      </c>
      <c r="B81" s="341" t="s">
        <v>282</v>
      </c>
      <c r="C81" s="342" t="s">
        <v>281</v>
      </c>
      <c r="D81" s="343" t="s">
        <v>2035</v>
      </c>
    </row>
    <row r="82" spans="1:4" ht="127.5" x14ac:dyDescent="0.2">
      <c r="A82" s="342">
        <v>43708</v>
      </c>
      <c r="B82" s="341" t="s">
        <v>234</v>
      </c>
      <c r="C82" s="342" t="s">
        <v>233</v>
      </c>
      <c r="D82" s="347" t="s">
        <v>2036</v>
      </c>
    </row>
    <row r="83" spans="1:4" ht="178.5" x14ac:dyDescent="0.2">
      <c r="A83" s="342">
        <v>43645</v>
      </c>
      <c r="B83" s="341" t="s">
        <v>469</v>
      </c>
      <c r="C83" s="342" t="s">
        <v>468</v>
      </c>
      <c r="D83" s="343" t="s">
        <v>2037</v>
      </c>
    </row>
    <row r="84" spans="1:4" ht="114.75" x14ac:dyDescent="0.2">
      <c r="A84" s="342">
        <v>43645</v>
      </c>
      <c r="B84" s="341" t="s">
        <v>478</v>
      </c>
      <c r="C84" s="342" t="s">
        <v>477</v>
      </c>
      <c r="D84" s="343" t="s">
        <v>2038</v>
      </c>
    </row>
    <row r="85" spans="1:4" ht="38.25" x14ac:dyDescent="0.2">
      <c r="A85" s="342">
        <v>43630</v>
      </c>
      <c r="B85" s="341" t="s">
        <v>347</v>
      </c>
      <c r="C85" s="342" t="s">
        <v>346</v>
      </c>
      <c r="D85" s="347" t="s">
        <v>2039</v>
      </c>
    </row>
    <row r="86" spans="1:4" ht="165.75" x14ac:dyDescent="0.2">
      <c r="A86" s="342">
        <v>43615</v>
      </c>
      <c r="B86" s="341" t="s">
        <v>507</v>
      </c>
      <c r="C86" s="342" t="s">
        <v>506</v>
      </c>
      <c r="D86" s="347" t="s">
        <v>2040</v>
      </c>
    </row>
    <row r="87" spans="1:4" ht="204" x14ac:dyDescent="0.2">
      <c r="A87" s="342">
        <v>43525</v>
      </c>
      <c r="B87" s="341" t="s">
        <v>264</v>
      </c>
      <c r="C87" s="342" t="s">
        <v>263</v>
      </c>
      <c r="D87" s="344" t="s">
        <v>2041</v>
      </c>
    </row>
    <row r="88" spans="1:4" ht="51" x14ac:dyDescent="0.2">
      <c r="A88" s="342">
        <v>43525</v>
      </c>
      <c r="B88" s="341" t="s">
        <v>171</v>
      </c>
      <c r="C88" s="342" t="s">
        <v>170</v>
      </c>
      <c r="D88" s="347" t="s">
        <v>2042</v>
      </c>
    </row>
    <row r="89" spans="1:4" ht="409.5" x14ac:dyDescent="0.2">
      <c r="A89" s="342">
        <v>43496</v>
      </c>
      <c r="B89" s="341" t="e">
        <v>#N/A</v>
      </c>
      <c r="C89" s="342" t="s">
        <v>2043</v>
      </c>
      <c r="D89" s="343" t="s">
        <v>2044</v>
      </c>
    </row>
    <row r="90" spans="1:4" ht="25.5" x14ac:dyDescent="0.2">
      <c r="A90" s="341">
        <v>43468</v>
      </c>
      <c r="B90" s="341" t="s">
        <v>5</v>
      </c>
      <c r="C90" s="341"/>
      <c r="D90" s="343" t="s">
        <v>2045</v>
      </c>
    </row>
    <row r="91" spans="1:4" ht="38.25" x14ac:dyDescent="0.2">
      <c r="A91" s="342">
        <v>43467</v>
      </c>
      <c r="B91" s="341" t="e">
        <v>#N/A</v>
      </c>
      <c r="C91" s="342" t="s">
        <v>1694</v>
      </c>
      <c r="D91" s="347" t="s">
        <v>2046</v>
      </c>
    </row>
    <row r="92" spans="1:4" ht="38.25" x14ac:dyDescent="0.2">
      <c r="A92" s="342">
        <v>43467</v>
      </c>
      <c r="B92" s="341" t="e">
        <v>#N/A</v>
      </c>
      <c r="C92" s="342" t="s">
        <v>1662</v>
      </c>
      <c r="D92" s="343" t="s">
        <v>2047</v>
      </c>
    </row>
    <row r="93" spans="1:4" ht="38.25" x14ac:dyDescent="0.2">
      <c r="A93" s="342">
        <v>43467</v>
      </c>
      <c r="B93" s="341" t="s">
        <v>500</v>
      </c>
      <c r="C93" s="342" t="s">
        <v>499</v>
      </c>
      <c r="D93" s="343" t="s">
        <v>2048</v>
      </c>
    </row>
    <row r="94" spans="1:4" ht="38.25" x14ac:dyDescent="0.2">
      <c r="A94" s="342">
        <v>43459</v>
      </c>
      <c r="B94" s="341" t="e">
        <v>#N/A</v>
      </c>
      <c r="C94" s="342" t="s">
        <v>1704</v>
      </c>
      <c r="D94" s="347" t="s">
        <v>2049</v>
      </c>
    </row>
    <row r="95" spans="1:4" ht="267.75" x14ac:dyDescent="0.2">
      <c r="A95" s="342">
        <v>43401</v>
      </c>
      <c r="B95" s="341" t="s">
        <v>228</v>
      </c>
      <c r="C95" s="342" t="s">
        <v>227</v>
      </c>
      <c r="D95" s="347" t="s">
        <v>2050</v>
      </c>
    </row>
    <row r="96" spans="1:4" ht="306" x14ac:dyDescent="0.2">
      <c r="A96" s="342">
        <v>43401</v>
      </c>
      <c r="B96" s="341" t="s">
        <v>344</v>
      </c>
      <c r="C96" s="342" t="s">
        <v>343</v>
      </c>
      <c r="D96" s="343" t="s">
        <v>2051</v>
      </c>
    </row>
    <row r="97" spans="1:5" ht="38.25" x14ac:dyDescent="0.2">
      <c r="A97" s="342">
        <v>43401</v>
      </c>
      <c r="B97" s="341" t="s">
        <v>344</v>
      </c>
      <c r="C97" s="342" t="s">
        <v>343</v>
      </c>
      <c r="D97" s="347" t="s">
        <v>2052</v>
      </c>
    </row>
    <row r="98" spans="1:5" ht="51" x14ac:dyDescent="0.2">
      <c r="A98" s="342">
        <v>43342</v>
      </c>
      <c r="B98" s="341" t="s">
        <v>5</v>
      </c>
      <c r="D98" s="343" t="s">
        <v>2053</v>
      </c>
      <c r="E98" s="103"/>
    </row>
    <row r="99" spans="1:5" ht="178.5" x14ac:dyDescent="0.2">
      <c r="A99" s="342">
        <v>43272</v>
      </c>
      <c r="B99" s="341" t="s">
        <v>313</v>
      </c>
      <c r="C99" s="342" t="s">
        <v>312</v>
      </c>
      <c r="D99" s="344" t="s">
        <v>2054</v>
      </c>
    </row>
    <row r="100" spans="1:5" ht="153" x14ac:dyDescent="0.2">
      <c r="A100" s="342">
        <v>43251</v>
      </c>
      <c r="B100" s="341" t="e">
        <v>#N/A</v>
      </c>
      <c r="C100" s="342" t="s">
        <v>1869</v>
      </c>
      <c r="D100" s="347" t="s">
        <v>1805</v>
      </c>
    </row>
    <row r="101" spans="1:5" ht="25.5" x14ac:dyDescent="0.2">
      <c r="A101" s="342">
        <v>43230</v>
      </c>
      <c r="B101" s="341" t="e">
        <v>#N/A</v>
      </c>
      <c r="C101" s="342" t="s">
        <v>2055</v>
      </c>
      <c r="D101" s="347" t="s">
        <v>2056</v>
      </c>
    </row>
    <row r="102" spans="1:5" ht="178.5" x14ac:dyDescent="0.2">
      <c r="A102" s="342">
        <v>43190</v>
      </c>
      <c r="B102" s="341" t="s">
        <v>334</v>
      </c>
      <c r="C102" s="342" t="s">
        <v>333</v>
      </c>
      <c r="D102" s="348" t="s">
        <v>2057</v>
      </c>
    </row>
    <row r="103" spans="1:5" ht="114.75" x14ac:dyDescent="0.2">
      <c r="A103" s="342">
        <v>43160</v>
      </c>
      <c r="B103" s="341" t="s">
        <v>5</v>
      </c>
      <c r="D103" s="343" t="s">
        <v>2058</v>
      </c>
    </row>
    <row r="104" spans="1:5" ht="25.5" x14ac:dyDescent="0.2">
      <c r="A104" s="342">
        <v>43101</v>
      </c>
      <c r="B104" s="341" t="s">
        <v>5</v>
      </c>
      <c r="D104" s="347" t="s">
        <v>2059</v>
      </c>
    </row>
    <row r="105" spans="1:5" ht="165.75" x14ac:dyDescent="0.2">
      <c r="A105" s="340">
        <v>43069</v>
      </c>
      <c r="B105" s="341" t="s">
        <v>438</v>
      </c>
      <c r="C105" s="342" t="s">
        <v>437</v>
      </c>
      <c r="D105" s="343" t="s">
        <v>2060</v>
      </c>
    </row>
    <row r="106" spans="1:5" ht="25.5" x14ac:dyDescent="0.2">
      <c r="A106" s="342">
        <v>43051</v>
      </c>
      <c r="B106" s="341" t="s">
        <v>5</v>
      </c>
      <c r="D106" s="343" t="s">
        <v>2061</v>
      </c>
    </row>
    <row r="107" spans="1:5" x14ac:dyDescent="0.2">
      <c r="A107" s="342">
        <v>43049</v>
      </c>
      <c r="B107" s="341" t="s">
        <v>5</v>
      </c>
      <c r="D107" s="339" t="s">
        <v>2062</v>
      </c>
    </row>
    <row r="108" spans="1:5" ht="25.5" x14ac:dyDescent="0.2">
      <c r="A108" s="342">
        <v>43044</v>
      </c>
      <c r="B108" s="341" t="s">
        <v>5</v>
      </c>
      <c r="D108" s="343" t="s">
        <v>2063</v>
      </c>
    </row>
    <row r="109" spans="1:5" ht="38.25" x14ac:dyDescent="0.2">
      <c r="A109" s="342">
        <v>43043</v>
      </c>
      <c r="B109" s="341" t="e">
        <v>#N/A</v>
      </c>
      <c r="C109" s="342" t="s">
        <v>1887</v>
      </c>
      <c r="D109" s="347" t="s">
        <v>2064</v>
      </c>
    </row>
    <row r="110" spans="1:5" ht="38.25" x14ac:dyDescent="0.2">
      <c r="A110" s="342">
        <v>43043</v>
      </c>
      <c r="B110" s="341" t="e">
        <v>#N/A</v>
      </c>
      <c r="C110" s="342" t="s">
        <v>2065</v>
      </c>
      <c r="D110" s="347" t="s">
        <v>2066</v>
      </c>
      <c r="E110" s="1"/>
    </row>
    <row r="111" spans="1:5" ht="408" x14ac:dyDescent="0.2">
      <c r="A111" s="342">
        <v>42917</v>
      </c>
      <c r="B111" s="341" t="s">
        <v>215</v>
      </c>
      <c r="C111" s="342" t="s">
        <v>214</v>
      </c>
      <c r="D111" s="347" t="s">
        <v>2067</v>
      </c>
    </row>
    <row r="112" spans="1:5" ht="76.5" x14ac:dyDescent="0.2">
      <c r="A112" s="342">
        <v>42883</v>
      </c>
      <c r="B112" s="341" t="s">
        <v>390</v>
      </c>
      <c r="C112" s="342" t="s">
        <v>389</v>
      </c>
      <c r="D112" s="343" t="s">
        <v>2068</v>
      </c>
    </row>
    <row r="113" spans="1:5" ht="25.5" x14ac:dyDescent="0.2">
      <c r="A113" s="342">
        <v>42855</v>
      </c>
      <c r="B113" s="341" t="e">
        <v>#N/A</v>
      </c>
      <c r="C113" s="342" t="s">
        <v>2069</v>
      </c>
      <c r="D113" s="343" t="s">
        <v>2070</v>
      </c>
    </row>
    <row r="114" spans="1:5" ht="216.75" x14ac:dyDescent="0.2">
      <c r="A114" s="342">
        <v>42785</v>
      </c>
      <c r="B114" s="341" t="s">
        <v>344</v>
      </c>
      <c r="C114" s="342" t="s">
        <v>343</v>
      </c>
      <c r="D114" s="343" t="s">
        <v>2071</v>
      </c>
    </row>
    <row r="115" spans="1:5" ht="165.75" x14ac:dyDescent="0.2">
      <c r="A115" s="342">
        <v>42766</v>
      </c>
      <c r="B115" s="341" t="s">
        <v>390</v>
      </c>
      <c r="C115" s="342" t="s">
        <v>389</v>
      </c>
      <c r="D115" s="347" t="s">
        <v>2072</v>
      </c>
    </row>
    <row r="116" spans="1:5" x14ac:dyDescent="0.2">
      <c r="A116" s="342">
        <v>42745</v>
      </c>
      <c r="B116" s="341" t="s">
        <v>5</v>
      </c>
      <c r="D116" s="347" t="s">
        <v>2073</v>
      </c>
      <c r="E116" s="8"/>
    </row>
    <row r="117" spans="1:5" ht="63.75" x14ac:dyDescent="0.2">
      <c r="A117" s="342">
        <v>42736</v>
      </c>
      <c r="B117" s="341" t="s">
        <v>5</v>
      </c>
      <c r="D117" s="347" t="s">
        <v>2074</v>
      </c>
    </row>
    <row r="118" spans="1:5" ht="63.75" x14ac:dyDescent="0.2">
      <c r="A118" s="342">
        <v>42736</v>
      </c>
      <c r="B118" s="341" t="s">
        <v>5</v>
      </c>
      <c r="D118" s="347" t="s">
        <v>2075</v>
      </c>
    </row>
    <row r="119" spans="1:5" x14ac:dyDescent="0.2">
      <c r="A119" s="342">
        <v>42736</v>
      </c>
      <c r="B119" s="341" t="s">
        <v>5</v>
      </c>
      <c r="D119" s="339" t="s">
        <v>2076</v>
      </c>
    </row>
    <row r="120" spans="1:5" ht="25.5" x14ac:dyDescent="0.2">
      <c r="A120" s="342">
        <v>42735</v>
      </c>
      <c r="B120" s="341" t="e">
        <v>#N/A</v>
      </c>
      <c r="C120" s="342" t="s">
        <v>1680</v>
      </c>
      <c r="D120" s="347" t="s">
        <v>2077</v>
      </c>
    </row>
    <row r="121" spans="1:5" ht="76.5" x14ac:dyDescent="0.2">
      <c r="A121" s="342">
        <v>42735</v>
      </c>
      <c r="B121" s="341" t="s">
        <v>5</v>
      </c>
      <c r="D121" s="347" t="s">
        <v>2078</v>
      </c>
    </row>
    <row r="122" spans="1:5" ht="25.5" x14ac:dyDescent="0.2">
      <c r="A122" s="342">
        <v>42735</v>
      </c>
      <c r="B122" s="341" t="s">
        <v>5</v>
      </c>
      <c r="D122" s="347" t="s">
        <v>2079</v>
      </c>
    </row>
    <row r="123" spans="1:5" ht="89.25" x14ac:dyDescent="0.2">
      <c r="A123" s="342">
        <v>42734</v>
      </c>
      <c r="B123" s="341" t="s">
        <v>5</v>
      </c>
      <c r="D123" s="347" t="s">
        <v>2080</v>
      </c>
    </row>
    <row r="124" spans="1:5" ht="114.75" x14ac:dyDescent="0.2">
      <c r="A124" s="342">
        <v>42704</v>
      </c>
      <c r="B124" s="341" t="s">
        <v>264</v>
      </c>
      <c r="C124" s="342" t="s">
        <v>263</v>
      </c>
      <c r="D124" s="347" t="s">
        <v>2081</v>
      </c>
    </row>
    <row r="125" spans="1:5" ht="25.5" x14ac:dyDescent="0.2">
      <c r="A125" s="342">
        <v>42704</v>
      </c>
      <c r="B125" s="341" t="s">
        <v>5</v>
      </c>
      <c r="D125" s="347" t="s">
        <v>2082</v>
      </c>
    </row>
    <row r="126" spans="1:5" ht="191.25" x14ac:dyDescent="0.2">
      <c r="A126" s="342">
        <v>42696</v>
      </c>
      <c r="B126" s="341" t="s">
        <v>268</v>
      </c>
      <c r="C126" s="342" t="s">
        <v>267</v>
      </c>
      <c r="D126" s="347" t="s">
        <v>2083</v>
      </c>
    </row>
    <row r="127" spans="1:5" ht="408" x14ac:dyDescent="0.2">
      <c r="A127" s="342">
        <v>42674</v>
      </c>
      <c r="B127" s="341" t="s">
        <v>251</v>
      </c>
      <c r="C127" s="342" t="s">
        <v>250</v>
      </c>
      <c r="D127" s="347" t="s">
        <v>2084</v>
      </c>
    </row>
    <row r="128" spans="1:5" ht="102" x14ac:dyDescent="0.2">
      <c r="A128" s="342">
        <v>42625</v>
      </c>
      <c r="B128" s="341" t="s">
        <v>211</v>
      </c>
      <c r="C128" s="342" t="s">
        <v>210</v>
      </c>
      <c r="D128" s="347" t="s">
        <v>2085</v>
      </c>
    </row>
    <row r="129" spans="1:5" ht="25.5" x14ac:dyDescent="0.2">
      <c r="A129" s="342">
        <v>42526</v>
      </c>
      <c r="B129" s="341" t="e">
        <v>#N/A</v>
      </c>
      <c r="C129" s="342" t="s">
        <v>1963</v>
      </c>
      <c r="D129" s="347" t="s">
        <v>2086</v>
      </c>
    </row>
    <row r="130" spans="1:5" x14ac:dyDescent="0.2">
      <c r="A130" s="342">
        <v>42521</v>
      </c>
      <c r="B130" s="341" t="e">
        <v>#N/A</v>
      </c>
      <c r="C130" s="342" t="s">
        <v>1692</v>
      </c>
      <c r="D130" s="347" t="s">
        <v>2087</v>
      </c>
    </row>
    <row r="131" spans="1:5" ht="25.5" x14ac:dyDescent="0.2">
      <c r="A131" s="342">
        <v>42489</v>
      </c>
      <c r="B131" s="341" t="s">
        <v>5</v>
      </c>
      <c r="D131" s="347" t="s">
        <v>2088</v>
      </c>
    </row>
    <row r="132" spans="1:5" x14ac:dyDescent="0.2">
      <c r="A132" s="342">
        <v>42489</v>
      </c>
      <c r="B132" s="341" t="s">
        <v>5</v>
      </c>
      <c r="D132" s="347" t="s">
        <v>2089</v>
      </c>
    </row>
    <row r="133" spans="1:5" ht="153" x14ac:dyDescent="0.2">
      <c r="A133" s="342">
        <v>42462</v>
      </c>
      <c r="B133" s="341" t="s">
        <v>5</v>
      </c>
      <c r="D133" s="347" t="s">
        <v>2090</v>
      </c>
    </row>
    <row r="134" spans="1:5" ht="38.25" x14ac:dyDescent="0.2">
      <c r="A134" s="342">
        <v>42401</v>
      </c>
      <c r="B134" s="341" t="s">
        <v>5</v>
      </c>
      <c r="D134" s="343" t="s">
        <v>2091</v>
      </c>
    </row>
    <row r="135" spans="1:5" x14ac:dyDescent="0.2">
      <c r="A135" s="342">
        <v>42401</v>
      </c>
      <c r="B135" s="341" t="s">
        <v>5</v>
      </c>
      <c r="D135" s="8" t="s">
        <v>2092</v>
      </c>
    </row>
    <row r="136" spans="1:5" ht="25.5" x14ac:dyDescent="0.2">
      <c r="A136" s="342">
        <v>42370</v>
      </c>
      <c r="B136" s="341" t="s">
        <v>5</v>
      </c>
      <c r="D136" s="347" t="s">
        <v>2093</v>
      </c>
    </row>
    <row r="137" spans="1:5" x14ac:dyDescent="0.2">
      <c r="A137" s="342">
        <v>42370</v>
      </c>
      <c r="B137" s="341" t="s">
        <v>5</v>
      </c>
      <c r="D137" s="339" t="s">
        <v>2094</v>
      </c>
    </row>
    <row r="138" spans="1:5" ht="382.5" x14ac:dyDescent="0.2">
      <c r="A138" s="342">
        <v>42370</v>
      </c>
      <c r="B138" s="341" t="s">
        <v>5</v>
      </c>
      <c r="D138" s="344" t="s">
        <v>2095</v>
      </c>
    </row>
    <row r="139" spans="1:5" ht="25.5" x14ac:dyDescent="0.2">
      <c r="A139" s="342">
        <v>42276</v>
      </c>
      <c r="B139" s="341" t="s">
        <v>5</v>
      </c>
      <c r="D139" s="347" t="s">
        <v>2096</v>
      </c>
    </row>
    <row r="140" spans="1:5" ht="192" x14ac:dyDescent="0.2">
      <c r="A140" s="342">
        <v>42153</v>
      </c>
      <c r="B140" s="341" t="s">
        <v>5</v>
      </c>
      <c r="D140" s="346" t="s">
        <v>2097</v>
      </c>
    </row>
    <row r="141" spans="1:5" ht="24" x14ac:dyDescent="0.2">
      <c r="A141" s="342">
        <v>42145</v>
      </c>
      <c r="B141" s="341" t="s">
        <v>5</v>
      </c>
      <c r="D141" s="346" t="s">
        <v>2098</v>
      </c>
    </row>
    <row r="142" spans="1:5" ht="72" x14ac:dyDescent="0.2">
      <c r="A142" s="342">
        <v>42139</v>
      </c>
      <c r="B142" s="341" t="s">
        <v>5</v>
      </c>
      <c r="D142" s="346" t="s">
        <v>2099</v>
      </c>
      <c r="E142" s="1"/>
    </row>
    <row r="143" spans="1:5" ht="132" x14ac:dyDescent="0.2">
      <c r="A143" s="342">
        <v>42124</v>
      </c>
      <c r="B143" s="341" t="s">
        <v>5</v>
      </c>
      <c r="D143" s="346" t="s">
        <v>2100</v>
      </c>
    </row>
    <row r="144" spans="1:5" ht="267.75" x14ac:dyDescent="0.2">
      <c r="A144" s="342">
        <v>42094</v>
      </c>
      <c r="B144" s="341" t="s">
        <v>5</v>
      </c>
      <c r="D144" s="347" t="s">
        <v>2101</v>
      </c>
    </row>
    <row r="145" spans="1:5" ht="25.5" x14ac:dyDescent="0.2">
      <c r="A145" s="342">
        <v>42083</v>
      </c>
      <c r="B145" s="341" t="s">
        <v>5</v>
      </c>
      <c r="D145" s="347" t="s">
        <v>2102</v>
      </c>
    </row>
    <row r="146" spans="1:5" ht="191.25" x14ac:dyDescent="0.2">
      <c r="A146" s="342">
        <v>42073</v>
      </c>
      <c r="B146" s="341" t="s">
        <v>5</v>
      </c>
      <c r="D146" s="347" t="s">
        <v>2103</v>
      </c>
    </row>
    <row r="147" spans="1:5" ht="38.25" x14ac:dyDescent="0.2">
      <c r="A147" s="342">
        <v>42042</v>
      </c>
      <c r="B147" s="341" t="s">
        <v>5</v>
      </c>
      <c r="D147" s="347" t="s">
        <v>2104</v>
      </c>
    </row>
    <row r="148" spans="1:5" ht="255" x14ac:dyDescent="0.2">
      <c r="A148" s="342">
        <v>42036</v>
      </c>
      <c r="B148" s="341" t="s">
        <v>5</v>
      </c>
      <c r="D148" s="347" t="s">
        <v>2105</v>
      </c>
    </row>
    <row r="149" spans="1:5" ht="63.75" x14ac:dyDescent="0.2">
      <c r="A149" s="342">
        <v>42035</v>
      </c>
      <c r="B149" s="341" t="s">
        <v>5</v>
      </c>
      <c r="D149" s="347" t="s">
        <v>2106</v>
      </c>
    </row>
    <row r="150" spans="1:5" ht="51" x14ac:dyDescent="0.2">
      <c r="A150" s="342">
        <v>42035</v>
      </c>
      <c r="B150" s="341" t="s">
        <v>5</v>
      </c>
      <c r="D150" s="347" t="s">
        <v>2107</v>
      </c>
    </row>
    <row r="151" spans="1:5" ht="63.75" x14ac:dyDescent="0.2">
      <c r="A151" s="342">
        <v>42035</v>
      </c>
      <c r="B151" s="341" t="s">
        <v>5</v>
      </c>
      <c r="D151" s="347" t="s">
        <v>2108</v>
      </c>
    </row>
    <row r="152" spans="1:5" ht="38.25" x14ac:dyDescent="0.2">
      <c r="A152" s="342">
        <v>42035</v>
      </c>
      <c r="B152" s="341" t="s">
        <v>5</v>
      </c>
      <c r="D152" s="347" t="s">
        <v>2109</v>
      </c>
    </row>
    <row r="153" spans="1:5" ht="38.25" x14ac:dyDescent="0.2">
      <c r="A153" s="342">
        <v>41958</v>
      </c>
      <c r="B153" s="341" t="s">
        <v>5</v>
      </c>
      <c r="D153" s="347" t="s">
        <v>2110</v>
      </c>
    </row>
    <row r="154" spans="1:5" ht="140.25" x14ac:dyDescent="0.2">
      <c r="A154" s="342">
        <v>41912</v>
      </c>
      <c r="B154" s="341" t="s">
        <v>5</v>
      </c>
      <c r="D154" s="347" t="s">
        <v>2111</v>
      </c>
      <c r="E154" s="356"/>
    </row>
    <row r="155" spans="1:5" ht="25.5" x14ac:dyDescent="0.2">
      <c r="A155" s="342">
        <v>41890</v>
      </c>
      <c r="B155" s="341" t="s">
        <v>5</v>
      </c>
      <c r="D155" s="347" t="s">
        <v>2112</v>
      </c>
    </row>
    <row r="156" spans="1:5" ht="306" x14ac:dyDescent="0.2">
      <c r="A156" s="342">
        <v>41883</v>
      </c>
      <c r="B156" s="341" t="s">
        <v>5</v>
      </c>
      <c r="D156" s="347" t="s">
        <v>2113</v>
      </c>
    </row>
    <row r="157" spans="1:5" ht="140.25" x14ac:dyDescent="0.2">
      <c r="A157" s="342">
        <v>41854</v>
      </c>
      <c r="B157" s="341" t="s">
        <v>5</v>
      </c>
      <c r="D157" s="347" t="s">
        <v>2114</v>
      </c>
    </row>
    <row r="158" spans="1:5" ht="89.25" x14ac:dyDescent="0.2">
      <c r="A158" s="342">
        <v>41854</v>
      </c>
      <c r="B158" s="341" t="s">
        <v>5</v>
      </c>
      <c r="D158" s="347" t="s">
        <v>2115</v>
      </c>
    </row>
    <row r="159" spans="1:5" ht="25.5" x14ac:dyDescent="0.2">
      <c r="A159" s="342">
        <v>41785</v>
      </c>
      <c r="B159" s="341" t="s">
        <v>5</v>
      </c>
      <c r="D159" s="347" t="s">
        <v>2116</v>
      </c>
    </row>
    <row r="160" spans="1:5" ht="242.25" x14ac:dyDescent="0.2">
      <c r="A160" s="342">
        <v>41785</v>
      </c>
      <c r="B160" s="341" t="s">
        <v>5</v>
      </c>
      <c r="D160" s="347" t="s">
        <v>2117</v>
      </c>
    </row>
    <row r="161" spans="1:4" ht="127.5" x14ac:dyDescent="0.2">
      <c r="A161" s="342">
        <v>41785</v>
      </c>
      <c r="B161" s="341" t="s">
        <v>5</v>
      </c>
      <c r="D161" s="347" t="s">
        <v>2118</v>
      </c>
    </row>
    <row r="162" spans="1:4" x14ac:dyDescent="0.2">
      <c r="A162" s="342">
        <v>41785</v>
      </c>
      <c r="B162" s="341" t="s">
        <v>5</v>
      </c>
      <c r="D162" s="347" t="s">
        <v>2119</v>
      </c>
    </row>
    <row r="163" spans="1:4" ht="25.5" x14ac:dyDescent="0.2">
      <c r="A163" s="342">
        <v>41699</v>
      </c>
      <c r="B163" s="341" t="s">
        <v>5</v>
      </c>
      <c r="D163" s="347" t="s">
        <v>2120</v>
      </c>
    </row>
    <row r="164" spans="1:4" ht="63.75" x14ac:dyDescent="0.2">
      <c r="A164" s="342">
        <v>41699</v>
      </c>
      <c r="B164" s="341" t="s">
        <v>5</v>
      </c>
      <c r="D164" s="347" t="s">
        <v>2121</v>
      </c>
    </row>
    <row r="165" spans="1:4" ht="38.25" x14ac:dyDescent="0.2">
      <c r="A165" s="342">
        <v>41672</v>
      </c>
      <c r="B165" s="341" t="s">
        <v>5</v>
      </c>
      <c r="D165" s="347" t="s">
        <v>2122</v>
      </c>
    </row>
    <row r="166" spans="1:4" ht="25.5" x14ac:dyDescent="0.2">
      <c r="A166" s="342">
        <v>41640</v>
      </c>
      <c r="B166" s="341" t="s">
        <v>5</v>
      </c>
      <c r="D166" s="347" t="s">
        <v>2123</v>
      </c>
    </row>
    <row r="167" spans="1:4" ht="25.5" x14ac:dyDescent="0.2">
      <c r="A167" s="342">
        <v>41640</v>
      </c>
      <c r="B167" s="341" t="s">
        <v>5</v>
      </c>
      <c r="D167" s="347" t="s">
        <v>2124</v>
      </c>
    </row>
    <row r="168" spans="1:4" x14ac:dyDescent="0.2">
      <c r="A168" s="342">
        <v>41640</v>
      </c>
      <c r="B168" s="341" t="s">
        <v>5</v>
      </c>
      <c r="D168" s="347" t="s">
        <v>2125</v>
      </c>
    </row>
    <row r="169" spans="1:4" x14ac:dyDescent="0.2">
      <c r="A169" s="342">
        <v>41640</v>
      </c>
      <c r="B169" s="341" t="s">
        <v>5</v>
      </c>
      <c r="D169" s="347" t="s">
        <v>2126</v>
      </c>
    </row>
    <row r="170" spans="1:4" ht="51" x14ac:dyDescent="0.2">
      <c r="A170" s="342">
        <v>41609</v>
      </c>
      <c r="B170" s="341" t="s">
        <v>5</v>
      </c>
      <c r="D170" s="347" t="s">
        <v>2127</v>
      </c>
    </row>
    <row r="171" spans="1:4" ht="25.5" x14ac:dyDescent="0.2">
      <c r="A171" s="342">
        <v>41609</v>
      </c>
      <c r="B171" s="341" t="s">
        <v>5</v>
      </c>
      <c r="D171" s="347" t="s">
        <v>2128</v>
      </c>
    </row>
    <row r="172" spans="1:4" ht="38.25" x14ac:dyDescent="0.2">
      <c r="A172" s="342">
        <v>41462</v>
      </c>
      <c r="B172" s="341" t="s">
        <v>5</v>
      </c>
      <c r="D172" s="347" t="s">
        <v>2129</v>
      </c>
    </row>
    <row r="173" spans="1:4" ht="38.25" x14ac:dyDescent="0.2">
      <c r="A173" s="342">
        <v>41454</v>
      </c>
      <c r="B173" s="341" t="s">
        <v>5</v>
      </c>
      <c r="D173" s="347" t="s">
        <v>2130</v>
      </c>
    </row>
    <row r="174" spans="1:4" x14ac:dyDescent="0.2">
      <c r="A174" s="342">
        <v>41443</v>
      </c>
      <c r="B174" s="341" t="s">
        <v>5</v>
      </c>
      <c r="D174" s="339" t="s">
        <v>2131</v>
      </c>
    </row>
    <row r="175" spans="1:4" x14ac:dyDescent="0.2">
      <c r="A175" s="342">
        <v>41443</v>
      </c>
      <c r="B175" s="341" t="s">
        <v>5</v>
      </c>
      <c r="D175" s="339" t="s">
        <v>2132</v>
      </c>
    </row>
    <row r="176" spans="1:4" ht="76.5" x14ac:dyDescent="0.2">
      <c r="A176" s="357">
        <v>41425</v>
      </c>
      <c r="B176" s="341" t="s">
        <v>5</v>
      </c>
      <c r="C176" s="357"/>
      <c r="D176" s="347" t="s">
        <v>2133</v>
      </c>
    </row>
    <row r="177" spans="1:4" ht="38.25" x14ac:dyDescent="0.2">
      <c r="A177" s="342">
        <v>41425</v>
      </c>
      <c r="B177" s="341" t="s">
        <v>5</v>
      </c>
      <c r="D177" s="347" t="s">
        <v>2134</v>
      </c>
    </row>
    <row r="178" spans="1:4" ht="63.75" x14ac:dyDescent="0.2">
      <c r="A178" s="342">
        <v>41425</v>
      </c>
      <c r="B178" s="341" t="s">
        <v>5</v>
      </c>
      <c r="D178" s="347" t="s">
        <v>2135</v>
      </c>
    </row>
    <row r="179" spans="1:4" ht="102" x14ac:dyDescent="0.2">
      <c r="A179" s="342">
        <v>41411</v>
      </c>
      <c r="B179" s="341" t="s">
        <v>5</v>
      </c>
      <c r="D179" s="347" t="s">
        <v>2136</v>
      </c>
    </row>
    <row r="180" spans="1:4" ht="51" x14ac:dyDescent="0.2">
      <c r="A180" s="342">
        <v>41411</v>
      </c>
      <c r="B180" s="341" t="s">
        <v>5</v>
      </c>
      <c r="D180" s="347" t="s">
        <v>2137</v>
      </c>
    </row>
    <row r="181" spans="1:4" x14ac:dyDescent="0.2">
      <c r="A181" s="342">
        <v>41389</v>
      </c>
      <c r="B181" s="341" t="s">
        <v>5</v>
      </c>
      <c r="D181" s="339" t="s">
        <v>2138</v>
      </c>
    </row>
    <row r="182" spans="1:4" x14ac:dyDescent="0.2">
      <c r="A182" s="342">
        <v>41337</v>
      </c>
      <c r="B182" s="341" t="s">
        <v>5</v>
      </c>
      <c r="D182" s="339" t="s">
        <v>2139</v>
      </c>
    </row>
    <row r="183" spans="1:4" x14ac:dyDescent="0.2">
      <c r="A183" s="342">
        <v>41334</v>
      </c>
      <c r="B183" s="341" t="s">
        <v>5</v>
      </c>
      <c r="D183" s="339" t="s">
        <v>2140</v>
      </c>
    </row>
    <row r="184" spans="1:4" x14ac:dyDescent="0.2">
      <c r="A184" s="342">
        <v>41333</v>
      </c>
      <c r="B184" s="341" t="s">
        <v>5</v>
      </c>
      <c r="D184" s="339" t="s">
        <v>2141</v>
      </c>
    </row>
    <row r="185" spans="1:4" x14ac:dyDescent="0.2">
      <c r="D185" s="347"/>
    </row>
    <row r="186" spans="1:4" x14ac:dyDescent="0.2">
      <c r="D186" s="347"/>
    </row>
  </sheetData>
  <autoFilter ref="A1:D184" xr:uid="{724A8D33-02BB-4A6B-91AB-F76FA40B8951}"/>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076C5-4594-477F-A803-4B902C083892}">
  <dimension ref="A1:H127"/>
  <sheetViews>
    <sheetView workbookViewId="0">
      <selection sqref="A1:C127"/>
    </sheetView>
  </sheetViews>
  <sheetFormatPr defaultRowHeight="15" x14ac:dyDescent="0.25"/>
  <cols>
    <col min="1" max="1" width="56.28515625" bestFit="1" customWidth="1"/>
  </cols>
  <sheetData>
    <row r="1" spans="1:8" x14ac:dyDescent="0.25">
      <c r="A1" t="s">
        <v>498</v>
      </c>
      <c r="B1" t="s">
        <v>497</v>
      </c>
      <c r="C1" t="s">
        <v>2203</v>
      </c>
      <c r="E1" s="1"/>
      <c r="F1" s="1"/>
      <c r="G1" s="1"/>
      <c r="H1" s="1"/>
    </row>
    <row r="2" spans="1:8" x14ac:dyDescent="0.25">
      <c r="A2" t="s">
        <v>2656</v>
      </c>
      <c r="B2" t="s">
        <v>2655</v>
      </c>
      <c r="C2" t="s">
        <v>2821</v>
      </c>
      <c r="E2" s="1"/>
      <c r="F2" s="1"/>
      <c r="G2" s="1"/>
      <c r="H2" s="1"/>
    </row>
    <row r="3" spans="1:8" x14ac:dyDescent="0.25">
      <c r="A3" t="s">
        <v>486</v>
      </c>
      <c r="B3" t="s">
        <v>485</v>
      </c>
      <c r="C3" t="s">
        <v>2204</v>
      </c>
      <c r="E3" s="2"/>
      <c r="F3" s="1"/>
      <c r="G3" s="2"/>
      <c r="H3" s="2"/>
    </row>
    <row r="4" spans="1:8" x14ac:dyDescent="0.25">
      <c r="A4" t="s">
        <v>449</v>
      </c>
      <c r="B4" t="s">
        <v>448</v>
      </c>
      <c r="C4" t="s">
        <v>2205</v>
      </c>
      <c r="E4" s="1"/>
      <c r="F4" s="1"/>
      <c r="G4" s="1"/>
      <c r="H4" s="1"/>
    </row>
    <row r="5" spans="1:8" x14ac:dyDescent="0.25">
      <c r="A5" t="s">
        <v>500</v>
      </c>
      <c r="B5" t="s">
        <v>499</v>
      </c>
      <c r="C5" t="s">
        <v>2206</v>
      </c>
      <c r="E5" s="1"/>
      <c r="F5" s="1"/>
      <c r="G5" s="1"/>
      <c r="H5" s="1"/>
    </row>
    <row r="6" spans="1:8" x14ac:dyDescent="0.25">
      <c r="A6" t="s">
        <v>471</v>
      </c>
      <c r="B6" t="s">
        <v>470</v>
      </c>
      <c r="C6" t="s">
        <v>2207</v>
      </c>
      <c r="E6" s="1"/>
      <c r="F6" s="1"/>
      <c r="G6" s="1"/>
      <c r="H6" s="1"/>
    </row>
    <row r="7" spans="1:8" x14ac:dyDescent="0.25">
      <c r="A7" t="s">
        <v>300</v>
      </c>
      <c r="B7" t="s">
        <v>299</v>
      </c>
      <c r="C7" t="s">
        <v>2208</v>
      </c>
      <c r="E7" s="1"/>
      <c r="F7" s="1"/>
      <c r="G7" s="1"/>
      <c r="H7" s="1"/>
    </row>
    <row r="8" spans="1:8" x14ac:dyDescent="0.25">
      <c r="A8" t="s">
        <v>282</v>
      </c>
      <c r="B8" t="s">
        <v>2527</v>
      </c>
      <c r="C8" t="s">
        <v>2819</v>
      </c>
      <c r="E8" s="1"/>
      <c r="F8" s="1"/>
      <c r="G8" s="1"/>
      <c r="H8" s="1"/>
    </row>
    <row r="9" spans="1:8" x14ac:dyDescent="0.25">
      <c r="A9" t="s">
        <v>347</v>
      </c>
      <c r="B9" t="s">
        <v>346</v>
      </c>
      <c r="C9" t="s">
        <v>2209</v>
      </c>
      <c r="E9" s="1"/>
      <c r="F9" s="1"/>
      <c r="G9" s="1"/>
      <c r="H9" s="1"/>
    </row>
    <row r="10" spans="1:8" x14ac:dyDescent="0.25">
      <c r="A10" t="s">
        <v>482</v>
      </c>
      <c r="B10" t="s">
        <v>481</v>
      </c>
      <c r="C10" t="s">
        <v>2210</v>
      </c>
      <c r="E10" s="1"/>
      <c r="F10" s="1"/>
      <c r="G10" s="1"/>
      <c r="H10" s="1"/>
    </row>
    <row r="11" spans="1:8" x14ac:dyDescent="0.25">
      <c r="A11" t="s">
        <v>251</v>
      </c>
      <c r="B11" t="s">
        <v>250</v>
      </c>
      <c r="C11" t="s">
        <v>2211</v>
      </c>
      <c r="E11" s="1"/>
      <c r="F11" s="1"/>
      <c r="G11" s="1"/>
      <c r="H11" s="1"/>
    </row>
    <row r="12" spans="1:8" x14ac:dyDescent="0.25">
      <c r="A12" t="s">
        <v>180</v>
      </c>
      <c r="B12" t="s">
        <v>179</v>
      </c>
      <c r="C12" t="s">
        <v>2212</v>
      </c>
      <c r="E12" s="1"/>
      <c r="F12" s="1"/>
      <c r="G12" s="1"/>
      <c r="H12" s="1"/>
    </row>
    <row r="13" spans="1:8" x14ac:dyDescent="0.25">
      <c r="A13" t="s">
        <v>503</v>
      </c>
      <c r="B13" t="s">
        <v>502</v>
      </c>
      <c r="C13" t="s">
        <v>2213</v>
      </c>
      <c r="E13" s="1"/>
      <c r="F13" s="1"/>
      <c r="G13" s="1"/>
      <c r="H13" s="1"/>
    </row>
    <row r="14" spans="1:8" x14ac:dyDescent="0.25">
      <c r="A14" t="s">
        <v>2347</v>
      </c>
      <c r="B14" t="s">
        <v>2345</v>
      </c>
      <c r="C14" t="s">
        <v>2346</v>
      </c>
      <c r="E14" s="1"/>
      <c r="F14" s="1"/>
      <c r="G14" s="1"/>
      <c r="H14" s="1"/>
    </row>
    <row r="15" spans="1:8" x14ac:dyDescent="0.25">
      <c r="A15" t="s">
        <v>350</v>
      </c>
      <c r="B15" t="s">
        <v>349</v>
      </c>
      <c r="C15" t="s">
        <v>2214</v>
      </c>
      <c r="E15" s="1"/>
      <c r="F15" s="1"/>
      <c r="G15" s="1"/>
      <c r="H15" s="1"/>
    </row>
    <row r="16" spans="1:8" x14ac:dyDescent="0.25">
      <c r="A16" t="s">
        <v>302</v>
      </c>
      <c r="B16" t="s">
        <v>301</v>
      </c>
      <c r="C16" t="s">
        <v>2215</v>
      </c>
      <c r="E16" s="1"/>
      <c r="F16" s="1"/>
      <c r="G16" s="1"/>
      <c r="H16" s="1"/>
    </row>
    <row r="17" spans="1:8" x14ac:dyDescent="0.25">
      <c r="A17" t="s">
        <v>277</v>
      </c>
      <c r="B17" t="s">
        <v>276</v>
      </c>
      <c r="C17" t="s">
        <v>2216</v>
      </c>
      <c r="E17" s="1"/>
      <c r="F17" s="1"/>
      <c r="G17" s="1"/>
      <c r="H17" s="1"/>
    </row>
    <row r="18" spans="1:8" x14ac:dyDescent="0.25">
      <c r="A18" t="s">
        <v>505</v>
      </c>
      <c r="B18" t="s">
        <v>504</v>
      </c>
      <c r="C18" t="s">
        <v>2217</v>
      </c>
      <c r="E18" s="1"/>
      <c r="F18" s="1"/>
      <c r="G18" s="1"/>
      <c r="H18" s="1"/>
    </row>
    <row r="19" spans="1:8" x14ac:dyDescent="0.25">
      <c r="A19" t="s">
        <v>258</v>
      </c>
      <c r="B19" t="s">
        <v>257</v>
      </c>
      <c r="C19" t="s">
        <v>2218</v>
      </c>
      <c r="E19" s="1"/>
      <c r="F19" s="1"/>
      <c r="G19" s="1"/>
      <c r="H19" s="1"/>
    </row>
    <row r="20" spans="1:8" x14ac:dyDescent="0.25">
      <c r="A20" t="s">
        <v>507</v>
      </c>
      <c r="B20" t="s">
        <v>506</v>
      </c>
      <c r="C20" t="s">
        <v>2219</v>
      </c>
      <c r="E20" s="1"/>
      <c r="F20" s="1"/>
      <c r="G20" s="1"/>
      <c r="H20" s="1"/>
    </row>
    <row r="21" spans="1:8" x14ac:dyDescent="0.25">
      <c r="A21" t="s">
        <v>2662</v>
      </c>
      <c r="B21" t="s">
        <v>2661</v>
      </c>
      <c r="C21" t="s">
        <v>2820</v>
      </c>
      <c r="E21" s="1"/>
      <c r="F21" s="1"/>
      <c r="G21" s="1"/>
      <c r="H21" s="1"/>
    </row>
    <row r="22" spans="1:8" x14ac:dyDescent="0.25">
      <c r="A22" t="s">
        <v>268</v>
      </c>
      <c r="B22" t="s">
        <v>267</v>
      </c>
      <c r="C22" t="s">
        <v>2220</v>
      </c>
      <c r="E22" s="1"/>
      <c r="F22" s="1"/>
      <c r="G22" s="1"/>
      <c r="H22" s="1"/>
    </row>
    <row r="23" spans="1:8" x14ac:dyDescent="0.25">
      <c r="A23" t="s">
        <v>284</v>
      </c>
      <c r="B23" t="s">
        <v>283</v>
      </c>
      <c r="C23" t="s">
        <v>2221</v>
      </c>
      <c r="E23" s="1"/>
      <c r="F23" s="1"/>
      <c r="G23" s="1"/>
      <c r="H23" s="1"/>
    </row>
    <row r="24" spans="1:8" x14ac:dyDescent="0.25">
      <c r="A24" t="s">
        <v>510</v>
      </c>
      <c r="B24" t="s">
        <v>509</v>
      </c>
      <c r="C24" t="s">
        <v>2222</v>
      </c>
      <c r="E24" s="1"/>
      <c r="F24" s="1"/>
      <c r="G24" s="1"/>
      <c r="H24" s="1"/>
    </row>
    <row r="25" spans="1:8" x14ac:dyDescent="0.25">
      <c r="A25" t="s">
        <v>355</v>
      </c>
      <c r="B25" t="s">
        <v>354</v>
      </c>
      <c r="C25" t="s">
        <v>2223</v>
      </c>
      <c r="E25" s="1"/>
      <c r="F25" s="1"/>
      <c r="G25" s="1"/>
      <c r="H25" s="1"/>
    </row>
    <row r="26" spans="1:8" x14ac:dyDescent="0.25">
      <c r="A26" t="s">
        <v>379</v>
      </c>
      <c r="B26" t="s">
        <v>378</v>
      </c>
      <c r="C26" t="s">
        <v>2224</v>
      </c>
      <c r="E26" s="1"/>
      <c r="F26" s="1"/>
      <c r="G26" s="1"/>
      <c r="H26" s="1"/>
    </row>
    <row r="27" spans="1:8" x14ac:dyDescent="0.25">
      <c r="A27" t="s">
        <v>305</v>
      </c>
      <c r="B27" t="s">
        <v>304</v>
      </c>
      <c r="C27" t="s">
        <v>2225</v>
      </c>
      <c r="E27" s="1"/>
      <c r="F27" s="1"/>
      <c r="G27" s="1"/>
      <c r="H27" s="1"/>
    </row>
    <row r="28" spans="1:8" x14ac:dyDescent="0.25">
      <c r="A28" t="s">
        <v>199</v>
      </c>
      <c r="B28" t="s">
        <v>198</v>
      </c>
      <c r="C28" t="s">
        <v>2226</v>
      </c>
      <c r="E28" s="1"/>
      <c r="F28" s="1"/>
      <c r="G28" s="1"/>
      <c r="H28" s="1"/>
    </row>
    <row r="29" spans="1:8" x14ac:dyDescent="0.25">
      <c r="A29" t="s">
        <v>208</v>
      </c>
      <c r="B29" t="s">
        <v>207</v>
      </c>
      <c r="C29" t="s">
        <v>2227</v>
      </c>
      <c r="E29" s="1"/>
      <c r="F29" s="1"/>
      <c r="G29" s="365"/>
      <c r="H29" s="365"/>
    </row>
    <row r="30" spans="1:8" x14ac:dyDescent="0.25">
      <c r="A30" t="s">
        <v>2351</v>
      </c>
      <c r="B30" t="s">
        <v>2350</v>
      </c>
      <c r="C30" t="s">
        <v>2353</v>
      </c>
      <c r="E30" s="1"/>
      <c r="F30" s="1"/>
      <c r="G30" s="1"/>
      <c r="H30" s="1"/>
    </row>
    <row r="31" spans="1:8" x14ac:dyDescent="0.25">
      <c r="A31" t="s">
        <v>454</v>
      </c>
      <c r="B31" t="s">
        <v>453</v>
      </c>
      <c r="C31" t="s">
        <v>2228</v>
      </c>
      <c r="E31" s="1"/>
      <c r="F31" s="1"/>
      <c r="G31" s="1"/>
      <c r="H31" s="1"/>
    </row>
    <row r="32" spans="1:8" x14ac:dyDescent="0.25">
      <c r="A32" t="s">
        <v>309</v>
      </c>
      <c r="B32" t="s">
        <v>308</v>
      </c>
      <c r="C32" t="s">
        <v>2229</v>
      </c>
      <c r="E32" s="1"/>
      <c r="F32" s="1"/>
      <c r="G32" s="1"/>
      <c r="H32" s="1"/>
    </row>
    <row r="33" spans="1:8" x14ac:dyDescent="0.25">
      <c r="A33" t="s">
        <v>153</v>
      </c>
      <c r="B33" t="s">
        <v>152</v>
      </c>
      <c r="C33" t="s">
        <v>2230</v>
      </c>
      <c r="E33" s="1"/>
      <c r="F33" s="1"/>
      <c r="G33" s="1"/>
      <c r="H33" s="1"/>
    </row>
    <row r="34" spans="1:8" x14ac:dyDescent="0.25">
      <c r="A34" t="s">
        <v>175</v>
      </c>
      <c r="B34" t="s">
        <v>174</v>
      </c>
      <c r="C34" t="s">
        <v>2231</v>
      </c>
      <c r="E34" s="1"/>
      <c r="F34" s="1"/>
      <c r="G34" s="1"/>
      <c r="H34" s="1"/>
    </row>
    <row r="35" spans="1:8" x14ac:dyDescent="0.25">
      <c r="A35" t="s">
        <v>401</v>
      </c>
      <c r="B35" t="s">
        <v>400</v>
      </c>
      <c r="C35" t="s">
        <v>2232</v>
      </c>
      <c r="E35" s="1"/>
      <c r="F35" s="1"/>
      <c r="G35" s="1"/>
      <c r="H35" s="1"/>
    </row>
    <row r="36" spans="1:8" x14ac:dyDescent="0.25">
      <c r="A36" t="s">
        <v>514</v>
      </c>
      <c r="B36" t="s">
        <v>513</v>
      </c>
      <c r="C36" t="s">
        <v>2233</v>
      </c>
      <c r="E36" s="1"/>
      <c r="F36" s="1"/>
      <c r="G36" s="2"/>
      <c r="H36" s="2"/>
    </row>
    <row r="37" spans="1:8" x14ac:dyDescent="0.25">
      <c r="A37" t="s">
        <v>517</v>
      </c>
      <c r="B37" t="s">
        <v>516</v>
      </c>
      <c r="C37" t="s">
        <v>2234</v>
      </c>
      <c r="E37" s="1"/>
      <c r="F37" s="1"/>
      <c r="G37" s="1"/>
      <c r="H37" s="1"/>
    </row>
    <row r="38" spans="1:8" x14ac:dyDescent="0.25">
      <c r="A38" t="s">
        <v>215</v>
      </c>
      <c r="B38" t="s">
        <v>214</v>
      </c>
      <c r="C38" t="s">
        <v>2235</v>
      </c>
      <c r="E38" s="1"/>
      <c r="F38" s="1"/>
      <c r="G38" s="1"/>
      <c r="H38" s="1"/>
    </row>
    <row r="39" spans="1:8" x14ac:dyDescent="0.25">
      <c r="A39" t="s">
        <v>420</v>
      </c>
      <c r="B39" t="s">
        <v>419</v>
      </c>
      <c r="C39" t="s">
        <v>2236</v>
      </c>
      <c r="E39" s="1"/>
      <c r="F39" s="1"/>
      <c r="G39" s="1"/>
      <c r="H39" s="1"/>
    </row>
    <row r="40" spans="1:8" x14ac:dyDescent="0.25">
      <c r="A40" t="s">
        <v>520</v>
      </c>
      <c r="B40" t="s">
        <v>519</v>
      </c>
      <c r="C40" t="s">
        <v>2237</v>
      </c>
      <c r="E40" s="1"/>
      <c r="F40" s="1"/>
      <c r="G40" s="1"/>
      <c r="H40" s="1"/>
    </row>
    <row r="41" spans="1:8" x14ac:dyDescent="0.25">
      <c r="A41" t="s">
        <v>228</v>
      </c>
      <c r="B41" t="s">
        <v>227</v>
      </c>
      <c r="C41" t="s">
        <v>2238</v>
      </c>
      <c r="E41" s="1"/>
      <c r="F41" s="1"/>
      <c r="G41" s="1"/>
      <c r="H41" s="1"/>
    </row>
    <row r="42" spans="1:8" x14ac:dyDescent="0.25">
      <c r="A42" t="s">
        <v>240</v>
      </c>
      <c r="B42" t="s">
        <v>239</v>
      </c>
      <c r="C42" t="s">
        <v>2239</v>
      </c>
      <c r="E42" s="1"/>
      <c r="F42" s="1"/>
      <c r="G42" s="1"/>
      <c r="H42" s="1"/>
    </row>
    <row r="43" spans="1:8" x14ac:dyDescent="0.25">
      <c r="A43" t="s">
        <v>522</v>
      </c>
      <c r="B43" t="s">
        <v>521</v>
      </c>
      <c r="C43" t="s">
        <v>2240</v>
      </c>
      <c r="E43" s="1"/>
      <c r="F43" s="1"/>
      <c r="G43" s="1"/>
      <c r="H43" s="1"/>
    </row>
    <row r="44" spans="1:8" x14ac:dyDescent="0.25">
      <c r="A44" t="s">
        <v>382</v>
      </c>
      <c r="B44" t="s">
        <v>381</v>
      </c>
      <c r="C44" t="s">
        <v>2241</v>
      </c>
      <c r="E44" s="1"/>
      <c r="F44" s="1"/>
      <c r="G44" s="1"/>
      <c r="H44" s="1"/>
    </row>
    <row r="45" spans="1:8" x14ac:dyDescent="0.25">
      <c r="A45" t="s">
        <v>313</v>
      </c>
      <c r="B45" t="s">
        <v>312</v>
      </c>
      <c r="C45" t="s">
        <v>2242</v>
      </c>
      <c r="E45" s="1"/>
      <c r="F45" s="1"/>
      <c r="G45" s="1"/>
      <c r="H45" s="1"/>
    </row>
    <row r="46" spans="1:8" x14ac:dyDescent="0.25">
      <c r="A46" t="s">
        <v>262</v>
      </c>
      <c r="B46" t="s">
        <v>261</v>
      </c>
      <c r="C46" t="s">
        <v>2243</v>
      </c>
      <c r="E46" s="1"/>
      <c r="F46" s="1"/>
      <c r="G46" s="1"/>
      <c r="H46" s="1"/>
    </row>
    <row r="47" spans="1:8" x14ac:dyDescent="0.25">
      <c r="A47" t="s">
        <v>187</v>
      </c>
      <c r="B47" t="s">
        <v>186</v>
      </c>
      <c r="C47" t="s">
        <v>2244</v>
      </c>
      <c r="E47" s="1"/>
      <c r="F47" s="1"/>
      <c r="G47" s="1"/>
      <c r="H47" s="1"/>
    </row>
    <row r="48" spans="1:8" x14ac:dyDescent="0.25">
      <c r="A48" t="s">
        <v>202</v>
      </c>
      <c r="B48" t="s">
        <v>201</v>
      </c>
      <c r="C48" t="s">
        <v>2245</v>
      </c>
      <c r="E48" s="1"/>
      <c r="F48" s="1"/>
      <c r="G48" s="1"/>
      <c r="H48" s="1"/>
    </row>
    <row r="49" spans="1:8" x14ac:dyDescent="0.25">
      <c r="A49" t="s">
        <v>264</v>
      </c>
      <c r="B49" t="s">
        <v>263</v>
      </c>
      <c r="C49" t="s">
        <v>2246</v>
      </c>
      <c r="E49" s="1"/>
      <c r="F49" s="1"/>
      <c r="G49" s="1"/>
      <c r="H49" s="1"/>
    </row>
    <row r="50" spans="1:8" x14ac:dyDescent="0.25">
      <c r="A50" t="s">
        <v>2564</v>
      </c>
      <c r="B50" t="s">
        <v>315</v>
      </c>
      <c r="C50" t="s">
        <v>2247</v>
      </c>
      <c r="E50" s="1"/>
      <c r="F50" s="1"/>
      <c r="G50" s="1"/>
      <c r="H50" s="1"/>
    </row>
    <row r="51" spans="1:8" x14ac:dyDescent="0.25">
      <c r="A51" t="s">
        <v>319</v>
      </c>
      <c r="B51" t="s">
        <v>318</v>
      </c>
      <c r="C51" t="s">
        <v>2248</v>
      </c>
      <c r="E51" s="1"/>
      <c r="F51" s="1"/>
      <c r="G51" s="1"/>
      <c r="H51" s="1"/>
    </row>
    <row r="52" spans="1:8" x14ac:dyDescent="0.25">
      <c r="A52" t="s">
        <v>255</v>
      </c>
      <c r="B52" t="s">
        <v>254</v>
      </c>
      <c r="C52" t="s">
        <v>2249</v>
      </c>
      <c r="E52" s="1"/>
      <c r="F52" s="1"/>
      <c r="G52" s="1"/>
      <c r="H52" s="1"/>
    </row>
    <row r="53" spans="1:8" x14ac:dyDescent="0.25">
      <c r="A53" t="s">
        <v>524</v>
      </c>
      <c r="B53" t="s">
        <v>523</v>
      </c>
      <c r="C53" t="s">
        <v>2250</v>
      </c>
      <c r="E53" s="1"/>
      <c r="F53" s="1"/>
      <c r="G53" s="1"/>
      <c r="H53" s="1"/>
    </row>
    <row r="54" spans="1:8" x14ac:dyDescent="0.25">
      <c r="A54" t="s">
        <v>219</v>
      </c>
      <c r="B54" t="s">
        <v>218</v>
      </c>
      <c r="C54" t="s">
        <v>2251</v>
      </c>
      <c r="E54" s="1"/>
      <c r="F54" s="1"/>
      <c r="G54" s="1"/>
      <c r="H54" s="1"/>
    </row>
    <row r="55" spans="1:8" x14ac:dyDescent="0.25">
      <c r="A55" t="s">
        <v>357</v>
      </c>
      <c r="B55" t="s">
        <v>2559</v>
      </c>
      <c r="C55" t="s">
        <v>2321</v>
      </c>
      <c r="E55" s="1"/>
      <c r="F55" s="1"/>
      <c r="G55" s="1"/>
      <c r="H55" s="1"/>
    </row>
    <row r="56" spans="1:8" x14ac:dyDescent="0.25">
      <c r="A56" t="s">
        <v>360</v>
      </c>
      <c r="B56" t="s">
        <v>359</v>
      </c>
      <c r="C56" t="s">
        <v>2252</v>
      </c>
      <c r="E56" s="1"/>
      <c r="F56" s="1"/>
      <c r="G56" s="2"/>
      <c r="H56" s="2"/>
    </row>
    <row r="57" spans="1:8" x14ac:dyDescent="0.25">
      <c r="A57" t="s">
        <v>423</v>
      </c>
      <c r="B57" t="s">
        <v>422</v>
      </c>
      <c r="C57" t="s">
        <v>2253</v>
      </c>
      <c r="E57" s="1"/>
      <c r="F57" s="1"/>
      <c r="G57" s="1"/>
      <c r="H57" s="1"/>
    </row>
    <row r="58" spans="1:8" x14ac:dyDescent="0.25">
      <c r="A58" t="s">
        <v>162</v>
      </c>
      <c r="B58" t="s">
        <v>161</v>
      </c>
      <c r="C58" t="s">
        <v>2254</v>
      </c>
      <c r="E58" s="1"/>
      <c r="F58" s="1"/>
      <c r="G58" s="1"/>
      <c r="H58" s="1"/>
    </row>
    <row r="59" spans="1:8" x14ac:dyDescent="0.25">
      <c r="A59" t="s">
        <v>270</v>
      </c>
      <c r="B59" t="s">
        <v>269</v>
      </c>
      <c r="C59" t="s">
        <v>2255</v>
      </c>
      <c r="E59" s="1"/>
      <c r="F59" s="1"/>
      <c r="G59" s="1"/>
      <c r="H59" s="1"/>
    </row>
    <row r="60" spans="1:8" x14ac:dyDescent="0.25">
      <c r="A60" t="s">
        <v>364</v>
      </c>
      <c r="B60" t="s">
        <v>363</v>
      </c>
      <c r="C60" t="s">
        <v>2256</v>
      </c>
      <c r="E60" s="365"/>
      <c r="F60" s="1"/>
      <c r="G60" s="1"/>
      <c r="H60" s="1"/>
    </row>
    <row r="61" spans="1:8" x14ac:dyDescent="0.25">
      <c r="A61" t="s">
        <v>495</v>
      </c>
      <c r="B61" t="s">
        <v>494</v>
      </c>
      <c r="C61" t="s">
        <v>2257</v>
      </c>
      <c r="E61" s="1"/>
      <c r="F61" s="1"/>
      <c r="G61" s="2"/>
      <c r="H61" s="2"/>
    </row>
    <row r="62" spans="1:8" x14ac:dyDescent="0.25">
      <c r="A62" t="s">
        <v>403</v>
      </c>
      <c r="B62" t="s">
        <v>402</v>
      </c>
      <c r="C62" t="s">
        <v>2258</v>
      </c>
      <c r="E62" s="1"/>
      <c r="F62" s="1"/>
      <c r="G62" s="1"/>
      <c r="H62" s="1"/>
    </row>
    <row r="63" spans="1:8" x14ac:dyDescent="0.25">
      <c r="A63" t="s">
        <v>427</v>
      </c>
      <c r="B63" t="s">
        <v>426</v>
      </c>
      <c r="C63" t="s">
        <v>2259</v>
      </c>
      <c r="E63" s="1"/>
      <c r="F63" s="1"/>
      <c r="G63" s="1"/>
      <c r="H63" s="1"/>
    </row>
    <row r="64" spans="1:8" x14ac:dyDescent="0.25">
      <c r="A64" t="s">
        <v>323</v>
      </c>
      <c r="B64" t="s">
        <v>322</v>
      </c>
      <c r="C64" t="s">
        <v>2260</v>
      </c>
      <c r="E64" s="1"/>
      <c r="F64" s="1"/>
      <c r="G64" s="1"/>
      <c r="H64" s="1"/>
    </row>
    <row r="65" spans="1:8" x14ac:dyDescent="0.25">
      <c r="A65" t="s">
        <v>430</v>
      </c>
      <c r="B65" t="s">
        <v>429</v>
      </c>
      <c r="C65" t="s">
        <v>2261</v>
      </c>
      <c r="E65" s="1"/>
      <c r="F65" s="1"/>
      <c r="G65" s="1"/>
      <c r="H65" s="1"/>
    </row>
    <row r="66" spans="1:8" x14ac:dyDescent="0.25">
      <c r="A66" t="s">
        <v>329</v>
      </c>
      <c r="B66" t="s">
        <v>328</v>
      </c>
      <c r="C66" t="s">
        <v>2262</v>
      </c>
      <c r="E66" s="1"/>
      <c r="F66" s="1"/>
      <c r="G66" s="1"/>
      <c r="H66" s="1"/>
    </row>
    <row r="67" spans="1:8" x14ac:dyDescent="0.25">
      <c r="A67" t="s">
        <v>457</v>
      </c>
      <c r="B67" t="s">
        <v>456</v>
      </c>
      <c r="C67" t="s">
        <v>2263</v>
      </c>
      <c r="E67" s="1"/>
      <c r="F67" s="1"/>
      <c r="G67" s="1"/>
      <c r="H67" s="1"/>
    </row>
    <row r="68" spans="1:8" x14ac:dyDescent="0.25">
      <c r="A68" t="s">
        <v>405</v>
      </c>
      <c r="B68" t="s">
        <v>404</v>
      </c>
      <c r="C68" t="s">
        <v>2264</v>
      </c>
      <c r="E68" s="1"/>
      <c r="F68" s="1"/>
      <c r="G68" s="1"/>
      <c r="H68" s="1"/>
    </row>
    <row r="69" spans="1:8" x14ac:dyDescent="0.25">
      <c r="A69" t="s">
        <v>526</v>
      </c>
      <c r="B69" t="s">
        <v>525</v>
      </c>
      <c r="C69" t="s">
        <v>2265</v>
      </c>
      <c r="E69" s="2"/>
      <c r="F69" s="1"/>
      <c r="G69" s="1"/>
      <c r="H69" s="1"/>
    </row>
    <row r="70" spans="1:8" x14ac:dyDescent="0.25">
      <c r="A70" t="s">
        <v>192</v>
      </c>
      <c r="B70" t="s">
        <v>191</v>
      </c>
      <c r="C70" t="s">
        <v>2266</v>
      </c>
      <c r="E70" s="1"/>
      <c r="F70" s="1"/>
      <c r="G70" s="1"/>
      <c r="H70" s="1"/>
    </row>
    <row r="71" spans="1:8" x14ac:dyDescent="0.25">
      <c r="A71" t="s">
        <v>408</v>
      </c>
      <c r="B71" t="s">
        <v>407</v>
      </c>
      <c r="C71" t="s">
        <v>2267</v>
      </c>
      <c r="E71" s="1"/>
      <c r="F71" s="1"/>
      <c r="G71" s="1"/>
      <c r="H71" s="1"/>
    </row>
    <row r="72" spans="1:8" x14ac:dyDescent="0.25">
      <c r="A72" t="s">
        <v>244</v>
      </c>
      <c r="B72" t="s">
        <v>243</v>
      </c>
      <c r="C72" t="s">
        <v>2268</v>
      </c>
      <c r="E72" s="2"/>
      <c r="F72" s="1"/>
      <c r="G72" s="1"/>
      <c r="H72" s="1"/>
    </row>
    <row r="73" spans="1:8" x14ac:dyDescent="0.25">
      <c r="A73" t="s">
        <v>367</v>
      </c>
      <c r="B73" t="s">
        <v>366</v>
      </c>
      <c r="C73" t="s">
        <v>2269</v>
      </c>
      <c r="E73" s="1"/>
      <c r="F73" s="1"/>
      <c r="G73" s="1"/>
      <c r="H73" s="1"/>
    </row>
    <row r="74" spans="1:8" x14ac:dyDescent="0.25">
      <c r="A74" t="s">
        <v>474</v>
      </c>
      <c r="B74" t="s">
        <v>473</v>
      </c>
      <c r="C74" t="s">
        <v>2270</v>
      </c>
      <c r="E74" s="1"/>
      <c r="F74" s="1"/>
      <c r="G74" s="1"/>
      <c r="H74" s="1"/>
    </row>
    <row r="75" spans="1:8" x14ac:dyDescent="0.25">
      <c r="A75" t="s">
        <v>528</v>
      </c>
      <c r="B75" t="s">
        <v>527</v>
      </c>
      <c r="C75" t="s">
        <v>2271</v>
      </c>
      <c r="E75" s="1"/>
      <c r="F75" s="1"/>
      <c r="G75" s="1"/>
      <c r="H75" s="1"/>
    </row>
    <row r="76" spans="1:8" x14ac:dyDescent="0.25">
      <c r="A76" t="s">
        <v>336</v>
      </c>
      <c r="B76" t="s">
        <v>335</v>
      </c>
      <c r="C76" t="s">
        <v>2272</v>
      </c>
      <c r="E76" s="2"/>
      <c r="F76" s="1"/>
      <c r="G76" s="1"/>
      <c r="H76" s="1"/>
    </row>
    <row r="77" spans="1:8" x14ac:dyDescent="0.25">
      <c r="A77" t="s">
        <v>476</v>
      </c>
      <c r="B77" t="s">
        <v>475</v>
      </c>
      <c r="C77" t="s">
        <v>2273</v>
      </c>
      <c r="E77" s="1"/>
      <c r="F77" s="1"/>
      <c r="G77" s="1"/>
      <c r="H77" s="1"/>
    </row>
    <row r="78" spans="1:8" x14ac:dyDescent="0.25">
      <c r="A78" t="s">
        <v>2179</v>
      </c>
      <c r="B78" t="s">
        <v>1670</v>
      </c>
      <c r="C78" t="s">
        <v>2325</v>
      </c>
      <c r="E78" s="1"/>
      <c r="F78" s="1"/>
      <c r="G78" s="365"/>
      <c r="H78" s="365"/>
    </row>
    <row r="79" spans="1:8" x14ac:dyDescent="0.25">
      <c r="A79" t="s">
        <v>369</v>
      </c>
      <c r="B79" t="s">
        <v>368</v>
      </c>
      <c r="C79" t="s">
        <v>2274</v>
      </c>
      <c r="E79" s="1"/>
      <c r="F79" s="1"/>
      <c r="G79" s="1"/>
      <c r="H79" s="1"/>
    </row>
    <row r="80" spans="1:8" x14ac:dyDescent="0.25">
      <c r="A80" t="s">
        <v>287</v>
      </c>
      <c r="B80" t="s">
        <v>286</v>
      </c>
      <c r="C80" t="s">
        <v>2275</v>
      </c>
      <c r="E80" s="1"/>
      <c r="F80" s="1"/>
      <c r="G80" s="1"/>
      <c r="H80" s="1"/>
    </row>
    <row r="81" spans="1:8" x14ac:dyDescent="0.25">
      <c r="A81" t="s">
        <v>290</v>
      </c>
      <c r="B81" t="s">
        <v>289</v>
      </c>
      <c r="C81" t="s">
        <v>2276</v>
      </c>
      <c r="E81" s="1"/>
      <c r="F81" s="1"/>
      <c r="G81" s="1"/>
      <c r="H81" s="1"/>
    </row>
    <row r="82" spans="1:8" x14ac:dyDescent="0.25">
      <c r="A82" t="s">
        <v>412</v>
      </c>
      <c r="B82" t="s">
        <v>411</v>
      </c>
      <c r="C82" t="s">
        <v>2277</v>
      </c>
      <c r="E82" s="1"/>
      <c r="F82" s="1"/>
      <c r="G82" s="1"/>
      <c r="H82" s="1"/>
    </row>
    <row r="83" spans="1:8" x14ac:dyDescent="0.25">
      <c r="A83" t="s">
        <v>432</v>
      </c>
      <c r="B83" t="s">
        <v>431</v>
      </c>
      <c r="C83" t="s">
        <v>2278</v>
      </c>
      <c r="E83" s="1"/>
      <c r="F83" s="1"/>
      <c r="G83" s="1"/>
      <c r="H83" s="1"/>
    </row>
    <row r="84" spans="1:8" x14ac:dyDescent="0.25">
      <c r="A84" t="s">
        <v>197</v>
      </c>
      <c r="B84" t="s">
        <v>196</v>
      </c>
      <c r="C84" t="s">
        <v>2279</v>
      </c>
      <c r="E84" s="1"/>
      <c r="F84" s="1"/>
      <c r="G84" s="1"/>
      <c r="H84" s="1"/>
    </row>
    <row r="85" spans="1:8" x14ac:dyDescent="0.25">
      <c r="A85" t="s">
        <v>460</v>
      </c>
      <c r="B85" t="s">
        <v>459</v>
      </c>
      <c r="C85" t="s">
        <v>2280</v>
      </c>
      <c r="E85" s="1"/>
      <c r="F85" s="1"/>
      <c r="G85" s="1"/>
      <c r="H85" s="1"/>
    </row>
    <row r="86" spans="1:8" x14ac:dyDescent="0.25">
      <c r="A86" t="s">
        <v>293</v>
      </c>
      <c r="B86" t="s">
        <v>292</v>
      </c>
      <c r="C86" t="s">
        <v>2281</v>
      </c>
      <c r="E86" s="2"/>
      <c r="F86" s="1"/>
      <c r="G86" s="1"/>
      <c r="H86" s="1"/>
    </row>
    <row r="87" spans="1:8" x14ac:dyDescent="0.25">
      <c r="A87" t="s">
        <v>387</v>
      </c>
      <c r="B87" t="s">
        <v>386</v>
      </c>
      <c r="C87" t="s">
        <v>2282</v>
      </c>
      <c r="E87" s="2"/>
      <c r="F87" s="1"/>
      <c r="G87" s="1"/>
      <c r="H87" s="1"/>
    </row>
    <row r="88" spans="1:8" x14ac:dyDescent="0.25">
      <c r="A88" t="s">
        <v>390</v>
      </c>
      <c r="B88" t="s">
        <v>389</v>
      </c>
      <c r="C88" t="s">
        <v>2283</v>
      </c>
      <c r="E88" s="1"/>
      <c r="F88" s="1"/>
      <c r="G88" s="2"/>
      <c r="H88" s="2"/>
    </row>
    <row r="89" spans="1:8" x14ac:dyDescent="0.25">
      <c r="A89" t="s">
        <v>530</v>
      </c>
      <c r="B89" t="s">
        <v>529</v>
      </c>
      <c r="C89" t="s">
        <v>2284</v>
      </c>
      <c r="E89" s="1"/>
      <c r="F89" s="1"/>
      <c r="G89" s="1"/>
      <c r="H89" s="1"/>
    </row>
    <row r="90" spans="1:8" x14ac:dyDescent="0.25">
      <c r="A90" t="s">
        <v>392</v>
      </c>
      <c r="B90" t="s">
        <v>391</v>
      </c>
      <c r="C90" t="s">
        <v>2285</v>
      </c>
      <c r="E90" s="365"/>
      <c r="F90" s="1"/>
      <c r="G90" s="1"/>
      <c r="H90" s="1"/>
    </row>
    <row r="91" spans="1:8" x14ac:dyDescent="0.25">
      <c r="A91" t="s">
        <v>371</v>
      </c>
      <c r="B91" t="s">
        <v>370</v>
      </c>
      <c r="C91" t="s">
        <v>2286</v>
      </c>
      <c r="E91" s="2"/>
      <c r="F91" s="1"/>
      <c r="G91" s="1"/>
      <c r="H91" s="1"/>
    </row>
    <row r="92" spans="1:8" x14ac:dyDescent="0.25">
      <c r="A92" t="s">
        <v>533</v>
      </c>
      <c r="B92" t="s">
        <v>532</v>
      </c>
      <c r="C92" t="s">
        <v>2287</v>
      </c>
      <c r="E92" s="1"/>
      <c r="F92" s="1"/>
      <c r="G92" s="1"/>
      <c r="H92" s="1"/>
    </row>
    <row r="93" spans="1:8" x14ac:dyDescent="0.25">
      <c r="A93" t="s">
        <v>2569</v>
      </c>
      <c r="B93" t="s">
        <v>534</v>
      </c>
      <c r="C93" t="s">
        <v>2288</v>
      </c>
      <c r="E93" s="1"/>
      <c r="F93" s="1"/>
      <c r="G93" s="2"/>
      <c r="H93" s="2"/>
    </row>
    <row r="94" spans="1:8" x14ac:dyDescent="0.25">
      <c r="A94" t="s">
        <v>436</v>
      </c>
      <c r="B94" t="s">
        <v>435</v>
      </c>
      <c r="C94" t="s">
        <v>2289</v>
      </c>
      <c r="E94" s="1"/>
      <c r="F94" s="1"/>
      <c r="G94" s="1"/>
      <c r="H94" s="1"/>
    </row>
    <row r="95" spans="1:8" x14ac:dyDescent="0.25">
      <c r="A95" t="s">
        <v>395</v>
      </c>
      <c r="B95" t="s">
        <v>394</v>
      </c>
      <c r="C95" t="s">
        <v>2290</v>
      </c>
      <c r="E95" s="365"/>
      <c r="F95" s="1"/>
      <c r="G95" s="1"/>
      <c r="H95" s="1"/>
    </row>
    <row r="96" spans="1:8" x14ac:dyDescent="0.25">
      <c r="A96" t="s">
        <v>438</v>
      </c>
      <c r="B96" t="s">
        <v>437</v>
      </c>
      <c r="C96" t="s">
        <v>2291</v>
      </c>
      <c r="E96" s="1"/>
      <c r="F96" s="1"/>
      <c r="G96" s="1"/>
      <c r="H96" s="1"/>
    </row>
    <row r="97" spans="1:8" x14ac:dyDescent="0.25">
      <c r="A97" t="s">
        <v>440</v>
      </c>
      <c r="B97" t="s">
        <v>439</v>
      </c>
      <c r="C97" t="s">
        <v>2292</v>
      </c>
      <c r="E97" s="1"/>
      <c r="F97" s="1"/>
      <c r="G97" s="2"/>
      <c r="H97" s="2"/>
    </row>
    <row r="98" spans="1:8" x14ac:dyDescent="0.25">
      <c r="A98" t="s">
        <v>443</v>
      </c>
      <c r="B98" t="s">
        <v>442</v>
      </c>
      <c r="C98" t="s">
        <v>2293</v>
      </c>
      <c r="E98" s="1"/>
      <c r="F98" s="1"/>
      <c r="G98" s="2"/>
      <c r="H98" s="2"/>
    </row>
    <row r="99" spans="1:8" x14ac:dyDescent="0.25">
      <c r="A99" t="s">
        <v>537</v>
      </c>
      <c r="B99" t="s">
        <v>536</v>
      </c>
      <c r="C99" t="s">
        <v>2294</v>
      </c>
      <c r="E99" s="1"/>
      <c r="F99" s="1"/>
      <c r="G99" s="1"/>
      <c r="H99" s="1"/>
    </row>
    <row r="100" spans="1:8" x14ac:dyDescent="0.25">
      <c r="A100" t="s">
        <v>225</v>
      </c>
      <c r="B100" t="s">
        <v>224</v>
      </c>
      <c r="C100" t="s">
        <v>2295</v>
      </c>
      <c r="E100" s="1"/>
      <c r="F100" s="1"/>
      <c r="G100" s="1"/>
      <c r="H100" s="1"/>
    </row>
    <row r="101" spans="1:8" x14ac:dyDescent="0.25">
      <c r="A101" t="s">
        <v>539</v>
      </c>
      <c r="B101" t="s">
        <v>538</v>
      </c>
      <c r="C101" t="s">
        <v>2296</v>
      </c>
      <c r="E101" s="1"/>
      <c r="F101" s="1"/>
      <c r="G101" s="1"/>
      <c r="H101" s="1"/>
    </row>
    <row r="102" spans="1:8" x14ac:dyDescent="0.25">
      <c r="A102" t="s">
        <v>338</v>
      </c>
      <c r="B102" t="s">
        <v>337</v>
      </c>
      <c r="C102" t="s">
        <v>2297</v>
      </c>
      <c r="E102" s="1"/>
      <c r="F102" s="1"/>
      <c r="G102" s="1"/>
      <c r="H102" s="1"/>
    </row>
    <row r="103" spans="1:8" x14ac:dyDescent="0.25">
      <c r="A103" t="s">
        <v>542</v>
      </c>
      <c r="B103" t="s">
        <v>541</v>
      </c>
      <c r="C103" t="s">
        <v>2298</v>
      </c>
      <c r="E103" s="365"/>
      <c r="F103" s="1"/>
      <c r="G103" s="1"/>
      <c r="H103" s="1"/>
    </row>
    <row r="104" spans="1:8" x14ac:dyDescent="0.25">
      <c r="A104" t="s">
        <v>205</v>
      </c>
      <c r="B104" t="s">
        <v>204</v>
      </c>
      <c r="C104" t="s">
        <v>2299</v>
      </c>
      <c r="E104" s="1"/>
      <c r="F104" s="1"/>
      <c r="G104" s="1"/>
      <c r="H104" s="1"/>
    </row>
    <row r="105" spans="1:8" x14ac:dyDescent="0.25">
      <c r="A105" t="s">
        <v>397</v>
      </c>
      <c r="B105" t="s">
        <v>396</v>
      </c>
      <c r="C105" t="s">
        <v>2300</v>
      </c>
      <c r="E105" s="1"/>
      <c r="F105" s="1"/>
      <c r="G105" s="1"/>
      <c r="H105" s="1"/>
    </row>
    <row r="106" spans="1:8" x14ac:dyDescent="0.25">
      <c r="A106" t="s">
        <v>546</v>
      </c>
      <c r="B106" t="s">
        <v>545</v>
      </c>
      <c r="C106" t="s">
        <v>2301</v>
      </c>
      <c r="E106" s="1"/>
      <c r="F106" s="1"/>
      <c r="G106" s="1"/>
      <c r="H106" s="1"/>
    </row>
    <row r="107" spans="1:8" x14ac:dyDescent="0.25">
      <c r="A107" t="s">
        <v>416</v>
      </c>
      <c r="B107" t="s">
        <v>415</v>
      </c>
      <c r="C107" t="s">
        <v>2302</v>
      </c>
      <c r="E107" s="1"/>
      <c r="F107" s="1"/>
      <c r="G107" s="1"/>
      <c r="H107" s="1"/>
    </row>
    <row r="108" spans="1:8" x14ac:dyDescent="0.25">
      <c r="A108" t="s">
        <v>418</v>
      </c>
      <c r="B108" t="s">
        <v>417</v>
      </c>
      <c r="C108" t="s">
        <v>2303</v>
      </c>
      <c r="E108" s="1"/>
      <c r="F108" s="1"/>
      <c r="G108" s="1"/>
      <c r="H108" s="1"/>
    </row>
    <row r="109" spans="1:8" x14ac:dyDescent="0.25">
      <c r="A109" t="s">
        <v>373</v>
      </c>
      <c r="B109" t="s">
        <v>372</v>
      </c>
      <c r="C109" t="s">
        <v>2304</v>
      </c>
      <c r="E109" s="1"/>
      <c r="F109" s="1"/>
      <c r="G109" s="1"/>
      <c r="H109" s="1"/>
    </row>
    <row r="110" spans="1:8" x14ac:dyDescent="0.25">
      <c r="A110" t="s">
        <v>247</v>
      </c>
      <c r="B110" t="s">
        <v>246</v>
      </c>
      <c r="C110" t="s">
        <v>2305</v>
      </c>
      <c r="E110" s="1"/>
      <c r="F110" s="1"/>
      <c r="G110" s="1"/>
      <c r="H110" s="1"/>
    </row>
    <row r="111" spans="1:8" x14ac:dyDescent="0.25">
      <c r="A111" t="s">
        <v>445</v>
      </c>
      <c r="B111" t="s">
        <v>444</v>
      </c>
      <c r="C111" t="s">
        <v>2306</v>
      </c>
      <c r="E111" s="1"/>
      <c r="F111" s="1"/>
      <c r="G111" s="1"/>
      <c r="H111" s="1"/>
    </row>
    <row r="112" spans="1:8" x14ac:dyDescent="0.25">
      <c r="A112" t="s">
        <v>462</v>
      </c>
      <c r="B112" t="s">
        <v>2548</v>
      </c>
      <c r="C112" t="s">
        <v>2322</v>
      </c>
      <c r="E112" s="1"/>
      <c r="F112" s="1"/>
      <c r="G112" s="1"/>
      <c r="H112" s="1"/>
    </row>
    <row r="113" spans="1:8" x14ac:dyDescent="0.25">
      <c r="A113" t="s">
        <v>2323</v>
      </c>
      <c r="B113" t="s">
        <v>447</v>
      </c>
      <c r="C113" t="s">
        <v>2307</v>
      </c>
      <c r="E113" s="1"/>
      <c r="F113" s="1"/>
      <c r="G113" s="1"/>
      <c r="H113" s="1"/>
    </row>
    <row r="114" spans="1:8" x14ac:dyDescent="0.25">
      <c r="A114" t="s">
        <v>211</v>
      </c>
      <c r="B114" t="s">
        <v>210</v>
      </c>
      <c r="C114" t="s">
        <v>2308</v>
      </c>
      <c r="E114" s="2"/>
      <c r="F114" s="1"/>
      <c r="G114" s="1"/>
      <c r="H114" s="1"/>
    </row>
    <row r="115" spans="1:8" x14ac:dyDescent="0.25">
      <c r="A115" t="s">
        <v>274</v>
      </c>
      <c r="B115" t="s">
        <v>273</v>
      </c>
      <c r="C115" t="s">
        <v>2309</v>
      </c>
      <c r="E115" s="1"/>
      <c r="F115" s="1"/>
      <c r="G115" s="1"/>
      <c r="H115" s="1"/>
    </row>
    <row r="116" spans="1:8" x14ac:dyDescent="0.25">
      <c r="A116" t="s">
        <v>234</v>
      </c>
      <c r="B116" t="s">
        <v>233</v>
      </c>
      <c r="C116" t="s">
        <v>2310</v>
      </c>
      <c r="E116" s="1"/>
      <c r="F116" s="1"/>
      <c r="G116" s="1"/>
      <c r="H116" s="1"/>
    </row>
    <row r="117" spans="1:8" x14ac:dyDescent="0.25">
      <c r="A117" t="s">
        <v>344</v>
      </c>
      <c r="B117" t="s">
        <v>343</v>
      </c>
      <c r="C117" t="s">
        <v>2311</v>
      </c>
      <c r="E117" s="1"/>
      <c r="F117" s="1"/>
      <c r="G117" s="1"/>
      <c r="H117" s="1"/>
    </row>
    <row r="118" spans="1:8" x14ac:dyDescent="0.25">
      <c r="A118" t="s">
        <v>492</v>
      </c>
      <c r="B118" t="s">
        <v>491</v>
      </c>
      <c r="C118" t="s">
        <v>2312</v>
      </c>
      <c r="E118" s="1"/>
      <c r="F118" s="1"/>
      <c r="G118" s="1"/>
      <c r="H118" s="1"/>
    </row>
    <row r="119" spans="1:8" x14ac:dyDescent="0.25">
      <c r="A119" t="s">
        <v>182</v>
      </c>
      <c r="B119" t="s">
        <v>181</v>
      </c>
      <c r="C119" t="s">
        <v>2313</v>
      </c>
      <c r="E119" s="1"/>
      <c r="F119" s="1"/>
      <c r="G119" s="1"/>
      <c r="H119" s="1"/>
    </row>
    <row r="120" spans="1:8" x14ac:dyDescent="0.25">
      <c r="A120" t="s">
        <v>465</v>
      </c>
      <c r="B120" t="s">
        <v>464</v>
      </c>
      <c r="C120" t="s">
        <v>2314</v>
      </c>
      <c r="E120" s="1"/>
      <c r="F120" s="1"/>
      <c r="G120" s="1"/>
      <c r="H120" s="1"/>
    </row>
    <row r="121" spans="1:8" x14ac:dyDescent="0.25">
      <c r="A121" t="s">
        <v>171</v>
      </c>
      <c r="B121" t="s">
        <v>170</v>
      </c>
      <c r="C121" t="s">
        <v>2315</v>
      </c>
      <c r="E121" s="1"/>
      <c r="F121" s="1"/>
      <c r="G121" s="2"/>
      <c r="H121" s="2"/>
    </row>
    <row r="122" spans="1:8" x14ac:dyDescent="0.25">
      <c r="A122" t="s">
        <v>342</v>
      </c>
      <c r="B122" t="s">
        <v>341</v>
      </c>
      <c r="C122" t="s">
        <v>2316</v>
      </c>
      <c r="E122" s="2"/>
      <c r="F122" s="1"/>
      <c r="G122" s="1"/>
      <c r="H122" s="1"/>
    </row>
    <row r="123" spans="1:8" x14ac:dyDescent="0.25">
      <c r="A123" t="s">
        <v>550</v>
      </c>
      <c r="B123" t="s">
        <v>549</v>
      </c>
      <c r="C123" t="s">
        <v>2317</v>
      </c>
      <c r="E123" s="1"/>
      <c r="F123" s="1"/>
      <c r="G123" s="1"/>
      <c r="H123" s="1"/>
    </row>
    <row r="124" spans="1:8" x14ac:dyDescent="0.25">
      <c r="A124" t="s">
        <v>222</v>
      </c>
      <c r="B124" t="s">
        <v>221</v>
      </c>
      <c r="C124" t="s">
        <v>2318</v>
      </c>
      <c r="E124" s="1"/>
      <c r="F124" s="1"/>
      <c r="G124" s="1"/>
      <c r="H124" s="1"/>
    </row>
    <row r="125" spans="1:8" x14ac:dyDescent="0.25">
      <c r="A125" t="s">
        <v>2172</v>
      </c>
      <c r="B125" t="s">
        <v>2171</v>
      </c>
      <c r="C125" t="s">
        <v>2324</v>
      </c>
      <c r="E125" s="1"/>
      <c r="F125" s="1"/>
      <c r="G125" s="365"/>
      <c r="H125" s="365"/>
    </row>
    <row r="126" spans="1:8" x14ac:dyDescent="0.25">
      <c r="A126" t="s">
        <v>296</v>
      </c>
      <c r="B126" t="s">
        <v>295</v>
      </c>
      <c r="C126" t="s">
        <v>2319</v>
      </c>
      <c r="E126" s="1"/>
      <c r="F126" s="1"/>
      <c r="G126" s="1"/>
      <c r="H126" s="1"/>
    </row>
    <row r="127" spans="1:8" x14ac:dyDescent="0.25">
      <c r="A127" t="s">
        <v>469</v>
      </c>
      <c r="B127" t="s">
        <v>468</v>
      </c>
      <c r="C127" t="s">
        <v>2320</v>
      </c>
      <c r="E127" s="1"/>
      <c r="F127" s="1"/>
      <c r="G127" s="1"/>
      <c r="H127" s="1"/>
    </row>
  </sheetData>
  <sortState xmlns:xlrd2="http://schemas.microsoft.com/office/spreadsheetml/2017/richdata2" ref="A1:C127">
    <sortCondition ref="A1:A12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Canadian Dividend All-Star List</vt:lpstr>
      <vt:lpstr>Others</vt:lpstr>
      <vt:lpstr>Historical</vt:lpstr>
      <vt:lpstr>All</vt:lpstr>
      <vt:lpstr>Div Yield Charts</vt:lpstr>
      <vt:lpstr>Payout Ratio Charts</vt:lpstr>
      <vt:lpstr>Notes</vt:lpstr>
      <vt:lpstr>Additions and Deletions</vt:lpstr>
      <vt:lpstr>Revisions</vt:lpstr>
      <vt:lpstr>Company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DGI R</dc:creator>
  <cp:lastModifiedBy>Miguel Watler</cp:lastModifiedBy>
  <cp:lastPrinted>2021-02-09T22:28:39Z</cp:lastPrinted>
  <dcterms:created xsi:type="dcterms:W3CDTF">2021-02-09T00:03:38Z</dcterms:created>
  <dcterms:modified xsi:type="dcterms:W3CDTF">2023-04-24T02:29:06Z</dcterms:modified>
</cp:coreProperties>
</file>